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-120" yWindow="-120" windowWidth="29040" windowHeight="15840" tabRatio="691"/>
  </bookViews>
  <sheets>
    <sheet name="Реестр (2)" sheetId="16" r:id="rId1"/>
    <sheet name="Перечень" sheetId="17" r:id="rId2"/>
    <sheet name="Рес обесп (2)" sheetId="18" r:id="rId3"/>
    <sheet name="Плановые показатели (2)" sheetId="19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Зачет!$A$12:$AC$14</definedName>
    <definedName name="_xlnm._FilterDatabase" localSheetId="1" hidden="1">Перечень!$A$12:$FI$1594</definedName>
    <definedName name="_xlnm._FilterDatabase" localSheetId="7" hidden="1">Перечень_бонусы!$A$10:$T$246</definedName>
    <definedName name="_xlnm._FilterDatabase" localSheetId="3" hidden="1">'Плановые показатели (2)'!$A$9:$K$222</definedName>
    <definedName name="_xlnm._FilterDatabase" localSheetId="0" hidden="1">'Реестр (2)'!$A$18:$XDA$1601</definedName>
    <definedName name="_xlnm._FilterDatabase" localSheetId="6" hidden="1">Реестр_бонусы!$A$11:$AN$246</definedName>
    <definedName name="_xlnm._FilterDatabase" localSheetId="4" hidden="1">'Спец.счета КП 2020-2022'!$A$6:$AD$1278</definedName>
    <definedName name="_xlnm.Print_Area" localSheetId="5">Зачет!$A$1:$AC$21</definedName>
    <definedName name="_xlnm.Print_Area" localSheetId="1">Перечень!$B$1:$U$1594</definedName>
    <definedName name="_xlnm.Print_Area" localSheetId="0">'Реестр (2)'!$B$1:$BW$1601</definedName>
    <definedName name="_xlnm.Print_Area" localSheetId="2">'Рес обесп (2)'!$A$1:$C$60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8" l="1"/>
  <c r="C39" i="18"/>
  <c r="E236" i="19"/>
  <c r="E232" i="19"/>
  <c r="E231" i="19" s="1"/>
  <c r="E225" i="19"/>
  <c r="E224" i="19" s="1"/>
  <c r="E219" i="19"/>
  <c r="D219" i="19"/>
  <c r="D218" i="19" s="1"/>
  <c r="C219" i="19"/>
  <c r="C218" i="19" s="1"/>
  <c r="E218" i="19"/>
  <c r="E147" i="19"/>
  <c r="E79" i="19"/>
  <c r="E11" i="19"/>
  <c r="C50" i="18"/>
  <c r="C34" i="18"/>
  <c r="C32" i="18"/>
  <c r="C36" i="18" s="1"/>
  <c r="C25" i="18"/>
  <c r="C12" i="18"/>
  <c r="AH1594" i="17"/>
  <c r="V1594" i="17"/>
  <c r="T1594" i="17"/>
  <c r="S1594" i="17"/>
  <c r="S1591" i="17" s="1"/>
  <c r="AH1593" i="17"/>
  <c r="V1593" i="17" s="1"/>
  <c r="U1593" i="17"/>
  <c r="T1593" i="17"/>
  <c r="S1593" i="17"/>
  <c r="AH1592" i="17"/>
  <c r="V1592" i="17" s="1"/>
  <c r="T1592" i="17"/>
  <c r="S1592" i="17"/>
  <c r="T1591" i="17"/>
  <c r="R1591" i="17"/>
  <c r="Q1591" i="17"/>
  <c r="L1591" i="17"/>
  <c r="K1591" i="17"/>
  <c r="J1591" i="17"/>
  <c r="I1591" i="17"/>
  <c r="AH1590" i="17"/>
  <c r="V1590" i="17" s="1"/>
  <c r="T1590" i="17"/>
  <c r="S1590" i="17"/>
  <c r="S1589" i="17"/>
  <c r="R1589" i="17"/>
  <c r="Q1589" i="17"/>
  <c r="L1589" i="17"/>
  <c r="K1589" i="17"/>
  <c r="J1589" i="17"/>
  <c r="I1589" i="17"/>
  <c r="T1589" i="17" s="1"/>
  <c r="AH1588" i="17"/>
  <c r="V1588" i="17"/>
  <c r="T1588" i="17"/>
  <c r="S1588" i="17"/>
  <c r="U1587" i="17"/>
  <c r="S1587" i="17"/>
  <c r="R1587" i="17"/>
  <c r="Q1587" i="17"/>
  <c r="L1587" i="17"/>
  <c r="K1587" i="17"/>
  <c r="J1587" i="17"/>
  <c r="I1587" i="17"/>
  <c r="AH1586" i="17"/>
  <c r="V1586" i="17"/>
  <c r="T1586" i="17"/>
  <c r="S1586" i="17"/>
  <c r="K1586" i="17"/>
  <c r="U1585" i="17"/>
  <c r="S1585" i="17"/>
  <c r="R1585" i="17"/>
  <c r="R1583" i="17" s="1"/>
  <c r="L1585" i="17"/>
  <c r="K1585" i="17"/>
  <c r="J1585" i="17"/>
  <c r="I1585" i="17"/>
  <c r="T1585" i="17" s="1"/>
  <c r="AH1584" i="17"/>
  <c r="X1584" i="17"/>
  <c r="W1584" i="17"/>
  <c r="V1584" i="17"/>
  <c r="T1584" i="17"/>
  <c r="S1584" i="17"/>
  <c r="K1584" i="17"/>
  <c r="U1583" i="17"/>
  <c r="T1583" i="17"/>
  <c r="S1583" i="17"/>
  <c r="L1583" i="17"/>
  <c r="K1583" i="17"/>
  <c r="J1583" i="17"/>
  <c r="I1583" i="17"/>
  <c r="AH1582" i="17"/>
  <c r="V1582" i="17" s="1"/>
  <c r="W1582" i="17" s="1"/>
  <c r="X1582" i="17"/>
  <c r="T1582" i="17"/>
  <c r="S1582" i="17"/>
  <c r="S1579" i="17" s="1"/>
  <c r="S1578" i="17" s="1"/>
  <c r="K1582" i="17"/>
  <c r="AH1581" i="17"/>
  <c r="X1581" i="17"/>
  <c r="W1581" i="17"/>
  <c r="V1581" i="17"/>
  <c r="T1581" i="17"/>
  <c r="S1581" i="17"/>
  <c r="K1581" i="17"/>
  <c r="K1579" i="17" s="1"/>
  <c r="AH1580" i="17"/>
  <c r="V1580" i="17"/>
  <c r="T1580" i="17"/>
  <c r="S1580" i="17"/>
  <c r="K1580" i="17"/>
  <c r="U1579" i="17"/>
  <c r="R1579" i="17"/>
  <c r="Q1579" i="17"/>
  <c r="L1579" i="17"/>
  <c r="J1579" i="17"/>
  <c r="I1579" i="17"/>
  <c r="T1579" i="17" s="1"/>
  <c r="L1578" i="17"/>
  <c r="AH1577" i="17"/>
  <c r="V1577" i="17" s="1"/>
  <c r="T1577" i="17"/>
  <c r="S1577" i="17"/>
  <c r="U1576" i="17"/>
  <c r="T1576" i="17"/>
  <c r="S1576" i="17"/>
  <c r="R1576" i="17"/>
  <c r="Q1576" i="17"/>
  <c r="L1576" i="17"/>
  <c r="K1576" i="17"/>
  <c r="J1576" i="17"/>
  <c r="I1576" i="17"/>
  <c r="AH1575" i="17"/>
  <c r="V1575" i="17" s="1"/>
  <c r="T1575" i="17"/>
  <c r="S1575" i="17"/>
  <c r="U1574" i="17"/>
  <c r="T1574" i="17"/>
  <c r="S1574" i="17"/>
  <c r="R1574" i="17"/>
  <c r="Q1574" i="17"/>
  <c r="L1574" i="17"/>
  <c r="K1574" i="17"/>
  <c r="J1574" i="17"/>
  <c r="I1574" i="17"/>
  <c r="AH1573" i="17"/>
  <c r="V1573" i="17" s="1"/>
  <c r="T1573" i="17"/>
  <c r="S1573" i="17"/>
  <c r="AH1572" i="17"/>
  <c r="X1572" i="17"/>
  <c r="W1572" i="17"/>
  <c r="V1572" i="17"/>
  <c r="T1572" i="17"/>
  <c r="S1572" i="17"/>
  <c r="S1570" i="17" s="1"/>
  <c r="S1569" i="17" s="1"/>
  <c r="AH1571" i="17"/>
  <c r="V1571" i="17" s="1"/>
  <c r="T1571" i="17"/>
  <c r="S1571" i="17"/>
  <c r="U1570" i="17"/>
  <c r="U1569" i="17" s="1"/>
  <c r="T1570" i="17"/>
  <c r="R1570" i="17"/>
  <c r="Q1570" i="17"/>
  <c r="Q1569" i="17" s="1"/>
  <c r="L1570" i="17"/>
  <c r="L1569" i="17" s="1"/>
  <c r="K1570" i="17"/>
  <c r="J1570" i="17"/>
  <c r="I1570" i="17"/>
  <c r="I1569" i="17" s="1"/>
  <c r="R1569" i="17"/>
  <c r="K1569" i="17"/>
  <c r="J1569" i="17"/>
  <c r="L1568" i="17"/>
  <c r="AF1566" i="17"/>
  <c r="V1566" i="17" s="1"/>
  <c r="U1566" i="17"/>
  <c r="T1566" i="17"/>
  <c r="S1566" i="17"/>
  <c r="B1566" i="17"/>
  <c r="AF1565" i="17"/>
  <c r="V1565" i="17" s="1"/>
  <c r="T1565" i="17"/>
  <c r="S1565" i="17"/>
  <c r="B1565" i="17"/>
  <c r="AF1564" i="17"/>
  <c r="V1564" i="17" s="1"/>
  <c r="U1564" i="17"/>
  <c r="T1564" i="17"/>
  <c r="S1564" i="17"/>
  <c r="B1564" i="17"/>
  <c r="AF1563" i="17"/>
  <c r="V1563" i="17" s="1"/>
  <c r="U1563" i="17"/>
  <c r="T1563" i="17"/>
  <c r="S1563" i="17"/>
  <c r="B1563" i="17"/>
  <c r="AF1562" i="17"/>
  <c r="V1562" i="17" s="1"/>
  <c r="T1562" i="17"/>
  <c r="S1562" i="17"/>
  <c r="B1562" i="17"/>
  <c r="AF1561" i="17"/>
  <c r="V1561" i="17" s="1"/>
  <c r="T1561" i="17"/>
  <c r="S1561" i="17"/>
  <c r="B1561" i="17"/>
  <c r="S1560" i="17"/>
  <c r="R1560" i="17"/>
  <c r="Q1560" i="17"/>
  <c r="L1560" i="17"/>
  <c r="K1560" i="17"/>
  <c r="J1560" i="17"/>
  <c r="I1560" i="17"/>
  <c r="T1560" i="17" s="1"/>
  <c r="AF1559" i="17"/>
  <c r="W1559" i="17"/>
  <c r="V1559" i="17"/>
  <c r="U1559" i="17" s="1"/>
  <c r="X1559" i="17" s="1"/>
  <c r="T1559" i="17"/>
  <c r="S1559" i="17"/>
  <c r="B1559" i="17"/>
  <c r="AF1558" i="17"/>
  <c r="W1558" i="17"/>
  <c r="V1558" i="17"/>
  <c r="U1558" i="17" s="1"/>
  <c r="X1558" i="17" s="1"/>
  <c r="T1558" i="17"/>
  <c r="S1558" i="17"/>
  <c r="B1558" i="17"/>
  <c r="AF1557" i="17"/>
  <c r="W1557" i="17"/>
  <c r="V1557" i="17"/>
  <c r="U1557" i="17" s="1"/>
  <c r="X1557" i="17" s="1"/>
  <c r="T1557" i="17"/>
  <c r="S1557" i="17"/>
  <c r="B1557" i="17"/>
  <c r="AF1556" i="17"/>
  <c r="W1556" i="17"/>
  <c r="V1556" i="17"/>
  <c r="U1556" i="17" s="1"/>
  <c r="T1556" i="17"/>
  <c r="S1556" i="17"/>
  <c r="S1555" i="17" s="1"/>
  <c r="B1556" i="17"/>
  <c r="T1555" i="17"/>
  <c r="R1555" i="17"/>
  <c r="Q1555" i="17"/>
  <c r="L1555" i="17"/>
  <c r="L1505" i="17" s="1"/>
  <c r="L1504" i="17" s="1"/>
  <c r="K1555" i="17"/>
  <c r="J1555" i="17"/>
  <c r="I1555" i="17"/>
  <c r="AF1554" i="17"/>
  <c r="V1554" i="17" s="1"/>
  <c r="T1554" i="17"/>
  <c r="S1554" i="17"/>
  <c r="B1554" i="17"/>
  <c r="AF1553" i="17"/>
  <c r="V1553" i="17" s="1"/>
  <c r="U1553" i="17"/>
  <c r="T1553" i="17"/>
  <c r="S1553" i="17"/>
  <c r="B1553" i="17"/>
  <c r="AF1552" i="17"/>
  <c r="V1552" i="17" s="1"/>
  <c r="T1552" i="17"/>
  <c r="S1552" i="17"/>
  <c r="B1552" i="17"/>
  <c r="AF1551" i="17"/>
  <c r="V1551" i="17" s="1"/>
  <c r="U1551" i="17"/>
  <c r="T1551" i="17"/>
  <c r="S1551" i="17"/>
  <c r="B1551" i="17"/>
  <c r="AF1550" i="17"/>
  <c r="V1550" i="17"/>
  <c r="T1550" i="17"/>
  <c r="S1550" i="17"/>
  <c r="B1550" i="17"/>
  <c r="AF1549" i="17"/>
  <c r="V1549" i="17" s="1"/>
  <c r="U1549" i="17"/>
  <c r="T1549" i="17"/>
  <c r="S1549" i="17"/>
  <c r="B1549" i="17"/>
  <c r="AF1548" i="17"/>
  <c r="V1548" i="17"/>
  <c r="U1548" i="17"/>
  <c r="T1548" i="17"/>
  <c r="S1548" i="17"/>
  <c r="B1548" i="17"/>
  <c r="AF1547" i="17"/>
  <c r="V1547" i="17" s="1"/>
  <c r="T1547" i="17"/>
  <c r="S1547" i="17"/>
  <c r="B1547" i="17"/>
  <c r="AF1546" i="17"/>
  <c r="V1546" i="17"/>
  <c r="U1546" i="17"/>
  <c r="T1546" i="17"/>
  <c r="S1546" i="17"/>
  <c r="B1546" i="17"/>
  <c r="AF1545" i="17"/>
  <c r="V1545" i="17" s="1"/>
  <c r="T1545" i="17"/>
  <c r="S1545" i="17"/>
  <c r="B1545" i="17"/>
  <c r="AF1544" i="17"/>
  <c r="V1544" i="17" s="1"/>
  <c r="T1544" i="17"/>
  <c r="S1544" i="17"/>
  <c r="B1544" i="17"/>
  <c r="AF1543" i="17"/>
  <c r="V1543" i="17" s="1"/>
  <c r="U1543" i="17"/>
  <c r="T1543" i="17"/>
  <c r="S1543" i="17"/>
  <c r="B1543" i="17"/>
  <c r="AF1542" i="17"/>
  <c r="V1542" i="17"/>
  <c r="T1542" i="17"/>
  <c r="S1542" i="17"/>
  <c r="B1542" i="17"/>
  <c r="AF1541" i="17"/>
  <c r="V1541" i="17" s="1"/>
  <c r="U1541" i="17"/>
  <c r="T1541" i="17"/>
  <c r="S1541" i="17"/>
  <c r="B1541" i="17"/>
  <c r="AF1540" i="17"/>
  <c r="V1540" i="17"/>
  <c r="U1540" i="17"/>
  <c r="T1540" i="17"/>
  <c r="S1540" i="17"/>
  <c r="B1540" i="17"/>
  <c r="AF1539" i="17"/>
  <c r="V1539" i="17" s="1"/>
  <c r="T1539" i="17"/>
  <c r="S1539" i="17"/>
  <c r="B1539" i="17"/>
  <c r="AF1538" i="17"/>
  <c r="V1538" i="17"/>
  <c r="U1538" i="17"/>
  <c r="T1538" i="17"/>
  <c r="S1538" i="17"/>
  <c r="B1538" i="17"/>
  <c r="AF1537" i="17"/>
  <c r="V1537" i="17" s="1"/>
  <c r="T1537" i="17"/>
  <c r="S1537" i="17"/>
  <c r="B1537" i="17"/>
  <c r="AF1536" i="17"/>
  <c r="V1536" i="17" s="1"/>
  <c r="T1536" i="17"/>
  <c r="S1536" i="17"/>
  <c r="B1536" i="17"/>
  <c r="AF1535" i="17"/>
  <c r="V1535" i="17" s="1"/>
  <c r="U1535" i="17"/>
  <c r="T1535" i="17"/>
  <c r="S1535" i="17"/>
  <c r="B1535" i="17"/>
  <c r="AF1534" i="17"/>
  <c r="V1534" i="17"/>
  <c r="T1534" i="17"/>
  <c r="S1534" i="17"/>
  <c r="B1534" i="17"/>
  <c r="AF1533" i="17"/>
  <c r="V1533" i="17" s="1"/>
  <c r="U1533" i="17"/>
  <c r="T1533" i="17"/>
  <c r="S1533" i="17"/>
  <c r="B1533" i="17"/>
  <c r="AF1532" i="17"/>
  <c r="V1532" i="17"/>
  <c r="U1532" i="17"/>
  <c r="T1532" i="17"/>
  <c r="S1532" i="17"/>
  <c r="B1532" i="17"/>
  <c r="AF1531" i="17"/>
  <c r="V1531" i="17" s="1"/>
  <c r="T1531" i="17"/>
  <c r="S1531" i="17"/>
  <c r="B1531" i="17"/>
  <c r="AF1530" i="17"/>
  <c r="V1530" i="17"/>
  <c r="U1530" i="17"/>
  <c r="T1530" i="17"/>
  <c r="S1530" i="17"/>
  <c r="B1530" i="17"/>
  <c r="AF1529" i="17"/>
  <c r="V1529" i="17" s="1"/>
  <c r="T1529" i="17"/>
  <c r="S1529" i="17"/>
  <c r="B1529" i="17"/>
  <c r="AF1528" i="17"/>
  <c r="V1528" i="17" s="1"/>
  <c r="T1528" i="17"/>
  <c r="S1528" i="17"/>
  <c r="B1528" i="17"/>
  <c r="AF1527" i="17"/>
  <c r="V1527" i="17" s="1"/>
  <c r="U1527" i="17"/>
  <c r="T1527" i="17"/>
  <c r="S1527" i="17"/>
  <c r="B1527" i="17"/>
  <c r="AF1526" i="17"/>
  <c r="V1526" i="17"/>
  <c r="T1526" i="17"/>
  <c r="S1526" i="17"/>
  <c r="B1526" i="17"/>
  <c r="AF1525" i="17"/>
  <c r="V1525" i="17" s="1"/>
  <c r="U1525" i="17"/>
  <c r="T1525" i="17"/>
  <c r="S1525" i="17"/>
  <c r="B1525" i="17"/>
  <c r="AF1524" i="17"/>
  <c r="V1524" i="17"/>
  <c r="U1524" i="17"/>
  <c r="T1524" i="17"/>
  <c r="S1524" i="17"/>
  <c r="B1524" i="17"/>
  <c r="AF1523" i="17"/>
  <c r="V1523" i="17" s="1"/>
  <c r="T1523" i="17"/>
  <c r="S1523" i="17"/>
  <c r="B1523" i="17"/>
  <c r="AF1522" i="17"/>
  <c r="V1522" i="17"/>
  <c r="U1522" i="17"/>
  <c r="U1521" i="17" s="1"/>
  <c r="T1522" i="17"/>
  <c r="S1522" i="17"/>
  <c r="B1522" i="17"/>
  <c r="S1521" i="17"/>
  <c r="R1521" i="17"/>
  <c r="Q1521" i="17"/>
  <c r="L1521" i="17"/>
  <c r="K1521" i="17"/>
  <c r="J1521" i="17"/>
  <c r="I1521" i="17"/>
  <c r="T1521" i="17" s="1"/>
  <c r="AF1520" i="17"/>
  <c r="W1520" i="17"/>
  <c r="V1520" i="17"/>
  <c r="U1520" i="17" s="1"/>
  <c r="X1520" i="17" s="1"/>
  <c r="T1520" i="17"/>
  <c r="S1520" i="17"/>
  <c r="B1520" i="17"/>
  <c r="AF1519" i="17"/>
  <c r="V1519" i="17"/>
  <c r="T1519" i="17"/>
  <c r="S1519" i="17"/>
  <c r="B1519" i="17"/>
  <c r="AF1518" i="17"/>
  <c r="X1518" i="17"/>
  <c r="V1518" i="17"/>
  <c r="U1518" i="17" s="1"/>
  <c r="T1518" i="17"/>
  <c r="W1518" i="17" s="1"/>
  <c r="S1518" i="17"/>
  <c r="B1518" i="17"/>
  <c r="AF1517" i="17"/>
  <c r="X1517" i="17"/>
  <c r="W1517" i="17"/>
  <c r="V1517" i="17"/>
  <c r="U1517" i="17" s="1"/>
  <c r="T1517" i="17"/>
  <c r="S1517" i="17"/>
  <c r="B1517" i="17"/>
  <c r="AF1516" i="17"/>
  <c r="V1516" i="17"/>
  <c r="T1516" i="17"/>
  <c r="S1516" i="17"/>
  <c r="B1516" i="17"/>
  <c r="AF1515" i="17"/>
  <c r="V1515" i="17"/>
  <c r="T1515" i="17"/>
  <c r="S1515" i="17"/>
  <c r="B1515" i="17"/>
  <c r="AF1514" i="17"/>
  <c r="X1514" i="17"/>
  <c r="W1514" i="17"/>
  <c r="V1514" i="17"/>
  <c r="U1514" i="17" s="1"/>
  <c r="T1514" i="17"/>
  <c r="S1514" i="17"/>
  <c r="B1514" i="17"/>
  <c r="AF1513" i="17"/>
  <c r="V1513" i="17"/>
  <c r="T1513" i="17"/>
  <c r="S1513" i="17"/>
  <c r="B1513" i="17"/>
  <c r="AF1512" i="17"/>
  <c r="V1512" i="17" s="1"/>
  <c r="W1512" i="17"/>
  <c r="T1512" i="17"/>
  <c r="S1512" i="17"/>
  <c r="B1512" i="17"/>
  <c r="AF1511" i="17"/>
  <c r="V1511" i="17"/>
  <c r="T1511" i="17"/>
  <c r="S1511" i="17"/>
  <c r="B1511" i="17"/>
  <c r="AF1510" i="17"/>
  <c r="V1510" i="17"/>
  <c r="U1510" i="17"/>
  <c r="T1510" i="17"/>
  <c r="S1510" i="17"/>
  <c r="B1510" i="17"/>
  <c r="AF1509" i="17"/>
  <c r="V1509" i="17" s="1"/>
  <c r="T1509" i="17"/>
  <c r="S1509" i="17"/>
  <c r="B1509" i="17"/>
  <c r="AF1508" i="17"/>
  <c r="V1508" i="17" s="1"/>
  <c r="W1508" i="17"/>
  <c r="T1508" i="17"/>
  <c r="S1508" i="17"/>
  <c r="B1508" i="17"/>
  <c r="AF1507" i="17"/>
  <c r="V1507" i="17"/>
  <c r="T1507" i="17"/>
  <c r="S1507" i="17"/>
  <c r="S1506" i="17" s="1"/>
  <c r="S1505" i="17" s="1"/>
  <c r="S1504" i="17" s="1"/>
  <c r="B1507" i="17"/>
  <c r="T1506" i="17"/>
  <c r="R1506" i="17"/>
  <c r="Q1506" i="17"/>
  <c r="L1506" i="17"/>
  <c r="K1506" i="17"/>
  <c r="K1505" i="17" s="1"/>
  <c r="J1506" i="17"/>
  <c r="I1506" i="17"/>
  <c r="T1505" i="17"/>
  <c r="Q1505" i="17"/>
  <c r="Q1504" i="17" s="1"/>
  <c r="J1505" i="17"/>
  <c r="J1504" i="17" s="1"/>
  <c r="I1505" i="17"/>
  <c r="I1504" i="17" s="1"/>
  <c r="T1504" i="17"/>
  <c r="K1504" i="17"/>
  <c r="AH1502" i="17"/>
  <c r="V1502" i="17" s="1"/>
  <c r="X1502" i="17"/>
  <c r="W1502" i="17"/>
  <c r="T1502" i="17"/>
  <c r="U1501" i="17"/>
  <c r="S1501" i="17"/>
  <c r="S1496" i="17" s="1"/>
  <c r="R1501" i="17"/>
  <c r="R1496" i="17" s="1"/>
  <c r="Q1501" i="17"/>
  <c r="L1501" i="17"/>
  <c r="K1501" i="17"/>
  <c r="K1496" i="17" s="1"/>
  <c r="K1495" i="17" s="1"/>
  <c r="J1501" i="17"/>
  <c r="J1496" i="17" s="1"/>
  <c r="J1495" i="17" s="1"/>
  <c r="I1501" i="17"/>
  <c r="T1501" i="17" s="1"/>
  <c r="AH1500" i="17"/>
  <c r="X1500" i="17"/>
  <c r="W1500" i="17"/>
  <c r="V1500" i="17"/>
  <c r="T1500" i="17"/>
  <c r="U1499" i="17"/>
  <c r="S1499" i="17"/>
  <c r="R1499" i="17"/>
  <c r="Q1499" i="17"/>
  <c r="Q1496" i="17" s="1"/>
  <c r="L1499" i="17"/>
  <c r="K1499" i="17"/>
  <c r="J1499" i="17"/>
  <c r="I1499" i="17"/>
  <c r="AH1498" i="17"/>
  <c r="V1498" i="17"/>
  <c r="T1498" i="17"/>
  <c r="U1497" i="17"/>
  <c r="T1497" i="17"/>
  <c r="S1497" i="17"/>
  <c r="R1497" i="17"/>
  <c r="Q1497" i="17"/>
  <c r="L1497" i="17"/>
  <c r="L1496" i="17" s="1"/>
  <c r="K1497" i="17"/>
  <c r="J1497" i="17"/>
  <c r="I1497" i="17"/>
  <c r="U1496" i="17"/>
  <c r="U1495" i="17" s="1"/>
  <c r="L1495" i="17"/>
  <c r="T1493" i="17"/>
  <c r="V1493" i="17" s="1"/>
  <c r="S1493" i="17"/>
  <c r="S1492" i="17" s="1"/>
  <c r="B1493" i="17"/>
  <c r="R1492" i="17"/>
  <c r="Q1492" i="17"/>
  <c r="L1492" i="17"/>
  <c r="K1492" i="17"/>
  <c r="J1492" i="17"/>
  <c r="I1492" i="17"/>
  <c r="T1492" i="17" s="1"/>
  <c r="T1491" i="17"/>
  <c r="V1491" i="17" s="1"/>
  <c r="W1491" i="17" s="1"/>
  <c r="S1491" i="17"/>
  <c r="S1489" i="17" s="1"/>
  <c r="B1491" i="17"/>
  <c r="AH1490" i="17"/>
  <c r="V1490" i="17" s="1"/>
  <c r="X1490" i="17"/>
  <c r="T1490" i="17"/>
  <c r="W1490" i="17" s="1"/>
  <c r="S1490" i="17"/>
  <c r="B1490" i="17"/>
  <c r="U1489" i="17"/>
  <c r="T1489" i="17"/>
  <c r="R1489" i="17"/>
  <c r="Q1489" i="17"/>
  <c r="L1489" i="17"/>
  <c r="K1489" i="17"/>
  <c r="J1489" i="17"/>
  <c r="I1489" i="17"/>
  <c r="AH1488" i="17"/>
  <c r="V1488" i="17" s="1"/>
  <c r="T1488" i="17"/>
  <c r="S1488" i="17"/>
  <c r="B1488" i="17"/>
  <c r="AH1487" i="17"/>
  <c r="V1487" i="17" s="1"/>
  <c r="X1487" i="17"/>
  <c r="W1487" i="17"/>
  <c r="T1487" i="17"/>
  <c r="S1487" i="17"/>
  <c r="B1487" i="17"/>
  <c r="AH1486" i="17"/>
  <c r="V1486" i="17"/>
  <c r="T1486" i="17"/>
  <c r="S1486" i="17"/>
  <c r="B1486" i="17"/>
  <c r="AH1485" i="17"/>
  <c r="V1485" i="17" s="1"/>
  <c r="X1485" i="17" s="1"/>
  <c r="W1485" i="17"/>
  <c r="T1485" i="17"/>
  <c r="S1485" i="17"/>
  <c r="B1485" i="17"/>
  <c r="AH1484" i="17"/>
  <c r="V1484" i="17"/>
  <c r="T1484" i="17"/>
  <c r="S1484" i="17"/>
  <c r="B1484" i="17"/>
  <c r="R1483" i="17"/>
  <c r="Q1483" i="17"/>
  <c r="L1483" i="17"/>
  <c r="K1483" i="17"/>
  <c r="J1483" i="17"/>
  <c r="I1483" i="17"/>
  <c r="T1483" i="17" s="1"/>
  <c r="AH1482" i="17"/>
  <c r="V1482" i="17" s="1"/>
  <c r="T1482" i="17"/>
  <c r="S1482" i="17"/>
  <c r="B1482" i="17"/>
  <c r="U1481" i="17"/>
  <c r="S1481" i="17"/>
  <c r="R1481" i="17"/>
  <c r="Q1481" i="17"/>
  <c r="L1481" i="17"/>
  <c r="K1481" i="17"/>
  <c r="J1481" i="17"/>
  <c r="I1481" i="17"/>
  <c r="T1481" i="17" s="1"/>
  <c r="AH1480" i="17"/>
  <c r="X1480" i="17"/>
  <c r="V1480" i="17"/>
  <c r="W1480" i="17" s="1"/>
  <c r="T1480" i="17"/>
  <c r="S1480" i="17"/>
  <c r="S1479" i="17" s="1"/>
  <c r="B1480" i="17"/>
  <c r="U1479" i="17"/>
  <c r="T1479" i="17"/>
  <c r="R1479" i="17"/>
  <c r="Q1479" i="17"/>
  <c r="L1479" i="17"/>
  <c r="K1479" i="17"/>
  <c r="J1479" i="17"/>
  <c r="I1479" i="17"/>
  <c r="AH1478" i="17"/>
  <c r="V1478" i="17" s="1"/>
  <c r="U1478" i="17"/>
  <c r="T1478" i="17"/>
  <c r="S1478" i="17"/>
  <c r="B1478" i="17"/>
  <c r="AH1477" i="17"/>
  <c r="T1477" i="17"/>
  <c r="V1477" i="17" s="1"/>
  <c r="S1477" i="17"/>
  <c r="S1475" i="17" s="1"/>
  <c r="B1477" i="17"/>
  <c r="AH1476" i="17"/>
  <c r="V1476" i="17" s="1"/>
  <c r="X1476" i="17"/>
  <c r="W1476" i="17"/>
  <c r="T1476" i="17"/>
  <c r="S1476" i="17"/>
  <c r="B1476" i="17"/>
  <c r="R1475" i="17"/>
  <c r="Q1475" i="17"/>
  <c r="L1475" i="17"/>
  <c r="K1475" i="17"/>
  <c r="J1475" i="17"/>
  <c r="I1475" i="17"/>
  <c r="T1475" i="17" s="1"/>
  <c r="AH1474" i="17"/>
  <c r="V1474" i="17"/>
  <c r="T1474" i="17"/>
  <c r="S1474" i="17"/>
  <c r="B1474" i="17"/>
  <c r="AH1473" i="17"/>
  <c r="V1473" i="17" s="1"/>
  <c r="W1473" i="17" s="1"/>
  <c r="X1473" i="17"/>
  <c r="T1473" i="17"/>
  <c r="S1473" i="17"/>
  <c r="B1473" i="17"/>
  <c r="AL1472" i="17"/>
  <c r="W1472" i="17"/>
  <c r="V1472" i="17"/>
  <c r="X1472" i="17" s="1"/>
  <c r="T1472" i="17"/>
  <c r="S1472" i="17"/>
  <c r="B1472" i="17"/>
  <c r="AL1471" i="17"/>
  <c r="V1471" i="17" s="1"/>
  <c r="T1471" i="17"/>
  <c r="S1471" i="17"/>
  <c r="B1471" i="17"/>
  <c r="AH1470" i="17"/>
  <c r="V1470" i="17"/>
  <c r="W1470" i="17" s="1"/>
  <c r="T1470" i="17"/>
  <c r="S1470" i="17"/>
  <c r="B1470" i="17"/>
  <c r="U1469" i="17"/>
  <c r="R1469" i="17"/>
  <c r="Q1469" i="17"/>
  <c r="L1469" i="17"/>
  <c r="K1469" i="17"/>
  <c r="J1469" i="17"/>
  <c r="I1469" i="17"/>
  <c r="T1469" i="17" s="1"/>
  <c r="AH1468" i="17"/>
  <c r="V1468" i="17"/>
  <c r="T1468" i="17"/>
  <c r="S1468" i="17"/>
  <c r="B1468" i="17"/>
  <c r="AH1467" i="17"/>
  <c r="V1467" i="17" s="1"/>
  <c r="T1467" i="17"/>
  <c r="S1467" i="17"/>
  <c r="S1466" i="17" s="1"/>
  <c r="B1467" i="17"/>
  <c r="U1466" i="17"/>
  <c r="T1466" i="17"/>
  <c r="R1466" i="17"/>
  <c r="Q1466" i="17"/>
  <c r="L1466" i="17"/>
  <c r="K1466" i="17"/>
  <c r="J1466" i="17"/>
  <c r="I1466" i="17"/>
  <c r="AH1465" i="17"/>
  <c r="V1465" i="17"/>
  <c r="X1465" i="17" s="1"/>
  <c r="T1465" i="17"/>
  <c r="S1465" i="17"/>
  <c r="B1465" i="17"/>
  <c r="U1464" i="17"/>
  <c r="S1464" i="17"/>
  <c r="R1464" i="17"/>
  <c r="Q1464" i="17"/>
  <c r="L1464" i="17"/>
  <c r="K1464" i="17"/>
  <c r="J1464" i="17"/>
  <c r="I1464" i="17"/>
  <c r="T1464" i="17" s="1"/>
  <c r="AH1463" i="17"/>
  <c r="W1463" i="17"/>
  <c r="V1463" i="17"/>
  <c r="X1463" i="17" s="1"/>
  <c r="T1463" i="17"/>
  <c r="S1463" i="17"/>
  <c r="B1463" i="17"/>
  <c r="U1462" i="17"/>
  <c r="T1462" i="17"/>
  <c r="S1462" i="17"/>
  <c r="R1462" i="17"/>
  <c r="Q1462" i="17"/>
  <c r="L1462" i="17"/>
  <c r="K1462" i="17"/>
  <c r="J1462" i="17"/>
  <c r="I1462" i="17"/>
  <c r="AH1461" i="17"/>
  <c r="V1461" i="17" s="1"/>
  <c r="U1461" i="17" s="1"/>
  <c r="W1461" i="17"/>
  <c r="T1461" i="17"/>
  <c r="S1461" i="17"/>
  <c r="B1461" i="17"/>
  <c r="AH1460" i="17"/>
  <c r="V1460" i="17" s="1"/>
  <c r="X1460" i="17"/>
  <c r="W1460" i="17"/>
  <c r="T1460" i="17"/>
  <c r="S1460" i="17"/>
  <c r="B1460" i="17"/>
  <c r="AH1459" i="17"/>
  <c r="X1459" i="17"/>
  <c r="V1459" i="17"/>
  <c r="W1459" i="17" s="1"/>
  <c r="T1459" i="17"/>
  <c r="S1459" i="17"/>
  <c r="S1456" i="17" s="1"/>
  <c r="B1459" i="17"/>
  <c r="AH1458" i="17"/>
  <c r="V1458" i="17"/>
  <c r="T1458" i="17"/>
  <c r="S1458" i="17"/>
  <c r="B1458" i="17"/>
  <c r="AH1457" i="17"/>
  <c r="V1457" i="17" s="1"/>
  <c r="T1457" i="17"/>
  <c r="S1457" i="17"/>
  <c r="B1457" i="17"/>
  <c r="R1456" i="17"/>
  <c r="Q1456" i="17"/>
  <c r="L1456" i="17"/>
  <c r="K1456" i="17"/>
  <c r="J1456" i="17"/>
  <c r="I1456" i="17"/>
  <c r="T1456" i="17" s="1"/>
  <c r="AH1455" i="17"/>
  <c r="V1455" i="17"/>
  <c r="X1455" i="17" s="1"/>
  <c r="T1455" i="17"/>
  <c r="S1455" i="17"/>
  <c r="B1455" i="17"/>
  <c r="AH1454" i="17"/>
  <c r="V1454" i="17"/>
  <c r="T1454" i="17"/>
  <c r="S1454" i="17"/>
  <c r="B1454" i="17"/>
  <c r="AL1453" i="17"/>
  <c r="V1453" i="17" s="1"/>
  <c r="T1453" i="17"/>
  <c r="S1453" i="17"/>
  <c r="B1453" i="17"/>
  <c r="AJ1452" i="17"/>
  <c r="V1452" i="17" s="1"/>
  <c r="U1452" i="17" s="1"/>
  <c r="T1452" i="17"/>
  <c r="W1452" i="17" s="1"/>
  <c r="S1452" i="17"/>
  <c r="B1452" i="17"/>
  <c r="U1451" i="17"/>
  <c r="T1451" i="17"/>
  <c r="R1451" i="17"/>
  <c r="Q1451" i="17"/>
  <c r="L1451" i="17"/>
  <c r="K1451" i="17"/>
  <c r="J1451" i="17"/>
  <c r="I1451" i="17"/>
  <c r="AH1450" i="17"/>
  <c r="V1450" i="17"/>
  <c r="T1450" i="17"/>
  <c r="S1450" i="17"/>
  <c r="B1450" i="17"/>
  <c r="AH1449" i="17"/>
  <c r="V1449" i="17" s="1"/>
  <c r="T1449" i="17"/>
  <c r="S1449" i="17"/>
  <c r="B1449" i="17"/>
  <c r="AH1448" i="17"/>
  <c r="V1448" i="17" s="1"/>
  <c r="X1448" i="17" s="1"/>
  <c r="W1448" i="17"/>
  <c r="T1448" i="17"/>
  <c r="S1448" i="17"/>
  <c r="B1448" i="17"/>
  <c r="V1447" i="17"/>
  <c r="U1447" i="17"/>
  <c r="U1444" i="17" s="1"/>
  <c r="T1447" i="17"/>
  <c r="S1447" i="17"/>
  <c r="B1447" i="17"/>
  <c r="AH1446" i="17"/>
  <c r="V1446" i="17" s="1"/>
  <c r="T1446" i="17"/>
  <c r="S1446" i="17"/>
  <c r="B1446" i="17"/>
  <c r="AH1445" i="17"/>
  <c r="V1445" i="17" s="1"/>
  <c r="X1445" i="17" s="1"/>
  <c r="T1445" i="17"/>
  <c r="S1445" i="17"/>
  <c r="S1444" i="17" s="1"/>
  <c r="B1445" i="17"/>
  <c r="T1444" i="17"/>
  <c r="R1444" i="17"/>
  <c r="Q1444" i="17"/>
  <c r="L1444" i="17"/>
  <c r="K1444" i="17"/>
  <c r="J1444" i="17"/>
  <c r="I1444" i="17"/>
  <c r="AH1443" i="17"/>
  <c r="V1443" i="17"/>
  <c r="T1443" i="17"/>
  <c r="S1443" i="17"/>
  <c r="B1443" i="17"/>
  <c r="X1442" i="17"/>
  <c r="W1442" i="17"/>
  <c r="T1442" i="17"/>
  <c r="V1442" i="17" s="1"/>
  <c r="S1442" i="17"/>
  <c r="B1442" i="17"/>
  <c r="AH1441" i="17"/>
  <c r="W1441" i="17"/>
  <c r="V1441" i="17"/>
  <c r="X1441" i="17" s="1"/>
  <c r="T1441" i="17"/>
  <c r="S1441" i="17"/>
  <c r="B1441" i="17"/>
  <c r="AH1440" i="17"/>
  <c r="V1440" i="17"/>
  <c r="T1440" i="17"/>
  <c r="S1440" i="17"/>
  <c r="B1440" i="17"/>
  <c r="AH1439" i="17"/>
  <c r="V1439" i="17" s="1"/>
  <c r="W1439" i="17" s="1"/>
  <c r="X1439" i="17"/>
  <c r="T1439" i="17"/>
  <c r="S1439" i="17"/>
  <c r="S1438" i="17" s="1"/>
  <c r="K1439" i="17"/>
  <c r="B1439" i="17"/>
  <c r="R1438" i="17"/>
  <c r="Q1438" i="17"/>
  <c r="L1438" i="17"/>
  <c r="K1438" i="17"/>
  <c r="J1438" i="17"/>
  <c r="I1438" i="17"/>
  <c r="T1438" i="17" s="1"/>
  <c r="AH1437" i="17"/>
  <c r="V1437" i="17"/>
  <c r="X1437" i="17" s="1"/>
  <c r="T1437" i="17"/>
  <c r="S1437" i="17"/>
  <c r="B1437" i="17"/>
  <c r="AH1436" i="17"/>
  <c r="V1436" i="17"/>
  <c r="T1436" i="17"/>
  <c r="S1436" i="17"/>
  <c r="B1436" i="17"/>
  <c r="AL1435" i="17"/>
  <c r="V1435" i="17" s="1"/>
  <c r="T1435" i="17"/>
  <c r="S1435" i="17"/>
  <c r="S1434" i="17" s="1"/>
  <c r="B1435" i="17"/>
  <c r="U1434" i="17"/>
  <c r="R1434" i="17"/>
  <c r="Q1434" i="17"/>
  <c r="L1434" i="17"/>
  <c r="K1434" i="17"/>
  <c r="J1434" i="17"/>
  <c r="I1434" i="17"/>
  <c r="T1434" i="17" s="1"/>
  <c r="AH1433" i="17"/>
  <c r="V1433" i="17" s="1"/>
  <c r="T1433" i="17"/>
  <c r="S1433" i="17"/>
  <c r="B1433" i="17"/>
  <c r="U1432" i="17"/>
  <c r="S1432" i="17"/>
  <c r="R1432" i="17"/>
  <c r="Q1432" i="17"/>
  <c r="L1432" i="17"/>
  <c r="K1432" i="17"/>
  <c r="J1432" i="17"/>
  <c r="I1432" i="17"/>
  <c r="T1432" i="17" s="1"/>
  <c r="AH1431" i="17"/>
  <c r="W1431" i="17"/>
  <c r="V1431" i="17"/>
  <c r="X1431" i="17" s="1"/>
  <c r="T1431" i="17"/>
  <c r="S1431" i="17"/>
  <c r="B1431" i="17"/>
  <c r="U1430" i="17"/>
  <c r="T1430" i="17"/>
  <c r="S1430" i="17"/>
  <c r="R1430" i="17"/>
  <c r="Q1430" i="17"/>
  <c r="L1430" i="17"/>
  <c r="K1430" i="17"/>
  <c r="J1430" i="17"/>
  <c r="I1430" i="17"/>
  <c r="AH1429" i="17"/>
  <c r="V1429" i="17" s="1"/>
  <c r="W1429" i="17" s="1"/>
  <c r="X1429" i="17"/>
  <c r="T1429" i="17"/>
  <c r="S1429" i="17"/>
  <c r="S1427" i="17" s="1"/>
  <c r="B1429" i="17"/>
  <c r="AH1428" i="17"/>
  <c r="V1428" i="17"/>
  <c r="X1428" i="17" s="1"/>
  <c r="T1428" i="17"/>
  <c r="S1428" i="17"/>
  <c r="B1428" i="17"/>
  <c r="U1427" i="17"/>
  <c r="T1427" i="17"/>
  <c r="R1427" i="17"/>
  <c r="Q1427" i="17"/>
  <c r="L1427" i="17"/>
  <c r="K1427" i="17"/>
  <c r="J1427" i="17"/>
  <c r="I1427" i="17"/>
  <c r="AH1426" i="17"/>
  <c r="V1426" i="17" s="1"/>
  <c r="X1426" i="17" s="1"/>
  <c r="W1426" i="17"/>
  <c r="T1426" i="17"/>
  <c r="S1426" i="17"/>
  <c r="S1423" i="17" s="1"/>
  <c r="B1426" i="17"/>
  <c r="AH1425" i="17"/>
  <c r="W1425" i="17"/>
  <c r="V1425" i="17"/>
  <c r="X1425" i="17" s="1"/>
  <c r="T1425" i="17"/>
  <c r="S1425" i="17"/>
  <c r="B1425" i="17"/>
  <c r="AH1424" i="17"/>
  <c r="T1424" i="17"/>
  <c r="V1424" i="17" s="1"/>
  <c r="S1424" i="17"/>
  <c r="B1424" i="17"/>
  <c r="U1423" i="17"/>
  <c r="R1423" i="17"/>
  <c r="Q1423" i="17"/>
  <c r="L1423" i="17"/>
  <c r="K1423" i="17"/>
  <c r="J1423" i="17"/>
  <c r="I1423" i="17"/>
  <c r="T1423" i="17" s="1"/>
  <c r="AL1422" i="17"/>
  <c r="V1422" i="17"/>
  <c r="T1422" i="17"/>
  <c r="S1422" i="17"/>
  <c r="B1422" i="17"/>
  <c r="AH1421" i="17"/>
  <c r="V1421" i="17" s="1"/>
  <c r="T1421" i="17"/>
  <c r="S1421" i="17"/>
  <c r="B1421" i="17"/>
  <c r="AH1420" i="17"/>
  <c r="V1420" i="17" s="1"/>
  <c r="X1420" i="17" s="1"/>
  <c r="T1420" i="17"/>
  <c r="S1420" i="17"/>
  <c r="S1417" i="17" s="1"/>
  <c r="B1420" i="17"/>
  <c r="AH1419" i="17"/>
  <c r="V1419" i="17" s="1"/>
  <c r="X1419" i="17"/>
  <c r="W1419" i="17"/>
  <c r="T1419" i="17"/>
  <c r="S1419" i="17"/>
  <c r="B1419" i="17"/>
  <c r="AH1418" i="17"/>
  <c r="V1418" i="17"/>
  <c r="X1418" i="17" s="1"/>
  <c r="T1418" i="17"/>
  <c r="S1418" i="17"/>
  <c r="B1418" i="17"/>
  <c r="U1417" i="17"/>
  <c r="T1417" i="17"/>
  <c r="R1417" i="17"/>
  <c r="Q1417" i="17"/>
  <c r="L1417" i="17"/>
  <c r="K1417" i="17"/>
  <c r="J1417" i="17"/>
  <c r="I1417" i="17"/>
  <c r="AH1416" i="17"/>
  <c r="V1416" i="17" s="1"/>
  <c r="T1416" i="17"/>
  <c r="S1416" i="17"/>
  <c r="S1414" i="17" s="1"/>
  <c r="B1416" i="17"/>
  <c r="AH1415" i="17"/>
  <c r="V1415" i="17"/>
  <c r="T1415" i="17"/>
  <c r="S1415" i="17"/>
  <c r="B1415" i="17"/>
  <c r="U1414" i="17"/>
  <c r="T1414" i="17"/>
  <c r="R1414" i="17"/>
  <c r="Q1414" i="17"/>
  <c r="L1414" i="17"/>
  <c r="K1414" i="17"/>
  <c r="J1414" i="17"/>
  <c r="I1414" i="17"/>
  <c r="AH1413" i="17"/>
  <c r="V1413" i="17" s="1"/>
  <c r="X1413" i="17"/>
  <c r="W1413" i="17"/>
  <c r="T1413" i="17"/>
  <c r="S1413" i="17"/>
  <c r="B1413" i="17"/>
  <c r="U1412" i="17"/>
  <c r="T1412" i="17"/>
  <c r="S1412" i="17"/>
  <c r="R1412" i="17"/>
  <c r="Q1412" i="17"/>
  <c r="L1412" i="17"/>
  <c r="K1412" i="17"/>
  <c r="J1412" i="17"/>
  <c r="I1412" i="17"/>
  <c r="AH1411" i="17"/>
  <c r="V1411" i="17" s="1"/>
  <c r="X1411" i="17" s="1"/>
  <c r="T1411" i="17"/>
  <c r="S1411" i="17"/>
  <c r="S1410" i="17" s="1"/>
  <c r="B1411" i="17"/>
  <c r="U1410" i="17"/>
  <c r="T1410" i="17"/>
  <c r="R1410" i="17"/>
  <c r="Q1410" i="17"/>
  <c r="L1410" i="17"/>
  <c r="K1410" i="17"/>
  <c r="J1410" i="17"/>
  <c r="I1410" i="17"/>
  <c r="AH1409" i="17"/>
  <c r="V1409" i="17"/>
  <c r="U1409" i="17"/>
  <c r="U1406" i="17" s="1"/>
  <c r="T1409" i="17"/>
  <c r="S1409" i="17"/>
  <c r="B1409" i="17"/>
  <c r="AH1408" i="17"/>
  <c r="V1408" i="17" s="1"/>
  <c r="T1408" i="17"/>
  <c r="S1408" i="17"/>
  <c r="B1408" i="17"/>
  <c r="AH1407" i="17"/>
  <c r="V1407" i="17" s="1"/>
  <c r="X1407" i="17" s="1"/>
  <c r="T1407" i="17"/>
  <c r="S1407" i="17"/>
  <c r="S1406" i="17" s="1"/>
  <c r="B1407" i="17"/>
  <c r="T1406" i="17"/>
  <c r="R1406" i="17"/>
  <c r="Q1406" i="17"/>
  <c r="L1406" i="17"/>
  <c r="K1406" i="17"/>
  <c r="J1406" i="17"/>
  <c r="I1406" i="17"/>
  <c r="AH1405" i="17"/>
  <c r="V1405" i="17"/>
  <c r="T1405" i="17"/>
  <c r="S1405" i="17"/>
  <c r="K1405" i="17"/>
  <c r="B1405" i="17"/>
  <c r="X1404" i="17"/>
  <c r="V1404" i="17"/>
  <c r="W1404" i="17" s="1"/>
  <c r="T1404" i="17"/>
  <c r="S1404" i="17"/>
  <c r="B1404" i="17"/>
  <c r="AH1403" i="17"/>
  <c r="V1403" i="17" s="1"/>
  <c r="X1403" i="17" s="1"/>
  <c r="W1403" i="17"/>
  <c r="T1403" i="17"/>
  <c r="S1403" i="17"/>
  <c r="B1403" i="17"/>
  <c r="AH1402" i="17"/>
  <c r="W1402" i="17"/>
  <c r="V1402" i="17"/>
  <c r="X1402" i="17" s="1"/>
  <c r="T1402" i="17"/>
  <c r="S1402" i="17"/>
  <c r="B1402" i="17"/>
  <c r="U1401" i="17"/>
  <c r="T1401" i="17"/>
  <c r="S1401" i="17"/>
  <c r="R1401" i="17"/>
  <c r="Q1401" i="17"/>
  <c r="L1401" i="17"/>
  <c r="K1401" i="17"/>
  <c r="J1401" i="17"/>
  <c r="I1401" i="17"/>
  <c r="AH1400" i="17"/>
  <c r="V1400" i="17" s="1"/>
  <c r="U1400" i="17" s="1"/>
  <c r="U1398" i="17" s="1"/>
  <c r="X1400" i="17"/>
  <c r="T1400" i="17"/>
  <c r="S1400" i="17"/>
  <c r="B1400" i="17"/>
  <c r="AL1399" i="17"/>
  <c r="V1399" i="17" s="1"/>
  <c r="X1399" i="17" s="1"/>
  <c r="W1399" i="17"/>
  <c r="T1399" i="17"/>
  <c r="S1399" i="17"/>
  <c r="B1399" i="17"/>
  <c r="T1398" i="17"/>
  <c r="S1398" i="17"/>
  <c r="R1398" i="17"/>
  <c r="Q1398" i="17"/>
  <c r="L1398" i="17"/>
  <c r="K1398" i="17"/>
  <c r="J1398" i="17"/>
  <c r="I1398" i="17"/>
  <c r="AH1397" i="17"/>
  <c r="V1397" i="17" s="1"/>
  <c r="W1397" i="17" s="1"/>
  <c r="X1397" i="17"/>
  <c r="T1397" i="17"/>
  <c r="S1397" i="17"/>
  <c r="S1396" i="17" s="1"/>
  <c r="B1397" i="17"/>
  <c r="U1396" i="17"/>
  <c r="R1396" i="17"/>
  <c r="Q1396" i="17"/>
  <c r="L1396" i="17"/>
  <c r="K1396" i="17"/>
  <c r="J1396" i="17"/>
  <c r="I1396" i="17"/>
  <c r="T1396" i="17" s="1"/>
  <c r="AH1395" i="17"/>
  <c r="V1395" i="17" s="1"/>
  <c r="T1395" i="17"/>
  <c r="S1395" i="17"/>
  <c r="B1395" i="17"/>
  <c r="U1394" i="17"/>
  <c r="S1394" i="17"/>
  <c r="R1394" i="17"/>
  <c r="Q1394" i="17"/>
  <c r="L1394" i="17"/>
  <c r="K1394" i="17"/>
  <c r="J1394" i="17"/>
  <c r="I1394" i="17"/>
  <c r="T1394" i="17" s="1"/>
  <c r="AH1393" i="17"/>
  <c r="V1393" i="17"/>
  <c r="T1393" i="17"/>
  <c r="S1393" i="17"/>
  <c r="B1393" i="17"/>
  <c r="U1392" i="17"/>
  <c r="T1392" i="17"/>
  <c r="S1392" i="17"/>
  <c r="R1392" i="17"/>
  <c r="Q1392" i="17"/>
  <c r="L1392" i="17"/>
  <c r="K1392" i="17"/>
  <c r="J1392" i="17"/>
  <c r="I1392" i="17"/>
  <c r="AH1391" i="17"/>
  <c r="V1391" i="17" s="1"/>
  <c r="X1391" i="17"/>
  <c r="W1391" i="17"/>
  <c r="T1391" i="17"/>
  <c r="S1391" i="17"/>
  <c r="B1391" i="17"/>
  <c r="AH1390" i="17"/>
  <c r="W1390" i="17"/>
  <c r="V1390" i="17"/>
  <c r="X1390" i="17" s="1"/>
  <c r="T1390" i="17"/>
  <c r="S1390" i="17"/>
  <c r="B1390" i="17"/>
  <c r="AH1389" i="17"/>
  <c r="V1389" i="17"/>
  <c r="T1389" i="17"/>
  <c r="S1389" i="17"/>
  <c r="B1389" i="17"/>
  <c r="AH1388" i="17"/>
  <c r="V1388" i="17" s="1"/>
  <c r="W1388" i="17" s="1"/>
  <c r="X1388" i="17"/>
  <c r="T1388" i="17"/>
  <c r="S1388" i="17"/>
  <c r="S1387" i="17" s="1"/>
  <c r="B1388" i="17"/>
  <c r="U1387" i="17"/>
  <c r="R1387" i="17"/>
  <c r="Q1387" i="17"/>
  <c r="L1387" i="17"/>
  <c r="K1387" i="17"/>
  <c r="J1387" i="17"/>
  <c r="I1387" i="17"/>
  <c r="T1387" i="17" s="1"/>
  <c r="AH1386" i="17"/>
  <c r="V1386" i="17" s="1"/>
  <c r="T1386" i="17"/>
  <c r="S1386" i="17"/>
  <c r="B1386" i="17"/>
  <c r="U1385" i="17"/>
  <c r="S1385" i="17"/>
  <c r="R1385" i="17"/>
  <c r="Q1385" i="17"/>
  <c r="L1385" i="17"/>
  <c r="K1385" i="17"/>
  <c r="J1385" i="17"/>
  <c r="I1385" i="17"/>
  <c r="T1385" i="17" s="1"/>
  <c r="AH1384" i="17"/>
  <c r="V1384" i="17"/>
  <c r="T1384" i="17"/>
  <c r="S1384" i="17"/>
  <c r="B1384" i="17"/>
  <c r="U1383" i="17"/>
  <c r="T1383" i="17"/>
  <c r="S1383" i="17"/>
  <c r="R1383" i="17"/>
  <c r="Q1383" i="17"/>
  <c r="L1383" i="17"/>
  <c r="K1383" i="17"/>
  <c r="J1383" i="17"/>
  <c r="I1383" i="17"/>
  <c r="AH1382" i="17"/>
  <c r="V1382" i="17" s="1"/>
  <c r="X1382" i="17"/>
  <c r="W1382" i="17"/>
  <c r="T1382" i="17"/>
  <c r="S1382" i="17"/>
  <c r="B1382" i="17"/>
  <c r="AH1381" i="17"/>
  <c r="W1381" i="17"/>
  <c r="V1381" i="17"/>
  <c r="X1381" i="17" s="1"/>
  <c r="T1381" i="17"/>
  <c r="S1381" i="17"/>
  <c r="B1381" i="17"/>
  <c r="AH1380" i="17"/>
  <c r="V1380" i="17"/>
  <c r="T1380" i="17"/>
  <c r="S1380" i="17"/>
  <c r="B1380" i="17"/>
  <c r="AH1379" i="17"/>
  <c r="V1379" i="17" s="1"/>
  <c r="W1379" i="17" s="1"/>
  <c r="X1379" i="17"/>
  <c r="T1379" i="17"/>
  <c r="S1379" i="17"/>
  <c r="S1378" i="17" s="1"/>
  <c r="B1379" i="17"/>
  <c r="U1378" i="17"/>
  <c r="R1378" i="17"/>
  <c r="Q1378" i="17"/>
  <c r="L1378" i="17"/>
  <c r="K1378" i="17"/>
  <c r="J1378" i="17"/>
  <c r="I1378" i="17"/>
  <c r="T1378" i="17" s="1"/>
  <c r="AH1377" i="17"/>
  <c r="V1377" i="17" s="1"/>
  <c r="T1377" i="17"/>
  <c r="S1377" i="17"/>
  <c r="B1377" i="17"/>
  <c r="AH1376" i="17"/>
  <c r="V1376" i="17"/>
  <c r="T1376" i="17"/>
  <c r="S1376" i="17"/>
  <c r="B1376" i="17"/>
  <c r="S1375" i="17"/>
  <c r="R1375" i="17"/>
  <c r="Q1375" i="17"/>
  <c r="L1375" i="17"/>
  <c r="K1375" i="17"/>
  <c r="J1375" i="17"/>
  <c r="I1375" i="17"/>
  <c r="T1375" i="17" s="1"/>
  <c r="AL1374" i="17"/>
  <c r="W1374" i="17"/>
  <c r="V1374" i="17"/>
  <c r="X1374" i="17" s="1"/>
  <c r="T1374" i="17"/>
  <c r="S1374" i="17"/>
  <c r="B1374" i="17"/>
  <c r="AL1373" i="17"/>
  <c r="V1373" i="17"/>
  <c r="T1373" i="17"/>
  <c r="S1373" i="17"/>
  <c r="B1373" i="17"/>
  <c r="AH1372" i="17"/>
  <c r="V1372" i="17" s="1"/>
  <c r="W1372" i="17" s="1"/>
  <c r="X1372" i="17"/>
  <c r="T1372" i="17"/>
  <c r="S1372" i="17"/>
  <c r="B1372" i="17"/>
  <c r="AH1371" i="17"/>
  <c r="V1371" i="17" s="1"/>
  <c r="T1371" i="17"/>
  <c r="S1371" i="17"/>
  <c r="S1370" i="17" s="1"/>
  <c r="B1371" i="17"/>
  <c r="T1370" i="17"/>
  <c r="R1370" i="17"/>
  <c r="Q1370" i="17"/>
  <c r="L1370" i="17"/>
  <c r="K1370" i="17"/>
  <c r="J1370" i="17"/>
  <c r="I1370" i="17"/>
  <c r="AH1369" i="17"/>
  <c r="V1369" i="17" s="1"/>
  <c r="X1369" i="17"/>
  <c r="T1369" i="17"/>
  <c r="S1369" i="17"/>
  <c r="B1369" i="17"/>
  <c r="AH1368" i="17"/>
  <c r="V1368" i="17" s="1"/>
  <c r="W1368" i="17" s="1"/>
  <c r="X1368" i="17"/>
  <c r="T1368" i="17"/>
  <c r="S1368" i="17"/>
  <c r="S1366" i="17" s="1"/>
  <c r="B1368" i="17"/>
  <c r="AL1367" i="17"/>
  <c r="V1367" i="17"/>
  <c r="X1367" i="17" s="1"/>
  <c r="T1367" i="17"/>
  <c r="S1367" i="17"/>
  <c r="B1367" i="17"/>
  <c r="U1366" i="17"/>
  <c r="T1366" i="17"/>
  <c r="R1366" i="17"/>
  <c r="Q1366" i="17"/>
  <c r="L1366" i="17"/>
  <c r="K1366" i="17"/>
  <c r="J1366" i="17"/>
  <c r="I1366" i="17"/>
  <c r="AH1365" i="17"/>
  <c r="V1365" i="17" s="1"/>
  <c r="U1365" i="17" s="1"/>
  <c r="T1365" i="17"/>
  <c r="W1365" i="17" s="1"/>
  <c r="S1365" i="17"/>
  <c r="B1365" i="17"/>
  <c r="AL1364" i="17"/>
  <c r="V1364" i="17" s="1"/>
  <c r="W1364" i="17" s="1"/>
  <c r="X1364" i="17"/>
  <c r="T1364" i="17"/>
  <c r="S1364" i="17"/>
  <c r="S1362" i="17" s="1"/>
  <c r="B1364" i="17"/>
  <c r="AH1363" i="17"/>
  <c r="V1363" i="17"/>
  <c r="T1363" i="17"/>
  <c r="S1363" i="17"/>
  <c r="B1363" i="17"/>
  <c r="T1362" i="17"/>
  <c r="R1362" i="17"/>
  <c r="Q1362" i="17"/>
  <c r="L1362" i="17"/>
  <c r="K1362" i="17"/>
  <c r="J1362" i="17"/>
  <c r="I1362" i="17"/>
  <c r="AL1361" i="17"/>
  <c r="V1361" i="17" s="1"/>
  <c r="T1361" i="17"/>
  <c r="S1361" i="17"/>
  <c r="B1361" i="17"/>
  <c r="U1360" i="17"/>
  <c r="T1360" i="17"/>
  <c r="S1360" i="17"/>
  <c r="R1360" i="17"/>
  <c r="Q1360" i="17"/>
  <c r="L1360" i="17"/>
  <c r="K1360" i="17"/>
  <c r="J1360" i="17"/>
  <c r="I1360" i="17"/>
  <c r="X1359" i="17"/>
  <c r="W1359" i="17"/>
  <c r="T1359" i="17"/>
  <c r="V1359" i="17" s="1"/>
  <c r="U1359" i="17" s="1"/>
  <c r="S1359" i="17"/>
  <c r="B1359" i="17"/>
  <c r="AL1358" i="17"/>
  <c r="AH1358" i="17"/>
  <c r="V1358" i="17" s="1"/>
  <c r="X1358" i="17" s="1"/>
  <c r="T1358" i="17"/>
  <c r="S1358" i="17"/>
  <c r="B1358" i="17"/>
  <c r="AH1357" i="17"/>
  <c r="V1357" i="17" s="1"/>
  <c r="U1357" i="17" s="1"/>
  <c r="X1357" i="17"/>
  <c r="W1357" i="17"/>
  <c r="T1357" i="17"/>
  <c r="S1357" i="17"/>
  <c r="B1357" i="17"/>
  <c r="AH1356" i="17"/>
  <c r="V1356" i="17" s="1"/>
  <c r="T1356" i="17"/>
  <c r="S1356" i="17"/>
  <c r="B1356" i="17"/>
  <c r="AH1355" i="17"/>
  <c r="W1355" i="17"/>
  <c r="V1355" i="17"/>
  <c r="T1355" i="17"/>
  <c r="S1355" i="17"/>
  <c r="B1355" i="17"/>
  <c r="V1354" i="17"/>
  <c r="T1354" i="17"/>
  <c r="S1354" i="17"/>
  <c r="B1354" i="17"/>
  <c r="AH1353" i="17"/>
  <c r="T1353" i="17"/>
  <c r="V1353" i="17" s="1"/>
  <c r="S1353" i="17"/>
  <c r="B1353" i="17"/>
  <c r="AH1352" i="17"/>
  <c r="V1352" i="17" s="1"/>
  <c r="X1352" i="17"/>
  <c r="T1352" i="17"/>
  <c r="S1352" i="17"/>
  <c r="B1352" i="17"/>
  <c r="AH1351" i="17"/>
  <c r="V1351" i="17" s="1"/>
  <c r="T1351" i="17"/>
  <c r="S1351" i="17"/>
  <c r="B1351" i="17"/>
  <c r="V1350" i="17"/>
  <c r="U1350" i="17" s="1"/>
  <c r="T1350" i="17"/>
  <c r="S1350" i="17"/>
  <c r="B1350" i="17"/>
  <c r="AH1349" i="17"/>
  <c r="V1349" i="17"/>
  <c r="T1349" i="17"/>
  <c r="S1349" i="17"/>
  <c r="B1349" i="17"/>
  <c r="R1348" i="17"/>
  <c r="Q1348" i="17"/>
  <c r="L1348" i="17"/>
  <c r="K1348" i="17"/>
  <c r="J1348" i="17"/>
  <c r="I1348" i="17"/>
  <c r="T1348" i="17" s="1"/>
  <c r="AH1347" i="17"/>
  <c r="W1347" i="17"/>
  <c r="V1347" i="17"/>
  <c r="T1347" i="17"/>
  <c r="S1347" i="17"/>
  <c r="S1346" i="17" s="1"/>
  <c r="B1347" i="17"/>
  <c r="T1346" i="17"/>
  <c r="R1346" i="17"/>
  <c r="Q1346" i="17"/>
  <c r="L1346" i="17"/>
  <c r="K1346" i="17"/>
  <c r="J1346" i="17"/>
  <c r="I1346" i="17"/>
  <c r="AH1345" i="17"/>
  <c r="V1345" i="17" s="1"/>
  <c r="X1345" i="17" s="1"/>
  <c r="T1345" i="17"/>
  <c r="S1345" i="17"/>
  <c r="S1344" i="17" s="1"/>
  <c r="B1345" i="17"/>
  <c r="U1344" i="17"/>
  <c r="T1344" i="17"/>
  <c r="R1344" i="17"/>
  <c r="Q1344" i="17"/>
  <c r="L1344" i="17"/>
  <c r="K1344" i="17"/>
  <c r="J1344" i="17"/>
  <c r="I1344" i="17"/>
  <c r="AN1343" i="17"/>
  <c r="AL1343" i="17"/>
  <c r="W1343" i="17"/>
  <c r="V1343" i="17"/>
  <c r="T1343" i="17"/>
  <c r="S1343" i="17"/>
  <c r="S1341" i="17" s="1"/>
  <c r="B1343" i="17"/>
  <c r="AH1342" i="17"/>
  <c r="V1342" i="17"/>
  <c r="T1342" i="17"/>
  <c r="S1342" i="17"/>
  <c r="B1342" i="17"/>
  <c r="T1341" i="17"/>
  <c r="R1341" i="17"/>
  <c r="Q1341" i="17"/>
  <c r="L1341" i="17"/>
  <c r="K1341" i="17"/>
  <c r="J1341" i="17"/>
  <c r="I1341" i="17"/>
  <c r="AH1340" i="17"/>
  <c r="V1340" i="17" s="1"/>
  <c r="T1340" i="17"/>
  <c r="S1340" i="17"/>
  <c r="B1340" i="17"/>
  <c r="U1339" i="17"/>
  <c r="T1339" i="17"/>
  <c r="S1339" i="17"/>
  <c r="R1339" i="17"/>
  <c r="Q1339" i="17"/>
  <c r="L1339" i="17"/>
  <c r="K1339" i="17"/>
  <c r="J1339" i="17"/>
  <c r="I1339" i="17"/>
  <c r="X1338" i="17"/>
  <c r="W1338" i="17"/>
  <c r="T1338" i="17"/>
  <c r="V1338" i="17" s="1"/>
  <c r="S1338" i="17"/>
  <c r="S1335" i="17" s="1"/>
  <c r="B1338" i="17"/>
  <c r="AL1337" i="17"/>
  <c r="W1337" i="17"/>
  <c r="V1337" i="17"/>
  <c r="X1337" i="17" s="1"/>
  <c r="T1337" i="17"/>
  <c r="S1337" i="17"/>
  <c r="B1337" i="17"/>
  <c r="AH1336" i="17"/>
  <c r="V1336" i="17"/>
  <c r="T1336" i="17"/>
  <c r="S1336" i="17"/>
  <c r="B1336" i="17"/>
  <c r="U1335" i="17"/>
  <c r="R1335" i="17"/>
  <c r="Q1335" i="17"/>
  <c r="L1335" i="17"/>
  <c r="K1335" i="17"/>
  <c r="J1335" i="17"/>
  <c r="I1335" i="17"/>
  <c r="T1335" i="17" s="1"/>
  <c r="AH1334" i="17"/>
  <c r="W1334" i="17"/>
  <c r="V1334" i="17"/>
  <c r="X1334" i="17" s="1"/>
  <c r="T1334" i="17"/>
  <c r="S1334" i="17"/>
  <c r="B1334" i="17"/>
  <c r="AH1333" i="17"/>
  <c r="V1333" i="17" s="1"/>
  <c r="T1333" i="17"/>
  <c r="S1333" i="17"/>
  <c r="B1333" i="17"/>
  <c r="U1332" i="17"/>
  <c r="S1332" i="17"/>
  <c r="R1332" i="17"/>
  <c r="Q1332" i="17"/>
  <c r="L1332" i="17"/>
  <c r="K1332" i="17"/>
  <c r="J1332" i="17"/>
  <c r="I1332" i="17"/>
  <c r="T1332" i="17" s="1"/>
  <c r="AH1331" i="17"/>
  <c r="W1331" i="17"/>
  <c r="V1331" i="17"/>
  <c r="X1331" i="17" s="1"/>
  <c r="T1331" i="17"/>
  <c r="S1331" i="17"/>
  <c r="B1331" i="17"/>
  <c r="AH1330" i="17"/>
  <c r="V1330" i="17" s="1"/>
  <c r="T1330" i="17"/>
  <c r="S1330" i="17"/>
  <c r="B1330" i="17"/>
  <c r="AH1329" i="17"/>
  <c r="V1329" i="17" s="1"/>
  <c r="X1329" i="17"/>
  <c r="T1329" i="17"/>
  <c r="S1329" i="17"/>
  <c r="B1329" i="17"/>
  <c r="AH1328" i="17"/>
  <c r="V1328" i="17" s="1"/>
  <c r="X1328" i="17"/>
  <c r="T1328" i="17"/>
  <c r="S1328" i="17"/>
  <c r="S1327" i="17" s="1"/>
  <c r="B1328" i="17"/>
  <c r="T1327" i="17"/>
  <c r="R1327" i="17"/>
  <c r="Q1327" i="17"/>
  <c r="L1327" i="17"/>
  <c r="K1327" i="17"/>
  <c r="J1327" i="17"/>
  <c r="I1327" i="17"/>
  <c r="AH1326" i="17"/>
  <c r="V1326" i="17" s="1"/>
  <c r="X1326" i="17" s="1"/>
  <c r="T1326" i="17"/>
  <c r="S1326" i="17"/>
  <c r="S1324" i="17" s="1"/>
  <c r="B1326" i="17"/>
  <c r="AH1325" i="17"/>
  <c r="V1325" i="17" s="1"/>
  <c r="X1325" i="17"/>
  <c r="W1325" i="17"/>
  <c r="T1325" i="17"/>
  <c r="S1325" i="17"/>
  <c r="B1325" i="17"/>
  <c r="U1324" i="17"/>
  <c r="R1324" i="17"/>
  <c r="Q1324" i="17"/>
  <c r="L1324" i="17"/>
  <c r="K1324" i="17"/>
  <c r="J1324" i="17"/>
  <c r="I1324" i="17"/>
  <c r="T1324" i="17" s="1"/>
  <c r="AH1323" i="17"/>
  <c r="V1323" i="17"/>
  <c r="T1323" i="17"/>
  <c r="S1323" i="17"/>
  <c r="S1322" i="17" s="1"/>
  <c r="K1323" i="17"/>
  <c r="B1323" i="17"/>
  <c r="U1322" i="17"/>
  <c r="R1322" i="17"/>
  <c r="Q1322" i="17"/>
  <c r="L1322" i="17"/>
  <c r="K1322" i="17"/>
  <c r="J1322" i="17"/>
  <c r="I1322" i="17"/>
  <c r="T1322" i="17" s="1"/>
  <c r="AH1321" i="17"/>
  <c r="V1321" i="17"/>
  <c r="X1321" i="17" s="1"/>
  <c r="T1321" i="17"/>
  <c r="S1321" i="17"/>
  <c r="B1321" i="17"/>
  <c r="U1320" i="17"/>
  <c r="T1320" i="17"/>
  <c r="S1320" i="17"/>
  <c r="R1320" i="17"/>
  <c r="Q1320" i="17"/>
  <c r="L1320" i="17"/>
  <c r="K1320" i="17"/>
  <c r="J1320" i="17"/>
  <c r="I1320" i="17"/>
  <c r="AH1319" i="17"/>
  <c r="V1319" i="17" s="1"/>
  <c r="X1319" i="17"/>
  <c r="W1319" i="17"/>
  <c r="T1319" i="17"/>
  <c r="S1319" i="17"/>
  <c r="B1319" i="17"/>
  <c r="U1318" i="17"/>
  <c r="S1318" i="17"/>
  <c r="R1318" i="17"/>
  <c r="Q1318" i="17"/>
  <c r="L1318" i="17"/>
  <c r="K1318" i="17"/>
  <c r="J1318" i="17"/>
  <c r="I1318" i="17"/>
  <c r="T1318" i="17" s="1"/>
  <c r="AH1317" i="17"/>
  <c r="V1317" i="17"/>
  <c r="T1317" i="17"/>
  <c r="S1317" i="17"/>
  <c r="S1316" i="17" s="1"/>
  <c r="B1317" i="17"/>
  <c r="U1316" i="17"/>
  <c r="R1316" i="17"/>
  <c r="Q1316" i="17"/>
  <c r="L1316" i="17"/>
  <c r="K1316" i="17"/>
  <c r="J1316" i="17"/>
  <c r="I1316" i="17"/>
  <c r="T1316" i="17" s="1"/>
  <c r="AL1315" i="17"/>
  <c r="V1315" i="17" s="1"/>
  <c r="T1315" i="17"/>
  <c r="S1315" i="17"/>
  <c r="B1315" i="17"/>
  <c r="AL1314" i="17"/>
  <c r="X1314" i="17"/>
  <c r="V1314" i="17"/>
  <c r="W1314" i="17" s="1"/>
  <c r="T1314" i="17"/>
  <c r="S1314" i="17"/>
  <c r="B1314" i="17"/>
  <c r="AL1313" i="17"/>
  <c r="V1313" i="17" s="1"/>
  <c r="T1313" i="17"/>
  <c r="S1313" i="17"/>
  <c r="B1313" i="17"/>
  <c r="S1312" i="17"/>
  <c r="R1312" i="17"/>
  <c r="Q1312" i="17"/>
  <c r="L1312" i="17"/>
  <c r="K1312" i="17"/>
  <c r="J1312" i="17"/>
  <c r="I1312" i="17"/>
  <c r="T1312" i="17" s="1"/>
  <c r="AL1311" i="17"/>
  <c r="X1311" i="17"/>
  <c r="W1311" i="17"/>
  <c r="V1311" i="17"/>
  <c r="T1311" i="17"/>
  <c r="S1311" i="17"/>
  <c r="S1309" i="17" s="1"/>
  <c r="B1311" i="17"/>
  <c r="AH1310" i="17"/>
  <c r="V1310" i="17"/>
  <c r="T1310" i="17"/>
  <c r="S1310" i="17"/>
  <c r="B1310" i="17"/>
  <c r="U1309" i="17"/>
  <c r="R1309" i="17"/>
  <c r="Q1309" i="17"/>
  <c r="L1309" i="17"/>
  <c r="K1309" i="17"/>
  <c r="J1309" i="17"/>
  <c r="I1309" i="17"/>
  <c r="T1309" i="17" s="1"/>
  <c r="AH1308" i="17"/>
  <c r="V1308" i="17"/>
  <c r="U1308" i="17" s="1"/>
  <c r="X1308" i="17" s="1"/>
  <c r="T1308" i="17"/>
  <c r="W1308" i="17" s="1"/>
  <c r="S1308" i="17"/>
  <c r="B1308" i="17"/>
  <c r="AL1307" i="17"/>
  <c r="T1307" i="17"/>
  <c r="S1307" i="17"/>
  <c r="B1307" i="17"/>
  <c r="AH1306" i="17"/>
  <c r="X1306" i="17"/>
  <c r="W1306" i="17"/>
  <c r="V1306" i="17"/>
  <c r="T1306" i="17"/>
  <c r="S1306" i="17"/>
  <c r="B1306" i="17"/>
  <c r="AL1305" i="17"/>
  <c r="W1305" i="17"/>
  <c r="V1305" i="17"/>
  <c r="X1305" i="17" s="1"/>
  <c r="T1305" i="17"/>
  <c r="S1305" i="17"/>
  <c r="B1305" i="17"/>
  <c r="AH1304" i="17"/>
  <c r="V1304" i="17"/>
  <c r="T1304" i="17"/>
  <c r="S1304" i="17"/>
  <c r="B1304" i="17"/>
  <c r="AN1303" i="17"/>
  <c r="V1303" i="17" s="1"/>
  <c r="T1303" i="17"/>
  <c r="S1303" i="17"/>
  <c r="B1303" i="17"/>
  <c r="AH1302" i="17"/>
  <c r="V1302" i="17" s="1"/>
  <c r="X1302" i="17" s="1"/>
  <c r="T1302" i="17"/>
  <c r="S1302" i="17"/>
  <c r="B1302" i="17"/>
  <c r="T1301" i="17"/>
  <c r="R1301" i="17"/>
  <c r="Q1301" i="17"/>
  <c r="L1301" i="17"/>
  <c r="K1301" i="17"/>
  <c r="J1301" i="17"/>
  <c r="I1301" i="17"/>
  <c r="AH1300" i="17"/>
  <c r="V1300" i="17"/>
  <c r="T1300" i="17"/>
  <c r="S1300" i="17"/>
  <c r="B1300" i="17"/>
  <c r="AH1299" i="17"/>
  <c r="V1299" i="17" s="1"/>
  <c r="T1299" i="17"/>
  <c r="S1299" i="17"/>
  <c r="B1299" i="17"/>
  <c r="AL1298" i="17"/>
  <c r="X1298" i="17"/>
  <c r="W1298" i="17"/>
  <c r="V1298" i="17"/>
  <c r="T1298" i="17"/>
  <c r="S1298" i="17"/>
  <c r="B1298" i="17"/>
  <c r="AH1297" i="17"/>
  <c r="W1297" i="17"/>
  <c r="V1297" i="17"/>
  <c r="X1297" i="17" s="1"/>
  <c r="T1297" i="17"/>
  <c r="S1297" i="17"/>
  <c r="B1297" i="17"/>
  <c r="AH1296" i="17"/>
  <c r="V1296" i="17" s="1"/>
  <c r="T1296" i="17"/>
  <c r="S1296" i="17"/>
  <c r="B1296" i="17"/>
  <c r="AH1295" i="17"/>
  <c r="V1295" i="17" s="1"/>
  <c r="X1295" i="17"/>
  <c r="U1295" i="17"/>
  <c r="T1295" i="17"/>
  <c r="S1295" i="17"/>
  <c r="K1295" i="17"/>
  <c r="B1295" i="17"/>
  <c r="AH1294" i="17"/>
  <c r="V1294" i="17" s="1"/>
  <c r="T1294" i="17"/>
  <c r="S1294" i="17"/>
  <c r="B1294" i="17"/>
  <c r="AH1293" i="17"/>
  <c r="V1293" i="17" s="1"/>
  <c r="X1293" i="17"/>
  <c r="T1293" i="17"/>
  <c r="S1293" i="17"/>
  <c r="B1293" i="17"/>
  <c r="AH1292" i="17"/>
  <c r="X1292" i="17"/>
  <c r="W1292" i="17"/>
  <c r="V1292" i="17"/>
  <c r="T1292" i="17"/>
  <c r="S1292" i="17"/>
  <c r="B1292" i="17"/>
  <c r="AH1291" i="17"/>
  <c r="W1291" i="17"/>
  <c r="V1291" i="17"/>
  <c r="T1291" i="17"/>
  <c r="S1291" i="17"/>
  <c r="B1291" i="17"/>
  <c r="AL1290" i="17"/>
  <c r="AH1290" i="17"/>
  <c r="W1290" i="17"/>
  <c r="V1290" i="17"/>
  <c r="U1290" i="17" s="1"/>
  <c r="X1290" i="17" s="1"/>
  <c r="T1290" i="17"/>
  <c r="S1290" i="17"/>
  <c r="B1290" i="17"/>
  <c r="AH1289" i="17"/>
  <c r="V1289" i="17"/>
  <c r="U1289" i="17" s="1"/>
  <c r="T1289" i="17"/>
  <c r="W1289" i="17" s="1"/>
  <c r="S1289" i="17"/>
  <c r="B1289" i="17"/>
  <c r="AH1288" i="17"/>
  <c r="X1288" i="17"/>
  <c r="W1288" i="17"/>
  <c r="V1288" i="17"/>
  <c r="T1288" i="17"/>
  <c r="S1288" i="17"/>
  <c r="S1286" i="17" s="1"/>
  <c r="B1288" i="17"/>
  <c r="AH1287" i="17"/>
  <c r="W1287" i="17"/>
  <c r="V1287" i="17"/>
  <c r="X1287" i="17" s="1"/>
  <c r="T1287" i="17"/>
  <c r="S1287" i="17"/>
  <c r="B1287" i="17"/>
  <c r="R1286" i="17"/>
  <c r="Q1286" i="17"/>
  <c r="L1286" i="17"/>
  <c r="K1286" i="17"/>
  <c r="J1286" i="17"/>
  <c r="I1286" i="17"/>
  <c r="T1286" i="17" s="1"/>
  <c r="AH1285" i="17"/>
  <c r="V1285" i="17"/>
  <c r="U1285" i="17" s="1"/>
  <c r="T1285" i="17"/>
  <c r="W1285" i="17" s="1"/>
  <c r="S1285" i="17"/>
  <c r="B1285" i="17"/>
  <c r="AH1284" i="17"/>
  <c r="X1284" i="17"/>
  <c r="W1284" i="17"/>
  <c r="V1284" i="17"/>
  <c r="T1284" i="17"/>
  <c r="S1284" i="17"/>
  <c r="B1284" i="17"/>
  <c r="T1283" i="17"/>
  <c r="S1283" i="17"/>
  <c r="R1283" i="17"/>
  <c r="Q1283" i="17"/>
  <c r="L1283" i="17"/>
  <c r="K1283" i="17"/>
  <c r="J1283" i="17"/>
  <c r="I1283" i="17"/>
  <c r="AH1282" i="17"/>
  <c r="V1282" i="17" s="1"/>
  <c r="X1282" i="17"/>
  <c r="U1282" i="17"/>
  <c r="T1282" i="17"/>
  <c r="S1282" i="17"/>
  <c r="B1282" i="17"/>
  <c r="AH1281" i="17"/>
  <c r="V1281" i="17" s="1"/>
  <c r="U1281" i="17" s="1"/>
  <c r="X1281" i="17" s="1"/>
  <c r="T1281" i="17"/>
  <c r="S1281" i="17"/>
  <c r="S1280" i="17" s="1"/>
  <c r="B1281" i="17"/>
  <c r="U1280" i="17"/>
  <c r="R1280" i="17"/>
  <c r="Q1280" i="17"/>
  <c r="L1280" i="17"/>
  <c r="K1280" i="17"/>
  <c r="J1280" i="17"/>
  <c r="I1280" i="17"/>
  <c r="T1280" i="17" s="1"/>
  <c r="AH1279" i="17"/>
  <c r="W1279" i="17"/>
  <c r="V1279" i="17"/>
  <c r="X1279" i="17" s="1"/>
  <c r="T1279" i="17"/>
  <c r="S1279" i="17"/>
  <c r="B1279" i="17"/>
  <c r="X1278" i="17"/>
  <c r="W1278" i="17"/>
  <c r="T1278" i="17"/>
  <c r="V1278" i="17" s="1"/>
  <c r="S1278" i="17"/>
  <c r="S1276" i="17" s="1"/>
  <c r="B1278" i="17"/>
  <c r="AH1277" i="17"/>
  <c r="W1277" i="17"/>
  <c r="V1277" i="17"/>
  <c r="U1276" i="17" s="1"/>
  <c r="T1277" i="17"/>
  <c r="S1277" i="17"/>
  <c r="B1277" i="17"/>
  <c r="T1276" i="17"/>
  <c r="R1276" i="17"/>
  <c r="Q1276" i="17"/>
  <c r="L1276" i="17"/>
  <c r="K1276" i="17"/>
  <c r="J1276" i="17"/>
  <c r="I1276" i="17"/>
  <c r="AL1275" i="17"/>
  <c r="V1275" i="17" s="1"/>
  <c r="X1275" i="17" s="1"/>
  <c r="W1275" i="17"/>
  <c r="T1275" i="17"/>
  <c r="S1275" i="17"/>
  <c r="B1275" i="17"/>
  <c r="U1274" i="17"/>
  <c r="S1274" i="17"/>
  <c r="R1274" i="17"/>
  <c r="Q1274" i="17"/>
  <c r="L1274" i="17"/>
  <c r="K1274" i="17"/>
  <c r="J1274" i="17"/>
  <c r="I1274" i="17"/>
  <c r="T1274" i="17" s="1"/>
  <c r="X1273" i="17"/>
  <c r="V1273" i="17"/>
  <c r="T1273" i="17"/>
  <c r="W1273" i="17" s="1"/>
  <c r="S1273" i="17"/>
  <c r="B1273" i="17"/>
  <c r="AH1272" i="17"/>
  <c r="X1272" i="17"/>
  <c r="V1272" i="17"/>
  <c r="W1272" i="17" s="1"/>
  <c r="T1272" i="17"/>
  <c r="S1272" i="17"/>
  <c r="S1271" i="17" s="1"/>
  <c r="B1272" i="17"/>
  <c r="U1271" i="17"/>
  <c r="T1271" i="17"/>
  <c r="R1271" i="17"/>
  <c r="Q1271" i="17"/>
  <c r="L1271" i="17"/>
  <c r="K1271" i="17"/>
  <c r="J1271" i="17"/>
  <c r="I1271" i="17"/>
  <c r="X1270" i="17"/>
  <c r="W1270" i="17"/>
  <c r="V1270" i="17"/>
  <c r="S1270" i="17"/>
  <c r="B1270" i="17"/>
  <c r="X1269" i="17"/>
  <c r="W1269" i="17"/>
  <c r="V1269" i="17"/>
  <c r="S1269" i="17"/>
  <c r="B1269" i="17"/>
  <c r="AH1268" i="17"/>
  <c r="V1268" i="17"/>
  <c r="S1268" i="17"/>
  <c r="B1268" i="17"/>
  <c r="AH1267" i="17"/>
  <c r="V1267" i="17" s="1"/>
  <c r="T1267" i="17"/>
  <c r="S1267" i="17"/>
  <c r="S1265" i="17" s="1"/>
  <c r="B1267" i="17"/>
  <c r="AH1266" i="17"/>
  <c r="V1266" i="17" s="1"/>
  <c r="X1266" i="17" s="1"/>
  <c r="T1266" i="17"/>
  <c r="W1266" i="17" s="1"/>
  <c r="S1266" i="17"/>
  <c r="B1266" i="17"/>
  <c r="T1265" i="17"/>
  <c r="R1265" i="17"/>
  <c r="Q1265" i="17"/>
  <c r="L1265" i="17"/>
  <c r="K1265" i="17"/>
  <c r="J1265" i="17"/>
  <c r="I1265" i="17"/>
  <c r="AH1264" i="17"/>
  <c r="V1264" i="17" s="1"/>
  <c r="U1264" i="17"/>
  <c r="S1264" i="17"/>
  <c r="B1264" i="17"/>
  <c r="AH1263" i="17"/>
  <c r="V1263" i="17" s="1"/>
  <c r="X1263" i="17"/>
  <c r="W1263" i="17"/>
  <c r="T1263" i="17"/>
  <c r="S1263" i="17"/>
  <c r="B1263" i="17"/>
  <c r="AH1262" i="17"/>
  <c r="V1262" i="17"/>
  <c r="S1262" i="17"/>
  <c r="B1262" i="17"/>
  <c r="AH1261" i="17"/>
  <c r="V1261" i="17"/>
  <c r="X1261" i="17" s="1"/>
  <c r="S1261" i="17"/>
  <c r="B1261" i="17"/>
  <c r="X1260" i="17"/>
  <c r="W1260" i="17"/>
  <c r="V1260" i="17"/>
  <c r="U1260" i="17" s="1"/>
  <c r="T1260" i="17"/>
  <c r="S1260" i="17"/>
  <c r="B1260" i="17"/>
  <c r="W1259" i="17"/>
  <c r="V1259" i="17"/>
  <c r="U1259" i="17"/>
  <c r="T1259" i="17"/>
  <c r="S1259" i="17"/>
  <c r="B1259" i="17"/>
  <c r="V1258" i="17"/>
  <c r="T1258" i="17"/>
  <c r="S1258" i="17"/>
  <c r="B1258" i="17"/>
  <c r="R1257" i="17"/>
  <c r="Q1257" i="17"/>
  <c r="L1257" i="17"/>
  <c r="K1257" i="17"/>
  <c r="J1257" i="17"/>
  <c r="I1257" i="17"/>
  <c r="T1257" i="17" s="1"/>
  <c r="AH1256" i="17"/>
  <c r="V1256" i="17"/>
  <c r="U1256" i="17"/>
  <c r="T1256" i="17"/>
  <c r="S1256" i="17"/>
  <c r="B1256" i="17"/>
  <c r="AH1255" i="17"/>
  <c r="V1255" i="17" s="1"/>
  <c r="S1255" i="17"/>
  <c r="B1255" i="17"/>
  <c r="AH1254" i="17"/>
  <c r="V1254" i="17" s="1"/>
  <c r="X1254" i="17" s="1"/>
  <c r="W1254" i="17"/>
  <c r="S1254" i="17"/>
  <c r="B1254" i="17"/>
  <c r="AH1253" i="17"/>
  <c r="V1253" i="17"/>
  <c r="S1253" i="17"/>
  <c r="B1253" i="17"/>
  <c r="AH1252" i="17"/>
  <c r="V1252" i="17" s="1"/>
  <c r="W1252" i="17" s="1"/>
  <c r="X1252" i="17"/>
  <c r="T1252" i="17"/>
  <c r="S1252" i="17"/>
  <c r="B1252" i="17"/>
  <c r="AH1251" i="17"/>
  <c r="V1251" i="17"/>
  <c r="T1251" i="17"/>
  <c r="S1251" i="17"/>
  <c r="B1251" i="17"/>
  <c r="T1250" i="17"/>
  <c r="R1250" i="17"/>
  <c r="Q1250" i="17"/>
  <c r="L1250" i="17"/>
  <c r="K1250" i="17"/>
  <c r="J1250" i="17"/>
  <c r="J1025" i="17" s="1"/>
  <c r="I1250" i="17"/>
  <c r="AH1249" i="17"/>
  <c r="V1249" i="17" s="1"/>
  <c r="W1249" i="17"/>
  <c r="U1249" i="17"/>
  <c r="T1249" i="17"/>
  <c r="S1249" i="17"/>
  <c r="B1249" i="17"/>
  <c r="X1248" i="17"/>
  <c r="V1248" i="17"/>
  <c r="U1248" i="17" s="1"/>
  <c r="T1248" i="17"/>
  <c r="W1248" i="17" s="1"/>
  <c r="S1248" i="17"/>
  <c r="B1248" i="17"/>
  <c r="AH1247" i="17"/>
  <c r="X1247" i="17"/>
  <c r="W1247" i="17"/>
  <c r="V1247" i="17"/>
  <c r="U1247" i="17" s="1"/>
  <c r="T1247" i="17"/>
  <c r="S1247" i="17"/>
  <c r="B1247" i="17"/>
  <c r="AH1246" i="17"/>
  <c r="V1246" i="17"/>
  <c r="X1246" i="17" s="1"/>
  <c r="T1246" i="17"/>
  <c r="S1246" i="17"/>
  <c r="B1246" i="17"/>
  <c r="AH1245" i="17"/>
  <c r="V1245" i="17" s="1"/>
  <c r="T1245" i="17"/>
  <c r="S1245" i="17"/>
  <c r="B1245" i="17"/>
  <c r="AH1244" i="17"/>
  <c r="V1244" i="17"/>
  <c r="T1244" i="17"/>
  <c r="S1244" i="17"/>
  <c r="B1244" i="17"/>
  <c r="AH1243" i="17"/>
  <c r="V1243" i="17"/>
  <c r="U1243" i="17"/>
  <c r="T1243" i="17"/>
  <c r="S1243" i="17"/>
  <c r="B1243" i="17"/>
  <c r="X1242" i="17"/>
  <c r="V1242" i="17"/>
  <c r="T1242" i="17"/>
  <c r="W1242" i="17" s="1"/>
  <c r="S1242" i="17"/>
  <c r="B1242" i="17"/>
  <c r="AH1241" i="17"/>
  <c r="X1241" i="17"/>
  <c r="W1241" i="17"/>
  <c r="V1241" i="17"/>
  <c r="U1241" i="17" s="1"/>
  <c r="T1241" i="17"/>
  <c r="S1241" i="17"/>
  <c r="B1241" i="17"/>
  <c r="AH1240" i="17"/>
  <c r="V1240" i="17"/>
  <c r="T1240" i="17"/>
  <c r="S1240" i="17"/>
  <c r="B1240" i="17"/>
  <c r="AH1239" i="17"/>
  <c r="V1239" i="17" s="1"/>
  <c r="T1239" i="17"/>
  <c r="S1239" i="17"/>
  <c r="B1239" i="17"/>
  <c r="AH1238" i="17"/>
  <c r="V1238" i="17"/>
  <c r="W1238" i="17" s="1"/>
  <c r="T1238" i="17"/>
  <c r="S1238" i="17"/>
  <c r="B1238" i="17"/>
  <c r="AN1237" i="17"/>
  <c r="V1237" i="17" s="1"/>
  <c r="T1237" i="17"/>
  <c r="S1237" i="17"/>
  <c r="B1237" i="17"/>
  <c r="AH1236" i="17"/>
  <c r="X1236" i="17"/>
  <c r="W1236" i="17"/>
  <c r="V1236" i="17"/>
  <c r="T1236" i="17"/>
  <c r="S1236" i="17"/>
  <c r="B1236" i="17"/>
  <c r="AH1235" i="17"/>
  <c r="V1235" i="17"/>
  <c r="T1235" i="17"/>
  <c r="S1235" i="17"/>
  <c r="B1235" i="17"/>
  <c r="AH1234" i="17"/>
  <c r="V1234" i="17" s="1"/>
  <c r="W1234" i="17" s="1"/>
  <c r="X1234" i="17"/>
  <c r="T1234" i="17"/>
  <c r="S1234" i="17"/>
  <c r="B1234" i="17"/>
  <c r="AH1233" i="17"/>
  <c r="V1233" i="17" s="1"/>
  <c r="X1233" i="17" s="1"/>
  <c r="W1233" i="17"/>
  <c r="T1233" i="17"/>
  <c r="S1233" i="17"/>
  <c r="B1233" i="17"/>
  <c r="R1232" i="17"/>
  <c r="Q1232" i="17"/>
  <c r="L1232" i="17"/>
  <c r="K1232" i="17"/>
  <c r="J1232" i="17"/>
  <c r="I1232" i="17"/>
  <c r="T1232" i="17" s="1"/>
  <c r="AL1231" i="17"/>
  <c r="V1231" i="17" s="1"/>
  <c r="T1231" i="17"/>
  <c r="S1231" i="17"/>
  <c r="B1231" i="17"/>
  <c r="AL1230" i="17"/>
  <c r="V1230" i="17" s="1"/>
  <c r="X1230" i="17"/>
  <c r="W1230" i="17"/>
  <c r="T1230" i="17"/>
  <c r="S1230" i="17"/>
  <c r="B1230" i="17"/>
  <c r="W1229" i="17"/>
  <c r="V1229" i="17"/>
  <c r="X1229" i="17" s="1"/>
  <c r="T1229" i="17"/>
  <c r="S1229" i="17"/>
  <c r="B1229" i="17"/>
  <c r="AH1228" i="17"/>
  <c r="V1228" i="17"/>
  <c r="T1228" i="17"/>
  <c r="S1228" i="17"/>
  <c r="B1228" i="17"/>
  <c r="AL1227" i="17"/>
  <c r="V1227" i="17" s="1"/>
  <c r="T1227" i="17"/>
  <c r="S1227" i="17"/>
  <c r="B1227" i="17"/>
  <c r="AL1226" i="17"/>
  <c r="V1226" i="17"/>
  <c r="X1226" i="17" s="1"/>
  <c r="T1226" i="17"/>
  <c r="S1226" i="17"/>
  <c r="B1226" i="17"/>
  <c r="X1225" i="17"/>
  <c r="V1225" i="17"/>
  <c r="W1225" i="17" s="1"/>
  <c r="T1225" i="17"/>
  <c r="S1225" i="17"/>
  <c r="B1225" i="17"/>
  <c r="U1224" i="17"/>
  <c r="T1224" i="17"/>
  <c r="R1224" i="17"/>
  <c r="Q1224" i="17"/>
  <c r="L1224" i="17"/>
  <c r="K1224" i="17"/>
  <c r="J1224" i="17"/>
  <c r="I1224" i="17"/>
  <c r="AH1223" i="17"/>
  <c r="V1223" i="17"/>
  <c r="X1223" i="17" s="1"/>
  <c r="T1223" i="17"/>
  <c r="S1223" i="17"/>
  <c r="B1223" i="17"/>
  <c r="AH1222" i="17"/>
  <c r="V1222" i="17" s="1"/>
  <c r="T1222" i="17"/>
  <c r="S1222" i="17"/>
  <c r="B1222" i="17"/>
  <c r="V1221" i="17"/>
  <c r="X1221" i="17" s="1"/>
  <c r="T1221" i="17"/>
  <c r="S1221" i="17"/>
  <c r="B1221" i="17"/>
  <c r="AH1220" i="17"/>
  <c r="V1220" i="17" s="1"/>
  <c r="T1220" i="17"/>
  <c r="S1220" i="17"/>
  <c r="B1220" i="17"/>
  <c r="AH1219" i="17"/>
  <c r="X1219" i="17"/>
  <c r="V1219" i="17"/>
  <c r="W1219" i="17" s="1"/>
  <c r="U1219" i="17"/>
  <c r="T1219" i="17"/>
  <c r="S1219" i="17"/>
  <c r="B1219" i="17"/>
  <c r="AL1218" i="17"/>
  <c r="AH1218" i="17"/>
  <c r="W1218" i="17"/>
  <c r="V1218" i="17"/>
  <c r="X1218" i="17" s="1"/>
  <c r="T1218" i="17"/>
  <c r="S1218" i="17"/>
  <c r="B1218" i="17"/>
  <c r="AH1217" i="17"/>
  <c r="V1217" i="17" s="1"/>
  <c r="T1217" i="17"/>
  <c r="S1217" i="17"/>
  <c r="B1217" i="17"/>
  <c r="AF1216" i="17"/>
  <c r="V1216" i="17" s="1"/>
  <c r="X1216" i="17"/>
  <c r="W1216" i="17"/>
  <c r="T1216" i="17"/>
  <c r="S1216" i="17"/>
  <c r="B1216" i="17"/>
  <c r="AH1215" i="17"/>
  <c r="V1215" i="17"/>
  <c r="T1215" i="17"/>
  <c r="S1215" i="17"/>
  <c r="B1215" i="17"/>
  <c r="AF1214" i="17"/>
  <c r="V1214" i="17" s="1"/>
  <c r="T1214" i="17"/>
  <c r="S1214" i="17"/>
  <c r="B1214" i="17"/>
  <c r="AF1213" i="17"/>
  <c r="V1213" i="17"/>
  <c r="T1213" i="17"/>
  <c r="S1213" i="17"/>
  <c r="B1213" i="17"/>
  <c r="X1212" i="17"/>
  <c r="W1212" i="17"/>
  <c r="V1212" i="17"/>
  <c r="U1212" i="17" s="1"/>
  <c r="T1212" i="17"/>
  <c r="S1212" i="17"/>
  <c r="B1212" i="17"/>
  <c r="V1211" i="17"/>
  <c r="X1211" i="17" s="1"/>
  <c r="T1211" i="17"/>
  <c r="W1211" i="17" s="1"/>
  <c r="S1211" i="17"/>
  <c r="B1211" i="17"/>
  <c r="AH1210" i="17"/>
  <c r="V1210" i="17"/>
  <c r="W1210" i="17" s="1"/>
  <c r="T1210" i="17"/>
  <c r="S1210" i="17"/>
  <c r="B1210" i="17"/>
  <c r="AL1209" i="17"/>
  <c r="V1209" i="17" s="1"/>
  <c r="T1209" i="17"/>
  <c r="S1209" i="17"/>
  <c r="B1209" i="17"/>
  <c r="AH1208" i="17"/>
  <c r="X1208" i="17"/>
  <c r="W1208" i="17"/>
  <c r="V1208" i="17"/>
  <c r="T1208" i="17"/>
  <c r="S1208" i="17"/>
  <c r="B1208" i="17"/>
  <c r="AH1207" i="17"/>
  <c r="V1207" i="17"/>
  <c r="T1207" i="17"/>
  <c r="S1207" i="17"/>
  <c r="B1207" i="17"/>
  <c r="AH1206" i="17"/>
  <c r="V1206" i="17"/>
  <c r="T1206" i="17"/>
  <c r="S1206" i="17"/>
  <c r="B1206" i="17"/>
  <c r="AH1205" i="17"/>
  <c r="V1205" i="17" s="1"/>
  <c r="T1205" i="17"/>
  <c r="S1205" i="17"/>
  <c r="B1205" i="17"/>
  <c r="AH1204" i="17"/>
  <c r="X1204" i="17"/>
  <c r="W1204" i="17"/>
  <c r="V1204" i="17"/>
  <c r="T1204" i="17"/>
  <c r="S1204" i="17"/>
  <c r="B1204" i="17"/>
  <c r="AH1203" i="17"/>
  <c r="V1203" i="17"/>
  <c r="X1203" i="17" s="1"/>
  <c r="T1203" i="17"/>
  <c r="S1203" i="17"/>
  <c r="B1203" i="17"/>
  <c r="AH1202" i="17"/>
  <c r="V1202" i="17" s="1"/>
  <c r="X1202" i="17"/>
  <c r="T1202" i="17"/>
  <c r="S1202" i="17"/>
  <c r="B1202" i="17"/>
  <c r="AH1201" i="17"/>
  <c r="V1201" i="17" s="1"/>
  <c r="X1201" i="17"/>
  <c r="T1201" i="17"/>
  <c r="W1201" i="17" s="1"/>
  <c r="S1201" i="17"/>
  <c r="B1201" i="17"/>
  <c r="U1200" i="17"/>
  <c r="R1200" i="17"/>
  <c r="Q1200" i="17"/>
  <c r="L1200" i="17"/>
  <c r="K1200" i="17"/>
  <c r="J1200" i="17"/>
  <c r="I1200" i="17"/>
  <c r="T1200" i="17" s="1"/>
  <c r="V1199" i="17"/>
  <c r="U1199" i="17"/>
  <c r="X1199" i="17" s="1"/>
  <c r="T1199" i="17"/>
  <c r="W1199" i="17" s="1"/>
  <c r="S1199" i="17"/>
  <c r="B1199" i="17"/>
  <c r="X1198" i="17"/>
  <c r="W1198" i="17"/>
  <c r="V1198" i="17"/>
  <c r="U1198" i="17" s="1"/>
  <c r="T1198" i="17"/>
  <c r="S1198" i="17"/>
  <c r="B1198" i="17"/>
  <c r="V1197" i="17"/>
  <c r="U1197" i="17"/>
  <c r="T1197" i="17"/>
  <c r="S1197" i="17"/>
  <c r="B1197" i="17"/>
  <c r="AH1196" i="17"/>
  <c r="V1196" i="17" s="1"/>
  <c r="W1196" i="17"/>
  <c r="U1196" i="17"/>
  <c r="T1196" i="17"/>
  <c r="S1196" i="17"/>
  <c r="B1196" i="17"/>
  <c r="AF1195" i="17"/>
  <c r="V1195" i="17" s="1"/>
  <c r="S1195" i="17"/>
  <c r="B1195" i="17"/>
  <c r="X1194" i="17"/>
  <c r="V1194" i="17"/>
  <c r="U1194" i="17" s="1"/>
  <c r="T1194" i="17"/>
  <c r="W1194" i="17" s="1"/>
  <c r="S1194" i="17"/>
  <c r="B1194" i="17"/>
  <c r="AH1193" i="17"/>
  <c r="X1193" i="17"/>
  <c r="V1193" i="17"/>
  <c r="U1193" i="17" s="1"/>
  <c r="T1193" i="17"/>
  <c r="S1193" i="17"/>
  <c r="B1193" i="17"/>
  <c r="AH1192" i="17"/>
  <c r="V1192" i="17"/>
  <c r="T1192" i="17"/>
  <c r="S1192" i="17"/>
  <c r="B1192" i="17"/>
  <c r="AH1191" i="17"/>
  <c r="V1191" i="17" s="1"/>
  <c r="T1191" i="17"/>
  <c r="S1191" i="17"/>
  <c r="B1191" i="17"/>
  <c r="V1190" i="17"/>
  <c r="W1190" i="17" s="1"/>
  <c r="U1190" i="17"/>
  <c r="T1190" i="17"/>
  <c r="S1190" i="17"/>
  <c r="B1190" i="17"/>
  <c r="X1189" i="17"/>
  <c r="V1189" i="17"/>
  <c r="U1189" i="17"/>
  <c r="T1189" i="17"/>
  <c r="S1189" i="17"/>
  <c r="B1189" i="17"/>
  <c r="X1188" i="17"/>
  <c r="W1188" i="17"/>
  <c r="V1188" i="17"/>
  <c r="U1188" i="17"/>
  <c r="T1188" i="17"/>
  <c r="S1188" i="17"/>
  <c r="B1188" i="17"/>
  <c r="V1187" i="17"/>
  <c r="U1187" i="17" s="1"/>
  <c r="T1187" i="17"/>
  <c r="S1187" i="17"/>
  <c r="B1187" i="17"/>
  <c r="V1186" i="17"/>
  <c r="T1186" i="17"/>
  <c r="S1186" i="17"/>
  <c r="B1186" i="17"/>
  <c r="V1185" i="17"/>
  <c r="U1185" i="17"/>
  <c r="T1185" i="17"/>
  <c r="S1185" i="17"/>
  <c r="B1185" i="17"/>
  <c r="X1184" i="17"/>
  <c r="W1184" i="17"/>
  <c r="V1184" i="17"/>
  <c r="U1184" i="17"/>
  <c r="T1184" i="17"/>
  <c r="S1184" i="17"/>
  <c r="B1184" i="17"/>
  <c r="AF1183" i="17"/>
  <c r="V1183" i="17" s="1"/>
  <c r="X1183" i="17"/>
  <c r="W1183" i="17"/>
  <c r="S1183" i="17"/>
  <c r="B1183" i="17"/>
  <c r="V1182" i="17"/>
  <c r="T1182" i="17"/>
  <c r="S1182" i="17"/>
  <c r="B1182" i="17"/>
  <c r="W1181" i="17"/>
  <c r="V1181" i="17"/>
  <c r="U1181" i="17"/>
  <c r="T1181" i="17"/>
  <c r="S1181" i="17"/>
  <c r="B1181" i="17"/>
  <c r="X1180" i="17"/>
  <c r="V1180" i="17"/>
  <c r="W1180" i="17" s="1"/>
  <c r="T1180" i="17"/>
  <c r="S1180" i="17"/>
  <c r="B1180" i="17"/>
  <c r="V1179" i="17"/>
  <c r="T1179" i="17"/>
  <c r="S1179" i="17"/>
  <c r="B1179" i="17"/>
  <c r="AH1178" i="17"/>
  <c r="V1178" i="17" s="1"/>
  <c r="W1178" i="17" s="1"/>
  <c r="X1178" i="17"/>
  <c r="T1178" i="17"/>
  <c r="S1178" i="17"/>
  <c r="B1178" i="17"/>
  <c r="AH1177" i="17"/>
  <c r="V1177" i="17"/>
  <c r="T1177" i="17"/>
  <c r="U1177" i="17" s="1"/>
  <c r="S1177" i="17"/>
  <c r="B1177" i="17"/>
  <c r="AH1176" i="17"/>
  <c r="V1176" i="17"/>
  <c r="X1176" i="17" s="1"/>
  <c r="T1176" i="17"/>
  <c r="S1176" i="17"/>
  <c r="B1176" i="17"/>
  <c r="AL1175" i="17"/>
  <c r="AH1175" i="17"/>
  <c r="V1175" i="17"/>
  <c r="X1175" i="17" s="1"/>
  <c r="T1175" i="17"/>
  <c r="S1175" i="17"/>
  <c r="K1175" i="17"/>
  <c r="K1155" i="17" s="1"/>
  <c r="B1175" i="17"/>
  <c r="AH1174" i="17"/>
  <c r="V1174" i="17"/>
  <c r="X1174" i="17" s="1"/>
  <c r="T1174" i="17"/>
  <c r="S1174" i="17"/>
  <c r="B1174" i="17"/>
  <c r="AH1173" i="17"/>
  <c r="V1173" i="17" s="1"/>
  <c r="X1173" i="17" s="1"/>
  <c r="W1173" i="17"/>
  <c r="T1173" i="17"/>
  <c r="S1173" i="17"/>
  <c r="B1173" i="17"/>
  <c r="AH1172" i="17"/>
  <c r="V1172" i="17"/>
  <c r="T1172" i="17"/>
  <c r="S1172" i="17"/>
  <c r="B1172" i="17"/>
  <c r="AH1171" i="17"/>
  <c r="V1171" i="17" s="1"/>
  <c r="W1171" i="17" s="1"/>
  <c r="X1171" i="17"/>
  <c r="T1171" i="17"/>
  <c r="S1171" i="17"/>
  <c r="B1171" i="17"/>
  <c r="AH1170" i="17"/>
  <c r="V1170" i="17"/>
  <c r="T1170" i="17"/>
  <c r="S1170" i="17"/>
  <c r="B1170" i="17"/>
  <c r="AH1169" i="17"/>
  <c r="V1169" i="17" s="1"/>
  <c r="T1169" i="17"/>
  <c r="S1169" i="17"/>
  <c r="B1169" i="17"/>
  <c r="AH1168" i="17"/>
  <c r="V1168" i="17"/>
  <c r="T1168" i="17"/>
  <c r="S1168" i="17"/>
  <c r="B1168" i="17"/>
  <c r="AH1167" i="17"/>
  <c r="V1167" i="17" s="1"/>
  <c r="T1167" i="17"/>
  <c r="S1167" i="17"/>
  <c r="B1167" i="17"/>
  <c r="AH1166" i="17"/>
  <c r="V1166" i="17" s="1"/>
  <c r="W1166" i="17" s="1"/>
  <c r="X1166" i="17"/>
  <c r="T1166" i="17"/>
  <c r="S1166" i="17"/>
  <c r="B1166" i="17"/>
  <c r="AH1165" i="17"/>
  <c r="V1165" i="17" s="1"/>
  <c r="X1165" i="17" s="1"/>
  <c r="W1165" i="17"/>
  <c r="T1165" i="17"/>
  <c r="S1165" i="17"/>
  <c r="B1165" i="17"/>
  <c r="AN1164" i="17"/>
  <c r="V1164" i="17"/>
  <c r="T1164" i="17"/>
  <c r="S1164" i="17"/>
  <c r="B1164" i="17"/>
  <c r="T1163" i="17"/>
  <c r="V1163" i="17" s="1"/>
  <c r="W1163" i="17" s="1"/>
  <c r="S1163" i="17"/>
  <c r="B1163" i="17"/>
  <c r="V1162" i="17"/>
  <c r="T1162" i="17"/>
  <c r="S1162" i="17"/>
  <c r="B1162" i="17"/>
  <c r="AH1161" i="17"/>
  <c r="V1161" i="17" s="1"/>
  <c r="T1161" i="17"/>
  <c r="S1161" i="17"/>
  <c r="B1161" i="17"/>
  <c r="AH1160" i="17"/>
  <c r="V1160" i="17" s="1"/>
  <c r="W1160" i="17" s="1"/>
  <c r="X1160" i="17"/>
  <c r="T1160" i="17"/>
  <c r="S1160" i="17"/>
  <c r="B1160" i="17"/>
  <c r="AH1159" i="17"/>
  <c r="V1159" i="17" s="1"/>
  <c r="X1159" i="17" s="1"/>
  <c r="W1159" i="17"/>
  <c r="T1159" i="17"/>
  <c r="S1159" i="17"/>
  <c r="B1159" i="17"/>
  <c r="AH1158" i="17"/>
  <c r="V1158" i="17"/>
  <c r="T1158" i="17"/>
  <c r="S1158" i="17"/>
  <c r="B1158" i="17"/>
  <c r="AH1157" i="17"/>
  <c r="V1157" i="17" s="1"/>
  <c r="T1157" i="17"/>
  <c r="S1157" i="17"/>
  <c r="B1157" i="17"/>
  <c r="AH1156" i="17"/>
  <c r="V1156" i="17" s="1"/>
  <c r="T1156" i="17"/>
  <c r="S1156" i="17"/>
  <c r="B1156" i="17"/>
  <c r="T1155" i="17"/>
  <c r="R1155" i="17"/>
  <c r="Q1155" i="17"/>
  <c r="L1155" i="17"/>
  <c r="J1155" i="17"/>
  <c r="I1155" i="17"/>
  <c r="AL1154" i="17"/>
  <c r="V1154" i="17" s="1"/>
  <c r="T1154" i="17"/>
  <c r="S1154" i="17"/>
  <c r="B1154" i="17"/>
  <c r="X1153" i="17"/>
  <c r="W1153" i="17"/>
  <c r="V1153" i="17"/>
  <c r="T1153" i="17"/>
  <c r="S1153" i="17"/>
  <c r="B1153" i="17"/>
  <c r="V1152" i="17"/>
  <c r="X1152" i="17" s="1"/>
  <c r="T1152" i="17"/>
  <c r="S1152" i="17"/>
  <c r="B1152" i="17"/>
  <c r="AH1151" i="17"/>
  <c r="V1151" i="17" s="1"/>
  <c r="W1151" i="17" s="1"/>
  <c r="X1151" i="17"/>
  <c r="T1151" i="17"/>
  <c r="S1151" i="17"/>
  <c r="B1151" i="17"/>
  <c r="AH1150" i="17"/>
  <c r="V1150" i="17" s="1"/>
  <c r="X1150" i="17" s="1"/>
  <c r="W1150" i="17"/>
  <c r="T1150" i="17"/>
  <c r="S1150" i="17"/>
  <c r="B1150" i="17"/>
  <c r="AH1149" i="17"/>
  <c r="V1149" i="17"/>
  <c r="T1149" i="17"/>
  <c r="S1149" i="17"/>
  <c r="B1149" i="17"/>
  <c r="AH1148" i="17"/>
  <c r="V1148" i="17" s="1"/>
  <c r="T1148" i="17"/>
  <c r="S1148" i="17"/>
  <c r="B1148" i="17"/>
  <c r="AH1147" i="17"/>
  <c r="V1147" i="17" s="1"/>
  <c r="T1147" i="17"/>
  <c r="S1147" i="17"/>
  <c r="B1147" i="17"/>
  <c r="AH1146" i="17"/>
  <c r="V1146" i="17" s="1"/>
  <c r="X1146" i="17" s="1"/>
  <c r="W1146" i="17"/>
  <c r="T1146" i="17"/>
  <c r="S1146" i="17"/>
  <c r="B1146" i="17"/>
  <c r="AH1145" i="17"/>
  <c r="V1145" i="17"/>
  <c r="T1145" i="17"/>
  <c r="S1145" i="17"/>
  <c r="B1145" i="17"/>
  <c r="AH1144" i="17"/>
  <c r="V1144" i="17" s="1"/>
  <c r="T1144" i="17"/>
  <c r="S1144" i="17"/>
  <c r="B1144" i="17"/>
  <c r="AH1143" i="17"/>
  <c r="V1143" i="17" s="1"/>
  <c r="W1143" i="17" s="1"/>
  <c r="X1143" i="17"/>
  <c r="T1143" i="17"/>
  <c r="S1143" i="17"/>
  <c r="B1143" i="17"/>
  <c r="AH1142" i="17"/>
  <c r="V1142" i="17" s="1"/>
  <c r="T1142" i="17"/>
  <c r="S1142" i="17"/>
  <c r="B1142" i="17"/>
  <c r="AH1141" i="17"/>
  <c r="V1141" i="17"/>
  <c r="T1141" i="17"/>
  <c r="S1141" i="17"/>
  <c r="B1141" i="17"/>
  <c r="T1140" i="17"/>
  <c r="S1140" i="17"/>
  <c r="B1140" i="17"/>
  <c r="AH1139" i="17"/>
  <c r="V1139" i="17" s="1"/>
  <c r="W1139" i="17" s="1"/>
  <c r="X1139" i="17"/>
  <c r="T1139" i="17"/>
  <c r="S1139" i="17"/>
  <c r="B1139" i="17"/>
  <c r="AH1138" i="17"/>
  <c r="V1138" i="17" s="1"/>
  <c r="X1138" i="17" s="1"/>
  <c r="W1138" i="17"/>
  <c r="T1138" i="17"/>
  <c r="S1138" i="17"/>
  <c r="B1138" i="17"/>
  <c r="AH1137" i="17"/>
  <c r="V1137" i="17"/>
  <c r="T1137" i="17"/>
  <c r="S1137" i="17"/>
  <c r="B1137" i="17"/>
  <c r="AH1136" i="17"/>
  <c r="V1136" i="17" s="1"/>
  <c r="T1136" i="17"/>
  <c r="S1136" i="17"/>
  <c r="B1136" i="17"/>
  <c r="AH1135" i="17"/>
  <c r="V1135" i="17" s="1"/>
  <c r="W1135" i="17" s="1"/>
  <c r="X1135" i="17"/>
  <c r="T1135" i="17"/>
  <c r="S1135" i="17"/>
  <c r="S1134" i="17" s="1"/>
  <c r="B1135" i="17"/>
  <c r="T1134" i="17"/>
  <c r="R1134" i="17"/>
  <c r="Q1134" i="17"/>
  <c r="L1134" i="17"/>
  <c r="K1134" i="17"/>
  <c r="J1134" i="17"/>
  <c r="I1134" i="17"/>
  <c r="AH1133" i="17"/>
  <c r="V1133" i="17" s="1"/>
  <c r="U1133" i="17"/>
  <c r="T1133" i="17"/>
  <c r="S1133" i="17"/>
  <c r="B1133" i="17"/>
  <c r="AH1132" i="17"/>
  <c r="V1132" i="17" s="1"/>
  <c r="U1132" i="17"/>
  <c r="T1132" i="17"/>
  <c r="S1132" i="17"/>
  <c r="B1132" i="17"/>
  <c r="AJ1131" i="17"/>
  <c r="V1131" i="17" s="1"/>
  <c r="U1131" i="17"/>
  <c r="T1131" i="17"/>
  <c r="S1131" i="17"/>
  <c r="B1131" i="17"/>
  <c r="AH1130" i="17"/>
  <c r="V1130" i="17" s="1"/>
  <c r="T1130" i="17"/>
  <c r="S1130" i="17"/>
  <c r="B1130" i="17"/>
  <c r="AH1129" i="17"/>
  <c r="V1129" i="17" s="1"/>
  <c r="U1129" i="17"/>
  <c r="T1129" i="17"/>
  <c r="S1129" i="17"/>
  <c r="B1129" i="17"/>
  <c r="AH1128" i="17"/>
  <c r="V1128" i="17" s="1"/>
  <c r="T1128" i="17"/>
  <c r="S1128" i="17"/>
  <c r="B1128" i="17"/>
  <c r="AJ1127" i="17"/>
  <c r="V1127" i="17" s="1"/>
  <c r="W1127" i="17" s="1"/>
  <c r="X1127" i="17"/>
  <c r="T1127" i="17"/>
  <c r="S1127" i="17"/>
  <c r="B1127" i="17"/>
  <c r="AH1126" i="17"/>
  <c r="V1126" i="17" s="1"/>
  <c r="X1126" i="17" s="1"/>
  <c r="W1126" i="17"/>
  <c r="T1126" i="17"/>
  <c r="S1126" i="17"/>
  <c r="B1126" i="17"/>
  <c r="AH1125" i="17"/>
  <c r="V1125" i="17"/>
  <c r="T1125" i="17"/>
  <c r="S1125" i="17"/>
  <c r="B1125" i="17"/>
  <c r="AH1124" i="17"/>
  <c r="V1124" i="17" s="1"/>
  <c r="U1124" i="17"/>
  <c r="T1124" i="17"/>
  <c r="S1124" i="17"/>
  <c r="B1124" i="17"/>
  <c r="AH1123" i="17"/>
  <c r="V1123" i="17" s="1"/>
  <c r="U1123" i="17"/>
  <c r="T1123" i="17"/>
  <c r="S1123" i="17"/>
  <c r="B1123" i="17"/>
  <c r="AH1122" i="17"/>
  <c r="V1122" i="17" s="1"/>
  <c r="U1122" i="17"/>
  <c r="T1122" i="17"/>
  <c r="S1122" i="17"/>
  <c r="B1122" i="17"/>
  <c r="AH1121" i="17"/>
  <c r="V1121" i="17" s="1"/>
  <c r="T1121" i="17"/>
  <c r="S1121" i="17"/>
  <c r="B1121" i="17"/>
  <c r="AL1120" i="17"/>
  <c r="V1120" i="17" s="1"/>
  <c r="T1120" i="17"/>
  <c r="S1120" i="17"/>
  <c r="B1120" i="17"/>
  <c r="AH1119" i="17"/>
  <c r="V1119" i="17" s="1"/>
  <c r="X1119" i="17" s="1"/>
  <c r="W1119" i="17"/>
  <c r="T1119" i="17"/>
  <c r="S1119" i="17"/>
  <c r="B1119" i="17"/>
  <c r="AH1118" i="17"/>
  <c r="V1118" i="17"/>
  <c r="T1118" i="17"/>
  <c r="S1118" i="17"/>
  <c r="B1118" i="17"/>
  <c r="AH1117" i="17"/>
  <c r="V1117" i="17" s="1"/>
  <c r="U1117" i="17"/>
  <c r="T1117" i="17"/>
  <c r="S1117" i="17"/>
  <c r="B1117" i="17"/>
  <c r="AL1116" i="17"/>
  <c r="V1116" i="17" s="1"/>
  <c r="T1116" i="17"/>
  <c r="S1116" i="17"/>
  <c r="B1116" i="17"/>
  <c r="AH1115" i="17"/>
  <c r="V1115" i="17" s="1"/>
  <c r="T1115" i="17"/>
  <c r="S1115" i="17"/>
  <c r="B1115" i="17"/>
  <c r="AH1114" i="17"/>
  <c r="V1114" i="17" s="1"/>
  <c r="W1114" i="17" s="1"/>
  <c r="T1114" i="17"/>
  <c r="S1114" i="17"/>
  <c r="B1114" i="17"/>
  <c r="AH1113" i="17"/>
  <c r="V1113" i="17" s="1"/>
  <c r="W1113" i="17"/>
  <c r="T1113" i="17"/>
  <c r="S1113" i="17"/>
  <c r="B1113" i="17"/>
  <c r="AH1112" i="17"/>
  <c r="V1112" i="17" s="1"/>
  <c r="X1112" i="17" s="1"/>
  <c r="W1112" i="17"/>
  <c r="T1112" i="17"/>
  <c r="S1112" i="17"/>
  <c r="B1112" i="17"/>
  <c r="AH1111" i="17"/>
  <c r="V1111" i="17"/>
  <c r="T1111" i="17"/>
  <c r="S1111" i="17"/>
  <c r="B1111" i="17"/>
  <c r="AH1110" i="17"/>
  <c r="V1110" i="17" s="1"/>
  <c r="T1110" i="17"/>
  <c r="S1110" i="17"/>
  <c r="B1110" i="17"/>
  <c r="AH1109" i="17"/>
  <c r="V1109" i="17" s="1"/>
  <c r="W1109" i="17" s="1"/>
  <c r="T1109" i="17"/>
  <c r="S1109" i="17"/>
  <c r="B1109" i="17"/>
  <c r="AH1108" i="17"/>
  <c r="V1108" i="17" s="1"/>
  <c r="X1108" i="17" s="1"/>
  <c r="W1108" i="17"/>
  <c r="T1108" i="17"/>
  <c r="S1108" i="17"/>
  <c r="B1108" i="17"/>
  <c r="AH1107" i="17"/>
  <c r="V1107" i="17"/>
  <c r="T1107" i="17"/>
  <c r="S1107" i="17"/>
  <c r="B1107" i="17"/>
  <c r="AH1106" i="17"/>
  <c r="V1106" i="17" s="1"/>
  <c r="T1106" i="17"/>
  <c r="S1106" i="17"/>
  <c r="B1106" i="17"/>
  <c r="AL1105" i="17"/>
  <c r="V1105" i="17" s="1"/>
  <c r="T1105" i="17"/>
  <c r="S1105" i="17"/>
  <c r="B1105" i="17"/>
  <c r="AH1104" i="17"/>
  <c r="V1104" i="17" s="1"/>
  <c r="X1104" i="17" s="1"/>
  <c r="T1104" i="17"/>
  <c r="S1104" i="17"/>
  <c r="B1104" i="17"/>
  <c r="AH1103" i="17"/>
  <c r="V1103" i="17"/>
  <c r="T1103" i="17"/>
  <c r="S1103" i="17"/>
  <c r="B1103" i="17"/>
  <c r="AH1102" i="17"/>
  <c r="V1102" i="17" s="1"/>
  <c r="T1102" i="17"/>
  <c r="S1102" i="17"/>
  <c r="B1102" i="17"/>
  <c r="AH1101" i="17"/>
  <c r="V1101" i="17" s="1"/>
  <c r="W1101" i="17" s="1"/>
  <c r="X1101" i="17"/>
  <c r="T1101" i="17"/>
  <c r="S1101" i="17"/>
  <c r="B1101" i="17"/>
  <c r="AL1100" i="17"/>
  <c r="V1100" i="17" s="1"/>
  <c r="T1100" i="17"/>
  <c r="S1100" i="17"/>
  <c r="B1100" i="17"/>
  <c r="AH1099" i="17"/>
  <c r="V1099" i="17"/>
  <c r="T1099" i="17"/>
  <c r="S1099" i="17"/>
  <c r="B1099" i="17"/>
  <c r="AH1098" i="17"/>
  <c r="V1098" i="17" s="1"/>
  <c r="T1098" i="17"/>
  <c r="S1098" i="17"/>
  <c r="B1098" i="17"/>
  <c r="AH1097" i="17"/>
  <c r="V1097" i="17" s="1"/>
  <c r="T1097" i="17"/>
  <c r="S1097" i="17"/>
  <c r="B1097" i="17"/>
  <c r="AH1096" i="17"/>
  <c r="V1096" i="17" s="1"/>
  <c r="W1096" i="17" s="1"/>
  <c r="X1096" i="17"/>
  <c r="T1096" i="17"/>
  <c r="S1096" i="17"/>
  <c r="B1096" i="17"/>
  <c r="AH1095" i="17"/>
  <c r="V1095" i="17" s="1"/>
  <c r="T1095" i="17"/>
  <c r="S1095" i="17"/>
  <c r="B1095" i="17"/>
  <c r="AH1094" i="17"/>
  <c r="V1094" i="17"/>
  <c r="T1094" i="17"/>
  <c r="S1094" i="17"/>
  <c r="B1094" i="17"/>
  <c r="AH1093" i="17"/>
  <c r="V1093" i="17" s="1"/>
  <c r="U1093" i="17"/>
  <c r="T1093" i="17"/>
  <c r="S1093" i="17"/>
  <c r="B1093" i="17"/>
  <c r="AH1092" i="17"/>
  <c r="V1092" i="17" s="1"/>
  <c r="T1092" i="17"/>
  <c r="S1092" i="17"/>
  <c r="B1092" i="17"/>
  <c r="AH1091" i="17"/>
  <c r="V1091" i="17" s="1"/>
  <c r="W1091" i="17" s="1"/>
  <c r="X1091" i="17"/>
  <c r="T1091" i="17"/>
  <c r="S1091" i="17"/>
  <c r="B1091" i="17"/>
  <c r="AH1090" i="17"/>
  <c r="V1090" i="17" s="1"/>
  <c r="T1090" i="17"/>
  <c r="S1090" i="17"/>
  <c r="B1090" i="17"/>
  <c r="AH1089" i="17"/>
  <c r="V1089" i="17"/>
  <c r="T1089" i="17"/>
  <c r="S1089" i="17"/>
  <c r="B1089" i="17"/>
  <c r="AH1088" i="17"/>
  <c r="T1088" i="17"/>
  <c r="V1088" i="17" s="1"/>
  <c r="S1088" i="17"/>
  <c r="B1088" i="17"/>
  <c r="AH1087" i="17"/>
  <c r="V1087" i="17" s="1"/>
  <c r="W1087" i="17" s="1"/>
  <c r="X1087" i="17"/>
  <c r="T1087" i="17"/>
  <c r="S1087" i="17"/>
  <c r="B1087" i="17"/>
  <c r="AL1086" i="17"/>
  <c r="V1086" i="17" s="1"/>
  <c r="X1086" i="17" s="1"/>
  <c r="W1086" i="17"/>
  <c r="T1086" i="17"/>
  <c r="S1086" i="17"/>
  <c r="B1086" i="17"/>
  <c r="AH1085" i="17"/>
  <c r="V1085" i="17"/>
  <c r="T1085" i="17"/>
  <c r="S1085" i="17"/>
  <c r="B1085" i="17"/>
  <c r="AH1084" i="17"/>
  <c r="V1084" i="17" s="1"/>
  <c r="T1084" i="17"/>
  <c r="S1084" i="17"/>
  <c r="B1084" i="17"/>
  <c r="AL1083" i="17"/>
  <c r="T1083" i="17"/>
  <c r="V1083" i="17" s="1"/>
  <c r="S1083" i="17"/>
  <c r="B1083" i="17"/>
  <c r="AH1082" i="17"/>
  <c r="T1082" i="17"/>
  <c r="V1082" i="17" s="1"/>
  <c r="S1082" i="17"/>
  <c r="B1082" i="17"/>
  <c r="AH1081" i="17"/>
  <c r="V1081" i="17" s="1"/>
  <c r="W1081" i="17"/>
  <c r="T1081" i="17"/>
  <c r="S1081" i="17"/>
  <c r="B1081" i="17"/>
  <c r="V1080" i="17"/>
  <c r="T1080" i="17"/>
  <c r="S1080" i="17"/>
  <c r="B1080" i="17"/>
  <c r="AJ1079" i="17"/>
  <c r="T1079" i="17"/>
  <c r="V1079" i="17" s="1"/>
  <c r="S1079" i="17"/>
  <c r="B1079" i="17"/>
  <c r="AH1078" i="17"/>
  <c r="V1078" i="17" s="1"/>
  <c r="T1078" i="17"/>
  <c r="S1078" i="17"/>
  <c r="B1078" i="17"/>
  <c r="AH1077" i="17"/>
  <c r="V1077" i="17" s="1"/>
  <c r="X1077" i="17" s="1"/>
  <c r="W1077" i="17"/>
  <c r="T1077" i="17"/>
  <c r="S1077" i="17"/>
  <c r="B1077" i="17"/>
  <c r="AH1076" i="17"/>
  <c r="V1076" i="17"/>
  <c r="T1076" i="17"/>
  <c r="S1076" i="17"/>
  <c r="B1076" i="17"/>
  <c r="AH1075" i="17"/>
  <c r="T1075" i="17"/>
  <c r="V1075" i="17" s="1"/>
  <c r="S1075" i="17"/>
  <c r="B1075" i="17"/>
  <c r="AL1074" i="17"/>
  <c r="V1074" i="17" s="1"/>
  <c r="W1074" i="17" s="1"/>
  <c r="X1074" i="17"/>
  <c r="T1074" i="17"/>
  <c r="S1074" i="17"/>
  <c r="B1074" i="17"/>
  <c r="AL1073" i="17"/>
  <c r="V1073" i="17" s="1"/>
  <c r="T1073" i="17"/>
  <c r="S1073" i="17"/>
  <c r="B1073" i="17"/>
  <c r="AL1072" i="17"/>
  <c r="V1072" i="17"/>
  <c r="T1072" i="17"/>
  <c r="S1072" i="17"/>
  <c r="B1072" i="17"/>
  <c r="AH1071" i="17"/>
  <c r="V1071" i="17" s="1"/>
  <c r="T1071" i="17"/>
  <c r="S1071" i="17"/>
  <c r="B1071" i="17"/>
  <c r="AL1070" i="17"/>
  <c r="V1070" i="17" s="1"/>
  <c r="W1070" i="17" s="1"/>
  <c r="X1070" i="17"/>
  <c r="T1070" i="17"/>
  <c r="S1070" i="17"/>
  <c r="B1070" i="17"/>
  <c r="AH1069" i="17"/>
  <c r="V1069" i="17" s="1"/>
  <c r="X1069" i="17" s="1"/>
  <c r="W1069" i="17"/>
  <c r="T1069" i="17"/>
  <c r="S1069" i="17"/>
  <c r="B1069" i="17"/>
  <c r="AL1068" i="17"/>
  <c r="V1068" i="17"/>
  <c r="T1068" i="17"/>
  <c r="S1068" i="17"/>
  <c r="B1068" i="17"/>
  <c r="AL1067" i="17"/>
  <c r="V1067" i="17"/>
  <c r="T1067" i="17"/>
  <c r="S1067" i="17"/>
  <c r="B1067" i="17"/>
  <c r="AL1066" i="17"/>
  <c r="V1066" i="17"/>
  <c r="T1066" i="17"/>
  <c r="S1066" i="17"/>
  <c r="B1066" i="17"/>
  <c r="AH1065" i="17"/>
  <c r="V1065" i="17" s="1"/>
  <c r="T1065" i="17"/>
  <c r="S1065" i="17"/>
  <c r="B1065" i="17"/>
  <c r="AH1064" i="17"/>
  <c r="V1064" i="17" s="1"/>
  <c r="W1064" i="17" s="1"/>
  <c r="X1064" i="17"/>
  <c r="T1064" i="17"/>
  <c r="S1064" i="17"/>
  <c r="B1064" i="17"/>
  <c r="AH1063" i="17"/>
  <c r="T1063" i="17"/>
  <c r="V1063" i="17" s="1"/>
  <c r="X1063" i="17" s="1"/>
  <c r="S1063" i="17"/>
  <c r="B1063" i="17"/>
  <c r="V1062" i="17"/>
  <c r="U1062" i="17"/>
  <c r="T1062" i="17"/>
  <c r="S1062" i="17"/>
  <c r="B1062" i="17"/>
  <c r="AH1061" i="17"/>
  <c r="T1061" i="17"/>
  <c r="V1061" i="17" s="1"/>
  <c r="S1061" i="17"/>
  <c r="B1061" i="17"/>
  <c r="AH1060" i="17"/>
  <c r="T1060" i="17"/>
  <c r="V1060" i="17" s="1"/>
  <c r="S1060" i="17"/>
  <c r="B1060" i="17"/>
  <c r="AF1059" i="17"/>
  <c r="V1059" i="17" s="1"/>
  <c r="X1059" i="17" s="1"/>
  <c r="W1059" i="17"/>
  <c r="T1059" i="17"/>
  <c r="S1059" i="17"/>
  <c r="B1059" i="17"/>
  <c r="AH1058" i="17"/>
  <c r="V1058" i="17"/>
  <c r="T1058" i="17"/>
  <c r="S1058" i="17"/>
  <c r="B1058" i="17"/>
  <c r="AH1057" i="17"/>
  <c r="V1057" i="17"/>
  <c r="T1057" i="17"/>
  <c r="S1057" i="17"/>
  <c r="B1057" i="17"/>
  <c r="AH1056" i="17"/>
  <c r="V1056" i="17" s="1"/>
  <c r="T1056" i="17"/>
  <c r="S1056" i="17"/>
  <c r="B1056" i="17"/>
  <c r="AH1055" i="17"/>
  <c r="V1055" i="17" s="1"/>
  <c r="W1055" i="17" s="1"/>
  <c r="X1055" i="17"/>
  <c r="T1055" i="17"/>
  <c r="S1055" i="17"/>
  <c r="B1055" i="17"/>
  <c r="AH1054" i="17"/>
  <c r="W1054" i="17"/>
  <c r="T1054" i="17"/>
  <c r="V1054" i="17" s="1"/>
  <c r="X1054" i="17" s="1"/>
  <c r="S1054" i="17"/>
  <c r="B1054" i="17"/>
  <c r="AH1053" i="17"/>
  <c r="V1053" i="17"/>
  <c r="T1053" i="17"/>
  <c r="S1053" i="17"/>
  <c r="B1053" i="17"/>
  <c r="AL1052" i="17"/>
  <c r="V1052" i="17" s="1"/>
  <c r="T1052" i="17"/>
  <c r="S1052" i="17"/>
  <c r="B1052" i="17"/>
  <c r="AH1051" i="17"/>
  <c r="T1051" i="17"/>
  <c r="V1051" i="17" s="1"/>
  <c r="W1051" i="17" s="1"/>
  <c r="S1051" i="17"/>
  <c r="B1051" i="17"/>
  <c r="AL1050" i="17"/>
  <c r="V1050" i="17" s="1"/>
  <c r="X1050" i="17" s="1"/>
  <c r="W1050" i="17"/>
  <c r="T1050" i="17"/>
  <c r="S1050" i="17"/>
  <c r="B1050" i="17"/>
  <c r="AL1049" i="17"/>
  <c r="V1049" i="17"/>
  <c r="T1049" i="17"/>
  <c r="S1049" i="17"/>
  <c r="B1049" i="17"/>
  <c r="AH1048" i="17"/>
  <c r="T1048" i="17"/>
  <c r="V1048" i="17" s="1"/>
  <c r="S1048" i="17"/>
  <c r="B1048" i="17"/>
  <c r="AL1047" i="17"/>
  <c r="V1047" i="17" s="1"/>
  <c r="T1047" i="17"/>
  <c r="S1047" i="17"/>
  <c r="B1047" i="17"/>
  <c r="AH1046" i="17"/>
  <c r="V1046" i="17" s="1"/>
  <c r="X1046" i="17" s="1"/>
  <c r="T1046" i="17"/>
  <c r="S1046" i="17"/>
  <c r="B1046" i="17"/>
  <c r="AH1045" i="17"/>
  <c r="V1045" i="17"/>
  <c r="T1045" i="17"/>
  <c r="S1045" i="17"/>
  <c r="B1045" i="17"/>
  <c r="AH1044" i="17"/>
  <c r="V1044" i="17" s="1"/>
  <c r="T1044" i="17"/>
  <c r="S1044" i="17"/>
  <c r="B1044" i="17"/>
  <c r="AH1043" i="17"/>
  <c r="V1043" i="17" s="1"/>
  <c r="W1043" i="17" s="1"/>
  <c r="X1043" i="17"/>
  <c r="T1043" i="17"/>
  <c r="S1043" i="17"/>
  <c r="B1043" i="17"/>
  <c r="AH1042" i="17"/>
  <c r="V1042" i="17" s="1"/>
  <c r="T1042" i="17"/>
  <c r="S1042" i="17"/>
  <c r="B1042" i="17"/>
  <c r="AH1041" i="17"/>
  <c r="T1041" i="17"/>
  <c r="V1041" i="17" s="1"/>
  <c r="S1041" i="17"/>
  <c r="B1041" i="17"/>
  <c r="AH1040" i="17"/>
  <c r="T1040" i="17"/>
  <c r="V1040" i="17" s="1"/>
  <c r="S1040" i="17"/>
  <c r="B1040" i="17"/>
  <c r="AH1039" i="17"/>
  <c r="V1039" i="17"/>
  <c r="T1039" i="17"/>
  <c r="S1039" i="17"/>
  <c r="B1039" i="17"/>
  <c r="AH1038" i="17"/>
  <c r="T1038" i="17"/>
  <c r="V1038" i="17" s="1"/>
  <c r="S1038" i="17"/>
  <c r="B1038" i="17"/>
  <c r="AH1037" i="17"/>
  <c r="V1037" i="17" s="1"/>
  <c r="T1037" i="17"/>
  <c r="S1037" i="17"/>
  <c r="B1037" i="17"/>
  <c r="AH1036" i="17"/>
  <c r="T1036" i="17"/>
  <c r="V1036" i="17" s="1"/>
  <c r="X1036" i="17" s="1"/>
  <c r="S1036" i="17"/>
  <c r="B1036" i="17"/>
  <c r="AH1035" i="17"/>
  <c r="V1035" i="17"/>
  <c r="T1035" i="17"/>
  <c r="S1035" i="17"/>
  <c r="B1035" i="17"/>
  <c r="AH1034" i="17"/>
  <c r="V1034" i="17" s="1"/>
  <c r="T1034" i="17"/>
  <c r="S1034" i="17"/>
  <c r="B1034" i="17"/>
  <c r="AH1033" i="17"/>
  <c r="X1033" i="17"/>
  <c r="T1033" i="17"/>
  <c r="V1033" i="17" s="1"/>
  <c r="W1033" i="17" s="1"/>
  <c r="S1033" i="17"/>
  <c r="B1033" i="17"/>
  <c r="AH1032" i="17"/>
  <c r="W1032" i="17"/>
  <c r="T1032" i="17"/>
  <c r="V1032" i="17" s="1"/>
  <c r="X1032" i="17" s="1"/>
  <c r="S1032" i="17"/>
  <c r="B1032" i="17"/>
  <c r="AH1031" i="17"/>
  <c r="V1031" i="17"/>
  <c r="T1031" i="17"/>
  <c r="S1031" i="17"/>
  <c r="B1031" i="17"/>
  <c r="AH1030" i="17"/>
  <c r="T1030" i="17"/>
  <c r="V1030" i="17" s="1"/>
  <c r="S1030" i="17"/>
  <c r="B1030" i="17"/>
  <c r="AH1029" i="17"/>
  <c r="V1029" i="17" s="1"/>
  <c r="T1029" i="17"/>
  <c r="S1029" i="17"/>
  <c r="B1029" i="17"/>
  <c r="AH1028" i="17"/>
  <c r="X1028" i="17"/>
  <c r="T1028" i="17"/>
  <c r="V1028" i="17" s="1"/>
  <c r="W1028" i="17" s="1"/>
  <c r="S1028" i="17"/>
  <c r="B1028" i="17"/>
  <c r="AH1027" i="17"/>
  <c r="V1027" i="17" s="1"/>
  <c r="T1027" i="17"/>
  <c r="S1027" i="17"/>
  <c r="B1027" i="17"/>
  <c r="T1026" i="17"/>
  <c r="R1026" i="17"/>
  <c r="Q1026" i="17"/>
  <c r="L1026" i="17"/>
  <c r="K1026" i="17"/>
  <c r="K1025" i="17" s="1"/>
  <c r="J1026" i="17"/>
  <c r="I1026" i="17"/>
  <c r="Q1025" i="17"/>
  <c r="I1025" i="17"/>
  <c r="T1025" i="17" s="1"/>
  <c r="V1024" i="17"/>
  <c r="X1024" i="17" s="1"/>
  <c r="U1024" i="17"/>
  <c r="U1023" i="17" s="1"/>
  <c r="T1024" i="17"/>
  <c r="S1024" i="17"/>
  <c r="B1024" i="17"/>
  <c r="T1023" i="17"/>
  <c r="S1023" i="17"/>
  <c r="R1023" i="17"/>
  <c r="Q1023" i="17"/>
  <c r="L1023" i="17"/>
  <c r="K1023" i="17"/>
  <c r="J1023" i="17"/>
  <c r="I1023" i="17"/>
  <c r="AH1022" i="17"/>
  <c r="V1022" i="17" s="1"/>
  <c r="X1022" i="17" s="1"/>
  <c r="W1022" i="17"/>
  <c r="T1022" i="17"/>
  <c r="S1022" i="17"/>
  <c r="B1022" i="17"/>
  <c r="U1021" i="17"/>
  <c r="T1021" i="17"/>
  <c r="S1021" i="17"/>
  <c r="R1021" i="17"/>
  <c r="Q1021" i="17"/>
  <c r="L1021" i="17"/>
  <c r="K1021" i="17"/>
  <c r="J1021" i="17"/>
  <c r="I1021" i="17"/>
  <c r="W1020" i="17"/>
  <c r="T1020" i="17"/>
  <c r="V1020" i="17" s="1"/>
  <c r="S1020" i="17"/>
  <c r="S1017" i="17" s="1"/>
  <c r="B1020" i="17"/>
  <c r="V1019" i="17"/>
  <c r="T1019" i="17"/>
  <c r="S1019" i="17"/>
  <c r="B1019" i="17"/>
  <c r="AH1018" i="17"/>
  <c r="V1018" i="17"/>
  <c r="T1018" i="17"/>
  <c r="S1018" i="17"/>
  <c r="B1018" i="17"/>
  <c r="T1017" i="17"/>
  <c r="R1017" i="17"/>
  <c r="Q1017" i="17"/>
  <c r="L1017" i="17"/>
  <c r="K1017" i="17"/>
  <c r="J1017" i="17"/>
  <c r="I1017" i="17"/>
  <c r="V1016" i="17"/>
  <c r="T1016" i="17"/>
  <c r="U1016" i="17" s="1"/>
  <c r="U1010" i="17" s="1"/>
  <c r="S1016" i="17"/>
  <c r="B1016" i="17"/>
  <c r="V1015" i="17"/>
  <c r="X1015" i="17" s="1"/>
  <c r="T1015" i="17"/>
  <c r="S1015" i="17"/>
  <c r="B1015" i="17"/>
  <c r="X1014" i="17"/>
  <c r="W1014" i="17"/>
  <c r="V1014" i="17"/>
  <c r="T1014" i="17"/>
  <c r="S1014" i="17"/>
  <c r="B1014" i="17"/>
  <c r="V1013" i="17"/>
  <c r="X1013" i="17" s="1"/>
  <c r="T1013" i="17"/>
  <c r="S1013" i="17"/>
  <c r="B1013" i="17"/>
  <c r="X1012" i="17"/>
  <c r="W1012" i="17"/>
  <c r="V1012" i="17"/>
  <c r="T1012" i="17"/>
  <c r="S1012" i="17"/>
  <c r="B1012" i="17"/>
  <c r="AH1011" i="17"/>
  <c r="V1011" i="17"/>
  <c r="T1011" i="17"/>
  <c r="S1011" i="17"/>
  <c r="B1011" i="17"/>
  <c r="T1010" i="17"/>
  <c r="S1010" i="17"/>
  <c r="R1010" i="17"/>
  <c r="Q1010" i="17"/>
  <c r="L1010" i="17"/>
  <c r="K1010" i="17"/>
  <c r="J1010" i="17"/>
  <c r="I1010" i="17"/>
  <c r="AH1009" i="17"/>
  <c r="V1009" i="17" s="1"/>
  <c r="X1009" i="17" s="1"/>
  <c r="W1009" i="17"/>
  <c r="T1009" i="17"/>
  <c r="S1009" i="17"/>
  <c r="B1009" i="17"/>
  <c r="U1008" i="17"/>
  <c r="T1008" i="17"/>
  <c r="S1008" i="17"/>
  <c r="R1008" i="17"/>
  <c r="Q1008" i="17"/>
  <c r="L1008" i="17"/>
  <c r="K1008" i="17"/>
  <c r="J1008" i="17"/>
  <c r="I1008" i="17"/>
  <c r="AH1007" i="17"/>
  <c r="V1007" i="17" s="1"/>
  <c r="T1007" i="17"/>
  <c r="S1007" i="17"/>
  <c r="B1007" i="17"/>
  <c r="S1006" i="17"/>
  <c r="R1006" i="17"/>
  <c r="Q1006" i="17"/>
  <c r="L1006" i="17"/>
  <c r="K1006" i="17"/>
  <c r="J1006" i="17"/>
  <c r="I1006" i="17"/>
  <c r="T1006" i="17" s="1"/>
  <c r="V1005" i="17"/>
  <c r="U1005" i="17"/>
  <c r="U1004" i="17" s="1"/>
  <c r="T1005" i="17"/>
  <c r="S1005" i="17"/>
  <c r="B1005" i="17"/>
  <c r="T1004" i="17"/>
  <c r="S1004" i="17"/>
  <c r="R1004" i="17"/>
  <c r="Q1004" i="17"/>
  <c r="L1004" i="17"/>
  <c r="K1004" i="17"/>
  <c r="J1004" i="17"/>
  <c r="I1004" i="17"/>
  <c r="V1003" i="17"/>
  <c r="T1003" i="17"/>
  <c r="U1003" i="17" s="1"/>
  <c r="S1003" i="17"/>
  <c r="B1003" i="17"/>
  <c r="V1002" i="17"/>
  <c r="X1002" i="17" s="1"/>
  <c r="U1002" i="17"/>
  <c r="T1002" i="17"/>
  <c r="S1002" i="17"/>
  <c r="B1002" i="17"/>
  <c r="X1001" i="17"/>
  <c r="V1001" i="17"/>
  <c r="W1001" i="17" s="1"/>
  <c r="T1001" i="17"/>
  <c r="S1001" i="17"/>
  <c r="S998" i="17" s="1"/>
  <c r="B1001" i="17"/>
  <c r="AL1000" i="17"/>
  <c r="V1000" i="17" s="1"/>
  <c r="W1000" i="17"/>
  <c r="T1000" i="17"/>
  <c r="S1000" i="17"/>
  <c r="B1000" i="17"/>
  <c r="AH999" i="17"/>
  <c r="V999" i="17" s="1"/>
  <c r="X999" i="17" s="1"/>
  <c r="W999" i="17"/>
  <c r="T999" i="17"/>
  <c r="S999" i="17"/>
  <c r="B999" i="17"/>
  <c r="T998" i="17"/>
  <c r="R998" i="17"/>
  <c r="Q998" i="17"/>
  <c r="L998" i="17"/>
  <c r="K998" i="17"/>
  <c r="J998" i="17"/>
  <c r="I998" i="17"/>
  <c r="AH997" i="17"/>
  <c r="V997" i="17" s="1"/>
  <c r="T997" i="17"/>
  <c r="S997" i="17"/>
  <c r="S996" i="17" s="1"/>
  <c r="B997" i="17"/>
  <c r="U996" i="17"/>
  <c r="T996" i="17"/>
  <c r="R996" i="17"/>
  <c r="Q996" i="17"/>
  <c r="L996" i="17"/>
  <c r="K996" i="17"/>
  <c r="J996" i="17"/>
  <c r="I996" i="17"/>
  <c r="T995" i="17"/>
  <c r="V995" i="17" s="1"/>
  <c r="W995" i="17" s="1"/>
  <c r="S995" i="17"/>
  <c r="S994" i="17" s="1"/>
  <c r="B995" i="17"/>
  <c r="U994" i="17"/>
  <c r="T994" i="17"/>
  <c r="R994" i="17"/>
  <c r="Q994" i="17"/>
  <c r="L994" i="17"/>
  <c r="K994" i="17"/>
  <c r="J994" i="17"/>
  <c r="I994" i="17"/>
  <c r="AH993" i="17"/>
  <c r="V993" i="17" s="1"/>
  <c r="T993" i="17"/>
  <c r="S993" i="17"/>
  <c r="B993" i="17"/>
  <c r="U992" i="17"/>
  <c r="S992" i="17"/>
  <c r="R992" i="17"/>
  <c r="Q992" i="17"/>
  <c r="L992" i="17"/>
  <c r="K992" i="17"/>
  <c r="J992" i="17"/>
  <c r="I992" i="17"/>
  <c r="T992" i="17" s="1"/>
  <c r="AH991" i="17"/>
  <c r="V991" i="17"/>
  <c r="T991" i="17"/>
  <c r="S991" i="17"/>
  <c r="B991" i="17"/>
  <c r="T990" i="17"/>
  <c r="S990" i="17"/>
  <c r="R990" i="17"/>
  <c r="Q990" i="17"/>
  <c r="L990" i="17"/>
  <c r="K990" i="17"/>
  <c r="J990" i="17"/>
  <c r="I990" i="17"/>
  <c r="AL989" i="17"/>
  <c r="V989" i="17" s="1"/>
  <c r="T989" i="17"/>
  <c r="S989" i="17"/>
  <c r="B989" i="17"/>
  <c r="T988" i="17"/>
  <c r="V988" i="17" s="1"/>
  <c r="S988" i="17"/>
  <c r="B988" i="17"/>
  <c r="V987" i="17"/>
  <c r="T987" i="17"/>
  <c r="U987" i="17" s="1"/>
  <c r="S987" i="17"/>
  <c r="B987" i="17"/>
  <c r="T986" i="17"/>
  <c r="S986" i="17"/>
  <c r="R986" i="17"/>
  <c r="Q986" i="17"/>
  <c r="L986" i="17"/>
  <c r="K986" i="17"/>
  <c r="J986" i="17"/>
  <c r="I986" i="17"/>
  <c r="T985" i="17"/>
  <c r="V985" i="17" s="1"/>
  <c r="S985" i="17"/>
  <c r="B985" i="17"/>
  <c r="V984" i="17"/>
  <c r="T984" i="17"/>
  <c r="U984" i="17" s="1"/>
  <c r="S984" i="17"/>
  <c r="B984" i="17"/>
  <c r="AH983" i="17"/>
  <c r="V983" i="17"/>
  <c r="T983" i="17"/>
  <c r="S983" i="17"/>
  <c r="B983" i="17"/>
  <c r="AH982" i="17"/>
  <c r="V982" i="17" s="1"/>
  <c r="T982" i="17"/>
  <c r="S982" i="17"/>
  <c r="B982" i="17"/>
  <c r="AH981" i="17"/>
  <c r="V981" i="17" s="1"/>
  <c r="T981" i="17"/>
  <c r="S981" i="17"/>
  <c r="S978" i="17" s="1"/>
  <c r="B981" i="17"/>
  <c r="AH980" i="17"/>
  <c r="V980" i="17" s="1"/>
  <c r="X980" i="17" s="1"/>
  <c r="W980" i="17"/>
  <c r="T980" i="17"/>
  <c r="S980" i="17"/>
  <c r="B980" i="17"/>
  <c r="AH979" i="17"/>
  <c r="V979" i="17"/>
  <c r="T979" i="17"/>
  <c r="S979" i="17"/>
  <c r="B979" i="17"/>
  <c r="R978" i="17"/>
  <c r="Q978" i="17"/>
  <c r="L978" i="17"/>
  <c r="K978" i="17"/>
  <c r="J978" i="17"/>
  <c r="I978" i="17"/>
  <c r="T978" i="17" s="1"/>
  <c r="V977" i="17"/>
  <c r="T977" i="17"/>
  <c r="U977" i="17" s="1"/>
  <c r="S977" i="17"/>
  <c r="B977" i="17"/>
  <c r="AH976" i="17"/>
  <c r="V976" i="17"/>
  <c r="T976" i="17"/>
  <c r="S976" i="17"/>
  <c r="S973" i="17" s="1"/>
  <c r="B976" i="17"/>
  <c r="V975" i="17"/>
  <c r="U975" i="17"/>
  <c r="T975" i="17"/>
  <c r="S975" i="17"/>
  <c r="B975" i="17"/>
  <c r="AH974" i="17"/>
  <c r="V974" i="17" s="1"/>
  <c r="T974" i="17"/>
  <c r="S974" i="17"/>
  <c r="B974" i="17"/>
  <c r="R973" i="17"/>
  <c r="Q973" i="17"/>
  <c r="L973" i="17"/>
  <c r="K973" i="17"/>
  <c r="J973" i="17"/>
  <c r="I973" i="17"/>
  <c r="T973" i="17" s="1"/>
  <c r="AH972" i="17"/>
  <c r="V972" i="17"/>
  <c r="T972" i="17"/>
  <c r="S972" i="17"/>
  <c r="B972" i="17"/>
  <c r="V971" i="17"/>
  <c r="X971" i="17" s="1"/>
  <c r="U971" i="17"/>
  <c r="T971" i="17"/>
  <c r="S971" i="17"/>
  <c r="K971" i="17"/>
  <c r="B971" i="17"/>
  <c r="V970" i="17"/>
  <c r="U970" i="17"/>
  <c r="T970" i="17"/>
  <c r="S970" i="17"/>
  <c r="B970" i="17"/>
  <c r="T969" i="17"/>
  <c r="S969" i="17"/>
  <c r="R969" i="17"/>
  <c r="Q969" i="17"/>
  <c r="L969" i="17"/>
  <c r="K969" i="17"/>
  <c r="J969" i="17"/>
  <c r="I969" i="17"/>
  <c r="AH968" i="17"/>
  <c r="V968" i="17" s="1"/>
  <c r="T968" i="17"/>
  <c r="S968" i="17"/>
  <c r="S967" i="17" s="1"/>
  <c r="B968" i="17"/>
  <c r="T967" i="17"/>
  <c r="R967" i="17"/>
  <c r="Q967" i="17"/>
  <c r="L967" i="17"/>
  <c r="K967" i="17"/>
  <c r="J967" i="17"/>
  <c r="I967" i="17"/>
  <c r="T966" i="17"/>
  <c r="S966" i="17"/>
  <c r="B966" i="17"/>
  <c r="W965" i="17"/>
  <c r="T965" i="17"/>
  <c r="V965" i="17" s="1"/>
  <c r="S965" i="17"/>
  <c r="S964" i="17" s="1"/>
  <c r="B965" i="17"/>
  <c r="T964" i="17"/>
  <c r="R964" i="17"/>
  <c r="Q964" i="17"/>
  <c r="L964" i="17"/>
  <c r="K964" i="17"/>
  <c r="J964" i="17"/>
  <c r="I964" i="17"/>
  <c r="AH963" i="17"/>
  <c r="V963" i="17" s="1"/>
  <c r="T963" i="17"/>
  <c r="S963" i="17"/>
  <c r="B963" i="17"/>
  <c r="U962" i="17"/>
  <c r="S962" i="17"/>
  <c r="R962" i="17"/>
  <c r="Q962" i="17"/>
  <c r="L962" i="17"/>
  <c r="K962" i="17"/>
  <c r="J962" i="17"/>
  <c r="I962" i="17"/>
  <c r="T962" i="17" s="1"/>
  <c r="V961" i="17"/>
  <c r="U961" i="17"/>
  <c r="U960" i="17" s="1"/>
  <c r="T961" i="17"/>
  <c r="S961" i="17"/>
  <c r="B961" i="17"/>
  <c r="T960" i="17"/>
  <c r="S960" i="17"/>
  <c r="R960" i="17"/>
  <c r="Q960" i="17"/>
  <c r="L960" i="17"/>
  <c r="K960" i="17"/>
  <c r="J960" i="17"/>
  <c r="I960" i="17"/>
  <c r="AH959" i="17"/>
  <c r="V959" i="17" s="1"/>
  <c r="X959" i="17" s="1"/>
  <c r="W959" i="17"/>
  <c r="T959" i="17"/>
  <c r="S959" i="17"/>
  <c r="B959" i="17"/>
  <c r="V958" i="17"/>
  <c r="U958" i="17"/>
  <c r="U957" i="17" s="1"/>
  <c r="T958" i="17"/>
  <c r="S958" i="17"/>
  <c r="B958" i="17"/>
  <c r="T957" i="17"/>
  <c r="S957" i="17"/>
  <c r="R957" i="17"/>
  <c r="Q957" i="17"/>
  <c r="L957" i="17"/>
  <c r="K957" i="17"/>
  <c r="J957" i="17"/>
  <c r="I957" i="17"/>
  <c r="AH956" i="17"/>
  <c r="V956" i="17" s="1"/>
  <c r="X956" i="17"/>
  <c r="W956" i="17"/>
  <c r="T956" i="17"/>
  <c r="S956" i="17"/>
  <c r="B956" i="17"/>
  <c r="U955" i="17"/>
  <c r="T955" i="17"/>
  <c r="S955" i="17"/>
  <c r="R955" i="17"/>
  <c r="Q955" i="17"/>
  <c r="L955" i="17"/>
  <c r="K955" i="17"/>
  <c r="J955" i="17"/>
  <c r="I955" i="17"/>
  <c r="T954" i="17"/>
  <c r="S954" i="17"/>
  <c r="B954" i="17"/>
  <c r="AH953" i="17"/>
  <c r="X953" i="17"/>
  <c r="W953" i="17"/>
  <c r="V953" i="17"/>
  <c r="T953" i="17"/>
  <c r="S953" i="17"/>
  <c r="B953" i="17"/>
  <c r="AH952" i="17"/>
  <c r="V952" i="17"/>
  <c r="T952" i="17"/>
  <c r="S952" i="17"/>
  <c r="S951" i="17" s="1"/>
  <c r="B952" i="17"/>
  <c r="T951" i="17"/>
  <c r="R951" i="17"/>
  <c r="Q951" i="17"/>
  <c r="L951" i="17"/>
  <c r="K951" i="17"/>
  <c r="J951" i="17"/>
  <c r="I951" i="17"/>
  <c r="T950" i="17"/>
  <c r="S950" i="17"/>
  <c r="S949" i="17" s="1"/>
  <c r="B950" i="17"/>
  <c r="T949" i="17"/>
  <c r="R949" i="17"/>
  <c r="Q949" i="17"/>
  <c r="L949" i="17"/>
  <c r="K949" i="17"/>
  <c r="J949" i="17"/>
  <c r="I949" i="17"/>
  <c r="AH948" i="17"/>
  <c r="V948" i="17"/>
  <c r="T948" i="17"/>
  <c r="S948" i="17"/>
  <c r="B948" i="17"/>
  <c r="AH947" i="17"/>
  <c r="V947" i="17" s="1"/>
  <c r="T947" i="17"/>
  <c r="S947" i="17"/>
  <c r="B947" i="17"/>
  <c r="AH946" i="17"/>
  <c r="X946" i="17"/>
  <c r="W946" i="17"/>
  <c r="V946" i="17"/>
  <c r="T946" i="17"/>
  <c r="S946" i="17"/>
  <c r="B946" i="17"/>
  <c r="AH945" i="17"/>
  <c r="V945" i="17"/>
  <c r="X945" i="17" s="1"/>
  <c r="T945" i="17"/>
  <c r="S945" i="17"/>
  <c r="B945" i="17"/>
  <c r="AH944" i="17"/>
  <c r="V944" i="17"/>
  <c r="T944" i="17"/>
  <c r="S944" i="17"/>
  <c r="B944" i="17"/>
  <c r="AH943" i="17"/>
  <c r="V943" i="17" s="1"/>
  <c r="W943" i="17" s="1"/>
  <c r="T943" i="17"/>
  <c r="S943" i="17"/>
  <c r="B943" i="17"/>
  <c r="R942" i="17"/>
  <c r="Q942" i="17"/>
  <c r="L942" i="17"/>
  <c r="K942" i="17"/>
  <c r="J942" i="17"/>
  <c r="I942" i="17"/>
  <c r="T942" i="17" s="1"/>
  <c r="AH941" i="17"/>
  <c r="V941" i="17"/>
  <c r="X941" i="17" s="1"/>
  <c r="T941" i="17"/>
  <c r="S941" i="17"/>
  <c r="B941" i="17"/>
  <c r="U940" i="17"/>
  <c r="T940" i="17"/>
  <c r="S940" i="17"/>
  <c r="R940" i="17"/>
  <c r="Q940" i="17"/>
  <c r="L940" i="17"/>
  <c r="K940" i="17"/>
  <c r="J940" i="17"/>
  <c r="I940" i="17"/>
  <c r="V939" i="17"/>
  <c r="X939" i="17" s="1"/>
  <c r="T939" i="17"/>
  <c r="S939" i="17"/>
  <c r="B939" i="17"/>
  <c r="T938" i="17"/>
  <c r="S938" i="17"/>
  <c r="B938" i="17"/>
  <c r="S937" i="17"/>
  <c r="R937" i="17"/>
  <c r="Q937" i="17"/>
  <c r="L937" i="17"/>
  <c r="K937" i="17"/>
  <c r="J937" i="17"/>
  <c r="I937" i="17"/>
  <c r="T937" i="17" s="1"/>
  <c r="V936" i="17"/>
  <c r="T936" i="17"/>
  <c r="S936" i="17"/>
  <c r="B936" i="17"/>
  <c r="AH935" i="17"/>
  <c r="V935" i="17" s="1"/>
  <c r="T935" i="17"/>
  <c r="S935" i="17"/>
  <c r="B935" i="17"/>
  <c r="AH934" i="17"/>
  <c r="V934" i="17" s="1"/>
  <c r="X934" i="17"/>
  <c r="T934" i="17"/>
  <c r="S934" i="17"/>
  <c r="B934" i="17"/>
  <c r="AH933" i="17"/>
  <c r="V933" i="17" s="1"/>
  <c r="W933" i="17" s="1"/>
  <c r="X933" i="17"/>
  <c r="T933" i="17"/>
  <c r="S933" i="17"/>
  <c r="S931" i="17" s="1"/>
  <c r="B933" i="17"/>
  <c r="V932" i="17"/>
  <c r="T932" i="17"/>
  <c r="S932" i="17"/>
  <c r="B932" i="17"/>
  <c r="R931" i="17"/>
  <c r="Q931" i="17"/>
  <c r="L931" i="17"/>
  <c r="K931" i="17"/>
  <c r="J931" i="17"/>
  <c r="I931" i="17"/>
  <c r="T931" i="17" s="1"/>
  <c r="AH930" i="17"/>
  <c r="V930" i="17"/>
  <c r="T930" i="17"/>
  <c r="S930" i="17"/>
  <c r="B930" i="17"/>
  <c r="AH929" i="17"/>
  <c r="W929" i="17"/>
  <c r="V929" i="17"/>
  <c r="T929" i="17"/>
  <c r="S929" i="17"/>
  <c r="B929" i="17"/>
  <c r="V928" i="17"/>
  <c r="U928" i="17"/>
  <c r="T928" i="17"/>
  <c r="S928" i="17"/>
  <c r="B928" i="17"/>
  <c r="T927" i="17"/>
  <c r="S927" i="17"/>
  <c r="R927" i="17"/>
  <c r="Q927" i="17"/>
  <c r="L927" i="17"/>
  <c r="K927" i="17"/>
  <c r="J927" i="17"/>
  <c r="I927" i="17"/>
  <c r="AH926" i="17"/>
  <c r="V926" i="17" s="1"/>
  <c r="W926" i="17" s="1"/>
  <c r="X926" i="17"/>
  <c r="T926" i="17"/>
  <c r="S926" i="17"/>
  <c r="B926" i="17"/>
  <c r="U925" i="17"/>
  <c r="T925" i="17"/>
  <c r="S925" i="17"/>
  <c r="R925" i="17"/>
  <c r="Q925" i="17"/>
  <c r="L925" i="17"/>
  <c r="K925" i="17"/>
  <c r="J925" i="17"/>
  <c r="I925" i="17"/>
  <c r="AH924" i="17"/>
  <c r="V924" i="17" s="1"/>
  <c r="X924" i="17"/>
  <c r="T924" i="17"/>
  <c r="S924" i="17"/>
  <c r="S923" i="17" s="1"/>
  <c r="B924" i="17"/>
  <c r="U923" i="17"/>
  <c r="T923" i="17"/>
  <c r="R923" i="17"/>
  <c r="Q923" i="17"/>
  <c r="L923" i="17"/>
  <c r="K923" i="17"/>
  <c r="J923" i="17"/>
  <c r="I923" i="17"/>
  <c r="U922" i="17"/>
  <c r="T922" i="17"/>
  <c r="V922" i="17" s="1"/>
  <c r="W922" i="17" s="1"/>
  <c r="S922" i="17"/>
  <c r="B922" i="17"/>
  <c r="S921" i="17"/>
  <c r="R921" i="17"/>
  <c r="Q921" i="17"/>
  <c r="L921" i="17"/>
  <c r="K921" i="17"/>
  <c r="J921" i="17"/>
  <c r="I921" i="17"/>
  <c r="T921" i="17" s="1"/>
  <c r="V920" i="17"/>
  <c r="U920" i="17"/>
  <c r="T920" i="17"/>
  <c r="S920" i="17"/>
  <c r="B920" i="17"/>
  <c r="V919" i="17"/>
  <c r="T919" i="17"/>
  <c r="S919" i="17"/>
  <c r="B919" i="17"/>
  <c r="T918" i="17"/>
  <c r="S918" i="17"/>
  <c r="S917" i="17" s="1"/>
  <c r="B918" i="17"/>
  <c r="R917" i="17"/>
  <c r="Q917" i="17"/>
  <c r="L917" i="17"/>
  <c r="K917" i="17"/>
  <c r="J917" i="17"/>
  <c r="I917" i="17"/>
  <c r="T917" i="17" s="1"/>
  <c r="AH916" i="17"/>
  <c r="V916" i="17" s="1"/>
  <c r="T916" i="17"/>
  <c r="S916" i="17"/>
  <c r="B916" i="17"/>
  <c r="U915" i="17"/>
  <c r="S915" i="17"/>
  <c r="R915" i="17"/>
  <c r="Q915" i="17"/>
  <c r="L915" i="17"/>
  <c r="K915" i="17"/>
  <c r="J915" i="17"/>
  <c r="I915" i="17"/>
  <c r="T915" i="17" s="1"/>
  <c r="V914" i="17"/>
  <c r="T914" i="17"/>
  <c r="S914" i="17"/>
  <c r="K914" i="17"/>
  <c r="K911" i="17" s="1"/>
  <c r="B914" i="17"/>
  <c r="AH913" i="17"/>
  <c r="X913" i="17"/>
  <c r="W913" i="17"/>
  <c r="V913" i="17"/>
  <c r="T913" i="17"/>
  <c r="S913" i="17"/>
  <c r="S911" i="17" s="1"/>
  <c r="B913" i="17"/>
  <c r="AH912" i="17"/>
  <c r="V912" i="17"/>
  <c r="X912" i="17" s="1"/>
  <c r="T912" i="17"/>
  <c r="S912" i="17"/>
  <c r="B912" i="17"/>
  <c r="U911" i="17"/>
  <c r="R911" i="17"/>
  <c r="Q911" i="17"/>
  <c r="L911" i="17"/>
  <c r="J911" i="17"/>
  <c r="I911" i="17"/>
  <c r="T911" i="17" s="1"/>
  <c r="AH910" i="17"/>
  <c r="V910" i="17"/>
  <c r="T910" i="17"/>
  <c r="S910" i="17"/>
  <c r="K910" i="17"/>
  <c r="K902" i="17" s="1"/>
  <c r="B910" i="17"/>
  <c r="AH909" i="17"/>
  <c r="X909" i="17"/>
  <c r="W909" i="17"/>
  <c r="V909" i="17"/>
  <c r="T909" i="17"/>
  <c r="S909" i="17"/>
  <c r="B909" i="17"/>
  <c r="AH908" i="17"/>
  <c r="V908" i="17"/>
  <c r="T908" i="17"/>
  <c r="S908" i="17"/>
  <c r="B908" i="17"/>
  <c r="AH907" i="17"/>
  <c r="V907" i="17" s="1"/>
  <c r="T907" i="17"/>
  <c r="S907" i="17"/>
  <c r="B907" i="17"/>
  <c r="W906" i="17"/>
  <c r="T906" i="17"/>
  <c r="V906" i="17" s="1"/>
  <c r="S906" i="17"/>
  <c r="S902" i="17" s="1"/>
  <c r="B906" i="17"/>
  <c r="AH905" i="17"/>
  <c r="X905" i="17"/>
  <c r="W905" i="17"/>
  <c r="V905" i="17"/>
  <c r="T905" i="17"/>
  <c r="S905" i="17"/>
  <c r="B905" i="17"/>
  <c r="AH904" i="17"/>
  <c r="V904" i="17"/>
  <c r="T904" i="17"/>
  <c r="S904" i="17"/>
  <c r="B904" i="17"/>
  <c r="AH903" i="17"/>
  <c r="V903" i="17" s="1"/>
  <c r="U903" i="17" s="1"/>
  <c r="T903" i="17"/>
  <c r="S903" i="17"/>
  <c r="B903" i="17"/>
  <c r="R902" i="17"/>
  <c r="Q902" i="17"/>
  <c r="L902" i="17"/>
  <c r="J902" i="17"/>
  <c r="I902" i="17"/>
  <c r="T902" i="17" s="1"/>
  <c r="AH901" i="17"/>
  <c r="X901" i="17"/>
  <c r="W901" i="17"/>
  <c r="V901" i="17"/>
  <c r="T901" i="17"/>
  <c r="S901" i="17"/>
  <c r="B901" i="17"/>
  <c r="V900" i="17"/>
  <c r="U900" i="17"/>
  <c r="U899" i="17" s="1"/>
  <c r="T900" i="17"/>
  <c r="S900" i="17"/>
  <c r="B900" i="17"/>
  <c r="S899" i="17"/>
  <c r="R899" i="17"/>
  <c r="Q899" i="17"/>
  <c r="L899" i="17"/>
  <c r="K899" i="17"/>
  <c r="J899" i="17"/>
  <c r="I899" i="17"/>
  <c r="T899" i="17" s="1"/>
  <c r="V898" i="17"/>
  <c r="U898" i="17"/>
  <c r="T898" i="17"/>
  <c r="S898" i="17"/>
  <c r="B898" i="17"/>
  <c r="AH897" i="17"/>
  <c r="V897" i="17"/>
  <c r="T897" i="17"/>
  <c r="S897" i="17"/>
  <c r="B897" i="17"/>
  <c r="U896" i="17"/>
  <c r="S896" i="17"/>
  <c r="R896" i="17"/>
  <c r="Q896" i="17"/>
  <c r="L896" i="17"/>
  <c r="K896" i="17"/>
  <c r="J896" i="17"/>
  <c r="I896" i="17"/>
  <c r="T896" i="17" s="1"/>
  <c r="V895" i="17"/>
  <c r="U895" i="17"/>
  <c r="T895" i="17"/>
  <c r="S895" i="17"/>
  <c r="B895" i="17"/>
  <c r="V894" i="17"/>
  <c r="X894" i="17" s="1"/>
  <c r="U894" i="17"/>
  <c r="U893" i="17" s="1"/>
  <c r="T894" i="17"/>
  <c r="S894" i="17"/>
  <c r="B894" i="17"/>
  <c r="S893" i="17"/>
  <c r="R893" i="17"/>
  <c r="Q893" i="17"/>
  <c r="L893" i="17"/>
  <c r="K893" i="17"/>
  <c r="J893" i="17"/>
  <c r="I893" i="17"/>
  <c r="T893" i="17" s="1"/>
  <c r="V892" i="17"/>
  <c r="T892" i="17"/>
  <c r="S892" i="17"/>
  <c r="B892" i="17"/>
  <c r="AL891" i="17"/>
  <c r="V891" i="17" s="1"/>
  <c r="T891" i="17"/>
  <c r="S891" i="17"/>
  <c r="B891" i="17"/>
  <c r="W890" i="17"/>
  <c r="T890" i="17"/>
  <c r="V890" i="17" s="1"/>
  <c r="S890" i="17"/>
  <c r="S889" i="17" s="1"/>
  <c r="B890" i="17"/>
  <c r="T889" i="17"/>
  <c r="R889" i="17"/>
  <c r="Q889" i="17"/>
  <c r="L889" i="17"/>
  <c r="K889" i="17"/>
  <c r="J889" i="17"/>
  <c r="I889" i="17"/>
  <c r="AH888" i="17"/>
  <c r="V888" i="17" s="1"/>
  <c r="T888" i="17"/>
  <c r="S888" i="17"/>
  <c r="B888" i="17"/>
  <c r="X887" i="17"/>
  <c r="W887" i="17"/>
  <c r="V887" i="17"/>
  <c r="U887" i="17"/>
  <c r="T887" i="17"/>
  <c r="S887" i="17"/>
  <c r="S886" i="17" s="1"/>
  <c r="B887" i="17"/>
  <c r="U886" i="17"/>
  <c r="T886" i="17"/>
  <c r="R886" i="17"/>
  <c r="Q886" i="17"/>
  <c r="L886" i="17"/>
  <c r="K886" i="17"/>
  <c r="J886" i="17"/>
  <c r="I886" i="17"/>
  <c r="AH885" i="17"/>
  <c r="V885" i="17" s="1"/>
  <c r="U885" i="17"/>
  <c r="T885" i="17"/>
  <c r="S885" i="17"/>
  <c r="B885" i="17"/>
  <c r="X884" i="17"/>
  <c r="V884" i="17"/>
  <c r="T884" i="17"/>
  <c r="W884" i="17" s="1"/>
  <c r="S884" i="17"/>
  <c r="B884" i="17"/>
  <c r="AH883" i="17"/>
  <c r="X883" i="17"/>
  <c r="W883" i="17"/>
  <c r="V883" i="17"/>
  <c r="T883" i="17"/>
  <c r="S883" i="17"/>
  <c r="B883" i="17"/>
  <c r="V882" i="17"/>
  <c r="X882" i="17" s="1"/>
  <c r="U882" i="17"/>
  <c r="T882" i="17"/>
  <c r="S882" i="17"/>
  <c r="B882" i="17"/>
  <c r="T881" i="17"/>
  <c r="S881" i="17"/>
  <c r="B881" i="17"/>
  <c r="W880" i="17"/>
  <c r="T880" i="17"/>
  <c r="V880" i="17" s="1"/>
  <c r="S880" i="17"/>
  <c r="B880" i="17"/>
  <c r="AH879" i="17"/>
  <c r="X879" i="17"/>
  <c r="W879" i="17"/>
  <c r="V879" i="17"/>
  <c r="T879" i="17"/>
  <c r="S879" i="17"/>
  <c r="B879" i="17"/>
  <c r="AH878" i="17"/>
  <c r="V878" i="17"/>
  <c r="T878" i="17"/>
  <c r="S878" i="17"/>
  <c r="B878" i="17"/>
  <c r="AH877" i="17"/>
  <c r="V877" i="17"/>
  <c r="T877" i="17"/>
  <c r="S877" i="17"/>
  <c r="B877" i="17"/>
  <c r="T876" i="17"/>
  <c r="S876" i="17"/>
  <c r="B876" i="17"/>
  <c r="T875" i="17"/>
  <c r="V875" i="17" s="1"/>
  <c r="S875" i="17"/>
  <c r="S874" i="17" s="1"/>
  <c r="B875" i="17"/>
  <c r="T874" i="17"/>
  <c r="R874" i="17"/>
  <c r="Q874" i="17"/>
  <c r="L874" i="17"/>
  <c r="K874" i="17"/>
  <c r="J874" i="17"/>
  <c r="I874" i="17"/>
  <c r="AH873" i="17"/>
  <c r="V873" i="17" s="1"/>
  <c r="T873" i="17"/>
  <c r="S873" i="17"/>
  <c r="B873" i="17"/>
  <c r="W872" i="17"/>
  <c r="T872" i="17"/>
  <c r="V872" i="17" s="1"/>
  <c r="S872" i="17"/>
  <c r="S871" i="17" s="1"/>
  <c r="B872" i="17"/>
  <c r="T871" i="17"/>
  <c r="R871" i="17"/>
  <c r="Q871" i="17"/>
  <c r="L871" i="17"/>
  <c r="K871" i="17"/>
  <c r="J871" i="17"/>
  <c r="I871" i="17"/>
  <c r="T870" i="17"/>
  <c r="S870" i="17"/>
  <c r="S869" i="17" s="1"/>
  <c r="B870" i="17"/>
  <c r="R869" i="17"/>
  <c r="Q869" i="17"/>
  <c r="L869" i="17"/>
  <c r="K869" i="17"/>
  <c r="J869" i="17"/>
  <c r="I869" i="17"/>
  <c r="T869" i="17" s="1"/>
  <c r="V868" i="17"/>
  <c r="U868" i="17"/>
  <c r="U867" i="17" s="1"/>
  <c r="T868" i="17"/>
  <c r="S868" i="17"/>
  <c r="B868" i="17"/>
  <c r="S867" i="17"/>
  <c r="R867" i="17"/>
  <c r="Q867" i="17"/>
  <c r="L867" i="17"/>
  <c r="K867" i="17"/>
  <c r="J867" i="17"/>
  <c r="I867" i="17"/>
  <c r="T867" i="17" s="1"/>
  <c r="V866" i="17"/>
  <c r="U866" i="17"/>
  <c r="T866" i="17"/>
  <c r="S866" i="17"/>
  <c r="S865" i="17" s="1"/>
  <c r="K866" i="17"/>
  <c r="K865" i="17" s="1"/>
  <c r="B866" i="17"/>
  <c r="U865" i="17"/>
  <c r="T865" i="17"/>
  <c r="R865" i="17"/>
  <c r="Q865" i="17"/>
  <c r="L865" i="17"/>
  <c r="J865" i="17"/>
  <c r="I865" i="17"/>
  <c r="AH864" i="17"/>
  <c r="V864" i="17" s="1"/>
  <c r="T864" i="17"/>
  <c r="S864" i="17"/>
  <c r="S863" i="17" s="1"/>
  <c r="B864" i="17"/>
  <c r="U863" i="17"/>
  <c r="R863" i="17"/>
  <c r="Q863" i="17"/>
  <c r="L863" i="17"/>
  <c r="K863" i="17"/>
  <c r="J863" i="17"/>
  <c r="I863" i="17"/>
  <c r="T863" i="17" s="1"/>
  <c r="AH862" i="17"/>
  <c r="V862" i="17"/>
  <c r="T862" i="17"/>
  <c r="S862" i="17"/>
  <c r="B862" i="17"/>
  <c r="U861" i="17"/>
  <c r="S861" i="17"/>
  <c r="R861" i="17"/>
  <c r="Q861" i="17"/>
  <c r="L861" i="17"/>
  <c r="K861" i="17"/>
  <c r="J861" i="17"/>
  <c r="I861" i="17"/>
  <c r="T861" i="17" s="1"/>
  <c r="V860" i="17"/>
  <c r="U860" i="17"/>
  <c r="U859" i="17" s="1"/>
  <c r="T860" i="17"/>
  <c r="S860" i="17"/>
  <c r="B860" i="17"/>
  <c r="T859" i="17"/>
  <c r="S859" i="17"/>
  <c r="R859" i="17"/>
  <c r="Q859" i="17"/>
  <c r="L859" i="17"/>
  <c r="K859" i="17"/>
  <c r="J859" i="17"/>
  <c r="I859" i="17"/>
  <c r="T858" i="17"/>
  <c r="V858" i="17" s="1"/>
  <c r="S858" i="17"/>
  <c r="S857" i="17" s="1"/>
  <c r="B858" i="17"/>
  <c r="T857" i="17"/>
  <c r="R857" i="17"/>
  <c r="Q857" i="17"/>
  <c r="L857" i="17"/>
  <c r="K857" i="17"/>
  <c r="J857" i="17"/>
  <c r="I857" i="17"/>
  <c r="AN856" i="17"/>
  <c r="V856" i="17" s="1"/>
  <c r="U856" i="17"/>
  <c r="U855" i="17" s="1"/>
  <c r="T856" i="17"/>
  <c r="S856" i="17"/>
  <c r="B856" i="17"/>
  <c r="S855" i="17"/>
  <c r="R855" i="17"/>
  <c r="Q855" i="17"/>
  <c r="L855" i="17"/>
  <c r="K855" i="17"/>
  <c r="J855" i="17"/>
  <c r="I855" i="17"/>
  <c r="T855" i="17" s="1"/>
  <c r="V854" i="17"/>
  <c r="U854" i="17"/>
  <c r="T854" i="17"/>
  <c r="S854" i="17"/>
  <c r="B854" i="17"/>
  <c r="V853" i="17"/>
  <c r="X853" i="17" s="1"/>
  <c r="U853" i="17"/>
  <c r="U852" i="17" s="1"/>
  <c r="T853" i="17"/>
  <c r="S853" i="17"/>
  <c r="B853" i="17"/>
  <c r="S852" i="17"/>
  <c r="R852" i="17"/>
  <c r="Q852" i="17"/>
  <c r="L852" i="17"/>
  <c r="K852" i="17"/>
  <c r="J852" i="17"/>
  <c r="I852" i="17"/>
  <c r="T852" i="17" s="1"/>
  <c r="AN851" i="17"/>
  <c r="W851" i="17"/>
  <c r="V851" i="17"/>
  <c r="U851" i="17" s="1"/>
  <c r="X851" i="17" s="1"/>
  <c r="T851" i="17"/>
  <c r="S851" i="17"/>
  <c r="B851" i="17"/>
  <c r="V850" i="17"/>
  <c r="T850" i="17"/>
  <c r="S850" i="17"/>
  <c r="B850" i="17"/>
  <c r="AH849" i="17"/>
  <c r="V849" i="17" s="1"/>
  <c r="T849" i="17"/>
  <c r="S849" i="17"/>
  <c r="B849" i="17"/>
  <c r="AH848" i="17"/>
  <c r="V848" i="17" s="1"/>
  <c r="W848" i="17" s="1"/>
  <c r="X848" i="17"/>
  <c r="T848" i="17"/>
  <c r="S848" i="17"/>
  <c r="B848" i="17"/>
  <c r="W847" i="17"/>
  <c r="V847" i="17"/>
  <c r="T847" i="17"/>
  <c r="S847" i="17"/>
  <c r="B847" i="17"/>
  <c r="AH846" i="17"/>
  <c r="V846" i="17"/>
  <c r="T846" i="17"/>
  <c r="S846" i="17"/>
  <c r="B846" i="17"/>
  <c r="T845" i="17"/>
  <c r="S845" i="17"/>
  <c r="R845" i="17"/>
  <c r="Q845" i="17"/>
  <c r="L845" i="17"/>
  <c r="K845" i="17"/>
  <c r="J845" i="17"/>
  <c r="I845" i="17"/>
  <c r="T844" i="17"/>
  <c r="S844" i="17"/>
  <c r="B844" i="17"/>
  <c r="W843" i="17"/>
  <c r="V843" i="17"/>
  <c r="T843" i="17"/>
  <c r="S843" i="17"/>
  <c r="B843" i="17"/>
  <c r="AF842" i="17"/>
  <c r="V842" i="17"/>
  <c r="X842" i="17" s="1"/>
  <c r="T842" i="17"/>
  <c r="S842" i="17"/>
  <c r="B842" i="17"/>
  <c r="U841" i="17"/>
  <c r="X841" i="17" s="1"/>
  <c r="T841" i="17"/>
  <c r="V841" i="17" s="1"/>
  <c r="W841" i="17" s="1"/>
  <c r="S841" i="17"/>
  <c r="B841" i="17"/>
  <c r="T840" i="17"/>
  <c r="S840" i="17"/>
  <c r="K840" i="17"/>
  <c r="B840" i="17"/>
  <c r="AH839" i="17"/>
  <c r="V839" i="17" s="1"/>
  <c r="X839" i="17"/>
  <c r="T839" i="17"/>
  <c r="S839" i="17"/>
  <c r="B839" i="17"/>
  <c r="AH838" i="17"/>
  <c r="X838" i="17"/>
  <c r="V838" i="17"/>
  <c r="U838" i="17" s="1"/>
  <c r="T838" i="17"/>
  <c r="W838" i="17" s="1"/>
  <c r="S838" i="17"/>
  <c r="B838" i="17"/>
  <c r="AH837" i="17"/>
  <c r="X837" i="17"/>
  <c r="W837" i="17"/>
  <c r="V837" i="17"/>
  <c r="T837" i="17"/>
  <c r="S837" i="17"/>
  <c r="B837" i="17"/>
  <c r="AH836" i="17"/>
  <c r="V836" i="17"/>
  <c r="T836" i="17"/>
  <c r="S836" i="17"/>
  <c r="B836" i="17"/>
  <c r="V835" i="17"/>
  <c r="U835" i="17"/>
  <c r="T835" i="17"/>
  <c r="S835" i="17"/>
  <c r="B835" i="17"/>
  <c r="T834" i="17"/>
  <c r="V834" i="17" s="1"/>
  <c r="W834" i="17" s="1"/>
  <c r="S834" i="17"/>
  <c r="B834" i="17"/>
  <c r="AH833" i="17"/>
  <c r="V833" i="17" s="1"/>
  <c r="X833" i="17"/>
  <c r="T833" i="17"/>
  <c r="S833" i="17"/>
  <c r="B833" i="17"/>
  <c r="AH832" i="17"/>
  <c r="X832" i="17"/>
  <c r="W832" i="17"/>
  <c r="V832" i="17"/>
  <c r="U832" i="17" s="1"/>
  <c r="T832" i="17"/>
  <c r="S832" i="17"/>
  <c r="B832" i="17"/>
  <c r="V831" i="17"/>
  <c r="X831" i="17" s="1"/>
  <c r="U831" i="17"/>
  <c r="T831" i="17"/>
  <c r="S831" i="17"/>
  <c r="B831" i="17"/>
  <c r="T830" i="17"/>
  <c r="S830" i="17"/>
  <c r="R830" i="17"/>
  <c r="Q830" i="17"/>
  <c r="L830" i="17"/>
  <c r="K830" i="17"/>
  <c r="J830" i="17"/>
  <c r="I830" i="17"/>
  <c r="X829" i="17"/>
  <c r="W829" i="17"/>
  <c r="T829" i="17"/>
  <c r="V829" i="17" s="1"/>
  <c r="U829" i="17" s="1"/>
  <c r="S829" i="17"/>
  <c r="B829" i="17"/>
  <c r="W828" i="17"/>
  <c r="V828" i="17"/>
  <c r="X828" i="17" s="1"/>
  <c r="U828" i="17"/>
  <c r="U827" i="17" s="1"/>
  <c r="T828" i="17"/>
  <c r="S828" i="17"/>
  <c r="S827" i="17" s="1"/>
  <c r="B828" i="17"/>
  <c r="T827" i="17"/>
  <c r="R827" i="17"/>
  <c r="Q827" i="17"/>
  <c r="L827" i="17"/>
  <c r="K827" i="17"/>
  <c r="J827" i="17"/>
  <c r="I827" i="17"/>
  <c r="T826" i="17"/>
  <c r="S826" i="17"/>
  <c r="S825" i="17" s="1"/>
  <c r="B826" i="17"/>
  <c r="T825" i="17"/>
  <c r="R825" i="17"/>
  <c r="Q825" i="17"/>
  <c r="L825" i="17"/>
  <c r="K825" i="17"/>
  <c r="J825" i="17"/>
  <c r="I825" i="17"/>
  <c r="X824" i="17"/>
  <c r="V824" i="17"/>
  <c r="U824" i="17"/>
  <c r="T824" i="17"/>
  <c r="W824" i="17" s="1"/>
  <c r="S824" i="17"/>
  <c r="B824" i="17"/>
  <c r="T823" i="17"/>
  <c r="S823" i="17"/>
  <c r="S822" i="17" s="1"/>
  <c r="B823" i="17"/>
  <c r="T822" i="17"/>
  <c r="R822" i="17"/>
  <c r="Q822" i="17"/>
  <c r="L822" i="17"/>
  <c r="K822" i="17"/>
  <c r="J822" i="17"/>
  <c r="I822" i="17"/>
  <c r="AH821" i="17"/>
  <c r="V821" i="17"/>
  <c r="U821" i="17"/>
  <c r="U820" i="17" s="1"/>
  <c r="T821" i="17"/>
  <c r="S821" i="17"/>
  <c r="B821" i="17"/>
  <c r="S820" i="17"/>
  <c r="R820" i="17"/>
  <c r="Q820" i="17"/>
  <c r="L820" i="17"/>
  <c r="K820" i="17"/>
  <c r="J820" i="17"/>
  <c r="I820" i="17"/>
  <c r="T820" i="17" s="1"/>
  <c r="W819" i="17"/>
  <c r="V819" i="17"/>
  <c r="X819" i="17" s="1"/>
  <c r="U819" i="17"/>
  <c r="T819" i="17"/>
  <c r="S819" i="17"/>
  <c r="B819" i="17"/>
  <c r="V818" i="17"/>
  <c r="U818" i="17"/>
  <c r="T818" i="17"/>
  <c r="S818" i="17"/>
  <c r="B818" i="17"/>
  <c r="AH817" i="17"/>
  <c r="V817" i="17"/>
  <c r="T817" i="17"/>
  <c r="S817" i="17"/>
  <c r="B817" i="17"/>
  <c r="T816" i="17"/>
  <c r="V816" i="17" s="1"/>
  <c r="W816" i="17" s="1"/>
  <c r="S816" i="17"/>
  <c r="S815" i="17" s="1"/>
  <c r="B816" i="17"/>
  <c r="R815" i="17"/>
  <c r="Q815" i="17"/>
  <c r="L815" i="17"/>
  <c r="K815" i="17"/>
  <c r="J815" i="17"/>
  <c r="I815" i="17"/>
  <c r="T815" i="17" s="1"/>
  <c r="AH814" i="17"/>
  <c r="V814" i="17"/>
  <c r="X814" i="17" s="1"/>
  <c r="T814" i="17"/>
  <c r="S814" i="17"/>
  <c r="B814" i="17"/>
  <c r="AH813" i="17"/>
  <c r="V813" i="17" s="1"/>
  <c r="T813" i="17"/>
  <c r="S813" i="17"/>
  <c r="B813" i="17"/>
  <c r="T812" i="17"/>
  <c r="V812" i="17" s="1"/>
  <c r="W812" i="17" s="1"/>
  <c r="S812" i="17"/>
  <c r="S811" i="17" s="1"/>
  <c r="B812" i="17"/>
  <c r="R811" i="17"/>
  <c r="Q811" i="17"/>
  <c r="L811" i="17"/>
  <c r="K811" i="17"/>
  <c r="J811" i="17"/>
  <c r="I811" i="17"/>
  <c r="T811" i="17" s="1"/>
  <c r="AH810" i="17"/>
  <c r="W810" i="17"/>
  <c r="V810" i="17"/>
  <c r="X810" i="17" s="1"/>
  <c r="T810" i="17"/>
  <c r="S810" i="17"/>
  <c r="B810" i="17"/>
  <c r="T809" i="17"/>
  <c r="V809" i="17" s="1"/>
  <c r="W809" i="17" s="1"/>
  <c r="S809" i="17"/>
  <c r="B809" i="17"/>
  <c r="T808" i="17"/>
  <c r="S808" i="17"/>
  <c r="B808" i="17"/>
  <c r="V807" i="17"/>
  <c r="T807" i="17"/>
  <c r="S807" i="17"/>
  <c r="B807" i="17"/>
  <c r="V806" i="17"/>
  <c r="U806" i="17"/>
  <c r="T806" i="17"/>
  <c r="S806" i="17"/>
  <c r="B806" i="17"/>
  <c r="AH805" i="17"/>
  <c r="V805" i="17" s="1"/>
  <c r="T805" i="17"/>
  <c r="S805" i="17"/>
  <c r="B805" i="17"/>
  <c r="S804" i="17"/>
  <c r="R804" i="17"/>
  <c r="Q804" i="17"/>
  <c r="L804" i="17"/>
  <c r="K804" i="17"/>
  <c r="J804" i="17"/>
  <c r="I804" i="17"/>
  <c r="T804" i="17" s="1"/>
  <c r="AH803" i="17"/>
  <c r="X803" i="17"/>
  <c r="W803" i="17"/>
  <c r="V803" i="17"/>
  <c r="T803" i="17"/>
  <c r="S803" i="17"/>
  <c r="B803" i="17"/>
  <c r="V802" i="17"/>
  <c r="U802" i="17"/>
  <c r="T802" i="17"/>
  <c r="S802" i="17"/>
  <c r="B802" i="17"/>
  <c r="AH801" i="17"/>
  <c r="V801" i="17"/>
  <c r="T801" i="17"/>
  <c r="S801" i="17"/>
  <c r="B801" i="17"/>
  <c r="X800" i="17"/>
  <c r="W800" i="17"/>
  <c r="V800" i="17"/>
  <c r="T800" i="17"/>
  <c r="S800" i="17"/>
  <c r="B800" i="17"/>
  <c r="AH799" i="17"/>
  <c r="V799" i="17"/>
  <c r="T799" i="17"/>
  <c r="S799" i="17"/>
  <c r="B799" i="17"/>
  <c r="AH798" i="17"/>
  <c r="W798" i="17"/>
  <c r="V798" i="17"/>
  <c r="T798" i="17"/>
  <c r="S798" i="17"/>
  <c r="B798" i="17"/>
  <c r="AH797" i="17"/>
  <c r="V797" i="17"/>
  <c r="X797" i="17" s="1"/>
  <c r="T797" i="17"/>
  <c r="S797" i="17"/>
  <c r="B797" i="17"/>
  <c r="AH796" i="17"/>
  <c r="V796" i="17" s="1"/>
  <c r="T796" i="17"/>
  <c r="S796" i="17"/>
  <c r="B796" i="17"/>
  <c r="AH795" i="17"/>
  <c r="V795" i="17"/>
  <c r="T795" i="17"/>
  <c r="S795" i="17"/>
  <c r="B795" i="17"/>
  <c r="AH794" i="17"/>
  <c r="V794" i="17" s="1"/>
  <c r="W794" i="17" s="1"/>
  <c r="T794" i="17"/>
  <c r="S794" i="17"/>
  <c r="B794" i="17"/>
  <c r="AF793" i="17"/>
  <c r="V793" i="17" s="1"/>
  <c r="X793" i="17" s="1"/>
  <c r="T793" i="17"/>
  <c r="S793" i="17"/>
  <c r="B793" i="17"/>
  <c r="AH792" i="17"/>
  <c r="X792" i="17"/>
  <c r="W792" i="17"/>
  <c r="V792" i="17"/>
  <c r="T792" i="17"/>
  <c r="S792" i="17"/>
  <c r="B792" i="17"/>
  <c r="AH791" i="17"/>
  <c r="V791" i="17"/>
  <c r="X791" i="17" s="1"/>
  <c r="T791" i="17"/>
  <c r="S791" i="17"/>
  <c r="B791" i="17"/>
  <c r="AH790" i="17"/>
  <c r="V790" i="17"/>
  <c r="T790" i="17"/>
  <c r="S790" i="17"/>
  <c r="B790" i="17"/>
  <c r="AH789" i="17"/>
  <c r="V789" i="17" s="1"/>
  <c r="W789" i="17" s="1"/>
  <c r="T789" i="17"/>
  <c r="S789" i="17"/>
  <c r="B789" i="17"/>
  <c r="AH788" i="17"/>
  <c r="X788" i="17"/>
  <c r="W788" i="17"/>
  <c r="V788" i="17"/>
  <c r="T788" i="17"/>
  <c r="S788" i="17"/>
  <c r="B788" i="17"/>
  <c r="AH787" i="17"/>
  <c r="W787" i="17"/>
  <c r="V787" i="17"/>
  <c r="T787" i="17"/>
  <c r="S787" i="17"/>
  <c r="B787" i="17"/>
  <c r="AH786" i="17"/>
  <c r="V786" i="17"/>
  <c r="T786" i="17"/>
  <c r="S786" i="17"/>
  <c r="B786" i="17"/>
  <c r="AH785" i="17"/>
  <c r="W785" i="17"/>
  <c r="V785" i="17"/>
  <c r="T785" i="17"/>
  <c r="S785" i="17"/>
  <c r="S784" i="17" s="1"/>
  <c r="B785" i="17"/>
  <c r="T784" i="17"/>
  <c r="R784" i="17"/>
  <c r="Q784" i="17"/>
  <c r="L784" i="17"/>
  <c r="K784" i="17"/>
  <c r="J784" i="17"/>
  <c r="I784" i="17"/>
  <c r="T783" i="17"/>
  <c r="S783" i="17"/>
  <c r="B783" i="17"/>
  <c r="AF782" i="17"/>
  <c r="X782" i="17"/>
  <c r="W782" i="17"/>
  <c r="V782" i="17"/>
  <c r="T782" i="17"/>
  <c r="S782" i="17"/>
  <c r="B782" i="17"/>
  <c r="AF781" i="17"/>
  <c r="V781" i="17"/>
  <c r="X781" i="17" s="1"/>
  <c r="T781" i="17"/>
  <c r="S781" i="17"/>
  <c r="B781" i="17"/>
  <c r="AF780" i="17"/>
  <c r="V780" i="17" s="1"/>
  <c r="T780" i="17"/>
  <c r="S780" i="17"/>
  <c r="B780" i="17"/>
  <c r="AF779" i="17"/>
  <c r="V779" i="17" s="1"/>
  <c r="X779" i="17" s="1"/>
  <c r="T779" i="17"/>
  <c r="S779" i="17"/>
  <c r="B779" i="17"/>
  <c r="AF778" i="17"/>
  <c r="X778" i="17"/>
  <c r="W778" i="17"/>
  <c r="V778" i="17"/>
  <c r="T778" i="17"/>
  <c r="S778" i="17"/>
  <c r="B778" i="17"/>
  <c r="AF777" i="17"/>
  <c r="V777" i="17"/>
  <c r="X777" i="17" s="1"/>
  <c r="T777" i="17"/>
  <c r="S777" i="17"/>
  <c r="B777" i="17"/>
  <c r="AF776" i="17"/>
  <c r="V776" i="17"/>
  <c r="T776" i="17"/>
  <c r="S776" i="17"/>
  <c r="B776" i="17"/>
  <c r="AF775" i="17"/>
  <c r="V775" i="17" s="1"/>
  <c r="W775" i="17" s="1"/>
  <c r="T775" i="17"/>
  <c r="S775" i="17"/>
  <c r="B775" i="17"/>
  <c r="AF774" i="17"/>
  <c r="X774" i="17"/>
  <c r="W774" i="17"/>
  <c r="V774" i="17"/>
  <c r="T774" i="17"/>
  <c r="S774" i="17"/>
  <c r="B774" i="17"/>
  <c r="V773" i="17"/>
  <c r="U773" i="17"/>
  <c r="T773" i="17"/>
  <c r="S773" i="17"/>
  <c r="B773" i="17"/>
  <c r="AF772" i="17"/>
  <c r="V772" i="17" s="1"/>
  <c r="T772" i="17"/>
  <c r="S772" i="17"/>
  <c r="B772" i="17"/>
  <c r="X771" i="17"/>
  <c r="W771" i="17"/>
  <c r="V771" i="17"/>
  <c r="T771" i="17"/>
  <c r="S771" i="17"/>
  <c r="B771" i="17"/>
  <c r="V770" i="17"/>
  <c r="U770" i="17"/>
  <c r="T770" i="17"/>
  <c r="S770" i="17"/>
  <c r="B770" i="17"/>
  <c r="T769" i="17"/>
  <c r="V769" i="17" s="1"/>
  <c r="W769" i="17" s="1"/>
  <c r="S769" i="17"/>
  <c r="B769" i="17"/>
  <c r="AF768" i="17"/>
  <c r="V768" i="17" s="1"/>
  <c r="X768" i="17"/>
  <c r="T768" i="17"/>
  <c r="S768" i="17"/>
  <c r="B768" i="17"/>
  <c r="T767" i="17"/>
  <c r="R767" i="17"/>
  <c r="Q767" i="17"/>
  <c r="L767" i="17"/>
  <c r="K767" i="17"/>
  <c r="J767" i="17"/>
  <c r="I767" i="17"/>
  <c r="AF766" i="17"/>
  <c r="V766" i="17"/>
  <c r="T766" i="17"/>
  <c r="S766" i="17"/>
  <c r="B766" i="17"/>
  <c r="AF765" i="17"/>
  <c r="V765" i="17" s="1"/>
  <c r="W765" i="17" s="1"/>
  <c r="T765" i="17"/>
  <c r="S765" i="17"/>
  <c r="B765" i="17"/>
  <c r="AF764" i="17"/>
  <c r="X764" i="17"/>
  <c r="W764" i="17"/>
  <c r="V764" i="17"/>
  <c r="T764" i="17"/>
  <c r="S764" i="17"/>
  <c r="B764" i="17"/>
  <c r="AF763" i="17"/>
  <c r="W763" i="17"/>
  <c r="V763" i="17"/>
  <c r="X763" i="17" s="1"/>
  <c r="T763" i="17"/>
  <c r="S763" i="17"/>
  <c r="B763" i="17"/>
  <c r="AF762" i="17"/>
  <c r="V762" i="17"/>
  <c r="T762" i="17"/>
  <c r="S762" i="17"/>
  <c r="B762" i="17"/>
  <c r="T761" i="17"/>
  <c r="S761" i="17"/>
  <c r="B761" i="17"/>
  <c r="AF760" i="17"/>
  <c r="X760" i="17"/>
  <c r="W760" i="17"/>
  <c r="V760" i="17"/>
  <c r="T760" i="17"/>
  <c r="S760" i="17"/>
  <c r="B760" i="17"/>
  <c r="AF759" i="17"/>
  <c r="W759" i="17"/>
  <c r="V759" i="17"/>
  <c r="X759" i="17" s="1"/>
  <c r="T759" i="17"/>
  <c r="S759" i="17"/>
  <c r="B759" i="17"/>
  <c r="AF758" i="17"/>
  <c r="V758" i="17" s="1"/>
  <c r="T758" i="17"/>
  <c r="S758" i="17"/>
  <c r="B758" i="17"/>
  <c r="AF757" i="17"/>
  <c r="V757" i="17" s="1"/>
  <c r="X757" i="17"/>
  <c r="T757" i="17"/>
  <c r="S757" i="17"/>
  <c r="B757" i="17"/>
  <c r="AF756" i="17"/>
  <c r="X756" i="17"/>
  <c r="W756" i="17"/>
  <c r="V756" i="17"/>
  <c r="T756" i="17"/>
  <c r="S756" i="17"/>
  <c r="B756" i="17"/>
  <c r="AF755" i="17"/>
  <c r="V755" i="17"/>
  <c r="X755" i="17" s="1"/>
  <c r="T755" i="17"/>
  <c r="S755" i="17"/>
  <c r="B755" i="17"/>
  <c r="AF754" i="17"/>
  <c r="V754" i="17" s="1"/>
  <c r="T754" i="17"/>
  <c r="S754" i="17"/>
  <c r="B754" i="17"/>
  <c r="T753" i="17"/>
  <c r="S753" i="17"/>
  <c r="B753" i="17"/>
  <c r="V752" i="17"/>
  <c r="X752" i="17" s="1"/>
  <c r="U752" i="17"/>
  <c r="T752" i="17"/>
  <c r="S752" i="17"/>
  <c r="B752" i="17"/>
  <c r="AF751" i="17"/>
  <c r="W751" i="17"/>
  <c r="V751" i="17"/>
  <c r="X751" i="17" s="1"/>
  <c r="T751" i="17"/>
  <c r="S751" i="17"/>
  <c r="B751" i="17"/>
  <c r="AF750" i="17"/>
  <c r="V750" i="17"/>
  <c r="T750" i="17"/>
  <c r="S750" i="17"/>
  <c r="B750" i="17"/>
  <c r="AF749" i="17"/>
  <c r="V749" i="17" s="1"/>
  <c r="W749" i="17" s="1"/>
  <c r="T749" i="17"/>
  <c r="S749" i="17"/>
  <c r="B749" i="17"/>
  <c r="AF748" i="17"/>
  <c r="V748" i="17" s="1"/>
  <c r="X748" i="17" s="1"/>
  <c r="T748" i="17"/>
  <c r="S748" i="17"/>
  <c r="B748" i="17"/>
  <c r="AF747" i="17"/>
  <c r="X747" i="17"/>
  <c r="W747" i="17"/>
  <c r="V747" i="17"/>
  <c r="T747" i="17"/>
  <c r="S747" i="17"/>
  <c r="B747" i="17"/>
  <c r="AF746" i="17"/>
  <c r="V746" i="17"/>
  <c r="X746" i="17" s="1"/>
  <c r="T746" i="17"/>
  <c r="S746" i="17"/>
  <c r="B746" i="17"/>
  <c r="AF745" i="17"/>
  <c r="V745" i="17" s="1"/>
  <c r="T745" i="17"/>
  <c r="S745" i="17"/>
  <c r="B745" i="17"/>
  <c r="AF744" i="17"/>
  <c r="V744" i="17" s="1"/>
  <c r="W744" i="17" s="1"/>
  <c r="T744" i="17"/>
  <c r="S744" i="17"/>
  <c r="B744" i="17"/>
  <c r="AF743" i="17"/>
  <c r="X743" i="17"/>
  <c r="W743" i="17"/>
  <c r="V743" i="17"/>
  <c r="T743" i="17"/>
  <c r="S743" i="17"/>
  <c r="B743" i="17"/>
  <c r="AF742" i="17"/>
  <c r="W742" i="17"/>
  <c r="V742" i="17"/>
  <c r="X742" i="17" s="1"/>
  <c r="T742" i="17"/>
  <c r="S742" i="17"/>
  <c r="B742" i="17"/>
  <c r="AF741" i="17"/>
  <c r="V741" i="17"/>
  <c r="T741" i="17"/>
  <c r="S741" i="17"/>
  <c r="B741" i="17"/>
  <c r="AF740" i="17"/>
  <c r="V740" i="17" s="1"/>
  <c r="W740" i="17" s="1"/>
  <c r="T740" i="17"/>
  <c r="S740" i="17"/>
  <c r="B740" i="17"/>
  <c r="AF739" i="17"/>
  <c r="X739" i="17"/>
  <c r="W739" i="17"/>
  <c r="V739" i="17"/>
  <c r="T739" i="17"/>
  <c r="S739" i="17"/>
  <c r="B739" i="17"/>
  <c r="AF738" i="17"/>
  <c r="W738" i="17"/>
  <c r="V738" i="17"/>
  <c r="X738" i="17" s="1"/>
  <c r="T738" i="17"/>
  <c r="S738" i="17"/>
  <c r="B738" i="17"/>
  <c r="AF737" i="17"/>
  <c r="V737" i="17" s="1"/>
  <c r="T737" i="17"/>
  <c r="S737" i="17"/>
  <c r="B737" i="17"/>
  <c r="AF736" i="17"/>
  <c r="V736" i="17" s="1"/>
  <c r="X736" i="17"/>
  <c r="T736" i="17"/>
  <c r="S736" i="17"/>
  <c r="B736" i="17"/>
  <c r="AF735" i="17"/>
  <c r="X735" i="17"/>
  <c r="W735" i="17"/>
  <c r="V735" i="17"/>
  <c r="T735" i="17"/>
  <c r="S735" i="17"/>
  <c r="B735" i="17"/>
  <c r="AF734" i="17"/>
  <c r="W734" i="17"/>
  <c r="V734" i="17"/>
  <c r="X734" i="17" s="1"/>
  <c r="T734" i="17"/>
  <c r="S734" i="17"/>
  <c r="B734" i="17"/>
  <c r="AF733" i="17"/>
  <c r="V733" i="17" s="1"/>
  <c r="T733" i="17"/>
  <c r="S733" i="17"/>
  <c r="B733" i="17"/>
  <c r="AF732" i="17"/>
  <c r="V732" i="17" s="1"/>
  <c r="X732" i="17" s="1"/>
  <c r="T732" i="17"/>
  <c r="S732" i="17"/>
  <c r="B732" i="17"/>
  <c r="AF731" i="17"/>
  <c r="X731" i="17"/>
  <c r="W731" i="17"/>
  <c r="V731" i="17"/>
  <c r="T731" i="17"/>
  <c r="S731" i="17"/>
  <c r="B731" i="17"/>
  <c r="AF730" i="17"/>
  <c r="V730" i="17"/>
  <c r="X730" i="17" s="1"/>
  <c r="T730" i="17"/>
  <c r="S730" i="17"/>
  <c r="B730" i="17"/>
  <c r="AF729" i="17"/>
  <c r="V729" i="17" s="1"/>
  <c r="T729" i="17"/>
  <c r="S729" i="17"/>
  <c r="B729" i="17"/>
  <c r="AF728" i="17"/>
  <c r="V728" i="17" s="1"/>
  <c r="W728" i="17" s="1"/>
  <c r="T728" i="17"/>
  <c r="S728" i="17"/>
  <c r="B728" i="17"/>
  <c r="AF727" i="17"/>
  <c r="X727" i="17"/>
  <c r="W727" i="17"/>
  <c r="V727" i="17"/>
  <c r="T727" i="17"/>
  <c r="S727" i="17"/>
  <c r="B727" i="17"/>
  <c r="AF726" i="17"/>
  <c r="W726" i="17"/>
  <c r="V726" i="17"/>
  <c r="X726" i="17" s="1"/>
  <c r="T726" i="17"/>
  <c r="S726" i="17"/>
  <c r="B726" i="17"/>
  <c r="AF725" i="17"/>
  <c r="V725" i="17"/>
  <c r="T725" i="17"/>
  <c r="S725" i="17"/>
  <c r="B725" i="17"/>
  <c r="AF724" i="17"/>
  <c r="V724" i="17" s="1"/>
  <c r="W724" i="17" s="1"/>
  <c r="T724" i="17"/>
  <c r="S724" i="17"/>
  <c r="B724" i="17"/>
  <c r="W723" i="17"/>
  <c r="V723" i="17"/>
  <c r="X723" i="17" s="1"/>
  <c r="U723" i="17"/>
  <c r="T723" i="17"/>
  <c r="S723" i="17"/>
  <c r="B723" i="17"/>
  <c r="AH722" i="17"/>
  <c r="W722" i="17"/>
  <c r="V722" i="17"/>
  <c r="T722" i="17"/>
  <c r="S722" i="17"/>
  <c r="B722" i="17"/>
  <c r="V721" i="17"/>
  <c r="T721" i="17"/>
  <c r="S721" i="17"/>
  <c r="B721" i="17"/>
  <c r="X720" i="17"/>
  <c r="V720" i="17"/>
  <c r="U720" i="17" s="1"/>
  <c r="T720" i="17"/>
  <c r="W720" i="17" s="1"/>
  <c r="S720" i="17"/>
  <c r="B720" i="17"/>
  <c r="AL719" i="17"/>
  <c r="X719" i="17"/>
  <c r="W719" i="17"/>
  <c r="V719" i="17"/>
  <c r="U719" i="17" s="1"/>
  <c r="T719" i="17"/>
  <c r="S719" i="17"/>
  <c r="B719" i="17"/>
  <c r="AH718" i="17"/>
  <c r="X718" i="17"/>
  <c r="W718" i="17"/>
  <c r="V718" i="17"/>
  <c r="T718" i="17"/>
  <c r="S718" i="17"/>
  <c r="B718" i="17"/>
  <c r="AH717" i="17"/>
  <c r="W717" i="17"/>
  <c r="V717" i="17"/>
  <c r="T717" i="17"/>
  <c r="S717" i="17"/>
  <c r="B717" i="17"/>
  <c r="V716" i="17"/>
  <c r="U716" i="17"/>
  <c r="T716" i="17"/>
  <c r="S716" i="17"/>
  <c r="B716" i="17"/>
  <c r="X715" i="17"/>
  <c r="U715" i="17"/>
  <c r="T715" i="17"/>
  <c r="V715" i="17" s="1"/>
  <c r="W715" i="17" s="1"/>
  <c r="S715" i="17"/>
  <c r="B715" i="17"/>
  <c r="AF714" i="17"/>
  <c r="V714" i="17" s="1"/>
  <c r="W714" i="17" s="1"/>
  <c r="T714" i="17"/>
  <c r="S714" i="17"/>
  <c r="S711" i="17" s="1"/>
  <c r="B714" i="17"/>
  <c r="AF713" i="17"/>
  <c r="X713" i="17"/>
  <c r="W713" i="17"/>
  <c r="V713" i="17"/>
  <c r="T713" i="17"/>
  <c r="S713" i="17"/>
  <c r="B713" i="17"/>
  <c r="V712" i="17"/>
  <c r="T712" i="17"/>
  <c r="S712" i="17"/>
  <c r="B712" i="17"/>
  <c r="R711" i="17"/>
  <c r="Q711" i="17"/>
  <c r="L711" i="17"/>
  <c r="K711" i="17"/>
  <c r="J711" i="17"/>
  <c r="I711" i="17"/>
  <c r="T711" i="17" s="1"/>
  <c r="W710" i="17"/>
  <c r="V710" i="17"/>
  <c r="X710" i="17" s="1"/>
  <c r="U710" i="17"/>
  <c r="T710" i="17"/>
  <c r="S710" i="17"/>
  <c r="B710" i="17"/>
  <c r="V709" i="17"/>
  <c r="U709" i="17"/>
  <c r="T709" i="17"/>
  <c r="S709" i="17"/>
  <c r="B709" i="17"/>
  <c r="AH708" i="17"/>
  <c r="V708" i="17"/>
  <c r="U708" i="17"/>
  <c r="T708" i="17"/>
  <c r="S708" i="17"/>
  <c r="B708" i="17"/>
  <c r="AF707" i="17"/>
  <c r="V707" i="17"/>
  <c r="T707" i="17"/>
  <c r="S707" i="17"/>
  <c r="B707" i="17"/>
  <c r="AF706" i="17"/>
  <c r="V706" i="17" s="1"/>
  <c r="W706" i="17" s="1"/>
  <c r="T706" i="17"/>
  <c r="S706" i="17"/>
  <c r="B706" i="17"/>
  <c r="AF705" i="17"/>
  <c r="X705" i="17"/>
  <c r="W705" i="17"/>
  <c r="V705" i="17"/>
  <c r="T705" i="17"/>
  <c r="S705" i="17"/>
  <c r="B705" i="17"/>
  <c r="V704" i="17"/>
  <c r="U704" i="17" s="1"/>
  <c r="S704" i="17"/>
  <c r="B704" i="17"/>
  <c r="X703" i="17"/>
  <c r="W703" i="17"/>
  <c r="V703" i="17"/>
  <c r="U703" i="17" s="1"/>
  <c r="S703" i="17"/>
  <c r="B703" i="17"/>
  <c r="AF702" i="17"/>
  <c r="W702" i="17"/>
  <c r="V702" i="17"/>
  <c r="X702" i="17" s="1"/>
  <c r="T702" i="17"/>
  <c r="S702" i="17"/>
  <c r="B702" i="17"/>
  <c r="AF701" i="17"/>
  <c r="V701" i="17"/>
  <c r="T701" i="17"/>
  <c r="S701" i="17"/>
  <c r="B701" i="17"/>
  <c r="AH700" i="17"/>
  <c r="V700" i="17" s="1"/>
  <c r="W700" i="17" s="1"/>
  <c r="T700" i="17"/>
  <c r="S700" i="17"/>
  <c r="B700" i="17"/>
  <c r="AH699" i="17"/>
  <c r="V699" i="17"/>
  <c r="U699" i="17" s="1"/>
  <c r="X699" i="17" s="1"/>
  <c r="T699" i="17"/>
  <c r="W699" i="17" s="1"/>
  <c r="S699" i="17"/>
  <c r="B699" i="17"/>
  <c r="W698" i="17"/>
  <c r="V698" i="17"/>
  <c r="X698" i="17" s="1"/>
  <c r="T698" i="17"/>
  <c r="S698" i="17"/>
  <c r="B698" i="17"/>
  <c r="X697" i="17"/>
  <c r="V697" i="17"/>
  <c r="T697" i="17"/>
  <c r="W697" i="17" s="1"/>
  <c r="S697" i="17"/>
  <c r="B697" i="17"/>
  <c r="W696" i="17"/>
  <c r="V696" i="17"/>
  <c r="X696" i="17" s="1"/>
  <c r="T696" i="17"/>
  <c r="S696" i="17"/>
  <c r="B696" i="17"/>
  <c r="AN695" i="17"/>
  <c r="V695" i="17"/>
  <c r="U695" i="17" s="1"/>
  <c r="T695" i="17"/>
  <c r="S695" i="17"/>
  <c r="B695" i="17"/>
  <c r="AL694" i="17"/>
  <c r="V694" i="17" s="1"/>
  <c r="T694" i="17"/>
  <c r="S694" i="17"/>
  <c r="B694" i="17"/>
  <c r="AH693" i="17"/>
  <c r="V693" i="17"/>
  <c r="T693" i="17"/>
  <c r="S693" i="17"/>
  <c r="B693" i="17"/>
  <c r="AH692" i="17"/>
  <c r="V692" i="17" s="1"/>
  <c r="W692" i="17" s="1"/>
  <c r="T692" i="17"/>
  <c r="S692" i="17"/>
  <c r="B692" i="17"/>
  <c r="AF691" i="17"/>
  <c r="X691" i="17"/>
  <c r="W691" i="17"/>
  <c r="V691" i="17"/>
  <c r="T691" i="17"/>
  <c r="S691" i="17"/>
  <c r="B691" i="17"/>
  <c r="AH690" i="17"/>
  <c r="W690" i="17"/>
  <c r="V690" i="17"/>
  <c r="X690" i="17" s="1"/>
  <c r="T690" i="17"/>
  <c r="S690" i="17"/>
  <c r="B690" i="17"/>
  <c r="AH689" i="17"/>
  <c r="V689" i="17" s="1"/>
  <c r="T689" i="17"/>
  <c r="S689" i="17"/>
  <c r="B689" i="17"/>
  <c r="AH688" i="17"/>
  <c r="V688" i="17" s="1"/>
  <c r="X688" i="17"/>
  <c r="U688" i="17"/>
  <c r="T688" i="17"/>
  <c r="S688" i="17"/>
  <c r="B688" i="17"/>
  <c r="AH687" i="17"/>
  <c r="V687" i="17" s="1"/>
  <c r="W687" i="17" s="1"/>
  <c r="T687" i="17"/>
  <c r="S687" i="17"/>
  <c r="B687" i="17"/>
  <c r="AH686" i="17"/>
  <c r="X686" i="17"/>
  <c r="W686" i="17"/>
  <c r="V686" i="17"/>
  <c r="T686" i="17"/>
  <c r="S686" i="17"/>
  <c r="B686" i="17"/>
  <c r="AH685" i="17"/>
  <c r="W685" i="17"/>
  <c r="V685" i="17"/>
  <c r="T685" i="17"/>
  <c r="S685" i="17"/>
  <c r="B685" i="17"/>
  <c r="AH684" i="17"/>
  <c r="W684" i="17"/>
  <c r="V684" i="17"/>
  <c r="X684" i="17" s="1"/>
  <c r="T684" i="17"/>
  <c r="S684" i="17"/>
  <c r="B684" i="17"/>
  <c r="AH683" i="17"/>
  <c r="V683" i="17" s="1"/>
  <c r="T683" i="17"/>
  <c r="S683" i="17"/>
  <c r="B683" i="17"/>
  <c r="AH682" i="17"/>
  <c r="V682" i="17" s="1"/>
  <c r="X682" i="17" s="1"/>
  <c r="T682" i="17"/>
  <c r="S682" i="17"/>
  <c r="B682" i="17"/>
  <c r="AH681" i="17"/>
  <c r="X681" i="17"/>
  <c r="W681" i="17"/>
  <c r="V681" i="17"/>
  <c r="T681" i="17"/>
  <c r="S681" i="17"/>
  <c r="B681" i="17"/>
  <c r="AH680" i="17"/>
  <c r="V680" i="17"/>
  <c r="X680" i="17" s="1"/>
  <c r="T680" i="17"/>
  <c r="S680" i="17"/>
  <c r="B680" i="17"/>
  <c r="X679" i="17"/>
  <c r="U679" i="17"/>
  <c r="T679" i="17"/>
  <c r="V679" i="17" s="1"/>
  <c r="W679" i="17" s="1"/>
  <c r="S679" i="17"/>
  <c r="B679" i="17"/>
  <c r="AH678" i="17"/>
  <c r="V678" i="17" s="1"/>
  <c r="W678" i="17" s="1"/>
  <c r="T678" i="17"/>
  <c r="S678" i="17"/>
  <c r="B678" i="17"/>
  <c r="W677" i="17"/>
  <c r="V677" i="17"/>
  <c r="X677" i="17" s="1"/>
  <c r="U677" i="17"/>
  <c r="T677" i="17"/>
  <c r="S677" i="17"/>
  <c r="B677" i="17"/>
  <c r="AH676" i="17"/>
  <c r="W676" i="17"/>
  <c r="V676" i="17"/>
  <c r="X676" i="17" s="1"/>
  <c r="T676" i="17"/>
  <c r="S676" i="17"/>
  <c r="B676" i="17"/>
  <c r="AH675" i="17"/>
  <c r="V675" i="17" s="1"/>
  <c r="T675" i="17"/>
  <c r="S675" i="17"/>
  <c r="B675" i="17"/>
  <c r="X674" i="17"/>
  <c r="W674" i="17"/>
  <c r="V674" i="17"/>
  <c r="T674" i="17"/>
  <c r="S674" i="17"/>
  <c r="B674" i="17"/>
  <c r="V673" i="17"/>
  <c r="T673" i="17"/>
  <c r="S673" i="17"/>
  <c r="B673" i="17"/>
  <c r="AH672" i="17"/>
  <c r="V672" i="17" s="1"/>
  <c r="T672" i="17"/>
  <c r="S672" i="17"/>
  <c r="B672" i="17"/>
  <c r="AH671" i="17"/>
  <c r="V671" i="17" s="1"/>
  <c r="X671" i="17"/>
  <c r="T671" i="17"/>
  <c r="S671" i="17"/>
  <c r="B671" i="17"/>
  <c r="AH670" i="17"/>
  <c r="X670" i="17"/>
  <c r="V670" i="17"/>
  <c r="U670" i="17" s="1"/>
  <c r="T670" i="17"/>
  <c r="W670" i="17" s="1"/>
  <c r="S670" i="17"/>
  <c r="B670" i="17"/>
  <c r="AH669" i="17"/>
  <c r="X669" i="17"/>
  <c r="W669" i="17"/>
  <c r="V669" i="17"/>
  <c r="T669" i="17"/>
  <c r="S669" i="17"/>
  <c r="S667" i="17" s="1"/>
  <c r="B669" i="17"/>
  <c r="AH668" i="17"/>
  <c r="V668" i="17"/>
  <c r="T668" i="17"/>
  <c r="S668" i="17"/>
  <c r="B668" i="17"/>
  <c r="T667" i="17"/>
  <c r="R667" i="17"/>
  <c r="Q667" i="17"/>
  <c r="L667" i="17"/>
  <c r="K667" i="17"/>
  <c r="J667" i="17"/>
  <c r="I667" i="17"/>
  <c r="T666" i="17"/>
  <c r="S666" i="17"/>
  <c r="B666" i="17"/>
  <c r="W665" i="17"/>
  <c r="V665" i="17"/>
  <c r="X665" i="17" s="1"/>
  <c r="U665" i="17"/>
  <c r="T665" i="17"/>
  <c r="S665" i="17"/>
  <c r="B665" i="17"/>
  <c r="AH664" i="17"/>
  <c r="W664" i="17"/>
  <c r="V664" i="17"/>
  <c r="X664" i="17" s="1"/>
  <c r="T664" i="17"/>
  <c r="S664" i="17"/>
  <c r="B664" i="17"/>
  <c r="AL663" i="17"/>
  <c r="V663" i="17" s="1"/>
  <c r="T663" i="17"/>
  <c r="S663" i="17"/>
  <c r="B663" i="17"/>
  <c r="AL662" i="17"/>
  <c r="V662" i="17"/>
  <c r="U662" i="17" s="1"/>
  <c r="T662" i="17"/>
  <c r="S662" i="17"/>
  <c r="B662" i="17"/>
  <c r="AH661" i="17"/>
  <c r="V661" i="17" s="1"/>
  <c r="T661" i="17"/>
  <c r="S661" i="17"/>
  <c r="B661" i="17"/>
  <c r="X660" i="17"/>
  <c r="W660" i="17"/>
  <c r="V660" i="17"/>
  <c r="T660" i="17"/>
  <c r="S660" i="17"/>
  <c r="B660" i="17"/>
  <c r="AL659" i="17"/>
  <c r="W659" i="17"/>
  <c r="V659" i="17"/>
  <c r="T659" i="17"/>
  <c r="S659" i="17"/>
  <c r="B659" i="17"/>
  <c r="AL658" i="17"/>
  <c r="V658" i="17"/>
  <c r="X658" i="17" s="1"/>
  <c r="T658" i="17"/>
  <c r="S658" i="17"/>
  <c r="B658" i="17"/>
  <c r="X657" i="17"/>
  <c r="V657" i="17"/>
  <c r="T657" i="17"/>
  <c r="W657" i="17" s="1"/>
  <c r="S657" i="17"/>
  <c r="B657" i="17"/>
  <c r="AH656" i="17"/>
  <c r="V656" i="17"/>
  <c r="U656" i="17" s="1"/>
  <c r="X656" i="17" s="1"/>
  <c r="T656" i="17"/>
  <c r="W656" i="17" s="1"/>
  <c r="S656" i="17"/>
  <c r="B656" i="17"/>
  <c r="AH655" i="17"/>
  <c r="X655" i="17"/>
  <c r="V655" i="17"/>
  <c r="U655" i="17" s="1"/>
  <c r="T655" i="17"/>
  <c r="W655" i="17" s="1"/>
  <c r="S655" i="17"/>
  <c r="B655" i="17"/>
  <c r="AH654" i="17"/>
  <c r="X654" i="17"/>
  <c r="W654" i="17"/>
  <c r="V654" i="17"/>
  <c r="U654" i="17" s="1"/>
  <c r="T654" i="17"/>
  <c r="S654" i="17"/>
  <c r="B654" i="17"/>
  <c r="AH653" i="17"/>
  <c r="W653" i="17"/>
  <c r="V653" i="17"/>
  <c r="U653" i="17" s="1"/>
  <c r="X653" i="17" s="1"/>
  <c r="T653" i="17"/>
  <c r="S653" i="17"/>
  <c r="B653" i="17"/>
  <c r="AH652" i="17"/>
  <c r="X652" i="17"/>
  <c r="W652" i="17"/>
  <c r="V652" i="17"/>
  <c r="T652" i="17"/>
  <c r="S652" i="17"/>
  <c r="B652" i="17"/>
  <c r="AH651" i="17"/>
  <c r="W651" i="17"/>
  <c r="V651" i="17"/>
  <c r="T651" i="17"/>
  <c r="S651" i="17"/>
  <c r="B651" i="17"/>
  <c r="AH650" i="17"/>
  <c r="V650" i="17"/>
  <c r="X650" i="17" s="1"/>
  <c r="T650" i="17"/>
  <c r="S650" i="17"/>
  <c r="B650" i="17"/>
  <c r="AH649" i="17"/>
  <c r="V649" i="17" s="1"/>
  <c r="T649" i="17"/>
  <c r="S649" i="17"/>
  <c r="B649" i="17"/>
  <c r="AH648" i="17"/>
  <c r="V648" i="17" s="1"/>
  <c r="W648" i="17" s="1"/>
  <c r="T648" i="17"/>
  <c r="S648" i="17"/>
  <c r="B648" i="17"/>
  <c r="W647" i="17"/>
  <c r="V647" i="17"/>
  <c r="X647" i="17" s="1"/>
  <c r="U647" i="17"/>
  <c r="T647" i="17"/>
  <c r="S647" i="17"/>
  <c r="B647" i="17"/>
  <c r="AL646" i="17"/>
  <c r="W646" i="17"/>
  <c r="V646" i="17"/>
  <c r="X646" i="17" s="1"/>
  <c r="T646" i="17"/>
  <c r="S646" i="17"/>
  <c r="B646" i="17"/>
  <c r="AH645" i="17"/>
  <c r="V645" i="17" s="1"/>
  <c r="T645" i="17"/>
  <c r="S645" i="17"/>
  <c r="B645" i="17"/>
  <c r="AH644" i="17"/>
  <c r="V644" i="17" s="1"/>
  <c r="X644" i="17"/>
  <c r="T644" i="17"/>
  <c r="S644" i="17"/>
  <c r="B644" i="17"/>
  <c r="AH643" i="17"/>
  <c r="X643" i="17"/>
  <c r="W643" i="17"/>
  <c r="V643" i="17"/>
  <c r="T643" i="17"/>
  <c r="S643" i="17"/>
  <c r="B643" i="17"/>
  <c r="V642" i="17"/>
  <c r="U642" i="17"/>
  <c r="T642" i="17"/>
  <c r="S642" i="17"/>
  <c r="B642" i="17"/>
  <c r="AL641" i="17"/>
  <c r="V641" i="17" s="1"/>
  <c r="T641" i="17"/>
  <c r="S641" i="17"/>
  <c r="B641" i="17"/>
  <c r="AH640" i="17"/>
  <c r="V640" i="17" s="1"/>
  <c r="W640" i="17" s="1"/>
  <c r="T640" i="17"/>
  <c r="S640" i="17"/>
  <c r="S639" i="17" s="1"/>
  <c r="B640" i="17"/>
  <c r="R639" i="17"/>
  <c r="Q639" i="17"/>
  <c r="L639" i="17"/>
  <c r="K639" i="17"/>
  <c r="J639" i="17"/>
  <c r="I639" i="17"/>
  <c r="T639" i="17" s="1"/>
  <c r="AF638" i="17"/>
  <c r="V638" i="17" s="1"/>
  <c r="T638" i="17"/>
  <c r="S638" i="17"/>
  <c r="B638" i="17"/>
  <c r="W637" i="17"/>
  <c r="T637" i="17"/>
  <c r="V637" i="17" s="1"/>
  <c r="U637" i="17" s="1"/>
  <c r="S637" i="17"/>
  <c r="B637" i="17"/>
  <c r="W636" i="17"/>
  <c r="V636" i="17"/>
  <c r="X636" i="17" s="1"/>
  <c r="U636" i="17"/>
  <c r="T636" i="17"/>
  <c r="S636" i="17"/>
  <c r="B636" i="17"/>
  <c r="V635" i="17"/>
  <c r="U635" i="17"/>
  <c r="T635" i="17"/>
  <c r="S635" i="17"/>
  <c r="B635" i="17"/>
  <c r="U634" i="17"/>
  <c r="T634" i="17"/>
  <c r="V634" i="17" s="1"/>
  <c r="W634" i="17" s="1"/>
  <c r="S634" i="17"/>
  <c r="B634" i="17"/>
  <c r="T633" i="17"/>
  <c r="S633" i="17"/>
  <c r="B633" i="17"/>
  <c r="W632" i="17"/>
  <c r="V632" i="17"/>
  <c r="X632" i="17" s="1"/>
  <c r="U632" i="17"/>
  <c r="T632" i="17"/>
  <c r="S632" i="17"/>
  <c r="B632" i="17"/>
  <c r="V631" i="17"/>
  <c r="U631" i="17"/>
  <c r="T631" i="17"/>
  <c r="S631" i="17"/>
  <c r="B631" i="17"/>
  <c r="X630" i="17"/>
  <c r="U630" i="17"/>
  <c r="T630" i="17"/>
  <c r="V630" i="17" s="1"/>
  <c r="W630" i="17" s="1"/>
  <c r="S630" i="17"/>
  <c r="B630" i="17"/>
  <c r="T629" i="17"/>
  <c r="S629" i="17"/>
  <c r="B629" i="17"/>
  <c r="W628" i="17"/>
  <c r="V628" i="17"/>
  <c r="X628" i="17" s="1"/>
  <c r="U628" i="17"/>
  <c r="T628" i="17"/>
  <c r="S628" i="17"/>
  <c r="B628" i="17"/>
  <c r="V627" i="17"/>
  <c r="U627" i="17"/>
  <c r="T627" i="17"/>
  <c r="S627" i="17"/>
  <c r="B627" i="17"/>
  <c r="X626" i="17"/>
  <c r="U626" i="17"/>
  <c r="T626" i="17"/>
  <c r="V626" i="17" s="1"/>
  <c r="W626" i="17" s="1"/>
  <c r="S626" i="17"/>
  <c r="B626" i="17"/>
  <c r="T625" i="17"/>
  <c r="V625" i="17" s="1"/>
  <c r="U625" i="17" s="1"/>
  <c r="S625" i="17"/>
  <c r="B625" i="17"/>
  <c r="V624" i="17"/>
  <c r="T624" i="17"/>
  <c r="S624" i="17"/>
  <c r="B624" i="17"/>
  <c r="AL623" i="17"/>
  <c r="W623" i="17"/>
  <c r="V623" i="17"/>
  <c r="X623" i="17" s="1"/>
  <c r="T623" i="17"/>
  <c r="S623" i="17"/>
  <c r="B623" i="17"/>
  <c r="T622" i="17"/>
  <c r="V622" i="17" s="1"/>
  <c r="W622" i="17" s="1"/>
  <c r="S622" i="17"/>
  <c r="B622" i="17"/>
  <c r="T621" i="17"/>
  <c r="S621" i="17"/>
  <c r="B621" i="17"/>
  <c r="AH620" i="17"/>
  <c r="X620" i="17"/>
  <c r="W620" i="17"/>
  <c r="V620" i="17"/>
  <c r="T620" i="17"/>
  <c r="S620" i="17"/>
  <c r="B620" i="17"/>
  <c r="AF619" i="17"/>
  <c r="W619" i="17"/>
  <c r="V619" i="17"/>
  <c r="X619" i="17" s="1"/>
  <c r="T619" i="17"/>
  <c r="S619" i="17"/>
  <c r="B619" i="17"/>
  <c r="AH618" i="17"/>
  <c r="V618" i="17" s="1"/>
  <c r="T618" i="17"/>
  <c r="S618" i="17"/>
  <c r="B618" i="17"/>
  <c r="U617" i="17"/>
  <c r="T617" i="17"/>
  <c r="V617" i="17" s="1"/>
  <c r="W617" i="17" s="1"/>
  <c r="S617" i="17"/>
  <c r="B617" i="17"/>
  <c r="T616" i="17"/>
  <c r="S616" i="17"/>
  <c r="B616" i="17"/>
  <c r="W615" i="17"/>
  <c r="V615" i="17"/>
  <c r="X615" i="17" s="1"/>
  <c r="U615" i="17"/>
  <c r="T615" i="17"/>
  <c r="S615" i="17"/>
  <c r="B615" i="17"/>
  <c r="AL614" i="17"/>
  <c r="W614" i="17"/>
  <c r="V614" i="17"/>
  <c r="X614" i="17" s="1"/>
  <c r="T614" i="17"/>
  <c r="S614" i="17"/>
  <c r="B614" i="17"/>
  <c r="AH613" i="17"/>
  <c r="V613" i="17" s="1"/>
  <c r="T613" i="17"/>
  <c r="S613" i="17"/>
  <c r="B613" i="17"/>
  <c r="AH612" i="17"/>
  <c r="V612" i="17" s="1"/>
  <c r="X612" i="17"/>
  <c r="W612" i="17"/>
  <c r="T612" i="17"/>
  <c r="S612" i="17"/>
  <c r="B612" i="17"/>
  <c r="AH611" i="17"/>
  <c r="V611" i="17"/>
  <c r="X611" i="17" s="1"/>
  <c r="T611" i="17"/>
  <c r="S611" i="17"/>
  <c r="B611" i="17"/>
  <c r="AL610" i="17"/>
  <c r="V610" i="17" s="1"/>
  <c r="T610" i="17"/>
  <c r="S610" i="17"/>
  <c r="B610" i="17"/>
  <c r="AH609" i="17"/>
  <c r="V609" i="17"/>
  <c r="W609" i="17" s="1"/>
  <c r="T609" i="17"/>
  <c r="S609" i="17"/>
  <c r="B609" i="17"/>
  <c r="AH608" i="17"/>
  <c r="V608" i="17" s="1"/>
  <c r="W608" i="17" s="1"/>
  <c r="T608" i="17"/>
  <c r="S608" i="17"/>
  <c r="B608" i="17"/>
  <c r="W607" i="17"/>
  <c r="V607" i="17"/>
  <c r="X607" i="17" s="1"/>
  <c r="T607" i="17"/>
  <c r="S607" i="17"/>
  <c r="B607" i="17"/>
  <c r="AH606" i="17"/>
  <c r="V606" i="17" s="1"/>
  <c r="T606" i="17"/>
  <c r="S606" i="17"/>
  <c r="B606" i="17"/>
  <c r="AH605" i="17"/>
  <c r="V605" i="17"/>
  <c r="W605" i="17" s="1"/>
  <c r="T605" i="17"/>
  <c r="S605" i="17"/>
  <c r="B605" i="17"/>
  <c r="AL604" i="17"/>
  <c r="V604" i="17"/>
  <c r="W604" i="17" s="1"/>
  <c r="T604" i="17"/>
  <c r="S604" i="17"/>
  <c r="B604" i="17"/>
  <c r="AH603" i="17"/>
  <c r="V603" i="17" s="1"/>
  <c r="W603" i="17" s="1"/>
  <c r="T603" i="17"/>
  <c r="S603" i="17"/>
  <c r="B603" i="17"/>
  <c r="AH602" i="17"/>
  <c r="W602" i="17"/>
  <c r="V602" i="17"/>
  <c r="U602" i="17" s="1"/>
  <c r="T602" i="17"/>
  <c r="S602" i="17"/>
  <c r="B602" i="17"/>
  <c r="AH601" i="17"/>
  <c r="V601" i="17"/>
  <c r="X601" i="17" s="1"/>
  <c r="T601" i="17"/>
  <c r="S601" i="17"/>
  <c r="B601" i="17"/>
  <c r="AH600" i="17"/>
  <c r="V600" i="17" s="1"/>
  <c r="T600" i="17"/>
  <c r="S600" i="17"/>
  <c r="B600" i="17"/>
  <c r="AH599" i="17"/>
  <c r="V599" i="17"/>
  <c r="W599" i="17" s="1"/>
  <c r="T599" i="17"/>
  <c r="S599" i="17"/>
  <c r="B599" i="17"/>
  <c r="AH598" i="17"/>
  <c r="V598" i="17" s="1"/>
  <c r="T598" i="17"/>
  <c r="S598" i="17"/>
  <c r="B598" i="17"/>
  <c r="AH597" i="17"/>
  <c r="V597" i="17" s="1"/>
  <c r="X597" i="17"/>
  <c r="W597" i="17"/>
  <c r="T597" i="17"/>
  <c r="S597" i="17"/>
  <c r="B597" i="17"/>
  <c r="AH596" i="17"/>
  <c r="V596" i="17"/>
  <c r="U596" i="17" s="1"/>
  <c r="T596" i="17"/>
  <c r="S596" i="17"/>
  <c r="B596" i="17"/>
  <c r="W595" i="17"/>
  <c r="V595" i="17"/>
  <c r="X595" i="17" s="1"/>
  <c r="U595" i="17"/>
  <c r="T595" i="17"/>
  <c r="S595" i="17"/>
  <c r="B595" i="17"/>
  <c r="U594" i="17"/>
  <c r="T594" i="17"/>
  <c r="V594" i="17" s="1"/>
  <c r="S594" i="17"/>
  <c r="B594" i="17"/>
  <c r="AH593" i="17"/>
  <c r="V593" i="17" s="1"/>
  <c r="T593" i="17"/>
  <c r="S593" i="17"/>
  <c r="B593" i="17"/>
  <c r="AF592" i="17"/>
  <c r="V592" i="17" s="1"/>
  <c r="X592" i="17" s="1"/>
  <c r="W592" i="17"/>
  <c r="T592" i="17"/>
  <c r="S592" i="17"/>
  <c r="B592" i="17"/>
  <c r="AH591" i="17"/>
  <c r="X591" i="17"/>
  <c r="W591" i="17"/>
  <c r="V591" i="17"/>
  <c r="T591" i="17"/>
  <c r="S591" i="17"/>
  <c r="B591" i="17"/>
  <c r="AH590" i="17"/>
  <c r="W590" i="17"/>
  <c r="V590" i="17"/>
  <c r="X590" i="17" s="1"/>
  <c r="T590" i="17"/>
  <c r="S590" i="17"/>
  <c r="B590" i="17"/>
  <c r="AF589" i="17"/>
  <c r="V589" i="17" s="1"/>
  <c r="T589" i="17"/>
  <c r="S589" i="17"/>
  <c r="B589" i="17"/>
  <c r="AL588" i="17"/>
  <c r="V588" i="17" s="1"/>
  <c r="T588" i="17"/>
  <c r="S588" i="17"/>
  <c r="B588" i="17"/>
  <c r="AF587" i="17"/>
  <c r="V587" i="17" s="1"/>
  <c r="X587" i="17" s="1"/>
  <c r="W587" i="17"/>
  <c r="T587" i="17"/>
  <c r="S587" i="17"/>
  <c r="B587" i="17"/>
  <c r="W586" i="17"/>
  <c r="V586" i="17"/>
  <c r="X586" i="17" s="1"/>
  <c r="U586" i="17"/>
  <c r="T586" i="17"/>
  <c r="S586" i="17"/>
  <c r="B586" i="17"/>
  <c r="AH585" i="17"/>
  <c r="V585" i="17"/>
  <c r="U585" i="17" s="1"/>
  <c r="T585" i="17"/>
  <c r="S585" i="17"/>
  <c r="B585" i="17"/>
  <c r="AH584" i="17"/>
  <c r="V584" i="17" s="1"/>
  <c r="T584" i="17"/>
  <c r="S584" i="17"/>
  <c r="B584" i="17"/>
  <c r="AH583" i="17"/>
  <c r="X583" i="17"/>
  <c r="V583" i="17"/>
  <c r="W583" i="17" s="1"/>
  <c r="T583" i="17"/>
  <c r="S583" i="17"/>
  <c r="B583" i="17"/>
  <c r="AL582" i="17"/>
  <c r="V582" i="17" s="1"/>
  <c r="X582" i="17" s="1"/>
  <c r="T582" i="17"/>
  <c r="S582" i="17"/>
  <c r="B582" i="17"/>
  <c r="V581" i="17"/>
  <c r="X581" i="17" s="1"/>
  <c r="U581" i="17"/>
  <c r="T581" i="17"/>
  <c r="S581" i="17"/>
  <c r="B581" i="17"/>
  <c r="T580" i="17"/>
  <c r="V580" i="17" s="1"/>
  <c r="S580" i="17"/>
  <c r="B580" i="17"/>
  <c r="W579" i="17"/>
  <c r="U579" i="17"/>
  <c r="T579" i="17"/>
  <c r="V579" i="17" s="1"/>
  <c r="X579" i="17" s="1"/>
  <c r="S579" i="17"/>
  <c r="B579" i="17"/>
  <c r="T578" i="17"/>
  <c r="U578" i="17" s="1"/>
  <c r="S578" i="17"/>
  <c r="B578" i="17"/>
  <c r="AH577" i="17"/>
  <c r="X577" i="17"/>
  <c r="W577" i="17"/>
  <c r="V577" i="17"/>
  <c r="T577" i="17"/>
  <c r="S577" i="17"/>
  <c r="B577" i="17"/>
  <c r="AH576" i="17"/>
  <c r="V576" i="17"/>
  <c r="X576" i="17" s="1"/>
  <c r="T576" i="17"/>
  <c r="S576" i="17"/>
  <c r="B576" i="17"/>
  <c r="X575" i="17"/>
  <c r="W575" i="17"/>
  <c r="U575" i="17"/>
  <c r="T575" i="17"/>
  <c r="V575" i="17" s="1"/>
  <c r="S575" i="17"/>
  <c r="B575" i="17"/>
  <c r="AH574" i="17"/>
  <c r="V574" i="17" s="1"/>
  <c r="X574" i="17" s="1"/>
  <c r="W574" i="17"/>
  <c r="T574" i="17"/>
  <c r="S574" i="17"/>
  <c r="B574" i="17"/>
  <c r="AH573" i="17"/>
  <c r="X573" i="17"/>
  <c r="W573" i="17"/>
  <c r="V573" i="17"/>
  <c r="T573" i="17"/>
  <c r="S573" i="17"/>
  <c r="B573" i="17"/>
  <c r="AH572" i="17"/>
  <c r="W572" i="17"/>
  <c r="V572" i="17"/>
  <c r="X572" i="17" s="1"/>
  <c r="T572" i="17"/>
  <c r="S572" i="17"/>
  <c r="B572" i="17"/>
  <c r="U571" i="17"/>
  <c r="T571" i="17"/>
  <c r="V571" i="17" s="1"/>
  <c r="S571" i="17"/>
  <c r="B571" i="17"/>
  <c r="T570" i="17"/>
  <c r="V570" i="17" s="1"/>
  <c r="S570" i="17"/>
  <c r="B570" i="17"/>
  <c r="AH569" i="17"/>
  <c r="X569" i="17"/>
  <c r="W569" i="17"/>
  <c r="V569" i="17"/>
  <c r="T569" i="17"/>
  <c r="S569" i="17"/>
  <c r="B569" i="17"/>
  <c r="V568" i="17"/>
  <c r="X568" i="17" s="1"/>
  <c r="U568" i="17"/>
  <c r="T568" i="17"/>
  <c r="S568" i="17"/>
  <c r="B568" i="17"/>
  <c r="U567" i="17"/>
  <c r="T567" i="17"/>
  <c r="V567" i="17" s="1"/>
  <c r="S567" i="17"/>
  <c r="B567" i="17"/>
  <c r="AH566" i="17"/>
  <c r="V566" i="17" s="1"/>
  <c r="T566" i="17"/>
  <c r="S566" i="17"/>
  <c r="B566" i="17"/>
  <c r="AH565" i="17"/>
  <c r="V565" i="17" s="1"/>
  <c r="T565" i="17"/>
  <c r="S565" i="17"/>
  <c r="B565" i="17"/>
  <c r="AH564" i="17"/>
  <c r="V564" i="17"/>
  <c r="U564" i="17" s="1"/>
  <c r="X564" i="17" s="1"/>
  <c r="T564" i="17"/>
  <c r="W564" i="17" s="1"/>
  <c r="S564" i="17"/>
  <c r="B564" i="17"/>
  <c r="AH563" i="17"/>
  <c r="V563" i="17"/>
  <c r="U563" i="17" s="1"/>
  <c r="X563" i="17" s="1"/>
  <c r="T563" i="17"/>
  <c r="W563" i="17" s="1"/>
  <c r="S563" i="17"/>
  <c r="B563" i="17"/>
  <c r="W562" i="17"/>
  <c r="V562" i="17"/>
  <c r="X562" i="17" s="1"/>
  <c r="U562" i="17"/>
  <c r="T562" i="17"/>
  <c r="S562" i="17"/>
  <c r="B562" i="17"/>
  <c r="AH561" i="17"/>
  <c r="W561" i="17"/>
  <c r="V561" i="17"/>
  <c r="X561" i="17" s="1"/>
  <c r="T561" i="17"/>
  <c r="S561" i="17"/>
  <c r="B561" i="17"/>
  <c r="AH560" i="17"/>
  <c r="V560" i="17"/>
  <c r="X560" i="17" s="1"/>
  <c r="T560" i="17"/>
  <c r="S560" i="17"/>
  <c r="B560" i="17"/>
  <c r="AH559" i="17"/>
  <c r="V559" i="17" s="1"/>
  <c r="T559" i="17"/>
  <c r="S559" i="17"/>
  <c r="B559" i="17"/>
  <c r="AH558" i="17"/>
  <c r="V558" i="17" s="1"/>
  <c r="T558" i="17"/>
  <c r="S558" i="17"/>
  <c r="B558" i="17"/>
  <c r="AH557" i="17"/>
  <c r="V557" i="17"/>
  <c r="U557" i="17" s="1"/>
  <c r="X557" i="17" s="1"/>
  <c r="T557" i="17"/>
  <c r="W557" i="17" s="1"/>
  <c r="S557" i="17"/>
  <c r="B557" i="17"/>
  <c r="AH556" i="17"/>
  <c r="X556" i="17"/>
  <c r="W556" i="17"/>
  <c r="V556" i="17"/>
  <c r="T556" i="17"/>
  <c r="S556" i="17"/>
  <c r="B556" i="17"/>
  <c r="V555" i="17"/>
  <c r="X555" i="17" s="1"/>
  <c r="U555" i="17"/>
  <c r="T555" i="17"/>
  <c r="S555" i="17"/>
  <c r="B555" i="17"/>
  <c r="AH554" i="17"/>
  <c r="V554" i="17"/>
  <c r="X554" i="17" s="1"/>
  <c r="T554" i="17"/>
  <c r="S554" i="17"/>
  <c r="B554" i="17"/>
  <c r="AH553" i="17"/>
  <c r="V553" i="17" s="1"/>
  <c r="T553" i="17"/>
  <c r="S553" i="17"/>
  <c r="B553" i="17"/>
  <c r="AH552" i="17"/>
  <c r="X552" i="17"/>
  <c r="W552" i="17"/>
  <c r="V552" i="17"/>
  <c r="T552" i="17"/>
  <c r="S552" i="17"/>
  <c r="S551" i="17" s="1"/>
  <c r="B552" i="17"/>
  <c r="T551" i="17"/>
  <c r="R551" i="17"/>
  <c r="Q551" i="17"/>
  <c r="L551" i="17"/>
  <c r="L550" i="17" s="1"/>
  <c r="K551" i="17"/>
  <c r="K550" i="17" s="1"/>
  <c r="J551" i="17"/>
  <c r="I551" i="17"/>
  <c r="R550" i="17"/>
  <c r="Q550" i="17"/>
  <c r="C27" i="18" s="1"/>
  <c r="J550" i="17"/>
  <c r="I550" i="17"/>
  <c r="T550" i="17" s="1"/>
  <c r="V549" i="17"/>
  <c r="T549" i="17"/>
  <c r="S549" i="17"/>
  <c r="B549" i="17"/>
  <c r="AH548" i="17"/>
  <c r="V548" i="17" s="1"/>
  <c r="T548" i="17"/>
  <c r="S548" i="17"/>
  <c r="B548" i="17"/>
  <c r="S547" i="17"/>
  <c r="R547" i="17"/>
  <c r="Q547" i="17"/>
  <c r="L547" i="17"/>
  <c r="K547" i="17"/>
  <c r="J547" i="17"/>
  <c r="I547" i="17"/>
  <c r="T547" i="17" s="1"/>
  <c r="AJ546" i="17"/>
  <c r="W546" i="17"/>
  <c r="V546" i="17"/>
  <c r="X546" i="17" s="1"/>
  <c r="T546" i="17"/>
  <c r="S546" i="17"/>
  <c r="B546" i="17"/>
  <c r="AL545" i="17"/>
  <c r="V545" i="17"/>
  <c r="T545" i="17"/>
  <c r="S545" i="17"/>
  <c r="B545" i="17"/>
  <c r="T544" i="17"/>
  <c r="S544" i="17"/>
  <c r="R544" i="17"/>
  <c r="Q544" i="17"/>
  <c r="L544" i="17"/>
  <c r="K544" i="17"/>
  <c r="J544" i="17"/>
  <c r="I544" i="17"/>
  <c r="W543" i="17"/>
  <c r="V543" i="17"/>
  <c r="X543" i="17" s="1"/>
  <c r="T543" i="17"/>
  <c r="S543" i="17"/>
  <c r="B543" i="17"/>
  <c r="AH542" i="17"/>
  <c r="V542" i="17"/>
  <c r="T542" i="17"/>
  <c r="S542" i="17"/>
  <c r="B542" i="17"/>
  <c r="T541" i="17"/>
  <c r="V541" i="17" s="1"/>
  <c r="S541" i="17"/>
  <c r="B541" i="17"/>
  <c r="AH540" i="17"/>
  <c r="V540" i="17" s="1"/>
  <c r="T540" i="17"/>
  <c r="S540" i="17"/>
  <c r="S539" i="17" s="1"/>
  <c r="B540" i="17"/>
  <c r="R539" i="17"/>
  <c r="Q539" i="17"/>
  <c r="L539" i="17"/>
  <c r="K539" i="17"/>
  <c r="J539" i="17"/>
  <c r="I539" i="17"/>
  <c r="T539" i="17" s="1"/>
  <c r="T538" i="17"/>
  <c r="V538" i="17" s="1"/>
  <c r="S538" i="17"/>
  <c r="B538" i="17"/>
  <c r="W537" i="17"/>
  <c r="V537" i="17"/>
  <c r="X537" i="17" s="1"/>
  <c r="T537" i="17"/>
  <c r="S537" i="17"/>
  <c r="B537" i="17"/>
  <c r="T536" i="17"/>
  <c r="V536" i="17" s="1"/>
  <c r="S536" i="17"/>
  <c r="B536" i="17"/>
  <c r="W535" i="17"/>
  <c r="V535" i="17"/>
  <c r="X535" i="17" s="1"/>
  <c r="T535" i="17"/>
  <c r="S535" i="17"/>
  <c r="B535" i="17"/>
  <c r="T534" i="17"/>
  <c r="V534" i="17" s="1"/>
  <c r="S534" i="17"/>
  <c r="B534" i="17"/>
  <c r="W533" i="17"/>
  <c r="V533" i="17"/>
  <c r="X533" i="17" s="1"/>
  <c r="T533" i="17"/>
  <c r="S533" i="17"/>
  <c r="B533" i="17"/>
  <c r="X532" i="17"/>
  <c r="V532" i="17"/>
  <c r="T532" i="17"/>
  <c r="W532" i="17" s="1"/>
  <c r="S532" i="17"/>
  <c r="B532" i="17"/>
  <c r="W531" i="17"/>
  <c r="V531" i="17"/>
  <c r="X531" i="17" s="1"/>
  <c r="T531" i="17"/>
  <c r="S531" i="17"/>
  <c r="B531" i="17"/>
  <c r="AH530" i="17"/>
  <c r="V530" i="17"/>
  <c r="T530" i="17"/>
  <c r="S530" i="17"/>
  <c r="B530" i="17"/>
  <c r="S529" i="17"/>
  <c r="R529" i="17"/>
  <c r="Q529" i="17"/>
  <c r="L529" i="17"/>
  <c r="K529" i="17"/>
  <c r="J529" i="17"/>
  <c r="I529" i="17"/>
  <c r="T529" i="17" s="1"/>
  <c r="AH528" i="17"/>
  <c r="X528" i="17"/>
  <c r="V528" i="17"/>
  <c r="U528" i="17" s="1"/>
  <c r="T528" i="17"/>
  <c r="W528" i="17" s="1"/>
  <c r="S528" i="17"/>
  <c r="B528" i="17"/>
  <c r="U527" i="17"/>
  <c r="T527" i="17"/>
  <c r="S527" i="17"/>
  <c r="R527" i="17"/>
  <c r="Q527" i="17"/>
  <c r="L527" i="17"/>
  <c r="K527" i="17"/>
  <c r="J527" i="17"/>
  <c r="I527" i="17"/>
  <c r="AL526" i="17"/>
  <c r="V526" i="17"/>
  <c r="W526" i="17" s="1"/>
  <c r="T526" i="17"/>
  <c r="S526" i="17"/>
  <c r="B526" i="17"/>
  <c r="AH525" i="17"/>
  <c r="V525" i="17"/>
  <c r="W525" i="17" s="1"/>
  <c r="T525" i="17"/>
  <c r="S525" i="17"/>
  <c r="B525" i="17"/>
  <c r="S524" i="17"/>
  <c r="R524" i="17"/>
  <c r="Q524" i="17"/>
  <c r="L524" i="17"/>
  <c r="K524" i="17"/>
  <c r="J524" i="17"/>
  <c r="I524" i="17"/>
  <c r="T524" i="17" s="1"/>
  <c r="AH523" i="17"/>
  <c r="W523" i="17"/>
  <c r="V523" i="17"/>
  <c r="U523" i="17" s="1"/>
  <c r="T523" i="17"/>
  <c r="S523" i="17"/>
  <c r="B523" i="17"/>
  <c r="U522" i="17"/>
  <c r="S522" i="17"/>
  <c r="R522" i="17"/>
  <c r="Q522" i="17"/>
  <c r="L522" i="17"/>
  <c r="K522" i="17"/>
  <c r="J522" i="17"/>
  <c r="I522" i="17"/>
  <c r="T522" i="17" s="1"/>
  <c r="X521" i="17"/>
  <c r="V521" i="17"/>
  <c r="T521" i="17"/>
  <c r="W521" i="17" s="1"/>
  <c r="S521" i="17"/>
  <c r="B521" i="17"/>
  <c r="AH520" i="17"/>
  <c r="X520" i="17"/>
  <c r="V520" i="17"/>
  <c r="U520" i="17" s="1"/>
  <c r="T520" i="17"/>
  <c r="S520" i="17"/>
  <c r="B520" i="17"/>
  <c r="AH519" i="17"/>
  <c r="X519" i="17"/>
  <c r="W519" i="17"/>
  <c r="V519" i="17"/>
  <c r="U519" i="17" s="1"/>
  <c r="T519" i="17"/>
  <c r="S519" i="17"/>
  <c r="B519" i="17"/>
  <c r="T518" i="17"/>
  <c r="V518" i="17" s="1"/>
  <c r="S518" i="17"/>
  <c r="B518" i="17"/>
  <c r="AH517" i="17"/>
  <c r="V517" i="17"/>
  <c r="W517" i="17" s="1"/>
  <c r="T517" i="17"/>
  <c r="S517" i="17"/>
  <c r="B517" i="17"/>
  <c r="S516" i="17"/>
  <c r="R516" i="17"/>
  <c r="Q516" i="17"/>
  <c r="L516" i="17"/>
  <c r="K516" i="17"/>
  <c r="J516" i="17"/>
  <c r="I516" i="17"/>
  <c r="T516" i="17" s="1"/>
  <c r="V515" i="17"/>
  <c r="X515" i="17" s="1"/>
  <c r="T515" i="17"/>
  <c r="S515" i="17"/>
  <c r="B515" i="17"/>
  <c r="X514" i="17"/>
  <c r="W514" i="17"/>
  <c r="V514" i="17"/>
  <c r="T514" i="17"/>
  <c r="S514" i="17"/>
  <c r="B514" i="17"/>
  <c r="U513" i="17"/>
  <c r="T513" i="17"/>
  <c r="S513" i="17"/>
  <c r="R513" i="17"/>
  <c r="Q513" i="17"/>
  <c r="L513" i="17"/>
  <c r="K513" i="17"/>
  <c r="J513" i="17"/>
  <c r="I513" i="17"/>
  <c r="AH512" i="17"/>
  <c r="V512" i="17"/>
  <c r="W512" i="17" s="1"/>
  <c r="T512" i="17"/>
  <c r="S512" i="17"/>
  <c r="B512" i="17"/>
  <c r="S511" i="17"/>
  <c r="R511" i="17"/>
  <c r="Q511" i="17"/>
  <c r="L511" i="17"/>
  <c r="K511" i="17"/>
  <c r="J511" i="17"/>
  <c r="I511" i="17"/>
  <c r="T511" i="17" s="1"/>
  <c r="T510" i="17"/>
  <c r="V510" i="17" s="1"/>
  <c r="S510" i="17"/>
  <c r="B510" i="17"/>
  <c r="AH509" i="17"/>
  <c r="V509" i="17" s="1"/>
  <c r="T509" i="17"/>
  <c r="S509" i="17"/>
  <c r="B509" i="17"/>
  <c r="S508" i="17"/>
  <c r="R508" i="17"/>
  <c r="Q508" i="17"/>
  <c r="L508" i="17"/>
  <c r="K508" i="17"/>
  <c r="J508" i="17"/>
  <c r="I508" i="17"/>
  <c r="T508" i="17" s="1"/>
  <c r="V507" i="17"/>
  <c r="X507" i="17" s="1"/>
  <c r="T507" i="17"/>
  <c r="S507" i="17"/>
  <c r="B507" i="17"/>
  <c r="AH506" i="17"/>
  <c r="V506" i="17" s="1"/>
  <c r="T506" i="17"/>
  <c r="S506" i="17"/>
  <c r="B506" i="17"/>
  <c r="S505" i="17"/>
  <c r="R505" i="17"/>
  <c r="Q505" i="17"/>
  <c r="L505" i="17"/>
  <c r="K505" i="17"/>
  <c r="J505" i="17"/>
  <c r="I505" i="17"/>
  <c r="T505" i="17" s="1"/>
  <c r="AH504" i="17"/>
  <c r="V504" i="17"/>
  <c r="U504" i="17" s="1"/>
  <c r="T504" i="17"/>
  <c r="S504" i="17"/>
  <c r="B504" i="17"/>
  <c r="U503" i="17"/>
  <c r="S503" i="17"/>
  <c r="R503" i="17"/>
  <c r="Q503" i="17"/>
  <c r="L503" i="17"/>
  <c r="K503" i="17"/>
  <c r="J503" i="17"/>
  <c r="I503" i="17"/>
  <c r="T503" i="17" s="1"/>
  <c r="AH502" i="17"/>
  <c r="V502" i="17" s="1"/>
  <c r="T502" i="17"/>
  <c r="S502" i="17"/>
  <c r="B502" i="17"/>
  <c r="X501" i="17"/>
  <c r="W501" i="17"/>
  <c r="T501" i="17"/>
  <c r="V501" i="17" s="1"/>
  <c r="S501" i="17"/>
  <c r="B501" i="17"/>
  <c r="AL500" i="17"/>
  <c r="V500" i="17"/>
  <c r="U500" i="17" s="1"/>
  <c r="T500" i="17"/>
  <c r="S500" i="17"/>
  <c r="B500" i="17"/>
  <c r="AL499" i="17"/>
  <c r="V499" i="17"/>
  <c r="U499" i="17" s="1"/>
  <c r="T499" i="17"/>
  <c r="S499" i="17"/>
  <c r="B499" i="17"/>
  <c r="AH498" i="17"/>
  <c r="X498" i="17"/>
  <c r="V498" i="17"/>
  <c r="U498" i="17" s="1"/>
  <c r="T498" i="17"/>
  <c r="W498" i="17" s="1"/>
  <c r="S498" i="17"/>
  <c r="B498" i="17"/>
  <c r="T497" i="17"/>
  <c r="S497" i="17"/>
  <c r="R497" i="17"/>
  <c r="Q497" i="17"/>
  <c r="L497" i="17"/>
  <c r="K497" i="17"/>
  <c r="J497" i="17"/>
  <c r="I497" i="17"/>
  <c r="AH496" i="17"/>
  <c r="V496" i="17" s="1"/>
  <c r="T496" i="17"/>
  <c r="S496" i="17"/>
  <c r="B496" i="17"/>
  <c r="AH495" i="17"/>
  <c r="V495" i="17"/>
  <c r="W495" i="17" s="1"/>
  <c r="U495" i="17"/>
  <c r="T495" i="17"/>
  <c r="S495" i="17"/>
  <c r="B495" i="17"/>
  <c r="AH494" i="17"/>
  <c r="V494" i="17" s="1"/>
  <c r="T494" i="17"/>
  <c r="S494" i="17"/>
  <c r="B494" i="17"/>
  <c r="AH493" i="17"/>
  <c r="V493" i="17" s="1"/>
  <c r="T493" i="17"/>
  <c r="S493" i="17"/>
  <c r="B493" i="17"/>
  <c r="S492" i="17"/>
  <c r="R492" i="17"/>
  <c r="Q492" i="17"/>
  <c r="L492" i="17"/>
  <c r="K492" i="17"/>
  <c r="J492" i="17"/>
  <c r="I492" i="17"/>
  <c r="T492" i="17" s="1"/>
  <c r="AL491" i="17"/>
  <c r="T491" i="17"/>
  <c r="V491" i="17" s="1"/>
  <c r="S491" i="17"/>
  <c r="S490" i="17" s="1"/>
  <c r="B491" i="17"/>
  <c r="U490" i="17"/>
  <c r="R490" i="17"/>
  <c r="Q490" i="17"/>
  <c r="L490" i="17"/>
  <c r="K490" i="17"/>
  <c r="J490" i="17"/>
  <c r="I490" i="17"/>
  <c r="T490" i="17" s="1"/>
  <c r="AH489" i="17"/>
  <c r="V489" i="17"/>
  <c r="U489" i="17" s="1"/>
  <c r="U488" i="17" s="1"/>
  <c r="T489" i="17"/>
  <c r="S489" i="17"/>
  <c r="B489" i="17"/>
  <c r="T488" i="17"/>
  <c r="S488" i="17"/>
  <c r="R488" i="17"/>
  <c r="Q488" i="17"/>
  <c r="L488" i="17"/>
  <c r="K488" i="17"/>
  <c r="J488" i="17"/>
  <c r="I488" i="17"/>
  <c r="X487" i="17"/>
  <c r="W487" i="17"/>
  <c r="V487" i="17"/>
  <c r="T487" i="17"/>
  <c r="S487" i="17"/>
  <c r="B487" i="17"/>
  <c r="AJ486" i="17"/>
  <c r="V486" i="17"/>
  <c r="X486" i="17" s="1"/>
  <c r="T486" i="17"/>
  <c r="S486" i="17"/>
  <c r="B486" i="17"/>
  <c r="AH485" i="17"/>
  <c r="V485" i="17" s="1"/>
  <c r="T485" i="17"/>
  <c r="S485" i="17"/>
  <c r="B485" i="17"/>
  <c r="AH484" i="17"/>
  <c r="V484" i="17" s="1"/>
  <c r="T484" i="17"/>
  <c r="S484" i="17"/>
  <c r="B484" i="17"/>
  <c r="T483" i="17"/>
  <c r="V483" i="17" s="1"/>
  <c r="S483" i="17"/>
  <c r="B483" i="17"/>
  <c r="AH482" i="17"/>
  <c r="V482" i="17"/>
  <c r="U482" i="17" s="1"/>
  <c r="X482" i="17" s="1"/>
  <c r="T482" i="17"/>
  <c r="W482" i="17" s="1"/>
  <c r="S482" i="17"/>
  <c r="B482" i="17"/>
  <c r="AH481" i="17"/>
  <c r="V481" i="17"/>
  <c r="U481" i="17" s="1"/>
  <c r="X481" i="17" s="1"/>
  <c r="T481" i="17"/>
  <c r="W481" i="17" s="1"/>
  <c r="S481" i="17"/>
  <c r="B481" i="17"/>
  <c r="AH480" i="17"/>
  <c r="V480" i="17"/>
  <c r="U480" i="17" s="1"/>
  <c r="T480" i="17"/>
  <c r="S480" i="17"/>
  <c r="B480" i="17"/>
  <c r="S479" i="17"/>
  <c r="R479" i="17"/>
  <c r="Q479" i="17"/>
  <c r="L479" i="17"/>
  <c r="K479" i="17"/>
  <c r="J479" i="17"/>
  <c r="I479" i="17"/>
  <c r="T479" i="17" s="1"/>
  <c r="AH478" i="17"/>
  <c r="V478" i="17"/>
  <c r="W478" i="17" s="1"/>
  <c r="T478" i="17"/>
  <c r="S478" i="17"/>
  <c r="B478" i="17"/>
  <c r="AH477" i="17"/>
  <c r="V477" i="17"/>
  <c r="T477" i="17"/>
  <c r="S477" i="17"/>
  <c r="B477" i="17"/>
  <c r="AH476" i="17"/>
  <c r="V476" i="17"/>
  <c r="T476" i="17"/>
  <c r="S476" i="17"/>
  <c r="B476" i="17"/>
  <c r="T475" i="17"/>
  <c r="V475" i="17" s="1"/>
  <c r="S475" i="17"/>
  <c r="B475" i="17"/>
  <c r="T474" i="17"/>
  <c r="V474" i="17" s="1"/>
  <c r="S474" i="17"/>
  <c r="B474" i="17"/>
  <c r="X473" i="17"/>
  <c r="V473" i="17"/>
  <c r="T473" i="17"/>
  <c r="W473" i="17" s="1"/>
  <c r="S473" i="17"/>
  <c r="B473" i="17"/>
  <c r="W472" i="17"/>
  <c r="V472" i="17"/>
  <c r="X472" i="17" s="1"/>
  <c r="T472" i="17"/>
  <c r="S472" i="17"/>
  <c r="B472" i="17"/>
  <c r="X471" i="17"/>
  <c r="V471" i="17"/>
  <c r="T471" i="17"/>
  <c r="W471" i="17" s="1"/>
  <c r="S471" i="17"/>
  <c r="B471" i="17"/>
  <c r="AH470" i="17"/>
  <c r="V470" i="17"/>
  <c r="U470" i="17" s="1"/>
  <c r="X470" i="17" s="1"/>
  <c r="T470" i="17"/>
  <c r="S470" i="17"/>
  <c r="B470" i="17"/>
  <c r="AH469" i="17"/>
  <c r="V469" i="17"/>
  <c r="U469" i="17" s="1"/>
  <c r="X469" i="17" s="1"/>
  <c r="T469" i="17"/>
  <c r="S469" i="17"/>
  <c r="B469" i="17"/>
  <c r="AH468" i="17"/>
  <c r="V468" i="17"/>
  <c r="U468" i="17" s="1"/>
  <c r="T468" i="17"/>
  <c r="S468" i="17"/>
  <c r="B468" i="17"/>
  <c r="S467" i="17"/>
  <c r="R467" i="17"/>
  <c r="Q467" i="17"/>
  <c r="L467" i="17"/>
  <c r="K467" i="17"/>
  <c r="J467" i="17"/>
  <c r="I467" i="17"/>
  <c r="T467" i="17" s="1"/>
  <c r="T466" i="17"/>
  <c r="V466" i="17" s="1"/>
  <c r="S466" i="17"/>
  <c r="B466" i="17"/>
  <c r="AH465" i="17"/>
  <c r="V465" i="17"/>
  <c r="U465" i="17" s="1"/>
  <c r="T465" i="17"/>
  <c r="S465" i="17"/>
  <c r="B465" i="17"/>
  <c r="AL464" i="17"/>
  <c r="V464" i="17"/>
  <c r="U464" i="17" s="1"/>
  <c r="T464" i="17"/>
  <c r="S464" i="17"/>
  <c r="B464" i="17"/>
  <c r="AH463" i="17"/>
  <c r="V463" i="17"/>
  <c r="U463" i="17" s="1"/>
  <c r="T463" i="17"/>
  <c r="S463" i="17"/>
  <c r="B463" i="17"/>
  <c r="T462" i="17"/>
  <c r="V462" i="17" s="1"/>
  <c r="S462" i="17"/>
  <c r="B462" i="17"/>
  <c r="S461" i="17"/>
  <c r="R461" i="17"/>
  <c r="Q461" i="17"/>
  <c r="L461" i="17"/>
  <c r="K461" i="17"/>
  <c r="J461" i="17"/>
  <c r="I461" i="17"/>
  <c r="T461" i="17" s="1"/>
  <c r="T460" i="17"/>
  <c r="V460" i="17" s="1"/>
  <c r="S460" i="17"/>
  <c r="B460" i="17"/>
  <c r="U459" i="17"/>
  <c r="S459" i="17"/>
  <c r="R459" i="17"/>
  <c r="Q459" i="17"/>
  <c r="L459" i="17"/>
  <c r="K459" i="17"/>
  <c r="J459" i="17"/>
  <c r="I459" i="17"/>
  <c r="T459" i="17" s="1"/>
  <c r="T458" i="17"/>
  <c r="V458" i="17" s="1"/>
  <c r="S458" i="17"/>
  <c r="B458" i="17"/>
  <c r="U457" i="17"/>
  <c r="S457" i="17"/>
  <c r="R457" i="17"/>
  <c r="Q457" i="17"/>
  <c r="L457" i="17"/>
  <c r="K457" i="17"/>
  <c r="J457" i="17"/>
  <c r="I457" i="17"/>
  <c r="T457" i="17" s="1"/>
  <c r="T456" i="17"/>
  <c r="V456" i="17" s="1"/>
  <c r="S456" i="17"/>
  <c r="B456" i="17"/>
  <c r="U455" i="17"/>
  <c r="S455" i="17"/>
  <c r="R455" i="17"/>
  <c r="Q455" i="17"/>
  <c r="L455" i="17"/>
  <c r="K455" i="17"/>
  <c r="J455" i="17"/>
  <c r="I455" i="17"/>
  <c r="T455" i="17" s="1"/>
  <c r="AH454" i="17"/>
  <c r="V454" i="17"/>
  <c r="U454" i="17" s="1"/>
  <c r="U453" i="17" s="1"/>
  <c r="T454" i="17"/>
  <c r="S454" i="17"/>
  <c r="B454" i="17"/>
  <c r="S453" i="17"/>
  <c r="R453" i="17"/>
  <c r="Q453" i="17"/>
  <c r="L453" i="17"/>
  <c r="K453" i="17"/>
  <c r="J453" i="17"/>
  <c r="I453" i="17"/>
  <c r="T453" i="17" s="1"/>
  <c r="AH452" i="17"/>
  <c r="V452" i="17"/>
  <c r="W452" i="17" s="1"/>
  <c r="T452" i="17"/>
  <c r="S452" i="17"/>
  <c r="B452" i="17"/>
  <c r="S451" i="17"/>
  <c r="R451" i="17"/>
  <c r="Q451" i="17"/>
  <c r="L451" i="17"/>
  <c r="K451" i="17"/>
  <c r="J451" i="17"/>
  <c r="I451" i="17"/>
  <c r="T451" i="17" s="1"/>
  <c r="AH450" i="17"/>
  <c r="V450" i="17"/>
  <c r="U450" i="17" s="1"/>
  <c r="U449" i="17" s="1"/>
  <c r="T450" i="17"/>
  <c r="S450" i="17"/>
  <c r="B450" i="17"/>
  <c r="S449" i="17"/>
  <c r="R449" i="17"/>
  <c r="Q449" i="17"/>
  <c r="L449" i="17"/>
  <c r="K449" i="17"/>
  <c r="J449" i="17"/>
  <c r="I449" i="17"/>
  <c r="T449" i="17" s="1"/>
  <c r="T448" i="17"/>
  <c r="V448" i="17" s="1"/>
  <c r="S448" i="17"/>
  <c r="B448" i="17"/>
  <c r="T447" i="17"/>
  <c r="V447" i="17" s="1"/>
  <c r="S447" i="17"/>
  <c r="B447" i="17"/>
  <c r="AH446" i="17"/>
  <c r="V446" i="17"/>
  <c r="W446" i="17" s="1"/>
  <c r="T446" i="17"/>
  <c r="S446" i="17"/>
  <c r="B446" i="17"/>
  <c r="AH445" i="17"/>
  <c r="V445" i="17"/>
  <c r="W445" i="17" s="1"/>
  <c r="T445" i="17"/>
  <c r="S445" i="17"/>
  <c r="B445" i="17"/>
  <c r="AH444" i="17"/>
  <c r="V444" i="17"/>
  <c r="W444" i="17" s="1"/>
  <c r="T444" i="17"/>
  <c r="S444" i="17"/>
  <c r="B444" i="17"/>
  <c r="AH443" i="17"/>
  <c r="V443" i="17"/>
  <c r="W443" i="17" s="1"/>
  <c r="T443" i="17"/>
  <c r="S443" i="17"/>
  <c r="B443" i="17"/>
  <c r="AH442" i="17"/>
  <c r="V442" i="17"/>
  <c r="T442" i="17"/>
  <c r="S442" i="17"/>
  <c r="B442" i="17"/>
  <c r="T441" i="17"/>
  <c r="V441" i="17" s="1"/>
  <c r="S441" i="17"/>
  <c r="B441" i="17"/>
  <c r="AH440" i="17"/>
  <c r="V440" i="17"/>
  <c r="U440" i="17" s="1"/>
  <c r="X440" i="17" s="1"/>
  <c r="T440" i="17"/>
  <c r="S440" i="17"/>
  <c r="B440" i="17"/>
  <c r="AH439" i="17"/>
  <c r="V439" i="17"/>
  <c r="U439" i="17" s="1"/>
  <c r="T439" i="17"/>
  <c r="S439" i="17"/>
  <c r="B439" i="17"/>
  <c r="S438" i="17"/>
  <c r="R438" i="17"/>
  <c r="Q438" i="17"/>
  <c r="L438" i="17"/>
  <c r="K438" i="17"/>
  <c r="J438" i="17"/>
  <c r="I438" i="17"/>
  <c r="T438" i="17" s="1"/>
  <c r="AH437" i="17"/>
  <c r="V437" i="17"/>
  <c r="W437" i="17" s="1"/>
  <c r="T437" i="17"/>
  <c r="S437" i="17"/>
  <c r="B437" i="17"/>
  <c r="AH436" i="17"/>
  <c r="V436" i="17"/>
  <c r="W436" i="17" s="1"/>
  <c r="T436" i="17"/>
  <c r="S436" i="17"/>
  <c r="B436" i="17"/>
  <c r="S435" i="17"/>
  <c r="R435" i="17"/>
  <c r="Q435" i="17"/>
  <c r="L435" i="17"/>
  <c r="K435" i="17"/>
  <c r="J435" i="17"/>
  <c r="I435" i="17"/>
  <c r="T435" i="17" s="1"/>
  <c r="AH434" i="17"/>
  <c r="V434" i="17"/>
  <c r="U434" i="17" s="1"/>
  <c r="X434" i="17" s="1"/>
  <c r="T434" i="17"/>
  <c r="S434" i="17"/>
  <c r="B434" i="17"/>
  <c r="V433" i="17"/>
  <c r="X433" i="17" s="1"/>
  <c r="T433" i="17"/>
  <c r="W433" i="17" s="1"/>
  <c r="S433" i="17"/>
  <c r="B433" i="17"/>
  <c r="AH432" i="17"/>
  <c r="V432" i="17"/>
  <c r="T432" i="17"/>
  <c r="S432" i="17"/>
  <c r="B432" i="17"/>
  <c r="AH431" i="17"/>
  <c r="V431" i="17"/>
  <c r="T431" i="17"/>
  <c r="S431" i="17"/>
  <c r="B431" i="17"/>
  <c r="AH430" i="17"/>
  <c r="V430" i="17"/>
  <c r="T430" i="17"/>
  <c r="S430" i="17"/>
  <c r="B430" i="17"/>
  <c r="S429" i="17"/>
  <c r="R429" i="17"/>
  <c r="Q429" i="17"/>
  <c r="L429" i="17"/>
  <c r="K429" i="17"/>
  <c r="J429" i="17"/>
  <c r="I429" i="17"/>
  <c r="T429" i="17" s="1"/>
  <c r="AL428" i="17"/>
  <c r="V428" i="17"/>
  <c r="U428" i="17" s="1"/>
  <c r="X428" i="17" s="1"/>
  <c r="T428" i="17"/>
  <c r="S428" i="17"/>
  <c r="B428" i="17"/>
  <c r="W427" i="17"/>
  <c r="V427" i="17"/>
  <c r="X427" i="17" s="1"/>
  <c r="T427" i="17"/>
  <c r="S427" i="17"/>
  <c r="B427" i="17"/>
  <c r="X426" i="17"/>
  <c r="V426" i="17"/>
  <c r="T426" i="17"/>
  <c r="W426" i="17" s="1"/>
  <c r="S426" i="17"/>
  <c r="B426" i="17"/>
  <c r="W425" i="17"/>
  <c r="V425" i="17"/>
  <c r="X425" i="17" s="1"/>
  <c r="T425" i="17"/>
  <c r="S425" i="17"/>
  <c r="B425" i="17"/>
  <c r="AH424" i="17"/>
  <c r="V424" i="17"/>
  <c r="T424" i="17"/>
  <c r="S424" i="17"/>
  <c r="B424" i="17"/>
  <c r="T423" i="17"/>
  <c r="V423" i="17" s="1"/>
  <c r="S423" i="17"/>
  <c r="B423" i="17"/>
  <c r="S422" i="17"/>
  <c r="R422" i="17"/>
  <c r="Q422" i="17"/>
  <c r="L422" i="17"/>
  <c r="K422" i="17"/>
  <c r="J422" i="17"/>
  <c r="I422" i="17"/>
  <c r="T422" i="17" s="1"/>
  <c r="T421" i="17"/>
  <c r="V421" i="17" s="1"/>
  <c r="S421" i="17"/>
  <c r="B421" i="17"/>
  <c r="W420" i="17"/>
  <c r="V420" i="17"/>
  <c r="X420" i="17" s="1"/>
  <c r="T420" i="17"/>
  <c r="S420" i="17"/>
  <c r="B420" i="17"/>
  <c r="T419" i="17"/>
  <c r="V419" i="17" s="1"/>
  <c r="S419" i="17"/>
  <c r="B419" i="17"/>
  <c r="U418" i="17"/>
  <c r="S418" i="17"/>
  <c r="R418" i="17"/>
  <c r="Q418" i="17"/>
  <c r="L418" i="17"/>
  <c r="K418" i="17"/>
  <c r="J418" i="17"/>
  <c r="I418" i="17"/>
  <c r="T418" i="17" s="1"/>
  <c r="AH417" i="17"/>
  <c r="V417" i="17"/>
  <c r="T417" i="17"/>
  <c r="S417" i="17"/>
  <c r="B417" i="17"/>
  <c r="S416" i="17"/>
  <c r="R416" i="17"/>
  <c r="Q416" i="17"/>
  <c r="L416" i="17"/>
  <c r="K416" i="17"/>
  <c r="J416" i="17"/>
  <c r="I416" i="17"/>
  <c r="T416" i="17" s="1"/>
  <c r="AH415" i="17"/>
  <c r="V415" i="17"/>
  <c r="T415" i="17"/>
  <c r="S415" i="17"/>
  <c r="B415" i="17"/>
  <c r="AH414" i="17"/>
  <c r="V414" i="17"/>
  <c r="T414" i="17"/>
  <c r="S414" i="17"/>
  <c r="B414" i="17"/>
  <c r="AH413" i="17"/>
  <c r="V413" i="17"/>
  <c r="T413" i="17"/>
  <c r="S413" i="17"/>
  <c r="B413" i="17"/>
  <c r="S412" i="17"/>
  <c r="R412" i="17"/>
  <c r="Q412" i="17"/>
  <c r="L412" i="17"/>
  <c r="K412" i="17"/>
  <c r="J412" i="17"/>
  <c r="I412" i="17"/>
  <c r="T412" i="17" s="1"/>
  <c r="T411" i="17"/>
  <c r="V411" i="17" s="1"/>
  <c r="X411" i="17" s="1"/>
  <c r="S411" i="17"/>
  <c r="B411" i="17"/>
  <c r="T410" i="17"/>
  <c r="V410" i="17" s="1"/>
  <c r="X410" i="17" s="1"/>
  <c r="S410" i="17"/>
  <c r="B410" i="17"/>
  <c r="T409" i="17"/>
  <c r="V409" i="17" s="1"/>
  <c r="X409" i="17" s="1"/>
  <c r="S409" i="17"/>
  <c r="B409" i="17"/>
  <c r="U408" i="17"/>
  <c r="S408" i="17"/>
  <c r="R408" i="17"/>
  <c r="Q408" i="17"/>
  <c r="L408" i="17"/>
  <c r="K408" i="17"/>
  <c r="J408" i="17"/>
  <c r="I408" i="17"/>
  <c r="T408" i="17" s="1"/>
  <c r="AH407" i="17"/>
  <c r="V407" i="17"/>
  <c r="T407" i="17"/>
  <c r="S407" i="17"/>
  <c r="B407" i="17"/>
  <c r="S406" i="17"/>
  <c r="R406" i="17"/>
  <c r="Q406" i="17"/>
  <c r="L406" i="17"/>
  <c r="K406" i="17"/>
  <c r="J406" i="17"/>
  <c r="I406" i="17"/>
  <c r="T406" i="17" s="1"/>
  <c r="T405" i="17"/>
  <c r="V405" i="17" s="1"/>
  <c r="X405" i="17" s="1"/>
  <c r="S405" i="17"/>
  <c r="B405" i="17"/>
  <c r="T404" i="17"/>
  <c r="V404" i="17" s="1"/>
  <c r="X404" i="17" s="1"/>
  <c r="S404" i="17"/>
  <c r="B404" i="17"/>
  <c r="T403" i="17"/>
  <c r="V403" i="17" s="1"/>
  <c r="X403" i="17" s="1"/>
  <c r="S403" i="17"/>
  <c r="B403" i="17"/>
  <c r="AH402" i="17"/>
  <c r="V402" i="17"/>
  <c r="T402" i="17"/>
  <c r="S402" i="17"/>
  <c r="B402" i="17"/>
  <c r="T401" i="17"/>
  <c r="V401" i="17" s="1"/>
  <c r="X401" i="17" s="1"/>
  <c r="S401" i="17"/>
  <c r="B401" i="17"/>
  <c r="AH400" i="17"/>
  <c r="V400" i="17"/>
  <c r="T400" i="17"/>
  <c r="S400" i="17"/>
  <c r="B400" i="17"/>
  <c r="AH399" i="17"/>
  <c r="V399" i="17"/>
  <c r="T399" i="17"/>
  <c r="S399" i="17"/>
  <c r="B399" i="17"/>
  <c r="S398" i="17"/>
  <c r="R398" i="17"/>
  <c r="Q398" i="17"/>
  <c r="L398" i="17"/>
  <c r="K398" i="17"/>
  <c r="J398" i="17"/>
  <c r="I398" i="17"/>
  <c r="T398" i="17" s="1"/>
  <c r="AL397" i="17"/>
  <c r="V397" i="17"/>
  <c r="T397" i="17"/>
  <c r="S397" i="17"/>
  <c r="B397" i="17"/>
  <c r="S396" i="17"/>
  <c r="R396" i="17"/>
  <c r="Q396" i="17"/>
  <c r="L396" i="17"/>
  <c r="K396" i="17"/>
  <c r="J396" i="17"/>
  <c r="I396" i="17"/>
  <c r="T396" i="17" s="1"/>
  <c r="T395" i="17"/>
  <c r="V395" i="17" s="1"/>
  <c r="X395" i="17" s="1"/>
  <c r="S395" i="17"/>
  <c r="B395" i="17"/>
  <c r="AH394" i="17"/>
  <c r="V394" i="17"/>
  <c r="T394" i="17"/>
  <c r="S394" i="17"/>
  <c r="B394" i="17"/>
  <c r="AL393" i="17"/>
  <c r="V393" i="17"/>
  <c r="T393" i="17"/>
  <c r="S393" i="17"/>
  <c r="B393" i="17"/>
  <c r="T392" i="17"/>
  <c r="V392" i="17" s="1"/>
  <c r="X392" i="17" s="1"/>
  <c r="S392" i="17"/>
  <c r="B392" i="17"/>
  <c r="S391" i="17"/>
  <c r="R391" i="17"/>
  <c r="Q391" i="17"/>
  <c r="L391" i="17"/>
  <c r="K391" i="17"/>
  <c r="J391" i="17"/>
  <c r="I391" i="17"/>
  <c r="T391" i="17" s="1"/>
  <c r="T390" i="17"/>
  <c r="V390" i="17" s="1"/>
  <c r="X390" i="17" s="1"/>
  <c r="S390" i="17"/>
  <c r="B390" i="17"/>
  <c r="U389" i="17"/>
  <c r="S389" i="17"/>
  <c r="R389" i="17"/>
  <c r="Q389" i="17"/>
  <c r="L389" i="17"/>
  <c r="K389" i="17"/>
  <c r="J389" i="17"/>
  <c r="I389" i="17"/>
  <c r="T389" i="17" s="1"/>
  <c r="X388" i="17"/>
  <c r="V388" i="17"/>
  <c r="T388" i="17"/>
  <c r="W388" i="17" s="1"/>
  <c r="S388" i="17"/>
  <c r="B388" i="17"/>
  <c r="AH387" i="17"/>
  <c r="V387" i="17"/>
  <c r="T387" i="17"/>
  <c r="S387" i="17"/>
  <c r="B387" i="17"/>
  <c r="S386" i="17"/>
  <c r="R386" i="17"/>
  <c r="Q386" i="17"/>
  <c r="L386" i="17"/>
  <c r="K386" i="17"/>
  <c r="J386" i="17"/>
  <c r="I386" i="17"/>
  <c r="T386" i="17" s="1"/>
  <c r="T385" i="17"/>
  <c r="V385" i="17" s="1"/>
  <c r="X385" i="17" s="1"/>
  <c r="S385" i="17"/>
  <c r="B385" i="17"/>
  <c r="T384" i="17"/>
  <c r="V384" i="17" s="1"/>
  <c r="X384" i="17" s="1"/>
  <c r="S384" i="17"/>
  <c r="B384" i="17"/>
  <c r="AL383" i="17"/>
  <c r="V383" i="17"/>
  <c r="T383" i="17"/>
  <c r="S383" i="17"/>
  <c r="B383" i="17"/>
  <c r="AH382" i="17"/>
  <c r="V382" i="17"/>
  <c r="T382" i="17"/>
  <c r="S382" i="17"/>
  <c r="B382" i="17"/>
  <c r="S381" i="17"/>
  <c r="R381" i="17"/>
  <c r="Q381" i="17"/>
  <c r="L381" i="17"/>
  <c r="K381" i="17"/>
  <c r="J381" i="17"/>
  <c r="I381" i="17"/>
  <c r="T381" i="17" s="1"/>
  <c r="AH380" i="17"/>
  <c r="V380" i="17"/>
  <c r="T380" i="17"/>
  <c r="S380" i="17"/>
  <c r="B380" i="17"/>
  <c r="S379" i="17"/>
  <c r="R379" i="17"/>
  <c r="Q379" i="17"/>
  <c r="L379" i="17"/>
  <c r="K379" i="17"/>
  <c r="J379" i="17"/>
  <c r="I379" i="17"/>
  <c r="T379" i="17" s="1"/>
  <c r="AL378" i="17"/>
  <c r="AH378" i="17"/>
  <c r="V378" i="17" s="1"/>
  <c r="T378" i="17"/>
  <c r="S378" i="17"/>
  <c r="S377" i="17" s="1"/>
  <c r="B378" i="17"/>
  <c r="T377" i="17"/>
  <c r="R377" i="17"/>
  <c r="Q377" i="17"/>
  <c r="L377" i="17"/>
  <c r="K377" i="17"/>
  <c r="J377" i="17"/>
  <c r="I377" i="17"/>
  <c r="X376" i="17"/>
  <c r="V376" i="17"/>
  <c r="W376" i="17" s="1"/>
  <c r="T376" i="17"/>
  <c r="S376" i="17"/>
  <c r="B376" i="17"/>
  <c r="AH375" i="17"/>
  <c r="V375" i="17" s="1"/>
  <c r="W375" i="17"/>
  <c r="T375" i="17"/>
  <c r="S375" i="17"/>
  <c r="S374" i="17" s="1"/>
  <c r="B375" i="17"/>
  <c r="T374" i="17"/>
  <c r="R374" i="17"/>
  <c r="Q374" i="17"/>
  <c r="L374" i="17"/>
  <c r="K374" i="17"/>
  <c r="J374" i="17"/>
  <c r="I374" i="17"/>
  <c r="V373" i="17"/>
  <c r="W373" i="17" s="1"/>
  <c r="T373" i="17"/>
  <c r="S373" i="17"/>
  <c r="B373" i="17"/>
  <c r="X372" i="17"/>
  <c r="V372" i="17"/>
  <c r="W372" i="17" s="1"/>
  <c r="T372" i="17"/>
  <c r="S372" i="17"/>
  <c r="B372" i="17"/>
  <c r="V371" i="17"/>
  <c r="W371" i="17" s="1"/>
  <c r="T371" i="17"/>
  <c r="S371" i="17"/>
  <c r="B371" i="17"/>
  <c r="AH370" i="17"/>
  <c r="V370" i="17" s="1"/>
  <c r="T370" i="17"/>
  <c r="S370" i="17"/>
  <c r="B370" i="17"/>
  <c r="AH369" i="17"/>
  <c r="V369" i="17" s="1"/>
  <c r="W369" i="17" s="1"/>
  <c r="U369" i="17"/>
  <c r="T369" i="17"/>
  <c r="S369" i="17"/>
  <c r="B369" i="17"/>
  <c r="AH368" i="17"/>
  <c r="V368" i="17" s="1"/>
  <c r="T368" i="17"/>
  <c r="S368" i="17"/>
  <c r="B368" i="17"/>
  <c r="X367" i="17"/>
  <c r="V367" i="17"/>
  <c r="W367" i="17" s="1"/>
  <c r="T367" i="17"/>
  <c r="S367" i="17"/>
  <c r="B367" i="17"/>
  <c r="AH366" i="17"/>
  <c r="V366" i="17" s="1"/>
  <c r="W366" i="17"/>
  <c r="T366" i="17"/>
  <c r="S366" i="17"/>
  <c r="B366" i="17"/>
  <c r="AH365" i="17"/>
  <c r="V365" i="17" s="1"/>
  <c r="W365" i="17"/>
  <c r="U365" i="17"/>
  <c r="T365" i="17"/>
  <c r="S365" i="17"/>
  <c r="B365" i="17"/>
  <c r="AH364" i="17"/>
  <c r="V364" i="17" s="1"/>
  <c r="W364" i="17"/>
  <c r="T364" i="17"/>
  <c r="S364" i="17"/>
  <c r="B364" i="17"/>
  <c r="AL363" i="17"/>
  <c r="V363" i="17" s="1"/>
  <c r="W363" i="17"/>
  <c r="U363" i="17"/>
  <c r="T363" i="17"/>
  <c r="S363" i="17"/>
  <c r="B363" i="17"/>
  <c r="AH362" i="17"/>
  <c r="V362" i="17" s="1"/>
  <c r="W362" i="17"/>
  <c r="T362" i="17"/>
  <c r="S362" i="17"/>
  <c r="B362" i="17"/>
  <c r="AH361" i="17"/>
  <c r="V361" i="17" s="1"/>
  <c r="W361" i="17"/>
  <c r="U361" i="17"/>
  <c r="T361" i="17"/>
  <c r="S361" i="17"/>
  <c r="B361" i="17"/>
  <c r="AH360" i="17"/>
  <c r="V360" i="17" s="1"/>
  <c r="W360" i="17"/>
  <c r="T360" i="17"/>
  <c r="S360" i="17"/>
  <c r="B360" i="17"/>
  <c r="AH359" i="17"/>
  <c r="V359" i="17" s="1"/>
  <c r="W359" i="17"/>
  <c r="U359" i="17"/>
  <c r="T359" i="17"/>
  <c r="S359" i="17"/>
  <c r="B359" i="17"/>
  <c r="AH358" i="17"/>
  <c r="V358" i="17" s="1"/>
  <c r="W358" i="17"/>
  <c r="T358" i="17"/>
  <c r="S358" i="17"/>
  <c r="B358" i="17"/>
  <c r="V357" i="17"/>
  <c r="W357" i="17" s="1"/>
  <c r="T357" i="17"/>
  <c r="S357" i="17"/>
  <c r="S356" i="17" s="1"/>
  <c r="B357" i="17"/>
  <c r="T356" i="17"/>
  <c r="R356" i="17"/>
  <c r="Q356" i="17"/>
  <c r="L356" i="17"/>
  <c r="K356" i="17"/>
  <c r="J356" i="17"/>
  <c r="I356" i="17"/>
  <c r="AH355" i="17"/>
  <c r="V355" i="17" s="1"/>
  <c r="W355" i="17" s="1"/>
  <c r="U355" i="17"/>
  <c r="U354" i="17" s="1"/>
  <c r="T355" i="17"/>
  <c r="S355" i="17"/>
  <c r="S354" i="17" s="1"/>
  <c r="B355" i="17"/>
  <c r="T354" i="17"/>
  <c r="R354" i="17"/>
  <c r="Q354" i="17"/>
  <c r="L354" i="17"/>
  <c r="K354" i="17"/>
  <c r="J354" i="17"/>
  <c r="I354" i="17"/>
  <c r="X353" i="17"/>
  <c r="V353" i="17"/>
  <c r="W353" i="17" s="1"/>
  <c r="T353" i="17"/>
  <c r="S353" i="17"/>
  <c r="B353" i="17"/>
  <c r="AH352" i="17"/>
  <c r="V352" i="17" s="1"/>
  <c r="W352" i="17"/>
  <c r="U352" i="17"/>
  <c r="U351" i="17" s="1"/>
  <c r="T352" i="17"/>
  <c r="S352" i="17"/>
  <c r="B352" i="17"/>
  <c r="T351" i="17"/>
  <c r="R351" i="17"/>
  <c r="Q351" i="17"/>
  <c r="L351" i="17"/>
  <c r="K351" i="17"/>
  <c r="J351" i="17"/>
  <c r="I351" i="17"/>
  <c r="AH350" i="17"/>
  <c r="V350" i="17" s="1"/>
  <c r="W350" i="17"/>
  <c r="T350" i="17"/>
  <c r="S350" i="17"/>
  <c r="B350" i="17"/>
  <c r="V349" i="17"/>
  <c r="W349" i="17" s="1"/>
  <c r="T349" i="17"/>
  <c r="S349" i="17"/>
  <c r="B349" i="17"/>
  <c r="X348" i="17"/>
  <c r="V348" i="17"/>
  <c r="W348" i="17" s="1"/>
  <c r="T348" i="17"/>
  <c r="S348" i="17"/>
  <c r="B348" i="17"/>
  <c r="T347" i="17"/>
  <c r="R347" i="17"/>
  <c r="Q347" i="17"/>
  <c r="L347" i="17"/>
  <c r="K347" i="17"/>
  <c r="J347" i="17"/>
  <c r="I347" i="17"/>
  <c r="AH346" i="17"/>
  <c r="V346" i="17" s="1"/>
  <c r="W346" i="17"/>
  <c r="T346" i="17"/>
  <c r="S346" i="17"/>
  <c r="B346" i="17"/>
  <c r="AH345" i="17"/>
  <c r="V345" i="17" s="1"/>
  <c r="W345" i="17"/>
  <c r="U345" i="17"/>
  <c r="T345" i="17"/>
  <c r="S345" i="17"/>
  <c r="B345" i="17"/>
  <c r="T344" i="17"/>
  <c r="R344" i="17"/>
  <c r="Q344" i="17"/>
  <c r="L344" i="17"/>
  <c r="K344" i="17"/>
  <c r="J344" i="17"/>
  <c r="I344" i="17"/>
  <c r="AL343" i="17"/>
  <c r="V343" i="17" s="1"/>
  <c r="X343" i="17" s="1"/>
  <c r="W343" i="17"/>
  <c r="T343" i="17"/>
  <c r="S343" i="17"/>
  <c r="B343" i="17"/>
  <c r="AL342" i="17"/>
  <c r="V342" i="17"/>
  <c r="W342" i="17" s="1"/>
  <c r="T342" i="17"/>
  <c r="S342" i="17"/>
  <c r="S341" i="17" s="1"/>
  <c r="B342" i="17"/>
  <c r="U341" i="17"/>
  <c r="T341" i="17"/>
  <c r="R341" i="17"/>
  <c r="Q341" i="17"/>
  <c r="L341" i="17"/>
  <c r="K341" i="17"/>
  <c r="J341" i="17"/>
  <c r="I341" i="17"/>
  <c r="AH340" i="17"/>
  <c r="V340" i="17" s="1"/>
  <c r="W340" i="17"/>
  <c r="T340" i="17"/>
  <c r="S340" i="17"/>
  <c r="B340" i="17"/>
  <c r="AH339" i="17"/>
  <c r="V339" i="17" s="1"/>
  <c r="W339" i="17"/>
  <c r="U339" i="17"/>
  <c r="T339" i="17"/>
  <c r="S339" i="17"/>
  <c r="B339" i="17"/>
  <c r="V338" i="17"/>
  <c r="W338" i="17" s="1"/>
  <c r="T338" i="17"/>
  <c r="S338" i="17"/>
  <c r="B338" i="17"/>
  <c r="X337" i="17"/>
  <c r="V337" i="17"/>
  <c r="W337" i="17" s="1"/>
  <c r="T337" i="17"/>
  <c r="S337" i="17"/>
  <c r="B337" i="17"/>
  <c r="T336" i="17"/>
  <c r="R336" i="17"/>
  <c r="Q336" i="17"/>
  <c r="L336" i="17"/>
  <c r="K336" i="17"/>
  <c r="J336" i="17"/>
  <c r="I336" i="17"/>
  <c r="V335" i="17"/>
  <c r="W335" i="17" s="1"/>
  <c r="T335" i="17"/>
  <c r="S335" i="17"/>
  <c r="B335" i="17"/>
  <c r="X334" i="17"/>
  <c r="V334" i="17"/>
  <c r="W334" i="17" s="1"/>
  <c r="T334" i="17"/>
  <c r="S334" i="17"/>
  <c r="B334" i="17"/>
  <c r="AH333" i="17"/>
  <c r="V333" i="17" s="1"/>
  <c r="W333" i="17"/>
  <c r="T333" i="17"/>
  <c r="S333" i="17"/>
  <c r="B333" i="17"/>
  <c r="AH332" i="17"/>
  <c r="V332" i="17" s="1"/>
  <c r="W332" i="17"/>
  <c r="U332" i="17"/>
  <c r="T332" i="17"/>
  <c r="S332" i="17"/>
  <c r="B332" i="17"/>
  <c r="AH331" i="17"/>
  <c r="V331" i="17" s="1"/>
  <c r="W331" i="17"/>
  <c r="T331" i="17"/>
  <c r="S331" i="17"/>
  <c r="B331" i="17"/>
  <c r="AH330" i="17"/>
  <c r="V330" i="17" s="1"/>
  <c r="W330" i="17"/>
  <c r="U330" i="17"/>
  <c r="T330" i="17"/>
  <c r="S330" i="17"/>
  <c r="B330" i="17"/>
  <c r="AH329" i="17"/>
  <c r="V329" i="17" s="1"/>
  <c r="W329" i="17"/>
  <c r="T329" i="17"/>
  <c r="S329" i="17"/>
  <c r="B329" i="17"/>
  <c r="AL328" i="17"/>
  <c r="V328" i="17" s="1"/>
  <c r="X328" i="17" s="1"/>
  <c r="W328" i="17"/>
  <c r="T328" i="17"/>
  <c r="S328" i="17"/>
  <c r="B328" i="17"/>
  <c r="X327" i="17"/>
  <c r="W327" i="17"/>
  <c r="V327" i="17"/>
  <c r="T327" i="17"/>
  <c r="S327" i="17"/>
  <c r="B327" i="17"/>
  <c r="AL326" i="17"/>
  <c r="V326" i="17"/>
  <c r="W326" i="17" s="1"/>
  <c r="T326" i="17"/>
  <c r="S326" i="17"/>
  <c r="B326" i="17"/>
  <c r="T325" i="17"/>
  <c r="V325" i="17" s="1"/>
  <c r="S325" i="17"/>
  <c r="B325" i="17"/>
  <c r="AH324" i="17"/>
  <c r="V324" i="17" s="1"/>
  <c r="W324" i="17" s="1"/>
  <c r="X324" i="17"/>
  <c r="U324" i="17"/>
  <c r="T324" i="17"/>
  <c r="S324" i="17"/>
  <c r="B324" i="17"/>
  <c r="V323" i="17"/>
  <c r="X323" i="17" s="1"/>
  <c r="T323" i="17"/>
  <c r="S323" i="17"/>
  <c r="B323" i="17"/>
  <c r="AH322" i="17"/>
  <c r="V322" i="17" s="1"/>
  <c r="T322" i="17"/>
  <c r="S322" i="17"/>
  <c r="B322" i="17"/>
  <c r="V321" i="17"/>
  <c r="W321" i="17" s="1"/>
  <c r="T321" i="17"/>
  <c r="S321" i="17"/>
  <c r="B321" i="17"/>
  <c r="AH320" i="17"/>
  <c r="V320" i="17" s="1"/>
  <c r="T320" i="17"/>
  <c r="S320" i="17"/>
  <c r="B320" i="17"/>
  <c r="R319" i="17"/>
  <c r="Q319" i="17"/>
  <c r="L319" i="17"/>
  <c r="K319" i="17"/>
  <c r="J319" i="17"/>
  <c r="I319" i="17"/>
  <c r="T319" i="17" s="1"/>
  <c r="AH318" i="17"/>
  <c r="V318" i="17" s="1"/>
  <c r="T318" i="17"/>
  <c r="S318" i="17"/>
  <c r="B318" i="17"/>
  <c r="AH317" i="17"/>
  <c r="V317" i="17" s="1"/>
  <c r="T317" i="17"/>
  <c r="S317" i="17"/>
  <c r="B317" i="17"/>
  <c r="T316" i="17"/>
  <c r="V316" i="17" s="1"/>
  <c r="S316" i="17"/>
  <c r="B316" i="17"/>
  <c r="AL315" i="17"/>
  <c r="V315" i="17"/>
  <c r="W315" i="17" s="1"/>
  <c r="T315" i="17"/>
  <c r="S315" i="17"/>
  <c r="B315" i="17"/>
  <c r="AL314" i="17"/>
  <c r="V314" i="17"/>
  <c r="W314" i="17" s="1"/>
  <c r="T314" i="17"/>
  <c r="S314" i="17"/>
  <c r="B314" i="17"/>
  <c r="AF313" i="17"/>
  <c r="X313" i="17"/>
  <c r="V313" i="17"/>
  <c r="W313" i="17" s="1"/>
  <c r="T313" i="17"/>
  <c r="S313" i="17"/>
  <c r="B313" i="17"/>
  <c r="AH312" i="17"/>
  <c r="V312" i="17" s="1"/>
  <c r="T312" i="17"/>
  <c r="S312" i="17"/>
  <c r="B312" i="17"/>
  <c r="V311" i="17"/>
  <c r="X311" i="17" s="1"/>
  <c r="T311" i="17"/>
  <c r="S311" i="17"/>
  <c r="B311" i="17"/>
  <c r="X310" i="17"/>
  <c r="V310" i="17"/>
  <c r="W310" i="17" s="1"/>
  <c r="T310" i="17"/>
  <c r="S310" i="17"/>
  <c r="S303" i="17" s="1"/>
  <c r="B310" i="17"/>
  <c r="AF309" i="17"/>
  <c r="V309" i="17" s="1"/>
  <c r="T309" i="17"/>
  <c r="S309" i="17"/>
  <c r="B309" i="17"/>
  <c r="AH308" i="17"/>
  <c r="V308" i="17"/>
  <c r="U308" i="17" s="1"/>
  <c r="T308" i="17"/>
  <c r="S308" i="17"/>
  <c r="B308" i="17"/>
  <c r="AH307" i="17"/>
  <c r="V307" i="17"/>
  <c r="U307" i="17" s="1"/>
  <c r="T307" i="17"/>
  <c r="S307" i="17"/>
  <c r="B307" i="17"/>
  <c r="AH306" i="17"/>
  <c r="V306" i="17"/>
  <c r="U306" i="17" s="1"/>
  <c r="T306" i="17"/>
  <c r="S306" i="17"/>
  <c r="B306" i="17"/>
  <c r="AH305" i="17"/>
  <c r="V305" i="17"/>
  <c r="U305" i="17" s="1"/>
  <c r="T305" i="17"/>
  <c r="S305" i="17"/>
  <c r="B305" i="17"/>
  <c r="T304" i="17"/>
  <c r="V304" i="17" s="1"/>
  <c r="S304" i="17"/>
  <c r="B304" i="17"/>
  <c r="R303" i="17"/>
  <c r="Q303" i="17"/>
  <c r="L303" i="17"/>
  <c r="K303" i="17"/>
  <c r="J303" i="17"/>
  <c r="I303" i="17"/>
  <c r="T303" i="17" s="1"/>
  <c r="AH302" i="17"/>
  <c r="V302" i="17"/>
  <c r="U302" i="17" s="1"/>
  <c r="U301" i="17" s="1"/>
  <c r="T302" i="17"/>
  <c r="S302" i="17"/>
  <c r="B302" i="17"/>
  <c r="S301" i="17"/>
  <c r="R301" i="17"/>
  <c r="Q301" i="17"/>
  <c r="L301" i="17"/>
  <c r="K301" i="17"/>
  <c r="J301" i="17"/>
  <c r="I301" i="17"/>
  <c r="T301" i="17" s="1"/>
  <c r="X300" i="17"/>
  <c r="W300" i="17"/>
  <c r="V300" i="17"/>
  <c r="T300" i="17"/>
  <c r="S300" i="17"/>
  <c r="B300" i="17"/>
  <c r="W299" i="17"/>
  <c r="V299" i="17"/>
  <c r="X299" i="17" s="1"/>
  <c r="U299" i="17"/>
  <c r="T299" i="17"/>
  <c r="S299" i="17"/>
  <c r="B299" i="17"/>
  <c r="X298" i="17"/>
  <c r="V298" i="17"/>
  <c r="W298" i="17" s="1"/>
  <c r="T298" i="17"/>
  <c r="S298" i="17"/>
  <c r="B298" i="17"/>
  <c r="V297" i="17"/>
  <c r="X297" i="17" s="1"/>
  <c r="T297" i="17"/>
  <c r="S297" i="17"/>
  <c r="B297" i="17"/>
  <c r="AH296" i="17"/>
  <c r="V296" i="17" s="1"/>
  <c r="T296" i="17"/>
  <c r="S296" i="17"/>
  <c r="S295" i="17" s="1"/>
  <c r="B296" i="17"/>
  <c r="T295" i="17"/>
  <c r="R295" i="17"/>
  <c r="Q295" i="17"/>
  <c r="L295" i="17"/>
  <c r="K295" i="17"/>
  <c r="J295" i="17"/>
  <c r="I295" i="17"/>
  <c r="AJ294" i="17"/>
  <c r="V294" i="17" s="1"/>
  <c r="T294" i="17"/>
  <c r="S294" i="17"/>
  <c r="B294" i="17"/>
  <c r="V293" i="17"/>
  <c r="X293" i="17" s="1"/>
  <c r="T293" i="17"/>
  <c r="W293" i="17" s="1"/>
  <c r="S293" i="17"/>
  <c r="B293" i="17"/>
  <c r="AL292" i="17"/>
  <c r="V292" i="17"/>
  <c r="W292" i="17" s="1"/>
  <c r="T292" i="17"/>
  <c r="S292" i="17"/>
  <c r="B292" i="17"/>
  <c r="AL291" i="17"/>
  <c r="V291" i="17"/>
  <c r="W291" i="17" s="1"/>
  <c r="T291" i="17"/>
  <c r="S291" i="17"/>
  <c r="B291" i="17"/>
  <c r="AL290" i="17"/>
  <c r="V290" i="17"/>
  <c r="W290" i="17" s="1"/>
  <c r="T290" i="17"/>
  <c r="S290" i="17"/>
  <c r="B290" i="17"/>
  <c r="S289" i="17"/>
  <c r="R289" i="17"/>
  <c r="Q289" i="17"/>
  <c r="L289" i="17"/>
  <c r="K289" i="17"/>
  <c r="J289" i="17"/>
  <c r="I289" i="17"/>
  <c r="T289" i="17" s="1"/>
  <c r="AH288" i="17"/>
  <c r="V288" i="17"/>
  <c r="U288" i="17" s="1"/>
  <c r="T288" i="17"/>
  <c r="S288" i="17"/>
  <c r="B288" i="17"/>
  <c r="AH287" i="17"/>
  <c r="V287" i="17"/>
  <c r="U287" i="17" s="1"/>
  <c r="T287" i="17"/>
  <c r="S287" i="17"/>
  <c r="B287" i="17"/>
  <c r="S286" i="17"/>
  <c r="R286" i="17"/>
  <c r="Q286" i="17"/>
  <c r="L286" i="17"/>
  <c r="K286" i="17"/>
  <c r="J286" i="17"/>
  <c r="I286" i="17"/>
  <c r="T286" i="17" s="1"/>
  <c r="W285" i="17"/>
  <c r="V285" i="17"/>
  <c r="U285" i="17"/>
  <c r="X285" i="17" s="1"/>
  <c r="T285" i="17"/>
  <c r="S285" i="17"/>
  <c r="S284" i="17" s="1"/>
  <c r="B285" i="17"/>
  <c r="T284" i="17"/>
  <c r="R284" i="17"/>
  <c r="Q284" i="17"/>
  <c r="L284" i="17"/>
  <c r="K284" i="17"/>
  <c r="J284" i="17"/>
  <c r="I284" i="17"/>
  <c r="AH283" i="17"/>
  <c r="V283" i="17" s="1"/>
  <c r="T283" i="17"/>
  <c r="S283" i="17"/>
  <c r="B283" i="17"/>
  <c r="AH282" i="17"/>
  <c r="V282" i="17" s="1"/>
  <c r="T282" i="17"/>
  <c r="S282" i="17"/>
  <c r="B282" i="17"/>
  <c r="X281" i="17"/>
  <c r="V281" i="17"/>
  <c r="W281" i="17" s="1"/>
  <c r="T281" i="17"/>
  <c r="S281" i="17"/>
  <c r="B281" i="17"/>
  <c r="AH280" i="17"/>
  <c r="V280" i="17" s="1"/>
  <c r="T280" i="17"/>
  <c r="S280" i="17"/>
  <c r="S279" i="17" s="1"/>
  <c r="B280" i="17"/>
  <c r="T279" i="17"/>
  <c r="R279" i="17"/>
  <c r="Q279" i="17"/>
  <c r="L279" i="17"/>
  <c r="K279" i="17"/>
  <c r="J279" i="17"/>
  <c r="I279" i="17"/>
  <c r="AH278" i="17"/>
  <c r="V278" i="17" s="1"/>
  <c r="T278" i="17"/>
  <c r="S278" i="17"/>
  <c r="B278" i="17"/>
  <c r="AH277" i="17"/>
  <c r="V277" i="17" s="1"/>
  <c r="T277" i="17"/>
  <c r="S277" i="17"/>
  <c r="B277" i="17"/>
  <c r="AL276" i="17"/>
  <c r="V276" i="17" s="1"/>
  <c r="T276" i="17"/>
  <c r="S276" i="17"/>
  <c r="B276" i="17"/>
  <c r="AH275" i="17"/>
  <c r="V275" i="17" s="1"/>
  <c r="T275" i="17"/>
  <c r="S275" i="17"/>
  <c r="B275" i="17"/>
  <c r="AH274" i="17"/>
  <c r="V274" i="17" s="1"/>
  <c r="T274" i="17"/>
  <c r="S274" i="17"/>
  <c r="B274" i="17"/>
  <c r="AL273" i="17"/>
  <c r="AH273" i="17"/>
  <c r="V273" i="17"/>
  <c r="U273" i="17" s="1"/>
  <c r="T273" i="17"/>
  <c r="S273" i="17"/>
  <c r="B273" i="17"/>
  <c r="S272" i="17"/>
  <c r="R272" i="17"/>
  <c r="Q272" i="17"/>
  <c r="L272" i="17"/>
  <c r="K272" i="17"/>
  <c r="J272" i="17"/>
  <c r="I272" i="17"/>
  <c r="T272" i="17" s="1"/>
  <c r="AH271" i="17"/>
  <c r="V271" i="17"/>
  <c r="W271" i="17" s="1"/>
  <c r="T271" i="17"/>
  <c r="S271" i="17"/>
  <c r="B271" i="17"/>
  <c r="AH270" i="17"/>
  <c r="V270" i="17"/>
  <c r="W270" i="17" s="1"/>
  <c r="T270" i="17"/>
  <c r="S270" i="17"/>
  <c r="B270" i="17"/>
  <c r="AH269" i="17"/>
  <c r="V269" i="17"/>
  <c r="W269" i="17" s="1"/>
  <c r="T269" i="17"/>
  <c r="S269" i="17"/>
  <c r="B269" i="17"/>
  <c r="AH268" i="17"/>
  <c r="V268" i="17"/>
  <c r="W268" i="17" s="1"/>
  <c r="T268" i="17"/>
  <c r="S268" i="17"/>
  <c r="B268" i="17"/>
  <c r="AH267" i="17"/>
  <c r="V267" i="17"/>
  <c r="W267" i="17" s="1"/>
  <c r="T267" i="17"/>
  <c r="S267" i="17"/>
  <c r="B267" i="17"/>
  <c r="S266" i="17"/>
  <c r="R266" i="17"/>
  <c r="Q266" i="17"/>
  <c r="L266" i="17"/>
  <c r="K266" i="17"/>
  <c r="J266" i="17"/>
  <c r="I266" i="17"/>
  <c r="T266" i="17" s="1"/>
  <c r="T265" i="17"/>
  <c r="V265" i="17" s="1"/>
  <c r="S265" i="17"/>
  <c r="B265" i="17"/>
  <c r="T264" i="17"/>
  <c r="V264" i="17" s="1"/>
  <c r="S264" i="17"/>
  <c r="B264" i="17"/>
  <c r="AH263" i="17"/>
  <c r="V263" i="17"/>
  <c r="U263" i="17" s="1"/>
  <c r="T263" i="17"/>
  <c r="S263" i="17"/>
  <c r="B263" i="17"/>
  <c r="AH262" i="17"/>
  <c r="V262" i="17"/>
  <c r="U262" i="17" s="1"/>
  <c r="T262" i="17"/>
  <c r="S262" i="17"/>
  <c r="B262" i="17"/>
  <c r="AH261" i="17"/>
  <c r="V261" i="17"/>
  <c r="U261" i="17" s="1"/>
  <c r="T261" i="17"/>
  <c r="S261" i="17"/>
  <c r="B261" i="17"/>
  <c r="AH260" i="17"/>
  <c r="V260" i="17"/>
  <c r="U260" i="17" s="1"/>
  <c r="T260" i="17"/>
  <c r="S260" i="17"/>
  <c r="B260" i="17"/>
  <c r="AH259" i="17"/>
  <c r="V259" i="17"/>
  <c r="U259" i="17" s="1"/>
  <c r="T259" i="17"/>
  <c r="S259" i="17"/>
  <c r="B259" i="17"/>
  <c r="AH258" i="17"/>
  <c r="V258" i="17"/>
  <c r="U258" i="17" s="1"/>
  <c r="T258" i="17"/>
  <c r="S258" i="17"/>
  <c r="B258" i="17"/>
  <c r="AH257" i="17"/>
  <c r="V257" i="17"/>
  <c r="U257" i="17" s="1"/>
  <c r="T257" i="17"/>
  <c r="S257" i="17"/>
  <c r="B257" i="17"/>
  <c r="V256" i="17"/>
  <c r="X256" i="17" s="1"/>
  <c r="T256" i="17"/>
  <c r="W256" i="17" s="1"/>
  <c r="S256" i="17"/>
  <c r="B256" i="17"/>
  <c r="AH255" i="17"/>
  <c r="V255" i="17"/>
  <c r="W255" i="17" s="1"/>
  <c r="T255" i="17"/>
  <c r="S255" i="17"/>
  <c r="B255" i="17"/>
  <c r="AL254" i="17"/>
  <c r="V254" i="17"/>
  <c r="W254" i="17" s="1"/>
  <c r="T254" i="17"/>
  <c r="S254" i="17"/>
  <c r="B254" i="17"/>
  <c r="AH253" i="17"/>
  <c r="V253" i="17"/>
  <c r="W253" i="17" s="1"/>
  <c r="T253" i="17"/>
  <c r="S253" i="17"/>
  <c r="B253" i="17"/>
  <c r="AH252" i="17"/>
  <c r="V252" i="17"/>
  <c r="W252" i="17" s="1"/>
  <c r="T252" i="17"/>
  <c r="S252" i="17"/>
  <c r="B252" i="17"/>
  <c r="AH251" i="17"/>
  <c r="V251" i="17"/>
  <c r="W251" i="17" s="1"/>
  <c r="T251" i="17"/>
  <c r="S251" i="17"/>
  <c r="B251" i="17"/>
  <c r="AH250" i="17"/>
  <c r="V250" i="17"/>
  <c r="W250" i="17" s="1"/>
  <c r="T250" i="17"/>
  <c r="S250" i="17"/>
  <c r="B250" i="17"/>
  <c r="AH249" i="17"/>
  <c r="V249" i="17"/>
  <c r="W249" i="17" s="1"/>
  <c r="T249" i="17"/>
  <c r="S249" i="17"/>
  <c r="B249" i="17"/>
  <c r="AH248" i="17"/>
  <c r="V248" i="17"/>
  <c r="W248" i="17" s="1"/>
  <c r="T248" i="17"/>
  <c r="S248" i="17"/>
  <c r="B248" i="17"/>
  <c r="AF247" i="17"/>
  <c r="X247" i="17"/>
  <c r="V247" i="17"/>
  <c r="W247" i="17" s="1"/>
  <c r="T247" i="17"/>
  <c r="S247" i="17"/>
  <c r="B247" i="17"/>
  <c r="AH246" i="17"/>
  <c r="V246" i="17" s="1"/>
  <c r="T246" i="17"/>
  <c r="S246" i="17"/>
  <c r="B246" i="17"/>
  <c r="AH245" i="17"/>
  <c r="V245" i="17" s="1"/>
  <c r="T245" i="17"/>
  <c r="S245" i="17"/>
  <c r="B245" i="17"/>
  <c r="AH244" i="17"/>
  <c r="V244" i="17" s="1"/>
  <c r="T244" i="17"/>
  <c r="S244" i="17"/>
  <c r="B244" i="17"/>
  <c r="AF243" i="17"/>
  <c r="V243" i="17" s="1"/>
  <c r="T243" i="17"/>
  <c r="S243" i="17"/>
  <c r="B243" i="17"/>
  <c r="T242" i="17"/>
  <c r="V242" i="17" s="1"/>
  <c r="S242" i="17"/>
  <c r="B242" i="17"/>
  <c r="T241" i="17"/>
  <c r="V241" i="17" s="1"/>
  <c r="S241" i="17"/>
  <c r="B241" i="17"/>
  <c r="AF240" i="17"/>
  <c r="V240" i="17"/>
  <c r="X240" i="17" s="1"/>
  <c r="T240" i="17"/>
  <c r="S240" i="17"/>
  <c r="S239" i="17" s="1"/>
  <c r="B240" i="17"/>
  <c r="T239" i="17"/>
  <c r="R239" i="17"/>
  <c r="Q239" i="17"/>
  <c r="L239" i="17"/>
  <c r="K239" i="17"/>
  <c r="J239" i="17"/>
  <c r="I239" i="17"/>
  <c r="V238" i="17"/>
  <c r="X238" i="17" s="1"/>
  <c r="T238" i="17"/>
  <c r="S238" i="17"/>
  <c r="B238" i="17"/>
  <c r="AF237" i="17"/>
  <c r="V237" i="17" s="1"/>
  <c r="T237" i="17"/>
  <c r="S237" i="17"/>
  <c r="B237" i="17"/>
  <c r="T236" i="17"/>
  <c r="V236" i="17" s="1"/>
  <c r="S236" i="17"/>
  <c r="B236" i="17"/>
  <c r="AL235" i="17"/>
  <c r="V235" i="17"/>
  <c r="X235" i="17" s="1"/>
  <c r="T235" i="17"/>
  <c r="S235" i="17"/>
  <c r="B235" i="17"/>
  <c r="AH234" i="17"/>
  <c r="V234" i="17" s="1"/>
  <c r="T234" i="17"/>
  <c r="S234" i="17"/>
  <c r="S233" i="17" s="1"/>
  <c r="B234" i="17"/>
  <c r="T233" i="17"/>
  <c r="R233" i="17"/>
  <c r="Q233" i="17"/>
  <c r="L233" i="17"/>
  <c r="K233" i="17"/>
  <c r="J233" i="17"/>
  <c r="I233" i="17"/>
  <c r="V232" i="17"/>
  <c r="X232" i="17" s="1"/>
  <c r="T232" i="17"/>
  <c r="S232" i="17"/>
  <c r="B232" i="17"/>
  <c r="AF231" i="17"/>
  <c r="V231" i="17" s="1"/>
  <c r="T231" i="17"/>
  <c r="S231" i="17"/>
  <c r="B231" i="17"/>
  <c r="AF230" i="17"/>
  <c r="X230" i="17"/>
  <c r="V230" i="17"/>
  <c r="W230" i="17" s="1"/>
  <c r="T230" i="17"/>
  <c r="S230" i="17"/>
  <c r="B230" i="17"/>
  <c r="V229" i="17"/>
  <c r="X229" i="17" s="1"/>
  <c r="T229" i="17"/>
  <c r="S229" i="17"/>
  <c r="B229" i="17"/>
  <c r="AF228" i="17"/>
  <c r="V228" i="17" s="1"/>
  <c r="T228" i="17"/>
  <c r="S228" i="17"/>
  <c r="B228" i="17"/>
  <c r="AF227" i="17"/>
  <c r="X227" i="17"/>
  <c r="V227" i="17"/>
  <c r="W227" i="17" s="1"/>
  <c r="T227" i="17"/>
  <c r="S227" i="17"/>
  <c r="B227" i="17"/>
  <c r="AF226" i="17"/>
  <c r="V226" i="17" s="1"/>
  <c r="T226" i="17"/>
  <c r="S226" i="17"/>
  <c r="B226" i="17"/>
  <c r="AF225" i="17"/>
  <c r="V225" i="17"/>
  <c r="X225" i="17" s="1"/>
  <c r="T225" i="17"/>
  <c r="S225" i="17"/>
  <c r="B225" i="17"/>
  <c r="AF224" i="17"/>
  <c r="V224" i="17" s="1"/>
  <c r="T224" i="17"/>
  <c r="S224" i="17"/>
  <c r="B224" i="17"/>
  <c r="AF223" i="17"/>
  <c r="X223" i="17"/>
  <c r="V223" i="17"/>
  <c r="W223" i="17" s="1"/>
  <c r="T223" i="17"/>
  <c r="S223" i="17"/>
  <c r="B223" i="17"/>
  <c r="AF222" i="17"/>
  <c r="V222" i="17" s="1"/>
  <c r="T222" i="17"/>
  <c r="S222" i="17"/>
  <c r="B222" i="17"/>
  <c r="AF221" i="17"/>
  <c r="V221" i="17"/>
  <c r="X221" i="17" s="1"/>
  <c r="T221" i="17"/>
  <c r="S221" i="17"/>
  <c r="B221" i="17"/>
  <c r="AF220" i="17"/>
  <c r="V220" i="17" s="1"/>
  <c r="T220" i="17"/>
  <c r="S220" i="17"/>
  <c r="B220" i="17"/>
  <c r="AF219" i="17"/>
  <c r="X219" i="17"/>
  <c r="V219" i="17"/>
  <c r="W219" i="17" s="1"/>
  <c r="T219" i="17"/>
  <c r="S219" i="17"/>
  <c r="B219" i="17"/>
  <c r="AF218" i="17"/>
  <c r="V218" i="17" s="1"/>
  <c r="T218" i="17"/>
  <c r="S218" i="17"/>
  <c r="B218" i="17"/>
  <c r="AF217" i="17"/>
  <c r="V217" i="17"/>
  <c r="X217" i="17" s="1"/>
  <c r="T217" i="17"/>
  <c r="S217" i="17"/>
  <c r="B217" i="17"/>
  <c r="X216" i="17"/>
  <c r="V216" i="17"/>
  <c r="W216" i="17" s="1"/>
  <c r="T216" i="17"/>
  <c r="S216" i="17"/>
  <c r="B216" i="17"/>
  <c r="AF215" i="17"/>
  <c r="V215" i="17" s="1"/>
  <c r="T215" i="17"/>
  <c r="S215" i="17"/>
  <c r="B215" i="17"/>
  <c r="AL214" i="17"/>
  <c r="V214" i="17"/>
  <c r="U214" i="17" s="1"/>
  <c r="T214" i="17"/>
  <c r="S214" i="17"/>
  <c r="B214" i="17"/>
  <c r="AL213" i="17"/>
  <c r="V213" i="17"/>
  <c r="U213" i="17" s="1"/>
  <c r="T213" i="17"/>
  <c r="S213" i="17"/>
  <c r="B213" i="17"/>
  <c r="AF212" i="17"/>
  <c r="V212" i="17"/>
  <c r="X212" i="17" s="1"/>
  <c r="T212" i="17"/>
  <c r="S212" i="17"/>
  <c r="B212" i="17"/>
  <c r="AL211" i="17"/>
  <c r="V211" i="17" s="1"/>
  <c r="T211" i="17"/>
  <c r="S211" i="17"/>
  <c r="B211" i="17"/>
  <c r="AH210" i="17"/>
  <c r="V210" i="17" s="1"/>
  <c r="T210" i="17"/>
  <c r="S210" i="17"/>
  <c r="B210" i="17"/>
  <c r="AH209" i="17"/>
  <c r="V209" i="17" s="1"/>
  <c r="T209" i="17"/>
  <c r="S209" i="17"/>
  <c r="B209" i="17"/>
  <c r="X208" i="17"/>
  <c r="V208" i="17"/>
  <c r="W208" i="17" s="1"/>
  <c r="T208" i="17"/>
  <c r="S208" i="17"/>
  <c r="B208" i="17"/>
  <c r="AL207" i="17"/>
  <c r="V207" i="17" s="1"/>
  <c r="T207" i="17"/>
  <c r="S207" i="17"/>
  <c r="B207" i="17"/>
  <c r="V206" i="17"/>
  <c r="X206" i="17" s="1"/>
  <c r="T206" i="17"/>
  <c r="S206" i="17"/>
  <c r="B206" i="17"/>
  <c r="X205" i="17"/>
  <c r="V205" i="17"/>
  <c r="W205" i="17" s="1"/>
  <c r="T205" i="17"/>
  <c r="S205" i="17"/>
  <c r="B205" i="17"/>
  <c r="AH204" i="17"/>
  <c r="V204" i="17" s="1"/>
  <c r="T204" i="17"/>
  <c r="S204" i="17"/>
  <c r="B204" i="17"/>
  <c r="AF203" i="17"/>
  <c r="V203" i="17" s="1"/>
  <c r="T203" i="17"/>
  <c r="S203" i="17"/>
  <c r="B203" i="17"/>
  <c r="AF202" i="17"/>
  <c r="V202" i="17"/>
  <c r="X202" i="17" s="1"/>
  <c r="T202" i="17"/>
  <c r="S202" i="17"/>
  <c r="B202" i="17"/>
  <c r="AF201" i="17"/>
  <c r="V201" i="17" s="1"/>
  <c r="T201" i="17"/>
  <c r="S201" i="17"/>
  <c r="B201" i="17"/>
  <c r="AF200" i="17"/>
  <c r="X200" i="17"/>
  <c r="V200" i="17"/>
  <c r="W200" i="17" s="1"/>
  <c r="T200" i="17"/>
  <c r="S200" i="17"/>
  <c r="B200" i="17"/>
  <c r="V199" i="17"/>
  <c r="X199" i="17" s="1"/>
  <c r="T199" i="17"/>
  <c r="S199" i="17"/>
  <c r="B199" i="17"/>
  <c r="AH198" i="17"/>
  <c r="V198" i="17" s="1"/>
  <c r="T198" i="17"/>
  <c r="S198" i="17"/>
  <c r="B198" i="17"/>
  <c r="X197" i="17"/>
  <c r="V197" i="17"/>
  <c r="W197" i="17" s="1"/>
  <c r="T197" i="17"/>
  <c r="S197" i="17"/>
  <c r="S196" i="17" s="1"/>
  <c r="B197" i="17"/>
  <c r="T196" i="17"/>
  <c r="R196" i="17"/>
  <c r="Q196" i="17"/>
  <c r="L196" i="17"/>
  <c r="K196" i="17"/>
  <c r="J196" i="17"/>
  <c r="I196" i="17"/>
  <c r="X195" i="17"/>
  <c r="V195" i="17"/>
  <c r="W195" i="17" s="1"/>
  <c r="T195" i="17"/>
  <c r="S195" i="17"/>
  <c r="B195" i="17"/>
  <c r="V194" i="17"/>
  <c r="X194" i="17" s="1"/>
  <c r="T194" i="17"/>
  <c r="S194" i="17"/>
  <c r="B194" i="17"/>
  <c r="X193" i="17"/>
  <c r="V193" i="17"/>
  <c r="W193" i="17" s="1"/>
  <c r="T193" i="17"/>
  <c r="S193" i="17"/>
  <c r="B193" i="17"/>
  <c r="V192" i="17"/>
  <c r="X192" i="17" s="1"/>
  <c r="T192" i="17"/>
  <c r="S192" i="17"/>
  <c r="B192" i="17"/>
  <c r="X191" i="17"/>
  <c r="V191" i="17"/>
  <c r="W191" i="17" s="1"/>
  <c r="T191" i="17"/>
  <c r="S191" i="17"/>
  <c r="B191" i="17"/>
  <c r="V190" i="17"/>
  <c r="X190" i="17" s="1"/>
  <c r="T190" i="17"/>
  <c r="S190" i="17"/>
  <c r="B190" i="17"/>
  <c r="X189" i="17"/>
  <c r="V189" i="17"/>
  <c r="W189" i="17" s="1"/>
  <c r="T189" i="17"/>
  <c r="S189" i="17"/>
  <c r="B189" i="17"/>
  <c r="AF188" i="17"/>
  <c r="V188" i="17" s="1"/>
  <c r="T188" i="17"/>
  <c r="S188" i="17"/>
  <c r="B188" i="17"/>
  <c r="AH187" i="17"/>
  <c r="V187" i="17"/>
  <c r="U187" i="17" s="1"/>
  <c r="T187" i="17"/>
  <c r="S187" i="17"/>
  <c r="B187" i="17"/>
  <c r="AH186" i="17"/>
  <c r="V186" i="17"/>
  <c r="U186" i="17" s="1"/>
  <c r="T186" i="17"/>
  <c r="S186" i="17"/>
  <c r="B186" i="17"/>
  <c r="AH185" i="17"/>
  <c r="V185" i="17"/>
  <c r="U185" i="17" s="1"/>
  <c r="T185" i="17"/>
  <c r="S185" i="17"/>
  <c r="B185" i="17"/>
  <c r="AH184" i="17"/>
  <c r="V184" i="17"/>
  <c r="U184" i="17" s="1"/>
  <c r="T184" i="17"/>
  <c r="S184" i="17"/>
  <c r="B184" i="17"/>
  <c r="AH183" i="17"/>
  <c r="V183" i="17"/>
  <c r="U183" i="17" s="1"/>
  <c r="T183" i="17"/>
  <c r="S183" i="17"/>
  <c r="B183" i="17"/>
  <c r="AH182" i="17"/>
  <c r="V182" i="17"/>
  <c r="U182" i="17" s="1"/>
  <c r="T182" i="17"/>
  <c r="S182" i="17"/>
  <c r="B182" i="17"/>
  <c r="AH181" i="17"/>
  <c r="V181" i="17"/>
  <c r="U181" i="17" s="1"/>
  <c r="T181" i="17"/>
  <c r="S181" i="17"/>
  <c r="B181" i="17"/>
  <c r="AH180" i="17"/>
  <c r="V180" i="17"/>
  <c r="U180" i="17" s="1"/>
  <c r="T180" i="17"/>
  <c r="S180" i="17"/>
  <c r="B180" i="17"/>
  <c r="T179" i="17"/>
  <c r="V179" i="17" s="1"/>
  <c r="S179" i="17"/>
  <c r="B179" i="17"/>
  <c r="X178" i="17"/>
  <c r="W178" i="17"/>
  <c r="V178" i="17"/>
  <c r="T178" i="17"/>
  <c r="S178" i="17"/>
  <c r="B178" i="17"/>
  <c r="AF177" i="17"/>
  <c r="V177" i="17"/>
  <c r="X177" i="17" s="1"/>
  <c r="T177" i="17"/>
  <c r="S177" i="17"/>
  <c r="B177" i="17"/>
  <c r="AF176" i="17"/>
  <c r="V176" i="17" s="1"/>
  <c r="T176" i="17"/>
  <c r="S176" i="17"/>
  <c r="B176" i="17"/>
  <c r="AF175" i="17"/>
  <c r="X175" i="17"/>
  <c r="V175" i="17"/>
  <c r="W175" i="17" s="1"/>
  <c r="T175" i="17"/>
  <c r="S175" i="17"/>
  <c r="B175" i="17"/>
  <c r="AH174" i="17"/>
  <c r="V174" i="17" s="1"/>
  <c r="T174" i="17"/>
  <c r="S174" i="17"/>
  <c r="B174" i="17"/>
  <c r="V173" i="17"/>
  <c r="X173" i="17" s="1"/>
  <c r="T173" i="17"/>
  <c r="S173" i="17"/>
  <c r="B173" i="17"/>
  <c r="AF172" i="17"/>
  <c r="V172" i="17" s="1"/>
  <c r="T172" i="17"/>
  <c r="S172" i="17"/>
  <c r="B172" i="17"/>
  <c r="AJ171" i="17"/>
  <c r="X171" i="17"/>
  <c r="V171" i="17"/>
  <c r="W171" i="17" s="1"/>
  <c r="T171" i="17"/>
  <c r="S171" i="17"/>
  <c r="B171" i="17"/>
  <c r="V170" i="17"/>
  <c r="U170" i="17" s="1"/>
  <c r="T170" i="17"/>
  <c r="S170" i="17"/>
  <c r="B170" i="17"/>
  <c r="AF169" i="17"/>
  <c r="V169" i="17"/>
  <c r="X169" i="17" s="1"/>
  <c r="T169" i="17"/>
  <c r="S169" i="17"/>
  <c r="B169" i="17"/>
  <c r="AH168" i="17"/>
  <c r="V168" i="17" s="1"/>
  <c r="T168" i="17"/>
  <c r="S168" i="17"/>
  <c r="B168" i="17"/>
  <c r="X167" i="17"/>
  <c r="V167" i="17"/>
  <c r="W167" i="17" s="1"/>
  <c r="T167" i="17"/>
  <c r="S167" i="17"/>
  <c r="B167" i="17"/>
  <c r="AH166" i="17"/>
  <c r="V166" i="17" s="1"/>
  <c r="T166" i="17"/>
  <c r="S166" i="17"/>
  <c r="B166" i="17"/>
  <c r="AH165" i="17"/>
  <c r="V165" i="17" s="1"/>
  <c r="T165" i="17"/>
  <c r="S165" i="17"/>
  <c r="B165" i="17"/>
  <c r="AH164" i="17"/>
  <c r="V164" i="17" s="1"/>
  <c r="T164" i="17"/>
  <c r="S164" i="17"/>
  <c r="B164" i="17"/>
  <c r="V163" i="17"/>
  <c r="X163" i="17" s="1"/>
  <c r="T163" i="17"/>
  <c r="S163" i="17"/>
  <c r="B163" i="17"/>
  <c r="AH162" i="17"/>
  <c r="V162" i="17" s="1"/>
  <c r="T162" i="17"/>
  <c r="S162" i="17"/>
  <c r="B162" i="17"/>
  <c r="AH161" i="17"/>
  <c r="V161" i="17" s="1"/>
  <c r="T161" i="17"/>
  <c r="S161" i="17"/>
  <c r="B161" i="17"/>
  <c r="AH160" i="17"/>
  <c r="V160" i="17" s="1"/>
  <c r="T160" i="17"/>
  <c r="S160" i="17"/>
  <c r="B160" i="17"/>
  <c r="AH159" i="17"/>
  <c r="V159" i="17" s="1"/>
  <c r="T159" i="17"/>
  <c r="S159" i="17"/>
  <c r="B159" i="17"/>
  <c r="AF158" i="17"/>
  <c r="V158" i="17" s="1"/>
  <c r="T158" i="17"/>
  <c r="S158" i="17"/>
  <c r="B158" i="17"/>
  <c r="AH157" i="17"/>
  <c r="V157" i="17"/>
  <c r="W157" i="17" s="1"/>
  <c r="T157" i="17"/>
  <c r="S157" i="17"/>
  <c r="B157" i="17"/>
  <c r="AF156" i="17"/>
  <c r="X156" i="17"/>
  <c r="V156" i="17"/>
  <c r="W156" i="17" s="1"/>
  <c r="T156" i="17"/>
  <c r="S156" i="17"/>
  <c r="B156" i="17"/>
  <c r="AH155" i="17"/>
  <c r="V155" i="17" s="1"/>
  <c r="T155" i="17"/>
  <c r="S155" i="17"/>
  <c r="B155" i="17"/>
  <c r="AH154" i="17"/>
  <c r="V154" i="17" s="1"/>
  <c r="T154" i="17"/>
  <c r="S154" i="17"/>
  <c r="B154" i="17"/>
  <c r="AH153" i="17"/>
  <c r="V153" i="17" s="1"/>
  <c r="T153" i="17"/>
  <c r="S153" i="17"/>
  <c r="B153" i="17"/>
  <c r="V152" i="17"/>
  <c r="X152" i="17" s="1"/>
  <c r="T152" i="17"/>
  <c r="S152" i="17"/>
  <c r="B152" i="17"/>
  <c r="AH151" i="17"/>
  <c r="V151" i="17" s="1"/>
  <c r="T151" i="17"/>
  <c r="S151" i="17"/>
  <c r="S150" i="17" s="1"/>
  <c r="B151" i="17"/>
  <c r="T150" i="17"/>
  <c r="R150" i="17"/>
  <c r="Q150" i="17"/>
  <c r="L150" i="17"/>
  <c r="K150" i="17"/>
  <c r="J150" i="17"/>
  <c r="I150" i="17"/>
  <c r="V149" i="17"/>
  <c r="X149" i="17" s="1"/>
  <c r="T149" i="17"/>
  <c r="S149" i="17"/>
  <c r="B149" i="17"/>
  <c r="X148" i="17"/>
  <c r="V148" i="17"/>
  <c r="W148" i="17" s="1"/>
  <c r="T148" i="17"/>
  <c r="S148" i="17"/>
  <c r="B148" i="17"/>
  <c r="AH147" i="17"/>
  <c r="V147" i="17" s="1"/>
  <c r="T147" i="17"/>
  <c r="S147" i="17"/>
  <c r="B147" i="17"/>
  <c r="AH146" i="17"/>
  <c r="V146" i="17" s="1"/>
  <c r="T146" i="17"/>
  <c r="S146" i="17"/>
  <c r="B146" i="17"/>
  <c r="V145" i="17"/>
  <c r="X145" i="17" s="1"/>
  <c r="T145" i="17"/>
  <c r="S145" i="17"/>
  <c r="B145" i="17"/>
  <c r="X144" i="17"/>
  <c r="V144" i="17"/>
  <c r="W144" i="17" s="1"/>
  <c r="T144" i="17"/>
  <c r="S144" i="17"/>
  <c r="B144" i="17"/>
  <c r="V143" i="17"/>
  <c r="X143" i="17" s="1"/>
  <c r="T143" i="17"/>
  <c r="S143" i="17"/>
  <c r="B143" i="17"/>
  <c r="AF142" i="17"/>
  <c r="V142" i="17" s="1"/>
  <c r="T142" i="17"/>
  <c r="S142" i="17"/>
  <c r="B142" i="17"/>
  <c r="AL141" i="17"/>
  <c r="V141" i="17"/>
  <c r="W141" i="17" s="1"/>
  <c r="T141" i="17"/>
  <c r="S141" i="17"/>
  <c r="B141" i="17"/>
  <c r="AL140" i="17"/>
  <c r="X140" i="17"/>
  <c r="V140" i="17"/>
  <c r="W140" i="17" s="1"/>
  <c r="T140" i="17"/>
  <c r="S140" i="17"/>
  <c r="B140" i="17"/>
  <c r="V139" i="17"/>
  <c r="X139" i="17" s="1"/>
  <c r="T139" i="17"/>
  <c r="S139" i="17"/>
  <c r="B139" i="17"/>
  <c r="AL138" i="17"/>
  <c r="V138" i="17" s="1"/>
  <c r="U138" i="17"/>
  <c r="T138" i="17"/>
  <c r="S138" i="17"/>
  <c r="B138" i="17"/>
  <c r="X137" i="17"/>
  <c r="V137" i="17"/>
  <c r="W137" i="17" s="1"/>
  <c r="T137" i="17"/>
  <c r="S137" i="17"/>
  <c r="B137" i="17"/>
  <c r="AL136" i="17"/>
  <c r="V136" i="17" s="1"/>
  <c r="W136" i="17"/>
  <c r="T136" i="17"/>
  <c r="S136" i="17"/>
  <c r="B136" i="17"/>
  <c r="V135" i="17"/>
  <c r="T135" i="17"/>
  <c r="S135" i="17"/>
  <c r="B135" i="17"/>
  <c r="X134" i="17"/>
  <c r="V134" i="17"/>
  <c r="W134" i="17" s="1"/>
  <c r="T134" i="17"/>
  <c r="S134" i="17"/>
  <c r="B134" i="17"/>
  <c r="V133" i="17"/>
  <c r="T133" i="17"/>
  <c r="S133" i="17"/>
  <c r="B133" i="17"/>
  <c r="X132" i="17"/>
  <c r="V132" i="17"/>
  <c r="W132" i="17" s="1"/>
  <c r="T132" i="17"/>
  <c r="S132" i="17"/>
  <c r="B132" i="17"/>
  <c r="AH131" i="17"/>
  <c r="V131" i="17" s="1"/>
  <c r="W131" i="17" s="1"/>
  <c r="T131" i="17"/>
  <c r="S131" i="17"/>
  <c r="B131" i="17"/>
  <c r="AH130" i="17"/>
  <c r="V130" i="17" s="1"/>
  <c r="W130" i="17"/>
  <c r="T130" i="17"/>
  <c r="S130" i="17"/>
  <c r="B130" i="17"/>
  <c r="AH129" i="17"/>
  <c r="V129" i="17" s="1"/>
  <c r="W129" i="17"/>
  <c r="T129" i="17"/>
  <c r="S129" i="17"/>
  <c r="B129" i="17"/>
  <c r="AH128" i="17"/>
  <c r="V128" i="17" s="1"/>
  <c r="T128" i="17"/>
  <c r="S128" i="17"/>
  <c r="B128" i="17"/>
  <c r="AH127" i="17"/>
  <c r="V127" i="17" s="1"/>
  <c r="W127" i="17" s="1"/>
  <c r="T127" i="17"/>
  <c r="S127" i="17"/>
  <c r="B127" i="17"/>
  <c r="AH126" i="17"/>
  <c r="V126" i="17" s="1"/>
  <c r="W126" i="17"/>
  <c r="T126" i="17"/>
  <c r="S126" i="17"/>
  <c r="B126" i="17"/>
  <c r="AH125" i="17"/>
  <c r="V125" i="17" s="1"/>
  <c r="W125" i="17"/>
  <c r="T125" i="17"/>
  <c r="S125" i="17"/>
  <c r="B125" i="17"/>
  <c r="V124" i="17"/>
  <c r="T124" i="17"/>
  <c r="S124" i="17"/>
  <c r="B124" i="17"/>
  <c r="AH123" i="17"/>
  <c r="V123" i="17" s="1"/>
  <c r="T123" i="17"/>
  <c r="S123" i="17"/>
  <c r="B123" i="17"/>
  <c r="AH122" i="17"/>
  <c r="V122" i="17" s="1"/>
  <c r="U122" i="17" s="1"/>
  <c r="T122" i="17"/>
  <c r="S122" i="17"/>
  <c r="B122" i="17"/>
  <c r="AH121" i="17"/>
  <c r="V121" i="17" s="1"/>
  <c r="U121" i="17"/>
  <c r="T121" i="17"/>
  <c r="S121" i="17"/>
  <c r="S120" i="17" s="1"/>
  <c r="B121" i="17"/>
  <c r="T120" i="17"/>
  <c r="R120" i="17"/>
  <c r="Q120" i="17"/>
  <c r="L120" i="17"/>
  <c r="K120" i="17"/>
  <c r="J120" i="17"/>
  <c r="I120" i="17"/>
  <c r="V119" i="17"/>
  <c r="T119" i="17"/>
  <c r="S119" i="17"/>
  <c r="B119" i="17"/>
  <c r="X118" i="17"/>
  <c r="V118" i="17"/>
  <c r="W118" i="17" s="1"/>
  <c r="T118" i="17"/>
  <c r="S118" i="17"/>
  <c r="B118" i="17"/>
  <c r="V117" i="17"/>
  <c r="T117" i="17"/>
  <c r="S117" i="17"/>
  <c r="B117" i="17"/>
  <c r="X116" i="17"/>
  <c r="V116" i="17"/>
  <c r="W116" i="17" s="1"/>
  <c r="T116" i="17"/>
  <c r="S116" i="17"/>
  <c r="B116" i="17"/>
  <c r="V115" i="17"/>
  <c r="T115" i="17"/>
  <c r="S115" i="17"/>
  <c r="B115" i="17"/>
  <c r="X114" i="17"/>
  <c r="V114" i="17"/>
  <c r="W114" i="17" s="1"/>
  <c r="T114" i="17"/>
  <c r="S114" i="17"/>
  <c r="B114" i="17"/>
  <c r="V113" i="17"/>
  <c r="T113" i="17"/>
  <c r="S113" i="17"/>
  <c r="B113" i="17"/>
  <c r="X112" i="17"/>
  <c r="V112" i="17"/>
  <c r="W112" i="17" s="1"/>
  <c r="T112" i="17"/>
  <c r="S112" i="17"/>
  <c r="B112" i="17"/>
  <c r="V111" i="17"/>
  <c r="T111" i="17"/>
  <c r="S111" i="17"/>
  <c r="B111" i="17"/>
  <c r="AH110" i="17"/>
  <c r="V110" i="17" s="1"/>
  <c r="U110" i="17"/>
  <c r="T110" i="17"/>
  <c r="S110" i="17"/>
  <c r="B110" i="17"/>
  <c r="AF109" i="17"/>
  <c r="V109" i="17" s="1"/>
  <c r="T109" i="17"/>
  <c r="S109" i="17"/>
  <c r="B109" i="17"/>
  <c r="AF108" i="17"/>
  <c r="X108" i="17"/>
  <c r="V108" i="17"/>
  <c r="W108" i="17" s="1"/>
  <c r="T108" i="17"/>
  <c r="S108" i="17"/>
  <c r="B108" i="17"/>
  <c r="AF107" i="17"/>
  <c r="V107" i="17" s="1"/>
  <c r="X107" i="17" s="1"/>
  <c r="W107" i="17"/>
  <c r="T107" i="17"/>
  <c r="S107" i="17"/>
  <c r="B107" i="17"/>
  <c r="AF106" i="17"/>
  <c r="V106" i="17"/>
  <c r="T106" i="17"/>
  <c r="S106" i="17"/>
  <c r="B106" i="17"/>
  <c r="AF105" i="17"/>
  <c r="V105" i="17" s="1"/>
  <c r="T105" i="17"/>
  <c r="S105" i="17"/>
  <c r="B105" i="17"/>
  <c r="AF104" i="17"/>
  <c r="X104" i="17"/>
  <c r="V104" i="17"/>
  <c r="W104" i="17" s="1"/>
  <c r="T104" i="17"/>
  <c r="S104" i="17"/>
  <c r="B104" i="17"/>
  <c r="AL103" i="17"/>
  <c r="V103" i="17" s="1"/>
  <c r="W103" i="17"/>
  <c r="T103" i="17"/>
  <c r="S103" i="17"/>
  <c r="B103" i="17"/>
  <c r="AF102" i="17"/>
  <c r="V102" i="17" s="1"/>
  <c r="X102" i="17" s="1"/>
  <c r="W102" i="17"/>
  <c r="T102" i="17"/>
  <c r="S102" i="17"/>
  <c r="B102" i="17"/>
  <c r="AH101" i="17"/>
  <c r="V101" i="17"/>
  <c r="T101" i="17"/>
  <c r="S101" i="17"/>
  <c r="B101" i="17"/>
  <c r="AL100" i="17"/>
  <c r="V100" i="17"/>
  <c r="T100" i="17"/>
  <c r="S100" i="17"/>
  <c r="B100" i="17"/>
  <c r="T99" i="17"/>
  <c r="V99" i="17" s="1"/>
  <c r="S99" i="17"/>
  <c r="B99" i="17"/>
  <c r="W98" i="17"/>
  <c r="T98" i="17"/>
  <c r="V98" i="17" s="1"/>
  <c r="X98" i="17" s="1"/>
  <c r="S98" i="17"/>
  <c r="B98" i="17"/>
  <c r="AH97" i="17"/>
  <c r="V97" i="17"/>
  <c r="T97" i="17"/>
  <c r="S97" i="17"/>
  <c r="B97" i="17"/>
  <c r="AH96" i="17"/>
  <c r="V96" i="17"/>
  <c r="T96" i="17"/>
  <c r="S96" i="17"/>
  <c r="B96" i="17"/>
  <c r="AH95" i="17"/>
  <c r="V95" i="17"/>
  <c r="T95" i="17"/>
  <c r="S95" i="17"/>
  <c r="B95" i="17"/>
  <c r="AH94" i="17"/>
  <c r="V94" i="17"/>
  <c r="T94" i="17"/>
  <c r="S94" i="17"/>
  <c r="B94" i="17"/>
  <c r="AH93" i="17"/>
  <c r="V93" i="17"/>
  <c r="T93" i="17"/>
  <c r="S93" i="17"/>
  <c r="B93" i="17"/>
  <c r="AH92" i="17"/>
  <c r="V92" i="17"/>
  <c r="T92" i="17"/>
  <c r="S92" i="17"/>
  <c r="B92" i="17"/>
  <c r="AH91" i="17"/>
  <c r="V91" i="17"/>
  <c r="T91" i="17"/>
  <c r="S91" i="17"/>
  <c r="B91" i="17"/>
  <c r="AH90" i="17"/>
  <c r="V90" i="17"/>
  <c r="T90" i="17"/>
  <c r="S90" i="17"/>
  <c r="B90" i="17"/>
  <c r="AH89" i="17"/>
  <c r="V89" i="17"/>
  <c r="T89" i="17"/>
  <c r="S89" i="17"/>
  <c r="B89" i="17"/>
  <c r="AL88" i="17"/>
  <c r="V88" i="17"/>
  <c r="T88" i="17"/>
  <c r="S88" i="17"/>
  <c r="B88" i="17"/>
  <c r="AL87" i="17"/>
  <c r="V87" i="17"/>
  <c r="T87" i="17"/>
  <c r="S87" i="17"/>
  <c r="B87" i="17"/>
  <c r="AH86" i="17"/>
  <c r="V86" i="17"/>
  <c r="T86" i="17"/>
  <c r="S86" i="17"/>
  <c r="B86" i="17"/>
  <c r="AL85" i="17"/>
  <c r="V85" i="17"/>
  <c r="T85" i="17"/>
  <c r="S85" i="17"/>
  <c r="B85" i="17"/>
  <c r="AH84" i="17"/>
  <c r="V84" i="17"/>
  <c r="T84" i="17"/>
  <c r="S84" i="17"/>
  <c r="B84" i="17"/>
  <c r="AL83" i="17"/>
  <c r="V83" i="17"/>
  <c r="T83" i="17"/>
  <c r="S83" i="17"/>
  <c r="B83" i="17"/>
  <c r="AL82" i="17"/>
  <c r="V82" i="17"/>
  <c r="T82" i="17"/>
  <c r="S82" i="17"/>
  <c r="B82" i="17"/>
  <c r="AL81" i="17"/>
  <c r="V81" i="17"/>
  <c r="T81" i="17"/>
  <c r="S81" i="17"/>
  <c r="B81" i="17"/>
  <c r="AL80" i="17"/>
  <c r="V80" i="17"/>
  <c r="T80" i="17"/>
  <c r="S80" i="17"/>
  <c r="B80" i="17"/>
  <c r="AH79" i="17"/>
  <c r="V79" i="17"/>
  <c r="T79" i="17"/>
  <c r="S79" i="17"/>
  <c r="B79" i="17"/>
  <c r="V78" i="17"/>
  <c r="X78" i="17" s="1"/>
  <c r="T78" i="17"/>
  <c r="W78" i="17" s="1"/>
  <c r="S78" i="17"/>
  <c r="B78" i="17"/>
  <c r="AF77" i="17"/>
  <c r="X77" i="17"/>
  <c r="V77" i="17"/>
  <c r="W77" i="17" s="1"/>
  <c r="T77" i="17"/>
  <c r="S77" i="17"/>
  <c r="B77" i="17"/>
  <c r="AF76" i="17"/>
  <c r="V76" i="17" s="1"/>
  <c r="X76" i="17" s="1"/>
  <c r="W76" i="17"/>
  <c r="T76" i="17"/>
  <c r="S76" i="17"/>
  <c r="B76" i="17"/>
  <c r="AH75" i="17"/>
  <c r="V75" i="17"/>
  <c r="T75" i="17"/>
  <c r="S75" i="17"/>
  <c r="B75" i="17"/>
  <c r="AH74" i="17"/>
  <c r="V74" i="17"/>
  <c r="T74" i="17"/>
  <c r="S74" i="17"/>
  <c r="B74" i="17"/>
  <c r="AH73" i="17"/>
  <c r="V73" i="17"/>
  <c r="T73" i="17"/>
  <c r="S73" i="17"/>
  <c r="B73" i="17"/>
  <c r="AH72" i="17"/>
  <c r="V72" i="17"/>
  <c r="T72" i="17"/>
  <c r="S72" i="17"/>
  <c r="B72" i="17"/>
  <c r="AL71" i="17"/>
  <c r="V71" i="17"/>
  <c r="T71" i="17"/>
  <c r="S71" i="17"/>
  <c r="B71" i="17"/>
  <c r="AH70" i="17"/>
  <c r="V70" i="17"/>
  <c r="T70" i="17"/>
  <c r="S70" i="17"/>
  <c r="B70" i="17"/>
  <c r="AL69" i="17"/>
  <c r="V69" i="17"/>
  <c r="T69" i="17"/>
  <c r="S69" i="17"/>
  <c r="B69" i="17"/>
  <c r="AH68" i="17"/>
  <c r="V68" i="17"/>
  <c r="T68" i="17"/>
  <c r="S68" i="17"/>
  <c r="B68" i="17"/>
  <c r="AH67" i="17"/>
  <c r="V67" i="17"/>
  <c r="T67" i="17"/>
  <c r="S67" i="17"/>
  <c r="B67" i="17"/>
  <c r="AH66" i="17"/>
  <c r="V66" i="17"/>
  <c r="T66" i="17"/>
  <c r="S66" i="17"/>
  <c r="B66" i="17"/>
  <c r="W65" i="17"/>
  <c r="V65" i="17"/>
  <c r="U65" i="17"/>
  <c r="T65" i="17"/>
  <c r="S65" i="17"/>
  <c r="B65" i="17"/>
  <c r="AH64" i="17"/>
  <c r="V64" i="17" s="1"/>
  <c r="U64" i="17"/>
  <c r="T64" i="17"/>
  <c r="S64" i="17"/>
  <c r="B64" i="17"/>
  <c r="AH63" i="17"/>
  <c r="V63" i="17" s="1"/>
  <c r="T63" i="17"/>
  <c r="S63" i="17"/>
  <c r="B63" i="17"/>
  <c r="AL62" i="17"/>
  <c r="V62" i="17" s="1"/>
  <c r="U62" i="17" s="1"/>
  <c r="T62" i="17"/>
  <c r="S62" i="17"/>
  <c r="B62" i="17"/>
  <c r="AL61" i="17"/>
  <c r="V61" i="17" s="1"/>
  <c r="W61" i="17"/>
  <c r="U61" i="17"/>
  <c r="T61" i="17"/>
  <c r="S61" i="17"/>
  <c r="B61" i="17"/>
  <c r="AF60" i="17"/>
  <c r="V60" i="17" s="1"/>
  <c r="X60" i="17" s="1"/>
  <c r="T60" i="17"/>
  <c r="S60" i="17"/>
  <c r="B60" i="17"/>
  <c r="AH59" i="17"/>
  <c r="V59" i="17"/>
  <c r="T59" i="17"/>
  <c r="S59" i="17"/>
  <c r="B59" i="17"/>
  <c r="AH58" i="17"/>
  <c r="V58" i="17"/>
  <c r="T58" i="17"/>
  <c r="S58" i="17"/>
  <c r="B58" i="17"/>
  <c r="W57" i="17"/>
  <c r="T57" i="17"/>
  <c r="V57" i="17" s="1"/>
  <c r="X57" i="17" s="1"/>
  <c r="S57" i="17"/>
  <c r="B57" i="17"/>
  <c r="AH56" i="17"/>
  <c r="V56" i="17"/>
  <c r="T56" i="17"/>
  <c r="S56" i="17"/>
  <c r="B56" i="17"/>
  <c r="AH55" i="17"/>
  <c r="V55" i="17"/>
  <c r="T55" i="17"/>
  <c r="S55" i="17"/>
  <c r="B55" i="17"/>
  <c r="AH54" i="17"/>
  <c r="V54" i="17"/>
  <c r="T54" i="17"/>
  <c r="S54" i="17"/>
  <c r="B54" i="17"/>
  <c r="AH53" i="17"/>
  <c r="V53" i="17"/>
  <c r="T53" i="17"/>
  <c r="S53" i="17"/>
  <c r="B53" i="17"/>
  <c r="AH52" i="17"/>
  <c r="V52" i="17"/>
  <c r="T52" i="17"/>
  <c r="S52" i="17"/>
  <c r="B52" i="17"/>
  <c r="AH51" i="17"/>
  <c r="V51" i="17"/>
  <c r="T51" i="17"/>
  <c r="S51" i="17"/>
  <c r="B51" i="17"/>
  <c r="AH50" i="17"/>
  <c r="V50" i="17"/>
  <c r="T50" i="17"/>
  <c r="S50" i="17"/>
  <c r="B50" i="17"/>
  <c r="AH49" i="17"/>
  <c r="V49" i="17"/>
  <c r="T49" i="17"/>
  <c r="S49" i="17"/>
  <c r="B49" i="17"/>
  <c r="AH48" i="17"/>
  <c r="V48" i="17"/>
  <c r="T48" i="17"/>
  <c r="S48" i="17"/>
  <c r="B48" i="17"/>
  <c r="AH47" i="17"/>
  <c r="V47" i="17"/>
  <c r="T47" i="17"/>
  <c r="S47" i="17"/>
  <c r="B47" i="17"/>
  <c r="AH46" i="17"/>
  <c r="V46" i="17"/>
  <c r="T46" i="17"/>
  <c r="S46" i="17"/>
  <c r="B46" i="17"/>
  <c r="AH45" i="17"/>
  <c r="V45" i="17"/>
  <c r="T45" i="17"/>
  <c r="S45" i="17"/>
  <c r="B45" i="17"/>
  <c r="AF44" i="17"/>
  <c r="X44" i="17"/>
  <c r="V44" i="17"/>
  <c r="W44" i="17" s="1"/>
  <c r="T44" i="17"/>
  <c r="S44" i="17"/>
  <c r="B44" i="17"/>
  <c r="AL43" i="17"/>
  <c r="V43" i="17" s="1"/>
  <c r="W43" i="17"/>
  <c r="U43" i="17"/>
  <c r="T43" i="17"/>
  <c r="S43" i="17"/>
  <c r="B43" i="17"/>
  <c r="AH42" i="17"/>
  <c r="V42" i="17" s="1"/>
  <c r="W42" i="17" s="1"/>
  <c r="T42" i="17"/>
  <c r="S42" i="17"/>
  <c r="B42" i="17"/>
  <c r="AH41" i="17"/>
  <c r="V41" i="17" s="1"/>
  <c r="W41" i="17"/>
  <c r="U41" i="17"/>
  <c r="T41" i="17"/>
  <c r="S41" i="17"/>
  <c r="B41" i="17"/>
  <c r="AF40" i="17"/>
  <c r="V40" i="17" s="1"/>
  <c r="X40" i="17" s="1"/>
  <c r="T40" i="17"/>
  <c r="S40" i="17"/>
  <c r="B40" i="17"/>
  <c r="AF39" i="17"/>
  <c r="V39" i="17"/>
  <c r="W39" i="17" s="1"/>
  <c r="T39" i="17"/>
  <c r="S39" i="17"/>
  <c r="B39" i="17"/>
  <c r="AF38" i="17"/>
  <c r="V38" i="17" s="1"/>
  <c r="X38" i="17" s="1"/>
  <c r="T38" i="17"/>
  <c r="S38" i="17"/>
  <c r="B38" i="17"/>
  <c r="AF37" i="17"/>
  <c r="V37" i="17"/>
  <c r="W37" i="17" s="1"/>
  <c r="T37" i="17"/>
  <c r="S37" i="17"/>
  <c r="B37" i="17"/>
  <c r="AH36" i="17"/>
  <c r="V36" i="17" s="1"/>
  <c r="W36" i="17"/>
  <c r="U36" i="17"/>
  <c r="T36" i="17"/>
  <c r="S36" i="17"/>
  <c r="B36" i="17"/>
  <c r="X35" i="17"/>
  <c r="V35" i="17"/>
  <c r="W35" i="17" s="1"/>
  <c r="T35" i="17"/>
  <c r="S35" i="17"/>
  <c r="B35" i="17"/>
  <c r="V34" i="17"/>
  <c r="W34" i="17" s="1"/>
  <c r="T34" i="17"/>
  <c r="S34" i="17"/>
  <c r="B34" i="17"/>
  <c r="AH33" i="17"/>
  <c r="V33" i="17" s="1"/>
  <c r="W33" i="17"/>
  <c r="U33" i="17"/>
  <c r="T33" i="17"/>
  <c r="S33" i="17"/>
  <c r="B33" i="17"/>
  <c r="AH32" i="17"/>
  <c r="V32" i="17" s="1"/>
  <c r="W32" i="17" s="1"/>
  <c r="T32" i="17"/>
  <c r="S32" i="17"/>
  <c r="B32" i="17"/>
  <c r="AH31" i="17"/>
  <c r="V31" i="17" s="1"/>
  <c r="W31" i="17"/>
  <c r="U31" i="17"/>
  <c r="T31" i="17"/>
  <c r="S31" i="17"/>
  <c r="B31" i="17"/>
  <c r="AH30" i="17"/>
  <c r="V30" i="17" s="1"/>
  <c r="W30" i="17" s="1"/>
  <c r="T30" i="17"/>
  <c r="S30" i="17"/>
  <c r="B30" i="17"/>
  <c r="AF29" i="17"/>
  <c r="V29" i="17" s="1"/>
  <c r="X29" i="17" s="1"/>
  <c r="W29" i="17"/>
  <c r="T29" i="17"/>
  <c r="S29" i="17"/>
  <c r="B29" i="17"/>
  <c r="AH28" i="17"/>
  <c r="V28" i="17"/>
  <c r="T28" i="17"/>
  <c r="S28" i="17"/>
  <c r="B28" i="17"/>
  <c r="AH27" i="17"/>
  <c r="V27" i="17"/>
  <c r="W27" i="17" s="1"/>
  <c r="T27" i="17"/>
  <c r="S27" i="17"/>
  <c r="B27" i="17"/>
  <c r="X26" i="17"/>
  <c r="T26" i="17"/>
  <c r="V26" i="17" s="1"/>
  <c r="W26" i="17" s="1"/>
  <c r="S26" i="17"/>
  <c r="B26" i="17"/>
  <c r="AH25" i="17"/>
  <c r="W25" i="17"/>
  <c r="V25" i="17"/>
  <c r="U25" i="17" s="1"/>
  <c r="T25" i="17"/>
  <c r="S25" i="17"/>
  <c r="B25" i="17"/>
  <c r="T24" i="17"/>
  <c r="V24" i="17" s="1"/>
  <c r="S24" i="17"/>
  <c r="B24" i="17"/>
  <c r="AH23" i="17"/>
  <c r="V23" i="17"/>
  <c r="W23" i="17" s="1"/>
  <c r="T23" i="17"/>
  <c r="S23" i="17"/>
  <c r="B23" i="17"/>
  <c r="AH22" i="17"/>
  <c r="V22" i="17" s="1"/>
  <c r="T22" i="17"/>
  <c r="S22" i="17"/>
  <c r="B22" i="17"/>
  <c r="AH21" i="17"/>
  <c r="V21" i="17" s="1"/>
  <c r="T21" i="17"/>
  <c r="S21" i="17"/>
  <c r="B21" i="17"/>
  <c r="AL20" i="17"/>
  <c r="V20" i="17"/>
  <c r="W20" i="17" s="1"/>
  <c r="T20" i="17"/>
  <c r="S20" i="17"/>
  <c r="B20" i="17"/>
  <c r="AH19" i="17"/>
  <c r="V19" i="17"/>
  <c r="W19" i="17" s="1"/>
  <c r="T19" i="17"/>
  <c r="S19" i="17"/>
  <c r="B19" i="17"/>
  <c r="AF18" i="17"/>
  <c r="V18" i="17" s="1"/>
  <c r="T18" i="17"/>
  <c r="S18" i="17"/>
  <c r="B18" i="17"/>
  <c r="W17" i="17"/>
  <c r="V17" i="17"/>
  <c r="X17" i="17" s="1"/>
  <c r="T17" i="17"/>
  <c r="S17" i="17"/>
  <c r="S15" i="17" s="1"/>
  <c r="B17" i="17"/>
  <c r="AH16" i="17"/>
  <c r="V16" i="17" s="1"/>
  <c r="T16" i="17"/>
  <c r="S16" i="17"/>
  <c r="B16" i="17"/>
  <c r="T15" i="17"/>
  <c r="R15" i="17"/>
  <c r="Q15" i="17"/>
  <c r="L15" i="17"/>
  <c r="L14" i="17" s="1"/>
  <c r="K15" i="17"/>
  <c r="K14" i="17" s="1"/>
  <c r="J15" i="17"/>
  <c r="I15" i="17"/>
  <c r="R14" i="17"/>
  <c r="Q14" i="17"/>
  <c r="Q13" i="17" s="1"/>
  <c r="J14" i="17"/>
  <c r="I14" i="17"/>
  <c r="I13" i="17" s="1"/>
  <c r="T13" i="17" s="1"/>
  <c r="K13" i="17"/>
  <c r="J13" i="17"/>
  <c r="AC1601" i="16"/>
  <c r="D1601" i="16" s="1"/>
  <c r="AC1600" i="16"/>
  <c r="D1600" i="16"/>
  <c r="AC1599" i="16"/>
  <c r="D1599" i="16" s="1"/>
  <c r="AE1598" i="16"/>
  <c r="AD1598" i="16"/>
  <c r="AB1598" i="16"/>
  <c r="AA1598" i="16"/>
  <c r="Z1598" i="16"/>
  <c r="Y1598" i="16"/>
  <c r="X1598" i="16"/>
  <c r="W1598" i="16"/>
  <c r="V1598" i="16"/>
  <c r="U1598" i="16"/>
  <c r="T1598" i="16"/>
  <c r="S1598" i="16"/>
  <c r="R1598" i="16"/>
  <c r="Q1598" i="16"/>
  <c r="P1598" i="16"/>
  <c r="O1598" i="16"/>
  <c r="N1598" i="16"/>
  <c r="M1598" i="16"/>
  <c r="L1598" i="16"/>
  <c r="K1598" i="16"/>
  <c r="J1598" i="16"/>
  <c r="I1598" i="16"/>
  <c r="H1598" i="16"/>
  <c r="G1598" i="16"/>
  <c r="F1598" i="16"/>
  <c r="E1598" i="16"/>
  <c r="AC1597" i="16"/>
  <c r="D1597" i="16" s="1"/>
  <c r="D1596" i="16" s="1"/>
  <c r="AE1596" i="16"/>
  <c r="AD1596" i="16"/>
  <c r="AC1596" i="16"/>
  <c r="AB1596" i="16"/>
  <c r="AA1596" i="16"/>
  <c r="Z1596" i="16"/>
  <c r="Y1596" i="16"/>
  <c r="Y1585" i="16" s="1"/>
  <c r="X1596" i="16"/>
  <c r="W1596" i="16"/>
  <c r="V1596" i="16"/>
  <c r="U1596" i="16"/>
  <c r="U1585" i="16" s="1"/>
  <c r="T1596" i="16"/>
  <c r="S1596" i="16"/>
  <c r="R1596" i="16"/>
  <c r="Q1596" i="16"/>
  <c r="Q1585" i="16" s="1"/>
  <c r="P1596" i="16"/>
  <c r="O1596" i="16"/>
  <c r="N1596" i="16"/>
  <c r="M1596" i="16"/>
  <c r="L1596" i="16"/>
  <c r="K1596" i="16"/>
  <c r="J1596" i="16"/>
  <c r="I1596" i="16"/>
  <c r="I1585" i="16" s="1"/>
  <c r="H1596" i="16"/>
  <c r="G1596" i="16"/>
  <c r="F1596" i="16"/>
  <c r="E1596" i="16"/>
  <c r="E1585" i="16" s="1"/>
  <c r="AC1595" i="16"/>
  <c r="D1595" i="16" s="1"/>
  <c r="D1594" i="16" s="1"/>
  <c r="AE1594" i="16"/>
  <c r="AD1594" i="16"/>
  <c r="AC1594" i="16"/>
  <c r="AB1594" i="16"/>
  <c r="AA1594" i="16"/>
  <c r="Z1594" i="16"/>
  <c r="Y1594" i="16"/>
  <c r="X1594" i="16"/>
  <c r="W1594" i="16"/>
  <c r="V1594" i="16"/>
  <c r="U1594" i="16"/>
  <c r="T1594" i="16"/>
  <c r="S1594" i="16"/>
  <c r="R1594" i="16"/>
  <c r="Q1594" i="16"/>
  <c r="P1594" i="16"/>
  <c r="O1594" i="16"/>
  <c r="N1594" i="16"/>
  <c r="M1594" i="16"/>
  <c r="L1594" i="16"/>
  <c r="K1594" i="16"/>
  <c r="J1594" i="16"/>
  <c r="I1594" i="16"/>
  <c r="H1594" i="16"/>
  <c r="G1594" i="16"/>
  <c r="F1594" i="16"/>
  <c r="E1594" i="16"/>
  <c r="D1593" i="16"/>
  <c r="D1592" i="16" s="1"/>
  <c r="AE1592" i="16"/>
  <c r="AD1592" i="16"/>
  <c r="AC1592" i="16"/>
  <c r="AB1592" i="16"/>
  <c r="AA1592" i="16"/>
  <c r="Z1592" i="16"/>
  <c r="Y1592" i="16"/>
  <c r="X1592" i="16"/>
  <c r="W1592" i="16"/>
  <c r="V1592" i="16"/>
  <c r="U1592" i="16"/>
  <c r="T1592" i="16"/>
  <c r="S1592" i="16"/>
  <c r="R1592" i="16"/>
  <c r="Q1592" i="16"/>
  <c r="P1592" i="16"/>
  <c r="O1592" i="16"/>
  <c r="N1592" i="16"/>
  <c r="M1592" i="16"/>
  <c r="L1592" i="16"/>
  <c r="K1592" i="16"/>
  <c r="J1592" i="16"/>
  <c r="I1592" i="16"/>
  <c r="H1592" i="16"/>
  <c r="G1592" i="16"/>
  <c r="F1592" i="16"/>
  <c r="E1592" i="16"/>
  <c r="AC1591" i="16"/>
  <c r="AC1590" i="16" s="1"/>
  <c r="D1591" i="16"/>
  <c r="D1590" i="16" s="1"/>
  <c r="AE1590" i="16"/>
  <c r="AD1590" i="16"/>
  <c r="AB1590" i="16"/>
  <c r="AA1590" i="16"/>
  <c r="Z1590" i="16"/>
  <c r="Y1590" i="16"/>
  <c r="X1590" i="16"/>
  <c r="W1590" i="16"/>
  <c r="V1590" i="16"/>
  <c r="U1590" i="16"/>
  <c r="T1590" i="16"/>
  <c r="S1590" i="16"/>
  <c r="R1590" i="16"/>
  <c r="Q1590" i="16"/>
  <c r="P1590" i="16"/>
  <c r="O1590" i="16"/>
  <c r="N1590" i="16"/>
  <c r="M1590" i="16"/>
  <c r="L1590" i="16"/>
  <c r="K1590" i="16"/>
  <c r="J1590" i="16"/>
  <c r="I1590" i="16"/>
  <c r="H1590" i="16"/>
  <c r="G1590" i="16"/>
  <c r="F1590" i="16"/>
  <c r="E1590" i="16"/>
  <c r="AC1589" i="16"/>
  <c r="D1589" i="16" s="1"/>
  <c r="D1588" i="16"/>
  <c r="AC1587" i="16"/>
  <c r="D1587" i="16"/>
  <c r="AE1586" i="16"/>
  <c r="AE1585" i="16" s="1"/>
  <c r="AD1586" i="16"/>
  <c r="AB1586" i="16"/>
  <c r="AA1586" i="16"/>
  <c r="Z1586" i="16"/>
  <c r="Y1586" i="16"/>
  <c r="X1586" i="16"/>
  <c r="W1586" i="16"/>
  <c r="V1586" i="16"/>
  <c r="U1586" i="16"/>
  <c r="T1586" i="16"/>
  <c r="S1586" i="16"/>
  <c r="R1586" i="16"/>
  <c r="Q1586" i="16"/>
  <c r="P1586" i="16"/>
  <c r="O1586" i="16"/>
  <c r="N1586" i="16"/>
  <c r="M1586" i="16"/>
  <c r="L1586" i="16"/>
  <c r="K1586" i="16"/>
  <c r="J1586" i="16"/>
  <c r="I1586" i="16"/>
  <c r="H1586" i="16"/>
  <c r="G1586" i="16"/>
  <c r="F1586" i="16"/>
  <c r="E1586" i="16"/>
  <c r="AD1585" i="16"/>
  <c r="AD1575" i="16" s="1"/>
  <c r="M1585" i="16"/>
  <c r="D1584" i="16"/>
  <c r="AE1583" i="16"/>
  <c r="AD1583" i="16"/>
  <c r="AC1583" i="16"/>
  <c r="AB1583" i="16"/>
  <c r="AA1583" i="16"/>
  <c r="Z1583" i="16"/>
  <c r="Y1583" i="16"/>
  <c r="X1583" i="16"/>
  <c r="W1583" i="16"/>
  <c r="V1583" i="16"/>
  <c r="U1583" i="16"/>
  <c r="T1583" i="16"/>
  <c r="S1583" i="16"/>
  <c r="R1583" i="16"/>
  <c r="Q1583" i="16"/>
  <c r="P1583" i="16"/>
  <c r="O1583" i="16"/>
  <c r="N1583" i="16"/>
  <c r="M1583" i="16"/>
  <c r="L1583" i="16"/>
  <c r="K1583" i="16"/>
  <c r="J1583" i="16"/>
  <c r="I1583" i="16"/>
  <c r="H1583" i="16"/>
  <c r="G1583" i="16"/>
  <c r="F1583" i="16"/>
  <c r="E1583" i="16"/>
  <c r="D1583" i="16"/>
  <c r="D1582" i="16"/>
  <c r="AE1581" i="16"/>
  <c r="AD1581" i="16"/>
  <c r="AC1581" i="16"/>
  <c r="AB1581" i="16"/>
  <c r="AB1576" i="16" s="1"/>
  <c r="AA1581" i="16"/>
  <c r="Z1581" i="16"/>
  <c r="Y1581" i="16"/>
  <c r="X1581" i="16"/>
  <c r="X1576" i="16" s="1"/>
  <c r="W1581" i="16"/>
  <c r="V1581" i="16"/>
  <c r="U1581" i="16"/>
  <c r="T1581" i="16"/>
  <c r="S1581" i="16"/>
  <c r="R1581" i="16"/>
  <c r="Q1581" i="16"/>
  <c r="P1581" i="16"/>
  <c r="P1576" i="16" s="1"/>
  <c r="O1581" i="16"/>
  <c r="N1581" i="16"/>
  <c r="M1581" i="16"/>
  <c r="L1581" i="16"/>
  <c r="L1576" i="16" s="1"/>
  <c r="K1581" i="16"/>
  <c r="J1581" i="16"/>
  <c r="I1581" i="16"/>
  <c r="H1581" i="16"/>
  <c r="H1576" i="16" s="1"/>
  <c r="G1581" i="16"/>
  <c r="F1581" i="16"/>
  <c r="E1581" i="16"/>
  <c r="D1581" i="16"/>
  <c r="D1580" i="16"/>
  <c r="D1579" i="16"/>
  <c r="D1578" i="16"/>
  <c r="AE1577" i="16"/>
  <c r="AD1577" i="16"/>
  <c r="AC1577" i="16"/>
  <c r="AC1576" i="16" s="1"/>
  <c r="AB1577" i="16"/>
  <c r="AA1577" i="16"/>
  <c r="AA1576" i="16" s="1"/>
  <c r="Z1577" i="16"/>
  <c r="Y1577" i="16"/>
  <c r="Y1576" i="16" s="1"/>
  <c r="X1577" i="16"/>
  <c r="W1577" i="16"/>
  <c r="W1576" i="16" s="1"/>
  <c r="V1577" i="16"/>
  <c r="U1577" i="16"/>
  <c r="U1576" i="16" s="1"/>
  <c r="T1577" i="16"/>
  <c r="S1577" i="16"/>
  <c r="S1576" i="16" s="1"/>
  <c r="R1577" i="16"/>
  <c r="Q1577" i="16"/>
  <c r="Q1576" i="16" s="1"/>
  <c r="P1577" i="16"/>
  <c r="O1577" i="16"/>
  <c r="N1577" i="16"/>
  <c r="M1577" i="16"/>
  <c r="M1576" i="16" s="1"/>
  <c r="L1577" i="16"/>
  <c r="K1577" i="16"/>
  <c r="K1576" i="16" s="1"/>
  <c r="J1577" i="16"/>
  <c r="I1577" i="16"/>
  <c r="I1576" i="16" s="1"/>
  <c r="H1577" i="16"/>
  <c r="G1577" i="16"/>
  <c r="G1576" i="16" s="1"/>
  <c r="F1577" i="16"/>
  <c r="E1577" i="16"/>
  <c r="E1576" i="16" s="1"/>
  <c r="D1577" i="16"/>
  <c r="AE1576" i="16"/>
  <c r="AD1576" i="16"/>
  <c r="Z1576" i="16"/>
  <c r="V1576" i="16"/>
  <c r="T1576" i="16"/>
  <c r="R1576" i="16"/>
  <c r="O1576" i="16"/>
  <c r="N1576" i="16"/>
  <c r="J1576" i="16"/>
  <c r="F1576" i="16"/>
  <c r="D1576" i="16"/>
  <c r="C18" i="18" s="1"/>
  <c r="AC1573" i="16"/>
  <c r="D1573" i="16" s="1"/>
  <c r="B1573" i="16"/>
  <c r="AC1572" i="16"/>
  <c r="D1572" i="16"/>
  <c r="B1572" i="16"/>
  <c r="AC1571" i="16"/>
  <c r="D1571" i="16" s="1"/>
  <c r="B1571" i="16"/>
  <c r="AC1570" i="16"/>
  <c r="D1570" i="16" s="1"/>
  <c r="B1570" i="16"/>
  <c r="AC1569" i="16"/>
  <c r="D1569" i="16" s="1"/>
  <c r="B1569" i="16"/>
  <c r="AC1568" i="16"/>
  <c r="L1568" i="16"/>
  <c r="D1568" i="16" s="1"/>
  <c r="B1568" i="16"/>
  <c r="AE1567" i="16"/>
  <c r="AD1567" i="16"/>
  <c r="AB1567" i="16"/>
  <c r="AA1567" i="16"/>
  <c r="Z1567" i="16"/>
  <c r="Y1567" i="16"/>
  <c r="X1567" i="16"/>
  <c r="W1567" i="16"/>
  <c r="V1567" i="16"/>
  <c r="U1567" i="16"/>
  <c r="T1567" i="16"/>
  <c r="S1567" i="16"/>
  <c r="R1567" i="16"/>
  <c r="Q1567" i="16"/>
  <c r="P1567" i="16"/>
  <c r="O1567" i="16"/>
  <c r="N1567" i="16"/>
  <c r="M1567" i="16"/>
  <c r="K1567" i="16"/>
  <c r="J1567" i="16"/>
  <c r="I1567" i="16"/>
  <c r="H1567" i="16"/>
  <c r="G1567" i="16"/>
  <c r="F1567" i="16"/>
  <c r="E1567" i="16"/>
  <c r="AC1566" i="16"/>
  <c r="D1566" i="16"/>
  <c r="B1566" i="16"/>
  <c r="AC1565" i="16"/>
  <c r="D1565" i="16" s="1"/>
  <c r="B1565" i="16"/>
  <c r="AC1564" i="16"/>
  <c r="D1564" i="16" s="1"/>
  <c r="B1564" i="16"/>
  <c r="AC1563" i="16"/>
  <c r="L1563" i="16"/>
  <c r="D1563" i="16" s="1"/>
  <c r="B1563" i="16"/>
  <c r="AE1562" i="16"/>
  <c r="AD1562" i="16"/>
  <c r="AB1562" i="16"/>
  <c r="AA1562" i="16"/>
  <c r="Z1562" i="16"/>
  <c r="Y1562" i="16"/>
  <c r="X1562" i="16"/>
  <c r="W1562" i="16"/>
  <c r="W1512" i="16" s="1"/>
  <c r="W1511" i="16" s="1"/>
  <c r="V1562" i="16"/>
  <c r="U1562" i="16"/>
  <c r="T1562" i="16"/>
  <c r="S1562" i="16"/>
  <c r="R1562" i="16"/>
  <c r="Q1562" i="16"/>
  <c r="P1562" i="16"/>
  <c r="O1562" i="16"/>
  <c r="O1512" i="16" s="1"/>
  <c r="O1511" i="16" s="1"/>
  <c r="N1562" i="16"/>
  <c r="M1562" i="16"/>
  <c r="L1562" i="16"/>
  <c r="K1562" i="16"/>
  <c r="J1562" i="16"/>
  <c r="I1562" i="16"/>
  <c r="H1562" i="16"/>
  <c r="G1562" i="16"/>
  <c r="G1512" i="16" s="1"/>
  <c r="G1511" i="16" s="1"/>
  <c r="F1562" i="16"/>
  <c r="E1562" i="16"/>
  <c r="AC1561" i="16"/>
  <c r="D1561" i="16"/>
  <c r="B1561" i="16"/>
  <c r="AC1560" i="16"/>
  <c r="D1560" i="16" s="1"/>
  <c r="B1560" i="16"/>
  <c r="AC1559" i="16"/>
  <c r="D1559" i="16" s="1"/>
  <c r="B1559" i="16"/>
  <c r="AC1558" i="16"/>
  <c r="D1558" i="16"/>
  <c r="B1558" i="16"/>
  <c r="AC1557" i="16"/>
  <c r="D1557" i="16" s="1"/>
  <c r="B1557" i="16"/>
  <c r="AC1556" i="16"/>
  <c r="D1556" i="16" s="1"/>
  <c r="B1556" i="16"/>
  <c r="AC1555" i="16"/>
  <c r="D1555" i="16"/>
  <c r="B1555" i="16"/>
  <c r="AC1554" i="16"/>
  <c r="D1554" i="16" s="1"/>
  <c r="B1554" i="16"/>
  <c r="AC1553" i="16"/>
  <c r="D1553" i="16"/>
  <c r="B1553" i="16"/>
  <c r="AC1552" i="16"/>
  <c r="D1552" i="16" s="1"/>
  <c r="B1552" i="16"/>
  <c r="AC1551" i="16"/>
  <c r="D1551" i="16" s="1"/>
  <c r="B1551" i="16"/>
  <c r="AC1550" i="16"/>
  <c r="D1550" i="16"/>
  <c r="B1550" i="16"/>
  <c r="AC1549" i="16"/>
  <c r="D1549" i="16" s="1"/>
  <c r="B1549" i="16"/>
  <c r="AC1548" i="16"/>
  <c r="D1548" i="16" s="1"/>
  <c r="B1548" i="16"/>
  <c r="AC1547" i="16"/>
  <c r="D1547" i="16"/>
  <c r="B1547" i="16"/>
  <c r="AC1546" i="16"/>
  <c r="D1546" i="16" s="1"/>
  <c r="B1546" i="16"/>
  <c r="AC1545" i="16"/>
  <c r="D1545" i="16"/>
  <c r="B1545" i="16"/>
  <c r="AC1544" i="16"/>
  <c r="D1544" i="16" s="1"/>
  <c r="B1544" i="16"/>
  <c r="AC1543" i="16"/>
  <c r="D1543" i="16" s="1"/>
  <c r="B1543" i="16"/>
  <c r="AC1542" i="16"/>
  <c r="D1542" i="16"/>
  <c r="B1542" i="16"/>
  <c r="AC1541" i="16"/>
  <c r="D1541" i="16" s="1"/>
  <c r="B1541" i="16"/>
  <c r="AC1540" i="16"/>
  <c r="D1540" i="16" s="1"/>
  <c r="B1540" i="16"/>
  <c r="AC1539" i="16"/>
  <c r="D1539" i="16"/>
  <c r="B1539" i="16"/>
  <c r="AC1538" i="16"/>
  <c r="D1538" i="16" s="1"/>
  <c r="B1538" i="16"/>
  <c r="AC1537" i="16"/>
  <c r="D1537" i="16"/>
  <c r="B1537" i="16"/>
  <c r="AC1536" i="16"/>
  <c r="D1536" i="16" s="1"/>
  <c r="B1536" i="16"/>
  <c r="AC1535" i="16"/>
  <c r="D1535" i="16" s="1"/>
  <c r="B1535" i="16"/>
  <c r="AC1534" i="16"/>
  <c r="D1534" i="16"/>
  <c r="B1534" i="16"/>
  <c r="AC1533" i="16"/>
  <c r="D1533" i="16" s="1"/>
  <c r="B1533" i="16"/>
  <c r="AC1532" i="16"/>
  <c r="D1532" i="16" s="1"/>
  <c r="B1532" i="16"/>
  <c r="AC1531" i="16"/>
  <c r="D1531" i="16"/>
  <c r="B1531" i="16"/>
  <c r="AC1530" i="16"/>
  <c r="D1530" i="16" s="1"/>
  <c r="B1530" i="16"/>
  <c r="AC1529" i="16"/>
  <c r="D1529" i="16"/>
  <c r="B1529" i="16"/>
  <c r="AE1528" i="16"/>
  <c r="AD1528" i="16"/>
  <c r="AB1528" i="16"/>
  <c r="AB1512" i="16" s="1"/>
  <c r="AB1511" i="16" s="1"/>
  <c r="AA1528" i="16"/>
  <c r="Z1528" i="16"/>
  <c r="Y1528" i="16"/>
  <c r="X1528" i="16"/>
  <c r="X1512" i="16" s="1"/>
  <c r="X1511" i="16" s="1"/>
  <c r="W1528" i="16"/>
  <c r="V1528" i="16"/>
  <c r="U1528" i="16"/>
  <c r="T1528" i="16"/>
  <c r="T1512" i="16" s="1"/>
  <c r="T1511" i="16" s="1"/>
  <c r="S1528" i="16"/>
  <c r="R1528" i="16"/>
  <c r="Q1528" i="16"/>
  <c r="P1528" i="16"/>
  <c r="P1512" i="16" s="1"/>
  <c r="P1511" i="16" s="1"/>
  <c r="O1528" i="16"/>
  <c r="N1528" i="16"/>
  <c r="M1528" i="16"/>
  <c r="L1528" i="16"/>
  <c r="K1528" i="16"/>
  <c r="J1528" i="16"/>
  <c r="I1528" i="16"/>
  <c r="H1528" i="16"/>
  <c r="G1528" i="16"/>
  <c r="F1528" i="16"/>
  <c r="E1528" i="16"/>
  <c r="AC1527" i="16"/>
  <c r="D1527" i="16" s="1"/>
  <c r="B1527" i="16"/>
  <c r="AC1526" i="16"/>
  <c r="D1526" i="16" s="1"/>
  <c r="B1526" i="16"/>
  <c r="AC1525" i="16"/>
  <c r="D1525" i="16"/>
  <c r="B1525" i="16"/>
  <c r="AC1524" i="16"/>
  <c r="D1524" i="16" s="1"/>
  <c r="B1524" i="16"/>
  <c r="AC1523" i="16"/>
  <c r="D1523" i="16" s="1"/>
  <c r="B1523" i="16"/>
  <c r="AC1522" i="16"/>
  <c r="D1522" i="16" s="1"/>
  <c r="B1522" i="16"/>
  <c r="AC1521" i="16"/>
  <c r="D1521" i="16"/>
  <c r="B1521" i="16"/>
  <c r="AC1520" i="16"/>
  <c r="D1520" i="16" s="1"/>
  <c r="B1520" i="16"/>
  <c r="AC1519" i="16"/>
  <c r="D1519" i="16" s="1"/>
  <c r="B1519" i="16"/>
  <c r="AC1518" i="16"/>
  <c r="D1518" i="16" s="1"/>
  <c r="B1518" i="16"/>
  <c r="AC1517" i="16"/>
  <c r="D1517" i="16"/>
  <c r="B1517" i="16"/>
  <c r="AC1516" i="16"/>
  <c r="D1516" i="16" s="1"/>
  <c r="B1516" i="16"/>
  <c r="AC1515" i="16"/>
  <c r="AC1513" i="16" s="1"/>
  <c r="B1515" i="16"/>
  <c r="AC1514" i="16"/>
  <c r="D1514" i="16" s="1"/>
  <c r="B1514" i="16"/>
  <c r="AE1513" i="16"/>
  <c r="AD1513" i="16"/>
  <c r="AD1512" i="16" s="1"/>
  <c r="AD1511" i="16" s="1"/>
  <c r="AB1513" i="16"/>
  <c r="AA1513" i="16"/>
  <c r="Z1513" i="16"/>
  <c r="Z1512" i="16" s="1"/>
  <c r="Z1511" i="16" s="1"/>
  <c r="Y1513" i="16"/>
  <c r="X1513" i="16"/>
  <c r="W1513" i="16"/>
  <c r="V1513" i="16"/>
  <c r="V1512" i="16" s="1"/>
  <c r="V1511" i="16" s="1"/>
  <c r="U1513" i="16"/>
  <c r="T1513" i="16"/>
  <c r="S1513" i="16"/>
  <c r="R1513" i="16"/>
  <c r="R1512" i="16" s="1"/>
  <c r="R1511" i="16" s="1"/>
  <c r="Q1513" i="16"/>
  <c r="P1513" i="16"/>
  <c r="O1513" i="16"/>
  <c r="N1513" i="16"/>
  <c r="N1512" i="16" s="1"/>
  <c r="N1511" i="16" s="1"/>
  <c r="M1513" i="16"/>
  <c r="L1513" i="16"/>
  <c r="K1513" i="16"/>
  <c r="J1513" i="16"/>
  <c r="J1512" i="16" s="1"/>
  <c r="J1511" i="16" s="1"/>
  <c r="I1513" i="16"/>
  <c r="H1513" i="16"/>
  <c r="H1512" i="16" s="1"/>
  <c r="H1511" i="16" s="1"/>
  <c r="G1513" i="16"/>
  <c r="F1513" i="16"/>
  <c r="F1512" i="16" s="1"/>
  <c r="F1511" i="16" s="1"/>
  <c r="E1513" i="16"/>
  <c r="AE1512" i="16"/>
  <c r="AE1511" i="16" s="1"/>
  <c r="AA1512" i="16"/>
  <c r="AA1511" i="16" s="1"/>
  <c r="S1512" i="16"/>
  <c r="S1511" i="16" s="1"/>
  <c r="K1512" i="16"/>
  <c r="K1511" i="16" s="1"/>
  <c r="D1509" i="16"/>
  <c r="AE1508" i="16"/>
  <c r="AD1508" i="16"/>
  <c r="AC1508" i="16"/>
  <c r="AB1508" i="16"/>
  <c r="AA1508" i="16"/>
  <c r="Z1508" i="16"/>
  <c r="Y1508" i="16"/>
  <c r="X1508" i="16"/>
  <c r="W1508" i="16"/>
  <c r="V1508" i="16"/>
  <c r="U1508" i="16"/>
  <c r="T1508" i="16"/>
  <c r="S1508" i="16"/>
  <c r="R1508" i="16"/>
  <c r="Q1508" i="16"/>
  <c r="P1508" i="16"/>
  <c r="O1508" i="16"/>
  <c r="N1508" i="16"/>
  <c r="M1508" i="16"/>
  <c r="L1508" i="16"/>
  <c r="K1508" i="16"/>
  <c r="J1508" i="16"/>
  <c r="I1508" i="16"/>
  <c r="H1508" i="16"/>
  <c r="G1508" i="16"/>
  <c r="F1508" i="16"/>
  <c r="E1508" i="16"/>
  <c r="D1507" i="16"/>
  <c r="AE1506" i="16"/>
  <c r="AD1506" i="16"/>
  <c r="AC1506" i="16"/>
  <c r="AB1506" i="16"/>
  <c r="AA1506" i="16"/>
  <c r="Z1506" i="16"/>
  <c r="Y1506" i="16"/>
  <c r="X1506" i="16"/>
  <c r="W1506" i="16"/>
  <c r="V1506" i="16"/>
  <c r="U1506" i="16"/>
  <c r="T1506" i="16"/>
  <c r="S1506" i="16"/>
  <c r="R1506" i="16"/>
  <c r="Q1506" i="16"/>
  <c r="P1506" i="16"/>
  <c r="O1506" i="16"/>
  <c r="N1506" i="16"/>
  <c r="M1506" i="16"/>
  <c r="L1506" i="16"/>
  <c r="K1506" i="16"/>
  <c r="J1506" i="16"/>
  <c r="I1506" i="16"/>
  <c r="H1506" i="16"/>
  <c r="G1506" i="16"/>
  <c r="F1506" i="16"/>
  <c r="E1506" i="16"/>
  <c r="D1505" i="16"/>
  <c r="AE1504" i="16"/>
  <c r="AE1503" i="16" s="1"/>
  <c r="AE1502" i="16" s="1"/>
  <c r="AD1504" i="16"/>
  <c r="AD1503" i="16" s="1"/>
  <c r="AD1502" i="16" s="1"/>
  <c r="AC1504" i="16"/>
  <c r="AB1504" i="16"/>
  <c r="AB1503" i="16" s="1"/>
  <c r="AB1502" i="16" s="1"/>
  <c r="AA1504" i="16"/>
  <c r="AA1503" i="16" s="1"/>
  <c r="AA1502" i="16" s="1"/>
  <c r="Z1504" i="16"/>
  <c r="Z1503" i="16" s="1"/>
  <c r="Z1502" i="16" s="1"/>
  <c r="Y1504" i="16"/>
  <c r="X1504" i="16"/>
  <c r="X1503" i="16" s="1"/>
  <c r="X1502" i="16" s="1"/>
  <c r="W1504" i="16"/>
  <c r="W1503" i="16" s="1"/>
  <c r="W1502" i="16" s="1"/>
  <c r="V1504" i="16"/>
  <c r="V1503" i="16" s="1"/>
  <c r="V1502" i="16" s="1"/>
  <c r="U1504" i="16"/>
  <c r="T1504" i="16"/>
  <c r="T1503" i="16" s="1"/>
  <c r="T1502" i="16" s="1"/>
  <c r="S1504" i="16"/>
  <c r="S1503" i="16" s="1"/>
  <c r="S1502" i="16" s="1"/>
  <c r="R1504" i="16"/>
  <c r="R1503" i="16" s="1"/>
  <c r="R1502" i="16" s="1"/>
  <c r="Q1504" i="16"/>
  <c r="P1504" i="16"/>
  <c r="P1503" i="16" s="1"/>
  <c r="P1502" i="16" s="1"/>
  <c r="O1504" i="16"/>
  <c r="O1503" i="16" s="1"/>
  <c r="O1502" i="16" s="1"/>
  <c r="N1504" i="16"/>
  <c r="N1503" i="16" s="1"/>
  <c r="N1502" i="16" s="1"/>
  <c r="M1504" i="16"/>
  <c r="L1504" i="16"/>
  <c r="L1503" i="16" s="1"/>
  <c r="L1502" i="16" s="1"/>
  <c r="K1504" i="16"/>
  <c r="K1503" i="16" s="1"/>
  <c r="K1502" i="16" s="1"/>
  <c r="J1504" i="16"/>
  <c r="J1503" i="16" s="1"/>
  <c r="J1502" i="16" s="1"/>
  <c r="I1504" i="16"/>
  <c r="H1504" i="16"/>
  <c r="H1503" i="16" s="1"/>
  <c r="H1502" i="16" s="1"/>
  <c r="G1504" i="16"/>
  <c r="G1503" i="16" s="1"/>
  <c r="G1502" i="16" s="1"/>
  <c r="F1504" i="16"/>
  <c r="E1504" i="16"/>
  <c r="AC1503" i="16"/>
  <c r="AC1502" i="16" s="1"/>
  <c r="Y1503" i="16"/>
  <c r="Y1502" i="16" s="1"/>
  <c r="U1503" i="16"/>
  <c r="U1502" i="16" s="1"/>
  <c r="Q1503" i="16"/>
  <c r="Q1502" i="16" s="1"/>
  <c r="M1503" i="16"/>
  <c r="M1502" i="16" s="1"/>
  <c r="I1503" i="16"/>
  <c r="I1502" i="16" s="1"/>
  <c r="E1503" i="16"/>
  <c r="E1502" i="16" s="1"/>
  <c r="EU1500" i="16"/>
  <c r="CK1500" i="16"/>
  <c r="CH1500" i="16"/>
  <c r="B1499" i="16"/>
  <c r="B1497" i="16"/>
  <c r="AT1496" i="16"/>
  <c r="B1496" i="16"/>
  <c r="B1494" i="16"/>
  <c r="B1493" i="16"/>
  <c r="B1492" i="16"/>
  <c r="B1491" i="16"/>
  <c r="B1490" i="16"/>
  <c r="B1488" i="16"/>
  <c r="B1486" i="16"/>
  <c r="B1484" i="16"/>
  <c r="B1483" i="16"/>
  <c r="B1482" i="16"/>
  <c r="B1480" i="16"/>
  <c r="B1479" i="16"/>
  <c r="B1478" i="16"/>
  <c r="B1477" i="16"/>
  <c r="B1476" i="16"/>
  <c r="B1474" i="16"/>
  <c r="B1473" i="16"/>
  <c r="B1471" i="16"/>
  <c r="B1469" i="16"/>
  <c r="B1467" i="16"/>
  <c r="B1466" i="16"/>
  <c r="B1465" i="16"/>
  <c r="B1464" i="16"/>
  <c r="B1463" i="16"/>
  <c r="B1461" i="16"/>
  <c r="AT1460" i="16"/>
  <c r="B1460" i="16"/>
  <c r="B1459" i="16"/>
  <c r="B1458" i="16"/>
  <c r="B1456" i="16"/>
  <c r="CD1455" i="16"/>
  <c r="B1455" i="16"/>
  <c r="CD1454" i="16"/>
  <c r="B1454" i="16"/>
  <c r="B1453" i="16"/>
  <c r="B1452" i="16"/>
  <c r="B1451" i="16"/>
  <c r="B1449" i="16"/>
  <c r="B1448" i="16"/>
  <c r="B1447" i="16"/>
  <c r="B1446" i="16"/>
  <c r="B1445" i="16"/>
  <c r="B1443" i="16"/>
  <c r="B1442" i="16"/>
  <c r="B1441" i="16"/>
  <c r="B1439" i="16"/>
  <c r="B1437" i="16"/>
  <c r="B1435" i="16"/>
  <c r="B1434" i="16"/>
  <c r="B1432" i="16"/>
  <c r="B1431" i="16"/>
  <c r="B1430" i="16"/>
  <c r="B1428" i="16"/>
  <c r="B1427" i="16"/>
  <c r="B1426" i="16"/>
  <c r="B1425" i="16"/>
  <c r="B1424" i="16"/>
  <c r="CD1422" i="16"/>
  <c r="B1422" i="16"/>
  <c r="B1421" i="16"/>
  <c r="B1419" i="16"/>
  <c r="B1417" i="16"/>
  <c r="B1415" i="16"/>
  <c r="B1414" i="16"/>
  <c r="B1413" i="16"/>
  <c r="B1411" i="16"/>
  <c r="B1410" i="16"/>
  <c r="B1409" i="16"/>
  <c r="B1408" i="16"/>
  <c r="B1406" i="16"/>
  <c r="B1405" i="16"/>
  <c r="B1403" i="16"/>
  <c r="B1401" i="16"/>
  <c r="B1399" i="16"/>
  <c r="CD1397" i="16"/>
  <c r="B1397" i="16"/>
  <c r="B1396" i="16"/>
  <c r="B1395" i="16"/>
  <c r="B1394" i="16"/>
  <c r="B1392" i="16"/>
  <c r="B1390" i="16"/>
  <c r="B1388" i="16"/>
  <c r="B1387" i="16"/>
  <c r="B1386" i="16"/>
  <c r="B1385" i="16"/>
  <c r="B1383" i="16"/>
  <c r="B1382" i="16"/>
  <c r="B1380" i="16"/>
  <c r="B1379" i="16"/>
  <c r="B1378" i="16"/>
  <c r="B1377" i="16"/>
  <c r="B1375" i="16"/>
  <c r="B1374" i="16"/>
  <c r="B1373" i="16"/>
  <c r="B1371" i="16"/>
  <c r="B1370" i="16"/>
  <c r="B1369" i="16"/>
  <c r="B1367" i="16"/>
  <c r="B1365" i="16"/>
  <c r="B1364" i="16"/>
  <c r="B1363" i="16"/>
  <c r="B1362" i="16"/>
  <c r="B1361" i="16"/>
  <c r="B1360" i="16"/>
  <c r="B1359" i="16"/>
  <c r="B1358" i="16"/>
  <c r="B1357" i="16"/>
  <c r="B1356" i="16"/>
  <c r="B1355" i="16"/>
  <c r="B1353" i="16"/>
  <c r="B1351" i="16"/>
  <c r="B1349" i="16"/>
  <c r="B1348" i="16"/>
  <c r="B1346" i="16"/>
  <c r="B1344" i="16"/>
  <c r="B1343" i="16"/>
  <c r="B1342" i="16"/>
  <c r="B1340" i="16"/>
  <c r="B1339" i="16"/>
  <c r="B1337" i="16"/>
  <c r="B1336" i="16"/>
  <c r="B1335" i="16"/>
  <c r="B1334" i="16"/>
  <c r="B1332" i="16"/>
  <c r="B1331" i="16"/>
  <c r="B1329" i="16"/>
  <c r="B1327" i="16"/>
  <c r="B1325" i="16"/>
  <c r="B1323" i="16"/>
  <c r="B1321" i="16"/>
  <c r="B1320" i="16"/>
  <c r="B1319" i="16"/>
  <c r="B1317" i="16"/>
  <c r="B1316" i="16"/>
  <c r="B1314" i="16"/>
  <c r="B1313" i="16"/>
  <c r="B1312" i="16"/>
  <c r="B1311" i="16"/>
  <c r="B1310" i="16"/>
  <c r="B1309" i="16"/>
  <c r="B1308" i="16"/>
  <c r="B1306" i="16"/>
  <c r="CD1305" i="16"/>
  <c r="B1305" i="16"/>
  <c r="B1304" i="16"/>
  <c r="B1303" i="16"/>
  <c r="B1302" i="16"/>
  <c r="B1301" i="16"/>
  <c r="B1300" i="16"/>
  <c r="B1299" i="16"/>
  <c r="B1298" i="16"/>
  <c r="B1297" i="16"/>
  <c r="AT1296" i="16"/>
  <c r="B1296" i="16"/>
  <c r="B1295" i="16"/>
  <c r="B1294" i="16"/>
  <c r="B1293" i="16"/>
  <c r="B1291" i="16"/>
  <c r="B1290" i="16"/>
  <c r="B1288" i="16"/>
  <c r="B1287" i="16"/>
  <c r="B1285" i="16"/>
  <c r="B1284" i="16"/>
  <c r="B1283" i="16"/>
  <c r="B1281" i="16"/>
  <c r="B1279" i="16"/>
  <c r="B1278" i="16"/>
  <c r="B1276" i="16"/>
  <c r="B1275" i="16"/>
  <c r="B1274" i="16"/>
  <c r="B1273" i="16"/>
  <c r="B1272" i="16"/>
  <c r="B1270" i="16"/>
  <c r="B1269" i="16"/>
  <c r="B1268" i="16"/>
  <c r="B1267" i="16"/>
  <c r="B1266" i="16"/>
  <c r="B1265" i="16"/>
  <c r="B1264" i="16"/>
  <c r="B1262" i="16"/>
  <c r="B1261" i="16"/>
  <c r="B1260" i="16"/>
  <c r="B1259" i="16"/>
  <c r="B1258" i="16"/>
  <c r="B1257" i="16"/>
  <c r="B1255" i="16"/>
  <c r="B1254" i="16"/>
  <c r="B1253" i="16"/>
  <c r="B1252" i="16"/>
  <c r="B1251" i="16"/>
  <c r="B1250" i="16"/>
  <c r="B1249" i="16"/>
  <c r="B1248" i="16"/>
  <c r="AT1247" i="16"/>
  <c r="B1247" i="16"/>
  <c r="B1246" i="16"/>
  <c r="B1245" i="16"/>
  <c r="B1244" i="16"/>
  <c r="B1243" i="16"/>
  <c r="B1242" i="16"/>
  <c r="B1241" i="16"/>
  <c r="B1240" i="16"/>
  <c r="B1239" i="16"/>
  <c r="B1237" i="16"/>
  <c r="B1236" i="16"/>
  <c r="B1235" i="16"/>
  <c r="B1234" i="16"/>
  <c r="B1233" i="16"/>
  <c r="B1232" i="16"/>
  <c r="B1231" i="16"/>
  <c r="B1229" i="16"/>
  <c r="B1228" i="16"/>
  <c r="B1227" i="16"/>
  <c r="B1226" i="16"/>
  <c r="B1225" i="16"/>
  <c r="B1224" i="16"/>
  <c r="B1223" i="16"/>
  <c r="B1222" i="16"/>
  <c r="B1221" i="16"/>
  <c r="B1220" i="16"/>
  <c r="B1219" i="16"/>
  <c r="B1218" i="16"/>
  <c r="B1217" i="16"/>
  <c r="B1216" i="16"/>
  <c r="B1215" i="16"/>
  <c r="B1214" i="16"/>
  <c r="B1213" i="16"/>
  <c r="B1212" i="16"/>
  <c r="B1211" i="16"/>
  <c r="AT1210" i="16"/>
  <c r="B1210" i="16"/>
  <c r="B1209" i="16"/>
  <c r="B1208" i="16"/>
  <c r="B1207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CD1188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5" i="16"/>
  <c r="B1174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39" i="16"/>
  <c r="B1138" i="16"/>
  <c r="B1137" i="16"/>
  <c r="B1136" i="16"/>
  <c r="B1135" i="16"/>
  <c r="CD1134" i="16"/>
  <c r="B1134" i="16"/>
  <c r="B1133" i="16"/>
  <c r="B1132" i="16"/>
  <c r="B1131" i="16"/>
  <c r="B1130" i="16"/>
  <c r="B1129" i="16"/>
  <c r="B1128" i="16"/>
  <c r="CD1127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0" i="16"/>
  <c r="B1028" i="16"/>
  <c r="B1026" i="16"/>
  <c r="B1025" i="16"/>
  <c r="B1024" i="16"/>
  <c r="B1022" i="16"/>
  <c r="B1021" i="16"/>
  <c r="B1020" i="16"/>
  <c r="B1019" i="16"/>
  <c r="B1018" i="16"/>
  <c r="B1017" i="16"/>
  <c r="B1015" i="16"/>
  <c r="B1013" i="16"/>
  <c r="B1011" i="16"/>
  <c r="B1009" i="16"/>
  <c r="B1008" i="16"/>
  <c r="B1007" i="16"/>
  <c r="B1006" i="16"/>
  <c r="B1005" i="16"/>
  <c r="B1003" i="16"/>
  <c r="B1001" i="16"/>
  <c r="B999" i="16"/>
  <c r="B997" i="16"/>
  <c r="B995" i="16"/>
  <c r="B994" i="16"/>
  <c r="B993" i="16"/>
  <c r="B991" i="16"/>
  <c r="B990" i="16"/>
  <c r="B989" i="16"/>
  <c r="CD988" i="16"/>
  <c r="B988" i="16"/>
  <c r="B987" i="16"/>
  <c r="AT986" i="16"/>
  <c r="B986" i="16"/>
  <c r="B985" i="16"/>
  <c r="B983" i="16"/>
  <c r="B982" i="16"/>
  <c r="B981" i="16"/>
  <c r="B980" i="16"/>
  <c r="B978" i="16"/>
  <c r="B977" i="16"/>
  <c r="B976" i="16"/>
  <c r="B974" i="16"/>
  <c r="B972" i="16"/>
  <c r="B971" i="16"/>
  <c r="B969" i="16"/>
  <c r="B967" i="16"/>
  <c r="B965" i="16"/>
  <c r="B964" i="16"/>
  <c r="B962" i="16"/>
  <c r="B960" i="16"/>
  <c r="B959" i="16"/>
  <c r="B958" i="16"/>
  <c r="B956" i="16"/>
  <c r="B954" i="16"/>
  <c r="B953" i="16"/>
  <c r="B952" i="16"/>
  <c r="B951" i="16"/>
  <c r="B950" i="16"/>
  <c r="B949" i="16"/>
  <c r="B947" i="16"/>
  <c r="B945" i="16"/>
  <c r="B944" i="16"/>
  <c r="B942" i="16"/>
  <c r="B941" i="16"/>
  <c r="B940" i="16"/>
  <c r="B939" i="16"/>
  <c r="B938" i="16"/>
  <c r="B936" i="16"/>
  <c r="B935" i="16"/>
  <c r="B934" i="16"/>
  <c r="B932" i="16"/>
  <c r="B930" i="16"/>
  <c r="B928" i="16"/>
  <c r="B926" i="16"/>
  <c r="CD925" i="16"/>
  <c r="B925" i="16"/>
  <c r="B924" i="16"/>
  <c r="B922" i="16"/>
  <c r="B920" i="16"/>
  <c r="B919" i="16"/>
  <c r="B918" i="16"/>
  <c r="B916" i="16"/>
  <c r="CD915" i="16"/>
  <c r="B915" i="16"/>
  <c r="B914" i="16"/>
  <c r="B913" i="16"/>
  <c r="B912" i="16"/>
  <c r="B911" i="16"/>
  <c r="B910" i="16"/>
  <c r="B909" i="16"/>
  <c r="CD907" i="16"/>
  <c r="B907" i="16"/>
  <c r="B906" i="16"/>
  <c r="B904" i="16"/>
  <c r="B903" i="16"/>
  <c r="B901" i="16"/>
  <c r="B900" i="16"/>
  <c r="B898" i="16"/>
  <c r="B897" i="16"/>
  <c r="B896" i="16"/>
  <c r="B894" i="16"/>
  <c r="B893" i="16"/>
  <c r="B891" i="16"/>
  <c r="B890" i="16"/>
  <c r="B889" i="16"/>
  <c r="B888" i="16"/>
  <c r="B887" i="16"/>
  <c r="B886" i="16"/>
  <c r="B885" i="16"/>
  <c r="AT884" i="16"/>
  <c r="B884" i="16"/>
  <c r="B883" i="16"/>
  <c r="B882" i="16"/>
  <c r="B881" i="16"/>
  <c r="CD879" i="16"/>
  <c r="B879" i="16"/>
  <c r="B878" i="16"/>
  <c r="B876" i="16"/>
  <c r="B874" i="16"/>
  <c r="B872" i="16"/>
  <c r="B870" i="16"/>
  <c r="B868" i="16"/>
  <c r="B866" i="16"/>
  <c r="B864" i="16"/>
  <c r="B862" i="16"/>
  <c r="B860" i="16"/>
  <c r="B859" i="16"/>
  <c r="B857" i="16"/>
  <c r="B856" i="16"/>
  <c r="B855" i="16"/>
  <c r="B854" i="16"/>
  <c r="B853" i="16"/>
  <c r="AT852" i="16"/>
  <c r="B852" i="16"/>
  <c r="B850" i="16"/>
  <c r="B849" i="16"/>
  <c r="B848" i="16"/>
  <c r="B847" i="16"/>
  <c r="B846" i="16"/>
  <c r="CD845" i="16"/>
  <c r="B845" i="16"/>
  <c r="B844" i="16"/>
  <c r="B843" i="16"/>
  <c r="B842" i="16"/>
  <c r="B841" i="16"/>
  <c r="B840" i="16"/>
  <c r="B839" i="16"/>
  <c r="B838" i="16"/>
  <c r="AT837" i="16"/>
  <c r="B837" i="16"/>
  <c r="B835" i="16"/>
  <c r="B834" i="16"/>
  <c r="B832" i="16"/>
  <c r="B830" i="16"/>
  <c r="B829" i="16"/>
  <c r="B827" i="16"/>
  <c r="B825" i="16"/>
  <c r="B824" i="16"/>
  <c r="B823" i="16"/>
  <c r="B822" i="16"/>
  <c r="B820" i="16"/>
  <c r="B819" i="16"/>
  <c r="B818" i="16"/>
  <c r="B816" i="16"/>
  <c r="B815" i="16"/>
  <c r="B814" i="16"/>
  <c r="B813" i="16"/>
  <c r="B812" i="16"/>
  <c r="B811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AT794" i="16"/>
  <c r="B794" i="16"/>
  <c r="B793" i="16"/>
  <c r="B792" i="16"/>
  <c r="B791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CD724" i="16"/>
  <c r="B724" i="16"/>
  <c r="B723" i="16"/>
  <c r="B722" i="16"/>
  <c r="B721" i="16"/>
  <c r="B720" i="16"/>
  <c r="B719" i="16"/>
  <c r="B718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2" i="16"/>
  <c r="B671" i="16"/>
  <c r="CD670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CD607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CD590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5" i="16"/>
  <c r="CD554" i="16"/>
  <c r="B554" i="16"/>
  <c r="B552" i="16"/>
  <c r="B551" i="16"/>
  <c r="B549" i="16"/>
  <c r="B548" i="16"/>
  <c r="B547" i="16"/>
  <c r="CD546" i="16"/>
  <c r="B546" i="16"/>
  <c r="B544" i="16"/>
  <c r="B543" i="16"/>
  <c r="B542" i="16"/>
  <c r="B541" i="16"/>
  <c r="B540" i="16"/>
  <c r="B539" i="16"/>
  <c r="B538" i="16"/>
  <c r="B537" i="16"/>
  <c r="CD536" i="16"/>
  <c r="B536" i="16"/>
  <c r="CD534" i="16"/>
  <c r="B534" i="16"/>
  <c r="B532" i="16"/>
  <c r="B531" i="16"/>
  <c r="CD529" i="16"/>
  <c r="B529" i="16"/>
  <c r="B527" i="16"/>
  <c r="CD526" i="16"/>
  <c r="B526" i="16"/>
  <c r="CD525" i="16"/>
  <c r="B525" i="16"/>
  <c r="B524" i="16"/>
  <c r="CD523" i="16"/>
  <c r="B523" i="16"/>
  <c r="B521" i="16"/>
  <c r="B520" i="16"/>
  <c r="B518" i="16"/>
  <c r="CB517" i="16"/>
  <c r="B516" i="16"/>
  <c r="B515" i="16"/>
  <c r="B513" i="16"/>
  <c r="B512" i="16"/>
  <c r="CD510" i="16"/>
  <c r="B510" i="16"/>
  <c r="CD508" i="16"/>
  <c r="B508" i="16"/>
  <c r="B507" i="16"/>
  <c r="B506" i="16"/>
  <c r="B505" i="16"/>
  <c r="B504" i="16"/>
  <c r="B502" i="16"/>
  <c r="B501" i="16"/>
  <c r="B500" i="16"/>
  <c r="B499" i="16"/>
  <c r="B497" i="16"/>
  <c r="CD495" i="16"/>
  <c r="B495" i="16"/>
  <c r="B493" i="16"/>
  <c r="B492" i="16"/>
  <c r="CD491" i="16"/>
  <c r="B491" i="16"/>
  <c r="CD490" i="16"/>
  <c r="B490" i="16"/>
  <c r="CD489" i="16"/>
  <c r="B489" i="16"/>
  <c r="AT488" i="16"/>
  <c r="B488" i="16"/>
  <c r="B487" i="16"/>
  <c r="CD486" i="16"/>
  <c r="B486" i="16"/>
  <c r="CD484" i="16"/>
  <c r="B484" i="16"/>
  <c r="B483" i="16"/>
  <c r="B482" i="16"/>
  <c r="CD481" i="16"/>
  <c r="B481" i="16"/>
  <c r="CD480" i="16"/>
  <c r="B480" i="16"/>
  <c r="B479" i="16"/>
  <c r="B478" i="16"/>
  <c r="B477" i="16"/>
  <c r="CD476" i="16"/>
  <c r="B476" i="16"/>
  <c r="B475" i="16"/>
  <c r="CD474" i="16"/>
  <c r="B474" i="16"/>
  <c r="B472" i="16"/>
  <c r="CD471" i="16"/>
  <c r="B471" i="16"/>
  <c r="B470" i="16"/>
  <c r="CD469" i="16"/>
  <c r="B469" i="16"/>
  <c r="B468" i="16"/>
  <c r="B466" i="16"/>
  <c r="B464" i="16"/>
  <c r="B462" i="16"/>
  <c r="CD460" i="16"/>
  <c r="B460" i="16"/>
  <c r="CD458" i="16"/>
  <c r="B458" i="16"/>
  <c r="CD456" i="16"/>
  <c r="B456" i="16"/>
  <c r="B454" i="16"/>
  <c r="B453" i="16"/>
  <c r="CD452" i="16"/>
  <c r="B452" i="16"/>
  <c r="CD451" i="16"/>
  <c r="B451" i="16"/>
  <c r="CD450" i="16"/>
  <c r="B450" i="16"/>
  <c r="CD449" i="16"/>
  <c r="B449" i="16"/>
  <c r="B448" i="16"/>
  <c r="B447" i="16"/>
  <c r="B446" i="16"/>
  <c r="B445" i="16"/>
  <c r="B443" i="16"/>
  <c r="CD442" i="16"/>
  <c r="B442" i="16"/>
  <c r="CD440" i="16"/>
  <c r="B440" i="16"/>
  <c r="B439" i="16"/>
  <c r="CD438" i="16"/>
  <c r="B438" i="16"/>
  <c r="CD437" i="16"/>
  <c r="B437" i="16"/>
  <c r="B436" i="16"/>
  <c r="B434" i="16"/>
  <c r="B433" i="16"/>
  <c r="B432" i="16"/>
  <c r="B431" i="16"/>
  <c r="B430" i="16"/>
  <c r="B429" i="16"/>
  <c r="B427" i="16"/>
  <c r="B426" i="16"/>
  <c r="B425" i="16"/>
  <c r="B423" i="16"/>
  <c r="CD421" i="16"/>
  <c r="B421" i="16"/>
  <c r="CD420" i="16"/>
  <c r="B420" i="16"/>
  <c r="CD419" i="16"/>
  <c r="B419" i="16"/>
  <c r="B417" i="16"/>
  <c r="B416" i="16"/>
  <c r="B415" i="16"/>
  <c r="B413" i="16"/>
  <c r="B411" i="16"/>
  <c r="B410" i="16"/>
  <c r="B409" i="16"/>
  <c r="CD408" i="16"/>
  <c r="B408" i="16"/>
  <c r="B407" i="16"/>
  <c r="B406" i="16"/>
  <c r="B405" i="16"/>
  <c r="B403" i="16"/>
  <c r="B401" i="16"/>
  <c r="B400" i="16"/>
  <c r="B399" i="16"/>
  <c r="B398" i="16"/>
  <c r="CD396" i="16"/>
  <c r="B396" i="16"/>
  <c r="B394" i="16"/>
  <c r="B393" i="16"/>
  <c r="B391" i="16"/>
  <c r="B390" i="16"/>
  <c r="B389" i="16"/>
  <c r="CD388" i="16"/>
  <c r="B388" i="16"/>
  <c r="B386" i="16"/>
  <c r="CD384" i="16"/>
  <c r="B384" i="16"/>
  <c r="B382" i="16"/>
  <c r="CD381" i="16"/>
  <c r="B381" i="16"/>
  <c r="AT379" i="16"/>
  <c r="B379" i="16"/>
  <c r="B378" i="16"/>
  <c r="B377" i="16"/>
  <c r="CD376" i="16"/>
  <c r="B376" i="16"/>
  <c r="CD375" i="16"/>
  <c r="B375" i="16"/>
  <c r="CD374" i="16"/>
  <c r="B374" i="16"/>
  <c r="B373" i="16"/>
  <c r="CD372" i="16"/>
  <c r="B372" i="16"/>
  <c r="CD371" i="16"/>
  <c r="B371" i="16"/>
  <c r="CD370" i="16"/>
  <c r="B370" i="16"/>
  <c r="B369" i="16"/>
  <c r="B368" i="16"/>
  <c r="B367" i="16"/>
  <c r="CD366" i="16"/>
  <c r="B366" i="16"/>
  <c r="B365" i="16"/>
  <c r="B364" i="16"/>
  <c r="B363" i="16"/>
  <c r="B361" i="16"/>
  <c r="B359" i="16"/>
  <c r="B358" i="16"/>
  <c r="B356" i="16"/>
  <c r="B355" i="16"/>
  <c r="B354" i="16"/>
  <c r="B352" i="16"/>
  <c r="CD351" i="16"/>
  <c r="B351" i="16"/>
  <c r="B349" i="16"/>
  <c r="B348" i="16"/>
  <c r="CD346" i="16"/>
  <c r="B346" i="16"/>
  <c r="CD345" i="16"/>
  <c r="B345" i="16"/>
  <c r="B344" i="16"/>
  <c r="B343" i="16"/>
  <c r="B341" i="16"/>
  <c r="B340" i="16"/>
  <c r="CD339" i="16"/>
  <c r="B339" i="16"/>
  <c r="CD338" i="16"/>
  <c r="B338" i="16"/>
  <c r="CD337" i="16"/>
  <c r="B337" i="16"/>
  <c r="CD336" i="16"/>
  <c r="B336" i="16"/>
  <c r="CD335" i="16"/>
  <c r="B335" i="16"/>
  <c r="B334" i="16"/>
  <c r="B333" i="16"/>
  <c r="B332" i="16"/>
  <c r="B331" i="16"/>
  <c r="B330" i="16"/>
  <c r="B329" i="16"/>
  <c r="B328" i="16"/>
  <c r="B327" i="16"/>
  <c r="B326" i="16"/>
  <c r="CD324" i="16"/>
  <c r="B324" i="16"/>
  <c r="CD323" i="16"/>
  <c r="B323" i="16"/>
  <c r="CD322" i="16"/>
  <c r="B322" i="16"/>
  <c r="B321" i="16"/>
  <c r="B320" i="16"/>
  <c r="B319" i="16"/>
  <c r="CD318" i="16"/>
  <c r="B318" i="16"/>
  <c r="B317" i="16"/>
  <c r="B316" i="16"/>
  <c r="B315" i="16"/>
  <c r="CD314" i="16"/>
  <c r="B314" i="16"/>
  <c r="CD313" i="16"/>
  <c r="B313" i="16"/>
  <c r="B312" i="16"/>
  <c r="B311" i="16"/>
  <c r="B310" i="16"/>
  <c r="B308" i="16"/>
  <c r="B306" i="16"/>
  <c r="B305" i="16"/>
  <c r="B304" i="16"/>
  <c r="B303" i="16"/>
  <c r="B302" i="16"/>
  <c r="B300" i="16"/>
  <c r="B299" i="16"/>
  <c r="B298" i="16"/>
  <c r="B297" i="16"/>
  <c r="B296" i="16"/>
  <c r="B294" i="16"/>
  <c r="CD293" i="16"/>
  <c r="B293" i="16"/>
  <c r="B291" i="16"/>
  <c r="CD289" i="16"/>
  <c r="B289" i="16"/>
  <c r="CD288" i="16"/>
  <c r="B288" i="16"/>
  <c r="B287" i="16"/>
  <c r="B286" i="16"/>
  <c r="B284" i="16"/>
  <c r="CD283" i="16"/>
  <c r="B283" i="16"/>
  <c r="B282" i="16"/>
  <c r="B281" i="16"/>
  <c r="B280" i="16"/>
  <c r="B279" i="16"/>
  <c r="B277" i="16"/>
  <c r="B276" i="16"/>
  <c r="B275" i="16"/>
  <c r="B274" i="16"/>
  <c r="B273" i="16"/>
  <c r="B271" i="16"/>
  <c r="B270" i="16"/>
  <c r="B269" i="16"/>
  <c r="B268" i="16"/>
  <c r="CD267" i="16"/>
  <c r="B267" i="16"/>
  <c r="CD266" i="16"/>
  <c r="B266" i="16"/>
  <c r="B265" i="16"/>
  <c r="CD264" i="16"/>
  <c r="B264" i="16"/>
  <c r="CD263" i="16"/>
  <c r="B263" i="16"/>
  <c r="B262" i="16"/>
  <c r="B261" i="16"/>
  <c r="B260" i="16"/>
  <c r="CD259" i="16"/>
  <c r="B259" i="16"/>
  <c r="CD258" i="16"/>
  <c r="B258" i="16"/>
  <c r="CD257" i="16"/>
  <c r="B257" i="16"/>
  <c r="B256" i="16"/>
  <c r="B255" i="16"/>
  <c r="B254" i="16"/>
  <c r="B253" i="16"/>
  <c r="CD252" i="16"/>
  <c r="B252" i="16"/>
  <c r="CD251" i="16"/>
  <c r="B251" i="16"/>
  <c r="CD250" i="16"/>
  <c r="B250" i="16"/>
  <c r="AT249" i="16"/>
  <c r="B249" i="16"/>
  <c r="B248" i="16"/>
  <c r="B247" i="16"/>
  <c r="B246" i="16"/>
  <c r="B244" i="16"/>
  <c r="B243" i="16"/>
  <c r="B242" i="16"/>
  <c r="B241" i="16"/>
  <c r="CD240" i="16"/>
  <c r="B240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CD216" i="16"/>
  <c r="B216" i="16"/>
  <c r="CD215" i="16"/>
  <c r="B215" i="16"/>
  <c r="B214" i="16"/>
  <c r="B213" i="16"/>
  <c r="B212" i="16"/>
  <c r="CD211" i="16"/>
  <c r="B211" i="16"/>
  <c r="B210" i="16"/>
  <c r="B209" i="16"/>
  <c r="B208" i="16"/>
  <c r="B207" i="16"/>
  <c r="B206" i="16"/>
  <c r="B205" i="16"/>
  <c r="B204" i="16"/>
  <c r="B203" i="16"/>
  <c r="B201" i="16"/>
  <c r="B200" i="16"/>
  <c r="B199" i="16"/>
  <c r="B198" i="16"/>
  <c r="B197" i="16"/>
  <c r="B196" i="16"/>
  <c r="B195" i="16"/>
  <c r="AT194" i="16"/>
  <c r="B194" i="16"/>
  <c r="B193" i="16"/>
  <c r="B192" i="16"/>
  <c r="B191" i="16"/>
  <c r="CD190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CD174" i="16"/>
  <c r="B174" i="16"/>
  <c r="B173" i="16"/>
  <c r="B172" i="16"/>
  <c r="CD171" i="16"/>
  <c r="B171" i="16"/>
  <c r="B170" i="16"/>
  <c r="B169" i="16"/>
  <c r="CD168" i="16"/>
  <c r="B168" i="16"/>
  <c r="CD167" i="16"/>
  <c r="B167" i="16"/>
  <c r="B166" i="16"/>
  <c r="B165" i="16"/>
  <c r="B164" i="16"/>
  <c r="CD163" i="16"/>
  <c r="B163" i="16"/>
  <c r="AT162" i="16"/>
  <c r="B162" i="16"/>
  <c r="B161" i="16"/>
  <c r="B160" i="16"/>
  <c r="CD159" i="16"/>
  <c r="B159" i="16"/>
  <c r="B158" i="16"/>
  <c r="CD157" i="16"/>
  <c r="B157" i="16"/>
  <c r="B155" i="16"/>
  <c r="B154" i="16"/>
  <c r="CD153" i="16"/>
  <c r="B153" i="16"/>
  <c r="CD152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CD138" i="16"/>
  <c r="B138" i="16"/>
  <c r="B137" i="16"/>
  <c r="CD136" i="16"/>
  <c r="B136" i="16"/>
  <c r="CD135" i="16"/>
  <c r="B135" i="16"/>
  <c r="CD134" i="16"/>
  <c r="B134" i="16"/>
  <c r="CD133" i="16"/>
  <c r="B133" i="16"/>
  <c r="CD132" i="16"/>
  <c r="B132" i="16"/>
  <c r="CD131" i="16"/>
  <c r="B131" i="16"/>
  <c r="B130" i="16"/>
  <c r="B129" i="16"/>
  <c r="B128" i="16"/>
  <c r="CD127" i="16"/>
  <c r="B127" i="16"/>
  <c r="CD125" i="16"/>
  <c r="B125" i="16"/>
  <c r="B124" i="16"/>
  <c r="B123" i="16"/>
  <c r="B122" i="16"/>
  <c r="B121" i="16"/>
  <c r="B120" i="16"/>
  <c r="B119" i="16"/>
  <c r="B118" i="16"/>
  <c r="B117" i="16"/>
  <c r="CD116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CD102" i="16"/>
  <c r="B102" i="16"/>
  <c r="B101" i="16"/>
  <c r="CD100" i="16"/>
  <c r="B100" i="16"/>
  <c r="CD99" i="16"/>
  <c r="B99" i="16"/>
  <c r="CD98" i="16"/>
  <c r="B98" i="16"/>
  <c r="CD97" i="16"/>
  <c r="B97" i="16"/>
  <c r="CD96" i="16"/>
  <c r="B96" i="16"/>
  <c r="CD95" i="16"/>
  <c r="B95" i="16"/>
  <c r="B94" i="16"/>
  <c r="B93" i="16"/>
  <c r="B92" i="16"/>
  <c r="B91" i="16"/>
  <c r="CD90" i="16"/>
  <c r="B90" i="16"/>
  <c r="B89" i="16"/>
  <c r="B88" i="16"/>
  <c r="B87" i="16"/>
  <c r="B86" i="16"/>
  <c r="CD85" i="16"/>
  <c r="B85" i="16"/>
  <c r="B84" i="16"/>
  <c r="B83" i="16"/>
  <c r="B82" i="16"/>
  <c r="CD81" i="16"/>
  <c r="B81" i="16"/>
  <c r="CD80" i="16"/>
  <c r="B80" i="16"/>
  <c r="CD79" i="16"/>
  <c r="B79" i="16"/>
  <c r="CD78" i="16"/>
  <c r="B78" i="16"/>
  <c r="B77" i="16"/>
  <c r="CD76" i="16"/>
  <c r="B76" i="16"/>
  <c r="B75" i="16"/>
  <c r="CD74" i="16"/>
  <c r="B74" i="16"/>
  <c r="CD73" i="16"/>
  <c r="B73" i="16"/>
  <c r="B72" i="16"/>
  <c r="B71" i="16"/>
  <c r="CD70" i="16"/>
  <c r="B70" i="16"/>
  <c r="CD69" i="16"/>
  <c r="B69" i="16"/>
  <c r="B68" i="16"/>
  <c r="B67" i="16"/>
  <c r="B66" i="16"/>
  <c r="CD65" i="16"/>
  <c r="B65" i="16"/>
  <c r="CD64" i="16"/>
  <c r="B64" i="16"/>
  <c r="B63" i="16"/>
  <c r="CD62" i="16"/>
  <c r="B62" i="16"/>
  <c r="B61" i="16"/>
  <c r="CD60" i="16"/>
  <c r="B60" i="16"/>
  <c r="B59" i="16"/>
  <c r="CD58" i="16"/>
  <c r="B58" i="16"/>
  <c r="CD57" i="16"/>
  <c r="B57" i="16"/>
  <c r="B56" i="16"/>
  <c r="CD55" i="16"/>
  <c r="B55" i="16"/>
  <c r="B54" i="16"/>
  <c r="B53" i="16"/>
  <c r="B52" i="16"/>
  <c r="CD51" i="16"/>
  <c r="B51" i="16"/>
  <c r="B50" i="16"/>
  <c r="B49" i="16"/>
  <c r="B48" i="16"/>
  <c r="CD47" i="16"/>
  <c r="B47" i="16"/>
  <c r="B46" i="16"/>
  <c r="B45" i="16"/>
  <c r="B44" i="16"/>
  <c r="B43" i="16"/>
  <c r="B42" i="16"/>
  <c r="B41" i="16"/>
  <c r="CB40" i="16"/>
  <c r="AR40" i="16"/>
  <c r="B40" i="16"/>
  <c r="B39" i="16"/>
  <c r="B38" i="16"/>
  <c r="B37" i="16"/>
  <c r="B36" i="16"/>
  <c r="AT35" i="16"/>
  <c r="B35" i="16"/>
  <c r="CD34" i="16"/>
  <c r="B34" i="16"/>
  <c r="CD33" i="16"/>
  <c r="B33" i="16"/>
  <c r="B32" i="16"/>
  <c r="CD31" i="16"/>
  <c r="B31" i="16"/>
  <c r="B30" i="16"/>
  <c r="B29" i="16"/>
  <c r="B28" i="16"/>
  <c r="CD27" i="16"/>
  <c r="B27" i="16"/>
  <c r="B26" i="16"/>
  <c r="B25" i="16"/>
  <c r="B24" i="16"/>
  <c r="B23" i="16"/>
  <c r="B22" i="16"/>
  <c r="P246" i="13"/>
  <c r="Q245" i="13"/>
  <c r="P245" i="13"/>
  <c r="P244" i="13"/>
  <c r="Q243" i="13"/>
  <c r="P243" i="13"/>
  <c r="P242" i="13"/>
  <c r="Q241" i="13"/>
  <c r="P241" i="13"/>
  <c r="P240" i="13"/>
  <c r="Q239" i="13"/>
  <c r="P239" i="13"/>
  <c r="P238" i="13"/>
  <c r="Q237" i="13"/>
  <c r="P237" i="13"/>
  <c r="P236" i="13"/>
  <c r="P235" i="13"/>
  <c r="Q234" i="13"/>
  <c r="P234" i="13"/>
  <c r="P233" i="13"/>
  <c r="Q232" i="13"/>
  <c r="P232" i="13"/>
  <c r="P231" i="13"/>
  <c r="Q230" i="13"/>
  <c r="P230" i="13"/>
  <c r="P229" i="13"/>
  <c r="Q228" i="13"/>
  <c r="P228" i="13"/>
  <c r="P227" i="13"/>
  <c r="Q226" i="13"/>
  <c r="P226" i="13"/>
  <c r="P225" i="13"/>
  <c r="Q224" i="13"/>
  <c r="P224" i="13"/>
  <c r="P223" i="13"/>
  <c r="Q222" i="13"/>
  <c r="P222" i="13"/>
  <c r="P221" i="13"/>
  <c r="P220" i="13"/>
  <c r="P219" i="13"/>
  <c r="P218" i="13"/>
  <c r="Q217" i="13"/>
  <c r="P217" i="13"/>
  <c r="P216" i="13"/>
  <c r="Q215" i="13"/>
  <c r="P215" i="13"/>
  <c r="P214" i="13"/>
  <c r="Q213" i="13"/>
  <c r="P213" i="13"/>
  <c r="P212" i="13"/>
  <c r="Q211" i="13"/>
  <c r="P211" i="13"/>
  <c r="P210" i="13"/>
  <c r="P209" i="13"/>
  <c r="P208" i="13"/>
  <c r="Q207" i="13"/>
  <c r="P207" i="13"/>
  <c r="P206" i="13"/>
  <c r="P205" i="13"/>
  <c r="Q204" i="13"/>
  <c r="P204" i="13"/>
  <c r="P203" i="13"/>
  <c r="P202" i="13"/>
  <c r="Q201" i="13"/>
  <c r="P201" i="13"/>
  <c r="P200" i="13"/>
  <c r="Q199" i="13"/>
  <c r="P199" i="13"/>
  <c r="P198" i="13"/>
  <c r="P197" i="13"/>
  <c r="P196" i="13"/>
  <c r="P195" i="13"/>
  <c r="Q194" i="13"/>
  <c r="P194" i="13"/>
  <c r="P193" i="13"/>
  <c r="Q192" i="13"/>
  <c r="P192" i="13"/>
  <c r="P191" i="13"/>
  <c r="P190" i="13"/>
  <c r="Q189" i="13"/>
  <c r="P189" i="13"/>
  <c r="P188" i="13"/>
  <c r="P187" i="13"/>
  <c r="Q186" i="13"/>
  <c r="P186" i="13"/>
  <c r="P185" i="13"/>
  <c r="P184" i="13"/>
  <c r="P183" i="13"/>
  <c r="P182" i="13"/>
  <c r="P181" i="13"/>
  <c r="P180" i="13"/>
  <c r="Q179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Q163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Q134" i="13"/>
  <c r="P134" i="13"/>
  <c r="P133" i="13"/>
  <c r="P132" i="13"/>
  <c r="P131" i="13"/>
  <c r="P130" i="13"/>
  <c r="Q129" i="13"/>
  <c r="P129" i="13"/>
  <c r="P128" i="13"/>
  <c r="P127" i="13"/>
  <c r="P126" i="13"/>
  <c r="P125" i="13"/>
  <c r="P124" i="13"/>
  <c r="P123" i="13"/>
  <c r="P122" i="13"/>
  <c r="Q121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Q105" i="13"/>
  <c r="P105" i="13"/>
  <c r="P104" i="13"/>
  <c r="P103" i="13"/>
  <c r="P102" i="13"/>
  <c r="Q101" i="13"/>
  <c r="P101" i="13"/>
  <c r="P100" i="13"/>
  <c r="Q99" i="13"/>
  <c r="P99" i="13"/>
  <c r="P98" i="13"/>
  <c r="P97" i="13"/>
  <c r="P96" i="13"/>
  <c r="P95" i="13"/>
  <c r="P94" i="13"/>
  <c r="P93" i="13"/>
  <c r="Q92" i="13"/>
  <c r="Q91" i="13" s="1"/>
  <c r="P92" i="13"/>
  <c r="P91" i="13"/>
  <c r="P89" i="13"/>
  <c r="Q88" i="13"/>
  <c r="P88" i="13"/>
  <c r="P87" i="13"/>
  <c r="Q86" i="13"/>
  <c r="P86" i="13"/>
  <c r="P85" i="13"/>
  <c r="Q84" i="13"/>
  <c r="P84" i="13"/>
  <c r="P83" i="13"/>
  <c r="Q82" i="13"/>
  <c r="P82" i="13"/>
  <c r="P81" i="13"/>
  <c r="P80" i="13"/>
  <c r="Q79" i="13"/>
  <c r="Q78" i="13" s="1"/>
  <c r="P79" i="13"/>
  <c r="P78" i="13"/>
  <c r="P77" i="13"/>
  <c r="Q77" i="13" s="1"/>
  <c r="Q76" i="13" s="1"/>
  <c r="Q63" i="13" s="1"/>
  <c r="P76" i="13"/>
  <c r="P75" i="13"/>
  <c r="Q74" i="13"/>
  <c r="P74" i="13"/>
  <c r="P73" i="13"/>
  <c r="Q72" i="13"/>
  <c r="P72" i="13"/>
  <c r="P71" i="13"/>
  <c r="Q70" i="13"/>
  <c r="P70" i="13"/>
  <c r="P69" i="13"/>
  <c r="Q68" i="13"/>
  <c r="P68" i="13"/>
  <c r="P67" i="13"/>
  <c r="P66" i="13"/>
  <c r="P65" i="13"/>
  <c r="Q64" i="13"/>
  <c r="P64" i="13"/>
  <c r="P63" i="13"/>
  <c r="P62" i="13"/>
  <c r="Q61" i="13"/>
  <c r="P61" i="13"/>
  <c r="P60" i="13"/>
  <c r="Q59" i="13"/>
  <c r="P59" i="13"/>
  <c r="P58" i="13"/>
  <c r="Q57" i="13"/>
  <c r="P57" i="13"/>
  <c r="P56" i="13"/>
  <c r="P55" i="13"/>
  <c r="P54" i="13"/>
  <c r="Q53" i="13"/>
  <c r="P53" i="13"/>
  <c r="P52" i="13"/>
  <c r="Q51" i="13"/>
  <c r="P51" i="13"/>
  <c r="P50" i="13"/>
  <c r="Q49" i="13"/>
  <c r="P49" i="13"/>
  <c r="P48" i="13"/>
  <c r="Q47" i="13"/>
  <c r="P47" i="13"/>
  <c r="P46" i="13"/>
  <c r="P45" i="13"/>
  <c r="P44" i="13"/>
  <c r="Q43" i="13"/>
  <c r="P43" i="13"/>
  <c r="P42" i="13"/>
  <c r="Q41" i="13"/>
  <c r="P41" i="13"/>
  <c r="P40" i="13"/>
  <c r="Q39" i="13"/>
  <c r="P39" i="13"/>
  <c r="P38" i="13"/>
  <c r="P37" i="13"/>
  <c r="P36" i="13"/>
  <c r="Q35" i="13"/>
  <c r="P35" i="13"/>
  <c r="P34" i="13"/>
  <c r="P33" i="13"/>
  <c r="Q32" i="13"/>
  <c r="P32" i="13"/>
  <c r="P31" i="13"/>
  <c r="P30" i="13"/>
  <c r="Q29" i="13"/>
  <c r="P29" i="13"/>
  <c r="P28" i="13"/>
  <c r="Q27" i="13"/>
  <c r="P27" i="13"/>
  <c r="P26" i="13"/>
  <c r="Q25" i="13"/>
  <c r="P25" i="13"/>
  <c r="P24" i="13"/>
  <c r="Q23" i="13"/>
  <c r="P23" i="13"/>
  <c r="P22" i="13"/>
  <c r="P21" i="13"/>
  <c r="P20" i="13"/>
  <c r="P19" i="13"/>
  <c r="P18" i="13"/>
  <c r="P17" i="13"/>
  <c r="P16" i="13"/>
  <c r="P15" i="13"/>
  <c r="Q14" i="13"/>
  <c r="Q11" i="13" s="1"/>
  <c r="P14" i="13"/>
  <c r="P13" i="13"/>
  <c r="Q12" i="13"/>
  <c r="P12" i="13"/>
  <c r="P11" i="13"/>
  <c r="P10" i="13"/>
  <c r="B21" i="8"/>
  <c r="C22" i="18" l="1"/>
  <c r="G1575" i="16"/>
  <c r="K1575" i="16"/>
  <c r="AA1575" i="16"/>
  <c r="AE1575" i="16"/>
  <c r="G1585" i="16"/>
  <c r="K1585" i="16"/>
  <c r="O1585" i="16"/>
  <c r="O1575" i="16" s="1"/>
  <c r="S1585" i="16"/>
  <c r="S1575" i="16" s="1"/>
  <c r="W1585" i="16"/>
  <c r="W1575" i="16" s="1"/>
  <c r="AA1585" i="16"/>
  <c r="D1515" i="16"/>
  <c r="H1585" i="16"/>
  <c r="H1575" i="16" s="1"/>
  <c r="L1585" i="16"/>
  <c r="L1575" i="16" s="1"/>
  <c r="P1585" i="16"/>
  <c r="P1575" i="16" s="1"/>
  <c r="T1585" i="16"/>
  <c r="T1575" i="16" s="1"/>
  <c r="X1585" i="16"/>
  <c r="X1575" i="16" s="1"/>
  <c r="AB1585" i="16"/>
  <c r="AB1575" i="16" s="1"/>
  <c r="D1504" i="16"/>
  <c r="D1506" i="16"/>
  <c r="D1508" i="16"/>
  <c r="E1575" i="16"/>
  <c r="I1575" i="16"/>
  <c r="M1575" i="16"/>
  <c r="Q1575" i="16"/>
  <c r="U1575" i="16"/>
  <c r="Y1575" i="16"/>
  <c r="AC1586" i="16"/>
  <c r="E1512" i="16"/>
  <c r="E1511" i="16" s="1"/>
  <c r="I1512" i="16"/>
  <c r="I1511" i="16" s="1"/>
  <c r="M1512" i="16"/>
  <c r="M1511" i="16" s="1"/>
  <c r="Q1512" i="16"/>
  <c r="Q1511" i="16" s="1"/>
  <c r="U1512" i="16"/>
  <c r="U1511" i="16" s="1"/>
  <c r="Y1512" i="16"/>
  <c r="Y1511" i="16" s="1"/>
  <c r="L1567" i="16"/>
  <c r="L1512" i="16" s="1"/>
  <c r="L1511" i="16" s="1"/>
  <c r="F1585" i="16"/>
  <c r="F1575" i="16" s="1"/>
  <c r="J1585" i="16"/>
  <c r="J1575" i="16" s="1"/>
  <c r="N1585" i="16"/>
  <c r="N1575" i="16" s="1"/>
  <c r="R1585" i="16"/>
  <c r="R1575" i="16" s="1"/>
  <c r="V1585" i="16"/>
  <c r="V1575" i="16" s="1"/>
  <c r="Z1585" i="16"/>
  <c r="Z1575" i="16" s="1"/>
  <c r="CB353" i="16"/>
  <c r="CB156" i="16"/>
  <c r="CB435" i="16"/>
  <c r="CB342" i="16"/>
  <c r="CB380" i="16"/>
  <c r="CB509" i="16"/>
  <c r="CB869" i="16"/>
  <c r="CB553" i="16"/>
  <c r="CB239" i="16"/>
  <c r="CB292" i="16"/>
  <c r="CB350" i="16"/>
  <c r="CB522" i="16"/>
  <c r="CB528" i="16"/>
  <c r="CB533" i="16"/>
  <c r="D1562" i="16"/>
  <c r="W18" i="17"/>
  <c r="X18" i="17"/>
  <c r="CB871" i="16"/>
  <c r="D1513" i="16"/>
  <c r="D1528" i="16"/>
  <c r="D1598" i="16"/>
  <c r="W21" i="17"/>
  <c r="X21" i="17"/>
  <c r="U21" i="17"/>
  <c r="W22" i="17"/>
  <c r="U22" i="17"/>
  <c r="X22" i="17" s="1"/>
  <c r="X24" i="17"/>
  <c r="W24" i="17"/>
  <c r="D1567" i="16"/>
  <c r="W16" i="17"/>
  <c r="U16" i="17"/>
  <c r="W63" i="17"/>
  <c r="U67" i="17"/>
  <c r="X67" i="17"/>
  <c r="W67" i="17"/>
  <c r="U71" i="17"/>
  <c r="X71" i="17" s="1"/>
  <c r="W71" i="17"/>
  <c r="U75" i="17"/>
  <c r="X75" i="17"/>
  <c r="W75" i="17"/>
  <c r="U79" i="17"/>
  <c r="X79" i="17" s="1"/>
  <c r="W79" i="17"/>
  <c r="U83" i="17"/>
  <c r="X83" i="17"/>
  <c r="W83" i="17"/>
  <c r="U87" i="17"/>
  <c r="X87" i="17" s="1"/>
  <c r="W87" i="17"/>
  <c r="U91" i="17"/>
  <c r="X91" i="17"/>
  <c r="W91" i="17"/>
  <c r="U95" i="17"/>
  <c r="X95" i="17" s="1"/>
  <c r="W95" i="17"/>
  <c r="X105" i="17"/>
  <c r="W105" i="17"/>
  <c r="X106" i="17"/>
  <c r="W106" i="17"/>
  <c r="X109" i="17"/>
  <c r="W109" i="17"/>
  <c r="X117" i="17"/>
  <c r="W117" i="17"/>
  <c r="W123" i="17"/>
  <c r="X124" i="17"/>
  <c r="W124" i="17"/>
  <c r="U128" i="17"/>
  <c r="X128" i="17"/>
  <c r="X133" i="17"/>
  <c r="W133" i="17"/>
  <c r="X138" i="17"/>
  <c r="W138" i="17"/>
  <c r="U146" i="17"/>
  <c r="X146" i="17"/>
  <c r="W146" i="17"/>
  <c r="U147" i="17"/>
  <c r="X147" i="17" s="1"/>
  <c r="W147" i="17"/>
  <c r="X151" i="17"/>
  <c r="W151" i="17"/>
  <c r="U151" i="17"/>
  <c r="U153" i="17"/>
  <c r="X153" i="17" s="1"/>
  <c r="W153" i="17"/>
  <c r="U154" i="17"/>
  <c r="X154" i="17"/>
  <c r="W154" i="17"/>
  <c r="U155" i="17"/>
  <c r="X155" i="17" s="1"/>
  <c r="W155" i="17"/>
  <c r="X168" i="17"/>
  <c r="W168" i="17"/>
  <c r="U168" i="17"/>
  <c r="W209" i="17"/>
  <c r="U209" i="17"/>
  <c r="X209" i="17" s="1"/>
  <c r="W210" i="17"/>
  <c r="U210" i="17"/>
  <c r="X210" i="17" s="1"/>
  <c r="X211" i="17"/>
  <c r="W211" i="17"/>
  <c r="U211" i="17"/>
  <c r="X222" i="17"/>
  <c r="W222" i="17"/>
  <c r="X242" i="17"/>
  <c r="W242" i="17"/>
  <c r="X243" i="17"/>
  <c r="W243" i="17"/>
  <c r="U244" i="17"/>
  <c r="X244" i="17"/>
  <c r="W244" i="17"/>
  <c r="U245" i="17"/>
  <c r="X245" i="17" s="1"/>
  <c r="W245" i="17"/>
  <c r="U246" i="17"/>
  <c r="X246" i="17"/>
  <c r="W246" i="17"/>
  <c r="X264" i="17"/>
  <c r="W264" i="17"/>
  <c r="X274" i="17"/>
  <c r="W274" i="17"/>
  <c r="U274" i="17"/>
  <c r="X275" i="17"/>
  <c r="W275" i="17"/>
  <c r="U275" i="17"/>
  <c r="W276" i="17"/>
  <c r="U276" i="17"/>
  <c r="X276" i="17" s="1"/>
  <c r="W277" i="17"/>
  <c r="U277" i="17"/>
  <c r="X277" i="17" s="1"/>
  <c r="X278" i="17"/>
  <c r="W278" i="17"/>
  <c r="U278" i="17"/>
  <c r="X282" i="17"/>
  <c r="W282" i="17"/>
  <c r="U282" i="17"/>
  <c r="W283" i="17"/>
  <c r="U283" i="17"/>
  <c r="X283" i="17" s="1"/>
  <c r="U286" i="17"/>
  <c r="X294" i="17"/>
  <c r="W294" i="17"/>
  <c r="W325" i="17"/>
  <c r="X325" i="17"/>
  <c r="AC1528" i="16"/>
  <c r="AC1562" i="16"/>
  <c r="AC1567" i="16"/>
  <c r="AC1598" i="16"/>
  <c r="AC1585" i="16" s="1"/>
  <c r="AC1575" i="16" s="1"/>
  <c r="T14" i="17"/>
  <c r="X25" i="17"/>
  <c r="U30" i="17"/>
  <c r="X31" i="17"/>
  <c r="U32" i="17"/>
  <c r="X33" i="17"/>
  <c r="X36" i="17"/>
  <c r="X39" i="17"/>
  <c r="X41" i="17"/>
  <c r="U42" i="17"/>
  <c r="X43" i="17"/>
  <c r="U46" i="17"/>
  <c r="X46" i="17" s="1"/>
  <c r="W46" i="17"/>
  <c r="U48" i="17"/>
  <c r="X48" i="17" s="1"/>
  <c r="W48" i="17"/>
  <c r="U50" i="17"/>
  <c r="X50" i="17" s="1"/>
  <c r="W50" i="17"/>
  <c r="U52" i="17"/>
  <c r="W52" i="17"/>
  <c r="U54" i="17"/>
  <c r="W54" i="17"/>
  <c r="U56" i="17"/>
  <c r="W56" i="17"/>
  <c r="W59" i="17"/>
  <c r="U59" i="17"/>
  <c r="X64" i="17"/>
  <c r="W64" i="17"/>
  <c r="U68" i="17"/>
  <c r="X68" i="17"/>
  <c r="W68" i="17"/>
  <c r="U72" i="17"/>
  <c r="X72" i="17" s="1"/>
  <c r="W72" i="17"/>
  <c r="U80" i="17"/>
  <c r="X80" i="17"/>
  <c r="W80" i="17"/>
  <c r="U84" i="17"/>
  <c r="X84" i="17" s="1"/>
  <c r="W84" i="17"/>
  <c r="U88" i="17"/>
  <c r="X88" i="17"/>
  <c r="W88" i="17"/>
  <c r="U92" i="17"/>
  <c r="X92" i="17" s="1"/>
  <c r="W92" i="17"/>
  <c r="U96" i="17"/>
  <c r="X96" i="17"/>
  <c r="W96" i="17"/>
  <c r="X110" i="17"/>
  <c r="W110" i="17"/>
  <c r="X111" i="17"/>
  <c r="W111" i="17"/>
  <c r="X119" i="17"/>
  <c r="W119" i="17"/>
  <c r="U125" i="17"/>
  <c r="X125" i="17"/>
  <c r="U129" i="17"/>
  <c r="X129" i="17"/>
  <c r="X135" i="17"/>
  <c r="W135" i="17"/>
  <c r="X176" i="17"/>
  <c r="W176" i="17"/>
  <c r="X201" i="17"/>
  <c r="W201" i="17"/>
  <c r="X218" i="17"/>
  <c r="W218" i="17"/>
  <c r="X228" i="17"/>
  <c r="W228" i="17"/>
  <c r="X241" i="17"/>
  <c r="W241" i="17"/>
  <c r="X304" i="17"/>
  <c r="W304" i="17"/>
  <c r="X309" i="17"/>
  <c r="W309" i="17"/>
  <c r="W316" i="17"/>
  <c r="X316" i="17"/>
  <c r="X317" i="17"/>
  <c r="U317" i="17"/>
  <c r="W317" i="17"/>
  <c r="X318" i="17"/>
  <c r="W318" i="17"/>
  <c r="U318" i="17"/>
  <c r="F1503" i="16"/>
  <c r="F1502" i="16" s="1"/>
  <c r="U20" i="17"/>
  <c r="X20" i="17" s="1"/>
  <c r="W28" i="17"/>
  <c r="U28" i="17"/>
  <c r="X28" i="17" s="1"/>
  <c r="X34" i="17"/>
  <c r="X37" i="17"/>
  <c r="W40" i="17"/>
  <c r="X52" i="17"/>
  <c r="X54" i="17"/>
  <c r="X56" i="17"/>
  <c r="X59" i="17"/>
  <c r="X61" i="17"/>
  <c r="X65" i="17"/>
  <c r="U69" i="17"/>
  <c r="X69" i="17"/>
  <c r="W69" i="17"/>
  <c r="U73" i="17"/>
  <c r="X73" i="17" s="1"/>
  <c r="W73" i="17"/>
  <c r="U81" i="17"/>
  <c r="X81" i="17"/>
  <c r="W81" i="17"/>
  <c r="U85" i="17"/>
  <c r="X85" i="17" s="1"/>
  <c r="W85" i="17"/>
  <c r="U89" i="17"/>
  <c r="X89" i="17"/>
  <c r="W89" i="17"/>
  <c r="U93" i="17"/>
  <c r="X93" i="17" s="1"/>
  <c r="W93" i="17"/>
  <c r="U97" i="17"/>
  <c r="X97" i="17"/>
  <c r="W97" i="17"/>
  <c r="X99" i="17"/>
  <c r="W99" i="17"/>
  <c r="U100" i="17"/>
  <c r="X100" i="17" s="1"/>
  <c r="W100" i="17"/>
  <c r="U103" i="17"/>
  <c r="X103" i="17"/>
  <c r="X113" i="17"/>
  <c r="W113" i="17"/>
  <c r="X121" i="17"/>
  <c r="W121" i="17"/>
  <c r="U126" i="17"/>
  <c r="X126" i="17"/>
  <c r="U130" i="17"/>
  <c r="X130" i="17"/>
  <c r="U136" i="17"/>
  <c r="X136" i="17"/>
  <c r="X203" i="17"/>
  <c r="W203" i="17"/>
  <c r="U204" i="17"/>
  <c r="X204" i="17"/>
  <c r="W204" i="17"/>
  <c r="X224" i="17"/>
  <c r="W224" i="17"/>
  <c r="W234" i="17"/>
  <c r="U234" i="17"/>
  <c r="U233" i="17" s="1"/>
  <c r="X236" i="17"/>
  <c r="W236" i="17"/>
  <c r="X237" i="17"/>
  <c r="W237" i="17"/>
  <c r="U272" i="17"/>
  <c r="U312" i="17"/>
  <c r="U303" i="17" s="1"/>
  <c r="X312" i="17"/>
  <c r="W312" i="17"/>
  <c r="D1586" i="16"/>
  <c r="U19" i="17"/>
  <c r="X19" i="17" s="1"/>
  <c r="U23" i="17"/>
  <c r="X23" i="17" s="1"/>
  <c r="U27" i="17"/>
  <c r="X27" i="17" s="1"/>
  <c r="X30" i="17"/>
  <c r="X32" i="17"/>
  <c r="W38" i="17"/>
  <c r="X42" i="17"/>
  <c r="U45" i="17"/>
  <c r="X45" i="17" s="1"/>
  <c r="W45" i="17"/>
  <c r="U47" i="17"/>
  <c r="X47" i="17" s="1"/>
  <c r="W47" i="17"/>
  <c r="U49" i="17"/>
  <c r="X49" i="17" s="1"/>
  <c r="W49" i="17"/>
  <c r="U51" i="17"/>
  <c r="X51" i="17" s="1"/>
  <c r="W51" i="17"/>
  <c r="U53" i="17"/>
  <c r="X53" i="17" s="1"/>
  <c r="W53" i="17"/>
  <c r="U55" i="17"/>
  <c r="X55" i="17" s="1"/>
  <c r="W55" i="17"/>
  <c r="W58" i="17"/>
  <c r="U58" i="17"/>
  <c r="X58" i="17" s="1"/>
  <c r="W60" i="17"/>
  <c r="X62" i="17"/>
  <c r="W62" i="17"/>
  <c r="U63" i="17"/>
  <c r="X63" i="17" s="1"/>
  <c r="U66" i="17"/>
  <c r="X66" i="17"/>
  <c r="W66" i="17"/>
  <c r="U70" i="17"/>
  <c r="X70" i="17" s="1"/>
  <c r="W70" i="17"/>
  <c r="U74" i="17"/>
  <c r="X74" i="17"/>
  <c r="W74" i="17"/>
  <c r="U82" i="17"/>
  <c r="X82" i="17" s="1"/>
  <c r="W82" i="17"/>
  <c r="U86" i="17"/>
  <c r="X86" i="17"/>
  <c r="W86" i="17"/>
  <c r="U90" i="17"/>
  <c r="X90" i="17" s="1"/>
  <c r="W90" i="17"/>
  <c r="U94" i="17"/>
  <c r="X94" i="17"/>
  <c r="W94" i="17"/>
  <c r="U101" i="17"/>
  <c r="X101" i="17" s="1"/>
  <c r="W101" i="17"/>
  <c r="X115" i="17"/>
  <c r="W115" i="17"/>
  <c r="X122" i="17"/>
  <c r="W122" i="17"/>
  <c r="U123" i="17"/>
  <c r="X123" i="17" s="1"/>
  <c r="U127" i="17"/>
  <c r="X127" i="17" s="1"/>
  <c r="W128" i="17"/>
  <c r="U131" i="17"/>
  <c r="X131" i="17"/>
  <c r="X142" i="17"/>
  <c r="W142" i="17"/>
  <c r="X158" i="17"/>
  <c r="W158" i="17"/>
  <c r="W159" i="17"/>
  <c r="U159" i="17"/>
  <c r="X159" i="17" s="1"/>
  <c r="X160" i="17"/>
  <c r="W160" i="17"/>
  <c r="U160" i="17"/>
  <c r="X161" i="17"/>
  <c r="W161" i="17"/>
  <c r="U161" i="17"/>
  <c r="W162" i="17"/>
  <c r="U162" i="17"/>
  <c r="X162" i="17" s="1"/>
  <c r="U164" i="17"/>
  <c r="X164" i="17"/>
  <c r="W164" i="17"/>
  <c r="U165" i="17"/>
  <c r="X165" i="17" s="1"/>
  <c r="W165" i="17"/>
  <c r="U166" i="17"/>
  <c r="X166" i="17"/>
  <c r="W166" i="17"/>
  <c r="X172" i="17"/>
  <c r="W172" i="17"/>
  <c r="U174" i="17"/>
  <c r="X174" i="17" s="1"/>
  <c r="W174" i="17"/>
  <c r="X179" i="17"/>
  <c r="W179" i="17"/>
  <c r="X188" i="17"/>
  <c r="W188" i="17"/>
  <c r="X198" i="17"/>
  <c r="W198" i="17"/>
  <c r="U198" i="17"/>
  <c r="U207" i="17"/>
  <c r="X207" i="17" s="1"/>
  <c r="W207" i="17"/>
  <c r="X215" i="17"/>
  <c r="W215" i="17"/>
  <c r="X220" i="17"/>
  <c r="W220" i="17"/>
  <c r="X226" i="17"/>
  <c r="W226" i="17"/>
  <c r="X231" i="17"/>
  <c r="W231" i="17"/>
  <c r="X265" i="17"/>
  <c r="W265" i="17"/>
  <c r="U280" i="17"/>
  <c r="U279" i="17" s="1"/>
  <c r="X280" i="17"/>
  <c r="W280" i="17"/>
  <c r="W296" i="17"/>
  <c r="U296" i="17"/>
  <c r="U295" i="17" s="1"/>
  <c r="W322" i="17"/>
  <c r="U322" i="17"/>
  <c r="X322" i="17" s="1"/>
  <c r="W419" i="17"/>
  <c r="X419" i="17"/>
  <c r="W421" i="17"/>
  <c r="X421" i="17"/>
  <c r="W441" i="17"/>
  <c r="X441" i="17"/>
  <c r="X447" i="17"/>
  <c r="W447" i="17"/>
  <c r="X460" i="17"/>
  <c r="W460" i="17"/>
  <c r="W466" i="17"/>
  <c r="X466" i="17"/>
  <c r="X474" i="17"/>
  <c r="W474" i="17"/>
  <c r="W502" i="17"/>
  <c r="U502" i="17"/>
  <c r="X502" i="17" s="1"/>
  <c r="W506" i="17"/>
  <c r="X506" i="17"/>
  <c r="U506" i="17"/>
  <c r="U505" i="17" s="1"/>
  <c r="X518" i="17"/>
  <c r="W518" i="17"/>
  <c r="W139" i="17"/>
  <c r="U141" i="17"/>
  <c r="X141" i="17" s="1"/>
  <c r="W143" i="17"/>
  <c r="W145" i="17"/>
  <c r="W149" i="17"/>
  <c r="W152" i="17"/>
  <c r="U157" i="17"/>
  <c r="X157" i="17" s="1"/>
  <c r="W163" i="17"/>
  <c r="W169" i="17"/>
  <c r="W170" i="17"/>
  <c r="W173" i="17"/>
  <c r="W177" i="17"/>
  <c r="W180" i="17"/>
  <c r="W181" i="17"/>
  <c r="W182" i="17"/>
  <c r="W183" i="17"/>
  <c r="W184" i="17"/>
  <c r="W185" i="17"/>
  <c r="W186" i="17"/>
  <c r="W187" i="17"/>
  <c r="W190" i="17"/>
  <c r="W192" i="17"/>
  <c r="W194" i="17"/>
  <c r="W199" i="17"/>
  <c r="W202" i="17"/>
  <c r="W206" i="17"/>
  <c r="W212" i="17"/>
  <c r="W213" i="17"/>
  <c r="W214" i="17"/>
  <c r="W217" i="17"/>
  <c r="W221" i="17"/>
  <c r="W225" i="17"/>
  <c r="W229" i="17"/>
  <c r="W232" i="17"/>
  <c r="W235" i="17"/>
  <c r="W238" i="17"/>
  <c r="W240" i="17"/>
  <c r="U248" i="17"/>
  <c r="X248" i="17" s="1"/>
  <c r="U249" i="17"/>
  <c r="X249" i="17" s="1"/>
  <c r="U250" i="17"/>
  <c r="X250" i="17" s="1"/>
  <c r="U251" i="17"/>
  <c r="X251" i="17" s="1"/>
  <c r="U252" i="17"/>
  <c r="X252" i="17" s="1"/>
  <c r="U253" i="17"/>
  <c r="X253" i="17" s="1"/>
  <c r="U254" i="17"/>
  <c r="X254" i="17" s="1"/>
  <c r="U255" i="17"/>
  <c r="X255" i="17" s="1"/>
  <c r="W257" i="17"/>
  <c r="W258" i="17"/>
  <c r="W259" i="17"/>
  <c r="W260" i="17"/>
  <c r="W261" i="17"/>
  <c r="W262" i="17"/>
  <c r="W263" i="17"/>
  <c r="U267" i="17"/>
  <c r="U268" i="17"/>
  <c r="X268" i="17" s="1"/>
  <c r="U269" i="17"/>
  <c r="X269" i="17" s="1"/>
  <c r="U270" i="17"/>
  <c r="X270" i="17" s="1"/>
  <c r="U271" i="17"/>
  <c r="X271" i="17" s="1"/>
  <c r="W273" i="17"/>
  <c r="U284" i="17"/>
  <c r="W287" i="17"/>
  <c r="W288" i="17"/>
  <c r="U290" i="17"/>
  <c r="U291" i="17"/>
  <c r="X291" i="17" s="1"/>
  <c r="U292" i="17"/>
  <c r="X292" i="17" s="1"/>
  <c r="W297" i="17"/>
  <c r="W302" i="17"/>
  <c r="W305" i="17"/>
  <c r="W306" i="17"/>
  <c r="W307" i="17"/>
  <c r="W308" i="17"/>
  <c r="W311" i="17"/>
  <c r="U314" i="17"/>
  <c r="X314" i="17" s="1"/>
  <c r="U315" i="17"/>
  <c r="X315" i="17" s="1"/>
  <c r="U320" i="17"/>
  <c r="X320" i="17" s="1"/>
  <c r="X321" i="17"/>
  <c r="W323" i="17"/>
  <c r="S336" i="17"/>
  <c r="X338" i="17"/>
  <c r="U336" i="17"/>
  <c r="U344" i="17"/>
  <c r="X371" i="17"/>
  <c r="U380" i="17"/>
  <c r="W380" i="17"/>
  <c r="W383" i="17"/>
  <c r="U383" i="17"/>
  <c r="X383" i="17" s="1"/>
  <c r="W394" i="17"/>
  <c r="U394" i="17"/>
  <c r="X394" i="17" s="1"/>
  <c r="U399" i="17"/>
  <c r="W399" i="17"/>
  <c r="W401" i="17"/>
  <c r="W402" i="17"/>
  <c r="U402" i="17"/>
  <c r="X402" i="17" s="1"/>
  <c r="W409" i="17"/>
  <c r="W410" i="17"/>
  <c r="W411" i="17"/>
  <c r="U413" i="17"/>
  <c r="W413" i="17"/>
  <c r="U415" i="17"/>
  <c r="X415" i="17" s="1"/>
  <c r="W415" i="17"/>
  <c r="X458" i="17"/>
  <c r="W458" i="17"/>
  <c r="X491" i="17"/>
  <c r="W491" i="17"/>
  <c r="W493" i="17"/>
  <c r="U493" i="17"/>
  <c r="W494" i="17"/>
  <c r="X494" i="17"/>
  <c r="U494" i="17"/>
  <c r="U497" i="17"/>
  <c r="X170" i="17"/>
  <c r="X180" i="17"/>
  <c r="X181" i="17"/>
  <c r="X182" i="17"/>
  <c r="X183" i="17"/>
  <c r="X184" i="17"/>
  <c r="X185" i="17"/>
  <c r="X186" i="17"/>
  <c r="X187" i="17"/>
  <c r="X213" i="17"/>
  <c r="X214" i="17"/>
  <c r="X257" i="17"/>
  <c r="X258" i="17"/>
  <c r="X259" i="17"/>
  <c r="X260" i="17"/>
  <c r="X261" i="17"/>
  <c r="X262" i="17"/>
  <c r="X263" i="17"/>
  <c r="X273" i="17"/>
  <c r="X287" i="17"/>
  <c r="X288" i="17"/>
  <c r="X302" i="17"/>
  <c r="X305" i="17"/>
  <c r="X306" i="17"/>
  <c r="X307" i="17"/>
  <c r="X308" i="17"/>
  <c r="W320" i="17"/>
  <c r="X355" i="17"/>
  <c r="U368" i="17"/>
  <c r="X368" i="17" s="1"/>
  <c r="X369" i="17"/>
  <c r="U370" i="17"/>
  <c r="X370" i="17" s="1"/>
  <c r="U378" i="17"/>
  <c r="U377" i="17" s="1"/>
  <c r="X413" i="17"/>
  <c r="X456" i="17"/>
  <c r="W456" i="17"/>
  <c r="X462" i="17"/>
  <c r="W462" i="17"/>
  <c r="U461" i="17"/>
  <c r="X510" i="17"/>
  <c r="W510" i="17"/>
  <c r="S319" i="17"/>
  <c r="S14" i="17" s="1"/>
  <c r="X326" i="17"/>
  <c r="U329" i="17"/>
  <c r="X329" i="17" s="1"/>
  <c r="X330" i="17"/>
  <c r="U331" i="17"/>
  <c r="X331" i="17" s="1"/>
  <c r="X332" i="17"/>
  <c r="U333" i="17"/>
  <c r="X333" i="17" s="1"/>
  <c r="X335" i="17"/>
  <c r="X339" i="17"/>
  <c r="U340" i="17"/>
  <c r="X340" i="17" s="1"/>
  <c r="X342" i="17"/>
  <c r="S344" i="17"/>
  <c r="X345" i="17"/>
  <c r="U346" i="17"/>
  <c r="X346" i="17" s="1"/>
  <c r="S347" i="17"/>
  <c r="X349" i="17"/>
  <c r="U350" i="17"/>
  <c r="U347" i="17" s="1"/>
  <c r="S351" i="17"/>
  <c r="X352" i="17"/>
  <c r="X357" i="17"/>
  <c r="U358" i="17"/>
  <c r="X358" i="17" s="1"/>
  <c r="X359" i="17"/>
  <c r="U360" i="17"/>
  <c r="X360" i="17" s="1"/>
  <c r="X361" i="17"/>
  <c r="U362" i="17"/>
  <c r="X362" i="17" s="1"/>
  <c r="X363" i="17"/>
  <c r="U364" i="17"/>
  <c r="X364" i="17" s="1"/>
  <c r="X365" i="17"/>
  <c r="U366" i="17"/>
  <c r="X366" i="17" s="1"/>
  <c r="W368" i="17"/>
  <c r="W370" i="17"/>
  <c r="X373" i="17"/>
  <c r="U375" i="17"/>
  <c r="U374" i="17" s="1"/>
  <c r="W378" i="17"/>
  <c r="W382" i="17"/>
  <c r="U382" i="17"/>
  <c r="W384" i="17"/>
  <c r="W385" i="17"/>
  <c r="U387" i="17"/>
  <c r="W387" i="17"/>
  <c r="W390" i="17"/>
  <c r="W392" i="17"/>
  <c r="W393" i="17"/>
  <c r="U393" i="17"/>
  <c r="W395" i="17"/>
  <c r="W397" i="17"/>
  <c r="U397" i="17"/>
  <c r="U400" i="17"/>
  <c r="X400" i="17" s="1"/>
  <c r="W400" i="17"/>
  <c r="W403" i="17"/>
  <c r="W404" i="17"/>
  <c r="W405" i="17"/>
  <c r="W407" i="17"/>
  <c r="U407" i="17"/>
  <c r="U414" i="17"/>
  <c r="X414" i="17" s="1"/>
  <c r="W414" i="17"/>
  <c r="W417" i="17"/>
  <c r="U417" i="17"/>
  <c r="W423" i="17"/>
  <c r="X423" i="17"/>
  <c r="W424" i="17"/>
  <c r="U424" i="17"/>
  <c r="U422" i="17" s="1"/>
  <c r="W448" i="17"/>
  <c r="X448" i="17"/>
  <c r="W475" i="17"/>
  <c r="X475" i="17"/>
  <c r="W483" i="17"/>
  <c r="X483" i="17"/>
  <c r="W484" i="17"/>
  <c r="U484" i="17"/>
  <c r="U479" i="17" s="1"/>
  <c r="W485" i="17"/>
  <c r="U485" i="17"/>
  <c r="X485" i="17" s="1"/>
  <c r="W496" i="17"/>
  <c r="U496" i="17"/>
  <c r="X496" i="17" s="1"/>
  <c r="W509" i="17"/>
  <c r="U509" i="17"/>
  <c r="U508" i="17" s="1"/>
  <c r="W428" i="17"/>
  <c r="U430" i="17"/>
  <c r="U429" i="17" s="1"/>
  <c r="U431" i="17"/>
  <c r="X431" i="17" s="1"/>
  <c r="U432" i="17"/>
  <c r="X432" i="17" s="1"/>
  <c r="W434" i="17"/>
  <c r="U436" i="17"/>
  <c r="U437" i="17"/>
  <c r="X437" i="17" s="1"/>
  <c r="W439" i="17"/>
  <c r="W440" i="17"/>
  <c r="U442" i="17"/>
  <c r="X442" i="17" s="1"/>
  <c r="U443" i="17"/>
  <c r="X443" i="17" s="1"/>
  <c r="U444" i="17"/>
  <c r="X444" i="17" s="1"/>
  <c r="U445" i="17"/>
  <c r="X445" i="17" s="1"/>
  <c r="U446" i="17"/>
  <c r="X446" i="17" s="1"/>
  <c r="W450" i="17"/>
  <c r="U452" i="17"/>
  <c r="W454" i="17"/>
  <c r="W463" i="17"/>
  <c r="W464" i="17"/>
  <c r="W465" i="17"/>
  <c r="W468" i="17"/>
  <c r="W469" i="17"/>
  <c r="W470" i="17"/>
  <c r="U476" i="17"/>
  <c r="U467" i="17" s="1"/>
  <c r="U477" i="17"/>
  <c r="X477" i="17" s="1"/>
  <c r="U478" i="17"/>
  <c r="X478" i="17" s="1"/>
  <c r="W480" i="17"/>
  <c r="W507" i="17"/>
  <c r="W530" i="17"/>
  <c r="U530" i="17"/>
  <c r="U529" i="17" s="1"/>
  <c r="W545" i="17"/>
  <c r="U545" i="17"/>
  <c r="U544" i="17" s="1"/>
  <c r="W548" i="17"/>
  <c r="X549" i="17"/>
  <c r="W549" i="17"/>
  <c r="W558" i="17"/>
  <c r="X558" i="17"/>
  <c r="W559" i="17"/>
  <c r="U559" i="17"/>
  <c r="X559" i="17"/>
  <c r="X584" i="17"/>
  <c r="W584" i="17"/>
  <c r="W588" i="17"/>
  <c r="X588" i="17"/>
  <c r="W589" i="17"/>
  <c r="X589" i="17"/>
  <c r="U589" i="17"/>
  <c r="X600" i="17"/>
  <c r="W600" i="17"/>
  <c r="X641" i="17"/>
  <c r="W641" i="17"/>
  <c r="X729" i="17"/>
  <c r="W729" i="17"/>
  <c r="X733" i="17"/>
  <c r="W733" i="17"/>
  <c r="X754" i="17"/>
  <c r="W754" i="17"/>
  <c r="W813" i="17"/>
  <c r="U813" i="17"/>
  <c r="X813" i="17" s="1"/>
  <c r="X439" i="17"/>
  <c r="X450" i="17"/>
  <c r="X454" i="17"/>
  <c r="X463" i="17"/>
  <c r="X464" i="17"/>
  <c r="X465" i="17"/>
  <c r="X468" i="17"/>
  <c r="X480" i="17"/>
  <c r="W486" i="17"/>
  <c r="W489" i="17"/>
  <c r="X495" i="17"/>
  <c r="W500" i="17"/>
  <c r="W504" i="17"/>
  <c r="W515" i="17"/>
  <c r="X523" i="17"/>
  <c r="W571" i="17"/>
  <c r="X571" i="17"/>
  <c r="W580" i="17"/>
  <c r="W594" i="17"/>
  <c r="X594" i="17"/>
  <c r="X606" i="17"/>
  <c r="W606" i="17"/>
  <c r="W618" i="17"/>
  <c r="U618" i="17"/>
  <c r="X618" i="17" s="1"/>
  <c r="X645" i="17"/>
  <c r="W645" i="17"/>
  <c r="X649" i="17"/>
  <c r="W649" i="17"/>
  <c r="X661" i="17"/>
  <c r="W661" i="17"/>
  <c r="X675" i="17"/>
  <c r="W675" i="17"/>
  <c r="W694" i="17"/>
  <c r="U694" i="17"/>
  <c r="X694" i="17" s="1"/>
  <c r="X745" i="17"/>
  <c r="W745" i="17"/>
  <c r="X758" i="17"/>
  <c r="W758" i="17"/>
  <c r="X805" i="17"/>
  <c r="W805" i="17"/>
  <c r="U805" i="17"/>
  <c r="W430" i="17"/>
  <c r="W431" i="17"/>
  <c r="W432" i="17"/>
  <c r="W442" i="17"/>
  <c r="W476" i="17"/>
  <c r="W477" i="17"/>
  <c r="X489" i="17"/>
  <c r="W499" i="17"/>
  <c r="X500" i="17"/>
  <c r="X504" i="17"/>
  <c r="U512" i="17"/>
  <c r="U517" i="17"/>
  <c r="W520" i="17"/>
  <c r="U526" i="17"/>
  <c r="X526" i="17" s="1"/>
  <c r="W541" i="17"/>
  <c r="X541" i="17"/>
  <c r="W542" i="17"/>
  <c r="U542" i="17"/>
  <c r="X542" i="17" s="1"/>
  <c r="W553" i="17"/>
  <c r="X553" i="17"/>
  <c r="W567" i="17"/>
  <c r="X567" i="17"/>
  <c r="W570" i="17"/>
  <c r="W593" i="17"/>
  <c r="X593" i="17"/>
  <c r="W613" i="17"/>
  <c r="X613" i="17"/>
  <c r="X638" i="17"/>
  <c r="W638" i="17"/>
  <c r="W663" i="17"/>
  <c r="U663" i="17"/>
  <c r="X663" i="17" s="1"/>
  <c r="X683" i="17"/>
  <c r="W683" i="17"/>
  <c r="X737" i="17"/>
  <c r="W737" i="17"/>
  <c r="X772" i="17"/>
  <c r="W772" i="17"/>
  <c r="X499" i="17"/>
  <c r="U525" i="17"/>
  <c r="X525" i="17" s="1"/>
  <c r="W534" i="17"/>
  <c r="X534" i="17"/>
  <c r="W536" i="17"/>
  <c r="X536" i="17"/>
  <c r="W538" i="17"/>
  <c r="X538" i="17"/>
  <c r="U540" i="17"/>
  <c r="X540" i="17" s="1"/>
  <c r="W540" i="17"/>
  <c r="U548" i="17"/>
  <c r="U547" i="17" s="1"/>
  <c r="W565" i="17"/>
  <c r="X565" i="17"/>
  <c r="W566" i="17"/>
  <c r="U566" i="17"/>
  <c r="X566" i="17" s="1"/>
  <c r="W598" i="17"/>
  <c r="X598" i="17"/>
  <c r="X610" i="17"/>
  <c r="W610" i="17"/>
  <c r="X672" i="17"/>
  <c r="W672" i="17"/>
  <c r="X689" i="17"/>
  <c r="W689" i="17"/>
  <c r="X780" i="17"/>
  <c r="W780" i="17"/>
  <c r="W796" i="17"/>
  <c r="U796" i="17"/>
  <c r="X796" i="17" s="1"/>
  <c r="U599" i="17"/>
  <c r="X603" i="17"/>
  <c r="V621" i="17"/>
  <c r="U621" i="17"/>
  <c r="W673" i="17"/>
  <c r="X692" i="17"/>
  <c r="X700" i="17"/>
  <c r="X706" i="17"/>
  <c r="W712" i="17"/>
  <c r="X721" i="17"/>
  <c r="W721" i="17"/>
  <c r="U722" i="17"/>
  <c r="X722" i="17" s="1"/>
  <c r="X724" i="17"/>
  <c r="X740" i="17"/>
  <c r="X766" i="17"/>
  <c r="W766" i="17"/>
  <c r="X770" i="17"/>
  <c r="W770" i="17"/>
  <c r="X773" i="17"/>
  <c r="W773" i="17"/>
  <c r="X776" i="17"/>
  <c r="W776" i="17"/>
  <c r="V783" i="17"/>
  <c r="U783" i="17"/>
  <c r="U786" i="17"/>
  <c r="X786" i="17" s="1"/>
  <c r="X790" i="17"/>
  <c r="W790" i="17"/>
  <c r="U799" i="17"/>
  <c r="X799" i="17" s="1"/>
  <c r="X801" i="17"/>
  <c r="W801" i="17"/>
  <c r="X806" i="17"/>
  <c r="W806" i="17"/>
  <c r="U807" i="17"/>
  <c r="X807" i="17" s="1"/>
  <c r="V808" i="17"/>
  <c r="U808" i="17"/>
  <c r="W817" i="17"/>
  <c r="V826" i="17"/>
  <c r="U826" i="17"/>
  <c r="U825" i="17" s="1"/>
  <c r="X866" i="17"/>
  <c r="W866" i="17"/>
  <c r="X888" i="17"/>
  <c r="W888" i="17"/>
  <c r="X898" i="17"/>
  <c r="W898" i="17"/>
  <c r="U910" i="17"/>
  <c r="X910" i="17" s="1"/>
  <c r="W910" i="17"/>
  <c r="U914" i="17"/>
  <c r="X914" i="17" s="1"/>
  <c r="W914" i="17"/>
  <c r="X916" i="17"/>
  <c r="W916" i="17"/>
  <c r="W988" i="17"/>
  <c r="W997" i="17"/>
  <c r="X997" i="17"/>
  <c r="U1019" i="17"/>
  <c r="X1019" i="17" s="1"/>
  <c r="W1019" i="17"/>
  <c r="X1027" i="17"/>
  <c r="W1027" i="17"/>
  <c r="W1047" i="17"/>
  <c r="X1047" i="17"/>
  <c r="X1049" i="17"/>
  <c r="W1049" i="17"/>
  <c r="X1073" i="17"/>
  <c r="W1073" i="17"/>
  <c r="X1075" i="17"/>
  <c r="W1075" i="17"/>
  <c r="X1090" i="17"/>
  <c r="W1090" i="17"/>
  <c r="W1115" i="17"/>
  <c r="X1115" i="17"/>
  <c r="X1116" i="17"/>
  <c r="W1116" i="17"/>
  <c r="X1142" i="17"/>
  <c r="W1142" i="17"/>
  <c r="W1244" i="17"/>
  <c r="U1244" i="17"/>
  <c r="U1232" i="17" s="1"/>
  <c r="X1253" i="17"/>
  <c r="W1253" i="17"/>
  <c r="X1268" i="17"/>
  <c r="W1268" i="17"/>
  <c r="U1268" i="17"/>
  <c r="X1296" i="17"/>
  <c r="W1296" i="17"/>
  <c r="X1310" i="17"/>
  <c r="W1310" i="17"/>
  <c r="X1509" i="17"/>
  <c r="W1509" i="17"/>
  <c r="U1509" i="17"/>
  <c r="X1537" i="17"/>
  <c r="W1537" i="17"/>
  <c r="U1537" i="17"/>
  <c r="X585" i="17"/>
  <c r="U624" i="17"/>
  <c r="X624" i="17"/>
  <c r="X627" i="17"/>
  <c r="W627" i="17"/>
  <c r="X662" i="17"/>
  <c r="W662" i="17"/>
  <c r="U668" i="17"/>
  <c r="X668" i="17"/>
  <c r="X693" i="17"/>
  <c r="W693" i="17"/>
  <c r="X695" i="17"/>
  <c r="W695" i="17"/>
  <c r="X701" i="17"/>
  <c r="W701" i="17"/>
  <c r="X704" i="17"/>
  <c r="W704" i="17"/>
  <c r="X707" i="17"/>
  <c r="W707" i="17"/>
  <c r="X709" i="17"/>
  <c r="W709" i="17"/>
  <c r="X725" i="17"/>
  <c r="W725" i="17"/>
  <c r="X741" i="17"/>
  <c r="W741" i="17"/>
  <c r="X750" i="17"/>
  <c r="W750" i="17"/>
  <c r="V753" i="17"/>
  <c r="U753" i="17"/>
  <c r="W755" i="17"/>
  <c r="X762" i="17"/>
  <c r="W762" i="17"/>
  <c r="W781" i="17"/>
  <c r="W786" i="17"/>
  <c r="X795" i="17"/>
  <c r="W795" i="17"/>
  <c r="W797" i="17"/>
  <c r="W799" i="17"/>
  <c r="W807" i="17"/>
  <c r="U812" i="17"/>
  <c r="U811" i="17" s="1"/>
  <c r="W814" i="17"/>
  <c r="X821" i="17"/>
  <c r="W821" i="17"/>
  <c r="V823" i="17"/>
  <c r="U823" i="17"/>
  <c r="U822" i="17" s="1"/>
  <c r="X835" i="17"/>
  <c r="W835" i="17"/>
  <c r="U836" i="17"/>
  <c r="X836" i="17" s="1"/>
  <c r="U846" i="17"/>
  <c r="X846" i="17"/>
  <c r="X849" i="17"/>
  <c r="W849" i="17"/>
  <c r="X850" i="17"/>
  <c r="W850" i="17"/>
  <c r="X854" i="17"/>
  <c r="W854" i="17"/>
  <c r="W858" i="17"/>
  <c r="X868" i="17"/>
  <c r="V876" i="17"/>
  <c r="U876" i="17"/>
  <c r="X885" i="17"/>
  <c r="W885" i="17"/>
  <c r="X895" i="17"/>
  <c r="W895" i="17"/>
  <c r="X900" i="17"/>
  <c r="V938" i="17"/>
  <c r="U938" i="17"/>
  <c r="U937" i="17" s="1"/>
  <c r="W981" i="17"/>
  <c r="X981" i="17"/>
  <c r="X982" i="17"/>
  <c r="W982" i="17"/>
  <c r="X983" i="17"/>
  <c r="W983" i="17"/>
  <c r="W985" i="17"/>
  <c r="W1037" i="17"/>
  <c r="X1037" i="17"/>
  <c r="X1039" i="17"/>
  <c r="W1039" i="17"/>
  <c r="X1040" i="17"/>
  <c r="W1040" i="17"/>
  <c r="X1100" i="17"/>
  <c r="W1100" i="17"/>
  <c r="X1177" i="17"/>
  <c r="W1177" i="17"/>
  <c r="W1191" i="17"/>
  <c r="U1191" i="17"/>
  <c r="X1191" i="17" s="1"/>
  <c r="X1192" i="17"/>
  <c r="W1192" i="17"/>
  <c r="W554" i="17"/>
  <c r="W555" i="17"/>
  <c r="W560" i="17"/>
  <c r="W568" i="17"/>
  <c r="U570" i="17"/>
  <c r="X570" i="17" s="1"/>
  <c r="W576" i="17"/>
  <c r="V578" i="17"/>
  <c r="U580" i="17"/>
  <c r="X580" i="17" s="1"/>
  <c r="W581" i="17"/>
  <c r="W582" i="17"/>
  <c r="W585" i="17"/>
  <c r="W596" i="17"/>
  <c r="X599" i="17"/>
  <c r="W601" i="17"/>
  <c r="X602" i="17"/>
  <c r="X604" i="17"/>
  <c r="U608" i="17"/>
  <c r="X608" i="17" s="1"/>
  <c r="X609" i="17"/>
  <c r="W611" i="17"/>
  <c r="X617" i="17"/>
  <c r="U622" i="17"/>
  <c r="W624" i="17"/>
  <c r="W625" i="17"/>
  <c r="V629" i="17"/>
  <c r="U629" i="17"/>
  <c r="X631" i="17"/>
  <c r="W631" i="17"/>
  <c r="X634" i="17"/>
  <c r="X637" i="17"/>
  <c r="X642" i="17"/>
  <c r="W642" i="17"/>
  <c r="W644" i="17"/>
  <c r="W650" i="17"/>
  <c r="W658" i="17"/>
  <c r="W668" i="17"/>
  <c r="W671" i="17"/>
  <c r="W680" i="17"/>
  <c r="U685" i="17"/>
  <c r="X685" i="17"/>
  <c r="W688" i="17"/>
  <c r="X716" i="17"/>
  <c r="W716" i="17"/>
  <c r="U717" i="17"/>
  <c r="X717" i="17" s="1"/>
  <c r="W730" i="17"/>
  <c r="W736" i="17"/>
  <c r="W746" i="17"/>
  <c r="W752" i="17"/>
  <c r="W757" i="17"/>
  <c r="W768" i="17"/>
  <c r="U769" i="17"/>
  <c r="U767" i="17" s="1"/>
  <c r="W777" i="17"/>
  <c r="U785" i="17"/>
  <c r="X785" i="17" s="1"/>
  <c r="U787" i="17"/>
  <c r="X787" i="17" s="1"/>
  <c r="W791" i="17"/>
  <c r="U798" i="17"/>
  <c r="X798" i="17"/>
  <c r="X802" i="17"/>
  <c r="W802" i="17"/>
  <c r="U809" i="17"/>
  <c r="X812" i="17"/>
  <c r="U816" i="17"/>
  <c r="X818" i="17"/>
  <c r="W818" i="17"/>
  <c r="W836" i="17"/>
  <c r="W839" i="17"/>
  <c r="V840" i="17"/>
  <c r="U840" i="17"/>
  <c r="W842" i="17"/>
  <c r="W846" i="17"/>
  <c r="X856" i="17"/>
  <c r="W856" i="17"/>
  <c r="X860" i="17"/>
  <c r="W860" i="17"/>
  <c r="W875" i="17"/>
  <c r="X877" i="17"/>
  <c r="W877" i="17"/>
  <c r="V881" i="17"/>
  <c r="U881" i="17"/>
  <c r="X897" i="17"/>
  <c r="W897" i="17"/>
  <c r="V918" i="17"/>
  <c r="U918" i="17"/>
  <c r="U917" i="17" s="1"/>
  <c r="W919" i="17"/>
  <c r="U919" i="17"/>
  <c r="X919" i="17"/>
  <c r="W935" i="17"/>
  <c r="X935" i="17"/>
  <c r="U935" i="17"/>
  <c r="U931" i="17" s="1"/>
  <c r="X936" i="17"/>
  <c r="W936" i="17"/>
  <c r="V950" i="17"/>
  <c r="U950" i="17"/>
  <c r="U949" i="17" s="1"/>
  <c r="U1042" i="17"/>
  <c r="X1042" i="17"/>
  <c r="W1042" i="17"/>
  <c r="W1130" i="17"/>
  <c r="U1130" i="17"/>
  <c r="X1130" i="17" s="1"/>
  <c r="W1156" i="17"/>
  <c r="X1156" i="17"/>
  <c r="X1157" i="17"/>
  <c r="W1157" i="17"/>
  <c r="X1158" i="17"/>
  <c r="W1158" i="17"/>
  <c r="X596" i="17"/>
  <c r="U605" i="17"/>
  <c r="X605" i="17" s="1"/>
  <c r="V616" i="17"/>
  <c r="U616" i="17"/>
  <c r="X622" i="17"/>
  <c r="X625" i="17"/>
  <c r="V633" i="17"/>
  <c r="U633" i="17"/>
  <c r="X635" i="17"/>
  <c r="W635" i="17"/>
  <c r="X640" i="17"/>
  <c r="X648" i="17"/>
  <c r="U651" i="17"/>
  <c r="U639" i="17" s="1"/>
  <c r="X651" i="17"/>
  <c r="U659" i="17"/>
  <c r="X659" i="17" s="1"/>
  <c r="V666" i="17"/>
  <c r="U666" i="17"/>
  <c r="U673" i="17"/>
  <c r="X673" i="17" s="1"/>
  <c r="X678" i="17"/>
  <c r="W682" i="17"/>
  <c r="X687" i="17"/>
  <c r="X708" i="17"/>
  <c r="W708" i="17"/>
  <c r="U712" i="17"/>
  <c r="X714" i="17"/>
  <c r="X728" i="17"/>
  <c r="W732" i="17"/>
  <c r="X744" i="17"/>
  <c r="W748" i="17"/>
  <c r="U749" i="17"/>
  <c r="X749" i="17" s="1"/>
  <c r="V761" i="17"/>
  <c r="U761" i="17"/>
  <c r="X765" i="17"/>
  <c r="S767" i="17"/>
  <c r="S550" i="17" s="1"/>
  <c r="X769" i="17"/>
  <c r="X775" i="17"/>
  <c r="W779" i="17"/>
  <c r="X789" i="17"/>
  <c r="W793" i="17"/>
  <c r="U794" i="17"/>
  <c r="X794" i="17" s="1"/>
  <c r="X809" i="17"/>
  <c r="X816" i="17"/>
  <c r="U817" i="17"/>
  <c r="X817" i="17" s="1"/>
  <c r="W831" i="17"/>
  <c r="W833" i="17"/>
  <c r="U834" i="17"/>
  <c r="X834" i="17" s="1"/>
  <c r="U843" i="17"/>
  <c r="X843" i="17" s="1"/>
  <c r="V844" i="17"/>
  <c r="U844" i="17"/>
  <c r="U847" i="17"/>
  <c r="X847" i="17"/>
  <c r="X862" i="17"/>
  <c r="W862" i="17"/>
  <c r="X864" i="17"/>
  <c r="W864" i="17"/>
  <c r="V870" i="17"/>
  <c r="U870" i="17"/>
  <c r="U869" i="17" s="1"/>
  <c r="X873" i="17"/>
  <c r="W873" i="17"/>
  <c r="U878" i="17"/>
  <c r="X878" i="17"/>
  <c r="W878" i="17"/>
  <c r="X891" i="17"/>
  <c r="W891" i="17"/>
  <c r="X892" i="17"/>
  <c r="W892" i="17"/>
  <c r="X903" i="17"/>
  <c r="W903" i="17"/>
  <c r="X904" i="17"/>
  <c r="W904" i="17"/>
  <c r="X907" i="17"/>
  <c r="W907" i="17"/>
  <c r="X908" i="17"/>
  <c r="W908" i="17"/>
  <c r="U921" i="17"/>
  <c r="X922" i="17"/>
  <c r="W947" i="17"/>
  <c r="X947" i="17"/>
  <c r="X948" i="17"/>
  <c r="W948" i="17"/>
  <c r="U968" i="17"/>
  <c r="U967" i="17" s="1"/>
  <c r="X968" i="17"/>
  <c r="W968" i="17"/>
  <c r="U972" i="17"/>
  <c r="X972" i="17"/>
  <c r="W972" i="17"/>
  <c r="X974" i="17"/>
  <c r="W974" i="17"/>
  <c r="X1003" i="17"/>
  <c r="W1003" i="17"/>
  <c r="S1026" i="17"/>
  <c r="W1060" i="17"/>
  <c r="X1060" i="17"/>
  <c r="W1078" i="17"/>
  <c r="X1078" i="17"/>
  <c r="X1080" i="17"/>
  <c r="W1080" i="17"/>
  <c r="W1082" i="17"/>
  <c r="X1082" i="17"/>
  <c r="X1095" i="17"/>
  <c r="W1095" i="17"/>
  <c r="W1105" i="17"/>
  <c r="X1105" i="17"/>
  <c r="X1106" i="17"/>
  <c r="W1106" i="17"/>
  <c r="X1107" i="17"/>
  <c r="W1107" i="17"/>
  <c r="W1120" i="17"/>
  <c r="X1120" i="17"/>
  <c r="X1121" i="17"/>
  <c r="W1121" i="17"/>
  <c r="W1147" i="17"/>
  <c r="X1147" i="17"/>
  <c r="X1148" i="17"/>
  <c r="W1148" i="17"/>
  <c r="X1149" i="17"/>
  <c r="W1149" i="17"/>
  <c r="U930" i="17"/>
  <c r="U927" i="17" s="1"/>
  <c r="X930" i="17"/>
  <c r="X944" i="17"/>
  <c r="W944" i="17"/>
  <c r="X958" i="17"/>
  <c r="W958" i="17"/>
  <c r="X961" i="17"/>
  <c r="W961" i="17"/>
  <c r="X963" i="17"/>
  <c r="W963" i="17"/>
  <c r="U969" i="17"/>
  <c r="X975" i="17"/>
  <c r="U976" i="17"/>
  <c r="U973" i="17" s="1"/>
  <c r="X976" i="17"/>
  <c r="W976" i="17"/>
  <c r="X979" i="17"/>
  <c r="W979" i="17"/>
  <c r="X984" i="17"/>
  <c r="W984" i="17"/>
  <c r="X987" i="17"/>
  <c r="W987" i="17"/>
  <c r="X1030" i="17"/>
  <c r="W1030" i="17"/>
  <c r="X1034" i="17"/>
  <c r="W1034" i="17"/>
  <c r="X1035" i="17"/>
  <c r="W1035" i="17"/>
  <c r="U1041" i="17"/>
  <c r="X1041" i="17" s="1"/>
  <c r="X1044" i="17"/>
  <c r="W1044" i="17"/>
  <c r="X1045" i="17"/>
  <c r="W1045" i="17"/>
  <c r="X1061" i="17"/>
  <c r="W1061" i="17"/>
  <c r="X1065" i="17"/>
  <c r="W1065" i="17"/>
  <c r="X1066" i="17"/>
  <c r="W1066" i="17"/>
  <c r="X1076" i="17"/>
  <c r="W1076" i="17"/>
  <c r="U1081" i="17"/>
  <c r="X1081" i="17"/>
  <c r="W1083" i="17"/>
  <c r="U1083" i="17"/>
  <c r="X1088" i="17"/>
  <c r="W1088" i="17"/>
  <c r="X1092" i="17"/>
  <c r="W1092" i="17"/>
  <c r="X1102" i="17"/>
  <c r="W1102" i="17"/>
  <c r="X1103" i="17"/>
  <c r="W1103" i="17"/>
  <c r="X1117" i="17"/>
  <c r="W1117" i="17"/>
  <c r="X1118" i="17"/>
  <c r="W1118" i="17"/>
  <c r="X1122" i="17"/>
  <c r="W1122" i="17"/>
  <c r="X1131" i="17"/>
  <c r="W1131" i="17"/>
  <c r="V1140" i="17"/>
  <c r="U1140" i="17"/>
  <c r="U1134" i="17" s="1"/>
  <c r="X1144" i="17"/>
  <c r="W1144" i="17"/>
  <c r="X1145" i="17"/>
  <c r="W1145" i="17"/>
  <c r="X1154" i="17"/>
  <c r="W1154" i="17"/>
  <c r="S1155" i="17"/>
  <c r="W1182" i="17"/>
  <c r="U1182" i="17"/>
  <c r="X1182" i="17" s="1"/>
  <c r="X1239" i="17"/>
  <c r="W1239" i="17"/>
  <c r="X1240" i="17"/>
  <c r="W1240" i="17"/>
  <c r="W1267" i="17"/>
  <c r="X1267" i="17"/>
  <c r="U1265" i="17"/>
  <c r="X1416" i="17"/>
  <c r="W1416" i="17"/>
  <c r="X1446" i="17"/>
  <c r="W1446" i="17"/>
  <c r="W853" i="17"/>
  <c r="U858" i="17"/>
  <c r="U857" i="17" s="1"/>
  <c r="W868" i="17"/>
  <c r="U872" i="17"/>
  <c r="U871" i="17" s="1"/>
  <c r="U875" i="17"/>
  <c r="U880" i="17"/>
  <c r="X880" i="17" s="1"/>
  <c r="W882" i="17"/>
  <c r="U890" i="17"/>
  <c r="U889" i="17" s="1"/>
  <c r="W894" i="17"/>
  <c r="W900" i="17"/>
  <c r="U906" i="17"/>
  <c r="U902" i="17" s="1"/>
  <c r="W912" i="17"/>
  <c r="X920" i="17"/>
  <c r="W924" i="17"/>
  <c r="W930" i="17"/>
  <c r="W934" i="17"/>
  <c r="W941" i="17"/>
  <c r="S942" i="17"/>
  <c r="U952" i="17"/>
  <c r="V954" i="17"/>
  <c r="U954" i="17"/>
  <c r="X970" i="17"/>
  <c r="X977" i="17"/>
  <c r="W977" i="17"/>
  <c r="W989" i="17"/>
  <c r="U989" i="17"/>
  <c r="X989" i="17" s="1"/>
  <c r="U991" i="17"/>
  <c r="U990" i="17" s="1"/>
  <c r="W991" i="17"/>
  <c r="U1000" i="17"/>
  <c r="U998" i="17" s="1"/>
  <c r="X1000" i="17"/>
  <c r="X1005" i="17"/>
  <c r="X1011" i="17"/>
  <c r="W1011" i="17"/>
  <c r="W1029" i="17"/>
  <c r="U1029" i="17"/>
  <c r="X1031" i="17"/>
  <c r="W1031" i="17"/>
  <c r="W1036" i="17"/>
  <c r="W1041" i="17"/>
  <c r="W1046" i="17"/>
  <c r="X1051" i="17"/>
  <c r="X1056" i="17"/>
  <c r="W1056" i="17"/>
  <c r="X1057" i="17"/>
  <c r="W1057" i="17"/>
  <c r="U1067" i="17"/>
  <c r="X1067" i="17" s="1"/>
  <c r="W1067" i="17"/>
  <c r="X1071" i="17"/>
  <c r="W1071" i="17"/>
  <c r="X1072" i="17"/>
  <c r="W1072" i="17"/>
  <c r="X1083" i="17"/>
  <c r="X1089" i="17"/>
  <c r="W1089" i="17"/>
  <c r="X1093" i="17"/>
  <c r="W1093" i="17"/>
  <c r="X1094" i="17"/>
  <c r="W1094" i="17"/>
  <c r="W1097" i="17"/>
  <c r="U1097" i="17"/>
  <c r="X1097" i="17" s="1"/>
  <c r="X1098" i="17"/>
  <c r="W1098" i="17"/>
  <c r="X1099" i="17"/>
  <c r="W1099" i="17"/>
  <c r="W1104" i="17"/>
  <c r="X1109" i="17"/>
  <c r="U1113" i="17"/>
  <c r="X1113" i="17"/>
  <c r="X1123" i="17"/>
  <c r="W1123" i="17"/>
  <c r="X1128" i="17"/>
  <c r="W1128" i="17"/>
  <c r="X1132" i="17"/>
  <c r="W1132" i="17"/>
  <c r="X1141" i="17"/>
  <c r="W1141" i="17"/>
  <c r="X1167" i="17"/>
  <c r="W1167" i="17"/>
  <c r="W1168" i="17"/>
  <c r="X1168" i="17"/>
  <c r="X1186" i="17"/>
  <c r="U1186" i="17"/>
  <c r="W1186" i="17"/>
  <c r="X1205" i="17"/>
  <c r="W1205" i="17"/>
  <c r="W1206" i="17"/>
  <c r="X1206" i="17"/>
  <c r="R1025" i="17"/>
  <c r="W920" i="17"/>
  <c r="X928" i="17"/>
  <c r="W928" i="17"/>
  <c r="U929" i="17"/>
  <c r="X929" i="17"/>
  <c r="X932" i="17"/>
  <c r="W932" i="17"/>
  <c r="W939" i="17"/>
  <c r="U943" i="17"/>
  <c r="W945" i="17"/>
  <c r="W952" i="17"/>
  <c r="V966" i="17"/>
  <c r="U966" i="17"/>
  <c r="X993" i="17"/>
  <c r="W993" i="17"/>
  <c r="X995" i="17"/>
  <c r="W1007" i="17"/>
  <c r="U1007" i="17"/>
  <c r="X1016" i="17"/>
  <c r="W1016" i="17"/>
  <c r="X1018" i="17"/>
  <c r="W1018" i="17"/>
  <c r="U1020" i="17"/>
  <c r="X1020" i="17" s="1"/>
  <c r="L1025" i="17"/>
  <c r="L13" i="17" s="1"/>
  <c r="X1038" i="17"/>
  <c r="W1038" i="17"/>
  <c r="X1048" i="17"/>
  <c r="W1048" i="17"/>
  <c r="X1052" i="17"/>
  <c r="W1052" i="17"/>
  <c r="X1053" i="17"/>
  <c r="W1053" i="17"/>
  <c r="U1058" i="17"/>
  <c r="X1058" i="17"/>
  <c r="W1058" i="17"/>
  <c r="X1062" i="17"/>
  <c r="W1063" i="17"/>
  <c r="U1068" i="17"/>
  <c r="X1068" i="17" s="1"/>
  <c r="W1068" i="17"/>
  <c r="X1079" i="17"/>
  <c r="W1079" i="17"/>
  <c r="X1084" i="17"/>
  <c r="W1084" i="17"/>
  <c r="X1085" i="17"/>
  <c r="W1085" i="17"/>
  <c r="X1110" i="17"/>
  <c r="W1110" i="17"/>
  <c r="X1111" i="17"/>
  <c r="W1111" i="17"/>
  <c r="U1114" i="17"/>
  <c r="X1114" i="17"/>
  <c r="X1124" i="17"/>
  <c r="W1124" i="17"/>
  <c r="X1125" i="17"/>
  <c r="W1125" i="17"/>
  <c r="X1129" i="17"/>
  <c r="W1129" i="17"/>
  <c r="X1133" i="17"/>
  <c r="W1133" i="17"/>
  <c r="X1136" i="17"/>
  <c r="W1136" i="17"/>
  <c r="X1137" i="17"/>
  <c r="W1137" i="17"/>
  <c r="X1161" i="17"/>
  <c r="W1161" i="17"/>
  <c r="X1162" i="17"/>
  <c r="W1162" i="17"/>
  <c r="X1163" i="17"/>
  <c r="X1164" i="17"/>
  <c r="W1164" i="17"/>
  <c r="X1169" i="17"/>
  <c r="W1169" i="17"/>
  <c r="X1170" i="17"/>
  <c r="W1170" i="17"/>
  <c r="X1181" i="17"/>
  <c r="U1155" i="17"/>
  <c r="X1195" i="17"/>
  <c r="W1195" i="17"/>
  <c r="X1214" i="17"/>
  <c r="W1214" i="17"/>
  <c r="X1215" i="17"/>
  <c r="W1215" i="17"/>
  <c r="W1227" i="17"/>
  <c r="X1227" i="17"/>
  <c r="W1228" i="17"/>
  <c r="X1228" i="17"/>
  <c r="W1231" i="17"/>
  <c r="X1231" i="17"/>
  <c r="W1172" i="17"/>
  <c r="W1179" i="17"/>
  <c r="X1220" i="17"/>
  <c r="W1220" i="17"/>
  <c r="X1255" i="17"/>
  <c r="W1255" i="17"/>
  <c r="X1294" i="17"/>
  <c r="W1294" i="17"/>
  <c r="W1299" i="17"/>
  <c r="X1299" i="17"/>
  <c r="X1300" i="17"/>
  <c r="W1300" i="17"/>
  <c r="W1303" i="17"/>
  <c r="X1303" i="17"/>
  <c r="U1303" i="17"/>
  <c r="X1304" i="17"/>
  <c r="W1304" i="17"/>
  <c r="X1330" i="17"/>
  <c r="W1330" i="17"/>
  <c r="X1336" i="17"/>
  <c r="W1336" i="17"/>
  <c r="W1351" i="17"/>
  <c r="X1351" i="17"/>
  <c r="X1353" i="17"/>
  <c r="W1353" i="17"/>
  <c r="X1361" i="17"/>
  <c r="W1361" i="17"/>
  <c r="U1362" i="17"/>
  <c r="X1363" i="17"/>
  <c r="W1363" i="17"/>
  <c r="U1370" i="17"/>
  <c r="X1371" i="17"/>
  <c r="W1371" i="17"/>
  <c r="X1384" i="17"/>
  <c r="W1384" i="17"/>
  <c r="X1393" i="17"/>
  <c r="W1393" i="17"/>
  <c r="U965" i="17"/>
  <c r="U964" i="17" s="1"/>
  <c r="W970" i="17"/>
  <c r="W971" i="17"/>
  <c r="W975" i="17"/>
  <c r="U985" i="17"/>
  <c r="U978" i="17" s="1"/>
  <c r="U988" i="17"/>
  <c r="U986" i="17" s="1"/>
  <c r="W1002" i="17"/>
  <c r="W1005" i="17"/>
  <c r="W1013" i="17"/>
  <c r="W1015" i="17"/>
  <c r="W1024" i="17"/>
  <c r="W1062" i="17"/>
  <c r="W1152" i="17"/>
  <c r="X1172" i="17"/>
  <c r="W1174" i="17"/>
  <c r="W1175" i="17"/>
  <c r="W1176" i="17"/>
  <c r="X1179" i="17"/>
  <c r="W1185" i="17"/>
  <c r="W1187" i="17"/>
  <c r="X1190" i="17"/>
  <c r="X1196" i="17"/>
  <c r="W1202" i="17"/>
  <c r="X1207" i="17"/>
  <c r="W1207" i="17"/>
  <c r="X1209" i="17"/>
  <c r="W1209" i="17"/>
  <c r="W1213" i="17"/>
  <c r="X1213" i="17"/>
  <c r="W1221" i="17"/>
  <c r="W1222" i="17"/>
  <c r="X1222" i="17"/>
  <c r="S1224" i="17"/>
  <c r="W1226" i="17"/>
  <c r="X1235" i="17"/>
  <c r="W1235" i="17"/>
  <c r="X1237" i="17"/>
  <c r="W1237" i="17"/>
  <c r="X1245" i="17"/>
  <c r="W1245" i="17"/>
  <c r="X1249" i="17"/>
  <c r="U1250" i="17"/>
  <c r="X1251" i="17"/>
  <c r="S1250" i="17"/>
  <c r="X1256" i="17"/>
  <c r="W1256" i="17"/>
  <c r="W1258" i="17"/>
  <c r="W1264" i="17"/>
  <c r="X1264" i="17"/>
  <c r="X1185" i="17"/>
  <c r="X1187" i="17"/>
  <c r="W1189" i="17"/>
  <c r="W1193" i="17"/>
  <c r="X1197" i="17"/>
  <c r="W1197" i="17"/>
  <c r="S1200" i="17"/>
  <c r="W1203" i="17"/>
  <c r="X1210" i="17"/>
  <c r="W1217" i="17"/>
  <c r="X1217" i="17"/>
  <c r="W1223" i="17"/>
  <c r="S1232" i="17"/>
  <c r="X1238" i="17"/>
  <c r="W1243" i="17"/>
  <c r="X1243" i="17"/>
  <c r="W1246" i="17"/>
  <c r="W1251" i="17"/>
  <c r="X1258" i="17"/>
  <c r="W1261" i="17"/>
  <c r="U1262" i="17"/>
  <c r="U1257" i="17" s="1"/>
  <c r="W1262" i="17"/>
  <c r="U1283" i="17"/>
  <c r="X1285" i="17"/>
  <c r="X1289" i="17"/>
  <c r="X1313" i="17"/>
  <c r="W1313" i="17"/>
  <c r="U1313" i="17"/>
  <c r="U1312" i="17" s="1"/>
  <c r="S1257" i="17"/>
  <c r="X1259" i="17"/>
  <c r="X1277" i="17"/>
  <c r="W1282" i="17"/>
  <c r="W1293" i="17"/>
  <c r="W1295" i="17"/>
  <c r="V1307" i="17"/>
  <c r="U1307" i="17"/>
  <c r="X1315" i="17"/>
  <c r="W1315" i="17"/>
  <c r="W1317" i="17"/>
  <c r="X1317" i="17"/>
  <c r="W1323" i="17"/>
  <c r="X1323" i="17"/>
  <c r="X1340" i="17"/>
  <c r="W1340" i="17"/>
  <c r="X1342" i="17"/>
  <c r="W1342" i="17"/>
  <c r="S1348" i="17"/>
  <c r="W1354" i="17"/>
  <c r="U1354" i="17"/>
  <c r="U1348" i="17" s="1"/>
  <c r="U1355" i="17"/>
  <c r="X1355" i="17"/>
  <c r="X1377" i="17"/>
  <c r="W1377" i="17"/>
  <c r="U1377" i="17"/>
  <c r="U1375" i="17" s="1"/>
  <c r="X1386" i="17"/>
  <c r="W1386" i="17"/>
  <c r="X1395" i="17"/>
  <c r="W1395" i="17"/>
  <c r="X1408" i="17"/>
  <c r="W1408" i="17"/>
  <c r="X1461" i="17"/>
  <c r="U1456" i="17"/>
  <c r="W1467" i="17"/>
  <c r="X1467" i="17"/>
  <c r="X1468" i="17"/>
  <c r="W1468" i="17"/>
  <c r="W1484" i="17"/>
  <c r="X1484" i="17"/>
  <c r="U1483" i="17"/>
  <c r="W1529" i="17"/>
  <c r="U1529" i="17"/>
  <c r="X1529" i="17" s="1"/>
  <c r="W1302" i="17"/>
  <c r="X1333" i="17"/>
  <c r="W1333" i="17"/>
  <c r="X1349" i="17"/>
  <c r="W1349" i="17"/>
  <c r="X1424" i="17"/>
  <c r="W1424" i="17"/>
  <c r="W1435" i="17"/>
  <c r="X1435" i="17"/>
  <c r="X1436" i="17"/>
  <c r="W1436" i="17"/>
  <c r="W1449" i="17"/>
  <c r="X1449" i="17"/>
  <c r="X1450" i="17"/>
  <c r="W1450" i="17"/>
  <c r="X1482" i="17"/>
  <c r="W1482" i="17"/>
  <c r="C14" i="18"/>
  <c r="R1495" i="17"/>
  <c r="X1507" i="17"/>
  <c r="U1507" i="17"/>
  <c r="U1506" i="17" s="1"/>
  <c r="W1507" i="17"/>
  <c r="W1281" i="17"/>
  <c r="U1291" i="17"/>
  <c r="U1286" i="17" s="1"/>
  <c r="X1291" i="17"/>
  <c r="S1301" i="17"/>
  <c r="W1321" i="17"/>
  <c r="U1327" i="17"/>
  <c r="W1328" i="17"/>
  <c r="X1356" i="17"/>
  <c r="W1356" i="17"/>
  <c r="X1415" i="17"/>
  <c r="W1415" i="17"/>
  <c r="X1421" i="17"/>
  <c r="W1421" i="17"/>
  <c r="X1422" i="17"/>
  <c r="W1422" i="17"/>
  <c r="X1433" i="17"/>
  <c r="W1433" i="17"/>
  <c r="W1453" i="17"/>
  <c r="X1453" i="17"/>
  <c r="X1454" i="17"/>
  <c r="W1454" i="17"/>
  <c r="X1457" i="17"/>
  <c r="W1457" i="17"/>
  <c r="X1458" i="17"/>
  <c r="W1458" i="17"/>
  <c r="C15" i="18"/>
  <c r="S1495" i="17"/>
  <c r="W1545" i="17"/>
  <c r="U1545" i="17"/>
  <c r="X1545" i="17" s="1"/>
  <c r="W1554" i="17"/>
  <c r="U1554" i="17"/>
  <c r="X1554" i="17" s="1"/>
  <c r="X1373" i="17"/>
  <c r="W1373" i="17"/>
  <c r="X1376" i="17"/>
  <c r="W1376" i="17"/>
  <c r="X1380" i="17"/>
  <c r="W1380" i="17"/>
  <c r="X1389" i="17"/>
  <c r="W1389" i="17"/>
  <c r="X1405" i="17"/>
  <c r="W1405" i="17"/>
  <c r="X1409" i="17"/>
  <c r="W1409" i="17"/>
  <c r="X1440" i="17"/>
  <c r="W1440" i="17"/>
  <c r="X1443" i="17"/>
  <c r="W1443" i="17"/>
  <c r="X1447" i="17"/>
  <c r="W1447" i="17"/>
  <c r="W1488" i="17"/>
  <c r="X1488" i="17"/>
  <c r="T1499" i="17"/>
  <c r="I1496" i="17"/>
  <c r="C13" i="18"/>
  <c r="Q1495" i="17"/>
  <c r="X1510" i="17"/>
  <c r="W1510" i="17"/>
  <c r="X1512" i="17"/>
  <c r="U1512" i="17"/>
  <c r="U1513" i="17"/>
  <c r="X1513" i="17"/>
  <c r="W1513" i="17"/>
  <c r="U1519" i="17"/>
  <c r="W1519" i="17"/>
  <c r="X1519" i="17"/>
  <c r="W1526" i="17"/>
  <c r="U1526" i="17"/>
  <c r="X1526" i="17" s="1"/>
  <c r="X1534" i="17"/>
  <c r="W1534" i="17"/>
  <c r="U1534" i="17"/>
  <c r="W1542" i="17"/>
  <c r="U1542" i="17"/>
  <c r="X1542" i="17" s="1"/>
  <c r="W1550" i="17"/>
  <c r="U1550" i="17"/>
  <c r="X1550" i="17" s="1"/>
  <c r="U1594" i="17"/>
  <c r="X1594" i="17" s="1"/>
  <c r="W1594" i="17"/>
  <c r="W1329" i="17"/>
  <c r="W1352" i="17"/>
  <c r="X1365" i="17"/>
  <c r="W1367" i="17"/>
  <c r="W1369" i="17"/>
  <c r="W1428" i="17"/>
  <c r="W1437" i="17"/>
  <c r="U1438" i="17"/>
  <c r="X1452" i="17"/>
  <c r="W1455" i="17"/>
  <c r="W1465" i="17"/>
  <c r="X1470" i="17"/>
  <c r="W1474" i="17"/>
  <c r="X1474" i="17"/>
  <c r="X1478" i="17"/>
  <c r="W1478" i="17"/>
  <c r="X1486" i="17"/>
  <c r="W1486" i="17"/>
  <c r="W1493" i="17"/>
  <c r="R1505" i="17"/>
  <c r="R1504" i="17" s="1"/>
  <c r="U1511" i="17"/>
  <c r="X1511" i="17" s="1"/>
  <c r="X1523" i="17"/>
  <c r="W1523" i="17"/>
  <c r="U1523" i="17"/>
  <c r="X1531" i="17"/>
  <c r="W1531" i="17"/>
  <c r="U1531" i="17"/>
  <c r="W1539" i="17"/>
  <c r="U1539" i="17"/>
  <c r="X1539" i="17" s="1"/>
  <c r="W1547" i="17"/>
  <c r="U1547" i="17"/>
  <c r="X1547" i="17" s="1"/>
  <c r="W1562" i="17"/>
  <c r="U1562" i="17"/>
  <c r="X1562" i="17" s="1"/>
  <c r="T1569" i="17"/>
  <c r="X1580" i="17"/>
  <c r="W1580" i="17"/>
  <c r="T1587" i="17"/>
  <c r="I1578" i="17"/>
  <c r="T1578" i="17" s="1"/>
  <c r="Q1585" i="17"/>
  <c r="W1326" i="17"/>
  <c r="U1343" i="17"/>
  <c r="U1341" i="17" s="1"/>
  <c r="W1345" i="17"/>
  <c r="U1347" i="17"/>
  <c r="U1346" i="17" s="1"/>
  <c r="X1350" i="17"/>
  <c r="W1350" i="17"/>
  <c r="W1358" i="17"/>
  <c r="W1400" i="17"/>
  <c r="W1407" i="17"/>
  <c r="W1411" i="17"/>
  <c r="W1418" i="17"/>
  <c r="W1420" i="17"/>
  <c r="W1445" i="17"/>
  <c r="S1451" i="17"/>
  <c r="X1471" i="17"/>
  <c r="W1471" i="17"/>
  <c r="W1477" i="17"/>
  <c r="U1477" i="17"/>
  <c r="X1491" i="17"/>
  <c r="U1493" i="17"/>
  <c r="U1492" i="17" s="1"/>
  <c r="X1498" i="17"/>
  <c r="W1498" i="17"/>
  <c r="U1508" i="17"/>
  <c r="X1508" i="17" s="1"/>
  <c r="W1511" i="17"/>
  <c r="U1516" i="17"/>
  <c r="X1516" i="17" s="1"/>
  <c r="W1516" i="17"/>
  <c r="X1524" i="17"/>
  <c r="W1524" i="17"/>
  <c r="W1528" i="17"/>
  <c r="U1528" i="17"/>
  <c r="X1528" i="17" s="1"/>
  <c r="X1532" i="17"/>
  <c r="W1532" i="17"/>
  <c r="W1536" i="17"/>
  <c r="U1536" i="17"/>
  <c r="X1536" i="17" s="1"/>
  <c r="X1540" i="17"/>
  <c r="W1540" i="17"/>
  <c r="X1544" i="17"/>
  <c r="W1544" i="17"/>
  <c r="U1544" i="17"/>
  <c r="X1548" i="17"/>
  <c r="W1548" i="17"/>
  <c r="X1552" i="17"/>
  <c r="W1552" i="17"/>
  <c r="U1552" i="17"/>
  <c r="X1563" i="17"/>
  <c r="W1563" i="17"/>
  <c r="S1469" i="17"/>
  <c r="X1522" i="17"/>
  <c r="W1522" i="17"/>
  <c r="X1527" i="17"/>
  <c r="W1527" i="17"/>
  <c r="X1530" i="17"/>
  <c r="W1530" i="17"/>
  <c r="X1535" i="17"/>
  <c r="W1535" i="17"/>
  <c r="X1538" i="17"/>
  <c r="W1538" i="17"/>
  <c r="X1543" i="17"/>
  <c r="W1543" i="17"/>
  <c r="X1546" i="17"/>
  <c r="W1546" i="17"/>
  <c r="X1551" i="17"/>
  <c r="W1551" i="17"/>
  <c r="X1565" i="17"/>
  <c r="W1565" i="17"/>
  <c r="U1565" i="17"/>
  <c r="X1571" i="17"/>
  <c r="W1571" i="17"/>
  <c r="R1578" i="17"/>
  <c r="K1578" i="17"/>
  <c r="K1568" i="17" s="1"/>
  <c r="X1590" i="17"/>
  <c r="W1590" i="17"/>
  <c r="U1590" i="17"/>
  <c r="U1589" i="17" s="1"/>
  <c r="E10" i="19"/>
  <c r="S1483" i="17"/>
  <c r="U1515" i="17"/>
  <c r="X1515" i="17" s="1"/>
  <c r="W1515" i="17"/>
  <c r="X1525" i="17"/>
  <c r="W1525" i="17"/>
  <c r="X1533" i="17"/>
  <c r="W1533" i="17"/>
  <c r="X1541" i="17"/>
  <c r="W1541" i="17"/>
  <c r="X1549" i="17"/>
  <c r="W1549" i="17"/>
  <c r="W1561" i="17"/>
  <c r="U1561" i="17"/>
  <c r="U1560" i="17" s="1"/>
  <c r="X1566" i="17"/>
  <c r="W1566" i="17"/>
  <c r="R1568" i="17"/>
  <c r="U1578" i="17"/>
  <c r="C29" i="18"/>
  <c r="X1553" i="17"/>
  <c r="W1553" i="17"/>
  <c r="X1556" i="17"/>
  <c r="U1555" i="17"/>
  <c r="X1564" i="17"/>
  <c r="W1564" i="17"/>
  <c r="U1568" i="17"/>
  <c r="U1505" i="17" s="1"/>
  <c r="U1504" i="17" s="1"/>
  <c r="S1568" i="17"/>
  <c r="X1573" i="17"/>
  <c r="W1573" i="17"/>
  <c r="X1575" i="17"/>
  <c r="W1575" i="17"/>
  <c r="X1577" i="17"/>
  <c r="W1577" i="17"/>
  <c r="J1578" i="17"/>
  <c r="J1568" i="17" s="1"/>
  <c r="X1586" i="17"/>
  <c r="W1586" i="17"/>
  <c r="X1588" i="17"/>
  <c r="W1588" i="17"/>
  <c r="W1592" i="17"/>
  <c r="U1592" i="17"/>
  <c r="X1593" i="17"/>
  <c r="W1593" i="17"/>
  <c r="Q10" i="13"/>
  <c r="D1503" i="16" l="1"/>
  <c r="AC1512" i="16"/>
  <c r="AC1511" i="16" s="1"/>
  <c r="U1475" i="17"/>
  <c r="X1477" i="17"/>
  <c r="X1493" i="17"/>
  <c r="U1301" i="17"/>
  <c r="X991" i="17"/>
  <c r="U951" i="17"/>
  <c r="S1025" i="17"/>
  <c r="X633" i="17"/>
  <c r="W633" i="17"/>
  <c r="X616" i="17"/>
  <c r="W616" i="17"/>
  <c r="X906" i="17"/>
  <c r="U815" i="17"/>
  <c r="U845" i="17"/>
  <c r="U551" i="17"/>
  <c r="U516" i="17"/>
  <c r="X517" i="17"/>
  <c r="X436" i="17"/>
  <c r="U435" i="17"/>
  <c r="X476" i="17"/>
  <c r="U396" i="17"/>
  <c r="X397" i="17"/>
  <c r="U386" i="17"/>
  <c r="X387" i="17"/>
  <c r="U492" i="17"/>
  <c r="U412" i="17"/>
  <c r="X399" i="17"/>
  <c r="U398" i="17"/>
  <c r="X296" i="17"/>
  <c r="U120" i="17"/>
  <c r="D1502" i="16"/>
  <c r="CB790" i="16"/>
  <c r="CB519" i="16"/>
  <c r="CB347" i="16"/>
  <c r="U1591" i="17"/>
  <c r="X1592" i="17"/>
  <c r="T1496" i="17"/>
  <c r="I1495" i="17"/>
  <c r="T1495" i="17" s="1"/>
  <c r="X1354" i="17"/>
  <c r="W966" i="17"/>
  <c r="X966" i="17"/>
  <c r="U942" i="17"/>
  <c r="X943" i="17"/>
  <c r="U711" i="17"/>
  <c r="X950" i="17"/>
  <c r="W950" i="17"/>
  <c r="W629" i="17"/>
  <c r="X629" i="17"/>
  <c r="X985" i="17"/>
  <c r="W876" i="17"/>
  <c r="X876" i="17"/>
  <c r="U830" i="17"/>
  <c r="X783" i="17"/>
  <c r="W783" i="17"/>
  <c r="X530" i="17"/>
  <c r="X484" i="17"/>
  <c r="U416" i="17"/>
  <c r="X417" i="17"/>
  <c r="U406" i="17"/>
  <c r="X407" i="17"/>
  <c r="X493" i="17"/>
  <c r="U196" i="17"/>
  <c r="D1585" i="16"/>
  <c r="U15" i="17"/>
  <c r="CB535" i="16"/>
  <c r="CB325" i="16"/>
  <c r="CB245" i="16"/>
  <c r="CB514" i="16"/>
  <c r="X1561" i="17"/>
  <c r="X1347" i="17"/>
  <c r="X1343" i="17"/>
  <c r="I1568" i="17"/>
  <c r="T1568" i="17" s="1"/>
  <c r="X1307" i="17"/>
  <c r="W1307" i="17"/>
  <c r="X1262" i="17"/>
  <c r="X1007" i="17"/>
  <c r="U1006" i="17"/>
  <c r="X965" i="17"/>
  <c r="W954" i="17"/>
  <c r="X954" i="17"/>
  <c r="U874" i="17"/>
  <c r="W1140" i="17"/>
  <c r="X1140" i="17"/>
  <c r="X844" i="17"/>
  <c r="W844" i="17"/>
  <c r="X761" i="17"/>
  <c r="W761" i="17"/>
  <c r="X666" i="17"/>
  <c r="W666" i="17"/>
  <c r="W881" i="17"/>
  <c r="X881" i="17"/>
  <c r="W578" i="17"/>
  <c r="X578" i="17"/>
  <c r="W938" i="17"/>
  <c r="X938" i="17"/>
  <c r="X875" i="17"/>
  <c r="U1017" i="17"/>
  <c r="X988" i="17"/>
  <c r="X826" i="17"/>
  <c r="W826" i="17"/>
  <c r="X808" i="17"/>
  <c r="W808" i="17"/>
  <c r="X712" i="17"/>
  <c r="X621" i="17"/>
  <c r="W621" i="17"/>
  <c r="U511" i="17"/>
  <c r="X512" i="17"/>
  <c r="U804" i="17"/>
  <c r="X548" i="17"/>
  <c r="X545" i="17"/>
  <c r="X452" i="17"/>
  <c r="U451" i="17"/>
  <c r="U438" i="17"/>
  <c r="X424" i="17"/>
  <c r="U356" i="17"/>
  <c r="X380" i="17"/>
  <c r="U379" i="17"/>
  <c r="X350" i="17"/>
  <c r="U319" i="17"/>
  <c r="X290" i="17"/>
  <c r="U289" i="17"/>
  <c r="X234" i="17"/>
  <c r="D1512" i="16"/>
  <c r="CB979" i="16"/>
  <c r="CB530" i="16"/>
  <c r="CB673" i="16"/>
  <c r="CB357" i="16"/>
  <c r="CB877" i="16"/>
  <c r="CB467" i="16"/>
  <c r="CB511" i="16"/>
  <c r="CB126" i="16"/>
  <c r="CB309" i="16"/>
  <c r="Q1583" i="17"/>
  <c r="C53" i="18"/>
  <c r="C54" i="18" s="1"/>
  <c r="R13" i="17"/>
  <c r="U1026" i="17"/>
  <c r="U1025" i="17" s="1"/>
  <c r="X1029" i="17"/>
  <c r="X952" i="17"/>
  <c r="W870" i="17"/>
  <c r="X870" i="17"/>
  <c r="X918" i="17"/>
  <c r="W918" i="17"/>
  <c r="X890" i="17"/>
  <c r="X872" i="17"/>
  <c r="W840" i="17"/>
  <c r="X840" i="17"/>
  <c r="U784" i="17"/>
  <c r="X823" i="17"/>
  <c r="W823" i="17"/>
  <c r="X753" i="17"/>
  <c r="W753" i="17"/>
  <c r="U667" i="17"/>
  <c r="X1244" i="17"/>
  <c r="X858" i="17"/>
  <c r="U539" i="17"/>
  <c r="U524" i="17"/>
  <c r="X509" i="17"/>
  <c r="X430" i="17"/>
  <c r="U391" i="17"/>
  <c r="X393" i="17"/>
  <c r="U381" i="17"/>
  <c r="X382" i="17"/>
  <c r="X375" i="17"/>
  <c r="X267" i="17"/>
  <c r="U266" i="17"/>
  <c r="X378" i="17"/>
  <c r="U239" i="17"/>
  <c r="U150" i="17"/>
  <c r="X16" i="17"/>
  <c r="CB1341" i="16"/>
  <c r="CB873" i="16"/>
  <c r="CB851" i="16"/>
  <c r="CB550" i="16"/>
  <c r="CB202" i="16"/>
  <c r="CB473" i="16" l="1"/>
  <c r="CB1140" i="16"/>
  <c r="AW362" i="16"/>
  <c r="CB362" i="16"/>
  <c r="CB1328" i="16"/>
  <c r="S13" i="17"/>
  <c r="CB645" i="16"/>
  <c r="D1511" i="16"/>
  <c r="CB773" i="16"/>
  <c r="CE503" i="16"/>
  <c r="CB503" i="16"/>
  <c r="C43" i="18"/>
  <c r="C47" i="18" s="1"/>
  <c r="D1575" i="16"/>
  <c r="CB1354" i="16"/>
  <c r="Q1578" i="17"/>
  <c r="CB875" i="16"/>
  <c r="U14" i="17"/>
  <c r="U13" i="17" s="1"/>
  <c r="U550" i="17"/>
  <c r="Q1568" i="17" l="1"/>
  <c r="CD1499" i="16"/>
  <c r="CD1479" i="16"/>
  <c r="CD1467" i="16"/>
  <c r="CD1465" i="16"/>
  <c r="CD1414" i="16"/>
  <c r="CD1379" i="16"/>
  <c r="CD1364" i="16"/>
  <c r="CD1361" i="16"/>
  <c r="CD1349" i="16"/>
  <c r="CD1322" i="16"/>
  <c r="CD1321" i="16"/>
  <c r="CD1306" i="16"/>
  <c r="CD1302" i="16"/>
  <c r="CD1300" i="16"/>
  <c r="CD1298" i="16"/>
  <c r="CD1291" i="16"/>
  <c r="CD1285" i="16"/>
  <c r="CD1269" i="16"/>
  <c r="CD1267" i="16"/>
  <c r="CD1493" i="16"/>
  <c r="CD1480" i="16"/>
  <c r="CD1449" i="16"/>
  <c r="CD1443" i="16"/>
  <c r="CD1432" i="16"/>
  <c r="CD1428" i="16"/>
  <c r="CD1415" i="16"/>
  <c r="CD1405" i="16"/>
  <c r="CD1398" i="16"/>
  <c r="CD1380" i="16"/>
  <c r="CD1371" i="16"/>
  <c r="CD1367" i="16"/>
  <c r="CD1362" i="16"/>
  <c r="CD1344" i="16"/>
  <c r="CD1341" i="16"/>
  <c r="CD1336" i="16"/>
  <c r="CD1326" i="16"/>
  <c r="CD1320" i="16"/>
  <c r="CD1313" i="16"/>
  <c r="CD1311" i="16"/>
  <c r="CD1309" i="16"/>
  <c r="CD1483" i="16"/>
  <c r="CD1466" i="16"/>
  <c r="CD1461" i="16"/>
  <c r="CD1459" i="16"/>
  <c r="CD1453" i="16"/>
  <c r="CD1438" i="16"/>
  <c r="CD1435" i="16"/>
  <c r="CD1421" i="16"/>
  <c r="CD1395" i="16"/>
  <c r="CD1365" i="16"/>
  <c r="CD1343" i="16"/>
  <c r="CD1340" i="16"/>
  <c r="CD1328" i="16"/>
  <c r="CD1323" i="16"/>
  <c r="CD1312" i="16"/>
  <c r="CD1303" i="16"/>
  <c r="CD1301" i="16"/>
  <c r="CD1299" i="16"/>
  <c r="CD1297" i="16"/>
  <c r="CD1288" i="16"/>
  <c r="CD1274" i="16"/>
  <c r="CD1270" i="16"/>
  <c r="CD1268" i="16"/>
  <c r="CD1266" i="16"/>
  <c r="CD1494" i="16"/>
  <c r="CD1484" i="16"/>
  <c r="CD1456" i="16"/>
  <c r="CD1439" i="16"/>
  <c r="CD1431" i="16"/>
  <c r="CD1406" i="16"/>
  <c r="CD1399" i="16"/>
  <c r="CD1396" i="16"/>
  <c r="CD1388" i="16"/>
  <c r="CD1383" i="16"/>
  <c r="CD1363" i="16"/>
  <c r="CD1342" i="16"/>
  <c r="CD1329" i="16"/>
  <c r="CD1327" i="16"/>
  <c r="CD1317" i="16"/>
  <c r="CD1314" i="16"/>
  <c r="CD1275" i="16"/>
  <c r="CD1259" i="16"/>
  <c r="CD1253" i="16"/>
  <c r="CD1250" i="16"/>
  <c r="CD1226" i="16"/>
  <c r="CD1224" i="16"/>
  <c r="CD1204" i="16"/>
  <c r="CD1194" i="16"/>
  <c r="CD1190" i="16"/>
  <c r="CD1185" i="16"/>
  <c r="CD1159" i="16"/>
  <c r="CD1155" i="16"/>
  <c r="CD1139" i="16"/>
  <c r="CD1136" i="16"/>
  <c r="CD1132" i="16"/>
  <c r="CD1126" i="16"/>
  <c r="CD1123" i="16"/>
  <c r="CD1097" i="16"/>
  <c r="CD1092" i="16"/>
  <c r="CD1084" i="16"/>
  <c r="CD1081" i="16"/>
  <c r="CD1079" i="16"/>
  <c r="CD1077" i="16"/>
  <c r="CD1074" i="16"/>
  <c r="CD1071" i="16"/>
  <c r="CD1027" i="16"/>
  <c r="CD1004" i="16"/>
  <c r="CD1003" i="16"/>
  <c r="CD993" i="16"/>
  <c r="CD990" i="16"/>
  <c r="CD985" i="16"/>
  <c r="CD980" i="16"/>
  <c r="CD978" i="16"/>
  <c r="CD975" i="16"/>
  <c r="CD968" i="16"/>
  <c r="CD964" i="16"/>
  <c r="CD959" i="16"/>
  <c r="CD951" i="16"/>
  <c r="CD948" i="16"/>
  <c r="CD947" i="16"/>
  <c r="CD943" i="16"/>
  <c r="CD942" i="16"/>
  <c r="CD941" i="16"/>
  <c r="CD934" i="16"/>
  <c r="CD929" i="16"/>
  <c r="CD928" i="16"/>
  <c r="CD924" i="16"/>
  <c r="CD921" i="16"/>
  <c r="CD920" i="16"/>
  <c r="CD918" i="16"/>
  <c r="CD914" i="16"/>
  <c r="CD911" i="16"/>
  <c r="CD906" i="16"/>
  <c r="CD903" i="16"/>
  <c r="CD896" i="16"/>
  <c r="CD883" i="16"/>
  <c r="CD877" i="16"/>
  <c r="CD874" i="16"/>
  <c r="CD867" i="16"/>
  <c r="CD866" i="16"/>
  <c r="CD863" i="16"/>
  <c r="CD862" i="16"/>
  <c r="CD861" i="16"/>
  <c r="CD852" i="16"/>
  <c r="CD847" i="16"/>
  <c r="CD844" i="16"/>
  <c r="CD838" i="16"/>
  <c r="CD829" i="16"/>
  <c r="CD813" i="16"/>
  <c r="CD812" i="16"/>
  <c r="CD810" i="16"/>
  <c r="CD809" i="16"/>
  <c r="CD806" i="16"/>
  <c r="CD799" i="16"/>
  <c r="CD792" i="16"/>
  <c r="CD785" i="16"/>
  <c r="CD781" i="16"/>
  <c r="CD778" i="16"/>
  <c r="CD775" i="16"/>
  <c r="CD773" i="16"/>
  <c r="CD769" i="16"/>
  <c r="CD765" i="16"/>
  <c r="CD761" i="16"/>
  <c r="CD757" i="16"/>
  <c r="CD753" i="16"/>
  <c r="CD749" i="16"/>
  <c r="CD745" i="16"/>
  <c r="CD741" i="16"/>
  <c r="CD737" i="16"/>
  <c r="CD733" i="16"/>
  <c r="CD721" i="16"/>
  <c r="CD712" i="16"/>
  <c r="CD708" i="16"/>
  <c r="CD704" i="16"/>
  <c r="CD703" i="16"/>
  <c r="CD702" i="16"/>
  <c r="CD701" i="16"/>
  <c r="CD700" i="16"/>
  <c r="CD694" i="16"/>
  <c r="CD689" i="16"/>
  <c r="CD685" i="16"/>
  <c r="CD678" i="16"/>
  <c r="CD674" i="16"/>
  <c r="CD671" i="16"/>
  <c r="CD665" i="16"/>
  <c r="CD660" i="16"/>
  <c r="CD659" i="16"/>
  <c r="CD658" i="16"/>
  <c r="CD656" i="16"/>
  <c r="CD651" i="16"/>
  <c r="CD646" i="16"/>
  <c r="CD641" i="16"/>
  <c r="CD626" i="16"/>
  <c r="CD614" i="16"/>
  <c r="CD606" i="16"/>
  <c r="CD595" i="16"/>
  <c r="CD592" i="16"/>
  <c r="CD591" i="16"/>
  <c r="CD589" i="16"/>
  <c r="CD588" i="16"/>
  <c r="CD587" i="16"/>
  <c r="CD586" i="16"/>
  <c r="CD585" i="16"/>
  <c r="CD584" i="16"/>
  <c r="CD580" i="16"/>
  <c r="CD579" i="16"/>
  <c r="CD575" i="16"/>
  <c r="CD571" i="16"/>
  <c r="CD570" i="16"/>
  <c r="CD566" i="16"/>
  <c r="CD562" i="16"/>
  <c r="CD557" i="16"/>
  <c r="CD556" i="16"/>
  <c r="CD543" i="16"/>
  <c r="CD540" i="16"/>
  <c r="CD532" i="16"/>
  <c r="CD528" i="16"/>
  <c r="CD522" i="16"/>
  <c r="CD519" i="16"/>
  <c r="CD518" i="16"/>
  <c r="CD514" i="16"/>
  <c r="CD1265" i="16"/>
  <c r="CD1252" i="16"/>
  <c r="CD1249" i="16"/>
  <c r="CD1236" i="16"/>
  <c r="CD1234" i="16"/>
  <c r="CD1228" i="16"/>
  <c r="CD1223" i="16"/>
  <c r="CD1220" i="16"/>
  <c r="CD1217" i="16"/>
  <c r="CD1203" i="16"/>
  <c r="CD1201" i="16"/>
  <c r="CD1198" i="16"/>
  <c r="CD1193" i="16"/>
  <c r="CD1189" i="16"/>
  <c r="CD1158" i="16"/>
  <c r="CD1156" i="16"/>
  <c r="CD1137" i="16"/>
  <c r="CD1129" i="16"/>
  <c r="CD1125" i="16"/>
  <c r="CD1120" i="16"/>
  <c r="CD1107" i="16"/>
  <c r="CD1104" i="16"/>
  <c r="CD1096" i="16"/>
  <c r="CD1095" i="16"/>
  <c r="CD1093" i="16"/>
  <c r="CD1090" i="16"/>
  <c r="CD1088" i="16"/>
  <c r="CD1075" i="16"/>
  <c r="CD1069" i="16"/>
  <c r="CD1067" i="16"/>
  <c r="CD1029" i="16"/>
  <c r="CD1028" i="16"/>
  <c r="CD1021" i="16"/>
  <c r="CD1014" i="16"/>
  <c r="CD1013" i="16"/>
  <c r="CD1010" i="16"/>
  <c r="CD1002" i="16"/>
  <c r="CD1001" i="16"/>
  <c r="CD996" i="16"/>
  <c r="CD995" i="16"/>
  <c r="CD984" i="16"/>
  <c r="CD966" i="16"/>
  <c r="CD958" i="16"/>
  <c r="CD950" i="16"/>
  <c r="CD946" i="16"/>
  <c r="CD945" i="16"/>
  <c r="CD940" i="16"/>
  <c r="CD939" i="16"/>
  <c r="CD917" i="16"/>
  <c r="CD916" i="16"/>
  <c r="CD913" i="16"/>
  <c r="CD910" i="16"/>
  <c r="CD900" i="16"/>
  <c r="CD890" i="16"/>
  <c r="CD887" i="16"/>
  <c r="CD885" i="16"/>
  <c r="CD882" i="16"/>
  <c r="CD880" i="16"/>
  <c r="CD876" i="16"/>
  <c r="CD871" i="16"/>
  <c r="CD869" i="16"/>
  <c r="CD859" i="16"/>
  <c r="CD843" i="16"/>
  <c r="CD840" i="16"/>
  <c r="CD833" i="16"/>
  <c r="CD832" i="16"/>
  <c r="CD824" i="16"/>
  <c r="CD822" i="16"/>
  <c r="CD819" i="16"/>
  <c r="CD817" i="16"/>
  <c r="CD816" i="16"/>
  <c r="CD805" i="16"/>
  <c r="CD798" i="16"/>
  <c r="CD795" i="16"/>
  <c r="CD788" i="16"/>
  <c r="CD784" i="16"/>
  <c r="CD780" i="16"/>
  <c r="CD777" i="16"/>
  <c r="CD772" i="16"/>
  <c r="CD768" i="16"/>
  <c r="CD764" i="16"/>
  <c r="CD760" i="16"/>
  <c r="CD756" i="16"/>
  <c r="CD752" i="16"/>
  <c r="CD748" i="16"/>
  <c r="CD744" i="16"/>
  <c r="CD740" i="16"/>
  <c r="CD736" i="16"/>
  <c r="CD732" i="16"/>
  <c r="CD728" i="16"/>
  <c r="CD718" i="16"/>
  <c r="CD714" i="16"/>
  <c r="CD711" i="16"/>
  <c r="CD707" i="16"/>
  <c r="CD699" i="16"/>
  <c r="CD698" i="16"/>
  <c r="CD697" i="16"/>
  <c r="CD693" i="16"/>
  <c r="CD688" i="16"/>
  <c r="CD682" i="16"/>
  <c r="CD679" i="16"/>
  <c r="CD677" i="16"/>
  <c r="CD673" i="16"/>
  <c r="CD664" i="16"/>
  <c r="CD657" i="16"/>
  <c r="CD655" i="16"/>
  <c r="CD650" i="16"/>
  <c r="CD648" i="16"/>
  <c r="CD645" i="16"/>
  <c r="CD640" i="16"/>
  <c r="CD637" i="16"/>
  <c r="CD613" i="16"/>
  <c r="CD605" i="16"/>
  <c r="CD583" i="16"/>
  <c r="CD578" i="16"/>
  <c r="CD574" i="16"/>
  <c r="CD569" i="16"/>
  <c r="CD565" i="16"/>
  <c r="CD561" i="16"/>
  <c r="CD553" i="16"/>
  <c r="CD535" i="16"/>
  <c r="CD531" i="16"/>
  <c r="CD527" i="16"/>
  <c r="CD524" i="16"/>
  <c r="CD521" i="16"/>
  <c r="CD517" i="16"/>
  <c r="CD513" i="16"/>
  <c r="CD504" i="16"/>
  <c r="CD501" i="16"/>
  <c r="CD487" i="16"/>
  <c r="CD482" i="16"/>
  <c r="CD475" i="16"/>
  <c r="CD470" i="16"/>
  <c r="CD466" i="16"/>
  <c r="CD463" i="16"/>
  <c r="CD462" i="16"/>
  <c r="CD453" i="16"/>
  <c r="CD1276" i="16"/>
  <c r="CD1255" i="16"/>
  <c r="CD1248" i="16"/>
  <c r="CD1225" i="16"/>
  <c r="CD1222" i="16"/>
  <c r="CD1219" i="16"/>
  <c r="CD1202" i="16"/>
  <c r="CD1200" i="16"/>
  <c r="CD1196" i="16"/>
  <c r="CD1192" i="16"/>
  <c r="CD1186" i="16"/>
  <c r="CD1135" i="16"/>
  <c r="CD1131" i="16"/>
  <c r="CD1128" i="16"/>
  <c r="CD1124" i="16"/>
  <c r="CD1122" i="16"/>
  <c r="CD1117" i="16"/>
  <c r="CD1103" i="16"/>
  <c r="CD1086" i="16"/>
  <c r="CD1082" i="16"/>
  <c r="CD1080" i="16"/>
  <c r="CD1078" i="16"/>
  <c r="CD1072" i="16"/>
  <c r="CD1070" i="16"/>
  <c r="CD1024" i="16"/>
  <c r="CD1020" i="16"/>
  <c r="CD1017" i="16"/>
  <c r="CD1005" i="16"/>
  <c r="CD1000" i="16"/>
  <c r="CD999" i="16"/>
  <c r="CD994" i="16"/>
  <c r="CD992" i="16"/>
  <c r="CD991" i="16"/>
  <c r="CD989" i="16"/>
  <c r="CD976" i="16"/>
  <c r="CD970" i="16"/>
  <c r="CD969" i="16"/>
  <c r="CD963" i="16"/>
  <c r="CD962" i="16"/>
  <c r="CD961" i="16"/>
  <c r="CD960" i="16"/>
  <c r="CD957" i="16"/>
  <c r="CD953" i="16"/>
  <c r="CD944" i="16"/>
  <c r="CD938" i="16"/>
  <c r="CD935" i="16"/>
  <c r="CD933" i="16"/>
  <c r="CD932" i="16"/>
  <c r="CD927" i="16"/>
  <c r="CD926" i="16"/>
  <c r="CD923" i="16"/>
  <c r="CD922" i="16"/>
  <c r="CD912" i="16"/>
  <c r="CD909" i="16"/>
  <c r="CD905" i="16"/>
  <c r="CD904" i="16"/>
  <c r="CD895" i="16"/>
  <c r="CD894" i="16"/>
  <c r="CD893" i="16"/>
  <c r="CD889" i="16"/>
  <c r="CD884" i="16"/>
  <c r="CD878" i="16"/>
  <c r="CD873" i="16"/>
  <c r="CD870" i="16"/>
  <c r="CD868" i="16"/>
  <c r="CD865" i="16"/>
  <c r="CD864" i="16"/>
  <c r="CD858" i="16"/>
  <c r="CD857" i="16"/>
  <c r="CD856" i="16"/>
  <c r="CD855" i="16"/>
  <c r="CD854" i="16"/>
  <c r="CD853" i="16"/>
  <c r="CD851" i="16"/>
  <c r="CD848" i="16"/>
  <c r="CD846" i="16"/>
  <c r="CD842" i="16"/>
  <c r="CD836" i="16"/>
  <c r="CD828" i="16"/>
  <c r="CD827" i="16"/>
  <c r="CD811" i="16"/>
  <c r="CD808" i="16"/>
  <c r="CD804" i="16"/>
  <c r="CD803" i="16"/>
  <c r="CD802" i="16"/>
  <c r="CD797" i="16"/>
  <c r="CD794" i="16"/>
  <c r="CD791" i="16"/>
  <c r="CD787" i="16"/>
  <c r="CD783" i="16"/>
  <c r="CD779" i="16"/>
  <c r="CD776" i="16"/>
  <c r="CD774" i="16"/>
  <c r="CD771" i="16"/>
  <c r="CD767" i="16"/>
  <c r="CD763" i="16"/>
  <c r="CD759" i="16"/>
  <c r="CD755" i="16"/>
  <c r="CD751" i="16"/>
  <c r="CD747" i="16"/>
  <c r="CD743" i="16"/>
  <c r="CD739" i="16"/>
  <c r="CD735" i="16"/>
  <c r="CD731" i="16"/>
  <c r="CD727" i="16"/>
  <c r="CD726" i="16"/>
  <c r="CD723" i="16"/>
  <c r="CD722" i="16"/>
  <c r="CD710" i="16"/>
  <c r="CD706" i="16"/>
  <c r="CD692" i="16"/>
  <c r="CD687" i="16"/>
  <c r="CD684" i="16"/>
  <c r="CD681" i="16"/>
  <c r="CD676" i="16"/>
  <c r="CD672" i="16"/>
  <c r="CD669" i="16"/>
  <c r="CD663" i="16"/>
  <c r="CD654" i="16"/>
  <c r="CD639" i="16"/>
  <c r="CD629" i="16"/>
  <c r="CD620" i="16"/>
  <c r="CD619" i="16"/>
  <c r="CD612" i="16"/>
  <c r="CD611" i="16"/>
  <c r="CD604" i="16"/>
  <c r="CD603" i="16"/>
  <c r="CD602" i="16"/>
  <c r="CD601" i="16"/>
  <c r="CD600" i="16"/>
  <c r="CD599" i="16"/>
  <c r="CD598" i="16"/>
  <c r="CD594" i="16"/>
  <c r="CD1254" i="16"/>
  <c r="CD1251" i="16"/>
  <c r="CD1247" i="16"/>
  <c r="CD1237" i="16"/>
  <c r="CD1235" i="16"/>
  <c r="CD1233" i="16"/>
  <c r="CD1229" i="16"/>
  <c r="CD1227" i="16"/>
  <c r="CD1221" i="16"/>
  <c r="CD1218" i="16"/>
  <c r="CD1205" i="16"/>
  <c r="CD1199" i="16"/>
  <c r="CD1197" i="16"/>
  <c r="CD1195" i="16"/>
  <c r="CD1191" i="16"/>
  <c r="CD1187" i="16"/>
  <c r="CD1183" i="16"/>
  <c r="CD1163" i="16"/>
  <c r="CD1160" i="16"/>
  <c r="CD1157" i="16"/>
  <c r="CD1138" i="16"/>
  <c r="CD1133" i="16"/>
  <c r="CD1130" i="16"/>
  <c r="CD1121" i="16"/>
  <c r="CD1119" i="16"/>
  <c r="CD1116" i="16"/>
  <c r="CD1094" i="16"/>
  <c r="CD1091" i="16"/>
  <c r="CD1089" i="16"/>
  <c r="CD1087" i="16"/>
  <c r="CD1085" i="16"/>
  <c r="CD1083" i="16"/>
  <c r="CD1076" i="16"/>
  <c r="CD1073" i="16"/>
  <c r="CD1068" i="16"/>
  <c r="CD1030" i="16"/>
  <c r="CD1023" i="16"/>
  <c r="CD1022" i="16"/>
  <c r="CD1019" i="16"/>
  <c r="CD1018" i="16"/>
  <c r="CD1016" i="16"/>
  <c r="CD1015" i="16"/>
  <c r="CD1012" i="16"/>
  <c r="CD1011" i="16"/>
  <c r="CD1007" i="16"/>
  <c r="CD1006" i="16"/>
  <c r="CD998" i="16"/>
  <c r="CD997" i="16"/>
  <c r="CD986" i="16"/>
  <c r="CD981" i="16"/>
  <c r="CD979" i="16"/>
  <c r="CD973" i="16"/>
  <c r="CD972" i="16"/>
  <c r="CD955" i="16"/>
  <c r="CD952" i="16"/>
  <c r="CD949" i="16"/>
  <c r="CD937" i="16"/>
  <c r="CD936" i="16"/>
  <c r="CD919" i="16"/>
  <c r="CD902" i="16"/>
  <c r="CD897" i="16"/>
  <c r="CD892" i="16"/>
  <c r="CD891" i="16"/>
  <c r="CD872" i="16"/>
  <c r="CD850" i="16"/>
  <c r="CD839" i="16"/>
  <c r="CD831" i="16"/>
  <c r="CD823" i="16"/>
  <c r="CD770" i="16"/>
  <c r="CD766" i="16"/>
  <c r="CD762" i="16"/>
  <c r="CD758" i="16"/>
  <c r="CD754" i="16"/>
  <c r="CD750" i="16"/>
  <c r="CD746" i="16"/>
  <c r="CD742" i="16"/>
  <c r="CD738" i="16"/>
  <c r="CD734" i="16"/>
  <c r="CD730" i="16"/>
  <c r="CD717" i="16"/>
  <c r="CD713" i="16"/>
  <c r="CD709" i="16"/>
  <c r="CD705" i="16"/>
  <c r="CD696" i="16"/>
  <c r="CD666" i="16"/>
  <c r="CD616" i="16"/>
  <c r="CD596" i="16"/>
  <c r="CD577" i="16"/>
  <c r="CD576" i="16"/>
  <c r="CD538" i="16"/>
  <c r="CD533" i="16"/>
  <c r="CD512" i="16"/>
  <c r="CD507" i="16"/>
  <c r="CD506" i="16"/>
  <c r="CD505" i="16"/>
  <c r="CD502" i="16"/>
  <c r="CD500" i="16"/>
  <c r="CD499" i="16"/>
  <c r="CD497" i="16"/>
  <c r="CD496" i="16"/>
  <c r="CD478" i="16"/>
  <c r="CD467" i="16"/>
  <c r="CD465" i="16"/>
  <c r="CD447" i="16"/>
  <c r="CD444" i="16"/>
  <c r="CD436" i="16"/>
  <c r="CD431" i="16"/>
  <c r="CD428" i="16"/>
  <c r="CD427" i="16"/>
  <c r="CD418" i="16"/>
  <c r="CD417" i="16"/>
  <c r="CD415" i="16"/>
  <c r="CD413" i="16"/>
  <c r="CD406" i="16"/>
  <c r="CD397" i="16"/>
  <c r="CD390" i="16"/>
  <c r="CD387" i="16"/>
  <c r="CD386" i="16"/>
  <c r="CD383" i="16"/>
  <c r="CD382" i="16"/>
  <c r="CD378" i="16"/>
  <c r="CD373" i="16"/>
  <c r="CD369" i="16"/>
  <c r="CD360" i="16"/>
  <c r="CD359" i="16"/>
  <c r="CD350" i="16"/>
  <c r="CD329" i="16"/>
  <c r="CD303" i="16"/>
  <c r="CD299" i="16"/>
  <c r="CD292" i="16"/>
  <c r="CD287" i="16"/>
  <c r="CD279" i="16"/>
  <c r="CD270" i="16"/>
  <c r="CD248" i="16"/>
  <c r="CD246" i="16"/>
  <c r="CD243" i="16"/>
  <c r="CD242" i="16"/>
  <c r="CD239" i="16"/>
  <c r="CD235" i="16"/>
  <c r="CD221" i="16"/>
  <c r="CD220" i="16"/>
  <c r="CD219" i="16"/>
  <c r="CD218" i="16"/>
  <c r="CD217" i="16"/>
  <c r="CD214" i="16"/>
  <c r="CD213" i="16"/>
  <c r="CD212" i="16"/>
  <c r="CD210" i="16"/>
  <c r="CD205" i="16"/>
  <c r="CD193" i="16"/>
  <c r="CD192" i="16"/>
  <c r="CD191" i="16"/>
  <c r="CD189" i="16"/>
  <c r="CD188" i="16"/>
  <c r="CD187" i="16"/>
  <c r="CD186" i="16"/>
  <c r="CD185" i="16"/>
  <c r="CD169" i="16"/>
  <c r="CD165" i="16"/>
  <c r="CD161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7" i="16"/>
  <c r="CD126" i="16"/>
  <c r="CD113" i="16"/>
  <c r="CD109" i="16"/>
  <c r="CD68" i="16"/>
  <c r="CD56" i="16"/>
  <c r="CD52" i="16"/>
  <c r="CD48" i="16"/>
  <c r="CD44" i="16"/>
  <c r="CD42" i="16"/>
  <c r="CD38" i="16"/>
  <c r="CD37" i="16"/>
  <c r="CD29" i="16"/>
  <c r="CD25" i="16"/>
  <c r="CD32" i="16"/>
  <c r="CD123" i="16"/>
  <c r="CD119" i="16"/>
  <c r="CD111" i="16"/>
  <c r="CD106" i="16"/>
  <c r="CD94" i="16"/>
  <c r="CD92" i="16"/>
  <c r="CD88" i="16"/>
  <c r="CD84" i="16"/>
  <c r="CD54" i="16"/>
  <c r="CD581" i="16"/>
  <c r="CD560" i="16"/>
  <c r="CD552" i="16"/>
  <c r="CD537" i="16"/>
  <c r="CD355" i="16"/>
  <c r="CD343" i="16"/>
  <c r="CD327" i="16"/>
  <c r="CD307" i="16"/>
  <c r="CD305" i="16"/>
  <c r="CD280" i="16"/>
  <c r="CD253" i="16"/>
  <c r="CD233" i="16"/>
  <c r="CD228" i="16"/>
  <c r="CD223" i="16"/>
  <c r="CD208" i="16"/>
  <c r="CD170" i="16"/>
  <c r="CD162" i="16"/>
  <c r="CD77" i="16"/>
  <c r="CD61" i="16"/>
  <c r="CD931" i="16"/>
  <c r="CD930" i="16"/>
  <c r="CD908" i="16"/>
  <c r="CD898" i="16"/>
  <c r="CD881" i="16"/>
  <c r="CD875" i="16"/>
  <c r="CD841" i="16"/>
  <c r="CD834" i="16"/>
  <c r="CD826" i="16"/>
  <c r="CD825" i="16"/>
  <c r="CD818" i="16"/>
  <c r="CD800" i="16"/>
  <c r="CD796" i="16"/>
  <c r="CD790" i="16"/>
  <c r="CD719" i="16"/>
  <c r="CD690" i="16"/>
  <c r="CD686" i="16"/>
  <c r="CD680" i="16"/>
  <c r="CD675" i="16"/>
  <c r="CD667" i="16"/>
  <c r="CD617" i="16"/>
  <c r="CD610" i="16"/>
  <c r="CD597" i="16"/>
  <c r="CD564" i="16"/>
  <c r="CD563" i="16"/>
  <c r="CD550" i="16"/>
  <c r="CD548" i="16"/>
  <c r="CD547" i="16"/>
  <c r="CD539" i="16"/>
  <c r="CD520" i="16"/>
  <c r="CD515" i="16"/>
  <c r="CD511" i="16"/>
  <c r="CD503" i="16"/>
  <c r="CD498" i="16"/>
  <c r="CD494" i="16"/>
  <c r="CD488" i="16"/>
  <c r="CD483" i="16"/>
  <c r="CD479" i="16"/>
  <c r="CD454" i="16"/>
  <c r="CD446" i="16"/>
  <c r="CD439" i="16"/>
  <c r="CD435" i="16"/>
  <c r="CD430" i="16"/>
  <c r="CD424" i="16"/>
  <c r="CD423" i="16"/>
  <c r="CD414" i="16"/>
  <c r="CD412" i="16"/>
  <c r="CD405" i="16"/>
  <c r="CD401" i="16"/>
  <c r="CD380" i="16"/>
  <c r="CD365" i="16"/>
  <c r="CD362" i="16"/>
  <c r="CD358" i="16"/>
  <c r="CD353" i="16"/>
  <c r="CD349" i="16"/>
  <c r="CD348" i="16"/>
  <c r="CD344" i="16"/>
  <c r="CD342" i="16"/>
  <c r="CD334" i="16"/>
  <c r="CD333" i="16"/>
  <c r="CD332" i="16"/>
  <c r="CD331" i="16"/>
  <c r="CD326" i="16"/>
  <c r="CD321" i="16"/>
  <c r="CD320" i="16"/>
  <c r="CD319" i="16"/>
  <c r="CD317" i="16"/>
  <c r="CD315" i="16"/>
  <c r="CD312" i="16"/>
  <c r="CD309" i="16"/>
  <c r="CD298" i="16"/>
  <c r="CD297" i="16"/>
  <c r="CD296" i="16"/>
  <c r="CD291" i="16"/>
  <c r="CD290" i="16"/>
  <c r="CD286" i="16"/>
  <c r="CD278" i="16"/>
  <c r="CD277" i="16"/>
  <c r="CD276" i="16"/>
  <c r="CD275" i="16"/>
  <c r="CD274" i="16"/>
  <c r="CD269" i="16"/>
  <c r="CD268" i="16"/>
  <c r="CD265" i="16"/>
  <c r="CD262" i="16"/>
  <c r="CD261" i="16"/>
  <c r="CD260" i="16"/>
  <c r="CD256" i="16"/>
  <c r="CD255" i="16"/>
  <c r="CD238" i="16"/>
  <c r="CD234" i="16"/>
  <c r="CD232" i="16"/>
  <c r="CD209" i="16"/>
  <c r="CD207" i="16"/>
  <c r="CD202" i="16"/>
  <c r="CD184" i="16"/>
  <c r="CD183" i="16"/>
  <c r="CD182" i="16"/>
  <c r="CD181" i="16"/>
  <c r="CD180" i="16"/>
  <c r="CD179" i="16"/>
  <c r="CD178" i="16"/>
  <c r="CD177" i="16"/>
  <c r="CD176" i="16"/>
  <c r="CD175" i="16"/>
  <c r="CD173" i="16"/>
  <c r="CD172" i="16"/>
  <c r="CD164" i="16"/>
  <c r="CD160" i="16"/>
  <c r="CD156" i="16"/>
  <c r="CD129" i="16"/>
  <c r="CD112" i="16"/>
  <c r="CD67" i="16"/>
  <c r="CD66" i="16"/>
  <c r="CD63" i="16"/>
  <c r="CD59" i="16"/>
  <c r="CD46" i="16"/>
  <c r="CD41" i="16"/>
  <c r="CD36" i="16"/>
  <c r="CD35" i="16"/>
  <c r="CD28" i="16"/>
  <c r="CD24" i="16"/>
  <c r="CD122" i="16"/>
  <c r="CD118" i="16"/>
  <c r="CD115" i="16"/>
  <c r="CD107" i="16"/>
  <c r="CD105" i="16"/>
  <c r="CD101" i="16"/>
  <c r="CD93" i="16"/>
  <c r="CD87" i="16"/>
  <c r="CD83" i="16"/>
  <c r="CD50" i="16"/>
  <c r="CD568" i="16"/>
  <c r="CD544" i="16"/>
  <c r="CD473" i="16"/>
  <c r="CD468" i="16"/>
  <c r="CD461" i="16"/>
  <c r="CD459" i="16"/>
  <c r="CD441" i="16"/>
  <c r="CD432" i="16"/>
  <c r="CD391" i="16"/>
  <c r="CD367" i="16"/>
  <c r="CD361" i="16"/>
  <c r="CD354" i="16"/>
  <c r="CD330" i="16"/>
  <c r="CD310" i="16"/>
  <c r="CD304" i="16"/>
  <c r="CD301" i="16"/>
  <c r="CD236" i="16"/>
  <c r="CD227" i="16"/>
  <c r="CD225" i="16"/>
  <c r="CD194" i="16"/>
  <c r="CD114" i="16"/>
  <c r="CD71" i="16"/>
  <c r="CD49" i="16"/>
  <c r="CD30" i="16"/>
  <c r="CD899" i="16"/>
  <c r="CD886" i="16"/>
  <c r="CD820" i="16"/>
  <c r="CD801" i="16"/>
  <c r="CD786" i="16"/>
  <c r="CD782" i="16"/>
  <c r="CD668" i="16"/>
  <c r="CD661" i="16"/>
  <c r="CD653" i="16"/>
  <c r="CD652" i="16"/>
  <c r="CD647" i="16"/>
  <c r="CD642" i="16"/>
  <c r="CD638" i="16"/>
  <c r="CD618" i="16"/>
  <c r="CD593" i="16"/>
  <c r="CD573" i="16"/>
  <c r="CD572" i="16"/>
  <c r="CD559" i="16"/>
  <c r="CD558" i="16"/>
  <c r="CD551" i="16"/>
  <c r="CD545" i="16"/>
  <c r="CD541" i="16"/>
  <c r="CD530" i="16"/>
  <c r="CD516" i="16"/>
  <c r="CD509" i="16"/>
  <c r="CD485" i="16"/>
  <c r="CD472" i="16"/>
  <c r="CD464" i="16"/>
  <c r="CD457" i="16"/>
  <c r="CD434" i="16"/>
  <c r="CD433" i="16"/>
  <c r="CD429" i="16"/>
  <c r="CD426" i="16"/>
  <c r="CD422" i="16"/>
  <c r="CD416" i="16"/>
  <c r="CD407" i="16"/>
  <c r="CD404" i="16"/>
  <c r="CD403" i="16"/>
  <c r="CD402" i="16"/>
  <c r="CD400" i="16"/>
  <c r="CD399" i="16"/>
  <c r="CD398" i="16"/>
  <c r="CD395" i="16"/>
  <c r="CD394" i="16"/>
  <c r="CD393" i="16"/>
  <c r="CD389" i="16"/>
  <c r="CD379" i="16"/>
  <c r="CD377" i="16"/>
  <c r="CD368" i="16"/>
  <c r="CD364" i="16"/>
  <c r="CD357" i="16"/>
  <c r="CD352" i="16"/>
  <c r="CD347" i="16"/>
  <c r="CD341" i="16"/>
  <c r="CD328" i="16"/>
  <c r="CD325" i="16"/>
  <c r="CD311" i="16"/>
  <c r="CD308" i="16"/>
  <c r="CD302" i="16"/>
  <c r="CD295" i="16"/>
  <c r="CD294" i="16"/>
  <c r="CD285" i="16"/>
  <c r="CD284" i="16"/>
  <c r="CD282" i="16"/>
  <c r="CD281" i="16"/>
  <c r="CD273" i="16"/>
  <c r="CD254" i="16"/>
  <c r="CD247" i="16"/>
  <c r="CD245" i="16"/>
  <c r="CD241" i="16"/>
  <c r="CD237" i="16"/>
  <c r="CD206" i="16"/>
  <c r="CD204" i="16"/>
  <c r="CD195" i="16"/>
  <c r="CD155" i="16"/>
  <c r="CD128" i="16"/>
  <c r="CD124" i="16"/>
  <c r="CD121" i="16"/>
  <c r="CD120" i="16"/>
  <c r="CD117" i="16"/>
  <c r="CD108" i="16"/>
  <c r="CD104" i="16"/>
  <c r="CD103" i="16"/>
  <c r="CD91" i="16"/>
  <c r="CD89" i="16"/>
  <c r="CD86" i="16"/>
  <c r="CD82" i="16"/>
  <c r="CD43" i="16"/>
  <c r="CD23" i="16"/>
  <c r="CD608" i="16"/>
  <c r="CD567" i="16"/>
  <c r="CD542" i="16"/>
  <c r="CD492" i="16"/>
  <c r="CD477" i="16"/>
  <c r="CD455" i="16"/>
  <c r="CD448" i="16"/>
  <c r="CD425" i="16"/>
  <c r="CD392" i="16"/>
  <c r="CD356" i="16"/>
  <c r="CD306" i="16"/>
  <c r="CD300" i="16"/>
  <c r="CD271" i="16"/>
  <c r="CD244" i="16"/>
  <c r="CD230" i="16"/>
  <c r="CD226" i="16"/>
  <c r="CD222" i="16"/>
  <c r="CD203" i="16"/>
  <c r="CD158" i="16"/>
  <c r="CD130" i="16"/>
  <c r="CD110" i="16"/>
  <c r="CD75" i="16"/>
  <c r="CD53" i="16"/>
  <c r="CD39" i="16"/>
  <c r="CD26" i="16"/>
  <c r="CD22" i="16"/>
  <c r="CD901" i="16"/>
  <c r="CD888" i="16"/>
  <c r="CD830" i="16"/>
  <c r="CD821" i="16"/>
  <c r="CD807" i="16"/>
  <c r="CD793" i="16"/>
  <c r="CD725" i="16"/>
  <c r="CD695" i="16"/>
  <c r="CD683" i="16"/>
  <c r="CD649" i="16"/>
  <c r="CD615" i="16"/>
  <c r="CD582" i="16"/>
  <c r="CD493" i="16"/>
  <c r="CD443" i="16"/>
  <c r="CD385" i="16"/>
  <c r="CD363" i="16"/>
  <c r="CD340" i="16"/>
  <c r="CD316" i="16"/>
  <c r="CD272" i="16"/>
  <c r="CD249" i="16"/>
  <c r="CD231" i="16"/>
  <c r="CD229" i="16"/>
  <c r="CD224" i="16"/>
  <c r="CD166" i="16"/>
  <c r="CD154" i="16"/>
  <c r="CD72" i="16"/>
  <c r="CD45" i="16"/>
  <c r="AT1572" i="16"/>
  <c r="AT1568" i="16"/>
  <c r="AT1563" i="16"/>
  <c r="AT1558" i="16"/>
  <c r="AT1554" i="16"/>
  <c r="AT1550" i="16"/>
  <c r="AT1546" i="16"/>
  <c r="AT1542" i="16"/>
  <c r="AT1538" i="16"/>
  <c r="AT1534" i="16"/>
  <c r="AT1530" i="16"/>
  <c r="AT1524" i="16"/>
  <c r="AT1520" i="16"/>
  <c r="AT1516" i="16"/>
  <c r="AT1513" i="16"/>
  <c r="AT1498" i="16"/>
  <c r="AT1494" i="16"/>
  <c r="AT1492" i="16"/>
  <c r="AT1490" i="16"/>
  <c r="AT1487" i="16"/>
  <c r="AT1484" i="16"/>
  <c r="AT1482" i="16"/>
  <c r="AT1477" i="16"/>
  <c r="AT1472" i="16"/>
  <c r="AT1462" i="16"/>
  <c r="AT1456" i="16"/>
  <c r="AT1442" i="16"/>
  <c r="AT1439" i="16"/>
  <c r="AT1438" i="16"/>
  <c r="AT1436" i="16"/>
  <c r="AT1431" i="16"/>
  <c r="AT1424" i="16"/>
  <c r="AT1417" i="16"/>
  <c r="AT1412" i="16"/>
  <c r="AT1410" i="16"/>
  <c r="AT1406" i="16"/>
  <c r="AT1402" i="16"/>
  <c r="AT1399" i="16"/>
  <c r="AT1396" i="16"/>
  <c r="AT1394" i="16"/>
  <c r="AT1391" i="16"/>
  <c r="AT1388" i="16"/>
  <c r="AT1386" i="16"/>
  <c r="AT1383" i="16"/>
  <c r="AT1374" i="16"/>
  <c r="AT1366" i="16"/>
  <c r="AT1363" i="16"/>
  <c r="AT1357" i="16"/>
  <c r="AT1351" i="16"/>
  <c r="AT1347" i="16"/>
  <c r="AT1342" i="16"/>
  <c r="AT1341" i="16"/>
  <c r="AT1339" i="16"/>
  <c r="AT1334" i="16"/>
  <c r="AT1332" i="16"/>
  <c r="AT1329" i="16"/>
  <c r="AT1327" i="16"/>
  <c r="AT1324" i="16"/>
  <c r="AT1317" i="16"/>
  <c r="AT1314" i="16"/>
  <c r="AT1293" i="16"/>
  <c r="AT1289" i="16"/>
  <c r="AT1287" i="16"/>
  <c r="AT1279" i="16"/>
  <c r="AT1275" i="16"/>
  <c r="AT1273" i="16"/>
  <c r="AT1271" i="16"/>
  <c r="AT1571" i="16"/>
  <c r="AT1566" i="16"/>
  <c r="AT1561" i="16"/>
  <c r="AT1557" i="16"/>
  <c r="AT1553" i="16"/>
  <c r="AT1549" i="16"/>
  <c r="AT1545" i="16"/>
  <c r="AT1541" i="16"/>
  <c r="AT1537" i="16"/>
  <c r="AT1533" i="16"/>
  <c r="AT1529" i="16"/>
  <c r="AT1527" i="16"/>
  <c r="AT1523" i="16"/>
  <c r="AT1519" i="16"/>
  <c r="AT1515" i="16"/>
  <c r="AT1499" i="16"/>
  <c r="AT1495" i="16"/>
  <c r="AT1488" i="16"/>
  <c r="AT1485" i="16"/>
  <c r="AT1479" i="16"/>
  <c r="AT1475" i="16"/>
  <c r="AT1473" i="16"/>
  <c r="AT1470" i="16"/>
  <c r="AT1465" i="16"/>
  <c r="AT1463" i="16"/>
  <c r="AT1458" i="16"/>
  <c r="AT1457" i="16"/>
  <c r="AT1451" i="16"/>
  <c r="AT1447" i="16"/>
  <c r="AT1445" i="16"/>
  <c r="AT1440" i="16"/>
  <c r="AT1434" i="16"/>
  <c r="AT1420" i="16"/>
  <c r="AT1414" i="16"/>
  <c r="AT1409" i="16"/>
  <c r="AT1407" i="16"/>
  <c r="AT1403" i="16"/>
  <c r="AT1400" i="16"/>
  <c r="AT1392" i="16"/>
  <c r="AT1389" i="16"/>
  <c r="AT1384" i="16"/>
  <c r="AT1382" i="16"/>
  <c r="AT1379" i="16"/>
  <c r="AT1376" i="16"/>
  <c r="AT1373" i="16"/>
  <c r="AT1369" i="16"/>
  <c r="AT1364" i="16"/>
  <c r="AT1361" i="16"/>
  <c r="AT1356" i="16"/>
  <c r="AT1354" i="16"/>
  <c r="AT1349" i="16"/>
  <c r="AT1330" i="16"/>
  <c r="AT1328" i="16"/>
  <c r="AT1325" i="16"/>
  <c r="AT1318" i="16"/>
  <c r="AT1315" i="16"/>
  <c r="AT1306" i="16"/>
  <c r="AT1304" i="16"/>
  <c r="AT1302" i="16"/>
  <c r="AT1300" i="16"/>
  <c r="AT1298" i="16"/>
  <c r="AT1291" i="16"/>
  <c r="AT1570" i="16"/>
  <c r="AT1565" i="16"/>
  <c r="AT1560" i="16"/>
  <c r="AT1556" i="16"/>
  <c r="AT1552" i="16"/>
  <c r="AT1548" i="16"/>
  <c r="AT1544" i="16"/>
  <c r="AT1540" i="16"/>
  <c r="AT1536" i="16"/>
  <c r="AT1532" i="16"/>
  <c r="AT1526" i="16"/>
  <c r="AT1522" i="16"/>
  <c r="AT1518" i="16"/>
  <c r="AT1514" i="16"/>
  <c r="AT1493" i="16"/>
  <c r="AT1491" i="16"/>
  <c r="AT1486" i="16"/>
  <c r="AT1480" i="16"/>
  <c r="AT1478" i="16"/>
  <c r="AT1476" i="16"/>
  <c r="AT1471" i="16"/>
  <c r="AT1468" i="16"/>
  <c r="AT1449" i="16"/>
  <c r="AT1443" i="16"/>
  <c r="AT1441" i="16"/>
  <c r="AT1437" i="16"/>
  <c r="AT1426" i="16"/>
  <c r="AT1423" i="16"/>
  <c r="AT1418" i="16"/>
  <c r="AT1415" i="16"/>
  <c r="AT1413" i="16"/>
  <c r="AT1411" i="16"/>
  <c r="AT1405" i="16"/>
  <c r="AT1401" i="16"/>
  <c r="AT1390" i="16"/>
  <c r="AT1387" i="16"/>
  <c r="AT1385" i="16"/>
  <c r="AT1380" i="16"/>
  <c r="AT1378" i="16"/>
  <c r="AT1371" i="16"/>
  <c r="AT1367" i="16"/>
  <c r="AT1362" i="16"/>
  <c r="AT1359" i="16"/>
  <c r="AT1355" i="16"/>
  <c r="AT1352" i="16"/>
  <c r="AT1350" i="16"/>
  <c r="AT1348" i="16"/>
  <c r="AT1338" i="16"/>
  <c r="AT1336" i="16"/>
  <c r="AT1333" i="16"/>
  <c r="AT1331" i="16"/>
  <c r="AT1322" i="16"/>
  <c r="AT1319" i="16"/>
  <c r="AT1316" i="16"/>
  <c r="AT1311" i="16"/>
  <c r="AT1307" i="16"/>
  <c r="AT1295" i="16"/>
  <c r="AT1292" i="16"/>
  <c r="AT1290" i="16"/>
  <c r="AT1286" i="16"/>
  <c r="AT1284" i="16"/>
  <c r="AT1280" i="16"/>
  <c r="AT1276" i="16"/>
  <c r="AT1272" i="16"/>
  <c r="AT1573" i="16"/>
  <c r="AT1569" i="16"/>
  <c r="AT1567" i="16"/>
  <c r="AT1564" i="16"/>
  <c r="AT1562" i="16"/>
  <c r="AT1559" i="16"/>
  <c r="AT1555" i="16"/>
  <c r="AT1551" i="16"/>
  <c r="AT1547" i="16"/>
  <c r="AT1543" i="16"/>
  <c r="AT1539" i="16"/>
  <c r="AT1535" i="16"/>
  <c r="AT1531" i="16"/>
  <c r="AT1528" i="16"/>
  <c r="AT1525" i="16"/>
  <c r="AT1521" i="16"/>
  <c r="AT1517" i="16"/>
  <c r="AT1489" i="16"/>
  <c r="AT1483" i="16"/>
  <c r="AT1481" i="16"/>
  <c r="AT1474" i="16"/>
  <c r="AT1469" i="16"/>
  <c r="AT1466" i="16"/>
  <c r="AT1464" i="16"/>
  <c r="AT1461" i="16"/>
  <c r="AT1459" i="16"/>
  <c r="AT1452" i="16"/>
  <c r="AT1450" i="16"/>
  <c r="AT1446" i="16"/>
  <c r="AT1444" i="16"/>
  <c r="AT1435" i="16"/>
  <c r="AT1433" i="16"/>
  <c r="AT1429" i="16"/>
  <c r="AT1425" i="16"/>
  <c r="AT1421" i="16"/>
  <c r="AT1419" i="16"/>
  <c r="AT1416" i="16"/>
  <c r="AT1408" i="16"/>
  <c r="AT1404" i="16"/>
  <c r="AT1398" i="16"/>
  <c r="AT1395" i="16"/>
  <c r="AT1393" i="16"/>
  <c r="AT1381" i="16"/>
  <c r="AT1377" i="16"/>
  <c r="AT1375" i="16"/>
  <c r="AT1372" i="16"/>
  <c r="AT1370" i="16"/>
  <c r="AT1368" i="16"/>
  <c r="AT1365" i="16"/>
  <c r="AT1358" i="16"/>
  <c r="AT1353" i="16"/>
  <c r="AT1340" i="16"/>
  <c r="AT1335" i="16"/>
  <c r="AT1326" i="16"/>
  <c r="AT1323" i="16"/>
  <c r="AT1312" i="16"/>
  <c r="AT1310" i="16"/>
  <c r="AT1308" i="16"/>
  <c r="AT1303" i="16"/>
  <c r="AT1301" i="16"/>
  <c r="AT1299" i="16"/>
  <c r="AT1297" i="16"/>
  <c r="AT1294" i="16"/>
  <c r="AT1288" i="16"/>
  <c r="AT1283" i="16"/>
  <c r="AT1281" i="16"/>
  <c r="AT1277" i="16"/>
  <c r="AT1274" i="16"/>
  <c r="AT1270" i="16"/>
  <c r="AT1268" i="16"/>
  <c r="AT1266" i="16"/>
  <c r="AT1264" i="16"/>
  <c r="AT1263" i="16"/>
  <c r="AT1260" i="16"/>
  <c r="AT1256" i="16"/>
  <c r="AT1241" i="16"/>
  <c r="AT1237" i="16"/>
  <c r="AT1235" i="16"/>
  <c r="AT1233" i="16"/>
  <c r="AT1229" i="16"/>
  <c r="AT1221" i="16"/>
  <c r="AT1218" i="16"/>
  <c r="AT1214" i="16"/>
  <c r="AT1199" i="16"/>
  <c r="AT1197" i="16"/>
  <c r="AT1187" i="16"/>
  <c r="AT1177" i="16"/>
  <c r="AT1173" i="16"/>
  <c r="AT1170" i="16"/>
  <c r="AT1166" i="16"/>
  <c r="AT1163" i="16"/>
  <c r="AT1157" i="16"/>
  <c r="AT1144" i="16"/>
  <c r="AT1142" i="16"/>
  <c r="AT1130" i="16"/>
  <c r="AT1121" i="16"/>
  <c r="AT1119" i="16"/>
  <c r="AT1116" i="16"/>
  <c r="AT1094" i="16"/>
  <c r="AT1091" i="16"/>
  <c r="AT1089" i="16"/>
  <c r="AT1087" i="16"/>
  <c r="AT1083" i="16"/>
  <c r="AT1073" i="16"/>
  <c r="AT1068" i="16"/>
  <c r="AT1065" i="16"/>
  <c r="AT1055" i="16"/>
  <c r="AT1045" i="16"/>
  <c r="AT1042" i="16"/>
  <c r="AT1036" i="16"/>
  <c r="AT1030" i="16"/>
  <c r="AT1022" i="16"/>
  <c r="AT1018" i="16"/>
  <c r="AT1015" i="16"/>
  <c r="AT1011" i="16"/>
  <c r="AT1006" i="16"/>
  <c r="AT1000" i="16"/>
  <c r="AT997" i="16"/>
  <c r="AT992" i="16"/>
  <c r="AT972" i="16"/>
  <c r="AT970" i="16"/>
  <c r="AT967" i="16"/>
  <c r="AT963" i="16"/>
  <c r="AT961" i="16"/>
  <c r="AT957" i="16"/>
  <c r="AT952" i="16"/>
  <c r="AT949" i="16"/>
  <c r="AT936" i="16"/>
  <c r="AT933" i="16"/>
  <c r="AT930" i="16"/>
  <c r="AT927" i="16"/>
  <c r="AT923" i="16"/>
  <c r="AT919" i="16"/>
  <c r="AT907" i="16"/>
  <c r="AT905" i="16"/>
  <c r="AT901" i="16"/>
  <c r="AT897" i="16"/>
  <c r="AT895" i="16"/>
  <c r="AT891" i="16"/>
  <c r="AT888" i="16"/>
  <c r="AT886" i="16"/>
  <c r="AT881" i="16"/>
  <c r="AT872" i="16"/>
  <c r="AT871" i="16"/>
  <c r="AT869" i="16"/>
  <c r="AT865" i="16"/>
  <c r="AT860" i="16"/>
  <c r="AT858" i="16"/>
  <c r="AT850" i="16"/>
  <c r="AT841" i="16"/>
  <c r="AT839" i="16"/>
  <c r="AT836" i="16"/>
  <c r="AT834" i="16"/>
  <c r="AT830" i="16"/>
  <c r="AT828" i="16"/>
  <c r="AT825" i="16"/>
  <c r="AT823" i="16"/>
  <c r="AT820" i="16"/>
  <c r="AT818" i="16"/>
  <c r="AT800" i="16"/>
  <c r="AT796" i="16"/>
  <c r="AT793" i="16"/>
  <c r="AT789" i="16"/>
  <c r="AT729" i="16"/>
  <c r="AT725" i="16"/>
  <c r="AT719" i="16"/>
  <c r="AT715" i="16"/>
  <c r="AT690" i="16"/>
  <c r="AT686" i="16"/>
  <c r="AT683" i="16"/>
  <c r="AT680" i="16"/>
  <c r="AT675" i="16"/>
  <c r="AT673" i="16"/>
  <c r="AT653" i="16"/>
  <c r="AT652" i="16"/>
  <c r="AT649" i="16"/>
  <c r="AT647" i="16"/>
  <c r="AT645" i="16"/>
  <c r="AT638" i="16"/>
  <c r="AT635" i="16"/>
  <c r="AT631" i="16"/>
  <c r="AT627" i="16"/>
  <c r="AT615" i="16"/>
  <c r="AT596" i="16"/>
  <c r="AT581" i="16"/>
  <c r="AT576" i="16"/>
  <c r="AT572" i="16"/>
  <c r="AT567" i="16"/>
  <c r="AT563" i="16"/>
  <c r="AT558" i="16"/>
  <c r="AT553" i="16"/>
  <c r="AT547" i="16"/>
  <c r="AT545" i="16"/>
  <c r="AT536" i="16"/>
  <c r="AT535" i="16"/>
  <c r="AT529" i="16"/>
  <c r="AT523" i="16"/>
  <c r="AT517" i="16"/>
  <c r="AT515" i="16"/>
  <c r="AT1282" i="16"/>
  <c r="AT1278" i="16"/>
  <c r="AT1269" i="16"/>
  <c r="AT1257" i="16"/>
  <c r="AT1246" i="16"/>
  <c r="AT1243" i="16"/>
  <c r="AT1238" i="16"/>
  <c r="AT1232" i="16"/>
  <c r="AT1230" i="16"/>
  <c r="AT1226" i="16"/>
  <c r="AT1213" i="16"/>
  <c r="AT1209" i="16"/>
  <c r="AT1206" i="16"/>
  <c r="AT1185" i="16"/>
  <c r="AT1182" i="16"/>
  <c r="AT1180" i="16"/>
  <c r="AT1176" i="16"/>
  <c r="AT1172" i="16"/>
  <c r="AT1169" i="16"/>
  <c r="AT1165" i="16"/>
  <c r="AT1161" i="16"/>
  <c r="AT1152" i="16"/>
  <c r="AT1150" i="16"/>
  <c r="AT1148" i="16"/>
  <c r="AT1146" i="16"/>
  <c r="AT1139" i="16"/>
  <c r="AT1132" i="16"/>
  <c r="AT1123" i="16"/>
  <c r="AT1099" i="16"/>
  <c r="AT1097" i="16"/>
  <c r="AT1092" i="16"/>
  <c r="AT1084" i="16"/>
  <c r="AT1081" i="16"/>
  <c r="AT1077" i="16"/>
  <c r="AT1074" i="16"/>
  <c r="AT1064" i="16"/>
  <c r="AT1060" i="16"/>
  <c r="AT1057" i="16"/>
  <c r="AT1052" i="16"/>
  <c r="AT1048" i="16"/>
  <c r="AT1044" i="16"/>
  <c r="AT1041" i="16"/>
  <c r="AT1035" i="16"/>
  <c r="AT1031" i="16"/>
  <c r="AT1023" i="16"/>
  <c r="AT1016" i="16"/>
  <c r="AT1012" i="16"/>
  <c r="AT1009" i="16"/>
  <c r="AT1003" i="16"/>
  <c r="AT998" i="16"/>
  <c r="AT993" i="16"/>
  <c r="AT990" i="16"/>
  <c r="AT985" i="16"/>
  <c r="AT983" i="16"/>
  <c r="AT980" i="16"/>
  <c r="AT977" i="16"/>
  <c r="AT973" i="16"/>
  <c r="AT971" i="16"/>
  <c r="AT964" i="16"/>
  <c r="AT959" i="16"/>
  <c r="AT955" i="16"/>
  <c r="AT951" i="16"/>
  <c r="AT947" i="16"/>
  <c r="AT941" i="16"/>
  <c r="AT937" i="16"/>
  <c r="AT934" i="16"/>
  <c r="AT931" i="16"/>
  <c r="AT928" i="16"/>
  <c r="AT924" i="16"/>
  <c r="AT920" i="16"/>
  <c r="AT918" i="16"/>
  <c r="AT914" i="16"/>
  <c r="AT911" i="16"/>
  <c r="AT908" i="16"/>
  <c r="AT906" i="16"/>
  <c r="AT903" i="16"/>
  <c r="AT902" i="16"/>
  <c r="AT899" i="16"/>
  <c r="AT896" i="16"/>
  <c r="AT892" i="16"/>
  <c r="AT883" i="16"/>
  <c r="AT874" i="16"/>
  <c r="AT873" i="16"/>
  <c r="AT866" i="16"/>
  <c r="AT851" i="16"/>
  <c r="AT849" i="16"/>
  <c r="AT847" i="16"/>
  <c r="AT844" i="16"/>
  <c r="AT838" i="16"/>
  <c r="AT831" i="16"/>
  <c r="AT829" i="16"/>
  <c r="AT826" i="16"/>
  <c r="AT821" i="16"/>
  <c r="AT812" i="16"/>
  <c r="AT809" i="16"/>
  <c r="AT806" i="16"/>
  <c r="AT799" i="16"/>
  <c r="AT792" i="16"/>
  <c r="AT775" i="16"/>
  <c r="AT721" i="16"/>
  <c r="AT717" i="16"/>
  <c r="AT689" i="16"/>
  <c r="AT685" i="16"/>
  <c r="AT678" i="16"/>
  <c r="AT674" i="16"/>
  <c r="AT656" i="16"/>
  <c r="AT651" i="16"/>
  <c r="AT646" i="16"/>
  <c r="AT634" i="16"/>
  <c r="AT630" i="16"/>
  <c r="AT626" i="16"/>
  <c r="AT625" i="16"/>
  <c r="AT614" i="16"/>
  <c r="AT606" i="16"/>
  <c r="AT595" i="16"/>
  <c r="AT584" i="16"/>
  <c r="AT579" i="16"/>
  <c r="AT575" i="16"/>
  <c r="AT570" i="16"/>
  <c r="AT566" i="16"/>
  <c r="AT562" i="16"/>
  <c r="AT554" i="16"/>
  <c r="AT550" i="16"/>
  <c r="AT543" i="16"/>
  <c r="AT540" i="16"/>
  <c r="AT530" i="16"/>
  <c r="AT518" i="16"/>
  <c r="AT509" i="16"/>
  <c r="AT505" i="16"/>
  <c r="AT502" i="16"/>
  <c r="AT485" i="16"/>
  <c r="AT483" i="16"/>
  <c r="AT476" i="16"/>
  <c r="AT465" i="16"/>
  <c r="AT457" i="16"/>
  <c r="AT455" i="16"/>
  <c r="AT447" i="16"/>
  <c r="AT441" i="16"/>
  <c r="AT1265" i="16"/>
  <c r="AT1259" i="16"/>
  <c r="AT1252" i="16"/>
  <c r="AT1245" i="16"/>
  <c r="AT1240" i="16"/>
  <c r="AT1236" i="16"/>
  <c r="AT1234" i="16"/>
  <c r="AT1228" i="16"/>
  <c r="AT1215" i="16"/>
  <c r="AT1212" i="16"/>
  <c r="AT1208" i="16"/>
  <c r="AT1198" i="16"/>
  <c r="AT1184" i="16"/>
  <c r="AT1181" i="16"/>
  <c r="AT1179" i="16"/>
  <c r="AT1175" i="16"/>
  <c r="AT1171" i="16"/>
  <c r="AT1168" i="16"/>
  <c r="AT1164" i="16"/>
  <c r="AT1162" i="16"/>
  <c r="AT1156" i="16"/>
  <c r="AT1145" i="16"/>
  <c r="AT1143" i="16"/>
  <c r="AT1141" i="16"/>
  <c r="AT1140" i="16"/>
  <c r="AT1137" i="16"/>
  <c r="AT1134" i="16"/>
  <c r="AT1120" i="16"/>
  <c r="AT1107" i="16"/>
  <c r="AT1104" i="16"/>
  <c r="AT1095" i="16"/>
  <c r="AT1093" i="16"/>
  <c r="AT1090" i="16"/>
  <c r="AT1088" i="16"/>
  <c r="AT1075" i="16"/>
  <c r="AT1069" i="16"/>
  <c r="AT1067" i="16"/>
  <c r="AT1063" i="16"/>
  <c r="AT1059" i="16"/>
  <c r="AT1056" i="16"/>
  <c r="AT1054" i="16"/>
  <c r="AT1047" i="16"/>
  <c r="AT1043" i="16"/>
  <c r="AT1040" i="16"/>
  <c r="AT1034" i="16"/>
  <c r="AT1032" i="16"/>
  <c r="AT1028" i="16"/>
  <c r="AT1027" i="16"/>
  <c r="AT1013" i="16"/>
  <c r="AT1008" i="16"/>
  <c r="AT1004" i="16"/>
  <c r="AT987" i="16"/>
  <c r="AT982" i="16"/>
  <c r="AT979" i="16"/>
  <c r="AT975" i="16"/>
  <c r="AT968" i="16"/>
  <c r="AT958" i="16"/>
  <c r="AT956" i="16"/>
  <c r="AT950" i="16"/>
  <c r="AT948" i="16"/>
  <c r="AT943" i="16"/>
  <c r="AT939" i="16"/>
  <c r="AT929" i="16"/>
  <c r="AT921" i="16"/>
  <c r="AT916" i="16"/>
  <c r="AT910" i="16"/>
  <c r="AT900" i="16"/>
  <c r="AT887" i="16"/>
  <c r="AT885" i="16"/>
  <c r="AT882" i="16"/>
  <c r="AT876" i="16"/>
  <c r="AT875" i="16"/>
  <c r="AT867" i="16"/>
  <c r="AT863" i="16"/>
  <c r="AT861" i="16"/>
  <c r="AT843" i="16"/>
  <c r="AT840" i="16"/>
  <c r="AT835" i="16"/>
  <c r="AT832" i="16"/>
  <c r="AT824" i="16"/>
  <c r="AT822" i="16"/>
  <c r="AT819" i="16"/>
  <c r="AT810" i="16"/>
  <c r="AT798" i="16"/>
  <c r="AT795" i="16"/>
  <c r="AT790" i="16"/>
  <c r="AT724" i="16"/>
  <c r="AT720" i="16"/>
  <c r="AT718" i="16"/>
  <c r="AT714" i="16"/>
  <c r="AT693" i="16"/>
  <c r="AT688" i="16"/>
  <c r="AT682" i="16"/>
  <c r="AT679" i="16"/>
  <c r="AT677" i="16"/>
  <c r="AT670" i="16"/>
  <c r="AT664" i="16"/>
  <c r="AT657" i="16"/>
  <c r="AT655" i="16"/>
  <c r="AT650" i="16"/>
  <c r="AT648" i="16"/>
  <c r="AT643" i="16"/>
  <c r="AT637" i="16"/>
  <c r="AT633" i="16"/>
  <c r="AT624" i="16"/>
  <c r="AT623" i="16"/>
  <c r="AT622" i="16"/>
  <c r="AT621" i="16"/>
  <c r="AT613" i="16"/>
  <c r="AT605" i="16"/>
  <c r="AT583" i="16"/>
  <c r="AT1285" i="16"/>
  <c r="AT1267" i="16"/>
  <c r="AT1258" i="16"/>
  <c r="AT1244" i="16"/>
  <c r="AT1242" i="16"/>
  <c r="AT1239" i="16"/>
  <c r="AT1231" i="16"/>
  <c r="AT1225" i="16"/>
  <c r="AT1211" i="16"/>
  <c r="AT1207" i="16"/>
  <c r="AT1202" i="16"/>
  <c r="AT1186" i="16"/>
  <c r="AT1178" i="16"/>
  <c r="AT1174" i="16"/>
  <c r="AT1167" i="16"/>
  <c r="AT1153" i="16"/>
  <c r="AT1151" i="16"/>
  <c r="AT1149" i="16"/>
  <c r="AT1147" i="16"/>
  <c r="AT1135" i="16"/>
  <c r="AT1124" i="16"/>
  <c r="AT1117" i="16"/>
  <c r="AT1103" i="16"/>
  <c r="AT1082" i="16"/>
  <c r="AT1070" i="16"/>
  <c r="AT1066" i="16"/>
  <c r="AT1058" i="16"/>
  <c r="AT1053" i="16"/>
  <c r="AT1051" i="16"/>
  <c r="AT1046" i="16"/>
  <c r="AT1038" i="16"/>
  <c r="AT1033" i="16"/>
  <c r="AT1029" i="16"/>
  <c r="AT1024" i="16"/>
  <c r="AT1017" i="16"/>
  <c r="AT1014" i="16"/>
  <c r="AT1010" i="16"/>
  <c r="AT1005" i="16"/>
  <c r="AT1002" i="16"/>
  <c r="AT999" i="16"/>
  <c r="AT996" i="16"/>
  <c r="AT994" i="16"/>
  <c r="AT991" i="16"/>
  <c r="AT989" i="16"/>
  <c r="AT984" i="16"/>
  <c r="AT976" i="16"/>
  <c r="AT969" i="16"/>
  <c r="AT966" i="16"/>
  <c r="AT960" i="16"/>
  <c r="AT953" i="16"/>
  <c r="AT946" i="16"/>
  <c r="AT944" i="16"/>
  <c r="AT935" i="16"/>
  <c r="AT889" i="16"/>
  <c r="AT878" i="16"/>
  <c r="AT864" i="16"/>
  <c r="AT848" i="16"/>
  <c r="AT814" i="16"/>
  <c r="AT779" i="16"/>
  <c r="AT774" i="16"/>
  <c r="AT726" i="16"/>
  <c r="AT692" i="16"/>
  <c r="AT684" i="16"/>
  <c r="AT609" i="16"/>
  <c r="AT582" i="16"/>
  <c r="AT569" i="16"/>
  <c r="AT568" i="16"/>
  <c r="AT561" i="16"/>
  <c r="AT544" i="16"/>
  <c r="AT513" i="16"/>
  <c r="AT504" i="16"/>
  <c r="AT501" i="16"/>
  <c r="AT492" i="16"/>
  <c r="AT474" i="16"/>
  <c r="AT468" i="16"/>
  <c r="AT466" i="16"/>
  <c r="AT448" i="16"/>
  <c r="AT442" i="16"/>
  <c r="AT437" i="16"/>
  <c r="AT435" i="16"/>
  <c r="AT425" i="16"/>
  <c r="AT422" i="16"/>
  <c r="AT419" i="16"/>
  <c r="AT404" i="16"/>
  <c r="AT395" i="16"/>
  <c r="AT388" i="16"/>
  <c r="AT384" i="16"/>
  <c r="AT380" i="16"/>
  <c r="AT367" i="16"/>
  <c r="AT363" i="16"/>
  <c r="AT361" i="16"/>
  <c r="AT354" i="16"/>
  <c r="AT353" i="16"/>
  <c r="AT351" i="16"/>
  <c r="AT343" i="16"/>
  <c r="AT342" i="16"/>
  <c r="AT330" i="16"/>
  <c r="AT327" i="16"/>
  <c r="AT316" i="16"/>
  <c r="AT314" i="16"/>
  <c r="AT310" i="16"/>
  <c r="AT309" i="16"/>
  <c r="AT304" i="16"/>
  <c r="AT295" i="16"/>
  <c r="AT293" i="16"/>
  <c r="AT285" i="16"/>
  <c r="AT280" i="16"/>
  <c r="AT271" i="16"/>
  <c r="AT253" i="16"/>
  <c r="AT244" i="16"/>
  <c r="AT240" i="16"/>
  <c r="AT236" i="16"/>
  <c r="AT233" i="16"/>
  <c r="AT208" i="16"/>
  <c r="AT203" i="16"/>
  <c r="AT202" i="16"/>
  <c r="AT170" i="16"/>
  <c r="AT166" i="16"/>
  <c r="AT158" i="16"/>
  <c r="AT156" i="16"/>
  <c r="AT134" i="16"/>
  <c r="AT130" i="16"/>
  <c r="AT127" i="16"/>
  <c r="AT110" i="16"/>
  <c r="AT61" i="16"/>
  <c r="AT57" i="16"/>
  <c r="AT53" i="16"/>
  <c r="AT49" i="16"/>
  <c r="AT45" i="16"/>
  <c r="AT39" i="16"/>
  <c r="AT34" i="16"/>
  <c r="AT30" i="16"/>
  <c r="AT26" i="16"/>
  <c r="AT22" i="16"/>
  <c r="AT629" i="16"/>
  <c r="AT503" i="16"/>
  <c r="AT486" i="16"/>
  <c r="AT460" i="16"/>
  <c r="AT412" i="16"/>
  <c r="AT377" i="16"/>
  <c r="AT368" i="16"/>
  <c r="AT311" i="16"/>
  <c r="AT247" i="16"/>
  <c r="AT239" i="16"/>
  <c r="AT138" i="16"/>
  <c r="AT111" i="16"/>
  <c r="AT43" i="16"/>
  <c r="AT31" i="16"/>
  <c r="AT27" i="16"/>
  <c r="AT23" i="16"/>
  <c r="AT938" i="16"/>
  <c r="AT926" i="16"/>
  <c r="AT893" i="16"/>
  <c r="AT853" i="16"/>
  <c r="AT811" i="16"/>
  <c r="AT722" i="16"/>
  <c r="AT636" i="16"/>
  <c r="AT632" i="16"/>
  <c r="AT578" i="16"/>
  <c r="AT577" i="16"/>
  <c r="AT534" i="16"/>
  <c r="AT533" i="16"/>
  <c r="AT528" i="16"/>
  <c r="AT524" i="16"/>
  <c r="AT522" i="16"/>
  <c r="AT512" i="16"/>
  <c r="AT500" i="16"/>
  <c r="AT499" i="16"/>
  <c r="AT484" i="16"/>
  <c r="AT473" i="16"/>
  <c r="AT463" i="16"/>
  <c r="AT459" i="16"/>
  <c r="AT436" i="16"/>
  <c r="AT427" i="16"/>
  <c r="AT417" i="16"/>
  <c r="AT413" i="16"/>
  <c r="AT406" i="16"/>
  <c r="AT396" i="16"/>
  <c r="AT392" i="16"/>
  <c r="AT390" i="16"/>
  <c r="AT386" i="16"/>
  <c r="AT385" i="16"/>
  <c r="AT381" i="16"/>
  <c r="AT378" i="16"/>
  <c r="AT366" i="16"/>
  <c r="AT362" i="16"/>
  <c r="AT357" i="16"/>
  <c r="AT347" i="16"/>
  <c r="AT329" i="16"/>
  <c r="AT325" i="16"/>
  <c r="AT313" i="16"/>
  <c r="AT307" i="16"/>
  <c r="AT303" i="16"/>
  <c r="AT301" i="16"/>
  <c r="AT287" i="16"/>
  <c r="AT279" i="16"/>
  <c r="AT272" i="16"/>
  <c r="AT252" i="16"/>
  <c r="AT248" i="16"/>
  <c r="AT246" i="16"/>
  <c r="AT245" i="16"/>
  <c r="AT242" i="16"/>
  <c r="AT235" i="16"/>
  <c r="AT212" i="16"/>
  <c r="AT210" i="16"/>
  <c r="AT205" i="16"/>
  <c r="AT169" i="16"/>
  <c r="AT165" i="16"/>
  <c r="AT161" i="16"/>
  <c r="AT157" i="16"/>
  <c r="AT139" i="16"/>
  <c r="AT137" i="16"/>
  <c r="AT133" i="16"/>
  <c r="AT113" i="16"/>
  <c r="AT60" i="16"/>
  <c r="AT56" i="16"/>
  <c r="AT52" i="16"/>
  <c r="AT47" i="16"/>
  <c r="AT44" i="16"/>
  <c r="AT42" i="16"/>
  <c r="AT37" i="16"/>
  <c r="AT33" i="16"/>
  <c r="AT29" i="16"/>
  <c r="AT25" i="16"/>
  <c r="AT63" i="16"/>
  <c r="AT55" i="16"/>
  <c r="AT41" i="16"/>
  <c r="AT32" i="16"/>
  <c r="AT24" i="16"/>
  <c r="AT619" i="16"/>
  <c r="AT594" i="16"/>
  <c r="AT573" i="16"/>
  <c r="AT531" i="16"/>
  <c r="AT511" i="16"/>
  <c r="AT453" i="16"/>
  <c r="AT424" i="16"/>
  <c r="AT398" i="16"/>
  <c r="AT292" i="16"/>
  <c r="AT273" i="16"/>
  <c r="AT250" i="16"/>
  <c r="AT241" i="16"/>
  <c r="AT206" i="16"/>
  <c r="AT167" i="16"/>
  <c r="AT159" i="16"/>
  <c r="AT135" i="16"/>
  <c r="AT128" i="16"/>
  <c r="AT126" i="16"/>
  <c r="AT54" i="16"/>
  <c r="AT932" i="16"/>
  <c r="AT912" i="16"/>
  <c r="AT909" i="16"/>
  <c r="AT880" i="16"/>
  <c r="AT870" i="16"/>
  <c r="AT846" i="16"/>
  <c r="AT842" i="16"/>
  <c r="AT833" i="16"/>
  <c r="AT827" i="16"/>
  <c r="AT817" i="16"/>
  <c r="AT797" i="16"/>
  <c r="AT791" i="16"/>
  <c r="AT776" i="16"/>
  <c r="AT687" i="16"/>
  <c r="AT681" i="16"/>
  <c r="AT676" i="16"/>
  <c r="AT672" i="16"/>
  <c r="AT611" i="16"/>
  <c r="AT565" i="16"/>
  <c r="AT564" i="16"/>
  <c r="AT557" i="16"/>
  <c r="AT548" i="16"/>
  <c r="AT521" i="16"/>
  <c r="AT514" i="16"/>
  <c r="AT510" i="16"/>
  <c r="AT498" i="16"/>
  <c r="AT487" i="16"/>
  <c r="AT467" i="16"/>
  <c r="AT454" i="16"/>
  <c r="AT446" i="16"/>
  <c r="AT444" i="16"/>
  <c r="AT430" i="16"/>
  <c r="AT428" i="16"/>
  <c r="AT423" i="16"/>
  <c r="AT418" i="16"/>
  <c r="AT405" i="16"/>
  <c r="AT397" i="16"/>
  <c r="AT387" i="16"/>
  <c r="AT383" i="16"/>
  <c r="AT365" i="16"/>
  <c r="AT360" i="16"/>
  <c r="AT358" i="16"/>
  <c r="AT348" i="16"/>
  <c r="AT344" i="16"/>
  <c r="AT331" i="16"/>
  <c r="AT326" i="16"/>
  <c r="AT317" i="16"/>
  <c r="AT315" i="16"/>
  <c r="AT312" i="16"/>
  <c r="AT296" i="16"/>
  <c r="AT286" i="16"/>
  <c r="AT274" i="16"/>
  <c r="AT255" i="16"/>
  <c r="AT251" i="16"/>
  <c r="AT234" i="16"/>
  <c r="AT232" i="16"/>
  <c r="AT209" i="16"/>
  <c r="AT207" i="16"/>
  <c r="AT172" i="16"/>
  <c r="AT168" i="16"/>
  <c r="AT164" i="16"/>
  <c r="AT160" i="16"/>
  <c r="AT136" i="16"/>
  <c r="AT132" i="16"/>
  <c r="AT129" i="16"/>
  <c r="AT125" i="16"/>
  <c r="AT59" i="16"/>
  <c r="AT51" i="16"/>
  <c r="AT46" i="16"/>
  <c r="AT28" i="16"/>
  <c r="AT574" i="16"/>
  <c r="AT559" i="16"/>
  <c r="AT556" i="16"/>
  <c r="AT546" i="16"/>
  <c r="AT464" i="16"/>
  <c r="AT429" i="16"/>
  <c r="AT416" i="16"/>
  <c r="AT407" i="16"/>
  <c r="AT364" i="16"/>
  <c r="AT350" i="16"/>
  <c r="AT328" i="16"/>
  <c r="AT308" i="16"/>
  <c r="AT281" i="16"/>
  <c r="AT171" i="16"/>
  <c r="AT163" i="16"/>
  <c r="AT62" i="16"/>
  <c r="AT922" i="16"/>
  <c r="AT917" i="16"/>
  <c r="AT904" i="16"/>
  <c r="AT877" i="16"/>
  <c r="AT868" i="16"/>
  <c r="AT773" i="16"/>
  <c r="AT716" i="16"/>
  <c r="AT662" i="16"/>
  <c r="AT654" i="16"/>
  <c r="AT475" i="16"/>
  <c r="AT469" i="16"/>
  <c r="AT458" i="16"/>
  <c r="AT438" i="16"/>
  <c r="AT420" i="16"/>
  <c r="AT393" i="16"/>
  <c r="AT389" i="16"/>
  <c r="AT352" i="16"/>
  <c r="AT302" i="16"/>
  <c r="AT294" i="16"/>
  <c r="AT278" i="16"/>
  <c r="AT254" i="16"/>
  <c r="AT211" i="16"/>
  <c r="AT204" i="16"/>
  <c r="AT131" i="16"/>
  <c r="AT115" i="16"/>
  <c r="AT58" i="16"/>
  <c r="AT50" i="16"/>
  <c r="D1011" i="12"/>
  <c r="B1011" i="12"/>
  <c r="D1010" i="12"/>
  <c r="B1010" i="12"/>
  <c r="D1009" i="12"/>
  <c r="B1009" i="12"/>
  <c r="D1008" i="12"/>
  <c r="B1008" i="12"/>
  <c r="D1007" i="12"/>
  <c r="B1007" i="12"/>
  <c r="D1006" i="12"/>
  <c r="B1006" i="12"/>
  <c r="D1005" i="12"/>
  <c r="B1005" i="12"/>
  <c r="D1004" i="12"/>
  <c r="B1004" i="12"/>
  <c r="D1003" i="12"/>
  <c r="B1003" i="12"/>
  <c r="D1002" i="12"/>
  <c r="B1002" i="12"/>
  <c r="D1001" i="12"/>
  <c r="B1001" i="12"/>
  <c r="D1000" i="12"/>
  <c r="B1000" i="12"/>
  <c r="D999" i="12"/>
  <c r="B999" i="12"/>
  <c r="B1322" i="12"/>
  <c r="AA1321" i="12"/>
  <c r="Z1321" i="12"/>
  <c r="Y1321" i="12"/>
  <c r="X1321" i="12"/>
  <c r="W1321" i="12"/>
  <c r="V1321" i="12"/>
  <c r="U1321" i="12"/>
  <c r="T1321" i="12"/>
  <c r="S1321" i="12"/>
  <c r="R1321" i="12"/>
  <c r="Q1321" i="12"/>
  <c r="P1321" i="12"/>
  <c r="O1321" i="12"/>
  <c r="N1321" i="12"/>
  <c r="M1321" i="12"/>
  <c r="L1321" i="12"/>
  <c r="K1321" i="12"/>
  <c r="J1321" i="12"/>
  <c r="I1321" i="12"/>
  <c r="H1321" i="12"/>
  <c r="G1321" i="12"/>
  <c r="F1321" i="12"/>
  <c r="E1321" i="12"/>
  <c r="D1321" i="12"/>
  <c r="D1320" i="12"/>
  <c r="D1319" i="12" s="1"/>
  <c r="B1320" i="12"/>
  <c r="AA1319" i="12"/>
  <c r="Z1319" i="12"/>
  <c r="Y1319" i="12"/>
  <c r="X1319" i="12"/>
  <c r="W1319" i="12"/>
  <c r="V1319" i="12"/>
  <c r="U1319" i="12"/>
  <c r="T1319" i="12"/>
  <c r="S1319" i="12"/>
  <c r="R1319" i="12"/>
  <c r="Q1319" i="12"/>
  <c r="P1319" i="12"/>
  <c r="O1319" i="12"/>
  <c r="N1319" i="12"/>
  <c r="M1319" i="12"/>
  <c r="L1319" i="12"/>
  <c r="K1319" i="12"/>
  <c r="J1319" i="12"/>
  <c r="I1319" i="12"/>
  <c r="H1319" i="12"/>
  <c r="G1319" i="12"/>
  <c r="F1319" i="12"/>
  <c r="E1319" i="12"/>
  <c r="D1318" i="12"/>
  <c r="D1317" i="12" s="1"/>
  <c r="B1318" i="12"/>
  <c r="AA1317" i="12"/>
  <c r="Z1317" i="12"/>
  <c r="Y1317" i="12"/>
  <c r="X1317" i="12"/>
  <c r="W1317" i="12"/>
  <c r="V1317" i="12"/>
  <c r="U1317" i="12"/>
  <c r="T1317" i="12"/>
  <c r="S1317" i="12"/>
  <c r="R1317" i="12"/>
  <c r="Q1317" i="12"/>
  <c r="P1317" i="12"/>
  <c r="O1317" i="12"/>
  <c r="N1317" i="12"/>
  <c r="M1317" i="12"/>
  <c r="L1317" i="12"/>
  <c r="K1317" i="12"/>
  <c r="J1317" i="12"/>
  <c r="I1317" i="12"/>
  <c r="H1317" i="12"/>
  <c r="G1317" i="12"/>
  <c r="F1317" i="12"/>
  <c r="E1317" i="12"/>
  <c r="D1316" i="12"/>
  <c r="B1316" i="12"/>
  <c r="B1315" i="12"/>
  <c r="D1314" i="12"/>
  <c r="B1314" i="12"/>
  <c r="D1313" i="12"/>
  <c r="B1313" i="12"/>
  <c r="AA1312" i="12"/>
  <c r="Z1312" i="12"/>
  <c r="Y1312" i="12"/>
  <c r="X1312" i="12"/>
  <c r="W1312" i="12"/>
  <c r="V1312" i="12"/>
  <c r="U1312" i="12"/>
  <c r="T1312" i="12"/>
  <c r="S1312" i="12"/>
  <c r="R1312" i="12"/>
  <c r="Q1312" i="12"/>
  <c r="P1312" i="12"/>
  <c r="O1312" i="12"/>
  <c r="N1312" i="12"/>
  <c r="M1312" i="12"/>
  <c r="L1312" i="12"/>
  <c r="K1312" i="12"/>
  <c r="J1312" i="12"/>
  <c r="I1312" i="12"/>
  <c r="H1312" i="12"/>
  <c r="G1312" i="12"/>
  <c r="F1312" i="12"/>
  <c r="E1312" i="12"/>
  <c r="D1312" i="12" s="1"/>
  <c r="D1311" i="12"/>
  <c r="B1311" i="12"/>
  <c r="AA1310" i="12"/>
  <c r="Z1310" i="12"/>
  <c r="Y1310" i="12"/>
  <c r="X1310" i="12"/>
  <c r="W1310" i="12"/>
  <c r="V1310" i="12"/>
  <c r="U1310" i="12"/>
  <c r="T1310" i="12"/>
  <c r="S1310" i="12"/>
  <c r="R1310" i="12"/>
  <c r="Q1310" i="12"/>
  <c r="P1310" i="12"/>
  <c r="O1310" i="12"/>
  <c r="N1310" i="12"/>
  <c r="M1310" i="12"/>
  <c r="L1310" i="12"/>
  <c r="K1310" i="12"/>
  <c r="J1310" i="12"/>
  <c r="I1310" i="12"/>
  <c r="H1310" i="12"/>
  <c r="G1310" i="12"/>
  <c r="F1310" i="12"/>
  <c r="E1310" i="12"/>
  <c r="D1309" i="12"/>
  <c r="B1309" i="12"/>
  <c r="D1308" i="12"/>
  <c r="B1308" i="12"/>
  <c r="AA1307" i="12"/>
  <c r="Z1307" i="12"/>
  <c r="Y1307" i="12"/>
  <c r="X1307" i="12"/>
  <c r="W1307" i="12"/>
  <c r="V1307" i="12"/>
  <c r="U1307" i="12"/>
  <c r="T1307" i="12"/>
  <c r="S1307" i="12"/>
  <c r="R1307" i="12"/>
  <c r="Q1307" i="12"/>
  <c r="P1307" i="12"/>
  <c r="O1307" i="12"/>
  <c r="N1307" i="12"/>
  <c r="M1307" i="12"/>
  <c r="L1307" i="12"/>
  <c r="K1307" i="12"/>
  <c r="J1307" i="12"/>
  <c r="I1307" i="12"/>
  <c r="H1307" i="12"/>
  <c r="G1307" i="12"/>
  <c r="F1307" i="12"/>
  <c r="E1307" i="12"/>
  <c r="D1306" i="12"/>
  <c r="B1306" i="12"/>
  <c r="AA1305" i="12"/>
  <c r="Z1305" i="12"/>
  <c r="Y1305" i="12"/>
  <c r="X1305" i="12"/>
  <c r="W1305" i="12"/>
  <c r="V1305" i="12"/>
  <c r="U1305" i="12"/>
  <c r="T1305" i="12"/>
  <c r="S1305" i="12"/>
  <c r="R1305" i="12"/>
  <c r="Q1305" i="12"/>
  <c r="P1305" i="12"/>
  <c r="O1305" i="12"/>
  <c r="N1305" i="12"/>
  <c r="M1305" i="12"/>
  <c r="L1305" i="12"/>
  <c r="K1305" i="12"/>
  <c r="J1305" i="12"/>
  <c r="I1305" i="12"/>
  <c r="H1305" i="12"/>
  <c r="G1305" i="12"/>
  <c r="D1305" i="12" s="1"/>
  <c r="F1305" i="12"/>
  <c r="E1305" i="12"/>
  <c r="D1304" i="12"/>
  <c r="B1304" i="12"/>
  <c r="D1303" i="12"/>
  <c r="B1303" i="12"/>
  <c r="D1302" i="12"/>
  <c r="B1302" i="12"/>
  <c r="D1301" i="12"/>
  <c r="B1301" i="12"/>
  <c r="D1300" i="12"/>
  <c r="B1300" i="12"/>
  <c r="AA1299" i="12"/>
  <c r="Z1299" i="12"/>
  <c r="Y1299" i="12"/>
  <c r="X1299" i="12"/>
  <c r="W1299" i="12"/>
  <c r="V1299" i="12"/>
  <c r="U1299" i="12"/>
  <c r="T1299" i="12"/>
  <c r="S1299" i="12"/>
  <c r="R1299" i="12"/>
  <c r="Q1299" i="12"/>
  <c r="P1299" i="12"/>
  <c r="O1299" i="12"/>
  <c r="N1299" i="12"/>
  <c r="M1299" i="12"/>
  <c r="L1299" i="12"/>
  <c r="K1299" i="12"/>
  <c r="J1299" i="12"/>
  <c r="I1299" i="12"/>
  <c r="H1299" i="12"/>
  <c r="G1299" i="12"/>
  <c r="F1299" i="12"/>
  <c r="E1299" i="12"/>
  <c r="D1298" i="12"/>
  <c r="B1298" i="12"/>
  <c r="D1297" i="12"/>
  <c r="B1297" i="12"/>
  <c r="AA1296" i="12"/>
  <c r="AA1286" i="12" s="1"/>
  <c r="Z1296" i="12"/>
  <c r="Z1286" i="12" s="1"/>
  <c r="Y1296" i="12"/>
  <c r="X1296" i="12"/>
  <c r="W1296" i="12"/>
  <c r="V1296" i="12"/>
  <c r="V1286" i="12" s="1"/>
  <c r="U1296" i="12"/>
  <c r="U1286" i="12" s="1"/>
  <c r="T1296" i="12"/>
  <c r="T1286" i="12" s="1"/>
  <c r="S1296" i="12"/>
  <c r="R1296" i="12"/>
  <c r="R1286" i="12" s="1"/>
  <c r="Q1296" i="12"/>
  <c r="P1296" i="12"/>
  <c r="P1286" i="12" s="1"/>
  <c r="P795" i="12" s="1"/>
  <c r="O1296" i="12"/>
  <c r="N1296" i="12"/>
  <c r="N1286" i="12" s="1"/>
  <c r="M1296" i="12"/>
  <c r="L1296" i="12"/>
  <c r="L1286" i="12" s="1"/>
  <c r="K1296" i="12"/>
  <c r="K1286" i="12" s="1"/>
  <c r="J1296" i="12"/>
  <c r="J1286" i="12" s="1"/>
  <c r="I1296" i="12"/>
  <c r="H1296" i="12"/>
  <c r="G1296" i="12"/>
  <c r="F1296" i="12"/>
  <c r="E1296" i="12"/>
  <c r="E1286" i="12" s="1"/>
  <c r="D1295" i="12"/>
  <c r="B1295" i="12"/>
  <c r="D1294" i="12"/>
  <c r="B1294" i="12"/>
  <c r="D1293" i="12"/>
  <c r="B1293" i="12"/>
  <c r="D1292" i="12"/>
  <c r="B1292" i="12"/>
  <c r="D1291" i="12"/>
  <c r="B1291" i="12"/>
  <c r="D1290" i="12"/>
  <c r="B1290" i="12"/>
  <c r="D1289" i="12"/>
  <c r="B1289" i="12"/>
  <c r="D1288" i="12"/>
  <c r="B1288" i="12"/>
  <c r="D1287" i="12"/>
  <c r="B1287" i="12"/>
  <c r="Y1286" i="12"/>
  <c r="X1286" i="12"/>
  <c r="W1286" i="12"/>
  <c r="S1286" i="12"/>
  <c r="Q1286" i="12"/>
  <c r="O1286" i="12"/>
  <c r="M1286" i="12"/>
  <c r="I1286" i="12"/>
  <c r="H1286" i="12"/>
  <c r="G1286" i="12"/>
  <c r="D1285" i="12"/>
  <c r="B1285" i="12"/>
  <c r="D1284" i="12"/>
  <c r="B1284" i="12"/>
  <c r="D1283" i="12"/>
  <c r="B1283" i="12"/>
  <c r="D1282" i="12"/>
  <c r="B1282" i="12"/>
  <c r="AA1281" i="12"/>
  <c r="Z1281" i="12"/>
  <c r="Y1281" i="12"/>
  <c r="X1281" i="12"/>
  <c r="W1281" i="12"/>
  <c r="V1281" i="12"/>
  <c r="U1281" i="12"/>
  <c r="T1281" i="12"/>
  <c r="S1281" i="12"/>
  <c r="R1281" i="12"/>
  <c r="Q1281" i="12"/>
  <c r="P1281" i="12"/>
  <c r="O1281" i="12"/>
  <c r="N1281" i="12"/>
  <c r="M1281" i="12"/>
  <c r="L1281" i="12"/>
  <c r="K1281" i="12"/>
  <c r="J1281" i="12"/>
  <c r="I1281" i="12"/>
  <c r="H1281" i="12"/>
  <c r="G1281" i="12"/>
  <c r="F1281" i="12"/>
  <c r="E1281" i="12"/>
  <c r="D1281" i="12" s="1"/>
  <c r="D1280" i="12"/>
  <c r="B1280" i="12"/>
  <c r="D1279" i="12"/>
  <c r="B1279" i="12"/>
  <c r="D1278" i="12"/>
  <c r="B1278" i="12"/>
  <c r="AA1277" i="12"/>
  <c r="Z1277" i="12"/>
  <c r="Y1277" i="12"/>
  <c r="X1277" i="12"/>
  <c r="W1277" i="12"/>
  <c r="V1277" i="12"/>
  <c r="U1277" i="12"/>
  <c r="T1277" i="12"/>
  <c r="S1277" i="12"/>
  <c r="R1277" i="12"/>
  <c r="Q1277" i="12"/>
  <c r="P1277" i="12"/>
  <c r="O1277" i="12"/>
  <c r="N1277" i="12"/>
  <c r="M1277" i="12"/>
  <c r="L1277" i="12"/>
  <c r="K1277" i="12"/>
  <c r="J1277" i="12"/>
  <c r="I1277" i="12"/>
  <c r="H1277" i="12"/>
  <c r="G1277" i="12"/>
  <c r="F1277" i="12"/>
  <c r="E1277" i="12"/>
  <c r="D1276" i="12"/>
  <c r="B1276" i="12"/>
  <c r="B1275" i="12"/>
  <c r="D1274" i="12"/>
  <c r="B1274" i="12"/>
  <c r="D1273" i="12"/>
  <c r="B1273" i="12"/>
  <c r="D1272" i="12"/>
  <c r="B1272" i="12"/>
  <c r="D1271" i="12"/>
  <c r="B1271" i="12"/>
  <c r="D1270" i="12"/>
  <c r="B1270" i="12"/>
  <c r="D1269" i="12"/>
  <c r="B1269" i="12"/>
  <c r="D1268" i="12"/>
  <c r="B1268" i="12"/>
  <c r="D1267" i="12"/>
  <c r="B1267" i="12"/>
  <c r="D1266" i="12"/>
  <c r="B1266" i="12"/>
  <c r="D1265" i="12"/>
  <c r="B1265" i="12"/>
  <c r="D1264" i="12"/>
  <c r="B1264" i="12"/>
  <c r="AA1263" i="12"/>
  <c r="Z1263" i="12"/>
  <c r="Y1263" i="12"/>
  <c r="X1263" i="12"/>
  <c r="W1263" i="12"/>
  <c r="V1263" i="12"/>
  <c r="U1263" i="12"/>
  <c r="T1263" i="12"/>
  <c r="S1263" i="12"/>
  <c r="R1263" i="12"/>
  <c r="Q1263" i="12"/>
  <c r="P1263" i="12"/>
  <c r="O1263" i="12"/>
  <c r="N1263" i="12"/>
  <c r="M1263" i="12"/>
  <c r="L1263" i="12"/>
  <c r="K1263" i="12"/>
  <c r="J1263" i="12"/>
  <c r="I1263" i="12"/>
  <c r="H1263" i="12"/>
  <c r="G1263" i="12"/>
  <c r="F1263" i="12"/>
  <c r="E1263" i="12"/>
  <c r="D1262" i="12"/>
  <c r="B1262" i="12"/>
  <c r="D1261" i="12"/>
  <c r="B1261" i="12"/>
  <c r="D1260" i="12"/>
  <c r="B1260" i="12"/>
  <c r="AA1259" i="12"/>
  <c r="Z1259" i="12"/>
  <c r="Y1259" i="12"/>
  <c r="X1259" i="12"/>
  <c r="W1259" i="12"/>
  <c r="V1259" i="12"/>
  <c r="U1259" i="12"/>
  <c r="T1259" i="12"/>
  <c r="S1259" i="12"/>
  <c r="R1259" i="12"/>
  <c r="Q1259" i="12"/>
  <c r="P1259" i="12"/>
  <c r="O1259" i="12"/>
  <c r="N1259" i="12"/>
  <c r="M1259" i="12"/>
  <c r="L1259" i="12"/>
  <c r="K1259" i="12"/>
  <c r="J1259" i="12"/>
  <c r="I1259" i="12"/>
  <c r="H1259" i="12"/>
  <c r="G1259" i="12"/>
  <c r="F1259" i="12"/>
  <c r="E1259" i="12"/>
  <c r="D1259" i="12" s="1"/>
  <c r="D1258" i="12"/>
  <c r="B1258" i="12"/>
  <c r="D1257" i="12"/>
  <c r="B1257" i="12"/>
  <c r="AA1256" i="12"/>
  <c r="Z1256" i="12"/>
  <c r="Y1256" i="12"/>
  <c r="X1256" i="12"/>
  <c r="W1256" i="12"/>
  <c r="V1256" i="12"/>
  <c r="U1256" i="12"/>
  <c r="T1256" i="12"/>
  <c r="S1256" i="12"/>
  <c r="R1256" i="12"/>
  <c r="Q1256" i="12"/>
  <c r="P1256" i="12"/>
  <c r="O1256" i="12"/>
  <c r="N1256" i="12"/>
  <c r="M1256" i="12"/>
  <c r="L1256" i="12"/>
  <c r="K1256" i="12"/>
  <c r="J1256" i="12"/>
  <c r="I1256" i="12"/>
  <c r="H1256" i="12"/>
  <c r="G1256" i="12"/>
  <c r="F1256" i="12"/>
  <c r="E1256" i="12"/>
  <c r="D1255" i="12"/>
  <c r="B1255" i="12"/>
  <c r="D1254" i="12"/>
  <c r="B1254" i="12"/>
  <c r="AA1253" i="12"/>
  <c r="Z1253" i="12"/>
  <c r="Y1253" i="12"/>
  <c r="X1253" i="12"/>
  <c r="W1253" i="12"/>
  <c r="V1253" i="12"/>
  <c r="U1253" i="12"/>
  <c r="T1253" i="12"/>
  <c r="S1253" i="12"/>
  <c r="R1253" i="12"/>
  <c r="Q1253" i="12"/>
  <c r="P1253" i="12"/>
  <c r="O1253" i="12"/>
  <c r="N1253" i="12"/>
  <c r="M1253" i="12"/>
  <c r="L1253" i="12"/>
  <c r="K1253" i="12"/>
  <c r="J1253" i="12"/>
  <c r="I1253" i="12"/>
  <c r="H1253" i="12"/>
  <c r="G1253" i="12"/>
  <c r="F1253" i="12"/>
  <c r="E1253" i="12"/>
  <c r="D1252" i="12"/>
  <c r="B1252" i="12"/>
  <c r="D1251" i="12"/>
  <c r="B1251" i="12"/>
  <c r="D1250" i="12"/>
  <c r="B1250" i="12"/>
  <c r="D1249" i="12"/>
  <c r="B1249" i="12"/>
  <c r="D1248" i="12"/>
  <c r="B1248" i="12"/>
  <c r="D1247" i="12"/>
  <c r="B1247" i="12"/>
  <c r="D1246" i="12"/>
  <c r="B1246" i="12"/>
  <c r="D1245" i="12"/>
  <c r="B1245" i="12"/>
  <c r="D1244" i="12"/>
  <c r="B1244" i="12"/>
  <c r="D1243" i="12"/>
  <c r="B1243" i="12"/>
  <c r="AA1242" i="12"/>
  <c r="Z1242" i="12"/>
  <c r="Y1242" i="12"/>
  <c r="X1242" i="12"/>
  <c r="W1242" i="12"/>
  <c r="V1242" i="12"/>
  <c r="U1242" i="12"/>
  <c r="T1242" i="12"/>
  <c r="S1242" i="12"/>
  <c r="R1242" i="12"/>
  <c r="Q1242" i="12"/>
  <c r="P1242" i="12"/>
  <c r="O1242" i="12"/>
  <c r="N1242" i="12"/>
  <c r="M1242" i="12"/>
  <c r="L1242" i="12"/>
  <c r="K1242" i="12"/>
  <c r="J1242" i="12"/>
  <c r="I1242" i="12"/>
  <c r="H1242" i="12"/>
  <c r="G1242" i="12"/>
  <c r="F1242" i="12"/>
  <c r="E1242" i="12"/>
  <c r="D1241" i="12"/>
  <c r="B1241" i="12"/>
  <c r="D1240" i="12"/>
  <c r="B1240" i="12"/>
  <c r="D1239" i="12"/>
  <c r="B1239" i="12"/>
  <c r="AA1238" i="12"/>
  <c r="Z1238" i="12"/>
  <c r="Y1238" i="12"/>
  <c r="X1238" i="12"/>
  <c r="W1238" i="12"/>
  <c r="V1238" i="12"/>
  <c r="U1238" i="12"/>
  <c r="T1238" i="12"/>
  <c r="S1238" i="12"/>
  <c r="R1238" i="12"/>
  <c r="Q1238" i="12"/>
  <c r="P1238" i="12"/>
  <c r="O1238" i="12"/>
  <c r="N1238" i="12"/>
  <c r="M1238" i="12"/>
  <c r="L1238" i="12"/>
  <c r="K1238" i="12"/>
  <c r="J1238" i="12"/>
  <c r="I1238" i="12"/>
  <c r="H1238" i="12"/>
  <c r="G1238" i="12"/>
  <c r="F1238" i="12"/>
  <c r="E1238" i="12"/>
  <c r="D1237" i="12"/>
  <c r="B1237" i="12"/>
  <c r="AA1236" i="12"/>
  <c r="Z1236" i="12"/>
  <c r="Y1236" i="12"/>
  <c r="X1236" i="12"/>
  <c r="W1236" i="12"/>
  <c r="V1236" i="12"/>
  <c r="U1236" i="12"/>
  <c r="T1236" i="12"/>
  <c r="S1236" i="12"/>
  <c r="R1236" i="12"/>
  <c r="Q1236" i="12"/>
  <c r="P1236" i="12"/>
  <c r="O1236" i="12"/>
  <c r="N1236" i="12"/>
  <c r="M1236" i="12"/>
  <c r="L1236" i="12"/>
  <c r="K1236" i="12"/>
  <c r="J1236" i="12"/>
  <c r="I1236" i="12"/>
  <c r="H1236" i="12"/>
  <c r="G1236" i="12"/>
  <c r="F1236" i="12"/>
  <c r="E1236" i="12"/>
  <c r="D1235" i="12"/>
  <c r="B1235" i="12"/>
  <c r="D1234" i="12"/>
  <c r="B1234" i="12"/>
  <c r="D1233" i="12"/>
  <c r="B1233" i="12"/>
  <c r="D1232" i="12"/>
  <c r="B1232" i="12"/>
  <c r="D1231" i="12"/>
  <c r="B1231" i="12"/>
  <c r="D1230" i="12"/>
  <c r="B1230" i="12"/>
  <c r="AA1229" i="12"/>
  <c r="Z1229" i="12"/>
  <c r="Y1229" i="12"/>
  <c r="X1229" i="12"/>
  <c r="W1229" i="12"/>
  <c r="V1229" i="12"/>
  <c r="U1229" i="12"/>
  <c r="T1229" i="12"/>
  <c r="S1229" i="12"/>
  <c r="R1229" i="12"/>
  <c r="Q1229" i="12"/>
  <c r="P1229" i="12"/>
  <c r="O1229" i="12"/>
  <c r="N1229" i="12"/>
  <c r="M1229" i="12"/>
  <c r="L1229" i="12"/>
  <c r="K1229" i="12"/>
  <c r="J1229" i="12"/>
  <c r="I1229" i="12"/>
  <c r="H1229" i="12"/>
  <c r="G1229" i="12"/>
  <c r="F1229" i="12"/>
  <c r="E1229" i="12"/>
  <c r="D1228" i="12"/>
  <c r="B1228" i="12"/>
  <c r="D1227" i="12"/>
  <c r="B1227" i="12"/>
  <c r="D1226" i="12"/>
  <c r="B1226" i="12"/>
  <c r="D1225" i="12"/>
  <c r="B1225" i="12"/>
  <c r="D1224" i="12"/>
  <c r="B1224" i="12"/>
  <c r="D1223" i="12"/>
  <c r="B1223" i="12"/>
  <c r="D1222" i="12"/>
  <c r="B1222" i="12"/>
  <c r="D1221" i="12"/>
  <c r="B1221" i="12"/>
  <c r="D1220" i="12"/>
  <c r="B1220" i="12"/>
  <c r="D1219" i="12"/>
  <c r="B1219" i="12"/>
  <c r="D1218" i="12"/>
  <c r="B1218" i="12"/>
  <c r="D1217" i="12"/>
  <c r="B1217" i="12"/>
  <c r="D1216" i="12"/>
  <c r="B1216" i="12"/>
  <c r="D1215" i="12"/>
  <c r="B1215" i="12"/>
  <c r="D1214" i="12"/>
  <c r="B1214" i="12"/>
  <c r="D1213" i="12"/>
  <c r="B1213" i="12"/>
  <c r="D1212" i="12"/>
  <c r="B1212" i="12"/>
  <c r="D1211" i="12"/>
  <c r="B1211" i="12"/>
  <c r="D1210" i="12"/>
  <c r="B1210" i="12"/>
  <c r="D1209" i="12"/>
  <c r="B1209" i="12"/>
  <c r="D1208" i="12"/>
  <c r="B1208" i="12"/>
  <c r="D1207" i="12"/>
  <c r="B1207" i="12"/>
  <c r="D1206" i="12"/>
  <c r="B1206" i="12"/>
  <c r="D1205" i="12"/>
  <c r="B1205" i="12"/>
  <c r="D1204" i="12"/>
  <c r="B1204" i="12"/>
  <c r="D1203" i="12"/>
  <c r="B1203" i="12"/>
  <c r="D1202" i="12"/>
  <c r="B1202" i="12"/>
  <c r="D1201" i="12"/>
  <c r="B1201" i="12"/>
  <c r="D1200" i="12"/>
  <c r="B1200" i="12"/>
  <c r="D1199" i="12"/>
  <c r="B1199" i="12"/>
  <c r="D1198" i="12"/>
  <c r="B1198" i="12"/>
  <c r="D1197" i="12"/>
  <c r="B1197" i="12"/>
  <c r="D1196" i="12"/>
  <c r="B1196" i="12"/>
  <c r="D1195" i="12"/>
  <c r="B1195" i="12"/>
  <c r="D1194" i="12"/>
  <c r="B1194" i="12"/>
  <c r="D1193" i="12"/>
  <c r="B1193" i="12"/>
  <c r="D1192" i="12"/>
  <c r="B1192" i="12"/>
  <c r="D1191" i="12"/>
  <c r="B1191" i="12"/>
  <c r="D1190" i="12"/>
  <c r="B1190" i="12"/>
  <c r="D1189" i="12"/>
  <c r="B1189" i="12"/>
  <c r="D1188" i="12"/>
  <c r="B1188" i="12"/>
  <c r="D1187" i="12"/>
  <c r="B1187" i="12"/>
  <c r="D1186" i="12"/>
  <c r="B1186" i="12"/>
  <c r="D1185" i="12"/>
  <c r="B1185" i="12"/>
  <c r="D1184" i="12"/>
  <c r="B1184" i="12"/>
  <c r="D1183" i="12"/>
  <c r="B1183" i="12"/>
  <c r="D1182" i="12"/>
  <c r="B1182" i="12"/>
  <c r="D1181" i="12"/>
  <c r="B1181" i="12"/>
  <c r="D1180" i="12"/>
  <c r="B1180" i="12"/>
  <c r="D1179" i="12"/>
  <c r="B1179" i="12"/>
  <c r="D1178" i="12"/>
  <c r="B1178" i="12"/>
  <c r="D1177" i="12"/>
  <c r="B1177" i="12"/>
  <c r="D1176" i="12"/>
  <c r="B1176" i="12"/>
  <c r="D1175" i="12"/>
  <c r="B1175" i="12"/>
  <c r="D1174" i="12"/>
  <c r="B1174" i="12"/>
  <c r="D1173" i="12"/>
  <c r="B1173" i="12"/>
  <c r="D1172" i="12"/>
  <c r="B1172" i="12"/>
  <c r="D1171" i="12"/>
  <c r="B1171" i="12"/>
  <c r="D1170" i="12"/>
  <c r="B1170" i="12"/>
  <c r="D1169" i="12"/>
  <c r="B1169" i="12"/>
  <c r="D1168" i="12"/>
  <c r="B1168" i="12"/>
  <c r="D1167" i="12"/>
  <c r="B1167" i="12"/>
  <c r="D1166" i="12"/>
  <c r="B1166" i="12"/>
  <c r="D1165" i="12"/>
  <c r="B1165" i="12"/>
  <c r="D1164" i="12"/>
  <c r="B1164" i="12"/>
  <c r="D1163" i="12"/>
  <c r="B1163" i="12"/>
  <c r="D1162" i="12"/>
  <c r="B1162" i="12"/>
  <c r="D1161" i="12"/>
  <c r="B1161" i="12"/>
  <c r="D1160" i="12"/>
  <c r="B1160" i="12"/>
  <c r="D1159" i="12"/>
  <c r="B1159" i="12"/>
  <c r="D1158" i="12"/>
  <c r="B1158" i="12"/>
  <c r="D1157" i="12"/>
  <c r="B1157" i="12"/>
  <c r="D1156" i="12"/>
  <c r="B1156" i="12"/>
  <c r="D1155" i="12"/>
  <c r="B1155" i="12"/>
  <c r="D1154" i="12"/>
  <c r="B1154" i="12"/>
  <c r="D1153" i="12"/>
  <c r="B1153" i="12"/>
  <c r="D1152" i="12"/>
  <c r="B1152" i="12"/>
  <c r="D1151" i="12"/>
  <c r="B1151" i="12"/>
  <c r="D1150" i="12"/>
  <c r="B1150" i="12"/>
  <c r="D1149" i="12"/>
  <c r="B1149" i="12"/>
  <c r="D1148" i="12"/>
  <c r="B1148" i="12"/>
  <c r="D1147" i="12"/>
  <c r="B1147" i="12"/>
  <c r="D1146" i="12"/>
  <c r="B1146" i="12"/>
  <c r="D1145" i="12"/>
  <c r="B1145" i="12"/>
  <c r="D1144" i="12"/>
  <c r="B1144" i="12"/>
  <c r="D1143" i="12"/>
  <c r="B1143" i="12"/>
  <c r="D1142" i="12"/>
  <c r="B1142" i="12"/>
  <c r="AA1141" i="12"/>
  <c r="Z1141" i="12"/>
  <c r="Y1141" i="12"/>
  <c r="X1141" i="12"/>
  <c r="W1141" i="12"/>
  <c r="V1141" i="12"/>
  <c r="U1141" i="12"/>
  <c r="T1141" i="12"/>
  <c r="S1141" i="12"/>
  <c r="R1141" i="12"/>
  <c r="Q1141" i="12"/>
  <c r="P1141" i="12"/>
  <c r="O1141" i="12"/>
  <c r="N1141" i="12"/>
  <c r="M1141" i="12"/>
  <c r="L1141" i="12"/>
  <c r="K1141" i="12"/>
  <c r="J1141" i="12"/>
  <c r="I1141" i="12"/>
  <c r="H1141" i="12"/>
  <c r="G1141" i="12"/>
  <c r="F1141" i="12"/>
  <c r="E1141" i="12"/>
  <c r="D1140" i="12"/>
  <c r="B1140" i="12"/>
  <c r="D1139" i="12"/>
  <c r="B1139" i="12"/>
  <c r="D1138" i="12"/>
  <c r="B1138" i="12"/>
  <c r="D1137" i="12"/>
  <c r="B1137" i="12"/>
  <c r="D1136" i="12"/>
  <c r="B1136" i="12"/>
  <c r="D1135" i="12"/>
  <c r="B1135" i="12"/>
  <c r="D1134" i="12"/>
  <c r="B1134" i="12"/>
  <c r="D1133" i="12"/>
  <c r="B1133" i="12"/>
  <c r="D1132" i="12"/>
  <c r="B1132" i="12"/>
  <c r="D1131" i="12"/>
  <c r="B1131" i="12"/>
  <c r="D1130" i="12"/>
  <c r="B1130" i="12"/>
  <c r="D1129" i="12"/>
  <c r="B1129" i="12"/>
  <c r="D1128" i="12"/>
  <c r="B1128" i="12"/>
  <c r="D1127" i="12"/>
  <c r="B1127" i="12"/>
  <c r="D1126" i="12"/>
  <c r="B1126" i="12"/>
  <c r="D1125" i="12"/>
  <c r="B1125" i="12"/>
  <c r="D1124" i="12"/>
  <c r="B1124" i="12"/>
  <c r="D1123" i="12"/>
  <c r="B1123" i="12"/>
  <c r="D1122" i="12"/>
  <c r="B1122" i="12"/>
  <c r="D1121" i="12"/>
  <c r="B1121" i="12"/>
  <c r="D1120" i="12"/>
  <c r="B1120" i="12"/>
  <c r="D1119" i="12"/>
  <c r="B1119" i="12"/>
  <c r="D1118" i="12"/>
  <c r="B1118" i="12"/>
  <c r="AA1117" i="12"/>
  <c r="Z1117" i="12"/>
  <c r="Y1117" i="12"/>
  <c r="X1117" i="12"/>
  <c r="W1117" i="12"/>
  <c r="V1117" i="12"/>
  <c r="U1117" i="12"/>
  <c r="T1117" i="12"/>
  <c r="S1117" i="12"/>
  <c r="R1117" i="12"/>
  <c r="Q1117" i="12"/>
  <c r="P1117" i="12"/>
  <c r="O1117" i="12"/>
  <c r="N1117" i="12"/>
  <c r="M1117" i="12"/>
  <c r="L1117" i="12"/>
  <c r="K1117" i="12"/>
  <c r="J1117" i="12"/>
  <c r="I1117" i="12"/>
  <c r="H1117" i="12"/>
  <c r="G1117" i="12"/>
  <c r="F1117" i="12"/>
  <c r="E1117" i="12"/>
  <c r="D1117" i="12" s="1"/>
  <c r="D1116" i="12"/>
  <c r="B1116" i="12"/>
  <c r="D1115" i="12"/>
  <c r="B1115" i="12"/>
  <c r="D1114" i="12"/>
  <c r="B1114" i="12"/>
  <c r="D1113" i="12"/>
  <c r="B1113" i="12"/>
  <c r="D1112" i="12"/>
  <c r="B1112" i="12"/>
  <c r="D1111" i="12"/>
  <c r="B1111" i="12"/>
  <c r="D1110" i="12"/>
  <c r="B1110" i="12"/>
  <c r="D1109" i="12"/>
  <c r="B1109" i="12"/>
  <c r="D1108" i="12"/>
  <c r="B1108" i="12"/>
  <c r="D1107" i="12"/>
  <c r="B1107" i="12"/>
  <c r="D1106" i="12"/>
  <c r="B1106" i="12"/>
  <c r="D1105" i="12"/>
  <c r="B1105" i="12"/>
  <c r="D1104" i="12"/>
  <c r="B1104" i="12"/>
  <c r="D1103" i="12"/>
  <c r="B1103" i="12"/>
  <c r="D1102" i="12"/>
  <c r="B1102" i="12"/>
  <c r="D1101" i="12"/>
  <c r="B1101" i="12"/>
  <c r="D1100" i="12"/>
  <c r="B1100" i="12"/>
  <c r="D1099" i="12"/>
  <c r="B1099" i="12"/>
  <c r="D1098" i="12"/>
  <c r="B1098" i="12"/>
  <c r="D1097" i="12"/>
  <c r="B1097" i="12"/>
  <c r="D1096" i="12"/>
  <c r="B1096" i="12"/>
  <c r="D1095" i="12"/>
  <c r="B1095" i="12"/>
  <c r="D1094" i="12"/>
  <c r="B1094" i="12"/>
  <c r="D1093" i="12"/>
  <c r="B1093" i="12"/>
  <c r="D1092" i="12"/>
  <c r="B1092" i="12"/>
  <c r="D1091" i="12"/>
  <c r="B1091" i="12"/>
  <c r="D1090" i="12"/>
  <c r="B1090" i="12"/>
  <c r="D1089" i="12"/>
  <c r="B1089" i="12"/>
  <c r="D1088" i="12"/>
  <c r="B1088" i="12"/>
  <c r="D1087" i="12"/>
  <c r="B1087" i="12"/>
  <c r="D1086" i="12"/>
  <c r="B1086" i="12"/>
  <c r="D1085" i="12"/>
  <c r="B1085" i="12"/>
  <c r="D1084" i="12"/>
  <c r="B1084" i="12"/>
  <c r="D1083" i="12"/>
  <c r="B1083" i="12"/>
  <c r="D1082" i="12"/>
  <c r="B1082" i="12"/>
  <c r="D1081" i="12"/>
  <c r="B1081" i="12"/>
  <c r="D1080" i="12"/>
  <c r="B1080" i="12"/>
  <c r="D1079" i="12"/>
  <c r="B1079" i="12"/>
  <c r="D1078" i="12"/>
  <c r="B1078" i="12"/>
  <c r="D1077" i="12"/>
  <c r="B1077" i="12"/>
  <c r="D1076" i="12"/>
  <c r="B1076" i="12"/>
  <c r="D1075" i="12"/>
  <c r="B1075" i="12"/>
  <c r="D1074" i="12"/>
  <c r="B1074" i="12"/>
  <c r="D1073" i="12"/>
  <c r="B1073" i="12"/>
  <c r="D1072" i="12"/>
  <c r="B1072" i="12"/>
  <c r="D1071" i="12"/>
  <c r="B1071" i="12"/>
  <c r="AA1070" i="12"/>
  <c r="Z1070" i="12"/>
  <c r="Y1070" i="12"/>
  <c r="X1070" i="12"/>
  <c r="W1070" i="12"/>
  <c r="V1070" i="12"/>
  <c r="U1070" i="12"/>
  <c r="T1070" i="12"/>
  <c r="S1070" i="12"/>
  <c r="R1070" i="12"/>
  <c r="Q1070" i="12"/>
  <c r="P1070" i="12"/>
  <c r="O1070" i="12"/>
  <c r="N1070" i="12"/>
  <c r="M1070" i="12"/>
  <c r="L1070" i="12"/>
  <c r="L795" i="12" s="1"/>
  <c r="K1070" i="12"/>
  <c r="J1070" i="12"/>
  <c r="I1070" i="12"/>
  <c r="H1070" i="12"/>
  <c r="G1070" i="12"/>
  <c r="F1070" i="12"/>
  <c r="E1070" i="12"/>
  <c r="D1069" i="12"/>
  <c r="B1069" i="12"/>
  <c r="D1068" i="12"/>
  <c r="B1068" i="12"/>
  <c r="D1067" i="12"/>
  <c r="B1067" i="12"/>
  <c r="D1066" i="12"/>
  <c r="B1066" i="12"/>
  <c r="D1065" i="12"/>
  <c r="B1065" i="12"/>
  <c r="D1064" i="12"/>
  <c r="B1064" i="12"/>
  <c r="D1063" i="12"/>
  <c r="B1063" i="12"/>
  <c r="D1062" i="12"/>
  <c r="B1062" i="12"/>
  <c r="D1061" i="12"/>
  <c r="B1061" i="12"/>
  <c r="D1060" i="12"/>
  <c r="B1060" i="12"/>
  <c r="D1059" i="12"/>
  <c r="B1059" i="12"/>
  <c r="D1058" i="12"/>
  <c r="B1058" i="12"/>
  <c r="D1057" i="12"/>
  <c r="B1057" i="12"/>
  <c r="D1056" i="12"/>
  <c r="B1056" i="12"/>
  <c r="D1055" i="12"/>
  <c r="B1055" i="12"/>
  <c r="D1054" i="12"/>
  <c r="B1054" i="12"/>
  <c r="D1053" i="12"/>
  <c r="B1053" i="12"/>
  <c r="D1052" i="12"/>
  <c r="B1052" i="12"/>
  <c r="D1051" i="12"/>
  <c r="B1051" i="12"/>
  <c r="D1050" i="12"/>
  <c r="B1050" i="12"/>
  <c r="D1049" i="12"/>
  <c r="B1049" i="12"/>
  <c r="D1048" i="12"/>
  <c r="B1048" i="12"/>
  <c r="D1047" i="12"/>
  <c r="B1047" i="12"/>
  <c r="D1046" i="12"/>
  <c r="B1046" i="12"/>
  <c r="D1045" i="12"/>
  <c r="B1045" i="12"/>
  <c r="D1044" i="12"/>
  <c r="B1044" i="12"/>
  <c r="D1043" i="12"/>
  <c r="B1043" i="12"/>
  <c r="D1042" i="12"/>
  <c r="B1042" i="12"/>
  <c r="D1041" i="12"/>
  <c r="B1041" i="12"/>
  <c r="D1040" i="12"/>
  <c r="B1040" i="12"/>
  <c r="D1039" i="12"/>
  <c r="B1039" i="12"/>
  <c r="D1038" i="12"/>
  <c r="B1038" i="12"/>
  <c r="D1037" i="12"/>
  <c r="B1037" i="12"/>
  <c r="D1036" i="12"/>
  <c r="B1036" i="12"/>
  <c r="D1035" i="12"/>
  <c r="B1035" i="12"/>
  <c r="D1034" i="12"/>
  <c r="B1034" i="12"/>
  <c r="D1033" i="12"/>
  <c r="B1033" i="12"/>
  <c r="D1032" i="12"/>
  <c r="B1032" i="12"/>
  <c r="D1031" i="12"/>
  <c r="B1031" i="12"/>
  <c r="D1030" i="12"/>
  <c r="B1030" i="12"/>
  <c r="D1029" i="12"/>
  <c r="B1029" i="12"/>
  <c r="D1028" i="12"/>
  <c r="B1028" i="12"/>
  <c r="D1027" i="12"/>
  <c r="B1027" i="12"/>
  <c r="D1026" i="12"/>
  <c r="B1026" i="12"/>
  <c r="D1025" i="12"/>
  <c r="B1025" i="12"/>
  <c r="D1024" i="12"/>
  <c r="B1024" i="12"/>
  <c r="D1023" i="12"/>
  <c r="B1023" i="12"/>
  <c r="D1022" i="12"/>
  <c r="B1022" i="12"/>
  <c r="D1021" i="12"/>
  <c r="B1021" i="12"/>
  <c r="D1020" i="12"/>
  <c r="B1020" i="12"/>
  <c r="D1019" i="12"/>
  <c r="B1019" i="12"/>
  <c r="D1018" i="12"/>
  <c r="B1018" i="12"/>
  <c r="D1017" i="12"/>
  <c r="B1017" i="12"/>
  <c r="D1016" i="12"/>
  <c r="B1016" i="12"/>
  <c r="D1015" i="12"/>
  <c r="B1015" i="12"/>
  <c r="D1014" i="12"/>
  <c r="B1014" i="12"/>
  <c r="AA1013" i="12"/>
  <c r="Z1013" i="12"/>
  <c r="Y1013" i="12"/>
  <c r="X1013" i="12"/>
  <c r="W1013" i="12"/>
  <c r="V1013" i="12"/>
  <c r="U1013" i="12"/>
  <c r="T1013" i="12"/>
  <c r="S1013" i="12"/>
  <c r="R1013" i="12"/>
  <c r="Q1013" i="12"/>
  <c r="P1013" i="12"/>
  <c r="O1013" i="12"/>
  <c r="N1013" i="12"/>
  <c r="M1013" i="12"/>
  <c r="L1013" i="12"/>
  <c r="K1013" i="12"/>
  <c r="J1013" i="12"/>
  <c r="I1013" i="12"/>
  <c r="H1013" i="12"/>
  <c r="G1013" i="12"/>
  <c r="F1013" i="12"/>
  <c r="E1013" i="12"/>
  <c r="D1012" i="12"/>
  <c r="B1012" i="12"/>
  <c r="B998" i="12"/>
  <c r="B997" i="12"/>
  <c r="B996" i="12"/>
  <c r="B995" i="12"/>
  <c r="B994" i="12"/>
  <c r="B993" i="12"/>
  <c r="B992" i="12"/>
  <c r="B991" i="12"/>
  <c r="B990" i="12"/>
  <c r="B989" i="12"/>
  <c r="B988" i="12"/>
  <c r="D987" i="12"/>
  <c r="B987" i="12"/>
  <c r="D986" i="12"/>
  <c r="B986" i="12"/>
  <c r="D985" i="12"/>
  <c r="B985" i="12"/>
  <c r="D984" i="12"/>
  <c r="B984" i="12"/>
  <c r="D983" i="12"/>
  <c r="B983" i="12"/>
  <c r="D982" i="12"/>
  <c r="B982" i="12"/>
  <c r="D981" i="12"/>
  <c r="B981" i="12"/>
  <c r="D980" i="12"/>
  <c r="B980" i="12"/>
  <c r="D979" i="12"/>
  <c r="B979" i="12"/>
  <c r="D978" i="12"/>
  <c r="B978" i="12"/>
  <c r="D977" i="12"/>
  <c r="B977" i="12"/>
  <c r="D976" i="12"/>
  <c r="B976" i="12"/>
  <c r="D975" i="12"/>
  <c r="B975" i="12"/>
  <c r="D974" i="12"/>
  <c r="B974" i="12"/>
  <c r="D973" i="12"/>
  <c r="B973" i="12"/>
  <c r="D972" i="12"/>
  <c r="B972" i="12"/>
  <c r="D971" i="12"/>
  <c r="B971" i="12"/>
  <c r="D970" i="12"/>
  <c r="B970" i="12"/>
  <c r="D969" i="12"/>
  <c r="B969" i="12"/>
  <c r="D968" i="12"/>
  <c r="B968" i="12"/>
  <c r="D967" i="12"/>
  <c r="B967" i="12"/>
  <c r="D966" i="12"/>
  <c r="B966" i="12"/>
  <c r="D965" i="12"/>
  <c r="B965" i="12"/>
  <c r="D964" i="12"/>
  <c r="B964" i="12"/>
  <c r="D963" i="12"/>
  <c r="B963" i="12"/>
  <c r="D962" i="12"/>
  <c r="B962" i="12"/>
  <c r="D961" i="12"/>
  <c r="B961" i="12"/>
  <c r="D960" i="12"/>
  <c r="B960" i="12"/>
  <c r="D959" i="12"/>
  <c r="B959" i="12"/>
  <c r="D958" i="12"/>
  <c r="B958" i="12"/>
  <c r="D957" i="12"/>
  <c r="B957" i="12"/>
  <c r="D956" i="12"/>
  <c r="B956" i="12"/>
  <c r="D955" i="12"/>
  <c r="B955" i="12"/>
  <c r="D954" i="12"/>
  <c r="B954" i="12"/>
  <c r="D953" i="12"/>
  <c r="B953" i="12"/>
  <c r="D952" i="12"/>
  <c r="B952" i="12"/>
  <c r="D951" i="12"/>
  <c r="B951" i="12"/>
  <c r="D950" i="12"/>
  <c r="B950" i="12"/>
  <c r="D949" i="12"/>
  <c r="B949" i="12"/>
  <c r="D948" i="12"/>
  <c r="B948" i="12"/>
  <c r="D947" i="12"/>
  <c r="B947" i="12"/>
  <c r="D946" i="12"/>
  <c r="B946" i="12"/>
  <c r="D945" i="12"/>
  <c r="B945" i="12"/>
  <c r="D944" i="12"/>
  <c r="B944" i="12"/>
  <c r="D943" i="12"/>
  <c r="B943" i="12"/>
  <c r="D942" i="12"/>
  <c r="B942" i="12"/>
  <c r="D941" i="12"/>
  <c r="B941" i="12"/>
  <c r="D940" i="12"/>
  <c r="B940" i="12"/>
  <c r="D939" i="12"/>
  <c r="B939" i="12"/>
  <c r="D938" i="12"/>
  <c r="B938" i="12"/>
  <c r="D937" i="12"/>
  <c r="B937" i="12"/>
  <c r="D936" i="12"/>
  <c r="B936" i="12"/>
  <c r="D935" i="12"/>
  <c r="B935" i="12"/>
  <c r="D934" i="12"/>
  <c r="B934" i="12"/>
  <c r="D933" i="12"/>
  <c r="B933" i="12"/>
  <c r="D932" i="12"/>
  <c r="B932" i="12"/>
  <c r="D931" i="12"/>
  <c r="B931" i="12"/>
  <c r="D930" i="12"/>
  <c r="B930" i="12"/>
  <c r="D929" i="12"/>
  <c r="B929" i="12"/>
  <c r="D928" i="12"/>
  <c r="B928" i="12"/>
  <c r="D927" i="12"/>
  <c r="B927" i="12"/>
  <c r="D926" i="12"/>
  <c r="B926" i="12"/>
  <c r="D925" i="12"/>
  <c r="B925" i="12"/>
  <c r="D924" i="12"/>
  <c r="B924" i="12"/>
  <c r="D923" i="12"/>
  <c r="B923" i="12"/>
  <c r="D922" i="12"/>
  <c r="B922" i="12"/>
  <c r="D921" i="12"/>
  <c r="B921" i="12"/>
  <c r="D920" i="12"/>
  <c r="B920" i="12"/>
  <c r="D919" i="12"/>
  <c r="B919" i="12"/>
  <c r="D918" i="12"/>
  <c r="B918" i="12"/>
  <c r="D917" i="12"/>
  <c r="B917" i="12"/>
  <c r="D916" i="12"/>
  <c r="B916" i="12"/>
  <c r="D915" i="12"/>
  <c r="B915" i="12"/>
  <c r="D914" i="12"/>
  <c r="B914" i="12"/>
  <c r="D913" i="12"/>
  <c r="B913" i="12"/>
  <c r="D912" i="12"/>
  <c r="B912" i="12"/>
  <c r="D911" i="12"/>
  <c r="B911" i="12"/>
  <c r="D910" i="12"/>
  <c r="B910" i="12"/>
  <c r="D909" i="12"/>
  <c r="B909" i="12"/>
  <c r="D908" i="12"/>
  <c r="B908" i="12"/>
  <c r="D907" i="12"/>
  <c r="B907" i="12"/>
  <c r="D906" i="12"/>
  <c r="B906" i="12"/>
  <c r="D905" i="12"/>
  <c r="B905" i="12"/>
  <c r="D904" i="12"/>
  <c r="B904" i="12"/>
  <c r="D903" i="12"/>
  <c r="B903" i="12"/>
  <c r="D902" i="12"/>
  <c r="B902" i="12"/>
  <c r="D901" i="12"/>
  <c r="B901" i="12"/>
  <c r="D900" i="12"/>
  <c r="B900" i="12"/>
  <c r="D899" i="12"/>
  <c r="B899" i="12"/>
  <c r="D898" i="12"/>
  <c r="B898" i="12"/>
  <c r="D897" i="12"/>
  <c r="B897" i="12"/>
  <c r="D896" i="12"/>
  <c r="B896" i="12"/>
  <c r="D895" i="12"/>
  <c r="B895" i="12"/>
  <c r="D894" i="12"/>
  <c r="B894" i="12"/>
  <c r="D893" i="12"/>
  <c r="B893" i="12"/>
  <c r="D892" i="12"/>
  <c r="B892" i="12"/>
  <c r="D891" i="12"/>
  <c r="B891" i="12"/>
  <c r="D890" i="12"/>
  <c r="B890" i="12"/>
  <c r="D889" i="12"/>
  <c r="B889" i="12"/>
  <c r="D888" i="12"/>
  <c r="B888" i="12"/>
  <c r="D887" i="12"/>
  <c r="B887" i="12"/>
  <c r="D886" i="12"/>
  <c r="B886" i="12"/>
  <c r="D885" i="12"/>
  <c r="B885" i="12"/>
  <c r="D884" i="12"/>
  <c r="B884" i="12"/>
  <c r="D883" i="12"/>
  <c r="B883" i="12"/>
  <c r="D882" i="12"/>
  <c r="B882" i="12"/>
  <c r="D881" i="12"/>
  <c r="B881" i="12"/>
  <c r="D880" i="12"/>
  <c r="B880" i="12"/>
  <c r="D879" i="12"/>
  <c r="B879" i="12"/>
  <c r="D878" i="12"/>
  <c r="B878" i="12"/>
  <c r="D877" i="12"/>
  <c r="B877" i="12"/>
  <c r="D876" i="12"/>
  <c r="B876" i="12"/>
  <c r="D875" i="12"/>
  <c r="B875" i="12"/>
  <c r="D874" i="12"/>
  <c r="B874" i="12"/>
  <c r="D873" i="12"/>
  <c r="B873" i="12"/>
  <c r="D872" i="12"/>
  <c r="B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D864" i="12"/>
  <c r="B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D849" i="12"/>
  <c r="B849" i="12"/>
  <c r="D848" i="12"/>
  <c r="B848" i="12"/>
  <c r="D847" i="12"/>
  <c r="B847" i="12"/>
  <c r="D846" i="12"/>
  <c r="B846" i="12"/>
  <c r="D845" i="12"/>
  <c r="B845" i="12"/>
  <c r="D844" i="12"/>
  <c r="B844" i="12"/>
  <c r="D843" i="12"/>
  <c r="B843" i="12"/>
  <c r="D842" i="12"/>
  <c r="B842" i="12"/>
  <c r="D841" i="12"/>
  <c r="B841" i="12"/>
  <c r="D840" i="12"/>
  <c r="B840" i="12"/>
  <c r="D839" i="12"/>
  <c r="B839" i="12"/>
  <c r="D838" i="12"/>
  <c r="B838" i="12"/>
  <c r="D837" i="12"/>
  <c r="B837" i="12"/>
  <c r="D836" i="12"/>
  <c r="B836" i="12"/>
  <c r="D835" i="12"/>
  <c r="B835" i="12"/>
  <c r="D834" i="12"/>
  <c r="B834" i="12"/>
  <c r="D833" i="12"/>
  <c r="B833" i="12"/>
  <c r="D832" i="12"/>
  <c r="B832" i="12"/>
  <c r="D831" i="12"/>
  <c r="B831" i="12"/>
  <c r="D830" i="12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B810" i="12"/>
  <c r="D809" i="12"/>
  <c r="B809" i="12"/>
  <c r="D808" i="12"/>
  <c r="B808" i="12"/>
  <c r="D807" i="12"/>
  <c r="B807" i="12"/>
  <c r="D806" i="12"/>
  <c r="B806" i="12"/>
  <c r="D805" i="12"/>
  <c r="B805" i="12"/>
  <c r="D804" i="12"/>
  <c r="B804" i="12"/>
  <c r="D803" i="12"/>
  <c r="B803" i="12"/>
  <c r="D802" i="12"/>
  <c r="B802" i="12"/>
  <c r="D801" i="12"/>
  <c r="B801" i="12"/>
  <c r="D800" i="12"/>
  <c r="B800" i="12"/>
  <c r="D799" i="12"/>
  <c r="B799" i="12"/>
  <c r="D798" i="12"/>
  <c r="B798" i="12"/>
  <c r="D797" i="12"/>
  <c r="D796" i="12" s="1"/>
  <c r="B797" i="12"/>
  <c r="AA796" i="12"/>
  <c r="Z796" i="12"/>
  <c r="Y796" i="12"/>
  <c r="X796" i="12"/>
  <c r="X795" i="12" s="1"/>
  <c r="W796" i="12"/>
  <c r="V796" i="12"/>
  <c r="U796" i="12"/>
  <c r="T796" i="12"/>
  <c r="T795" i="12" s="1"/>
  <c r="S796" i="12"/>
  <c r="R796" i="12"/>
  <c r="Q796" i="12"/>
  <c r="P796" i="12"/>
  <c r="O796" i="12"/>
  <c r="N796" i="12"/>
  <c r="M796" i="12"/>
  <c r="L796" i="12"/>
  <c r="K796" i="12"/>
  <c r="J796" i="12"/>
  <c r="I796" i="12"/>
  <c r="H796" i="12"/>
  <c r="H795" i="12" s="1"/>
  <c r="G796" i="12"/>
  <c r="F796" i="12"/>
  <c r="E796" i="12"/>
  <c r="D794" i="12"/>
  <c r="D793" i="12" s="1"/>
  <c r="B794" i="12"/>
  <c r="AA793" i="12"/>
  <c r="Z793" i="12"/>
  <c r="Y793" i="12"/>
  <c r="X793" i="12"/>
  <c r="W793" i="12"/>
  <c r="V793" i="12"/>
  <c r="U793" i="12"/>
  <c r="T793" i="12"/>
  <c r="S793" i="12"/>
  <c r="R793" i="12"/>
  <c r="Q793" i="12"/>
  <c r="P793" i="12"/>
  <c r="O793" i="12"/>
  <c r="N793" i="12"/>
  <c r="M793" i="12"/>
  <c r="L793" i="12"/>
  <c r="K793" i="12"/>
  <c r="J793" i="12"/>
  <c r="I793" i="12"/>
  <c r="H793" i="12"/>
  <c r="G793" i="12"/>
  <c r="F793" i="12"/>
  <c r="E793" i="12"/>
  <c r="D792" i="12"/>
  <c r="B792" i="12"/>
  <c r="D791" i="12"/>
  <c r="B791" i="12"/>
  <c r="D790" i="12"/>
  <c r="D789" i="12" s="1"/>
  <c r="B790" i="12"/>
  <c r="AA789" i="12"/>
  <c r="Z789" i="12"/>
  <c r="Y789" i="12"/>
  <c r="X789" i="12"/>
  <c r="W789" i="12"/>
  <c r="V789" i="12"/>
  <c r="U789" i="12"/>
  <c r="T789" i="12"/>
  <c r="S789" i="12"/>
  <c r="R789" i="12"/>
  <c r="Q789" i="12"/>
  <c r="P789" i="12"/>
  <c r="O789" i="12"/>
  <c r="N789" i="12"/>
  <c r="M789" i="12"/>
  <c r="L789" i="12"/>
  <c r="K789" i="12"/>
  <c r="J789" i="12"/>
  <c r="I789" i="12"/>
  <c r="H789" i="12"/>
  <c r="G789" i="12"/>
  <c r="F789" i="12"/>
  <c r="E789" i="12"/>
  <c r="D788" i="12"/>
  <c r="D787" i="12" s="1"/>
  <c r="B788" i="12"/>
  <c r="AA787" i="12"/>
  <c r="Z787" i="12"/>
  <c r="Y787" i="12"/>
  <c r="X787" i="12"/>
  <c r="W787" i="12"/>
  <c r="V787" i="12"/>
  <c r="U787" i="12"/>
  <c r="T787" i="12"/>
  <c r="S787" i="12"/>
  <c r="R787" i="12"/>
  <c r="Q787" i="12"/>
  <c r="P787" i="12"/>
  <c r="O787" i="12"/>
  <c r="N787" i="12"/>
  <c r="M787" i="12"/>
  <c r="L787" i="12"/>
  <c r="K787" i="12"/>
  <c r="J787" i="12"/>
  <c r="I787" i="12"/>
  <c r="H787" i="12"/>
  <c r="G787" i="12"/>
  <c r="F787" i="12"/>
  <c r="E787" i="12"/>
  <c r="D786" i="12"/>
  <c r="B786" i="12"/>
  <c r="D785" i="12"/>
  <c r="D784" i="12" s="1"/>
  <c r="B785" i="12"/>
  <c r="AA784" i="12"/>
  <c r="Z784" i="12"/>
  <c r="Y784" i="12"/>
  <c r="X784" i="12"/>
  <c r="W784" i="12"/>
  <c r="V784" i="12"/>
  <c r="U784" i="12"/>
  <c r="T784" i="12"/>
  <c r="S784" i="12"/>
  <c r="R784" i="12"/>
  <c r="Q784" i="12"/>
  <c r="P784" i="12"/>
  <c r="O784" i="12"/>
  <c r="N784" i="12"/>
  <c r="M784" i="12"/>
  <c r="L784" i="12"/>
  <c r="K784" i="12"/>
  <c r="J784" i="12"/>
  <c r="I784" i="12"/>
  <c r="H784" i="12"/>
  <c r="G784" i="12"/>
  <c r="F784" i="12"/>
  <c r="E784" i="12"/>
  <c r="D783" i="12"/>
  <c r="B783" i="12"/>
  <c r="O782" i="12"/>
  <c r="D782" i="12" s="1"/>
  <c r="B782" i="12"/>
  <c r="D781" i="12"/>
  <c r="B781" i="12"/>
  <c r="D780" i="12"/>
  <c r="B780" i="12"/>
  <c r="D779" i="12"/>
  <c r="B779" i="12"/>
  <c r="AA778" i="12"/>
  <c r="Z778" i="12"/>
  <c r="Y778" i="12"/>
  <c r="X778" i="12"/>
  <c r="W778" i="12"/>
  <c r="V778" i="12"/>
  <c r="U778" i="12"/>
  <c r="T778" i="12"/>
  <c r="S778" i="12"/>
  <c r="R778" i="12"/>
  <c r="Q778" i="12"/>
  <c r="P778" i="12"/>
  <c r="N778" i="12"/>
  <c r="M778" i="12"/>
  <c r="L778" i="12"/>
  <c r="K778" i="12"/>
  <c r="J778" i="12"/>
  <c r="I778" i="12"/>
  <c r="H778" i="12"/>
  <c r="G778" i="12"/>
  <c r="F778" i="12"/>
  <c r="E778" i="12"/>
  <c r="D777" i="12"/>
  <c r="B777" i="12"/>
  <c r="D776" i="12"/>
  <c r="D774" i="12" s="1"/>
  <c r="B776" i="12"/>
  <c r="D775" i="12"/>
  <c r="B775" i="12"/>
  <c r="AA774" i="12"/>
  <c r="Z774" i="12"/>
  <c r="Y774" i="12"/>
  <c r="X774" i="12"/>
  <c r="W774" i="12"/>
  <c r="V774" i="12"/>
  <c r="U774" i="12"/>
  <c r="T774" i="12"/>
  <c r="S774" i="12"/>
  <c r="R774" i="12"/>
  <c r="Q774" i="12"/>
  <c r="P774" i="12"/>
  <c r="O774" i="12"/>
  <c r="N774" i="12"/>
  <c r="M774" i="12"/>
  <c r="L774" i="12"/>
  <c r="K774" i="12"/>
  <c r="J774" i="12"/>
  <c r="I774" i="12"/>
  <c r="H774" i="12"/>
  <c r="G774" i="12"/>
  <c r="F774" i="12"/>
  <c r="E774" i="12"/>
  <c r="D773" i="12"/>
  <c r="B773" i="12"/>
  <c r="D772" i="12"/>
  <c r="B772" i="12"/>
  <c r="D771" i="12"/>
  <c r="B771" i="12"/>
  <c r="D770" i="12"/>
  <c r="B770" i="12"/>
  <c r="D769" i="12"/>
  <c r="B769" i="12"/>
  <c r="AA768" i="12"/>
  <c r="Z768" i="12"/>
  <c r="Y768" i="12"/>
  <c r="X768" i="12"/>
  <c r="W768" i="12"/>
  <c r="V768" i="12"/>
  <c r="U768" i="12"/>
  <c r="T768" i="12"/>
  <c r="S768" i="12"/>
  <c r="R768" i="12"/>
  <c r="Q768" i="12"/>
  <c r="P768" i="12"/>
  <c r="O768" i="12"/>
  <c r="N768" i="12"/>
  <c r="M768" i="12"/>
  <c r="L768" i="12"/>
  <c r="K768" i="12"/>
  <c r="J768" i="12"/>
  <c r="I768" i="12"/>
  <c r="H768" i="12"/>
  <c r="G768" i="12"/>
  <c r="F768" i="12"/>
  <c r="E768" i="12"/>
  <c r="D767" i="12"/>
  <c r="B767" i="12"/>
  <c r="D766" i="12"/>
  <c r="B766" i="12"/>
  <c r="D765" i="12"/>
  <c r="B765" i="12"/>
  <c r="D764" i="12"/>
  <c r="B764" i="12"/>
  <c r="D763" i="12"/>
  <c r="B763" i="12"/>
  <c r="D762" i="12"/>
  <c r="B762" i="12"/>
  <c r="D761" i="12"/>
  <c r="B761" i="12"/>
  <c r="D760" i="12"/>
  <c r="B760" i="12"/>
  <c r="D759" i="12"/>
  <c r="B759" i="12"/>
  <c r="D758" i="12"/>
  <c r="B758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I757" i="12"/>
  <c r="H757" i="12"/>
  <c r="G757" i="12"/>
  <c r="F757" i="12"/>
  <c r="E757" i="12"/>
  <c r="D756" i="12"/>
  <c r="B756" i="12"/>
  <c r="D755" i="12"/>
  <c r="B755" i="12"/>
  <c r="D754" i="12"/>
  <c r="B754" i="12"/>
  <c r="D753" i="12"/>
  <c r="B753" i="12"/>
  <c r="D752" i="12"/>
  <c r="B752" i="12"/>
  <c r="D751" i="12"/>
  <c r="B751" i="12"/>
  <c r="D750" i="12"/>
  <c r="B750" i="12"/>
  <c r="D749" i="12"/>
  <c r="D747" i="12" s="1"/>
  <c r="B749" i="12"/>
  <c r="D748" i="12"/>
  <c r="B748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I747" i="12"/>
  <c r="H747" i="12"/>
  <c r="G747" i="12"/>
  <c r="F747" i="12"/>
  <c r="E747" i="12"/>
  <c r="D746" i="12"/>
  <c r="B746" i="12"/>
  <c r="D745" i="12"/>
  <c r="B745" i="12"/>
  <c r="D744" i="12"/>
  <c r="B744" i="12"/>
  <c r="D743" i="12"/>
  <c r="B743" i="12"/>
  <c r="D742" i="12"/>
  <c r="B742" i="12"/>
  <c r="D741" i="12"/>
  <c r="B741" i="12"/>
  <c r="D740" i="12"/>
  <c r="D738" i="12" s="1"/>
  <c r="B740" i="12"/>
  <c r="D739" i="12"/>
  <c r="B739" i="12"/>
  <c r="AA738" i="12"/>
  <c r="AA724" i="12" s="1"/>
  <c r="Z738" i="12"/>
  <c r="Z724" i="12" s="1"/>
  <c r="Y738" i="12"/>
  <c r="X738" i="12"/>
  <c r="W738" i="12"/>
  <c r="W724" i="12" s="1"/>
  <c r="V738" i="12"/>
  <c r="V724" i="12" s="1"/>
  <c r="U738" i="12"/>
  <c r="T738" i="12"/>
  <c r="S738" i="12"/>
  <c r="S724" i="12" s="1"/>
  <c r="R738" i="12"/>
  <c r="R724" i="12" s="1"/>
  <c r="Q738" i="12"/>
  <c r="P738" i="12"/>
  <c r="O738" i="12"/>
  <c r="O724" i="12" s="1"/>
  <c r="N738" i="12"/>
  <c r="N724" i="12" s="1"/>
  <c r="M738" i="12"/>
  <c r="L738" i="12"/>
  <c r="K738" i="12"/>
  <c r="K724" i="12" s="1"/>
  <c r="J738" i="12"/>
  <c r="J724" i="12" s="1"/>
  <c r="I738" i="12"/>
  <c r="H738" i="12"/>
  <c r="G738" i="12"/>
  <c r="G724" i="12" s="1"/>
  <c r="F738" i="12"/>
  <c r="F724" i="12" s="1"/>
  <c r="E738" i="12"/>
  <c r="D737" i="12"/>
  <c r="B737" i="12"/>
  <c r="D736" i="12"/>
  <c r="B736" i="12"/>
  <c r="D735" i="12"/>
  <c r="B735" i="12"/>
  <c r="D734" i="12"/>
  <c r="B734" i="12"/>
  <c r="D733" i="12"/>
  <c r="B733" i="12"/>
  <c r="D732" i="12"/>
  <c r="B732" i="12"/>
  <c r="D731" i="12"/>
  <c r="B731" i="12"/>
  <c r="D730" i="12"/>
  <c r="B730" i="12"/>
  <c r="D729" i="12"/>
  <c r="B729" i="12"/>
  <c r="D728" i="12"/>
  <c r="B728" i="12"/>
  <c r="D727" i="12"/>
  <c r="B727" i="12"/>
  <c r="D726" i="12"/>
  <c r="B726" i="12"/>
  <c r="D725" i="12"/>
  <c r="B725" i="12"/>
  <c r="Y724" i="12"/>
  <c r="X724" i="12"/>
  <c r="U724" i="12"/>
  <c r="T724" i="12"/>
  <c r="Q724" i="12"/>
  <c r="P724" i="12"/>
  <c r="M724" i="12"/>
  <c r="L724" i="12"/>
  <c r="I724" i="12"/>
  <c r="H724" i="12"/>
  <c r="E724" i="12"/>
  <c r="D723" i="12"/>
  <c r="B723" i="12"/>
  <c r="D722" i="12"/>
  <c r="B722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I721" i="12"/>
  <c r="H721" i="12"/>
  <c r="G721" i="12"/>
  <c r="F721" i="12"/>
  <c r="E721" i="12"/>
  <c r="B720" i="12"/>
  <c r="D719" i="12"/>
  <c r="D718" i="12" s="1"/>
  <c r="B719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I718" i="12"/>
  <c r="H718" i="12"/>
  <c r="G718" i="12"/>
  <c r="F718" i="12"/>
  <c r="E718" i="12"/>
  <c r="D717" i="12"/>
  <c r="D716" i="12" s="1"/>
  <c r="B717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I716" i="12"/>
  <c r="H716" i="12"/>
  <c r="G716" i="12"/>
  <c r="F716" i="12"/>
  <c r="E716" i="12"/>
  <c r="D715" i="12"/>
  <c r="B715" i="12"/>
  <c r="D714" i="12"/>
  <c r="D713" i="12" s="1"/>
  <c r="B714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I713" i="12"/>
  <c r="H713" i="12"/>
  <c r="G713" i="12"/>
  <c r="F713" i="12"/>
  <c r="E713" i="12"/>
  <c r="D712" i="12"/>
  <c r="B712" i="12"/>
  <c r="D711" i="12"/>
  <c r="D710" i="12" s="1"/>
  <c r="B711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I710" i="12"/>
  <c r="H710" i="12"/>
  <c r="G710" i="12"/>
  <c r="F710" i="12"/>
  <c r="E710" i="12"/>
  <c r="D709" i="12"/>
  <c r="B709" i="12"/>
  <c r="D708" i="12"/>
  <c r="B708" i="12"/>
  <c r="D707" i="12"/>
  <c r="B707" i="12"/>
  <c r="D706" i="12"/>
  <c r="B706" i="12"/>
  <c r="D705" i="12"/>
  <c r="D704" i="12" s="1"/>
  <c r="B705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I704" i="12"/>
  <c r="H704" i="12"/>
  <c r="G704" i="12"/>
  <c r="F704" i="12"/>
  <c r="E704" i="12"/>
  <c r="D703" i="12"/>
  <c r="B703" i="12"/>
  <c r="B702" i="12"/>
  <c r="B701" i="12"/>
  <c r="D700" i="12"/>
  <c r="B700" i="12"/>
  <c r="D699" i="12"/>
  <c r="B699" i="12"/>
  <c r="D698" i="12"/>
  <c r="B698" i="12"/>
  <c r="D697" i="12"/>
  <c r="B697" i="12"/>
  <c r="D696" i="12"/>
  <c r="B696" i="12"/>
  <c r="D695" i="12"/>
  <c r="B695" i="12"/>
  <c r="D694" i="12"/>
  <c r="B694" i="12"/>
  <c r="D693" i="12"/>
  <c r="D692" i="12" s="1"/>
  <c r="B693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I692" i="12"/>
  <c r="H692" i="12"/>
  <c r="G692" i="12"/>
  <c r="F692" i="12"/>
  <c r="E692" i="12"/>
  <c r="D691" i="12"/>
  <c r="B691" i="12"/>
  <c r="D690" i="12"/>
  <c r="B690" i="12"/>
  <c r="D689" i="12"/>
  <c r="B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I682" i="12"/>
  <c r="H682" i="12"/>
  <c r="G682" i="12"/>
  <c r="F682" i="12"/>
  <c r="E682" i="12"/>
  <c r="D681" i="12"/>
  <c r="B681" i="12"/>
  <c r="D680" i="12"/>
  <c r="B680" i="12"/>
  <c r="D679" i="12"/>
  <c r="B679" i="12"/>
  <c r="D678" i="12"/>
  <c r="B678" i="12"/>
  <c r="D677" i="12"/>
  <c r="B677" i="12"/>
  <c r="D676" i="12"/>
  <c r="B676" i="12"/>
  <c r="D675" i="12"/>
  <c r="B675" i="12"/>
  <c r="D674" i="12"/>
  <c r="B674" i="12"/>
  <c r="D673" i="12"/>
  <c r="B673" i="12"/>
  <c r="D672" i="12"/>
  <c r="B672" i="12"/>
  <c r="D671" i="12"/>
  <c r="B671" i="12"/>
  <c r="D670" i="12"/>
  <c r="B670" i="12"/>
  <c r="D669" i="12"/>
  <c r="D668" i="12" s="1"/>
  <c r="B669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I668" i="12"/>
  <c r="H668" i="12"/>
  <c r="G668" i="12"/>
  <c r="F668" i="12"/>
  <c r="E668" i="12"/>
  <c r="D667" i="12"/>
  <c r="B667" i="12"/>
  <c r="D666" i="12"/>
  <c r="D665" i="12" s="1"/>
  <c r="B666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I665" i="12"/>
  <c r="H665" i="12"/>
  <c r="G665" i="12"/>
  <c r="F665" i="12"/>
  <c r="E665" i="12"/>
  <c r="D664" i="12"/>
  <c r="B664" i="12"/>
  <c r="B663" i="12"/>
  <c r="B662" i="12"/>
  <c r="D661" i="12"/>
  <c r="B661" i="12"/>
  <c r="D660" i="12"/>
  <c r="B660" i="12"/>
  <c r="D659" i="12"/>
  <c r="B659" i="12"/>
  <c r="D658" i="12"/>
  <c r="B658" i="12"/>
  <c r="D657" i="12"/>
  <c r="B657" i="12"/>
  <c r="D656" i="12"/>
  <c r="B656" i="12"/>
  <c r="D655" i="12"/>
  <c r="B655" i="12"/>
  <c r="D654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I580" i="12"/>
  <c r="H580" i="12"/>
  <c r="G580" i="12"/>
  <c r="F580" i="12"/>
  <c r="E580" i="12"/>
  <c r="D579" i="12"/>
  <c r="B579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D523" i="12"/>
  <c r="B523" i="12"/>
  <c r="D522" i="12"/>
  <c r="B522" i="12"/>
  <c r="D521" i="12"/>
  <c r="B521" i="12"/>
  <c r="D520" i="12"/>
  <c r="B520" i="12"/>
  <c r="D519" i="12"/>
  <c r="B519" i="12"/>
  <c r="D518" i="12"/>
  <c r="B518" i="12"/>
  <c r="O517" i="12"/>
  <c r="D517" i="12"/>
  <c r="B517" i="12"/>
  <c r="D516" i="12"/>
  <c r="B516" i="12"/>
  <c r="D515" i="12"/>
  <c r="B515" i="12"/>
  <c r="D514" i="12"/>
  <c r="B514" i="12"/>
  <c r="I513" i="12"/>
  <c r="I511" i="12" s="1"/>
  <c r="D513" i="12"/>
  <c r="B513" i="12"/>
  <c r="D512" i="12"/>
  <c r="B512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H511" i="12"/>
  <c r="G511" i="12"/>
  <c r="F511" i="12"/>
  <c r="E511" i="12"/>
  <c r="D510" i="12"/>
  <c r="D509" i="12" s="1"/>
  <c r="B510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8" i="12"/>
  <c r="B508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D506" i="12"/>
  <c r="B506" i="12"/>
  <c r="D505" i="12"/>
  <c r="B505" i="12"/>
  <c r="D504" i="12"/>
  <c r="D502" i="12" s="1"/>
  <c r="B504" i="12"/>
  <c r="D503" i="12"/>
  <c r="B503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1" i="12"/>
  <c r="B501" i="12"/>
  <c r="B500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G482" i="12"/>
  <c r="D482" i="12" s="1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O375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D367" i="12"/>
  <c r="B367" i="12"/>
  <c r="D366" i="12"/>
  <c r="B366" i="12"/>
  <c r="M365" i="12"/>
  <c r="D365" i="12" s="1"/>
  <c r="B365" i="12"/>
  <c r="D364" i="12"/>
  <c r="B364" i="12"/>
  <c r="L363" i="12"/>
  <c r="D363" i="12" s="1"/>
  <c r="B363" i="12"/>
  <c r="D362" i="12"/>
  <c r="B362" i="12"/>
  <c r="D361" i="12"/>
  <c r="B361" i="12"/>
  <c r="D360" i="12"/>
  <c r="B360" i="12"/>
  <c r="L359" i="12"/>
  <c r="D359" i="12"/>
  <c r="B359" i="12"/>
  <c r="D358" i="12"/>
  <c r="B358" i="12"/>
  <c r="D357" i="12"/>
  <c r="B357" i="12"/>
  <c r="D356" i="12"/>
  <c r="B356" i="12"/>
  <c r="D355" i="12"/>
  <c r="B355" i="12"/>
  <c r="L354" i="12"/>
  <c r="D354" i="12" s="1"/>
  <c r="B354" i="12"/>
  <c r="D353" i="12"/>
  <c r="B353" i="12"/>
  <c r="D352" i="12"/>
  <c r="B352" i="12"/>
  <c r="D351" i="12"/>
  <c r="B351" i="12"/>
  <c r="D350" i="12"/>
  <c r="B350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K349" i="12"/>
  <c r="J349" i="12"/>
  <c r="I349" i="12"/>
  <c r="H349" i="12"/>
  <c r="H8" i="12" s="1"/>
  <c r="H7" i="12" s="1"/>
  <c r="F349" i="12"/>
  <c r="E349" i="12"/>
  <c r="D348" i="12"/>
  <c r="B348" i="12"/>
  <c r="B347" i="12"/>
  <c r="B346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O338" i="12"/>
  <c r="D338" i="12" s="1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N316" i="12"/>
  <c r="M316" i="12"/>
  <c r="L316" i="12"/>
  <c r="K316" i="12"/>
  <c r="J316" i="12"/>
  <c r="I316" i="12"/>
  <c r="H316" i="12"/>
  <c r="G316" i="12"/>
  <c r="F316" i="12"/>
  <c r="E316" i="12"/>
  <c r="D315" i="12"/>
  <c r="B315" i="12"/>
  <c r="B314" i="12"/>
  <c r="B313" i="12"/>
  <c r="B312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M291" i="12"/>
  <c r="M289" i="12" s="1"/>
  <c r="D291" i="12"/>
  <c r="B291" i="12"/>
  <c r="D290" i="12"/>
  <c r="B290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L289" i="12"/>
  <c r="K289" i="12"/>
  <c r="J289" i="12"/>
  <c r="I289" i="12"/>
  <c r="H289" i="12"/>
  <c r="G289" i="12"/>
  <c r="F289" i="12"/>
  <c r="E289" i="12"/>
  <c r="D288" i="12"/>
  <c r="B288" i="12"/>
  <c r="B287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M207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O153" i="12"/>
  <c r="D153" i="12" s="1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O136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M120" i="12"/>
  <c r="D120" i="12" s="1"/>
  <c r="B120" i="12"/>
  <c r="D119" i="12"/>
  <c r="B119" i="12"/>
  <c r="D118" i="12"/>
  <c r="B118" i="12"/>
  <c r="O117" i="12"/>
  <c r="D117" i="12"/>
  <c r="B117" i="12"/>
  <c r="O116" i="12"/>
  <c r="D116" i="12" s="1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O83" i="12"/>
  <c r="D83" i="12" s="1"/>
  <c r="B83" i="12"/>
  <c r="D82" i="12"/>
  <c r="B82" i="12"/>
  <c r="D81" i="12"/>
  <c r="B81" i="12"/>
  <c r="D80" i="12"/>
  <c r="B80" i="12"/>
  <c r="O79" i="12"/>
  <c r="D79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N50" i="12"/>
  <c r="N9" i="12" s="1"/>
  <c r="M50" i="12"/>
  <c r="G50" i="12"/>
  <c r="D50" i="12" s="1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E42" i="12"/>
  <c r="D42" i="12" s="1"/>
  <c r="B42" i="12"/>
  <c r="D41" i="12"/>
  <c r="B41" i="12"/>
  <c r="D40" i="12"/>
  <c r="B40" i="12"/>
  <c r="D39" i="12"/>
  <c r="B39" i="12"/>
  <c r="D38" i="12"/>
  <c r="B38" i="12"/>
  <c r="D37" i="12"/>
  <c r="B37" i="12"/>
  <c r="L36" i="12"/>
  <c r="D36" i="12" s="1"/>
  <c r="B36" i="12"/>
  <c r="D35" i="12"/>
  <c r="B35" i="12"/>
  <c r="O34" i="12"/>
  <c r="G34" i="12"/>
  <c r="D34" i="12"/>
  <c r="B34" i="12"/>
  <c r="D33" i="12"/>
  <c r="B33" i="12"/>
  <c r="D32" i="12"/>
  <c r="B32" i="12"/>
  <c r="L31" i="12"/>
  <c r="D31" i="12"/>
  <c r="B31" i="12"/>
  <c r="D30" i="12"/>
  <c r="B30" i="12"/>
  <c r="D29" i="12"/>
  <c r="B29" i="12"/>
  <c r="D28" i="12"/>
  <c r="B28" i="12"/>
  <c r="L27" i="12"/>
  <c r="L9" i="12" s="1"/>
  <c r="D27" i="12"/>
  <c r="B27" i="12"/>
  <c r="D26" i="12"/>
  <c r="B26" i="12"/>
  <c r="D25" i="12"/>
  <c r="B25" i="12"/>
  <c r="D24" i="12"/>
  <c r="B24" i="12"/>
  <c r="D23" i="12"/>
  <c r="B23" i="12"/>
  <c r="G22" i="12"/>
  <c r="D22" i="12"/>
  <c r="B22" i="12"/>
  <c r="O21" i="12"/>
  <c r="D21" i="12" s="1"/>
  <c r="B21" i="12"/>
  <c r="D20" i="12"/>
  <c r="B20" i="12"/>
  <c r="D19" i="12"/>
  <c r="B19" i="12"/>
  <c r="M18" i="12"/>
  <c r="D18" i="12" s="1"/>
  <c r="B18" i="12"/>
  <c r="D17" i="12"/>
  <c r="B17" i="12"/>
  <c r="D16" i="12"/>
  <c r="B16" i="12"/>
  <c r="D15" i="12"/>
  <c r="B15" i="12"/>
  <c r="D14" i="12"/>
  <c r="B14" i="12"/>
  <c r="O13" i="12"/>
  <c r="D13" i="12" s="1"/>
  <c r="B13" i="12"/>
  <c r="D12" i="12"/>
  <c r="B12" i="12"/>
  <c r="O11" i="12"/>
  <c r="D11" i="12" s="1"/>
  <c r="B11" i="12"/>
  <c r="D10" i="12"/>
  <c r="B10" i="12"/>
  <c r="AA9" i="12"/>
  <c r="Z9" i="12"/>
  <c r="Y9" i="12"/>
  <c r="X9" i="12"/>
  <c r="W9" i="12"/>
  <c r="V9" i="12"/>
  <c r="U9" i="12"/>
  <c r="T9" i="12"/>
  <c r="T8" i="12" s="1"/>
  <c r="T7" i="12" s="1"/>
  <c r="S9" i="12"/>
  <c r="R9" i="12"/>
  <c r="Q9" i="12"/>
  <c r="P9" i="12"/>
  <c r="P8" i="12" s="1"/>
  <c r="P7" i="12" s="1"/>
  <c r="K9" i="12"/>
  <c r="J9" i="12"/>
  <c r="I9" i="12"/>
  <c r="H9" i="12"/>
  <c r="F9" i="12"/>
  <c r="X8" i="12"/>
  <c r="X7" i="12" s="1"/>
  <c r="W8" i="12" l="1"/>
  <c r="D511" i="12"/>
  <c r="G9" i="12"/>
  <c r="Q8" i="12"/>
  <c r="Q7" i="12" s="1"/>
  <c r="D682" i="12"/>
  <c r="D724" i="12"/>
  <c r="D768" i="12"/>
  <c r="D1070" i="12"/>
  <c r="D1236" i="12"/>
  <c r="D1256" i="12"/>
  <c r="D1263" i="12"/>
  <c r="D1299" i="12"/>
  <c r="S8" i="12"/>
  <c r="AA8" i="12"/>
  <c r="N8" i="12"/>
  <c r="N7" i="12" s="1"/>
  <c r="I8" i="12"/>
  <c r="I7" i="12" s="1"/>
  <c r="U8" i="12"/>
  <c r="Y8" i="12"/>
  <c r="D289" i="12"/>
  <c r="D9" i="12"/>
  <c r="F8" i="12"/>
  <c r="J8" i="12"/>
  <c r="R8" i="12"/>
  <c r="V8" i="12"/>
  <c r="V7" i="12" s="1"/>
  <c r="Z8" i="12"/>
  <c r="G349" i="12"/>
  <c r="K8" i="12"/>
  <c r="K7" i="12" s="1"/>
  <c r="D580" i="12"/>
  <c r="D721" i="12"/>
  <c r="D757" i="12"/>
  <c r="D778" i="12"/>
  <c r="D1013" i="12"/>
  <c r="I795" i="12"/>
  <c r="M795" i="12"/>
  <c r="Q795" i="12"/>
  <c r="U795" i="12"/>
  <c r="Y795" i="12"/>
  <c r="D1141" i="12"/>
  <c r="D1229" i="12"/>
  <c r="D1253" i="12"/>
  <c r="D1277" i="12"/>
  <c r="D1296" i="12"/>
  <c r="D1310" i="12"/>
  <c r="G795" i="12"/>
  <c r="K795" i="12"/>
  <c r="O795" i="12"/>
  <c r="S795" i="12"/>
  <c r="W795" i="12"/>
  <c r="AA795" i="12"/>
  <c r="D1238" i="12"/>
  <c r="D1242" i="12"/>
  <c r="D1307" i="12"/>
  <c r="J795" i="12"/>
  <c r="J7" i="12" s="1"/>
  <c r="N795" i="12"/>
  <c r="R795" i="12"/>
  <c r="R7" i="12" s="1"/>
  <c r="V795" i="12"/>
  <c r="Z795" i="12"/>
  <c r="Z7" i="12" s="1"/>
  <c r="D316" i="12"/>
  <c r="D349" i="12"/>
  <c r="U7" i="12"/>
  <c r="Y7" i="12"/>
  <c r="E9" i="12"/>
  <c r="E8" i="12" s="1"/>
  <c r="M9" i="12"/>
  <c r="L349" i="12"/>
  <c r="L8" i="12" s="1"/>
  <c r="L7" i="12" s="1"/>
  <c r="E795" i="12"/>
  <c r="O316" i="12"/>
  <c r="M349" i="12"/>
  <c r="O778" i="12"/>
  <c r="F1286" i="12"/>
  <c r="D1286" i="12" s="1"/>
  <c r="O9" i="12"/>
  <c r="G8" i="12" l="1"/>
  <c r="G7" i="12" s="1"/>
  <c r="AA7" i="12"/>
  <c r="D8" i="12"/>
  <c r="O8" i="12"/>
  <c r="O7" i="12" s="1"/>
  <c r="D795" i="12"/>
  <c r="S7" i="12"/>
  <c r="W7" i="12"/>
  <c r="D7" i="12"/>
  <c r="F795" i="12"/>
  <c r="F7" i="12" s="1"/>
  <c r="M8" i="12"/>
  <c r="M7" i="12" s="1"/>
  <c r="E7" i="12"/>
  <c r="AB17" i="11" l="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E19" i="11"/>
  <c r="AB18" i="11"/>
  <c r="AA18" i="11"/>
  <c r="Z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 s="1"/>
  <c r="AE66" i="8" l="1"/>
  <c r="L79" i="13" l="1"/>
  <c r="J79" i="13"/>
  <c r="I79" i="13"/>
  <c r="L82" i="13"/>
  <c r="K82" i="13"/>
  <c r="J82" i="13"/>
  <c r="I82" i="13"/>
  <c r="K81" i="13"/>
  <c r="B84" i="8" l="1"/>
  <c r="AE84" i="8"/>
  <c r="F84" i="8" s="1"/>
  <c r="F83" i="8" s="1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G80" i="8"/>
  <c r="AF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B82" i="8"/>
  <c r="AE82" i="8"/>
  <c r="F82" i="8" s="1"/>
  <c r="AE83" i="8" l="1"/>
  <c r="K89" i="13"/>
  <c r="K88" i="13" s="1"/>
  <c r="L88" i="13"/>
  <c r="J88" i="13"/>
  <c r="I88" i="13"/>
  <c r="E36" i="10"/>
  <c r="B90" i="8"/>
  <c r="AE90" i="8"/>
  <c r="F90" i="8" s="1"/>
  <c r="F89" i="8" s="1"/>
  <c r="AG89" i="8"/>
  <c r="AF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E89" i="8"/>
  <c r="AE89" i="8" l="1"/>
  <c r="L72" i="13" l="1"/>
  <c r="J72" i="13"/>
  <c r="I72" i="13"/>
  <c r="K80" i="13"/>
  <c r="K79" i="13" s="1"/>
  <c r="K87" i="13"/>
  <c r="K86" i="13" s="1"/>
  <c r="L86" i="13"/>
  <c r="J86" i="13"/>
  <c r="I86" i="13"/>
  <c r="K85" i="13"/>
  <c r="K84" i="13" s="1"/>
  <c r="L84" i="13"/>
  <c r="J84" i="13"/>
  <c r="I84" i="13"/>
  <c r="J78" i="13" l="1"/>
  <c r="L78" i="13"/>
  <c r="I78" i="13"/>
  <c r="K78" i="13"/>
  <c r="B86" i="8" l="1"/>
  <c r="AE86" i="8"/>
  <c r="F86" i="8" s="1"/>
  <c r="F85" i="8" s="1"/>
  <c r="AG85" i="8"/>
  <c r="AF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E85" i="8"/>
  <c r="B88" i="8"/>
  <c r="B81" i="8"/>
  <c r="AE81" i="8"/>
  <c r="E80" i="8"/>
  <c r="F81" i="8" l="1"/>
  <c r="F80" i="8" s="1"/>
  <c r="AE80" i="8"/>
  <c r="AE85" i="8"/>
  <c r="L243" i="13" l="1"/>
  <c r="K243" i="13"/>
  <c r="J243" i="13"/>
  <c r="I243" i="13"/>
  <c r="AE245" i="8"/>
  <c r="F245" i="8" s="1"/>
  <c r="F244" i="8" s="1"/>
  <c r="B245" i="8"/>
  <c r="AG244" i="8"/>
  <c r="AF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E244" i="8"/>
  <c r="AE244" i="8" l="1"/>
  <c r="P209" i="8" l="1"/>
  <c r="AE161" i="8" l="1"/>
  <c r="F161" i="8" s="1"/>
  <c r="B161" i="8"/>
  <c r="AE160" i="8"/>
  <c r="F160" i="8" s="1"/>
  <c r="B160" i="8"/>
  <c r="AE99" i="8"/>
  <c r="P99" i="8"/>
  <c r="E21" i="11" l="1"/>
  <c r="AB20" i="11"/>
  <c r="AA20" i="11"/>
  <c r="Z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AG218" i="8"/>
  <c r="AF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P13" i="8"/>
  <c r="E20" i="11" l="1"/>
  <c r="B60" i="13" l="1"/>
  <c r="K60" i="13"/>
  <c r="K59" i="13" s="1"/>
  <c r="L59" i="13"/>
  <c r="J59" i="13"/>
  <c r="I59" i="13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F61" i="8" l="1"/>
  <c r="AE60" i="8"/>
  <c r="F60" i="8" l="1"/>
  <c r="E43" i="10" l="1"/>
  <c r="E29" i="10"/>
  <c r="E10" i="10"/>
  <c r="L245" i="13"/>
  <c r="K245" i="13"/>
  <c r="J245" i="13"/>
  <c r="I245" i="13"/>
  <c r="L241" i="13"/>
  <c r="K241" i="13"/>
  <c r="J241" i="13"/>
  <c r="I241" i="13"/>
  <c r="L239" i="13"/>
  <c r="K239" i="13"/>
  <c r="J239" i="13"/>
  <c r="I239" i="13"/>
  <c r="L237" i="13"/>
  <c r="K237" i="13"/>
  <c r="J237" i="13"/>
  <c r="I237" i="13"/>
  <c r="L234" i="13"/>
  <c r="K234" i="13"/>
  <c r="J234" i="13"/>
  <c r="I234" i="13"/>
  <c r="K233" i="13"/>
  <c r="K232" i="13" s="1"/>
  <c r="L232" i="13"/>
  <c r="J232" i="13"/>
  <c r="I232" i="13"/>
  <c r="L230" i="13"/>
  <c r="K230" i="13"/>
  <c r="J230" i="13"/>
  <c r="I230" i="13"/>
  <c r="L228" i="13"/>
  <c r="K228" i="13"/>
  <c r="J228" i="13"/>
  <c r="I228" i="13"/>
  <c r="L226" i="13"/>
  <c r="K226" i="13"/>
  <c r="J226" i="13"/>
  <c r="I226" i="13"/>
  <c r="L224" i="13"/>
  <c r="K224" i="13"/>
  <c r="J224" i="13"/>
  <c r="I224" i="13"/>
  <c r="L222" i="13"/>
  <c r="K222" i="13"/>
  <c r="J222" i="13"/>
  <c r="I222" i="13"/>
  <c r="L217" i="13"/>
  <c r="K217" i="13"/>
  <c r="J217" i="13"/>
  <c r="I217" i="13"/>
  <c r="L215" i="13"/>
  <c r="K215" i="13"/>
  <c r="J215" i="13"/>
  <c r="I215" i="13"/>
  <c r="L213" i="13"/>
  <c r="K213" i="13"/>
  <c r="J213" i="13"/>
  <c r="I213" i="13"/>
  <c r="L211" i="13"/>
  <c r="K211" i="13"/>
  <c r="J211" i="13"/>
  <c r="I211" i="13"/>
  <c r="L207" i="13"/>
  <c r="K207" i="13"/>
  <c r="J207" i="13"/>
  <c r="I207" i="13"/>
  <c r="L204" i="13"/>
  <c r="K204" i="13"/>
  <c r="J204" i="13"/>
  <c r="I204" i="13"/>
  <c r="L201" i="13"/>
  <c r="K201" i="13"/>
  <c r="J201" i="13"/>
  <c r="I201" i="13"/>
  <c r="L199" i="13"/>
  <c r="K199" i="13"/>
  <c r="J199" i="13"/>
  <c r="I199" i="13"/>
  <c r="K198" i="13"/>
  <c r="K194" i="13" s="1"/>
  <c r="L194" i="13"/>
  <c r="J194" i="13"/>
  <c r="I194" i="13"/>
  <c r="L192" i="13"/>
  <c r="K192" i="13"/>
  <c r="J192" i="13"/>
  <c r="I192" i="13"/>
  <c r="L189" i="13"/>
  <c r="K189" i="13"/>
  <c r="J189" i="13"/>
  <c r="I189" i="13"/>
  <c r="L186" i="13"/>
  <c r="K186" i="13"/>
  <c r="J186" i="13"/>
  <c r="I186" i="13"/>
  <c r="L179" i="13"/>
  <c r="K179" i="13"/>
  <c r="J179" i="13"/>
  <c r="I179" i="13"/>
  <c r="L163" i="13"/>
  <c r="K163" i="13"/>
  <c r="J163" i="13"/>
  <c r="I163" i="13"/>
  <c r="L134" i="13"/>
  <c r="K134" i="13"/>
  <c r="J134" i="13"/>
  <c r="I134" i="13"/>
  <c r="L129" i="13"/>
  <c r="K129" i="13"/>
  <c r="J129" i="13"/>
  <c r="I129" i="13"/>
  <c r="L121" i="13"/>
  <c r="K121" i="13"/>
  <c r="J121" i="13"/>
  <c r="I121" i="13"/>
  <c r="L105" i="13"/>
  <c r="K105" i="13"/>
  <c r="J105" i="13"/>
  <c r="I105" i="13"/>
  <c r="L101" i="13"/>
  <c r="K101" i="13"/>
  <c r="J101" i="13"/>
  <c r="I101" i="13"/>
  <c r="K100" i="13"/>
  <c r="K99" i="13" s="1"/>
  <c r="L99" i="13"/>
  <c r="J99" i="13"/>
  <c r="I99" i="13"/>
  <c r="L92" i="13"/>
  <c r="K92" i="13"/>
  <c r="J92" i="13"/>
  <c r="I92" i="13"/>
  <c r="K77" i="13"/>
  <c r="K76" i="13" s="1"/>
  <c r="B77" i="13"/>
  <c r="L76" i="13"/>
  <c r="J76" i="13"/>
  <c r="I76" i="13"/>
  <c r="K75" i="13"/>
  <c r="K74" i="13" s="1"/>
  <c r="B75" i="13"/>
  <c r="L74" i="13"/>
  <c r="J74" i="13"/>
  <c r="I74" i="13"/>
  <c r="K73" i="13"/>
  <c r="B73" i="13"/>
  <c r="B71" i="13"/>
  <c r="L70" i="13"/>
  <c r="L69" i="13" s="1"/>
  <c r="L68" i="13" s="1"/>
  <c r="K70" i="13"/>
  <c r="J70" i="13"/>
  <c r="I70" i="13"/>
  <c r="K69" i="13"/>
  <c r="K68" i="13" s="1"/>
  <c r="B69" i="13"/>
  <c r="J68" i="13"/>
  <c r="I68" i="13"/>
  <c r="B67" i="13"/>
  <c r="B66" i="13"/>
  <c r="K65" i="13"/>
  <c r="K64" i="13" s="1"/>
  <c r="B65" i="13"/>
  <c r="L64" i="13"/>
  <c r="J64" i="13"/>
  <c r="I64" i="13"/>
  <c r="B62" i="13"/>
  <c r="L61" i="13"/>
  <c r="K61" i="13"/>
  <c r="J61" i="13"/>
  <c r="I61" i="13"/>
  <c r="K58" i="13"/>
  <c r="K57" i="13" s="1"/>
  <c r="B58" i="13"/>
  <c r="L57" i="13"/>
  <c r="J57" i="13"/>
  <c r="I57" i="13"/>
  <c r="B56" i="13"/>
  <c r="K55" i="13"/>
  <c r="K53" i="13" s="1"/>
  <c r="B55" i="13"/>
  <c r="B54" i="13"/>
  <c r="L53" i="13"/>
  <c r="J53" i="13"/>
  <c r="I53" i="13"/>
  <c r="K52" i="13"/>
  <c r="K51" i="13" s="1"/>
  <c r="B52" i="13"/>
  <c r="L51" i="13"/>
  <c r="J51" i="13"/>
  <c r="I51" i="13"/>
  <c r="K50" i="13"/>
  <c r="K49" i="13" s="1"/>
  <c r="B50" i="13"/>
  <c r="L49" i="13"/>
  <c r="J49" i="13"/>
  <c r="I49" i="13"/>
  <c r="K48" i="13"/>
  <c r="K47" i="13" s="1"/>
  <c r="B48" i="13"/>
  <c r="L47" i="13"/>
  <c r="J47" i="13"/>
  <c r="I47" i="13"/>
  <c r="K46" i="13"/>
  <c r="B46" i="13"/>
  <c r="K45" i="13"/>
  <c r="B45" i="13"/>
  <c r="K44" i="13"/>
  <c r="B44" i="13"/>
  <c r="L43" i="13"/>
  <c r="J43" i="13"/>
  <c r="I43" i="13"/>
  <c r="K42" i="13"/>
  <c r="K41" i="13" s="1"/>
  <c r="B42" i="13"/>
  <c r="L41" i="13"/>
  <c r="J41" i="13"/>
  <c r="I41" i="13"/>
  <c r="K40" i="13"/>
  <c r="K39" i="13" s="1"/>
  <c r="B40" i="13"/>
  <c r="L39" i="13"/>
  <c r="J39" i="13"/>
  <c r="I39" i="13"/>
  <c r="K38" i="13"/>
  <c r="B38" i="13"/>
  <c r="K37" i="13"/>
  <c r="B37" i="13"/>
  <c r="K36" i="13"/>
  <c r="B36" i="13"/>
  <c r="L35" i="13"/>
  <c r="J35" i="13"/>
  <c r="I35" i="13"/>
  <c r="B34" i="13"/>
  <c r="K33" i="13"/>
  <c r="K32" i="13" s="1"/>
  <c r="B33" i="13"/>
  <c r="L32" i="13"/>
  <c r="J32" i="13"/>
  <c r="I32" i="13"/>
  <c r="K31" i="13"/>
  <c r="B31" i="13"/>
  <c r="K30" i="13"/>
  <c r="B30" i="13"/>
  <c r="L29" i="13"/>
  <c r="J29" i="13"/>
  <c r="I29" i="13"/>
  <c r="K28" i="13"/>
  <c r="K27" i="13" s="1"/>
  <c r="B28" i="13"/>
  <c r="L27" i="13"/>
  <c r="J27" i="13"/>
  <c r="I27" i="13"/>
  <c r="K26" i="13"/>
  <c r="K25" i="13" s="1"/>
  <c r="B26" i="13"/>
  <c r="L25" i="13"/>
  <c r="J25" i="13"/>
  <c r="I25" i="13"/>
  <c r="K24" i="13"/>
  <c r="K23" i="13" s="1"/>
  <c r="B24" i="13"/>
  <c r="L23" i="13"/>
  <c r="J23" i="13"/>
  <c r="I23" i="13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K13" i="13"/>
  <c r="K12" i="13" s="1"/>
  <c r="B13" i="13"/>
  <c r="L12" i="13"/>
  <c r="J12" i="13"/>
  <c r="I12" i="13"/>
  <c r="AE247" i="8"/>
  <c r="B247" i="8"/>
  <c r="AG246" i="8"/>
  <c r="AF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E246" i="8"/>
  <c r="AE243" i="8"/>
  <c r="B243" i="8"/>
  <c r="AG242" i="8"/>
  <c r="AF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E242" i="8"/>
  <c r="AE241" i="8"/>
  <c r="B241" i="8"/>
  <c r="AG240" i="8"/>
  <c r="AF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AE239" i="8"/>
  <c r="B239" i="8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E238" i="8"/>
  <c r="B237" i="8"/>
  <c r="F236" i="8"/>
  <c r="B236" i="8"/>
  <c r="AG235" i="8"/>
  <c r="AF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E235" i="8"/>
  <c r="AE234" i="8"/>
  <c r="B234" i="8"/>
  <c r="AG233" i="8"/>
  <c r="AF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E233" i="8"/>
  <c r="AE232" i="8"/>
  <c r="B232" i="8"/>
  <c r="AG231" i="8"/>
  <c r="AF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E231" i="8"/>
  <c r="AE230" i="8"/>
  <c r="B230" i="8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B228" i="8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F226" i="8"/>
  <c r="B226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F224" i="8"/>
  <c r="B224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AE222" i="8"/>
  <c r="B222" i="8"/>
  <c r="AE221" i="8"/>
  <c r="B221" i="8"/>
  <c r="AE220" i="8"/>
  <c r="B220" i="8"/>
  <c r="AE219" i="8"/>
  <c r="B219" i="8"/>
  <c r="E218" i="8"/>
  <c r="AE217" i="8"/>
  <c r="B217" i="8"/>
  <c r="AE215" i="8"/>
  <c r="B215" i="8"/>
  <c r="AG214" i="8"/>
  <c r="AF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E214" i="8"/>
  <c r="AE213" i="8"/>
  <c r="B213" i="8"/>
  <c r="AG212" i="8"/>
  <c r="AF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E212" i="8"/>
  <c r="AE211" i="8"/>
  <c r="B211" i="8"/>
  <c r="AE210" i="8"/>
  <c r="B210" i="8"/>
  <c r="B209" i="8"/>
  <c r="AG208" i="8"/>
  <c r="AF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O208" i="8"/>
  <c r="N208" i="8"/>
  <c r="M208" i="8"/>
  <c r="L208" i="8"/>
  <c r="K208" i="8"/>
  <c r="J208" i="8"/>
  <c r="I208" i="8"/>
  <c r="H208" i="8"/>
  <c r="G208" i="8"/>
  <c r="E208" i="8"/>
  <c r="AE207" i="8"/>
  <c r="B207" i="8"/>
  <c r="AE206" i="8"/>
  <c r="B206" i="8"/>
  <c r="AG205" i="8"/>
  <c r="AF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E205" i="8"/>
  <c r="AE204" i="8"/>
  <c r="B204" i="8"/>
  <c r="AE203" i="8"/>
  <c r="B203" i="8"/>
  <c r="AG202" i="8"/>
  <c r="AF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E202" i="8"/>
  <c r="F201" i="8"/>
  <c r="B201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AE199" i="8"/>
  <c r="B199" i="8"/>
  <c r="AE198" i="8"/>
  <c r="B198" i="8"/>
  <c r="AE197" i="8"/>
  <c r="B197" i="8"/>
  <c r="AE196" i="8"/>
  <c r="B196" i="8"/>
  <c r="AG195" i="8"/>
  <c r="AF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E195" i="8"/>
  <c r="AE194" i="8"/>
  <c r="B194" i="8"/>
  <c r="AG193" i="8"/>
  <c r="AF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E193" i="8"/>
  <c r="AE192" i="8"/>
  <c r="B192" i="8"/>
  <c r="F191" i="8"/>
  <c r="B191" i="8"/>
  <c r="AG190" i="8"/>
  <c r="AF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E190" i="8"/>
  <c r="F189" i="8"/>
  <c r="B189" i="8"/>
  <c r="F188" i="8"/>
  <c r="B188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E187" i="8"/>
  <c r="AE186" i="8"/>
  <c r="B186" i="8"/>
  <c r="AE185" i="8"/>
  <c r="B185" i="8"/>
  <c r="AE184" i="8"/>
  <c r="B184" i="8"/>
  <c r="AE183" i="8"/>
  <c r="B183" i="8"/>
  <c r="AE182" i="8"/>
  <c r="B182" i="8"/>
  <c r="AE181" i="8"/>
  <c r="B181" i="8"/>
  <c r="AG180" i="8"/>
  <c r="AF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E180" i="8"/>
  <c r="AE179" i="8"/>
  <c r="B179" i="8"/>
  <c r="AE178" i="8"/>
  <c r="B178" i="8"/>
  <c r="F177" i="8"/>
  <c r="B177" i="8"/>
  <c r="AE176" i="8"/>
  <c r="B176" i="8"/>
  <c r="F175" i="8"/>
  <c r="B175" i="8"/>
  <c r="F174" i="8"/>
  <c r="B174" i="8"/>
  <c r="F173" i="8"/>
  <c r="B173" i="8"/>
  <c r="F172" i="8"/>
  <c r="B172" i="8"/>
  <c r="F171" i="8"/>
  <c r="B171" i="8"/>
  <c r="F170" i="8"/>
  <c r="B170" i="8"/>
  <c r="F169" i="8"/>
  <c r="B169" i="8"/>
  <c r="F168" i="8"/>
  <c r="B168" i="8"/>
  <c r="F167" i="8"/>
  <c r="B167" i="8"/>
  <c r="F166" i="8"/>
  <c r="B166" i="8"/>
  <c r="F165" i="8"/>
  <c r="B165" i="8"/>
  <c r="AG164" i="8"/>
  <c r="AF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E164" i="8"/>
  <c r="AE163" i="8"/>
  <c r="B163" i="8"/>
  <c r="AE162" i="8"/>
  <c r="B162" i="8"/>
  <c r="AE159" i="8"/>
  <c r="B159" i="8"/>
  <c r="B158" i="8"/>
  <c r="AE157" i="8"/>
  <c r="B157" i="8"/>
  <c r="AE156" i="8"/>
  <c r="B156" i="8"/>
  <c r="AE155" i="8"/>
  <c r="B155" i="8"/>
  <c r="AE154" i="8"/>
  <c r="B154" i="8"/>
  <c r="AE153" i="8"/>
  <c r="B153" i="8"/>
  <c r="AE152" i="8"/>
  <c r="B152" i="8"/>
  <c r="F151" i="8"/>
  <c r="B151" i="8"/>
  <c r="AE150" i="8"/>
  <c r="B150" i="8"/>
  <c r="AE149" i="8"/>
  <c r="B149" i="8"/>
  <c r="AE148" i="8"/>
  <c r="B148" i="8"/>
  <c r="AE147" i="8"/>
  <c r="B147" i="8"/>
  <c r="AE146" i="8"/>
  <c r="B146" i="8"/>
  <c r="AE145" i="8"/>
  <c r="B145" i="8"/>
  <c r="F144" i="8"/>
  <c r="B144" i="8"/>
  <c r="AE143" i="8"/>
  <c r="B143" i="8"/>
  <c r="F142" i="8"/>
  <c r="B142" i="8"/>
  <c r="F141" i="8"/>
  <c r="B141" i="8"/>
  <c r="AE140" i="8"/>
  <c r="B140" i="8"/>
  <c r="AE139" i="8"/>
  <c r="B139" i="8"/>
  <c r="AE138" i="8"/>
  <c r="B138" i="8"/>
  <c r="B137" i="8"/>
  <c r="B136" i="8"/>
  <c r="AG135" i="8"/>
  <c r="AF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E135" i="8"/>
  <c r="F134" i="8"/>
  <c r="B134" i="8"/>
  <c r="AE133" i="8"/>
  <c r="B133" i="8"/>
  <c r="F132" i="8"/>
  <c r="B132" i="8"/>
  <c r="F131" i="8"/>
  <c r="B131" i="8"/>
  <c r="AG130" i="8"/>
  <c r="AF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E130" i="8"/>
  <c r="AE129" i="8"/>
  <c r="B129" i="8"/>
  <c r="AE128" i="8"/>
  <c r="B128" i="8"/>
  <c r="F127" i="8"/>
  <c r="B127" i="8"/>
  <c r="F126" i="8"/>
  <c r="B126" i="8"/>
  <c r="F125" i="8"/>
  <c r="B125" i="8"/>
  <c r="AE124" i="8"/>
  <c r="B124" i="8"/>
  <c r="F123" i="8"/>
  <c r="B123" i="8"/>
  <c r="AG122" i="8"/>
  <c r="AF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E122" i="8"/>
  <c r="AE121" i="8"/>
  <c r="B121" i="8"/>
  <c r="F120" i="8"/>
  <c r="B120" i="8"/>
  <c r="AE119" i="8"/>
  <c r="B119" i="8"/>
  <c r="AE118" i="8"/>
  <c r="B118" i="8"/>
  <c r="F117" i="8"/>
  <c r="B117" i="8"/>
  <c r="F116" i="8"/>
  <c r="B116" i="8"/>
  <c r="F115" i="8"/>
  <c r="B115" i="8"/>
  <c r="F114" i="8"/>
  <c r="B114" i="8"/>
  <c r="B113" i="8"/>
  <c r="AE112" i="8"/>
  <c r="B112" i="8"/>
  <c r="F111" i="8"/>
  <c r="B111" i="8"/>
  <c r="F110" i="8"/>
  <c r="B110" i="8"/>
  <c r="F109" i="8"/>
  <c r="B109" i="8"/>
  <c r="F108" i="8"/>
  <c r="B108" i="8"/>
  <c r="F107" i="8"/>
  <c r="B107" i="8"/>
  <c r="AG106" i="8"/>
  <c r="AF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E106" i="8"/>
  <c r="AE105" i="8"/>
  <c r="B105" i="8"/>
  <c r="F104" i="8"/>
  <c r="B104" i="8"/>
  <c r="AE103" i="8"/>
  <c r="B103" i="8"/>
  <c r="AG102" i="8"/>
  <c r="AF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E102" i="8"/>
  <c r="AE101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F99" i="8"/>
  <c r="B99" i="8"/>
  <c r="AE98" i="8"/>
  <c r="B98" i="8"/>
  <c r="B97" i="8"/>
  <c r="B96" i="8"/>
  <c r="F95" i="8"/>
  <c r="B95" i="8"/>
  <c r="F94" i="8"/>
  <c r="B94" i="8"/>
  <c r="AG93" i="8"/>
  <c r="AF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E93" i="8"/>
  <c r="AE88" i="8"/>
  <c r="AG87" i="8"/>
  <c r="AG79" i="8" s="1"/>
  <c r="AF87" i="8"/>
  <c r="AF79" i="8" s="1"/>
  <c r="AD87" i="8"/>
  <c r="AD79" i="8" s="1"/>
  <c r="AC87" i="8"/>
  <c r="AC79" i="8" s="1"/>
  <c r="AB87" i="8"/>
  <c r="AB79" i="8" s="1"/>
  <c r="AA87" i="8"/>
  <c r="AA79" i="8" s="1"/>
  <c r="Z87" i="8"/>
  <c r="Z79" i="8" s="1"/>
  <c r="Y87" i="8"/>
  <c r="Y79" i="8" s="1"/>
  <c r="X87" i="8"/>
  <c r="X79" i="8" s="1"/>
  <c r="W87" i="8"/>
  <c r="W79" i="8" s="1"/>
  <c r="V87" i="8"/>
  <c r="V79" i="8" s="1"/>
  <c r="U87" i="8"/>
  <c r="U79" i="8" s="1"/>
  <c r="T87" i="8"/>
  <c r="T79" i="8" s="1"/>
  <c r="S87" i="8"/>
  <c r="S79" i="8" s="1"/>
  <c r="R87" i="8"/>
  <c r="R79" i="8" s="1"/>
  <c r="Q87" i="8"/>
  <c r="Q79" i="8" s="1"/>
  <c r="P87" i="8"/>
  <c r="P79" i="8" s="1"/>
  <c r="O87" i="8"/>
  <c r="O79" i="8" s="1"/>
  <c r="N87" i="8"/>
  <c r="N79" i="8" s="1"/>
  <c r="M87" i="8"/>
  <c r="M79" i="8" s="1"/>
  <c r="L87" i="8"/>
  <c r="L79" i="8" s="1"/>
  <c r="K87" i="8"/>
  <c r="K79" i="8" s="1"/>
  <c r="J87" i="8"/>
  <c r="J79" i="8" s="1"/>
  <c r="I87" i="8"/>
  <c r="I79" i="8" s="1"/>
  <c r="H87" i="8"/>
  <c r="H79" i="8" s="1"/>
  <c r="G87" i="8"/>
  <c r="G79" i="8" s="1"/>
  <c r="E87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B76" i="8"/>
  <c r="AG75" i="8"/>
  <c r="AF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E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B68" i="8"/>
  <c r="B67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AE47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B23" i="8"/>
  <c r="AE22" i="8"/>
  <c r="B22" i="8"/>
  <c r="AE21" i="8"/>
  <c r="F20" i="8"/>
  <c r="B20" i="8"/>
  <c r="F19" i="8"/>
  <c r="B19" i="8"/>
  <c r="AE18" i="8"/>
  <c r="B18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AB13" i="11"/>
  <c r="AB12" i="11" s="1"/>
  <c r="AB11" i="11" s="1"/>
  <c r="AA13" i="11"/>
  <c r="AA12" i="11" s="1"/>
  <c r="AA11" i="11" s="1"/>
  <c r="Z13" i="11"/>
  <c r="Z12" i="11" s="1"/>
  <c r="Z11" i="11" s="1"/>
  <c r="Q13" i="11"/>
  <c r="Q12" i="11" s="1"/>
  <c r="Q11" i="11" s="1"/>
  <c r="P13" i="11"/>
  <c r="P12" i="11" s="1"/>
  <c r="P11" i="11" s="1"/>
  <c r="O13" i="11"/>
  <c r="O12" i="11" s="1"/>
  <c r="O11" i="11" s="1"/>
  <c r="N13" i="11"/>
  <c r="N12" i="11" s="1"/>
  <c r="N11" i="11" s="1"/>
  <c r="M13" i="11"/>
  <c r="M12" i="11" s="1"/>
  <c r="M11" i="11" s="1"/>
  <c r="L13" i="11"/>
  <c r="K13" i="11"/>
  <c r="K12" i="11" s="1"/>
  <c r="K11" i="11" s="1"/>
  <c r="J13" i="11"/>
  <c r="J12" i="11" s="1"/>
  <c r="J11" i="11" s="1"/>
  <c r="I13" i="11"/>
  <c r="I12" i="11" s="1"/>
  <c r="I11" i="11" s="1"/>
  <c r="H13" i="11"/>
  <c r="H12" i="11" s="1"/>
  <c r="H11" i="11" s="1"/>
  <c r="G13" i="11"/>
  <c r="G12" i="11" s="1"/>
  <c r="G11" i="11" s="1"/>
  <c r="F13" i="11"/>
  <c r="F12" i="11" s="1"/>
  <c r="F11" i="11" s="1"/>
  <c r="Y12" i="11"/>
  <c r="Y11" i="11" s="1"/>
  <c r="X12" i="11"/>
  <c r="X11" i="11" s="1"/>
  <c r="W12" i="11"/>
  <c r="W11" i="11" s="1"/>
  <c r="V12" i="11"/>
  <c r="V11" i="11" s="1"/>
  <c r="U12" i="11"/>
  <c r="U11" i="11" s="1"/>
  <c r="T12" i="11"/>
  <c r="T11" i="11" s="1"/>
  <c r="S12" i="11"/>
  <c r="S11" i="11" s="1"/>
  <c r="R12" i="11"/>
  <c r="R11" i="11" s="1"/>
  <c r="L12" i="11"/>
  <c r="L11" i="11" s="1"/>
  <c r="E10" i="11"/>
  <c r="F10" i="11" s="1"/>
  <c r="D6" i="12"/>
  <c r="E6" i="12" s="1"/>
  <c r="E9" i="10" l="1"/>
  <c r="I63" i="13"/>
  <c r="J63" i="13"/>
  <c r="L63" i="13"/>
  <c r="K72" i="13"/>
  <c r="K63" i="13" s="1"/>
  <c r="J64" i="8"/>
  <c r="N64" i="8"/>
  <c r="R64" i="8"/>
  <c r="V64" i="8"/>
  <c r="Z64" i="8"/>
  <c r="AD64" i="8"/>
  <c r="G64" i="8"/>
  <c r="K64" i="8"/>
  <c r="O64" i="8"/>
  <c r="S64" i="8"/>
  <c r="W64" i="8"/>
  <c r="AA64" i="8"/>
  <c r="AF64" i="8"/>
  <c r="J91" i="13"/>
  <c r="H64" i="8"/>
  <c r="L64" i="8"/>
  <c r="P64" i="8"/>
  <c r="T64" i="8"/>
  <c r="X64" i="8"/>
  <c r="AB64" i="8"/>
  <c r="AG64" i="8"/>
  <c r="I64" i="8"/>
  <c r="M64" i="8"/>
  <c r="Q64" i="8"/>
  <c r="U64" i="8"/>
  <c r="Y64" i="8"/>
  <c r="AC64" i="8"/>
  <c r="E79" i="8"/>
  <c r="I92" i="8"/>
  <c r="M92" i="8"/>
  <c r="Q92" i="8"/>
  <c r="U92" i="8"/>
  <c r="I91" i="13"/>
  <c r="K91" i="13"/>
  <c r="L91" i="13"/>
  <c r="Y92" i="8"/>
  <c r="AC92" i="8"/>
  <c r="J92" i="8"/>
  <c r="N92" i="8"/>
  <c r="R92" i="8"/>
  <c r="V92" i="8"/>
  <c r="Z92" i="8"/>
  <c r="AD92" i="8"/>
  <c r="G92" i="8"/>
  <c r="K92" i="8"/>
  <c r="S92" i="8"/>
  <c r="W92" i="8"/>
  <c r="AA92" i="8"/>
  <c r="AF92" i="8"/>
  <c r="O92" i="8"/>
  <c r="H92" i="8"/>
  <c r="L92" i="8"/>
  <c r="T92" i="8"/>
  <c r="X92" i="8"/>
  <c r="AB92" i="8"/>
  <c r="AG92" i="8"/>
  <c r="E15" i="11"/>
  <c r="E13" i="11"/>
  <c r="E12" i="11" s="1"/>
  <c r="E11" i="11" s="1"/>
  <c r="K29" i="13"/>
  <c r="K14" i="13"/>
  <c r="I11" i="13"/>
  <c r="J11" i="13"/>
  <c r="L11" i="13"/>
  <c r="K35" i="13"/>
  <c r="F18" i="8"/>
  <c r="F22" i="8"/>
  <c r="F37" i="8"/>
  <c r="F39" i="8"/>
  <c r="F52" i="8"/>
  <c r="F67" i="8"/>
  <c r="F72" i="8"/>
  <c r="F97" i="8"/>
  <c r="F124" i="8"/>
  <c r="F128" i="8"/>
  <c r="F137" i="8"/>
  <c r="F139" i="8"/>
  <c r="F143" i="8"/>
  <c r="F145" i="8"/>
  <c r="F147" i="8"/>
  <c r="F149" i="8"/>
  <c r="F153" i="8"/>
  <c r="F155" i="8"/>
  <c r="F157" i="8"/>
  <c r="F159" i="8"/>
  <c r="F163" i="8"/>
  <c r="F182" i="8"/>
  <c r="F184" i="8"/>
  <c r="F186" i="8"/>
  <c r="F203" i="8"/>
  <c r="F221" i="8"/>
  <c r="F223" i="8"/>
  <c r="F230" i="8"/>
  <c r="F247" i="8"/>
  <c r="F26" i="8"/>
  <c r="F32" i="8"/>
  <c r="F48" i="8"/>
  <c r="F62" i="8"/>
  <c r="F74" i="8"/>
  <c r="F101" i="8"/>
  <c r="F112" i="8"/>
  <c r="F119" i="8"/>
  <c r="F121" i="8"/>
  <c r="F179" i="8"/>
  <c r="F197" i="8"/>
  <c r="F199" i="8"/>
  <c r="F207" i="8"/>
  <c r="AE209" i="8"/>
  <c r="F209" i="8" s="1"/>
  <c r="F211" i="8"/>
  <c r="F217" i="8"/>
  <c r="F232" i="8"/>
  <c r="F17" i="8"/>
  <c r="F21" i="8"/>
  <c r="F23" i="8"/>
  <c r="F29" i="8"/>
  <c r="F38" i="8"/>
  <c r="F51" i="8"/>
  <c r="F66" i="8"/>
  <c r="F68" i="8"/>
  <c r="F96" i="8"/>
  <c r="F98" i="8"/>
  <c r="F103" i="8"/>
  <c r="F105" i="8"/>
  <c r="F129" i="8"/>
  <c r="F136" i="8"/>
  <c r="F138" i="8"/>
  <c r="F140" i="8"/>
  <c r="F146" i="8"/>
  <c r="F148" i="8"/>
  <c r="F150" i="8"/>
  <c r="F152" i="8"/>
  <c r="F154" i="8"/>
  <c r="F156" i="8"/>
  <c r="F158" i="8"/>
  <c r="F162" i="8"/>
  <c r="F181" i="8"/>
  <c r="F185" i="8"/>
  <c r="F204" i="8"/>
  <c r="F220" i="8"/>
  <c r="F222" i="8"/>
  <c r="F225" i="8"/>
  <c r="F234" i="8"/>
  <c r="F241" i="8"/>
  <c r="F25" i="8"/>
  <c r="F31" i="8"/>
  <c r="F56" i="8"/>
  <c r="F54" i="8" s="1"/>
  <c r="F58" i="8"/>
  <c r="F70" i="8"/>
  <c r="F113" i="8"/>
  <c r="F118" i="8"/>
  <c r="F133" i="8"/>
  <c r="F130" i="8" s="1"/>
  <c r="F176" i="8"/>
  <c r="F178" i="8"/>
  <c r="F198" i="8"/>
  <c r="F200" i="8"/>
  <c r="F206" i="8"/>
  <c r="F210" i="8"/>
  <c r="F228" i="8"/>
  <c r="F243" i="8"/>
  <c r="F219" i="8"/>
  <c r="AE218" i="8"/>
  <c r="P208" i="8"/>
  <c r="P92" i="8" s="1"/>
  <c r="N12" i="8"/>
  <c r="W12" i="8"/>
  <c r="AF12" i="8"/>
  <c r="J12" i="8"/>
  <c r="S12" i="8"/>
  <c r="AA12" i="8"/>
  <c r="K12" i="8"/>
  <c r="X12" i="8"/>
  <c r="AE229" i="8"/>
  <c r="AE233" i="8"/>
  <c r="G12" i="8"/>
  <c r="T12" i="8"/>
  <c r="AB12" i="8"/>
  <c r="H12" i="8"/>
  <c r="L12" i="8"/>
  <c r="Q12" i="8"/>
  <c r="U12" i="8"/>
  <c r="Y12" i="8"/>
  <c r="AC12" i="8"/>
  <c r="AE24" i="8"/>
  <c r="O12" i="8"/>
  <c r="AG12" i="8"/>
  <c r="I12" i="8"/>
  <c r="M12" i="8"/>
  <c r="R12" i="8"/>
  <c r="V12" i="8"/>
  <c r="Z12" i="8"/>
  <c r="AD12" i="8"/>
  <c r="K43" i="13"/>
  <c r="AE71" i="8"/>
  <c r="F187" i="8"/>
  <c r="AE100" i="8"/>
  <c r="AE231" i="8"/>
  <c r="AE73" i="8"/>
  <c r="E12" i="8"/>
  <c r="AE69" i="8"/>
  <c r="AE102" i="8"/>
  <c r="AE164" i="8"/>
  <c r="AE227" i="8"/>
  <c r="E11" i="8"/>
  <c r="P54" i="8"/>
  <c r="P12" i="8" s="1"/>
  <c r="E64" i="8"/>
  <c r="AE50" i="8"/>
  <c r="AE135" i="8"/>
  <c r="AE205" i="8"/>
  <c r="F215" i="8"/>
  <c r="AE214" i="8"/>
  <c r="F43" i="8"/>
  <c r="AE42" i="8"/>
  <c r="F88" i="8"/>
  <c r="AE87" i="8"/>
  <c r="AE79" i="8" s="1"/>
  <c r="AE93" i="8"/>
  <c r="F183" i="8"/>
  <c r="AE180" i="8"/>
  <c r="F192" i="8"/>
  <c r="AE190" i="8"/>
  <c r="F239" i="8"/>
  <c r="AE238" i="8"/>
  <c r="F14" i="8"/>
  <c r="AE13" i="8"/>
  <c r="AE30" i="8"/>
  <c r="AE65" i="8"/>
  <c r="F76" i="8"/>
  <c r="AE75" i="8"/>
  <c r="F194" i="8"/>
  <c r="AE193" i="8"/>
  <c r="F237" i="8"/>
  <c r="AE235" i="8"/>
  <c r="AE15" i="8"/>
  <c r="AE28" i="8"/>
  <c r="F34" i="8"/>
  <c r="AE33" i="8"/>
  <c r="AE36" i="8"/>
  <c r="F41" i="8"/>
  <c r="AE40" i="8"/>
  <c r="F47" i="8"/>
  <c r="AE44" i="8"/>
  <c r="F78" i="8"/>
  <c r="AE77" i="8"/>
  <c r="AE122" i="8"/>
  <c r="F196" i="8"/>
  <c r="AE195" i="8"/>
  <c r="F213" i="8"/>
  <c r="AE212" i="8"/>
  <c r="AE130" i="8"/>
  <c r="AE202" i="8"/>
  <c r="AE240" i="8"/>
  <c r="AE242" i="8"/>
  <c r="AE246" i="8"/>
  <c r="AE106" i="8"/>
  <c r="L10" i="13" l="1"/>
  <c r="I10" i="13"/>
  <c r="J10" i="13"/>
  <c r="AE64" i="8"/>
  <c r="AD11" i="8"/>
  <c r="M11" i="8"/>
  <c r="T11" i="8"/>
  <c r="X11" i="8"/>
  <c r="J11" i="8"/>
  <c r="AG11" i="8"/>
  <c r="Y11" i="8"/>
  <c r="H11" i="8"/>
  <c r="W11" i="8"/>
  <c r="R11" i="8"/>
  <c r="Q11" i="8"/>
  <c r="P11" i="8"/>
  <c r="Z11" i="8"/>
  <c r="I11" i="8"/>
  <c r="AC11" i="8"/>
  <c r="L11" i="8"/>
  <c r="G11" i="8"/>
  <c r="K11" i="8"/>
  <c r="AF11" i="8"/>
  <c r="V11" i="8"/>
  <c r="AA11" i="8"/>
  <c r="O11" i="8"/>
  <c r="U11" i="8"/>
  <c r="AB11" i="8"/>
  <c r="S11" i="8"/>
  <c r="N11" i="8"/>
  <c r="F65" i="8"/>
  <c r="F218" i="8"/>
  <c r="F205" i="8"/>
  <c r="F36" i="8"/>
  <c r="F164" i="8"/>
  <c r="F73" i="8"/>
  <c r="F30" i="8"/>
  <c r="F208" i="8"/>
  <c r="F106" i="8"/>
  <c r="F202" i="8"/>
  <c r="F122" i="8"/>
  <c r="F15" i="8"/>
  <c r="F93" i="8"/>
  <c r="F135" i="8"/>
  <c r="AE208" i="8"/>
  <c r="AE92" i="8" s="1"/>
  <c r="F102" i="8"/>
  <c r="K11" i="13"/>
  <c r="K10" i="13" s="1"/>
  <c r="F212" i="8"/>
  <c r="F33" i="8"/>
  <c r="F235" i="8"/>
  <c r="F193" i="8"/>
  <c r="F13" i="8"/>
  <c r="F190" i="8"/>
  <c r="F227" i="8"/>
  <c r="F69" i="8"/>
  <c r="F50" i="8"/>
  <c r="F77" i="8"/>
  <c r="F40" i="8"/>
  <c r="F87" i="8"/>
  <c r="F79" i="8" s="1"/>
  <c r="F24" i="8"/>
  <c r="F233" i="8"/>
  <c r="F28" i="8"/>
  <c r="F246" i="8"/>
  <c r="F229" i="8"/>
  <c r="F195" i="8"/>
  <c r="F75" i="8"/>
  <c r="F238" i="8"/>
  <c r="F180" i="8"/>
  <c r="F214" i="8"/>
  <c r="F231" i="8"/>
  <c r="F71" i="8"/>
  <c r="F44" i="8"/>
  <c r="F42" i="8"/>
  <c r="F242" i="8"/>
  <c r="F240" i="8"/>
  <c r="F100" i="8"/>
  <c r="AE12" i="8"/>
  <c r="F64" i="8" l="1"/>
  <c r="AE11" i="8"/>
  <c r="F92" i="8"/>
  <c r="F12" i="8"/>
  <c r="F11" i="8" l="1"/>
</calcChain>
</file>

<file path=xl/comments1.xml><?xml version="1.0" encoding="utf-8"?>
<comments xmlns="http://schemas.openxmlformats.org/spreadsheetml/2006/main">
  <authors>
    <author>Татьяна Николаевна Базжина</author>
    <author/>
    <author>RePack by Diakov</author>
  </authors>
  <commentList>
    <comment ref="L43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8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AD964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  <comment ref="G1343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44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>
  <authors>
    <author>Татьяна Николаевна Базжина</author>
    <author>Екатерина Александровна Бутылина</author>
  </authors>
  <commentList>
    <comment ref="AE47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41" authorId="1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<sst xmlns="http://schemas.openxmlformats.org/spreadsheetml/2006/main" count="18442" uniqueCount="3088">
  <si>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</si>
  <si>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</si>
  <si>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</si>
  <si>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</si>
  <si>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</si>
  <si>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</si>
  <si>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</si>
  <si>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</si>
  <si>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</si>
  <si>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</si>
  <si>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</si>
  <si>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</si>
  <si>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</si>
  <si>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</si>
  <si>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</si>
  <si>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</si>
  <si>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</si>
  <si>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</si>
  <si>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</si>
  <si>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</si>
  <si>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</si>
  <si>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</si>
  <si>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</si>
  <si>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</si>
  <si>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</si>
  <si>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</si>
  <si>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</si>
  <si>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</si>
  <si>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</si>
  <si>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</si>
  <si>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</si>
  <si>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</si>
  <si>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</si>
  <si>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</si>
  <si>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</si>
  <si>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</si>
  <si>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</si>
  <si>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</si>
  <si>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</si>
  <si>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</si>
  <si>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</si>
  <si>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</si>
  <si>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</si>
  <si>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</si>
  <si>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</si>
  <si>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</si>
  <si>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</si>
  <si>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</si>
  <si>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</si>
  <si>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</si>
  <si>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</si>
  <si>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</si>
  <si>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</si>
  <si>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</si>
  <si>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</si>
  <si>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</si>
  <si>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</si>
  <si>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</si>
  <si>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</si>
  <si>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</si>
  <si>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</si>
  <si>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</si>
  <si>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</si>
  <si>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</si>
  <si>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</si>
  <si>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</si>
  <si>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</si>
  <si>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</si>
  <si>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</si>
  <si>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</si>
  <si>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</si>
  <si>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</si>
  <si>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</si>
  <si>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</si>
  <si>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</si>
  <si>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</si>
  <si>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</si>
  <si>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</si>
  <si>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</si>
  <si>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</si>
  <si>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</si>
  <si>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</si>
  <si>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</si>
  <si>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</si>
  <si>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</si>
  <si>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</si>
  <si>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</si>
  <si>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</si>
  <si>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</si>
  <si>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</si>
  <si>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</si>
  <si>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</si>
  <si>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</si>
  <si>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</si>
  <si>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</si>
  <si>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</si>
  <si>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</si>
  <si>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</si>
  <si>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</si>
  <si>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</si>
  <si>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</si>
  <si>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</si>
  <si>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</si>
  <si>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</si>
  <si>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</si>
  <si>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</si>
  <si>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</si>
  <si>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</si>
  <si>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</si>
  <si>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</si>
  <si>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</si>
  <si>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</si>
  <si>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</si>
  <si>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</si>
  <si>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</si>
  <si>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</si>
  <si>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</si>
  <si>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</si>
  <si>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</si>
  <si>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</si>
  <si>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</si>
  <si>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</si>
  <si>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</si>
  <si>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</si>
  <si>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</si>
  <si>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</si>
  <si>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</si>
  <si>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</si>
  <si>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</si>
  <si>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</si>
  <si>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</si>
  <si>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</si>
  <si>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</si>
  <si>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</si>
  <si>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</si>
  <si>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</si>
  <si>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</si>
  <si>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</si>
  <si>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</si>
  <si>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</si>
  <si>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</si>
  <si>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</si>
  <si>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</si>
  <si>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</si>
  <si>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</si>
  <si>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</si>
  <si>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</si>
  <si>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</si>
  <si>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</si>
  <si>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</si>
  <si>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</si>
  <si>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</si>
  <si>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</si>
  <si>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</si>
  <si>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</si>
  <si>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</si>
  <si>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</si>
  <si>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</si>
  <si>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</si>
  <si>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</si>
  <si>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</si>
  <si>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</si>
  <si>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</si>
  <si>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</si>
  <si>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</si>
  <si>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</si>
  <si>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</si>
  <si>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</si>
  <si>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</si>
  <si>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</si>
  <si>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</si>
  <si>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</si>
  <si>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</si>
  <si>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</si>
  <si>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</si>
  <si>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</si>
  <si>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</si>
  <si>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</si>
  <si>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</si>
  <si>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</si>
  <si>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</si>
  <si>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</si>
  <si>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</si>
  <si>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</si>
  <si>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</si>
  <si>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</si>
  <si>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</si>
  <si>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</si>
  <si>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</si>
  <si>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</si>
  <si>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</si>
  <si>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</si>
  <si>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</si>
  <si>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</si>
  <si>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</si>
  <si>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</si>
  <si>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</si>
  <si>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</si>
  <si>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</si>
  <si>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</si>
  <si>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</si>
  <si>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</si>
  <si>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</si>
  <si>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</si>
  <si>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</si>
  <si>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</si>
  <si>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</si>
  <si>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</si>
  <si>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</si>
  <si>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</si>
  <si>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</si>
  <si>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</si>
  <si>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</si>
  <si>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</si>
  <si>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</si>
  <si>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</si>
  <si>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</si>
  <si>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</si>
  <si>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</si>
  <si>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</si>
  <si>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</si>
  <si>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</si>
  <si>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</si>
  <si>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</si>
  <si>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</si>
  <si>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</si>
  <si>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</si>
  <si>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</si>
  <si>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</si>
  <si>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</si>
  <si>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</si>
  <si>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</si>
  <si>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</si>
  <si>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</si>
  <si>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</si>
  <si>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</si>
  <si>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</si>
  <si>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</si>
  <si>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</si>
  <si>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</si>
  <si>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</si>
  <si>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</si>
  <si>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</si>
  <si>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</si>
  <si>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</si>
  <si>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</si>
  <si>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</si>
  <si>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</si>
  <si>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</si>
  <si>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</si>
  <si>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</si>
  <si>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</si>
  <si>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</si>
  <si>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</si>
  <si>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</si>
  <si>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</si>
  <si>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</si>
  <si>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</si>
  <si>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</si>
  <si>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</si>
  <si>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</si>
  <si>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</si>
  <si>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</si>
  <si>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</si>
  <si>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</si>
  <si>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</si>
  <si>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</si>
  <si>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</si>
  <si>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</si>
  <si>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</si>
  <si>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</si>
  <si>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</si>
  <si>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</si>
  <si>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</si>
  <si>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</si>
  <si>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</si>
  <si>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</si>
  <si>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</si>
  <si>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</si>
  <si>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</si>
  <si>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</si>
  <si>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</si>
  <si>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</si>
  <si>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</si>
  <si>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</si>
  <si>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</si>
  <si>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</si>
  <si>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</si>
  <si>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</si>
  <si>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</si>
  <si>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</si>
  <si>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</si>
  <si>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</si>
  <si>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</si>
  <si>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</si>
  <si>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</si>
  <si>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</si>
  <si>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</si>
  <si>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</si>
  <si>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</si>
  <si>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</si>
  <si>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</si>
  <si>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</si>
  <si>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</si>
  <si>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</si>
  <si>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</si>
  <si>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</si>
  <si>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</si>
  <si>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</si>
  <si>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</si>
  <si>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</si>
  <si>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</si>
  <si>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</si>
  <si>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</si>
  <si>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</si>
  <si>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</si>
  <si>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</si>
  <si>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</si>
  <si>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</si>
  <si>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</si>
  <si>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</si>
  <si>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</si>
  <si>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</si>
  <si>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</si>
  <si>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</si>
  <si>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</si>
  <si>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</si>
  <si>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</si>
  <si>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</si>
  <si>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</si>
  <si>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</si>
  <si>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</si>
  <si>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</si>
  <si>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</si>
  <si>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</si>
  <si>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</si>
  <si>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</si>
  <si>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</si>
  <si>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</si>
  <si>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</si>
  <si>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</si>
  <si>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</si>
  <si>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</si>
  <si>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</si>
  <si>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</si>
  <si>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</si>
  <si>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</si>
  <si>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</si>
  <si>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</si>
  <si>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</si>
  <si>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</si>
  <si>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</si>
  <si>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</si>
  <si>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</si>
  <si>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</si>
  <si>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</si>
  <si>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</si>
  <si>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</si>
  <si>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</si>
  <si>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</si>
  <si>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</si>
  <si>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</si>
  <si>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</si>
  <si>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</si>
  <si>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</si>
  <si>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</si>
  <si>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</si>
  <si>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</si>
  <si>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</si>
  <si>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</si>
  <si>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</si>
  <si>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</si>
  <si>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</si>
  <si>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</si>
  <si>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</si>
  <si>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</si>
  <si>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</si>
  <si>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</si>
  <si>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</si>
  <si>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</si>
  <si>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</si>
  <si>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</si>
  <si>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</si>
  <si>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</si>
  <si>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</si>
  <si>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</si>
  <si>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</si>
  <si>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</si>
  <si>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</si>
  <si>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</si>
  <si>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</si>
  <si>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</si>
  <si>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</si>
  <si>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</si>
  <si>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</si>
  <si>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</si>
  <si>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</si>
  <si>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</si>
  <si>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</si>
  <si>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</si>
  <si>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</si>
  <si>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</si>
  <si>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</si>
  <si>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</si>
  <si>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</si>
  <si>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</si>
  <si>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</si>
  <si>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</si>
  <si>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</si>
  <si>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</si>
  <si>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</si>
  <si>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</si>
  <si>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</si>
  <si>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</si>
  <si>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</si>
  <si>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</si>
  <si>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</si>
  <si>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</si>
  <si>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</si>
  <si>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</si>
  <si>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</si>
  <si>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</si>
  <si>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</si>
  <si>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</si>
  <si>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</si>
  <si>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</si>
  <si>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</si>
  <si>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</si>
  <si>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</si>
  <si>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</si>
  <si>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</si>
  <si>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</si>
  <si>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</si>
  <si>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</si>
  <si>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</si>
  <si>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</si>
  <si>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</si>
  <si>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</si>
  <si>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</si>
  <si>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</si>
  <si>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</si>
  <si>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</si>
  <si>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</si>
  <si>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</si>
  <si>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</si>
  <si>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</si>
  <si>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</si>
  <si>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</si>
  <si>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</si>
  <si>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</si>
  <si>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</si>
  <si>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</si>
  <si>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</si>
  <si>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</si>
  <si>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</si>
  <si>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</si>
  <si>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</si>
  <si>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</si>
  <si>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</si>
  <si>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</si>
  <si>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</si>
  <si>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</si>
  <si>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</si>
  <si>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</si>
  <si>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</si>
  <si>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</si>
  <si>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</si>
  <si>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</si>
  <si>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</si>
  <si>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</si>
  <si>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</si>
  <si>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</si>
  <si>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</si>
  <si>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</si>
  <si>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</si>
  <si>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</si>
  <si>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</si>
  <si>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</si>
  <si>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</si>
  <si>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</si>
  <si>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</si>
  <si>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</si>
  <si>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</si>
  <si>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</si>
  <si>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</si>
  <si>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</si>
  <si>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</si>
  <si>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</si>
  <si>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</si>
  <si>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</si>
  <si>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</si>
  <si>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</si>
  <si>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</si>
  <si>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</si>
  <si>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</si>
  <si>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</si>
  <si>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</si>
  <si>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</si>
  <si>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</si>
  <si>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</si>
  <si>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</si>
  <si>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</si>
  <si>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</si>
  <si>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</si>
  <si>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</si>
  <si>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</si>
  <si>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</si>
  <si>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</si>
  <si>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</si>
  <si>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</si>
  <si>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</si>
  <si>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</si>
  <si>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</si>
  <si>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</si>
  <si>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</si>
  <si>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</si>
  <si>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</si>
  <si>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</si>
  <si>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</si>
  <si>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</si>
  <si>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</si>
  <si>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</si>
  <si>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</si>
  <si>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</si>
  <si>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</si>
  <si>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</si>
  <si>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</si>
  <si>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</si>
  <si>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</si>
  <si>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</si>
  <si>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</si>
  <si>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</si>
  <si>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</si>
  <si>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</si>
  <si>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</si>
  <si>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</si>
  <si>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</si>
  <si>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</si>
  <si>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</si>
  <si>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</si>
  <si>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</si>
  <si>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</si>
  <si>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</si>
  <si>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</si>
  <si>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</si>
  <si>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</si>
  <si>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</si>
  <si>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</si>
  <si>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</si>
  <si>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</si>
  <si>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</si>
  <si>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</si>
  <si>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</si>
  <si>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</si>
  <si>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</si>
  <si>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</si>
  <si>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</si>
  <si>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</si>
  <si>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</si>
  <si>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</si>
  <si>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</si>
  <si>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</si>
  <si>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</si>
  <si>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</si>
  <si>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</si>
  <si>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</si>
  <si>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</si>
  <si>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</si>
  <si>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</si>
  <si>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</si>
  <si>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</si>
  <si>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</si>
  <si>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</si>
  <si>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</si>
  <si>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</si>
  <si>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</si>
  <si>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</si>
  <si>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</si>
  <si>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</si>
  <si>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</si>
  <si>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</si>
  <si>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</si>
  <si>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</si>
  <si>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</si>
  <si>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</si>
  <si>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</si>
  <si>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</si>
  <si>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</si>
  <si>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</si>
  <si>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</si>
  <si>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</si>
  <si>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</si>
  <si>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</si>
  <si>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</si>
  <si>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</si>
  <si>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</si>
  <si>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</si>
  <si>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</si>
  <si>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</si>
  <si>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</si>
  <si>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</si>
  <si>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</si>
  <si>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</si>
  <si>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</si>
  <si>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</si>
  <si>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</si>
  <si>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</si>
  <si>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</si>
  <si>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</si>
  <si>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</si>
  <si>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</si>
  <si>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</si>
  <si>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</si>
  <si>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</si>
  <si>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</si>
  <si>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Юго-Западный кв-л,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</si>
  <si>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</si>
  <si>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</si>
  <si>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</si>
  <si>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</si>
  <si>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</si>
  <si>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</si>
  <si>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</si>
  <si>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</si>
  <si>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</si>
  <si>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</si>
  <si>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</si>
  <si>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</si>
  <si>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</si>
  <si>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</si>
  <si>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</si>
  <si>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</si>
  <si>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</si>
  <si>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</si>
  <si>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</si>
  <si>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</si>
  <si>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</si>
  <si>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</si>
  <si>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</si>
  <si>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</si>
  <si>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</si>
  <si>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</si>
  <si>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</si>
  <si>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</si>
  <si>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</si>
  <si>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</si>
  <si>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</si>
  <si>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</si>
  <si>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</si>
  <si>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</si>
  <si>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</si>
  <si>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</si>
  <si>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</si>
  <si>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</si>
  <si>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</si>
  <si>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</si>
  <si>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</si>
  <si>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</si>
  <si>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</si>
  <si>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</si>
  <si>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</si>
  <si>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</si>
  <si>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</si>
  <si>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</si>
  <si>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</si>
  <si>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</si>
  <si>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</si>
  <si>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</si>
  <si>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</si>
  <si>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</si>
  <si>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</si>
  <si>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</si>
  <si>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</si>
  <si>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</si>
  <si>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</si>
  <si>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</si>
  <si>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</si>
  <si>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</si>
  <si>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</si>
  <si>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</si>
  <si>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</si>
  <si>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</si>
  <si>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</si>
  <si>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</si>
  <si>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</si>
  <si>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</si>
  <si>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</si>
  <si>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</si>
  <si>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</si>
  <si>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</si>
  <si>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</si>
  <si>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</si>
  <si>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</si>
  <si>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</si>
  <si>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</si>
  <si>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</si>
  <si>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</si>
  <si>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</si>
  <si>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</si>
  <si>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</si>
  <si>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</si>
  <si>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</si>
  <si>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</si>
  <si>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</si>
  <si>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</si>
  <si>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</si>
  <si>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</si>
  <si>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</si>
  <si>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</si>
  <si>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</si>
  <si>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</si>
  <si>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</si>
  <si>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</si>
  <si>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</si>
  <si>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</si>
  <si>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</si>
  <si>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</si>
  <si>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</si>
  <si>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</si>
  <si>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</si>
  <si>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</si>
  <si>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</si>
  <si>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</si>
  <si>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</si>
  <si>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</si>
  <si>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</si>
  <si>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</si>
  <si>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</si>
  <si>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</si>
  <si>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</si>
  <si>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</si>
  <si>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</si>
  <si>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</si>
  <si>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</si>
  <si>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</si>
  <si>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</si>
  <si>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</si>
  <si>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</si>
  <si>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</si>
  <si>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</si>
  <si>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</si>
  <si>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</si>
  <si>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</si>
  <si>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</si>
  <si>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</si>
  <si>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</si>
  <si>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</si>
  <si>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</si>
  <si>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</si>
  <si>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</si>
  <si>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</si>
  <si>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</si>
  <si>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</si>
  <si>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</si>
  <si>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</si>
  <si>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</si>
  <si>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</si>
  <si>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</si>
  <si>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</si>
  <si>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</si>
  <si>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</si>
  <si>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</si>
  <si>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</si>
  <si>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</si>
  <si>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</si>
  <si>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</si>
  <si>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</si>
  <si>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</si>
  <si>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</si>
  <si>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</si>
  <si>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</si>
  <si>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</si>
  <si>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</si>
  <si>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</si>
  <si>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</si>
  <si>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</si>
  <si>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</si>
  <si>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</si>
  <si>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</si>
  <si>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</si>
  <si>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</si>
  <si>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</si>
  <si>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</si>
  <si>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</si>
  <si>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</si>
  <si>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</si>
  <si>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</si>
  <si>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</si>
  <si>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</si>
  <si>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</si>
  <si>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</si>
  <si>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</si>
  <si>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</si>
  <si>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</si>
  <si>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</si>
  <si>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</si>
  <si>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</si>
  <si>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</si>
  <si>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</si>
  <si>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</si>
  <si>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</si>
  <si>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</si>
  <si>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</si>
  <si>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</si>
  <si>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</si>
  <si>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</si>
  <si>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</si>
  <si>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</si>
  <si>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</si>
  <si>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</si>
  <si>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</si>
  <si>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</si>
  <si>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</si>
  <si>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</si>
  <si>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</si>
  <si>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</si>
  <si>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</si>
  <si>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</si>
  <si>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</si>
  <si>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</si>
  <si>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</si>
  <si>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</si>
  <si>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</si>
  <si>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</si>
  <si>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</si>
  <si>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</si>
  <si>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</si>
  <si>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</si>
  <si>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</si>
  <si>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</si>
  <si>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</si>
  <si>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</si>
  <si>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</si>
  <si>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</si>
  <si>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</si>
  <si>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</si>
  <si>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</si>
  <si>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</si>
  <si>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</si>
  <si>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</si>
  <si>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</si>
  <si>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</si>
  <si>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</si>
  <si>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</si>
  <si>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</si>
  <si>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</si>
  <si>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</si>
  <si>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</si>
  <si>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</si>
  <si>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</si>
  <si>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</si>
  <si>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</si>
  <si>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</si>
  <si>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</si>
  <si>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</si>
  <si>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</si>
  <si>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</si>
  <si>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</si>
  <si>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</si>
  <si>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</si>
  <si>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</si>
  <si>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</si>
  <si>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</si>
  <si>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</si>
  <si>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</si>
  <si>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</si>
  <si>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</si>
  <si>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</si>
  <si>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</si>
  <si>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</si>
  <si>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</si>
  <si>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</si>
  <si>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</si>
  <si>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</si>
  <si>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</si>
  <si>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</si>
  <si>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</si>
  <si>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</si>
  <si>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</si>
  <si>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</si>
  <si>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</si>
  <si>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</si>
  <si>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</si>
  <si>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</si>
  <si>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</si>
  <si>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</si>
  <si>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</si>
  <si>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</si>
  <si>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</si>
  <si>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</si>
  <si>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</si>
  <si>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</si>
  <si>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</si>
  <si>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</si>
  <si>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</si>
  <si>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</si>
  <si>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</si>
  <si>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</si>
  <si>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</si>
  <si>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</si>
  <si>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</si>
  <si>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</si>
  <si>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</si>
  <si>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</si>
  <si>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</si>
  <si>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</si>
  <si>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</si>
  <si>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</si>
  <si>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</si>
  <si>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</si>
  <si>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</si>
  <si>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</si>
  <si>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</si>
  <si>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</si>
  <si>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</si>
  <si>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</si>
  <si>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</si>
  <si>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</si>
  <si>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</si>
  <si>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</si>
  <si>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</si>
  <si>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</si>
  <si>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</si>
  <si>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</si>
  <si>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</si>
  <si>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</si>
  <si>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</si>
  <si>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</si>
  <si>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</si>
  <si>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</si>
  <si>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</si>
  <si>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</si>
  <si>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</si>
  <si>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</si>
  <si>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</si>
  <si>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</si>
  <si>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</si>
  <si>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</si>
  <si>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</si>
  <si>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</si>
  <si>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</si>
  <si>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</si>
  <si>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</si>
  <si>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</si>
  <si>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</si>
  <si>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</si>
  <si>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</si>
  <si>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</si>
  <si>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</si>
  <si>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</si>
  <si>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</si>
  <si>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</si>
  <si>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</si>
  <si>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</si>
  <si>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</si>
  <si>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</si>
  <si>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</si>
  <si>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</si>
  <si>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</si>
  <si>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</si>
  <si>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</si>
  <si>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</si>
  <si>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</si>
  <si>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</si>
  <si>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</si>
  <si>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</si>
  <si>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</si>
  <si>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</si>
  <si>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</si>
  <si>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</si>
  <si>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</si>
  <si>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</si>
  <si>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</si>
  <si>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</si>
  <si>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</si>
  <si>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</si>
  <si>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</si>
  <si>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</si>
  <si>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</si>
  <si>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</si>
  <si>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</si>
  <si>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</si>
  <si>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</si>
  <si>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</si>
  <si>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</si>
  <si>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</si>
  <si>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</si>
  <si>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</si>
  <si>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</si>
  <si>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</si>
  <si>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</si>
  <si>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</si>
  <si>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</si>
  <si>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</si>
  <si>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</si>
  <si>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</si>
  <si>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</si>
  <si>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</si>
  <si>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</si>
  <si>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</si>
  <si>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</si>
  <si>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</si>
  <si>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</si>
  <si>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</si>
  <si>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</si>
  <si>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</si>
  <si>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</si>
  <si>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</si>
  <si>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</si>
  <si>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</si>
  <si>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</si>
  <si>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</si>
  <si>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</si>
  <si>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</si>
  <si>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</si>
  <si>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</si>
  <si>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</si>
  <si>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</si>
  <si>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</si>
  <si>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</si>
  <si>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</si>
  <si>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</si>
  <si>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</si>
  <si>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</si>
  <si>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</si>
  <si>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</si>
  <si>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</si>
  <si>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</si>
  <si>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</si>
  <si>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</si>
  <si>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</si>
  <si>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</si>
  <si>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</si>
  <si>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</si>
  <si>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</si>
  <si>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</si>
  <si>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</si>
  <si>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</si>
  <si>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</si>
  <si>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</si>
  <si>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</si>
  <si>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</si>
  <si>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</si>
  <si>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</si>
  <si>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</si>
  <si>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</si>
  <si>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</si>
  <si>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</si>
  <si>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</si>
  <si>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</si>
  <si>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</si>
  <si>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</si>
  <si>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</si>
  <si>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</si>
  <si>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</si>
  <si>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</si>
  <si>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</si>
  <si>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</si>
  <si>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</si>
  <si>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</si>
  <si>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</si>
  <si>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</si>
  <si>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</si>
  <si>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</si>
  <si>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</si>
  <si>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</si>
  <si>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</si>
  <si>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</si>
  <si>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</si>
  <si>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</si>
  <si>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</si>
  <si>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</si>
  <si>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</si>
  <si>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</si>
  <si>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</si>
  <si>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</si>
  <si>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</si>
  <si>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</si>
  <si>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</si>
  <si>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</si>
  <si>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</si>
  <si>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</si>
  <si>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</si>
  <si>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</si>
  <si>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</si>
  <si>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</si>
  <si>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</si>
  <si>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</si>
  <si>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</si>
  <si>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</si>
  <si>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</si>
  <si>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</si>
  <si>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</si>
  <si>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</si>
  <si>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</si>
  <si>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</si>
  <si>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</si>
  <si>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</si>
  <si>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</si>
  <si>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</si>
  <si>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</si>
  <si>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</si>
  <si>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</si>
  <si>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</si>
  <si>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</si>
  <si>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</si>
  <si>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</si>
  <si>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</si>
  <si>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</si>
  <si>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</si>
  <si>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</si>
  <si>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</si>
  <si>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</si>
  <si>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</si>
  <si>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</si>
  <si>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</si>
  <si>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</si>
  <si>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</si>
  <si>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</si>
  <si>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</si>
  <si>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</si>
  <si>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</si>
  <si>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</si>
  <si>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</si>
  <si>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</si>
  <si>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</si>
  <si>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</si>
  <si>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</si>
  <si>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</si>
  <si>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</si>
  <si>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</si>
  <si>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</si>
  <si>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</si>
  <si>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</si>
  <si>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</si>
  <si>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</si>
  <si>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</si>
  <si>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</si>
  <si>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</si>
  <si>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</si>
  <si>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</si>
  <si>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</si>
  <si>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</si>
  <si>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</si>
  <si>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</si>
  <si>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</si>
  <si>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</si>
  <si>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</si>
  <si>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</si>
  <si>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</si>
  <si>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</si>
  <si>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</si>
  <si>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</si>
  <si>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</si>
  <si>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</si>
  <si>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</si>
  <si>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</si>
  <si>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</si>
  <si>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</si>
  <si>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</si>
  <si>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</si>
  <si>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</si>
  <si>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</si>
  <si>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</si>
  <si>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</si>
  <si>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</si>
  <si>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</si>
  <si>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</si>
  <si>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</si>
  <si>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</si>
  <si>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</si>
  <si>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</si>
  <si>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</si>
  <si>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</si>
  <si>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</si>
  <si>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</si>
  <si>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</si>
  <si>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</si>
  <si>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</si>
  <si>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</si>
  <si>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</si>
  <si>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</si>
  <si>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</si>
  <si>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</si>
  <si>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</si>
  <si>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</si>
  <si>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</si>
  <si>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</si>
  <si>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</si>
  <si>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</si>
  <si>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</si>
  <si>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</si>
  <si>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</si>
  <si>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</si>
  <si>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</si>
  <si>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</si>
  <si>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</si>
  <si>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</si>
  <si>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</si>
  <si>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</si>
  <si>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</si>
  <si>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</si>
  <si>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</si>
  <si>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</si>
  <si>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</si>
  <si>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</si>
  <si>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</si>
  <si>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</si>
  <si>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</si>
  <si>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</si>
  <si>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</si>
  <si>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</si>
  <si>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</si>
  <si>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</si>
  <si>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</si>
  <si>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</si>
  <si>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</si>
  <si>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</si>
  <si>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</si>
  <si>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</si>
  <si>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</si>
  <si>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</si>
  <si>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</si>
  <si>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</si>
  <si>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</si>
  <si>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</si>
  <si>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</si>
  <si>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</si>
  <si>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</si>
  <si>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</si>
  <si>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</si>
  <si>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</si>
  <si>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</si>
  <si>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</si>
  <si>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</si>
  <si>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</si>
  <si>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</si>
  <si>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</si>
  <si>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</si>
  <si>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</si>
  <si>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</si>
  <si>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</si>
  <si>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</si>
  <si>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</si>
  <si>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</si>
  <si>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</si>
  <si>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</si>
  <si>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</si>
  <si>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</si>
  <si>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</si>
  <si>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</si>
  <si>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</si>
  <si>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</si>
  <si>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</si>
  <si>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</si>
  <si>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</si>
  <si>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</si>
  <si>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</si>
  <si>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</si>
  <si>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</si>
  <si>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</si>
  <si>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</si>
  <si>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</si>
  <si>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</si>
  <si>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</si>
  <si>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</si>
  <si>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</si>
  <si>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</si>
  <si>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</si>
  <si>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</si>
  <si>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</si>
  <si>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</si>
  <si>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</si>
  <si>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</si>
  <si>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</si>
  <si>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</si>
  <si>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</si>
  <si>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</si>
  <si>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</si>
  <si>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</si>
  <si>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</si>
  <si>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</si>
  <si>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</si>
  <si>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</si>
  <si>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</si>
  <si>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</si>
  <si>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</si>
  <si>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</si>
  <si>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</si>
  <si>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</si>
  <si>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</si>
  <si>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</si>
  <si>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</si>
  <si>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</si>
  <si>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</si>
  <si>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</si>
  <si>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</si>
  <si>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</si>
  <si>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</si>
  <si>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</si>
  <si>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</si>
  <si>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</si>
  <si>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</si>
  <si>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</si>
  <si>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</si>
  <si>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</si>
  <si>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</si>
  <si>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</si>
  <si>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</si>
  <si>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</si>
  <si>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</si>
  <si>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</si>
  <si>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</si>
  <si>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</si>
  <si>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</si>
  <si>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</si>
  <si>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</si>
  <si>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</si>
  <si>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</si>
  <si>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</si>
  <si>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</si>
  <si>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</si>
  <si>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</si>
  <si>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</si>
  <si>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</si>
  <si>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</si>
  <si>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</si>
  <si>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</si>
  <si>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</si>
  <si>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</si>
  <si>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</si>
  <si>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</si>
  <si>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</si>
  <si>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</si>
  <si>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</si>
  <si>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</si>
  <si>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</si>
  <si>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</si>
  <si>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</si>
  <si>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</si>
  <si>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</si>
  <si>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</si>
  <si>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</si>
  <si>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</si>
  <si>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</si>
  <si>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</si>
  <si>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</si>
  <si>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</si>
  <si>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</si>
  <si>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</si>
  <si>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</si>
  <si>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</si>
  <si>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</si>
  <si>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</si>
  <si>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</si>
  <si>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</si>
  <si>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</si>
  <si>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</si>
  <si>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</si>
  <si>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</si>
  <si>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</si>
  <si>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</si>
  <si>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</si>
  <si>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</si>
  <si>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</si>
  <si>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</si>
  <si>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</si>
  <si>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</si>
  <si>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</si>
  <si>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</si>
  <si>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</si>
  <si>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</si>
  <si>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</si>
  <si>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</si>
  <si>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</si>
  <si>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</si>
  <si>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</si>
  <si>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</si>
  <si>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</si>
  <si>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</si>
  <si>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</si>
  <si>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</si>
  <si>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</si>
  <si>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</si>
  <si>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</si>
  <si>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</si>
  <si>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</si>
  <si>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</si>
  <si>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</si>
  <si>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</si>
  <si>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</si>
  <si>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</si>
  <si>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</si>
  <si>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</si>
  <si>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</si>
  <si>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</si>
  <si>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</si>
  <si>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</si>
  <si>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</si>
  <si>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</si>
  <si>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</si>
  <si>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</si>
  <si>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</si>
  <si>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</si>
  <si>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</si>
  <si>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</si>
  <si>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</si>
  <si>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</si>
  <si>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</si>
  <si>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</si>
  <si>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</si>
  <si>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</si>
  <si>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</si>
  <si>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</si>
  <si>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</si>
  <si>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</si>
  <si>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</si>
  <si>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</si>
  <si>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</si>
  <si>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</si>
  <si>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</si>
  <si>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</si>
  <si>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</si>
  <si>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</si>
  <si>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</si>
  <si>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</si>
  <si>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</si>
  <si>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</si>
  <si>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</si>
  <si>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</si>
  <si>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</si>
  <si>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</si>
  <si>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</si>
  <si>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</si>
  <si>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</si>
  <si>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</si>
  <si>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</si>
  <si>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</si>
  <si>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</si>
  <si>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</si>
  <si>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</si>
  <si>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</si>
  <si>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</si>
  <si>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</si>
  <si>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</si>
  <si>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</si>
  <si>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</si>
  <si>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</si>
  <si>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</si>
  <si>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</si>
  <si>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</si>
  <si>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</si>
  <si>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</si>
  <si>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</si>
  <si>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</si>
  <si>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</si>
  <si>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</si>
  <si>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</si>
  <si>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</si>
  <si>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</si>
  <si>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</si>
  <si>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</si>
  <si>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</si>
  <si>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</si>
  <si>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</si>
  <si>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</si>
  <si>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</si>
  <si>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</si>
  <si>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</si>
  <si>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</si>
  <si>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</si>
  <si>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</si>
  <si>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</si>
  <si>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</si>
  <si>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</si>
  <si>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</si>
  <si>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</si>
  <si>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</si>
  <si>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</si>
  <si>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</si>
  <si>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</si>
  <si>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</si>
  <si>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</si>
  <si>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</si>
  <si>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</si>
  <si>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</si>
  <si>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</si>
  <si>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</si>
  <si>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</si>
  <si>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</si>
  <si>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</si>
  <si>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</si>
  <si>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</si>
  <si>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</si>
  <si>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</si>
  <si>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</si>
  <si>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</si>
  <si>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</si>
  <si>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</si>
  <si>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</si>
  <si>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</si>
  <si>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</si>
  <si>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</si>
  <si>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</si>
  <si>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</si>
  <si>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</si>
  <si>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</si>
  <si>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</si>
  <si>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</si>
  <si>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</si>
  <si>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</si>
  <si>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</si>
  <si>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</si>
  <si>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</si>
  <si>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</si>
  <si>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</si>
  <si>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</si>
  <si>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</si>
  <si>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</si>
  <si>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</si>
  <si>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</si>
  <si>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</si>
  <si>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</si>
  <si>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</si>
  <si>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</si>
  <si>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</si>
  <si>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</si>
  <si>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</si>
  <si>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</si>
  <si>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</si>
  <si>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</si>
  <si>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</si>
  <si>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</si>
  <si>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</si>
  <si>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</si>
  <si>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</si>
  <si>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</si>
  <si>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</si>
  <si>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</si>
  <si>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</si>
  <si>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</si>
  <si>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</si>
  <si>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</si>
  <si>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</si>
  <si>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</si>
  <si>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</si>
  <si>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</si>
  <si>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</si>
  <si>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</si>
  <si>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</si>
  <si>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</si>
  <si>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</si>
  <si>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</si>
  <si>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</si>
  <si>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</si>
  <si>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</si>
  <si>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</si>
  <si>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</si>
  <si>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</si>
  <si>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</si>
  <si>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</si>
  <si>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</si>
  <si>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</si>
  <si>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</si>
  <si>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</si>
  <si>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</si>
  <si>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</si>
  <si>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</si>
  <si>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</si>
  <si>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</si>
  <si>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</si>
  <si>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</si>
  <si>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</si>
  <si>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</si>
  <si>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</si>
  <si>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</si>
  <si>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</si>
  <si>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</si>
  <si>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</si>
  <si>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</si>
  <si>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</si>
  <si>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</si>
  <si>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</si>
  <si>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</si>
  <si>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</si>
  <si>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</si>
  <si>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</si>
  <si>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</si>
  <si>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</si>
  <si>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</si>
  <si>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</si>
  <si>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</si>
  <si>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</si>
  <si>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</si>
  <si>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</si>
  <si>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</si>
  <si>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</si>
  <si>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</si>
  <si>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</si>
  <si>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</si>
  <si>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</si>
  <si>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</si>
  <si>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</si>
  <si>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</si>
  <si>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</si>
  <si>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</si>
  <si>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</si>
  <si>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</si>
  <si>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</si>
  <si>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</si>
  <si>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</si>
  <si>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</si>
  <si>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</si>
  <si>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</si>
  <si>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</si>
  <si>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</si>
  <si>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</si>
  <si>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</si>
  <si>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</si>
  <si>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</si>
  <si>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</si>
  <si>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</si>
  <si>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</si>
  <si>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</si>
  <si>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в том числе нераспределенный остаток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</si>
  <si>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</si>
  <si>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</si>
  <si>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</si>
  <si>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</si>
  <si>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</si>
  <si>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</si>
  <si>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</si>
  <si>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</si>
  <si>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</si>
  <si>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</si>
  <si>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</si>
  <si>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</si>
  <si>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</si>
  <si>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</si>
  <si>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</si>
  <si>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</si>
  <si>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</si>
  <si>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</si>
  <si>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</si>
  <si>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</si>
  <si>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</si>
  <si>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</si>
  <si>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</si>
  <si>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</si>
  <si>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</si>
  <si>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</si>
  <si>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</si>
  <si>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</si>
  <si>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</si>
  <si>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</si>
  <si>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</si>
  <si>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</si>
  <si>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</si>
  <si>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</si>
  <si>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</si>
  <si>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</si>
  <si>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</si>
  <si>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</si>
  <si>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</si>
  <si>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</si>
  <si>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</si>
  <si>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</si>
  <si>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</si>
  <si>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</si>
  <si>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</si>
  <si>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</si>
  <si>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</si>
  <si>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</si>
  <si>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</si>
  <si>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</si>
  <si>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</si>
  <si>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</si>
  <si>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</si>
  <si>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</si>
  <si>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</si>
  <si>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</si>
  <si>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</si>
  <si>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</si>
  <si>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</si>
  <si>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</si>
  <si>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</si>
  <si>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</si>
  <si>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</si>
  <si>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</si>
  <si>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</si>
  <si>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</si>
  <si>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</si>
  <si>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</si>
  <si>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</si>
  <si>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</si>
  <si>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</si>
  <si>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</si>
  <si>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</si>
  <si>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</si>
  <si>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</si>
  <si>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</si>
  <si>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</si>
  <si>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</si>
  <si>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</si>
  <si>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</si>
  <si>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</si>
  <si>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</si>
  <si>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</si>
  <si>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</si>
  <si>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</si>
  <si>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</si>
  <si>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</si>
  <si>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</si>
  <si>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</si>
  <si>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</si>
  <si>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</si>
  <si>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</si>
  <si>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</si>
  <si>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</si>
  <si>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</si>
  <si>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</si>
  <si>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</si>
  <si>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</si>
  <si>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</si>
  <si>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</si>
  <si>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</si>
  <si>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</si>
  <si>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</si>
  <si>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</si>
  <si>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</si>
  <si>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</si>
  <si>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</si>
  <si>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</si>
  <si>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</si>
  <si>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</si>
  <si>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</si>
  <si>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</si>
  <si>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</si>
  <si>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</si>
  <si>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</si>
  <si>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</si>
  <si>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</si>
  <si>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</si>
  <si>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</si>
  <si>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</si>
  <si>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</si>
  <si>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</si>
  <si>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</si>
  <si>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</si>
  <si>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</si>
  <si>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</si>
  <si>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</si>
  <si>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</si>
  <si>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</si>
  <si>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</si>
  <si>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</si>
  <si>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</si>
  <si>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</si>
  <si>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</si>
  <si>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</si>
  <si>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</si>
  <si>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</si>
  <si>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</si>
  <si>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</si>
  <si>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</si>
  <si>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</si>
  <si>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</si>
  <si>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</si>
  <si>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</si>
  <si>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</si>
  <si>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</si>
  <si>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</si>
  <si>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</si>
  <si>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</si>
  <si>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</si>
  <si>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</si>
  <si>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</si>
  <si>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</si>
  <si>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</si>
  <si>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</si>
  <si>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</si>
  <si>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</si>
  <si>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</si>
  <si>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</si>
  <si>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</si>
  <si>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</si>
  <si>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</si>
  <si>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</si>
  <si>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</si>
  <si>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</si>
  <si>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</si>
  <si>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</si>
  <si>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</si>
  <si>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</si>
  <si>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</si>
  <si>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</si>
  <si>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</si>
  <si>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</si>
  <si>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</si>
  <si>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</si>
  <si>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</si>
  <si>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</si>
  <si>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</si>
  <si>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</si>
  <si>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</si>
  <si>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</si>
  <si>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</si>
  <si>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</si>
  <si>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</si>
  <si>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</si>
  <si>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</si>
  <si>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</si>
  <si>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</si>
  <si>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</si>
  <si>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</si>
  <si>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</si>
  <si>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</si>
  <si>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</si>
  <si>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</si>
  <si>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</si>
  <si>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</si>
  <si>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</si>
  <si>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</si>
  <si>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</si>
  <si>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</si>
  <si>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</si>
  <si>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</si>
  <si>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</si>
  <si>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</si>
  <si>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</si>
  <si>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</si>
  <si>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</si>
  <si>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</si>
  <si>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</si>
  <si>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</si>
  <si>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</si>
  <si>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</si>
  <si>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</si>
  <si>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</si>
  <si>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</si>
  <si>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</si>
  <si>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</si>
  <si>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</si>
  <si>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</si>
  <si>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</si>
  <si>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</si>
  <si>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</si>
  <si>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</si>
  <si>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</si>
  <si>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</si>
  <si>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</si>
  <si>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</si>
  <si>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</si>
  <si>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</si>
  <si>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</si>
  <si>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</si>
  <si>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</si>
  <si>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</si>
  <si>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</si>
  <si>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</si>
  <si>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</si>
  <si>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</si>
  <si>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</si>
  <si>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</si>
  <si>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</si>
  <si>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вентканалы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</si>
  <si>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</si>
  <si>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</si>
  <si>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</si>
  <si>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</si>
  <si>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</si>
  <si>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</si>
  <si>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</si>
  <si>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</si>
  <si>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</si>
  <si>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</si>
  <si>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</si>
  <si>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</si>
  <si>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</si>
  <si>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</si>
  <si>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</si>
  <si>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</si>
  <si>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</si>
  <si>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</si>
  <si>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</si>
  <si>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</si>
  <si>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</si>
  <si>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</si>
  <si>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</si>
  <si>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</si>
  <si>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</si>
  <si>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</si>
  <si>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</si>
  <si>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</si>
  <si>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</si>
  <si>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</si>
  <si>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</si>
  <si>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</si>
  <si>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</si>
  <si>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</si>
  <si>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</si>
  <si>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</si>
  <si>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</si>
  <si>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</si>
  <si>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</si>
  <si>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</si>
  <si>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</si>
  <si>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</si>
  <si>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</si>
  <si>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</si>
  <si>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</si>
  <si>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</si>
  <si>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</si>
  <si>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</si>
  <si>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</si>
  <si>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</si>
  <si>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</si>
  <si>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</si>
  <si>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</si>
  <si>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</si>
  <si>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</si>
  <si>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</si>
  <si>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</si>
  <si>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</si>
  <si>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</si>
  <si>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</si>
  <si>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</si>
  <si>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</si>
  <si>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</si>
  <si>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</si>
  <si>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</si>
  <si>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</si>
  <si>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</si>
  <si>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</si>
  <si>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</si>
  <si>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</si>
  <si>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</si>
  <si>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</si>
  <si>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</si>
  <si>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</si>
  <si>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</si>
  <si>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</si>
  <si>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</si>
  <si>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</si>
  <si>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</si>
  <si>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</si>
  <si>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</si>
  <si>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</si>
  <si>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</si>
  <si>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</si>
  <si>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</si>
  <si>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</si>
  <si>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</si>
  <si>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</si>
  <si>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</si>
  <si>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</si>
  <si>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</si>
  <si>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</si>
  <si>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</si>
  <si>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</si>
  <si>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</si>
  <si>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</si>
  <si>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</si>
  <si>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</si>
  <si>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</si>
  <si>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</si>
  <si>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</si>
  <si>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</si>
  <si>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</si>
  <si>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</si>
  <si>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</si>
  <si>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</si>
  <si>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</si>
  <si>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</si>
  <si>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</si>
  <si>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</si>
  <si>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</si>
  <si>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</si>
  <si>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</si>
  <si>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</si>
  <si>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</si>
  <si>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</si>
  <si>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</si>
  <si>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</si>
  <si>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</si>
  <si>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</si>
  <si>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</si>
  <si>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</si>
  <si>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</si>
  <si>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</si>
  <si>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</si>
  <si>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</si>
  <si>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</si>
  <si>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</si>
  <si>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</si>
  <si>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</si>
  <si>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</si>
  <si>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</si>
  <si>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</si>
  <si>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</si>
  <si>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</si>
  <si>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</si>
  <si>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</si>
  <si>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</si>
  <si>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</si>
  <si>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</si>
  <si>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</si>
  <si>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</si>
  <si>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</si>
  <si>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</si>
  <si>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</si>
  <si>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</si>
  <si>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</si>
  <si>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</si>
  <si>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</si>
  <si>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</si>
  <si>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</si>
  <si>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</si>
  <si>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</si>
  <si>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</si>
  <si>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</si>
  <si>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</si>
  <si>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</si>
  <si>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</si>
  <si>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</si>
  <si>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</si>
  <si>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</si>
  <si>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</si>
  <si>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</si>
  <si>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</si>
  <si>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</si>
  <si>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</si>
  <si>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</si>
  <si>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</si>
  <si>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</si>
  <si>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</si>
  <si>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</si>
  <si>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</si>
  <si>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</si>
  <si>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</si>
  <si>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</si>
  <si>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</si>
  <si>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</si>
  <si>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</si>
  <si>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</si>
  <si>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</si>
  <si>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</si>
  <si>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</si>
  <si>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</si>
  <si>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</si>
  <si>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</si>
  <si>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</si>
  <si>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</si>
  <si>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</si>
  <si>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</si>
  <si>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</si>
  <si>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</si>
  <si>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</si>
  <si>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</si>
  <si>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</si>
  <si>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</si>
  <si>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</si>
  <si>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</si>
  <si>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</si>
  <si>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</si>
  <si>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</si>
  <si>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</si>
  <si>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</si>
  <si>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</si>
  <si>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</si>
  <si>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</si>
  <si>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</si>
  <si>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</si>
  <si>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</si>
  <si>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</si>
  <si>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</si>
  <si>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</si>
  <si>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</si>
  <si>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</si>
  <si>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</si>
  <si>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</si>
  <si>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</si>
  <si>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</si>
  <si>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</si>
  <si>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</si>
  <si>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</si>
  <si>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</si>
  <si>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</si>
  <si>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</si>
  <si>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</si>
  <si>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</si>
  <si>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</si>
  <si>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</si>
  <si>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</si>
  <si>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</si>
  <si>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</si>
  <si>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</si>
  <si>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</si>
  <si>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</si>
  <si>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</si>
  <si>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</si>
  <si>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</si>
  <si>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</si>
  <si>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</si>
  <si>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</si>
  <si>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</si>
  <si>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</si>
  <si>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</si>
  <si>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</si>
  <si>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</si>
  <si>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</si>
  <si>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</si>
  <si>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</si>
  <si>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</si>
  <si>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</si>
  <si>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</si>
  <si>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</si>
  <si>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</si>
  <si>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</si>
  <si>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</si>
  <si>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</si>
  <si>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</si>
  <si>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</si>
  <si>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</si>
  <si>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</si>
  <si>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</si>
  <si>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</si>
  <si>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</si>
  <si>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</si>
  <si>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</si>
  <si>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</si>
  <si>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</si>
  <si>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</si>
  <si>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</si>
  <si>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</si>
  <si>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</si>
  <si>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</si>
  <si>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</si>
  <si>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</si>
  <si>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</si>
  <si>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</si>
  <si>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</si>
  <si>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</si>
  <si>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</si>
  <si>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</si>
  <si>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</si>
  <si>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</si>
  <si>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</si>
  <si>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</si>
  <si>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</si>
  <si>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</si>
  <si>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</si>
  <si>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</si>
  <si>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</si>
  <si>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</si>
  <si>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</si>
  <si>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</si>
  <si>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</si>
  <si>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</si>
  <si>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</si>
  <si>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</si>
  <si>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</si>
  <si>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</si>
  <si>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</si>
  <si>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</si>
  <si>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</si>
  <si>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</si>
  <si>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</si>
  <si>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</si>
  <si>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</si>
  <si>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</si>
  <si>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</si>
  <si>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</si>
  <si>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</si>
  <si>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</si>
  <si>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</si>
  <si>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</si>
  <si>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</si>
  <si>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</si>
  <si>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</si>
  <si>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</si>
  <si>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</si>
  <si>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</si>
  <si>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</si>
  <si>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</si>
  <si>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</si>
  <si>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</si>
  <si>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</si>
  <si>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</si>
  <si>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</si>
  <si>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</si>
  <si>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</si>
  <si>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</si>
  <si>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</si>
  <si>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</si>
  <si>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</si>
  <si>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</si>
  <si>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</si>
  <si>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</si>
  <si>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</si>
  <si>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</si>
  <si>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</si>
  <si>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</si>
  <si>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</si>
  <si>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</si>
  <si>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</si>
  <si>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</si>
  <si>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</si>
  <si>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</si>
  <si>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</si>
  <si>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</si>
  <si>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</si>
  <si>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</si>
  <si>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</si>
  <si>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</si>
  <si>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</si>
  <si>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</si>
  <si>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</si>
  <si>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</si>
  <si>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</si>
  <si>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</si>
  <si>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</si>
  <si>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</si>
  <si>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</si>
  <si>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</si>
  <si>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</si>
  <si>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</si>
  <si>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</si>
  <si>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</si>
  <si>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</si>
  <si>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</si>
  <si>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</si>
  <si>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</si>
  <si>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</si>
  <si>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</si>
  <si>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</si>
  <si>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</si>
  <si>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</si>
  <si>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</si>
  <si>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</si>
  <si>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</si>
  <si>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</si>
  <si>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</si>
  <si>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</si>
  <si>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</si>
  <si>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</si>
  <si>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</si>
  <si>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</si>
  <si>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</si>
  <si>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</si>
  <si>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</si>
  <si>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</si>
  <si>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</si>
  <si>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</si>
  <si>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</si>
  <si>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</si>
  <si>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</si>
  <si>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</si>
  <si>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</si>
  <si>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</si>
  <si>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</si>
  <si>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</si>
  <si>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</si>
  <si>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</si>
  <si>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</si>
  <si>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</si>
  <si>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</si>
  <si>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</si>
  <si>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</si>
  <si>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</si>
  <si>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</si>
  <si>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</si>
  <si>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</si>
  <si>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</si>
  <si>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</si>
  <si>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</si>
  <si>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</si>
  <si>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</si>
  <si>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</si>
  <si>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</si>
  <si>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</si>
  <si>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</si>
  <si>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</si>
  <si>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</si>
  <si>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</si>
  <si>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</si>
  <si>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</si>
  <si>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</si>
  <si>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</si>
  <si>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</si>
  <si>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</si>
  <si>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</si>
  <si>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</si>
  <si>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</si>
  <si>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</si>
  <si>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</si>
  <si>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</si>
  <si>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</si>
  <si>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</si>
  <si>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</si>
  <si>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</si>
  <si>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</si>
  <si>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</si>
  <si>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</si>
  <si>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</si>
  <si>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</si>
  <si>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</si>
  <si>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</si>
  <si>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</si>
  <si>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</si>
  <si>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</si>
  <si>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</si>
  <si>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</si>
  <si>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</si>
  <si>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</si>
  <si>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</si>
  <si>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</si>
  <si>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</si>
  <si>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</si>
  <si>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</si>
  <si>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</si>
  <si>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</si>
  <si>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</si>
  <si>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</si>
  <si>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</si>
  <si>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</si>
  <si>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</si>
  <si>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</si>
  <si>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</si>
  <si>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</si>
  <si>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</si>
  <si>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</si>
  <si>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</si>
  <si>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</si>
  <si>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</si>
  <si>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</si>
  <si>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</si>
  <si>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</si>
  <si>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</si>
  <si>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</si>
  <si>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</si>
  <si>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</si>
  <si>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</si>
  <si>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</si>
  <si>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</si>
  <si>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</si>
  <si>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</si>
  <si>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</si>
  <si>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</si>
  <si>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</si>
  <si>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</si>
  <si>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</si>
  <si>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</si>
  <si>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</si>
  <si>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</si>
  <si>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</si>
  <si>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</si>
  <si>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</si>
  <si>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</si>
  <si>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</si>
  <si>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</si>
  <si>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</si>
  <si>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</si>
  <si>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</si>
  <si>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</si>
  <si>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</si>
  <si>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</si>
  <si>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</si>
  <si>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</si>
  <si>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</si>
  <si>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</si>
  <si>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</si>
  <si>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</si>
  <si>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</si>
  <si>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</si>
  <si>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</si>
  <si>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</si>
  <si>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</si>
  <si>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</si>
  <si>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</si>
  <si>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</si>
  <si>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</si>
  <si>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</si>
  <si>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</si>
  <si>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</si>
  <si>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</si>
  <si>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</si>
  <si>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</si>
  <si>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</si>
  <si>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</si>
  <si>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</si>
  <si>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</si>
  <si>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</si>
  <si>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</si>
  <si>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</si>
  <si>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</si>
  <si>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</si>
  <si>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</si>
  <si>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</si>
  <si>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</si>
  <si>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</si>
  <si>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2020, 2021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</si>
  <si>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</si>
  <si>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</si>
  <si>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</si>
  <si>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</si>
  <si>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</si>
  <si>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</si>
  <si>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Итого по Владимирской области за период 2020-2021 годы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</si>
  <si>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</si>
  <si>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</si>
  <si>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</si>
  <si>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</si>
  <si>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</si>
  <si>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</si>
  <si>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</si>
  <si>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</si>
  <si>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</si>
  <si>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</si>
  <si>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</si>
  <si>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</si>
  <si>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</si>
  <si>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</si>
  <si>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</si>
  <si>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</si>
  <si>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</si>
  <si>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</si>
  <si>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</si>
  <si>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</si>
  <si>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</si>
  <si>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</si>
  <si>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</si>
  <si>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</si>
  <si>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</si>
  <si>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</si>
  <si>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</si>
  <si>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</si>
  <si>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</si>
  <si>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</si>
  <si>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</si>
  <si>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</si>
  <si>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</si>
  <si>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</si>
  <si>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</si>
  <si>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</si>
  <si>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</si>
  <si>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</si>
  <si>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</si>
  <si>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</si>
  <si>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</si>
  <si>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</si>
  <si>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</si>
  <si>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</si>
  <si>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</si>
  <si>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</si>
  <si>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</si>
  <si>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</si>
  <si>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</si>
  <si>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</si>
  <si>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</si>
  <si>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</si>
  <si>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</si>
  <si>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</si>
  <si>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</si>
  <si>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</si>
  <si>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</si>
  <si>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</si>
  <si>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</si>
  <si>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</si>
  <si>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</si>
  <si>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</si>
  <si>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</si>
  <si>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Строителей ул, 22/2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</si>
  <si>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</si>
  <si>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</si>
  <si>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</si>
  <si>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</si>
  <si>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</si>
  <si>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</si>
  <si>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</si>
  <si>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</si>
  <si>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</si>
  <si>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</si>
  <si>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</si>
  <si>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</si>
  <si>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</si>
  <si>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</si>
  <si>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</si>
  <si>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</si>
  <si>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</si>
  <si>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</si>
  <si>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</si>
  <si>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</si>
  <si>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</si>
  <si>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</si>
  <si>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</si>
  <si>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</si>
  <si>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</si>
  <si>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</si>
  <si>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</si>
  <si>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</si>
  <si>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</si>
  <si>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</si>
  <si>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</si>
  <si>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</si>
  <si>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</si>
  <si>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</si>
  <si>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</si>
  <si>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</si>
  <si>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</si>
  <si>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</si>
  <si>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</si>
  <si>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</si>
  <si>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</si>
  <si>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</si>
  <si>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</si>
  <si>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</si>
  <si>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</si>
  <si>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</si>
  <si>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</si>
  <si>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</si>
  <si>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</si>
  <si>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</si>
  <si>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</si>
  <si>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</si>
  <si>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</si>
  <si>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</si>
  <si>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</si>
  <si>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</si>
  <si>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</si>
  <si>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</si>
  <si>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</si>
  <si>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</si>
  <si>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</si>
  <si>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</si>
  <si>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</si>
  <si>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</si>
  <si>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</si>
  <si>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</si>
  <si>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</si>
  <si>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</si>
  <si>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</si>
  <si>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</si>
  <si>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</si>
  <si>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</si>
  <si>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</si>
  <si>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</si>
  <si>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</si>
  <si>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</si>
  <si>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</si>
  <si>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</si>
  <si>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</si>
  <si>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</si>
  <si>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</si>
  <si>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</si>
  <si>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</si>
  <si>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</si>
  <si>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</si>
  <si>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</si>
  <si>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</si>
  <si>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</si>
  <si>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</si>
  <si>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</si>
  <si>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</si>
  <si>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</si>
  <si>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</si>
  <si>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</si>
  <si>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</si>
  <si>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</si>
  <si>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</si>
  <si>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</si>
  <si>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</si>
  <si>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</si>
  <si>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</si>
  <si>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</si>
  <si>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</si>
  <si>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</si>
  <si>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</si>
  <si>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</si>
  <si>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</si>
  <si>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</si>
  <si>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</si>
  <si>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</si>
  <si>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</si>
  <si>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</si>
  <si>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</si>
  <si>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</si>
  <si>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</si>
  <si>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</si>
  <si>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</si>
  <si>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</si>
  <si>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</si>
  <si>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</si>
  <si>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</si>
  <si>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</si>
  <si>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</si>
  <si>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</si>
  <si>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</si>
  <si>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</si>
  <si>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</si>
  <si>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</si>
  <si>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</si>
  <si>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</si>
  <si>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</si>
  <si>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</si>
  <si>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</si>
  <si>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</si>
  <si>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</si>
  <si>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</si>
  <si>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</si>
  <si>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</si>
  <si>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</si>
  <si>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</si>
  <si>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</si>
  <si>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</si>
  <si>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</si>
  <si>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</si>
  <si>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</si>
  <si>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</si>
  <si>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</si>
  <si>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</si>
  <si>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</si>
  <si>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</si>
  <si>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</si>
  <si>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</si>
  <si>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</si>
  <si>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</si>
  <si>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</si>
  <si>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</si>
  <si>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</si>
  <si>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</si>
  <si>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</si>
  <si>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</si>
  <si>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</si>
  <si>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</si>
  <si>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</si>
  <si>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</si>
  <si>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</si>
  <si>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</si>
  <si>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</si>
  <si>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</si>
  <si>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</si>
  <si>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</si>
  <si>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</si>
  <si>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</si>
  <si>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</si>
  <si>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</si>
  <si>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</si>
  <si>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</si>
  <si>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</si>
  <si>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</si>
  <si>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</si>
  <si>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</si>
  <si>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</si>
  <si>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</si>
  <si>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</si>
  <si>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</si>
  <si>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</si>
  <si>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</si>
  <si>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</si>
  <si>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</si>
  <si>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</si>
  <si>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</si>
  <si>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</si>
  <si>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</si>
  <si>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</si>
  <si>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</si>
  <si>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</si>
  <si>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</si>
  <si>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</si>
  <si>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</si>
  <si>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</si>
  <si>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</si>
  <si>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Александровский р-н, Струнино г, Дубки кв-л, 10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</si>
  <si>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</si>
  <si>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</si>
  <si>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</si>
  <si>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</si>
  <si>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</si>
  <si>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</si>
  <si>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</si>
  <si>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</si>
  <si>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</si>
  <si>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</si>
  <si>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</si>
  <si>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</si>
  <si>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</si>
  <si>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</si>
  <si>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</si>
  <si>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</si>
  <si>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</si>
  <si>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</si>
  <si>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</si>
  <si>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</si>
  <si>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</si>
  <si>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</si>
  <si>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</si>
  <si>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</si>
  <si>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</si>
  <si>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</si>
  <si>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</si>
  <si>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</si>
  <si>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</si>
  <si>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</si>
  <si>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</si>
  <si>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</si>
  <si>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</si>
  <si>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</si>
  <si>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</si>
  <si>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</si>
  <si>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</si>
  <si>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</si>
  <si>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</si>
  <si>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</si>
  <si>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</si>
  <si>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</si>
  <si>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</si>
  <si>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</si>
  <si>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</si>
  <si>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</si>
  <si>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</si>
  <si>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</si>
  <si>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</si>
  <si>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</si>
  <si>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</si>
  <si>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</si>
  <si>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</si>
  <si>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</si>
  <si>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</si>
  <si>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</si>
  <si>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</si>
  <si>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</si>
  <si>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</si>
  <si>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</si>
  <si>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</si>
  <si>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</si>
  <si>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</si>
  <si>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</si>
  <si>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</si>
  <si>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</si>
  <si>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</si>
  <si>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</si>
  <si>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</si>
  <si>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</si>
  <si>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</si>
  <si>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</si>
  <si>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</si>
  <si>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</si>
  <si>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</si>
  <si>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</si>
  <si>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</si>
  <si>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</si>
  <si>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</si>
  <si>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</si>
  <si>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</si>
  <si>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</si>
  <si>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</si>
  <si>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</si>
  <si>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</si>
  <si>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</si>
  <si>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</si>
  <si>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</si>
  <si>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</si>
  <si>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</si>
  <si>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</si>
  <si>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</si>
  <si>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</si>
  <si>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</si>
  <si>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</si>
  <si>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</si>
  <si>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</si>
  <si>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</si>
  <si>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</si>
  <si>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</si>
  <si>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</si>
  <si>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</si>
  <si>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</si>
  <si>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</si>
  <si>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</si>
  <si>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</si>
  <si>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</si>
  <si>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</si>
  <si>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1 150,8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</si>
  <si>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</si>
  <si>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</si>
  <si>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</si>
  <si>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</si>
  <si>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Совхоз Правда ул, 27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</si>
  <si>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</si>
  <si>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</si>
  <si>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</si>
  <si>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</si>
  <si>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 xml:space="preserve">в том числе: 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</si>
  <si>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</si>
  <si>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</si>
  <si>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</si>
  <si>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</si>
  <si>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</si>
  <si>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</si>
  <si>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</si>
  <si>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</si>
  <si>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Восточная ул, 52 корп. 6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</si>
  <si>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</si>
  <si>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</si>
  <si>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</si>
  <si>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</si>
  <si>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</si>
  <si>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</si>
  <si>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</si>
  <si>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</si>
  <si>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</si>
  <si>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Василисина ул, 8Б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</si>
  <si>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</si>
  <si>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</si>
  <si>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</si>
  <si>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</si>
  <si>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</si>
  <si>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</si>
  <si>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</si>
  <si>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</si>
  <si>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</si>
  <si>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</si>
  <si>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</si>
  <si>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</si>
  <si>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</si>
  <si>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</si>
  <si>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</si>
  <si>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</si>
  <si>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</si>
  <si>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</si>
  <si>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</si>
  <si>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</si>
  <si>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</si>
  <si>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</si>
  <si>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</si>
  <si>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</si>
  <si>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</si>
  <si>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</si>
  <si>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</si>
  <si>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</si>
  <si>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</si>
  <si>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</si>
  <si>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</si>
  <si>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</si>
  <si>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</si>
  <si>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</si>
  <si>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</si>
  <si>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</si>
  <si>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</si>
  <si>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</si>
  <si>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</si>
  <si>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</si>
  <si>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</si>
  <si>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</si>
  <si>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</si>
  <si>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</si>
  <si>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</si>
  <si>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</si>
  <si>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</si>
  <si>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</si>
  <si>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</si>
  <si>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</si>
  <si>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</si>
  <si>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</si>
  <si>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</si>
  <si>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</si>
  <si>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</si>
  <si>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</si>
  <si>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</si>
  <si>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</si>
  <si>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</si>
  <si>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</si>
  <si>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</si>
  <si>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</si>
  <si>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</si>
  <si>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</si>
  <si>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</si>
  <si>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</si>
  <si>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</si>
  <si>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</si>
  <si>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</si>
  <si>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</si>
  <si>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Веденеева ул, 4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</si>
  <si>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</si>
  <si>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</si>
  <si>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</si>
  <si>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</si>
  <si>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</si>
  <si>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</si>
  <si>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</si>
  <si>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</si>
  <si>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</si>
  <si>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</si>
  <si>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</si>
  <si>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</si>
  <si>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</si>
  <si>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</si>
  <si>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</si>
  <si>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Дзержинского ул, 49</t>
  </si>
  <si>
    <t>Муром г, Ленинградская ул, 28</t>
  </si>
  <si>
    <t>Муром г, Ленинградская ул, 29</t>
  </si>
  <si>
    <t>Муром г, Муромская ул, 9/2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</si>
  <si>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</si>
  <si>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</si>
  <si>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</si>
  <si>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</si>
  <si>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</si>
  <si>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</si>
  <si>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</si>
  <si>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</si>
  <si>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</si>
  <si>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</si>
  <si>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</si>
  <si>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</si>
  <si>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</si>
  <si>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</si>
  <si>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</si>
  <si>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</si>
  <si>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</si>
  <si>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</si>
  <si>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</si>
  <si>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Брюсова ул, 54 корп. 1</t>
  </si>
  <si>
    <t>Ковров г, Грибоедова ул, 7 корп. 2</t>
  </si>
  <si>
    <t>Ковров г, Дегтярева ул, 6</t>
  </si>
  <si>
    <t>Ковров г, Зои Космодемьянской ул, 1 корп. 11</t>
  </si>
  <si>
    <t>Ковров г, Зои Космодемьянской ул, 26 корп. 2</t>
  </si>
  <si>
    <t>Ковров г, Зои Космодемьянской ул, 5 корп. 3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</si>
  <si>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</si>
  <si>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</si>
  <si>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</si>
  <si>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</si>
  <si>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16 корп. 2</t>
  </si>
  <si>
    <t>Ковров г, Куйбышева ул, 3</t>
  </si>
  <si>
    <t>Ковров г, Куйбышева ул, 4 корп. 1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</si>
  <si>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</si>
  <si>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</si>
  <si>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</si>
  <si>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</si>
  <si>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 корп. 6</t>
  </si>
  <si>
    <t>Ковров г, Моховая ул, 1/7</t>
  </si>
  <si>
    <t>Ковров г, Моховая ул, 2 корп. 11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</si>
  <si>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</si>
  <si>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</si>
  <si>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</si>
  <si>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</si>
  <si>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</si>
  <si>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Строителей ул, 22 корп. 2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</si>
  <si>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</si>
  <si>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</si>
  <si>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</si>
  <si>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</si>
  <si>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</si>
  <si>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</si>
  <si>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</si>
  <si>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</si>
  <si>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</si>
  <si>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</si>
  <si>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</si>
  <si>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</si>
  <si>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</si>
  <si>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</si>
  <si>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</si>
  <si>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</si>
  <si>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</si>
  <si>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</si>
  <si>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</si>
  <si>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</si>
  <si>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</si>
  <si>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</si>
  <si>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</si>
  <si>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</si>
  <si>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</si>
  <si>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</si>
  <si>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</si>
  <si>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</si>
  <si>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</si>
  <si>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</si>
  <si>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</si>
  <si>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</si>
  <si>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</si>
  <si>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</si>
  <si>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</si>
  <si>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</si>
  <si>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</si>
  <si>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</si>
  <si>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</si>
  <si>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</si>
  <si>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</si>
  <si>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</si>
  <si>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</si>
  <si>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</si>
  <si>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</si>
  <si>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</si>
  <si>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</si>
  <si>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</si>
  <si>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</si>
  <si>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</si>
  <si>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</si>
  <si>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</si>
  <si>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</si>
  <si>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</si>
  <si>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</si>
  <si>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</si>
  <si>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</si>
  <si>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</si>
  <si>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</si>
  <si>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Владимир г, Комиссарова ул, 69а</t>
  </si>
  <si>
    <t>ООО «Компания «Наш дом-3»</t>
  </si>
  <si>
    <t>Владимир г, 1-я Пионерская ул, 82А</t>
  </si>
  <si>
    <t>Владимир г, Белоконской ул, 6</t>
  </si>
  <si>
    <t>Владимир г, Молодежная ул, 1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</si>
  <si>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</si>
  <si>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</si>
  <si>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счете регионального оператора)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</si>
  <si>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</si>
  <si>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</si>
  <si>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</si>
  <si>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</si>
  <si>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</si>
  <si>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</si>
  <si>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</si>
  <si>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</si>
  <si>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</si>
  <si>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</si>
  <si>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</si>
  <si>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</si>
  <si>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</si>
  <si>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</si>
  <si>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</si>
  <si>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</si>
  <si>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</si>
  <si>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</si>
  <si>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</si>
  <si>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</si>
  <si>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</si>
  <si>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</si>
  <si>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</si>
  <si>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</si>
  <si>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</si>
  <si>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</si>
  <si>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</si>
  <si>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</si>
  <si>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</si>
  <si>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</si>
  <si>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</si>
  <si>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</si>
  <si>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</si>
  <si>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</si>
  <si>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</si>
  <si>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</si>
  <si>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</si>
  <si>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</si>
  <si>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</si>
  <si>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</si>
  <si>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</si>
  <si>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</si>
  <si>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</si>
  <si>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</si>
  <si>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</si>
  <si>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</si>
  <si>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</si>
  <si>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</si>
  <si>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</si>
  <si>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</si>
  <si>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</si>
  <si>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</si>
  <si>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</si>
  <si>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</si>
  <si>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</si>
  <si>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</si>
  <si>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</si>
  <si>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</si>
  <si>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</si>
  <si>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</si>
  <si>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хвс</t>
  </si>
  <si>
    <t>гвс</t>
  </si>
  <si>
    <t>ТС</t>
  </si>
  <si>
    <t>во</t>
  </si>
  <si>
    <t>эс</t>
  </si>
  <si>
    <t>лифт</t>
  </si>
  <si>
    <t>крыша</t>
  </si>
  <si>
    <t>подвал</t>
  </si>
  <si>
    <t>фасад</t>
  </si>
  <si>
    <t>фундамент</t>
  </si>
  <si>
    <t>реконструкция</t>
  </si>
  <si>
    <t>установка узла</t>
  </si>
  <si>
    <t>итп</t>
  </si>
  <si>
    <t>Александровский р-н, Карабаново г, Маяковского ул,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</si>
</sst>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р_._-;\-* #,##0.00_р_._-;_-* &quot;-&quot;??_р_._-;_-@_-"/>
    <numFmt numFmtId="164" formatCode="_-* #,##0.00_-;\-* #,##0.00_-;_-* &quot;-&quot;??_-;_-@_-"/>
    <numFmt numFmtId="165" formatCode="_-* #,##0.00\ _₽_-;\-* #,##0.00\ _₽_-;_-* &quot;-&quot;??\ _₽_-;_-@_-"/>
    <numFmt numFmtId="166" formatCode="[$-419]General"/>
    <numFmt numFmtId="167" formatCode="###\ ###\ ###\ ##0.00"/>
    <numFmt numFmtId="168" formatCode="###\ ###\ ###\ ##0"/>
    <numFmt numFmtId="169" formatCode="[$-419]#,##0.00"/>
    <numFmt numFmtId="170" formatCode="#,##0&quot;р.&quot;"/>
  </numFmts>
  <fonts count="72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43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59">
    <xf numFmtId="0" fontId="0" fillId="0" borderId="0" xfId="0"/>
    <xf numFmtId="0" fontId="1" fillId="0" borderId="0" xfId="23" applyFont="1" applyAlignment="1">
      <alignment wrapText="1"/>
    </xf>
    <xf numFmtId="0" fontId="1" fillId="0" borderId="0" xfId="23" applyFont="1" applyAlignment="1">
      <alignment horizontal="right"/>
    </xf>
    <xf numFmtId="0" fontId="0" fillId="0" borderId="0" xfId="0" applyFill="1"/>
    <xf numFmtId="0" fontId="6" fillId="0" borderId="0" xfId="0" applyFont="1" applyFill="1"/>
    <xf numFmtId="0" fontId="0" fillId="0" borderId="0" xfId="0" applyFill="1" applyAlignment="1">
      <alignment horizontal="center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center"/>
    </xf>
    <xf numFmtId="0" fontId="1" fillId="0" borderId="1" xfId="23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29" fillId="0" borderId="0" xfId="0" applyFont="1" applyFill="1" applyAlignment="1">
      <alignment wrapText="1"/>
    </xf>
    <xf numFmtId="4" fontId="30" fillId="0" borderId="1" xfId="9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wrapText="1"/>
    </xf>
    <xf numFmtId="3" fontId="23" fillId="0" borderId="1" xfId="0" applyNumberFormat="1" applyFont="1" applyFill="1" applyBorder="1" applyAlignment="1">
      <alignment horizontal="right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28" fillId="0" borderId="1" xfId="0" applyNumberFormat="1" applyFont="1" applyFill="1" applyBorder="1" applyAlignment="1">
      <alignment horizontal="right"/>
    </xf>
    <xf numFmtId="4" fontId="0" fillId="0" borderId="0" xfId="0" applyNumberFormat="1"/>
    <xf numFmtId="0" fontId="23" fillId="0" borderId="0" xfId="0" applyFont="1" applyFill="1"/>
    <xf numFmtId="164" fontId="0" fillId="0" borderId="0" xfId="31" applyFont="1" applyFill="1"/>
    <xf numFmtId="0" fontId="4" fillId="0" borderId="0" xfId="23"/>
    <xf numFmtId="4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7" fillId="0" borderId="1" xfId="0" applyFont="1" applyBorder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5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1" xfId="8" applyNumberFormat="1" applyFont="1" applyFill="1" applyBorder="1" applyAlignment="1">
      <alignment horizontal="center" vertical="center"/>
    </xf>
    <xf numFmtId="4" fontId="21" fillId="0" borderId="0" xfId="8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0" fontId="4" fillId="0" borderId="0" xfId="24"/>
    <xf numFmtId="0" fontId="58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62" fillId="0" borderId="1" xfId="28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3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1" fontId="28" fillId="0" borderId="1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0" fontId="30" fillId="0" borderId="1" xfId="9" applyFont="1" applyFill="1" applyBorder="1" applyAlignment="1">
      <alignment horizontal="center" vertical="center" wrapText="1"/>
    </xf>
    <xf numFmtId="0" fontId="30" fillId="0" borderId="1" xfId="9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vertical="center"/>
    </xf>
    <xf numFmtId="0" fontId="35" fillId="0" borderId="1" xfId="28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4" fontId="37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center" vertical="center"/>
    </xf>
    <xf numFmtId="4" fontId="66" fillId="0" borderId="1" xfId="0" applyNumberFormat="1" applyFont="1" applyFill="1" applyBorder="1" applyAlignment="1">
      <alignment horizontal="right" vertical="center"/>
    </xf>
    <xf numFmtId="0" fontId="66" fillId="0" borderId="1" xfId="0" applyFont="1" applyFill="1" applyBorder="1" applyAlignment="1">
      <alignment horizontal="center" vertical="center" wrapText="1"/>
    </xf>
    <xf numFmtId="4" fontId="66" fillId="0" borderId="1" xfId="0" applyNumberFormat="1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3" fontId="43" fillId="0" borderId="1" xfId="0" applyNumberFormat="1" applyFont="1" applyFill="1" applyBorder="1" applyAlignment="1">
      <alignment horizontal="center"/>
    </xf>
    <xf numFmtId="164" fontId="0" fillId="0" borderId="0" xfId="31" applyFont="1"/>
    <xf numFmtId="4" fontId="37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1" fontId="37" fillId="0" borderId="1" xfId="0" applyNumberFormat="1" applyFont="1" applyFill="1" applyBorder="1" applyAlignment="1">
      <alignment horizontal="right" vertical="center"/>
    </xf>
    <xf numFmtId="1" fontId="66" fillId="0" borderId="1" xfId="0" applyNumberFormat="1" applyFont="1" applyFill="1" applyBorder="1" applyAlignment="1">
      <alignment horizontal="right" vertical="center"/>
    </xf>
    <xf numFmtId="1" fontId="37" fillId="0" borderId="1" xfId="0" applyNumberFormat="1" applyFont="1" applyFill="1" applyBorder="1" applyAlignment="1">
      <alignment vertical="center"/>
    </xf>
    <xf numFmtId="4" fontId="28" fillId="0" borderId="1" xfId="0" applyNumberFormat="1" applyFont="1" applyFill="1" applyBorder="1"/>
    <xf numFmtId="0" fontId="23" fillId="0" borderId="5" xfId="0" applyFont="1" applyFill="1" applyBorder="1" applyAlignment="1">
      <alignment horizontal="center"/>
    </xf>
    <xf numFmtId="4" fontId="1" fillId="0" borderId="1" xfId="23" applyNumberFormat="1" applyFont="1" applyBorder="1" applyAlignment="1">
      <alignment horizontal="right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64" fontId="25" fillId="0" borderId="1" xfId="31" applyFont="1" applyFill="1" applyBorder="1" applyAlignment="1" applyProtection="1">
      <alignment horizontal="righ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/>
    <xf numFmtId="0" fontId="28" fillId="0" borderId="1" xfId="0" applyFont="1" applyFill="1" applyBorder="1" applyAlignment="1">
      <alignment horizontal="left"/>
    </xf>
    <xf numFmtId="3" fontId="25" fillId="0" borderId="1" xfId="0" applyNumberFormat="1" applyFont="1" applyFill="1" applyBorder="1" applyAlignment="1">
      <alignment horizontal="right" wrapText="1"/>
    </xf>
    <xf numFmtId="4" fontId="25" fillId="0" borderId="1" xfId="0" applyNumberFormat="1" applyFont="1" applyFill="1" applyBorder="1" applyAlignment="1">
      <alignment horizontal="right" vertical="center"/>
    </xf>
    <xf numFmtId="1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right"/>
    </xf>
    <xf numFmtId="4" fontId="28" fillId="0" borderId="1" xfId="14" applyNumberFormat="1" applyFont="1" applyFill="1" applyBorder="1" applyAlignment="1">
      <alignment horizontal="right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47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4" fontId="6" fillId="0" borderId="0" xfId="0" applyNumberFormat="1" applyFont="1" applyFill="1"/>
    <xf numFmtId="0" fontId="69" fillId="0" borderId="0" xfId="0" applyFont="1" applyFill="1"/>
    <xf numFmtId="4" fontId="69" fillId="0" borderId="0" xfId="0" applyNumberFormat="1" applyFont="1" applyFill="1"/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3" fontId="37" fillId="0" borderId="1" xfId="0" applyNumberFormat="1" applyFont="1" applyFill="1" applyBorder="1" applyAlignment="1">
      <alignment horizontal="right" vertical="center"/>
    </xf>
    <xf numFmtId="0" fontId="69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4" fontId="31" fillId="0" borderId="0" xfId="0" applyNumberFormat="1" applyFont="1" applyFill="1" applyAlignment="1">
      <alignment vertical="center"/>
    </xf>
    <xf numFmtId="4" fontId="69" fillId="0" borderId="0" xfId="0" applyNumberFormat="1" applyFont="1" applyFill="1" applyAlignment="1">
      <alignment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4" fontId="67" fillId="0" borderId="0" xfId="0" applyNumberFormat="1" applyFont="1" applyFill="1" applyAlignment="1">
      <alignment vertical="center"/>
    </xf>
    <xf numFmtId="4" fontId="37" fillId="0" borderId="1" xfId="0" applyNumberFormat="1" applyFont="1" applyFill="1" applyBorder="1" applyAlignment="1">
      <alignment vertical="center" wrapText="1"/>
    </xf>
    <xf numFmtId="0" fontId="70" fillId="0" borderId="0" xfId="0" applyFont="1" applyFill="1" applyAlignment="1">
      <alignment vertical="center"/>
    </xf>
    <xf numFmtId="4" fontId="70" fillId="0" borderId="0" xfId="0" applyNumberFormat="1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0" fontId="69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71" fillId="0" borderId="0" xfId="0" applyFont="1" applyFill="1"/>
    <xf numFmtId="0" fontId="32" fillId="0" borderId="0" xfId="19" applyFont="1" applyFill="1"/>
    <xf numFmtId="0" fontId="30" fillId="0" borderId="6" xfId="19" applyFont="1" applyFill="1" applyBorder="1" applyAlignment="1">
      <alignment horizontal="left"/>
    </xf>
    <xf numFmtId="0" fontId="30" fillId="0" borderId="5" xfId="19" applyFont="1" applyFill="1" applyBorder="1" applyAlignment="1">
      <alignment wrapText="1"/>
    </xf>
    <xf numFmtId="4" fontId="15" fillId="0" borderId="1" xfId="19" applyNumberFormat="1" applyFont="1" applyFill="1" applyBorder="1" applyAlignment="1">
      <alignment horizontal="right" wrapText="1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center" wrapText="1"/>
    </xf>
    <xf numFmtId="4" fontId="32" fillId="0" borderId="0" xfId="19" applyNumberFormat="1" applyFont="1" applyFill="1"/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170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1" fontId="15" fillId="0" borderId="1" xfId="19" applyNumberFormat="1" applyFont="1" applyFill="1" applyBorder="1" applyAlignment="1">
      <alignment horizontal="center"/>
    </xf>
    <xf numFmtId="3" fontId="15" fillId="0" borderId="1" xfId="19" applyNumberFormat="1" applyFont="1" applyFill="1" applyBorder="1" applyAlignment="1">
      <alignment horizontal="right" wrapText="1"/>
    </xf>
    <xf numFmtId="0" fontId="30" fillId="0" borderId="5" xfId="19" applyFont="1" applyFill="1" applyBorder="1"/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1" xfId="0" applyNumberFormat="1" applyFont="1" applyFill="1" applyBorder="1"/>
    <xf numFmtId="4" fontId="23" fillId="0" borderId="1" xfId="34" applyNumberFormat="1" applyFont="1" applyFill="1" applyBorder="1" applyAlignment="1">
      <alignment horizontal="right"/>
    </xf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8" fillId="0" borderId="1" xfId="28" applyFont="1" applyFill="1" applyBorder="1" applyAlignment="1">
      <alignment horizontal="left" vertical="center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68" fillId="0" borderId="0" xfId="0" applyFont="1" applyFill="1"/>
    <xf numFmtId="0" fontId="30" fillId="0" borderId="0" xfId="19" applyFont="1" applyFill="1" applyAlignment="1">
      <alignment vertical="center" wrapText="1"/>
    </xf>
    <xf numFmtId="0" fontId="30" fillId="0" borderId="1" xfId="29" applyFont="1" applyFill="1" applyBorder="1" applyAlignment="1">
      <alignment horizontal="center" vertical="center"/>
    </xf>
    <xf numFmtId="1" fontId="30" fillId="0" borderId="1" xfId="2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7" fillId="0" borderId="1" xfId="9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5" fontId="0" fillId="0" borderId="0" xfId="0" applyNumberFormat="1"/>
    <xf numFmtId="0" fontId="23" fillId="0" borderId="1" xfId="0" applyFont="1" applyFill="1" applyBorder="1" applyAlignment="1">
      <alignment horizontal="right" wrapText="1"/>
    </xf>
    <xf numFmtId="4" fontId="24" fillId="0" borderId="1" xfId="0" applyNumberFormat="1" applyFont="1" applyFill="1" applyBorder="1"/>
    <xf numFmtId="0" fontId="28" fillId="0" borderId="1" xfId="0" applyFont="1" applyFill="1" applyBorder="1" applyAlignment="1">
      <alignment horizontal="right" wrapText="1"/>
    </xf>
    <xf numFmtId="0" fontId="22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1" fontId="21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20" fillId="0" borderId="0" xfId="0" applyFont="1" applyFill="1" applyAlignment="1">
      <alignment horizontal="center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1" fillId="0" borderId="6" xfId="23" applyFont="1" applyBorder="1" applyAlignment="1">
      <alignment wrapText="1"/>
    </xf>
    <xf numFmtId="0" fontId="1" fillId="0" borderId="5" xfId="23" applyFont="1" applyBorder="1" applyAlignment="1">
      <alignment wrapText="1"/>
    </xf>
    <xf numFmtId="0" fontId="9" fillId="0" borderId="0" xfId="23" applyFont="1" applyAlignment="1">
      <alignment horizontal="center" vertical="center" wrapText="1"/>
    </xf>
    <xf numFmtId="0" fontId="1" fillId="0" borderId="6" xfId="23" applyFont="1" applyBorder="1" applyAlignment="1">
      <alignment horizontal="center" vertical="center" wrapText="1"/>
    </xf>
    <xf numFmtId="0" fontId="1" fillId="0" borderId="7" xfId="23" applyFont="1" applyBorder="1" applyAlignment="1">
      <alignment horizontal="center" vertical="center" wrapText="1"/>
    </xf>
    <xf numFmtId="0" fontId="1" fillId="0" borderId="5" xfId="23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15" fillId="0" borderId="0" xfId="0" applyFont="1" applyAlignment="1">
      <alignment horizontal="right" vertical="top" wrapText="1"/>
    </xf>
    <xf numFmtId="0" fontId="16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left" vertical="center"/>
    </xf>
    <xf numFmtId="1" fontId="9" fillId="0" borderId="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8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textRotation="90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vertical="center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3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vertical="center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29" applyFont="1" applyFill="1" applyBorder="1" applyAlignment="1">
      <alignment horizontal="center" textRotation="90" wrapText="1"/>
    </xf>
    <xf numFmtId="0" fontId="30" fillId="0" borderId="1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4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</cellXfs>
  <cellStyles count="35">
    <cellStyle name="Excel Built-in Normal" xfId="10"/>
    <cellStyle name="Excel Built-in Normal 1" xfId="22"/>
    <cellStyle name="Excel Built-in Normal 2 2" xfId="14"/>
    <cellStyle name="Обычный" xfId="0" builtinId="0"/>
    <cellStyle name="Обычный 10" xfId="11"/>
    <cellStyle name="Обычный 11" xfId="19"/>
    <cellStyle name="Обычный 13" xfId="17"/>
    <cellStyle name="Обычный 14" xfId="1"/>
    <cellStyle name="Обычный 15" xfId="24"/>
    <cellStyle name="Обычный 17" xfId="6"/>
    <cellStyle name="Обычный 18" xfId="4"/>
    <cellStyle name="Обычный 19" xfId="5"/>
    <cellStyle name="Обычный 2" xfId="9"/>
    <cellStyle name="Обычный 2 10" xfId="12"/>
    <cellStyle name="Обычный 2 2 2" xfId="16"/>
    <cellStyle name="Обычный 2 3" xfId="26"/>
    <cellStyle name="Обычный 2 6" xfId="33"/>
    <cellStyle name="Обычный 2 8" xfId="29"/>
    <cellStyle name="Обычный 2 9" xfId="32"/>
    <cellStyle name="Обычный 21" xfId="7"/>
    <cellStyle name="Обычный 3" xfId="2"/>
    <cellStyle name="Обычный 3 16" xfId="8"/>
    <cellStyle name="Обычный 3 2" xfId="27"/>
    <cellStyle name="Обычный 3 3" xfId="15"/>
    <cellStyle name="Обычный 4" xfId="3"/>
    <cellStyle name="Обычный 4 2" xfId="13"/>
    <cellStyle name="Обычный 4 2 2 2" xfId="23"/>
    <cellStyle name="Обычный 5" xfId="20"/>
    <cellStyle name="Обычный 6" xfId="18"/>
    <cellStyle name="Обычный 7" xfId="34"/>
    <cellStyle name="Обычный 8" xfId="30"/>
    <cellStyle name="Обычный 9" xfId="21"/>
    <cellStyle name="Обычный_Лист1" xfId="28"/>
    <cellStyle name="Финансовый" xfId="31" builtinId="3"/>
    <cellStyle name="Финансовый 2" xfId="2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A1651"/>
  <sheetViews>
    <sheetView tabSelected="1" view="pageBreakPreview" topLeftCell="A6" zoomScale="20" zoomScaleNormal="20" zoomScaleSheetLayoutView="20" workbookViewId="0">
      <pane xSplit="3" ySplit="13" topLeftCell="D19" activePane="bottomRight" state="frozen"/>
      <selection activeCell="H1511" sqref="H1511:H1567"/>
      <selection pane="topRight" activeCell="H1511" sqref="H1511:H1567"/>
      <selection pane="bottomLeft" activeCell="H1511" sqref="H1511:H1567"/>
      <selection pane="bottomRight" activeCell="C23" sqref="C23"/>
    </sheetView>
  </sheetViews>
  <sheetFormatPr defaultColWidth="9.140625" defaultRowHeight="15" x14ac:dyDescent="0.25"/>
  <cols>
    <col min="1" max="1" width="7.28515625" style="10" customWidth="1"/>
    <col min="2" max="2" width="17" style="11" bestFit="1" customWidth="1"/>
    <col min="3" max="3" width="255.7109375" style="12" bestFit="1" customWidth="1"/>
    <col min="4" max="4" width="75.85546875" style="10" customWidth="1"/>
    <col min="5" max="5" width="56.5703125" style="10" customWidth="1"/>
    <col min="6" max="6" width="53" style="10" customWidth="1"/>
    <col min="7" max="8" width="58.7109375" style="10" customWidth="1"/>
    <col min="9" max="9" width="58" style="10" customWidth="1"/>
    <col min="10" max="10" width="49.42578125" style="10" customWidth="1"/>
    <col min="11" max="11" width="32.28515625" style="61" customWidth="1"/>
    <col min="12" max="12" width="64.42578125" style="10" customWidth="1"/>
    <col min="13" max="13" width="50.140625" style="10" customWidth="1"/>
    <col min="14" max="14" width="70.28515625" style="10" customWidth="1"/>
    <col min="15" max="15" width="43" style="10" customWidth="1"/>
    <col min="16" max="16" width="61.85546875" style="10" customWidth="1"/>
    <col min="17" max="17" width="48.7109375" style="10" customWidth="1"/>
    <col min="18" max="18" width="63" style="10" customWidth="1"/>
    <col min="19" max="19" width="34.42578125" style="10" customWidth="1"/>
    <col min="20" max="20" width="58.28515625" style="10" customWidth="1"/>
    <col min="21" max="21" width="55.140625" style="10" customWidth="1"/>
    <col min="22" max="22" width="54.42578125" style="10" customWidth="1"/>
    <col min="23" max="23" width="75.85546875" style="10" customWidth="1"/>
    <col min="24" max="24" width="46.5703125" style="10" customWidth="1"/>
    <col min="25" max="25" width="33.7109375" style="10" customWidth="1"/>
    <col min="26" max="26" width="54.42578125" style="10" customWidth="1"/>
    <col min="27" max="27" width="85.85546875" style="10" customWidth="1"/>
    <col min="28" max="28" width="58.7109375" style="10" customWidth="1"/>
    <col min="29" max="29" width="55.140625" style="10" customWidth="1"/>
    <col min="30" max="30" width="53.7109375" style="10" customWidth="1"/>
    <col min="31" max="31" width="53" style="10" customWidth="1"/>
    <col min="32" max="34" width="38.85546875" style="11" customWidth="1"/>
    <col min="35" max="48" width="9.140625" style="10" hidden="1" customWidth="1"/>
    <col min="49" max="49" width="68.42578125" style="10" hidden="1" customWidth="1"/>
    <col min="50" max="75" width="9.140625" style="10" hidden="1" customWidth="1"/>
    <col min="76" max="76" width="9.140625" style="10"/>
    <col min="77" max="77" width="69.85546875" style="10" customWidth="1"/>
    <col min="78" max="78" width="66.28515625" style="10" hidden="1" customWidth="1"/>
    <col min="79" max="79" width="0" style="10" hidden="1" customWidth="1"/>
    <col min="80" max="80" width="66.5703125" style="10" hidden="1" customWidth="1"/>
    <col min="81" max="81" width="74.140625" style="10" hidden="1" customWidth="1"/>
    <col min="82" max="82" width="55.5703125" style="10" hidden="1" customWidth="1"/>
    <col min="83" max="83" width="45.140625" style="10" hidden="1" customWidth="1"/>
    <col min="84" max="84" width="22.28515625" style="10" hidden="1" customWidth="1"/>
    <col min="85" max="86" width="0" style="10" hidden="1" customWidth="1"/>
    <col min="87" max="16384" width="9.140625" style="10"/>
  </cols>
  <sheetData>
    <row r="1" spans="2:34" ht="91.5" x14ac:dyDescent="1.25">
      <c r="B1" s="7"/>
      <c r="C1" s="8"/>
      <c r="D1" s="9"/>
      <c r="E1" s="9"/>
      <c r="F1" s="9"/>
      <c r="G1" s="9"/>
      <c r="H1" s="9"/>
      <c r="I1" s="9"/>
      <c r="J1" s="9"/>
      <c r="K1" s="58"/>
      <c r="L1" s="9"/>
      <c r="M1" s="9"/>
      <c r="N1" s="9"/>
      <c r="O1" s="9"/>
      <c r="P1" s="9"/>
      <c r="Q1" s="9"/>
      <c r="R1" s="9"/>
      <c r="S1" s="9"/>
      <c r="T1" s="9"/>
      <c r="U1" s="9"/>
      <c r="V1" s="285"/>
      <c r="W1" s="306" t="s">
        <v>948</v>
      </c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</row>
    <row r="2" spans="2:34" ht="143.25" customHeight="1" x14ac:dyDescent="0.45">
      <c r="B2" s="7"/>
      <c r="C2" s="8"/>
      <c r="D2" s="9"/>
      <c r="E2" s="9"/>
      <c r="F2" s="9"/>
      <c r="G2" s="9"/>
      <c r="H2" s="9"/>
      <c r="I2" s="9"/>
      <c r="J2" s="9"/>
      <c r="K2" s="58"/>
      <c r="L2" s="9"/>
      <c r="M2" s="9"/>
      <c r="N2" s="9"/>
      <c r="O2" s="9"/>
      <c r="P2" s="9"/>
      <c r="Q2" s="9"/>
      <c r="R2" s="9"/>
      <c r="S2" s="9"/>
      <c r="T2" s="9"/>
      <c r="U2" s="9"/>
      <c r="V2" s="307" t="s">
        <v>2216</v>
      </c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</row>
    <row r="3" spans="2:34" ht="154.5" customHeight="1" x14ac:dyDescent="1.25">
      <c r="B3" s="16"/>
      <c r="C3" s="17"/>
      <c r="D3" s="285"/>
      <c r="E3" s="285"/>
      <c r="F3" s="285"/>
      <c r="G3" s="285"/>
      <c r="H3" s="285"/>
      <c r="I3" s="285"/>
      <c r="J3" s="285"/>
      <c r="K3" s="59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307" t="s">
        <v>949</v>
      </c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</row>
    <row r="4" spans="2:34" ht="90" x14ac:dyDescent="1.1499999999999999">
      <c r="B4" s="308" t="s">
        <v>950</v>
      </c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</row>
    <row r="5" spans="2:34" ht="90" x14ac:dyDescent="0.25">
      <c r="B5" s="305" t="s">
        <v>951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</row>
    <row r="6" spans="2:34" ht="90" x14ac:dyDescent="0.25">
      <c r="B6" s="305" t="s">
        <v>955</v>
      </c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</row>
    <row r="7" spans="2:34" x14ac:dyDescent="0.25">
      <c r="B7" s="309" t="s">
        <v>952</v>
      </c>
      <c r="C7" s="310" t="s">
        <v>977</v>
      </c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</row>
    <row r="8" spans="2:34" ht="117.75" customHeight="1" x14ac:dyDescent="0.25">
      <c r="B8" s="309"/>
      <c r="C8" s="310"/>
      <c r="D8" s="310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/>
    </row>
    <row r="9" spans="2:34" ht="117.75" customHeight="1" x14ac:dyDescent="0.25">
      <c r="B9" s="284" t="s">
        <v>953</v>
      </c>
      <c r="C9" s="310" t="s">
        <v>954</v>
      </c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</row>
    <row r="10" spans="2:34" hidden="1" x14ac:dyDescent="0.25"/>
    <row r="11" spans="2:34" ht="90.75" hidden="1" customHeight="1" x14ac:dyDescent="0.25">
      <c r="B11" s="311" t="s">
        <v>6</v>
      </c>
      <c r="C11" s="311" t="s">
        <v>7</v>
      </c>
      <c r="D11" s="313" t="s">
        <v>8</v>
      </c>
      <c r="E11" s="311" t="s">
        <v>956</v>
      </c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4" t="s">
        <v>9</v>
      </c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5" t="s">
        <v>10</v>
      </c>
      <c r="AG11" s="315" t="s">
        <v>11</v>
      </c>
      <c r="AH11" s="315" t="s">
        <v>12</v>
      </c>
    </row>
    <row r="12" spans="2:34" ht="90.75" customHeight="1" x14ac:dyDescent="0.25">
      <c r="B12" s="311"/>
      <c r="C12" s="311"/>
      <c r="D12" s="313"/>
      <c r="E12" s="311" t="s">
        <v>13</v>
      </c>
      <c r="F12" s="311"/>
      <c r="G12" s="311"/>
      <c r="H12" s="311"/>
      <c r="I12" s="311"/>
      <c r="J12" s="311"/>
      <c r="K12" s="311" t="s">
        <v>14</v>
      </c>
      <c r="L12" s="311"/>
      <c r="M12" s="311" t="s">
        <v>15</v>
      </c>
      <c r="N12" s="311"/>
      <c r="O12" s="311" t="s">
        <v>16</v>
      </c>
      <c r="P12" s="311"/>
      <c r="Q12" s="311" t="s">
        <v>17</v>
      </c>
      <c r="R12" s="311"/>
      <c r="S12" s="311" t="s">
        <v>18</v>
      </c>
      <c r="T12" s="311"/>
      <c r="U12" s="316" t="s">
        <v>19</v>
      </c>
      <c r="V12" s="316" t="s">
        <v>20</v>
      </c>
      <c r="W12" s="316" t="s">
        <v>21</v>
      </c>
      <c r="X12" s="316" t="s">
        <v>22</v>
      </c>
      <c r="Y12" s="316" t="s">
        <v>23</v>
      </c>
      <c r="Z12" s="316" t="s">
        <v>24</v>
      </c>
      <c r="AA12" s="316" t="s">
        <v>25</v>
      </c>
      <c r="AB12" s="316" t="s">
        <v>26</v>
      </c>
      <c r="AC12" s="316" t="s">
        <v>27</v>
      </c>
      <c r="AD12" s="317" t="s">
        <v>28</v>
      </c>
      <c r="AE12" s="316" t="s">
        <v>29</v>
      </c>
      <c r="AF12" s="315"/>
      <c r="AG12" s="315"/>
      <c r="AH12" s="315"/>
    </row>
    <row r="13" spans="2:34" ht="18.75" customHeight="1" x14ac:dyDescent="0.25">
      <c r="B13" s="311"/>
      <c r="C13" s="311"/>
      <c r="D13" s="313"/>
      <c r="E13" s="315" t="s">
        <v>30</v>
      </c>
      <c r="F13" s="315" t="s">
        <v>31</v>
      </c>
      <c r="G13" s="315" t="s">
        <v>32</v>
      </c>
      <c r="H13" s="315" t="s">
        <v>33</v>
      </c>
      <c r="I13" s="315" t="s">
        <v>34</v>
      </c>
      <c r="J13" s="315" t="s">
        <v>35</v>
      </c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6"/>
      <c r="V13" s="316"/>
      <c r="W13" s="316"/>
      <c r="X13" s="316"/>
      <c r="Y13" s="316"/>
      <c r="Z13" s="316"/>
      <c r="AA13" s="316"/>
      <c r="AB13" s="316"/>
      <c r="AC13" s="316"/>
      <c r="AD13" s="317"/>
      <c r="AE13" s="316"/>
      <c r="AF13" s="315"/>
      <c r="AG13" s="315"/>
      <c r="AH13" s="315"/>
    </row>
    <row r="14" spans="2:34" ht="18.75" customHeight="1" x14ac:dyDescent="0.25">
      <c r="B14" s="311"/>
      <c r="C14" s="311"/>
      <c r="D14" s="313"/>
      <c r="E14" s="315"/>
      <c r="F14" s="315"/>
      <c r="G14" s="315"/>
      <c r="H14" s="315"/>
      <c r="I14" s="315"/>
      <c r="J14" s="315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6"/>
      <c r="V14" s="316"/>
      <c r="W14" s="316"/>
      <c r="X14" s="316"/>
      <c r="Y14" s="316"/>
      <c r="Z14" s="316"/>
      <c r="AA14" s="316"/>
      <c r="AB14" s="316"/>
      <c r="AC14" s="316"/>
      <c r="AD14" s="317"/>
      <c r="AE14" s="316"/>
      <c r="AF14" s="315"/>
      <c r="AG14" s="315"/>
      <c r="AH14" s="315"/>
    </row>
    <row r="15" spans="2:34" ht="18.75" customHeight="1" x14ac:dyDescent="0.25">
      <c r="B15" s="311"/>
      <c r="C15" s="311"/>
      <c r="D15" s="313"/>
      <c r="E15" s="315"/>
      <c r="F15" s="315"/>
      <c r="G15" s="315"/>
      <c r="H15" s="315"/>
      <c r="I15" s="315"/>
      <c r="J15" s="315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6"/>
      <c r="V15" s="316"/>
      <c r="W15" s="316"/>
      <c r="X15" s="316"/>
      <c r="Y15" s="316"/>
      <c r="Z15" s="316"/>
      <c r="AA15" s="316"/>
      <c r="AB15" s="316"/>
      <c r="AC15" s="316"/>
      <c r="AD15" s="317"/>
      <c r="AE15" s="316"/>
      <c r="AF15" s="315"/>
      <c r="AG15" s="315"/>
      <c r="AH15" s="315"/>
    </row>
    <row r="16" spans="2:34" ht="409.5" customHeight="1" x14ac:dyDescent="0.25">
      <c r="B16" s="311"/>
      <c r="C16" s="311"/>
      <c r="D16" s="313"/>
      <c r="E16" s="315"/>
      <c r="F16" s="315"/>
      <c r="G16" s="315"/>
      <c r="H16" s="315"/>
      <c r="I16" s="315"/>
      <c r="J16" s="315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6"/>
      <c r="V16" s="316"/>
      <c r="W16" s="316"/>
      <c r="X16" s="316"/>
      <c r="Y16" s="316"/>
      <c r="Z16" s="316"/>
      <c r="AA16" s="316"/>
      <c r="AB16" s="316"/>
      <c r="AC16" s="316"/>
      <c r="AD16" s="317"/>
      <c r="AE16" s="316"/>
      <c r="AF16" s="315"/>
      <c r="AG16" s="315"/>
      <c r="AH16" s="315"/>
    </row>
    <row r="17" spans="1:84" ht="80.25" customHeight="1" x14ac:dyDescent="0.25">
      <c r="B17" s="312"/>
      <c r="C17" s="312"/>
      <c r="D17" s="281" t="s">
        <v>36</v>
      </c>
      <c r="E17" s="281" t="s">
        <v>36</v>
      </c>
      <c r="F17" s="281" t="s">
        <v>36</v>
      </c>
      <c r="G17" s="281" t="s">
        <v>36</v>
      </c>
      <c r="H17" s="281" t="s">
        <v>36</v>
      </c>
      <c r="I17" s="281" t="s">
        <v>36</v>
      </c>
      <c r="J17" s="281" t="s">
        <v>36</v>
      </c>
      <c r="K17" s="60" t="s">
        <v>37</v>
      </c>
      <c r="L17" s="282" t="s">
        <v>36</v>
      </c>
      <c r="M17" s="282" t="s">
        <v>38</v>
      </c>
      <c r="N17" s="282" t="s">
        <v>36</v>
      </c>
      <c r="O17" s="282" t="s">
        <v>38</v>
      </c>
      <c r="P17" s="282" t="s">
        <v>36</v>
      </c>
      <c r="Q17" s="282" t="s">
        <v>38</v>
      </c>
      <c r="R17" s="282" t="s">
        <v>36</v>
      </c>
      <c r="S17" s="282" t="s">
        <v>39</v>
      </c>
      <c r="T17" s="282" t="s">
        <v>36</v>
      </c>
      <c r="U17" s="282" t="s">
        <v>36</v>
      </c>
      <c r="V17" s="283" t="s">
        <v>36</v>
      </c>
      <c r="W17" s="282" t="s">
        <v>36</v>
      </c>
      <c r="X17" s="282" t="s">
        <v>36</v>
      </c>
      <c r="Y17" s="281" t="s">
        <v>36</v>
      </c>
      <c r="Z17" s="282" t="s">
        <v>36</v>
      </c>
      <c r="AA17" s="282" t="s">
        <v>36</v>
      </c>
      <c r="AB17" s="282" t="s">
        <v>36</v>
      </c>
      <c r="AC17" s="282" t="s">
        <v>36</v>
      </c>
      <c r="AD17" s="281" t="s">
        <v>36</v>
      </c>
      <c r="AE17" s="282" t="s">
        <v>36</v>
      </c>
      <c r="AF17" s="315"/>
      <c r="AG17" s="315"/>
      <c r="AH17" s="315"/>
    </row>
    <row r="18" spans="1:84" ht="59.25" customHeight="1" x14ac:dyDescent="0.25">
      <c r="B18" s="282">
        <v>1</v>
      </c>
      <c r="C18" s="282">
        <v>2</v>
      </c>
      <c r="D18" s="282">
        <v>3</v>
      </c>
      <c r="E18" s="282">
        <v>4</v>
      </c>
      <c r="F18" s="282">
        <v>5</v>
      </c>
      <c r="G18" s="282">
        <v>6</v>
      </c>
      <c r="H18" s="282">
        <v>7</v>
      </c>
      <c r="I18" s="282">
        <v>8</v>
      </c>
      <c r="J18" s="282">
        <v>9</v>
      </c>
      <c r="K18" s="60">
        <v>10</v>
      </c>
      <c r="L18" s="282">
        <v>11</v>
      </c>
      <c r="M18" s="282">
        <v>12</v>
      </c>
      <c r="N18" s="282">
        <v>13</v>
      </c>
      <c r="O18" s="282">
        <v>14</v>
      </c>
      <c r="P18" s="282">
        <v>15</v>
      </c>
      <c r="Q18" s="282">
        <v>16</v>
      </c>
      <c r="R18" s="282">
        <v>17</v>
      </c>
      <c r="S18" s="282">
        <v>18</v>
      </c>
      <c r="T18" s="282">
        <v>19</v>
      </c>
      <c r="U18" s="282">
        <v>20</v>
      </c>
      <c r="V18" s="282">
        <v>21</v>
      </c>
      <c r="W18" s="282">
        <v>22</v>
      </c>
      <c r="X18" s="282">
        <v>23</v>
      </c>
      <c r="Y18" s="282">
        <v>24</v>
      </c>
      <c r="Z18" s="282">
        <v>25</v>
      </c>
      <c r="AA18" s="282">
        <v>26</v>
      </c>
      <c r="AB18" s="282">
        <v>27</v>
      </c>
      <c r="AC18" s="282">
        <v>28</v>
      </c>
      <c r="AD18" s="282">
        <v>29</v>
      </c>
      <c r="AE18" s="282">
        <v>30</v>
      </c>
      <c r="AF18" s="282">
        <v>31</v>
      </c>
      <c r="AG18" s="282">
        <v>32</v>
      </c>
      <c r="AH18" s="282">
        <v>33</v>
      </c>
    </row>
    <row r="19" spans="1:84" ht="99" customHeight="1" x14ac:dyDescent="0.85">
      <c r="B19" s="13" t="s">
        <v>724</v>
      </c>
      <c r="C19" s="175"/>
      <c r="D19" s="176">
        <v>4481026251.6299992</v>
      </c>
      <c r="E19" s="19">
        <v>9240884.8900000006</v>
      </c>
      <c r="F19" s="19">
        <v>15571680.52</v>
      </c>
      <c r="G19" s="19">
        <v>124977746.45</v>
      </c>
      <c r="H19" s="19">
        <v>14974474.600000001</v>
      </c>
      <c r="I19" s="19">
        <v>36788193.739999995</v>
      </c>
      <c r="J19" s="19">
        <v>0</v>
      </c>
      <c r="K19" s="302">
        <v>371</v>
      </c>
      <c r="L19" s="19">
        <v>681618578.97000003</v>
      </c>
      <c r="M19" s="19">
        <v>519485.18999999994</v>
      </c>
      <c r="N19" s="19">
        <v>2929076443.8500004</v>
      </c>
      <c r="O19" s="19">
        <v>3561.05</v>
      </c>
      <c r="P19" s="19">
        <v>15425123.789999999</v>
      </c>
      <c r="Q19" s="19">
        <v>124971.39200000001</v>
      </c>
      <c r="R19" s="19">
        <v>434636707.64999998</v>
      </c>
      <c r="S19" s="19">
        <v>632.54</v>
      </c>
      <c r="T19" s="19">
        <v>18263511.890000001</v>
      </c>
      <c r="U19" s="19">
        <v>48815473.810000002</v>
      </c>
      <c r="V19" s="19">
        <v>1000198.5800000001</v>
      </c>
      <c r="W19" s="19">
        <v>0</v>
      </c>
      <c r="X19" s="19">
        <v>0</v>
      </c>
      <c r="Y19" s="19">
        <v>0</v>
      </c>
      <c r="Z19" s="19">
        <v>0</v>
      </c>
      <c r="AA19" s="19">
        <v>400000</v>
      </c>
      <c r="AB19" s="19">
        <v>12000000</v>
      </c>
      <c r="AC19" s="19">
        <v>54682523.620000012</v>
      </c>
      <c r="AD19" s="19">
        <v>80794709.269999996</v>
      </c>
      <c r="AE19" s="19">
        <v>2760000</v>
      </c>
      <c r="AF19" s="53" t="s">
        <v>723</v>
      </c>
      <c r="AG19" s="53" t="s">
        <v>723</v>
      </c>
      <c r="AH19" s="64" t="s">
        <v>723</v>
      </c>
      <c r="BY19" s="69"/>
      <c r="BZ19" s="52">
        <v>3277602434.1900005</v>
      </c>
    </row>
    <row r="20" spans="1:84" ht="87.75" customHeight="1" x14ac:dyDescent="0.85">
      <c r="B20" s="13" t="s">
        <v>725</v>
      </c>
      <c r="C20" s="175"/>
      <c r="D20" s="303">
        <v>1064965830.9899999</v>
      </c>
      <c r="E20" s="79">
        <v>3545203.22</v>
      </c>
      <c r="F20" s="79">
        <v>4246777.28</v>
      </c>
      <c r="G20" s="79">
        <v>45240074.510000005</v>
      </c>
      <c r="H20" s="79">
        <v>3904082.5500000003</v>
      </c>
      <c r="I20" s="79">
        <v>10974725.089999998</v>
      </c>
      <c r="J20" s="79">
        <v>0</v>
      </c>
      <c r="K20" s="175">
        <v>146</v>
      </c>
      <c r="L20" s="79">
        <v>237746461.33000001</v>
      </c>
      <c r="M20" s="79">
        <v>165388.32999999999</v>
      </c>
      <c r="N20" s="79">
        <v>601471564.67000008</v>
      </c>
      <c r="O20" s="79">
        <v>1787.05</v>
      </c>
      <c r="P20" s="79">
        <v>5413571.2400000012</v>
      </c>
      <c r="Q20" s="79">
        <v>47689.472000000016</v>
      </c>
      <c r="R20" s="79">
        <v>119841361.07999998</v>
      </c>
      <c r="S20" s="79">
        <v>19.07</v>
      </c>
      <c r="T20" s="79">
        <v>210458.31</v>
      </c>
      <c r="U20" s="79">
        <v>4132272.85</v>
      </c>
      <c r="V20" s="79">
        <v>340198.58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7603863.2400000002</v>
      </c>
      <c r="AD20" s="79">
        <v>19455217.039999995</v>
      </c>
      <c r="AE20" s="79">
        <v>840000</v>
      </c>
      <c r="AF20" s="53" t="s">
        <v>723</v>
      </c>
      <c r="AG20" s="53" t="s">
        <v>723</v>
      </c>
      <c r="AH20" s="64" t="s">
        <v>723</v>
      </c>
      <c r="BY20" s="69"/>
      <c r="BZ20" s="52">
        <v>1686794801.2800004</v>
      </c>
    </row>
    <row r="21" spans="1:84" ht="61.5" x14ac:dyDescent="0.85">
      <c r="B21" s="13" t="s">
        <v>1058</v>
      </c>
      <c r="C21" s="177"/>
      <c r="D21" s="303">
        <v>265883729</v>
      </c>
      <c r="E21" s="79">
        <v>87007.41</v>
      </c>
      <c r="F21" s="79">
        <v>0</v>
      </c>
      <c r="G21" s="79">
        <v>0</v>
      </c>
      <c r="H21" s="79">
        <v>126575.53</v>
      </c>
      <c r="I21" s="79">
        <v>0</v>
      </c>
      <c r="J21" s="79">
        <v>0</v>
      </c>
      <c r="K21" s="175">
        <v>44</v>
      </c>
      <c r="L21" s="79">
        <v>75730891.61999999</v>
      </c>
      <c r="M21" s="79">
        <v>40983.39</v>
      </c>
      <c r="N21" s="79">
        <v>132571093.74999997</v>
      </c>
      <c r="O21" s="79">
        <v>0</v>
      </c>
      <c r="P21" s="79">
        <v>0</v>
      </c>
      <c r="Q21" s="79">
        <v>20622.91</v>
      </c>
      <c r="R21" s="79">
        <v>48063150.75</v>
      </c>
      <c r="S21" s="79">
        <v>0</v>
      </c>
      <c r="T21" s="79">
        <v>0</v>
      </c>
      <c r="U21" s="79">
        <v>4132272.85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2367783.1900000004</v>
      </c>
      <c r="AD21" s="79">
        <v>2804953.8999999994</v>
      </c>
      <c r="AE21" s="79">
        <v>0</v>
      </c>
      <c r="AF21" s="53" t="s">
        <v>723</v>
      </c>
      <c r="AG21" s="53" t="s">
        <v>723</v>
      </c>
      <c r="AH21" s="64" t="s">
        <v>723</v>
      </c>
      <c r="BY21" s="69"/>
      <c r="BZ21" s="52">
        <v>383462452.64000016</v>
      </c>
    </row>
    <row r="22" spans="1:84" ht="61.5" x14ac:dyDescent="0.85">
      <c r="A22" s="10">
        <v>1</v>
      </c>
      <c r="B22" s="48">
        <f>SUBTOTAL(103,$A$22:A22)</f>
        <v>1</v>
      </c>
      <c r="C22" s="13" t="s">
        <v>468</v>
      </c>
      <c r="D22" s="20">
        <v>1821107.48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55">
        <v>0</v>
      </c>
      <c r="L22" s="20">
        <v>0</v>
      </c>
      <c r="M22" s="27">
        <v>390</v>
      </c>
      <c r="N22" s="27">
        <v>1736836.14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19">
        <v>23968.34</v>
      </c>
      <c r="AD22" s="120">
        <v>60303</v>
      </c>
      <c r="AE22" s="20">
        <v>0</v>
      </c>
      <c r="AF22" s="22">
        <v>2020</v>
      </c>
      <c r="AG22" s="22">
        <v>2020</v>
      </c>
      <c r="AH22" s="22">
        <v>2020</v>
      </c>
      <c r="AT22" s="10" t="e">
        <f t="shared" ref="AT22:AT35" si="0">VLOOKUP(C22,AW:AX,2,FALSE)</f>
        <v>#N/A</v>
      </c>
      <c r="AW22" s="10" t="s">
        <v>483</v>
      </c>
      <c r="AX22" s="10">
        <v>1</v>
      </c>
      <c r="BZ22" s="52"/>
      <c r="CD22" s="10" t="e">
        <f t="shared" ref="CD22:CD39" si="1">VLOOKUP(C22,CE:CF,2,FALSE)</f>
        <v>#N/A</v>
      </c>
      <c r="CE22" s="69" t="s">
        <v>473</v>
      </c>
      <c r="CF22" s="69">
        <v>644</v>
      </c>
    </row>
    <row r="23" spans="1:84" ht="61.5" x14ac:dyDescent="0.85">
      <c r="A23" s="10">
        <v>1</v>
      </c>
      <c r="B23" s="48">
        <f>SUBTOTAL(103,$A$22:A23)</f>
        <v>2</v>
      </c>
      <c r="C23" s="13" t="s">
        <v>1034</v>
      </c>
      <c r="D23" s="20">
        <v>69778.55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55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7">
        <v>69778.55</v>
      </c>
      <c r="AE23" s="20">
        <v>0</v>
      </c>
      <c r="AF23" s="22">
        <v>2020</v>
      </c>
      <c r="AG23" s="23" t="s">
        <v>265</v>
      </c>
      <c r="AH23" s="23" t="s">
        <v>265</v>
      </c>
      <c r="AT23" s="10" t="e">
        <f t="shared" si="0"/>
        <v>#N/A</v>
      </c>
      <c r="AW23" s="10" t="s">
        <v>384</v>
      </c>
      <c r="AX23" s="10">
        <v>1</v>
      </c>
      <c r="BZ23" s="52"/>
      <c r="CD23" s="10" t="e">
        <f t="shared" si="1"/>
        <v>#N/A</v>
      </c>
      <c r="CE23" s="69" t="s">
        <v>481</v>
      </c>
      <c r="CF23" s="69">
        <v>761.5</v>
      </c>
    </row>
    <row r="24" spans="1:84" ht="61.5" x14ac:dyDescent="0.85">
      <c r="A24" s="10">
        <v>1</v>
      </c>
      <c r="B24" s="48">
        <f>SUBTOTAL(103,$A$22:A24)</f>
        <v>3</v>
      </c>
      <c r="C24" s="13" t="s">
        <v>469</v>
      </c>
      <c r="D24" s="20">
        <v>1775379.67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179">
        <v>1</v>
      </c>
      <c r="L24" s="27">
        <v>1775379.67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2" t="s">
        <v>265</v>
      </c>
      <c r="AG24" s="22">
        <v>2020</v>
      </c>
      <c r="AH24" s="23" t="s">
        <v>265</v>
      </c>
      <c r="AT24" s="10" t="e">
        <f t="shared" si="0"/>
        <v>#N/A</v>
      </c>
      <c r="AW24" s="10" t="s">
        <v>601</v>
      </c>
      <c r="AX24" s="10">
        <v>1</v>
      </c>
      <c r="BZ24" s="52"/>
      <c r="CD24" s="10" t="e">
        <f t="shared" si="1"/>
        <v>#N/A</v>
      </c>
      <c r="CE24" s="69" t="s">
        <v>499</v>
      </c>
      <c r="CF24" s="69">
        <v>342</v>
      </c>
    </row>
    <row r="25" spans="1:84" ht="61.5" x14ac:dyDescent="0.85">
      <c r="A25" s="10">
        <v>1</v>
      </c>
      <c r="B25" s="48">
        <f>SUBTOTAL(103,$A$22:A25)</f>
        <v>4</v>
      </c>
      <c r="C25" s="13" t="s">
        <v>471</v>
      </c>
      <c r="D25" s="20">
        <v>2444609.7599999998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55">
        <v>0</v>
      </c>
      <c r="L25" s="20">
        <v>0</v>
      </c>
      <c r="M25" s="27">
        <v>596</v>
      </c>
      <c r="N25" s="27">
        <v>2411333.36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7">
        <v>33276.400000000001</v>
      </c>
      <c r="AD25" s="20">
        <v>0</v>
      </c>
      <c r="AE25" s="20">
        <v>0</v>
      </c>
      <c r="AF25" s="22" t="s">
        <v>265</v>
      </c>
      <c r="AG25" s="22">
        <v>2020</v>
      </c>
      <c r="AH25" s="23">
        <v>2020</v>
      </c>
      <c r="AT25" s="10" t="e">
        <f t="shared" si="0"/>
        <v>#N/A</v>
      </c>
      <c r="AW25" s="10" t="s">
        <v>395</v>
      </c>
      <c r="AX25" s="10">
        <v>1</v>
      </c>
      <c r="BZ25" s="52"/>
      <c r="CD25" s="10" t="e">
        <f t="shared" si="1"/>
        <v>#N/A</v>
      </c>
      <c r="CE25" s="69" t="s">
        <v>507</v>
      </c>
      <c r="CF25" s="69">
        <v>2070.63</v>
      </c>
    </row>
    <row r="26" spans="1:84" ht="61.5" x14ac:dyDescent="0.85">
      <c r="A26" s="10">
        <v>1</v>
      </c>
      <c r="B26" s="48">
        <f>SUBTOTAL(103,$A$22:A26)</f>
        <v>5</v>
      </c>
      <c r="C26" s="13" t="s">
        <v>472</v>
      </c>
      <c r="D26" s="20">
        <v>1178315.53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55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472</v>
      </c>
      <c r="R26" s="20">
        <v>1162276.1200000001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7">
        <v>16039.41</v>
      </c>
      <c r="AD26" s="20">
        <v>0</v>
      </c>
      <c r="AE26" s="20">
        <v>0</v>
      </c>
      <c r="AF26" s="22" t="s">
        <v>265</v>
      </c>
      <c r="AG26" s="22">
        <v>2020</v>
      </c>
      <c r="AH26" s="23">
        <v>2020</v>
      </c>
      <c r="AT26" s="10" t="e">
        <f t="shared" si="0"/>
        <v>#N/A</v>
      </c>
      <c r="AW26" s="10" t="s">
        <v>595</v>
      </c>
      <c r="AX26" s="10">
        <v>1</v>
      </c>
      <c r="BZ26" s="52"/>
      <c r="CD26" s="10" t="e">
        <f t="shared" si="1"/>
        <v>#N/A</v>
      </c>
      <c r="CE26" s="69" t="s">
        <v>510</v>
      </c>
      <c r="CF26" s="69">
        <v>600</v>
      </c>
    </row>
    <row r="27" spans="1:84" ht="61.5" x14ac:dyDescent="0.85">
      <c r="A27" s="10">
        <v>1</v>
      </c>
      <c r="B27" s="48">
        <f>SUBTOTAL(103,$A$22:A27)</f>
        <v>6</v>
      </c>
      <c r="C27" s="13" t="s">
        <v>473</v>
      </c>
      <c r="D27" s="20">
        <v>1996366.9600000002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55">
        <v>0</v>
      </c>
      <c r="L27" s="20">
        <v>0</v>
      </c>
      <c r="M27" s="27">
        <v>612</v>
      </c>
      <c r="N27" s="120">
        <v>1969192.11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120">
        <v>27174.85</v>
      </c>
      <c r="AD27" s="20">
        <v>0</v>
      </c>
      <c r="AE27" s="20">
        <v>0</v>
      </c>
      <c r="AF27" s="22" t="s">
        <v>265</v>
      </c>
      <c r="AG27" s="22">
        <v>2020</v>
      </c>
      <c r="AH27" s="23">
        <v>2020</v>
      </c>
      <c r="AT27" s="10" t="e">
        <f t="shared" si="0"/>
        <v>#N/A</v>
      </c>
      <c r="AW27" s="10" t="s">
        <v>594</v>
      </c>
      <c r="AX27" s="10">
        <v>1</v>
      </c>
      <c r="BZ27" s="52"/>
      <c r="CD27" s="10">
        <f t="shared" si="1"/>
        <v>644</v>
      </c>
      <c r="CE27" s="69" t="s">
        <v>1336</v>
      </c>
      <c r="CF27" s="69">
        <v>334.02</v>
      </c>
    </row>
    <row r="28" spans="1:84" ht="61.5" x14ac:dyDescent="0.85">
      <c r="A28" s="10">
        <v>1</v>
      </c>
      <c r="B28" s="48">
        <f>SUBTOTAL(103,$A$22:A28)</f>
        <v>7</v>
      </c>
      <c r="C28" s="13" t="s">
        <v>475</v>
      </c>
      <c r="D28" s="20">
        <v>3053881.54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55">
        <v>0</v>
      </c>
      <c r="L28" s="20">
        <v>0</v>
      </c>
      <c r="M28" s="27">
        <v>713.67</v>
      </c>
      <c r="N28" s="27">
        <v>2950406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7">
        <v>40715.599999999999</v>
      </c>
      <c r="AD28" s="27">
        <v>62759.94</v>
      </c>
      <c r="AE28" s="20">
        <v>0</v>
      </c>
      <c r="AF28" s="22">
        <v>2020</v>
      </c>
      <c r="AG28" s="22">
        <v>2020</v>
      </c>
      <c r="AH28" s="23">
        <v>2020</v>
      </c>
      <c r="AT28" s="10" t="e">
        <f t="shared" si="0"/>
        <v>#N/A</v>
      </c>
      <c r="AW28" s="10" t="s">
        <v>232</v>
      </c>
      <c r="AX28" s="10">
        <v>1</v>
      </c>
      <c r="BZ28" s="52"/>
      <c r="CD28" s="10" t="e">
        <f t="shared" si="1"/>
        <v>#N/A</v>
      </c>
      <c r="CE28" s="69" t="s">
        <v>1090</v>
      </c>
      <c r="CF28" s="69">
        <v>1124.75</v>
      </c>
    </row>
    <row r="29" spans="1:84" ht="61.5" x14ac:dyDescent="0.85">
      <c r="A29" s="10">
        <v>1</v>
      </c>
      <c r="B29" s="48">
        <f>SUBTOTAL(103,$A$22:A29)</f>
        <v>8</v>
      </c>
      <c r="C29" s="13" t="s">
        <v>476</v>
      </c>
      <c r="D29" s="20">
        <v>1639309.32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55">
        <v>0</v>
      </c>
      <c r="L29" s="20">
        <v>0</v>
      </c>
      <c r="M29" s="27">
        <v>635</v>
      </c>
      <c r="N29" s="27">
        <v>1559527.98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19">
        <v>21521.49</v>
      </c>
      <c r="AD29" s="27">
        <v>58259.85</v>
      </c>
      <c r="AE29" s="20">
        <v>0</v>
      </c>
      <c r="AF29" s="22">
        <v>2020</v>
      </c>
      <c r="AG29" s="22">
        <v>2020</v>
      </c>
      <c r="AH29" s="22">
        <v>2020</v>
      </c>
      <c r="AT29" s="10" t="e">
        <f t="shared" si="0"/>
        <v>#N/A</v>
      </c>
      <c r="AW29" s="10" t="s">
        <v>128</v>
      </c>
      <c r="AX29" s="10">
        <v>1</v>
      </c>
      <c r="BZ29" s="52"/>
      <c r="CD29" s="10" t="e">
        <f t="shared" si="1"/>
        <v>#N/A</v>
      </c>
      <c r="CE29" s="69" t="s">
        <v>437</v>
      </c>
      <c r="CF29" s="69">
        <v>555.39</v>
      </c>
    </row>
    <row r="30" spans="1:84" ht="61.5" x14ac:dyDescent="0.85">
      <c r="A30" s="10">
        <v>1</v>
      </c>
      <c r="B30" s="48">
        <f>SUBTOTAL(103,$A$22:A30)</f>
        <v>9</v>
      </c>
      <c r="C30" s="13" t="s">
        <v>477</v>
      </c>
      <c r="D30" s="20">
        <v>98784.97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55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7">
        <v>98784.97</v>
      </c>
      <c r="AE30" s="20">
        <v>0</v>
      </c>
      <c r="AF30" s="22">
        <v>2020</v>
      </c>
      <c r="AG30" s="22" t="s">
        <v>265</v>
      </c>
      <c r="AH30" s="22" t="s">
        <v>265</v>
      </c>
      <c r="AT30" s="10" t="e">
        <f t="shared" si="0"/>
        <v>#N/A</v>
      </c>
      <c r="AW30" s="10" t="s">
        <v>421</v>
      </c>
      <c r="AX30" s="10">
        <v>1</v>
      </c>
      <c r="BZ30" s="52"/>
      <c r="CD30" s="10" t="e">
        <f t="shared" si="1"/>
        <v>#N/A</v>
      </c>
      <c r="CE30" s="69" t="s">
        <v>440</v>
      </c>
      <c r="CF30" s="69">
        <v>865.12</v>
      </c>
    </row>
    <row r="31" spans="1:84" ht="61.5" x14ac:dyDescent="0.85">
      <c r="A31" s="10">
        <v>1</v>
      </c>
      <c r="B31" s="48">
        <f>SUBTOTAL(103,$A$22:A31)</f>
        <v>10</v>
      </c>
      <c r="C31" s="13" t="s">
        <v>478</v>
      </c>
      <c r="D31" s="20">
        <v>3124667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55">
        <v>0</v>
      </c>
      <c r="L31" s="20">
        <v>0</v>
      </c>
      <c r="M31" s="27">
        <v>1045</v>
      </c>
      <c r="N31" s="27">
        <v>3124667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2" t="s">
        <v>265</v>
      </c>
      <c r="AG31" s="22">
        <v>2020</v>
      </c>
      <c r="AH31" s="22" t="s">
        <v>265</v>
      </c>
      <c r="AT31" s="10" t="e">
        <f t="shared" si="0"/>
        <v>#N/A</v>
      </c>
      <c r="AW31" s="10" t="s">
        <v>759</v>
      </c>
      <c r="AX31" s="10">
        <v>1</v>
      </c>
      <c r="BZ31" s="52"/>
      <c r="CD31" s="10">
        <f t="shared" si="1"/>
        <v>1089.8</v>
      </c>
      <c r="CE31" s="69" t="s">
        <v>442</v>
      </c>
      <c r="CF31" s="69">
        <v>860.91</v>
      </c>
    </row>
    <row r="32" spans="1:84" ht="61.5" x14ac:dyDescent="0.85">
      <c r="A32" s="10">
        <v>1</v>
      </c>
      <c r="B32" s="48">
        <f>SUBTOTAL(103,$A$22:A32)</f>
        <v>11</v>
      </c>
      <c r="C32" s="13" t="s">
        <v>479</v>
      </c>
      <c r="D32" s="20">
        <v>89397.8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55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7">
        <v>89397.8</v>
      </c>
      <c r="AE32" s="20">
        <v>0</v>
      </c>
      <c r="AF32" s="22">
        <v>2020</v>
      </c>
      <c r="AG32" s="22" t="s">
        <v>265</v>
      </c>
      <c r="AH32" s="22" t="s">
        <v>265</v>
      </c>
      <c r="AT32" s="10" t="e">
        <f t="shared" si="0"/>
        <v>#N/A</v>
      </c>
      <c r="AW32" s="10" t="s">
        <v>758</v>
      </c>
      <c r="AX32" s="10">
        <v>1</v>
      </c>
      <c r="BZ32" s="52"/>
      <c r="CD32" s="10" t="e">
        <f t="shared" si="1"/>
        <v>#N/A</v>
      </c>
      <c r="CE32" s="69" t="s">
        <v>742</v>
      </c>
      <c r="CF32" s="69">
        <v>1319.27</v>
      </c>
    </row>
    <row r="33" spans="1:84" ht="61.5" x14ac:dyDescent="0.85">
      <c r="A33" s="10">
        <v>1</v>
      </c>
      <c r="B33" s="48">
        <f>SUBTOTAL(103,$A$22:A33)</f>
        <v>12</v>
      </c>
      <c r="C33" s="13" t="s">
        <v>481</v>
      </c>
      <c r="D33" s="20">
        <v>2353912.86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55">
        <v>0</v>
      </c>
      <c r="L33" s="20">
        <v>0</v>
      </c>
      <c r="M33" s="27">
        <v>740.47</v>
      </c>
      <c r="N33" s="27">
        <v>2321871.04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7">
        <v>32041.82</v>
      </c>
      <c r="AD33" s="20">
        <v>0</v>
      </c>
      <c r="AE33" s="20">
        <v>0</v>
      </c>
      <c r="AF33" s="22" t="s">
        <v>265</v>
      </c>
      <c r="AG33" s="22">
        <v>2020</v>
      </c>
      <c r="AH33" s="23">
        <v>2020</v>
      </c>
      <c r="AT33" s="10" t="e">
        <f t="shared" si="0"/>
        <v>#N/A</v>
      </c>
      <c r="AW33" s="10" t="s">
        <v>642</v>
      </c>
      <c r="AX33" s="10">
        <v>1</v>
      </c>
      <c r="BZ33" s="52"/>
      <c r="CD33" s="10">
        <f t="shared" si="1"/>
        <v>761.5</v>
      </c>
      <c r="CE33" s="69" t="s">
        <v>637</v>
      </c>
      <c r="CF33" s="69">
        <v>900</v>
      </c>
    </row>
    <row r="34" spans="1:84" ht="61.5" x14ac:dyDescent="0.85">
      <c r="A34" s="10">
        <v>1</v>
      </c>
      <c r="B34" s="48">
        <f>SUBTOTAL(103,$A$22:A34)</f>
        <v>13</v>
      </c>
      <c r="C34" s="13" t="s">
        <v>482</v>
      </c>
      <c r="D34" s="20">
        <v>2593330.65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55">
        <v>0</v>
      </c>
      <c r="L34" s="20">
        <v>0</v>
      </c>
      <c r="M34" s="27">
        <v>940</v>
      </c>
      <c r="N34" s="27">
        <v>2593330.65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2" t="s">
        <v>265</v>
      </c>
      <c r="AG34" s="22">
        <v>2020</v>
      </c>
      <c r="AH34" s="23" t="s">
        <v>265</v>
      </c>
      <c r="AT34" s="10" t="e">
        <f t="shared" si="0"/>
        <v>#N/A</v>
      </c>
      <c r="AW34" s="10" t="s">
        <v>218</v>
      </c>
      <c r="AX34" s="10">
        <v>1</v>
      </c>
      <c r="BZ34" s="52"/>
      <c r="CD34" s="10">
        <f t="shared" si="1"/>
        <v>1041.5</v>
      </c>
      <c r="CE34" s="69" t="s">
        <v>638</v>
      </c>
      <c r="CF34" s="69">
        <v>900</v>
      </c>
    </row>
    <row r="35" spans="1:84" ht="61.5" x14ac:dyDescent="0.85">
      <c r="A35" s="10">
        <v>1</v>
      </c>
      <c r="B35" s="48">
        <f>SUBTOTAL(103,$A$22:A35)</f>
        <v>14</v>
      </c>
      <c r="C35" s="13" t="s">
        <v>483</v>
      </c>
      <c r="D35" s="20">
        <v>14319460.059999999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179">
        <v>8</v>
      </c>
      <c r="L35" s="27">
        <v>14319460.059999999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2" t="s">
        <v>265</v>
      </c>
      <c r="AG35" s="22">
        <v>2020</v>
      </c>
      <c r="AH35" s="23" t="s">
        <v>265</v>
      </c>
      <c r="AT35" s="10">
        <f t="shared" si="0"/>
        <v>1</v>
      </c>
      <c r="BZ35" s="52"/>
      <c r="CD35" s="10" t="e">
        <f t="shared" si="1"/>
        <v>#N/A</v>
      </c>
      <c r="CE35" s="69" t="s">
        <v>1519</v>
      </c>
      <c r="CF35" s="69">
        <v>870</v>
      </c>
    </row>
    <row r="36" spans="1:84" ht="61.5" x14ac:dyDescent="0.85">
      <c r="A36" s="10">
        <v>1</v>
      </c>
      <c r="B36" s="48">
        <f>SUBTOTAL(103,$A$22:A36)</f>
        <v>15</v>
      </c>
      <c r="C36" s="13" t="s">
        <v>484</v>
      </c>
      <c r="D36" s="20">
        <v>721831.31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55">
        <v>0</v>
      </c>
      <c r="L36" s="20">
        <v>0</v>
      </c>
      <c r="M36" s="27">
        <v>250</v>
      </c>
      <c r="N36" s="120">
        <v>712005.63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9825.68</v>
      </c>
      <c r="AD36" s="20">
        <v>0</v>
      </c>
      <c r="AE36" s="20">
        <v>0</v>
      </c>
      <c r="AF36" s="22" t="s">
        <v>265</v>
      </c>
      <c r="AG36" s="22">
        <v>2020</v>
      </c>
      <c r="AH36" s="23">
        <v>2020</v>
      </c>
      <c r="BZ36" s="52"/>
      <c r="CD36" s="10" t="e">
        <f t="shared" si="1"/>
        <v>#N/A</v>
      </c>
      <c r="CE36" s="69" t="s">
        <v>120</v>
      </c>
      <c r="CF36" s="69">
        <v>313.10000000000002</v>
      </c>
    </row>
    <row r="37" spans="1:84" ht="61.5" x14ac:dyDescent="0.85">
      <c r="A37" s="10">
        <v>1</v>
      </c>
      <c r="B37" s="48">
        <f>SUBTOTAL(103,$A$22:A37)</f>
        <v>16</v>
      </c>
      <c r="C37" s="13" t="s">
        <v>489</v>
      </c>
      <c r="D37" s="20">
        <v>3879957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55">
        <v>0</v>
      </c>
      <c r="L37" s="20">
        <v>0</v>
      </c>
      <c r="M37" s="27">
        <v>1020</v>
      </c>
      <c r="N37" s="27">
        <v>3879957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2" t="s">
        <v>265</v>
      </c>
      <c r="AG37" s="22">
        <v>2020</v>
      </c>
      <c r="AH37" s="23" t="s">
        <v>265</v>
      </c>
      <c r="AT37" s="10" t="e">
        <f>VLOOKUP(C37,AW:AX,2,FALSE)</f>
        <v>#N/A</v>
      </c>
      <c r="BZ37" s="52"/>
      <c r="CD37" s="10" t="e">
        <f t="shared" si="1"/>
        <v>#N/A</v>
      </c>
      <c r="CE37" s="69" t="s">
        <v>151</v>
      </c>
      <c r="CF37" s="69">
        <v>1035.9000000000001</v>
      </c>
    </row>
    <row r="38" spans="1:84" ht="61.5" x14ac:dyDescent="0.85">
      <c r="A38" s="10">
        <v>1</v>
      </c>
      <c r="B38" s="48">
        <f>SUBTOTAL(103,$A$22:A38)</f>
        <v>17</v>
      </c>
      <c r="C38" s="13" t="s">
        <v>1587</v>
      </c>
      <c r="D38" s="20">
        <v>1297271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55">
        <v>0</v>
      </c>
      <c r="L38" s="20">
        <v>0</v>
      </c>
      <c r="M38" s="27">
        <v>549</v>
      </c>
      <c r="N38" s="27">
        <v>1279612.3500000001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19">
        <v>17658.650000000001</v>
      </c>
      <c r="AD38" s="20">
        <v>0</v>
      </c>
      <c r="AE38" s="20">
        <v>0</v>
      </c>
      <c r="AF38" s="22" t="s">
        <v>265</v>
      </c>
      <c r="AG38" s="22">
        <v>2020</v>
      </c>
      <c r="AH38" s="23">
        <v>2020</v>
      </c>
      <c r="BZ38" s="52"/>
      <c r="CD38" s="10" t="e">
        <f t="shared" si="1"/>
        <v>#N/A</v>
      </c>
      <c r="CE38" s="69" t="s">
        <v>478</v>
      </c>
      <c r="CF38" s="69">
        <v>1089.8</v>
      </c>
    </row>
    <row r="39" spans="1:84" ht="61.5" x14ac:dyDescent="0.85">
      <c r="A39" s="10">
        <v>1</v>
      </c>
      <c r="B39" s="48">
        <f>SUBTOTAL(103,$A$22:A39)</f>
        <v>18</v>
      </c>
      <c r="C39" s="13" t="s">
        <v>490</v>
      </c>
      <c r="D39" s="20">
        <v>2988276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55">
        <v>0</v>
      </c>
      <c r="L39" s="20">
        <v>0</v>
      </c>
      <c r="M39" s="27">
        <v>980</v>
      </c>
      <c r="N39" s="27">
        <v>2988276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2" t="s">
        <v>265</v>
      </c>
      <c r="AG39" s="22">
        <v>2020</v>
      </c>
      <c r="AH39" s="23" t="s">
        <v>265</v>
      </c>
      <c r="AT39" s="10" t="e">
        <f>VLOOKUP(C39,AW:AX,2,FALSE)</f>
        <v>#N/A</v>
      </c>
      <c r="BZ39" s="52"/>
      <c r="CD39" s="10" t="e">
        <f t="shared" si="1"/>
        <v>#N/A</v>
      </c>
      <c r="CE39" s="69" t="s">
        <v>482</v>
      </c>
      <c r="CF39" s="69">
        <v>1041.5</v>
      </c>
    </row>
    <row r="40" spans="1:84" ht="61.5" x14ac:dyDescent="0.85">
      <c r="A40" s="10">
        <v>1</v>
      </c>
      <c r="B40" s="48">
        <f>SUBTOTAL(103,$A$22:A40)</f>
        <v>19</v>
      </c>
      <c r="C40" s="13" t="s">
        <v>492</v>
      </c>
      <c r="D40" s="20">
        <v>56688.3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55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7">
        <v>56688.3</v>
      </c>
      <c r="AE40" s="20">
        <v>0</v>
      </c>
      <c r="AF40" s="22">
        <v>2020</v>
      </c>
      <c r="AG40" s="22" t="s">
        <v>265</v>
      </c>
      <c r="AH40" s="23" t="s">
        <v>265</v>
      </c>
      <c r="AR40" s="10" t="e">
        <f>VLOOKUP(C40,AU:AV,2,FALSE)</f>
        <v>#N/A</v>
      </c>
      <c r="BX40" s="52"/>
      <c r="CB40" s="10" t="e">
        <f>VLOOKUP(C40,CC:CD,2,FALSE)</f>
        <v>#N/A</v>
      </c>
      <c r="CC40" s="69" t="s">
        <v>508</v>
      </c>
      <c r="CD40" s="69">
        <v>777.1</v>
      </c>
    </row>
    <row r="41" spans="1:84" ht="61.5" x14ac:dyDescent="0.85">
      <c r="A41" s="10">
        <v>1</v>
      </c>
      <c r="B41" s="48">
        <f>SUBTOTAL(103,$A$22:A41)</f>
        <v>20</v>
      </c>
      <c r="C41" s="13" t="s">
        <v>493</v>
      </c>
      <c r="D41" s="20">
        <v>89064.28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55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120">
        <v>89064.28</v>
      </c>
      <c r="AE41" s="20">
        <v>0</v>
      </c>
      <c r="AF41" s="22">
        <v>2020</v>
      </c>
      <c r="AG41" s="22" t="s">
        <v>265</v>
      </c>
      <c r="AH41" s="23" t="s">
        <v>265</v>
      </c>
      <c r="AT41" s="10" t="e">
        <f t="shared" ref="AT41:AT47" si="2">VLOOKUP(C41,AW:AX,2,FALSE)</f>
        <v>#N/A</v>
      </c>
      <c r="BZ41" s="52"/>
      <c r="CD41" s="10" t="e">
        <f t="shared" ref="CD41:CD72" si="3">VLOOKUP(C41,CE:CF,2,FALSE)</f>
        <v>#N/A</v>
      </c>
      <c r="CE41" s="69" t="s">
        <v>509</v>
      </c>
      <c r="CF41" s="69">
        <v>1000</v>
      </c>
    </row>
    <row r="42" spans="1:84" ht="61.5" x14ac:dyDescent="0.85">
      <c r="A42" s="10">
        <v>1</v>
      </c>
      <c r="B42" s="48">
        <f>SUBTOTAL(103,$A$22:A42)</f>
        <v>21</v>
      </c>
      <c r="C42" s="13" t="s">
        <v>494</v>
      </c>
      <c r="D42" s="20">
        <v>2641217.09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55">
        <v>0</v>
      </c>
      <c r="L42" s="20">
        <v>0</v>
      </c>
      <c r="M42" s="27">
        <v>654</v>
      </c>
      <c r="N42" s="20">
        <v>2522475.65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7">
        <v>34810.160000000003</v>
      </c>
      <c r="AD42" s="120">
        <v>83931.28</v>
      </c>
      <c r="AE42" s="20">
        <v>0</v>
      </c>
      <c r="AF42" s="22">
        <v>2020</v>
      </c>
      <c r="AG42" s="22">
        <v>2020</v>
      </c>
      <c r="AH42" s="23">
        <v>2020</v>
      </c>
      <c r="AT42" s="10" t="e">
        <f t="shared" si="2"/>
        <v>#N/A</v>
      </c>
      <c r="BZ42" s="52"/>
      <c r="CD42" s="10" t="e">
        <f t="shared" si="3"/>
        <v>#N/A</v>
      </c>
      <c r="CE42" s="69" t="s">
        <v>512</v>
      </c>
      <c r="CF42" s="69">
        <v>800</v>
      </c>
    </row>
    <row r="43" spans="1:84" ht="61.5" x14ac:dyDescent="0.85">
      <c r="A43" s="10">
        <v>1</v>
      </c>
      <c r="B43" s="48">
        <f>SUBTOTAL(103,$A$22:A43)</f>
        <v>22</v>
      </c>
      <c r="C43" s="13" t="s">
        <v>495</v>
      </c>
      <c r="D43" s="20">
        <v>12192587.91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179">
        <v>7</v>
      </c>
      <c r="L43" s="27">
        <v>12192587.91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2" t="s">
        <v>265</v>
      </c>
      <c r="AG43" s="22">
        <v>2020</v>
      </c>
      <c r="AH43" s="23" t="s">
        <v>265</v>
      </c>
      <c r="AT43" s="10" t="e">
        <f t="shared" si="2"/>
        <v>#N/A</v>
      </c>
      <c r="BZ43" s="52"/>
      <c r="CD43" s="10" t="e">
        <f t="shared" si="3"/>
        <v>#N/A</v>
      </c>
      <c r="CE43" s="69" t="s">
        <v>515</v>
      </c>
      <c r="CF43" s="69">
        <v>1180.0999999999999</v>
      </c>
    </row>
    <row r="44" spans="1:84" ht="61.5" x14ac:dyDescent="0.85">
      <c r="A44" s="10">
        <v>1</v>
      </c>
      <c r="B44" s="48">
        <f>SUBTOTAL(103,$A$22:A44)</f>
        <v>23</v>
      </c>
      <c r="C44" s="13" t="s">
        <v>496</v>
      </c>
      <c r="D44" s="20">
        <v>3433160.05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179">
        <v>2</v>
      </c>
      <c r="L44" s="27">
        <v>3433160.05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2" t="s">
        <v>265</v>
      </c>
      <c r="AG44" s="22">
        <v>2020</v>
      </c>
      <c r="AH44" s="23" t="s">
        <v>265</v>
      </c>
      <c r="AT44" s="10" t="e">
        <f t="shared" si="2"/>
        <v>#N/A</v>
      </c>
      <c r="BZ44" s="52"/>
      <c r="CD44" s="10" t="e">
        <f t="shared" si="3"/>
        <v>#N/A</v>
      </c>
      <c r="CE44" s="69" t="s">
        <v>1338</v>
      </c>
      <c r="CF44" s="69">
        <v>789</v>
      </c>
    </row>
    <row r="45" spans="1:84" ht="61.5" x14ac:dyDescent="0.85">
      <c r="A45" s="10">
        <v>1</v>
      </c>
      <c r="B45" s="48">
        <f>SUBTOTAL(103,$A$22:A45)</f>
        <v>24</v>
      </c>
      <c r="C45" s="13" t="s">
        <v>497</v>
      </c>
      <c r="D45" s="20">
        <v>1772747.75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179">
        <v>1</v>
      </c>
      <c r="L45" s="27">
        <v>1772747.75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2" t="s">
        <v>265</v>
      </c>
      <c r="AG45" s="22">
        <v>2020</v>
      </c>
      <c r="AH45" s="23" t="s">
        <v>265</v>
      </c>
      <c r="AT45" s="10" t="e">
        <f t="shared" si="2"/>
        <v>#N/A</v>
      </c>
      <c r="BZ45" s="52"/>
      <c r="CD45" s="10" t="e">
        <f t="shared" si="3"/>
        <v>#N/A</v>
      </c>
      <c r="CE45" s="69" t="s">
        <v>1064</v>
      </c>
      <c r="CF45" s="69">
        <v>1147.7</v>
      </c>
    </row>
    <row r="46" spans="1:84" ht="61.5" x14ac:dyDescent="0.85">
      <c r="A46" s="10">
        <v>1</v>
      </c>
      <c r="B46" s="48">
        <f>SUBTOTAL(103,$A$22:A46)</f>
        <v>25</v>
      </c>
      <c r="C46" s="13" t="s">
        <v>498</v>
      </c>
      <c r="D46" s="20">
        <v>3535514.86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179">
        <v>2</v>
      </c>
      <c r="L46" s="27">
        <v>3535514.86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2" t="s">
        <v>265</v>
      </c>
      <c r="AG46" s="22">
        <v>2020</v>
      </c>
      <c r="AH46" s="23" t="s">
        <v>265</v>
      </c>
      <c r="AT46" s="10" t="e">
        <f t="shared" si="2"/>
        <v>#N/A</v>
      </c>
      <c r="BZ46" s="52"/>
      <c r="CD46" s="10" t="e">
        <f t="shared" si="3"/>
        <v>#N/A</v>
      </c>
      <c r="CE46" s="69" t="s">
        <v>1065</v>
      </c>
      <c r="CF46" s="69">
        <v>218.8</v>
      </c>
    </row>
    <row r="47" spans="1:84" ht="61.5" x14ac:dyDescent="0.85">
      <c r="A47" s="10">
        <v>1</v>
      </c>
      <c r="B47" s="48">
        <f>SUBTOTAL(103,$A$22:A47)</f>
        <v>26</v>
      </c>
      <c r="C47" s="13" t="s">
        <v>499</v>
      </c>
      <c r="D47" s="20">
        <v>1142069.99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55">
        <v>0</v>
      </c>
      <c r="L47" s="20">
        <v>0</v>
      </c>
      <c r="M47" s="27">
        <v>305.72000000000003</v>
      </c>
      <c r="N47" s="27">
        <v>1126523.96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7">
        <v>15546.03</v>
      </c>
      <c r="AD47" s="20">
        <v>0</v>
      </c>
      <c r="AE47" s="20">
        <v>0</v>
      </c>
      <c r="AF47" s="22" t="s">
        <v>265</v>
      </c>
      <c r="AG47" s="22">
        <v>2020</v>
      </c>
      <c r="AH47" s="23">
        <v>2020</v>
      </c>
      <c r="AT47" s="10" t="e">
        <f t="shared" si="2"/>
        <v>#N/A</v>
      </c>
      <c r="BZ47" s="52"/>
      <c r="CD47" s="10">
        <f t="shared" si="3"/>
        <v>342</v>
      </c>
      <c r="CE47" s="69" t="s">
        <v>1066</v>
      </c>
      <c r="CF47" s="69">
        <v>912.27</v>
      </c>
    </row>
    <row r="48" spans="1:84" ht="61.5" x14ac:dyDescent="0.85">
      <c r="A48" s="10">
        <v>1</v>
      </c>
      <c r="B48" s="48">
        <f>SUBTOTAL(103,$A$22:A48)</f>
        <v>27</v>
      </c>
      <c r="C48" s="13" t="s">
        <v>500</v>
      </c>
      <c r="D48" s="20">
        <v>715422.73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55">
        <v>0</v>
      </c>
      <c r="L48" s="20">
        <v>0</v>
      </c>
      <c r="M48" s="120">
        <v>151</v>
      </c>
      <c r="N48" s="120">
        <v>705684.29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19">
        <v>9738.44</v>
      </c>
      <c r="AD48" s="20">
        <v>0</v>
      </c>
      <c r="AE48" s="20">
        <v>0</v>
      </c>
      <c r="AF48" s="22" t="s">
        <v>265</v>
      </c>
      <c r="AG48" s="22">
        <v>2020</v>
      </c>
      <c r="AH48" s="23">
        <v>2020</v>
      </c>
      <c r="BZ48" s="52"/>
      <c r="CD48" s="10" t="e">
        <f t="shared" si="3"/>
        <v>#N/A</v>
      </c>
      <c r="CE48" s="69" t="s">
        <v>1070</v>
      </c>
      <c r="CF48" s="69">
        <v>979.44</v>
      </c>
    </row>
    <row r="49" spans="1:84" ht="61.5" x14ac:dyDescent="0.85">
      <c r="A49" s="10">
        <v>1</v>
      </c>
      <c r="B49" s="48">
        <f>SUBTOTAL(103,$A$22:A49)</f>
        <v>28</v>
      </c>
      <c r="C49" s="13" t="s">
        <v>501</v>
      </c>
      <c r="D49" s="20">
        <v>1010260.5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55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7">
        <v>424</v>
      </c>
      <c r="R49" s="27">
        <v>958282.99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7">
        <v>13224.31</v>
      </c>
      <c r="AD49" s="120">
        <v>38753.199999999997</v>
      </c>
      <c r="AE49" s="20">
        <v>0</v>
      </c>
      <c r="AF49" s="22">
        <v>2020</v>
      </c>
      <c r="AG49" s="22">
        <v>2020</v>
      </c>
      <c r="AH49" s="23">
        <v>2020</v>
      </c>
      <c r="AT49" s="10" t="e">
        <f t="shared" ref="AT49:AT63" si="4">VLOOKUP(C49,AW:AX,2,FALSE)</f>
        <v>#N/A</v>
      </c>
      <c r="BZ49" s="52"/>
      <c r="CD49" s="10" t="e">
        <f t="shared" si="3"/>
        <v>#N/A</v>
      </c>
      <c r="CE49" s="69" t="s">
        <v>1071</v>
      </c>
      <c r="CF49" s="69">
        <v>730.17</v>
      </c>
    </row>
    <row r="50" spans="1:84" ht="61.5" x14ac:dyDescent="0.85">
      <c r="A50" s="10">
        <v>1</v>
      </c>
      <c r="B50" s="48">
        <f>SUBTOTAL(103,$A$22:A50)</f>
        <v>29</v>
      </c>
      <c r="C50" s="13" t="s">
        <v>502</v>
      </c>
      <c r="D50" s="20">
        <v>1761427.66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179">
        <v>1</v>
      </c>
      <c r="L50" s="27">
        <v>1761427.66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2" t="s">
        <v>265</v>
      </c>
      <c r="AG50" s="22">
        <v>2020</v>
      </c>
      <c r="AH50" s="23" t="s">
        <v>265</v>
      </c>
      <c r="AT50" s="10" t="e">
        <f t="shared" si="4"/>
        <v>#N/A</v>
      </c>
      <c r="BZ50" s="52"/>
      <c r="CD50" s="10" t="e">
        <f t="shared" si="3"/>
        <v>#N/A</v>
      </c>
      <c r="CE50" s="69" t="s">
        <v>1074</v>
      </c>
      <c r="CF50" s="69">
        <v>874.18</v>
      </c>
    </row>
    <row r="51" spans="1:84" ht="61.5" x14ac:dyDescent="0.85">
      <c r="A51" s="10">
        <v>1</v>
      </c>
      <c r="B51" s="48">
        <f>SUBTOTAL(103,$A$22:A51)</f>
        <v>30</v>
      </c>
      <c r="C51" s="13" t="s">
        <v>503</v>
      </c>
      <c r="D51" s="20">
        <v>2417044.6000000006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55">
        <v>0</v>
      </c>
      <c r="L51" s="20">
        <v>0</v>
      </c>
      <c r="M51" s="27">
        <v>952</v>
      </c>
      <c r="N51" s="27">
        <v>2302037.7400000002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7">
        <v>31768.12</v>
      </c>
      <c r="AD51" s="27">
        <v>83238.740000000005</v>
      </c>
      <c r="AE51" s="20">
        <v>0</v>
      </c>
      <c r="AF51" s="22">
        <v>2020</v>
      </c>
      <c r="AG51" s="22">
        <v>2020</v>
      </c>
      <c r="AH51" s="23">
        <v>2020</v>
      </c>
      <c r="AT51" s="10" t="e">
        <f t="shared" si="4"/>
        <v>#N/A</v>
      </c>
      <c r="BZ51" s="52"/>
      <c r="CD51" s="10">
        <f t="shared" si="3"/>
        <v>952</v>
      </c>
      <c r="CE51" s="69" t="s">
        <v>1076</v>
      </c>
      <c r="CF51" s="69">
        <v>1200</v>
      </c>
    </row>
    <row r="52" spans="1:84" ht="61.5" x14ac:dyDescent="0.85">
      <c r="A52" s="10">
        <v>1</v>
      </c>
      <c r="B52" s="48">
        <f>SUBTOTAL(103,$A$22:A52)</f>
        <v>31</v>
      </c>
      <c r="C52" s="13" t="s">
        <v>504</v>
      </c>
      <c r="D52" s="20">
        <v>2398202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55">
        <v>0</v>
      </c>
      <c r="L52" s="20">
        <v>0</v>
      </c>
      <c r="M52" s="27">
        <v>677.7</v>
      </c>
      <c r="N52" s="120">
        <v>2398202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2" t="s">
        <v>265</v>
      </c>
      <c r="AG52" s="22">
        <v>2020</v>
      </c>
      <c r="AH52" s="23" t="s">
        <v>265</v>
      </c>
      <c r="AT52" s="10" t="e">
        <f t="shared" si="4"/>
        <v>#N/A</v>
      </c>
      <c r="BZ52" s="52"/>
      <c r="CD52" s="10">
        <f t="shared" si="3"/>
        <v>702.2</v>
      </c>
      <c r="CE52" s="69" t="s">
        <v>1086</v>
      </c>
      <c r="CF52" s="69">
        <v>523.98</v>
      </c>
    </row>
    <row r="53" spans="1:84" ht="61.5" x14ac:dyDescent="0.85">
      <c r="A53" s="10">
        <v>1</v>
      </c>
      <c r="B53" s="48">
        <f>SUBTOTAL(103,$A$22:A53)</f>
        <v>32</v>
      </c>
      <c r="C53" s="13" t="s">
        <v>505</v>
      </c>
      <c r="D53" s="20">
        <v>952298.84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55">
        <v>0</v>
      </c>
      <c r="L53" s="20">
        <v>0</v>
      </c>
      <c r="M53" s="27">
        <v>249.72</v>
      </c>
      <c r="N53" s="27">
        <v>939336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19">
        <v>12962.84</v>
      </c>
      <c r="AD53" s="20">
        <v>0</v>
      </c>
      <c r="AE53" s="20">
        <v>0</v>
      </c>
      <c r="AF53" s="22" t="s">
        <v>265</v>
      </c>
      <c r="AG53" s="22">
        <v>2020</v>
      </c>
      <c r="AH53" s="23">
        <v>2020</v>
      </c>
      <c r="AT53" s="10" t="e">
        <f t="shared" si="4"/>
        <v>#N/A</v>
      </c>
      <c r="BZ53" s="52"/>
      <c r="CD53" s="10" t="e">
        <f t="shared" si="3"/>
        <v>#N/A</v>
      </c>
      <c r="CE53" s="69" t="s">
        <v>1088</v>
      </c>
      <c r="CF53" s="69">
        <v>1093</v>
      </c>
    </row>
    <row r="54" spans="1:84" ht="61.5" x14ac:dyDescent="0.85">
      <c r="A54" s="10">
        <v>1</v>
      </c>
      <c r="B54" s="48">
        <f>SUBTOTAL(103,$A$22:A54)</f>
        <v>33</v>
      </c>
      <c r="C54" s="13" t="s">
        <v>506</v>
      </c>
      <c r="D54" s="20">
        <v>2602788.06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55">
        <v>0</v>
      </c>
      <c r="L54" s="20">
        <v>0</v>
      </c>
      <c r="M54" s="27">
        <v>1512.41</v>
      </c>
      <c r="N54" s="27">
        <v>2567359.87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7">
        <v>35428.19</v>
      </c>
      <c r="AD54" s="20">
        <v>0</v>
      </c>
      <c r="AE54" s="20">
        <v>0</v>
      </c>
      <c r="AF54" s="22" t="s">
        <v>265</v>
      </c>
      <c r="AG54" s="22">
        <v>2020</v>
      </c>
      <c r="AH54" s="23">
        <v>2020</v>
      </c>
      <c r="AT54" s="10" t="e">
        <f t="shared" si="4"/>
        <v>#N/A</v>
      </c>
      <c r="BZ54" s="52"/>
      <c r="CD54" s="10">
        <f t="shared" si="3"/>
        <v>1603.24</v>
      </c>
      <c r="CE54" s="69" t="s">
        <v>1505</v>
      </c>
      <c r="CF54" s="69">
        <v>1004.3</v>
      </c>
    </row>
    <row r="55" spans="1:84" ht="61.5" x14ac:dyDescent="0.85">
      <c r="A55" s="10">
        <v>1</v>
      </c>
      <c r="B55" s="48">
        <f>SUBTOTAL(103,$A$22:A55)</f>
        <v>34</v>
      </c>
      <c r="C55" s="13" t="s">
        <v>507</v>
      </c>
      <c r="D55" s="20">
        <v>4237431.1099999994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55">
        <v>0</v>
      </c>
      <c r="L55" s="20">
        <v>0</v>
      </c>
      <c r="M55" s="27">
        <v>1812</v>
      </c>
      <c r="N55" s="27">
        <v>4179750.55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7">
        <v>57680.56</v>
      </c>
      <c r="AD55" s="20">
        <v>0</v>
      </c>
      <c r="AE55" s="20">
        <v>0</v>
      </c>
      <c r="AF55" s="22" t="s">
        <v>265</v>
      </c>
      <c r="AG55" s="22">
        <v>2020</v>
      </c>
      <c r="AH55" s="23">
        <v>2020</v>
      </c>
      <c r="AT55" s="10" t="e">
        <f t="shared" si="4"/>
        <v>#N/A</v>
      </c>
      <c r="BZ55" s="52"/>
      <c r="CD55" s="10">
        <f t="shared" si="3"/>
        <v>2070.63</v>
      </c>
      <c r="CE55" s="69" t="s">
        <v>1491</v>
      </c>
      <c r="CF55" s="69">
        <v>334.8</v>
      </c>
    </row>
    <row r="56" spans="1:84" ht="61.5" x14ac:dyDescent="0.85">
      <c r="A56" s="10">
        <v>1</v>
      </c>
      <c r="B56" s="48">
        <f>SUBTOTAL(103,$A$22:A56)</f>
        <v>35</v>
      </c>
      <c r="C56" s="13" t="s">
        <v>508</v>
      </c>
      <c r="D56" s="20">
        <v>2474623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55">
        <v>0</v>
      </c>
      <c r="L56" s="20">
        <v>0</v>
      </c>
      <c r="M56" s="27">
        <v>767</v>
      </c>
      <c r="N56" s="27">
        <v>2474623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2" t="s">
        <v>265</v>
      </c>
      <c r="AG56" s="22">
        <v>2020</v>
      </c>
      <c r="AH56" s="23" t="s">
        <v>265</v>
      </c>
      <c r="AT56" s="10" t="e">
        <f t="shared" si="4"/>
        <v>#N/A</v>
      </c>
      <c r="BZ56" s="52"/>
      <c r="CD56" s="10">
        <f t="shared" si="3"/>
        <v>777.1</v>
      </c>
      <c r="CE56" s="69" t="s">
        <v>1503</v>
      </c>
      <c r="CF56" s="69">
        <v>1585</v>
      </c>
    </row>
    <row r="57" spans="1:84" ht="61.5" x14ac:dyDescent="0.85">
      <c r="A57" s="10">
        <v>1</v>
      </c>
      <c r="B57" s="48">
        <f>SUBTOTAL(103,$A$22:A57)</f>
        <v>36</v>
      </c>
      <c r="C57" s="13" t="s">
        <v>509</v>
      </c>
      <c r="D57" s="20">
        <v>3215346.54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55">
        <v>0</v>
      </c>
      <c r="L57" s="20">
        <v>0</v>
      </c>
      <c r="M57" s="27">
        <v>976</v>
      </c>
      <c r="N57" s="27">
        <v>3171578.75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7">
        <v>43767.79</v>
      </c>
      <c r="AD57" s="20">
        <v>0</v>
      </c>
      <c r="AE57" s="20">
        <v>0</v>
      </c>
      <c r="AF57" s="22" t="s">
        <v>265</v>
      </c>
      <c r="AG57" s="22">
        <v>2020</v>
      </c>
      <c r="AH57" s="23">
        <v>2020</v>
      </c>
      <c r="AT57" s="10" t="e">
        <f t="shared" si="4"/>
        <v>#N/A</v>
      </c>
      <c r="BZ57" s="52"/>
      <c r="CD57" s="10">
        <f t="shared" si="3"/>
        <v>1000</v>
      </c>
      <c r="CE57" s="69" t="s">
        <v>1492</v>
      </c>
      <c r="CF57" s="69">
        <v>543.6</v>
      </c>
    </row>
    <row r="58" spans="1:84" ht="61.5" x14ac:dyDescent="0.85">
      <c r="A58" s="10">
        <v>1</v>
      </c>
      <c r="B58" s="48">
        <f>SUBTOTAL(103,$A$22:A58)</f>
        <v>37</v>
      </c>
      <c r="C58" s="13" t="s">
        <v>510</v>
      </c>
      <c r="D58" s="20">
        <v>2336593.7599999998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55">
        <v>0</v>
      </c>
      <c r="L58" s="20">
        <v>0</v>
      </c>
      <c r="M58" s="27">
        <v>579</v>
      </c>
      <c r="N58" s="27">
        <v>2304787.69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7">
        <v>31806.07</v>
      </c>
      <c r="AD58" s="20">
        <v>0</v>
      </c>
      <c r="AE58" s="20">
        <v>0</v>
      </c>
      <c r="AF58" s="22" t="s">
        <v>265</v>
      </c>
      <c r="AG58" s="22">
        <v>2020</v>
      </c>
      <c r="AH58" s="23">
        <v>2020</v>
      </c>
      <c r="AT58" s="10" t="e">
        <f t="shared" si="4"/>
        <v>#N/A</v>
      </c>
      <c r="BZ58" s="52"/>
      <c r="CD58" s="10">
        <f t="shared" si="3"/>
        <v>600</v>
      </c>
      <c r="CE58" s="69" t="s">
        <v>435</v>
      </c>
      <c r="CF58" s="69">
        <v>603.71</v>
      </c>
    </row>
    <row r="59" spans="1:84" ht="61.5" x14ac:dyDescent="0.85">
      <c r="A59" s="10">
        <v>1</v>
      </c>
      <c r="B59" s="48">
        <f>SUBTOTAL(103,$A$22:A59)</f>
        <v>38</v>
      </c>
      <c r="C59" s="13" t="s">
        <v>511</v>
      </c>
      <c r="D59" s="20">
        <v>2470286.52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55">
        <v>0</v>
      </c>
      <c r="L59" s="20">
        <v>0</v>
      </c>
      <c r="M59" s="27">
        <v>767</v>
      </c>
      <c r="N59" s="27">
        <v>2351994.85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120">
        <v>32457.53</v>
      </c>
      <c r="AD59" s="120">
        <v>85834.14</v>
      </c>
      <c r="AE59" s="20">
        <v>0</v>
      </c>
      <c r="AF59" s="22">
        <v>2020</v>
      </c>
      <c r="AG59" s="22">
        <v>2020</v>
      </c>
      <c r="AH59" s="23">
        <v>2020</v>
      </c>
      <c r="AT59" s="10" t="e">
        <f t="shared" si="4"/>
        <v>#N/A</v>
      </c>
      <c r="BZ59" s="52"/>
      <c r="CD59" s="10" t="e">
        <f t="shared" si="3"/>
        <v>#N/A</v>
      </c>
      <c r="CE59" s="69" t="s">
        <v>436</v>
      </c>
      <c r="CF59" s="69">
        <v>588.4</v>
      </c>
    </row>
    <row r="60" spans="1:84" ht="61.5" x14ac:dyDescent="0.85">
      <c r="A60" s="10">
        <v>1</v>
      </c>
      <c r="B60" s="48">
        <f>SUBTOTAL(103,$A$22:A60)</f>
        <v>39</v>
      </c>
      <c r="C60" s="13" t="s">
        <v>512</v>
      </c>
      <c r="D60" s="20">
        <v>2594696.8800000004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55">
        <v>0</v>
      </c>
      <c r="L60" s="20">
        <v>0</v>
      </c>
      <c r="M60" s="27">
        <v>812</v>
      </c>
      <c r="N60" s="27">
        <v>2559377.4700000002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7">
        <v>35319.410000000003</v>
      </c>
      <c r="AD60" s="20">
        <v>0</v>
      </c>
      <c r="AE60" s="20">
        <v>0</v>
      </c>
      <c r="AF60" s="22" t="s">
        <v>265</v>
      </c>
      <c r="AG60" s="22">
        <v>2020</v>
      </c>
      <c r="AH60" s="23">
        <v>2020</v>
      </c>
      <c r="AT60" s="10" t="e">
        <f t="shared" si="4"/>
        <v>#N/A</v>
      </c>
      <c r="BZ60" s="52"/>
      <c r="CD60" s="10">
        <f t="shared" si="3"/>
        <v>800</v>
      </c>
      <c r="CE60" s="69" t="s">
        <v>438</v>
      </c>
      <c r="CF60" s="69">
        <v>577</v>
      </c>
    </row>
    <row r="61" spans="1:84" ht="61.5" x14ac:dyDescent="0.85">
      <c r="A61" s="10">
        <v>1</v>
      </c>
      <c r="B61" s="48">
        <f>SUBTOTAL(103,$A$22:A61)</f>
        <v>40</v>
      </c>
      <c r="C61" s="13" t="s">
        <v>513</v>
      </c>
      <c r="D61" s="20">
        <v>3746791.29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55">
        <v>0</v>
      </c>
      <c r="L61" s="20">
        <v>0</v>
      </c>
      <c r="M61" s="27">
        <v>899</v>
      </c>
      <c r="N61" s="27">
        <v>3608250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19">
        <v>49793.85</v>
      </c>
      <c r="AD61" s="27">
        <v>88747.44</v>
      </c>
      <c r="AE61" s="20">
        <v>0</v>
      </c>
      <c r="AF61" s="22">
        <v>2020</v>
      </c>
      <c r="AG61" s="22">
        <v>2020</v>
      </c>
      <c r="AH61" s="22">
        <v>2020</v>
      </c>
      <c r="AT61" s="10" t="e">
        <f t="shared" si="4"/>
        <v>#N/A</v>
      </c>
      <c r="BZ61" s="52"/>
      <c r="CD61" s="10" t="e">
        <f t="shared" si="3"/>
        <v>#N/A</v>
      </c>
      <c r="CE61" s="69" t="s">
        <v>1117</v>
      </c>
      <c r="CF61" s="69">
        <v>633.34</v>
      </c>
    </row>
    <row r="62" spans="1:84" ht="61.5" x14ac:dyDescent="0.85">
      <c r="A62" s="10">
        <v>1</v>
      </c>
      <c r="B62" s="48">
        <f>SUBTOTAL(103,$A$22:A62)</f>
        <v>41</v>
      </c>
      <c r="C62" s="13" t="s">
        <v>515</v>
      </c>
      <c r="D62" s="20">
        <v>2867076.98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55">
        <v>0</v>
      </c>
      <c r="L62" s="20">
        <v>0</v>
      </c>
      <c r="M62" s="27">
        <v>1400</v>
      </c>
      <c r="N62" s="27">
        <v>2828049.89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7">
        <v>39027.089999999997</v>
      </c>
      <c r="AD62" s="20">
        <v>0</v>
      </c>
      <c r="AE62" s="20">
        <v>0</v>
      </c>
      <c r="AF62" s="22" t="s">
        <v>265</v>
      </c>
      <c r="AG62" s="22">
        <v>2020</v>
      </c>
      <c r="AH62" s="23">
        <v>2020</v>
      </c>
      <c r="AT62" s="10" t="e">
        <f t="shared" si="4"/>
        <v>#N/A</v>
      </c>
      <c r="BZ62" s="52"/>
      <c r="CD62" s="10">
        <f t="shared" si="3"/>
        <v>1180.0999999999999</v>
      </c>
      <c r="CE62" s="69" t="s">
        <v>744</v>
      </c>
      <c r="CF62" s="69">
        <v>1375.9</v>
      </c>
    </row>
    <row r="63" spans="1:84" ht="61.5" x14ac:dyDescent="0.85">
      <c r="A63" s="10">
        <v>1</v>
      </c>
      <c r="B63" s="48">
        <f>SUBTOTAL(103,$A$22:A63)</f>
        <v>42</v>
      </c>
      <c r="C63" s="13" t="s">
        <v>516</v>
      </c>
      <c r="D63" s="20">
        <v>62259.5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55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7">
        <v>62259.5</v>
      </c>
      <c r="AE63" s="20">
        <v>0</v>
      </c>
      <c r="AF63" s="22">
        <v>2020</v>
      </c>
      <c r="AG63" s="22" t="s">
        <v>265</v>
      </c>
      <c r="AH63" s="22" t="s">
        <v>265</v>
      </c>
      <c r="AT63" s="10" t="e">
        <f t="shared" si="4"/>
        <v>#N/A</v>
      </c>
      <c r="BZ63" s="52"/>
      <c r="CD63" s="10" t="e">
        <f t="shared" si="3"/>
        <v>#N/A</v>
      </c>
      <c r="CE63" s="69" t="s">
        <v>1133</v>
      </c>
      <c r="CF63" s="69">
        <v>1206.22</v>
      </c>
    </row>
    <row r="64" spans="1:84" ht="61.5" x14ac:dyDescent="0.85">
      <c r="A64" s="10">
        <v>1</v>
      </c>
      <c r="B64" s="48">
        <f>SUBTOTAL(103,$A$22:A64)</f>
        <v>43</v>
      </c>
      <c r="C64" s="13" t="s">
        <v>1336</v>
      </c>
      <c r="D64" s="20">
        <v>605681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55">
        <v>0</v>
      </c>
      <c r="L64" s="20">
        <v>0</v>
      </c>
      <c r="M64" s="27">
        <v>305.76</v>
      </c>
      <c r="N64" s="27">
        <v>597436.38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7">
        <v>8244.6200000000008</v>
      </c>
      <c r="AD64" s="20">
        <v>0</v>
      </c>
      <c r="AE64" s="20">
        <v>0</v>
      </c>
      <c r="AF64" s="22" t="s">
        <v>265</v>
      </c>
      <c r="AG64" s="22">
        <v>2020</v>
      </c>
      <c r="AH64" s="23">
        <v>2020</v>
      </c>
      <c r="BZ64" s="52"/>
      <c r="CD64" s="10">
        <f t="shared" si="3"/>
        <v>334.02</v>
      </c>
      <c r="CE64" s="69" t="s">
        <v>1136</v>
      </c>
      <c r="CF64" s="69">
        <v>1137.3</v>
      </c>
    </row>
    <row r="65" spans="1:84" ht="61.5" x14ac:dyDescent="0.85">
      <c r="A65" s="10">
        <v>1</v>
      </c>
      <c r="B65" s="48">
        <f>SUBTOTAL(103,$A$22:A65)</f>
        <v>44</v>
      </c>
      <c r="C65" s="13" t="s">
        <v>1338</v>
      </c>
      <c r="D65" s="20">
        <v>3492157.8499999996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55">
        <v>0</v>
      </c>
      <c r="L65" s="20">
        <v>0</v>
      </c>
      <c r="M65" s="27">
        <v>804</v>
      </c>
      <c r="N65" s="27">
        <v>3444622.07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7">
        <v>47535.78</v>
      </c>
      <c r="AD65" s="20">
        <v>0</v>
      </c>
      <c r="AE65" s="20">
        <v>0</v>
      </c>
      <c r="AF65" s="22" t="s">
        <v>265</v>
      </c>
      <c r="AG65" s="22">
        <v>2020</v>
      </c>
      <c r="AH65" s="23">
        <v>2020</v>
      </c>
      <c r="BZ65" s="52"/>
      <c r="CD65" s="10">
        <f t="shared" si="3"/>
        <v>789</v>
      </c>
      <c r="CE65" s="69" t="s">
        <v>372</v>
      </c>
      <c r="CF65" s="69">
        <v>386.2</v>
      </c>
    </row>
    <row r="66" spans="1:84" ht="61.5" x14ac:dyDescent="0.85">
      <c r="A66" s="10">
        <v>1</v>
      </c>
      <c r="B66" s="48">
        <f>SUBTOTAL(103,$A$22:A66)</f>
        <v>45</v>
      </c>
      <c r="C66" s="13" t="s">
        <v>1061</v>
      </c>
      <c r="D66" s="20">
        <v>4195168.8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179">
        <v>3</v>
      </c>
      <c r="L66" s="27">
        <v>4195168.8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2" t="s">
        <v>265</v>
      </c>
      <c r="AG66" s="22">
        <v>2020</v>
      </c>
      <c r="AH66" s="23" t="s">
        <v>265</v>
      </c>
      <c r="BZ66" s="52"/>
      <c r="CD66" s="10" t="e">
        <f t="shared" si="3"/>
        <v>#N/A</v>
      </c>
      <c r="CE66" s="69" t="s">
        <v>1144</v>
      </c>
      <c r="CF66" s="69">
        <v>540.5</v>
      </c>
    </row>
    <row r="67" spans="1:84" ht="61.5" x14ac:dyDescent="0.85">
      <c r="A67" s="10">
        <v>1</v>
      </c>
      <c r="B67" s="48">
        <f>SUBTOTAL(103,$A$22:A67)</f>
        <v>46</v>
      </c>
      <c r="C67" s="13" t="s">
        <v>1062</v>
      </c>
      <c r="D67" s="20">
        <v>11667617.030000001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55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7">
        <v>6500</v>
      </c>
      <c r="R67" s="27">
        <v>11496038.65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7">
        <v>171578.38</v>
      </c>
      <c r="AD67" s="20">
        <v>0</v>
      </c>
      <c r="AE67" s="20">
        <v>0</v>
      </c>
      <c r="AF67" s="22" t="s">
        <v>265</v>
      </c>
      <c r="AG67" s="22">
        <v>2020</v>
      </c>
      <c r="AH67" s="23">
        <v>2020</v>
      </c>
      <c r="BZ67" s="52"/>
      <c r="CD67" s="10" t="e">
        <f t="shared" si="3"/>
        <v>#N/A</v>
      </c>
      <c r="CE67" s="69" t="s">
        <v>1145</v>
      </c>
      <c r="CF67" s="69">
        <v>603.5</v>
      </c>
    </row>
    <row r="68" spans="1:84" ht="61.5" x14ac:dyDescent="0.85">
      <c r="A68" s="10">
        <v>1</v>
      </c>
      <c r="B68" s="48">
        <f>SUBTOTAL(103,$A$22:A68)</f>
        <v>47</v>
      </c>
      <c r="C68" s="13" t="s">
        <v>1063</v>
      </c>
      <c r="D68" s="20">
        <v>7273505.4900000002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55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7">
        <v>3852.16</v>
      </c>
      <c r="R68" s="27">
        <v>7166544.8100000005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19">
        <v>106960.68</v>
      </c>
      <c r="AD68" s="20">
        <v>0</v>
      </c>
      <c r="AE68" s="20">
        <v>0</v>
      </c>
      <c r="AF68" s="22" t="s">
        <v>265</v>
      </c>
      <c r="AG68" s="22">
        <v>2020</v>
      </c>
      <c r="AH68" s="23">
        <v>2020</v>
      </c>
      <c r="BZ68" s="52"/>
      <c r="CD68" s="10" t="e">
        <f t="shared" si="3"/>
        <v>#N/A</v>
      </c>
      <c r="CE68" s="69" t="s">
        <v>1146</v>
      </c>
      <c r="CF68" s="69">
        <v>1650</v>
      </c>
    </row>
    <row r="69" spans="1:84" ht="61.5" x14ac:dyDescent="0.85">
      <c r="A69" s="10">
        <v>1</v>
      </c>
      <c r="B69" s="48">
        <f>SUBTOTAL(103,$A$22:A69)</f>
        <v>48</v>
      </c>
      <c r="C69" s="13" t="s">
        <v>1065</v>
      </c>
      <c r="D69" s="20">
        <v>726648.72000000009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55">
        <v>0</v>
      </c>
      <c r="L69" s="20">
        <v>0</v>
      </c>
      <c r="M69" s="27">
        <v>206.2</v>
      </c>
      <c r="N69" s="27">
        <v>726648.72000000009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2" t="s">
        <v>265</v>
      </c>
      <c r="AG69" s="22">
        <v>2020</v>
      </c>
      <c r="AH69" s="22" t="s">
        <v>265</v>
      </c>
      <c r="BZ69" s="52"/>
      <c r="CD69" s="10">
        <f t="shared" si="3"/>
        <v>218.8</v>
      </c>
      <c r="CE69" s="69" t="s">
        <v>1153</v>
      </c>
      <c r="CF69" s="69">
        <v>1264.96</v>
      </c>
    </row>
    <row r="70" spans="1:84" ht="61.5" x14ac:dyDescent="0.85">
      <c r="A70" s="10">
        <v>1</v>
      </c>
      <c r="B70" s="48">
        <f>SUBTOTAL(103,$A$22:A70)</f>
        <v>49</v>
      </c>
      <c r="C70" s="13" t="s">
        <v>1066</v>
      </c>
      <c r="D70" s="20">
        <v>3306287.7600000002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55">
        <v>0</v>
      </c>
      <c r="L70" s="20">
        <v>0</v>
      </c>
      <c r="M70" s="27">
        <v>916</v>
      </c>
      <c r="N70" s="27">
        <v>3257667.08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7">
        <v>48620.68</v>
      </c>
      <c r="AD70" s="20">
        <v>0</v>
      </c>
      <c r="AE70" s="20">
        <v>0</v>
      </c>
      <c r="AF70" s="22" t="s">
        <v>265</v>
      </c>
      <c r="AG70" s="22">
        <v>2020</v>
      </c>
      <c r="AH70" s="23">
        <v>2020</v>
      </c>
      <c r="BZ70" s="52"/>
      <c r="CD70" s="10">
        <f t="shared" si="3"/>
        <v>912.27</v>
      </c>
      <c r="CE70" s="69" t="s">
        <v>1154</v>
      </c>
      <c r="CF70" s="69">
        <v>781</v>
      </c>
    </row>
    <row r="71" spans="1:84" ht="61.5" x14ac:dyDescent="0.85">
      <c r="A71" s="10">
        <v>1</v>
      </c>
      <c r="B71" s="48">
        <f>SUBTOTAL(103,$A$22:A71)</f>
        <v>50</v>
      </c>
      <c r="C71" s="13" t="s">
        <v>1068</v>
      </c>
      <c r="D71" s="20">
        <v>4193947.02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55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7">
        <v>4132272.85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7">
        <v>61674.17</v>
      </c>
      <c r="AD71" s="20">
        <v>0</v>
      </c>
      <c r="AE71" s="20">
        <v>0</v>
      </c>
      <c r="AF71" s="22" t="s">
        <v>265</v>
      </c>
      <c r="AG71" s="22">
        <v>2020</v>
      </c>
      <c r="AH71" s="23">
        <v>2020</v>
      </c>
      <c r="BZ71" s="52"/>
      <c r="CD71" s="10" t="e">
        <f t="shared" si="3"/>
        <v>#N/A</v>
      </c>
      <c r="CE71" s="69" t="s">
        <v>1157</v>
      </c>
      <c r="CF71" s="69">
        <v>1174.18</v>
      </c>
    </row>
    <row r="72" spans="1:84" ht="61.5" x14ac:dyDescent="0.85">
      <c r="A72" s="10">
        <v>1</v>
      </c>
      <c r="B72" s="48">
        <f>SUBTOTAL(103,$A$22:A72)</f>
        <v>51</v>
      </c>
      <c r="C72" s="13" t="s">
        <v>1069</v>
      </c>
      <c r="D72" s="20">
        <v>3323174.92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55">
        <v>0</v>
      </c>
      <c r="L72" s="20">
        <v>0</v>
      </c>
      <c r="M72" s="20">
        <v>945.1</v>
      </c>
      <c r="N72" s="20">
        <v>3195303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7">
        <v>47689.9</v>
      </c>
      <c r="AD72" s="27">
        <v>80182.02</v>
      </c>
      <c r="AE72" s="20">
        <v>0</v>
      </c>
      <c r="AF72" s="22">
        <v>2020</v>
      </c>
      <c r="AG72" s="22">
        <v>2020</v>
      </c>
      <c r="AH72" s="23">
        <v>2020</v>
      </c>
      <c r="BZ72" s="52"/>
      <c r="CD72" s="10" t="e">
        <f t="shared" si="3"/>
        <v>#N/A</v>
      </c>
      <c r="CE72" s="69" t="s">
        <v>1158</v>
      </c>
      <c r="CF72" s="69">
        <v>484</v>
      </c>
    </row>
    <row r="73" spans="1:84" ht="61.5" x14ac:dyDescent="0.85">
      <c r="A73" s="10">
        <v>1</v>
      </c>
      <c r="B73" s="48">
        <f>SUBTOTAL(103,$A$22:A73)</f>
        <v>52</v>
      </c>
      <c r="C73" s="13" t="s">
        <v>1070</v>
      </c>
      <c r="D73" s="20">
        <v>4024360.63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55">
        <v>0</v>
      </c>
      <c r="L73" s="20">
        <v>0</v>
      </c>
      <c r="M73" s="27">
        <v>967.44</v>
      </c>
      <c r="N73" s="27">
        <v>3965180.31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7">
        <v>59180.32</v>
      </c>
      <c r="AD73" s="20">
        <v>0</v>
      </c>
      <c r="AE73" s="20">
        <v>0</v>
      </c>
      <c r="AF73" s="22" t="s">
        <v>265</v>
      </c>
      <c r="AG73" s="22">
        <v>2020</v>
      </c>
      <c r="AH73" s="23">
        <v>2020</v>
      </c>
      <c r="BZ73" s="52"/>
      <c r="CD73" s="10">
        <f t="shared" ref="CD73:CD104" si="5">VLOOKUP(C73,CE:CF,2,FALSE)</f>
        <v>979.44</v>
      </c>
      <c r="CE73" s="69" t="s">
        <v>1159</v>
      </c>
      <c r="CF73" s="69">
        <v>1161</v>
      </c>
    </row>
    <row r="74" spans="1:84" ht="61.5" x14ac:dyDescent="0.85">
      <c r="A74" s="10">
        <v>1</v>
      </c>
      <c r="B74" s="48">
        <f>SUBTOTAL(103,$A$22:A74)</f>
        <v>53</v>
      </c>
      <c r="C74" s="13" t="s">
        <v>1071</v>
      </c>
      <c r="D74" s="20">
        <v>2994194.1500000004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55">
        <v>0</v>
      </c>
      <c r="L74" s="20">
        <v>0</v>
      </c>
      <c r="M74" s="27">
        <v>717</v>
      </c>
      <c r="N74" s="120">
        <v>2950162.97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120">
        <v>44031.18</v>
      </c>
      <c r="AD74" s="20">
        <v>0</v>
      </c>
      <c r="AE74" s="20">
        <v>0</v>
      </c>
      <c r="AF74" s="22" t="s">
        <v>265</v>
      </c>
      <c r="AG74" s="22">
        <v>2020</v>
      </c>
      <c r="AH74" s="23">
        <v>2020</v>
      </c>
      <c r="BZ74" s="52"/>
      <c r="CD74" s="10">
        <f t="shared" si="5"/>
        <v>730.17</v>
      </c>
      <c r="CE74" s="69" t="s">
        <v>1160</v>
      </c>
      <c r="CF74" s="69">
        <v>452.1</v>
      </c>
    </row>
    <row r="75" spans="1:84" ht="61.5" x14ac:dyDescent="0.85">
      <c r="A75" s="10">
        <v>1</v>
      </c>
      <c r="B75" s="48">
        <f>SUBTOTAL(103,$A$22:A75)</f>
        <v>54</v>
      </c>
      <c r="C75" s="13" t="s">
        <v>1073</v>
      </c>
      <c r="D75" s="20">
        <v>4839579.08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55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1085</v>
      </c>
      <c r="R75" s="20">
        <v>4768410.55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7">
        <v>71168.53</v>
      </c>
      <c r="AD75" s="20">
        <v>0</v>
      </c>
      <c r="AE75" s="20">
        <v>0</v>
      </c>
      <c r="AF75" s="22" t="s">
        <v>265</v>
      </c>
      <c r="AG75" s="22">
        <v>2020</v>
      </c>
      <c r="AH75" s="23">
        <v>2020</v>
      </c>
      <c r="BZ75" s="52"/>
      <c r="CD75" s="10" t="e">
        <f t="shared" si="5"/>
        <v>#N/A</v>
      </c>
      <c r="CE75" s="69" t="s">
        <v>1161</v>
      </c>
      <c r="CF75" s="69">
        <v>992</v>
      </c>
    </row>
    <row r="76" spans="1:84" ht="61.5" x14ac:dyDescent="0.85">
      <c r="A76" s="10">
        <v>1</v>
      </c>
      <c r="B76" s="48">
        <f>SUBTOTAL(103,$A$22:A76)</f>
        <v>55</v>
      </c>
      <c r="C76" s="13" t="s">
        <v>1074</v>
      </c>
      <c r="D76" s="20">
        <v>1872015.22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55">
        <v>0</v>
      </c>
      <c r="L76" s="20">
        <v>0</v>
      </c>
      <c r="M76" s="27">
        <v>825</v>
      </c>
      <c r="N76" s="120">
        <v>1844486.26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120">
        <v>27528.959999999999</v>
      </c>
      <c r="AD76" s="20">
        <v>0</v>
      </c>
      <c r="AE76" s="20">
        <v>0</v>
      </c>
      <c r="AF76" s="22" t="s">
        <v>265</v>
      </c>
      <c r="AG76" s="22">
        <v>2020</v>
      </c>
      <c r="AH76" s="23">
        <v>2020</v>
      </c>
      <c r="BZ76" s="52"/>
      <c r="CD76" s="10">
        <f t="shared" si="5"/>
        <v>874.18</v>
      </c>
      <c r="CE76" s="69" t="s">
        <v>615</v>
      </c>
      <c r="CF76" s="69">
        <v>796.1</v>
      </c>
    </row>
    <row r="77" spans="1:84" ht="61.5" x14ac:dyDescent="0.85">
      <c r="A77" s="10">
        <v>1</v>
      </c>
      <c r="B77" s="48">
        <f>SUBTOTAL(103,$A$22:A77)</f>
        <v>56</v>
      </c>
      <c r="C77" s="13" t="s">
        <v>1075</v>
      </c>
      <c r="D77" s="20">
        <v>2373016.2799999998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55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7">
        <v>558.45000000000005</v>
      </c>
      <c r="R77" s="27">
        <v>2338119.84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7">
        <v>34896.44</v>
      </c>
      <c r="AD77" s="20">
        <v>0</v>
      </c>
      <c r="AE77" s="20">
        <v>0</v>
      </c>
      <c r="AF77" s="22" t="s">
        <v>265</v>
      </c>
      <c r="AG77" s="22">
        <v>2020</v>
      </c>
      <c r="AH77" s="23">
        <v>2020</v>
      </c>
      <c r="BZ77" s="52"/>
      <c r="CD77" s="10" t="e">
        <f t="shared" si="5"/>
        <v>#N/A</v>
      </c>
      <c r="CE77" s="69" t="s">
        <v>1149</v>
      </c>
      <c r="CF77" s="69">
        <v>1995.2</v>
      </c>
    </row>
    <row r="78" spans="1:84" ht="61.5" x14ac:dyDescent="0.85">
      <c r="A78" s="10">
        <v>1</v>
      </c>
      <c r="B78" s="48">
        <f>SUBTOTAL(103,$A$22:A78)</f>
        <v>57</v>
      </c>
      <c r="C78" s="13" t="s">
        <v>1076</v>
      </c>
      <c r="D78" s="20">
        <v>3249268.89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55">
        <v>0</v>
      </c>
      <c r="L78" s="20">
        <v>0</v>
      </c>
      <c r="M78" s="27">
        <v>1170.5999999999999</v>
      </c>
      <c r="N78" s="120">
        <v>3201486.7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120">
        <v>47782.19</v>
      </c>
      <c r="AD78" s="20">
        <v>0</v>
      </c>
      <c r="AE78" s="20">
        <v>0</v>
      </c>
      <c r="AF78" s="22" t="s">
        <v>265</v>
      </c>
      <c r="AG78" s="22">
        <v>2020</v>
      </c>
      <c r="AH78" s="23">
        <v>2020</v>
      </c>
      <c r="BZ78" s="52"/>
      <c r="CD78" s="10">
        <f t="shared" si="5"/>
        <v>1200</v>
      </c>
      <c r="CE78" s="69" t="s">
        <v>1163</v>
      </c>
      <c r="CF78" s="69">
        <v>855</v>
      </c>
    </row>
    <row r="79" spans="1:84" ht="61.5" x14ac:dyDescent="0.85">
      <c r="A79" s="10">
        <v>1</v>
      </c>
      <c r="B79" s="48">
        <f>SUBTOTAL(103,$A$22:A79)</f>
        <v>58</v>
      </c>
      <c r="C79" s="13" t="s">
        <v>1077</v>
      </c>
      <c r="D79" s="20">
        <v>2561819.3000000003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55">
        <v>0</v>
      </c>
      <c r="L79" s="20">
        <v>0</v>
      </c>
      <c r="M79" s="27">
        <v>929</v>
      </c>
      <c r="N79" s="120">
        <v>2524146.41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120">
        <v>37672.89</v>
      </c>
      <c r="AD79" s="20">
        <v>0</v>
      </c>
      <c r="AE79" s="20">
        <v>0</v>
      </c>
      <c r="AF79" s="22" t="s">
        <v>265</v>
      </c>
      <c r="AG79" s="22">
        <v>2020</v>
      </c>
      <c r="AH79" s="23">
        <v>2020</v>
      </c>
      <c r="BZ79" s="52"/>
      <c r="CD79" s="10">
        <f t="shared" si="5"/>
        <v>946</v>
      </c>
      <c r="CE79" s="69" t="s">
        <v>1151</v>
      </c>
      <c r="CF79" s="69">
        <v>1155.9000000000001</v>
      </c>
    </row>
    <row r="80" spans="1:84" ht="61.5" x14ac:dyDescent="0.85">
      <c r="A80" s="10">
        <v>1</v>
      </c>
      <c r="B80" s="48">
        <f>SUBTOTAL(103,$A$22:A80)</f>
        <v>59</v>
      </c>
      <c r="C80" s="13" t="s">
        <v>1078</v>
      </c>
      <c r="D80" s="20">
        <v>967510.08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55">
        <v>0</v>
      </c>
      <c r="L80" s="20">
        <v>0</v>
      </c>
      <c r="M80" s="27">
        <v>365</v>
      </c>
      <c r="N80" s="27">
        <v>953282.34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7">
        <v>14227.74</v>
      </c>
      <c r="AD80" s="20">
        <v>0</v>
      </c>
      <c r="AE80" s="20">
        <v>0</v>
      </c>
      <c r="AF80" s="22" t="s">
        <v>265</v>
      </c>
      <c r="AG80" s="22">
        <v>2020</v>
      </c>
      <c r="AH80" s="23">
        <v>2020</v>
      </c>
      <c r="BZ80" s="52"/>
      <c r="CD80" s="10">
        <f t="shared" si="5"/>
        <v>365.5</v>
      </c>
      <c r="CE80" s="69" t="s">
        <v>650</v>
      </c>
      <c r="CF80" s="69">
        <v>1022</v>
      </c>
    </row>
    <row r="81" spans="1:84" ht="61.5" x14ac:dyDescent="0.85">
      <c r="A81" s="10">
        <v>1</v>
      </c>
      <c r="B81" s="48">
        <f>SUBTOTAL(103,$A$22:A81)</f>
        <v>60</v>
      </c>
      <c r="C81" s="13" t="s">
        <v>1079</v>
      </c>
      <c r="D81" s="20">
        <v>966024.86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55">
        <v>0</v>
      </c>
      <c r="L81" s="20">
        <v>0</v>
      </c>
      <c r="M81" s="27">
        <v>358</v>
      </c>
      <c r="N81" s="27">
        <v>951818.96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7">
        <v>14205.9</v>
      </c>
      <c r="AD81" s="20">
        <v>0</v>
      </c>
      <c r="AE81" s="20">
        <v>0</v>
      </c>
      <c r="AF81" s="22" t="s">
        <v>265</v>
      </c>
      <c r="AG81" s="22">
        <v>2020</v>
      </c>
      <c r="AH81" s="23">
        <v>2020</v>
      </c>
      <c r="BZ81" s="52"/>
      <c r="CD81" s="10">
        <f t="shared" si="5"/>
        <v>365.5</v>
      </c>
      <c r="CE81" s="69" t="s">
        <v>1164</v>
      </c>
      <c r="CF81" s="69">
        <v>407.8</v>
      </c>
    </row>
    <row r="82" spans="1:84" ht="61.5" x14ac:dyDescent="0.85">
      <c r="A82" s="10">
        <v>1</v>
      </c>
      <c r="B82" s="48">
        <f>SUBTOTAL(103,$A$22:A82)</f>
        <v>61</v>
      </c>
      <c r="C82" s="13" t="s">
        <v>1080</v>
      </c>
      <c r="D82" s="20">
        <v>2880785.14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179">
        <v>2</v>
      </c>
      <c r="L82" s="27">
        <v>2880785.14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2" t="s">
        <v>265</v>
      </c>
      <c r="AG82" s="22">
        <v>2020</v>
      </c>
      <c r="AH82" s="23" t="s">
        <v>265</v>
      </c>
      <c r="BZ82" s="52"/>
      <c r="CD82" s="10" t="e">
        <f t="shared" si="5"/>
        <v>#N/A</v>
      </c>
      <c r="CE82" s="69" t="s">
        <v>1165</v>
      </c>
      <c r="CF82" s="69">
        <v>953.5</v>
      </c>
    </row>
    <row r="83" spans="1:84" ht="61.5" x14ac:dyDescent="0.85">
      <c r="A83" s="10">
        <v>1</v>
      </c>
      <c r="B83" s="48">
        <f>SUBTOTAL(103,$A$22:A83)</f>
        <v>62</v>
      </c>
      <c r="C83" s="13" t="s">
        <v>1081</v>
      </c>
      <c r="D83" s="20">
        <v>3859190.52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179">
        <v>2</v>
      </c>
      <c r="L83" s="27">
        <v>3859190.52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2" t="s">
        <v>265</v>
      </c>
      <c r="AG83" s="22">
        <v>2020</v>
      </c>
      <c r="AH83" s="23" t="s">
        <v>265</v>
      </c>
      <c r="BZ83" s="52"/>
      <c r="CD83" s="10" t="e">
        <f t="shared" si="5"/>
        <v>#N/A</v>
      </c>
      <c r="CE83" s="69" t="s">
        <v>1173</v>
      </c>
      <c r="CF83" s="69">
        <v>738.92</v>
      </c>
    </row>
    <row r="84" spans="1:84" ht="61.5" x14ac:dyDescent="0.85">
      <c r="A84" s="10">
        <v>1</v>
      </c>
      <c r="B84" s="48">
        <f>SUBTOTAL(103,$A$22:A84)</f>
        <v>63</v>
      </c>
      <c r="C84" s="13" t="s">
        <v>1084</v>
      </c>
      <c r="D84" s="20">
        <v>216770.67</v>
      </c>
      <c r="E84" s="120">
        <v>87007.41</v>
      </c>
      <c r="F84" s="20">
        <v>0</v>
      </c>
      <c r="G84" s="20">
        <v>0</v>
      </c>
      <c r="H84" s="120">
        <v>126575.53</v>
      </c>
      <c r="I84" s="20">
        <v>0</v>
      </c>
      <c r="J84" s="20">
        <v>0</v>
      </c>
      <c r="K84" s="55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3187.73</v>
      </c>
      <c r="AD84" s="20">
        <v>0</v>
      </c>
      <c r="AE84" s="20">
        <v>0</v>
      </c>
      <c r="AF84" s="22" t="s">
        <v>265</v>
      </c>
      <c r="AG84" s="22">
        <v>2020</v>
      </c>
      <c r="AH84" s="23">
        <v>2020</v>
      </c>
      <c r="BZ84" s="52"/>
      <c r="CD84" s="10" t="e">
        <f t="shared" si="5"/>
        <v>#N/A</v>
      </c>
      <c r="CE84" s="69" t="s">
        <v>1500</v>
      </c>
      <c r="CF84" s="69">
        <v>275.39999999999998</v>
      </c>
    </row>
    <row r="85" spans="1:84" ht="61.5" x14ac:dyDescent="0.85">
      <c r="A85" s="10">
        <v>1</v>
      </c>
      <c r="B85" s="48">
        <f>SUBTOTAL(103,$A$22:A85)</f>
        <v>64</v>
      </c>
      <c r="C85" s="13" t="s">
        <v>1090</v>
      </c>
      <c r="D85" s="20">
        <v>3764827.4299999997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55">
        <v>0</v>
      </c>
      <c r="L85" s="20">
        <v>0</v>
      </c>
      <c r="M85" s="27">
        <v>1174</v>
      </c>
      <c r="N85" s="27">
        <v>3713580.03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7">
        <v>51247.4</v>
      </c>
      <c r="AD85" s="20">
        <v>0</v>
      </c>
      <c r="AE85" s="20">
        <v>0</v>
      </c>
      <c r="AF85" s="22" t="s">
        <v>265</v>
      </c>
      <c r="AG85" s="22">
        <v>2020</v>
      </c>
      <c r="AH85" s="23">
        <v>2020</v>
      </c>
      <c r="BZ85" s="52"/>
      <c r="CD85" s="10">
        <f t="shared" si="5"/>
        <v>1124.75</v>
      </c>
      <c r="CE85" s="69" t="s">
        <v>1510</v>
      </c>
      <c r="CF85" s="69">
        <v>344.5</v>
      </c>
    </row>
    <row r="86" spans="1:84" ht="61.5" x14ac:dyDescent="0.85">
      <c r="A86" s="10">
        <v>1</v>
      </c>
      <c r="B86" s="48">
        <f>SUBTOTAL(103,$A$22:A86)</f>
        <v>65</v>
      </c>
      <c r="C86" s="13" t="s">
        <v>1091</v>
      </c>
      <c r="D86" s="20">
        <v>3712372.02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55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7">
        <v>820</v>
      </c>
      <c r="R86" s="27">
        <v>3657509.38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7">
        <v>54862.64</v>
      </c>
      <c r="AD86" s="20">
        <v>0</v>
      </c>
      <c r="AE86" s="20">
        <v>0</v>
      </c>
      <c r="AF86" s="22" t="s">
        <v>265</v>
      </c>
      <c r="AG86" s="22">
        <v>2020</v>
      </c>
      <c r="AH86" s="23">
        <v>2020</v>
      </c>
      <c r="BZ86" s="52"/>
      <c r="CD86" s="10" t="e">
        <f t="shared" si="5"/>
        <v>#N/A</v>
      </c>
      <c r="CE86" s="69" t="s">
        <v>1181</v>
      </c>
      <c r="CF86" s="69">
        <v>374.3</v>
      </c>
    </row>
    <row r="87" spans="1:84" ht="61.5" x14ac:dyDescent="0.85">
      <c r="A87" s="10">
        <v>1</v>
      </c>
      <c r="B87" s="48">
        <f>SUBTOTAL(103,$A$22:A87)</f>
        <v>66</v>
      </c>
      <c r="C87" s="13" t="s">
        <v>1092</v>
      </c>
      <c r="D87" s="20">
        <v>1900391.55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55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7">
        <v>516</v>
      </c>
      <c r="R87" s="27">
        <v>1872306.95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7">
        <v>28084.6</v>
      </c>
      <c r="AD87" s="20">
        <v>0</v>
      </c>
      <c r="AE87" s="20">
        <v>0</v>
      </c>
      <c r="AF87" s="22" t="s">
        <v>265</v>
      </c>
      <c r="AG87" s="22">
        <v>2020</v>
      </c>
      <c r="AH87" s="23">
        <v>2020</v>
      </c>
      <c r="BZ87" s="52"/>
      <c r="CD87" s="10" t="e">
        <f t="shared" si="5"/>
        <v>#N/A</v>
      </c>
      <c r="CE87" s="69" t="s">
        <v>1493</v>
      </c>
      <c r="CF87" s="69">
        <v>329.1</v>
      </c>
    </row>
    <row r="88" spans="1:84" ht="61.5" x14ac:dyDescent="0.85">
      <c r="A88" s="10">
        <v>1</v>
      </c>
      <c r="B88" s="48">
        <f>SUBTOTAL(103,$A$22:A88)</f>
        <v>67</v>
      </c>
      <c r="C88" s="13" t="s">
        <v>1093</v>
      </c>
      <c r="D88" s="20">
        <v>2106147.9500000002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55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7">
        <v>559</v>
      </c>
      <c r="R88" s="27">
        <v>2075022.61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7">
        <v>31125.34</v>
      </c>
      <c r="AD88" s="20">
        <v>0</v>
      </c>
      <c r="AE88" s="20">
        <v>0</v>
      </c>
      <c r="AF88" s="22" t="s">
        <v>265</v>
      </c>
      <c r="AG88" s="22">
        <v>2020</v>
      </c>
      <c r="AH88" s="23">
        <v>2020</v>
      </c>
      <c r="BZ88" s="52"/>
      <c r="CD88" s="10" t="e">
        <f t="shared" si="5"/>
        <v>#N/A</v>
      </c>
      <c r="CE88" s="69" t="s">
        <v>1494</v>
      </c>
      <c r="CF88" s="69">
        <v>611</v>
      </c>
    </row>
    <row r="89" spans="1:84" ht="61.5" x14ac:dyDescent="0.85">
      <c r="A89" s="10">
        <v>1</v>
      </c>
      <c r="B89" s="48">
        <f>SUBTOTAL(103,$A$22:A89)</f>
        <v>68</v>
      </c>
      <c r="C89" s="13" t="s">
        <v>1094</v>
      </c>
      <c r="D89" s="20">
        <v>2813385.7399999998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55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7">
        <v>1522.8</v>
      </c>
      <c r="R89" s="27">
        <v>2771808.61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7">
        <v>41577.129999999997</v>
      </c>
      <c r="AD89" s="20">
        <v>0</v>
      </c>
      <c r="AE89" s="20">
        <v>0</v>
      </c>
      <c r="AF89" s="22" t="s">
        <v>265</v>
      </c>
      <c r="AG89" s="22">
        <v>2020</v>
      </c>
      <c r="AH89" s="23">
        <v>2020</v>
      </c>
      <c r="BZ89" s="52"/>
      <c r="CD89" s="10" t="e">
        <f t="shared" si="5"/>
        <v>#N/A</v>
      </c>
      <c r="CE89" s="69" t="s">
        <v>1508</v>
      </c>
      <c r="CF89" s="69">
        <v>606</v>
      </c>
    </row>
    <row r="90" spans="1:84" ht="61.5" x14ac:dyDescent="0.85">
      <c r="A90" s="10">
        <v>1</v>
      </c>
      <c r="B90" s="48">
        <f>SUBTOTAL(103,$A$22:A90)</f>
        <v>69</v>
      </c>
      <c r="C90" s="13" t="s">
        <v>1095</v>
      </c>
      <c r="D90" s="20">
        <v>2278510.5799999996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55">
        <v>0</v>
      </c>
      <c r="L90" s="20">
        <v>0</v>
      </c>
      <c r="M90" s="27">
        <v>556.6</v>
      </c>
      <c r="N90" s="27">
        <v>2244838.0099999998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7">
        <v>33672.57</v>
      </c>
      <c r="AD90" s="20">
        <v>0</v>
      </c>
      <c r="AE90" s="20">
        <v>0</v>
      </c>
      <c r="AF90" s="22" t="s">
        <v>265</v>
      </c>
      <c r="AG90" s="22">
        <v>2020</v>
      </c>
      <c r="AH90" s="23">
        <v>2020</v>
      </c>
      <c r="BZ90" s="52"/>
      <c r="CD90" s="10">
        <f t="shared" si="5"/>
        <v>556.6</v>
      </c>
      <c r="CE90" s="69" t="s">
        <v>1495</v>
      </c>
      <c r="CF90" s="69">
        <v>249</v>
      </c>
    </row>
    <row r="91" spans="1:84" ht="61.5" x14ac:dyDescent="0.85">
      <c r="A91" s="10">
        <v>1</v>
      </c>
      <c r="B91" s="48">
        <f>SUBTOTAL(103,$A$22:A91)</f>
        <v>70</v>
      </c>
      <c r="C91" s="13" t="s">
        <v>1096</v>
      </c>
      <c r="D91" s="20">
        <v>2391493.25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55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7">
        <v>643</v>
      </c>
      <c r="R91" s="27">
        <v>2356150.9900000002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7">
        <v>35342.26</v>
      </c>
      <c r="AD91" s="20">
        <v>0</v>
      </c>
      <c r="AE91" s="20">
        <v>0</v>
      </c>
      <c r="AF91" s="22" t="s">
        <v>265</v>
      </c>
      <c r="AG91" s="22">
        <v>2020</v>
      </c>
      <c r="AH91" s="23">
        <v>2020</v>
      </c>
      <c r="BZ91" s="52"/>
      <c r="CD91" s="10" t="e">
        <f t="shared" si="5"/>
        <v>#N/A</v>
      </c>
      <c r="CE91" s="69" t="s">
        <v>1496</v>
      </c>
      <c r="CF91" s="69">
        <v>309</v>
      </c>
    </row>
    <row r="92" spans="1:84" ht="61.5" x14ac:dyDescent="0.85">
      <c r="A92" s="10">
        <v>1</v>
      </c>
      <c r="B92" s="48">
        <f>SUBTOTAL(103,$A$22:A92)</f>
        <v>71</v>
      </c>
      <c r="C92" s="13" t="s">
        <v>1098</v>
      </c>
      <c r="D92" s="20">
        <v>4355328.45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55">
        <v>0</v>
      </c>
      <c r="L92" s="20">
        <v>0</v>
      </c>
      <c r="M92" s="120">
        <v>1083.7</v>
      </c>
      <c r="N92" s="120">
        <v>4291281.08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19">
        <v>64047.37</v>
      </c>
      <c r="AD92" s="20">
        <v>0</v>
      </c>
      <c r="AE92" s="20">
        <v>0</v>
      </c>
      <c r="AF92" s="22" t="s">
        <v>265</v>
      </c>
      <c r="AG92" s="22">
        <v>2020</v>
      </c>
      <c r="AH92" s="23">
        <v>2020</v>
      </c>
      <c r="BZ92" s="52"/>
      <c r="CD92" s="10" t="e">
        <f t="shared" si="5"/>
        <v>#N/A</v>
      </c>
      <c r="CE92" s="69" t="s">
        <v>1515</v>
      </c>
      <c r="CF92" s="69">
        <v>762.8</v>
      </c>
    </row>
    <row r="93" spans="1:84" ht="61.5" x14ac:dyDescent="0.85">
      <c r="A93" s="10">
        <v>1</v>
      </c>
      <c r="B93" s="48">
        <f>SUBTOTAL(103,$A$22:A93)</f>
        <v>72</v>
      </c>
      <c r="C93" s="13" t="s">
        <v>1101</v>
      </c>
      <c r="D93" s="20">
        <v>1505981.24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55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7">
        <v>680</v>
      </c>
      <c r="R93" s="27">
        <v>1483835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7">
        <v>22146.240000000002</v>
      </c>
      <c r="AD93" s="20">
        <v>0</v>
      </c>
      <c r="AE93" s="20">
        <v>0</v>
      </c>
      <c r="AF93" s="22" t="s">
        <v>265</v>
      </c>
      <c r="AG93" s="22">
        <v>2020</v>
      </c>
      <c r="AH93" s="23">
        <v>2020</v>
      </c>
      <c r="BZ93" s="52"/>
      <c r="CD93" s="10" t="e">
        <f t="shared" si="5"/>
        <v>#N/A</v>
      </c>
      <c r="CE93" s="69" t="s">
        <v>115</v>
      </c>
      <c r="CF93" s="69">
        <v>1256.9000000000001</v>
      </c>
    </row>
    <row r="94" spans="1:84" ht="61.5" x14ac:dyDescent="0.85">
      <c r="A94" s="10">
        <v>1</v>
      </c>
      <c r="B94" s="48">
        <f>SUBTOTAL(103,$A$22:A94)</f>
        <v>73</v>
      </c>
      <c r="C94" s="13" t="s">
        <v>1102</v>
      </c>
      <c r="D94" s="20">
        <v>820883.7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55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7">
        <v>432</v>
      </c>
      <c r="R94" s="27">
        <v>760754.47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19">
        <v>11354.26</v>
      </c>
      <c r="AD94" s="27">
        <v>48774.97</v>
      </c>
      <c r="AE94" s="20">
        <v>0</v>
      </c>
      <c r="AF94" s="22">
        <v>2020</v>
      </c>
      <c r="AG94" s="22">
        <v>2020</v>
      </c>
      <c r="AH94" s="23">
        <v>2020</v>
      </c>
      <c r="BZ94" s="52"/>
      <c r="CD94" s="10" t="e">
        <f t="shared" si="5"/>
        <v>#N/A</v>
      </c>
      <c r="CE94" s="69" t="s">
        <v>1188</v>
      </c>
      <c r="CF94" s="69">
        <v>1150.3</v>
      </c>
    </row>
    <row r="95" spans="1:84" ht="61.5" x14ac:dyDescent="0.85">
      <c r="A95" s="10">
        <v>1</v>
      </c>
      <c r="B95" s="48">
        <f>SUBTOTAL(103,$A$22:A95)</f>
        <v>74</v>
      </c>
      <c r="C95" s="13" t="s">
        <v>1506</v>
      </c>
      <c r="D95" s="20">
        <v>1677475.96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55">
        <v>0</v>
      </c>
      <c r="L95" s="20">
        <v>0</v>
      </c>
      <c r="M95" s="180">
        <v>466.12</v>
      </c>
      <c r="N95" s="180">
        <v>1677475.96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2" t="s">
        <v>265</v>
      </c>
      <c r="AG95" s="22">
        <v>2020</v>
      </c>
      <c r="AH95" s="23" t="s">
        <v>265</v>
      </c>
      <c r="BZ95" s="52"/>
      <c r="CD95" s="10">
        <f t="shared" si="5"/>
        <v>466.12</v>
      </c>
      <c r="CE95" s="69" t="s">
        <v>1189</v>
      </c>
      <c r="CF95" s="69">
        <v>763.8</v>
      </c>
    </row>
    <row r="96" spans="1:84" ht="61.5" x14ac:dyDescent="0.85">
      <c r="A96" s="10">
        <v>1</v>
      </c>
      <c r="B96" s="48">
        <f>SUBTOTAL(103,$A$22:A96)</f>
        <v>75</v>
      </c>
      <c r="C96" s="13" t="s">
        <v>1502</v>
      </c>
      <c r="D96" s="20">
        <v>3647517.81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55">
        <v>0</v>
      </c>
      <c r="L96" s="20">
        <v>0</v>
      </c>
      <c r="M96" s="180">
        <v>859</v>
      </c>
      <c r="N96" s="180">
        <v>3593879.16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7">
        <v>53638.65</v>
      </c>
      <c r="AD96" s="20">
        <v>0</v>
      </c>
      <c r="AE96" s="20">
        <v>0</v>
      </c>
      <c r="AF96" s="22" t="s">
        <v>265</v>
      </c>
      <c r="AG96" s="22">
        <v>2020</v>
      </c>
      <c r="AH96" s="23">
        <v>2020</v>
      </c>
      <c r="BZ96" s="52"/>
      <c r="CD96" s="10">
        <f t="shared" si="5"/>
        <v>859</v>
      </c>
      <c r="CE96" s="69" t="s">
        <v>1190</v>
      </c>
      <c r="CF96" s="69">
        <v>461.1</v>
      </c>
    </row>
    <row r="97" spans="1:84" ht="61.5" x14ac:dyDescent="0.85">
      <c r="A97" s="10">
        <v>1</v>
      </c>
      <c r="B97" s="48">
        <f>SUBTOTAL(103,$A$22:A97)</f>
        <v>76</v>
      </c>
      <c r="C97" s="13" t="s">
        <v>1505</v>
      </c>
      <c r="D97" s="20">
        <v>5096776.0799999991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55">
        <v>0</v>
      </c>
      <c r="L97" s="20">
        <v>0</v>
      </c>
      <c r="M97" s="180">
        <v>996</v>
      </c>
      <c r="N97" s="180">
        <v>5021454.2699999996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7">
        <v>75321.81</v>
      </c>
      <c r="AD97" s="20">
        <v>0</v>
      </c>
      <c r="AE97" s="20">
        <v>0</v>
      </c>
      <c r="AF97" s="22" t="s">
        <v>265</v>
      </c>
      <c r="AG97" s="22">
        <v>2020</v>
      </c>
      <c r="AH97" s="23">
        <v>2020</v>
      </c>
      <c r="BZ97" s="52"/>
      <c r="CD97" s="10">
        <f t="shared" si="5"/>
        <v>1004.3</v>
      </c>
      <c r="CE97" s="69" t="s">
        <v>1192</v>
      </c>
      <c r="CF97" s="69">
        <v>1528.9</v>
      </c>
    </row>
    <row r="98" spans="1:84" ht="61.5" x14ac:dyDescent="0.85">
      <c r="A98" s="10">
        <v>1</v>
      </c>
      <c r="B98" s="48">
        <f>SUBTOTAL(103,$A$22:A98)</f>
        <v>77</v>
      </c>
      <c r="C98" s="13" t="s">
        <v>1501</v>
      </c>
      <c r="D98" s="20">
        <v>3789473.9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55">
        <v>0</v>
      </c>
      <c r="L98" s="20">
        <v>0</v>
      </c>
      <c r="M98" s="180">
        <v>1028.5</v>
      </c>
      <c r="N98" s="180">
        <v>3733471.82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180">
        <v>56002.080000000002</v>
      </c>
      <c r="AD98" s="20">
        <v>0</v>
      </c>
      <c r="AE98" s="20">
        <v>0</v>
      </c>
      <c r="AF98" s="22" t="s">
        <v>265</v>
      </c>
      <c r="AG98" s="22">
        <v>2020</v>
      </c>
      <c r="AH98" s="23">
        <v>2020</v>
      </c>
      <c r="BZ98" s="52"/>
      <c r="CD98" s="10">
        <f t="shared" si="5"/>
        <v>1028.5</v>
      </c>
      <c r="CE98" s="69" t="s">
        <v>119</v>
      </c>
      <c r="CF98" s="69">
        <v>541.1</v>
      </c>
    </row>
    <row r="99" spans="1:84" ht="61.5" x14ac:dyDescent="0.85">
      <c r="A99" s="10">
        <v>1</v>
      </c>
      <c r="B99" s="48">
        <f>SUBTOTAL(103,$A$22:A99)</f>
        <v>78</v>
      </c>
      <c r="C99" s="13" t="s">
        <v>1491</v>
      </c>
      <c r="D99" s="20">
        <v>597387.81000000006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55">
        <v>0</v>
      </c>
      <c r="L99" s="20">
        <v>0</v>
      </c>
      <c r="M99" s="180">
        <v>294</v>
      </c>
      <c r="N99" s="180">
        <v>588602.91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7">
        <v>8784.9</v>
      </c>
      <c r="AD99" s="20">
        <v>0</v>
      </c>
      <c r="AE99" s="20">
        <v>0</v>
      </c>
      <c r="AF99" s="22" t="s">
        <v>265</v>
      </c>
      <c r="AG99" s="22">
        <v>2020</v>
      </c>
      <c r="AH99" s="23">
        <v>2020</v>
      </c>
      <c r="BZ99" s="52"/>
      <c r="CD99" s="10">
        <f t="shared" si="5"/>
        <v>334.8</v>
      </c>
      <c r="CE99" s="69" t="s">
        <v>169</v>
      </c>
      <c r="CF99" s="69">
        <v>678.3</v>
      </c>
    </row>
    <row r="100" spans="1:84" ht="61.5" x14ac:dyDescent="0.85">
      <c r="A100" s="10">
        <v>1</v>
      </c>
      <c r="B100" s="48">
        <f>SUBTOTAL(103,$A$22:A100)</f>
        <v>79</v>
      </c>
      <c r="C100" s="13" t="s">
        <v>1503</v>
      </c>
      <c r="D100" s="20">
        <v>4468866.21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55">
        <v>0</v>
      </c>
      <c r="L100" s="20">
        <v>0</v>
      </c>
      <c r="M100" s="27">
        <v>1545</v>
      </c>
      <c r="N100" s="27">
        <v>4403149.21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7">
        <v>65717</v>
      </c>
      <c r="AD100" s="20">
        <v>0</v>
      </c>
      <c r="AE100" s="20">
        <v>0</v>
      </c>
      <c r="AF100" s="22" t="s">
        <v>265</v>
      </c>
      <c r="AG100" s="22">
        <v>2020</v>
      </c>
      <c r="AH100" s="23">
        <v>2020</v>
      </c>
      <c r="BZ100" s="52"/>
      <c r="CD100" s="10">
        <f t="shared" si="5"/>
        <v>1585</v>
      </c>
      <c r="CE100" s="69" t="s">
        <v>1198</v>
      </c>
      <c r="CF100" s="69">
        <v>975.2</v>
      </c>
    </row>
    <row r="101" spans="1:84" ht="61.5" x14ac:dyDescent="0.85">
      <c r="A101" s="10">
        <v>1</v>
      </c>
      <c r="B101" s="48">
        <f>SUBTOTAL(103,$A$22:A101)</f>
        <v>80</v>
      </c>
      <c r="C101" s="13" t="s">
        <v>1504</v>
      </c>
      <c r="D101" s="20">
        <v>6330505.6400000006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55">
        <v>0</v>
      </c>
      <c r="L101" s="20">
        <v>0</v>
      </c>
      <c r="M101" s="180">
        <v>1663.4</v>
      </c>
      <c r="N101" s="180">
        <v>6142341.9000000004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180">
        <v>91674.45</v>
      </c>
      <c r="AD101" s="27">
        <v>96489.29</v>
      </c>
      <c r="AE101" s="20">
        <v>0</v>
      </c>
      <c r="AF101" s="22">
        <v>2020</v>
      </c>
      <c r="AG101" s="22">
        <v>2020</v>
      </c>
      <c r="AH101" s="23">
        <v>2020</v>
      </c>
      <c r="BZ101" s="52"/>
      <c r="CD101" s="10" t="e">
        <f t="shared" si="5"/>
        <v>#N/A</v>
      </c>
      <c r="CE101" s="69" t="s">
        <v>1199</v>
      </c>
      <c r="CF101" s="69">
        <v>600</v>
      </c>
    </row>
    <row r="102" spans="1:84" ht="61.5" x14ac:dyDescent="0.85">
      <c r="A102" s="10">
        <v>1</v>
      </c>
      <c r="B102" s="48">
        <f>SUBTOTAL(103,$A$22:A102)</f>
        <v>81</v>
      </c>
      <c r="C102" s="13" t="s">
        <v>1492</v>
      </c>
      <c r="D102" s="20">
        <v>1913423.73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55">
        <v>0</v>
      </c>
      <c r="L102" s="20">
        <v>0</v>
      </c>
      <c r="M102" s="180">
        <v>508</v>
      </c>
      <c r="N102" s="180">
        <v>1913423.73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2" t="s">
        <v>265</v>
      </c>
      <c r="AG102" s="22">
        <v>2020</v>
      </c>
      <c r="AH102" s="23" t="s">
        <v>265</v>
      </c>
      <c r="BZ102" s="52"/>
      <c r="CD102" s="10">
        <f t="shared" si="5"/>
        <v>543.6</v>
      </c>
      <c r="CE102" s="69" t="s">
        <v>107</v>
      </c>
      <c r="CF102" s="69">
        <v>596.4</v>
      </c>
    </row>
    <row r="103" spans="1:84" ht="61.5" x14ac:dyDescent="0.85">
      <c r="A103" s="10">
        <v>1</v>
      </c>
      <c r="B103" s="48">
        <f>SUBTOTAL(103,$A$22:A103)</f>
        <v>82</v>
      </c>
      <c r="C103" s="13" t="s">
        <v>1545</v>
      </c>
      <c r="D103" s="20">
        <v>1963557.73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55">
        <v>0</v>
      </c>
      <c r="L103" s="20">
        <v>0</v>
      </c>
      <c r="M103" s="67">
        <v>501.3</v>
      </c>
      <c r="N103" s="67">
        <v>1871204.38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19">
        <v>25822.62</v>
      </c>
      <c r="AD103" s="27">
        <v>66530.73</v>
      </c>
      <c r="AE103" s="20">
        <v>0</v>
      </c>
      <c r="AF103" s="22">
        <v>2020</v>
      </c>
      <c r="AG103" s="22">
        <v>2020</v>
      </c>
      <c r="AH103" s="22">
        <v>2020</v>
      </c>
      <c r="BZ103" s="52"/>
      <c r="CD103" s="10" t="e">
        <f t="shared" si="5"/>
        <v>#N/A</v>
      </c>
      <c r="CE103" s="69" t="s">
        <v>109</v>
      </c>
      <c r="CF103" s="69">
        <v>936.1</v>
      </c>
    </row>
    <row r="104" spans="1:84" ht="61.5" x14ac:dyDescent="0.85">
      <c r="A104" s="10">
        <v>1</v>
      </c>
      <c r="B104" s="48">
        <f>SUBTOTAL(103,$A$22:A104)</f>
        <v>83</v>
      </c>
      <c r="C104" s="13" t="s">
        <v>1546</v>
      </c>
      <c r="D104" s="20">
        <v>86742.97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55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7">
        <v>86742.97</v>
      </c>
      <c r="AE104" s="20">
        <v>0</v>
      </c>
      <c r="AF104" s="22">
        <v>2020</v>
      </c>
      <c r="AG104" s="23" t="s">
        <v>265</v>
      </c>
      <c r="AH104" s="23" t="s">
        <v>265</v>
      </c>
      <c r="BZ104" s="52"/>
      <c r="CD104" s="10" t="e">
        <f t="shared" si="5"/>
        <v>#N/A</v>
      </c>
      <c r="CE104" s="69" t="s">
        <v>1202</v>
      </c>
      <c r="CF104" s="69">
        <v>901.42</v>
      </c>
    </row>
    <row r="105" spans="1:84" ht="61.5" x14ac:dyDescent="0.85">
      <c r="A105" s="10">
        <v>1</v>
      </c>
      <c r="B105" s="48">
        <f>SUBTOTAL(103,$A$22:A105)</f>
        <v>84</v>
      </c>
      <c r="C105" s="13" t="s">
        <v>1548</v>
      </c>
      <c r="D105" s="20">
        <v>70589.929999999993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55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7">
        <v>70589.929999999993</v>
      </c>
      <c r="AE105" s="20">
        <v>0</v>
      </c>
      <c r="AF105" s="22">
        <v>2020</v>
      </c>
      <c r="AG105" s="23" t="s">
        <v>265</v>
      </c>
      <c r="AH105" s="23" t="s">
        <v>265</v>
      </c>
      <c r="BZ105" s="52"/>
      <c r="CD105" s="10" t="e">
        <f t="shared" ref="CD105:CD136" si="6">VLOOKUP(C105,CE:CF,2,FALSE)</f>
        <v>#N/A</v>
      </c>
      <c r="CE105" s="69" t="s">
        <v>43</v>
      </c>
      <c r="CF105" s="69">
        <v>566</v>
      </c>
    </row>
    <row r="106" spans="1:84" ht="61.5" x14ac:dyDescent="0.85">
      <c r="A106" s="10">
        <v>1</v>
      </c>
      <c r="B106" s="48">
        <f>SUBTOTAL(103,$A$22:A106)</f>
        <v>85</v>
      </c>
      <c r="C106" s="13" t="s">
        <v>1549</v>
      </c>
      <c r="D106" s="20">
        <v>2062889.95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55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7">
        <v>780</v>
      </c>
      <c r="R106" s="27">
        <v>1965144.06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7">
        <v>27118.99</v>
      </c>
      <c r="AD106" s="120">
        <v>70626.899999999994</v>
      </c>
      <c r="AE106" s="20">
        <v>0</v>
      </c>
      <c r="AF106" s="22">
        <v>2020</v>
      </c>
      <c r="AG106" s="22">
        <v>2020</v>
      </c>
      <c r="AH106" s="23">
        <v>2020</v>
      </c>
      <c r="BZ106" s="52"/>
      <c r="CD106" s="10" t="e">
        <f t="shared" si="6"/>
        <v>#N/A</v>
      </c>
      <c r="CE106" s="69" t="s">
        <v>45</v>
      </c>
      <c r="CF106" s="69">
        <v>562</v>
      </c>
    </row>
    <row r="107" spans="1:84" ht="61.5" x14ac:dyDescent="0.85">
      <c r="A107" s="10">
        <v>1</v>
      </c>
      <c r="B107" s="48">
        <f>SUBTOTAL(103,$A$22:A107)</f>
        <v>86</v>
      </c>
      <c r="C107" s="13" t="s">
        <v>1570</v>
      </c>
      <c r="D107" s="20">
        <v>1414038.2200000002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55">
        <v>0</v>
      </c>
      <c r="L107" s="20">
        <v>0</v>
      </c>
      <c r="M107" s="27">
        <v>289</v>
      </c>
      <c r="N107" s="27">
        <v>1394790.12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7">
        <v>19248.099999999999</v>
      </c>
      <c r="AD107" s="20">
        <v>0</v>
      </c>
      <c r="AE107" s="20">
        <v>0</v>
      </c>
      <c r="AF107" s="22" t="s">
        <v>265</v>
      </c>
      <c r="AG107" s="22">
        <v>2020</v>
      </c>
      <c r="AH107" s="23">
        <v>2020</v>
      </c>
      <c r="BZ107" s="52"/>
      <c r="CD107" s="10" t="e">
        <f t="shared" si="6"/>
        <v>#N/A</v>
      </c>
      <c r="CE107" s="69" t="s">
        <v>1215</v>
      </c>
      <c r="CF107" s="69">
        <v>454</v>
      </c>
    </row>
    <row r="108" spans="1:84" ht="61.5" x14ac:dyDescent="0.85">
      <c r="A108" s="10">
        <v>1</v>
      </c>
      <c r="B108" s="48">
        <f>SUBTOTAL(103,$A$22:A108)</f>
        <v>87</v>
      </c>
      <c r="C108" s="13" t="s">
        <v>1571</v>
      </c>
      <c r="D108" s="20">
        <v>2070332.01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181">
        <v>1</v>
      </c>
      <c r="L108" s="67">
        <v>1961754.06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67">
        <v>108577.95</v>
      </c>
      <c r="AE108" s="20">
        <v>0</v>
      </c>
      <c r="AF108" s="22">
        <v>2020</v>
      </c>
      <c r="AG108" s="22">
        <v>2020</v>
      </c>
      <c r="AH108" s="23" t="s">
        <v>265</v>
      </c>
      <c r="BZ108" s="52"/>
      <c r="CD108" s="10" t="e">
        <f t="shared" si="6"/>
        <v>#N/A</v>
      </c>
      <c r="CE108" s="69" t="s">
        <v>42</v>
      </c>
      <c r="CF108" s="69">
        <v>595</v>
      </c>
    </row>
    <row r="109" spans="1:84" ht="61.5" x14ac:dyDescent="0.85">
      <c r="A109" s="10">
        <v>1</v>
      </c>
      <c r="B109" s="48">
        <f>SUBTOTAL(103,$A$22:A109)</f>
        <v>88</v>
      </c>
      <c r="C109" s="13" t="s">
        <v>1089</v>
      </c>
      <c r="D109" s="20">
        <v>3278227.2600000002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55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7">
        <v>1778.5</v>
      </c>
      <c r="R109" s="27">
        <v>3230945.72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182">
        <v>47281.539999999994</v>
      </c>
      <c r="AD109" s="20">
        <v>0</v>
      </c>
      <c r="AE109" s="20">
        <v>0</v>
      </c>
      <c r="AF109" s="22" t="s">
        <v>265</v>
      </c>
      <c r="AG109" s="22">
        <v>2020</v>
      </c>
      <c r="AH109" s="23">
        <v>2020</v>
      </c>
      <c r="BZ109" s="52"/>
      <c r="CD109" s="10" t="e">
        <f t="shared" si="6"/>
        <v>#N/A</v>
      </c>
    </row>
    <row r="110" spans="1:84" ht="61.5" x14ac:dyDescent="0.85">
      <c r="A110" s="10">
        <v>1</v>
      </c>
      <c r="B110" s="48">
        <f>SUBTOTAL(103,$A$22:A110)</f>
        <v>89</v>
      </c>
      <c r="C110" s="13" t="s">
        <v>521</v>
      </c>
      <c r="D110" s="20">
        <v>1702747.3199999998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55">
        <v>1</v>
      </c>
      <c r="L110" s="20">
        <v>1631846.65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70900.67</v>
      </c>
      <c r="AE110" s="20">
        <v>0</v>
      </c>
      <c r="AF110" s="22">
        <v>2020</v>
      </c>
      <c r="AG110" s="22">
        <v>2020</v>
      </c>
      <c r="AH110" s="23" t="s">
        <v>265</v>
      </c>
      <c r="AT110" s="10" t="e">
        <f>VLOOKUP(C110,AW:AX,2,FALSE)</f>
        <v>#N/A</v>
      </c>
      <c r="BZ110" s="52"/>
      <c r="CD110" s="10" t="e">
        <f t="shared" si="6"/>
        <v>#N/A</v>
      </c>
    </row>
    <row r="111" spans="1:84" ht="61.5" x14ac:dyDescent="0.85">
      <c r="A111" s="10">
        <v>1</v>
      </c>
      <c r="B111" s="48">
        <f>SUBTOTAL(103,$A$22:A111)</f>
        <v>90</v>
      </c>
      <c r="C111" s="13" t="s">
        <v>522</v>
      </c>
      <c r="D111" s="20">
        <v>1698388.8199999998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55">
        <v>1</v>
      </c>
      <c r="L111" s="20">
        <v>1627567.91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70820.91</v>
      </c>
      <c r="AE111" s="20">
        <v>0</v>
      </c>
      <c r="AF111" s="22">
        <v>2020</v>
      </c>
      <c r="AG111" s="22">
        <v>2020</v>
      </c>
      <c r="AH111" s="23" t="s">
        <v>265</v>
      </c>
      <c r="AT111" s="10" t="e">
        <f>VLOOKUP(C111,AW:AX,2,FALSE)</f>
        <v>#N/A</v>
      </c>
      <c r="BZ111" s="52"/>
      <c r="CD111" s="10" t="e">
        <f t="shared" si="6"/>
        <v>#N/A</v>
      </c>
    </row>
    <row r="112" spans="1:84" ht="61.5" x14ac:dyDescent="0.85">
      <c r="A112" s="10">
        <v>1</v>
      </c>
      <c r="B112" s="48">
        <f>SUBTOTAL(103,$A$22:A112)</f>
        <v>91</v>
      </c>
      <c r="C112" s="13" t="s">
        <v>1340</v>
      </c>
      <c r="D112" s="20">
        <v>9902722.7999999989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55">
        <v>6</v>
      </c>
      <c r="L112" s="20">
        <v>9802945.2599999998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99777.54</v>
      </c>
      <c r="AE112" s="20">
        <v>0</v>
      </c>
      <c r="AF112" s="22">
        <v>2020</v>
      </c>
      <c r="AG112" s="22">
        <v>2020</v>
      </c>
      <c r="AH112" s="23" t="s">
        <v>265</v>
      </c>
      <c r="BZ112" s="52"/>
      <c r="CD112" s="10" t="e">
        <f t="shared" si="6"/>
        <v>#N/A</v>
      </c>
    </row>
    <row r="113" spans="1:84" ht="61.5" x14ac:dyDescent="0.85">
      <c r="A113" s="10">
        <v>1</v>
      </c>
      <c r="B113" s="48">
        <f>SUBTOTAL(103,$A$22:A113)</f>
        <v>92</v>
      </c>
      <c r="C113" s="13" t="s">
        <v>535</v>
      </c>
      <c r="D113" s="20">
        <v>1918155.32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55">
        <v>1</v>
      </c>
      <c r="L113" s="20">
        <v>1845694.58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72460.740000000005</v>
      </c>
      <c r="AE113" s="20">
        <v>0</v>
      </c>
      <c r="AF113" s="22">
        <v>2020</v>
      </c>
      <c r="AG113" s="22">
        <v>2020</v>
      </c>
      <c r="AH113" s="23" t="s">
        <v>265</v>
      </c>
      <c r="AT113" s="10" t="e">
        <f>VLOOKUP(C113,AW:AX,2,FALSE)</f>
        <v>#N/A</v>
      </c>
      <c r="BZ113" s="52"/>
      <c r="CD113" s="10" t="e">
        <f t="shared" si="6"/>
        <v>#N/A</v>
      </c>
    </row>
    <row r="114" spans="1:84" ht="61.5" x14ac:dyDescent="0.85">
      <c r="A114" s="10">
        <v>1</v>
      </c>
      <c r="B114" s="48">
        <f>SUBTOTAL(103,$A$22:A114)</f>
        <v>93</v>
      </c>
      <c r="C114" s="13" t="s">
        <v>1056</v>
      </c>
      <c r="D114" s="20">
        <v>7396376.3500000006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55">
        <v>4</v>
      </c>
      <c r="L114" s="20">
        <v>7304676.1600000001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91700.19</v>
      </c>
      <c r="AE114" s="20">
        <v>0</v>
      </c>
      <c r="AF114" s="22">
        <v>2020</v>
      </c>
      <c r="AG114" s="22">
        <v>2020</v>
      </c>
      <c r="AH114" s="23" t="s">
        <v>265</v>
      </c>
      <c r="BZ114" s="52"/>
      <c r="CD114" s="10" t="e">
        <f t="shared" si="6"/>
        <v>#N/A</v>
      </c>
    </row>
    <row r="115" spans="1:84" ht="61.5" x14ac:dyDescent="0.85">
      <c r="A115" s="10">
        <v>1</v>
      </c>
      <c r="B115" s="48">
        <f>SUBTOTAL(103,$A$22:A115)</f>
        <v>94</v>
      </c>
      <c r="C115" s="13" t="s">
        <v>543</v>
      </c>
      <c r="D115" s="20">
        <v>1901891.1600000001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55">
        <v>1</v>
      </c>
      <c r="L115" s="20">
        <v>1830984.58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70906.58</v>
      </c>
      <c r="AE115" s="20">
        <v>0</v>
      </c>
      <c r="AF115" s="22">
        <v>2020</v>
      </c>
      <c r="AG115" s="22">
        <v>2020</v>
      </c>
      <c r="AH115" s="23" t="s">
        <v>265</v>
      </c>
      <c r="AT115" s="10" t="e">
        <f>VLOOKUP(C115,AW:AX,2,FALSE)</f>
        <v>#N/A</v>
      </c>
      <c r="BZ115" s="52"/>
      <c r="CD115" s="10" t="e">
        <f t="shared" si="6"/>
        <v>#N/A</v>
      </c>
    </row>
    <row r="116" spans="1:84" ht="61.5" x14ac:dyDescent="0.85">
      <c r="A116" s="10">
        <v>1</v>
      </c>
      <c r="B116" s="48">
        <f>SUBTOTAL(103,$A$22:A116)</f>
        <v>95</v>
      </c>
      <c r="C116" s="13" t="s">
        <v>1086</v>
      </c>
      <c r="D116" s="20">
        <v>814287.52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55">
        <v>0</v>
      </c>
      <c r="L116" s="20">
        <v>0</v>
      </c>
      <c r="M116" s="80">
        <v>523.98</v>
      </c>
      <c r="N116" s="80">
        <v>802313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80">
        <v>11974.52</v>
      </c>
      <c r="AD116" s="20">
        <v>0</v>
      </c>
      <c r="AE116" s="20">
        <v>0</v>
      </c>
      <c r="AF116" s="23" t="s">
        <v>265</v>
      </c>
      <c r="AG116" s="22">
        <v>2020</v>
      </c>
      <c r="AH116" s="22">
        <v>2020</v>
      </c>
      <c r="BZ116" s="52"/>
      <c r="CD116" s="10">
        <f t="shared" si="6"/>
        <v>523.98</v>
      </c>
    </row>
    <row r="117" spans="1:84" ht="61.5" x14ac:dyDescent="0.85">
      <c r="A117" s="10">
        <v>1</v>
      </c>
      <c r="B117" s="48">
        <f>SUBTOTAL(103,$A$22:A117)</f>
        <v>96</v>
      </c>
      <c r="C117" s="13" t="s">
        <v>1099</v>
      </c>
      <c r="D117" s="20">
        <v>52271.7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55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7">
        <v>52271.7</v>
      </c>
      <c r="AE117" s="20">
        <v>0</v>
      </c>
      <c r="AF117" s="22">
        <v>2020</v>
      </c>
      <c r="AG117" s="23" t="s">
        <v>265</v>
      </c>
      <c r="AH117" s="23" t="s">
        <v>265</v>
      </c>
      <c r="BZ117" s="52"/>
      <c r="CD117" s="10" t="e">
        <f t="shared" si="6"/>
        <v>#N/A</v>
      </c>
    </row>
    <row r="118" spans="1:84" ht="61.5" x14ac:dyDescent="0.85">
      <c r="A118" s="10">
        <v>1</v>
      </c>
      <c r="B118" s="48">
        <f>SUBTOTAL(103,$A$22:A118)</f>
        <v>97</v>
      </c>
      <c r="C118" s="13" t="s">
        <v>474</v>
      </c>
      <c r="D118" s="20">
        <v>83051.86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55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83051.86</v>
      </c>
      <c r="AE118" s="20">
        <v>0</v>
      </c>
      <c r="AF118" s="22">
        <v>2020</v>
      </c>
      <c r="AG118" s="23" t="s">
        <v>265</v>
      </c>
      <c r="AH118" s="23" t="s">
        <v>265</v>
      </c>
      <c r="BZ118" s="52"/>
      <c r="CD118" s="10" t="e">
        <f t="shared" si="6"/>
        <v>#N/A</v>
      </c>
    </row>
    <row r="119" spans="1:84" ht="61.5" x14ac:dyDescent="0.85">
      <c r="A119" s="10">
        <v>1</v>
      </c>
      <c r="B119" s="48">
        <f>SUBTOTAL(103,$A$22:A119)</f>
        <v>98</v>
      </c>
      <c r="C119" s="13" t="s">
        <v>1100</v>
      </c>
      <c r="D119" s="20">
        <v>50689.120000000003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55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120">
        <v>50689.120000000003</v>
      </c>
      <c r="AE119" s="20">
        <v>0</v>
      </c>
      <c r="AF119" s="22">
        <v>2020</v>
      </c>
      <c r="AG119" s="23" t="s">
        <v>265</v>
      </c>
      <c r="AH119" s="23" t="s">
        <v>265</v>
      </c>
      <c r="BZ119" s="52"/>
      <c r="CD119" s="10" t="e">
        <f t="shared" si="6"/>
        <v>#N/A</v>
      </c>
    </row>
    <row r="120" spans="1:84" ht="61.5" x14ac:dyDescent="0.85">
      <c r="A120" s="10">
        <v>1</v>
      </c>
      <c r="B120" s="48">
        <f>SUBTOTAL(103,$A$22:A120)</f>
        <v>99</v>
      </c>
      <c r="C120" s="13" t="s">
        <v>488</v>
      </c>
      <c r="D120" s="20">
        <v>95587.09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55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7">
        <v>95587.09</v>
      </c>
      <c r="AE120" s="20">
        <v>0</v>
      </c>
      <c r="AF120" s="22">
        <v>2020</v>
      </c>
      <c r="AG120" s="23" t="s">
        <v>265</v>
      </c>
      <c r="AH120" s="23" t="s">
        <v>265</v>
      </c>
      <c r="BZ120" s="52"/>
      <c r="CD120" s="10" t="e">
        <f t="shared" si="6"/>
        <v>#N/A</v>
      </c>
    </row>
    <row r="121" spans="1:84" ht="61.5" x14ac:dyDescent="0.85">
      <c r="A121" s="10">
        <v>1</v>
      </c>
      <c r="B121" s="48">
        <f>SUBTOTAL(103,$A$22:A121)</f>
        <v>100</v>
      </c>
      <c r="C121" s="13" t="s">
        <v>1035</v>
      </c>
      <c r="D121" s="20">
        <v>79784.160000000003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55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79784.160000000003</v>
      </c>
      <c r="AE121" s="20">
        <v>0</v>
      </c>
      <c r="AF121" s="22">
        <v>2020</v>
      </c>
      <c r="AG121" s="23" t="s">
        <v>265</v>
      </c>
      <c r="AH121" s="23" t="s">
        <v>265</v>
      </c>
      <c r="BZ121" s="52"/>
      <c r="CD121" s="10" t="e">
        <f t="shared" si="6"/>
        <v>#N/A</v>
      </c>
    </row>
    <row r="122" spans="1:84" ht="61.5" x14ac:dyDescent="0.85">
      <c r="A122" s="10">
        <v>1</v>
      </c>
      <c r="B122" s="48">
        <f>SUBTOTAL(103,$A$22:A122)</f>
        <v>101</v>
      </c>
      <c r="C122" s="13" t="s">
        <v>1364</v>
      </c>
      <c r="D122" s="20">
        <v>71679.100000000006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55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71679.100000000006</v>
      </c>
      <c r="AE122" s="20">
        <v>0</v>
      </c>
      <c r="AF122" s="22">
        <v>2020</v>
      </c>
      <c r="AG122" s="23" t="s">
        <v>265</v>
      </c>
      <c r="AH122" s="23" t="s">
        <v>265</v>
      </c>
      <c r="BZ122" s="52"/>
      <c r="CD122" s="10" t="e">
        <f t="shared" si="6"/>
        <v>#N/A</v>
      </c>
    </row>
    <row r="123" spans="1:84" ht="61.5" x14ac:dyDescent="0.85">
      <c r="A123" s="10">
        <v>1</v>
      </c>
      <c r="B123" s="48">
        <f>SUBTOTAL(103,$A$22:A123)</f>
        <v>102</v>
      </c>
      <c r="C123" s="13" t="s">
        <v>1337</v>
      </c>
      <c r="D123" s="20">
        <v>55904.38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55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55904.38</v>
      </c>
      <c r="AE123" s="20">
        <v>0</v>
      </c>
      <c r="AF123" s="22">
        <v>2020</v>
      </c>
      <c r="AG123" s="23" t="s">
        <v>265</v>
      </c>
      <c r="AH123" s="23" t="s">
        <v>265</v>
      </c>
      <c r="BZ123" s="52"/>
      <c r="CD123" s="10" t="e">
        <f t="shared" si="6"/>
        <v>#N/A</v>
      </c>
    </row>
    <row r="124" spans="1:84" ht="61.5" x14ac:dyDescent="0.85">
      <c r="A124" s="10">
        <v>1</v>
      </c>
      <c r="B124" s="48">
        <f>SUBTOTAL(103,$A$22:A124)</f>
        <v>103</v>
      </c>
      <c r="C124" s="13" t="s">
        <v>1643</v>
      </c>
      <c r="D124" s="20">
        <v>100382.56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55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67">
        <v>100382.56</v>
      </c>
      <c r="AE124" s="20">
        <v>0</v>
      </c>
      <c r="AF124" s="22">
        <v>2020</v>
      </c>
      <c r="AG124" s="23" t="s">
        <v>265</v>
      </c>
      <c r="AH124" s="23" t="s">
        <v>265</v>
      </c>
      <c r="BZ124" s="52"/>
      <c r="CD124" s="10" t="e">
        <f t="shared" si="6"/>
        <v>#N/A</v>
      </c>
    </row>
    <row r="125" spans="1:84" ht="61.5" x14ac:dyDescent="0.85">
      <c r="A125" s="10">
        <v>1</v>
      </c>
      <c r="B125" s="48">
        <f>SUBTOTAL(103,$A$22:A125)</f>
        <v>104</v>
      </c>
      <c r="C125" s="13" t="s">
        <v>514</v>
      </c>
      <c r="D125" s="20">
        <v>82721.55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55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7">
        <v>82721.55</v>
      </c>
      <c r="AE125" s="20">
        <v>0</v>
      </c>
      <c r="AF125" s="22">
        <v>2020</v>
      </c>
      <c r="AG125" s="22" t="s">
        <v>265</v>
      </c>
      <c r="AH125" s="23" t="s">
        <v>265</v>
      </c>
      <c r="AT125" s="10" t="e">
        <f t="shared" ref="AT125:AT139" si="7">VLOOKUP(C125,AW:AX,2,FALSE)</f>
        <v>#N/A</v>
      </c>
      <c r="BZ125" s="52"/>
      <c r="CD125" s="10">
        <f t="shared" si="6"/>
        <v>904</v>
      </c>
      <c r="CE125" s="69" t="s">
        <v>1250</v>
      </c>
      <c r="CF125" s="69">
        <v>1674.7</v>
      </c>
    </row>
    <row r="126" spans="1:84" ht="61.5" x14ac:dyDescent="0.85">
      <c r="B126" s="13" t="s">
        <v>728</v>
      </c>
      <c r="C126" s="178"/>
      <c r="D126" s="183">
        <v>50842017.239999995</v>
      </c>
      <c r="E126" s="20">
        <v>392971.79</v>
      </c>
      <c r="F126" s="20">
        <v>287233.21999999997</v>
      </c>
      <c r="G126" s="20">
        <v>1294699.6299999999</v>
      </c>
      <c r="H126" s="20">
        <v>643435.68999999994</v>
      </c>
      <c r="I126" s="20">
        <v>4483524.6500000004</v>
      </c>
      <c r="J126" s="20">
        <v>0</v>
      </c>
      <c r="K126" s="55">
        <v>4</v>
      </c>
      <c r="L126" s="20">
        <v>5593558.4000000004</v>
      </c>
      <c r="M126" s="20">
        <v>8193.49</v>
      </c>
      <c r="N126" s="20">
        <v>31283343.900000002</v>
      </c>
      <c r="O126" s="20">
        <v>0</v>
      </c>
      <c r="P126" s="20">
        <v>0</v>
      </c>
      <c r="Q126" s="20">
        <v>2678.1099999999997</v>
      </c>
      <c r="R126" s="20">
        <v>5635955.5300000003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274374.53000000003</v>
      </c>
      <c r="AD126" s="20">
        <v>952919.9</v>
      </c>
      <c r="AE126" s="20">
        <v>0</v>
      </c>
      <c r="AF126" s="53" t="s">
        <v>723</v>
      </c>
      <c r="AG126" s="53" t="s">
        <v>723</v>
      </c>
      <c r="AH126" s="64" t="s">
        <v>723</v>
      </c>
      <c r="AT126" s="10" t="e">
        <f t="shared" si="7"/>
        <v>#N/A</v>
      </c>
      <c r="BY126" s="69"/>
      <c r="BZ126" s="20">
        <v>95682574.419999987</v>
      </c>
      <c r="CA126" s="20"/>
      <c r="CB126" s="20">
        <f>BZ126-D126</f>
        <v>44840557.179999992</v>
      </c>
      <c r="CD126" s="10" t="e">
        <f t="shared" si="6"/>
        <v>#N/A</v>
      </c>
      <c r="CE126" s="69" t="s">
        <v>1210</v>
      </c>
      <c r="CF126" s="69">
        <v>1278.8</v>
      </c>
    </row>
    <row r="127" spans="1:84" ht="61.5" x14ac:dyDescent="0.85">
      <c r="A127" s="10">
        <v>1</v>
      </c>
      <c r="B127" s="48">
        <f>SUBTOTAL(103,$A$22:A127)</f>
        <v>105</v>
      </c>
      <c r="C127" s="13" t="s">
        <v>431</v>
      </c>
      <c r="D127" s="20">
        <v>2291514.0300000003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55">
        <v>0</v>
      </c>
      <c r="L127" s="20">
        <v>0</v>
      </c>
      <c r="M127" s="27">
        <v>636.21</v>
      </c>
      <c r="N127" s="27">
        <v>2242129.4900000002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7">
        <v>14461.74</v>
      </c>
      <c r="AD127" s="27">
        <v>34922.800000000003</v>
      </c>
      <c r="AE127" s="20">
        <v>0</v>
      </c>
      <c r="AF127" s="22">
        <v>2020</v>
      </c>
      <c r="AG127" s="22">
        <v>2020</v>
      </c>
      <c r="AH127" s="23">
        <v>2020</v>
      </c>
      <c r="AT127" s="10" t="e">
        <f t="shared" si="7"/>
        <v>#N/A</v>
      </c>
      <c r="BZ127" s="52"/>
      <c r="CD127" s="10">
        <f t="shared" si="6"/>
        <v>598</v>
      </c>
      <c r="CE127" s="69" t="s">
        <v>1212</v>
      </c>
      <c r="CF127" s="69">
        <v>225.04</v>
      </c>
    </row>
    <row r="128" spans="1:84" ht="61.5" x14ac:dyDescent="0.85">
      <c r="A128" s="10">
        <v>1</v>
      </c>
      <c r="B128" s="48">
        <f>SUBTOTAL(103,$A$22:A128)</f>
        <v>106</v>
      </c>
      <c r="C128" s="13" t="s">
        <v>432</v>
      </c>
      <c r="D128" s="20">
        <v>2189911.6500000004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55">
        <v>0</v>
      </c>
      <c r="L128" s="20">
        <v>0</v>
      </c>
      <c r="M128" s="27">
        <v>585.59</v>
      </c>
      <c r="N128" s="120">
        <v>2122436.64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120">
        <v>13689.72</v>
      </c>
      <c r="AD128" s="27">
        <v>53785.29</v>
      </c>
      <c r="AE128" s="20">
        <v>0</v>
      </c>
      <c r="AF128" s="22">
        <v>2020</v>
      </c>
      <c r="AG128" s="22">
        <v>2020</v>
      </c>
      <c r="AH128" s="23">
        <v>2020</v>
      </c>
      <c r="AT128" s="10" t="e">
        <f t="shared" si="7"/>
        <v>#N/A</v>
      </c>
      <c r="BZ128" s="52"/>
      <c r="CD128" s="10">
        <f t="shared" si="6"/>
        <v>592.20000000000005</v>
      </c>
      <c r="CE128" s="69" t="s">
        <v>1213</v>
      </c>
      <c r="CF128" s="69">
        <v>337</v>
      </c>
    </row>
    <row r="129" spans="1:84" ht="61.5" x14ac:dyDescent="0.85">
      <c r="A129" s="10">
        <v>1</v>
      </c>
      <c r="B129" s="48">
        <f>SUBTOTAL(103,$A$22:A129)</f>
        <v>107</v>
      </c>
      <c r="C129" s="13" t="s">
        <v>433</v>
      </c>
      <c r="D129" s="20">
        <v>2241889.83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55">
        <v>0</v>
      </c>
      <c r="L129" s="20">
        <v>0</v>
      </c>
      <c r="M129" s="20">
        <v>515.38</v>
      </c>
      <c r="N129" s="20">
        <v>2169539.4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22454.73</v>
      </c>
      <c r="AD129" s="27">
        <v>49895.7</v>
      </c>
      <c r="AE129" s="20">
        <v>0</v>
      </c>
      <c r="AF129" s="22">
        <v>2020</v>
      </c>
      <c r="AG129" s="22">
        <v>2020</v>
      </c>
      <c r="AH129" s="22">
        <v>2020</v>
      </c>
      <c r="AT129" s="10" t="e">
        <f t="shared" si="7"/>
        <v>#N/A</v>
      </c>
      <c r="BZ129" s="52"/>
      <c r="CD129" s="10" t="e">
        <f t="shared" si="6"/>
        <v>#N/A</v>
      </c>
      <c r="CE129" s="69" t="s">
        <v>224</v>
      </c>
      <c r="CF129" s="69">
        <v>806.38</v>
      </c>
    </row>
    <row r="130" spans="1:84" ht="61.5" x14ac:dyDescent="0.85">
      <c r="A130" s="10">
        <v>1</v>
      </c>
      <c r="B130" s="48">
        <f>SUBTOTAL(103,$A$22:A130)</f>
        <v>108</v>
      </c>
      <c r="C130" s="13" t="s">
        <v>434</v>
      </c>
      <c r="D130" s="20">
        <v>55080.59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55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120">
        <v>55080.59</v>
      </c>
      <c r="AE130" s="20">
        <v>0</v>
      </c>
      <c r="AF130" s="22">
        <v>2020</v>
      </c>
      <c r="AG130" s="22" t="s">
        <v>265</v>
      </c>
      <c r="AH130" s="23" t="s">
        <v>265</v>
      </c>
      <c r="AT130" s="10" t="e">
        <f t="shared" si="7"/>
        <v>#N/A</v>
      </c>
      <c r="BZ130" s="52"/>
      <c r="CD130" s="10" t="e">
        <f t="shared" si="6"/>
        <v>#N/A</v>
      </c>
      <c r="CE130" s="69" t="s">
        <v>227</v>
      </c>
      <c r="CF130" s="69">
        <v>308.60000000000002</v>
      </c>
    </row>
    <row r="131" spans="1:84" ht="61.5" x14ac:dyDescent="0.85">
      <c r="A131" s="10">
        <v>1</v>
      </c>
      <c r="B131" s="48">
        <f>SUBTOTAL(103,$A$22:A131)</f>
        <v>109</v>
      </c>
      <c r="C131" s="13" t="s">
        <v>435</v>
      </c>
      <c r="D131" s="20">
        <v>2479536.17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55">
        <v>0</v>
      </c>
      <c r="L131" s="20">
        <v>0</v>
      </c>
      <c r="M131" s="27">
        <v>597.83000000000004</v>
      </c>
      <c r="N131" s="27">
        <v>2411595.7999999998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7">
        <v>15554.79</v>
      </c>
      <c r="AD131" s="27">
        <v>52385.58</v>
      </c>
      <c r="AE131" s="20">
        <v>0</v>
      </c>
      <c r="AF131" s="22">
        <v>2020</v>
      </c>
      <c r="AG131" s="22">
        <v>2020</v>
      </c>
      <c r="AH131" s="23">
        <v>2020</v>
      </c>
      <c r="AT131" s="10" t="e">
        <f t="shared" si="7"/>
        <v>#N/A</v>
      </c>
      <c r="BZ131" s="52"/>
      <c r="CD131" s="10">
        <f t="shared" si="6"/>
        <v>603.71</v>
      </c>
      <c r="CE131" s="69" t="s">
        <v>1227</v>
      </c>
      <c r="CF131" s="69">
        <v>189.8</v>
      </c>
    </row>
    <row r="132" spans="1:84" ht="61.5" x14ac:dyDescent="0.85">
      <c r="A132" s="10">
        <v>1</v>
      </c>
      <c r="B132" s="48">
        <f>SUBTOTAL(103,$A$22:A132)</f>
        <v>110</v>
      </c>
      <c r="C132" s="13" t="s">
        <v>436</v>
      </c>
      <c r="D132" s="20">
        <v>2128855.41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55">
        <v>0</v>
      </c>
      <c r="L132" s="20">
        <v>0</v>
      </c>
      <c r="M132" s="27">
        <v>618.17999999999995</v>
      </c>
      <c r="N132" s="120">
        <v>2062274.75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7">
        <v>13301.67</v>
      </c>
      <c r="AD132" s="27">
        <v>53278.99</v>
      </c>
      <c r="AE132" s="20">
        <v>0</v>
      </c>
      <c r="AF132" s="22">
        <v>2020</v>
      </c>
      <c r="AG132" s="22">
        <v>2020</v>
      </c>
      <c r="AH132" s="23">
        <v>2020</v>
      </c>
      <c r="AT132" s="10" t="e">
        <f t="shared" si="7"/>
        <v>#N/A</v>
      </c>
      <c r="BZ132" s="52"/>
      <c r="CD132" s="10">
        <f t="shared" si="6"/>
        <v>588.4</v>
      </c>
      <c r="CE132" s="69" t="s">
        <v>144</v>
      </c>
      <c r="CF132" s="69">
        <v>1525.2</v>
      </c>
    </row>
    <row r="133" spans="1:84" ht="61.5" x14ac:dyDescent="0.85">
      <c r="A133" s="10">
        <v>1</v>
      </c>
      <c r="B133" s="48">
        <f>SUBTOTAL(103,$A$22:A133)</f>
        <v>111</v>
      </c>
      <c r="C133" s="13" t="s">
        <v>437</v>
      </c>
      <c r="D133" s="20">
        <v>2540318.89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55">
        <v>0</v>
      </c>
      <c r="L133" s="20">
        <v>0</v>
      </c>
      <c r="M133" s="27">
        <v>548.33000000000004</v>
      </c>
      <c r="N133" s="27">
        <v>2453870.5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7">
        <v>15827.46</v>
      </c>
      <c r="AD133" s="27">
        <v>70620.929999999993</v>
      </c>
      <c r="AE133" s="20">
        <v>0</v>
      </c>
      <c r="AF133" s="22">
        <v>2020</v>
      </c>
      <c r="AG133" s="22">
        <v>2020</v>
      </c>
      <c r="AH133" s="23">
        <v>2020</v>
      </c>
      <c r="AT133" s="10" t="e">
        <f t="shared" si="7"/>
        <v>#N/A</v>
      </c>
      <c r="BZ133" s="52"/>
      <c r="CD133" s="10">
        <f t="shared" si="6"/>
        <v>555.39</v>
      </c>
      <c r="CE133" s="69" t="s">
        <v>140</v>
      </c>
      <c r="CF133" s="69">
        <v>1373.6</v>
      </c>
    </row>
    <row r="134" spans="1:84" ht="61.5" x14ac:dyDescent="0.85">
      <c r="A134" s="10">
        <v>1</v>
      </c>
      <c r="B134" s="48">
        <f>SUBTOTAL(103,$A$22:A134)</f>
        <v>112</v>
      </c>
      <c r="C134" s="13" t="s">
        <v>438</v>
      </c>
      <c r="D134" s="20">
        <v>2317566.0299999998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55">
        <v>0</v>
      </c>
      <c r="L134" s="20">
        <v>0</v>
      </c>
      <c r="M134" s="27">
        <v>561.44000000000005</v>
      </c>
      <c r="N134" s="27">
        <v>2249862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7">
        <v>14511.61</v>
      </c>
      <c r="AD134" s="27">
        <v>53192.42</v>
      </c>
      <c r="AE134" s="20">
        <v>0</v>
      </c>
      <c r="AF134" s="22">
        <v>2020</v>
      </c>
      <c r="AG134" s="22">
        <v>2020</v>
      </c>
      <c r="AH134" s="23">
        <v>2020</v>
      </c>
      <c r="AT134" s="10" t="e">
        <f t="shared" si="7"/>
        <v>#N/A</v>
      </c>
      <c r="BZ134" s="52"/>
      <c r="CD134" s="10">
        <f t="shared" si="6"/>
        <v>577</v>
      </c>
      <c r="CE134" s="69" t="s">
        <v>136</v>
      </c>
      <c r="CF134" s="69">
        <v>1062.4000000000001</v>
      </c>
    </row>
    <row r="135" spans="1:84" ht="61.5" x14ac:dyDescent="0.85">
      <c r="A135" s="10">
        <v>1</v>
      </c>
      <c r="B135" s="48">
        <f>SUBTOTAL(103,$A$22:A135)</f>
        <v>113</v>
      </c>
      <c r="C135" s="13" t="s">
        <v>439</v>
      </c>
      <c r="D135" s="20">
        <v>2392182.6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55">
        <v>0</v>
      </c>
      <c r="L135" s="20">
        <v>0</v>
      </c>
      <c r="M135" s="27">
        <v>585.91</v>
      </c>
      <c r="N135" s="27">
        <v>2323884.75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7">
        <v>14989.06</v>
      </c>
      <c r="AD135" s="27">
        <v>53308.79</v>
      </c>
      <c r="AE135" s="20">
        <v>0</v>
      </c>
      <c r="AF135" s="22">
        <v>2020</v>
      </c>
      <c r="AG135" s="22">
        <v>2020</v>
      </c>
      <c r="AH135" s="23">
        <v>2020</v>
      </c>
      <c r="AT135" s="10" t="e">
        <f t="shared" si="7"/>
        <v>#N/A</v>
      </c>
      <c r="BZ135" s="52"/>
      <c r="CD135" s="10">
        <f t="shared" si="6"/>
        <v>567.62</v>
      </c>
      <c r="CE135" s="69" t="s">
        <v>1223</v>
      </c>
      <c r="CF135" s="69">
        <v>1105</v>
      </c>
    </row>
    <row r="136" spans="1:84" ht="61.5" x14ac:dyDescent="0.85">
      <c r="A136" s="10">
        <v>1</v>
      </c>
      <c r="B136" s="48">
        <f>SUBTOTAL(103,$A$22:A136)</f>
        <v>114</v>
      </c>
      <c r="C136" s="13" t="s">
        <v>440</v>
      </c>
      <c r="D136" s="20">
        <v>3299178.75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55">
        <v>0</v>
      </c>
      <c r="L136" s="20">
        <v>0</v>
      </c>
      <c r="M136" s="27">
        <v>847.77</v>
      </c>
      <c r="N136" s="27">
        <v>3158718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7">
        <v>20373.73</v>
      </c>
      <c r="AD136" s="27">
        <v>120087.02</v>
      </c>
      <c r="AE136" s="20">
        <v>0</v>
      </c>
      <c r="AF136" s="22">
        <v>2020</v>
      </c>
      <c r="AG136" s="22">
        <v>2020</v>
      </c>
      <c r="AH136" s="23">
        <v>2020</v>
      </c>
      <c r="AT136" s="10" t="e">
        <f t="shared" si="7"/>
        <v>#N/A</v>
      </c>
      <c r="BZ136" s="52"/>
      <c r="CD136" s="10">
        <f t="shared" si="6"/>
        <v>865.12</v>
      </c>
      <c r="CE136" s="69" t="s">
        <v>1225</v>
      </c>
      <c r="CF136" s="69">
        <v>1401.4</v>
      </c>
    </row>
    <row r="137" spans="1:84" ht="61.5" x14ac:dyDescent="0.85">
      <c r="A137" s="10">
        <v>1</v>
      </c>
      <c r="B137" s="48">
        <f>SUBTOTAL(103,$A$22:A137)</f>
        <v>115</v>
      </c>
      <c r="C137" s="13" t="s">
        <v>441</v>
      </c>
      <c r="D137" s="20">
        <v>2218259.69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55">
        <v>0</v>
      </c>
      <c r="L137" s="20">
        <v>0</v>
      </c>
      <c r="M137" s="27">
        <v>581.07000000000005</v>
      </c>
      <c r="N137" s="27">
        <v>2150786.5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7">
        <v>13872.57</v>
      </c>
      <c r="AD137" s="27">
        <v>53600.62</v>
      </c>
      <c r="AE137" s="20">
        <v>0</v>
      </c>
      <c r="AF137" s="22">
        <v>2020</v>
      </c>
      <c r="AG137" s="22">
        <v>2020</v>
      </c>
      <c r="AH137" s="23">
        <v>2020</v>
      </c>
      <c r="AT137" s="10" t="e">
        <f t="shared" si="7"/>
        <v>#N/A</v>
      </c>
      <c r="BZ137" s="52"/>
      <c r="CD137" s="10">
        <f t="shared" ref="CD137:CD168" si="8">VLOOKUP(C137,CE:CF,2,FALSE)</f>
        <v>556.79999999999995</v>
      </c>
      <c r="CE137" s="69" t="s">
        <v>1222</v>
      </c>
      <c r="CF137" s="69">
        <v>467.74</v>
      </c>
    </row>
    <row r="138" spans="1:84" ht="61.5" x14ac:dyDescent="0.85">
      <c r="A138" s="10">
        <v>1</v>
      </c>
      <c r="B138" s="48">
        <f>SUBTOTAL(103,$A$22:A138)</f>
        <v>116</v>
      </c>
      <c r="C138" s="13" t="s">
        <v>442</v>
      </c>
      <c r="D138" s="20">
        <v>91764.43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55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7">
        <v>91764.43</v>
      </c>
      <c r="AE138" s="20">
        <v>0</v>
      </c>
      <c r="AF138" s="22">
        <v>2020</v>
      </c>
      <c r="AG138" s="22" t="s">
        <v>265</v>
      </c>
      <c r="AH138" s="22" t="s">
        <v>265</v>
      </c>
      <c r="AT138" s="10" t="e">
        <f t="shared" si="7"/>
        <v>#N/A</v>
      </c>
      <c r="BZ138" s="52"/>
      <c r="CD138" s="10">
        <f t="shared" si="8"/>
        <v>860.91</v>
      </c>
      <c r="CE138" s="69" t="s">
        <v>1230</v>
      </c>
      <c r="CF138" s="69">
        <v>949</v>
      </c>
    </row>
    <row r="139" spans="1:84" ht="61.5" x14ac:dyDescent="0.85">
      <c r="A139" s="10">
        <v>1</v>
      </c>
      <c r="B139" s="48">
        <f>SUBTOTAL(103,$A$22:A139)</f>
        <v>117</v>
      </c>
      <c r="C139" s="13" t="s">
        <v>443</v>
      </c>
      <c r="D139" s="20">
        <v>45369.9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55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45369.9</v>
      </c>
      <c r="AE139" s="20">
        <v>0</v>
      </c>
      <c r="AF139" s="22">
        <v>2020</v>
      </c>
      <c r="AG139" s="22" t="s">
        <v>265</v>
      </c>
      <c r="AH139" s="22" t="s">
        <v>265</v>
      </c>
      <c r="AT139" s="10" t="e">
        <f t="shared" si="7"/>
        <v>#N/A</v>
      </c>
      <c r="BZ139" s="52"/>
      <c r="CD139" s="10" t="e">
        <f t="shared" si="8"/>
        <v>#N/A</v>
      </c>
      <c r="CE139" s="69" t="s">
        <v>1233</v>
      </c>
      <c r="CF139" s="69">
        <v>437.4</v>
      </c>
    </row>
    <row r="140" spans="1:84" ht="61.5" x14ac:dyDescent="0.85">
      <c r="A140" s="10">
        <v>1</v>
      </c>
      <c r="B140" s="48">
        <f>SUBTOTAL(103,$A$22:A140)</f>
        <v>118</v>
      </c>
      <c r="C140" s="13" t="s">
        <v>1103</v>
      </c>
      <c r="D140" s="20">
        <v>2872501.01</v>
      </c>
      <c r="E140" s="20">
        <v>0</v>
      </c>
      <c r="F140" s="20">
        <v>0</v>
      </c>
      <c r="G140" s="20">
        <v>1294699.6299999999</v>
      </c>
      <c r="H140" s="20">
        <v>0</v>
      </c>
      <c r="I140" s="20">
        <v>1564983.85</v>
      </c>
      <c r="J140" s="20">
        <v>0</v>
      </c>
      <c r="K140" s="55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7">
        <v>12817.53</v>
      </c>
      <c r="AD140" s="20">
        <v>0</v>
      </c>
      <c r="AE140" s="20">
        <v>0</v>
      </c>
      <c r="AF140" s="22" t="s">
        <v>265</v>
      </c>
      <c r="AG140" s="22">
        <v>2020</v>
      </c>
      <c r="AH140" s="23">
        <v>2020</v>
      </c>
      <c r="BZ140" s="52"/>
      <c r="CD140" s="10" t="e">
        <f t="shared" si="8"/>
        <v>#N/A</v>
      </c>
      <c r="CE140" s="69" t="s">
        <v>1234</v>
      </c>
      <c r="CF140" s="69">
        <v>408</v>
      </c>
    </row>
    <row r="141" spans="1:84" ht="61.5" x14ac:dyDescent="0.85">
      <c r="A141" s="10">
        <v>1</v>
      </c>
      <c r="B141" s="48">
        <f>SUBTOTAL(103,$A$22:A141)</f>
        <v>119</v>
      </c>
      <c r="C141" s="13" t="s">
        <v>1104</v>
      </c>
      <c r="D141" s="20">
        <v>985412.63</v>
      </c>
      <c r="E141" s="20">
        <v>0</v>
      </c>
      <c r="F141" s="20">
        <v>0</v>
      </c>
      <c r="G141" s="80">
        <v>0</v>
      </c>
      <c r="H141" s="20">
        <v>0</v>
      </c>
      <c r="I141" s="120">
        <v>980084.46</v>
      </c>
      <c r="J141" s="20">
        <v>0</v>
      </c>
      <c r="K141" s="55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5328.17</v>
      </c>
      <c r="AD141" s="20">
        <v>0</v>
      </c>
      <c r="AE141" s="20">
        <v>0</v>
      </c>
      <c r="AF141" s="22" t="s">
        <v>265</v>
      </c>
      <c r="AG141" s="22">
        <v>2020</v>
      </c>
      <c r="AH141" s="23">
        <v>2020</v>
      </c>
      <c r="BZ141" s="52"/>
      <c r="CD141" s="10" t="e">
        <f t="shared" si="8"/>
        <v>#N/A</v>
      </c>
      <c r="CE141" s="69" t="s">
        <v>186</v>
      </c>
      <c r="CF141" s="69">
        <v>1028.5999999999999</v>
      </c>
    </row>
    <row r="142" spans="1:84" ht="61.5" x14ac:dyDescent="0.85">
      <c r="A142" s="10">
        <v>1</v>
      </c>
      <c r="B142" s="48">
        <f>SUBTOTAL(103,$A$22:A142)</f>
        <v>120</v>
      </c>
      <c r="C142" s="13" t="s">
        <v>1106</v>
      </c>
      <c r="D142" s="20">
        <v>1787071.37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55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7">
        <v>866.16</v>
      </c>
      <c r="R142" s="27">
        <v>1777408.59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9662.7800000000007</v>
      </c>
      <c r="AD142" s="20">
        <v>0</v>
      </c>
      <c r="AE142" s="20">
        <v>0</v>
      </c>
      <c r="AF142" s="22" t="s">
        <v>265</v>
      </c>
      <c r="AG142" s="22">
        <v>2020</v>
      </c>
      <c r="AH142" s="23">
        <v>2020</v>
      </c>
      <c r="BZ142" s="52"/>
      <c r="CD142" s="10" t="e">
        <f t="shared" si="8"/>
        <v>#N/A</v>
      </c>
      <c r="CE142" s="69" t="s">
        <v>184</v>
      </c>
      <c r="CF142" s="69">
        <v>378</v>
      </c>
    </row>
    <row r="143" spans="1:84" ht="61.5" x14ac:dyDescent="0.85">
      <c r="A143" s="10">
        <v>1</v>
      </c>
      <c r="B143" s="48">
        <f>SUBTOTAL(103,$A$22:A143)</f>
        <v>121</v>
      </c>
      <c r="C143" s="13" t="s">
        <v>1107</v>
      </c>
      <c r="D143" s="20">
        <v>121797.55</v>
      </c>
      <c r="E143" s="20">
        <v>0</v>
      </c>
      <c r="F143" s="20">
        <v>0</v>
      </c>
      <c r="G143" s="20">
        <v>0</v>
      </c>
      <c r="H143" s="20">
        <v>0</v>
      </c>
      <c r="I143" s="20">
        <v>121138.98</v>
      </c>
      <c r="J143" s="20">
        <v>0</v>
      </c>
      <c r="K143" s="55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7">
        <v>658.57</v>
      </c>
      <c r="AD143" s="20">
        <v>0</v>
      </c>
      <c r="AE143" s="20">
        <v>0</v>
      </c>
      <c r="AF143" s="22" t="s">
        <v>265</v>
      </c>
      <c r="AG143" s="22">
        <v>2020</v>
      </c>
      <c r="AH143" s="23">
        <v>2020</v>
      </c>
      <c r="BZ143" s="52"/>
      <c r="CD143" s="10" t="e">
        <f t="shared" si="8"/>
        <v>#N/A</v>
      </c>
      <c r="CE143" s="69" t="s">
        <v>213</v>
      </c>
      <c r="CF143" s="69">
        <v>1057.07</v>
      </c>
    </row>
    <row r="144" spans="1:84" ht="61.5" x14ac:dyDescent="0.85">
      <c r="A144" s="10">
        <v>1</v>
      </c>
      <c r="B144" s="48">
        <f>SUBTOTAL(103,$A$22:A144)</f>
        <v>122</v>
      </c>
      <c r="C144" s="13" t="s">
        <v>1108</v>
      </c>
      <c r="D144" s="20">
        <v>940372.45000000007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55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7">
        <v>435.9</v>
      </c>
      <c r="R144" s="120">
        <v>935287.81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19">
        <v>5084.6400000000003</v>
      </c>
      <c r="AD144" s="20">
        <v>0</v>
      </c>
      <c r="AE144" s="20">
        <v>0</v>
      </c>
      <c r="AF144" s="22" t="s">
        <v>265</v>
      </c>
      <c r="AG144" s="22">
        <v>2020</v>
      </c>
      <c r="AH144" s="23">
        <v>2020</v>
      </c>
      <c r="BZ144" s="52"/>
      <c r="CD144" s="10" t="e">
        <f t="shared" si="8"/>
        <v>#N/A</v>
      </c>
      <c r="CE144" s="69" t="s">
        <v>217</v>
      </c>
      <c r="CF144" s="69">
        <v>615.20000000000005</v>
      </c>
    </row>
    <row r="145" spans="1:84" ht="61.5" x14ac:dyDescent="0.85">
      <c r="A145" s="10">
        <v>1</v>
      </c>
      <c r="B145" s="48">
        <f>SUBTOTAL(103,$A$22:A145)</f>
        <v>123</v>
      </c>
      <c r="C145" s="13" t="s">
        <v>1109</v>
      </c>
      <c r="D145" s="20">
        <v>291919.45999999996</v>
      </c>
      <c r="E145" s="20">
        <v>65413.4</v>
      </c>
      <c r="F145" s="20">
        <v>0</v>
      </c>
      <c r="G145" s="20">
        <v>0</v>
      </c>
      <c r="H145" s="20">
        <v>73602.460000000006</v>
      </c>
      <c r="I145" s="20">
        <v>151325.24</v>
      </c>
      <c r="J145" s="20">
        <v>0</v>
      </c>
      <c r="K145" s="55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19">
        <v>1578.3600000000001</v>
      </c>
      <c r="AD145" s="20">
        <v>0</v>
      </c>
      <c r="AE145" s="20">
        <v>0</v>
      </c>
      <c r="AF145" s="22" t="s">
        <v>265</v>
      </c>
      <c r="AG145" s="22">
        <v>2020</v>
      </c>
      <c r="AH145" s="23">
        <v>2020</v>
      </c>
      <c r="BZ145" s="52"/>
      <c r="CD145" s="10" t="e">
        <f t="shared" si="8"/>
        <v>#N/A</v>
      </c>
      <c r="CE145" s="69" t="s">
        <v>219</v>
      </c>
      <c r="CF145" s="69">
        <v>289.86</v>
      </c>
    </row>
    <row r="146" spans="1:84" ht="61.5" x14ac:dyDescent="0.85">
      <c r="A146" s="10">
        <v>1</v>
      </c>
      <c r="B146" s="48">
        <f>SUBTOTAL(103,$A$22:A146)</f>
        <v>124</v>
      </c>
      <c r="C146" s="13" t="s">
        <v>1110</v>
      </c>
      <c r="D146" s="20">
        <v>1755092.12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55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802.93</v>
      </c>
      <c r="R146" s="19">
        <v>1745602.25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7">
        <v>9489.8700000000008</v>
      </c>
      <c r="AD146" s="20">
        <v>0</v>
      </c>
      <c r="AE146" s="20">
        <v>0</v>
      </c>
      <c r="AF146" s="22" t="s">
        <v>265</v>
      </c>
      <c r="AG146" s="22">
        <v>2020</v>
      </c>
      <c r="AH146" s="23">
        <v>2020</v>
      </c>
      <c r="BZ146" s="52"/>
      <c r="CD146" s="10" t="e">
        <f t="shared" si="8"/>
        <v>#N/A</v>
      </c>
      <c r="CE146" s="69" t="s">
        <v>503</v>
      </c>
      <c r="CF146" s="69">
        <v>952</v>
      </c>
    </row>
    <row r="147" spans="1:84" ht="61.5" x14ac:dyDescent="0.85">
      <c r="A147" s="10">
        <v>1</v>
      </c>
      <c r="B147" s="48">
        <f>SUBTOTAL(103,$A$22:A147)</f>
        <v>125</v>
      </c>
      <c r="C147" s="13" t="s">
        <v>1111</v>
      </c>
      <c r="D147" s="20">
        <v>1184059.1499999999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55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573.12</v>
      </c>
      <c r="R147" s="19">
        <v>1177656.8799999999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120">
        <v>6402.27</v>
      </c>
      <c r="AD147" s="20">
        <v>0</v>
      </c>
      <c r="AE147" s="20">
        <v>0</v>
      </c>
      <c r="AF147" s="22" t="s">
        <v>265</v>
      </c>
      <c r="AG147" s="22">
        <v>2020</v>
      </c>
      <c r="AH147" s="23">
        <v>2020</v>
      </c>
      <c r="BZ147" s="52"/>
      <c r="CD147" s="10" t="e">
        <f t="shared" si="8"/>
        <v>#N/A</v>
      </c>
      <c r="CE147" s="69" t="s">
        <v>514</v>
      </c>
      <c r="CF147" s="69">
        <v>904</v>
      </c>
    </row>
    <row r="148" spans="1:84" ht="61.5" x14ac:dyDescent="0.85">
      <c r="A148" s="10">
        <v>1</v>
      </c>
      <c r="B148" s="48">
        <f>SUBTOTAL(103,$A$22:A148)</f>
        <v>126</v>
      </c>
      <c r="C148" s="13" t="s">
        <v>1113</v>
      </c>
      <c r="D148" s="20">
        <v>5593558.4000000004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55">
        <v>4</v>
      </c>
      <c r="L148" s="20">
        <v>5593558.4000000004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2" t="s">
        <v>265</v>
      </c>
      <c r="AG148" s="22">
        <v>2020</v>
      </c>
      <c r="AH148" s="23" t="s">
        <v>265</v>
      </c>
      <c r="BZ148" s="52"/>
      <c r="CD148" s="10" t="e">
        <f t="shared" si="8"/>
        <v>#N/A</v>
      </c>
      <c r="CE148" s="69" t="s">
        <v>606</v>
      </c>
      <c r="CF148" s="69">
        <v>586.70000000000005</v>
      </c>
    </row>
    <row r="149" spans="1:84" ht="61.5" x14ac:dyDescent="0.85">
      <c r="A149" s="10">
        <v>1</v>
      </c>
      <c r="B149" s="48">
        <f>SUBTOTAL(103,$A$22:A149)</f>
        <v>127</v>
      </c>
      <c r="C149" s="13" t="s">
        <v>1114</v>
      </c>
      <c r="D149" s="20">
        <v>1052135.68</v>
      </c>
      <c r="E149" s="19">
        <v>167591.53</v>
      </c>
      <c r="F149" s="20">
        <v>0</v>
      </c>
      <c r="G149" s="20">
        <v>0</v>
      </c>
      <c r="H149" s="19">
        <v>140858.07999999999</v>
      </c>
      <c r="I149" s="120">
        <v>737997.53</v>
      </c>
      <c r="J149" s="20">
        <v>0</v>
      </c>
      <c r="K149" s="55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19">
        <v>5688.54</v>
      </c>
      <c r="AD149" s="20">
        <v>0</v>
      </c>
      <c r="AE149" s="20">
        <v>0</v>
      </c>
      <c r="AF149" s="22" t="s">
        <v>265</v>
      </c>
      <c r="AG149" s="22">
        <v>2020</v>
      </c>
      <c r="AH149" s="23">
        <v>2020</v>
      </c>
      <c r="BZ149" s="52"/>
      <c r="CD149" s="10" t="e">
        <f t="shared" si="8"/>
        <v>#N/A</v>
      </c>
      <c r="CE149" s="69" t="s">
        <v>607</v>
      </c>
      <c r="CF149" s="69">
        <v>384.56</v>
      </c>
    </row>
    <row r="150" spans="1:84" ht="61.5" x14ac:dyDescent="0.85">
      <c r="A150" s="10">
        <v>1</v>
      </c>
      <c r="B150" s="48">
        <f>SUBTOTAL(103,$A$22:A150)</f>
        <v>128</v>
      </c>
      <c r="C150" s="13" t="s">
        <v>1115</v>
      </c>
      <c r="D150" s="20">
        <v>1528398.16</v>
      </c>
      <c r="E150" s="20">
        <v>159966.85999999999</v>
      </c>
      <c r="F150" s="20">
        <v>287233.21999999997</v>
      </c>
      <c r="G150" s="20">
        <v>0</v>
      </c>
      <c r="H150" s="20">
        <v>144939.76999999999</v>
      </c>
      <c r="I150" s="27">
        <v>927994.59</v>
      </c>
      <c r="J150" s="20">
        <v>0</v>
      </c>
      <c r="K150" s="55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19">
        <v>8263.7199999999993</v>
      </c>
      <c r="AD150" s="20">
        <v>0</v>
      </c>
      <c r="AE150" s="20">
        <v>0</v>
      </c>
      <c r="AF150" s="22" t="s">
        <v>265</v>
      </c>
      <c r="AG150" s="22">
        <v>2020</v>
      </c>
      <c r="AH150" s="23">
        <v>2020</v>
      </c>
      <c r="BZ150" s="52"/>
      <c r="CD150" s="10" t="e">
        <f t="shared" si="8"/>
        <v>#N/A</v>
      </c>
      <c r="CE150" s="69" t="s">
        <v>1248</v>
      </c>
      <c r="CF150" s="69">
        <v>500</v>
      </c>
    </row>
    <row r="151" spans="1:84" ht="61.5" x14ac:dyDescent="0.85">
      <c r="A151" s="10">
        <v>1</v>
      </c>
      <c r="B151" s="48">
        <f>SUBTOTAL(103,$A$22:A151)</f>
        <v>129</v>
      </c>
      <c r="C151" s="13" t="s">
        <v>1116</v>
      </c>
      <c r="D151" s="20">
        <v>285579.52000000002</v>
      </c>
      <c r="E151" s="20">
        <v>0</v>
      </c>
      <c r="F151" s="20">
        <v>0</v>
      </c>
      <c r="G151" s="20">
        <v>0</v>
      </c>
      <c r="H151" s="19">
        <v>284035.38</v>
      </c>
      <c r="I151" s="20">
        <v>0</v>
      </c>
      <c r="J151" s="20">
        <v>0</v>
      </c>
      <c r="K151" s="55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120">
        <v>1544.14</v>
      </c>
      <c r="AD151" s="20">
        <v>0</v>
      </c>
      <c r="AE151" s="20">
        <v>0</v>
      </c>
      <c r="AF151" s="22" t="s">
        <v>265</v>
      </c>
      <c r="AG151" s="22">
        <v>2020</v>
      </c>
      <c r="AH151" s="23">
        <v>2020</v>
      </c>
      <c r="BZ151" s="52"/>
      <c r="CD151" s="10" t="e">
        <f t="shared" si="8"/>
        <v>#N/A</v>
      </c>
      <c r="CE151" s="69" t="s">
        <v>1077</v>
      </c>
      <c r="CF151" s="69">
        <v>946</v>
      </c>
    </row>
    <row r="152" spans="1:84" ht="61.5" x14ac:dyDescent="0.85">
      <c r="A152" s="10">
        <v>1</v>
      </c>
      <c r="B152" s="48">
        <f>SUBTOTAL(103,$A$22:A152)</f>
        <v>130</v>
      </c>
      <c r="C152" s="13" t="s">
        <v>1117</v>
      </c>
      <c r="D152" s="20">
        <v>2415665.65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55">
        <v>0</v>
      </c>
      <c r="L152" s="20">
        <v>0</v>
      </c>
      <c r="M152" s="20">
        <v>619</v>
      </c>
      <c r="N152" s="20">
        <v>2350957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7">
        <v>12780.85</v>
      </c>
      <c r="AD152" s="20">
        <v>51927.8</v>
      </c>
      <c r="AE152" s="20">
        <v>0</v>
      </c>
      <c r="AF152" s="22">
        <v>2020</v>
      </c>
      <c r="AG152" s="22">
        <v>2020</v>
      </c>
      <c r="AH152" s="23">
        <v>2020</v>
      </c>
      <c r="BZ152" s="52"/>
      <c r="CD152" s="10">
        <f t="shared" si="8"/>
        <v>633.34</v>
      </c>
      <c r="CE152" s="69" t="s">
        <v>1078</v>
      </c>
      <c r="CF152" s="69">
        <v>365.5</v>
      </c>
    </row>
    <row r="153" spans="1:84" ht="61.5" x14ac:dyDescent="0.85">
      <c r="A153" s="10">
        <v>1</v>
      </c>
      <c r="B153" s="48">
        <f>SUBTOTAL(103,$A$22:A153)</f>
        <v>131</v>
      </c>
      <c r="C153" s="13" t="s">
        <v>1250</v>
      </c>
      <c r="D153" s="20">
        <v>5623327.0800000001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55">
        <v>0</v>
      </c>
      <c r="L153" s="20">
        <v>0</v>
      </c>
      <c r="M153" s="20">
        <v>1496.78</v>
      </c>
      <c r="N153" s="20">
        <v>5587289.0700000003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7">
        <v>36038.01</v>
      </c>
      <c r="AD153" s="20">
        <v>0</v>
      </c>
      <c r="AE153" s="20">
        <v>0</v>
      </c>
      <c r="AF153" s="22" t="s">
        <v>265</v>
      </c>
      <c r="AG153" s="22">
        <v>2020</v>
      </c>
      <c r="AH153" s="23">
        <v>2020</v>
      </c>
      <c r="BZ153" s="52"/>
      <c r="CD153" s="10">
        <f t="shared" si="8"/>
        <v>1674.7</v>
      </c>
      <c r="CE153" s="69" t="s">
        <v>1079</v>
      </c>
      <c r="CF153" s="69">
        <v>365.5</v>
      </c>
    </row>
    <row r="154" spans="1:84" ht="61.5" x14ac:dyDescent="0.85">
      <c r="A154" s="10">
        <v>1</v>
      </c>
      <c r="B154" s="48">
        <f>SUBTOTAL(103,$A$22:A154)</f>
        <v>132</v>
      </c>
      <c r="C154" s="13" t="s">
        <v>451</v>
      </c>
      <c r="D154" s="20">
        <v>52567.68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55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52567.68</v>
      </c>
      <c r="AE154" s="20">
        <v>0</v>
      </c>
      <c r="AF154" s="22">
        <v>2020</v>
      </c>
      <c r="AG154" s="22" t="s">
        <v>265</v>
      </c>
      <c r="AH154" s="22" t="s">
        <v>265</v>
      </c>
      <c r="BZ154" s="52"/>
      <c r="CD154" s="10" t="e">
        <f t="shared" si="8"/>
        <v>#N/A</v>
      </c>
      <c r="CE154" s="69" t="s">
        <v>431</v>
      </c>
      <c r="CF154" s="69">
        <v>598</v>
      </c>
    </row>
    <row r="155" spans="1:84" ht="61.5" x14ac:dyDescent="0.85">
      <c r="A155" s="10">
        <v>1</v>
      </c>
      <c r="B155" s="48">
        <f>SUBTOTAL(103,$A$22:A155)</f>
        <v>133</v>
      </c>
      <c r="C155" s="13" t="s">
        <v>1251</v>
      </c>
      <c r="D155" s="20">
        <v>61131.360000000001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55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61131.360000000001</v>
      </c>
      <c r="AE155" s="20">
        <v>0</v>
      </c>
      <c r="AF155" s="22">
        <v>2020</v>
      </c>
      <c r="AG155" s="22" t="s">
        <v>265</v>
      </c>
      <c r="AH155" s="22" t="s">
        <v>265</v>
      </c>
      <c r="BZ155" s="52"/>
      <c r="CD155" s="10" t="e">
        <f t="shared" si="8"/>
        <v>#N/A</v>
      </c>
      <c r="CE155" s="69" t="s">
        <v>603</v>
      </c>
      <c r="CF155" s="69">
        <v>486.27</v>
      </c>
    </row>
    <row r="156" spans="1:84" ht="61.5" x14ac:dyDescent="0.85">
      <c r="B156" s="13" t="s">
        <v>729</v>
      </c>
      <c r="C156" s="178"/>
      <c r="D156" s="183">
        <v>112751259.44999994</v>
      </c>
      <c r="E156" s="20">
        <v>358075</v>
      </c>
      <c r="F156" s="20">
        <v>609470</v>
      </c>
      <c r="G156" s="20">
        <v>10937113.330000002</v>
      </c>
      <c r="H156" s="20">
        <v>118902</v>
      </c>
      <c r="I156" s="20">
        <v>228228</v>
      </c>
      <c r="J156" s="20">
        <v>0</v>
      </c>
      <c r="K156" s="55">
        <v>17</v>
      </c>
      <c r="L156" s="20">
        <v>26506080.609999996</v>
      </c>
      <c r="M156" s="20">
        <v>16535.420000000002</v>
      </c>
      <c r="N156" s="20">
        <v>68407583.209999993</v>
      </c>
      <c r="O156" s="20">
        <v>725.5</v>
      </c>
      <c r="P156" s="20">
        <v>2136439.1800000002</v>
      </c>
      <c r="Q156" s="20">
        <v>0</v>
      </c>
      <c r="R156" s="20">
        <v>0</v>
      </c>
      <c r="S156" s="20">
        <v>19.07</v>
      </c>
      <c r="T156" s="20">
        <v>210458.31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348764.68999999989</v>
      </c>
      <c r="AD156" s="20">
        <v>2890145.1199999996</v>
      </c>
      <c r="AE156" s="20">
        <v>0</v>
      </c>
      <c r="AF156" s="53" t="s">
        <v>723</v>
      </c>
      <c r="AG156" s="53" t="s">
        <v>723</v>
      </c>
      <c r="AH156" s="64" t="s">
        <v>723</v>
      </c>
      <c r="AT156" s="10" t="e">
        <f t="shared" ref="AT156:AT172" si="9">VLOOKUP(C156,AW:AX,2,FALSE)</f>
        <v>#N/A</v>
      </c>
      <c r="BY156" s="69"/>
      <c r="BZ156" s="20">
        <v>157621357.26999998</v>
      </c>
      <c r="CA156" s="20"/>
      <c r="CB156" s="20">
        <f>BZ156-D156</f>
        <v>44870097.820000038</v>
      </c>
      <c r="CD156" s="10" t="e">
        <f t="shared" si="8"/>
        <v>#N/A</v>
      </c>
      <c r="CE156" s="69" t="s">
        <v>166</v>
      </c>
      <c r="CF156" s="69">
        <v>336.14</v>
      </c>
    </row>
    <row r="157" spans="1:84" ht="61.5" x14ac:dyDescent="0.85">
      <c r="A157" s="10">
        <v>1</v>
      </c>
      <c r="B157" s="48">
        <f>SUBTOTAL(103,$A$22:A157)</f>
        <v>134</v>
      </c>
      <c r="C157" s="13" t="s">
        <v>379</v>
      </c>
      <c r="D157" s="20">
        <v>2649277.08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55">
        <v>0</v>
      </c>
      <c r="L157" s="20">
        <v>0</v>
      </c>
      <c r="M157" s="20">
        <v>1108.98</v>
      </c>
      <c r="N157" s="20">
        <v>2492694.84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7">
        <v>156582.24</v>
      </c>
      <c r="AE157" s="20">
        <v>0</v>
      </c>
      <c r="AF157" s="22">
        <v>2020</v>
      </c>
      <c r="AG157" s="22">
        <v>2020</v>
      </c>
      <c r="AH157" s="23" t="s">
        <v>265</v>
      </c>
      <c r="AT157" s="10" t="e">
        <f t="shared" si="9"/>
        <v>#N/A</v>
      </c>
      <c r="BZ157" s="52"/>
      <c r="CD157" s="10">
        <f t="shared" si="8"/>
        <v>1108.98</v>
      </c>
      <c r="CE157" s="69" t="s">
        <v>1203</v>
      </c>
      <c r="CF157" s="69">
        <v>335</v>
      </c>
    </row>
    <row r="158" spans="1:84" ht="61.5" x14ac:dyDescent="0.85">
      <c r="A158" s="10">
        <v>1</v>
      </c>
      <c r="B158" s="48">
        <f>SUBTOTAL(103,$A$22:A158)</f>
        <v>135</v>
      </c>
      <c r="C158" s="13" t="s">
        <v>380</v>
      </c>
      <c r="D158" s="20">
        <v>2599693.37</v>
      </c>
      <c r="E158" s="20">
        <v>358075</v>
      </c>
      <c r="F158" s="20">
        <v>609470</v>
      </c>
      <c r="G158" s="20">
        <v>1447301</v>
      </c>
      <c r="H158" s="20">
        <v>0</v>
      </c>
      <c r="I158" s="20">
        <v>0</v>
      </c>
      <c r="J158" s="20">
        <v>0</v>
      </c>
      <c r="K158" s="55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7">
        <v>11410.15</v>
      </c>
      <c r="AD158" s="27">
        <v>173437.22</v>
      </c>
      <c r="AE158" s="20">
        <v>0</v>
      </c>
      <c r="AF158" s="22">
        <v>2020</v>
      </c>
      <c r="AG158" s="22">
        <v>2020</v>
      </c>
      <c r="AH158" s="23">
        <v>2020</v>
      </c>
      <c r="AT158" s="10" t="e">
        <f t="shared" si="9"/>
        <v>#N/A</v>
      </c>
      <c r="BZ158" s="52"/>
      <c r="CD158" s="10" t="e">
        <f t="shared" si="8"/>
        <v>#N/A</v>
      </c>
      <c r="CE158" s="69" t="s">
        <v>1209</v>
      </c>
      <c r="CF158" s="69">
        <v>678.5</v>
      </c>
    </row>
    <row r="159" spans="1:84" ht="61.5" x14ac:dyDescent="0.85">
      <c r="A159" s="10">
        <v>1</v>
      </c>
      <c r="B159" s="48">
        <f>SUBTOTAL(103,$A$22:A159)</f>
        <v>136</v>
      </c>
      <c r="C159" s="13" t="s">
        <v>381</v>
      </c>
      <c r="D159" s="20">
        <v>3188621.1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55">
        <v>0</v>
      </c>
      <c r="L159" s="20">
        <v>0</v>
      </c>
      <c r="M159" s="27">
        <v>600</v>
      </c>
      <c r="N159" s="27">
        <v>3110660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7">
        <v>77961.100000000006</v>
      </c>
      <c r="AE159" s="20">
        <v>0</v>
      </c>
      <c r="AF159" s="22">
        <v>2020</v>
      </c>
      <c r="AG159" s="22">
        <v>2020</v>
      </c>
      <c r="AH159" s="23" t="s">
        <v>265</v>
      </c>
      <c r="AT159" s="10" t="e">
        <f t="shared" si="9"/>
        <v>#N/A</v>
      </c>
      <c r="BZ159" s="52"/>
      <c r="CD159" s="10">
        <f t="shared" si="8"/>
        <v>600</v>
      </c>
      <c r="CE159" s="69" t="s">
        <v>1085</v>
      </c>
      <c r="CF159" s="69">
        <v>453.4</v>
      </c>
    </row>
    <row r="160" spans="1:84" ht="61.5" x14ac:dyDescent="0.85">
      <c r="A160" s="10">
        <v>1</v>
      </c>
      <c r="B160" s="48">
        <f>SUBTOTAL(103,$A$22:A160)</f>
        <v>137</v>
      </c>
      <c r="C160" s="13" t="s">
        <v>382</v>
      </c>
      <c r="D160" s="20">
        <v>5265781.6800000006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55">
        <v>0</v>
      </c>
      <c r="L160" s="20">
        <v>0</v>
      </c>
      <c r="M160" s="27">
        <v>1093</v>
      </c>
      <c r="N160" s="120">
        <v>5109413.2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120">
        <v>24141.98</v>
      </c>
      <c r="AD160" s="27">
        <v>132226.5</v>
      </c>
      <c r="AE160" s="20">
        <v>0</v>
      </c>
      <c r="AF160" s="22">
        <v>2020</v>
      </c>
      <c r="AG160" s="22">
        <v>2020</v>
      </c>
      <c r="AH160" s="23">
        <v>2020</v>
      </c>
      <c r="AT160" s="10" t="e">
        <f t="shared" si="9"/>
        <v>#N/A</v>
      </c>
      <c r="BZ160" s="52"/>
      <c r="CD160" s="10" t="e">
        <f t="shared" si="8"/>
        <v>#N/A</v>
      </c>
      <c r="CE160" s="69" t="s">
        <v>1217</v>
      </c>
      <c r="CF160" s="69">
        <v>511.8</v>
      </c>
    </row>
    <row r="161" spans="1:84" ht="61.5" x14ac:dyDescent="0.85">
      <c r="A161" s="10">
        <v>1</v>
      </c>
      <c r="B161" s="48">
        <f>SUBTOTAL(103,$A$22:A161)</f>
        <v>138</v>
      </c>
      <c r="C161" s="13" t="s">
        <v>383</v>
      </c>
      <c r="D161" s="20">
        <v>5393074.9299999997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55">
        <v>0</v>
      </c>
      <c r="L161" s="20">
        <v>0</v>
      </c>
      <c r="M161" s="27">
        <v>1092.54</v>
      </c>
      <c r="N161" s="120">
        <v>5234761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120">
        <v>24734.25</v>
      </c>
      <c r="AD161" s="27">
        <v>133579.68</v>
      </c>
      <c r="AE161" s="20">
        <v>0</v>
      </c>
      <c r="AF161" s="22">
        <v>2020</v>
      </c>
      <c r="AG161" s="22">
        <v>2020</v>
      </c>
      <c r="AH161" s="23">
        <v>2020</v>
      </c>
      <c r="AT161" s="10" t="e">
        <f t="shared" si="9"/>
        <v>#N/A</v>
      </c>
      <c r="BZ161" s="52"/>
      <c r="CD161" s="10" t="e">
        <f t="shared" si="8"/>
        <v>#N/A</v>
      </c>
      <c r="CE161" s="69" t="s">
        <v>1095</v>
      </c>
      <c r="CF161" s="69">
        <v>556.6</v>
      </c>
    </row>
    <row r="162" spans="1:84" ht="61.5" x14ac:dyDescent="0.85">
      <c r="A162" s="10">
        <v>1</v>
      </c>
      <c r="B162" s="48">
        <f>SUBTOTAL(103,$A$22:A162)</f>
        <v>139</v>
      </c>
      <c r="C162" s="13" t="s">
        <v>384</v>
      </c>
      <c r="D162" s="20">
        <v>4873547.67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55">
        <v>3</v>
      </c>
      <c r="L162" s="20">
        <v>4873547.67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2" t="s">
        <v>265</v>
      </c>
      <c r="AG162" s="22">
        <v>2020</v>
      </c>
      <c r="AH162" s="23" t="s">
        <v>265</v>
      </c>
      <c r="AT162" s="10">
        <f t="shared" si="9"/>
        <v>1</v>
      </c>
      <c r="BZ162" s="52"/>
      <c r="CD162" s="10" t="e">
        <f t="shared" si="8"/>
        <v>#N/A</v>
      </c>
      <c r="CE162" s="69" t="s">
        <v>1506</v>
      </c>
      <c r="CF162" s="69">
        <v>466.12</v>
      </c>
    </row>
    <row r="163" spans="1:84" ht="61.5" x14ac:dyDescent="0.85">
      <c r="A163" s="10">
        <v>1</v>
      </c>
      <c r="B163" s="48">
        <f>SUBTOTAL(103,$A$22:A163)</f>
        <v>140</v>
      </c>
      <c r="C163" s="13" t="s">
        <v>385</v>
      </c>
      <c r="D163" s="20">
        <v>2215482.85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55">
        <v>0</v>
      </c>
      <c r="L163" s="20">
        <v>0</v>
      </c>
      <c r="M163" s="20">
        <v>443.8</v>
      </c>
      <c r="N163" s="20">
        <v>2215482.85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2" t="s">
        <v>265</v>
      </c>
      <c r="AG163" s="22">
        <v>2020</v>
      </c>
      <c r="AH163" s="23" t="s">
        <v>265</v>
      </c>
      <c r="AT163" s="10" t="e">
        <f t="shared" si="9"/>
        <v>#N/A</v>
      </c>
      <c r="BZ163" s="52"/>
      <c r="CD163" s="10">
        <f t="shared" si="8"/>
        <v>443.8</v>
      </c>
      <c r="CE163" s="69" t="s">
        <v>1502</v>
      </c>
      <c r="CF163" s="69">
        <v>859</v>
      </c>
    </row>
    <row r="164" spans="1:84" ht="61.5" x14ac:dyDescent="0.85">
      <c r="A164" s="10">
        <v>1</v>
      </c>
      <c r="B164" s="48">
        <f>SUBTOTAL(103,$A$22:A164)</f>
        <v>141</v>
      </c>
      <c r="C164" s="13" t="s">
        <v>386</v>
      </c>
      <c r="D164" s="20">
        <v>4885396.4400000004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55">
        <v>3</v>
      </c>
      <c r="L164" s="20">
        <v>4885396.4400000004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2" t="s">
        <v>265</v>
      </c>
      <c r="AG164" s="22">
        <v>2020</v>
      </c>
      <c r="AH164" s="23" t="s">
        <v>265</v>
      </c>
      <c r="AT164" s="10" t="e">
        <f t="shared" si="9"/>
        <v>#N/A</v>
      </c>
      <c r="BZ164" s="52"/>
      <c r="CD164" s="10" t="e">
        <f t="shared" si="8"/>
        <v>#N/A</v>
      </c>
      <c r="CE164" s="69" t="s">
        <v>1501</v>
      </c>
      <c r="CF164" s="69">
        <v>1028.5</v>
      </c>
    </row>
    <row r="165" spans="1:84" ht="61.5" x14ac:dyDescent="0.85">
      <c r="A165" s="10">
        <v>1</v>
      </c>
      <c r="B165" s="48">
        <f>SUBTOTAL(103,$A$22:A165)</f>
        <v>142</v>
      </c>
      <c r="C165" s="13" t="s">
        <v>387</v>
      </c>
      <c r="D165" s="20">
        <v>7884254.25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55">
        <v>0</v>
      </c>
      <c r="L165" s="20">
        <v>0</v>
      </c>
      <c r="M165" s="79">
        <v>1503.05</v>
      </c>
      <c r="N165" s="79">
        <v>7687845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7">
        <v>36325.07</v>
      </c>
      <c r="AD165" s="27">
        <v>160084.18</v>
      </c>
      <c r="AE165" s="20">
        <v>0</v>
      </c>
      <c r="AF165" s="22">
        <v>2020</v>
      </c>
      <c r="AG165" s="22">
        <v>2020</v>
      </c>
      <c r="AH165" s="23">
        <v>2020</v>
      </c>
      <c r="AT165" s="10" t="e">
        <f t="shared" si="9"/>
        <v>#N/A</v>
      </c>
      <c r="BZ165" s="52"/>
      <c r="CD165" s="10" t="e">
        <f t="shared" si="8"/>
        <v>#N/A</v>
      </c>
      <c r="CE165" s="69" t="s">
        <v>379</v>
      </c>
      <c r="CF165" s="69">
        <v>1108.98</v>
      </c>
    </row>
    <row r="166" spans="1:84" ht="61.5" x14ac:dyDescent="0.85">
      <c r="A166" s="10">
        <v>1</v>
      </c>
      <c r="B166" s="48">
        <f>SUBTOTAL(103,$A$22:A166)</f>
        <v>143</v>
      </c>
      <c r="C166" s="13" t="s">
        <v>388</v>
      </c>
      <c r="D166" s="20">
        <v>2908813.4299999997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55">
        <v>0</v>
      </c>
      <c r="L166" s="20">
        <v>0</v>
      </c>
      <c r="M166" s="79">
        <v>935.22</v>
      </c>
      <c r="N166" s="184">
        <v>2738778.69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7">
        <v>12940.73</v>
      </c>
      <c r="AD166" s="27">
        <v>157094.01</v>
      </c>
      <c r="AE166" s="20">
        <v>0</v>
      </c>
      <c r="AF166" s="22">
        <v>2020</v>
      </c>
      <c r="AG166" s="22">
        <v>2020</v>
      </c>
      <c r="AH166" s="23">
        <v>2020</v>
      </c>
      <c r="AT166" s="10" t="e">
        <f t="shared" si="9"/>
        <v>#N/A</v>
      </c>
      <c r="BZ166" s="52"/>
      <c r="CD166" s="10" t="e">
        <f t="shared" si="8"/>
        <v>#N/A</v>
      </c>
      <c r="CE166" s="69" t="s">
        <v>381</v>
      </c>
      <c r="CF166" s="69">
        <v>600</v>
      </c>
    </row>
    <row r="167" spans="1:84" ht="61.5" x14ac:dyDescent="0.85">
      <c r="A167" s="10">
        <v>1</v>
      </c>
      <c r="B167" s="48">
        <f>SUBTOTAL(103,$A$22:A167)</f>
        <v>144</v>
      </c>
      <c r="C167" s="13" t="s">
        <v>389</v>
      </c>
      <c r="D167" s="20">
        <v>2189551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55">
        <v>0</v>
      </c>
      <c r="L167" s="20">
        <v>0</v>
      </c>
      <c r="M167" s="79">
        <v>473</v>
      </c>
      <c r="N167" s="79">
        <v>2189551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2" t="s">
        <v>265</v>
      </c>
      <c r="AG167" s="22">
        <v>2020</v>
      </c>
      <c r="AH167" s="23" t="s">
        <v>265</v>
      </c>
      <c r="AT167" s="10" t="e">
        <f t="shared" si="9"/>
        <v>#N/A</v>
      </c>
      <c r="BZ167" s="52"/>
      <c r="CD167" s="10">
        <f t="shared" si="8"/>
        <v>473</v>
      </c>
      <c r="CE167" s="69" t="s">
        <v>385</v>
      </c>
      <c r="CF167" s="69">
        <v>443.8</v>
      </c>
    </row>
    <row r="168" spans="1:84" ht="61.5" x14ac:dyDescent="0.85">
      <c r="A168" s="10">
        <v>1</v>
      </c>
      <c r="B168" s="48">
        <f>SUBTOTAL(103,$A$22:A168)</f>
        <v>145</v>
      </c>
      <c r="C168" s="13" t="s">
        <v>390</v>
      </c>
      <c r="D168" s="20">
        <v>2855710.47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55">
        <v>0</v>
      </c>
      <c r="L168" s="20">
        <v>0</v>
      </c>
      <c r="M168" s="79">
        <v>550</v>
      </c>
      <c r="N168" s="79">
        <v>2777462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7">
        <v>78248.47</v>
      </c>
      <c r="AE168" s="20">
        <v>0</v>
      </c>
      <c r="AF168" s="22">
        <v>2020</v>
      </c>
      <c r="AG168" s="22">
        <v>2020</v>
      </c>
      <c r="AH168" s="23" t="s">
        <v>265</v>
      </c>
      <c r="AT168" s="10" t="e">
        <f t="shared" si="9"/>
        <v>#N/A</v>
      </c>
      <c r="BZ168" s="52"/>
      <c r="CD168" s="10">
        <f t="shared" si="8"/>
        <v>550</v>
      </c>
      <c r="CE168" s="69" t="s">
        <v>389</v>
      </c>
      <c r="CF168" s="69">
        <v>473</v>
      </c>
    </row>
    <row r="169" spans="1:84" ht="61.5" x14ac:dyDescent="0.85">
      <c r="A169" s="10">
        <v>1</v>
      </c>
      <c r="B169" s="48">
        <f>SUBTOTAL(103,$A$22:A169)</f>
        <v>146</v>
      </c>
      <c r="C169" s="13" t="s">
        <v>391</v>
      </c>
      <c r="D169" s="20">
        <v>3945816.73</v>
      </c>
      <c r="E169" s="20">
        <v>0</v>
      </c>
      <c r="F169" s="20">
        <v>0</v>
      </c>
      <c r="G169" s="27">
        <v>3842425</v>
      </c>
      <c r="H169" s="20">
        <v>0</v>
      </c>
      <c r="I169" s="20">
        <v>0</v>
      </c>
      <c r="J169" s="20">
        <v>0</v>
      </c>
      <c r="K169" s="55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7">
        <v>18155.46</v>
      </c>
      <c r="AD169" s="27">
        <v>85236.27</v>
      </c>
      <c r="AE169" s="20">
        <v>0</v>
      </c>
      <c r="AF169" s="22">
        <v>2020</v>
      </c>
      <c r="AG169" s="22">
        <v>2020</v>
      </c>
      <c r="AH169" s="23">
        <v>2020</v>
      </c>
      <c r="AT169" s="10" t="e">
        <f t="shared" si="9"/>
        <v>#N/A</v>
      </c>
      <c r="BZ169" s="52"/>
      <c r="CD169" s="10" t="e">
        <f t="shared" ref="CD169:CD195" si="10">VLOOKUP(C169,CE:CF,2,FALSE)</f>
        <v>#N/A</v>
      </c>
      <c r="CE169" s="69" t="s">
        <v>390</v>
      </c>
      <c r="CF169" s="69">
        <v>550</v>
      </c>
    </row>
    <row r="170" spans="1:84" ht="61.5" x14ac:dyDescent="0.85">
      <c r="A170" s="10">
        <v>1</v>
      </c>
      <c r="B170" s="48">
        <f>SUBTOTAL(103,$A$22:A170)</f>
        <v>147</v>
      </c>
      <c r="C170" s="13" t="s">
        <v>196</v>
      </c>
      <c r="D170" s="20">
        <v>2766905.7600000002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55">
        <v>0</v>
      </c>
      <c r="L170" s="20">
        <v>0</v>
      </c>
      <c r="M170" s="27">
        <v>1190.4000000000001</v>
      </c>
      <c r="N170" s="27">
        <v>2598303.89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7">
        <v>12276.99</v>
      </c>
      <c r="AD170" s="27">
        <v>156324.88</v>
      </c>
      <c r="AE170" s="20">
        <v>0</v>
      </c>
      <c r="AF170" s="22">
        <v>2020</v>
      </c>
      <c r="AG170" s="22">
        <v>2020</v>
      </c>
      <c r="AH170" s="23">
        <v>2020</v>
      </c>
      <c r="AT170" s="10" t="e">
        <f t="shared" si="9"/>
        <v>#N/A</v>
      </c>
      <c r="BZ170" s="52"/>
      <c r="CD170" s="10" t="e">
        <f t="shared" si="10"/>
        <v>#N/A</v>
      </c>
      <c r="CE170" s="69" t="s">
        <v>392</v>
      </c>
      <c r="CF170" s="69">
        <v>342</v>
      </c>
    </row>
    <row r="171" spans="1:84" ht="61.5" x14ac:dyDescent="0.85">
      <c r="A171" s="10">
        <v>1</v>
      </c>
      <c r="B171" s="48">
        <f>SUBTOTAL(103,$A$22:A171)</f>
        <v>148</v>
      </c>
      <c r="C171" s="13" t="s">
        <v>392</v>
      </c>
      <c r="D171" s="20">
        <v>1828369.47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55">
        <v>0</v>
      </c>
      <c r="L171" s="20">
        <v>0</v>
      </c>
      <c r="M171" s="27">
        <v>342</v>
      </c>
      <c r="N171" s="27">
        <v>1828369.47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2" t="s">
        <v>265</v>
      </c>
      <c r="AG171" s="22">
        <v>2020</v>
      </c>
      <c r="AH171" s="23" t="s">
        <v>265</v>
      </c>
      <c r="AT171" s="10" t="e">
        <f t="shared" si="9"/>
        <v>#N/A</v>
      </c>
      <c r="BZ171" s="52"/>
      <c r="CD171" s="10">
        <f t="shared" si="10"/>
        <v>342</v>
      </c>
      <c r="CE171" s="69" t="s">
        <v>1119</v>
      </c>
      <c r="CF171" s="69">
        <v>331</v>
      </c>
    </row>
    <row r="172" spans="1:84" ht="61.5" x14ac:dyDescent="0.85">
      <c r="A172" s="10">
        <v>1</v>
      </c>
      <c r="B172" s="48">
        <f>SUBTOTAL(103,$A$22:A172)</f>
        <v>149</v>
      </c>
      <c r="C172" s="13" t="s">
        <v>393</v>
      </c>
      <c r="D172" s="20">
        <v>9316893.9800000004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55">
        <v>0</v>
      </c>
      <c r="L172" s="20">
        <v>0</v>
      </c>
      <c r="M172" s="27">
        <v>2014</v>
      </c>
      <c r="N172" s="27">
        <v>9115520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7">
        <v>43070.83</v>
      </c>
      <c r="AD172" s="27">
        <v>158303.15</v>
      </c>
      <c r="AE172" s="20">
        <v>0</v>
      </c>
      <c r="AF172" s="22">
        <v>2020</v>
      </c>
      <c r="AG172" s="22">
        <v>2020</v>
      </c>
      <c r="AH172" s="23">
        <v>2020</v>
      </c>
      <c r="AT172" s="10" t="e">
        <f t="shared" si="9"/>
        <v>#N/A</v>
      </c>
      <c r="BZ172" s="52"/>
      <c r="CD172" s="10" t="e">
        <f t="shared" si="10"/>
        <v>#N/A</v>
      </c>
      <c r="CE172" s="69" t="s">
        <v>1511</v>
      </c>
      <c r="CF172" s="69">
        <v>792</v>
      </c>
    </row>
    <row r="173" spans="1:84" ht="61.5" x14ac:dyDescent="0.85">
      <c r="A173" s="10">
        <v>1</v>
      </c>
      <c r="B173" s="48">
        <f>SUBTOTAL(103,$A$22:A173)</f>
        <v>150</v>
      </c>
      <c r="C173" s="13" t="s">
        <v>1118</v>
      </c>
      <c r="D173" s="20">
        <v>1472380.11</v>
      </c>
      <c r="E173" s="20">
        <v>0</v>
      </c>
      <c r="F173" s="20">
        <v>0</v>
      </c>
      <c r="G173" s="27">
        <v>1103598</v>
      </c>
      <c r="H173" s="27">
        <v>118902</v>
      </c>
      <c r="I173" s="27">
        <v>228228</v>
      </c>
      <c r="J173" s="20">
        <v>0</v>
      </c>
      <c r="K173" s="55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21652.11</v>
      </c>
      <c r="AD173" s="20">
        <v>0</v>
      </c>
      <c r="AE173" s="20">
        <v>0</v>
      </c>
      <c r="AF173" s="22" t="s">
        <v>265</v>
      </c>
      <c r="AG173" s="22">
        <v>2020</v>
      </c>
      <c r="AH173" s="23">
        <v>2020</v>
      </c>
      <c r="BZ173" s="52"/>
      <c r="CD173" s="10" t="e">
        <f t="shared" si="10"/>
        <v>#N/A</v>
      </c>
      <c r="CE173" s="69" t="s">
        <v>1509</v>
      </c>
      <c r="CF173" s="69">
        <v>592.07000000000005</v>
      </c>
    </row>
    <row r="174" spans="1:84" ht="61.5" x14ac:dyDescent="0.85">
      <c r="A174" s="10">
        <v>1</v>
      </c>
      <c r="B174" s="48">
        <f>SUBTOTAL(103,$A$22:A174)</f>
        <v>151</v>
      </c>
      <c r="C174" s="13" t="s">
        <v>1119</v>
      </c>
      <c r="D174" s="20">
        <v>1557950.91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55">
        <v>0</v>
      </c>
      <c r="L174" s="20">
        <v>0</v>
      </c>
      <c r="M174" s="20">
        <v>331</v>
      </c>
      <c r="N174" s="80">
        <v>1549352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7">
        <v>8598.91</v>
      </c>
      <c r="AD174" s="20">
        <v>0</v>
      </c>
      <c r="AE174" s="20">
        <v>0</v>
      </c>
      <c r="AF174" s="22" t="s">
        <v>265</v>
      </c>
      <c r="AG174" s="22">
        <v>2020</v>
      </c>
      <c r="AH174" s="23">
        <v>2020</v>
      </c>
      <c r="BZ174" s="52"/>
      <c r="CD174" s="10">
        <f t="shared" si="10"/>
        <v>331</v>
      </c>
      <c r="CE174" s="69" t="s">
        <v>0</v>
      </c>
      <c r="CF174" s="69">
        <v>618.1</v>
      </c>
    </row>
    <row r="175" spans="1:84" ht="61.5" x14ac:dyDescent="0.85">
      <c r="A175" s="10">
        <v>1</v>
      </c>
      <c r="B175" s="48">
        <f>SUBTOTAL(103,$A$22:A175)</f>
        <v>152</v>
      </c>
      <c r="C175" s="13" t="s">
        <v>1120</v>
      </c>
      <c r="D175" s="20">
        <v>2712861.94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55">
        <v>2</v>
      </c>
      <c r="L175" s="20">
        <v>2712861.94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2" t="s">
        <v>265</v>
      </c>
      <c r="AG175" s="22">
        <v>2020</v>
      </c>
      <c r="AH175" s="23" t="s">
        <v>265</v>
      </c>
      <c r="BZ175" s="52"/>
      <c r="CD175" s="10" t="e">
        <f t="shared" si="10"/>
        <v>#N/A</v>
      </c>
      <c r="CE175" s="69" t="s">
        <v>1201</v>
      </c>
      <c r="CF175" s="69">
        <v>807.4</v>
      </c>
    </row>
    <row r="176" spans="1:84" ht="61.5" x14ac:dyDescent="0.85">
      <c r="A176" s="10">
        <v>1</v>
      </c>
      <c r="B176" s="48">
        <f>SUBTOTAL(103,$A$22:A176)</f>
        <v>153</v>
      </c>
      <c r="C176" s="13" t="s">
        <v>1121</v>
      </c>
      <c r="D176" s="20">
        <v>211626.35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55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19.07</v>
      </c>
      <c r="T176" s="19">
        <v>210458.31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120">
        <v>1168.04</v>
      </c>
      <c r="AD176" s="20">
        <v>0</v>
      </c>
      <c r="AE176" s="20">
        <v>0</v>
      </c>
      <c r="AF176" s="22" t="s">
        <v>265</v>
      </c>
      <c r="AG176" s="22">
        <v>2020</v>
      </c>
      <c r="AH176" s="23">
        <v>2020</v>
      </c>
      <c r="BZ176" s="52"/>
      <c r="CD176" s="10" t="e">
        <f t="shared" si="10"/>
        <v>#N/A</v>
      </c>
      <c r="CE176" s="69" t="s">
        <v>1513</v>
      </c>
      <c r="CF176" s="69">
        <v>837.3</v>
      </c>
    </row>
    <row r="177" spans="1:84" ht="61.5" x14ac:dyDescent="0.85">
      <c r="A177" s="10">
        <v>1</v>
      </c>
      <c r="B177" s="48">
        <f>SUBTOTAL(103,$A$22:A177)</f>
        <v>154</v>
      </c>
      <c r="C177" s="13" t="s">
        <v>1122</v>
      </c>
      <c r="D177" s="20">
        <v>2148296.4200000004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55">
        <v>0</v>
      </c>
      <c r="L177" s="20">
        <v>0</v>
      </c>
      <c r="M177" s="20">
        <v>0</v>
      </c>
      <c r="N177" s="20">
        <v>0</v>
      </c>
      <c r="O177" s="27">
        <v>725.5</v>
      </c>
      <c r="P177" s="27">
        <v>2136439.1800000002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7">
        <v>11857.24</v>
      </c>
      <c r="AD177" s="20">
        <v>0</v>
      </c>
      <c r="AE177" s="20">
        <v>0</v>
      </c>
      <c r="AF177" s="22" t="s">
        <v>265</v>
      </c>
      <c r="AG177" s="22">
        <v>2020</v>
      </c>
      <c r="AH177" s="23">
        <v>2020</v>
      </c>
      <c r="BZ177" s="52"/>
      <c r="CD177" s="10" t="e">
        <f t="shared" si="10"/>
        <v>#N/A</v>
      </c>
      <c r="CE177" s="69" t="s">
        <v>142</v>
      </c>
      <c r="CF177" s="69">
        <v>317.8</v>
      </c>
    </row>
    <row r="178" spans="1:84" ht="61.5" x14ac:dyDescent="0.85">
      <c r="A178" s="10">
        <v>1</v>
      </c>
      <c r="B178" s="48">
        <f>SUBTOTAL(103,$A$22:A178)</f>
        <v>155</v>
      </c>
      <c r="C178" s="13" t="s">
        <v>1123</v>
      </c>
      <c r="D178" s="20">
        <v>2712861.94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55">
        <v>2</v>
      </c>
      <c r="L178" s="20">
        <v>2712861.94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2" t="s">
        <v>265</v>
      </c>
      <c r="AG178" s="22">
        <v>2020</v>
      </c>
      <c r="AH178" s="23" t="s">
        <v>265</v>
      </c>
      <c r="BZ178" s="52"/>
      <c r="CD178" s="10" t="e">
        <f t="shared" si="10"/>
        <v>#N/A</v>
      </c>
      <c r="CE178" s="69" t="s">
        <v>1224</v>
      </c>
      <c r="CF178" s="69">
        <v>835.43</v>
      </c>
    </row>
    <row r="179" spans="1:84" ht="61.5" x14ac:dyDescent="0.85">
      <c r="A179" s="10">
        <v>1</v>
      </c>
      <c r="B179" s="48">
        <f>SUBTOTAL(103,$A$22:A179)</f>
        <v>156</v>
      </c>
      <c r="C179" s="13" t="s">
        <v>1124</v>
      </c>
      <c r="D179" s="20">
        <v>2237682.5499999998</v>
      </c>
      <c r="E179" s="20">
        <v>0</v>
      </c>
      <c r="F179" s="20">
        <v>0</v>
      </c>
      <c r="G179" s="27">
        <v>2225331.96</v>
      </c>
      <c r="H179" s="20">
        <v>0</v>
      </c>
      <c r="I179" s="20">
        <v>0</v>
      </c>
      <c r="J179" s="20">
        <v>0</v>
      </c>
      <c r="K179" s="55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7">
        <v>12350.59</v>
      </c>
      <c r="AD179" s="20">
        <v>0</v>
      </c>
      <c r="AE179" s="20">
        <v>0</v>
      </c>
      <c r="AF179" s="22" t="s">
        <v>265</v>
      </c>
      <c r="AG179" s="22">
        <v>2020</v>
      </c>
      <c r="AH179" s="23">
        <v>2020</v>
      </c>
      <c r="BZ179" s="52"/>
      <c r="CD179" s="10" t="e">
        <f t="shared" si="10"/>
        <v>#N/A</v>
      </c>
      <c r="CE179" s="69" t="s">
        <v>91</v>
      </c>
      <c r="CF179" s="69">
        <v>613.20000000000005</v>
      </c>
    </row>
    <row r="180" spans="1:84" ht="61.5" x14ac:dyDescent="0.85">
      <c r="A180" s="10">
        <v>1</v>
      </c>
      <c r="B180" s="48">
        <f>SUBTOTAL(103,$A$22:A180)</f>
        <v>157</v>
      </c>
      <c r="C180" s="13" t="s">
        <v>1125</v>
      </c>
      <c r="D180" s="20">
        <v>2418873.6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55">
        <v>0</v>
      </c>
      <c r="L180" s="20">
        <v>0</v>
      </c>
      <c r="M180" s="27">
        <v>494.53</v>
      </c>
      <c r="N180" s="120">
        <v>2337937.12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120">
        <v>12975.55</v>
      </c>
      <c r="AD180" s="27">
        <v>67960.929999999993</v>
      </c>
      <c r="AE180" s="20">
        <v>0</v>
      </c>
      <c r="AF180" s="22">
        <v>2020</v>
      </c>
      <c r="AG180" s="22">
        <v>2020</v>
      </c>
      <c r="AH180" s="23">
        <v>2020</v>
      </c>
      <c r="BZ180" s="52"/>
      <c r="CD180" s="10" t="e">
        <f t="shared" si="10"/>
        <v>#N/A</v>
      </c>
      <c r="CE180" s="69" t="s">
        <v>439</v>
      </c>
      <c r="CF180" s="69">
        <v>567.62</v>
      </c>
    </row>
    <row r="181" spans="1:84" ht="61.5" x14ac:dyDescent="0.85">
      <c r="A181" s="10">
        <v>1</v>
      </c>
      <c r="B181" s="48">
        <f>SUBTOTAL(103,$A$22:A181)</f>
        <v>158</v>
      </c>
      <c r="C181" s="13" t="s">
        <v>1128</v>
      </c>
      <c r="D181" s="20">
        <v>1640571.49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185">
        <v>1</v>
      </c>
      <c r="L181" s="80">
        <v>1640571.49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2" t="s">
        <v>265</v>
      </c>
      <c r="AG181" s="22">
        <v>2020</v>
      </c>
      <c r="AH181" s="23" t="s">
        <v>265</v>
      </c>
      <c r="BZ181" s="52"/>
      <c r="CD181" s="10" t="e">
        <f t="shared" si="10"/>
        <v>#N/A</v>
      </c>
      <c r="CE181" s="69" t="s">
        <v>1249</v>
      </c>
      <c r="CF181" s="69">
        <v>958</v>
      </c>
    </row>
    <row r="182" spans="1:84" ht="61.5" x14ac:dyDescent="0.85">
      <c r="A182" s="10">
        <v>1</v>
      </c>
      <c r="B182" s="48">
        <f>SUBTOTAL(103,$A$22:A182)</f>
        <v>159</v>
      </c>
      <c r="C182" s="13" t="s">
        <v>1129</v>
      </c>
      <c r="D182" s="20">
        <v>1784450.96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185">
        <v>1</v>
      </c>
      <c r="L182" s="80">
        <v>1784450.96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2" t="s">
        <v>265</v>
      </c>
      <c r="AG182" s="22">
        <v>2020</v>
      </c>
      <c r="AH182" s="23" t="s">
        <v>265</v>
      </c>
      <c r="BZ182" s="52"/>
      <c r="CD182" s="10" t="e">
        <f t="shared" si="10"/>
        <v>#N/A</v>
      </c>
      <c r="CE182" s="69" t="s">
        <v>183</v>
      </c>
      <c r="CF182" s="69">
        <v>255.2</v>
      </c>
    </row>
    <row r="183" spans="1:84" ht="61.5" x14ac:dyDescent="0.85">
      <c r="A183" s="10">
        <v>1</v>
      </c>
      <c r="B183" s="48">
        <f>SUBTOTAL(103,$A$22:A183)</f>
        <v>160</v>
      </c>
      <c r="C183" s="13" t="s">
        <v>1130</v>
      </c>
      <c r="D183" s="20">
        <v>6364982.3099999996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55">
        <v>4</v>
      </c>
      <c r="L183" s="20">
        <v>6364982.3099999996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2" t="s">
        <v>265</v>
      </c>
      <c r="AG183" s="22">
        <v>2020</v>
      </c>
      <c r="AH183" s="23" t="s">
        <v>265</v>
      </c>
      <c r="BZ183" s="52"/>
      <c r="CD183" s="10" t="e">
        <f t="shared" si="10"/>
        <v>#N/A</v>
      </c>
      <c r="CE183" s="69" t="s">
        <v>134</v>
      </c>
      <c r="CF183" s="69">
        <v>1229.9000000000001</v>
      </c>
    </row>
    <row r="184" spans="1:84" ht="61.5" x14ac:dyDescent="0.85">
      <c r="A184" s="10">
        <v>1</v>
      </c>
      <c r="B184" s="48">
        <f>SUBTOTAL(103,$A$22:A184)</f>
        <v>161</v>
      </c>
      <c r="C184" s="13" t="s">
        <v>1244</v>
      </c>
      <c r="D184" s="20">
        <v>2331324.81</v>
      </c>
      <c r="E184" s="20">
        <v>0</v>
      </c>
      <c r="F184" s="20">
        <v>0</v>
      </c>
      <c r="G184" s="27">
        <v>2318457.37</v>
      </c>
      <c r="H184" s="20">
        <v>0</v>
      </c>
      <c r="I184" s="20">
        <v>0</v>
      </c>
      <c r="J184" s="20">
        <v>0</v>
      </c>
      <c r="K184" s="55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7">
        <v>12867.44</v>
      </c>
      <c r="AD184" s="20">
        <v>0</v>
      </c>
      <c r="AE184" s="20">
        <v>0</v>
      </c>
      <c r="AF184" s="22" t="s">
        <v>265</v>
      </c>
      <c r="AG184" s="22">
        <v>2020</v>
      </c>
      <c r="AH184" s="23">
        <v>2020</v>
      </c>
      <c r="BZ184" s="52"/>
      <c r="CD184" s="10" t="e">
        <f t="shared" si="10"/>
        <v>#N/A</v>
      </c>
    </row>
    <row r="185" spans="1:84" ht="61.5" x14ac:dyDescent="0.85">
      <c r="A185" s="10">
        <v>1</v>
      </c>
      <c r="B185" s="48">
        <f>SUBTOTAL(103,$A$22:A185)</f>
        <v>162</v>
      </c>
      <c r="C185" s="13" t="s">
        <v>1257</v>
      </c>
      <c r="D185" s="20">
        <v>131828.92000000001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55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7">
        <v>131828.92000000001</v>
      </c>
      <c r="AE185" s="20">
        <v>0</v>
      </c>
      <c r="AF185" s="22">
        <v>2020</v>
      </c>
      <c r="AG185" s="22" t="s">
        <v>265</v>
      </c>
      <c r="AH185" s="23" t="s">
        <v>265</v>
      </c>
      <c r="AI185" s="22">
        <v>2020</v>
      </c>
      <c r="AJ185" s="22">
        <v>2020</v>
      </c>
      <c r="AK185" s="22">
        <v>2020</v>
      </c>
      <c r="AL185" s="22">
        <v>2020</v>
      </c>
      <c r="AM185" s="22">
        <v>2020</v>
      </c>
      <c r="AN185" s="22">
        <v>2020</v>
      </c>
      <c r="AO185" s="22">
        <v>2020</v>
      </c>
      <c r="AP185" s="22">
        <v>2020</v>
      </c>
      <c r="AQ185" s="22">
        <v>2020</v>
      </c>
      <c r="AR185" s="22">
        <v>2020</v>
      </c>
      <c r="AS185" s="22">
        <v>2020</v>
      </c>
      <c r="AT185" s="22">
        <v>2020</v>
      </c>
      <c r="AU185" s="22">
        <v>2020</v>
      </c>
      <c r="AV185" s="22">
        <v>2020</v>
      </c>
      <c r="AW185" s="22">
        <v>2020</v>
      </c>
      <c r="AX185" s="22">
        <v>2020</v>
      </c>
      <c r="AY185" s="22">
        <v>2020</v>
      </c>
      <c r="AZ185" s="22">
        <v>2020</v>
      </c>
      <c r="BA185" s="22">
        <v>2020</v>
      </c>
      <c r="BB185" s="22">
        <v>2020</v>
      </c>
      <c r="BC185" s="22">
        <v>2020</v>
      </c>
      <c r="BD185" s="22">
        <v>2020</v>
      </c>
      <c r="BE185" s="22">
        <v>2020</v>
      </c>
      <c r="BF185" s="22">
        <v>2020</v>
      </c>
      <c r="BG185" s="22">
        <v>2020</v>
      </c>
      <c r="BH185" s="22">
        <v>2020</v>
      </c>
      <c r="BI185" s="22">
        <v>2020</v>
      </c>
      <c r="BJ185" s="22">
        <v>2020</v>
      </c>
      <c r="BK185" s="22">
        <v>2020</v>
      </c>
      <c r="BL185" s="22">
        <v>2020</v>
      </c>
      <c r="BM185" s="22">
        <v>2020</v>
      </c>
      <c r="BN185" s="22">
        <v>2020</v>
      </c>
      <c r="BO185" s="22">
        <v>2020</v>
      </c>
      <c r="BP185" s="22">
        <v>2020</v>
      </c>
      <c r="BQ185" s="22">
        <v>2020</v>
      </c>
      <c r="BR185" s="22">
        <v>2020</v>
      </c>
      <c r="BS185" s="22">
        <v>2020</v>
      </c>
      <c r="BT185" s="22">
        <v>2020</v>
      </c>
      <c r="BU185" s="22">
        <v>2020</v>
      </c>
      <c r="BV185" s="22">
        <v>2020</v>
      </c>
      <c r="BW185" s="22">
        <v>2020</v>
      </c>
      <c r="BZ185" s="52"/>
      <c r="CD185" s="10" t="e">
        <f t="shared" si="10"/>
        <v>#N/A</v>
      </c>
    </row>
    <row r="186" spans="1:84" ht="61.5" x14ac:dyDescent="0.85">
      <c r="A186" s="10">
        <v>1</v>
      </c>
      <c r="B186" s="48">
        <f>SUBTOTAL(103,$A$22:A186)</f>
        <v>163</v>
      </c>
      <c r="C186" s="13" t="s">
        <v>1258</v>
      </c>
      <c r="D186" s="20">
        <v>2376594.88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55">
        <v>0</v>
      </c>
      <c r="L186" s="20">
        <v>0</v>
      </c>
      <c r="M186" s="27">
        <v>479</v>
      </c>
      <c r="N186" s="27">
        <v>2305669.96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7">
        <v>10894.29</v>
      </c>
      <c r="AD186" s="27">
        <v>60030.63</v>
      </c>
      <c r="AE186" s="20">
        <v>0</v>
      </c>
      <c r="AF186" s="22">
        <v>2020</v>
      </c>
      <c r="AG186" s="22">
        <v>2020</v>
      </c>
      <c r="AH186" s="23">
        <v>2020</v>
      </c>
      <c r="BZ186" s="52"/>
      <c r="CD186" s="10" t="e">
        <f t="shared" si="10"/>
        <v>#N/A</v>
      </c>
    </row>
    <row r="187" spans="1:84" ht="61.5" x14ac:dyDescent="0.85">
      <c r="A187" s="10">
        <v>1</v>
      </c>
      <c r="B187" s="48">
        <f>SUBTOTAL(103,$A$22:A187)</f>
        <v>164</v>
      </c>
      <c r="C187" s="13" t="s">
        <v>1259</v>
      </c>
      <c r="D187" s="20">
        <v>3042838.07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55">
        <v>0</v>
      </c>
      <c r="L187" s="20">
        <v>0</v>
      </c>
      <c r="M187" s="27">
        <v>654.20000000000005</v>
      </c>
      <c r="N187" s="27">
        <v>2946964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19">
        <v>13924.4</v>
      </c>
      <c r="AD187" s="27">
        <v>81949.67</v>
      </c>
      <c r="AE187" s="20">
        <v>0</v>
      </c>
      <c r="AF187" s="22">
        <v>2020</v>
      </c>
      <c r="AG187" s="22">
        <v>2020</v>
      </c>
      <c r="AH187" s="23">
        <v>2020</v>
      </c>
      <c r="BZ187" s="52"/>
      <c r="CD187" s="10" t="e">
        <f t="shared" si="10"/>
        <v>#N/A</v>
      </c>
    </row>
    <row r="188" spans="1:84" ht="61.5" x14ac:dyDescent="0.85">
      <c r="A188" s="10">
        <v>1</v>
      </c>
      <c r="B188" s="48">
        <f>SUBTOTAL(103,$A$22:A188)</f>
        <v>165</v>
      </c>
      <c r="C188" s="13" t="s">
        <v>1260</v>
      </c>
      <c r="D188" s="20">
        <v>1139819.0599999998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55">
        <v>0</v>
      </c>
      <c r="L188" s="20">
        <v>0</v>
      </c>
      <c r="M188" s="27">
        <v>259.76</v>
      </c>
      <c r="N188" s="120">
        <v>1089346.73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120">
        <v>5147.16</v>
      </c>
      <c r="AD188" s="27">
        <v>45325.17</v>
      </c>
      <c r="AE188" s="20">
        <v>0</v>
      </c>
      <c r="AF188" s="22">
        <v>2020</v>
      </c>
      <c r="AG188" s="22">
        <v>2020</v>
      </c>
      <c r="AH188" s="23">
        <v>2020</v>
      </c>
      <c r="BZ188" s="52"/>
      <c r="CD188" s="10" t="e">
        <f t="shared" si="10"/>
        <v>#N/A</v>
      </c>
    </row>
    <row r="189" spans="1:84" ht="61.5" x14ac:dyDescent="0.85">
      <c r="A189" s="10">
        <v>1</v>
      </c>
      <c r="B189" s="48">
        <f>SUBTOTAL(103,$A$22:A189)</f>
        <v>166</v>
      </c>
      <c r="C189" s="13" t="s">
        <v>1261</v>
      </c>
      <c r="D189" s="20">
        <v>1396947.25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55">
        <v>0</v>
      </c>
      <c r="L189" s="20">
        <v>0</v>
      </c>
      <c r="M189" s="27">
        <v>255.1</v>
      </c>
      <c r="N189" s="27">
        <v>1343152.62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19">
        <v>6346.4</v>
      </c>
      <c r="AD189" s="27">
        <v>47448.23</v>
      </c>
      <c r="AE189" s="20">
        <v>0</v>
      </c>
      <c r="AF189" s="22">
        <v>2020</v>
      </c>
      <c r="AG189" s="22">
        <v>2020</v>
      </c>
      <c r="AH189" s="23">
        <v>2020</v>
      </c>
      <c r="BZ189" s="52"/>
      <c r="CD189" s="10" t="e">
        <f t="shared" si="10"/>
        <v>#N/A</v>
      </c>
    </row>
    <row r="190" spans="1:84" ht="61.5" x14ac:dyDescent="0.85">
      <c r="A190" s="10">
        <v>1</v>
      </c>
      <c r="B190" s="48">
        <f>SUBTOTAL(103,$A$22:A190)</f>
        <v>167</v>
      </c>
      <c r="C190" s="13" t="s">
        <v>1511</v>
      </c>
      <c r="D190" s="20">
        <v>2343822.52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55">
        <v>0</v>
      </c>
      <c r="L190" s="20">
        <v>0</v>
      </c>
      <c r="M190" s="20">
        <v>792</v>
      </c>
      <c r="N190" s="20">
        <v>2330886.1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7">
        <v>12936.42</v>
      </c>
      <c r="AD190" s="20">
        <v>0</v>
      </c>
      <c r="AE190" s="20">
        <v>0</v>
      </c>
      <c r="AF190" s="22" t="s">
        <v>265</v>
      </c>
      <c r="AG190" s="22">
        <v>2020</v>
      </c>
      <c r="AH190" s="23">
        <v>2020</v>
      </c>
      <c r="BZ190" s="52"/>
      <c r="CD190" s="10">
        <f t="shared" si="10"/>
        <v>792</v>
      </c>
    </row>
    <row r="191" spans="1:84" ht="61.5" x14ac:dyDescent="0.85">
      <c r="A191" s="10">
        <v>1</v>
      </c>
      <c r="B191" s="48">
        <f>SUBTOTAL(103,$A$22:A191)</f>
        <v>168</v>
      </c>
      <c r="C191" s="13" t="s">
        <v>1523</v>
      </c>
      <c r="D191" s="20">
        <v>2905261.2600000002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55">
        <v>0</v>
      </c>
      <c r="L191" s="20">
        <v>0</v>
      </c>
      <c r="M191" s="27">
        <v>553</v>
      </c>
      <c r="N191" s="27">
        <v>2821489.33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7">
        <v>13331.54</v>
      </c>
      <c r="AD191" s="27">
        <v>70440.39</v>
      </c>
      <c r="AE191" s="20">
        <v>0</v>
      </c>
      <c r="AF191" s="22">
        <v>2020</v>
      </c>
      <c r="AG191" s="22">
        <v>2020</v>
      </c>
      <c r="AH191" s="23">
        <v>2020</v>
      </c>
      <c r="BZ191" s="52"/>
      <c r="CD191" s="10" t="e">
        <f t="shared" si="10"/>
        <v>#N/A</v>
      </c>
    </row>
    <row r="192" spans="1:84" ht="61.5" x14ac:dyDescent="0.85">
      <c r="A192" s="10">
        <v>1</v>
      </c>
      <c r="B192" s="48">
        <f>SUBTOTAL(103,$A$22:A192)</f>
        <v>169</v>
      </c>
      <c r="C192" s="13" t="s">
        <v>1524</v>
      </c>
      <c r="D192" s="20">
        <v>2908972.99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55">
        <v>0</v>
      </c>
      <c r="L192" s="20">
        <v>0</v>
      </c>
      <c r="M192" s="27">
        <v>577.86</v>
      </c>
      <c r="N192" s="27">
        <v>2816936.74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7">
        <v>13310.03</v>
      </c>
      <c r="AD192" s="27">
        <v>78726.22</v>
      </c>
      <c r="AE192" s="20">
        <v>0</v>
      </c>
      <c r="AF192" s="22">
        <v>2020</v>
      </c>
      <c r="AG192" s="22">
        <v>2020</v>
      </c>
      <c r="AH192" s="23">
        <v>2020</v>
      </c>
      <c r="BZ192" s="52"/>
      <c r="CD192" s="10" t="e">
        <f t="shared" si="10"/>
        <v>#N/A</v>
      </c>
    </row>
    <row r="193" spans="1:82" ht="61.5" x14ac:dyDescent="0.85">
      <c r="A193" s="10">
        <v>1</v>
      </c>
      <c r="B193" s="48">
        <f>SUBTOTAL(103,$A$22:A193)</f>
        <v>170</v>
      </c>
      <c r="C193" s="13" t="s">
        <v>1552</v>
      </c>
      <c r="D193" s="20">
        <v>2039264.59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55">
        <v>0</v>
      </c>
      <c r="L193" s="20">
        <v>0</v>
      </c>
      <c r="M193" s="20">
        <v>792.98</v>
      </c>
      <c r="N193" s="20">
        <v>1767006.67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7">
        <v>8349.11</v>
      </c>
      <c r="AD193" s="27">
        <v>263908.81</v>
      </c>
      <c r="AE193" s="20">
        <v>0</v>
      </c>
      <c r="AF193" s="22">
        <v>2020</v>
      </c>
      <c r="AG193" s="22">
        <v>2020</v>
      </c>
      <c r="AH193" s="23">
        <v>2020</v>
      </c>
      <c r="BZ193" s="52"/>
      <c r="CD193" s="10" t="e">
        <f t="shared" si="10"/>
        <v>#N/A</v>
      </c>
    </row>
    <row r="194" spans="1:82" ht="61.5" x14ac:dyDescent="0.85">
      <c r="A194" s="10">
        <v>1</v>
      </c>
      <c r="B194" s="48">
        <f>SUBTOTAL(103,$A$22:A194)</f>
        <v>171</v>
      </c>
      <c r="C194" s="13" t="s">
        <v>395</v>
      </c>
      <c r="D194" s="20">
        <v>1604039.9000000001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55">
        <v>1</v>
      </c>
      <c r="L194" s="20">
        <v>1531407.86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79">
        <v>72632.039999999994</v>
      </c>
      <c r="AE194" s="20">
        <v>0</v>
      </c>
      <c r="AF194" s="22">
        <v>2020</v>
      </c>
      <c r="AG194" s="22">
        <v>2020</v>
      </c>
      <c r="AH194" s="23" t="s">
        <v>265</v>
      </c>
      <c r="AT194" s="10">
        <f>VLOOKUP(C194,AW:AX,2,FALSE)</f>
        <v>1</v>
      </c>
      <c r="BZ194" s="52"/>
      <c r="CD194" s="10" t="e">
        <f t="shared" si="10"/>
        <v>#N/A</v>
      </c>
    </row>
    <row r="195" spans="1:82" ht="61.5" x14ac:dyDescent="0.85">
      <c r="A195" s="10">
        <v>1</v>
      </c>
      <c r="B195" s="48">
        <f>SUBTOTAL(103,$A$22:A195)</f>
        <v>172</v>
      </c>
      <c r="C195" s="13" t="s">
        <v>427</v>
      </c>
      <c r="D195" s="20">
        <v>105635.39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55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105635.39</v>
      </c>
      <c r="AE195" s="20">
        <v>0</v>
      </c>
      <c r="AF195" s="22">
        <v>2020</v>
      </c>
      <c r="AG195" s="23" t="s">
        <v>265</v>
      </c>
      <c r="AH195" s="23" t="s">
        <v>265</v>
      </c>
      <c r="BZ195" s="52"/>
      <c r="CD195" s="10" t="e">
        <f t="shared" si="10"/>
        <v>#N/A</v>
      </c>
    </row>
    <row r="196" spans="1:82" ht="61.5" x14ac:dyDescent="0.85">
      <c r="A196" s="10">
        <v>1</v>
      </c>
      <c r="B196" s="48">
        <f>SUBTOTAL(103,$A$22:A196)</f>
        <v>173</v>
      </c>
      <c r="C196" s="13" t="s">
        <v>399</v>
      </c>
      <c r="D196" s="20">
        <v>81776.960000000006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55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81776.960000000006</v>
      </c>
      <c r="AE196" s="20">
        <v>0</v>
      </c>
      <c r="AF196" s="22">
        <v>2020</v>
      </c>
      <c r="AG196" s="23" t="s">
        <v>265</v>
      </c>
      <c r="AH196" s="23" t="s">
        <v>265</v>
      </c>
      <c r="AT196" s="10" t="e">
        <v>#N/A</v>
      </c>
      <c r="BZ196" s="52"/>
      <c r="CD196" s="10" t="e">
        <v>#N/A</v>
      </c>
    </row>
    <row r="197" spans="1:82" ht="61.5" x14ac:dyDescent="0.85">
      <c r="A197" s="10">
        <v>1</v>
      </c>
      <c r="B197" s="48">
        <f>SUBTOTAL(103,$A$22:A197)</f>
        <v>174</v>
      </c>
      <c r="C197" s="13" t="s">
        <v>400</v>
      </c>
      <c r="D197" s="20">
        <v>64771.71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55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64771.71</v>
      </c>
      <c r="AE197" s="20">
        <v>0</v>
      </c>
      <c r="AF197" s="22">
        <v>2020</v>
      </c>
      <c r="AG197" s="23" t="s">
        <v>265</v>
      </c>
      <c r="AH197" s="23" t="s">
        <v>265</v>
      </c>
      <c r="AT197" s="10" t="e">
        <v>#N/A</v>
      </c>
      <c r="BZ197" s="52"/>
      <c r="CD197" s="10" t="e">
        <v>#N/A</v>
      </c>
    </row>
    <row r="198" spans="1:82" ht="61.5" x14ac:dyDescent="0.85">
      <c r="A198" s="10">
        <v>1</v>
      </c>
      <c r="B198" s="48">
        <f>SUBTOTAL(103,$A$22:A198)</f>
        <v>175</v>
      </c>
      <c r="C198" s="13" t="s">
        <v>401</v>
      </c>
      <c r="D198" s="20">
        <v>64458.1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55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64458.1</v>
      </c>
      <c r="AE198" s="20">
        <v>0</v>
      </c>
      <c r="AF198" s="22">
        <v>2020</v>
      </c>
      <c r="AG198" s="23" t="s">
        <v>265</v>
      </c>
      <c r="AH198" s="23" t="s">
        <v>265</v>
      </c>
      <c r="AT198" s="10" t="e">
        <v>#N/A</v>
      </c>
      <c r="BZ198" s="52"/>
      <c r="CD198" s="10" t="e">
        <v>#N/A</v>
      </c>
    </row>
    <row r="199" spans="1:82" ht="61.5" x14ac:dyDescent="0.85">
      <c r="A199" s="10">
        <v>1</v>
      </c>
      <c r="B199" s="48">
        <f>SUBTOTAL(103,$A$22:A199)</f>
        <v>176</v>
      </c>
      <c r="C199" s="13" t="s">
        <v>406</v>
      </c>
      <c r="D199" s="20">
        <v>68984.12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55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68984.12</v>
      </c>
      <c r="AE199" s="20">
        <v>0</v>
      </c>
      <c r="AF199" s="22">
        <v>2020</v>
      </c>
      <c r="AG199" s="23" t="s">
        <v>265</v>
      </c>
      <c r="AH199" s="23" t="s">
        <v>265</v>
      </c>
      <c r="AT199" s="10" t="e">
        <v>#N/A</v>
      </c>
      <c r="BZ199" s="52"/>
      <c r="CD199" s="10" t="e">
        <v>#N/A</v>
      </c>
    </row>
    <row r="200" spans="1:82" ht="61.5" x14ac:dyDescent="0.85">
      <c r="A200" s="10">
        <v>1</v>
      </c>
      <c r="B200" s="48">
        <f>SUBTOTAL(103,$A$22:A200)</f>
        <v>177</v>
      </c>
      <c r="C200" s="13" t="s">
        <v>407</v>
      </c>
      <c r="D200" s="20">
        <v>49086.239999999998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55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49086.239999999998</v>
      </c>
      <c r="AE200" s="20">
        <v>0</v>
      </c>
      <c r="AF200" s="22">
        <v>2020</v>
      </c>
      <c r="AG200" s="23" t="s">
        <v>265</v>
      </c>
      <c r="AH200" s="23" t="s">
        <v>265</v>
      </c>
      <c r="AT200" s="10" t="e">
        <v>#N/A</v>
      </c>
      <c r="BZ200" s="52"/>
      <c r="CD200" s="10" t="e">
        <v>#N/A</v>
      </c>
    </row>
    <row r="201" spans="1:82" ht="61.5" x14ac:dyDescent="0.85">
      <c r="A201" s="10">
        <v>1</v>
      </c>
      <c r="B201" s="48">
        <f>SUBTOTAL(103,$A$22:A201)</f>
        <v>178</v>
      </c>
      <c r="C201" s="13" t="s">
        <v>415</v>
      </c>
      <c r="D201" s="20">
        <v>66103.89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55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66103.89</v>
      </c>
      <c r="AE201" s="20">
        <v>0</v>
      </c>
      <c r="AF201" s="22">
        <v>2020</v>
      </c>
      <c r="AG201" s="23" t="s">
        <v>265</v>
      </c>
      <c r="AH201" s="23" t="s">
        <v>265</v>
      </c>
      <c r="AT201" s="10" t="e">
        <v>#N/A</v>
      </c>
      <c r="BZ201" s="52"/>
      <c r="CD201" s="10" t="e">
        <v>#N/A</v>
      </c>
    </row>
    <row r="202" spans="1:82" ht="61.5" x14ac:dyDescent="0.85">
      <c r="B202" s="13" t="s">
        <v>732</v>
      </c>
      <c r="C202" s="178"/>
      <c r="D202" s="183">
        <v>128937901.11000001</v>
      </c>
      <c r="E202" s="20">
        <v>0</v>
      </c>
      <c r="F202" s="20">
        <v>0</v>
      </c>
      <c r="G202" s="20">
        <v>0</v>
      </c>
      <c r="H202" s="20">
        <v>0</v>
      </c>
      <c r="I202" s="20">
        <v>576161.37</v>
      </c>
      <c r="J202" s="20">
        <v>0</v>
      </c>
      <c r="K202" s="55">
        <v>66</v>
      </c>
      <c r="L202" s="20">
        <v>106298275.30000001</v>
      </c>
      <c r="M202" s="20">
        <v>3279.26</v>
      </c>
      <c r="N202" s="20">
        <v>12410000.699999999</v>
      </c>
      <c r="O202" s="20">
        <v>0</v>
      </c>
      <c r="P202" s="20">
        <v>0</v>
      </c>
      <c r="Q202" s="20">
        <v>2091.2799999999997</v>
      </c>
      <c r="R202" s="20">
        <v>7877592.3200000003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161902.00999999998</v>
      </c>
      <c r="AD202" s="20">
        <v>1613969.4100000004</v>
      </c>
      <c r="AE202" s="20">
        <v>0</v>
      </c>
      <c r="AF202" s="53" t="s">
        <v>723</v>
      </c>
      <c r="AG202" s="53" t="s">
        <v>723</v>
      </c>
      <c r="AH202" s="64" t="s">
        <v>723</v>
      </c>
      <c r="AT202" s="10" t="e">
        <f t="shared" ref="AT202:AT212" si="11">VLOOKUP(C202,AW:AX,2,FALSE)</f>
        <v>#N/A</v>
      </c>
      <c r="BY202" s="69"/>
      <c r="BZ202" s="52">
        <v>182923711.81999996</v>
      </c>
      <c r="CB202" s="52">
        <f>BZ202-D202</f>
        <v>53985810.709999949</v>
      </c>
      <c r="CD202" s="10" t="e">
        <f t="shared" ref="CD202:CD265" si="12">VLOOKUP(C202,CE:CF,2,FALSE)</f>
        <v>#N/A</v>
      </c>
    </row>
    <row r="203" spans="1:82" ht="61.5" x14ac:dyDescent="0.85">
      <c r="A203" s="10">
        <v>1</v>
      </c>
      <c r="B203" s="48">
        <f>SUBTOTAL(103,$A$22:A203)</f>
        <v>179</v>
      </c>
      <c r="C203" s="13" t="s">
        <v>733</v>
      </c>
      <c r="D203" s="20">
        <v>131699.56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55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67">
        <v>131699.56</v>
      </c>
      <c r="AE203" s="20">
        <v>0</v>
      </c>
      <c r="AF203" s="22">
        <v>2020</v>
      </c>
      <c r="AG203" s="23" t="s">
        <v>265</v>
      </c>
      <c r="AH203" s="23" t="s">
        <v>265</v>
      </c>
      <c r="AT203" s="10" t="e">
        <f t="shared" si="11"/>
        <v>#N/A</v>
      </c>
      <c r="BZ203" s="52"/>
      <c r="CD203" s="10" t="e">
        <f t="shared" si="12"/>
        <v>#N/A</v>
      </c>
    </row>
    <row r="204" spans="1:82" ht="61.5" x14ac:dyDescent="0.85">
      <c r="A204" s="10">
        <v>1</v>
      </c>
      <c r="B204" s="48">
        <f>SUBTOTAL(103,$A$22:A204)</f>
        <v>180</v>
      </c>
      <c r="C204" s="13" t="s">
        <v>734</v>
      </c>
      <c r="D204" s="20">
        <v>2194413.6799999997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55">
        <v>0</v>
      </c>
      <c r="L204" s="20">
        <v>0</v>
      </c>
      <c r="M204" s="27">
        <v>540.37</v>
      </c>
      <c r="N204" s="120">
        <v>2078453.13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7">
        <v>26812.05</v>
      </c>
      <c r="AD204" s="27">
        <v>89148.5</v>
      </c>
      <c r="AE204" s="20">
        <v>0</v>
      </c>
      <c r="AF204" s="22">
        <v>2020</v>
      </c>
      <c r="AG204" s="22">
        <v>2020</v>
      </c>
      <c r="AH204" s="23">
        <v>2020</v>
      </c>
      <c r="AT204" s="10" t="e">
        <f t="shared" si="11"/>
        <v>#N/A</v>
      </c>
      <c r="BZ204" s="52"/>
      <c r="CD204" s="10" t="e">
        <f t="shared" si="12"/>
        <v>#N/A</v>
      </c>
    </row>
    <row r="205" spans="1:82" ht="61.5" x14ac:dyDescent="0.85">
      <c r="A205" s="10">
        <v>1</v>
      </c>
      <c r="B205" s="48">
        <f>SUBTOTAL(103,$A$22:A205)</f>
        <v>181</v>
      </c>
      <c r="C205" s="13" t="s">
        <v>735</v>
      </c>
      <c r="D205" s="20">
        <v>62023.07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55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120">
        <v>62023.07</v>
      </c>
      <c r="AE205" s="20">
        <v>0</v>
      </c>
      <c r="AF205" s="22">
        <v>2020</v>
      </c>
      <c r="AG205" s="23" t="s">
        <v>265</v>
      </c>
      <c r="AH205" s="23" t="s">
        <v>265</v>
      </c>
      <c r="AT205" s="10" t="e">
        <f t="shared" si="11"/>
        <v>#N/A</v>
      </c>
      <c r="BZ205" s="52"/>
      <c r="CD205" s="10" t="e">
        <f t="shared" si="12"/>
        <v>#N/A</v>
      </c>
    </row>
    <row r="206" spans="1:82" ht="61.5" x14ac:dyDescent="0.85">
      <c r="A206" s="10">
        <v>1</v>
      </c>
      <c r="B206" s="48">
        <f>SUBTOTAL(103,$A$22:A206)</f>
        <v>182</v>
      </c>
      <c r="C206" s="13" t="s">
        <v>736</v>
      </c>
      <c r="D206" s="20">
        <v>4939980.5199999996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179">
        <v>3</v>
      </c>
      <c r="L206" s="27">
        <v>4939980.5199999996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2" t="s">
        <v>265</v>
      </c>
      <c r="AG206" s="22">
        <v>2020</v>
      </c>
      <c r="AH206" s="23" t="s">
        <v>265</v>
      </c>
      <c r="AT206" s="10" t="e">
        <f t="shared" si="11"/>
        <v>#N/A</v>
      </c>
      <c r="BZ206" s="52"/>
      <c r="CD206" s="10" t="e">
        <f t="shared" si="12"/>
        <v>#N/A</v>
      </c>
    </row>
    <row r="207" spans="1:82" ht="61.5" x14ac:dyDescent="0.85">
      <c r="A207" s="10">
        <v>1</v>
      </c>
      <c r="B207" s="48">
        <f>SUBTOTAL(103,$A$22:A207)</f>
        <v>183</v>
      </c>
      <c r="C207" s="13" t="s">
        <v>737</v>
      </c>
      <c r="D207" s="20">
        <v>6608023.2199999997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179">
        <v>4</v>
      </c>
      <c r="L207" s="27">
        <v>6608023.2199999997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2" t="s">
        <v>265</v>
      </c>
      <c r="AG207" s="22">
        <v>2020</v>
      </c>
      <c r="AH207" s="23" t="s">
        <v>265</v>
      </c>
      <c r="AT207" s="10" t="e">
        <f t="shared" si="11"/>
        <v>#N/A</v>
      </c>
      <c r="BZ207" s="52"/>
      <c r="CD207" s="10" t="e">
        <f t="shared" si="12"/>
        <v>#N/A</v>
      </c>
    </row>
    <row r="208" spans="1:82" ht="61.5" x14ac:dyDescent="0.85">
      <c r="A208" s="10">
        <v>1</v>
      </c>
      <c r="B208" s="48">
        <f>SUBTOTAL(103,$A$22:A208)</f>
        <v>184</v>
      </c>
      <c r="C208" s="13" t="s">
        <v>738</v>
      </c>
      <c r="D208" s="20">
        <v>8162096.2000000002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179">
        <v>5</v>
      </c>
      <c r="L208" s="27">
        <v>8162096.2000000002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2" t="s">
        <v>265</v>
      </c>
      <c r="AG208" s="22">
        <v>2020</v>
      </c>
      <c r="AH208" s="23" t="s">
        <v>265</v>
      </c>
      <c r="AT208" s="10" t="e">
        <f t="shared" si="11"/>
        <v>#N/A</v>
      </c>
      <c r="BZ208" s="52"/>
      <c r="CD208" s="10" t="e">
        <f t="shared" si="12"/>
        <v>#N/A</v>
      </c>
    </row>
    <row r="209" spans="1:82" ht="61.5" x14ac:dyDescent="0.85">
      <c r="A209" s="10">
        <v>1</v>
      </c>
      <c r="B209" s="48">
        <f>SUBTOTAL(103,$A$22:A209)</f>
        <v>185</v>
      </c>
      <c r="C209" s="13" t="s">
        <v>739</v>
      </c>
      <c r="D209" s="20">
        <v>7899262.5999999996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179">
        <v>5</v>
      </c>
      <c r="L209" s="27">
        <v>7899262.5999999996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2" t="s">
        <v>265</v>
      </c>
      <c r="AG209" s="22">
        <v>2020</v>
      </c>
      <c r="AH209" s="23" t="s">
        <v>265</v>
      </c>
      <c r="AT209" s="10" t="e">
        <f t="shared" si="11"/>
        <v>#N/A</v>
      </c>
      <c r="BZ209" s="52"/>
      <c r="CD209" s="10" t="e">
        <f t="shared" si="12"/>
        <v>#N/A</v>
      </c>
    </row>
    <row r="210" spans="1:82" ht="61.5" x14ac:dyDescent="0.85">
      <c r="A210" s="10">
        <v>1</v>
      </c>
      <c r="B210" s="48">
        <f>SUBTOTAL(103,$A$22:A210)</f>
        <v>186</v>
      </c>
      <c r="C210" s="13" t="s">
        <v>741</v>
      </c>
      <c r="D210" s="20">
        <v>1703879.76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55">
        <v>0</v>
      </c>
      <c r="L210" s="20">
        <v>0</v>
      </c>
      <c r="M210" s="27">
        <v>420.77</v>
      </c>
      <c r="N210" s="27">
        <v>1622576.28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7">
        <v>81303.48</v>
      </c>
      <c r="AE210" s="20">
        <v>0</v>
      </c>
      <c r="AF210" s="22">
        <v>2020</v>
      </c>
      <c r="AG210" s="22">
        <v>2020</v>
      </c>
      <c r="AH210" s="23" t="s">
        <v>265</v>
      </c>
      <c r="AT210" s="10" t="e">
        <f t="shared" si="11"/>
        <v>#N/A</v>
      </c>
      <c r="BZ210" s="52"/>
      <c r="CD210" s="10" t="e">
        <f t="shared" si="12"/>
        <v>#N/A</v>
      </c>
    </row>
    <row r="211" spans="1:82" ht="61.5" x14ac:dyDescent="0.85">
      <c r="A211" s="10">
        <v>1</v>
      </c>
      <c r="B211" s="48">
        <f>SUBTOTAL(103,$A$22:A211)</f>
        <v>187</v>
      </c>
      <c r="C211" s="13" t="s">
        <v>742</v>
      </c>
      <c r="D211" s="20">
        <v>114842.89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55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7">
        <v>114842.89</v>
      </c>
      <c r="AE211" s="20">
        <v>0</v>
      </c>
      <c r="AF211" s="22">
        <v>2020</v>
      </c>
      <c r="AG211" s="22" t="s">
        <v>265</v>
      </c>
      <c r="AH211" s="22" t="s">
        <v>265</v>
      </c>
      <c r="AT211" s="10" t="e">
        <f t="shared" si="11"/>
        <v>#N/A</v>
      </c>
      <c r="BZ211" s="52"/>
      <c r="CD211" s="10">
        <f t="shared" si="12"/>
        <v>1319.27</v>
      </c>
    </row>
    <row r="212" spans="1:82" ht="61.5" x14ac:dyDescent="0.85">
      <c r="A212" s="10">
        <v>1</v>
      </c>
      <c r="B212" s="48">
        <f>SUBTOTAL(103,$A$22:A212)</f>
        <v>188</v>
      </c>
      <c r="C212" s="13" t="s">
        <v>743</v>
      </c>
      <c r="D212" s="20">
        <v>136497.56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55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7">
        <v>136497.56</v>
      </c>
      <c r="AE212" s="20">
        <v>0</v>
      </c>
      <c r="AF212" s="22">
        <v>2020</v>
      </c>
      <c r="AG212" s="22" t="s">
        <v>265</v>
      </c>
      <c r="AH212" s="22" t="s">
        <v>265</v>
      </c>
      <c r="AT212" s="10" t="e">
        <f t="shared" si="11"/>
        <v>#N/A</v>
      </c>
      <c r="BZ212" s="52"/>
      <c r="CD212" s="10" t="e">
        <f t="shared" si="12"/>
        <v>#N/A</v>
      </c>
    </row>
    <row r="213" spans="1:82" ht="61.5" x14ac:dyDescent="0.85">
      <c r="A213" s="10">
        <v>1</v>
      </c>
      <c r="B213" s="48">
        <f>SUBTOTAL(103,$A$22:A213)</f>
        <v>189</v>
      </c>
      <c r="C213" s="13" t="s">
        <v>1131</v>
      </c>
      <c r="D213" s="20">
        <v>3517276.18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55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180">
        <v>815.66</v>
      </c>
      <c r="R213" s="180">
        <v>3517276.18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2" t="s">
        <v>265</v>
      </c>
      <c r="AG213" s="22">
        <v>2020</v>
      </c>
      <c r="AH213" s="23" t="s">
        <v>265</v>
      </c>
      <c r="BZ213" s="52"/>
      <c r="CD213" s="10" t="e">
        <f t="shared" si="12"/>
        <v>#N/A</v>
      </c>
    </row>
    <row r="214" spans="1:82" ht="61.5" x14ac:dyDescent="0.85">
      <c r="A214" s="10">
        <v>1</v>
      </c>
      <c r="B214" s="48">
        <f>SUBTOTAL(103,$A$22:A214)</f>
        <v>190</v>
      </c>
      <c r="C214" s="13" t="s">
        <v>1132</v>
      </c>
      <c r="D214" s="20">
        <v>581865.37</v>
      </c>
      <c r="E214" s="20">
        <v>0</v>
      </c>
      <c r="F214" s="20">
        <v>0</v>
      </c>
      <c r="G214" s="20">
        <v>0</v>
      </c>
      <c r="H214" s="20">
        <v>0</v>
      </c>
      <c r="I214" s="120">
        <v>576161.37</v>
      </c>
      <c r="J214" s="20">
        <v>0</v>
      </c>
      <c r="K214" s="55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120">
        <v>5704</v>
      </c>
      <c r="AD214" s="20">
        <v>0</v>
      </c>
      <c r="AE214" s="20">
        <v>0</v>
      </c>
      <c r="AF214" s="22" t="s">
        <v>265</v>
      </c>
      <c r="AG214" s="22">
        <v>2020</v>
      </c>
      <c r="AH214" s="23">
        <v>2020</v>
      </c>
      <c r="BZ214" s="52"/>
      <c r="CD214" s="10" t="e">
        <f t="shared" si="12"/>
        <v>#N/A</v>
      </c>
    </row>
    <row r="215" spans="1:82" ht="61.5" x14ac:dyDescent="0.85">
      <c r="A215" s="10">
        <v>1</v>
      </c>
      <c r="B215" s="48">
        <f>SUBTOTAL(103,$A$22:A215)</f>
        <v>191</v>
      </c>
      <c r="C215" s="13" t="s">
        <v>1133</v>
      </c>
      <c r="D215" s="20">
        <v>4997938.54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55">
        <v>0</v>
      </c>
      <c r="L215" s="20">
        <v>0</v>
      </c>
      <c r="M215" s="180">
        <v>1206.22</v>
      </c>
      <c r="N215" s="180">
        <v>4948943.99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19">
        <v>48994.55</v>
      </c>
      <c r="AD215" s="20">
        <v>0</v>
      </c>
      <c r="AE215" s="20">
        <v>0</v>
      </c>
      <c r="AF215" s="22" t="s">
        <v>265</v>
      </c>
      <c r="AG215" s="22">
        <v>2020</v>
      </c>
      <c r="AH215" s="23">
        <v>2020</v>
      </c>
      <c r="BZ215" s="52"/>
      <c r="CD215" s="10">
        <f t="shared" si="12"/>
        <v>1206.22</v>
      </c>
    </row>
    <row r="216" spans="1:82" ht="61.5" x14ac:dyDescent="0.85">
      <c r="A216" s="10">
        <v>1</v>
      </c>
      <c r="B216" s="48">
        <f>SUBTOTAL(103,$A$22:A216)</f>
        <v>192</v>
      </c>
      <c r="C216" s="13" t="s">
        <v>1136</v>
      </c>
      <c r="D216" s="20">
        <v>3797251.5799999996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55">
        <v>0</v>
      </c>
      <c r="L216" s="20">
        <v>0</v>
      </c>
      <c r="M216" s="27">
        <v>1111.9000000000001</v>
      </c>
      <c r="N216" s="27">
        <v>3760027.3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7">
        <v>37224.28</v>
      </c>
      <c r="AD216" s="20">
        <v>0</v>
      </c>
      <c r="AE216" s="20">
        <v>0</v>
      </c>
      <c r="AF216" s="22" t="s">
        <v>265</v>
      </c>
      <c r="AG216" s="22">
        <v>2020</v>
      </c>
      <c r="AH216" s="23">
        <v>2020</v>
      </c>
      <c r="BZ216" s="52"/>
      <c r="CD216" s="10">
        <f t="shared" si="12"/>
        <v>1137.3</v>
      </c>
    </row>
    <row r="217" spans="1:82" ht="61.5" x14ac:dyDescent="0.85">
      <c r="A217" s="10">
        <v>1</v>
      </c>
      <c r="B217" s="48">
        <f>SUBTOTAL(103,$A$22:A217)</f>
        <v>193</v>
      </c>
      <c r="C217" s="13" t="s">
        <v>1137</v>
      </c>
      <c r="D217" s="20">
        <v>1338677.8699999999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55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7">
        <v>379.48</v>
      </c>
      <c r="R217" s="27">
        <v>1325554.8799999999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7">
        <v>13122.99</v>
      </c>
      <c r="AD217" s="20">
        <v>0</v>
      </c>
      <c r="AE217" s="20">
        <v>0</v>
      </c>
      <c r="AF217" s="22" t="s">
        <v>265</v>
      </c>
      <c r="AG217" s="22">
        <v>2020</v>
      </c>
      <c r="AH217" s="23">
        <v>2020</v>
      </c>
      <c r="BZ217" s="52"/>
      <c r="CD217" s="10" t="e">
        <f t="shared" si="12"/>
        <v>#N/A</v>
      </c>
    </row>
    <row r="218" spans="1:82" ht="61.5" x14ac:dyDescent="0.85">
      <c r="A218" s="10">
        <v>1</v>
      </c>
      <c r="B218" s="48">
        <f>SUBTOTAL(103,$A$22:A218)</f>
        <v>194</v>
      </c>
      <c r="C218" s="13" t="s">
        <v>1138</v>
      </c>
      <c r="D218" s="20">
        <v>4355063.8499999996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179">
        <v>3</v>
      </c>
      <c r="L218" s="27">
        <v>4355063.8499999996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2" t="s">
        <v>265</v>
      </c>
      <c r="AG218" s="22">
        <v>2020</v>
      </c>
      <c r="AH218" s="23" t="s">
        <v>265</v>
      </c>
      <c r="BZ218" s="52"/>
      <c r="CD218" s="10" t="e">
        <f t="shared" si="12"/>
        <v>#N/A</v>
      </c>
    </row>
    <row r="219" spans="1:82" ht="61.5" x14ac:dyDescent="0.85">
      <c r="A219" s="10">
        <v>1</v>
      </c>
      <c r="B219" s="48">
        <f>SUBTOTAL(103,$A$22:A219)</f>
        <v>195</v>
      </c>
      <c r="C219" s="13" t="s">
        <v>1139</v>
      </c>
      <c r="D219" s="20">
        <v>1700754.66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55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7">
        <v>503.64</v>
      </c>
      <c r="R219" s="120">
        <v>1684082.24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120">
        <v>16672.419999999998</v>
      </c>
      <c r="AD219" s="20">
        <v>0</v>
      </c>
      <c r="AE219" s="20">
        <v>0</v>
      </c>
      <c r="AF219" s="22" t="s">
        <v>265</v>
      </c>
      <c r="AG219" s="22">
        <v>2020</v>
      </c>
      <c r="AH219" s="23">
        <v>2020</v>
      </c>
      <c r="BZ219" s="52"/>
      <c r="CD219" s="10" t="e">
        <f t="shared" si="12"/>
        <v>#N/A</v>
      </c>
    </row>
    <row r="220" spans="1:82" ht="61.5" x14ac:dyDescent="0.85">
      <c r="A220" s="10">
        <v>1</v>
      </c>
      <c r="B220" s="48">
        <f>SUBTOTAL(103,$A$22:A220)</f>
        <v>196</v>
      </c>
      <c r="C220" s="13" t="s">
        <v>1140</v>
      </c>
      <c r="D220" s="20">
        <v>1402602.78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55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7">
        <v>392.5</v>
      </c>
      <c r="R220" s="27">
        <v>1350679.02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7">
        <v>13371.72</v>
      </c>
      <c r="AD220" s="27">
        <v>38552.04</v>
      </c>
      <c r="AE220" s="20">
        <v>0</v>
      </c>
      <c r="AF220" s="22">
        <v>2020</v>
      </c>
      <c r="AG220" s="22">
        <v>2020</v>
      </c>
      <c r="AH220" s="23">
        <v>2020</v>
      </c>
      <c r="BZ220" s="52"/>
      <c r="CD220" s="10" t="e">
        <f t="shared" si="12"/>
        <v>#N/A</v>
      </c>
    </row>
    <row r="221" spans="1:82" ht="61.5" x14ac:dyDescent="0.85">
      <c r="A221" s="10">
        <v>1</v>
      </c>
      <c r="B221" s="48">
        <f>SUBTOTAL(103,$A$22:A221)</f>
        <v>197</v>
      </c>
      <c r="C221" s="13" t="s">
        <v>1141</v>
      </c>
      <c r="D221" s="20">
        <v>6356844.0800000001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179">
        <v>4</v>
      </c>
      <c r="L221" s="27">
        <v>6356844.0800000001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2" t="s">
        <v>265</v>
      </c>
      <c r="AG221" s="22">
        <v>2020</v>
      </c>
      <c r="AH221" s="23" t="s">
        <v>265</v>
      </c>
      <c r="BZ221" s="52"/>
      <c r="CD221" s="10" t="e">
        <f t="shared" si="12"/>
        <v>#N/A</v>
      </c>
    </row>
    <row r="222" spans="1:82" ht="61.5" x14ac:dyDescent="0.85">
      <c r="A222" s="10">
        <v>1</v>
      </c>
      <c r="B222" s="48">
        <f>SUBTOTAL(103,$A$22:A222)</f>
        <v>198</v>
      </c>
      <c r="C222" s="13" t="s">
        <v>1243</v>
      </c>
      <c r="D222" s="20">
        <v>172775.04000000001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55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120">
        <v>172775.04000000001</v>
      </c>
      <c r="AE222" s="20">
        <v>0</v>
      </c>
      <c r="AF222" s="22">
        <v>2020</v>
      </c>
      <c r="AG222" s="22" t="s">
        <v>265</v>
      </c>
      <c r="AH222" s="22" t="s">
        <v>265</v>
      </c>
      <c r="BZ222" s="52"/>
      <c r="CD222" s="10" t="e">
        <f t="shared" si="12"/>
        <v>#N/A</v>
      </c>
    </row>
    <row r="223" spans="1:82" ht="61.5" x14ac:dyDescent="0.85">
      <c r="A223" s="10">
        <v>1</v>
      </c>
      <c r="B223" s="48">
        <f>SUBTOTAL(103,$A$22:A223)</f>
        <v>199</v>
      </c>
      <c r="C223" s="13" t="s">
        <v>1335</v>
      </c>
      <c r="D223" s="20">
        <v>13083489.59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179">
        <v>9</v>
      </c>
      <c r="L223" s="27">
        <v>13083489.59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2" t="s">
        <v>265</v>
      </c>
      <c r="AG223" s="22">
        <v>2020</v>
      </c>
      <c r="AH223" s="23" t="s">
        <v>265</v>
      </c>
      <c r="BZ223" s="52"/>
      <c r="CD223" s="10" t="e">
        <f t="shared" si="12"/>
        <v>#N/A</v>
      </c>
    </row>
    <row r="224" spans="1:82" ht="61.5" x14ac:dyDescent="0.85">
      <c r="A224" s="10">
        <v>1</v>
      </c>
      <c r="B224" s="48">
        <f>SUBTOTAL(103,$A$22:A224)</f>
        <v>200</v>
      </c>
      <c r="C224" s="13" t="s">
        <v>1351</v>
      </c>
      <c r="D224" s="20">
        <v>5478127.7400000002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179">
        <v>3</v>
      </c>
      <c r="L224" s="27">
        <v>5478127.7400000002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2" t="s">
        <v>265</v>
      </c>
      <c r="AG224" s="22">
        <v>2020</v>
      </c>
      <c r="AH224" s="23" t="s">
        <v>265</v>
      </c>
      <c r="BZ224" s="52"/>
      <c r="CD224" s="10" t="e">
        <f t="shared" si="12"/>
        <v>#N/A</v>
      </c>
    </row>
    <row r="225" spans="1:82" ht="61.5" x14ac:dyDescent="0.85">
      <c r="A225" s="10">
        <v>1</v>
      </c>
      <c r="B225" s="48">
        <f>SUBTOTAL(103,$A$22:A225)</f>
        <v>201</v>
      </c>
      <c r="C225" s="13" t="s">
        <v>1352</v>
      </c>
      <c r="D225" s="20">
        <v>7310851.2000000002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179">
        <v>4</v>
      </c>
      <c r="L225" s="27">
        <v>7310851.2000000002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2" t="s">
        <v>265</v>
      </c>
      <c r="AG225" s="22">
        <v>2020</v>
      </c>
      <c r="AH225" s="23" t="s">
        <v>265</v>
      </c>
      <c r="BZ225" s="52"/>
      <c r="CD225" s="10" t="e">
        <f t="shared" si="12"/>
        <v>#N/A</v>
      </c>
    </row>
    <row r="226" spans="1:82" ht="61.5" x14ac:dyDescent="0.85">
      <c r="A226" s="10">
        <v>1</v>
      </c>
      <c r="B226" s="48">
        <f>SUBTOTAL(103,$A$22:A226)</f>
        <v>202</v>
      </c>
      <c r="C226" s="13" t="s">
        <v>1353</v>
      </c>
      <c r="D226" s="20">
        <v>5327196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179">
        <v>3</v>
      </c>
      <c r="L226" s="27">
        <v>5327196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2" t="s">
        <v>265</v>
      </c>
      <c r="AG226" s="22">
        <v>2020</v>
      </c>
      <c r="AH226" s="23" t="s">
        <v>265</v>
      </c>
      <c r="BZ226" s="52"/>
      <c r="CD226" s="10" t="e">
        <f t="shared" si="12"/>
        <v>#N/A</v>
      </c>
    </row>
    <row r="227" spans="1:82" ht="61.5" x14ac:dyDescent="0.85">
      <c r="A227" s="10">
        <v>1</v>
      </c>
      <c r="B227" s="48">
        <f>SUBTOTAL(103,$A$22:A227)</f>
        <v>203</v>
      </c>
      <c r="C227" s="13" t="s">
        <v>1354</v>
      </c>
      <c r="D227" s="20">
        <v>7367915.9199999999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179">
        <v>4</v>
      </c>
      <c r="L227" s="27">
        <v>7367915.9199999999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2" t="s">
        <v>265</v>
      </c>
      <c r="AG227" s="22">
        <v>2020</v>
      </c>
      <c r="AH227" s="23" t="s">
        <v>265</v>
      </c>
      <c r="BZ227" s="52"/>
      <c r="CD227" s="10" t="e">
        <f t="shared" si="12"/>
        <v>#N/A</v>
      </c>
    </row>
    <row r="228" spans="1:82" ht="61.5" x14ac:dyDescent="0.85">
      <c r="A228" s="10">
        <v>1</v>
      </c>
      <c r="B228" s="48">
        <f>SUBTOTAL(103,$A$22:A228)</f>
        <v>204</v>
      </c>
      <c r="C228" s="13" t="s">
        <v>1355</v>
      </c>
      <c r="D228" s="20">
        <v>5462413.6200000001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179">
        <v>3</v>
      </c>
      <c r="L228" s="27">
        <v>5462413.6200000001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2" t="s">
        <v>265</v>
      </c>
      <c r="AG228" s="22">
        <v>2020</v>
      </c>
      <c r="AH228" s="23" t="s">
        <v>265</v>
      </c>
      <c r="BZ228" s="52"/>
      <c r="CD228" s="10" t="e">
        <f t="shared" si="12"/>
        <v>#N/A</v>
      </c>
    </row>
    <row r="229" spans="1:82" ht="61.5" x14ac:dyDescent="0.85">
      <c r="A229" s="10">
        <v>1</v>
      </c>
      <c r="B229" s="48">
        <f>SUBTOTAL(103,$A$22:A229)</f>
        <v>205</v>
      </c>
      <c r="C229" s="13" t="s">
        <v>1497</v>
      </c>
      <c r="D229" s="20">
        <v>1452147.29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179">
        <v>1</v>
      </c>
      <c r="L229" s="27">
        <v>1452147.29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2" t="s">
        <v>265</v>
      </c>
      <c r="AG229" s="22">
        <v>2020</v>
      </c>
      <c r="AH229" s="23" t="s">
        <v>265</v>
      </c>
      <c r="BZ229" s="52"/>
      <c r="CD229" s="10" t="e">
        <f t="shared" si="12"/>
        <v>#N/A</v>
      </c>
    </row>
    <row r="230" spans="1:82" ht="61.5" x14ac:dyDescent="0.85">
      <c r="A230" s="10">
        <v>1</v>
      </c>
      <c r="B230" s="48">
        <f>SUBTOTAL(103,$A$22:A230)</f>
        <v>206</v>
      </c>
      <c r="C230" s="13" t="s">
        <v>1498</v>
      </c>
      <c r="D230" s="20">
        <v>2915220.6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179">
        <v>2</v>
      </c>
      <c r="L230" s="27">
        <v>2915220.6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2" t="s">
        <v>265</v>
      </c>
      <c r="AG230" s="22">
        <v>2020</v>
      </c>
      <c r="AH230" s="23" t="s">
        <v>265</v>
      </c>
      <c r="BZ230" s="52"/>
      <c r="CD230" s="10" t="e">
        <f t="shared" si="12"/>
        <v>#N/A</v>
      </c>
    </row>
    <row r="231" spans="1:82" ht="61.5" x14ac:dyDescent="0.85">
      <c r="A231" s="10">
        <v>1</v>
      </c>
      <c r="B231" s="48">
        <f>SUBTOTAL(103,$A$22:A231)</f>
        <v>207</v>
      </c>
      <c r="C231" s="13" t="s">
        <v>1499</v>
      </c>
      <c r="D231" s="20">
        <v>4354761.09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179">
        <v>3</v>
      </c>
      <c r="L231" s="27">
        <v>4354761.09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2" t="s">
        <v>265</v>
      </c>
      <c r="AG231" s="22">
        <v>2020</v>
      </c>
      <c r="AH231" s="23" t="s">
        <v>265</v>
      </c>
      <c r="BZ231" s="52"/>
      <c r="CD231" s="10" t="e">
        <f t="shared" si="12"/>
        <v>#N/A</v>
      </c>
    </row>
    <row r="232" spans="1:82" ht="61.5" x14ac:dyDescent="0.85">
      <c r="A232" s="10">
        <v>1</v>
      </c>
      <c r="B232" s="48">
        <f>SUBTOTAL(103,$A$22:A232)</f>
        <v>208</v>
      </c>
      <c r="C232" s="13" t="s">
        <v>746</v>
      </c>
      <c r="D232" s="20">
        <v>4557762.04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55">
        <v>3</v>
      </c>
      <c r="L232" s="20">
        <v>4474579.97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83182.070000000007</v>
      </c>
      <c r="AE232" s="20">
        <v>0</v>
      </c>
      <c r="AF232" s="22">
        <v>2020</v>
      </c>
      <c r="AG232" s="22">
        <v>2020</v>
      </c>
      <c r="AH232" s="23" t="s">
        <v>265</v>
      </c>
      <c r="AT232" s="10" t="e">
        <f>VLOOKUP(C232,AW:AX,2,FALSE)</f>
        <v>#N/A</v>
      </c>
      <c r="BZ232" s="52"/>
      <c r="CD232" s="10" t="e">
        <f t="shared" si="12"/>
        <v>#N/A</v>
      </c>
    </row>
    <row r="233" spans="1:82" ht="61.5" x14ac:dyDescent="0.85">
      <c r="A233" s="10">
        <v>1</v>
      </c>
      <c r="B233" s="48">
        <f>SUBTOTAL(103,$A$22:A233)</f>
        <v>209</v>
      </c>
      <c r="C233" s="13" t="s">
        <v>749</v>
      </c>
      <c r="D233" s="20">
        <v>3054448.7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55">
        <v>2</v>
      </c>
      <c r="L233" s="20">
        <v>2978052.58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76396.12</v>
      </c>
      <c r="AE233" s="20">
        <v>0</v>
      </c>
      <c r="AF233" s="22">
        <v>2020</v>
      </c>
      <c r="AG233" s="22">
        <v>2020</v>
      </c>
      <c r="AH233" s="23" t="s">
        <v>265</v>
      </c>
      <c r="AT233" s="10" t="e">
        <f>VLOOKUP(C233,AW:AX,2,FALSE)</f>
        <v>#N/A</v>
      </c>
      <c r="BZ233" s="52"/>
      <c r="CD233" s="10" t="e">
        <f t="shared" si="12"/>
        <v>#N/A</v>
      </c>
    </row>
    <row r="234" spans="1:82" ht="61.5" x14ac:dyDescent="0.85">
      <c r="A234" s="10">
        <v>1</v>
      </c>
      <c r="B234" s="48">
        <f>SUBTOTAL(103,$A$22:A234)</f>
        <v>210</v>
      </c>
      <c r="C234" s="13" t="s">
        <v>751</v>
      </c>
      <c r="D234" s="20">
        <v>3051298.6999999997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55">
        <v>2</v>
      </c>
      <c r="L234" s="20">
        <v>2974754.8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76543.899999999994</v>
      </c>
      <c r="AE234" s="20">
        <v>0</v>
      </c>
      <c r="AF234" s="22">
        <v>2020</v>
      </c>
      <c r="AG234" s="22">
        <v>2020</v>
      </c>
      <c r="AH234" s="23" t="s">
        <v>265</v>
      </c>
      <c r="AT234" s="10" t="e">
        <f>VLOOKUP(C234,AW:AX,2,FALSE)</f>
        <v>#N/A</v>
      </c>
      <c r="BZ234" s="52"/>
      <c r="CD234" s="10" t="e">
        <f t="shared" si="12"/>
        <v>#N/A</v>
      </c>
    </row>
    <row r="235" spans="1:82" ht="61.5" x14ac:dyDescent="0.85">
      <c r="A235" s="10">
        <v>1</v>
      </c>
      <c r="B235" s="48">
        <f>SUBTOTAL(103,$A$22:A235)</f>
        <v>211</v>
      </c>
      <c r="C235" s="13" t="s">
        <v>747</v>
      </c>
      <c r="D235" s="20">
        <v>123350.33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55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123350.33</v>
      </c>
      <c r="AE235" s="20">
        <v>0</v>
      </c>
      <c r="AF235" s="22">
        <v>2020</v>
      </c>
      <c r="AG235" s="22" t="s">
        <v>265</v>
      </c>
      <c r="AH235" s="23" t="s">
        <v>265</v>
      </c>
      <c r="AT235" s="10" t="e">
        <f>VLOOKUP(C235,AW:AX,2,FALSE)</f>
        <v>#N/A</v>
      </c>
      <c r="BZ235" s="52"/>
      <c r="CD235" s="10" t="e">
        <f t="shared" si="12"/>
        <v>#N/A</v>
      </c>
    </row>
    <row r="236" spans="1:82" ht="61.5" x14ac:dyDescent="0.85">
      <c r="A236" s="10">
        <v>1</v>
      </c>
      <c r="B236" s="48">
        <f>SUBTOTAL(103,$A$22:A236)</f>
        <v>212</v>
      </c>
      <c r="C236" s="13" t="s">
        <v>752</v>
      </c>
      <c r="D236" s="20">
        <v>1765429.7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55">
        <v>1</v>
      </c>
      <c r="L236" s="20">
        <v>1653491.95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7">
        <v>111937.75</v>
      </c>
      <c r="AE236" s="20">
        <v>0</v>
      </c>
      <c r="AF236" s="22">
        <v>2020</v>
      </c>
      <c r="AG236" s="22">
        <v>2020</v>
      </c>
      <c r="AH236" s="23" t="s">
        <v>265</v>
      </c>
      <c r="AT236" s="10" t="e">
        <f>VLOOKUP(C236,AW:AX,2,FALSE)</f>
        <v>#N/A</v>
      </c>
      <c r="BZ236" s="52"/>
      <c r="CD236" s="10" t="e">
        <f t="shared" si="12"/>
        <v>#N/A</v>
      </c>
    </row>
    <row r="237" spans="1:82" ht="61.5" x14ac:dyDescent="0.85">
      <c r="A237" s="10">
        <v>1</v>
      </c>
      <c r="B237" s="48">
        <f>SUBTOTAL(103,$A$22:A237)</f>
        <v>213</v>
      </c>
      <c r="C237" s="13" t="s">
        <v>1632</v>
      </c>
      <c r="D237" s="20">
        <v>3250173.78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55">
        <v>2</v>
      </c>
      <c r="L237" s="20">
        <v>3144002.48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7">
        <v>106171.3</v>
      </c>
      <c r="AE237" s="20">
        <v>0</v>
      </c>
      <c r="AF237" s="22">
        <v>2020</v>
      </c>
      <c r="AG237" s="22">
        <v>2020</v>
      </c>
      <c r="AH237" s="23" t="s">
        <v>265</v>
      </c>
      <c r="BZ237" s="52"/>
      <c r="CD237" s="10" t="e">
        <f t="shared" si="12"/>
        <v>#N/A</v>
      </c>
    </row>
    <row r="238" spans="1:82" ht="61.5" x14ac:dyDescent="0.85">
      <c r="A238" s="10">
        <v>1</v>
      </c>
      <c r="B238" s="48">
        <f>SUBTOTAL(103,$A$22:A238)</f>
        <v>214</v>
      </c>
      <c r="C238" s="13" t="s">
        <v>1135</v>
      </c>
      <c r="D238" s="20">
        <v>209545.8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55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209545.8</v>
      </c>
      <c r="AE238" s="20">
        <v>0</v>
      </c>
      <c r="AF238" s="22">
        <v>2020</v>
      </c>
      <c r="AG238" s="22" t="s">
        <v>265</v>
      </c>
      <c r="AH238" s="22" t="s">
        <v>265</v>
      </c>
      <c r="BZ238" s="52"/>
      <c r="CD238" s="10" t="e">
        <f t="shared" si="12"/>
        <v>#N/A</v>
      </c>
    </row>
    <row r="239" spans="1:82" ht="61.5" x14ac:dyDescent="0.85">
      <c r="B239" s="13" t="s">
        <v>730</v>
      </c>
      <c r="C239" s="178"/>
      <c r="D239" s="183">
        <v>11570369.789999999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55">
        <v>4</v>
      </c>
      <c r="L239" s="20">
        <v>6300657.04</v>
      </c>
      <c r="M239" s="20">
        <v>346.6</v>
      </c>
      <c r="N239" s="20">
        <v>1209598.77</v>
      </c>
      <c r="O239" s="20">
        <v>0</v>
      </c>
      <c r="P239" s="20">
        <v>0</v>
      </c>
      <c r="Q239" s="20">
        <v>2995.9</v>
      </c>
      <c r="R239" s="20">
        <v>3560240.43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30765.46</v>
      </c>
      <c r="AD239" s="20">
        <v>469108.09</v>
      </c>
      <c r="AE239" s="20">
        <v>0</v>
      </c>
      <c r="AF239" s="53" t="s">
        <v>723</v>
      </c>
      <c r="AG239" s="53" t="s">
        <v>723</v>
      </c>
      <c r="AH239" s="64" t="s">
        <v>723</v>
      </c>
      <c r="AT239" s="10" t="e">
        <f>VLOOKUP(C239,AW:AX,2,FALSE)</f>
        <v>#N/A</v>
      </c>
      <c r="BY239" s="69"/>
      <c r="BZ239" s="52">
        <v>51784138.459999993</v>
      </c>
      <c r="CB239" s="52">
        <f>BZ239-D239</f>
        <v>40213768.669999994</v>
      </c>
      <c r="CD239" s="10" t="e">
        <f t="shared" si="12"/>
        <v>#N/A</v>
      </c>
    </row>
    <row r="240" spans="1:82" ht="61.5" x14ac:dyDescent="0.85">
      <c r="A240" s="10">
        <v>1</v>
      </c>
      <c r="B240" s="48">
        <f>SUBTOTAL(103,$A$22:A240)</f>
        <v>215</v>
      </c>
      <c r="C240" s="13" t="s">
        <v>372</v>
      </c>
      <c r="D240" s="20">
        <v>1217400.68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55">
        <v>0</v>
      </c>
      <c r="L240" s="20">
        <v>0</v>
      </c>
      <c r="M240" s="27">
        <v>346.6</v>
      </c>
      <c r="N240" s="27">
        <v>1209598.77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7">
        <v>7801.91</v>
      </c>
      <c r="AD240" s="20">
        <v>0</v>
      </c>
      <c r="AE240" s="20">
        <v>0</v>
      </c>
      <c r="AF240" s="22" t="s">
        <v>265</v>
      </c>
      <c r="AG240" s="22">
        <v>2020</v>
      </c>
      <c r="AH240" s="23">
        <v>2020</v>
      </c>
      <c r="AT240" s="10" t="e">
        <f>VLOOKUP(C240,AW:AX,2,FALSE)</f>
        <v>#N/A</v>
      </c>
      <c r="BZ240" s="52"/>
      <c r="CB240" s="52"/>
      <c r="CD240" s="10">
        <f t="shared" si="12"/>
        <v>386.2</v>
      </c>
    </row>
    <row r="241" spans="1:82" ht="61.5" x14ac:dyDescent="0.85">
      <c r="A241" s="10">
        <v>1</v>
      </c>
      <c r="B241" s="48">
        <f>SUBTOTAL(103,$A$22:A241)</f>
        <v>216</v>
      </c>
      <c r="C241" s="13" t="s">
        <v>373</v>
      </c>
      <c r="D241" s="20">
        <v>3757493.57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55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7">
        <v>2995.9</v>
      </c>
      <c r="R241" s="120">
        <v>3560240.43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120">
        <v>22963.55</v>
      </c>
      <c r="AD241" s="27">
        <v>174289.59</v>
      </c>
      <c r="AE241" s="20">
        <v>0</v>
      </c>
      <c r="AF241" s="22">
        <v>2020</v>
      </c>
      <c r="AG241" s="22">
        <v>2020</v>
      </c>
      <c r="AH241" s="23">
        <v>2020</v>
      </c>
      <c r="AT241" s="10" t="e">
        <f>VLOOKUP(C241,AW:AX,2,FALSE)</f>
        <v>#N/A</v>
      </c>
      <c r="BZ241" s="52"/>
      <c r="CD241" s="10" t="e">
        <f t="shared" si="12"/>
        <v>#N/A</v>
      </c>
    </row>
    <row r="242" spans="1:82" ht="61.5" x14ac:dyDescent="0.85">
      <c r="A242" s="10">
        <v>1</v>
      </c>
      <c r="B242" s="48">
        <f>SUBTOTAL(103,$A$22:A242)</f>
        <v>217</v>
      </c>
      <c r="C242" s="13" t="s">
        <v>374</v>
      </c>
      <c r="D242" s="20">
        <v>174120.8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55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120">
        <v>174120.8</v>
      </c>
      <c r="AE242" s="20">
        <v>0</v>
      </c>
      <c r="AF242" s="22">
        <v>2020</v>
      </c>
      <c r="AG242" s="23" t="s">
        <v>265</v>
      </c>
      <c r="AH242" s="23" t="s">
        <v>265</v>
      </c>
      <c r="AT242" s="10" t="e">
        <f>VLOOKUP(C242,AW:AX,2,FALSE)</f>
        <v>#N/A</v>
      </c>
      <c r="BZ242" s="52"/>
      <c r="CD242" s="10" t="e">
        <f t="shared" si="12"/>
        <v>#N/A</v>
      </c>
    </row>
    <row r="243" spans="1:82" ht="61.5" x14ac:dyDescent="0.85">
      <c r="A243" s="10">
        <v>1</v>
      </c>
      <c r="B243" s="48">
        <f>SUBTOTAL(103,$A$22:A243)</f>
        <v>218</v>
      </c>
      <c r="C243" s="13" t="s">
        <v>1516</v>
      </c>
      <c r="D243" s="20">
        <v>6300657.04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179">
        <v>4</v>
      </c>
      <c r="L243" s="27">
        <v>6300657.04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2" t="s">
        <v>265</v>
      </c>
      <c r="AG243" s="22">
        <v>2020</v>
      </c>
      <c r="AH243" s="23" t="s">
        <v>265</v>
      </c>
      <c r="BZ243" s="52"/>
      <c r="CD243" s="10" t="e">
        <f t="shared" si="12"/>
        <v>#N/A</v>
      </c>
    </row>
    <row r="244" spans="1:82" ht="61.5" x14ac:dyDescent="0.85">
      <c r="A244" s="10">
        <v>1</v>
      </c>
      <c r="B244" s="48">
        <f>SUBTOTAL(103,$A$22:A244)</f>
        <v>219</v>
      </c>
      <c r="C244" s="13" t="s">
        <v>375</v>
      </c>
      <c r="D244" s="20">
        <v>120697.7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55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120697.7</v>
      </c>
      <c r="AE244" s="20">
        <v>0</v>
      </c>
      <c r="AF244" s="22">
        <v>2020</v>
      </c>
      <c r="AG244" s="23" t="s">
        <v>265</v>
      </c>
      <c r="AH244" s="23" t="s">
        <v>265</v>
      </c>
      <c r="AT244" s="10" t="e">
        <f t="shared" ref="AT244:AT255" si="13">VLOOKUP(C244,AW:AX,2,FALSE)</f>
        <v>#N/A</v>
      </c>
      <c r="BZ244" s="52"/>
      <c r="CD244" s="10" t="e">
        <f t="shared" si="12"/>
        <v>#N/A</v>
      </c>
    </row>
    <row r="245" spans="1:82" ht="61.5" x14ac:dyDescent="0.85">
      <c r="B245" s="13" t="s">
        <v>787</v>
      </c>
      <c r="C245" s="178"/>
      <c r="D245" s="183">
        <v>65365711.729999989</v>
      </c>
      <c r="E245" s="20">
        <v>682532.23</v>
      </c>
      <c r="F245" s="20">
        <v>1291083.82</v>
      </c>
      <c r="G245" s="20">
        <v>0</v>
      </c>
      <c r="H245" s="20">
        <v>288852.59999999998</v>
      </c>
      <c r="I245" s="20">
        <v>0</v>
      </c>
      <c r="J245" s="20">
        <v>0</v>
      </c>
      <c r="K245" s="55">
        <v>5</v>
      </c>
      <c r="L245" s="20">
        <v>8620900.5199999996</v>
      </c>
      <c r="M245" s="20">
        <v>15160.69</v>
      </c>
      <c r="N245" s="20">
        <v>51287574.990000002</v>
      </c>
      <c r="O245" s="20">
        <v>0</v>
      </c>
      <c r="P245" s="20">
        <v>0</v>
      </c>
      <c r="Q245" s="20">
        <v>639.89</v>
      </c>
      <c r="R245" s="20">
        <v>1660924.18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474788.58</v>
      </c>
      <c r="AD245" s="20">
        <v>1059054.8099999998</v>
      </c>
      <c r="AE245" s="20">
        <v>0</v>
      </c>
      <c r="AF245" s="53" t="s">
        <v>723</v>
      </c>
      <c r="AG245" s="53" t="s">
        <v>723</v>
      </c>
      <c r="AH245" s="64" t="s">
        <v>723</v>
      </c>
      <c r="AT245" s="10" t="e">
        <f t="shared" si="13"/>
        <v>#N/A</v>
      </c>
      <c r="BY245" s="69"/>
      <c r="BZ245" s="20">
        <v>113740245.04000002</v>
      </c>
      <c r="CA245" s="20"/>
      <c r="CB245" s="20">
        <f>BZ245-D245</f>
        <v>48374533.310000032</v>
      </c>
      <c r="CD245" s="10" t="e">
        <f t="shared" si="12"/>
        <v>#N/A</v>
      </c>
    </row>
    <row r="246" spans="1:82" ht="61.5" x14ac:dyDescent="0.85">
      <c r="A246" s="10">
        <v>1</v>
      </c>
      <c r="B246" s="48">
        <f>SUBTOTAL(103,$A$22:A246)</f>
        <v>220</v>
      </c>
      <c r="C246" s="13" t="s">
        <v>593</v>
      </c>
      <c r="D246" s="20">
        <v>3589738.75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179">
        <v>2</v>
      </c>
      <c r="L246" s="27">
        <v>3589738.75</v>
      </c>
      <c r="M246" s="20">
        <v>0</v>
      </c>
      <c r="N246" s="20">
        <v>0</v>
      </c>
      <c r="O246" s="24">
        <v>0</v>
      </c>
      <c r="P246" s="24">
        <v>0</v>
      </c>
      <c r="Q246" s="24">
        <v>0</v>
      </c>
      <c r="R246" s="24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2" t="s">
        <v>265</v>
      </c>
      <c r="AG246" s="22">
        <v>2020</v>
      </c>
      <c r="AH246" s="23" t="s">
        <v>265</v>
      </c>
      <c r="AT246" s="10" t="e">
        <f t="shared" si="13"/>
        <v>#N/A</v>
      </c>
      <c r="BZ246" s="52"/>
      <c r="CD246" s="10" t="e">
        <f t="shared" si="12"/>
        <v>#N/A</v>
      </c>
    </row>
    <row r="247" spans="1:82" ht="61.5" x14ac:dyDescent="0.85">
      <c r="A247" s="10">
        <v>1</v>
      </c>
      <c r="B247" s="48">
        <f>SUBTOTAL(103,$A$22:A247)</f>
        <v>221</v>
      </c>
      <c r="C247" s="13" t="s">
        <v>597</v>
      </c>
      <c r="D247" s="20">
        <v>130936.07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55">
        <v>0</v>
      </c>
      <c r="L247" s="20">
        <v>0</v>
      </c>
      <c r="M247" s="20">
        <v>0</v>
      </c>
      <c r="N247" s="20">
        <v>0</v>
      </c>
      <c r="O247" s="24">
        <v>0</v>
      </c>
      <c r="P247" s="24">
        <v>0</v>
      </c>
      <c r="Q247" s="24">
        <v>0</v>
      </c>
      <c r="R247" s="24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7">
        <v>130936.07</v>
      </c>
      <c r="AE247" s="20">
        <v>0</v>
      </c>
      <c r="AF247" s="22">
        <v>2020</v>
      </c>
      <c r="AG247" s="23" t="s">
        <v>265</v>
      </c>
      <c r="AH247" s="23" t="s">
        <v>265</v>
      </c>
      <c r="AT247" s="10" t="e">
        <f t="shared" si="13"/>
        <v>#N/A</v>
      </c>
      <c r="BZ247" s="52"/>
      <c r="CD247" s="10" t="e">
        <f t="shared" si="12"/>
        <v>#N/A</v>
      </c>
    </row>
    <row r="248" spans="1:82" ht="61.5" x14ac:dyDescent="0.85">
      <c r="A248" s="10">
        <v>1</v>
      </c>
      <c r="B248" s="48">
        <f>SUBTOTAL(103,$A$22:A248)</f>
        <v>222</v>
      </c>
      <c r="C248" s="13" t="s">
        <v>598</v>
      </c>
      <c r="D248" s="20">
        <v>143632.79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55">
        <v>0</v>
      </c>
      <c r="L248" s="20">
        <v>0</v>
      </c>
      <c r="M248" s="20">
        <v>0</v>
      </c>
      <c r="N248" s="20">
        <v>0</v>
      </c>
      <c r="O248" s="24">
        <v>0</v>
      </c>
      <c r="P248" s="24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120">
        <v>143632.79</v>
      </c>
      <c r="AE248" s="20">
        <v>0</v>
      </c>
      <c r="AF248" s="22">
        <v>2020</v>
      </c>
      <c r="AG248" s="23" t="s">
        <v>265</v>
      </c>
      <c r="AH248" s="23" t="s">
        <v>265</v>
      </c>
      <c r="AT248" s="10" t="e">
        <f t="shared" si="13"/>
        <v>#N/A</v>
      </c>
      <c r="BZ248" s="52"/>
      <c r="CD248" s="10" t="e">
        <f t="shared" si="12"/>
        <v>#N/A</v>
      </c>
    </row>
    <row r="249" spans="1:82" ht="61.5" x14ac:dyDescent="0.85">
      <c r="A249" s="10">
        <v>1</v>
      </c>
      <c r="B249" s="48">
        <f>SUBTOTAL(103,$A$22:A249)</f>
        <v>223</v>
      </c>
      <c r="C249" s="13" t="s">
        <v>601</v>
      </c>
      <c r="D249" s="20">
        <v>3407945.42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179">
        <v>2</v>
      </c>
      <c r="L249" s="27">
        <v>3407945.42</v>
      </c>
      <c r="M249" s="20">
        <v>0</v>
      </c>
      <c r="N249" s="20">
        <v>0</v>
      </c>
      <c r="O249" s="24">
        <v>0</v>
      </c>
      <c r="P249" s="24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2" t="s">
        <v>265</v>
      </c>
      <c r="AG249" s="22">
        <v>2020</v>
      </c>
      <c r="AH249" s="23" t="s">
        <v>265</v>
      </c>
      <c r="AT249" s="10">
        <f t="shared" si="13"/>
        <v>1</v>
      </c>
      <c r="BZ249" s="52"/>
      <c r="CD249" s="10" t="e">
        <f t="shared" si="12"/>
        <v>#N/A</v>
      </c>
    </row>
    <row r="250" spans="1:82" ht="61.5" x14ac:dyDescent="0.85">
      <c r="A250" s="10">
        <v>1</v>
      </c>
      <c r="B250" s="48">
        <f>SUBTOTAL(103,$A$22:A250)</f>
        <v>224</v>
      </c>
      <c r="C250" s="13" t="s">
        <v>603</v>
      </c>
      <c r="D250" s="20">
        <v>1860691.51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55">
        <v>0</v>
      </c>
      <c r="L250" s="20">
        <v>0</v>
      </c>
      <c r="M250" s="27">
        <v>500</v>
      </c>
      <c r="N250" s="27">
        <v>1799039.95</v>
      </c>
      <c r="O250" s="24">
        <v>0</v>
      </c>
      <c r="P250" s="24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7">
        <v>10794.24</v>
      </c>
      <c r="AD250" s="27">
        <v>50857.32</v>
      </c>
      <c r="AE250" s="20">
        <v>0</v>
      </c>
      <c r="AF250" s="22">
        <v>2020</v>
      </c>
      <c r="AG250" s="22">
        <v>2020</v>
      </c>
      <c r="AH250" s="23">
        <v>2020</v>
      </c>
      <c r="AT250" s="10" t="e">
        <f t="shared" si="13"/>
        <v>#N/A</v>
      </c>
      <c r="BZ250" s="52"/>
      <c r="CD250" s="10">
        <f t="shared" si="12"/>
        <v>486.27</v>
      </c>
    </row>
    <row r="251" spans="1:82" ht="61.5" x14ac:dyDescent="0.85">
      <c r="A251" s="10">
        <v>1</v>
      </c>
      <c r="B251" s="48">
        <f>SUBTOTAL(103,$A$22:A251)</f>
        <v>225</v>
      </c>
      <c r="C251" s="13" t="s">
        <v>606</v>
      </c>
      <c r="D251" s="20">
        <v>2404378.48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55">
        <v>0</v>
      </c>
      <c r="L251" s="20">
        <v>0</v>
      </c>
      <c r="M251" s="27">
        <v>541.6</v>
      </c>
      <c r="N251" s="27">
        <v>2283128.7999999998</v>
      </c>
      <c r="O251" s="24">
        <v>0</v>
      </c>
      <c r="P251" s="24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120">
        <v>13698.77</v>
      </c>
      <c r="AD251" s="120">
        <v>107550.91</v>
      </c>
      <c r="AE251" s="20">
        <v>0</v>
      </c>
      <c r="AF251" s="22">
        <v>2020</v>
      </c>
      <c r="AG251" s="22">
        <v>2020</v>
      </c>
      <c r="AH251" s="23">
        <v>2020</v>
      </c>
      <c r="AT251" s="10" t="e">
        <f t="shared" si="13"/>
        <v>#N/A</v>
      </c>
      <c r="BZ251" s="52"/>
      <c r="CD251" s="10">
        <f t="shared" si="12"/>
        <v>586.70000000000005</v>
      </c>
    </row>
    <row r="252" spans="1:82" ht="61.5" x14ac:dyDescent="0.85">
      <c r="A252" s="10">
        <v>1</v>
      </c>
      <c r="B252" s="48">
        <f>SUBTOTAL(103,$A$22:A252)</f>
        <v>226</v>
      </c>
      <c r="C252" s="13" t="s">
        <v>607</v>
      </c>
      <c r="D252" s="20">
        <v>1323171.2200000002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55">
        <v>0</v>
      </c>
      <c r="L252" s="20">
        <v>0</v>
      </c>
      <c r="M252" s="27">
        <v>391.2</v>
      </c>
      <c r="N252" s="27">
        <v>1270891.82</v>
      </c>
      <c r="O252" s="24">
        <v>0</v>
      </c>
      <c r="P252" s="24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7">
        <v>7625.35</v>
      </c>
      <c r="AD252" s="27">
        <v>44654.05</v>
      </c>
      <c r="AE252" s="20">
        <v>0</v>
      </c>
      <c r="AF252" s="22">
        <v>2020</v>
      </c>
      <c r="AG252" s="22">
        <v>2020</v>
      </c>
      <c r="AH252" s="23">
        <v>2020</v>
      </c>
      <c r="AT252" s="10" t="e">
        <f t="shared" si="13"/>
        <v>#N/A</v>
      </c>
      <c r="BZ252" s="52"/>
      <c r="CD252" s="10">
        <f t="shared" si="12"/>
        <v>384.56</v>
      </c>
    </row>
    <row r="253" spans="1:82" ht="61.5" x14ac:dyDescent="0.85">
      <c r="A253" s="10">
        <v>1</v>
      </c>
      <c r="B253" s="48">
        <f>SUBTOTAL(103,$A$22:A253)</f>
        <v>227</v>
      </c>
      <c r="C253" s="13" t="s">
        <v>608</v>
      </c>
      <c r="D253" s="20">
        <v>1623216.35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179">
        <v>1</v>
      </c>
      <c r="L253" s="27">
        <v>1623216.35</v>
      </c>
      <c r="M253" s="20">
        <v>0</v>
      </c>
      <c r="N253" s="20">
        <v>0</v>
      </c>
      <c r="O253" s="24">
        <v>0</v>
      </c>
      <c r="P253" s="24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2" t="s">
        <v>265</v>
      </c>
      <c r="AG253" s="22">
        <v>2020</v>
      </c>
      <c r="AH253" s="23" t="s">
        <v>265</v>
      </c>
      <c r="AT253" s="10" t="e">
        <f t="shared" si="13"/>
        <v>#N/A</v>
      </c>
      <c r="BZ253" s="52"/>
      <c r="CD253" s="10" t="e">
        <f t="shared" si="12"/>
        <v>#N/A</v>
      </c>
    </row>
    <row r="254" spans="1:82" ht="61.5" x14ac:dyDescent="0.85">
      <c r="A254" s="10">
        <v>1</v>
      </c>
      <c r="B254" s="48">
        <f>SUBTOTAL(103,$A$22:A254)</f>
        <v>228</v>
      </c>
      <c r="C254" s="13" t="s">
        <v>610</v>
      </c>
      <c r="D254" s="20">
        <v>833755.4800000001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55">
        <v>0</v>
      </c>
      <c r="L254" s="20">
        <v>0</v>
      </c>
      <c r="M254" s="27">
        <v>215.9</v>
      </c>
      <c r="N254" s="27">
        <v>785551.29</v>
      </c>
      <c r="O254" s="24">
        <v>0</v>
      </c>
      <c r="P254" s="24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7">
        <v>4713.3100000000004</v>
      </c>
      <c r="AD254" s="120">
        <v>43490.879999999997</v>
      </c>
      <c r="AE254" s="20">
        <v>0</v>
      </c>
      <c r="AF254" s="22">
        <v>2020</v>
      </c>
      <c r="AG254" s="22">
        <v>2020</v>
      </c>
      <c r="AH254" s="23">
        <v>2020</v>
      </c>
      <c r="AT254" s="10" t="e">
        <f t="shared" si="13"/>
        <v>#N/A</v>
      </c>
      <c r="BZ254" s="52"/>
      <c r="CD254" s="10" t="e">
        <f t="shared" si="12"/>
        <v>#N/A</v>
      </c>
    </row>
    <row r="255" spans="1:82" ht="61.5" x14ac:dyDescent="0.85">
      <c r="A255" s="10">
        <v>1</v>
      </c>
      <c r="B255" s="48">
        <f>SUBTOTAL(103,$A$22:A255)</f>
        <v>229</v>
      </c>
      <c r="C255" s="13" t="s">
        <v>614</v>
      </c>
      <c r="D255" s="20">
        <v>1500690.63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55">
        <v>0</v>
      </c>
      <c r="L255" s="20">
        <v>0</v>
      </c>
      <c r="M255" s="27">
        <v>565</v>
      </c>
      <c r="N255" s="27">
        <v>1491740.19</v>
      </c>
      <c r="O255" s="24">
        <v>0</v>
      </c>
      <c r="P255" s="24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7">
        <v>8950.44</v>
      </c>
      <c r="AD255" s="20">
        <v>0</v>
      </c>
      <c r="AE255" s="20">
        <v>0</v>
      </c>
      <c r="AF255" s="22" t="s">
        <v>265</v>
      </c>
      <c r="AG255" s="22">
        <v>2020</v>
      </c>
      <c r="AH255" s="23">
        <v>2020</v>
      </c>
      <c r="AT255" s="10" t="e">
        <f t="shared" si="13"/>
        <v>#N/A</v>
      </c>
      <c r="BZ255" s="52"/>
      <c r="CD255" s="10">
        <f t="shared" si="12"/>
        <v>563.1</v>
      </c>
    </row>
    <row r="256" spans="1:82" ht="61.5" x14ac:dyDescent="0.85">
      <c r="A256" s="10">
        <v>1</v>
      </c>
      <c r="B256" s="48">
        <f>SUBTOTAL(103,$A$22:A256)</f>
        <v>230</v>
      </c>
      <c r="C256" s="13" t="s">
        <v>1060</v>
      </c>
      <c r="D256" s="20">
        <v>4876210.959999999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55">
        <v>0</v>
      </c>
      <c r="L256" s="20">
        <v>0</v>
      </c>
      <c r="M256" s="27">
        <v>1093</v>
      </c>
      <c r="N256" s="27">
        <v>4724224.93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7">
        <v>28345.35</v>
      </c>
      <c r="AD256" s="27">
        <v>123640.68</v>
      </c>
      <c r="AE256" s="20">
        <v>0</v>
      </c>
      <c r="AF256" s="22">
        <v>2020</v>
      </c>
      <c r="AG256" s="22">
        <v>2020</v>
      </c>
      <c r="AH256" s="23">
        <v>2020</v>
      </c>
      <c r="BZ256" s="52"/>
      <c r="CD256" s="10" t="e">
        <f t="shared" si="12"/>
        <v>#N/A</v>
      </c>
    </row>
    <row r="257" spans="1:82" ht="61.5" x14ac:dyDescent="0.85">
      <c r="A257" s="10">
        <v>1</v>
      </c>
      <c r="B257" s="48">
        <f>SUBTOTAL(103,$A$22:A257)</f>
        <v>231</v>
      </c>
      <c r="C257" s="13" t="s">
        <v>1144</v>
      </c>
      <c r="D257" s="20">
        <v>978702.2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55">
        <v>0</v>
      </c>
      <c r="L257" s="20">
        <v>0</v>
      </c>
      <c r="M257" s="27">
        <v>540.5</v>
      </c>
      <c r="N257" s="27">
        <v>964309.88</v>
      </c>
      <c r="O257" s="24">
        <v>0</v>
      </c>
      <c r="P257" s="24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7">
        <v>14392.32</v>
      </c>
      <c r="AD257" s="20">
        <v>0</v>
      </c>
      <c r="AE257" s="20">
        <v>0</v>
      </c>
      <c r="AF257" s="22" t="s">
        <v>265</v>
      </c>
      <c r="AG257" s="22">
        <v>2020</v>
      </c>
      <c r="AH257" s="23">
        <v>2020</v>
      </c>
      <c r="BZ257" s="52"/>
      <c r="CD257" s="10">
        <f t="shared" si="12"/>
        <v>540.5</v>
      </c>
    </row>
    <row r="258" spans="1:82" ht="61.5" x14ac:dyDescent="0.85">
      <c r="A258" s="10">
        <v>1</v>
      </c>
      <c r="B258" s="48">
        <f>SUBTOTAL(103,$A$22:A258)</f>
        <v>232</v>
      </c>
      <c r="C258" s="13" t="s">
        <v>1145</v>
      </c>
      <c r="D258" s="20">
        <v>3006507.7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55">
        <v>0</v>
      </c>
      <c r="L258" s="20">
        <v>0</v>
      </c>
      <c r="M258" s="27">
        <v>612.78</v>
      </c>
      <c r="N258" s="27">
        <v>2885569.14</v>
      </c>
      <c r="O258" s="24">
        <v>0</v>
      </c>
      <c r="P258" s="24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43067.12</v>
      </c>
      <c r="AD258" s="27">
        <v>77871.44</v>
      </c>
      <c r="AE258" s="20">
        <v>0</v>
      </c>
      <c r="AF258" s="22">
        <v>2020</v>
      </c>
      <c r="AG258" s="22">
        <v>2020</v>
      </c>
      <c r="AH258" s="22">
        <v>2020</v>
      </c>
      <c r="BZ258" s="52"/>
      <c r="CD258" s="10">
        <f t="shared" si="12"/>
        <v>603.5</v>
      </c>
    </row>
    <row r="259" spans="1:82" ht="61.5" x14ac:dyDescent="0.85">
      <c r="A259" s="10">
        <v>1</v>
      </c>
      <c r="B259" s="48">
        <f>SUBTOTAL(103,$A$22:A259)</f>
        <v>233</v>
      </c>
      <c r="C259" s="13" t="s">
        <v>1146</v>
      </c>
      <c r="D259" s="20">
        <v>8000402.0100000007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55">
        <v>0</v>
      </c>
      <c r="L259" s="20">
        <v>0</v>
      </c>
      <c r="M259" s="180">
        <v>1580.66</v>
      </c>
      <c r="N259" s="180">
        <v>7882751.9400000004</v>
      </c>
      <c r="O259" s="24">
        <v>0</v>
      </c>
      <c r="P259" s="24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180">
        <v>117650.07</v>
      </c>
      <c r="AD259" s="20">
        <v>0</v>
      </c>
      <c r="AE259" s="20">
        <v>0</v>
      </c>
      <c r="AF259" s="22" t="s">
        <v>265</v>
      </c>
      <c r="AG259" s="22">
        <v>2020</v>
      </c>
      <c r="AH259" s="23">
        <v>2020</v>
      </c>
      <c r="BZ259" s="52"/>
      <c r="CD259" s="10">
        <f t="shared" si="12"/>
        <v>1650</v>
      </c>
    </row>
    <row r="260" spans="1:82" ht="61.5" x14ac:dyDescent="0.85">
      <c r="A260" s="10">
        <v>1</v>
      </c>
      <c r="B260" s="48">
        <f>SUBTOTAL(103,$A$22:A260)</f>
        <v>234</v>
      </c>
      <c r="C260" s="13" t="s">
        <v>1147</v>
      </c>
      <c r="D260" s="20">
        <v>1685713.47</v>
      </c>
      <c r="E260" s="24">
        <v>0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55">
        <v>0</v>
      </c>
      <c r="L260" s="20">
        <v>0</v>
      </c>
      <c r="M260" s="20">
        <v>0</v>
      </c>
      <c r="N260" s="20">
        <v>0</v>
      </c>
      <c r="O260" s="24">
        <v>0</v>
      </c>
      <c r="P260" s="24">
        <v>0</v>
      </c>
      <c r="Q260" s="27">
        <v>639.89</v>
      </c>
      <c r="R260" s="27">
        <v>1660924.18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7">
        <v>24789.29</v>
      </c>
      <c r="AD260" s="20">
        <v>0</v>
      </c>
      <c r="AE260" s="20">
        <v>0</v>
      </c>
      <c r="AF260" s="22" t="s">
        <v>265</v>
      </c>
      <c r="AG260" s="22">
        <v>2020</v>
      </c>
      <c r="AH260" s="23">
        <v>2020</v>
      </c>
      <c r="BZ260" s="52"/>
      <c r="CD260" s="10" t="e">
        <f t="shared" si="12"/>
        <v>#N/A</v>
      </c>
    </row>
    <row r="261" spans="1:82" ht="61.5" x14ac:dyDescent="0.85">
      <c r="A261" s="10">
        <v>1</v>
      </c>
      <c r="B261" s="48">
        <f>SUBTOTAL(103,$A$22:A261)</f>
        <v>235</v>
      </c>
      <c r="C261" s="13" t="s">
        <v>1148</v>
      </c>
      <c r="D261" s="20">
        <v>3785233.7800000003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55">
        <v>0</v>
      </c>
      <c r="L261" s="20">
        <v>0</v>
      </c>
      <c r="M261" s="27">
        <v>1913</v>
      </c>
      <c r="N261" s="27">
        <v>3729569.95</v>
      </c>
      <c r="O261" s="24">
        <v>0</v>
      </c>
      <c r="P261" s="24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7">
        <v>55663.83</v>
      </c>
      <c r="AD261" s="20">
        <v>0</v>
      </c>
      <c r="AE261" s="20">
        <v>0</v>
      </c>
      <c r="AF261" s="22" t="s">
        <v>265</v>
      </c>
      <c r="AG261" s="22">
        <v>2020</v>
      </c>
      <c r="AH261" s="23">
        <v>2020</v>
      </c>
      <c r="BZ261" s="52"/>
      <c r="CD261" s="10">
        <f t="shared" si="12"/>
        <v>1906.5</v>
      </c>
    </row>
    <row r="262" spans="1:82" ht="61.5" x14ac:dyDescent="0.85">
      <c r="A262" s="10">
        <v>1</v>
      </c>
      <c r="B262" s="48">
        <f>SUBTOTAL(103,$A$22:A262)</f>
        <v>236</v>
      </c>
      <c r="C262" s="13" t="s">
        <v>1152</v>
      </c>
      <c r="D262" s="20">
        <v>2272822.6599999997</v>
      </c>
      <c r="E262" s="27">
        <v>682532.23</v>
      </c>
      <c r="F262" s="27">
        <v>1291083.82</v>
      </c>
      <c r="G262" s="24">
        <v>0</v>
      </c>
      <c r="H262" s="27">
        <v>288852.59999999998</v>
      </c>
      <c r="I262" s="24">
        <v>0</v>
      </c>
      <c r="J262" s="24">
        <v>0</v>
      </c>
      <c r="K262" s="55">
        <v>0</v>
      </c>
      <c r="L262" s="20">
        <v>0</v>
      </c>
      <c r="M262" s="20">
        <v>0</v>
      </c>
      <c r="N262" s="20">
        <v>0</v>
      </c>
      <c r="O262" s="24">
        <v>0</v>
      </c>
      <c r="P262" s="24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7">
        <v>10354.01</v>
      </c>
      <c r="AD262" s="20">
        <v>0</v>
      </c>
      <c r="AE262" s="20">
        <v>0</v>
      </c>
      <c r="AF262" s="22" t="s">
        <v>265</v>
      </c>
      <c r="AG262" s="22">
        <v>2020</v>
      </c>
      <c r="AH262" s="23">
        <v>2020</v>
      </c>
      <c r="BZ262" s="52"/>
      <c r="CD262" s="10" t="e">
        <f t="shared" si="12"/>
        <v>#N/A</v>
      </c>
    </row>
    <row r="263" spans="1:82" ht="61.5" x14ac:dyDescent="0.85">
      <c r="A263" s="10">
        <v>1</v>
      </c>
      <c r="B263" s="48">
        <f>SUBTOTAL(103,$A$22:A263)</f>
        <v>237</v>
      </c>
      <c r="C263" s="13" t="s">
        <v>1153</v>
      </c>
      <c r="D263" s="20">
        <v>4444796.6100000003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55">
        <v>0</v>
      </c>
      <c r="L263" s="20">
        <v>0</v>
      </c>
      <c r="M263" s="27">
        <v>1284.6300000000001</v>
      </c>
      <c r="N263" s="27">
        <v>4419604.91</v>
      </c>
      <c r="O263" s="24">
        <v>0</v>
      </c>
      <c r="P263" s="24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7">
        <v>25191.7</v>
      </c>
      <c r="AD263" s="20">
        <v>0</v>
      </c>
      <c r="AE263" s="20">
        <v>0</v>
      </c>
      <c r="AF263" s="22" t="s">
        <v>265</v>
      </c>
      <c r="AG263" s="22">
        <v>2020</v>
      </c>
      <c r="AH263" s="23">
        <v>2020</v>
      </c>
      <c r="BZ263" s="52"/>
      <c r="CD263" s="10">
        <f t="shared" si="12"/>
        <v>1264.96</v>
      </c>
    </row>
    <row r="264" spans="1:82" ht="61.5" x14ac:dyDescent="0.85">
      <c r="A264" s="10">
        <v>1</v>
      </c>
      <c r="B264" s="48">
        <f>SUBTOTAL(103,$A$22:A264)</f>
        <v>238</v>
      </c>
      <c r="C264" s="13" t="s">
        <v>1154</v>
      </c>
      <c r="D264" s="20">
        <v>3526049.4499999997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55">
        <v>0</v>
      </c>
      <c r="L264" s="20">
        <v>0</v>
      </c>
      <c r="M264" s="20">
        <v>838.77</v>
      </c>
      <c r="N264" s="80">
        <v>3506064.92</v>
      </c>
      <c r="O264" s="24">
        <v>0</v>
      </c>
      <c r="P264" s="24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180">
        <v>19984.53</v>
      </c>
      <c r="AD264" s="20">
        <v>0</v>
      </c>
      <c r="AE264" s="20">
        <v>0</v>
      </c>
      <c r="AF264" s="22" t="s">
        <v>265</v>
      </c>
      <c r="AG264" s="22">
        <v>2020</v>
      </c>
      <c r="AH264" s="23">
        <v>2020</v>
      </c>
      <c r="BZ264" s="52"/>
      <c r="CD264" s="10">
        <f t="shared" si="12"/>
        <v>781</v>
      </c>
    </row>
    <row r="265" spans="1:82" ht="61.5" x14ac:dyDescent="0.85">
      <c r="A265" s="10">
        <v>1</v>
      </c>
      <c r="B265" s="48">
        <f>SUBTOTAL(103,$A$22:A265)</f>
        <v>239</v>
      </c>
      <c r="C265" s="13" t="s">
        <v>1155</v>
      </c>
      <c r="D265" s="20">
        <v>5490389.4400000004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55">
        <v>0</v>
      </c>
      <c r="L265" s="20">
        <v>0</v>
      </c>
      <c r="M265" s="27">
        <v>2418</v>
      </c>
      <c r="N265" s="27">
        <v>5459271.6500000004</v>
      </c>
      <c r="O265" s="24">
        <v>0</v>
      </c>
      <c r="P265" s="24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7">
        <v>31117.79</v>
      </c>
      <c r="AD265" s="20">
        <v>0</v>
      </c>
      <c r="AE265" s="20">
        <v>0</v>
      </c>
      <c r="AF265" s="22" t="s">
        <v>265</v>
      </c>
      <c r="AG265" s="22">
        <v>2020</v>
      </c>
      <c r="AH265" s="23">
        <v>2020</v>
      </c>
      <c r="BZ265" s="52"/>
      <c r="CD265" s="10">
        <f t="shared" si="12"/>
        <v>2073.9</v>
      </c>
    </row>
    <row r="266" spans="1:82" ht="61.5" x14ac:dyDescent="0.85">
      <c r="A266" s="10">
        <v>1</v>
      </c>
      <c r="B266" s="48">
        <f>SUBTOTAL(103,$A$22:A266)</f>
        <v>240</v>
      </c>
      <c r="C266" s="13" t="s">
        <v>1157</v>
      </c>
      <c r="D266" s="20">
        <v>4738452.92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55">
        <v>0</v>
      </c>
      <c r="L266" s="20">
        <v>0</v>
      </c>
      <c r="M266" s="27">
        <v>1174.5999999999999</v>
      </c>
      <c r="N266" s="180">
        <v>4711596.87</v>
      </c>
      <c r="O266" s="24">
        <v>0</v>
      </c>
      <c r="P266" s="24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180">
        <v>26856.05</v>
      </c>
      <c r="AD266" s="20">
        <v>0</v>
      </c>
      <c r="AE266" s="20">
        <v>0</v>
      </c>
      <c r="AF266" s="22" t="s">
        <v>265</v>
      </c>
      <c r="AG266" s="22">
        <v>2020</v>
      </c>
      <c r="AH266" s="23">
        <v>2020</v>
      </c>
      <c r="BZ266" s="52"/>
      <c r="CD266" s="10">
        <f t="shared" ref="CD266:CD329" si="14">VLOOKUP(C266,CE:CF,2,FALSE)</f>
        <v>1174.18</v>
      </c>
    </row>
    <row r="267" spans="1:82" ht="61.5" x14ac:dyDescent="0.85">
      <c r="A267" s="10">
        <v>1</v>
      </c>
      <c r="B267" s="48">
        <f>SUBTOTAL(103,$A$22:A267)</f>
        <v>241</v>
      </c>
      <c r="C267" s="13" t="s">
        <v>1158</v>
      </c>
      <c r="D267" s="20">
        <v>2182746.96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55">
        <v>0</v>
      </c>
      <c r="L267" s="20">
        <v>0</v>
      </c>
      <c r="M267" s="27">
        <v>484.14</v>
      </c>
      <c r="N267" s="180">
        <v>2170375.84</v>
      </c>
      <c r="O267" s="24">
        <v>0</v>
      </c>
      <c r="P267" s="24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180">
        <v>12371.12</v>
      </c>
      <c r="AD267" s="20">
        <v>0</v>
      </c>
      <c r="AE267" s="20">
        <v>0</v>
      </c>
      <c r="AF267" s="22" t="s">
        <v>265</v>
      </c>
      <c r="AG267" s="22">
        <v>2020</v>
      </c>
      <c r="AH267" s="23">
        <v>2020</v>
      </c>
      <c r="BZ267" s="52"/>
      <c r="CD267" s="10">
        <f t="shared" si="14"/>
        <v>484</v>
      </c>
    </row>
    <row r="268" spans="1:82" ht="61.5" x14ac:dyDescent="0.85">
      <c r="A268" s="10">
        <v>1</v>
      </c>
      <c r="B268" s="48">
        <f>SUBTOTAL(103,$A$22:A268)</f>
        <v>242</v>
      </c>
      <c r="C268" s="13" t="s">
        <v>1317</v>
      </c>
      <c r="D268" s="20">
        <v>1724602.98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55">
        <v>0</v>
      </c>
      <c r="L268" s="20">
        <v>0</v>
      </c>
      <c r="M268" s="27">
        <v>527.41999999999996</v>
      </c>
      <c r="N268" s="180">
        <v>1663637.88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180">
        <v>9981.82</v>
      </c>
      <c r="AD268" s="27">
        <v>50983.28</v>
      </c>
      <c r="AE268" s="20">
        <v>0</v>
      </c>
      <c r="AF268" s="22">
        <v>2020</v>
      </c>
      <c r="AG268" s="22">
        <v>2020</v>
      </c>
      <c r="AH268" s="23">
        <v>2020</v>
      </c>
      <c r="BZ268" s="52"/>
      <c r="CD268" s="10" t="e">
        <f t="shared" si="14"/>
        <v>#N/A</v>
      </c>
    </row>
    <row r="269" spans="1:82" ht="61.5" x14ac:dyDescent="0.85">
      <c r="A269" s="10">
        <v>1</v>
      </c>
      <c r="B269" s="48">
        <f>SUBTOTAL(103,$A$22:A269)</f>
        <v>243</v>
      </c>
      <c r="C269" s="13" t="s">
        <v>1316</v>
      </c>
      <c r="D269" s="20">
        <v>1598078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55">
        <v>0</v>
      </c>
      <c r="L269" s="20">
        <v>0</v>
      </c>
      <c r="M269" s="27">
        <v>479.49</v>
      </c>
      <c r="N269" s="180">
        <v>1540245.03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180">
        <v>9241.4699999999993</v>
      </c>
      <c r="AD269" s="27">
        <v>48591.5</v>
      </c>
      <c r="AE269" s="20">
        <v>0</v>
      </c>
      <c r="AF269" s="22">
        <v>2020</v>
      </c>
      <c r="AG269" s="22">
        <v>2020</v>
      </c>
      <c r="AH269" s="23">
        <v>2020</v>
      </c>
      <c r="BZ269" s="52"/>
      <c r="CD269" s="10" t="e">
        <f t="shared" si="14"/>
        <v>#N/A</v>
      </c>
    </row>
    <row r="270" spans="1:82" ht="61.5" x14ac:dyDescent="0.85">
      <c r="A270" s="10">
        <v>1</v>
      </c>
      <c r="B270" s="48">
        <f>SUBTOTAL(103,$A$22:A270)</f>
        <v>244</v>
      </c>
      <c r="C270" s="13" t="s">
        <v>1517</v>
      </c>
      <c r="D270" s="20">
        <v>130960.35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55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120">
        <v>130960.35</v>
      </c>
      <c r="AE270" s="20">
        <v>0</v>
      </c>
      <c r="AF270" s="22">
        <v>2020</v>
      </c>
      <c r="AG270" s="22" t="s">
        <v>265</v>
      </c>
      <c r="AH270" s="22" t="s">
        <v>265</v>
      </c>
      <c r="BZ270" s="52"/>
      <c r="CD270" s="10" t="e">
        <f t="shared" si="14"/>
        <v>#N/A</v>
      </c>
    </row>
    <row r="271" spans="1:82" ht="61.5" x14ac:dyDescent="0.85">
      <c r="A271" s="10">
        <v>1</v>
      </c>
      <c r="B271" s="48">
        <f>SUBTOTAL(103,$A$22:A271)</f>
        <v>245</v>
      </c>
      <c r="C271" s="13" t="s">
        <v>604</v>
      </c>
      <c r="D271" s="20">
        <v>105885.54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55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105885.54</v>
      </c>
      <c r="AE271" s="20">
        <v>0</v>
      </c>
      <c r="AF271" s="22">
        <v>2020</v>
      </c>
      <c r="AG271" s="22" t="s">
        <v>265</v>
      </c>
      <c r="AH271" s="22" t="s">
        <v>265</v>
      </c>
      <c r="AT271" s="10" t="e">
        <f>VLOOKUP(C271,AW:AX,2,FALSE)</f>
        <v>#N/A</v>
      </c>
      <c r="BZ271" s="52"/>
      <c r="CD271" s="10" t="e">
        <f t="shared" si="14"/>
        <v>#N/A</v>
      </c>
    </row>
    <row r="272" spans="1:82" ht="61.5" x14ac:dyDescent="0.85">
      <c r="B272" s="13" t="s">
        <v>788</v>
      </c>
      <c r="C272" s="13"/>
      <c r="D272" s="183">
        <v>14114868.93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55">
        <v>0</v>
      </c>
      <c r="L272" s="20">
        <v>0</v>
      </c>
      <c r="M272" s="20">
        <v>4487.16</v>
      </c>
      <c r="N272" s="20">
        <v>13726303.279999999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80305.45</v>
      </c>
      <c r="AD272" s="20">
        <v>308260.2</v>
      </c>
      <c r="AE272" s="20">
        <v>0</v>
      </c>
      <c r="AF272" s="53" t="s">
        <v>723</v>
      </c>
      <c r="AG272" s="53" t="s">
        <v>723</v>
      </c>
      <c r="AH272" s="64" t="s">
        <v>723</v>
      </c>
      <c r="AT272" s="10" t="e">
        <f>VLOOKUP(C272,AW:AX,2,FALSE)</f>
        <v>#N/A</v>
      </c>
      <c r="BY272" s="69"/>
      <c r="BZ272" s="52">
        <v>31393292.599999998</v>
      </c>
      <c r="CD272" s="10" t="e">
        <f t="shared" si="14"/>
        <v>#N/A</v>
      </c>
    </row>
    <row r="273" spans="1:82" ht="61.5" x14ac:dyDescent="0.85">
      <c r="A273" s="10">
        <v>1</v>
      </c>
      <c r="B273" s="48">
        <f>SUBTOTAL(103,$A$22:A273)</f>
        <v>246</v>
      </c>
      <c r="C273" s="13" t="s">
        <v>3021</v>
      </c>
      <c r="D273" s="20">
        <v>3927547.9699999997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55">
        <v>0</v>
      </c>
      <c r="L273" s="20">
        <v>0</v>
      </c>
      <c r="M273" s="27">
        <v>1278.5</v>
      </c>
      <c r="N273" s="27">
        <v>3747445.51</v>
      </c>
      <c r="O273" s="24">
        <v>0</v>
      </c>
      <c r="P273" s="24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7">
        <v>22484.67</v>
      </c>
      <c r="AD273" s="27">
        <v>157617.79</v>
      </c>
      <c r="AE273" s="20">
        <v>0</v>
      </c>
      <c r="AF273" s="22">
        <v>2020</v>
      </c>
      <c r="AG273" s="22">
        <v>2020</v>
      </c>
      <c r="AH273" s="23">
        <v>2020</v>
      </c>
      <c r="AT273" s="10" t="e">
        <f>VLOOKUP(C273,AW:AX,2,FALSE)</f>
        <v>#N/A</v>
      </c>
      <c r="BZ273" s="52"/>
      <c r="CD273" s="10" t="e">
        <f t="shared" si="14"/>
        <v>#N/A</v>
      </c>
    </row>
    <row r="274" spans="1:82" ht="61.5" x14ac:dyDescent="0.85">
      <c r="A274" s="10">
        <v>1</v>
      </c>
      <c r="B274" s="48">
        <f>SUBTOTAL(103,$A$22:A274)</f>
        <v>247</v>
      </c>
      <c r="C274" s="13" t="s">
        <v>3022</v>
      </c>
      <c r="D274" s="20">
        <v>3307384.7800000003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55">
        <v>0</v>
      </c>
      <c r="L274" s="20">
        <v>0</v>
      </c>
      <c r="M274" s="27">
        <v>1021.96</v>
      </c>
      <c r="N274" s="27">
        <v>3137914.89</v>
      </c>
      <c r="O274" s="24">
        <v>0</v>
      </c>
      <c r="P274" s="24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7">
        <v>18827.48</v>
      </c>
      <c r="AD274" s="27">
        <v>150642.41</v>
      </c>
      <c r="AE274" s="20">
        <v>0</v>
      </c>
      <c r="AF274" s="22">
        <v>2020</v>
      </c>
      <c r="AG274" s="22">
        <v>2020</v>
      </c>
      <c r="AH274" s="23">
        <v>2020</v>
      </c>
      <c r="AT274" s="10" t="e">
        <f>VLOOKUP(C274,AW:AX,2,FALSE)</f>
        <v>#N/A</v>
      </c>
      <c r="BZ274" s="52"/>
      <c r="CD274" s="10" t="e">
        <f t="shared" si="14"/>
        <v>#N/A</v>
      </c>
    </row>
    <row r="275" spans="1:82" ht="61.5" x14ac:dyDescent="0.85">
      <c r="A275" s="10">
        <v>1</v>
      </c>
      <c r="B275" s="48">
        <f>SUBTOTAL(103,$A$22:A275)</f>
        <v>248</v>
      </c>
      <c r="C275" s="13" t="s">
        <v>3023</v>
      </c>
      <c r="D275" s="20">
        <v>1446069.26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55">
        <v>0</v>
      </c>
      <c r="L275" s="20">
        <v>0</v>
      </c>
      <c r="M275" s="27">
        <v>438.9</v>
      </c>
      <c r="N275" s="27">
        <v>1437873.4</v>
      </c>
      <c r="O275" s="24">
        <v>0</v>
      </c>
      <c r="P275" s="24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120">
        <v>8195.86</v>
      </c>
      <c r="AD275" s="20">
        <v>0</v>
      </c>
      <c r="AE275" s="20">
        <v>0</v>
      </c>
      <c r="AF275" s="22" t="s">
        <v>265</v>
      </c>
      <c r="AG275" s="22">
        <v>2020</v>
      </c>
      <c r="AH275" s="23">
        <v>2020</v>
      </c>
      <c r="BZ275" s="52"/>
      <c r="CD275" s="10" t="e">
        <f t="shared" si="14"/>
        <v>#N/A</v>
      </c>
    </row>
    <row r="276" spans="1:82" ht="61.5" x14ac:dyDescent="0.85">
      <c r="A276" s="10">
        <v>1</v>
      </c>
      <c r="B276" s="48">
        <f>SUBTOTAL(103,$A$22:A276)</f>
        <v>249</v>
      </c>
      <c r="C276" s="13" t="s">
        <v>3024</v>
      </c>
      <c r="D276" s="20">
        <v>2997039.15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55">
        <v>0</v>
      </c>
      <c r="L276" s="20">
        <v>0</v>
      </c>
      <c r="M276" s="27">
        <v>970</v>
      </c>
      <c r="N276" s="27">
        <v>2980052.88</v>
      </c>
      <c r="O276" s="24">
        <v>0</v>
      </c>
      <c r="P276" s="24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7">
        <v>16986.27</v>
      </c>
      <c r="AD276" s="20">
        <v>0</v>
      </c>
      <c r="AE276" s="20">
        <v>0</v>
      </c>
      <c r="AF276" s="22" t="s">
        <v>265</v>
      </c>
      <c r="AG276" s="22">
        <v>2020</v>
      </c>
      <c r="AH276" s="23">
        <v>2020</v>
      </c>
      <c r="BZ276" s="52"/>
      <c r="CD276" s="10" t="e">
        <f t="shared" si="14"/>
        <v>#N/A</v>
      </c>
    </row>
    <row r="277" spans="1:82" ht="61.5" x14ac:dyDescent="0.85">
      <c r="A277" s="10">
        <v>1</v>
      </c>
      <c r="B277" s="48">
        <f>SUBTOTAL(103,$A$22:A277)</f>
        <v>250</v>
      </c>
      <c r="C277" s="13" t="s">
        <v>3025</v>
      </c>
      <c r="D277" s="20">
        <v>2436827.77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55">
        <v>0</v>
      </c>
      <c r="L277" s="20">
        <v>0</v>
      </c>
      <c r="M277" s="27">
        <v>777.8</v>
      </c>
      <c r="N277" s="27">
        <v>2423016.6</v>
      </c>
      <c r="O277" s="24">
        <v>0</v>
      </c>
      <c r="P277" s="24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7">
        <v>13811.17</v>
      </c>
      <c r="AD277" s="20">
        <v>0</v>
      </c>
      <c r="AE277" s="20">
        <v>0</v>
      </c>
      <c r="AF277" s="22" t="s">
        <v>265</v>
      </c>
      <c r="AG277" s="22">
        <v>2020</v>
      </c>
      <c r="AH277" s="23">
        <v>2020</v>
      </c>
      <c r="BZ277" s="52"/>
      <c r="CD277" s="10" t="e">
        <f t="shared" si="14"/>
        <v>#N/A</v>
      </c>
    </row>
    <row r="278" spans="1:82" ht="61.5" x14ac:dyDescent="0.85">
      <c r="B278" s="13" t="s">
        <v>789</v>
      </c>
      <c r="C278" s="13"/>
      <c r="D278" s="183">
        <v>30964559.009999998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55">
        <v>0</v>
      </c>
      <c r="L278" s="20">
        <v>0</v>
      </c>
      <c r="M278" s="20">
        <v>4568.6000000000004</v>
      </c>
      <c r="N278" s="20">
        <v>22101832.469999999</v>
      </c>
      <c r="O278" s="20">
        <v>0</v>
      </c>
      <c r="P278" s="20">
        <v>0</v>
      </c>
      <c r="Q278" s="20">
        <v>2556.4</v>
      </c>
      <c r="R278" s="20">
        <v>8126707.1399999997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268137.47000000003</v>
      </c>
      <c r="AD278" s="20">
        <v>467881.93</v>
      </c>
      <c r="AE278" s="20">
        <v>0</v>
      </c>
      <c r="AF278" s="53" t="s">
        <v>723</v>
      </c>
      <c r="AG278" s="53" t="s">
        <v>723</v>
      </c>
      <c r="AH278" s="64" t="s">
        <v>723</v>
      </c>
      <c r="AT278" s="10" t="e">
        <f>VLOOKUP(C278,AW:AX,2,FALSE)</f>
        <v>#N/A</v>
      </c>
      <c r="BY278" s="69"/>
      <c r="BZ278" s="52">
        <v>35599350.520000003</v>
      </c>
      <c r="CD278" s="10" t="e">
        <f t="shared" si="14"/>
        <v>#N/A</v>
      </c>
    </row>
    <row r="279" spans="1:82" ht="61.5" x14ac:dyDescent="0.85">
      <c r="A279" s="10">
        <v>1</v>
      </c>
      <c r="B279" s="48">
        <f>SUBTOTAL(103,$A$22:A279)</f>
        <v>251</v>
      </c>
      <c r="C279" s="13" t="s">
        <v>622</v>
      </c>
      <c r="D279" s="20">
        <v>3101907.63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55">
        <v>0</v>
      </c>
      <c r="L279" s="20">
        <v>0</v>
      </c>
      <c r="M279" s="27">
        <v>318.42</v>
      </c>
      <c r="N279" s="27">
        <v>1354124</v>
      </c>
      <c r="O279" s="25">
        <v>0</v>
      </c>
      <c r="P279" s="25">
        <v>0</v>
      </c>
      <c r="Q279" s="27">
        <v>617</v>
      </c>
      <c r="R279" s="27">
        <v>1623290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17864.48</v>
      </c>
      <c r="AD279" s="27">
        <v>106629.15</v>
      </c>
      <c r="AE279" s="20">
        <v>0</v>
      </c>
      <c r="AF279" s="22">
        <v>2020</v>
      </c>
      <c r="AG279" s="22">
        <v>2020</v>
      </c>
      <c r="AH279" s="23">
        <v>2020</v>
      </c>
      <c r="AT279" s="10" t="e">
        <f>VLOOKUP(C279,AW:AX,2,FALSE)</f>
        <v>#N/A</v>
      </c>
      <c r="BZ279" s="52"/>
      <c r="CD279" s="10" t="e">
        <f t="shared" si="14"/>
        <v>#N/A</v>
      </c>
    </row>
    <row r="280" spans="1:82" ht="61.5" x14ac:dyDescent="0.85">
      <c r="A280" s="10">
        <v>1</v>
      </c>
      <c r="B280" s="48">
        <f>SUBTOTAL(103,$A$22:A280)</f>
        <v>252</v>
      </c>
      <c r="C280" s="13" t="s">
        <v>617</v>
      </c>
      <c r="D280" s="20">
        <v>3151307.31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55">
        <v>0</v>
      </c>
      <c r="L280" s="20">
        <v>0</v>
      </c>
      <c r="M280" s="27">
        <v>623</v>
      </c>
      <c r="N280" s="27">
        <v>3013159.02</v>
      </c>
      <c r="O280" s="24">
        <v>0</v>
      </c>
      <c r="P280" s="24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7">
        <v>18078.95</v>
      </c>
      <c r="AD280" s="27">
        <v>120069.34</v>
      </c>
      <c r="AE280" s="20">
        <v>0</v>
      </c>
      <c r="AF280" s="22">
        <v>2020</v>
      </c>
      <c r="AG280" s="22">
        <v>2020</v>
      </c>
      <c r="AH280" s="23">
        <v>2020</v>
      </c>
      <c r="AT280" s="10" t="e">
        <f>VLOOKUP(C280,AW:AX,2,FALSE)</f>
        <v>#N/A</v>
      </c>
      <c r="BZ280" s="52"/>
      <c r="CD280" s="10" t="e">
        <f t="shared" si="14"/>
        <v>#N/A</v>
      </c>
    </row>
    <row r="281" spans="1:82" ht="61.5" x14ac:dyDescent="0.85">
      <c r="A281" s="10">
        <v>1</v>
      </c>
      <c r="B281" s="48">
        <f>SUBTOTAL(103,$A$22:A281)</f>
        <v>253</v>
      </c>
      <c r="C281" s="13" t="s">
        <v>621</v>
      </c>
      <c r="D281" s="20">
        <v>4866736.68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55">
        <v>0</v>
      </c>
      <c r="L281" s="20">
        <v>0</v>
      </c>
      <c r="M281" s="27">
        <v>1038.72</v>
      </c>
      <c r="N281" s="120">
        <v>4711362.12</v>
      </c>
      <c r="O281" s="24">
        <v>0</v>
      </c>
      <c r="P281" s="24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120">
        <v>28268.17</v>
      </c>
      <c r="AD281" s="27">
        <v>127106.39</v>
      </c>
      <c r="AE281" s="20">
        <v>0</v>
      </c>
      <c r="AF281" s="22">
        <v>2020</v>
      </c>
      <c r="AG281" s="22">
        <v>2020</v>
      </c>
      <c r="AH281" s="23">
        <v>2020</v>
      </c>
      <c r="AT281" s="10" t="e">
        <f>VLOOKUP(C281,AW:AX,2,FALSE)</f>
        <v>#N/A</v>
      </c>
      <c r="BZ281" s="52"/>
      <c r="CD281" s="10" t="e">
        <f t="shared" si="14"/>
        <v>#N/A</v>
      </c>
    </row>
    <row r="282" spans="1:82" ht="61.5" x14ac:dyDescent="0.85">
      <c r="A282" s="10">
        <v>1</v>
      </c>
      <c r="B282" s="48">
        <f>SUBTOTAL(103,$A$22:A282)</f>
        <v>254</v>
      </c>
      <c r="C282" s="13" t="s">
        <v>1162</v>
      </c>
      <c r="D282" s="20">
        <v>6540486.5499999998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55">
        <v>0</v>
      </c>
      <c r="L282" s="20">
        <v>0</v>
      </c>
      <c r="M282" s="20">
        <v>0</v>
      </c>
      <c r="N282" s="20">
        <v>0</v>
      </c>
      <c r="O282" s="24">
        <v>0</v>
      </c>
      <c r="P282" s="24">
        <v>0</v>
      </c>
      <c r="Q282" s="27">
        <v>1939.4</v>
      </c>
      <c r="R282" s="27">
        <v>6503417.1399999997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7">
        <v>37069.410000000003</v>
      </c>
      <c r="AD282" s="20">
        <v>0</v>
      </c>
      <c r="AE282" s="20">
        <v>0</v>
      </c>
      <c r="AF282" s="22" t="s">
        <v>265</v>
      </c>
      <c r="AG282" s="22">
        <v>2020</v>
      </c>
      <c r="AH282" s="23">
        <v>2020</v>
      </c>
      <c r="BZ282" s="52"/>
      <c r="CD282" s="10" t="e">
        <f t="shared" si="14"/>
        <v>#N/A</v>
      </c>
    </row>
    <row r="283" spans="1:82" ht="61.5" x14ac:dyDescent="0.85">
      <c r="A283" s="10">
        <v>1</v>
      </c>
      <c r="B283" s="48">
        <f>SUBTOTAL(103,$A$22:A283)</f>
        <v>255</v>
      </c>
      <c r="C283" s="13" t="s">
        <v>1149</v>
      </c>
      <c r="D283" s="20">
        <v>10088677.58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55">
        <v>0</v>
      </c>
      <c r="L283" s="20">
        <v>0</v>
      </c>
      <c r="M283" s="180">
        <v>1878.14</v>
      </c>
      <c r="N283" s="180">
        <v>9940318.3300000001</v>
      </c>
      <c r="O283" s="24">
        <v>0</v>
      </c>
      <c r="P283" s="24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120">
        <v>148359.25</v>
      </c>
      <c r="AD283" s="20">
        <v>0</v>
      </c>
      <c r="AE283" s="20">
        <v>0</v>
      </c>
      <c r="AF283" s="22" t="s">
        <v>265</v>
      </c>
      <c r="AG283" s="22">
        <v>2020</v>
      </c>
      <c r="AH283" s="23">
        <v>2020</v>
      </c>
      <c r="BZ283" s="52"/>
      <c r="CD283" s="10">
        <f t="shared" si="14"/>
        <v>1995.2</v>
      </c>
    </row>
    <row r="284" spans="1:82" ht="61.5" x14ac:dyDescent="0.85">
      <c r="A284" s="10">
        <v>1</v>
      </c>
      <c r="B284" s="48">
        <f>SUBTOTAL(103,$A$22:A284)</f>
        <v>256</v>
      </c>
      <c r="C284" s="13" t="s">
        <v>1525</v>
      </c>
      <c r="D284" s="20">
        <v>3215443.26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55">
        <v>0</v>
      </c>
      <c r="L284" s="20">
        <v>0</v>
      </c>
      <c r="M284" s="180">
        <v>710.32</v>
      </c>
      <c r="N284" s="180">
        <v>3082869</v>
      </c>
      <c r="O284" s="24">
        <v>0</v>
      </c>
      <c r="P284" s="24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180">
        <v>18497.21</v>
      </c>
      <c r="AD284" s="27">
        <v>114077.05</v>
      </c>
      <c r="AE284" s="20">
        <v>0</v>
      </c>
      <c r="AF284" s="22">
        <v>2020</v>
      </c>
      <c r="AG284" s="22">
        <v>2020</v>
      </c>
      <c r="AH284" s="23">
        <v>2020</v>
      </c>
      <c r="BZ284" s="52"/>
      <c r="CD284" s="10" t="e">
        <f t="shared" si="14"/>
        <v>#N/A</v>
      </c>
    </row>
    <row r="285" spans="1:82" ht="61.5" x14ac:dyDescent="0.85">
      <c r="B285" s="13" t="s">
        <v>790</v>
      </c>
      <c r="C285" s="13"/>
      <c r="D285" s="183">
        <v>12442442.430000002</v>
      </c>
      <c r="E285" s="20">
        <v>0</v>
      </c>
      <c r="F285" s="20">
        <v>83564.44</v>
      </c>
      <c r="G285" s="20">
        <v>895725.75</v>
      </c>
      <c r="H285" s="20">
        <v>61962.38</v>
      </c>
      <c r="I285" s="20">
        <v>0</v>
      </c>
      <c r="J285" s="20">
        <v>0</v>
      </c>
      <c r="K285" s="55">
        <v>0</v>
      </c>
      <c r="L285" s="20">
        <v>0</v>
      </c>
      <c r="M285" s="20">
        <v>2985.79</v>
      </c>
      <c r="N285" s="20">
        <v>11043668.1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99418.28</v>
      </c>
      <c r="AD285" s="20">
        <v>258103.47999999998</v>
      </c>
      <c r="AE285" s="20">
        <v>0</v>
      </c>
      <c r="AF285" s="53" t="s">
        <v>723</v>
      </c>
      <c r="AG285" s="53" t="s">
        <v>723</v>
      </c>
      <c r="AH285" s="64" t="s">
        <v>723</v>
      </c>
      <c r="AT285" s="10" t="e">
        <f>VLOOKUP(C285,AW:AX,2,FALSE)</f>
        <v>#N/A</v>
      </c>
      <c r="BY285" s="69"/>
      <c r="BZ285" s="52">
        <v>17002898.350000001</v>
      </c>
      <c r="CD285" s="10" t="e">
        <f t="shared" si="14"/>
        <v>#N/A</v>
      </c>
    </row>
    <row r="286" spans="1:82" ht="61.5" x14ac:dyDescent="0.85">
      <c r="A286" s="10">
        <v>1</v>
      </c>
      <c r="B286" s="48">
        <f>SUBTOTAL(103,$A$22:A286)</f>
        <v>257</v>
      </c>
      <c r="C286" s="13" t="s">
        <v>626</v>
      </c>
      <c r="D286" s="20">
        <v>5056079.6400000006</v>
      </c>
      <c r="E286" s="24">
        <v>0</v>
      </c>
      <c r="F286" s="24">
        <v>0</v>
      </c>
      <c r="G286" s="24">
        <v>0</v>
      </c>
      <c r="H286" s="24">
        <v>0</v>
      </c>
      <c r="I286" s="24">
        <v>0</v>
      </c>
      <c r="J286" s="24">
        <v>0</v>
      </c>
      <c r="K286" s="55">
        <v>0</v>
      </c>
      <c r="L286" s="20">
        <v>0</v>
      </c>
      <c r="M286" s="27">
        <v>1078.7</v>
      </c>
      <c r="N286" s="120">
        <v>4883507.32</v>
      </c>
      <c r="O286" s="24">
        <v>0</v>
      </c>
      <c r="P286" s="24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120">
        <v>29301.040000000001</v>
      </c>
      <c r="AD286" s="27">
        <v>143271.28</v>
      </c>
      <c r="AE286" s="20">
        <v>0</v>
      </c>
      <c r="AF286" s="22">
        <v>2020</v>
      </c>
      <c r="AG286" s="22">
        <v>2020</v>
      </c>
      <c r="AH286" s="23">
        <v>2020</v>
      </c>
      <c r="AT286" s="10" t="e">
        <f>VLOOKUP(C286,AW:AX,2,FALSE)</f>
        <v>#N/A</v>
      </c>
      <c r="BZ286" s="52"/>
      <c r="CD286" s="10" t="e">
        <f t="shared" si="14"/>
        <v>#N/A</v>
      </c>
    </row>
    <row r="287" spans="1:82" ht="61.5" x14ac:dyDescent="0.85">
      <c r="A287" s="10">
        <v>1</v>
      </c>
      <c r="B287" s="48">
        <f>SUBTOTAL(103,$A$22:A287)</f>
        <v>258</v>
      </c>
      <c r="C287" s="13" t="s">
        <v>623</v>
      </c>
      <c r="D287" s="20">
        <v>1162332.27</v>
      </c>
      <c r="E287" s="26">
        <v>0</v>
      </c>
      <c r="F287" s="186">
        <v>83564.44</v>
      </c>
      <c r="G287" s="27">
        <v>895725.75</v>
      </c>
      <c r="H287" s="186">
        <v>61962.38</v>
      </c>
      <c r="I287" s="26">
        <v>0</v>
      </c>
      <c r="J287" s="26">
        <v>0</v>
      </c>
      <c r="K287" s="55">
        <v>0</v>
      </c>
      <c r="L287" s="20">
        <v>0</v>
      </c>
      <c r="M287" s="20">
        <v>0</v>
      </c>
      <c r="N287" s="20">
        <v>0</v>
      </c>
      <c r="O287" s="26">
        <v>0</v>
      </c>
      <c r="P287" s="26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7">
        <v>6247.5</v>
      </c>
      <c r="AD287" s="27">
        <v>114832.2</v>
      </c>
      <c r="AE287" s="20">
        <v>0</v>
      </c>
      <c r="AF287" s="22">
        <v>2020</v>
      </c>
      <c r="AG287" s="22">
        <v>2020</v>
      </c>
      <c r="AH287" s="23">
        <v>2020</v>
      </c>
      <c r="AT287" s="10" t="e">
        <f>VLOOKUP(C287,AW:AX,2,FALSE)</f>
        <v>#N/A</v>
      </c>
      <c r="BZ287" s="52"/>
      <c r="CD287" s="10" t="e">
        <f t="shared" si="14"/>
        <v>#N/A</v>
      </c>
    </row>
    <row r="288" spans="1:82" ht="61.5" x14ac:dyDescent="0.85">
      <c r="A288" s="10">
        <v>1</v>
      </c>
      <c r="B288" s="48">
        <f>SUBTOTAL(103,$A$22:A288)</f>
        <v>259</v>
      </c>
      <c r="C288" s="13" t="s">
        <v>1163</v>
      </c>
      <c r="D288" s="20">
        <v>3164041.96</v>
      </c>
      <c r="E288" s="24">
        <v>0</v>
      </c>
      <c r="F288" s="24">
        <v>0</v>
      </c>
      <c r="G288" s="24">
        <v>0</v>
      </c>
      <c r="H288" s="24">
        <v>0</v>
      </c>
      <c r="I288" s="24">
        <v>0</v>
      </c>
      <c r="J288" s="24">
        <v>0</v>
      </c>
      <c r="K288" s="55">
        <v>0</v>
      </c>
      <c r="L288" s="20">
        <v>0</v>
      </c>
      <c r="M288" s="27">
        <v>789.35</v>
      </c>
      <c r="N288" s="27">
        <v>3145170.94</v>
      </c>
      <c r="O288" s="24">
        <v>0</v>
      </c>
      <c r="P288" s="24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7">
        <v>18871.02</v>
      </c>
      <c r="AD288" s="20">
        <v>0</v>
      </c>
      <c r="AE288" s="20">
        <v>0</v>
      </c>
      <c r="AF288" s="22" t="s">
        <v>265</v>
      </c>
      <c r="AG288" s="22">
        <v>2020</v>
      </c>
      <c r="AH288" s="23">
        <v>2020</v>
      </c>
      <c r="BZ288" s="52"/>
      <c r="CD288" s="10">
        <f t="shared" si="14"/>
        <v>855</v>
      </c>
    </row>
    <row r="289" spans="1:82" ht="61.5" x14ac:dyDescent="0.85">
      <c r="A289" s="10">
        <v>1</v>
      </c>
      <c r="B289" s="48">
        <f>SUBTOTAL(103,$A$22:A289)</f>
        <v>260</v>
      </c>
      <c r="C289" s="13" t="s">
        <v>1151</v>
      </c>
      <c r="D289" s="20">
        <v>3059988.56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55">
        <v>0</v>
      </c>
      <c r="L289" s="20">
        <v>0</v>
      </c>
      <c r="M289" s="27">
        <v>1117.74</v>
      </c>
      <c r="N289" s="120">
        <v>3014989.84</v>
      </c>
      <c r="O289" s="24">
        <v>0</v>
      </c>
      <c r="P289" s="24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120">
        <v>44998.720000000001</v>
      </c>
      <c r="AD289" s="20">
        <v>0</v>
      </c>
      <c r="AE289" s="20">
        <v>0</v>
      </c>
      <c r="AF289" s="22" t="s">
        <v>265</v>
      </c>
      <c r="AG289" s="22">
        <v>2020</v>
      </c>
      <c r="AH289" s="23">
        <v>2020</v>
      </c>
      <c r="BZ289" s="52"/>
      <c r="CD289" s="10">
        <f t="shared" si="14"/>
        <v>1155.9000000000001</v>
      </c>
    </row>
    <row r="290" spans="1:82" ht="61.5" x14ac:dyDescent="0.85">
      <c r="B290" s="13" t="s">
        <v>1242</v>
      </c>
      <c r="C290" s="13"/>
      <c r="D290" s="183">
        <v>345276.04000000004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55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340198.58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5077.46</v>
      </c>
      <c r="AD290" s="20">
        <v>0</v>
      </c>
      <c r="AE290" s="20">
        <v>0</v>
      </c>
      <c r="AF290" s="53" t="s">
        <v>723</v>
      </c>
      <c r="AG290" s="53" t="s">
        <v>723</v>
      </c>
      <c r="AH290" s="64" t="s">
        <v>723</v>
      </c>
      <c r="BY290" s="69"/>
      <c r="BZ290" s="52">
        <v>509455.14</v>
      </c>
      <c r="CD290" s="10" t="e">
        <f t="shared" si="14"/>
        <v>#N/A</v>
      </c>
    </row>
    <row r="291" spans="1:82" ht="61.5" x14ac:dyDescent="0.85">
      <c r="A291" s="10">
        <v>1</v>
      </c>
      <c r="B291" s="48">
        <f>SUBTOTAL(103,$A$22:A291)</f>
        <v>261</v>
      </c>
      <c r="C291" s="13" t="s">
        <v>1150</v>
      </c>
      <c r="D291" s="20">
        <v>345276.04000000004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55">
        <v>0</v>
      </c>
      <c r="L291" s="20">
        <v>0</v>
      </c>
      <c r="M291" s="20">
        <v>0</v>
      </c>
      <c r="N291" s="20">
        <v>0</v>
      </c>
      <c r="O291" s="24">
        <v>0</v>
      </c>
      <c r="P291" s="24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120">
        <v>340198.58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120">
        <v>5077.46</v>
      </c>
      <c r="AD291" s="20">
        <v>0</v>
      </c>
      <c r="AE291" s="20">
        <v>0</v>
      </c>
      <c r="AF291" s="22" t="s">
        <v>265</v>
      </c>
      <c r="AG291" s="22">
        <v>2020</v>
      </c>
      <c r="AH291" s="23">
        <v>2020</v>
      </c>
      <c r="BZ291" s="52"/>
      <c r="CD291" s="10" t="e">
        <f t="shared" si="14"/>
        <v>#N/A</v>
      </c>
    </row>
    <row r="292" spans="1:82" ht="61.5" x14ac:dyDescent="0.85">
      <c r="B292" s="13" t="s">
        <v>791</v>
      </c>
      <c r="C292" s="178"/>
      <c r="D292" s="183">
        <v>5773107.5300000003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55">
        <v>0</v>
      </c>
      <c r="L292" s="20">
        <v>0</v>
      </c>
      <c r="M292" s="20">
        <v>1310.67</v>
      </c>
      <c r="N292" s="20">
        <v>5593662.3499999996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56635.83</v>
      </c>
      <c r="AD292" s="20">
        <v>122809.35</v>
      </c>
      <c r="AE292" s="20">
        <v>0</v>
      </c>
      <c r="AF292" s="53" t="s">
        <v>723</v>
      </c>
      <c r="AG292" s="53" t="s">
        <v>723</v>
      </c>
      <c r="AH292" s="64" t="s">
        <v>723</v>
      </c>
      <c r="AT292" s="10" t="e">
        <f>VLOOKUP(C292,AW:AX,2,FALSE)</f>
        <v>#N/A</v>
      </c>
      <c r="BY292" s="69"/>
      <c r="BZ292" s="52">
        <v>6114371.4100000001</v>
      </c>
      <c r="CB292" s="52">
        <f>BZ292-D292</f>
        <v>341263.87999999989</v>
      </c>
      <c r="CD292" s="10" t="e">
        <f t="shared" si="14"/>
        <v>#N/A</v>
      </c>
    </row>
    <row r="293" spans="1:82" ht="61.5" x14ac:dyDescent="0.85">
      <c r="A293" s="10">
        <v>1</v>
      </c>
      <c r="B293" s="48">
        <f>SUBTOTAL(103,$A$22:A293)</f>
        <v>262</v>
      </c>
      <c r="C293" s="13" t="s">
        <v>650</v>
      </c>
      <c r="D293" s="20">
        <v>4843097.09</v>
      </c>
      <c r="E293" s="26">
        <v>0</v>
      </c>
      <c r="F293" s="26">
        <v>0</v>
      </c>
      <c r="G293" s="20">
        <v>0</v>
      </c>
      <c r="H293" s="26">
        <v>0</v>
      </c>
      <c r="I293" s="26">
        <v>0</v>
      </c>
      <c r="J293" s="26">
        <v>0</v>
      </c>
      <c r="K293" s="55">
        <v>0</v>
      </c>
      <c r="L293" s="20">
        <v>0</v>
      </c>
      <c r="M293" s="27">
        <v>1067</v>
      </c>
      <c r="N293" s="27">
        <v>4705104.47</v>
      </c>
      <c r="O293" s="26">
        <v>0</v>
      </c>
      <c r="P293" s="26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47639.18</v>
      </c>
      <c r="AD293" s="27">
        <v>90353.44</v>
      </c>
      <c r="AE293" s="20">
        <v>0</v>
      </c>
      <c r="AF293" s="22">
        <v>2020</v>
      </c>
      <c r="AG293" s="22">
        <v>2020</v>
      </c>
      <c r="AH293" s="23">
        <v>2020</v>
      </c>
      <c r="AT293" s="10" t="e">
        <f>VLOOKUP(C293,AW:AX,2,FALSE)</f>
        <v>#N/A</v>
      </c>
      <c r="BZ293" s="52"/>
      <c r="CD293" s="10">
        <f t="shared" si="14"/>
        <v>1022</v>
      </c>
    </row>
    <row r="294" spans="1:82" ht="61.5" x14ac:dyDescent="0.85">
      <c r="A294" s="10">
        <v>1</v>
      </c>
      <c r="B294" s="48">
        <f>SUBTOTAL(103,$A$22:A294)</f>
        <v>263</v>
      </c>
      <c r="C294" s="13" t="s">
        <v>648</v>
      </c>
      <c r="D294" s="20">
        <v>930010.44000000006</v>
      </c>
      <c r="E294" s="26">
        <v>0</v>
      </c>
      <c r="F294" s="26">
        <v>0</v>
      </c>
      <c r="G294" s="20">
        <v>0</v>
      </c>
      <c r="H294" s="26">
        <v>0</v>
      </c>
      <c r="I294" s="26">
        <v>0</v>
      </c>
      <c r="J294" s="26">
        <v>0</v>
      </c>
      <c r="K294" s="55">
        <v>0</v>
      </c>
      <c r="L294" s="20">
        <v>0</v>
      </c>
      <c r="M294" s="27">
        <v>243.67</v>
      </c>
      <c r="N294" s="27">
        <v>888557.88</v>
      </c>
      <c r="O294" s="26">
        <v>0</v>
      </c>
      <c r="P294" s="26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8996.65</v>
      </c>
      <c r="AD294" s="27">
        <v>32455.91</v>
      </c>
      <c r="AE294" s="20">
        <v>0</v>
      </c>
      <c r="AF294" s="22">
        <v>2020</v>
      </c>
      <c r="AG294" s="22">
        <v>2020</v>
      </c>
      <c r="AH294" s="22">
        <v>2020</v>
      </c>
      <c r="AT294" s="10" t="e">
        <f>VLOOKUP(C294,AW:AX,2,FALSE)</f>
        <v>#N/A</v>
      </c>
      <c r="BZ294" s="52"/>
      <c r="CD294" s="10">
        <f t="shared" si="14"/>
        <v>243.96</v>
      </c>
    </row>
    <row r="295" spans="1:82" ht="61.5" x14ac:dyDescent="0.85">
      <c r="B295" s="13" t="s">
        <v>792</v>
      </c>
      <c r="C295" s="13"/>
      <c r="D295" s="183">
        <v>10624337.110000001</v>
      </c>
      <c r="E295" s="20">
        <v>56761.29</v>
      </c>
      <c r="F295" s="20">
        <v>0</v>
      </c>
      <c r="G295" s="20">
        <v>313554.02</v>
      </c>
      <c r="H295" s="20">
        <v>166897.82</v>
      </c>
      <c r="I295" s="20">
        <v>0</v>
      </c>
      <c r="J295" s="20">
        <v>0</v>
      </c>
      <c r="K295" s="55">
        <v>0</v>
      </c>
      <c r="L295" s="20">
        <v>0</v>
      </c>
      <c r="M295" s="20">
        <v>0</v>
      </c>
      <c r="N295" s="20">
        <v>0</v>
      </c>
      <c r="O295" s="20">
        <v>339.3</v>
      </c>
      <c r="P295" s="20">
        <v>2618206.87</v>
      </c>
      <c r="Q295" s="20">
        <v>1964.82</v>
      </c>
      <c r="R295" s="20">
        <v>7256375.5399999991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117571.73000000001</v>
      </c>
      <c r="AD295" s="20">
        <v>94969.84</v>
      </c>
      <c r="AE295" s="20">
        <v>0</v>
      </c>
      <c r="AF295" s="53" t="s">
        <v>723</v>
      </c>
      <c r="AG295" s="53" t="s">
        <v>723</v>
      </c>
      <c r="AH295" s="64" t="s">
        <v>723</v>
      </c>
      <c r="AT295" s="10" t="e">
        <f>VLOOKUP(C295,AW:AX,2,FALSE)</f>
        <v>#N/A</v>
      </c>
      <c r="BY295" s="69"/>
      <c r="BZ295" s="52">
        <v>13474518.75</v>
      </c>
      <c r="CD295" s="10" t="e">
        <f t="shared" si="14"/>
        <v>#N/A</v>
      </c>
    </row>
    <row r="296" spans="1:82" ht="61.5" x14ac:dyDescent="0.85">
      <c r="A296" s="10">
        <v>1</v>
      </c>
      <c r="B296" s="48">
        <f>SUBTOTAL(103,$A$22:A296)</f>
        <v>264</v>
      </c>
      <c r="C296" s="13" t="s">
        <v>662</v>
      </c>
      <c r="D296" s="20">
        <v>2376905.8499999996</v>
      </c>
      <c r="E296" s="26">
        <v>0</v>
      </c>
      <c r="F296" s="26">
        <v>0</v>
      </c>
      <c r="G296" s="20">
        <v>0</v>
      </c>
      <c r="H296" s="26">
        <v>0</v>
      </c>
      <c r="I296" s="26">
        <v>0</v>
      </c>
      <c r="J296" s="26">
        <v>0</v>
      </c>
      <c r="K296" s="55">
        <v>0</v>
      </c>
      <c r="L296" s="20">
        <v>0</v>
      </c>
      <c r="M296" s="20">
        <v>0</v>
      </c>
      <c r="N296" s="20">
        <v>0</v>
      </c>
      <c r="O296" s="26">
        <v>0</v>
      </c>
      <c r="P296" s="26">
        <v>0</v>
      </c>
      <c r="Q296" s="27">
        <v>664.92</v>
      </c>
      <c r="R296" s="27">
        <v>2259063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22873.01</v>
      </c>
      <c r="AD296" s="27">
        <v>94969.84</v>
      </c>
      <c r="AE296" s="20">
        <v>0</v>
      </c>
      <c r="AF296" s="22">
        <v>2020</v>
      </c>
      <c r="AG296" s="22">
        <v>2020</v>
      </c>
      <c r="AH296" s="23">
        <v>2020</v>
      </c>
      <c r="AT296" s="10" t="e">
        <f>VLOOKUP(C296,AW:AX,2,FALSE)</f>
        <v>#N/A</v>
      </c>
      <c r="BZ296" s="52"/>
      <c r="CD296" s="10" t="e">
        <f t="shared" si="14"/>
        <v>#N/A</v>
      </c>
    </row>
    <row r="297" spans="1:82" ht="61.5" x14ac:dyDescent="0.85">
      <c r="A297" s="10">
        <v>1</v>
      </c>
      <c r="B297" s="48">
        <f>SUBTOTAL(103,$A$22:A297)</f>
        <v>265</v>
      </c>
      <c r="C297" s="13" t="s">
        <v>1166</v>
      </c>
      <c r="D297" s="20">
        <v>2513294.65</v>
      </c>
      <c r="E297" s="26">
        <v>0</v>
      </c>
      <c r="F297" s="26">
        <v>0</v>
      </c>
      <c r="G297" s="20">
        <v>0</v>
      </c>
      <c r="H297" s="26">
        <v>0</v>
      </c>
      <c r="I297" s="26">
        <v>0</v>
      </c>
      <c r="J297" s="26">
        <v>0</v>
      </c>
      <c r="K297" s="55">
        <v>0</v>
      </c>
      <c r="L297" s="20">
        <v>0</v>
      </c>
      <c r="M297" s="20">
        <v>0</v>
      </c>
      <c r="N297" s="20">
        <v>0</v>
      </c>
      <c r="O297" s="26">
        <v>0</v>
      </c>
      <c r="P297" s="26">
        <v>0</v>
      </c>
      <c r="Q297" s="27">
        <v>647.20000000000005</v>
      </c>
      <c r="R297" s="27">
        <v>2488287.36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7">
        <v>25007.29</v>
      </c>
      <c r="AD297" s="20">
        <v>0</v>
      </c>
      <c r="AE297" s="20">
        <v>0</v>
      </c>
      <c r="AF297" s="22" t="s">
        <v>265</v>
      </c>
      <c r="AG297" s="22">
        <v>2020</v>
      </c>
      <c r="AH297" s="23">
        <v>2020</v>
      </c>
      <c r="BZ297" s="52"/>
      <c r="CD297" s="10" t="e">
        <f t="shared" si="14"/>
        <v>#N/A</v>
      </c>
    </row>
    <row r="298" spans="1:82" ht="61.5" x14ac:dyDescent="0.85">
      <c r="A298" s="10">
        <v>1</v>
      </c>
      <c r="B298" s="48">
        <f>SUBTOTAL(103,$A$22:A298)</f>
        <v>266</v>
      </c>
      <c r="C298" s="13" t="s">
        <v>1167</v>
      </c>
      <c r="D298" s="20">
        <v>2534240.8800000004</v>
      </c>
      <c r="E298" s="26">
        <v>0</v>
      </c>
      <c r="F298" s="26">
        <v>0</v>
      </c>
      <c r="G298" s="20">
        <v>0</v>
      </c>
      <c r="H298" s="26">
        <v>0</v>
      </c>
      <c r="I298" s="26">
        <v>0</v>
      </c>
      <c r="J298" s="26">
        <v>0</v>
      </c>
      <c r="K298" s="55">
        <v>0</v>
      </c>
      <c r="L298" s="20">
        <v>0</v>
      </c>
      <c r="M298" s="20">
        <v>0</v>
      </c>
      <c r="N298" s="20">
        <v>0</v>
      </c>
      <c r="O298" s="26">
        <v>0</v>
      </c>
      <c r="P298" s="26">
        <v>0</v>
      </c>
      <c r="Q298" s="27">
        <v>652.70000000000005</v>
      </c>
      <c r="R298" s="27">
        <v>2509025.1800000002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7">
        <v>25215.7</v>
      </c>
      <c r="AD298" s="20">
        <v>0</v>
      </c>
      <c r="AE298" s="20">
        <v>0</v>
      </c>
      <c r="AF298" s="22" t="s">
        <v>265</v>
      </c>
      <c r="AG298" s="22">
        <v>2020</v>
      </c>
      <c r="AH298" s="23">
        <v>2020</v>
      </c>
      <c r="BZ298" s="52"/>
      <c r="CD298" s="10" t="e">
        <f t="shared" si="14"/>
        <v>#N/A</v>
      </c>
    </row>
    <row r="299" spans="1:82" ht="61.5" x14ac:dyDescent="0.85">
      <c r="A299" s="10">
        <v>1</v>
      </c>
      <c r="B299" s="48">
        <f>SUBTOTAL(103,$A$22:A299)</f>
        <v>267</v>
      </c>
      <c r="C299" s="13" t="s">
        <v>1168</v>
      </c>
      <c r="D299" s="20">
        <v>542612.12</v>
      </c>
      <c r="E299" s="120">
        <v>56761.29</v>
      </c>
      <c r="F299" s="26">
        <v>0</v>
      </c>
      <c r="G299" s="120">
        <v>313554.02</v>
      </c>
      <c r="H299" s="120">
        <v>166897.82</v>
      </c>
      <c r="I299" s="26">
        <v>0</v>
      </c>
      <c r="J299" s="26">
        <v>0</v>
      </c>
      <c r="K299" s="55">
        <v>0</v>
      </c>
      <c r="L299" s="20">
        <v>0</v>
      </c>
      <c r="M299" s="20">
        <v>0</v>
      </c>
      <c r="N299" s="20">
        <v>0</v>
      </c>
      <c r="O299" s="26">
        <v>0</v>
      </c>
      <c r="P299" s="26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5398.99</v>
      </c>
      <c r="AD299" s="20">
        <v>0</v>
      </c>
      <c r="AE299" s="20">
        <v>0</v>
      </c>
      <c r="AF299" s="22" t="s">
        <v>265</v>
      </c>
      <c r="AG299" s="22">
        <v>2020</v>
      </c>
      <c r="AH299" s="23">
        <v>2020</v>
      </c>
      <c r="BZ299" s="52"/>
      <c r="CD299" s="10" t="e">
        <f t="shared" si="14"/>
        <v>#N/A</v>
      </c>
    </row>
    <row r="300" spans="1:82" ht="61.5" x14ac:dyDescent="0.85">
      <c r="A300" s="10">
        <v>1</v>
      </c>
      <c r="B300" s="48">
        <f>SUBTOTAL(103,$A$22:A300)</f>
        <v>268</v>
      </c>
      <c r="C300" s="13" t="s">
        <v>1169</v>
      </c>
      <c r="D300" s="20">
        <v>2657283.6100000003</v>
      </c>
      <c r="E300" s="26">
        <v>0</v>
      </c>
      <c r="F300" s="26">
        <v>0</v>
      </c>
      <c r="G300" s="20">
        <v>0</v>
      </c>
      <c r="H300" s="26">
        <v>0</v>
      </c>
      <c r="I300" s="26">
        <v>0</v>
      </c>
      <c r="J300" s="26">
        <v>0</v>
      </c>
      <c r="K300" s="55">
        <v>0</v>
      </c>
      <c r="L300" s="20">
        <v>0</v>
      </c>
      <c r="M300" s="20">
        <v>0</v>
      </c>
      <c r="N300" s="20">
        <v>0</v>
      </c>
      <c r="O300" s="27">
        <v>339.3</v>
      </c>
      <c r="P300" s="27">
        <v>2618206.87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39076.74</v>
      </c>
      <c r="AD300" s="20">
        <v>0</v>
      </c>
      <c r="AE300" s="20">
        <v>0</v>
      </c>
      <c r="AF300" s="22" t="s">
        <v>265</v>
      </c>
      <c r="AG300" s="22">
        <v>2020</v>
      </c>
      <c r="AH300" s="23">
        <v>2020</v>
      </c>
      <c r="BZ300" s="52"/>
      <c r="CD300" s="10" t="e">
        <f t="shared" si="14"/>
        <v>#N/A</v>
      </c>
    </row>
    <row r="301" spans="1:82" ht="61.5" x14ac:dyDescent="0.85">
      <c r="B301" s="13" t="s">
        <v>793</v>
      </c>
      <c r="C301" s="13"/>
      <c r="D301" s="183">
        <v>4459924</v>
      </c>
      <c r="E301" s="20">
        <v>94214.06</v>
      </c>
      <c r="F301" s="20">
        <v>0</v>
      </c>
      <c r="G301" s="20">
        <v>0</v>
      </c>
      <c r="H301" s="20">
        <v>205262.31</v>
      </c>
      <c r="I301" s="20">
        <v>585724.52</v>
      </c>
      <c r="J301" s="20">
        <v>0</v>
      </c>
      <c r="K301" s="55">
        <v>0</v>
      </c>
      <c r="L301" s="20">
        <v>0</v>
      </c>
      <c r="M301" s="20">
        <v>647</v>
      </c>
      <c r="N301" s="20">
        <v>3348175.42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44670.939999999995</v>
      </c>
      <c r="AD301" s="20">
        <v>181876.75</v>
      </c>
      <c r="AE301" s="20">
        <v>0</v>
      </c>
      <c r="AF301" s="53" t="s">
        <v>723</v>
      </c>
      <c r="AG301" s="53" t="s">
        <v>723</v>
      </c>
      <c r="AH301" s="64" t="s">
        <v>723</v>
      </c>
      <c r="AT301" s="10" t="e">
        <f>VLOOKUP(C301,AW:AX,2,FALSE)</f>
        <v>#N/A</v>
      </c>
      <c r="BY301" s="69"/>
      <c r="BZ301" s="52">
        <v>4109300.7899999996</v>
      </c>
      <c r="CD301" s="10" t="e">
        <f t="shared" si="14"/>
        <v>#N/A</v>
      </c>
    </row>
    <row r="302" spans="1:82" ht="61.5" x14ac:dyDescent="0.85">
      <c r="A302" s="10">
        <v>1</v>
      </c>
      <c r="B302" s="48">
        <f>SUBTOTAL(103,$A$22:A302)</f>
        <v>269</v>
      </c>
      <c r="C302" s="13" t="s">
        <v>663</v>
      </c>
      <c r="D302" s="20">
        <v>3466608.69</v>
      </c>
      <c r="E302" s="26">
        <v>0</v>
      </c>
      <c r="F302" s="26">
        <v>0</v>
      </c>
      <c r="G302" s="20">
        <v>0</v>
      </c>
      <c r="H302" s="26">
        <v>0</v>
      </c>
      <c r="I302" s="26">
        <v>0</v>
      </c>
      <c r="J302" s="26">
        <v>0</v>
      </c>
      <c r="K302" s="55">
        <v>0</v>
      </c>
      <c r="L302" s="20">
        <v>0</v>
      </c>
      <c r="M302" s="27">
        <v>647</v>
      </c>
      <c r="N302" s="27">
        <v>3348175.42</v>
      </c>
      <c r="O302" s="26">
        <v>0</v>
      </c>
      <c r="P302" s="26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7">
        <v>33900.28</v>
      </c>
      <c r="AD302" s="27">
        <v>84532.99</v>
      </c>
      <c r="AE302" s="20">
        <v>0</v>
      </c>
      <c r="AF302" s="22">
        <v>2020</v>
      </c>
      <c r="AG302" s="22">
        <v>2020</v>
      </c>
      <c r="AH302" s="23">
        <v>2020</v>
      </c>
      <c r="AT302" s="10" t="e">
        <f>VLOOKUP(C302,AW:AX,2,FALSE)</f>
        <v>#N/A</v>
      </c>
      <c r="BZ302" s="52"/>
      <c r="CD302" s="10" t="e">
        <f t="shared" si="14"/>
        <v>#N/A</v>
      </c>
    </row>
    <row r="303" spans="1:82" ht="61.5" x14ac:dyDescent="0.85">
      <c r="A303" s="10">
        <v>1</v>
      </c>
      <c r="B303" s="48">
        <f>SUBTOTAL(103,$A$22:A303)</f>
        <v>270</v>
      </c>
      <c r="C303" s="13" t="s">
        <v>656</v>
      </c>
      <c r="D303" s="20">
        <v>34358.44</v>
      </c>
      <c r="E303" s="26">
        <v>0</v>
      </c>
      <c r="F303" s="26">
        <v>0</v>
      </c>
      <c r="G303" s="20">
        <v>0</v>
      </c>
      <c r="H303" s="26">
        <v>0</v>
      </c>
      <c r="I303" s="20">
        <v>0</v>
      </c>
      <c r="J303" s="26">
        <v>0</v>
      </c>
      <c r="K303" s="55">
        <v>0</v>
      </c>
      <c r="L303" s="20">
        <v>0</v>
      </c>
      <c r="M303" s="20">
        <v>0</v>
      </c>
      <c r="N303" s="20">
        <v>0</v>
      </c>
      <c r="O303" s="26">
        <v>0</v>
      </c>
      <c r="P303" s="26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7">
        <v>34358.44</v>
      </c>
      <c r="AE303" s="20">
        <v>0</v>
      </c>
      <c r="AF303" s="22">
        <v>2020</v>
      </c>
      <c r="AG303" s="22" t="s">
        <v>265</v>
      </c>
      <c r="AH303" s="22" t="s">
        <v>265</v>
      </c>
      <c r="AT303" s="10" t="e">
        <f>VLOOKUP(C303,AW:AX,2,FALSE)</f>
        <v>#N/A</v>
      </c>
      <c r="BZ303" s="52"/>
      <c r="CD303" s="10" t="e">
        <f t="shared" si="14"/>
        <v>#N/A</v>
      </c>
    </row>
    <row r="304" spans="1:82" ht="61.5" x14ac:dyDescent="0.85">
      <c r="A304" s="10">
        <v>1</v>
      </c>
      <c r="B304" s="48">
        <f>SUBTOTAL(103,$A$22:A304)</f>
        <v>271</v>
      </c>
      <c r="C304" s="13" t="s">
        <v>655</v>
      </c>
      <c r="D304" s="20">
        <v>576667.37</v>
      </c>
      <c r="E304" s="26">
        <v>0</v>
      </c>
      <c r="F304" s="26">
        <v>0</v>
      </c>
      <c r="G304" s="20">
        <v>0</v>
      </c>
      <c r="H304" s="26">
        <v>0</v>
      </c>
      <c r="I304" s="27">
        <v>508533.15</v>
      </c>
      <c r="J304" s="26">
        <v>0</v>
      </c>
      <c r="K304" s="55">
        <v>0</v>
      </c>
      <c r="L304" s="20">
        <v>0</v>
      </c>
      <c r="M304" s="20">
        <v>0</v>
      </c>
      <c r="N304" s="20">
        <v>0</v>
      </c>
      <c r="O304" s="26">
        <v>0</v>
      </c>
      <c r="P304" s="26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5148.8999999999996</v>
      </c>
      <c r="AD304" s="27">
        <v>62985.32</v>
      </c>
      <c r="AE304" s="20">
        <v>0</v>
      </c>
      <c r="AF304" s="22">
        <v>2020</v>
      </c>
      <c r="AG304" s="22">
        <v>2020</v>
      </c>
      <c r="AH304" s="23">
        <v>2020</v>
      </c>
      <c r="AT304" s="10" t="e">
        <f>VLOOKUP(C304,AW:AX,2,FALSE)</f>
        <v>#N/A</v>
      </c>
      <c r="BZ304" s="52"/>
      <c r="CD304" s="10" t="e">
        <f t="shared" si="14"/>
        <v>#N/A</v>
      </c>
    </row>
    <row r="305" spans="1:82" ht="61.5" x14ac:dyDescent="0.85">
      <c r="A305" s="10">
        <v>1</v>
      </c>
      <c r="B305" s="48">
        <f>SUBTOTAL(103,$A$22:A305)</f>
        <v>272</v>
      </c>
      <c r="C305" s="13" t="s">
        <v>1174</v>
      </c>
      <c r="D305" s="20">
        <v>248507.08000000002</v>
      </c>
      <c r="E305" s="120">
        <v>94214.06</v>
      </c>
      <c r="F305" s="26">
        <v>0</v>
      </c>
      <c r="G305" s="20">
        <v>0</v>
      </c>
      <c r="H305" s="120">
        <v>150638.6</v>
      </c>
      <c r="I305" s="26">
        <v>0</v>
      </c>
      <c r="J305" s="26">
        <v>0</v>
      </c>
      <c r="K305" s="55">
        <v>0</v>
      </c>
      <c r="L305" s="20">
        <v>0</v>
      </c>
      <c r="M305" s="20">
        <v>0</v>
      </c>
      <c r="N305" s="20">
        <v>0</v>
      </c>
      <c r="O305" s="26">
        <v>0</v>
      </c>
      <c r="P305" s="26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3654.42</v>
      </c>
      <c r="AD305" s="20">
        <v>0</v>
      </c>
      <c r="AE305" s="20">
        <v>0</v>
      </c>
      <c r="AF305" s="22" t="s">
        <v>265</v>
      </c>
      <c r="AG305" s="22">
        <v>2020</v>
      </c>
      <c r="AH305" s="23">
        <v>2020</v>
      </c>
      <c r="BZ305" s="52"/>
      <c r="CD305" s="10" t="e">
        <f t="shared" si="14"/>
        <v>#N/A</v>
      </c>
    </row>
    <row r="306" spans="1:82" ht="61.5" x14ac:dyDescent="0.85">
      <c r="A306" s="10">
        <v>1</v>
      </c>
      <c r="B306" s="48">
        <f>SUBTOTAL(103,$A$22:A306)</f>
        <v>273</v>
      </c>
      <c r="C306" s="13" t="s">
        <v>1175</v>
      </c>
      <c r="D306" s="20">
        <v>133782.41999999998</v>
      </c>
      <c r="E306" s="26">
        <v>0</v>
      </c>
      <c r="F306" s="26">
        <v>0</v>
      </c>
      <c r="G306" s="20">
        <v>0</v>
      </c>
      <c r="H306" s="120">
        <v>54623.71</v>
      </c>
      <c r="I306" s="120">
        <v>77191.37</v>
      </c>
      <c r="J306" s="26">
        <v>0</v>
      </c>
      <c r="K306" s="55">
        <v>0</v>
      </c>
      <c r="L306" s="20">
        <v>0</v>
      </c>
      <c r="M306" s="20">
        <v>0</v>
      </c>
      <c r="N306" s="20">
        <v>0</v>
      </c>
      <c r="O306" s="26">
        <v>0</v>
      </c>
      <c r="P306" s="26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1967.34</v>
      </c>
      <c r="AD306" s="20">
        <v>0</v>
      </c>
      <c r="AE306" s="20">
        <v>0</v>
      </c>
      <c r="AF306" s="22" t="s">
        <v>265</v>
      </c>
      <c r="AG306" s="22">
        <v>2020</v>
      </c>
      <c r="AH306" s="23">
        <v>2020</v>
      </c>
      <c r="BZ306" s="52"/>
      <c r="CD306" s="10" t="e">
        <f t="shared" si="14"/>
        <v>#N/A</v>
      </c>
    </row>
    <row r="307" spans="1:82" ht="61.5" x14ac:dyDescent="0.85">
      <c r="B307" s="13" t="s">
        <v>794</v>
      </c>
      <c r="C307" s="13"/>
      <c r="D307" s="183">
        <v>1997229.1400000001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55">
        <v>0</v>
      </c>
      <c r="L307" s="20">
        <v>0</v>
      </c>
      <c r="M307" s="20">
        <v>775.93</v>
      </c>
      <c r="N307" s="20">
        <v>1845774.1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18688.46</v>
      </c>
      <c r="AD307" s="20">
        <v>132766.57999999999</v>
      </c>
      <c r="AE307" s="20">
        <v>0</v>
      </c>
      <c r="AF307" s="53" t="s">
        <v>723</v>
      </c>
      <c r="AG307" s="53" t="s">
        <v>723</v>
      </c>
      <c r="AH307" s="64" t="s">
        <v>723</v>
      </c>
      <c r="AT307" s="10" t="e">
        <f t="shared" ref="AT307:AT317" si="15">VLOOKUP(C307,AW:AX,2,FALSE)</f>
        <v>#N/A</v>
      </c>
      <c r="BY307" s="69"/>
      <c r="BZ307" s="52">
        <v>3674943.51</v>
      </c>
      <c r="CD307" s="10" t="e">
        <f t="shared" si="14"/>
        <v>#N/A</v>
      </c>
    </row>
    <row r="308" spans="1:82" ht="61.5" x14ac:dyDescent="0.85">
      <c r="A308" s="10">
        <v>1</v>
      </c>
      <c r="B308" s="48">
        <f>SUBTOTAL(103,$A$22:A308)</f>
        <v>274</v>
      </c>
      <c r="C308" s="13" t="s">
        <v>653</v>
      </c>
      <c r="D308" s="20">
        <v>1997229.1400000001</v>
      </c>
      <c r="E308" s="26">
        <v>0</v>
      </c>
      <c r="F308" s="26">
        <v>0</v>
      </c>
      <c r="G308" s="20">
        <v>0</v>
      </c>
      <c r="H308" s="26">
        <v>0</v>
      </c>
      <c r="I308" s="26">
        <v>0</v>
      </c>
      <c r="J308" s="26">
        <v>0</v>
      </c>
      <c r="K308" s="55">
        <v>0</v>
      </c>
      <c r="L308" s="20">
        <v>0</v>
      </c>
      <c r="M308" s="27">
        <v>775.93</v>
      </c>
      <c r="N308" s="27">
        <v>1845774.1</v>
      </c>
      <c r="O308" s="26">
        <v>0</v>
      </c>
      <c r="P308" s="26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7">
        <v>18688.46</v>
      </c>
      <c r="AD308" s="27">
        <v>132766.57999999999</v>
      </c>
      <c r="AE308" s="20">
        <v>0</v>
      </c>
      <c r="AF308" s="22">
        <v>2020</v>
      </c>
      <c r="AG308" s="22">
        <v>2020</v>
      </c>
      <c r="AH308" s="23">
        <v>2020</v>
      </c>
      <c r="AT308" s="10" t="e">
        <f t="shared" si="15"/>
        <v>#N/A</v>
      </c>
      <c r="BZ308" s="52"/>
      <c r="CD308" s="10" t="e">
        <f t="shared" si="14"/>
        <v>#N/A</v>
      </c>
    </row>
    <row r="309" spans="1:82" ht="61.5" x14ac:dyDescent="0.85">
      <c r="B309" s="13" t="s">
        <v>795</v>
      </c>
      <c r="C309" s="13"/>
      <c r="D309" s="183">
        <v>29976052.369999997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55">
        <v>6</v>
      </c>
      <c r="L309" s="20">
        <v>8696097.8399999999</v>
      </c>
      <c r="M309" s="20">
        <v>5138.55</v>
      </c>
      <c r="N309" s="20">
        <v>17781364.059999999</v>
      </c>
      <c r="O309" s="20">
        <v>0</v>
      </c>
      <c r="P309" s="20">
        <v>0</v>
      </c>
      <c r="Q309" s="20">
        <v>664.65200000000004</v>
      </c>
      <c r="R309" s="20">
        <v>2073147.13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217841.08</v>
      </c>
      <c r="AD309" s="20">
        <v>847602.26</v>
      </c>
      <c r="AE309" s="20">
        <v>360000</v>
      </c>
      <c r="AF309" s="53" t="s">
        <v>723</v>
      </c>
      <c r="AG309" s="53" t="s">
        <v>723</v>
      </c>
      <c r="AH309" s="64" t="s">
        <v>723</v>
      </c>
      <c r="AT309" s="10" t="e">
        <f t="shared" si="15"/>
        <v>#N/A</v>
      </c>
      <c r="BY309" s="69"/>
      <c r="BZ309" s="52">
        <v>50473058.759999998</v>
      </c>
      <c r="CB309" s="52">
        <f>BZ309-D309</f>
        <v>20497006.390000001</v>
      </c>
      <c r="CD309" s="10" t="e">
        <f t="shared" si="14"/>
        <v>#N/A</v>
      </c>
    </row>
    <row r="310" spans="1:82" ht="61.5" x14ac:dyDescent="0.85">
      <c r="A310" s="10">
        <v>1</v>
      </c>
      <c r="B310" s="48">
        <f>SUBTOTAL(103,$A$22:A310)</f>
        <v>275</v>
      </c>
      <c r="C310" s="13" t="s">
        <v>657</v>
      </c>
      <c r="D310" s="20">
        <v>95474.18</v>
      </c>
      <c r="E310" s="26">
        <v>0</v>
      </c>
      <c r="F310" s="26">
        <v>0</v>
      </c>
      <c r="G310" s="20">
        <v>0</v>
      </c>
      <c r="H310" s="26">
        <v>0</v>
      </c>
      <c r="I310" s="26">
        <v>0</v>
      </c>
      <c r="J310" s="26">
        <v>0</v>
      </c>
      <c r="K310" s="55">
        <v>0</v>
      </c>
      <c r="L310" s="20">
        <v>0</v>
      </c>
      <c r="M310" s="20">
        <v>0</v>
      </c>
      <c r="N310" s="20">
        <v>0</v>
      </c>
      <c r="O310" s="26">
        <v>0</v>
      </c>
      <c r="P310" s="26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7">
        <v>95474.18</v>
      </c>
      <c r="AE310" s="20">
        <v>0</v>
      </c>
      <c r="AF310" s="22">
        <v>2020</v>
      </c>
      <c r="AG310" s="22" t="s">
        <v>265</v>
      </c>
      <c r="AH310" s="22" t="s">
        <v>265</v>
      </c>
      <c r="AT310" s="10" t="e">
        <f t="shared" si="15"/>
        <v>#N/A</v>
      </c>
      <c r="BZ310" s="52"/>
      <c r="CD310" s="10" t="e">
        <f t="shared" si="14"/>
        <v>#N/A</v>
      </c>
    </row>
    <row r="311" spans="1:82" ht="61.5" x14ac:dyDescent="0.85">
      <c r="A311" s="10">
        <v>1</v>
      </c>
      <c r="B311" s="48">
        <f>SUBTOTAL(103,$A$22:A311)</f>
        <v>276</v>
      </c>
      <c r="C311" s="13" t="s">
        <v>641</v>
      </c>
      <c r="D311" s="20">
        <v>6906704.6500000004</v>
      </c>
      <c r="E311" s="26">
        <v>0</v>
      </c>
      <c r="F311" s="26">
        <v>0</v>
      </c>
      <c r="G311" s="20">
        <v>0</v>
      </c>
      <c r="H311" s="26">
        <v>0</v>
      </c>
      <c r="I311" s="26">
        <v>0</v>
      </c>
      <c r="J311" s="26">
        <v>0</v>
      </c>
      <c r="K311" s="55">
        <v>0</v>
      </c>
      <c r="L311" s="20">
        <v>0</v>
      </c>
      <c r="M311" s="27">
        <v>1260</v>
      </c>
      <c r="N311" s="27">
        <v>6705665.3499999996</v>
      </c>
      <c r="O311" s="26">
        <v>0</v>
      </c>
      <c r="P311" s="26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7">
        <v>67894.86</v>
      </c>
      <c r="AD311" s="27">
        <v>133144.44</v>
      </c>
      <c r="AE311" s="20">
        <v>0</v>
      </c>
      <c r="AF311" s="22">
        <v>2020</v>
      </c>
      <c r="AG311" s="22">
        <v>2020</v>
      </c>
      <c r="AH311" s="23">
        <v>2020</v>
      </c>
      <c r="AT311" s="10" t="e">
        <f t="shared" si="15"/>
        <v>#N/A</v>
      </c>
      <c r="BZ311" s="52"/>
      <c r="CD311" s="10" t="e">
        <f t="shared" si="14"/>
        <v>#N/A</v>
      </c>
    </row>
    <row r="312" spans="1:82" ht="61.5" x14ac:dyDescent="0.85">
      <c r="A312" s="10">
        <v>1</v>
      </c>
      <c r="B312" s="48">
        <f>SUBTOTAL(103,$A$22:A312)</f>
        <v>277</v>
      </c>
      <c r="C312" s="13" t="s">
        <v>636</v>
      </c>
      <c r="D312" s="20">
        <v>1582418.76</v>
      </c>
      <c r="E312" s="26">
        <v>0</v>
      </c>
      <c r="F312" s="26">
        <v>0</v>
      </c>
      <c r="G312" s="20">
        <v>0</v>
      </c>
      <c r="H312" s="26">
        <v>0</v>
      </c>
      <c r="I312" s="26">
        <v>0</v>
      </c>
      <c r="J312" s="26">
        <v>0</v>
      </c>
      <c r="K312" s="55">
        <v>0</v>
      </c>
      <c r="L312" s="20">
        <v>0</v>
      </c>
      <c r="M312" s="27">
        <v>740.9</v>
      </c>
      <c r="N312" s="27">
        <v>1479456.34</v>
      </c>
      <c r="O312" s="26">
        <v>0</v>
      </c>
      <c r="P312" s="26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7">
        <v>14979.5</v>
      </c>
      <c r="AD312" s="27">
        <v>87982.92</v>
      </c>
      <c r="AE312" s="20">
        <v>0</v>
      </c>
      <c r="AF312" s="22">
        <v>2020</v>
      </c>
      <c r="AG312" s="22">
        <v>2020</v>
      </c>
      <c r="AH312" s="23">
        <v>2020</v>
      </c>
      <c r="AT312" s="10" t="e">
        <f t="shared" si="15"/>
        <v>#N/A</v>
      </c>
      <c r="BZ312" s="52"/>
      <c r="CD312" s="10">
        <f t="shared" si="14"/>
        <v>900</v>
      </c>
    </row>
    <row r="313" spans="1:82" ht="61.5" x14ac:dyDescent="0.85">
      <c r="A313" s="10">
        <v>1</v>
      </c>
      <c r="B313" s="48">
        <f>SUBTOTAL(103,$A$22:A313)</f>
        <v>278</v>
      </c>
      <c r="C313" s="13" t="s">
        <v>637</v>
      </c>
      <c r="D313" s="20">
        <v>1494720.17</v>
      </c>
      <c r="E313" s="26">
        <v>0</v>
      </c>
      <c r="F313" s="26">
        <v>0</v>
      </c>
      <c r="G313" s="20">
        <v>0</v>
      </c>
      <c r="H313" s="26">
        <v>0</v>
      </c>
      <c r="I313" s="26">
        <v>0</v>
      </c>
      <c r="J313" s="26">
        <v>0</v>
      </c>
      <c r="K313" s="55">
        <v>0</v>
      </c>
      <c r="L313" s="20">
        <v>0</v>
      </c>
      <c r="M313" s="27">
        <v>787.1</v>
      </c>
      <c r="N313" s="27">
        <v>1392636.8</v>
      </c>
      <c r="O313" s="26">
        <v>0</v>
      </c>
      <c r="P313" s="26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7">
        <v>14100.45</v>
      </c>
      <c r="AD313" s="27">
        <v>87982.92</v>
      </c>
      <c r="AE313" s="20">
        <v>0</v>
      </c>
      <c r="AF313" s="22">
        <v>2020</v>
      </c>
      <c r="AG313" s="22">
        <v>2020</v>
      </c>
      <c r="AH313" s="23">
        <v>2020</v>
      </c>
      <c r="AT313" s="10" t="e">
        <f t="shared" si="15"/>
        <v>#N/A</v>
      </c>
      <c r="BZ313" s="52"/>
      <c r="CD313" s="10">
        <f t="shared" si="14"/>
        <v>900</v>
      </c>
    </row>
    <row r="314" spans="1:82" ht="61.5" x14ac:dyDescent="0.85">
      <c r="A314" s="10">
        <v>1</v>
      </c>
      <c r="B314" s="48">
        <f>SUBTOTAL(103,$A$22:A314)</f>
        <v>279</v>
      </c>
      <c r="C314" s="13" t="s">
        <v>638</v>
      </c>
      <c r="D314" s="20">
        <v>1534580.28</v>
      </c>
      <c r="E314" s="26">
        <v>0</v>
      </c>
      <c r="F314" s="26">
        <v>0</v>
      </c>
      <c r="G314" s="20">
        <v>0</v>
      </c>
      <c r="H314" s="26">
        <v>0</v>
      </c>
      <c r="I314" s="26">
        <v>0</v>
      </c>
      <c r="J314" s="26">
        <v>0</v>
      </c>
      <c r="K314" s="55">
        <v>0</v>
      </c>
      <c r="L314" s="20">
        <v>0</v>
      </c>
      <c r="M314" s="27">
        <v>760.1</v>
      </c>
      <c r="N314" s="27">
        <v>1432097.37</v>
      </c>
      <c r="O314" s="26">
        <v>0</v>
      </c>
      <c r="P314" s="26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7">
        <v>14499.99</v>
      </c>
      <c r="AD314" s="27">
        <v>87982.92</v>
      </c>
      <c r="AE314" s="20">
        <v>0</v>
      </c>
      <c r="AF314" s="22">
        <v>2020</v>
      </c>
      <c r="AG314" s="22">
        <v>2020</v>
      </c>
      <c r="AH314" s="23">
        <v>2020</v>
      </c>
      <c r="AT314" s="10" t="e">
        <f t="shared" si="15"/>
        <v>#N/A</v>
      </c>
      <c r="BZ314" s="52"/>
      <c r="CD314" s="10">
        <f t="shared" si="14"/>
        <v>900</v>
      </c>
    </row>
    <row r="315" spans="1:82" ht="61.5" x14ac:dyDescent="0.85">
      <c r="A315" s="10">
        <v>1</v>
      </c>
      <c r="B315" s="48">
        <f>SUBTOTAL(103,$A$22:A315)</f>
        <v>280</v>
      </c>
      <c r="C315" s="13" t="s">
        <v>631</v>
      </c>
      <c r="D315" s="20">
        <v>3346564.4</v>
      </c>
      <c r="E315" s="26">
        <v>0</v>
      </c>
      <c r="F315" s="26">
        <v>0</v>
      </c>
      <c r="G315" s="20">
        <v>0</v>
      </c>
      <c r="H315" s="26">
        <v>0</v>
      </c>
      <c r="I315" s="26">
        <v>0</v>
      </c>
      <c r="J315" s="26">
        <v>0</v>
      </c>
      <c r="K315" s="55">
        <v>2</v>
      </c>
      <c r="L315" s="20">
        <v>3270373.96</v>
      </c>
      <c r="M315" s="20">
        <v>0</v>
      </c>
      <c r="N315" s="20">
        <v>0</v>
      </c>
      <c r="O315" s="26">
        <v>0</v>
      </c>
      <c r="P315" s="26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7">
        <v>76190.44</v>
      </c>
      <c r="AE315" s="20">
        <v>0</v>
      </c>
      <c r="AF315" s="22">
        <v>2020</v>
      </c>
      <c r="AG315" s="22">
        <v>2020</v>
      </c>
      <c r="AH315" s="23" t="s">
        <v>265</v>
      </c>
      <c r="AT315" s="10" t="e">
        <f t="shared" si="15"/>
        <v>#N/A</v>
      </c>
      <c r="BZ315" s="52"/>
      <c r="CD315" s="10" t="e">
        <f t="shared" si="14"/>
        <v>#N/A</v>
      </c>
    </row>
    <row r="316" spans="1:82" ht="61.5" x14ac:dyDescent="0.85">
      <c r="A316" s="10">
        <v>1</v>
      </c>
      <c r="B316" s="48">
        <f>SUBTOTAL(103,$A$22:A316)</f>
        <v>281</v>
      </c>
      <c r="C316" s="13" t="s">
        <v>644</v>
      </c>
      <c r="D316" s="20">
        <v>101554.75</v>
      </c>
      <c r="E316" s="26">
        <v>0</v>
      </c>
      <c r="F316" s="26">
        <v>0</v>
      </c>
      <c r="G316" s="20">
        <v>0</v>
      </c>
      <c r="H316" s="26">
        <v>0</v>
      </c>
      <c r="I316" s="26">
        <v>0</v>
      </c>
      <c r="J316" s="26">
        <v>0</v>
      </c>
      <c r="K316" s="55">
        <v>0</v>
      </c>
      <c r="L316" s="20">
        <v>0</v>
      </c>
      <c r="M316" s="20">
        <v>0</v>
      </c>
      <c r="N316" s="20">
        <v>0</v>
      </c>
      <c r="O316" s="26">
        <v>0</v>
      </c>
      <c r="P316" s="26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7">
        <v>101554.75</v>
      </c>
      <c r="AE316" s="20">
        <v>0</v>
      </c>
      <c r="AF316" s="22">
        <v>2020</v>
      </c>
      <c r="AG316" s="23" t="s">
        <v>265</v>
      </c>
      <c r="AH316" s="23" t="s">
        <v>265</v>
      </c>
      <c r="AT316" s="10" t="e">
        <f t="shared" si="15"/>
        <v>#N/A</v>
      </c>
      <c r="BZ316" s="52"/>
      <c r="CD316" s="10" t="e">
        <f t="shared" si="14"/>
        <v>#N/A</v>
      </c>
    </row>
    <row r="317" spans="1:82" ht="61.5" x14ac:dyDescent="0.85">
      <c r="A317" s="10">
        <v>1</v>
      </c>
      <c r="B317" s="48">
        <f>SUBTOTAL(103,$A$22:A317)</f>
        <v>282</v>
      </c>
      <c r="C317" s="13" t="s">
        <v>632</v>
      </c>
      <c r="D317" s="20">
        <v>104089.37</v>
      </c>
      <c r="E317" s="26">
        <v>0</v>
      </c>
      <c r="F317" s="26">
        <v>0</v>
      </c>
      <c r="G317" s="20">
        <v>0</v>
      </c>
      <c r="H317" s="26">
        <v>0</v>
      </c>
      <c r="I317" s="26">
        <v>0</v>
      </c>
      <c r="J317" s="26">
        <v>0</v>
      </c>
      <c r="K317" s="55">
        <v>0</v>
      </c>
      <c r="L317" s="20">
        <v>0</v>
      </c>
      <c r="M317" s="20">
        <v>0</v>
      </c>
      <c r="N317" s="20">
        <v>0</v>
      </c>
      <c r="O317" s="26">
        <v>0</v>
      </c>
      <c r="P317" s="26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7">
        <v>104089.37</v>
      </c>
      <c r="AE317" s="20">
        <v>0</v>
      </c>
      <c r="AF317" s="22">
        <v>2020</v>
      </c>
      <c r="AG317" s="23" t="s">
        <v>265</v>
      </c>
      <c r="AH317" s="23" t="s">
        <v>265</v>
      </c>
      <c r="AT317" s="10" t="e">
        <f t="shared" si="15"/>
        <v>#N/A</v>
      </c>
      <c r="BZ317" s="52"/>
      <c r="CD317" s="10" t="e">
        <f t="shared" si="14"/>
        <v>#N/A</v>
      </c>
    </row>
    <row r="318" spans="1:82" ht="61.5" x14ac:dyDescent="0.85">
      <c r="A318" s="10">
        <v>1</v>
      </c>
      <c r="B318" s="48">
        <f>SUBTOTAL(103,$A$22:A318)</f>
        <v>283</v>
      </c>
      <c r="C318" s="13" t="s">
        <v>1165</v>
      </c>
      <c r="D318" s="20">
        <v>4230013.1300000008</v>
      </c>
      <c r="E318" s="26">
        <v>0</v>
      </c>
      <c r="F318" s="26">
        <v>0</v>
      </c>
      <c r="G318" s="20">
        <v>0</v>
      </c>
      <c r="H318" s="26">
        <v>0</v>
      </c>
      <c r="I318" s="26">
        <v>0</v>
      </c>
      <c r="J318" s="26">
        <v>0</v>
      </c>
      <c r="K318" s="55">
        <v>0</v>
      </c>
      <c r="L318" s="20">
        <v>0</v>
      </c>
      <c r="M318" s="27">
        <v>953.5</v>
      </c>
      <c r="N318" s="27">
        <v>4069118.49</v>
      </c>
      <c r="O318" s="26">
        <v>0</v>
      </c>
      <c r="P318" s="26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7">
        <v>40894.639999999999</v>
      </c>
      <c r="AD318" s="20">
        <v>0</v>
      </c>
      <c r="AE318" s="20">
        <v>120000</v>
      </c>
      <c r="AF318" s="22" t="s">
        <v>265</v>
      </c>
      <c r="AG318" s="22">
        <v>2020</v>
      </c>
      <c r="AH318" s="23">
        <v>2020</v>
      </c>
      <c r="BZ318" s="52"/>
      <c r="CD318" s="10">
        <f t="shared" si="14"/>
        <v>953.5</v>
      </c>
    </row>
    <row r="319" spans="1:82" ht="61.5" x14ac:dyDescent="0.85">
      <c r="A319" s="10">
        <v>1</v>
      </c>
      <c r="B319" s="48">
        <f>SUBTOTAL(103,$A$22:A319)</f>
        <v>284</v>
      </c>
      <c r="C319" s="13" t="s">
        <v>1170</v>
      </c>
      <c r="D319" s="20">
        <v>5425723.8799999999</v>
      </c>
      <c r="E319" s="26">
        <v>0</v>
      </c>
      <c r="F319" s="26">
        <v>0</v>
      </c>
      <c r="G319" s="20">
        <v>0</v>
      </c>
      <c r="H319" s="26">
        <v>0</v>
      </c>
      <c r="I319" s="26">
        <v>0</v>
      </c>
      <c r="J319" s="26">
        <v>0</v>
      </c>
      <c r="K319" s="179">
        <v>4</v>
      </c>
      <c r="L319" s="27">
        <v>5425723.8799999999</v>
      </c>
      <c r="M319" s="20">
        <v>0</v>
      </c>
      <c r="N319" s="20">
        <v>0</v>
      </c>
      <c r="O319" s="26">
        <v>0</v>
      </c>
      <c r="P319" s="26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2" t="s">
        <v>265</v>
      </c>
      <c r="AG319" s="22">
        <v>2020</v>
      </c>
      <c r="AH319" s="23" t="s">
        <v>265</v>
      </c>
      <c r="BZ319" s="52"/>
      <c r="CD319" s="10" t="e">
        <f t="shared" si="14"/>
        <v>#N/A</v>
      </c>
    </row>
    <row r="320" spans="1:82" ht="61.5" x14ac:dyDescent="0.85">
      <c r="A320" s="10">
        <v>1</v>
      </c>
      <c r="B320" s="48">
        <f>SUBTOTAL(103,$A$22:A320)</f>
        <v>285</v>
      </c>
      <c r="C320" s="13" t="s">
        <v>1171</v>
      </c>
      <c r="D320" s="20">
        <v>839027.99</v>
      </c>
      <c r="E320" s="26">
        <v>0</v>
      </c>
      <c r="F320" s="26">
        <v>0</v>
      </c>
      <c r="G320" s="20">
        <v>0</v>
      </c>
      <c r="H320" s="26">
        <v>0</v>
      </c>
      <c r="I320" s="26">
        <v>0</v>
      </c>
      <c r="J320" s="26">
        <v>0</v>
      </c>
      <c r="K320" s="55">
        <v>0</v>
      </c>
      <c r="L320" s="20">
        <v>0</v>
      </c>
      <c r="M320" s="20">
        <v>0</v>
      </c>
      <c r="N320" s="20">
        <v>0</v>
      </c>
      <c r="O320" s="26">
        <v>0</v>
      </c>
      <c r="P320" s="26">
        <v>0</v>
      </c>
      <c r="Q320" s="27">
        <v>273.98200000000003</v>
      </c>
      <c r="R320" s="27">
        <v>826689.65</v>
      </c>
      <c r="S320" s="20">
        <v>0</v>
      </c>
      <c r="T320" s="20"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7">
        <v>12338.34</v>
      </c>
      <c r="AD320" s="20">
        <v>0</v>
      </c>
      <c r="AE320" s="20">
        <v>0</v>
      </c>
      <c r="AF320" s="22" t="s">
        <v>265</v>
      </c>
      <c r="AG320" s="22">
        <v>2020</v>
      </c>
      <c r="AH320" s="23">
        <v>2020</v>
      </c>
      <c r="BZ320" s="52"/>
      <c r="CD320" s="10" t="e">
        <f t="shared" si="14"/>
        <v>#N/A</v>
      </c>
    </row>
    <row r="321" spans="1:82" ht="61.5" x14ac:dyDescent="0.85">
      <c r="A321" s="10">
        <v>1</v>
      </c>
      <c r="B321" s="48">
        <f>SUBTOTAL(103,$A$22:A321)</f>
        <v>286</v>
      </c>
      <c r="C321" s="13" t="s">
        <v>1172</v>
      </c>
      <c r="D321" s="20">
        <v>1265060.8599999999</v>
      </c>
      <c r="E321" s="26">
        <v>0</v>
      </c>
      <c r="F321" s="26">
        <v>0</v>
      </c>
      <c r="G321" s="20">
        <v>0</v>
      </c>
      <c r="H321" s="26">
        <v>0</v>
      </c>
      <c r="I321" s="26">
        <v>0</v>
      </c>
      <c r="J321" s="26">
        <v>0</v>
      </c>
      <c r="K321" s="55">
        <v>0</v>
      </c>
      <c r="L321" s="20">
        <v>0</v>
      </c>
      <c r="M321" s="20">
        <v>0</v>
      </c>
      <c r="N321" s="20">
        <v>0</v>
      </c>
      <c r="O321" s="26">
        <v>0</v>
      </c>
      <c r="P321" s="26">
        <v>0</v>
      </c>
      <c r="Q321" s="27">
        <v>390.67</v>
      </c>
      <c r="R321" s="27">
        <v>1246457.48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7">
        <v>18603.38</v>
      </c>
      <c r="AD321" s="20">
        <v>0</v>
      </c>
      <c r="AE321" s="20">
        <v>0</v>
      </c>
      <c r="AF321" s="22" t="s">
        <v>265</v>
      </c>
      <c r="AG321" s="22">
        <v>2020</v>
      </c>
      <c r="AH321" s="23">
        <v>2020</v>
      </c>
      <c r="BZ321" s="52"/>
      <c r="CD321" s="10" t="e">
        <f t="shared" si="14"/>
        <v>#N/A</v>
      </c>
    </row>
    <row r="322" spans="1:82" ht="61.5" x14ac:dyDescent="0.85">
      <c r="A322" s="10">
        <v>1</v>
      </c>
      <c r="B322" s="48">
        <f>SUBTOTAL(103,$A$22:A322)</f>
        <v>287</v>
      </c>
      <c r="C322" s="13" t="s">
        <v>1173</v>
      </c>
      <c r="D322" s="20">
        <v>73200.320000000007</v>
      </c>
      <c r="E322" s="26">
        <v>0</v>
      </c>
      <c r="F322" s="26">
        <v>0</v>
      </c>
      <c r="G322" s="20">
        <v>0</v>
      </c>
      <c r="H322" s="26">
        <v>0</v>
      </c>
      <c r="I322" s="26">
        <v>0</v>
      </c>
      <c r="J322" s="26">
        <v>0</v>
      </c>
      <c r="K322" s="55">
        <v>0</v>
      </c>
      <c r="L322" s="20">
        <v>0</v>
      </c>
      <c r="M322" s="20">
        <v>0</v>
      </c>
      <c r="N322" s="20">
        <v>0</v>
      </c>
      <c r="O322" s="26">
        <v>0</v>
      </c>
      <c r="P322" s="26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7">
        <v>73200.320000000007</v>
      </c>
      <c r="AE322" s="20">
        <v>0</v>
      </c>
      <c r="AF322" s="22">
        <v>2020</v>
      </c>
      <c r="AG322" s="23" t="s">
        <v>265</v>
      </c>
      <c r="AH322" s="23" t="s">
        <v>265</v>
      </c>
      <c r="BZ322" s="52"/>
      <c r="CD322" s="10">
        <f t="shared" si="14"/>
        <v>738.92</v>
      </c>
    </row>
    <row r="323" spans="1:82" ht="61.5" x14ac:dyDescent="0.85">
      <c r="A323" s="10">
        <v>1</v>
      </c>
      <c r="B323" s="48">
        <f>SUBTOTAL(103,$A$22:A323)</f>
        <v>288</v>
      </c>
      <c r="C323" s="13" t="s">
        <v>1500</v>
      </c>
      <c r="D323" s="20">
        <v>1322373.3</v>
      </c>
      <c r="E323" s="26">
        <v>0</v>
      </c>
      <c r="F323" s="26">
        <v>0</v>
      </c>
      <c r="G323" s="20">
        <v>0</v>
      </c>
      <c r="H323" s="26">
        <v>0</v>
      </c>
      <c r="I323" s="26">
        <v>0</v>
      </c>
      <c r="J323" s="26">
        <v>0</v>
      </c>
      <c r="K323" s="55">
        <v>0</v>
      </c>
      <c r="L323" s="20">
        <v>0</v>
      </c>
      <c r="M323" s="27">
        <v>292.45</v>
      </c>
      <c r="N323" s="27">
        <v>1190409.68</v>
      </c>
      <c r="O323" s="26">
        <v>0</v>
      </c>
      <c r="P323" s="26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7">
        <v>11963.62</v>
      </c>
      <c r="AD323" s="20">
        <v>0</v>
      </c>
      <c r="AE323" s="20">
        <v>120000</v>
      </c>
      <c r="AF323" s="22" t="s">
        <v>265</v>
      </c>
      <c r="AG323" s="22">
        <v>2020</v>
      </c>
      <c r="AH323" s="23">
        <v>2020</v>
      </c>
      <c r="BZ323" s="52"/>
      <c r="CD323" s="10">
        <f t="shared" si="14"/>
        <v>275.39999999999998</v>
      </c>
    </row>
    <row r="324" spans="1:82" ht="61.5" x14ac:dyDescent="0.85">
      <c r="A324" s="10">
        <v>1</v>
      </c>
      <c r="B324" s="48">
        <f>SUBTOTAL(103,$A$22:A324)</f>
        <v>289</v>
      </c>
      <c r="C324" s="13" t="s">
        <v>1510</v>
      </c>
      <c r="D324" s="20">
        <v>1654546.33</v>
      </c>
      <c r="E324" s="26">
        <v>0</v>
      </c>
      <c r="F324" s="26">
        <v>0</v>
      </c>
      <c r="G324" s="20">
        <v>0</v>
      </c>
      <c r="H324" s="26">
        <v>0</v>
      </c>
      <c r="I324" s="26">
        <v>0</v>
      </c>
      <c r="J324" s="26">
        <v>0</v>
      </c>
      <c r="K324" s="55">
        <v>0</v>
      </c>
      <c r="L324" s="20">
        <v>0</v>
      </c>
      <c r="M324" s="27">
        <v>344.5</v>
      </c>
      <c r="N324" s="27">
        <v>1511980.03</v>
      </c>
      <c r="O324" s="26">
        <v>0</v>
      </c>
      <c r="P324" s="26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22566.3</v>
      </c>
      <c r="AD324" s="20">
        <v>0</v>
      </c>
      <c r="AE324" s="20">
        <v>120000</v>
      </c>
      <c r="AF324" s="22" t="s">
        <v>265</v>
      </c>
      <c r="AG324" s="22">
        <v>2020</v>
      </c>
      <c r="AH324" s="23">
        <v>2020</v>
      </c>
      <c r="BZ324" s="52"/>
      <c r="CD324" s="10">
        <f t="shared" si="14"/>
        <v>344.5</v>
      </c>
    </row>
    <row r="325" spans="1:82" ht="61.5" x14ac:dyDescent="0.85">
      <c r="B325" s="13" t="s">
        <v>796</v>
      </c>
      <c r="C325" s="178"/>
      <c r="D325" s="183">
        <v>22830689.180000003</v>
      </c>
      <c r="E325" s="20">
        <v>0</v>
      </c>
      <c r="F325" s="20">
        <v>0</v>
      </c>
      <c r="G325" s="20">
        <v>0</v>
      </c>
      <c r="H325" s="20">
        <v>0</v>
      </c>
      <c r="I325" s="20">
        <v>2268467.9300000002</v>
      </c>
      <c r="J325" s="20">
        <v>0</v>
      </c>
      <c r="K325" s="55">
        <v>0</v>
      </c>
      <c r="L325" s="20">
        <v>0</v>
      </c>
      <c r="M325" s="20">
        <v>3653.92</v>
      </c>
      <c r="N325" s="20">
        <v>14137054.039999999</v>
      </c>
      <c r="O325" s="20">
        <v>0</v>
      </c>
      <c r="P325" s="20">
        <v>0</v>
      </c>
      <c r="Q325" s="20">
        <v>1413.88</v>
      </c>
      <c r="R325" s="20">
        <v>5539556.1299999999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257422.68000000005</v>
      </c>
      <c r="AD325" s="20">
        <v>508188.39999999997</v>
      </c>
      <c r="AE325" s="20">
        <v>120000</v>
      </c>
      <c r="AF325" s="53" t="s">
        <v>723</v>
      </c>
      <c r="AG325" s="53" t="s">
        <v>723</v>
      </c>
      <c r="AH325" s="64" t="s">
        <v>723</v>
      </c>
      <c r="AT325" s="10" t="e">
        <f t="shared" ref="AT325:AT331" si="16">VLOOKUP(C325,AW:AX,2,FALSE)</f>
        <v>#N/A</v>
      </c>
      <c r="BY325" s="69"/>
      <c r="BZ325" s="52">
        <v>38859598.050000004</v>
      </c>
      <c r="CB325" s="52">
        <f>BZ325-D325</f>
        <v>16028908.870000001</v>
      </c>
      <c r="CD325" s="10" t="e">
        <f t="shared" si="14"/>
        <v>#N/A</v>
      </c>
    </row>
    <row r="326" spans="1:82" ht="61.5" x14ac:dyDescent="0.85">
      <c r="A326" s="10">
        <v>1</v>
      </c>
      <c r="B326" s="48">
        <f>SUBTOTAL(103,$A$22:A326)</f>
        <v>290</v>
      </c>
      <c r="C326" s="13" t="s">
        <v>228</v>
      </c>
      <c r="D326" s="20">
        <v>1413561.06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55">
        <v>0</v>
      </c>
      <c r="L326" s="20">
        <v>0</v>
      </c>
      <c r="M326" s="27">
        <v>343</v>
      </c>
      <c r="N326" s="27">
        <v>1339821.01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7">
        <v>13565.69</v>
      </c>
      <c r="AD326" s="120">
        <v>60174.36</v>
      </c>
      <c r="AE326" s="20">
        <v>0</v>
      </c>
      <c r="AF326" s="22">
        <v>2020</v>
      </c>
      <c r="AG326" s="22">
        <v>2020</v>
      </c>
      <c r="AH326" s="23">
        <v>2020</v>
      </c>
      <c r="AT326" s="10" t="e">
        <f t="shared" si="16"/>
        <v>#N/A</v>
      </c>
      <c r="BZ326" s="52"/>
      <c r="CD326" s="10" t="e">
        <f t="shared" si="14"/>
        <v>#N/A</v>
      </c>
    </row>
    <row r="327" spans="1:82" ht="61.5" x14ac:dyDescent="0.85">
      <c r="A327" s="10">
        <v>1</v>
      </c>
      <c r="B327" s="48">
        <f>SUBTOTAL(103,$A$22:A327)</f>
        <v>291</v>
      </c>
      <c r="C327" s="13" t="s">
        <v>230</v>
      </c>
      <c r="D327" s="20">
        <v>75889.97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55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75889.97</v>
      </c>
      <c r="AE327" s="20">
        <v>0</v>
      </c>
      <c r="AF327" s="22">
        <v>2020</v>
      </c>
      <c r="AG327" s="23" t="s">
        <v>265</v>
      </c>
      <c r="AH327" s="23" t="s">
        <v>265</v>
      </c>
      <c r="AT327" s="10" t="e">
        <f t="shared" si="16"/>
        <v>#N/A</v>
      </c>
      <c r="BZ327" s="52"/>
      <c r="CD327" s="10" t="e">
        <f t="shared" si="14"/>
        <v>#N/A</v>
      </c>
    </row>
    <row r="328" spans="1:82" ht="61.5" x14ac:dyDescent="0.85">
      <c r="A328" s="10">
        <v>1</v>
      </c>
      <c r="B328" s="48">
        <f>SUBTOTAL(103,$A$22:A328)</f>
        <v>292</v>
      </c>
      <c r="C328" s="13" t="s">
        <v>233</v>
      </c>
      <c r="D328" s="20">
        <v>1769883.07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55">
        <v>0</v>
      </c>
      <c r="L328" s="20">
        <v>0</v>
      </c>
      <c r="M328" s="27">
        <v>489.14</v>
      </c>
      <c r="N328" s="27">
        <v>1682950.22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17039.87</v>
      </c>
      <c r="AD328" s="120">
        <v>69892.98</v>
      </c>
      <c r="AE328" s="20">
        <v>0</v>
      </c>
      <c r="AF328" s="22">
        <v>2020</v>
      </c>
      <c r="AG328" s="22">
        <v>2020</v>
      </c>
      <c r="AH328" s="23">
        <v>2020</v>
      </c>
      <c r="AT328" s="10" t="e">
        <f t="shared" si="16"/>
        <v>#N/A</v>
      </c>
      <c r="BZ328" s="52"/>
      <c r="CD328" s="10" t="e">
        <f t="shared" si="14"/>
        <v>#N/A</v>
      </c>
    </row>
    <row r="329" spans="1:82" ht="61.5" x14ac:dyDescent="0.85">
      <c r="A329" s="10">
        <v>1</v>
      </c>
      <c r="B329" s="48">
        <f>SUBTOTAL(103,$A$22:A329)</f>
        <v>293</v>
      </c>
      <c r="C329" s="13" t="s">
        <v>234</v>
      </c>
      <c r="D329" s="20">
        <v>48252.34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55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7">
        <v>48252.34</v>
      </c>
      <c r="AE329" s="20">
        <v>0</v>
      </c>
      <c r="AF329" s="22">
        <v>2020</v>
      </c>
      <c r="AG329" s="23" t="s">
        <v>265</v>
      </c>
      <c r="AH329" s="23" t="s">
        <v>265</v>
      </c>
      <c r="AT329" s="10" t="e">
        <f t="shared" si="16"/>
        <v>#N/A</v>
      </c>
      <c r="BZ329" s="52"/>
      <c r="CD329" s="10" t="e">
        <f t="shared" si="14"/>
        <v>#N/A</v>
      </c>
    </row>
    <row r="330" spans="1:82" ht="61.5" x14ac:dyDescent="0.85">
      <c r="A330" s="10">
        <v>1</v>
      </c>
      <c r="B330" s="48">
        <f>SUBTOTAL(103,$A$22:A330)</f>
        <v>294</v>
      </c>
      <c r="C330" s="13" t="s">
        <v>229</v>
      </c>
      <c r="D330" s="20">
        <v>1361877.77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55">
        <v>0</v>
      </c>
      <c r="L330" s="20">
        <v>0</v>
      </c>
      <c r="M330" s="27">
        <v>296.32</v>
      </c>
      <c r="N330" s="27">
        <v>1291319.8999999999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7">
        <v>13074.61</v>
      </c>
      <c r="AD330" s="120">
        <v>57483.26</v>
      </c>
      <c r="AE330" s="20">
        <v>0</v>
      </c>
      <c r="AF330" s="22">
        <v>2020</v>
      </c>
      <c r="AG330" s="22">
        <v>2020</v>
      </c>
      <c r="AH330" s="23">
        <v>2020</v>
      </c>
      <c r="AT330" s="10" t="e">
        <f t="shared" si="16"/>
        <v>#N/A</v>
      </c>
      <c r="BZ330" s="52"/>
      <c r="CD330" s="10" t="e">
        <f t="shared" ref="CD330:CD393" si="17">VLOOKUP(C330,CE:CF,2,FALSE)</f>
        <v>#N/A</v>
      </c>
    </row>
    <row r="331" spans="1:82" ht="61.5" x14ac:dyDescent="0.85">
      <c r="A331" s="10">
        <v>1</v>
      </c>
      <c r="B331" s="48">
        <f>SUBTOTAL(103,$A$22:A331)</f>
        <v>295</v>
      </c>
      <c r="C331" s="13" t="s">
        <v>236</v>
      </c>
      <c r="D331" s="20">
        <v>82017.66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55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7">
        <v>82017.66</v>
      </c>
      <c r="AE331" s="20">
        <v>0</v>
      </c>
      <c r="AF331" s="22">
        <v>2020</v>
      </c>
      <c r="AG331" s="23" t="s">
        <v>265</v>
      </c>
      <c r="AH331" s="23" t="s">
        <v>265</v>
      </c>
      <c r="AT331" s="10" t="e">
        <f t="shared" si="16"/>
        <v>#N/A</v>
      </c>
      <c r="BZ331" s="52"/>
      <c r="CD331" s="10" t="e">
        <f t="shared" si="17"/>
        <v>#N/A</v>
      </c>
    </row>
    <row r="332" spans="1:82" ht="61.5" x14ac:dyDescent="0.85">
      <c r="A332" s="10">
        <v>1</v>
      </c>
      <c r="B332" s="48">
        <f>SUBTOTAL(103,$A$22:A332)</f>
        <v>296</v>
      </c>
      <c r="C332" s="13" t="s">
        <v>1176</v>
      </c>
      <c r="D332" s="20">
        <v>2704515.35</v>
      </c>
      <c r="E332" s="26">
        <v>0</v>
      </c>
      <c r="F332" s="26">
        <v>0</v>
      </c>
      <c r="G332" s="20">
        <v>0</v>
      </c>
      <c r="H332" s="26">
        <v>0</v>
      </c>
      <c r="I332" s="26">
        <v>0</v>
      </c>
      <c r="J332" s="26">
        <v>0</v>
      </c>
      <c r="K332" s="55">
        <v>0</v>
      </c>
      <c r="L332" s="20">
        <v>0</v>
      </c>
      <c r="M332" s="20">
        <v>0</v>
      </c>
      <c r="N332" s="20">
        <v>0</v>
      </c>
      <c r="O332" s="26">
        <v>0</v>
      </c>
      <c r="P332" s="26">
        <v>0</v>
      </c>
      <c r="Q332" s="27">
        <v>658.88</v>
      </c>
      <c r="R332" s="27">
        <v>2677605.42</v>
      </c>
      <c r="S332" s="20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26909.93</v>
      </c>
      <c r="AD332" s="20">
        <v>0</v>
      </c>
      <c r="AE332" s="20">
        <v>0</v>
      </c>
      <c r="AF332" s="22" t="s">
        <v>265</v>
      </c>
      <c r="AG332" s="22">
        <v>2020</v>
      </c>
      <c r="AH332" s="23">
        <v>2020</v>
      </c>
      <c r="BZ332" s="52"/>
      <c r="CD332" s="10" t="e">
        <f t="shared" si="17"/>
        <v>#N/A</v>
      </c>
    </row>
    <row r="333" spans="1:82" ht="61.5" x14ac:dyDescent="0.85">
      <c r="A333" s="10">
        <v>1</v>
      </c>
      <c r="B333" s="48">
        <f>SUBTOTAL(103,$A$22:A333)</f>
        <v>297</v>
      </c>
      <c r="C333" s="13" t="s">
        <v>1177</v>
      </c>
      <c r="D333" s="20">
        <v>2291266.0300000003</v>
      </c>
      <c r="E333" s="26">
        <v>0</v>
      </c>
      <c r="F333" s="26">
        <v>0</v>
      </c>
      <c r="G333" s="20">
        <v>0</v>
      </c>
      <c r="H333" s="26">
        <v>0</v>
      </c>
      <c r="I333" s="27">
        <v>2268467.9300000002</v>
      </c>
      <c r="J333" s="26">
        <v>0</v>
      </c>
      <c r="K333" s="55">
        <v>0</v>
      </c>
      <c r="L333" s="20">
        <v>0</v>
      </c>
      <c r="M333" s="20">
        <v>0</v>
      </c>
      <c r="N333" s="20">
        <v>0</v>
      </c>
      <c r="O333" s="26">
        <v>0</v>
      </c>
      <c r="P333" s="26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7">
        <v>22798.1</v>
      </c>
      <c r="AD333" s="20">
        <v>0</v>
      </c>
      <c r="AE333" s="20">
        <v>0</v>
      </c>
      <c r="AF333" s="22" t="s">
        <v>265</v>
      </c>
      <c r="AG333" s="22">
        <v>2020</v>
      </c>
      <c r="AH333" s="23">
        <v>2020</v>
      </c>
      <c r="BZ333" s="52"/>
      <c r="CD333" s="10" t="e">
        <f t="shared" si="17"/>
        <v>#N/A</v>
      </c>
    </row>
    <row r="334" spans="1:82" ht="61.5" x14ac:dyDescent="0.85">
      <c r="A334" s="10">
        <v>1</v>
      </c>
      <c r="B334" s="48">
        <f>SUBTOTAL(103,$A$22:A334)</f>
        <v>298</v>
      </c>
      <c r="C334" s="13" t="s">
        <v>1178</v>
      </c>
      <c r="D334" s="20">
        <v>2890713.31</v>
      </c>
      <c r="E334" s="26">
        <v>0</v>
      </c>
      <c r="F334" s="26">
        <v>0</v>
      </c>
      <c r="G334" s="20">
        <v>0</v>
      </c>
      <c r="H334" s="26">
        <v>0</v>
      </c>
      <c r="I334" s="26">
        <v>0</v>
      </c>
      <c r="J334" s="26">
        <v>0</v>
      </c>
      <c r="K334" s="55">
        <v>0</v>
      </c>
      <c r="L334" s="20">
        <v>0</v>
      </c>
      <c r="M334" s="20">
        <v>0</v>
      </c>
      <c r="N334" s="20">
        <v>0</v>
      </c>
      <c r="O334" s="26">
        <v>0</v>
      </c>
      <c r="P334" s="26">
        <v>0</v>
      </c>
      <c r="Q334" s="27">
        <v>755</v>
      </c>
      <c r="R334" s="27">
        <v>2861950.71</v>
      </c>
      <c r="S334" s="20">
        <v>0</v>
      </c>
      <c r="T334" s="20"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7">
        <v>28762.6</v>
      </c>
      <c r="AD334" s="20">
        <v>0</v>
      </c>
      <c r="AE334" s="20">
        <v>0</v>
      </c>
      <c r="AF334" s="22" t="s">
        <v>265</v>
      </c>
      <c r="AG334" s="22">
        <v>2020</v>
      </c>
      <c r="AH334" s="23">
        <v>2020</v>
      </c>
      <c r="BZ334" s="52"/>
      <c r="CD334" s="10" t="e">
        <f t="shared" si="17"/>
        <v>#N/A</v>
      </c>
    </row>
    <row r="335" spans="1:82" ht="61.5" x14ac:dyDescent="0.85">
      <c r="A335" s="10">
        <v>1</v>
      </c>
      <c r="B335" s="48">
        <f>SUBTOTAL(103,$A$22:A335)</f>
        <v>299</v>
      </c>
      <c r="C335" s="13" t="s">
        <v>1181</v>
      </c>
      <c r="D335" s="20">
        <v>1714543.07</v>
      </c>
      <c r="E335" s="26">
        <v>0</v>
      </c>
      <c r="F335" s="26">
        <v>0</v>
      </c>
      <c r="G335" s="20">
        <v>0</v>
      </c>
      <c r="H335" s="26">
        <v>0</v>
      </c>
      <c r="I335" s="26">
        <v>0</v>
      </c>
      <c r="J335" s="26">
        <v>0</v>
      </c>
      <c r="K335" s="55">
        <v>0</v>
      </c>
      <c r="L335" s="20">
        <v>0</v>
      </c>
      <c r="M335" s="27">
        <v>374.3</v>
      </c>
      <c r="N335" s="27">
        <v>1571094.48</v>
      </c>
      <c r="O335" s="26">
        <v>0</v>
      </c>
      <c r="P335" s="26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23448.59</v>
      </c>
      <c r="AD335" s="20">
        <v>0</v>
      </c>
      <c r="AE335" s="20">
        <v>120000</v>
      </c>
      <c r="AF335" s="22" t="s">
        <v>265</v>
      </c>
      <c r="AG335" s="22">
        <v>2020</v>
      </c>
      <c r="AH335" s="23">
        <v>2020</v>
      </c>
      <c r="BZ335" s="52"/>
      <c r="CD335" s="10">
        <f t="shared" si="17"/>
        <v>374.3</v>
      </c>
    </row>
    <row r="336" spans="1:82" ht="61.5" x14ac:dyDescent="0.85">
      <c r="A336" s="10">
        <v>1</v>
      </c>
      <c r="B336" s="48">
        <f>SUBTOTAL(103,$A$22:A336)</f>
        <v>300</v>
      </c>
      <c r="C336" s="13" t="s">
        <v>1493</v>
      </c>
      <c r="D336" s="20">
        <v>1422597.9100000001</v>
      </c>
      <c r="E336" s="26">
        <v>0</v>
      </c>
      <c r="F336" s="26">
        <v>0</v>
      </c>
      <c r="G336" s="20">
        <v>0</v>
      </c>
      <c r="H336" s="26">
        <v>0</v>
      </c>
      <c r="I336" s="26">
        <v>0</v>
      </c>
      <c r="J336" s="26">
        <v>0</v>
      </c>
      <c r="K336" s="55">
        <v>0</v>
      </c>
      <c r="L336" s="20">
        <v>0</v>
      </c>
      <c r="M336" s="27">
        <v>327.87</v>
      </c>
      <c r="N336" s="120">
        <v>1401677.87</v>
      </c>
      <c r="O336" s="26">
        <v>0</v>
      </c>
      <c r="P336" s="26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7">
        <v>20920.04</v>
      </c>
      <c r="AD336" s="20">
        <v>0</v>
      </c>
      <c r="AE336" s="20">
        <v>0</v>
      </c>
      <c r="AF336" s="22" t="s">
        <v>265</v>
      </c>
      <c r="AG336" s="22">
        <v>2020</v>
      </c>
      <c r="AH336" s="23">
        <v>2020</v>
      </c>
      <c r="BZ336" s="52"/>
      <c r="CD336" s="10">
        <f t="shared" si="17"/>
        <v>329.1</v>
      </c>
    </row>
    <row r="337" spans="1:82" ht="61.5" x14ac:dyDescent="0.85">
      <c r="A337" s="10">
        <v>1</v>
      </c>
      <c r="B337" s="48">
        <f>SUBTOTAL(103,$A$22:A337)</f>
        <v>301</v>
      </c>
      <c r="C337" s="13" t="s">
        <v>1494</v>
      </c>
      <c r="D337" s="20">
        <v>2288055.7799999998</v>
      </c>
      <c r="E337" s="26">
        <v>0</v>
      </c>
      <c r="F337" s="26">
        <v>0</v>
      </c>
      <c r="G337" s="20">
        <v>0</v>
      </c>
      <c r="H337" s="26">
        <v>0</v>
      </c>
      <c r="I337" s="26">
        <v>0</v>
      </c>
      <c r="J337" s="26">
        <v>0</v>
      </c>
      <c r="K337" s="55">
        <v>0</v>
      </c>
      <c r="L337" s="20">
        <v>0</v>
      </c>
      <c r="M337" s="27">
        <v>600.53</v>
      </c>
      <c r="N337" s="27">
        <v>2254408.73</v>
      </c>
      <c r="O337" s="26">
        <v>0</v>
      </c>
      <c r="P337" s="26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7">
        <v>33647.050000000003</v>
      </c>
      <c r="AD337" s="20">
        <v>0</v>
      </c>
      <c r="AE337" s="20">
        <v>0</v>
      </c>
      <c r="AF337" s="22" t="s">
        <v>265</v>
      </c>
      <c r="AG337" s="22">
        <v>2020</v>
      </c>
      <c r="AH337" s="23">
        <v>2020</v>
      </c>
      <c r="BZ337" s="52"/>
      <c r="CD337" s="10">
        <f t="shared" si="17"/>
        <v>611</v>
      </c>
    </row>
    <row r="338" spans="1:82" ht="61.5" x14ac:dyDescent="0.85">
      <c r="A338" s="10">
        <v>1</v>
      </c>
      <c r="B338" s="48">
        <f>SUBTOTAL(103,$A$22:A338)</f>
        <v>302</v>
      </c>
      <c r="C338" s="13" t="s">
        <v>1508</v>
      </c>
      <c r="D338" s="20">
        <v>2348671.69</v>
      </c>
      <c r="E338" s="26">
        <v>0</v>
      </c>
      <c r="F338" s="26">
        <v>0</v>
      </c>
      <c r="G338" s="20">
        <v>0</v>
      </c>
      <c r="H338" s="26">
        <v>0</v>
      </c>
      <c r="I338" s="26">
        <v>0</v>
      </c>
      <c r="J338" s="26">
        <v>0</v>
      </c>
      <c r="K338" s="55">
        <v>0</v>
      </c>
      <c r="L338" s="20">
        <v>0</v>
      </c>
      <c r="M338" s="27">
        <v>630.69000000000005</v>
      </c>
      <c r="N338" s="27">
        <v>2325302.4</v>
      </c>
      <c r="O338" s="26">
        <v>0</v>
      </c>
      <c r="P338" s="26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7">
        <v>23369.29</v>
      </c>
      <c r="AD338" s="20">
        <v>0</v>
      </c>
      <c r="AE338" s="20">
        <v>0</v>
      </c>
      <c r="AF338" s="22" t="s">
        <v>265</v>
      </c>
      <c r="AG338" s="22">
        <v>2020</v>
      </c>
      <c r="AH338" s="23">
        <v>2020</v>
      </c>
      <c r="BZ338" s="52"/>
      <c r="CD338" s="10">
        <f t="shared" si="17"/>
        <v>606</v>
      </c>
    </row>
    <row r="339" spans="1:82" ht="61.5" x14ac:dyDescent="0.85">
      <c r="A339" s="10">
        <v>1</v>
      </c>
      <c r="B339" s="48">
        <f>SUBTOTAL(103,$A$22:A339)</f>
        <v>303</v>
      </c>
      <c r="C339" s="13" t="s">
        <v>1509</v>
      </c>
      <c r="D339" s="20">
        <v>2304366.3400000003</v>
      </c>
      <c r="E339" s="26">
        <v>0</v>
      </c>
      <c r="F339" s="26">
        <v>0</v>
      </c>
      <c r="G339" s="20">
        <v>0</v>
      </c>
      <c r="H339" s="26">
        <v>0</v>
      </c>
      <c r="I339" s="26">
        <v>0</v>
      </c>
      <c r="J339" s="26">
        <v>0</v>
      </c>
      <c r="K339" s="55">
        <v>0</v>
      </c>
      <c r="L339" s="20">
        <v>0</v>
      </c>
      <c r="M339" s="27">
        <v>592.07000000000005</v>
      </c>
      <c r="N339" s="27">
        <v>2270479.4300000002</v>
      </c>
      <c r="O339" s="26">
        <v>0</v>
      </c>
      <c r="P339" s="26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33886.910000000003</v>
      </c>
      <c r="AD339" s="20">
        <v>0</v>
      </c>
      <c r="AE339" s="20">
        <v>0</v>
      </c>
      <c r="AF339" s="22" t="s">
        <v>265</v>
      </c>
      <c r="AG339" s="22">
        <v>2020</v>
      </c>
      <c r="AH339" s="23">
        <v>2020</v>
      </c>
      <c r="BZ339" s="52"/>
      <c r="CD339" s="10">
        <f t="shared" si="17"/>
        <v>592.07000000000005</v>
      </c>
    </row>
    <row r="340" spans="1:82" ht="61.5" x14ac:dyDescent="0.85">
      <c r="A340" s="10">
        <v>1</v>
      </c>
      <c r="B340" s="48">
        <f>SUBTOTAL(103,$A$22:A340)</f>
        <v>304</v>
      </c>
      <c r="C340" s="13" t="s">
        <v>1179</v>
      </c>
      <c r="D340" s="20">
        <v>78793.16</v>
      </c>
      <c r="E340" s="26">
        <v>0</v>
      </c>
      <c r="F340" s="26">
        <v>0</v>
      </c>
      <c r="G340" s="20">
        <v>0</v>
      </c>
      <c r="H340" s="26">
        <v>0</v>
      </c>
      <c r="I340" s="26">
        <v>0</v>
      </c>
      <c r="J340" s="26">
        <v>0</v>
      </c>
      <c r="K340" s="55">
        <v>0</v>
      </c>
      <c r="L340" s="20">
        <v>0</v>
      </c>
      <c r="M340" s="20">
        <v>0</v>
      </c>
      <c r="N340" s="20">
        <v>0</v>
      </c>
      <c r="O340" s="26">
        <v>0</v>
      </c>
      <c r="P340" s="26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78793.16</v>
      </c>
      <c r="AE340" s="20">
        <v>0</v>
      </c>
      <c r="AF340" s="22">
        <v>2020</v>
      </c>
      <c r="AG340" s="23" t="s">
        <v>265</v>
      </c>
      <c r="AH340" s="23" t="s">
        <v>265</v>
      </c>
      <c r="BZ340" s="52"/>
      <c r="CD340" s="10" t="e">
        <f t="shared" si="17"/>
        <v>#N/A</v>
      </c>
    </row>
    <row r="341" spans="1:82" ht="61.5" x14ac:dyDescent="0.85">
      <c r="A341" s="10">
        <v>1</v>
      </c>
      <c r="B341" s="48">
        <f>SUBTOTAL(103,$A$22:A341)</f>
        <v>305</v>
      </c>
      <c r="C341" s="13" t="s">
        <v>1544</v>
      </c>
      <c r="D341" s="20">
        <v>35684.67</v>
      </c>
      <c r="E341" s="26">
        <v>0</v>
      </c>
      <c r="F341" s="26">
        <v>0</v>
      </c>
      <c r="G341" s="20">
        <v>0</v>
      </c>
      <c r="H341" s="26">
        <v>0</v>
      </c>
      <c r="I341" s="26">
        <v>0</v>
      </c>
      <c r="J341" s="26">
        <v>0</v>
      </c>
      <c r="K341" s="55">
        <v>0</v>
      </c>
      <c r="L341" s="20">
        <v>0</v>
      </c>
      <c r="M341" s="20">
        <v>0</v>
      </c>
      <c r="N341" s="20">
        <v>0</v>
      </c>
      <c r="O341" s="26">
        <v>0</v>
      </c>
      <c r="P341" s="26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67">
        <v>35684.67</v>
      </c>
      <c r="AE341" s="20">
        <v>0</v>
      </c>
      <c r="AF341" s="22">
        <v>2020</v>
      </c>
      <c r="AG341" s="23" t="s">
        <v>265</v>
      </c>
      <c r="AH341" s="23" t="s">
        <v>265</v>
      </c>
      <c r="BZ341" s="52"/>
      <c r="CD341" s="10" t="e">
        <f t="shared" si="17"/>
        <v>#N/A</v>
      </c>
    </row>
    <row r="342" spans="1:82" ht="61.5" x14ac:dyDescent="0.85">
      <c r="B342" s="13" t="s">
        <v>797</v>
      </c>
      <c r="C342" s="13"/>
      <c r="D342" s="183">
        <v>2221160.0099999998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55">
        <v>0</v>
      </c>
      <c r="L342" s="20">
        <v>0</v>
      </c>
      <c r="M342" s="20">
        <v>559.91</v>
      </c>
      <c r="N342" s="20">
        <v>2126707.66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31741.11</v>
      </c>
      <c r="AD342" s="20">
        <v>62711.240000000005</v>
      </c>
      <c r="AE342" s="20">
        <v>0</v>
      </c>
      <c r="AF342" s="53" t="s">
        <v>723</v>
      </c>
      <c r="AG342" s="53" t="s">
        <v>723</v>
      </c>
      <c r="AH342" s="64" t="s">
        <v>723</v>
      </c>
      <c r="AT342" s="10" t="e">
        <f>VLOOKUP(C342,AW:AX,2,FALSE)</f>
        <v>#N/A</v>
      </c>
      <c r="BY342" s="69"/>
      <c r="BZ342" s="52">
        <v>4925031.5999999996</v>
      </c>
      <c r="CB342" s="52">
        <f>BZ342-D342</f>
        <v>2703871.59</v>
      </c>
      <c r="CD342" s="10" t="e">
        <f t="shared" si="17"/>
        <v>#N/A</v>
      </c>
    </row>
    <row r="343" spans="1:82" ht="61.5" x14ac:dyDescent="0.85">
      <c r="A343" s="10">
        <v>1</v>
      </c>
      <c r="B343" s="48">
        <f>SUBTOTAL(103,$A$22:A343)</f>
        <v>306</v>
      </c>
      <c r="C343" s="13" t="s">
        <v>243</v>
      </c>
      <c r="D343" s="20">
        <v>9547.9500000000007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55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7">
        <v>9547.9500000000007</v>
      </c>
      <c r="AE343" s="20">
        <v>0</v>
      </c>
      <c r="AF343" s="22">
        <v>2020</v>
      </c>
      <c r="AG343" s="22" t="s">
        <v>265</v>
      </c>
      <c r="AH343" s="23" t="s">
        <v>265</v>
      </c>
      <c r="AT343" s="10" t="e">
        <f>VLOOKUP(C343,AW:AX,2,FALSE)</f>
        <v>#N/A</v>
      </c>
      <c r="BZ343" s="52"/>
      <c r="CD343" s="10" t="e">
        <f t="shared" si="17"/>
        <v>#N/A</v>
      </c>
    </row>
    <row r="344" spans="1:82" ht="61.5" x14ac:dyDescent="0.85">
      <c r="A344" s="10">
        <v>1</v>
      </c>
      <c r="B344" s="48">
        <f>SUBTOTAL(103,$A$22:A344)</f>
        <v>307</v>
      </c>
      <c r="C344" s="13" t="s">
        <v>241</v>
      </c>
      <c r="D344" s="20">
        <v>53163.29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55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67">
        <v>53163.29</v>
      </c>
      <c r="AE344" s="20">
        <v>0</v>
      </c>
      <c r="AF344" s="22">
        <v>2020</v>
      </c>
      <c r="AG344" s="22" t="s">
        <v>265</v>
      </c>
      <c r="AH344" s="23" t="s">
        <v>265</v>
      </c>
      <c r="AT344" s="10" t="e">
        <f>VLOOKUP(C344,AW:AX,2,FALSE)</f>
        <v>#N/A</v>
      </c>
      <c r="BZ344" s="52"/>
      <c r="CD344" s="10" t="e">
        <f t="shared" si="17"/>
        <v>#N/A</v>
      </c>
    </row>
    <row r="345" spans="1:82" ht="61.5" x14ac:dyDescent="0.85">
      <c r="A345" s="10">
        <v>1</v>
      </c>
      <c r="B345" s="48">
        <f>SUBTOTAL(103,$A$22:A345)</f>
        <v>308</v>
      </c>
      <c r="C345" s="13" t="s">
        <v>1495</v>
      </c>
      <c r="D345" s="20">
        <v>944539.29999999993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55">
        <v>0</v>
      </c>
      <c r="L345" s="20">
        <v>0</v>
      </c>
      <c r="M345" s="27">
        <v>259.76</v>
      </c>
      <c r="N345" s="27">
        <v>930649.36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13889.94</v>
      </c>
      <c r="AD345" s="20">
        <v>0</v>
      </c>
      <c r="AE345" s="20">
        <v>0</v>
      </c>
      <c r="AF345" s="22" t="s">
        <v>265</v>
      </c>
      <c r="AG345" s="22">
        <v>2020</v>
      </c>
      <c r="AH345" s="23">
        <v>2020</v>
      </c>
      <c r="BZ345" s="52"/>
      <c r="CD345" s="10">
        <f t="shared" si="17"/>
        <v>249</v>
      </c>
    </row>
    <row r="346" spans="1:82" ht="61.5" x14ac:dyDescent="0.85">
      <c r="A346" s="10">
        <v>1</v>
      </c>
      <c r="B346" s="48">
        <f>SUBTOTAL(103,$A$22:A346)</f>
        <v>309</v>
      </c>
      <c r="C346" s="13" t="s">
        <v>1496</v>
      </c>
      <c r="D346" s="20">
        <v>1213909.47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55">
        <v>0</v>
      </c>
      <c r="L346" s="20">
        <v>0</v>
      </c>
      <c r="M346" s="27">
        <v>300.14999999999998</v>
      </c>
      <c r="N346" s="27">
        <v>1196058.3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17851.169999999998</v>
      </c>
      <c r="AD346" s="20">
        <v>0</v>
      </c>
      <c r="AE346" s="20">
        <v>0</v>
      </c>
      <c r="AF346" s="22" t="s">
        <v>265</v>
      </c>
      <c r="AG346" s="22">
        <v>2020</v>
      </c>
      <c r="AH346" s="23">
        <v>2020</v>
      </c>
      <c r="BZ346" s="52"/>
      <c r="CD346" s="10">
        <f t="shared" si="17"/>
        <v>309</v>
      </c>
    </row>
    <row r="347" spans="1:82" ht="61.5" x14ac:dyDescent="0.85">
      <c r="B347" s="13" t="s">
        <v>798</v>
      </c>
      <c r="C347" s="13"/>
      <c r="D347" s="183">
        <v>4069083.7199999997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55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1294.5300000000002</v>
      </c>
      <c r="R347" s="20">
        <v>3949594.9800000004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39831.32</v>
      </c>
      <c r="AD347" s="20">
        <v>79657.42</v>
      </c>
      <c r="AE347" s="20">
        <v>0</v>
      </c>
      <c r="AF347" s="53" t="s">
        <v>723</v>
      </c>
      <c r="AG347" s="53" t="s">
        <v>723</v>
      </c>
      <c r="AH347" s="64" t="s">
        <v>723</v>
      </c>
      <c r="AT347" s="10" t="e">
        <f>VLOOKUP(C347,AW:AX,2,FALSE)</f>
        <v>#N/A</v>
      </c>
      <c r="BY347" s="69"/>
      <c r="BZ347" s="52">
        <v>5532352.54</v>
      </c>
      <c r="CB347" s="52">
        <f>BZ347-D347</f>
        <v>1463268.8200000003</v>
      </c>
      <c r="CD347" s="10" t="e">
        <f t="shared" si="17"/>
        <v>#N/A</v>
      </c>
    </row>
    <row r="348" spans="1:82" ht="61.5" x14ac:dyDescent="0.85">
      <c r="A348" s="10">
        <v>1</v>
      </c>
      <c r="B348" s="48">
        <f>SUBTOTAL(103,$A$22:A348)</f>
        <v>310</v>
      </c>
      <c r="C348" s="13" t="s">
        <v>238</v>
      </c>
      <c r="D348" s="20">
        <v>1936809.91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55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7">
        <v>647.46</v>
      </c>
      <c r="R348" s="27">
        <v>1838537.3</v>
      </c>
      <c r="S348" s="20">
        <v>0</v>
      </c>
      <c r="T348" s="20"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7">
        <v>18615.189999999999</v>
      </c>
      <c r="AD348" s="27">
        <v>79657.42</v>
      </c>
      <c r="AE348" s="20">
        <v>0</v>
      </c>
      <c r="AF348" s="22">
        <v>2020</v>
      </c>
      <c r="AG348" s="22">
        <v>2020</v>
      </c>
      <c r="AH348" s="23">
        <v>2020</v>
      </c>
      <c r="AT348" s="10" t="e">
        <f>VLOOKUP(C348,AW:AX,2,FALSE)</f>
        <v>#N/A</v>
      </c>
      <c r="BZ348" s="52"/>
      <c r="CD348" s="10" t="e">
        <f t="shared" si="17"/>
        <v>#N/A</v>
      </c>
    </row>
    <row r="349" spans="1:82" ht="61.5" x14ac:dyDescent="0.85">
      <c r="A349" s="10">
        <v>1</v>
      </c>
      <c r="B349" s="48">
        <f>SUBTOTAL(103,$A$22:A349)</f>
        <v>311</v>
      </c>
      <c r="C349" s="13" t="s">
        <v>1182</v>
      </c>
      <c r="D349" s="20">
        <v>2132273.81</v>
      </c>
      <c r="E349" s="26">
        <v>0</v>
      </c>
      <c r="F349" s="26">
        <v>0</v>
      </c>
      <c r="G349" s="20">
        <v>0</v>
      </c>
      <c r="H349" s="26">
        <v>0</v>
      </c>
      <c r="I349" s="26">
        <v>0</v>
      </c>
      <c r="J349" s="26">
        <v>0</v>
      </c>
      <c r="K349" s="55">
        <v>0</v>
      </c>
      <c r="L349" s="20">
        <v>0</v>
      </c>
      <c r="M349" s="20">
        <v>0</v>
      </c>
      <c r="N349" s="20">
        <v>0</v>
      </c>
      <c r="O349" s="26">
        <v>0</v>
      </c>
      <c r="P349" s="26">
        <v>0</v>
      </c>
      <c r="Q349" s="27">
        <v>647.07000000000005</v>
      </c>
      <c r="R349" s="27">
        <v>2111057.6800000002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7">
        <v>21216.13</v>
      </c>
      <c r="AD349" s="20">
        <v>0</v>
      </c>
      <c r="AE349" s="20">
        <v>0</v>
      </c>
      <c r="AF349" s="22" t="s">
        <v>265</v>
      </c>
      <c r="AG349" s="22">
        <v>2020</v>
      </c>
      <c r="AH349" s="23">
        <v>2020</v>
      </c>
      <c r="BZ349" s="52"/>
      <c r="CD349" s="10" t="e">
        <f t="shared" si="17"/>
        <v>#N/A</v>
      </c>
    </row>
    <row r="350" spans="1:82" ht="61.5" x14ac:dyDescent="0.85">
      <c r="B350" s="13" t="s">
        <v>799</v>
      </c>
      <c r="C350" s="187"/>
      <c r="D350" s="176">
        <v>5178138.5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302">
        <v>0</v>
      </c>
      <c r="L350" s="19">
        <v>0</v>
      </c>
      <c r="M350" s="19">
        <v>1357</v>
      </c>
      <c r="N350" s="19">
        <v>5163118.6400000006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15019.86</v>
      </c>
      <c r="AD350" s="19">
        <v>0</v>
      </c>
      <c r="AE350" s="19">
        <v>0</v>
      </c>
      <c r="AF350" s="53" t="s">
        <v>723</v>
      </c>
      <c r="AG350" s="53" t="s">
        <v>723</v>
      </c>
      <c r="AH350" s="64" t="s">
        <v>723</v>
      </c>
      <c r="AT350" s="10" t="e">
        <f>VLOOKUP(C350,AW:AX,2,FALSE)</f>
        <v>#N/A</v>
      </c>
      <c r="BY350" s="69"/>
      <c r="BZ350" s="52">
        <v>7838189.9699999997</v>
      </c>
      <c r="CB350" s="52">
        <f>BZ350-D350</f>
        <v>2660051.4699999997</v>
      </c>
      <c r="CD350" s="10" t="e">
        <f t="shared" si="17"/>
        <v>#N/A</v>
      </c>
    </row>
    <row r="351" spans="1:82" ht="61.5" x14ac:dyDescent="0.85">
      <c r="A351" s="10">
        <v>1</v>
      </c>
      <c r="B351" s="48">
        <f>SUBTOTAL(103,$A$22:A351)</f>
        <v>312</v>
      </c>
      <c r="C351" s="14" t="s">
        <v>0</v>
      </c>
      <c r="D351" s="20">
        <v>2834457.48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55">
        <v>0</v>
      </c>
      <c r="L351" s="20">
        <v>0</v>
      </c>
      <c r="M351" s="27">
        <v>618.1</v>
      </c>
      <c r="N351" s="27">
        <v>2834457.48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2" t="s">
        <v>265</v>
      </c>
      <c r="AG351" s="22">
        <v>2020</v>
      </c>
      <c r="AH351" s="23" t="s">
        <v>265</v>
      </c>
      <c r="AT351" s="10" t="e">
        <f>VLOOKUP(C351,AW:AX,2,FALSE)</f>
        <v>#N/A</v>
      </c>
      <c r="BZ351" s="52"/>
      <c r="CD351" s="10">
        <f t="shared" si="17"/>
        <v>618.1</v>
      </c>
    </row>
    <row r="352" spans="1:82" ht="61.5" x14ac:dyDescent="0.85">
      <c r="A352" s="10">
        <v>1</v>
      </c>
      <c r="B352" s="48">
        <f>SUBTOTAL(103,$A$22:A352)</f>
        <v>313</v>
      </c>
      <c r="C352" s="13" t="s">
        <v>5</v>
      </c>
      <c r="D352" s="20">
        <v>2343681.02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55">
        <v>0</v>
      </c>
      <c r="L352" s="20">
        <v>0</v>
      </c>
      <c r="M352" s="27">
        <v>738.9</v>
      </c>
      <c r="N352" s="27">
        <v>2328661.16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7">
        <v>15019.86</v>
      </c>
      <c r="AD352" s="20">
        <v>0</v>
      </c>
      <c r="AE352" s="20">
        <v>0</v>
      </c>
      <c r="AF352" s="22" t="s">
        <v>265</v>
      </c>
      <c r="AG352" s="22">
        <v>2020</v>
      </c>
      <c r="AH352" s="23">
        <v>2020</v>
      </c>
      <c r="AT352" s="10" t="e">
        <f>VLOOKUP(C352,AW:AX,2,FALSE)</f>
        <v>#N/A</v>
      </c>
      <c r="BZ352" s="52"/>
      <c r="CD352" s="10">
        <f t="shared" si="17"/>
        <v>722.14</v>
      </c>
    </row>
    <row r="353" spans="1:82" ht="61.5" x14ac:dyDescent="0.85">
      <c r="B353" s="13" t="s">
        <v>800</v>
      </c>
      <c r="C353" s="178"/>
      <c r="D353" s="183">
        <v>8426851.959999999</v>
      </c>
      <c r="E353" s="20">
        <v>0</v>
      </c>
      <c r="F353" s="20">
        <v>0</v>
      </c>
      <c r="G353" s="20">
        <v>6562845.1299999999</v>
      </c>
      <c r="H353" s="20">
        <v>0</v>
      </c>
      <c r="I353" s="20">
        <v>0</v>
      </c>
      <c r="J353" s="20">
        <v>0</v>
      </c>
      <c r="K353" s="55">
        <v>0</v>
      </c>
      <c r="L353" s="20">
        <v>0</v>
      </c>
      <c r="M353" s="20">
        <v>406.9</v>
      </c>
      <c r="N353" s="20">
        <v>1731921.7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22341.79</v>
      </c>
      <c r="AD353" s="20">
        <v>109743.34</v>
      </c>
      <c r="AE353" s="20">
        <v>0</v>
      </c>
      <c r="AF353" s="53" t="s">
        <v>723</v>
      </c>
      <c r="AG353" s="53" t="s">
        <v>723</v>
      </c>
      <c r="AH353" s="64" t="s">
        <v>723</v>
      </c>
      <c r="AT353" s="10" t="e">
        <f>VLOOKUP(C353,AW:AX,2,FALSE)</f>
        <v>#N/A</v>
      </c>
      <c r="BY353" s="69"/>
      <c r="BZ353" s="52">
        <v>11111629.25</v>
      </c>
      <c r="CB353" s="52">
        <f>BZ353-D353</f>
        <v>2684777.290000001</v>
      </c>
      <c r="CD353" s="10" t="e">
        <f t="shared" si="17"/>
        <v>#N/A</v>
      </c>
    </row>
    <row r="354" spans="1:82" ht="61.5" x14ac:dyDescent="0.85">
      <c r="A354" s="10">
        <v>1</v>
      </c>
      <c r="B354" s="48">
        <f>SUBTOTAL(103,$A$22:A354)</f>
        <v>314</v>
      </c>
      <c r="C354" s="13" t="s">
        <v>665</v>
      </c>
      <c r="D354" s="20">
        <v>51949.1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55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7">
        <v>51949.1</v>
      </c>
      <c r="AE354" s="20">
        <v>0</v>
      </c>
      <c r="AF354" s="22">
        <v>2020</v>
      </c>
      <c r="AG354" s="22" t="s">
        <v>265</v>
      </c>
      <c r="AH354" s="23" t="s">
        <v>265</v>
      </c>
      <c r="AT354" s="10" t="e">
        <f>VLOOKUP(C354,AW:AX,2,FALSE)</f>
        <v>#N/A</v>
      </c>
      <c r="BZ354" s="52"/>
      <c r="CD354" s="10" t="e">
        <f t="shared" si="17"/>
        <v>#N/A</v>
      </c>
    </row>
    <row r="355" spans="1:82" ht="61.5" x14ac:dyDescent="0.85">
      <c r="A355" s="10">
        <v>1</v>
      </c>
      <c r="B355" s="48">
        <f>SUBTOTAL(103,$A$22:A355)</f>
        <v>315</v>
      </c>
      <c r="C355" s="13" t="s">
        <v>1185</v>
      </c>
      <c r="D355" s="20">
        <v>6562845.1299999999</v>
      </c>
      <c r="E355" s="26">
        <v>0</v>
      </c>
      <c r="F355" s="26">
        <v>0</v>
      </c>
      <c r="G355" s="27">
        <v>6562845.1299999999</v>
      </c>
      <c r="H355" s="26">
        <v>0</v>
      </c>
      <c r="I355" s="26">
        <v>0</v>
      </c>
      <c r="J355" s="26">
        <v>0</v>
      </c>
      <c r="K355" s="55">
        <v>0</v>
      </c>
      <c r="L355" s="20">
        <v>0</v>
      </c>
      <c r="M355" s="20">
        <v>0</v>
      </c>
      <c r="N355" s="20">
        <v>0</v>
      </c>
      <c r="O355" s="26">
        <v>0</v>
      </c>
      <c r="P355" s="26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2" t="s">
        <v>265</v>
      </c>
      <c r="AG355" s="22">
        <v>2020</v>
      </c>
      <c r="AH355" s="23" t="s">
        <v>265</v>
      </c>
      <c r="BZ355" s="52"/>
      <c r="CD355" s="10" t="e">
        <f t="shared" si="17"/>
        <v>#N/A</v>
      </c>
    </row>
    <row r="356" spans="1:82" ht="61.5" x14ac:dyDescent="0.85">
      <c r="A356" s="10">
        <v>1</v>
      </c>
      <c r="B356" s="48">
        <f>SUBTOTAL(103,$A$22:A356)</f>
        <v>316</v>
      </c>
      <c r="C356" s="13" t="s">
        <v>1532</v>
      </c>
      <c r="D356" s="20">
        <v>1812057.73</v>
      </c>
      <c r="E356" s="26">
        <v>0</v>
      </c>
      <c r="F356" s="26">
        <v>0</v>
      </c>
      <c r="G356" s="20">
        <v>0</v>
      </c>
      <c r="H356" s="26">
        <v>0</v>
      </c>
      <c r="I356" s="26">
        <v>0</v>
      </c>
      <c r="J356" s="26">
        <v>0</v>
      </c>
      <c r="K356" s="55">
        <v>0</v>
      </c>
      <c r="L356" s="20">
        <v>0</v>
      </c>
      <c r="M356" s="27">
        <v>406.9</v>
      </c>
      <c r="N356" s="27">
        <v>1731921.7</v>
      </c>
      <c r="O356" s="26">
        <v>0</v>
      </c>
      <c r="P356" s="26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7">
        <v>22341.79</v>
      </c>
      <c r="AD356" s="27">
        <v>57794.239999999998</v>
      </c>
      <c r="AE356" s="20">
        <v>0</v>
      </c>
      <c r="AF356" s="22">
        <v>2020</v>
      </c>
      <c r="AG356" s="22">
        <v>2020</v>
      </c>
      <c r="AH356" s="23">
        <v>2020</v>
      </c>
      <c r="BZ356" s="52"/>
      <c r="CD356" s="10" t="e">
        <f t="shared" si="17"/>
        <v>#N/A</v>
      </c>
    </row>
    <row r="357" spans="1:82" ht="61.5" x14ac:dyDescent="0.85">
      <c r="B357" s="13" t="s">
        <v>801</v>
      </c>
      <c r="C357" s="13"/>
      <c r="D357" s="183">
        <v>7968708.8700000001</v>
      </c>
      <c r="E357" s="20">
        <v>0</v>
      </c>
      <c r="F357" s="20">
        <v>0</v>
      </c>
      <c r="G357" s="20">
        <v>4236373.1399999997</v>
      </c>
      <c r="H357" s="20">
        <v>474283.04</v>
      </c>
      <c r="I357" s="20">
        <v>0</v>
      </c>
      <c r="J357" s="20">
        <v>0</v>
      </c>
      <c r="K357" s="55">
        <v>0</v>
      </c>
      <c r="L357" s="20">
        <v>0</v>
      </c>
      <c r="M357" s="20">
        <v>1144.52</v>
      </c>
      <c r="N357" s="20">
        <v>3057208.51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86073.48</v>
      </c>
      <c r="AD357" s="20">
        <v>114770.7</v>
      </c>
      <c r="AE357" s="20">
        <v>0</v>
      </c>
      <c r="AF357" s="53" t="s">
        <v>723</v>
      </c>
      <c r="AG357" s="53" t="s">
        <v>723</v>
      </c>
      <c r="AH357" s="64" t="s">
        <v>723</v>
      </c>
      <c r="AT357" s="10" t="e">
        <f>VLOOKUP(C357,AW:AX,2,FALSE)</f>
        <v>#N/A</v>
      </c>
      <c r="BY357" s="69"/>
      <c r="BZ357" s="52">
        <v>12137858.549999999</v>
      </c>
      <c r="CB357" s="52">
        <f>BZ357-D357</f>
        <v>4169149.6799999988</v>
      </c>
      <c r="CD357" s="10" t="e">
        <f t="shared" si="17"/>
        <v>#N/A</v>
      </c>
    </row>
    <row r="358" spans="1:82" ht="61.5" x14ac:dyDescent="0.85">
      <c r="A358" s="10">
        <v>1</v>
      </c>
      <c r="B358" s="48">
        <f>SUBTOTAL(103,$A$22:A358)</f>
        <v>317</v>
      </c>
      <c r="C358" s="13" t="s">
        <v>671</v>
      </c>
      <c r="D358" s="20">
        <v>3211417.2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55">
        <v>0</v>
      </c>
      <c r="L358" s="20">
        <v>0</v>
      </c>
      <c r="M358" s="27">
        <v>1144.52</v>
      </c>
      <c r="N358" s="27">
        <v>3057208.51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7">
        <v>39437.99</v>
      </c>
      <c r="AD358" s="27">
        <v>114770.7</v>
      </c>
      <c r="AE358" s="20">
        <v>0</v>
      </c>
      <c r="AF358" s="22">
        <v>2020</v>
      </c>
      <c r="AG358" s="22">
        <v>2020</v>
      </c>
      <c r="AH358" s="23">
        <v>2020</v>
      </c>
      <c r="AT358" s="10" t="e">
        <f>VLOOKUP(C358,AW:AX,2,FALSE)</f>
        <v>#N/A</v>
      </c>
      <c r="BZ358" s="52"/>
      <c r="CD358" s="10" t="e">
        <f t="shared" si="17"/>
        <v>#N/A</v>
      </c>
    </row>
    <row r="359" spans="1:82" ht="61.5" x14ac:dyDescent="0.85">
      <c r="A359" s="10">
        <v>1</v>
      </c>
      <c r="B359" s="48">
        <f>SUBTOTAL(103,$A$22:A359)</f>
        <v>318</v>
      </c>
      <c r="C359" s="13" t="s">
        <v>1186</v>
      </c>
      <c r="D359" s="20">
        <v>4757291.67</v>
      </c>
      <c r="E359" s="20">
        <v>0</v>
      </c>
      <c r="F359" s="20">
        <v>0</v>
      </c>
      <c r="G359" s="27">
        <v>4236373.1399999997</v>
      </c>
      <c r="H359" s="27">
        <v>474283.04</v>
      </c>
      <c r="I359" s="20">
        <v>0</v>
      </c>
      <c r="J359" s="20">
        <v>0</v>
      </c>
      <c r="K359" s="55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46635.49</v>
      </c>
      <c r="AD359" s="20">
        <v>0</v>
      </c>
      <c r="AE359" s="20">
        <v>0</v>
      </c>
      <c r="AF359" s="22" t="s">
        <v>265</v>
      </c>
      <c r="AG359" s="22">
        <v>2020</v>
      </c>
      <c r="AH359" s="23">
        <v>2020</v>
      </c>
      <c r="BZ359" s="52"/>
      <c r="CD359" s="10" t="e">
        <f t="shared" si="17"/>
        <v>#N/A</v>
      </c>
    </row>
    <row r="360" spans="1:82" ht="61.5" x14ac:dyDescent="0.85">
      <c r="B360" s="13" t="s">
        <v>802</v>
      </c>
      <c r="C360" s="13"/>
      <c r="D360" s="183">
        <v>1861701.91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55">
        <v>0</v>
      </c>
      <c r="L360" s="20">
        <v>0</v>
      </c>
      <c r="M360" s="20">
        <v>570</v>
      </c>
      <c r="N360" s="20">
        <v>1716738.9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22145.93</v>
      </c>
      <c r="AD360" s="20">
        <v>122817.08</v>
      </c>
      <c r="AE360" s="20">
        <v>0</v>
      </c>
      <c r="AF360" s="53" t="s">
        <v>723</v>
      </c>
      <c r="AG360" s="53" t="s">
        <v>723</v>
      </c>
      <c r="AH360" s="64" t="s">
        <v>723</v>
      </c>
      <c r="AT360" s="10" t="e">
        <f t="shared" ref="AT360:AT368" si="18">VLOOKUP(C360,AW:AX,2,FALSE)</f>
        <v>#N/A</v>
      </c>
      <c r="BY360" s="69"/>
      <c r="BZ360" s="52">
        <v>5698132.5200000005</v>
      </c>
      <c r="CD360" s="10" t="e">
        <f t="shared" si="17"/>
        <v>#N/A</v>
      </c>
    </row>
    <row r="361" spans="1:82" ht="61.5" x14ac:dyDescent="0.85">
      <c r="A361" s="10">
        <v>1</v>
      </c>
      <c r="B361" s="48">
        <f>SUBTOTAL(103,$A$22:A361)</f>
        <v>319</v>
      </c>
      <c r="C361" s="13" t="s">
        <v>767</v>
      </c>
      <c r="D361" s="20">
        <v>1861701.91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55">
        <v>0</v>
      </c>
      <c r="L361" s="20">
        <v>0</v>
      </c>
      <c r="M361" s="27">
        <v>570</v>
      </c>
      <c r="N361" s="27">
        <v>1716738.9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22145.93</v>
      </c>
      <c r="AD361" s="20">
        <v>122817.08</v>
      </c>
      <c r="AE361" s="20">
        <v>0</v>
      </c>
      <c r="AF361" s="22">
        <v>2020</v>
      </c>
      <c r="AG361" s="22">
        <v>2020</v>
      </c>
      <c r="AH361" s="22">
        <v>2020</v>
      </c>
      <c r="AT361" s="10" t="e">
        <f t="shared" si="18"/>
        <v>#N/A</v>
      </c>
      <c r="BZ361" s="52"/>
      <c r="CD361" s="10" t="e">
        <f t="shared" si="17"/>
        <v>#N/A</v>
      </c>
    </row>
    <row r="362" spans="1:82" ht="61.5" x14ac:dyDescent="0.85">
      <c r="B362" s="13" t="s">
        <v>803</v>
      </c>
      <c r="C362" s="178"/>
      <c r="D362" s="183">
        <v>44398957.329999998</v>
      </c>
      <c r="E362" s="20">
        <v>117380.25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55">
        <v>0</v>
      </c>
      <c r="L362" s="20">
        <v>0</v>
      </c>
      <c r="M362" s="20">
        <v>9873.7900000000009</v>
      </c>
      <c r="N362" s="20">
        <v>37752509.329999998</v>
      </c>
      <c r="O362" s="20">
        <v>0</v>
      </c>
      <c r="P362" s="20">
        <v>0</v>
      </c>
      <c r="Q362" s="20">
        <v>2836.8</v>
      </c>
      <c r="R362" s="20">
        <v>5484510.0500000007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441540.75</v>
      </c>
      <c r="AD362" s="20">
        <v>603016.94999999995</v>
      </c>
      <c r="AE362" s="20">
        <v>0</v>
      </c>
      <c r="AF362" s="53" t="s">
        <v>723</v>
      </c>
      <c r="AG362" s="53" t="s">
        <v>723</v>
      </c>
      <c r="AH362" s="64" t="s">
        <v>723</v>
      </c>
      <c r="AT362" s="10" t="e">
        <f t="shared" si="18"/>
        <v>#N/A</v>
      </c>
      <c r="AV362" s="10">
        <v>20654065.649999999</v>
      </c>
      <c r="AW362" s="52">
        <f>AV362-D362</f>
        <v>-23744891.68</v>
      </c>
      <c r="BY362" s="69"/>
      <c r="BZ362" s="20">
        <v>56051993.530000009</v>
      </c>
      <c r="CA362" s="20"/>
      <c r="CB362" s="20">
        <f>BZ362-D362</f>
        <v>11653036.20000001</v>
      </c>
      <c r="CD362" s="10" t="e">
        <f t="shared" si="17"/>
        <v>#N/A</v>
      </c>
    </row>
    <row r="363" spans="1:82" ht="61.5" x14ac:dyDescent="0.85">
      <c r="A363" s="10">
        <v>1</v>
      </c>
      <c r="B363" s="48">
        <f>SUBTOTAL(103,$A$22:A363)</f>
        <v>320</v>
      </c>
      <c r="C363" s="13" t="s">
        <v>114</v>
      </c>
      <c r="D363" s="20">
        <v>54256.44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55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54256.44</v>
      </c>
      <c r="AE363" s="20">
        <v>0</v>
      </c>
      <c r="AF363" s="22">
        <v>2020</v>
      </c>
      <c r="AG363" s="22" t="s">
        <v>265</v>
      </c>
      <c r="AH363" s="22" t="s">
        <v>265</v>
      </c>
      <c r="AT363" s="10" t="e">
        <f t="shared" si="18"/>
        <v>#N/A</v>
      </c>
      <c r="BZ363" s="52"/>
      <c r="CD363" s="10" t="e">
        <f t="shared" si="17"/>
        <v>#N/A</v>
      </c>
    </row>
    <row r="364" spans="1:82" ht="61.5" x14ac:dyDescent="0.85">
      <c r="A364" s="10">
        <v>1</v>
      </c>
      <c r="B364" s="48">
        <f>SUBTOTAL(103,$A$22:A364)</f>
        <v>321</v>
      </c>
      <c r="C364" s="13" t="s">
        <v>117</v>
      </c>
      <c r="D364" s="20">
        <v>2480548.0700000003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55">
        <v>0</v>
      </c>
      <c r="L364" s="20">
        <v>0</v>
      </c>
      <c r="M364" s="27">
        <v>616.94000000000005</v>
      </c>
      <c r="N364" s="27">
        <v>2411642.35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7">
        <v>14469.85</v>
      </c>
      <c r="AD364" s="20">
        <v>54435.87</v>
      </c>
      <c r="AE364" s="20">
        <v>0</v>
      </c>
      <c r="AF364" s="22">
        <v>2020</v>
      </c>
      <c r="AG364" s="22">
        <v>2020</v>
      </c>
      <c r="AH364" s="23">
        <v>2020</v>
      </c>
      <c r="AT364" s="10" t="e">
        <f t="shared" si="18"/>
        <v>#N/A</v>
      </c>
      <c r="BZ364" s="52"/>
      <c r="CD364" s="10" t="e">
        <f t="shared" si="17"/>
        <v>#N/A</v>
      </c>
    </row>
    <row r="365" spans="1:82" ht="61.5" x14ac:dyDescent="0.85">
      <c r="A365" s="10">
        <v>1</v>
      </c>
      <c r="B365" s="48">
        <f>SUBTOTAL(103,$A$22:A365)</f>
        <v>322</v>
      </c>
      <c r="C365" s="13" t="s">
        <v>113</v>
      </c>
      <c r="D365" s="20">
        <v>1443898.48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55">
        <v>0</v>
      </c>
      <c r="L365" s="20">
        <v>0</v>
      </c>
      <c r="M365" s="27">
        <v>340.4</v>
      </c>
      <c r="N365" s="27">
        <v>1395122.85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8370.74</v>
      </c>
      <c r="AD365" s="20">
        <v>40404.89</v>
      </c>
      <c r="AE365" s="20">
        <v>0</v>
      </c>
      <c r="AF365" s="22">
        <v>2020</v>
      </c>
      <c r="AG365" s="22">
        <v>2020</v>
      </c>
      <c r="AH365" s="23">
        <v>2020</v>
      </c>
      <c r="AT365" s="10" t="e">
        <f t="shared" si="18"/>
        <v>#N/A</v>
      </c>
      <c r="BZ365" s="52"/>
      <c r="CD365" s="10" t="e">
        <f t="shared" si="17"/>
        <v>#N/A</v>
      </c>
    </row>
    <row r="366" spans="1:82" ht="61.5" x14ac:dyDescent="0.85">
      <c r="A366" s="10">
        <v>1</v>
      </c>
      <c r="B366" s="48">
        <f>SUBTOTAL(103,$A$22:A366)</f>
        <v>323</v>
      </c>
      <c r="C366" s="13" t="s">
        <v>115</v>
      </c>
      <c r="D366" s="20">
        <v>4557103.54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55">
        <v>0</v>
      </c>
      <c r="L366" s="20">
        <v>0</v>
      </c>
      <c r="M366" s="27">
        <v>1235.5</v>
      </c>
      <c r="N366" s="27">
        <v>4529924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7">
        <v>27179.54</v>
      </c>
      <c r="AD366" s="20">
        <v>0</v>
      </c>
      <c r="AE366" s="20">
        <v>0</v>
      </c>
      <c r="AF366" s="22" t="s">
        <v>265</v>
      </c>
      <c r="AG366" s="22">
        <v>2020</v>
      </c>
      <c r="AH366" s="23">
        <v>2020</v>
      </c>
      <c r="AT366" s="10" t="e">
        <f t="shared" si="18"/>
        <v>#N/A</v>
      </c>
      <c r="BZ366" s="52"/>
      <c r="CD366" s="10">
        <f t="shared" si="17"/>
        <v>1256.9000000000001</v>
      </c>
    </row>
    <row r="367" spans="1:82" ht="61.5" x14ac:dyDescent="0.85">
      <c r="A367" s="10">
        <v>1</v>
      </c>
      <c r="B367" s="48">
        <f>SUBTOTAL(103,$A$22:A367)</f>
        <v>324</v>
      </c>
      <c r="C367" s="13" t="s">
        <v>116</v>
      </c>
      <c r="D367" s="20">
        <v>4223582.3699999992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55">
        <v>0</v>
      </c>
      <c r="L367" s="20">
        <v>0</v>
      </c>
      <c r="M367" s="27">
        <v>1109.18</v>
      </c>
      <c r="N367" s="27">
        <v>4198392.0199999996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7">
        <v>25190.35</v>
      </c>
      <c r="AD367" s="20">
        <v>0</v>
      </c>
      <c r="AE367" s="20">
        <v>0</v>
      </c>
      <c r="AF367" s="22" t="s">
        <v>265</v>
      </c>
      <c r="AG367" s="22">
        <v>2020</v>
      </c>
      <c r="AH367" s="23">
        <v>2020</v>
      </c>
      <c r="AT367" s="10" t="e">
        <f t="shared" si="18"/>
        <v>#N/A</v>
      </c>
      <c r="BZ367" s="52"/>
      <c r="CD367" s="10">
        <f t="shared" si="17"/>
        <v>1151</v>
      </c>
    </row>
    <row r="368" spans="1:82" ht="61.5" x14ac:dyDescent="0.85">
      <c r="A368" s="10">
        <v>1</v>
      </c>
      <c r="B368" s="48">
        <f>SUBTOTAL(103,$A$22:A368)</f>
        <v>325</v>
      </c>
      <c r="C368" s="13" t="s">
        <v>118</v>
      </c>
      <c r="D368" s="20">
        <v>3024337.71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55">
        <v>0</v>
      </c>
      <c r="L368" s="20">
        <v>0</v>
      </c>
      <c r="M368" s="27">
        <v>638.69000000000005</v>
      </c>
      <c r="N368" s="27">
        <v>2952062.85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7">
        <v>17712.38</v>
      </c>
      <c r="AD368" s="20">
        <v>54562.48</v>
      </c>
      <c r="AE368" s="20">
        <v>0</v>
      </c>
      <c r="AF368" s="22">
        <v>2020</v>
      </c>
      <c r="AG368" s="22">
        <v>2020</v>
      </c>
      <c r="AH368" s="22">
        <v>2020</v>
      </c>
      <c r="AT368" s="10" t="e">
        <f t="shared" si="18"/>
        <v>#N/A</v>
      </c>
      <c r="BZ368" s="52"/>
      <c r="CD368" s="10" t="e">
        <f t="shared" si="17"/>
        <v>#N/A</v>
      </c>
    </row>
    <row r="369" spans="1:82" ht="61.5" x14ac:dyDescent="0.85">
      <c r="A369" s="10">
        <v>1</v>
      </c>
      <c r="B369" s="48">
        <f>SUBTOTAL(103,$A$22:A369)</f>
        <v>326</v>
      </c>
      <c r="C369" s="13" t="s">
        <v>1187</v>
      </c>
      <c r="D369" s="20">
        <v>5566366.3600000003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55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7">
        <v>2836.8</v>
      </c>
      <c r="R369" s="27">
        <v>5484510.0500000007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81856.31</v>
      </c>
      <c r="AD369" s="20">
        <v>0</v>
      </c>
      <c r="AE369" s="20">
        <v>0</v>
      </c>
      <c r="AF369" s="22" t="s">
        <v>265</v>
      </c>
      <c r="AG369" s="22">
        <v>2020</v>
      </c>
      <c r="AH369" s="23">
        <v>2020</v>
      </c>
      <c r="BZ369" s="52"/>
      <c r="CD369" s="10" t="e">
        <f t="shared" si="17"/>
        <v>#N/A</v>
      </c>
    </row>
    <row r="370" spans="1:82" ht="61.5" x14ac:dyDescent="0.85">
      <c r="A370" s="10">
        <v>1</v>
      </c>
      <c r="B370" s="48">
        <f>SUBTOTAL(103,$A$22:A370)</f>
        <v>327</v>
      </c>
      <c r="C370" s="13" t="s">
        <v>1188</v>
      </c>
      <c r="D370" s="20">
        <v>4137160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55">
        <v>0</v>
      </c>
      <c r="L370" s="20">
        <v>0</v>
      </c>
      <c r="M370" s="27">
        <v>1159.3699999999999</v>
      </c>
      <c r="N370" s="27">
        <v>4076320.91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7">
        <v>60839.09</v>
      </c>
      <c r="AD370" s="20">
        <v>0</v>
      </c>
      <c r="AE370" s="20">
        <v>0</v>
      </c>
      <c r="AF370" s="22" t="s">
        <v>265</v>
      </c>
      <c r="AG370" s="22">
        <v>2020</v>
      </c>
      <c r="AH370" s="23">
        <v>2020</v>
      </c>
      <c r="BZ370" s="52"/>
      <c r="CD370" s="10">
        <f t="shared" si="17"/>
        <v>1150.3</v>
      </c>
    </row>
    <row r="371" spans="1:82" ht="61.5" x14ac:dyDescent="0.85">
      <c r="A371" s="10">
        <v>1</v>
      </c>
      <c r="B371" s="48">
        <f>SUBTOTAL(103,$A$22:A371)</f>
        <v>328</v>
      </c>
      <c r="C371" s="13" t="s">
        <v>1189</v>
      </c>
      <c r="D371" s="20">
        <v>2786718.1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55">
        <v>0</v>
      </c>
      <c r="L371" s="20">
        <v>0</v>
      </c>
      <c r="M371" s="27">
        <v>765</v>
      </c>
      <c r="N371" s="27">
        <v>2745737.96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7">
        <v>40980.14</v>
      </c>
      <c r="AD371" s="20">
        <v>0</v>
      </c>
      <c r="AE371" s="20">
        <v>0</v>
      </c>
      <c r="AF371" s="22" t="s">
        <v>265</v>
      </c>
      <c r="AG371" s="22">
        <v>2020</v>
      </c>
      <c r="AH371" s="23">
        <v>2020</v>
      </c>
      <c r="BZ371" s="52"/>
      <c r="CD371" s="10">
        <f t="shared" si="17"/>
        <v>763.8</v>
      </c>
    </row>
    <row r="372" spans="1:82" ht="61.5" x14ac:dyDescent="0.85">
      <c r="A372" s="10">
        <v>1</v>
      </c>
      <c r="B372" s="48">
        <f>SUBTOTAL(103,$A$22:A372)</f>
        <v>329</v>
      </c>
      <c r="C372" s="13" t="s">
        <v>1190</v>
      </c>
      <c r="D372" s="20">
        <v>1749750.39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55">
        <v>0</v>
      </c>
      <c r="L372" s="20">
        <v>0</v>
      </c>
      <c r="M372" s="27">
        <v>456.6</v>
      </c>
      <c r="N372" s="27">
        <v>1724019.4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7">
        <v>25730.99</v>
      </c>
      <c r="AD372" s="20">
        <v>0</v>
      </c>
      <c r="AE372" s="20">
        <v>0</v>
      </c>
      <c r="AF372" s="22" t="s">
        <v>265</v>
      </c>
      <c r="AG372" s="22">
        <v>2020</v>
      </c>
      <c r="AH372" s="23">
        <v>2020</v>
      </c>
      <c r="BZ372" s="52"/>
      <c r="CD372" s="10">
        <f t="shared" si="17"/>
        <v>461.1</v>
      </c>
    </row>
    <row r="373" spans="1:82" ht="61.5" x14ac:dyDescent="0.85">
      <c r="A373" s="10">
        <v>1</v>
      </c>
      <c r="B373" s="48">
        <f>SUBTOTAL(103,$A$22:A373)</f>
        <v>330</v>
      </c>
      <c r="C373" s="13" t="s">
        <v>1191</v>
      </c>
      <c r="D373" s="20">
        <v>119132.15</v>
      </c>
      <c r="E373" s="27">
        <v>117380.25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55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1751.9</v>
      </c>
      <c r="AD373" s="20">
        <v>0</v>
      </c>
      <c r="AE373" s="20">
        <v>0</v>
      </c>
      <c r="AF373" s="22" t="s">
        <v>265</v>
      </c>
      <c r="AG373" s="22">
        <v>2020</v>
      </c>
      <c r="AH373" s="23">
        <v>2020</v>
      </c>
      <c r="BZ373" s="52"/>
      <c r="CD373" s="10" t="e">
        <f t="shared" si="17"/>
        <v>#N/A</v>
      </c>
    </row>
    <row r="374" spans="1:82" ht="61.5" x14ac:dyDescent="0.85">
      <c r="A374" s="10">
        <v>1</v>
      </c>
      <c r="B374" s="48">
        <f>SUBTOTAL(103,$A$22:A374)</f>
        <v>331</v>
      </c>
      <c r="C374" s="13" t="s">
        <v>1192</v>
      </c>
      <c r="D374" s="20">
        <v>6270786.4399999995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55">
        <v>0</v>
      </c>
      <c r="L374" s="20">
        <v>0</v>
      </c>
      <c r="M374" s="27">
        <v>1532.62</v>
      </c>
      <c r="N374" s="27">
        <v>6178571.2599999998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92215.18</v>
      </c>
      <c r="AD374" s="20">
        <v>0</v>
      </c>
      <c r="AE374" s="20">
        <v>0</v>
      </c>
      <c r="AF374" s="22" t="s">
        <v>265</v>
      </c>
      <c r="AG374" s="22">
        <v>2020</v>
      </c>
      <c r="AH374" s="23">
        <v>2020</v>
      </c>
      <c r="BZ374" s="52"/>
      <c r="CD374" s="10">
        <f t="shared" si="17"/>
        <v>1528.9</v>
      </c>
    </row>
    <row r="375" spans="1:82" ht="61.5" x14ac:dyDescent="0.85">
      <c r="A375" s="10">
        <v>1</v>
      </c>
      <c r="B375" s="48">
        <f>SUBTOTAL(103,$A$22:A375)</f>
        <v>332</v>
      </c>
      <c r="C375" s="13" t="s">
        <v>1519</v>
      </c>
      <c r="D375" s="20">
        <v>3749769.7199999997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55">
        <v>0</v>
      </c>
      <c r="L375" s="20">
        <v>0</v>
      </c>
      <c r="M375" s="27">
        <v>909.07</v>
      </c>
      <c r="N375" s="27">
        <v>3634519.59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7">
        <v>21807.11</v>
      </c>
      <c r="AD375" s="27">
        <v>93443.02</v>
      </c>
      <c r="AE375" s="20">
        <v>0</v>
      </c>
      <c r="AF375" s="22">
        <v>2020</v>
      </c>
      <c r="AG375" s="22">
        <v>2020</v>
      </c>
      <c r="AH375" s="23">
        <v>2020</v>
      </c>
      <c r="BZ375" s="52"/>
      <c r="CD375" s="10">
        <f t="shared" si="17"/>
        <v>870</v>
      </c>
    </row>
    <row r="376" spans="1:82" ht="61.5" x14ac:dyDescent="0.85">
      <c r="A376" s="10">
        <v>1</v>
      </c>
      <c r="B376" s="48">
        <f>SUBTOTAL(103,$A$22:A376)</f>
        <v>333</v>
      </c>
      <c r="C376" s="78" t="s">
        <v>134</v>
      </c>
      <c r="D376" s="20">
        <v>3929633.31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55">
        <v>0</v>
      </c>
      <c r="L376" s="20">
        <v>0</v>
      </c>
      <c r="M376" s="27">
        <v>1110.42</v>
      </c>
      <c r="N376" s="120">
        <v>3906196.14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120">
        <v>23437.17</v>
      </c>
      <c r="AD376" s="20">
        <v>0</v>
      </c>
      <c r="AE376" s="20">
        <v>0</v>
      </c>
      <c r="AF376" s="22" t="s">
        <v>265</v>
      </c>
      <c r="AG376" s="22">
        <v>2020</v>
      </c>
      <c r="AH376" s="23">
        <v>2020</v>
      </c>
      <c r="BZ376" s="52"/>
      <c r="CD376" s="10">
        <f t="shared" si="17"/>
        <v>1229.9000000000001</v>
      </c>
    </row>
    <row r="377" spans="1:82" ht="61.5" x14ac:dyDescent="0.85">
      <c r="A377" s="10">
        <v>1</v>
      </c>
      <c r="B377" s="48">
        <f>SUBTOTAL(103,$A$22:A377)</f>
        <v>334</v>
      </c>
      <c r="C377" s="13" t="s">
        <v>127</v>
      </c>
      <c r="D377" s="20">
        <v>108615.8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55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108615.8</v>
      </c>
      <c r="AE377" s="20">
        <v>0</v>
      </c>
      <c r="AF377" s="22">
        <v>2020</v>
      </c>
      <c r="AG377" s="22" t="s">
        <v>265</v>
      </c>
      <c r="AH377" s="22" t="s">
        <v>265</v>
      </c>
      <c r="AT377" s="10" t="e">
        <f>VLOOKUP(C377,AW:AX,2,FALSE)</f>
        <v>#N/A</v>
      </c>
      <c r="BZ377" s="52"/>
      <c r="CD377" s="10" t="e">
        <f t="shared" si="17"/>
        <v>#N/A</v>
      </c>
    </row>
    <row r="378" spans="1:82" ht="61.5" x14ac:dyDescent="0.85">
      <c r="A378" s="10">
        <v>1</v>
      </c>
      <c r="B378" s="48">
        <f>SUBTOTAL(103,$A$22:A378)</f>
        <v>335</v>
      </c>
      <c r="C378" s="13" t="s">
        <v>125</v>
      </c>
      <c r="D378" s="20">
        <v>108130.57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55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108130.57</v>
      </c>
      <c r="AE378" s="20">
        <v>0</v>
      </c>
      <c r="AF378" s="22">
        <v>2020</v>
      </c>
      <c r="AG378" s="22" t="s">
        <v>265</v>
      </c>
      <c r="AH378" s="22" t="s">
        <v>265</v>
      </c>
      <c r="AT378" s="10" t="e">
        <f>VLOOKUP(C378,AW:AX,2,FALSE)</f>
        <v>#N/A</v>
      </c>
      <c r="BZ378" s="52"/>
      <c r="CD378" s="10" t="e">
        <f t="shared" si="17"/>
        <v>#N/A</v>
      </c>
    </row>
    <row r="379" spans="1:82" ht="61.5" x14ac:dyDescent="0.85">
      <c r="A379" s="10">
        <v>1</v>
      </c>
      <c r="B379" s="48">
        <f>SUBTOTAL(103,$A$22:A379)</f>
        <v>336</v>
      </c>
      <c r="C379" s="13" t="s">
        <v>128</v>
      </c>
      <c r="D379" s="20">
        <v>89167.88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55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89167.88</v>
      </c>
      <c r="AE379" s="20">
        <v>0</v>
      </c>
      <c r="AF379" s="22">
        <v>2020</v>
      </c>
      <c r="AG379" s="22" t="s">
        <v>265</v>
      </c>
      <c r="AH379" s="22" t="s">
        <v>265</v>
      </c>
      <c r="AT379" s="10">
        <f>VLOOKUP(C379,AW:AX,2,FALSE)</f>
        <v>1</v>
      </c>
      <c r="BZ379" s="52"/>
      <c r="CD379" s="10" t="e">
        <f t="shared" si="17"/>
        <v>#N/A</v>
      </c>
    </row>
    <row r="380" spans="1:82" ht="61.5" x14ac:dyDescent="0.85">
      <c r="B380" s="13" t="s">
        <v>804</v>
      </c>
      <c r="C380" s="13"/>
      <c r="D380" s="183">
        <v>2076549.34</v>
      </c>
      <c r="E380" s="20">
        <v>39534.75</v>
      </c>
      <c r="F380" s="20">
        <v>0</v>
      </c>
      <c r="G380" s="20">
        <v>0</v>
      </c>
      <c r="H380" s="20">
        <v>12043.62</v>
      </c>
      <c r="I380" s="20">
        <v>295538.62</v>
      </c>
      <c r="J380" s="20">
        <v>0</v>
      </c>
      <c r="K380" s="55">
        <v>0</v>
      </c>
      <c r="L380" s="20">
        <v>0</v>
      </c>
      <c r="M380" s="20">
        <v>538.16</v>
      </c>
      <c r="N380" s="20">
        <v>1713967.82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15464.529999999999</v>
      </c>
      <c r="AD380" s="20">
        <v>0</v>
      </c>
      <c r="AE380" s="20">
        <v>0</v>
      </c>
      <c r="AF380" s="53" t="s">
        <v>723</v>
      </c>
      <c r="AG380" s="53" t="s">
        <v>723</v>
      </c>
      <c r="AH380" s="64" t="s">
        <v>723</v>
      </c>
      <c r="AT380" s="10" t="e">
        <f>VLOOKUP(C380,AW:AX,2,FALSE)</f>
        <v>#N/A</v>
      </c>
      <c r="BY380" s="69"/>
      <c r="BZ380" s="20">
        <v>2913286.51</v>
      </c>
      <c r="CA380" s="20"/>
      <c r="CB380" s="20">
        <f>BZ380-D380</f>
        <v>836737.16999999969</v>
      </c>
      <c r="CD380" s="10" t="e">
        <f t="shared" si="17"/>
        <v>#N/A</v>
      </c>
    </row>
    <row r="381" spans="1:82" ht="61.5" x14ac:dyDescent="0.85">
      <c r="A381" s="10">
        <v>1</v>
      </c>
      <c r="B381" s="48">
        <f>SUBTOTAL(103,$A$22:A381)</f>
        <v>337</v>
      </c>
      <c r="C381" s="13" t="s">
        <v>119</v>
      </c>
      <c r="D381" s="20">
        <v>1724251.6300000001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55">
        <v>0</v>
      </c>
      <c r="L381" s="20">
        <v>0</v>
      </c>
      <c r="M381" s="27">
        <v>538.16</v>
      </c>
      <c r="N381" s="27">
        <v>1713967.82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7">
        <v>10283.81</v>
      </c>
      <c r="AD381" s="20">
        <v>0</v>
      </c>
      <c r="AE381" s="20">
        <v>0</v>
      </c>
      <c r="AF381" s="22" t="s">
        <v>265</v>
      </c>
      <c r="AG381" s="22">
        <v>2020</v>
      </c>
      <c r="AH381" s="23">
        <v>2020</v>
      </c>
      <c r="AT381" s="10" t="e">
        <f>VLOOKUP(C381,AW:AX,2,FALSE)</f>
        <v>#N/A</v>
      </c>
      <c r="BZ381" s="52"/>
      <c r="CD381" s="10">
        <f t="shared" si="17"/>
        <v>541.1</v>
      </c>
    </row>
    <row r="382" spans="1:82" ht="61.5" x14ac:dyDescent="0.85">
      <c r="A382" s="10">
        <v>1</v>
      </c>
      <c r="B382" s="48">
        <f>SUBTOTAL(103,$A$22:A382)</f>
        <v>338</v>
      </c>
      <c r="C382" s="13" t="s">
        <v>1193</v>
      </c>
      <c r="D382" s="20">
        <v>352297.70999999996</v>
      </c>
      <c r="E382" s="27">
        <v>39534.75</v>
      </c>
      <c r="F382" s="20">
        <v>0</v>
      </c>
      <c r="G382" s="20">
        <v>0</v>
      </c>
      <c r="H382" s="27">
        <v>12043.62</v>
      </c>
      <c r="I382" s="27">
        <v>295538.62</v>
      </c>
      <c r="J382" s="20">
        <v>0</v>
      </c>
      <c r="K382" s="55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5180.72</v>
      </c>
      <c r="AD382" s="20">
        <v>0</v>
      </c>
      <c r="AE382" s="20">
        <v>0</v>
      </c>
      <c r="AF382" s="22" t="s">
        <v>265</v>
      </c>
      <c r="AG382" s="22">
        <v>2020</v>
      </c>
      <c r="AH382" s="23">
        <v>2020</v>
      </c>
      <c r="BZ382" s="52"/>
      <c r="CD382" s="10" t="e">
        <f t="shared" si="17"/>
        <v>#N/A</v>
      </c>
    </row>
    <row r="383" spans="1:82" ht="61.5" x14ac:dyDescent="0.85">
      <c r="B383" s="13" t="s">
        <v>863</v>
      </c>
      <c r="C383" s="13"/>
      <c r="D383" s="183">
        <v>2005046.9200000002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55">
        <v>0</v>
      </c>
      <c r="L383" s="20">
        <v>0</v>
      </c>
      <c r="M383" s="20">
        <v>317.68</v>
      </c>
      <c r="N383" s="20">
        <v>1068295.6000000001</v>
      </c>
      <c r="O383" s="20">
        <v>0</v>
      </c>
      <c r="P383" s="20">
        <v>0</v>
      </c>
      <c r="Q383" s="20">
        <v>364.69</v>
      </c>
      <c r="R383" s="20">
        <v>915315.12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21436.2</v>
      </c>
      <c r="AD383" s="20">
        <v>0</v>
      </c>
      <c r="AE383" s="20">
        <v>0</v>
      </c>
      <c r="AF383" s="53" t="s">
        <v>723</v>
      </c>
      <c r="AG383" s="53" t="s">
        <v>723</v>
      </c>
      <c r="AH383" s="64" t="s">
        <v>723</v>
      </c>
      <c r="AT383" s="10" t="e">
        <f t="shared" ref="AT383:AT390" si="19">VLOOKUP(C383,AW:AX,2,FALSE)</f>
        <v>#N/A</v>
      </c>
      <c r="BY383" s="69"/>
      <c r="BZ383" s="52">
        <v>2727875.44</v>
      </c>
      <c r="CD383" s="10" t="e">
        <f t="shared" si="17"/>
        <v>#N/A</v>
      </c>
    </row>
    <row r="384" spans="1:82" ht="61.5" x14ac:dyDescent="0.85">
      <c r="A384" s="10">
        <v>1</v>
      </c>
      <c r="B384" s="48">
        <f>SUBTOTAL(103,$A$22:A384)</f>
        <v>339</v>
      </c>
      <c r="C384" s="13" t="s">
        <v>120</v>
      </c>
      <c r="D384" s="20">
        <v>2005046.9200000002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55">
        <v>0</v>
      </c>
      <c r="L384" s="20">
        <v>0</v>
      </c>
      <c r="M384" s="27">
        <v>317.68</v>
      </c>
      <c r="N384" s="120">
        <v>1068295.6000000001</v>
      </c>
      <c r="O384" s="20">
        <v>0</v>
      </c>
      <c r="P384" s="20">
        <v>0</v>
      </c>
      <c r="Q384" s="27">
        <v>364.69</v>
      </c>
      <c r="R384" s="27">
        <v>915315.12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21436.2</v>
      </c>
      <c r="AD384" s="20">
        <v>0</v>
      </c>
      <c r="AE384" s="20">
        <v>0</v>
      </c>
      <c r="AF384" s="22" t="s">
        <v>265</v>
      </c>
      <c r="AG384" s="22">
        <v>2020</v>
      </c>
      <c r="AH384" s="23">
        <v>2020</v>
      </c>
      <c r="AT384" s="10" t="e">
        <f t="shared" si="19"/>
        <v>#N/A</v>
      </c>
      <c r="BZ384" s="52"/>
      <c r="CD384" s="10">
        <f t="shared" si="17"/>
        <v>313.10000000000002</v>
      </c>
    </row>
    <row r="385" spans="1:82" ht="61.5" x14ac:dyDescent="0.85">
      <c r="B385" s="13" t="s">
        <v>805</v>
      </c>
      <c r="C385" s="13"/>
      <c r="D385" s="183">
        <v>3682576.42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55">
        <v>0</v>
      </c>
      <c r="L385" s="20">
        <v>0</v>
      </c>
      <c r="M385" s="20">
        <v>836.6</v>
      </c>
      <c r="N385" s="20">
        <v>3599348.79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21596.100000000002</v>
      </c>
      <c r="AD385" s="20">
        <v>61631.53</v>
      </c>
      <c r="AE385" s="20">
        <v>0</v>
      </c>
      <c r="AF385" s="53" t="s">
        <v>723</v>
      </c>
      <c r="AG385" s="53" t="s">
        <v>723</v>
      </c>
      <c r="AH385" s="64" t="s">
        <v>723</v>
      </c>
      <c r="AT385" s="10" t="e">
        <f t="shared" si="19"/>
        <v>#N/A</v>
      </c>
      <c r="BY385" s="69"/>
      <c r="BZ385" s="52">
        <v>3866903.76</v>
      </c>
      <c r="CD385" s="10" t="e">
        <f t="shared" si="17"/>
        <v>#N/A</v>
      </c>
    </row>
    <row r="386" spans="1:82" ht="61.5" x14ac:dyDescent="0.85">
      <c r="A386" s="10">
        <v>1</v>
      </c>
      <c r="B386" s="48">
        <f>SUBTOTAL(103,$A$22:A386)</f>
        <v>340</v>
      </c>
      <c r="C386" s="13" t="s">
        <v>121</v>
      </c>
      <c r="D386" s="20">
        <v>3682576.42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55">
        <v>0</v>
      </c>
      <c r="L386" s="20">
        <v>0</v>
      </c>
      <c r="M386" s="27">
        <v>836.6</v>
      </c>
      <c r="N386" s="27">
        <v>3599348.79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7">
        <v>21596.100000000002</v>
      </c>
      <c r="AD386" s="20">
        <v>61631.53</v>
      </c>
      <c r="AE386" s="20">
        <v>0</v>
      </c>
      <c r="AF386" s="22">
        <v>2020</v>
      </c>
      <c r="AG386" s="22">
        <v>2020</v>
      </c>
      <c r="AH386" s="22">
        <v>2020</v>
      </c>
      <c r="AT386" s="10" t="e">
        <f t="shared" si="19"/>
        <v>#N/A</v>
      </c>
      <c r="BZ386" s="52"/>
      <c r="CD386" s="10" t="e">
        <f t="shared" si="17"/>
        <v>#N/A</v>
      </c>
    </row>
    <row r="387" spans="1:82" ht="61.5" x14ac:dyDescent="0.85">
      <c r="B387" s="13" t="s">
        <v>806</v>
      </c>
      <c r="C387" s="178"/>
      <c r="D387" s="183">
        <v>4283070.8099999996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55">
        <v>0</v>
      </c>
      <c r="L387" s="20">
        <v>0</v>
      </c>
      <c r="M387" s="20">
        <v>678.3</v>
      </c>
      <c r="N387" s="20">
        <v>2321700.09</v>
      </c>
      <c r="O387" s="20">
        <v>0</v>
      </c>
      <c r="P387" s="20">
        <v>0</v>
      </c>
      <c r="Q387" s="20">
        <v>542.73</v>
      </c>
      <c r="R387" s="20">
        <v>1785668.47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23035.119999999999</v>
      </c>
      <c r="AD387" s="20">
        <v>152667.13</v>
      </c>
      <c r="AE387" s="20">
        <v>0</v>
      </c>
      <c r="AF387" s="53" t="s">
        <v>723</v>
      </c>
      <c r="AG387" s="53" t="s">
        <v>723</v>
      </c>
      <c r="AH387" s="64" t="s">
        <v>723</v>
      </c>
      <c r="AT387" s="10" t="e">
        <f t="shared" si="19"/>
        <v>#N/A</v>
      </c>
      <c r="BY387" s="69"/>
      <c r="BZ387" s="52">
        <v>11389569.279999999</v>
      </c>
      <c r="CC387" s="20">
        <v>10475726.369999999</v>
      </c>
      <c r="CD387" s="10" t="e">
        <f t="shared" si="17"/>
        <v>#N/A</v>
      </c>
    </row>
    <row r="388" spans="1:82" ht="61.5" x14ac:dyDescent="0.85">
      <c r="A388" s="10">
        <v>1</v>
      </c>
      <c r="B388" s="48">
        <f>SUBTOTAL(103,$A$22:A388)</f>
        <v>341</v>
      </c>
      <c r="C388" s="13" t="s">
        <v>169</v>
      </c>
      <c r="D388" s="20">
        <v>2321700.09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55">
        <v>0</v>
      </c>
      <c r="L388" s="20">
        <v>0</v>
      </c>
      <c r="M388" s="27">
        <v>678.3</v>
      </c>
      <c r="N388" s="27">
        <v>2321700.09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2" t="s">
        <v>265</v>
      </c>
      <c r="AG388" s="22">
        <v>2020</v>
      </c>
      <c r="AH388" s="23" t="s">
        <v>265</v>
      </c>
      <c r="AT388" s="10" t="e">
        <f t="shared" si="19"/>
        <v>#N/A</v>
      </c>
      <c r="BZ388" s="52"/>
      <c r="CD388" s="10">
        <f t="shared" si="17"/>
        <v>678.3</v>
      </c>
    </row>
    <row r="389" spans="1:82" ht="61.5" x14ac:dyDescent="0.85">
      <c r="A389" s="10">
        <v>1</v>
      </c>
      <c r="B389" s="48">
        <f>SUBTOTAL(103,$A$22:A389)</f>
        <v>342</v>
      </c>
      <c r="C389" s="13" t="s">
        <v>170</v>
      </c>
      <c r="D389" s="20">
        <v>1808703.59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55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7">
        <v>542.73</v>
      </c>
      <c r="R389" s="27">
        <v>1785668.47</v>
      </c>
      <c r="S389" s="20">
        <v>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7">
        <v>23035.119999999999</v>
      </c>
      <c r="AD389" s="20">
        <v>0</v>
      </c>
      <c r="AE389" s="20">
        <v>0</v>
      </c>
      <c r="AF389" s="22" t="s">
        <v>265</v>
      </c>
      <c r="AG389" s="22">
        <v>2020</v>
      </c>
      <c r="AH389" s="23">
        <v>2020</v>
      </c>
      <c r="AT389" s="10" t="e">
        <f t="shared" si="19"/>
        <v>#N/A</v>
      </c>
      <c r="BZ389" s="52"/>
      <c r="CD389" s="10" t="e">
        <f t="shared" si="17"/>
        <v>#N/A</v>
      </c>
    </row>
    <row r="390" spans="1:82" ht="61.5" x14ac:dyDescent="0.85">
      <c r="A390" s="10">
        <v>1</v>
      </c>
      <c r="B390" s="48">
        <f>SUBTOTAL(103,$A$22:A390)</f>
        <v>343</v>
      </c>
      <c r="C390" s="13" t="s">
        <v>168</v>
      </c>
      <c r="D390" s="20">
        <v>104027.61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55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120">
        <v>104027.61</v>
      </c>
      <c r="AE390" s="20">
        <v>0</v>
      </c>
      <c r="AF390" s="22">
        <v>2020</v>
      </c>
      <c r="AG390" s="22" t="s">
        <v>265</v>
      </c>
      <c r="AH390" s="22" t="s">
        <v>265</v>
      </c>
      <c r="AT390" s="10" t="e">
        <f t="shared" si="19"/>
        <v>#N/A</v>
      </c>
      <c r="BZ390" s="52"/>
      <c r="CD390" s="10" t="e">
        <f t="shared" si="17"/>
        <v>#N/A</v>
      </c>
    </row>
    <row r="391" spans="1:82" ht="61.5" x14ac:dyDescent="0.85">
      <c r="A391" s="10">
        <v>1</v>
      </c>
      <c r="B391" s="48">
        <f>SUBTOTAL(103,$A$22:A391)</f>
        <v>344</v>
      </c>
      <c r="C391" s="13" t="s">
        <v>1534</v>
      </c>
      <c r="D391" s="20">
        <v>48639.519999999997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55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7">
        <v>48639.519999999997</v>
      </c>
      <c r="AE391" s="20">
        <v>0</v>
      </c>
      <c r="AF391" s="22">
        <v>2020</v>
      </c>
      <c r="AG391" s="22" t="s">
        <v>265</v>
      </c>
      <c r="AH391" s="22" t="s">
        <v>265</v>
      </c>
      <c r="BZ391" s="52"/>
      <c r="CD391" s="10" t="e">
        <f t="shared" si="17"/>
        <v>#N/A</v>
      </c>
    </row>
    <row r="392" spans="1:82" ht="61.5" x14ac:dyDescent="0.85">
      <c r="B392" s="13" t="s">
        <v>807</v>
      </c>
      <c r="C392" s="13"/>
      <c r="D392" s="183">
        <v>3114731.1799999997</v>
      </c>
      <c r="E392" s="20">
        <v>104595</v>
      </c>
      <c r="F392" s="20">
        <v>0</v>
      </c>
      <c r="G392" s="20">
        <v>1449470</v>
      </c>
      <c r="H392" s="20">
        <v>0</v>
      </c>
      <c r="I392" s="20">
        <v>215247</v>
      </c>
      <c r="J392" s="20">
        <v>0</v>
      </c>
      <c r="K392" s="55">
        <v>0</v>
      </c>
      <c r="L392" s="20">
        <v>0</v>
      </c>
      <c r="M392" s="20">
        <v>401.44</v>
      </c>
      <c r="N392" s="20">
        <v>1267442.73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0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0</v>
      </c>
      <c r="AA392" s="20">
        <v>0</v>
      </c>
      <c r="AB392" s="20">
        <v>0</v>
      </c>
      <c r="AC392" s="20">
        <v>33866.199999999997</v>
      </c>
      <c r="AD392" s="20">
        <v>44110.25</v>
      </c>
      <c r="AE392" s="20">
        <v>0</v>
      </c>
      <c r="AF392" s="53" t="s">
        <v>723</v>
      </c>
      <c r="AG392" s="53" t="s">
        <v>723</v>
      </c>
      <c r="AH392" s="64" t="s">
        <v>723</v>
      </c>
      <c r="AT392" s="10" t="e">
        <f>VLOOKUP(C392,AW:AX,2,FALSE)</f>
        <v>#N/A</v>
      </c>
      <c r="BY392" s="69"/>
      <c r="BZ392" s="52">
        <v>4635021.79</v>
      </c>
      <c r="CC392" s="20">
        <v>3960937.4299999997</v>
      </c>
      <c r="CD392" s="10" t="e">
        <f t="shared" si="17"/>
        <v>#N/A</v>
      </c>
    </row>
    <row r="393" spans="1:82" ht="61.5" x14ac:dyDescent="0.85">
      <c r="A393" s="10">
        <v>1</v>
      </c>
      <c r="B393" s="48">
        <f>SUBTOTAL(103,$A$22:A393)</f>
        <v>345</v>
      </c>
      <c r="C393" s="13" t="s">
        <v>167</v>
      </c>
      <c r="D393" s="20">
        <v>1327902.99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55">
        <v>0</v>
      </c>
      <c r="L393" s="20">
        <v>0</v>
      </c>
      <c r="M393" s="27">
        <v>401.44</v>
      </c>
      <c r="N393" s="120">
        <v>1267442.73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20">
        <v>0</v>
      </c>
      <c r="U393" s="20">
        <v>0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0">
        <v>0</v>
      </c>
      <c r="AC393" s="120">
        <v>16350.01</v>
      </c>
      <c r="AD393" s="27">
        <v>44110.25</v>
      </c>
      <c r="AE393" s="20">
        <v>0</v>
      </c>
      <c r="AF393" s="22">
        <v>2020</v>
      </c>
      <c r="AG393" s="22">
        <v>2020</v>
      </c>
      <c r="AH393" s="23">
        <v>2020</v>
      </c>
      <c r="AT393" s="10" t="e">
        <f>VLOOKUP(C393,AW:AX,2,FALSE)</f>
        <v>#N/A</v>
      </c>
      <c r="BZ393" s="52"/>
      <c r="CD393" s="10">
        <f t="shared" si="17"/>
        <v>412.82</v>
      </c>
    </row>
    <row r="394" spans="1:82" ht="61.5" x14ac:dyDescent="0.85">
      <c r="A394" s="10">
        <v>1</v>
      </c>
      <c r="B394" s="48">
        <f>SUBTOTAL(103,$A$22:A394)</f>
        <v>346</v>
      </c>
      <c r="C394" s="13" t="s">
        <v>1196</v>
      </c>
      <c r="D394" s="20">
        <v>1786828.19</v>
      </c>
      <c r="E394" s="180">
        <v>104595</v>
      </c>
      <c r="F394" s="20">
        <v>0</v>
      </c>
      <c r="G394" s="180">
        <v>1449470</v>
      </c>
      <c r="H394" s="20">
        <v>0</v>
      </c>
      <c r="I394" s="180">
        <v>215247</v>
      </c>
      <c r="J394" s="20">
        <v>0</v>
      </c>
      <c r="K394" s="55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17516.189999999999</v>
      </c>
      <c r="AD394" s="20">
        <v>0</v>
      </c>
      <c r="AE394" s="20">
        <v>0</v>
      </c>
      <c r="AF394" s="22" t="s">
        <v>265</v>
      </c>
      <c r="AG394" s="22">
        <v>2020</v>
      </c>
      <c r="AH394" s="23">
        <v>2020</v>
      </c>
      <c r="BZ394" s="52"/>
      <c r="CD394" s="10" t="e">
        <f t="shared" ref="CD394:CD408" si="20">VLOOKUP(C394,CE:CF,2,FALSE)</f>
        <v>#N/A</v>
      </c>
    </row>
    <row r="395" spans="1:82" ht="61.5" x14ac:dyDescent="0.85">
      <c r="B395" s="13" t="s">
        <v>809</v>
      </c>
      <c r="C395" s="13"/>
      <c r="D395" s="183">
        <v>43566.44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55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43566.44</v>
      </c>
      <c r="AE395" s="20">
        <v>0</v>
      </c>
      <c r="AF395" s="53" t="s">
        <v>723</v>
      </c>
      <c r="AG395" s="53" t="s">
        <v>723</v>
      </c>
      <c r="AH395" s="64" t="s">
        <v>723</v>
      </c>
      <c r="AT395" s="10" t="e">
        <f>VLOOKUP(C395,AW:AX,2,FALSE)</f>
        <v>#N/A</v>
      </c>
      <c r="BY395" s="69"/>
      <c r="BZ395" s="52">
        <v>1547699.36</v>
      </c>
      <c r="CD395" s="10" t="e">
        <f t="shared" si="20"/>
        <v>#N/A</v>
      </c>
    </row>
    <row r="396" spans="1:82" s="121" customFormat="1" ht="123" x14ac:dyDescent="0.85">
      <c r="A396" s="121">
        <v>1</v>
      </c>
      <c r="B396" s="48">
        <f>SUBTOTAL(103,$A$22:A396)</f>
        <v>347</v>
      </c>
      <c r="C396" s="188" t="s">
        <v>166</v>
      </c>
      <c r="D396" s="93">
        <v>43566.44</v>
      </c>
      <c r="E396" s="93">
        <v>0</v>
      </c>
      <c r="F396" s="93">
        <v>0</v>
      </c>
      <c r="G396" s="93">
        <v>0</v>
      </c>
      <c r="H396" s="93">
        <v>0</v>
      </c>
      <c r="I396" s="93">
        <v>0</v>
      </c>
      <c r="J396" s="93">
        <v>0</v>
      </c>
      <c r="K396" s="86">
        <v>0</v>
      </c>
      <c r="L396" s="93">
        <v>0</v>
      </c>
      <c r="M396" s="93">
        <v>0</v>
      </c>
      <c r="N396" s="93">
        <v>0</v>
      </c>
      <c r="O396" s="93">
        <v>0</v>
      </c>
      <c r="P396" s="93">
        <v>0</v>
      </c>
      <c r="Q396" s="93">
        <v>0</v>
      </c>
      <c r="R396" s="93">
        <v>0</v>
      </c>
      <c r="S396" s="93">
        <v>0</v>
      </c>
      <c r="T396" s="93">
        <v>0</v>
      </c>
      <c r="U396" s="93">
        <v>0</v>
      </c>
      <c r="V396" s="93">
        <v>0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43566.44</v>
      </c>
      <c r="AE396" s="93">
        <v>0</v>
      </c>
      <c r="AF396" s="122">
        <v>2020</v>
      </c>
      <c r="AG396" s="122" t="s">
        <v>265</v>
      </c>
      <c r="AH396" s="122" t="s">
        <v>265</v>
      </c>
      <c r="AT396" s="121" t="e">
        <f>VLOOKUP(C396,AW:AX,2,FALSE)</f>
        <v>#N/A</v>
      </c>
      <c r="BZ396" s="124"/>
      <c r="CD396" s="121">
        <f t="shared" si="20"/>
        <v>336.14</v>
      </c>
    </row>
    <row r="397" spans="1:82" ht="61.5" x14ac:dyDescent="0.85">
      <c r="B397" s="13" t="s">
        <v>808</v>
      </c>
      <c r="C397" s="13"/>
      <c r="D397" s="183">
        <v>4166442.5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55">
        <v>0</v>
      </c>
      <c r="L397" s="20">
        <v>0</v>
      </c>
      <c r="M397" s="20">
        <v>542.66</v>
      </c>
      <c r="N397" s="20">
        <v>2207932.36</v>
      </c>
      <c r="O397" s="20">
        <v>0</v>
      </c>
      <c r="P397" s="20">
        <v>0</v>
      </c>
      <c r="Q397" s="20">
        <v>437.5</v>
      </c>
      <c r="R397" s="20">
        <v>1813992.23</v>
      </c>
      <c r="S397" s="20">
        <v>0</v>
      </c>
      <c r="T397" s="20">
        <v>0</v>
      </c>
      <c r="U397" s="20">
        <v>0</v>
      </c>
      <c r="V397" s="20">
        <v>0</v>
      </c>
      <c r="W397" s="20">
        <v>0</v>
      </c>
      <c r="X397" s="20">
        <v>0</v>
      </c>
      <c r="Y397" s="20">
        <v>0</v>
      </c>
      <c r="Z397" s="20">
        <v>0</v>
      </c>
      <c r="AA397" s="20">
        <v>0</v>
      </c>
      <c r="AB397" s="20">
        <v>0</v>
      </c>
      <c r="AC397" s="20">
        <v>17958.52</v>
      </c>
      <c r="AD397" s="20">
        <v>126559.39</v>
      </c>
      <c r="AE397" s="20">
        <v>0</v>
      </c>
      <c r="AF397" s="53" t="s">
        <v>723</v>
      </c>
      <c r="AG397" s="53" t="s">
        <v>723</v>
      </c>
      <c r="AH397" s="64" t="s">
        <v>723</v>
      </c>
      <c r="AT397" s="10" t="e">
        <f>VLOOKUP(C397,AW:AX,2,FALSE)</f>
        <v>#N/A</v>
      </c>
      <c r="BY397" s="69"/>
      <c r="BZ397" s="52">
        <v>7290181.6600000001</v>
      </c>
      <c r="CC397" s="20">
        <v>6271514.3100000005</v>
      </c>
      <c r="CD397" s="10" t="e">
        <f t="shared" si="20"/>
        <v>#N/A</v>
      </c>
    </row>
    <row r="398" spans="1:82" ht="61.5" x14ac:dyDescent="0.85">
      <c r="A398" s="10">
        <v>1</v>
      </c>
      <c r="B398" s="48">
        <f>SUBTOTAL(103,$A$22:A398)</f>
        <v>348</v>
      </c>
      <c r="C398" s="13" t="s">
        <v>180</v>
      </c>
      <c r="D398" s="20">
        <v>71741.72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55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20">
        <v>0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0</v>
      </c>
      <c r="AA398" s="20">
        <v>0</v>
      </c>
      <c r="AB398" s="20">
        <v>0</v>
      </c>
      <c r="AC398" s="20">
        <v>0</v>
      </c>
      <c r="AD398" s="27">
        <v>71741.72</v>
      </c>
      <c r="AE398" s="20">
        <v>0</v>
      </c>
      <c r="AF398" s="22">
        <v>2020</v>
      </c>
      <c r="AG398" s="22" t="s">
        <v>265</v>
      </c>
      <c r="AH398" s="22" t="s">
        <v>265</v>
      </c>
      <c r="AT398" s="10" t="e">
        <f>VLOOKUP(C398,AW:AX,2,FALSE)</f>
        <v>#N/A</v>
      </c>
      <c r="BZ398" s="52"/>
      <c r="CD398" s="10" t="e">
        <f t="shared" si="20"/>
        <v>#N/A</v>
      </c>
    </row>
    <row r="399" spans="1:82" ht="61.5" x14ac:dyDescent="0.85">
      <c r="A399" s="10">
        <v>1</v>
      </c>
      <c r="B399" s="48">
        <f>SUBTOTAL(103,$A$22:A399)</f>
        <v>349</v>
      </c>
      <c r="C399" s="13" t="s">
        <v>1194</v>
      </c>
      <c r="D399" s="20">
        <v>1831950.75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55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7">
        <v>437.5</v>
      </c>
      <c r="R399" s="27">
        <v>1813992.23</v>
      </c>
      <c r="S399" s="20">
        <v>0</v>
      </c>
      <c r="T399" s="20">
        <v>0</v>
      </c>
      <c r="U399" s="20">
        <v>0</v>
      </c>
      <c r="V399" s="20">
        <v>0</v>
      </c>
      <c r="W399" s="20">
        <v>0</v>
      </c>
      <c r="X399" s="20">
        <v>0</v>
      </c>
      <c r="Y399" s="20">
        <v>0</v>
      </c>
      <c r="Z399" s="20">
        <v>0</v>
      </c>
      <c r="AA399" s="20">
        <v>0</v>
      </c>
      <c r="AB399" s="20">
        <v>0</v>
      </c>
      <c r="AC399" s="27">
        <v>17958.52</v>
      </c>
      <c r="AD399" s="20">
        <v>0</v>
      </c>
      <c r="AE399" s="20">
        <v>0</v>
      </c>
      <c r="AF399" s="22" t="s">
        <v>265</v>
      </c>
      <c r="AG399" s="22">
        <v>2020</v>
      </c>
      <c r="AH399" s="23">
        <v>2020</v>
      </c>
      <c r="BZ399" s="52"/>
      <c r="CD399" s="10" t="e">
        <f t="shared" si="20"/>
        <v>#N/A</v>
      </c>
    </row>
    <row r="400" spans="1:82" ht="61.5" x14ac:dyDescent="0.85">
      <c r="A400" s="10">
        <v>1</v>
      </c>
      <c r="B400" s="48">
        <f>SUBTOTAL(103,$A$22:A400)</f>
        <v>350</v>
      </c>
      <c r="C400" s="13" t="s">
        <v>1195</v>
      </c>
      <c r="D400" s="20">
        <v>2207932.36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55">
        <v>0</v>
      </c>
      <c r="L400" s="20">
        <v>0</v>
      </c>
      <c r="M400" s="27">
        <v>542.66</v>
      </c>
      <c r="N400" s="27">
        <v>2207932.36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2" t="s">
        <v>265</v>
      </c>
      <c r="AG400" s="22">
        <v>2020</v>
      </c>
      <c r="AH400" s="23" t="s">
        <v>265</v>
      </c>
      <c r="BZ400" s="52"/>
      <c r="CD400" s="10">
        <f t="shared" si="20"/>
        <v>542.66</v>
      </c>
    </row>
    <row r="401" spans="1:82" ht="61.5" x14ac:dyDescent="0.85">
      <c r="A401" s="10">
        <v>1</v>
      </c>
      <c r="B401" s="48">
        <f>SUBTOTAL(103,$A$22:A401)</f>
        <v>351</v>
      </c>
      <c r="C401" s="13" t="s">
        <v>1533</v>
      </c>
      <c r="D401" s="20">
        <v>54817.67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55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0">
        <v>0</v>
      </c>
      <c r="AC401" s="20">
        <v>0</v>
      </c>
      <c r="AD401" s="27">
        <v>54817.67</v>
      </c>
      <c r="AE401" s="20">
        <v>0</v>
      </c>
      <c r="AF401" s="22">
        <v>2020</v>
      </c>
      <c r="AG401" s="22" t="s">
        <v>265</v>
      </c>
      <c r="AH401" s="22" t="s">
        <v>265</v>
      </c>
      <c r="BZ401" s="52"/>
      <c r="CD401" s="10" t="e">
        <f t="shared" si="20"/>
        <v>#N/A</v>
      </c>
    </row>
    <row r="402" spans="1:82" ht="61.5" x14ac:dyDescent="0.85">
      <c r="B402" s="13" t="s">
        <v>843</v>
      </c>
      <c r="C402" s="13"/>
      <c r="D402" s="183">
        <v>2786770.47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55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818.41</v>
      </c>
      <c r="R402" s="20">
        <v>2759451.89</v>
      </c>
      <c r="S402" s="20">
        <v>0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0">
        <v>0</v>
      </c>
      <c r="AC402" s="20">
        <v>27318.58</v>
      </c>
      <c r="AD402" s="20">
        <v>0</v>
      </c>
      <c r="AE402" s="20">
        <v>0</v>
      </c>
      <c r="AF402" s="53" t="s">
        <v>723</v>
      </c>
      <c r="AG402" s="53" t="s">
        <v>723</v>
      </c>
      <c r="AH402" s="64" t="s">
        <v>723</v>
      </c>
      <c r="BY402" s="69"/>
      <c r="BZ402" s="52">
        <v>3230853.85</v>
      </c>
      <c r="CC402" s="20">
        <v>3334643.9899999998</v>
      </c>
      <c r="CD402" s="10" t="e">
        <f t="shared" si="20"/>
        <v>#N/A</v>
      </c>
    </row>
    <row r="403" spans="1:82" ht="61.5" x14ac:dyDescent="0.85">
      <c r="A403" s="10">
        <v>1</v>
      </c>
      <c r="B403" s="48">
        <f>SUBTOTAL(103,$A$22:A403)</f>
        <v>352</v>
      </c>
      <c r="C403" s="13" t="s">
        <v>1197</v>
      </c>
      <c r="D403" s="20">
        <v>2786770.47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55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7">
        <v>818.41</v>
      </c>
      <c r="R403" s="27">
        <v>2759451.89</v>
      </c>
      <c r="S403" s="20">
        <v>0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0">
        <v>0</v>
      </c>
      <c r="AC403" s="27">
        <v>27318.58</v>
      </c>
      <c r="AD403" s="20">
        <v>0</v>
      </c>
      <c r="AE403" s="20">
        <v>0</v>
      </c>
      <c r="AF403" s="22" t="s">
        <v>265</v>
      </c>
      <c r="AG403" s="22">
        <v>2020</v>
      </c>
      <c r="AH403" s="23">
        <v>2020</v>
      </c>
      <c r="BZ403" s="52"/>
      <c r="CD403" s="10" t="e">
        <f t="shared" si="20"/>
        <v>#N/A</v>
      </c>
    </row>
    <row r="404" spans="1:82" ht="61.5" x14ac:dyDescent="0.85">
      <c r="B404" s="13" t="s">
        <v>810</v>
      </c>
      <c r="C404" s="178"/>
      <c r="D404" s="183">
        <v>8480737.0799999982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55">
        <v>0</v>
      </c>
      <c r="L404" s="20">
        <v>0</v>
      </c>
      <c r="M404" s="20">
        <v>2092.46</v>
      </c>
      <c r="N404" s="20">
        <v>7827572.0800000001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</v>
      </c>
      <c r="U404" s="20">
        <v>0</v>
      </c>
      <c r="V404" s="20">
        <v>0</v>
      </c>
      <c r="W404" s="20">
        <v>0</v>
      </c>
      <c r="X404" s="20">
        <v>0</v>
      </c>
      <c r="Y404" s="20">
        <v>0</v>
      </c>
      <c r="Z404" s="20">
        <v>0</v>
      </c>
      <c r="AA404" s="20">
        <v>0</v>
      </c>
      <c r="AB404" s="20">
        <v>0</v>
      </c>
      <c r="AC404" s="20">
        <v>75981.540000000008</v>
      </c>
      <c r="AD404" s="20">
        <v>577183.46</v>
      </c>
      <c r="AE404" s="20">
        <v>0</v>
      </c>
      <c r="AF404" s="53" t="s">
        <v>723</v>
      </c>
      <c r="AG404" s="53" t="s">
        <v>723</v>
      </c>
      <c r="AH404" s="64" t="s">
        <v>723</v>
      </c>
      <c r="AT404" s="10" t="e">
        <f>VLOOKUP(C404,AW:AX,2,FALSE)</f>
        <v>#N/A</v>
      </c>
      <c r="BY404" s="69"/>
      <c r="BZ404" s="52">
        <v>22440468.149999999</v>
      </c>
      <c r="CD404" s="10" t="e">
        <f t="shared" si="20"/>
        <v>#N/A</v>
      </c>
    </row>
    <row r="405" spans="1:82" ht="61.5" x14ac:dyDescent="0.85">
      <c r="A405" s="10">
        <v>1</v>
      </c>
      <c r="B405" s="48">
        <f>SUBTOTAL(103,$A$22:A405)</f>
        <v>353</v>
      </c>
      <c r="C405" s="13" t="s">
        <v>75</v>
      </c>
      <c r="D405" s="20">
        <v>2519278.3999999994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55">
        <v>0</v>
      </c>
      <c r="L405" s="20">
        <v>0</v>
      </c>
      <c r="M405" s="27">
        <v>625</v>
      </c>
      <c r="N405" s="27">
        <v>2404974.7999999998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0">
        <v>0</v>
      </c>
      <c r="AC405" s="27">
        <v>14429.84</v>
      </c>
      <c r="AD405" s="27">
        <v>99873.76</v>
      </c>
      <c r="AE405" s="20">
        <v>0</v>
      </c>
      <c r="AF405" s="22">
        <v>2020</v>
      </c>
      <c r="AG405" s="22">
        <v>2020</v>
      </c>
      <c r="AH405" s="23">
        <v>2020</v>
      </c>
      <c r="AT405" s="10" t="e">
        <f>VLOOKUP(C405,AW:AX,2,FALSE)</f>
        <v>#N/A</v>
      </c>
      <c r="BZ405" s="52"/>
      <c r="CD405" s="10" t="e">
        <f t="shared" si="20"/>
        <v>#N/A</v>
      </c>
    </row>
    <row r="406" spans="1:82" ht="61.5" x14ac:dyDescent="0.85">
      <c r="A406" s="10">
        <v>1</v>
      </c>
      <c r="B406" s="48">
        <f>SUBTOTAL(103,$A$22:A406)</f>
        <v>354</v>
      </c>
      <c r="C406" s="13" t="s">
        <v>74</v>
      </c>
      <c r="D406" s="20">
        <v>2316768.9099999997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55">
        <v>0</v>
      </c>
      <c r="L406" s="20">
        <v>0</v>
      </c>
      <c r="M406" s="27">
        <v>492.3</v>
      </c>
      <c r="N406" s="120">
        <v>2171491.13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0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0</v>
      </c>
      <c r="AA406" s="20">
        <v>0</v>
      </c>
      <c r="AB406" s="20">
        <v>0</v>
      </c>
      <c r="AC406" s="27">
        <v>13028.94</v>
      </c>
      <c r="AD406" s="27">
        <v>132248.84</v>
      </c>
      <c r="AE406" s="20">
        <v>0</v>
      </c>
      <c r="AF406" s="22">
        <v>2020</v>
      </c>
      <c r="AG406" s="22">
        <v>2020</v>
      </c>
      <c r="AH406" s="23">
        <v>2020</v>
      </c>
      <c r="AT406" s="10" t="e">
        <f>VLOOKUP(C406,AW:AX,2,FALSE)</f>
        <v>#N/A</v>
      </c>
      <c r="BZ406" s="52"/>
      <c r="CD406" s="10" t="e">
        <f t="shared" si="20"/>
        <v>#N/A</v>
      </c>
    </row>
    <row r="407" spans="1:82" ht="61.5" x14ac:dyDescent="0.85">
      <c r="A407" s="10">
        <v>1</v>
      </c>
      <c r="B407" s="48">
        <f>SUBTOTAL(103,$A$22:A407)</f>
        <v>355</v>
      </c>
      <c r="C407" s="13" t="s">
        <v>76</v>
      </c>
      <c r="D407" s="20">
        <v>132502.74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55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0</v>
      </c>
      <c r="U407" s="20">
        <v>0</v>
      </c>
      <c r="V407" s="20">
        <v>0</v>
      </c>
      <c r="W407" s="20">
        <v>0</v>
      </c>
      <c r="X407" s="20">
        <v>0</v>
      </c>
      <c r="Y407" s="20">
        <v>0</v>
      </c>
      <c r="Z407" s="20">
        <v>0</v>
      </c>
      <c r="AA407" s="20">
        <v>0</v>
      </c>
      <c r="AB407" s="20">
        <v>0</v>
      </c>
      <c r="AC407" s="20">
        <v>0</v>
      </c>
      <c r="AD407" s="27">
        <v>132502.74</v>
      </c>
      <c r="AE407" s="20">
        <v>0</v>
      </c>
      <c r="AF407" s="22">
        <v>2020</v>
      </c>
      <c r="AG407" s="22" t="s">
        <v>265</v>
      </c>
      <c r="AH407" s="22" t="s">
        <v>265</v>
      </c>
      <c r="AT407" s="10" t="e">
        <f>VLOOKUP(C407,AW:AX,2,FALSE)</f>
        <v>#N/A</v>
      </c>
      <c r="BZ407" s="52"/>
      <c r="CD407" s="10" t="e">
        <f t="shared" si="20"/>
        <v>#N/A</v>
      </c>
    </row>
    <row r="408" spans="1:82" ht="61.5" x14ac:dyDescent="0.85">
      <c r="A408" s="10">
        <v>1</v>
      </c>
      <c r="B408" s="48">
        <f>SUBTOTAL(103,$A$22:A408)</f>
        <v>356</v>
      </c>
      <c r="C408" s="13" t="s">
        <v>1198</v>
      </c>
      <c r="D408" s="20">
        <v>3299628.9099999997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55">
        <v>0</v>
      </c>
      <c r="L408" s="20">
        <v>0</v>
      </c>
      <c r="M408" s="27">
        <v>975.16</v>
      </c>
      <c r="N408" s="27">
        <v>3251106.15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48522.76</v>
      </c>
      <c r="AD408" s="20">
        <v>0</v>
      </c>
      <c r="AE408" s="20">
        <v>0</v>
      </c>
      <c r="AF408" s="22" t="s">
        <v>265</v>
      </c>
      <c r="AG408" s="22">
        <v>2020</v>
      </c>
      <c r="AH408" s="23">
        <v>2020</v>
      </c>
      <c r="BZ408" s="52"/>
      <c r="CD408" s="10">
        <f t="shared" si="20"/>
        <v>975.2</v>
      </c>
    </row>
    <row r="409" spans="1:82" ht="61.5" x14ac:dyDescent="0.85">
      <c r="A409" s="10">
        <v>1</v>
      </c>
      <c r="B409" s="48">
        <f>SUBTOTAL(103,$A$22:A409)</f>
        <v>357</v>
      </c>
      <c r="C409" s="13" t="s">
        <v>79</v>
      </c>
      <c r="D409" s="20">
        <v>60672.79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55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60672.79</v>
      </c>
      <c r="AE409" s="20">
        <v>0</v>
      </c>
      <c r="AF409" s="22">
        <v>2020</v>
      </c>
      <c r="AG409" s="22" t="s">
        <v>265</v>
      </c>
      <c r="AH409" s="22" t="s">
        <v>265</v>
      </c>
      <c r="AT409" s="10" t="e">
        <v>#N/A</v>
      </c>
      <c r="BZ409" s="52"/>
      <c r="CD409" s="10" t="e">
        <v>#N/A</v>
      </c>
    </row>
    <row r="410" spans="1:82" ht="61.5" x14ac:dyDescent="0.85">
      <c r="A410" s="10">
        <v>1</v>
      </c>
      <c r="B410" s="48">
        <f>SUBTOTAL(103,$A$22:A410)</f>
        <v>358</v>
      </c>
      <c r="C410" s="13" t="s">
        <v>80</v>
      </c>
      <c r="D410" s="20">
        <v>60672.79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55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60672.79</v>
      </c>
      <c r="AE410" s="20">
        <v>0</v>
      </c>
      <c r="AF410" s="22">
        <v>2020</v>
      </c>
      <c r="AG410" s="22" t="s">
        <v>265</v>
      </c>
      <c r="AH410" s="22" t="s">
        <v>265</v>
      </c>
      <c r="AT410" s="10" t="e">
        <v>#N/A</v>
      </c>
      <c r="BZ410" s="52"/>
      <c r="CD410" s="10" t="e">
        <v>#N/A</v>
      </c>
    </row>
    <row r="411" spans="1:82" ht="61.5" x14ac:dyDescent="0.85">
      <c r="A411" s="10">
        <v>1</v>
      </c>
      <c r="B411" s="48">
        <f>SUBTOTAL(103,$A$22:A411)</f>
        <v>359</v>
      </c>
      <c r="C411" s="13" t="s">
        <v>1634</v>
      </c>
      <c r="D411" s="20">
        <v>91212.54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55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0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91212.54</v>
      </c>
      <c r="AE411" s="20">
        <v>0</v>
      </c>
      <c r="AF411" s="22">
        <v>2020</v>
      </c>
      <c r="AG411" s="22" t="s">
        <v>265</v>
      </c>
      <c r="AH411" s="22" t="s">
        <v>265</v>
      </c>
      <c r="BZ411" s="52"/>
      <c r="CD411" s="10" t="e">
        <v>#N/A</v>
      </c>
    </row>
    <row r="412" spans="1:82" ht="61.5" x14ac:dyDescent="0.85">
      <c r="B412" s="13" t="s">
        <v>811</v>
      </c>
      <c r="C412" s="13"/>
      <c r="D412" s="183">
        <v>2358530.46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55">
        <v>0</v>
      </c>
      <c r="L412" s="20">
        <v>0</v>
      </c>
      <c r="M412" s="20">
        <v>540.25</v>
      </c>
      <c r="N412" s="20">
        <v>2261640.71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13569.84</v>
      </c>
      <c r="AD412" s="20">
        <v>83319.91</v>
      </c>
      <c r="AE412" s="20">
        <v>0</v>
      </c>
      <c r="AF412" s="53" t="s">
        <v>723</v>
      </c>
      <c r="AG412" s="53" t="s">
        <v>723</v>
      </c>
      <c r="AH412" s="64" t="s">
        <v>723</v>
      </c>
      <c r="AT412" s="10" t="e">
        <f>VLOOKUP(C412,AW:AX,2,FALSE)</f>
        <v>#N/A</v>
      </c>
      <c r="BY412" s="69"/>
      <c r="BZ412" s="52">
        <v>3182125.2199999997</v>
      </c>
      <c r="CD412" s="10" t="e">
        <f t="shared" ref="CD412:CD444" si="21">VLOOKUP(C412,CE:CF,2,FALSE)</f>
        <v>#N/A</v>
      </c>
    </row>
    <row r="413" spans="1:82" ht="61.5" x14ac:dyDescent="0.85">
      <c r="A413" s="10">
        <v>1</v>
      </c>
      <c r="B413" s="48">
        <f>SUBTOTAL(103,$A$22:A413)</f>
        <v>360</v>
      </c>
      <c r="C413" s="13" t="s">
        <v>77</v>
      </c>
      <c r="D413" s="20">
        <v>2358530.46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55">
        <v>0</v>
      </c>
      <c r="L413" s="20">
        <v>0</v>
      </c>
      <c r="M413" s="27">
        <v>540.25</v>
      </c>
      <c r="N413" s="27">
        <v>2261640.71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0</v>
      </c>
      <c r="U413" s="20">
        <v>0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0">
        <v>0</v>
      </c>
      <c r="AC413" s="27">
        <v>13569.84</v>
      </c>
      <c r="AD413" s="27">
        <v>83319.91</v>
      </c>
      <c r="AE413" s="20">
        <v>0</v>
      </c>
      <c r="AF413" s="22">
        <v>2020</v>
      </c>
      <c r="AG413" s="22">
        <v>2020</v>
      </c>
      <c r="AH413" s="23">
        <v>2020</v>
      </c>
      <c r="AT413" s="10" t="e">
        <f>VLOOKUP(C413,AW:AX,2,FALSE)</f>
        <v>#N/A</v>
      </c>
      <c r="BZ413" s="52"/>
      <c r="CD413" s="10" t="e">
        <f t="shared" si="21"/>
        <v>#N/A</v>
      </c>
    </row>
    <row r="414" spans="1:82" ht="61.5" x14ac:dyDescent="0.85">
      <c r="B414" s="13" t="s">
        <v>844</v>
      </c>
      <c r="C414" s="13"/>
      <c r="D414" s="183">
        <v>178408.21000000002</v>
      </c>
      <c r="E414" s="20">
        <v>0</v>
      </c>
      <c r="F414" s="20">
        <v>0</v>
      </c>
      <c r="G414" s="20">
        <v>0</v>
      </c>
      <c r="H414" s="20">
        <v>86514.08</v>
      </c>
      <c r="I414" s="20">
        <v>0</v>
      </c>
      <c r="J414" s="20">
        <v>0</v>
      </c>
      <c r="K414" s="55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0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0</v>
      </c>
      <c r="AA414" s="20">
        <v>0</v>
      </c>
      <c r="AB414" s="20">
        <v>0</v>
      </c>
      <c r="AC414" s="20">
        <v>1291.22</v>
      </c>
      <c r="AD414" s="20">
        <v>90602.91</v>
      </c>
      <c r="AE414" s="20">
        <v>0</v>
      </c>
      <c r="AF414" s="53" t="s">
        <v>723</v>
      </c>
      <c r="AG414" s="53" t="s">
        <v>723</v>
      </c>
      <c r="AH414" s="64" t="s">
        <v>723</v>
      </c>
      <c r="BY414" s="69"/>
      <c r="BZ414" s="52">
        <v>522383.64</v>
      </c>
      <c r="CD414" s="10" t="e">
        <f t="shared" si="21"/>
        <v>#N/A</v>
      </c>
    </row>
    <row r="415" spans="1:82" ht="61.5" x14ac:dyDescent="0.85">
      <c r="A415" s="10">
        <v>1</v>
      </c>
      <c r="B415" s="48">
        <f>SUBTOTAL(103,$A$22:A415)</f>
        <v>361</v>
      </c>
      <c r="C415" s="13" t="s">
        <v>1200</v>
      </c>
      <c r="D415" s="20">
        <v>87805.3</v>
      </c>
      <c r="E415" s="20">
        <v>0</v>
      </c>
      <c r="F415" s="20">
        <v>0</v>
      </c>
      <c r="G415" s="20">
        <v>0</v>
      </c>
      <c r="H415" s="27">
        <v>86514.08</v>
      </c>
      <c r="I415" s="20">
        <v>0</v>
      </c>
      <c r="J415" s="20">
        <v>0</v>
      </c>
      <c r="K415" s="55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0</v>
      </c>
      <c r="U415" s="20">
        <v>0</v>
      </c>
      <c r="V415" s="20">
        <v>0</v>
      </c>
      <c r="W415" s="20">
        <v>0</v>
      </c>
      <c r="X415" s="20">
        <v>0</v>
      </c>
      <c r="Y415" s="20">
        <v>0</v>
      </c>
      <c r="Z415" s="20">
        <v>0</v>
      </c>
      <c r="AA415" s="20">
        <v>0</v>
      </c>
      <c r="AB415" s="20">
        <v>0</v>
      </c>
      <c r="AC415" s="20">
        <v>1291.22</v>
      </c>
      <c r="AD415" s="20">
        <v>0</v>
      </c>
      <c r="AE415" s="20">
        <v>0</v>
      </c>
      <c r="AF415" s="22" t="s">
        <v>265</v>
      </c>
      <c r="AG415" s="22">
        <v>2020</v>
      </c>
      <c r="AH415" s="23">
        <v>2020</v>
      </c>
      <c r="BZ415" s="52"/>
      <c r="CD415" s="10" t="e">
        <f t="shared" si="21"/>
        <v>#N/A</v>
      </c>
    </row>
    <row r="416" spans="1:82" ht="61.5" x14ac:dyDescent="0.85">
      <c r="A416" s="10">
        <v>1</v>
      </c>
      <c r="B416" s="48">
        <f>SUBTOTAL(103,$A$22:A416)</f>
        <v>362</v>
      </c>
      <c r="C416" s="13" t="s">
        <v>81</v>
      </c>
      <c r="D416" s="20">
        <v>50003.71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55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0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50003.71</v>
      </c>
      <c r="AE416" s="20">
        <v>0</v>
      </c>
      <c r="AF416" s="22">
        <v>2020</v>
      </c>
      <c r="AG416" s="22" t="s">
        <v>265</v>
      </c>
      <c r="AH416" s="22" t="s">
        <v>265</v>
      </c>
      <c r="AT416" s="10" t="e">
        <f>VLOOKUP(C416,AW:AX,2,FALSE)</f>
        <v>#N/A</v>
      </c>
      <c r="BZ416" s="52"/>
      <c r="CD416" s="10" t="e">
        <f t="shared" si="21"/>
        <v>#N/A</v>
      </c>
    </row>
    <row r="417" spans="1:82" ht="61.5" x14ac:dyDescent="0.85">
      <c r="A417" s="10">
        <v>1</v>
      </c>
      <c r="B417" s="48">
        <f>SUBTOTAL(103,$A$22:A417)</f>
        <v>363</v>
      </c>
      <c r="C417" s="13" t="s">
        <v>82</v>
      </c>
      <c r="D417" s="20">
        <v>40599.199999999997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55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</v>
      </c>
      <c r="U417" s="20">
        <v>0</v>
      </c>
      <c r="V417" s="20">
        <v>0</v>
      </c>
      <c r="W417" s="20">
        <v>0</v>
      </c>
      <c r="X417" s="20">
        <v>0</v>
      </c>
      <c r="Y417" s="20">
        <v>0</v>
      </c>
      <c r="Z417" s="20">
        <v>0</v>
      </c>
      <c r="AA417" s="20">
        <v>0</v>
      </c>
      <c r="AB417" s="20">
        <v>0</v>
      </c>
      <c r="AC417" s="20">
        <v>0</v>
      </c>
      <c r="AD417" s="20">
        <v>40599.199999999997</v>
      </c>
      <c r="AE417" s="20">
        <v>0</v>
      </c>
      <c r="AF417" s="22">
        <v>2020</v>
      </c>
      <c r="AG417" s="22" t="s">
        <v>265</v>
      </c>
      <c r="AH417" s="22" t="s">
        <v>265</v>
      </c>
      <c r="AT417" s="10" t="e">
        <f>VLOOKUP(C417,AW:AX,2,FALSE)</f>
        <v>#N/A</v>
      </c>
      <c r="BZ417" s="52"/>
      <c r="CD417" s="10" t="e">
        <f t="shared" si="21"/>
        <v>#N/A</v>
      </c>
    </row>
    <row r="418" spans="1:82" ht="61.5" x14ac:dyDescent="0.85">
      <c r="B418" s="13" t="s">
        <v>812</v>
      </c>
      <c r="C418" s="178"/>
      <c r="D418" s="183">
        <v>8700170.3300000001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55">
        <v>0</v>
      </c>
      <c r="L418" s="20">
        <v>0</v>
      </c>
      <c r="M418" s="20">
        <v>2296.96</v>
      </c>
      <c r="N418" s="20">
        <v>8569425.0999999996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0">
        <v>0</v>
      </c>
      <c r="AC418" s="20">
        <v>46312.56</v>
      </c>
      <c r="AD418" s="20">
        <v>84432.67</v>
      </c>
      <c r="AE418" s="20">
        <v>0</v>
      </c>
      <c r="AF418" s="53" t="s">
        <v>723</v>
      </c>
      <c r="AG418" s="53" t="s">
        <v>723</v>
      </c>
      <c r="AH418" s="64" t="s">
        <v>723</v>
      </c>
      <c r="AT418" s="10" t="e">
        <f>VLOOKUP(C418,AW:AX,2,FALSE)</f>
        <v>#N/A</v>
      </c>
      <c r="BY418" s="69"/>
      <c r="BZ418" s="52">
        <v>18514841.960000001</v>
      </c>
      <c r="CD418" s="10" t="e">
        <f t="shared" si="21"/>
        <v>#N/A</v>
      </c>
    </row>
    <row r="419" spans="1:82" ht="61.5" x14ac:dyDescent="0.85">
      <c r="A419" s="10">
        <v>1</v>
      </c>
      <c r="B419" s="48">
        <f>SUBTOTAL(103,$A$22:A419)</f>
        <v>364</v>
      </c>
      <c r="C419" s="13" t="s">
        <v>107</v>
      </c>
      <c r="D419" s="20">
        <v>1877560.0999999999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55">
        <v>0</v>
      </c>
      <c r="L419" s="20">
        <v>0</v>
      </c>
      <c r="M419" s="27">
        <v>549.33000000000004</v>
      </c>
      <c r="N419" s="120">
        <v>1871524.43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0</v>
      </c>
      <c r="Y419" s="20">
        <v>0</v>
      </c>
      <c r="Z419" s="20">
        <v>0</v>
      </c>
      <c r="AA419" s="20">
        <v>0</v>
      </c>
      <c r="AB419" s="20">
        <v>0</v>
      </c>
      <c r="AC419" s="27">
        <v>6035.67</v>
      </c>
      <c r="AD419" s="20">
        <v>0</v>
      </c>
      <c r="AE419" s="20">
        <v>0</v>
      </c>
      <c r="AF419" s="22" t="s">
        <v>265</v>
      </c>
      <c r="AG419" s="22">
        <v>2020</v>
      </c>
      <c r="AH419" s="23">
        <v>2020</v>
      </c>
      <c r="AT419" s="10" t="e">
        <f>VLOOKUP(C419,AW:AX,2,FALSE)</f>
        <v>#N/A</v>
      </c>
      <c r="BZ419" s="52"/>
      <c r="CD419" s="10">
        <f t="shared" si="21"/>
        <v>596.4</v>
      </c>
    </row>
    <row r="420" spans="1:82" ht="61.5" x14ac:dyDescent="0.85">
      <c r="A420" s="10">
        <v>1</v>
      </c>
      <c r="B420" s="48">
        <f>SUBTOTAL(103,$A$22:A420)</f>
        <v>365</v>
      </c>
      <c r="C420" s="13" t="s">
        <v>109</v>
      </c>
      <c r="D420" s="20">
        <v>3555061.2899999996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55">
        <v>0</v>
      </c>
      <c r="L420" s="20">
        <v>0</v>
      </c>
      <c r="M420" s="27">
        <v>940.23</v>
      </c>
      <c r="N420" s="27">
        <v>3448386.53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7">
        <v>22242.09</v>
      </c>
      <c r="AD420" s="27">
        <v>84432.67</v>
      </c>
      <c r="AE420" s="20">
        <v>0</v>
      </c>
      <c r="AF420" s="22">
        <v>2020</v>
      </c>
      <c r="AG420" s="22">
        <v>2020</v>
      </c>
      <c r="AH420" s="23">
        <v>2020</v>
      </c>
      <c r="AT420" s="10" t="e">
        <f>VLOOKUP(C420,AW:AX,2,FALSE)</f>
        <v>#N/A</v>
      </c>
      <c r="BZ420" s="52"/>
      <c r="CD420" s="10">
        <f t="shared" si="21"/>
        <v>936.1</v>
      </c>
    </row>
    <row r="421" spans="1:82" ht="61.5" x14ac:dyDescent="0.85">
      <c r="A421" s="10">
        <v>1</v>
      </c>
      <c r="B421" s="48">
        <f>SUBTOTAL(103,$A$22:A421)</f>
        <v>366</v>
      </c>
      <c r="C421" s="13" t="s">
        <v>1201</v>
      </c>
      <c r="D421" s="20">
        <v>3267548.94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55">
        <v>0</v>
      </c>
      <c r="L421" s="20">
        <v>0</v>
      </c>
      <c r="M421" s="27">
        <v>807.4</v>
      </c>
      <c r="N421" s="27">
        <v>3249514.14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0</v>
      </c>
      <c r="W421" s="20">
        <v>0</v>
      </c>
      <c r="X421" s="20">
        <v>0</v>
      </c>
      <c r="Y421" s="20">
        <v>0</v>
      </c>
      <c r="Z421" s="20">
        <v>0</v>
      </c>
      <c r="AA421" s="20">
        <v>0</v>
      </c>
      <c r="AB421" s="20">
        <v>0</v>
      </c>
      <c r="AC421" s="27">
        <v>18034.8</v>
      </c>
      <c r="AD421" s="20">
        <v>0</v>
      </c>
      <c r="AE421" s="20">
        <v>0</v>
      </c>
      <c r="AF421" s="22" t="s">
        <v>265</v>
      </c>
      <c r="AG421" s="22">
        <v>2020</v>
      </c>
      <c r="AH421" s="23">
        <v>2020</v>
      </c>
      <c r="BZ421" s="52"/>
      <c r="CD421" s="10">
        <f t="shared" si="21"/>
        <v>807.4</v>
      </c>
    </row>
    <row r="422" spans="1:82" ht="61.5" x14ac:dyDescent="0.85">
      <c r="B422" s="13" t="s">
        <v>813</v>
      </c>
      <c r="C422" s="178"/>
      <c r="D422" s="183">
        <v>4281723.32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55">
        <v>0</v>
      </c>
      <c r="L422" s="20">
        <v>0</v>
      </c>
      <c r="M422" s="20">
        <v>965.75</v>
      </c>
      <c r="N422" s="20">
        <v>4066944.18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0</v>
      </c>
      <c r="AB422" s="20">
        <v>0</v>
      </c>
      <c r="AC422" s="20">
        <v>57038.89</v>
      </c>
      <c r="AD422" s="20">
        <v>157740.25</v>
      </c>
      <c r="AE422" s="20">
        <v>0</v>
      </c>
      <c r="AF422" s="53" t="s">
        <v>723</v>
      </c>
      <c r="AG422" s="53" t="s">
        <v>723</v>
      </c>
      <c r="AH422" s="64" t="s">
        <v>723</v>
      </c>
      <c r="AT422" s="10" t="e">
        <f>VLOOKUP(C422,AW:AX,2,FALSE)</f>
        <v>#N/A</v>
      </c>
      <c r="BY422" s="69"/>
      <c r="BZ422" s="52">
        <v>5141890.2</v>
      </c>
      <c r="CD422" s="10" t="e">
        <f t="shared" si="21"/>
        <v>#N/A</v>
      </c>
    </row>
    <row r="423" spans="1:82" ht="61.5" x14ac:dyDescent="0.85">
      <c r="A423" s="10">
        <v>1</v>
      </c>
      <c r="B423" s="48">
        <f>SUBTOTAL(103,$A$22:A423)</f>
        <v>367</v>
      </c>
      <c r="C423" s="13" t="s">
        <v>40</v>
      </c>
      <c r="D423" s="20">
        <v>4281723.32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55">
        <v>0</v>
      </c>
      <c r="L423" s="20">
        <v>0</v>
      </c>
      <c r="M423" s="27">
        <v>965.75</v>
      </c>
      <c r="N423" s="27">
        <v>4066944.18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7">
        <v>57038.89</v>
      </c>
      <c r="AD423" s="27">
        <v>157740.25</v>
      </c>
      <c r="AE423" s="20">
        <v>0</v>
      </c>
      <c r="AF423" s="22">
        <v>2020</v>
      </c>
      <c r="AG423" s="22">
        <v>2020</v>
      </c>
      <c r="AH423" s="23">
        <v>2020</v>
      </c>
      <c r="AT423" s="10" t="e">
        <f>VLOOKUP(C423,AW:AX,2,FALSE)</f>
        <v>#N/A</v>
      </c>
      <c r="BZ423" s="52"/>
      <c r="CD423" s="10" t="e">
        <f t="shared" si="21"/>
        <v>#N/A</v>
      </c>
    </row>
    <row r="424" spans="1:82" ht="61.5" x14ac:dyDescent="0.85">
      <c r="B424" s="13" t="s">
        <v>814</v>
      </c>
      <c r="C424" s="13"/>
      <c r="D424" s="183">
        <v>2434186.5899999994</v>
      </c>
      <c r="E424" s="20">
        <v>226701.24</v>
      </c>
      <c r="F424" s="20">
        <v>164883.43</v>
      </c>
      <c r="G424" s="20">
        <v>1350679.88</v>
      </c>
      <c r="H424" s="20">
        <v>377296.73</v>
      </c>
      <c r="I424" s="20">
        <v>0</v>
      </c>
      <c r="J424" s="20">
        <v>0</v>
      </c>
      <c r="K424" s="55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31634.46</v>
      </c>
      <c r="AD424" s="20">
        <v>282990.84999999998</v>
      </c>
      <c r="AE424" s="20">
        <v>0</v>
      </c>
      <c r="AF424" s="53" t="s">
        <v>723</v>
      </c>
      <c r="AG424" s="53" t="s">
        <v>723</v>
      </c>
      <c r="AH424" s="64" t="s">
        <v>723</v>
      </c>
      <c r="AT424" s="10" t="e">
        <f>VLOOKUP(C424,AW:AX,2,FALSE)</f>
        <v>#N/A</v>
      </c>
      <c r="BY424" s="69"/>
      <c r="BZ424" s="52">
        <v>21864677.539999999</v>
      </c>
      <c r="CD424" s="10" t="e">
        <f t="shared" si="21"/>
        <v>#N/A</v>
      </c>
    </row>
    <row r="425" spans="1:82" ht="61.5" x14ac:dyDescent="0.85">
      <c r="A425" s="10">
        <v>1</v>
      </c>
      <c r="B425" s="48">
        <f>SUBTOTAL(103,$A$22:A425)</f>
        <v>368</v>
      </c>
      <c r="C425" s="13" t="s">
        <v>63</v>
      </c>
      <c r="D425" s="20">
        <v>158769.03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55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7">
        <v>158769.03</v>
      </c>
      <c r="AE425" s="20">
        <v>0</v>
      </c>
      <c r="AF425" s="22">
        <v>2020</v>
      </c>
      <c r="AG425" s="22" t="s">
        <v>265</v>
      </c>
      <c r="AH425" s="22" t="s">
        <v>265</v>
      </c>
      <c r="AT425" s="10" t="e">
        <f>VLOOKUP(C425,AW:AX,2,FALSE)</f>
        <v>#N/A</v>
      </c>
      <c r="BZ425" s="52"/>
      <c r="CD425" s="10" t="e">
        <f t="shared" si="21"/>
        <v>#N/A</v>
      </c>
    </row>
    <row r="426" spans="1:82" ht="61.5" x14ac:dyDescent="0.85">
      <c r="A426" s="10">
        <v>1</v>
      </c>
      <c r="B426" s="48">
        <f>SUBTOTAL(103,$A$22:A426)</f>
        <v>369</v>
      </c>
      <c r="C426" s="13" t="s">
        <v>1216</v>
      </c>
      <c r="D426" s="20">
        <v>2151195.7399999998</v>
      </c>
      <c r="E426" s="27">
        <v>226701.24</v>
      </c>
      <c r="F426" s="27">
        <v>164883.43</v>
      </c>
      <c r="G426" s="27">
        <v>1350679.88</v>
      </c>
      <c r="H426" s="27">
        <v>377296.73</v>
      </c>
      <c r="I426" s="20">
        <v>0</v>
      </c>
      <c r="J426" s="20">
        <v>0</v>
      </c>
      <c r="K426" s="55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31634.46</v>
      </c>
      <c r="AD426" s="20">
        <v>0</v>
      </c>
      <c r="AE426" s="20">
        <v>0</v>
      </c>
      <c r="AF426" s="22" t="s">
        <v>265</v>
      </c>
      <c r="AG426" s="22">
        <v>2020</v>
      </c>
      <c r="AH426" s="23">
        <v>2020</v>
      </c>
      <c r="BZ426" s="52"/>
      <c r="CD426" s="10" t="e">
        <f t="shared" si="21"/>
        <v>#N/A</v>
      </c>
    </row>
    <row r="427" spans="1:82" ht="61.5" x14ac:dyDescent="0.85">
      <c r="A427" s="10">
        <v>1</v>
      </c>
      <c r="B427" s="48">
        <f>SUBTOTAL(103,$A$22:A427)</f>
        <v>370</v>
      </c>
      <c r="C427" s="13" t="s">
        <v>52</v>
      </c>
      <c r="D427" s="20">
        <v>124221.82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55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v>0</v>
      </c>
      <c r="Z427" s="20">
        <v>0</v>
      </c>
      <c r="AA427" s="20">
        <v>0</v>
      </c>
      <c r="AB427" s="20">
        <v>0</v>
      </c>
      <c r="AC427" s="20">
        <v>0</v>
      </c>
      <c r="AD427" s="27">
        <v>124221.82</v>
      </c>
      <c r="AE427" s="20">
        <v>0</v>
      </c>
      <c r="AF427" s="22">
        <v>2020</v>
      </c>
      <c r="AG427" s="22" t="s">
        <v>265</v>
      </c>
      <c r="AH427" s="22" t="s">
        <v>265</v>
      </c>
      <c r="AT427" s="10" t="e">
        <f>VLOOKUP(C427,AW:AX,2,FALSE)</f>
        <v>#N/A</v>
      </c>
      <c r="BZ427" s="52"/>
      <c r="CD427" s="10" t="e">
        <f t="shared" si="21"/>
        <v>#N/A</v>
      </c>
    </row>
    <row r="428" spans="1:82" ht="61.5" x14ac:dyDescent="0.85">
      <c r="B428" s="13" t="s">
        <v>815</v>
      </c>
      <c r="C428" s="13"/>
      <c r="D428" s="183">
        <v>19736488.859999999</v>
      </c>
      <c r="E428" s="20">
        <v>1000351.54</v>
      </c>
      <c r="F428" s="20">
        <v>1810542.37</v>
      </c>
      <c r="G428" s="20">
        <v>9395223.0500000007</v>
      </c>
      <c r="H428" s="20">
        <v>986303.66</v>
      </c>
      <c r="I428" s="20">
        <v>0</v>
      </c>
      <c r="J428" s="20">
        <v>0</v>
      </c>
      <c r="K428" s="55">
        <v>0</v>
      </c>
      <c r="L428" s="20">
        <v>0</v>
      </c>
      <c r="M428" s="20">
        <v>619</v>
      </c>
      <c r="N428" s="20">
        <v>2465528.8199999998</v>
      </c>
      <c r="O428" s="20">
        <v>0</v>
      </c>
      <c r="P428" s="20">
        <v>0</v>
      </c>
      <c r="Q428" s="20">
        <v>858.98</v>
      </c>
      <c r="R428" s="20">
        <v>3617645.64</v>
      </c>
      <c r="S428" s="20">
        <v>0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0</v>
      </c>
      <c r="AA428" s="20">
        <v>0</v>
      </c>
      <c r="AB428" s="20">
        <v>0</v>
      </c>
      <c r="AC428" s="20">
        <v>247715.52000000002</v>
      </c>
      <c r="AD428" s="20">
        <v>213178.26</v>
      </c>
      <c r="AE428" s="20">
        <v>0</v>
      </c>
      <c r="AF428" s="53" t="s">
        <v>723</v>
      </c>
      <c r="AG428" s="53" t="s">
        <v>723</v>
      </c>
      <c r="AH428" s="64" t="s">
        <v>723</v>
      </c>
      <c r="AT428" s="10" t="e">
        <f>VLOOKUP(C428,AW:AX,2,FALSE)</f>
        <v>#N/A</v>
      </c>
      <c r="BY428" s="69"/>
      <c r="BZ428" s="52">
        <v>34570625.039999999</v>
      </c>
      <c r="CD428" s="10" t="e">
        <f t="shared" si="21"/>
        <v>#N/A</v>
      </c>
    </row>
    <row r="429" spans="1:82" ht="61.5" x14ac:dyDescent="0.85">
      <c r="A429" s="10">
        <v>1</v>
      </c>
      <c r="B429" s="48">
        <f>SUBTOTAL(103,$A$22:A429)</f>
        <v>371</v>
      </c>
      <c r="C429" s="13" t="s">
        <v>47</v>
      </c>
      <c r="D429" s="20">
        <v>106790.64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55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20">
        <v>0</v>
      </c>
      <c r="U429" s="20">
        <v>0</v>
      </c>
      <c r="V429" s="20">
        <v>0</v>
      </c>
      <c r="W429" s="20">
        <v>0</v>
      </c>
      <c r="X429" s="20">
        <v>0</v>
      </c>
      <c r="Y429" s="20">
        <v>0</v>
      </c>
      <c r="Z429" s="20">
        <v>0</v>
      </c>
      <c r="AA429" s="20">
        <v>0</v>
      </c>
      <c r="AB429" s="20">
        <v>0</v>
      </c>
      <c r="AC429" s="20">
        <v>0</v>
      </c>
      <c r="AD429" s="27">
        <v>106790.64</v>
      </c>
      <c r="AE429" s="20">
        <v>0</v>
      </c>
      <c r="AF429" s="22">
        <v>2020</v>
      </c>
      <c r="AG429" s="22" t="s">
        <v>265</v>
      </c>
      <c r="AH429" s="22" t="s">
        <v>265</v>
      </c>
      <c r="AT429" s="10" t="e">
        <f>VLOOKUP(C429,AW:AX,2,FALSE)</f>
        <v>#N/A</v>
      </c>
      <c r="BZ429" s="52"/>
      <c r="CD429" s="10" t="e">
        <f t="shared" si="21"/>
        <v>#N/A</v>
      </c>
    </row>
    <row r="430" spans="1:82" ht="61.5" x14ac:dyDescent="0.85">
      <c r="A430" s="10">
        <v>1</v>
      </c>
      <c r="B430" s="48">
        <f>SUBTOTAL(103,$A$22:A430)</f>
        <v>372</v>
      </c>
      <c r="C430" s="13" t="s">
        <v>768</v>
      </c>
      <c r="D430" s="20">
        <v>2606495.48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55">
        <v>0</v>
      </c>
      <c r="L430" s="20">
        <v>0</v>
      </c>
      <c r="M430" s="27">
        <v>619</v>
      </c>
      <c r="N430" s="27">
        <v>2465528.8199999998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0</v>
      </c>
      <c r="AA430" s="20">
        <v>0</v>
      </c>
      <c r="AB430" s="20">
        <v>0</v>
      </c>
      <c r="AC430" s="20">
        <v>34579.040000000001</v>
      </c>
      <c r="AD430" s="27">
        <v>106387.62</v>
      </c>
      <c r="AE430" s="20">
        <v>0</v>
      </c>
      <c r="AF430" s="22">
        <v>2020</v>
      </c>
      <c r="AG430" s="22">
        <v>2020</v>
      </c>
      <c r="AH430" s="23">
        <v>2020</v>
      </c>
      <c r="AT430" s="10" t="e">
        <f>VLOOKUP(C430,AW:AX,2,FALSE)</f>
        <v>#N/A</v>
      </c>
      <c r="BZ430" s="52"/>
      <c r="CD430" s="10" t="e">
        <f t="shared" si="21"/>
        <v>#N/A</v>
      </c>
    </row>
    <row r="431" spans="1:82" ht="61.5" x14ac:dyDescent="0.85">
      <c r="A431" s="10">
        <v>1</v>
      </c>
      <c r="B431" s="48">
        <f>SUBTOTAL(103,$A$22:A431)</f>
        <v>373</v>
      </c>
      <c r="C431" s="13" t="s">
        <v>1204</v>
      </c>
      <c r="D431" s="20">
        <v>5055398.58</v>
      </c>
      <c r="E431" s="27">
        <v>420192.57</v>
      </c>
      <c r="F431" s="27">
        <v>698894.43</v>
      </c>
      <c r="G431" s="27">
        <v>3335941.54</v>
      </c>
      <c r="H431" s="27">
        <v>526027.78</v>
      </c>
      <c r="I431" s="20">
        <v>0</v>
      </c>
      <c r="J431" s="20">
        <v>0</v>
      </c>
      <c r="K431" s="55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</v>
      </c>
      <c r="U431" s="20">
        <v>0</v>
      </c>
      <c r="V431" s="20">
        <v>0</v>
      </c>
      <c r="W431" s="20">
        <v>0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74342.260000000009</v>
      </c>
      <c r="AD431" s="20">
        <v>0</v>
      </c>
      <c r="AE431" s="20">
        <v>0</v>
      </c>
      <c r="AF431" s="22" t="s">
        <v>265</v>
      </c>
      <c r="AG431" s="22">
        <v>2020</v>
      </c>
      <c r="AH431" s="23">
        <v>2020</v>
      </c>
      <c r="BZ431" s="52"/>
      <c r="CD431" s="10" t="e">
        <f t="shared" si="21"/>
        <v>#N/A</v>
      </c>
    </row>
    <row r="432" spans="1:82" ht="61.5" x14ac:dyDescent="0.85">
      <c r="A432" s="10">
        <v>1</v>
      </c>
      <c r="B432" s="48">
        <f>SUBTOTAL(103,$A$22:A432)</f>
        <v>374</v>
      </c>
      <c r="C432" s="13" t="s">
        <v>1205</v>
      </c>
      <c r="D432" s="20">
        <v>5685725.29</v>
      </c>
      <c r="E432" s="27">
        <v>580158.97</v>
      </c>
      <c r="F432" s="27">
        <v>1111647.94</v>
      </c>
      <c r="G432" s="27">
        <v>3450030.95</v>
      </c>
      <c r="H432" s="27">
        <v>460275.88</v>
      </c>
      <c r="I432" s="20">
        <v>0</v>
      </c>
      <c r="J432" s="20">
        <v>0</v>
      </c>
      <c r="K432" s="55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83611.549999999988</v>
      </c>
      <c r="AD432" s="20">
        <v>0</v>
      </c>
      <c r="AE432" s="20">
        <v>0</v>
      </c>
      <c r="AF432" s="22" t="s">
        <v>265</v>
      </c>
      <c r="AG432" s="22">
        <v>2020</v>
      </c>
      <c r="AH432" s="23">
        <v>2020</v>
      </c>
      <c r="BZ432" s="52"/>
      <c r="CD432" s="10" t="e">
        <f t="shared" si="21"/>
        <v>#N/A</v>
      </c>
    </row>
    <row r="433" spans="1:82" ht="61.5" x14ac:dyDescent="0.85">
      <c r="A433" s="10">
        <v>1</v>
      </c>
      <c r="B433" s="48">
        <f>SUBTOTAL(103,$A$22:A433)</f>
        <v>375</v>
      </c>
      <c r="C433" s="13" t="s">
        <v>1206</v>
      </c>
      <c r="D433" s="20">
        <v>2648193.62</v>
      </c>
      <c r="E433" s="20">
        <v>0</v>
      </c>
      <c r="F433" s="20">
        <v>0</v>
      </c>
      <c r="G433" s="120">
        <v>2609250.56</v>
      </c>
      <c r="H433" s="20">
        <v>0</v>
      </c>
      <c r="I433" s="20">
        <v>0</v>
      </c>
      <c r="J433" s="20">
        <v>0</v>
      </c>
      <c r="K433" s="55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0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38943.06</v>
      </c>
      <c r="AD433" s="20">
        <v>0</v>
      </c>
      <c r="AE433" s="20">
        <v>0</v>
      </c>
      <c r="AF433" s="22" t="s">
        <v>265</v>
      </c>
      <c r="AG433" s="22">
        <v>2020</v>
      </c>
      <c r="AH433" s="23">
        <v>2020</v>
      </c>
      <c r="BZ433" s="52"/>
      <c r="CD433" s="10" t="e">
        <f t="shared" si="21"/>
        <v>#N/A</v>
      </c>
    </row>
    <row r="434" spans="1:82" ht="61.5" x14ac:dyDescent="0.85">
      <c r="A434" s="10">
        <v>1</v>
      </c>
      <c r="B434" s="48">
        <f>SUBTOTAL(103,$A$22:A434)</f>
        <v>376</v>
      </c>
      <c r="C434" s="13" t="s">
        <v>1208</v>
      </c>
      <c r="D434" s="20">
        <v>3633885.25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55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7">
        <v>858.98</v>
      </c>
      <c r="R434" s="27">
        <v>3617645.64</v>
      </c>
      <c r="S434" s="20">
        <v>0</v>
      </c>
      <c r="T434" s="20">
        <v>0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16239.61</v>
      </c>
      <c r="AD434" s="20">
        <v>0</v>
      </c>
      <c r="AE434" s="20">
        <v>0</v>
      </c>
      <c r="AF434" s="22" t="s">
        <v>265</v>
      </c>
      <c r="AG434" s="22">
        <v>2020</v>
      </c>
      <c r="AH434" s="23">
        <v>2020</v>
      </c>
      <c r="BZ434" s="52"/>
      <c r="CD434" s="10" t="e">
        <f t="shared" si="21"/>
        <v>#N/A</v>
      </c>
    </row>
    <row r="435" spans="1:82" ht="61.5" x14ac:dyDescent="0.85">
      <c r="B435" s="13" t="s">
        <v>816</v>
      </c>
      <c r="C435" s="13"/>
      <c r="D435" s="183">
        <v>9389545.5499999989</v>
      </c>
      <c r="E435" s="20">
        <v>167835.45</v>
      </c>
      <c r="F435" s="20">
        <v>0</v>
      </c>
      <c r="G435" s="20">
        <v>658789.53</v>
      </c>
      <c r="H435" s="20">
        <v>0</v>
      </c>
      <c r="I435" s="20">
        <v>618954.18000000005</v>
      </c>
      <c r="J435" s="20">
        <v>0</v>
      </c>
      <c r="K435" s="55">
        <v>0</v>
      </c>
      <c r="L435" s="20">
        <v>0</v>
      </c>
      <c r="M435" s="20">
        <v>2187.2200000000003</v>
      </c>
      <c r="N435" s="20">
        <v>7825011.9399999995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0</v>
      </c>
      <c r="W435" s="20">
        <v>0</v>
      </c>
      <c r="X435" s="20">
        <v>0</v>
      </c>
      <c r="Y435" s="20">
        <v>0</v>
      </c>
      <c r="Z435" s="20">
        <v>0</v>
      </c>
      <c r="AA435" s="20">
        <v>0</v>
      </c>
      <c r="AB435" s="20">
        <v>0</v>
      </c>
      <c r="AC435" s="20">
        <v>118954.45</v>
      </c>
      <c r="AD435" s="20">
        <v>0</v>
      </c>
      <c r="AE435" s="20">
        <v>0</v>
      </c>
      <c r="AF435" s="53" t="s">
        <v>723</v>
      </c>
      <c r="AG435" s="53" t="s">
        <v>723</v>
      </c>
      <c r="AH435" s="64" t="s">
        <v>723</v>
      </c>
      <c r="AT435" s="10" t="e">
        <f>VLOOKUP(C435,AW:AX,2,FALSE)</f>
        <v>#N/A</v>
      </c>
      <c r="BY435" s="69"/>
      <c r="BZ435" s="52">
        <v>12742956.99</v>
      </c>
      <c r="CB435" s="52">
        <f>BZ435-D435</f>
        <v>3353411.4400000013</v>
      </c>
      <c r="CD435" s="10" t="e">
        <f t="shared" si="21"/>
        <v>#N/A</v>
      </c>
    </row>
    <row r="436" spans="1:82" ht="61.5" x14ac:dyDescent="0.85">
      <c r="A436" s="10">
        <v>1</v>
      </c>
      <c r="B436" s="48">
        <f>SUBTOTAL(103,$A$22:A436)</f>
        <v>377</v>
      </c>
      <c r="C436" s="13" t="s">
        <v>44</v>
      </c>
      <c r="D436" s="20">
        <v>2250143.48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55">
        <v>0</v>
      </c>
      <c r="L436" s="20">
        <v>0</v>
      </c>
      <c r="M436" s="27">
        <v>631</v>
      </c>
      <c r="N436" s="27">
        <v>2219021.7000000002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7">
        <v>31121.78</v>
      </c>
      <c r="AD436" s="20">
        <v>0</v>
      </c>
      <c r="AE436" s="20">
        <v>0</v>
      </c>
      <c r="AF436" s="22" t="s">
        <v>265</v>
      </c>
      <c r="AG436" s="22">
        <v>2020</v>
      </c>
      <c r="AH436" s="23">
        <v>2020</v>
      </c>
      <c r="AT436" s="10" t="e">
        <f>VLOOKUP(C436,AW:AX,2,FALSE)</f>
        <v>#N/A</v>
      </c>
      <c r="BZ436" s="52"/>
      <c r="CD436" s="10">
        <f t="shared" si="21"/>
        <v>631</v>
      </c>
    </row>
    <row r="437" spans="1:82" ht="61.5" x14ac:dyDescent="0.85">
      <c r="A437" s="10">
        <v>1</v>
      </c>
      <c r="B437" s="48">
        <f>SUBTOTAL(103,$A$22:A437)</f>
        <v>378</v>
      </c>
      <c r="C437" s="13" t="s">
        <v>43</v>
      </c>
      <c r="D437" s="20">
        <v>2167263.7000000002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55">
        <v>0</v>
      </c>
      <c r="L437" s="20">
        <v>0</v>
      </c>
      <c r="M437" s="27">
        <v>554.9</v>
      </c>
      <c r="N437" s="27">
        <v>2137288.23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0">
        <v>0</v>
      </c>
      <c r="AC437" s="27">
        <v>29975.47</v>
      </c>
      <c r="AD437" s="20">
        <v>0</v>
      </c>
      <c r="AE437" s="20">
        <v>0</v>
      </c>
      <c r="AF437" s="22" t="s">
        <v>265</v>
      </c>
      <c r="AG437" s="22">
        <v>2020</v>
      </c>
      <c r="AH437" s="23">
        <v>2020</v>
      </c>
      <c r="AT437" s="10" t="e">
        <f>VLOOKUP(C437,AW:AX,2,FALSE)</f>
        <v>#N/A</v>
      </c>
      <c r="BZ437" s="52"/>
      <c r="CD437" s="10">
        <f t="shared" si="21"/>
        <v>566</v>
      </c>
    </row>
    <row r="438" spans="1:82" ht="61.5" x14ac:dyDescent="0.85">
      <c r="A438" s="10">
        <v>1</v>
      </c>
      <c r="B438" s="48">
        <f>SUBTOTAL(103,$A$22:A438)</f>
        <v>379</v>
      </c>
      <c r="C438" s="13" t="s">
        <v>45</v>
      </c>
      <c r="D438" s="20">
        <v>2202329.54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55">
        <v>0</v>
      </c>
      <c r="L438" s="20">
        <v>0</v>
      </c>
      <c r="M438" s="27">
        <v>562</v>
      </c>
      <c r="N438" s="27">
        <v>2171869.08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0">
        <v>0</v>
      </c>
      <c r="AC438" s="27">
        <v>30460.46</v>
      </c>
      <c r="AD438" s="20">
        <v>0</v>
      </c>
      <c r="AE438" s="20">
        <v>0</v>
      </c>
      <c r="AF438" s="22" t="s">
        <v>265</v>
      </c>
      <c r="AG438" s="22">
        <v>2020</v>
      </c>
      <c r="AH438" s="23">
        <v>2020</v>
      </c>
      <c r="AT438" s="10" t="e">
        <f>VLOOKUP(C438,AW:AX,2,FALSE)</f>
        <v>#N/A</v>
      </c>
      <c r="BZ438" s="52"/>
      <c r="CD438" s="10">
        <f t="shared" si="21"/>
        <v>562</v>
      </c>
    </row>
    <row r="439" spans="1:82" ht="61.5" x14ac:dyDescent="0.85">
      <c r="A439" s="10">
        <v>1</v>
      </c>
      <c r="B439" s="48">
        <f>SUBTOTAL(103,$A$22:A439)</f>
        <v>380</v>
      </c>
      <c r="C439" s="13" t="s">
        <v>1214</v>
      </c>
      <c r="D439" s="20">
        <v>1467154.4200000002</v>
      </c>
      <c r="E439" s="27">
        <v>167835.45</v>
      </c>
      <c r="F439" s="20">
        <v>0</v>
      </c>
      <c r="G439" s="27">
        <v>658789.53</v>
      </c>
      <c r="H439" s="20">
        <v>0</v>
      </c>
      <c r="I439" s="27">
        <v>618954.18000000005</v>
      </c>
      <c r="J439" s="20">
        <v>0</v>
      </c>
      <c r="K439" s="55">
        <v>0</v>
      </c>
      <c r="L439" s="20">
        <v>0</v>
      </c>
      <c r="M439" s="27">
        <v>0</v>
      </c>
      <c r="N439" s="27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0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21575.260000000002</v>
      </c>
      <c r="AD439" s="20">
        <v>0</v>
      </c>
      <c r="AE439" s="20">
        <v>0</v>
      </c>
      <c r="AF439" s="22" t="s">
        <v>265</v>
      </c>
      <c r="AG439" s="22">
        <v>2020</v>
      </c>
      <c r="AH439" s="23">
        <v>2020</v>
      </c>
      <c r="BZ439" s="52"/>
      <c r="CD439" s="10" t="e">
        <f t="shared" si="21"/>
        <v>#N/A</v>
      </c>
    </row>
    <row r="440" spans="1:82" ht="61.5" x14ac:dyDescent="0.85">
      <c r="A440" s="10">
        <v>1</v>
      </c>
      <c r="B440" s="48">
        <f>SUBTOTAL(103,$A$22:A440)</f>
        <v>381</v>
      </c>
      <c r="C440" s="13" t="s">
        <v>1215</v>
      </c>
      <c r="D440" s="20">
        <v>1302654.4099999999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55">
        <v>0</v>
      </c>
      <c r="L440" s="20">
        <v>0</v>
      </c>
      <c r="M440" s="27">
        <v>439.32</v>
      </c>
      <c r="N440" s="27">
        <v>1296832.93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0</v>
      </c>
      <c r="AA440" s="20">
        <v>0</v>
      </c>
      <c r="AB440" s="20">
        <v>0</v>
      </c>
      <c r="AC440" s="27">
        <v>5821.48</v>
      </c>
      <c r="AD440" s="20">
        <v>0</v>
      </c>
      <c r="AE440" s="20">
        <v>0</v>
      </c>
      <c r="AF440" s="22" t="s">
        <v>265</v>
      </c>
      <c r="AG440" s="22">
        <v>2020</v>
      </c>
      <c r="AH440" s="23">
        <v>2020</v>
      </c>
      <c r="BZ440" s="52"/>
      <c r="CD440" s="10">
        <f t="shared" si="21"/>
        <v>454</v>
      </c>
    </row>
    <row r="441" spans="1:82" ht="61.5" x14ac:dyDescent="0.85">
      <c r="B441" s="13" t="s">
        <v>817</v>
      </c>
      <c r="C441" s="13"/>
      <c r="D441" s="183">
        <v>5138784.57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55">
        <v>0</v>
      </c>
      <c r="L441" s="20">
        <v>0</v>
      </c>
      <c r="M441" s="20">
        <v>1371.3600000000001</v>
      </c>
      <c r="N441" s="20">
        <v>5095125.3600000003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43659.21</v>
      </c>
      <c r="AD441" s="20">
        <v>0</v>
      </c>
      <c r="AE441" s="20">
        <v>0</v>
      </c>
      <c r="AF441" s="53" t="s">
        <v>723</v>
      </c>
      <c r="AG441" s="53" t="s">
        <v>723</v>
      </c>
      <c r="AH441" s="64" t="s">
        <v>723</v>
      </c>
      <c r="AT441" s="10" t="e">
        <f>VLOOKUP(C441,AW:AX,2,FALSE)</f>
        <v>#N/A</v>
      </c>
      <c r="BY441" s="69"/>
      <c r="BZ441" s="52">
        <v>6025381.3300000001</v>
      </c>
      <c r="CD441" s="10" t="e">
        <f t="shared" si="21"/>
        <v>#N/A</v>
      </c>
    </row>
    <row r="442" spans="1:82" ht="61.5" x14ac:dyDescent="0.85">
      <c r="A442" s="10">
        <v>1</v>
      </c>
      <c r="B442" s="48">
        <f>SUBTOTAL(103,$A$22:A442)</f>
        <v>382</v>
      </c>
      <c r="C442" s="13" t="s">
        <v>42</v>
      </c>
      <c r="D442" s="20">
        <v>2210436.8400000003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55">
        <v>0</v>
      </c>
      <c r="L442" s="20">
        <v>0</v>
      </c>
      <c r="M442" s="27">
        <v>595.09</v>
      </c>
      <c r="N442" s="27">
        <v>2179864.2400000002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0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0</v>
      </c>
      <c r="AA442" s="20">
        <v>0</v>
      </c>
      <c r="AB442" s="20">
        <v>0</v>
      </c>
      <c r="AC442" s="27">
        <v>30572.6</v>
      </c>
      <c r="AD442" s="20">
        <v>0</v>
      </c>
      <c r="AE442" s="20">
        <v>0</v>
      </c>
      <c r="AF442" s="22" t="s">
        <v>265</v>
      </c>
      <c r="AG442" s="22">
        <v>2020</v>
      </c>
      <c r="AH442" s="23">
        <v>2020</v>
      </c>
      <c r="AT442" s="10" t="e">
        <f>VLOOKUP(C442,AW:AX,2,FALSE)</f>
        <v>#N/A</v>
      </c>
      <c r="BZ442" s="52"/>
      <c r="CD442" s="10">
        <f t="shared" si="21"/>
        <v>595</v>
      </c>
    </row>
    <row r="443" spans="1:82" ht="61.5" x14ac:dyDescent="0.85">
      <c r="A443" s="10">
        <v>1</v>
      </c>
      <c r="B443" s="48">
        <f>SUBTOTAL(103,$A$22:A443)</f>
        <v>383</v>
      </c>
      <c r="C443" s="13" t="s">
        <v>1514</v>
      </c>
      <c r="D443" s="20">
        <v>2928347.73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55">
        <v>0</v>
      </c>
      <c r="L443" s="20">
        <v>0</v>
      </c>
      <c r="M443" s="27">
        <v>776.27</v>
      </c>
      <c r="N443" s="27">
        <v>2915261.12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0</v>
      </c>
      <c r="U443" s="20">
        <v>0</v>
      </c>
      <c r="V443" s="20">
        <v>0</v>
      </c>
      <c r="W443" s="20">
        <v>0</v>
      </c>
      <c r="X443" s="20">
        <v>0</v>
      </c>
      <c r="Y443" s="20">
        <v>0</v>
      </c>
      <c r="Z443" s="20">
        <v>0</v>
      </c>
      <c r="AA443" s="20">
        <v>0</v>
      </c>
      <c r="AB443" s="20">
        <v>0</v>
      </c>
      <c r="AC443" s="120">
        <v>13086.61</v>
      </c>
      <c r="AD443" s="20">
        <v>0</v>
      </c>
      <c r="AE443" s="20">
        <v>0</v>
      </c>
      <c r="AF443" s="22" t="s">
        <v>265</v>
      </c>
      <c r="AG443" s="22">
        <v>2020</v>
      </c>
      <c r="AH443" s="23">
        <v>2020</v>
      </c>
      <c r="BZ443" s="52"/>
      <c r="CD443" s="10">
        <f t="shared" si="21"/>
        <v>747.3</v>
      </c>
    </row>
    <row r="444" spans="1:82" ht="61.5" x14ac:dyDescent="0.85">
      <c r="B444" s="13" t="s">
        <v>818</v>
      </c>
      <c r="C444" s="13"/>
      <c r="D444" s="183">
        <v>17752085.210000001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55">
        <v>0</v>
      </c>
      <c r="L444" s="20">
        <v>0</v>
      </c>
      <c r="M444" s="20">
        <v>4633.74</v>
      </c>
      <c r="N444" s="20">
        <v>16944207.860000003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20">
        <v>0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0</v>
      </c>
      <c r="AA444" s="20">
        <v>0</v>
      </c>
      <c r="AB444" s="20">
        <v>0</v>
      </c>
      <c r="AC444" s="20">
        <v>223043.93000000002</v>
      </c>
      <c r="AD444" s="20">
        <v>584833.42000000004</v>
      </c>
      <c r="AE444" s="20">
        <v>0</v>
      </c>
      <c r="AF444" s="53" t="s">
        <v>723</v>
      </c>
      <c r="AG444" s="53" t="s">
        <v>723</v>
      </c>
      <c r="AH444" s="64" t="s">
        <v>723</v>
      </c>
      <c r="AT444" s="10" t="e">
        <f>VLOOKUP(C444,AW:AX,2,FALSE)</f>
        <v>#N/A</v>
      </c>
      <c r="BY444" s="69"/>
      <c r="BZ444" s="52">
        <v>29961094.709999993</v>
      </c>
      <c r="CD444" s="10" t="e">
        <f t="shared" si="21"/>
        <v>#N/A</v>
      </c>
    </row>
    <row r="445" spans="1:82" ht="61.5" x14ac:dyDescent="0.85">
      <c r="A445" s="10">
        <v>1</v>
      </c>
      <c r="B445" s="48">
        <f>SUBTOTAL(103,$A$22:A445)</f>
        <v>384</v>
      </c>
      <c r="C445" s="13" t="s">
        <v>50</v>
      </c>
      <c r="D445" s="20">
        <v>4771616.71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55">
        <v>0</v>
      </c>
      <c r="L445" s="20">
        <v>0</v>
      </c>
      <c r="M445" s="27">
        <v>766.79</v>
      </c>
      <c r="N445" s="27">
        <v>4576340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0</v>
      </c>
      <c r="U445" s="20">
        <v>0</v>
      </c>
      <c r="V445" s="20">
        <v>0</v>
      </c>
      <c r="W445" s="20">
        <v>0</v>
      </c>
      <c r="X445" s="20">
        <v>0</v>
      </c>
      <c r="Y445" s="20">
        <v>0</v>
      </c>
      <c r="Z445" s="20">
        <v>0</v>
      </c>
      <c r="AA445" s="20">
        <v>0</v>
      </c>
      <c r="AB445" s="20">
        <v>0</v>
      </c>
      <c r="AC445" s="20">
        <v>64183.17</v>
      </c>
      <c r="AD445" s="27">
        <v>131093.54</v>
      </c>
      <c r="AE445" s="20">
        <v>0</v>
      </c>
      <c r="AF445" s="22">
        <v>2020</v>
      </c>
      <c r="AG445" s="22">
        <v>2020</v>
      </c>
      <c r="AH445" s="23">
        <v>2020</v>
      </c>
      <c r="AT445" s="10" t="e">
        <v>#N/A</v>
      </c>
      <c r="BZ445" s="52"/>
      <c r="CD445" s="10" t="e">
        <v>#N/A</v>
      </c>
    </row>
    <row r="446" spans="1:82" ht="61.5" x14ac:dyDescent="0.85">
      <c r="A446" s="10">
        <v>1</v>
      </c>
      <c r="B446" s="48">
        <f>SUBTOTAL(103,$A$22:A446)</f>
        <v>385</v>
      </c>
      <c r="C446" s="13" t="s">
        <v>48</v>
      </c>
      <c r="D446" s="20">
        <v>2810575.6300000004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55">
        <v>0</v>
      </c>
      <c r="L446" s="20">
        <v>0</v>
      </c>
      <c r="M446" s="27">
        <v>653</v>
      </c>
      <c r="N446" s="27">
        <v>2689261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0</v>
      </c>
      <c r="AA446" s="20">
        <v>0</v>
      </c>
      <c r="AB446" s="20">
        <v>0</v>
      </c>
      <c r="AC446" s="27">
        <v>37716.89</v>
      </c>
      <c r="AD446" s="27">
        <v>83597.740000000005</v>
      </c>
      <c r="AE446" s="20">
        <v>0</v>
      </c>
      <c r="AF446" s="22">
        <v>2020</v>
      </c>
      <c r="AG446" s="22">
        <v>2020</v>
      </c>
      <c r="AH446" s="23">
        <v>2020</v>
      </c>
      <c r="AT446" s="10" t="e">
        <f>VLOOKUP(C446,AW:AX,2,FALSE)</f>
        <v>#N/A</v>
      </c>
      <c r="BZ446" s="52"/>
      <c r="CD446" s="10" t="e">
        <f t="shared" ref="CD446:CD477" si="22">VLOOKUP(C446,CE:CF,2,FALSE)</f>
        <v>#N/A</v>
      </c>
    </row>
    <row r="447" spans="1:82" ht="61.5" x14ac:dyDescent="0.85">
      <c r="A447" s="10">
        <v>1</v>
      </c>
      <c r="B447" s="48">
        <f>SUBTOTAL(103,$A$22:A447)</f>
        <v>386</v>
      </c>
      <c r="C447" s="13" t="s">
        <v>49</v>
      </c>
      <c r="D447" s="20">
        <v>131037.61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55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0</v>
      </c>
      <c r="U447" s="20">
        <v>0</v>
      </c>
      <c r="V447" s="20">
        <v>0</v>
      </c>
      <c r="W447" s="20">
        <v>0</v>
      </c>
      <c r="X447" s="20">
        <v>0</v>
      </c>
      <c r="Y447" s="20">
        <v>0</v>
      </c>
      <c r="Z447" s="20">
        <v>0</v>
      </c>
      <c r="AA447" s="20">
        <v>0</v>
      </c>
      <c r="AB447" s="20">
        <v>0</v>
      </c>
      <c r="AC447" s="20">
        <v>0</v>
      </c>
      <c r="AD447" s="27">
        <v>131037.61</v>
      </c>
      <c r="AE447" s="20">
        <v>0</v>
      </c>
      <c r="AF447" s="22">
        <v>2020</v>
      </c>
      <c r="AG447" s="22" t="s">
        <v>265</v>
      </c>
      <c r="AH447" s="22" t="s">
        <v>265</v>
      </c>
      <c r="AT447" s="10">
        <f>VLOOKUP(C447,AW:AX,2,FALSE)</f>
        <v>1</v>
      </c>
      <c r="BZ447" s="52"/>
      <c r="CD447" s="10" t="e">
        <f t="shared" si="22"/>
        <v>#N/A</v>
      </c>
    </row>
    <row r="448" spans="1:82" ht="61.5" x14ac:dyDescent="0.85">
      <c r="A448" s="10">
        <v>1</v>
      </c>
      <c r="B448" s="48">
        <f>SUBTOTAL(103,$A$22:A448)</f>
        <v>387</v>
      </c>
      <c r="C448" s="13" t="s">
        <v>51</v>
      </c>
      <c r="D448" s="20">
        <v>2938871.62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55">
        <v>0</v>
      </c>
      <c r="L448" s="20">
        <v>0</v>
      </c>
      <c r="M448" s="27">
        <v>680</v>
      </c>
      <c r="N448" s="27">
        <v>2814506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0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0</v>
      </c>
      <c r="AA448" s="20">
        <v>0</v>
      </c>
      <c r="AB448" s="20">
        <v>0</v>
      </c>
      <c r="AC448" s="27">
        <v>39473.449999999997</v>
      </c>
      <c r="AD448" s="27">
        <v>84892.17</v>
      </c>
      <c r="AE448" s="20">
        <v>0</v>
      </c>
      <c r="AF448" s="22">
        <v>2020</v>
      </c>
      <c r="AG448" s="22">
        <v>2020</v>
      </c>
      <c r="AH448" s="23">
        <v>2020</v>
      </c>
      <c r="AT448" s="10" t="e">
        <f>VLOOKUP(C448,AW:AX,2,FALSE)</f>
        <v>#N/A</v>
      </c>
      <c r="BZ448" s="52"/>
      <c r="CD448" s="10" t="e">
        <f t="shared" si="22"/>
        <v>#N/A</v>
      </c>
    </row>
    <row r="449" spans="1:82" ht="61.5" x14ac:dyDescent="0.85">
      <c r="A449" s="10">
        <v>1</v>
      </c>
      <c r="B449" s="48">
        <f>SUBTOTAL(103,$A$22:A449)</f>
        <v>388</v>
      </c>
      <c r="C449" s="13" t="s">
        <v>1209</v>
      </c>
      <c r="D449" s="20">
        <v>2250237.6300000004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55">
        <v>0</v>
      </c>
      <c r="L449" s="20">
        <v>0</v>
      </c>
      <c r="M449" s="27">
        <v>678.5</v>
      </c>
      <c r="N449" s="27">
        <v>2217146.7200000002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0</v>
      </c>
      <c r="U449" s="20">
        <v>0</v>
      </c>
      <c r="V449" s="20">
        <v>0</v>
      </c>
      <c r="W449" s="20">
        <v>0</v>
      </c>
      <c r="X449" s="20">
        <v>0</v>
      </c>
      <c r="Y449" s="20">
        <v>0</v>
      </c>
      <c r="Z449" s="20">
        <v>0</v>
      </c>
      <c r="AA449" s="20">
        <v>0</v>
      </c>
      <c r="AB449" s="20">
        <v>0</v>
      </c>
      <c r="AC449" s="20">
        <v>33090.910000000003</v>
      </c>
      <c r="AD449" s="20">
        <v>0</v>
      </c>
      <c r="AE449" s="20">
        <v>0</v>
      </c>
      <c r="AF449" s="22" t="s">
        <v>265</v>
      </c>
      <c r="AG449" s="22">
        <v>2020</v>
      </c>
      <c r="AH449" s="23">
        <v>2020</v>
      </c>
      <c r="BZ449" s="52"/>
      <c r="CD449" s="10">
        <f t="shared" si="22"/>
        <v>678.5</v>
      </c>
    </row>
    <row r="450" spans="1:82" ht="61.5" x14ac:dyDescent="0.85">
      <c r="A450" s="10">
        <v>1</v>
      </c>
      <c r="B450" s="48">
        <f>SUBTOTAL(103,$A$22:A450)</f>
        <v>389</v>
      </c>
      <c r="C450" s="13" t="s">
        <v>1210</v>
      </c>
      <c r="D450" s="20">
        <v>2695769.57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55">
        <v>0</v>
      </c>
      <c r="L450" s="20">
        <v>0</v>
      </c>
      <c r="M450" s="27">
        <v>1273.99</v>
      </c>
      <c r="N450" s="27">
        <v>2656126.88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0</v>
      </c>
      <c r="AA450" s="20">
        <v>0</v>
      </c>
      <c r="AB450" s="20">
        <v>0</v>
      </c>
      <c r="AC450" s="20">
        <v>39642.69</v>
      </c>
      <c r="AD450" s="20">
        <v>0</v>
      </c>
      <c r="AE450" s="20">
        <v>0</v>
      </c>
      <c r="AF450" s="22" t="s">
        <v>265</v>
      </c>
      <c r="AG450" s="22">
        <v>2020</v>
      </c>
      <c r="AH450" s="23">
        <v>2020</v>
      </c>
      <c r="BZ450" s="52"/>
      <c r="CD450" s="10">
        <f t="shared" si="22"/>
        <v>1278.8</v>
      </c>
    </row>
    <row r="451" spans="1:82" ht="61.5" x14ac:dyDescent="0.85">
      <c r="A451" s="10">
        <v>1</v>
      </c>
      <c r="B451" s="48">
        <f>SUBTOTAL(103,$A$22:A451)</f>
        <v>390</v>
      </c>
      <c r="C451" s="13" t="s">
        <v>1212</v>
      </c>
      <c r="D451" s="20">
        <v>791834.9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55">
        <v>0</v>
      </c>
      <c r="L451" s="20">
        <v>0</v>
      </c>
      <c r="M451" s="27">
        <v>234</v>
      </c>
      <c r="N451" s="27">
        <v>788296.24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v>0</v>
      </c>
      <c r="Z451" s="20">
        <v>0</v>
      </c>
      <c r="AA451" s="20">
        <v>0</v>
      </c>
      <c r="AB451" s="20">
        <v>0</v>
      </c>
      <c r="AC451" s="120">
        <v>3538.66</v>
      </c>
      <c r="AD451" s="20">
        <v>0</v>
      </c>
      <c r="AE451" s="20">
        <v>0</v>
      </c>
      <c r="AF451" s="22" t="s">
        <v>265</v>
      </c>
      <c r="AG451" s="22">
        <v>2020</v>
      </c>
      <c r="AH451" s="23">
        <v>2020</v>
      </c>
      <c r="BZ451" s="52"/>
      <c r="CD451" s="10">
        <f t="shared" si="22"/>
        <v>225.04</v>
      </c>
    </row>
    <row r="452" spans="1:82" ht="61.5" x14ac:dyDescent="0.85">
      <c r="A452" s="10">
        <v>1</v>
      </c>
      <c r="B452" s="48">
        <f>SUBTOTAL(103,$A$22:A452)</f>
        <v>391</v>
      </c>
      <c r="C452" s="13" t="s">
        <v>1213</v>
      </c>
      <c r="D452" s="20">
        <v>1207929.18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55">
        <v>0</v>
      </c>
      <c r="L452" s="20">
        <v>0</v>
      </c>
      <c r="M452" s="27">
        <v>347.46</v>
      </c>
      <c r="N452" s="27">
        <v>1202531.02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0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0</v>
      </c>
      <c r="AA452" s="20">
        <v>0</v>
      </c>
      <c r="AB452" s="20">
        <v>0</v>
      </c>
      <c r="AC452" s="27">
        <v>5398.16</v>
      </c>
      <c r="AD452" s="20">
        <v>0</v>
      </c>
      <c r="AE452" s="20">
        <v>0</v>
      </c>
      <c r="AF452" s="22" t="s">
        <v>265</v>
      </c>
      <c r="AG452" s="22">
        <v>2020</v>
      </c>
      <c r="AH452" s="23">
        <v>2020</v>
      </c>
      <c r="BZ452" s="52"/>
      <c r="CD452" s="10">
        <f t="shared" si="22"/>
        <v>337</v>
      </c>
    </row>
    <row r="453" spans="1:82" ht="61.5" x14ac:dyDescent="0.85">
      <c r="A453" s="10">
        <v>1</v>
      </c>
      <c r="B453" s="48">
        <f>SUBTOTAL(103,$A$22:A453)</f>
        <v>392</v>
      </c>
      <c r="C453" s="13" t="s">
        <v>58</v>
      </c>
      <c r="D453" s="20">
        <v>77311.89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55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0</v>
      </c>
      <c r="U453" s="20">
        <v>0</v>
      </c>
      <c r="V453" s="20">
        <v>0</v>
      </c>
      <c r="W453" s="20">
        <v>0</v>
      </c>
      <c r="X453" s="20">
        <v>0</v>
      </c>
      <c r="Y453" s="20">
        <v>0</v>
      </c>
      <c r="Z453" s="20">
        <v>0</v>
      </c>
      <c r="AA453" s="20">
        <v>0</v>
      </c>
      <c r="AB453" s="20">
        <v>0</v>
      </c>
      <c r="AC453" s="20">
        <v>0</v>
      </c>
      <c r="AD453" s="20">
        <v>77311.89</v>
      </c>
      <c r="AE453" s="20">
        <v>0</v>
      </c>
      <c r="AF453" s="22">
        <v>2020</v>
      </c>
      <c r="AG453" s="22" t="s">
        <v>265</v>
      </c>
      <c r="AH453" s="22" t="s">
        <v>265</v>
      </c>
      <c r="AT453" s="10" t="e">
        <f>VLOOKUP(C453,AW:AX,2,FALSE)</f>
        <v>#N/A</v>
      </c>
      <c r="BZ453" s="52"/>
      <c r="CD453" s="10" t="e">
        <f t="shared" si="22"/>
        <v>#N/A</v>
      </c>
    </row>
    <row r="454" spans="1:82" ht="61.5" x14ac:dyDescent="0.85">
      <c r="A454" s="10">
        <v>1</v>
      </c>
      <c r="B454" s="48">
        <f>SUBTOTAL(103,$A$22:A454)</f>
        <v>393</v>
      </c>
      <c r="C454" s="13" t="s">
        <v>59</v>
      </c>
      <c r="D454" s="20">
        <v>76900.47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55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76900.47</v>
      </c>
      <c r="AE454" s="20">
        <v>0</v>
      </c>
      <c r="AF454" s="22">
        <v>2020</v>
      </c>
      <c r="AG454" s="22" t="s">
        <v>265</v>
      </c>
      <c r="AH454" s="22" t="s">
        <v>265</v>
      </c>
      <c r="AT454" s="10" t="e">
        <f>VLOOKUP(C454,AW:AX,2,FALSE)</f>
        <v>#N/A</v>
      </c>
      <c r="BZ454" s="52"/>
      <c r="CD454" s="10" t="e">
        <f t="shared" si="22"/>
        <v>#N/A</v>
      </c>
    </row>
    <row r="455" spans="1:82" ht="61.5" x14ac:dyDescent="0.85">
      <c r="B455" s="13" t="s">
        <v>855</v>
      </c>
      <c r="C455" s="13"/>
      <c r="D455" s="183">
        <v>3622790.6399999997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55">
        <v>0</v>
      </c>
      <c r="L455" s="20">
        <v>0</v>
      </c>
      <c r="M455" s="20">
        <v>837.3</v>
      </c>
      <c r="N455" s="20">
        <v>3606600.61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0</v>
      </c>
      <c r="W455" s="20">
        <v>0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16190.03</v>
      </c>
      <c r="AD455" s="20">
        <v>0</v>
      </c>
      <c r="AE455" s="20">
        <v>0</v>
      </c>
      <c r="AF455" s="53" t="s">
        <v>723</v>
      </c>
      <c r="AG455" s="53" t="s">
        <v>723</v>
      </c>
      <c r="AH455" s="64" t="s">
        <v>723</v>
      </c>
      <c r="AT455" s="10" t="e">
        <f>VLOOKUP(C455,AW:AX,2,FALSE)</f>
        <v>#N/A</v>
      </c>
      <c r="BY455" s="69"/>
      <c r="BZ455" s="52">
        <v>3726576.42</v>
      </c>
      <c r="CD455" s="10" t="e">
        <f t="shared" si="22"/>
        <v>#N/A</v>
      </c>
    </row>
    <row r="456" spans="1:82" ht="61.5" x14ac:dyDescent="0.85">
      <c r="A456" s="10">
        <v>1</v>
      </c>
      <c r="B456" s="48">
        <f>SUBTOTAL(103,$A$22:A456)</f>
        <v>394</v>
      </c>
      <c r="C456" s="13" t="s">
        <v>1513</v>
      </c>
      <c r="D456" s="20">
        <v>3622790.6399999997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55">
        <v>0</v>
      </c>
      <c r="L456" s="20">
        <v>0</v>
      </c>
      <c r="M456" s="27">
        <v>837.3</v>
      </c>
      <c r="N456" s="27">
        <v>3606600.61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16190.03</v>
      </c>
      <c r="AD456" s="20">
        <v>0</v>
      </c>
      <c r="AE456" s="20">
        <v>0</v>
      </c>
      <c r="AF456" s="22" t="s">
        <v>265</v>
      </c>
      <c r="AG456" s="22">
        <v>2020</v>
      </c>
      <c r="AH456" s="23">
        <v>2020</v>
      </c>
      <c r="BZ456" s="52"/>
      <c r="CD456" s="10">
        <f t="shared" si="22"/>
        <v>837.3</v>
      </c>
    </row>
    <row r="457" spans="1:82" ht="61.5" x14ac:dyDescent="0.85">
      <c r="B457" s="13" t="s">
        <v>819</v>
      </c>
      <c r="C457" s="178"/>
      <c r="D457" s="183">
        <v>3515825.94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55">
        <v>0</v>
      </c>
      <c r="L457" s="20">
        <v>0</v>
      </c>
      <c r="M457" s="20">
        <v>806.42</v>
      </c>
      <c r="N457" s="20">
        <v>3418104.51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34608.31</v>
      </c>
      <c r="AD457" s="20">
        <v>63113.120000000003</v>
      </c>
      <c r="AE457" s="20">
        <v>0</v>
      </c>
      <c r="AF457" s="53" t="s">
        <v>723</v>
      </c>
      <c r="AG457" s="53" t="s">
        <v>723</v>
      </c>
      <c r="AH457" s="64" t="s">
        <v>723</v>
      </c>
      <c r="AT457" s="10" t="e">
        <f>VLOOKUP(C457,AW:AX,2,FALSE)</f>
        <v>#N/A</v>
      </c>
      <c r="BY457" s="69"/>
      <c r="BZ457" s="52">
        <v>5198352.66</v>
      </c>
      <c r="CD457" s="10" t="e">
        <f t="shared" si="22"/>
        <v>#N/A</v>
      </c>
    </row>
    <row r="458" spans="1:82" ht="61.5" x14ac:dyDescent="0.85">
      <c r="A458" s="10">
        <v>1</v>
      </c>
      <c r="B458" s="48">
        <f>SUBTOTAL(103,$A$22:A458)</f>
        <v>395</v>
      </c>
      <c r="C458" s="13" t="s">
        <v>224</v>
      </c>
      <c r="D458" s="20">
        <v>3515825.94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55">
        <v>0</v>
      </c>
      <c r="L458" s="20">
        <v>0</v>
      </c>
      <c r="M458" s="27">
        <v>806.42</v>
      </c>
      <c r="N458" s="120">
        <v>3418104.51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7">
        <v>34608.31</v>
      </c>
      <c r="AD458" s="27">
        <v>63113.120000000003</v>
      </c>
      <c r="AE458" s="20">
        <v>0</v>
      </c>
      <c r="AF458" s="22">
        <v>2020</v>
      </c>
      <c r="AG458" s="22">
        <v>2020</v>
      </c>
      <c r="AH458" s="23">
        <v>2020</v>
      </c>
      <c r="AT458" s="10" t="e">
        <f>VLOOKUP(C458,AW:AX,2,FALSE)</f>
        <v>#N/A</v>
      </c>
      <c r="BZ458" s="52"/>
      <c r="CD458" s="10">
        <f t="shared" si="22"/>
        <v>806.38</v>
      </c>
    </row>
    <row r="459" spans="1:82" ht="61.5" x14ac:dyDescent="0.85">
      <c r="B459" s="13" t="s">
        <v>820</v>
      </c>
      <c r="C459" s="13"/>
      <c r="D459" s="183">
        <v>1371104.41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55">
        <v>0</v>
      </c>
      <c r="L459" s="20">
        <v>0</v>
      </c>
      <c r="M459" s="20">
        <v>302</v>
      </c>
      <c r="N459" s="20">
        <v>1318463.79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0</v>
      </c>
      <c r="W459" s="20">
        <v>0</v>
      </c>
      <c r="X459" s="20">
        <v>0</v>
      </c>
      <c r="Y459" s="20">
        <v>0</v>
      </c>
      <c r="Z459" s="20">
        <v>0</v>
      </c>
      <c r="AA459" s="20">
        <v>0</v>
      </c>
      <c r="AB459" s="20">
        <v>0</v>
      </c>
      <c r="AC459" s="20">
        <v>13349.45</v>
      </c>
      <c r="AD459" s="20">
        <v>39291.17</v>
      </c>
      <c r="AE459" s="20">
        <v>0</v>
      </c>
      <c r="AF459" s="53" t="s">
        <v>723</v>
      </c>
      <c r="AG459" s="53" t="s">
        <v>723</v>
      </c>
      <c r="AH459" s="64" t="s">
        <v>723</v>
      </c>
      <c r="AT459" s="10" t="e">
        <f>VLOOKUP(C459,AW:AX,2,FALSE)</f>
        <v>#N/A</v>
      </c>
      <c r="BY459" s="69"/>
      <c r="BZ459" s="52">
        <v>1821119.2799999998</v>
      </c>
      <c r="CD459" s="10" t="e">
        <f t="shared" si="22"/>
        <v>#N/A</v>
      </c>
    </row>
    <row r="460" spans="1:82" ht="61.5" x14ac:dyDescent="0.85">
      <c r="A460" s="10">
        <v>1</v>
      </c>
      <c r="B460" s="48">
        <f>SUBTOTAL(103,$A$22:A460)</f>
        <v>396</v>
      </c>
      <c r="C460" s="13" t="s">
        <v>227</v>
      </c>
      <c r="D460" s="20">
        <v>1371104.41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55">
        <v>0</v>
      </c>
      <c r="L460" s="20">
        <v>0</v>
      </c>
      <c r="M460" s="27">
        <v>302</v>
      </c>
      <c r="N460" s="27">
        <v>1318463.79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120">
        <v>13349.45</v>
      </c>
      <c r="AD460" s="27">
        <v>39291.17</v>
      </c>
      <c r="AE460" s="20">
        <v>0</v>
      </c>
      <c r="AF460" s="22">
        <v>2020</v>
      </c>
      <c r="AG460" s="22">
        <v>2020</v>
      </c>
      <c r="AH460" s="23">
        <v>2020</v>
      </c>
      <c r="AT460" s="10" t="e">
        <f>VLOOKUP(C460,AW:AX,2,FALSE)</f>
        <v>#N/A</v>
      </c>
      <c r="BZ460" s="52"/>
      <c r="CD460" s="10">
        <f t="shared" si="22"/>
        <v>308.60000000000002</v>
      </c>
    </row>
    <row r="461" spans="1:82" ht="61.5" x14ac:dyDescent="0.85">
      <c r="B461" s="13" t="s">
        <v>1255</v>
      </c>
      <c r="C461" s="13"/>
      <c r="D461" s="183">
        <v>40161.910000000003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55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0">
        <v>0</v>
      </c>
      <c r="AC461" s="20">
        <v>0</v>
      </c>
      <c r="AD461" s="20">
        <v>40161.910000000003</v>
      </c>
      <c r="AE461" s="20">
        <v>0</v>
      </c>
      <c r="AF461" s="53" t="s">
        <v>723</v>
      </c>
      <c r="AG461" s="53" t="s">
        <v>723</v>
      </c>
      <c r="AH461" s="64" t="s">
        <v>723</v>
      </c>
      <c r="BY461" s="69"/>
      <c r="BZ461" s="52">
        <v>4609049.76</v>
      </c>
      <c r="CD461" s="10" t="e">
        <f t="shared" si="22"/>
        <v>#N/A</v>
      </c>
    </row>
    <row r="462" spans="1:82" ht="61.5" x14ac:dyDescent="0.85">
      <c r="A462" s="10">
        <v>1</v>
      </c>
      <c r="B462" s="48">
        <f>SUBTOTAL(103,$A$22:A462)</f>
        <v>397</v>
      </c>
      <c r="C462" s="13" t="s">
        <v>1256</v>
      </c>
      <c r="D462" s="20">
        <v>40161.910000000003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55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7">
        <v>40161.910000000003</v>
      </c>
      <c r="AE462" s="20">
        <v>0</v>
      </c>
      <c r="AF462" s="22">
        <v>2020</v>
      </c>
      <c r="AG462" s="22" t="s">
        <v>265</v>
      </c>
      <c r="AH462" s="22" t="s">
        <v>265</v>
      </c>
      <c r="BZ462" s="52"/>
      <c r="CD462" s="10">
        <f t="shared" si="22"/>
        <v>735</v>
      </c>
    </row>
    <row r="463" spans="1:82" ht="61.5" x14ac:dyDescent="0.85">
      <c r="B463" s="13" t="s">
        <v>821</v>
      </c>
      <c r="C463" s="178"/>
      <c r="D463" s="183">
        <v>127877.6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55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127877.6</v>
      </c>
      <c r="AE463" s="20">
        <v>0</v>
      </c>
      <c r="AF463" s="53" t="s">
        <v>723</v>
      </c>
      <c r="AG463" s="53" t="s">
        <v>723</v>
      </c>
      <c r="AH463" s="64" t="s">
        <v>723</v>
      </c>
      <c r="AT463" s="10" t="e">
        <f t="shared" ref="AT463:AT469" si="23">VLOOKUP(C463,AW:AX,2,FALSE)</f>
        <v>#N/A</v>
      </c>
      <c r="BY463" s="69"/>
      <c r="BZ463" s="52">
        <v>5368567.4000000004</v>
      </c>
      <c r="CD463" s="10" t="e">
        <f t="shared" si="22"/>
        <v>#N/A</v>
      </c>
    </row>
    <row r="464" spans="1:82" ht="61.5" x14ac:dyDescent="0.85">
      <c r="A464" s="10">
        <v>1</v>
      </c>
      <c r="B464" s="48">
        <f>SUBTOTAL(103,$A$22:A464)</f>
        <v>398</v>
      </c>
      <c r="C464" s="13" t="s">
        <v>138</v>
      </c>
      <c r="D464" s="20">
        <v>127877.6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55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0</v>
      </c>
      <c r="AA464" s="20">
        <v>0</v>
      </c>
      <c r="AB464" s="20">
        <v>0</v>
      </c>
      <c r="AC464" s="20">
        <v>0</v>
      </c>
      <c r="AD464" s="120">
        <v>127877.6</v>
      </c>
      <c r="AE464" s="20">
        <v>0</v>
      </c>
      <c r="AF464" s="22">
        <v>2020</v>
      </c>
      <c r="AG464" s="22" t="s">
        <v>265</v>
      </c>
      <c r="AH464" s="22" t="s">
        <v>265</v>
      </c>
      <c r="AT464" s="10" t="e">
        <f t="shared" si="23"/>
        <v>#N/A</v>
      </c>
      <c r="BZ464" s="52"/>
      <c r="CD464" s="10" t="e">
        <f t="shared" si="22"/>
        <v>#N/A</v>
      </c>
    </row>
    <row r="465" spans="1:82" ht="61.5" x14ac:dyDescent="0.85">
      <c r="B465" s="13" t="s">
        <v>822</v>
      </c>
      <c r="C465" s="13"/>
      <c r="D465" s="183">
        <v>87573.72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55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0">
        <v>0</v>
      </c>
      <c r="AC465" s="20">
        <v>0</v>
      </c>
      <c r="AD465" s="20">
        <v>87573.72</v>
      </c>
      <c r="AE465" s="20">
        <v>0</v>
      </c>
      <c r="AF465" s="53" t="s">
        <v>723</v>
      </c>
      <c r="AG465" s="53" t="s">
        <v>723</v>
      </c>
      <c r="AH465" s="64" t="s">
        <v>723</v>
      </c>
      <c r="AT465" s="10" t="e">
        <f t="shared" si="23"/>
        <v>#N/A</v>
      </c>
      <c r="BY465" s="69"/>
      <c r="BZ465" s="52">
        <v>2682382.0500000003</v>
      </c>
      <c r="CD465" s="10" t="e">
        <f t="shared" si="22"/>
        <v>#N/A</v>
      </c>
    </row>
    <row r="466" spans="1:82" ht="61.5" x14ac:dyDescent="0.85">
      <c r="A466" s="10">
        <v>1</v>
      </c>
      <c r="B466" s="48">
        <f>SUBTOTAL(103,$A$22:A466)</f>
        <v>399</v>
      </c>
      <c r="C466" s="13" t="s">
        <v>143</v>
      </c>
      <c r="D466" s="20">
        <v>87573.72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55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0</v>
      </c>
      <c r="AA466" s="20">
        <v>0</v>
      </c>
      <c r="AB466" s="20">
        <v>0</v>
      </c>
      <c r="AC466" s="20">
        <v>0</v>
      </c>
      <c r="AD466" s="120">
        <v>87573.72</v>
      </c>
      <c r="AE466" s="20">
        <v>0</v>
      </c>
      <c r="AF466" s="22">
        <v>2020</v>
      </c>
      <c r="AG466" s="22" t="s">
        <v>265</v>
      </c>
      <c r="AH466" s="22" t="s">
        <v>265</v>
      </c>
      <c r="AT466" s="10" t="e">
        <f t="shared" si="23"/>
        <v>#N/A</v>
      </c>
      <c r="BZ466" s="52"/>
      <c r="CD466" s="10" t="e">
        <f t="shared" si="22"/>
        <v>#N/A</v>
      </c>
    </row>
    <row r="467" spans="1:82" ht="61.5" x14ac:dyDescent="0.85">
      <c r="B467" s="13" t="s">
        <v>823</v>
      </c>
      <c r="C467" s="13"/>
      <c r="D467" s="183">
        <v>3911488.5799999996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55">
        <v>0</v>
      </c>
      <c r="L467" s="20">
        <v>0</v>
      </c>
      <c r="M467" s="20">
        <v>507</v>
      </c>
      <c r="N467" s="20">
        <v>1983449.08</v>
      </c>
      <c r="O467" s="20">
        <v>0</v>
      </c>
      <c r="P467" s="20">
        <v>0</v>
      </c>
      <c r="Q467" s="20">
        <v>478</v>
      </c>
      <c r="R467" s="20">
        <v>1520049.06</v>
      </c>
      <c r="S467" s="20">
        <v>0</v>
      </c>
      <c r="T467" s="20">
        <v>0</v>
      </c>
      <c r="U467" s="20">
        <v>0</v>
      </c>
      <c r="V467" s="20">
        <v>0</v>
      </c>
      <c r="W467" s="20">
        <v>0</v>
      </c>
      <c r="X467" s="20">
        <v>0</v>
      </c>
      <c r="Y467" s="20">
        <v>0</v>
      </c>
      <c r="Z467" s="20">
        <v>0</v>
      </c>
      <c r="AA467" s="20">
        <v>0</v>
      </c>
      <c r="AB467" s="20">
        <v>0</v>
      </c>
      <c r="AC467" s="20">
        <v>10266.08</v>
      </c>
      <c r="AD467" s="20">
        <v>277724.36</v>
      </c>
      <c r="AE467" s="20">
        <v>120000</v>
      </c>
      <c r="AF467" s="53" t="s">
        <v>723</v>
      </c>
      <c r="AG467" s="53" t="s">
        <v>723</v>
      </c>
      <c r="AH467" s="64" t="s">
        <v>723</v>
      </c>
      <c r="AT467" s="10" t="e">
        <f t="shared" si="23"/>
        <v>#N/A</v>
      </c>
      <c r="BY467" s="69"/>
      <c r="BZ467" s="20">
        <v>11742480.740000002</v>
      </c>
      <c r="CA467" s="20"/>
      <c r="CB467" s="20">
        <f>BZ467-D467</f>
        <v>7830992.160000002</v>
      </c>
      <c r="CD467" s="10" t="e">
        <f t="shared" si="22"/>
        <v>#N/A</v>
      </c>
    </row>
    <row r="468" spans="1:82" ht="61.5" x14ac:dyDescent="0.85">
      <c r="A468" s="10">
        <v>1</v>
      </c>
      <c r="B468" s="48">
        <f>SUBTOTAL(103,$A$22:A468)</f>
        <v>400</v>
      </c>
      <c r="C468" s="13" t="s">
        <v>141</v>
      </c>
      <c r="D468" s="20">
        <v>141265.9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55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120">
        <v>141265.9</v>
      </c>
      <c r="AE468" s="20">
        <v>0</v>
      </c>
      <c r="AF468" s="22">
        <v>2020</v>
      </c>
      <c r="AG468" s="22" t="s">
        <v>265</v>
      </c>
      <c r="AH468" s="22" t="s">
        <v>265</v>
      </c>
      <c r="AT468" s="10" t="e">
        <f t="shared" si="23"/>
        <v>#N/A</v>
      </c>
      <c r="BZ468" s="52"/>
      <c r="CD468" s="10" t="e">
        <f t="shared" si="22"/>
        <v>#N/A</v>
      </c>
    </row>
    <row r="469" spans="1:82" ht="61.5" x14ac:dyDescent="0.85">
      <c r="A469" s="10">
        <v>1</v>
      </c>
      <c r="B469" s="48">
        <f>SUBTOTAL(103,$A$22:A469)</f>
        <v>401</v>
      </c>
      <c r="C469" s="13" t="s">
        <v>142</v>
      </c>
      <c r="D469" s="20">
        <v>1216558.3500000001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55">
        <v>0</v>
      </c>
      <c r="L469" s="20">
        <v>0</v>
      </c>
      <c r="M469" s="27">
        <v>317.8</v>
      </c>
      <c r="N469" s="27">
        <v>1216558.3500000001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2" t="s">
        <v>265</v>
      </c>
      <c r="AG469" s="22">
        <v>2020</v>
      </c>
      <c r="AH469" s="23" t="s">
        <v>265</v>
      </c>
      <c r="AT469" s="10" t="e">
        <f t="shared" si="23"/>
        <v>#N/A</v>
      </c>
      <c r="BZ469" s="52"/>
      <c r="CD469" s="10">
        <f t="shared" si="22"/>
        <v>317.8</v>
      </c>
    </row>
    <row r="470" spans="1:82" ht="61.5" x14ac:dyDescent="0.85">
      <c r="A470" s="10">
        <v>1</v>
      </c>
      <c r="B470" s="48">
        <f>SUBTOTAL(103,$A$22:A470)</f>
        <v>402</v>
      </c>
      <c r="C470" s="13" t="s">
        <v>1226</v>
      </c>
      <c r="D470" s="20">
        <v>1576619.73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55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7">
        <v>478</v>
      </c>
      <c r="R470" s="27">
        <v>1520049.06</v>
      </c>
      <c r="S470" s="20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6823.51</v>
      </c>
      <c r="AD470" s="27">
        <v>49747.16</v>
      </c>
      <c r="AE470" s="20">
        <v>0</v>
      </c>
      <c r="AF470" s="22">
        <v>2020</v>
      </c>
      <c r="AG470" s="22">
        <v>2020</v>
      </c>
      <c r="AH470" s="23">
        <v>2020</v>
      </c>
      <c r="BZ470" s="52"/>
      <c r="CD470" s="10" t="e">
        <f t="shared" si="22"/>
        <v>#N/A</v>
      </c>
    </row>
    <row r="471" spans="1:82" ht="61.5" x14ac:dyDescent="0.85">
      <c r="A471" s="10">
        <v>1</v>
      </c>
      <c r="B471" s="48">
        <f>SUBTOTAL(103,$A$22:A471)</f>
        <v>403</v>
      </c>
      <c r="C471" s="13" t="s">
        <v>1227</v>
      </c>
      <c r="D471" s="20">
        <v>890333.29999999993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55">
        <v>0</v>
      </c>
      <c r="L471" s="20">
        <v>0</v>
      </c>
      <c r="M471" s="27">
        <v>189.2</v>
      </c>
      <c r="N471" s="27">
        <v>766890.73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0">
        <v>0</v>
      </c>
      <c r="AC471" s="27">
        <v>3442.57</v>
      </c>
      <c r="AD471" s="20">
        <v>0</v>
      </c>
      <c r="AE471" s="20">
        <v>120000</v>
      </c>
      <c r="AF471" s="22" t="s">
        <v>265</v>
      </c>
      <c r="AG471" s="22">
        <v>2020</v>
      </c>
      <c r="AH471" s="23">
        <v>2020</v>
      </c>
      <c r="BZ471" s="52"/>
      <c r="CD471" s="10">
        <f t="shared" si="22"/>
        <v>189.8</v>
      </c>
    </row>
    <row r="472" spans="1:82" ht="61.5" x14ac:dyDescent="0.85">
      <c r="A472" s="10">
        <v>1</v>
      </c>
      <c r="B472" s="48">
        <f>SUBTOTAL(103,$A$22:A472)</f>
        <v>404</v>
      </c>
      <c r="C472" s="13" t="s">
        <v>1262</v>
      </c>
      <c r="D472" s="20">
        <v>86711.3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55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120">
        <v>86711.3</v>
      </c>
      <c r="AE472" s="20">
        <v>0</v>
      </c>
      <c r="AF472" s="22">
        <v>2020</v>
      </c>
      <c r="AG472" s="22" t="s">
        <v>265</v>
      </c>
      <c r="AH472" s="22" t="s">
        <v>265</v>
      </c>
      <c r="BZ472" s="52"/>
      <c r="CD472" s="10" t="e">
        <f t="shared" si="22"/>
        <v>#N/A</v>
      </c>
    </row>
    <row r="473" spans="1:82" ht="61.5" x14ac:dyDescent="0.85">
      <c r="B473" s="13" t="s">
        <v>824</v>
      </c>
      <c r="C473" s="13"/>
      <c r="D473" s="183">
        <v>23897111.18</v>
      </c>
      <c r="E473" s="20">
        <v>217243.21000000002</v>
      </c>
      <c r="F473" s="20">
        <v>0</v>
      </c>
      <c r="G473" s="20">
        <v>2010723.97</v>
      </c>
      <c r="H473" s="20">
        <v>280774.89</v>
      </c>
      <c r="I473" s="20">
        <v>730380.2</v>
      </c>
      <c r="J473" s="20">
        <v>0</v>
      </c>
      <c r="K473" s="55">
        <v>0</v>
      </c>
      <c r="L473" s="20">
        <v>0</v>
      </c>
      <c r="M473" s="20">
        <v>6175.74</v>
      </c>
      <c r="N473" s="20">
        <v>20114074.100000001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0">
        <v>0</v>
      </c>
      <c r="AC473" s="20">
        <v>330443.81999999995</v>
      </c>
      <c r="AD473" s="20">
        <v>213470.99</v>
      </c>
      <c r="AE473" s="20">
        <v>0</v>
      </c>
      <c r="AF473" s="53" t="s">
        <v>723</v>
      </c>
      <c r="AG473" s="53" t="s">
        <v>723</v>
      </c>
      <c r="AH473" s="64" t="s">
        <v>723</v>
      </c>
      <c r="AT473" s="10" t="e">
        <f>VLOOKUP(C473,AW:AX,2,FALSE)</f>
        <v>#N/A</v>
      </c>
      <c r="BY473" s="69"/>
      <c r="BZ473" s="20">
        <v>43274846.739999995</v>
      </c>
      <c r="CA473" s="20"/>
      <c r="CB473" s="20">
        <f>BZ473-D473</f>
        <v>19377735.559999995</v>
      </c>
      <c r="CD473" s="10" t="e">
        <f t="shared" si="22"/>
        <v>#N/A</v>
      </c>
    </row>
    <row r="474" spans="1:82" ht="61.5" x14ac:dyDescent="0.85">
      <c r="A474" s="10">
        <v>1</v>
      </c>
      <c r="B474" s="48">
        <f>SUBTOTAL(103,$A$22:A474)</f>
        <v>405</v>
      </c>
      <c r="C474" s="13" t="s">
        <v>144</v>
      </c>
      <c r="D474" s="20">
        <v>4629120.46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55">
        <v>0</v>
      </c>
      <c r="L474" s="20">
        <v>0</v>
      </c>
      <c r="M474" s="27">
        <v>1538.84</v>
      </c>
      <c r="N474" s="27">
        <v>4565095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7">
        <v>64025.46</v>
      </c>
      <c r="AD474" s="20">
        <v>0</v>
      </c>
      <c r="AE474" s="20">
        <v>0</v>
      </c>
      <c r="AF474" s="22" t="s">
        <v>265</v>
      </c>
      <c r="AG474" s="22">
        <v>2020</v>
      </c>
      <c r="AH474" s="23">
        <v>2020</v>
      </c>
      <c r="AT474" s="10" t="e">
        <f>VLOOKUP(C474,AW:AX,2,FALSE)</f>
        <v>#N/A</v>
      </c>
      <c r="BZ474" s="52"/>
      <c r="CD474" s="10">
        <f t="shared" si="22"/>
        <v>1525.2</v>
      </c>
    </row>
    <row r="475" spans="1:82" ht="61.5" x14ac:dyDescent="0.85">
      <c r="A475" s="10">
        <v>1</v>
      </c>
      <c r="B475" s="48">
        <f>SUBTOTAL(103,$A$22:A475)</f>
        <v>406</v>
      </c>
      <c r="C475" s="13" t="s">
        <v>139</v>
      </c>
      <c r="D475" s="20">
        <v>3488886.51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55">
        <v>0</v>
      </c>
      <c r="L475" s="20">
        <v>0</v>
      </c>
      <c r="M475" s="27">
        <v>1004.6</v>
      </c>
      <c r="N475" s="27">
        <v>3440631.65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0</v>
      </c>
      <c r="W475" s="20">
        <v>0</v>
      </c>
      <c r="X475" s="20">
        <v>0</v>
      </c>
      <c r="Y475" s="20">
        <v>0</v>
      </c>
      <c r="Z475" s="20">
        <v>0</v>
      </c>
      <c r="AA475" s="20">
        <v>0</v>
      </c>
      <c r="AB475" s="20">
        <v>0</v>
      </c>
      <c r="AC475" s="20">
        <v>48254.86</v>
      </c>
      <c r="AD475" s="20">
        <v>0</v>
      </c>
      <c r="AE475" s="20">
        <v>0</v>
      </c>
      <c r="AF475" s="22" t="s">
        <v>265</v>
      </c>
      <c r="AG475" s="22">
        <v>2020</v>
      </c>
      <c r="AH475" s="23">
        <v>2020</v>
      </c>
      <c r="AT475" s="10" t="e">
        <f>VLOOKUP(C475,AW:AX,2,FALSE)</f>
        <v>#N/A</v>
      </c>
      <c r="BZ475" s="52"/>
      <c r="CD475" s="10" t="e">
        <f t="shared" si="22"/>
        <v>#N/A</v>
      </c>
    </row>
    <row r="476" spans="1:82" ht="61.5" x14ac:dyDescent="0.85">
      <c r="A476" s="10">
        <v>1</v>
      </c>
      <c r="B476" s="48">
        <f>SUBTOTAL(103,$A$22:A476)</f>
        <v>407</v>
      </c>
      <c r="C476" s="13" t="s">
        <v>140</v>
      </c>
      <c r="D476" s="20">
        <v>4309479.43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55">
        <v>0</v>
      </c>
      <c r="L476" s="20">
        <v>0</v>
      </c>
      <c r="M476" s="27">
        <v>1336.3</v>
      </c>
      <c r="N476" s="27">
        <v>4249874.93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0</v>
      </c>
      <c r="AA476" s="20">
        <v>0</v>
      </c>
      <c r="AB476" s="20">
        <v>0</v>
      </c>
      <c r="AC476" s="27">
        <v>59604.5</v>
      </c>
      <c r="AD476" s="20">
        <v>0</v>
      </c>
      <c r="AE476" s="20">
        <v>0</v>
      </c>
      <c r="AF476" s="22" t="s">
        <v>265</v>
      </c>
      <c r="AG476" s="22">
        <v>2020</v>
      </c>
      <c r="AH476" s="23">
        <v>2020</v>
      </c>
      <c r="AT476" s="10" t="e">
        <f>VLOOKUP(C476,AW:AX,2,FALSE)</f>
        <v>#N/A</v>
      </c>
      <c r="BZ476" s="52"/>
      <c r="CD476" s="10">
        <f t="shared" si="22"/>
        <v>1373.6</v>
      </c>
    </row>
    <row r="477" spans="1:82" ht="61.5" x14ac:dyDescent="0.85">
      <c r="A477" s="10">
        <v>1</v>
      </c>
      <c r="B477" s="48">
        <f>SUBTOTAL(103,$A$22:A477)</f>
        <v>408</v>
      </c>
      <c r="C477" s="13" t="s">
        <v>1218</v>
      </c>
      <c r="D477" s="20">
        <v>1167976.3099999998</v>
      </c>
      <c r="E477" s="27">
        <v>106894.33</v>
      </c>
      <c r="F477" s="20">
        <v>0</v>
      </c>
      <c r="G477" s="27">
        <v>578602.22</v>
      </c>
      <c r="H477" s="27">
        <v>130137.83</v>
      </c>
      <c r="I477" s="27">
        <v>335166.21999999997</v>
      </c>
      <c r="J477" s="20">
        <v>0</v>
      </c>
      <c r="K477" s="55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0</v>
      </c>
      <c r="W477" s="20">
        <v>0</v>
      </c>
      <c r="X477" s="20">
        <v>0</v>
      </c>
      <c r="Y477" s="20">
        <v>0</v>
      </c>
      <c r="Z477" s="20">
        <v>0</v>
      </c>
      <c r="AA477" s="20">
        <v>0</v>
      </c>
      <c r="AB477" s="20">
        <v>0</v>
      </c>
      <c r="AC477" s="20">
        <v>17175.71</v>
      </c>
      <c r="AD477" s="20">
        <v>0</v>
      </c>
      <c r="AE477" s="20">
        <v>0</v>
      </c>
      <c r="AF477" s="22" t="s">
        <v>265</v>
      </c>
      <c r="AG477" s="22">
        <v>2020</v>
      </c>
      <c r="AH477" s="23">
        <v>2020</v>
      </c>
      <c r="BZ477" s="52"/>
      <c r="CD477" s="10" t="e">
        <f t="shared" si="22"/>
        <v>#N/A</v>
      </c>
    </row>
    <row r="478" spans="1:82" ht="61.5" x14ac:dyDescent="0.85">
      <c r="A478" s="10">
        <v>1</v>
      </c>
      <c r="B478" s="48">
        <f>SUBTOTAL(103,$A$22:A478)</f>
        <v>409</v>
      </c>
      <c r="C478" s="13" t="s">
        <v>1219</v>
      </c>
      <c r="D478" s="20">
        <v>1211378.6299999999</v>
      </c>
      <c r="E478" s="27">
        <v>110348.88</v>
      </c>
      <c r="F478" s="20">
        <v>0</v>
      </c>
      <c r="G478" s="27">
        <v>537364.75</v>
      </c>
      <c r="H478" s="27">
        <v>150637.06</v>
      </c>
      <c r="I478" s="27">
        <v>395213.98</v>
      </c>
      <c r="J478" s="20">
        <v>0</v>
      </c>
      <c r="K478" s="55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0</v>
      </c>
      <c r="W478" s="20">
        <v>0</v>
      </c>
      <c r="X478" s="20">
        <v>0</v>
      </c>
      <c r="Y478" s="20">
        <v>0</v>
      </c>
      <c r="Z478" s="20">
        <v>0</v>
      </c>
      <c r="AA478" s="20">
        <v>0</v>
      </c>
      <c r="AB478" s="20">
        <v>0</v>
      </c>
      <c r="AC478" s="20">
        <v>17813.96</v>
      </c>
      <c r="AD478" s="20">
        <v>0</v>
      </c>
      <c r="AE478" s="20">
        <v>0</v>
      </c>
      <c r="AF478" s="22" t="s">
        <v>265</v>
      </c>
      <c r="AG478" s="22">
        <v>2020</v>
      </c>
      <c r="AH478" s="23">
        <v>2020</v>
      </c>
      <c r="BZ478" s="52"/>
      <c r="CD478" s="10" t="e">
        <f t="shared" ref="CD478:CD509" si="24">VLOOKUP(C478,CE:CF,2,FALSE)</f>
        <v>#N/A</v>
      </c>
    </row>
    <row r="479" spans="1:82" ht="61.5" x14ac:dyDescent="0.85">
      <c r="A479" s="10">
        <v>1</v>
      </c>
      <c r="B479" s="48">
        <f>SUBTOTAL(103,$A$22:A479)</f>
        <v>410</v>
      </c>
      <c r="C479" s="13" t="s">
        <v>1220</v>
      </c>
      <c r="D479" s="20">
        <v>908111.25</v>
      </c>
      <c r="E479" s="20">
        <v>0</v>
      </c>
      <c r="F479" s="20">
        <v>0</v>
      </c>
      <c r="G479" s="27">
        <v>894757</v>
      </c>
      <c r="H479" s="20">
        <v>0</v>
      </c>
      <c r="I479" s="20">
        <v>0</v>
      </c>
      <c r="J479" s="20">
        <v>0</v>
      </c>
      <c r="K479" s="55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0</v>
      </c>
      <c r="U479" s="20">
        <v>0</v>
      </c>
      <c r="V479" s="20">
        <v>0</v>
      </c>
      <c r="W479" s="20">
        <v>0</v>
      </c>
      <c r="X479" s="20">
        <v>0</v>
      </c>
      <c r="Y479" s="20">
        <v>0</v>
      </c>
      <c r="Z479" s="20">
        <v>0</v>
      </c>
      <c r="AA479" s="20">
        <v>0</v>
      </c>
      <c r="AB479" s="20">
        <v>0</v>
      </c>
      <c r="AC479" s="20">
        <v>13354.25</v>
      </c>
      <c r="AD479" s="20">
        <v>0</v>
      </c>
      <c r="AE479" s="20">
        <v>0</v>
      </c>
      <c r="AF479" s="22" t="s">
        <v>265</v>
      </c>
      <c r="AG479" s="22">
        <v>2020</v>
      </c>
      <c r="AH479" s="23">
        <v>2020</v>
      </c>
      <c r="BZ479" s="52"/>
      <c r="CD479" s="10" t="e">
        <f t="shared" si="24"/>
        <v>#N/A</v>
      </c>
    </row>
    <row r="480" spans="1:82" ht="61.5" x14ac:dyDescent="0.85">
      <c r="A480" s="10">
        <v>1</v>
      </c>
      <c r="B480" s="48">
        <f>SUBTOTAL(103,$A$22:A480)</f>
        <v>411</v>
      </c>
      <c r="C480" s="13" t="s">
        <v>1248</v>
      </c>
      <c r="D480" s="20">
        <v>55068.52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55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0</v>
      </c>
      <c r="AA480" s="20">
        <v>0</v>
      </c>
      <c r="AB480" s="20">
        <v>0</v>
      </c>
      <c r="AC480" s="20">
        <v>0</v>
      </c>
      <c r="AD480" s="27">
        <v>55068.52</v>
      </c>
      <c r="AE480" s="20">
        <v>0</v>
      </c>
      <c r="AF480" s="22">
        <v>2020</v>
      </c>
      <c r="AG480" s="22" t="s">
        <v>265</v>
      </c>
      <c r="AH480" s="22" t="s">
        <v>265</v>
      </c>
      <c r="BZ480" s="52"/>
      <c r="CD480" s="10">
        <f t="shared" si="24"/>
        <v>500</v>
      </c>
    </row>
    <row r="481" spans="1:82" ht="61.5" x14ac:dyDescent="0.85">
      <c r="A481" s="10">
        <v>1</v>
      </c>
      <c r="B481" s="48">
        <f>SUBTOTAL(103,$A$22:A481)</f>
        <v>412</v>
      </c>
      <c r="C481" s="13" t="s">
        <v>1249</v>
      </c>
      <c r="D481" s="20">
        <v>98964.25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55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0</v>
      </c>
      <c r="W481" s="20">
        <v>0</v>
      </c>
      <c r="X481" s="20">
        <v>0</v>
      </c>
      <c r="Y481" s="20">
        <v>0</v>
      </c>
      <c r="Z481" s="20">
        <v>0</v>
      </c>
      <c r="AA481" s="20">
        <v>0</v>
      </c>
      <c r="AB481" s="20">
        <v>0</v>
      </c>
      <c r="AC481" s="20">
        <v>0</v>
      </c>
      <c r="AD481" s="27">
        <v>98964.25</v>
      </c>
      <c r="AE481" s="20">
        <v>0</v>
      </c>
      <c r="AF481" s="22">
        <v>2020</v>
      </c>
      <c r="AG481" s="22" t="s">
        <v>265</v>
      </c>
      <c r="AH481" s="22" t="s">
        <v>265</v>
      </c>
      <c r="BZ481" s="52"/>
      <c r="CD481" s="10">
        <f t="shared" si="24"/>
        <v>958</v>
      </c>
    </row>
    <row r="482" spans="1:82" ht="61.5" x14ac:dyDescent="0.85">
      <c r="A482" s="10">
        <v>1</v>
      </c>
      <c r="B482" s="48">
        <f>SUBTOTAL(103,$A$22:A482)</f>
        <v>413</v>
      </c>
      <c r="C482" s="13" t="s">
        <v>1520</v>
      </c>
      <c r="D482" s="20">
        <v>2347663.2300000004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55">
        <v>0</v>
      </c>
      <c r="L482" s="20">
        <v>0</v>
      </c>
      <c r="M482" s="27">
        <v>513.5</v>
      </c>
      <c r="N482" s="27">
        <v>2256576.52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31648.49</v>
      </c>
      <c r="AD482" s="27">
        <v>59438.22</v>
      </c>
      <c r="AE482" s="20">
        <v>0</v>
      </c>
      <c r="AF482" s="22">
        <v>2020</v>
      </c>
      <c r="AG482" s="22">
        <v>2020</v>
      </c>
      <c r="AH482" s="23">
        <v>2020</v>
      </c>
      <c r="BZ482" s="52"/>
      <c r="CD482" s="10" t="e">
        <f t="shared" si="24"/>
        <v>#N/A</v>
      </c>
    </row>
    <row r="483" spans="1:82" ht="61.5" x14ac:dyDescent="0.85">
      <c r="A483" s="10">
        <v>1</v>
      </c>
      <c r="B483" s="48">
        <f>SUBTOTAL(103,$A$22:A483)</f>
        <v>414</v>
      </c>
      <c r="C483" s="13" t="s">
        <v>150</v>
      </c>
      <c r="D483" s="20">
        <v>2512797.5499999998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55">
        <v>0</v>
      </c>
      <c r="L483" s="20">
        <v>0</v>
      </c>
      <c r="M483" s="27">
        <v>791.12</v>
      </c>
      <c r="N483" s="120">
        <v>2478043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</v>
      </c>
      <c r="U483" s="20">
        <v>0</v>
      </c>
      <c r="V483" s="20">
        <v>0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120">
        <v>34754.550000000003</v>
      </c>
      <c r="AD483" s="20">
        <v>0</v>
      </c>
      <c r="AE483" s="20">
        <v>0</v>
      </c>
      <c r="AF483" s="22" t="s">
        <v>265</v>
      </c>
      <c r="AG483" s="22">
        <v>2020</v>
      </c>
      <c r="AH483" s="23">
        <v>2020</v>
      </c>
      <c r="AT483" s="10" t="e">
        <f>VLOOKUP(C483,AW:AX,2,FALSE)</f>
        <v>#N/A</v>
      </c>
      <c r="BZ483" s="52"/>
      <c r="CD483" s="10">
        <f t="shared" si="24"/>
        <v>833.9</v>
      </c>
    </row>
    <row r="484" spans="1:82" ht="61.5" x14ac:dyDescent="0.85">
      <c r="A484" s="10">
        <v>1</v>
      </c>
      <c r="B484" s="48">
        <f>SUBTOTAL(103,$A$22:A484)</f>
        <v>415</v>
      </c>
      <c r="C484" s="13" t="s">
        <v>151</v>
      </c>
      <c r="D484" s="20">
        <v>3167665.04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55">
        <v>0</v>
      </c>
      <c r="L484" s="20">
        <v>0</v>
      </c>
      <c r="M484" s="27">
        <v>991.38</v>
      </c>
      <c r="N484" s="120">
        <v>3123853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0</v>
      </c>
      <c r="AA484" s="20">
        <v>0</v>
      </c>
      <c r="AB484" s="20">
        <v>0</v>
      </c>
      <c r="AC484" s="120">
        <v>43812.04</v>
      </c>
      <c r="AD484" s="20">
        <v>0</v>
      </c>
      <c r="AE484" s="20">
        <v>0</v>
      </c>
      <c r="AF484" s="22" t="s">
        <v>265</v>
      </c>
      <c r="AG484" s="22">
        <v>2020</v>
      </c>
      <c r="AH484" s="23">
        <v>2020</v>
      </c>
      <c r="AT484" s="10" t="e">
        <f>VLOOKUP(C484,AW:AX,2,FALSE)</f>
        <v>#N/A</v>
      </c>
      <c r="BZ484" s="52"/>
      <c r="CD484" s="10">
        <f t="shared" si="24"/>
        <v>1035.9000000000001</v>
      </c>
    </row>
    <row r="485" spans="1:82" ht="61.5" x14ac:dyDescent="0.85">
      <c r="B485" s="13" t="s">
        <v>825</v>
      </c>
      <c r="C485" s="13"/>
      <c r="D485" s="183">
        <v>24440368.16</v>
      </c>
      <c r="E485" s="20">
        <v>0</v>
      </c>
      <c r="F485" s="20">
        <v>0</v>
      </c>
      <c r="G485" s="20">
        <v>899499.24</v>
      </c>
      <c r="H485" s="20">
        <v>0</v>
      </c>
      <c r="I485" s="20">
        <v>0</v>
      </c>
      <c r="J485" s="20">
        <v>0</v>
      </c>
      <c r="K485" s="55">
        <v>0</v>
      </c>
      <c r="L485" s="20">
        <v>0</v>
      </c>
      <c r="M485" s="20">
        <v>5747.05</v>
      </c>
      <c r="N485" s="20">
        <v>22613016.149999999</v>
      </c>
      <c r="O485" s="20">
        <v>459.05</v>
      </c>
      <c r="P485" s="20">
        <v>235413.82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0</v>
      </c>
      <c r="W485" s="20">
        <v>0</v>
      </c>
      <c r="X485" s="20">
        <v>0</v>
      </c>
      <c r="Y485" s="20">
        <v>0</v>
      </c>
      <c r="Z485" s="20">
        <v>0</v>
      </c>
      <c r="AA485" s="20">
        <v>0</v>
      </c>
      <c r="AB485" s="20">
        <v>0</v>
      </c>
      <c r="AC485" s="20">
        <v>245927.35</v>
      </c>
      <c r="AD485" s="20">
        <v>446511.6</v>
      </c>
      <c r="AE485" s="20">
        <v>0</v>
      </c>
      <c r="AF485" s="53" t="s">
        <v>723</v>
      </c>
      <c r="AG485" s="53" t="s">
        <v>723</v>
      </c>
      <c r="AH485" s="64" t="s">
        <v>723</v>
      </c>
      <c r="AT485" s="10" t="e">
        <f>VLOOKUP(C485,AW:AX,2,FALSE)</f>
        <v>#N/A</v>
      </c>
      <c r="BY485" s="69"/>
      <c r="BZ485" s="52">
        <v>38327194.07</v>
      </c>
      <c r="CD485" s="10" t="e">
        <f t="shared" si="24"/>
        <v>#N/A</v>
      </c>
    </row>
    <row r="486" spans="1:82" ht="61.5" x14ac:dyDescent="0.85">
      <c r="A486" s="10">
        <v>1</v>
      </c>
      <c r="B486" s="48">
        <f>SUBTOTAL(103,$A$22:A486)</f>
        <v>416</v>
      </c>
      <c r="C486" s="13" t="s">
        <v>136</v>
      </c>
      <c r="D486" s="20">
        <v>2050029.61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55">
        <v>0</v>
      </c>
      <c r="L486" s="20">
        <v>0</v>
      </c>
      <c r="M486" s="27">
        <v>1029.8800000000001</v>
      </c>
      <c r="N486" s="27">
        <v>2021675.61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0</v>
      </c>
      <c r="AA486" s="20">
        <v>0</v>
      </c>
      <c r="AB486" s="20">
        <v>0</v>
      </c>
      <c r="AC486" s="27">
        <v>28354</v>
      </c>
      <c r="AD486" s="20">
        <v>0</v>
      </c>
      <c r="AE486" s="20">
        <v>0</v>
      </c>
      <c r="AF486" s="22" t="s">
        <v>265</v>
      </c>
      <c r="AG486" s="22">
        <v>2020</v>
      </c>
      <c r="AH486" s="23">
        <v>2020</v>
      </c>
      <c r="AT486" s="10" t="e">
        <f>VLOOKUP(C486,AW:AX,2,FALSE)</f>
        <v>#N/A</v>
      </c>
      <c r="BZ486" s="52"/>
      <c r="CD486" s="10">
        <f t="shared" si="24"/>
        <v>1062.4000000000001</v>
      </c>
    </row>
    <row r="487" spans="1:82" ht="61.5" x14ac:dyDescent="0.85">
      <c r="A487" s="10">
        <v>1</v>
      </c>
      <c r="B487" s="48">
        <f>SUBTOTAL(103,$A$22:A487)</f>
        <v>417</v>
      </c>
      <c r="C487" s="13" t="s">
        <v>137</v>
      </c>
      <c r="D487" s="20">
        <v>1928448.7800000003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55">
        <v>0</v>
      </c>
      <c r="L487" s="20">
        <v>0</v>
      </c>
      <c r="M487" s="27">
        <v>514.20000000000005</v>
      </c>
      <c r="N487" s="27">
        <v>1814427.36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>
        <v>0</v>
      </c>
      <c r="AA487" s="20">
        <v>0</v>
      </c>
      <c r="AB487" s="20">
        <v>0</v>
      </c>
      <c r="AC487" s="27">
        <v>25447.34</v>
      </c>
      <c r="AD487" s="27">
        <v>88574.080000000002</v>
      </c>
      <c r="AE487" s="20">
        <v>0</v>
      </c>
      <c r="AF487" s="22">
        <v>2020</v>
      </c>
      <c r="AG487" s="22">
        <v>2020</v>
      </c>
      <c r="AH487" s="23">
        <v>2020</v>
      </c>
      <c r="AT487" s="10" t="e">
        <f>VLOOKUP(C487,AW:AX,2,FALSE)</f>
        <v>#N/A</v>
      </c>
      <c r="BZ487" s="52"/>
      <c r="CD487" s="10" t="e">
        <f t="shared" si="24"/>
        <v>#N/A</v>
      </c>
    </row>
    <row r="488" spans="1:82" ht="61.5" x14ac:dyDescent="0.85">
      <c r="A488" s="10">
        <v>1</v>
      </c>
      <c r="B488" s="48">
        <f>SUBTOTAL(103,$A$22:A488)</f>
        <v>418</v>
      </c>
      <c r="C488" s="13" t="s">
        <v>146</v>
      </c>
      <c r="D488" s="20">
        <v>9931926.4399999995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55">
        <v>0</v>
      </c>
      <c r="L488" s="20">
        <v>0</v>
      </c>
      <c r="M488" s="27">
        <v>1954.34</v>
      </c>
      <c r="N488" s="27">
        <v>9639187.8300000001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0</v>
      </c>
      <c r="AB488" s="20">
        <v>0</v>
      </c>
      <c r="AC488" s="27">
        <v>135189.60999999999</v>
      </c>
      <c r="AD488" s="27">
        <v>157549</v>
      </c>
      <c r="AE488" s="20">
        <v>0</v>
      </c>
      <c r="AF488" s="22">
        <v>2020</v>
      </c>
      <c r="AG488" s="22">
        <v>2020</v>
      </c>
      <c r="AH488" s="23">
        <v>2020</v>
      </c>
      <c r="AT488" s="10" t="e">
        <f>VLOOKUP(C488,AW$488:AX$488,2,FALSE)</f>
        <v>#N/A</v>
      </c>
      <c r="BZ488" s="52"/>
      <c r="CD488" s="10" t="e">
        <f t="shared" si="24"/>
        <v>#N/A</v>
      </c>
    </row>
    <row r="489" spans="1:82" ht="61.5" x14ac:dyDescent="0.85">
      <c r="A489" s="10">
        <v>1</v>
      </c>
      <c r="B489" s="48">
        <f>SUBTOTAL(103,$A$22:A489)</f>
        <v>419</v>
      </c>
      <c r="C489" s="13" t="s">
        <v>1223</v>
      </c>
      <c r="D489" s="20">
        <v>29614.32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55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0</v>
      </c>
      <c r="W489" s="20">
        <v>0</v>
      </c>
      <c r="X489" s="20">
        <v>0</v>
      </c>
      <c r="Y489" s="20">
        <v>0</v>
      </c>
      <c r="Z489" s="20">
        <v>0</v>
      </c>
      <c r="AA489" s="20">
        <v>0</v>
      </c>
      <c r="AB489" s="20">
        <v>0</v>
      </c>
      <c r="AC489" s="20">
        <v>0</v>
      </c>
      <c r="AD489" s="27">
        <v>29614.32</v>
      </c>
      <c r="AE489" s="20">
        <v>0</v>
      </c>
      <c r="AF489" s="22">
        <v>2020</v>
      </c>
      <c r="AG489" s="22" t="s">
        <v>265</v>
      </c>
      <c r="AH489" s="22" t="s">
        <v>265</v>
      </c>
      <c r="BZ489" s="52"/>
      <c r="CD489" s="10">
        <f t="shared" si="24"/>
        <v>1105</v>
      </c>
    </row>
    <row r="490" spans="1:82" ht="61.5" x14ac:dyDescent="0.85">
      <c r="A490" s="10">
        <v>1</v>
      </c>
      <c r="B490" s="48">
        <f>SUBTOTAL(103,$A$22:A490)</f>
        <v>420</v>
      </c>
      <c r="C490" s="13" t="s">
        <v>1224</v>
      </c>
      <c r="D490" s="20">
        <v>3373126.15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55">
        <v>0</v>
      </c>
      <c r="L490" s="20">
        <v>0</v>
      </c>
      <c r="M490" s="27">
        <v>835.43</v>
      </c>
      <c r="N490" s="27">
        <v>3358051.86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>
        <v>0</v>
      </c>
      <c r="AA490" s="20">
        <v>0</v>
      </c>
      <c r="AB490" s="20">
        <v>0</v>
      </c>
      <c r="AC490" s="120">
        <v>15074.29</v>
      </c>
      <c r="AD490" s="20">
        <v>0</v>
      </c>
      <c r="AE490" s="20">
        <v>0</v>
      </c>
      <c r="AF490" s="22" t="s">
        <v>265</v>
      </c>
      <c r="AG490" s="22">
        <v>2020</v>
      </c>
      <c r="AH490" s="23">
        <v>2020</v>
      </c>
      <c r="BZ490" s="52"/>
      <c r="CD490" s="10">
        <f t="shared" si="24"/>
        <v>835.43</v>
      </c>
    </row>
    <row r="491" spans="1:82" ht="61.5" x14ac:dyDescent="0.85">
      <c r="A491" s="10">
        <v>1</v>
      </c>
      <c r="B491" s="48">
        <f>SUBTOTAL(103,$A$22:A491)</f>
        <v>421</v>
      </c>
      <c r="C491" s="13" t="s">
        <v>1225</v>
      </c>
      <c r="D491" s="20">
        <v>5805618.4400000004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55">
        <v>0</v>
      </c>
      <c r="L491" s="20">
        <v>0</v>
      </c>
      <c r="M491" s="27">
        <v>1413.2</v>
      </c>
      <c r="N491" s="180">
        <v>5779673.4900000002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0</v>
      </c>
      <c r="W491" s="20">
        <v>0</v>
      </c>
      <c r="X491" s="20">
        <v>0</v>
      </c>
      <c r="Y491" s="20">
        <v>0</v>
      </c>
      <c r="Z491" s="20">
        <v>0</v>
      </c>
      <c r="AA491" s="20">
        <v>0</v>
      </c>
      <c r="AB491" s="20">
        <v>0</v>
      </c>
      <c r="AC491" s="120">
        <v>25944.95</v>
      </c>
      <c r="AD491" s="20">
        <v>0</v>
      </c>
      <c r="AE491" s="20">
        <v>0</v>
      </c>
      <c r="AF491" s="22" t="s">
        <v>265</v>
      </c>
      <c r="AG491" s="22">
        <v>2020</v>
      </c>
      <c r="AH491" s="23">
        <v>2020</v>
      </c>
      <c r="BZ491" s="52"/>
      <c r="CD491" s="10">
        <f t="shared" si="24"/>
        <v>1401.4</v>
      </c>
    </row>
    <row r="492" spans="1:82" ht="61.5" x14ac:dyDescent="0.85">
      <c r="A492" s="10">
        <v>1</v>
      </c>
      <c r="B492" s="48">
        <f>SUBTOTAL(103,$A$22:A492)</f>
        <v>422</v>
      </c>
      <c r="C492" s="13" t="s">
        <v>165</v>
      </c>
      <c r="D492" s="20">
        <v>303399.58999999997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55">
        <v>0</v>
      </c>
      <c r="L492" s="20">
        <v>0</v>
      </c>
      <c r="M492" s="20">
        <v>0</v>
      </c>
      <c r="N492" s="20">
        <v>0</v>
      </c>
      <c r="O492" s="27">
        <v>459.05</v>
      </c>
      <c r="P492" s="27">
        <v>235413.82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0</v>
      </c>
      <c r="AA492" s="20">
        <v>0</v>
      </c>
      <c r="AB492" s="20">
        <v>0</v>
      </c>
      <c r="AC492" s="120">
        <v>3301.68</v>
      </c>
      <c r="AD492" s="120">
        <v>64684.09</v>
      </c>
      <c r="AE492" s="20">
        <v>0</v>
      </c>
      <c r="AF492" s="22">
        <v>2020</v>
      </c>
      <c r="AG492" s="22">
        <v>2020</v>
      </c>
      <c r="AH492" s="23">
        <v>2020</v>
      </c>
      <c r="AT492" s="10" t="e">
        <f>VLOOKUP(C492,AW:AX,2,FALSE)</f>
        <v>#N/A</v>
      </c>
      <c r="BZ492" s="52"/>
      <c r="CD492" s="10" t="e">
        <f t="shared" si="24"/>
        <v>#N/A</v>
      </c>
    </row>
    <row r="493" spans="1:82" ht="61.5" x14ac:dyDescent="0.85">
      <c r="A493" s="10">
        <v>1</v>
      </c>
      <c r="B493" s="48">
        <f>SUBTOTAL(103,$A$22:A493)</f>
        <v>423</v>
      </c>
      <c r="C493" s="13" t="s">
        <v>1247</v>
      </c>
      <c r="D493" s="20">
        <v>1018204.83</v>
      </c>
      <c r="E493" s="20">
        <v>0</v>
      </c>
      <c r="F493" s="20">
        <v>0</v>
      </c>
      <c r="G493" s="120">
        <v>899499.24</v>
      </c>
      <c r="H493" s="20">
        <v>0</v>
      </c>
      <c r="I493" s="20">
        <v>0</v>
      </c>
      <c r="J493" s="20">
        <v>0</v>
      </c>
      <c r="K493" s="55">
        <v>0</v>
      </c>
      <c r="L493" s="20">
        <v>0</v>
      </c>
      <c r="M493" s="65">
        <v>0</v>
      </c>
      <c r="N493" s="65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v>0</v>
      </c>
      <c r="Z493" s="20">
        <v>0</v>
      </c>
      <c r="AA493" s="20">
        <v>0</v>
      </c>
      <c r="AB493" s="20">
        <v>0</v>
      </c>
      <c r="AC493" s="120">
        <v>12615.48</v>
      </c>
      <c r="AD493" s="27">
        <v>106090.11</v>
      </c>
      <c r="AE493" s="20">
        <v>0</v>
      </c>
      <c r="AF493" s="22">
        <v>2020</v>
      </c>
      <c r="AG493" s="22">
        <v>2020</v>
      </c>
      <c r="AH493" s="23">
        <v>2020</v>
      </c>
      <c r="BZ493" s="52"/>
      <c r="CD493" s="10" t="e">
        <f t="shared" si="24"/>
        <v>#N/A</v>
      </c>
    </row>
    <row r="494" spans="1:82" ht="61.5" x14ac:dyDescent="0.85">
      <c r="B494" s="13" t="s">
        <v>1221</v>
      </c>
      <c r="C494" s="13"/>
      <c r="D494" s="183">
        <v>1483737.75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55">
        <v>0</v>
      </c>
      <c r="L494" s="20">
        <v>0</v>
      </c>
      <c r="M494" s="20">
        <v>484.49</v>
      </c>
      <c r="N494" s="20">
        <v>1477107.01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6630.74</v>
      </c>
      <c r="AD494" s="20">
        <v>0</v>
      </c>
      <c r="AE494" s="20">
        <v>0</v>
      </c>
      <c r="AF494" s="53" t="s">
        <v>723</v>
      </c>
      <c r="AG494" s="53" t="s">
        <v>723</v>
      </c>
      <c r="AH494" s="64" t="s">
        <v>723</v>
      </c>
      <c r="BY494" s="69"/>
      <c r="BZ494" s="52">
        <v>2298882.5099999998</v>
      </c>
      <c r="CD494" s="10" t="e">
        <f t="shared" si="24"/>
        <v>#N/A</v>
      </c>
    </row>
    <row r="495" spans="1:82" ht="61.5" x14ac:dyDescent="0.85">
      <c r="A495" s="10">
        <v>1</v>
      </c>
      <c r="B495" s="48">
        <f>SUBTOTAL(103,$A$22:A495)</f>
        <v>424</v>
      </c>
      <c r="C495" s="13" t="s">
        <v>1222</v>
      </c>
      <c r="D495" s="20">
        <v>1483737.75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55">
        <v>0</v>
      </c>
      <c r="L495" s="20">
        <v>0</v>
      </c>
      <c r="M495" s="27">
        <v>484.49</v>
      </c>
      <c r="N495" s="27">
        <v>1477107.01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7">
        <v>6630.74</v>
      </c>
      <c r="AD495" s="20">
        <v>0</v>
      </c>
      <c r="AE495" s="20">
        <v>0</v>
      </c>
      <c r="AF495" s="22" t="s">
        <v>265</v>
      </c>
      <c r="AG495" s="22">
        <v>2020</v>
      </c>
      <c r="AH495" s="23">
        <v>2020</v>
      </c>
      <c r="BZ495" s="52"/>
      <c r="CD495" s="10">
        <f t="shared" si="24"/>
        <v>467.74</v>
      </c>
    </row>
    <row r="496" spans="1:82" ht="61.5" x14ac:dyDescent="0.85">
      <c r="B496" s="13" t="s">
        <v>1018</v>
      </c>
      <c r="C496" s="13"/>
      <c r="D496" s="183">
        <v>446142.85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55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53.53</v>
      </c>
      <c r="R496" s="20">
        <v>334396.76</v>
      </c>
      <c r="S496" s="20">
        <v>0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4689.91</v>
      </c>
      <c r="AD496" s="20">
        <v>107056.18</v>
      </c>
      <c r="AE496" s="20">
        <v>0</v>
      </c>
      <c r="AF496" s="53" t="s">
        <v>723</v>
      </c>
      <c r="AG496" s="53" t="s">
        <v>723</v>
      </c>
      <c r="AH496" s="64" t="s">
        <v>723</v>
      </c>
      <c r="BY496" s="69"/>
      <c r="BZ496" s="52">
        <v>467593.97</v>
      </c>
      <c r="CD496" s="10" t="e">
        <f t="shared" si="24"/>
        <v>#N/A</v>
      </c>
    </row>
    <row r="497" spans="1:83" ht="61.5" x14ac:dyDescent="0.85">
      <c r="A497" s="10">
        <v>1</v>
      </c>
      <c r="B497" s="48">
        <f>SUBTOTAL(103,$A$22:A497)</f>
        <v>425</v>
      </c>
      <c r="C497" s="13" t="s">
        <v>1006</v>
      </c>
      <c r="D497" s="20">
        <v>446142.85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55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7">
        <v>53.53</v>
      </c>
      <c r="R497" s="27">
        <v>334396.76</v>
      </c>
      <c r="S497" s="20">
        <v>0</v>
      </c>
      <c r="T497" s="20">
        <v>0</v>
      </c>
      <c r="U497" s="20">
        <v>0</v>
      </c>
      <c r="V497" s="20">
        <v>0</v>
      </c>
      <c r="W497" s="20">
        <v>0</v>
      </c>
      <c r="X497" s="20">
        <v>0</v>
      </c>
      <c r="Y497" s="20">
        <v>0</v>
      </c>
      <c r="Z497" s="20">
        <v>0</v>
      </c>
      <c r="AA497" s="20">
        <v>0</v>
      </c>
      <c r="AB497" s="20">
        <v>0</v>
      </c>
      <c r="AC497" s="27">
        <v>4689.91</v>
      </c>
      <c r="AD497" s="27">
        <v>107056.18</v>
      </c>
      <c r="AE497" s="20">
        <v>0</v>
      </c>
      <c r="AF497" s="22">
        <v>2020</v>
      </c>
      <c r="AG497" s="22">
        <v>2020</v>
      </c>
      <c r="AH497" s="23">
        <v>2020</v>
      </c>
      <c r="BZ497" s="52"/>
      <c r="CD497" s="10" t="e">
        <f t="shared" si="24"/>
        <v>#N/A</v>
      </c>
    </row>
    <row r="498" spans="1:83" ht="61.5" x14ac:dyDescent="0.85">
      <c r="B498" s="13" t="s">
        <v>854</v>
      </c>
      <c r="C498" s="178"/>
      <c r="D498" s="183">
        <v>3380450.98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57">
        <v>0</v>
      </c>
      <c r="L498" s="20">
        <v>0</v>
      </c>
      <c r="M498" s="20">
        <v>785</v>
      </c>
      <c r="N498" s="20">
        <v>3380450.98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0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53" t="s">
        <v>723</v>
      </c>
      <c r="AG498" s="53" t="s">
        <v>723</v>
      </c>
      <c r="AH498" s="64" t="s">
        <v>723</v>
      </c>
      <c r="AT498" s="10" t="e">
        <f t="shared" ref="AT498:AT505" si="25">VLOOKUP(C498,AW:AX,2,FALSE)</f>
        <v>#N/A</v>
      </c>
      <c r="BY498" s="69"/>
      <c r="BZ498" s="52">
        <v>3974620.0799999996</v>
      </c>
      <c r="CD498" s="10" t="e">
        <f t="shared" si="24"/>
        <v>#N/A</v>
      </c>
    </row>
    <row r="499" spans="1:83" ht="61.5" x14ac:dyDescent="0.85">
      <c r="A499" s="10">
        <v>1</v>
      </c>
      <c r="B499" s="48">
        <f>SUBTOTAL(103,$A$22:A499)</f>
        <v>426</v>
      </c>
      <c r="C499" s="13" t="s">
        <v>1637</v>
      </c>
      <c r="D499" s="20">
        <v>824971.76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55">
        <v>0</v>
      </c>
      <c r="L499" s="20">
        <v>0</v>
      </c>
      <c r="M499" s="20">
        <v>205</v>
      </c>
      <c r="N499" s="20">
        <v>824971.76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0</v>
      </c>
      <c r="X499" s="20">
        <v>0</v>
      </c>
      <c r="Y499" s="20">
        <v>0</v>
      </c>
      <c r="Z499" s="20">
        <v>0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2" t="s">
        <v>265</v>
      </c>
      <c r="AG499" s="22">
        <v>2020</v>
      </c>
      <c r="AH499" s="22" t="s">
        <v>265</v>
      </c>
      <c r="AT499" s="10" t="e">
        <f t="shared" si="25"/>
        <v>#N/A</v>
      </c>
      <c r="BZ499" s="52"/>
      <c r="CD499" s="10" t="e">
        <f t="shared" si="24"/>
        <v>#N/A</v>
      </c>
    </row>
    <row r="500" spans="1:83" ht="61.5" x14ac:dyDescent="0.85">
      <c r="A500" s="10">
        <v>1</v>
      </c>
      <c r="B500" s="48">
        <f>SUBTOTAL(103,$A$22:A500)</f>
        <v>427</v>
      </c>
      <c r="C500" s="13" t="s">
        <v>1638</v>
      </c>
      <c r="D500" s="20">
        <v>848636.41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55">
        <v>0</v>
      </c>
      <c r="L500" s="20">
        <v>0</v>
      </c>
      <c r="M500" s="20">
        <v>194.1</v>
      </c>
      <c r="N500" s="20">
        <v>848636.41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2" t="s">
        <v>265</v>
      </c>
      <c r="AG500" s="22">
        <v>2020</v>
      </c>
      <c r="AH500" s="22" t="s">
        <v>265</v>
      </c>
      <c r="AT500" s="10" t="e">
        <f t="shared" si="25"/>
        <v>#N/A</v>
      </c>
      <c r="BZ500" s="52"/>
      <c r="CD500" s="10" t="e">
        <f t="shared" si="24"/>
        <v>#N/A</v>
      </c>
    </row>
    <row r="501" spans="1:83" ht="61.5" x14ac:dyDescent="0.85">
      <c r="A501" s="10">
        <v>1</v>
      </c>
      <c r="B501" s="48">
        <f>SUBTOTAL(103,$A$22:A501)</f>
        <v>428</v>
      </c>
      <c r="C501" s="13" t="s">
        <v>1639</v>
      </c>
      <c r="D501" s="20">
        <v>854226.54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55">
        <v>0</v>
      </c>
      <c r="L501" s="20">
        <v>0</v>
      </c>
      <c r="M501" s="20">
        <v>193.2</v>
      </c>
      <c r="N501" s="20">
        <v>854226.54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0">
        <v>0</v>
      </c>
      <c r="AC501" s="20">
        <v>0</v>
      </c>
      <c r="AD501" s="20">
        <v>0</v>
      </c>
      <c r="AE501" s="20">
        <v>0</v>
      </c>
      <c r="AF501" s="22" t="s">
        <v>265</v>
      </c>
      <c r="AG501" s="22">
        <v>2020</v>
      </c>
      <c r="AH501" s="22" t="s">
        <v>265</v>
      </c>
      <c r="AT501" s="10" t="e">
        <f t="shared" si="25"/>
        <v>#N/A</v>
      </c>
      <c r="BZ501" s="52"/>
      <c r="CD501" s="10" t="e">
        <f t="shared" si="24"/>
        <v>#N/A</v>
      </c>
    </row>
    <row r="502" spans="1:83" ht="61.5" x14ac:dyDescent="0.85">
      <c r="A502" s="10">
        <v>1</v>
      </c>
      <c r="B502" s="48">
        <f>SUBTOTAL(103,$A$22:A502)</f>
        <v>429</v>
      </c>
      <c r="C502" s="13" t="s">
        <v>1636</v>
      </c>
      <c r="D502" s="20">
        <v>852616.27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55">
        <v>0</v>
      </c>
      <c r="L502" s="20">
        <v>0</v>
      </c>
      <c r="M502" s="20">
        <v>192.7</v>
      </c>
      <c r="N502" s="20">
        <v>852616.27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2" t="s">
        <v>265</v>
      </c>
      <c r="AG502" s="22">
        <v>2020</v>
      </c>
      <c r="AH502" s="23" t="s">
        <v>265</v>
      </c>
      <c r="AT502" s="10" t="e">
        <f t="shared" si="25"/>
        <v>#N/A</v>
      </c>
      <c r="BZ502" s="52"/>
      <c r="CD502" s="10" t="e">
        <f t="shared" si="24"/>
        <v>#N/A</v>
      </c>
    </row>
    <row r="503" spans="1:83" ht="61.5" x14ac:dyDescent="0.85">
      <c r="B503" s="13" t="s">
        <v>826</v>
      </c>
      <c r="C503" s="178"/>
      <c r="D503" s="183">
        <v>7738017.7799999993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55">
        <v>0</v>
      </c>
      <c r="L503" s="20">
        <v>0</v>
      </c>
      <c r="M503" s="20">
        <v>1553.2</v>
      </c>
      <c r="N503" s="20">
        <v>5380395.1500000004</v>
      </c>
      <c r="O503" s="20">
        <v>0</v>
      </c>
      <c r="P503" s="20">
        <v>0</v>
      </c>
      <c r="Q503" s="20">
        <v>925.06</v>
      </c>
      <c r="R503" s="20">
        <v>2149929.41</v>
      </c>
      <c r="S503" s="20">
        <v>0</v>
      </c>
      <c r="T503" s="20">
        <v>0</v>
      </c>
      <c r="U503" s="20">
        <v>0</v>
      </c>
      <c r="V503" s="20">
        <v>0</v>
      </c>
      <c r="W503" s="20">
        <v>0</v>
      </c>
      <c r="X503" s="20">
        <v>0</v>
      </c>
      <c r="Y503" s="20">
        <v>0</v>
      </c>
      <c r="Z503" s="20">
        <v>0</v>
      </c>
      <c r="AA503" s="20">
        <v>0</v>
      </c>
      <c r="AB503" s="20">
        <v>0</v>
      </c>
      <c r="AC503" s="20">
        <v>45614.31</v>
      </c>
      <c r="AD503" s="20">
        <v>162078.90999999997</v>
      </c>
      <c r="AE503" s="20">
        <v>0</v>
      </c>
      <c r="AF503" s="53" t="s">
        <v>723</v>
      </c>
      <c r="AG503" s="53" t="s">
        <v>723</v>
      </c>
      <c r="AH503" s="64" t="s">
        <v>723</v>
      </c>
      <c r="AT503" s="10" t="e">
        <f t="shared" si="25"/>
        <v>#N/A</v>
      </c>
      <c r="BY503" s="69"/>
      <c r="BZ503" s="52">
        <v>11081040.970000001</v>
      </c>
      <c r="CB503" s="52">
        <f>BZ503-D503</f>
        <v>3343023.1900000013</v>
      </c>
      <c r="CC503" s="20">
        <v>10960961.029999999</v>
      </c>
      <c r="CD503" s="10" t="e">
        <f t="shared" si="24"/>
        <v>#N/A</v>
      </c>
      <c r="CE503" s="20">
        <f>CC503-D503</f>
        <v>3222943.25</v>
      </c>
    </row>
    <row r="504" spans="1:83" ht="61.5" x14ac:dyDescent="0.85">
      <c r="A504" s="10">
        <v>1</v>
      </c>
      <c r="B504" s="48">
        <f>SUBTOTAL(103,$A$22:A504)</f>
        <v>430</v>
      </c>
      <c r="C504" s="13" t="s">
        <v>89</v>
      </c>
      <c r="D504" s="20">
        <v>2421334.88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55">
        <v>0</v>
      </c>
      <c r="L504" s="20">
        <v>0</v>
      </c>
      <c r="M504" s="27">
        <v>629</v>
      </c>
      <c r="N504" s="27">
        <v>2325578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7">
        <v>14999.98</v>
      </c>
      <c r="AD504" s="27">
        <v>80756.899999999994</v>
      </c>
      <c r="AE504" s="20">
        <v>0</v>
      </c>
      <c r="AF504" s="22">
        <v>2020</v>
      </c>
      <c r="AG504" s="22">
        <v>2020</v>
      </c>
      <c r="AH504" s="23">
        <v>2020</v>
      </c>
      <c r="AT504" s="10" t="e">
        <f t="shared" si="25"/>
        <v>#N/A</v>
      </c>
      <c r="BZ504" s="52"/>
      <c r="CD504" s="10" t="e">
        <f t="shared" si="24"/>
        <v>#N/A</v>
      </c>
    </row>
    <row r="505" spans="1:83" ht="61.5" x14ac:dyDescent="0.85">
      <c r="A505" s="10">
        <v>1</v>
      </c>
      <c r="B505" s="48">
        <f>SUBTOTAL(103,$A$22:A505)</f>
        <v>431</v>
      </c>
      <c r="C505" s="13" t="s">
        <v>90</v>
      </c>
      <c r="D505" s="20">
        <v>1656413.77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55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7">
        <v>486.31</v>
      </c>
      <c r="R505" s="120">
        <v>1647382</v>
      </c>
      <c r="S505" s="20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>
        <v>0</v>
      </c>
      <c r="AA505" s="20">
        <v>0</v>
      </c>
      <c r="AB505" s="20">
        <v>0</v>
      </c>
      <c r="AC505" s="27">
        <v>9031.77</v>
      </c>
      <c r="AD505" s="20">
        <v>0</v>
      </c>
      <c r="AE505" s="20">
        <v>0</v>
      </c>
      <c r="AF505" s="22" t="s">
        <v>265</v>
      </c>
      <c r="AG505" s="22">
        <v>2020</v>
      </c>
      <c r="AH505" s="23">
        <v>2020</v>
      </c>
      <c r="AT505" s="10" t="e">
        <f t="shared" si="25"/>
        <v>#N/A</v>
      </c>
      <c r="BZ505" s="52"/>
      <c r="CD505" s="10" t="e">
        <f t="shared" si="24"/>
        <v>#N/A</v>
      </c>
    </row>
    <row r="506" spans="1:83" ht="61.5" x14ac:dyDescent="0.85">
      <c r="A506" s="10">
        <v>1</v>
      </c>
      <c r="B506" s="48">
        <f>SUBTOTAL(103,$A$22:A506)</f>
        <v>432</v>
      </c>
      <c r="C506" s="13" t="s">
        <v>1228</v>
      </c>
      <c r="D506" s="20">
        <v>507522.62999999995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55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7">
        <v>438.75</v>
      </c>
      <c r="R506" s="27">
        <v>502547.41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0</v>
      </c>
      <c r="AA506" s="20">
        <v>0</v>
      </c>
      <c r="AB506" s="20">
        <v>0</v>
      </c>
      <c r="AC506" s="27">
        <v>4975.22</v>
      </c>
      <c r="AD506" s="20">
        <v>0</v>
      </c>
      <c r="AE506" s="20">
        <v>0</v>
      </c>
      <c r="AF506" s="22" t="s">
        <v>265</v>
      </c>
      <c r="AG506" s="22">
        <v>2020</v>
      </c>
      <c r="AH506" s="23">
        <v>2020</v>
      </c>
      <c r="BZ506" s="52"/>
      <c r="CD506" s="10" t="e">
        <f t="shared" si="24"/>
        <v>#N/A</v>
      </c>
    </row>
    <row r="507" spans="1:83" ht="61.5" x14ac:dyDescent="0.85">
      <c r="A507" s="10">
        <v>1</v>
      </c>
      <c r="B507" s="48">
        <f>SUBTOTAL(103,$A$22:A507)</f>
        <v>433</v>
      </c>
      <c r="C507" s="13" t="s">
        <v>1229</v>
      </c>
      <c r="D507" s="20">
        <v>81322.009999999995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55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>
        <v>0</v>
      </c>
      <c r="AA507" s="20">
        <v>0</v>
      </c>
      <c r="AB507" s="20">
        <v>0</v>
      </c>
      <c r="AC507" s="20">
        <v>0</v>
      </c>
      <c r="AD507" s="20">
        <v>81322.009999999995</v>
      </c>
      <c r="AE507" s="20">
        <v>0</v>
      </c>
      <c r="AF507" s="22">
        <v>2020</v>
      </c>
      <c r="AG507" s="22" t="s">
        <v>265</v>
      </c>
      <c r="AH507" s="22" t="s">
        <v>265</v>
      </c>
      <c r="BZ507" s="52"/>
      <c r="CD507" s="10" t="e">
        <f t="shared" si="24"/>
        <v>#N/A</v>
      </c>
    </row>
    <row r="508" spans="1:83" ht="61.5" x14ac:dyDescent="0.85">
      <c r="A508" s="10">
        <v>1</v>
      </c>
      <c r="B508" s="48">
        <f>SUBTOTAL(103,$A$22:A508)</f>
        <v>434</v>
      </c>
      <c r="C508" s="13" t="s">
        <v>1230</v>
      </c>
      <c r="D508" s="20">
        <v>3071424.4899999998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55">
        <v>0</v>
      </c>
      <c r="L508" s="20">
        <v>0</v>
      </c>
      <c r="M508" s="27">
        <v>924.2</v>
      </c>
      <c r="N508" s="27">
        <v>3054817.15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0</v>
      </c>
      <c r="AA508" s="20">
        <v>0</v>
      </c>
      <c r="AB508" s="20">
        <v>0</v>
      </c>
      <c r="AC508" s="120">
        <v>16607.34</v>
      </c>
      <c r="AD508" s="20">
        <v>0</v>
      </c>
      <c r="AE508" s="20">
        <v>0</v>
      </c>
      <c r="AF508" s="22" t="s">
        <v>265</v>
      </c>
      <c r="AG508" s="22">
        <v>2020</v>
      </c>
      <c r="AH508" s="23">
        <v>2020</v>
      </c>
      <c r="BZ508" s="52"/>
      <c r="CD508" s="10">
        <f t="shared" si="24"/>
        <v>949</v>
      </c>
    </row>
    <row r="509" spans="1:83" ht="61.5" x14ac:dyDescent="0.85">
      <c r="B509" s="13" t="s">
        <v>853</v>
      </c>
      <c r="C509" s="13"/>
      <c r="D509" s="183">
        <v>2846268.34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55">
        <v>0</v>
      </c>
      <c r="L509" s="20">
        <v>0</v>
      </c>
      <c r="M509" s="20">
        <v>613.20000000000005</v>
      </c>
      <c r="N509" s="20">
        <v>2768847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0</v>
      </c>
      <c r="W509" s="20">
        <v>0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0</v>
      </c>
      <c r="AD509" s="20">
        <v>77421.34</v>
      </c>
      <c r="AE509" s="20">
        <v>0</v>
      </c>
      <c r="AF509" s="53" t="s">
        <v>723</v>
      </c>
      <c r="AG509" s="53" t="s">
        <v>723</v>
      </c>
      <c r="AH509" s="64" t="s">
        <v>723</v>
      </c>
      <c r="AT509" s="10" t="e">
        <f t="shared" ref="AT509:AT515" si="26">VLOOKUP(C509,AW:AX,2,FALSE)</f>
        <v>#N/A</v>
      </c>
      <c r="BY509" s="69"/>
      <c r="BZ509" s="52">
        <v>3314283.2199999997</v>
      </c>
      <c r="CB509" s="52">
        <f>BZ509-D509</f>
        <v>468014.87999999989</v>
      </c>
      <c r="CD509" s="10" t="e">
        <f t="shared" si="24"/>
        <v>#N/A</v>
      </c>
    </row>
    <row r="510" spans="1:83" ht="61.5" x14ac:dyDescent="0.85">
      <c r="A510" s="10">
        <v>1</v>
      </c>
      <c r="B510" s="48">
        <f>SUBTOTAL(103,$A$22:A510)</f>
        <v>435</v>
      </c>
      <c r="C510" s="13" t="s">
        <v>91</v>
      </c>
      <c r="D510" s="20">
        <v>2846268.34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55">
        <v>0</v>
      </c>
      <c r="L510" s="20">
        <v>0</v>
      </c>
      <c r="M510" s="27">
        <v>613.20000000000005</v>
      </c>
      <c r="N510" s="27">
        <v>2768847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7">
        <v>77421.34</v>
      </c>
      <c r="AE510" s="20">
        <v>0</v>
      </c>
      <c r="AF510" s="22">
        <v>2020</v>
      </c>
      <c r="AG510" s="22">
        <v>2020</v>
      </c>
      <c r="AH510" s="23" t="s">
        <v>265</v>
      </c>
      <c r="AT510" s="10" t="e">
        <f t="shared" si="26"/>
        <v>#N/A</v>
      </c>
      <c r="BZ510" s="52"/>
      <c r="CD510" s="10">
        <f t="shared" ref="CD510:CD541" si="27">VLOOKUP(C510,CE:CF,2,FALSE)</f>
        <v>613.20000000000005</v>
      </c>
    </row>
    <row r="511" spans="1:83" ht="61.5" x14ac:dyDescent="0.85">
      <c r="B511" s="13" t="s">
        <v>827</v>
      </c>
      <c r="C511" s="13"/>
      <c r="D511" s="183">
        <v>2794020.73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55">
        <v>0</v>
      </c>
      <c r="L511" s="20">
        <v>0</v>
      </c>
      <c r="M511" s="20">
        <v>609.28</v>
      </c>
      <c r="N511" s="20">
        <v>2626425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0</v>
      </c>
      <c r="AA511" s="20">
        <v>0</v>
      </c>
      <c r="AB511" s="20">
        <v>0</v>
      </c>
      <c r="AC511" s="20">
        <v>15246.4</v>
      </c>
      <c r="AD511" s="20">
        <v>152349.33000000002</v>
      </c>
      <c r="AE511" s="20">
        <v>0</v>
      </c>
      <c r="AF511" s="53" t="s">
        <v>723</v>
      </c>
      <c r="AG511" s="53" t="s">
        <v>723</v>
      </c>
      <c r="AH511" s="64" t="s">
        <v>723</v>
      </c>
      <c r="AT511" s="10" t="e">
        <f t="shared" si="26"/>
        <v>#N/A</v>
      </c>
      <c r="BY511" s="69"/>
      <c r="BZ511" s="52">
        <v>3133080</v>
      </c>
      <c r="CB511" s="52">
        <f>BZ511-D511</f>
        <v>339059.27</v>
      </c>
      <c r="CD511" s="10" t="e">
        <f t="shared" si="27"/>
        <v>#N/A</v>
      </c>
    </row>
    <row r="512" spans="1:83" ht="61.5" x14ac:dyDescent="0.85">
      <c r="A512" s="10">
        <v>1</v>
      </c>
      <c r="B512" s="48">
        <f>SUBTOTAL(103,$A$22:A512)</f>
        <v>436</v>
      </c>
      <c r="C512" s="13" t="s">
        <v>92</v>
      </c>
      <c r="D512" s="20">
        <v>2718963.56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55">
        <v>0</v>
      </c>
      <c r="L512" s="20">
        <v>0</v>
      </c>
      <c r="M512" s="27">
        <v>609.28</v>
      </c>
      <c r="N512" s="27">
        <v>2626425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0</v>
      </c>
      <c r="AA512" s="20">
        <v>0</v>
      </c>
      <c r="AB512" s="20">
        <v>0</v>
      </c>
      <c r="AC512" s="27">
        <v>15246.4</v>
      </c>
      <c r="AD512" s="27">
        <v>77292.160000000003</v>
      </c>
      <c r="AE512" s="20">
        <v>0</v>
      </c>
      <c r="AF512" s="22">
        <v>2020</v>
      </c>
      <c r="AG512" s="22">
        <v>2020</v>
      </c>
      <c r="AH512" s="23">
        <v>2020</v>
      </c>
      <c r="AT512" s="10" t="e">
        <f t="shared" si="26"/>
        <v>#N/A</v>
      </c>
      <c r="BZ512" s="52"/>
      <c r="CD512" s="10" t="e">
        <f t="shared" si="27"/>
        <v>#N/A</v>
      </c>
    </row>
    <row r="513" spans="1:82" ht="61.5" x14ac:dyDescent="0.85">
      <c r="A513" s="10">
        <v>1</v>
      </c>
      <c r="B513" s="48">
        <f>SUBTOTAL(103,$A$22:A513)</f>
        <v>437</v>
      </c>
      <c r="C513" s="13" t="s">
        <v>97</v>
      </c>
      <c r="D513" s="20">
        <v>75057.17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55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75057.17</v>
      </c>
      <c r="AE513" s="20">
        <v>0</v>
      </c>
      <c r="AF513" s="22">
        <v>2020</v>
      </c>
      <c r="AG513" s="23" t="s">
        <v>265</v>
      </c>
      <c r="AH513" s="23" t="s">
        <v>265</v>
      </c>
      <c r="AT513" s="10" t="e">
        <f t="shared" si="26"/>
        <v>#N/A</v>
      </c>
      <c r="BZ513" s="52"/>
      <c r="CD513" s="10" t="e">
        <f t="shared" si="27"/>
        <v>#N/A</v>
      </c>
    </row>
    <row r="514" spans="1:82" ht="61.5" x14ac:dyDescent="0.85">
      <c r="B514" s="13" t="s">
        <v>828</v>
      </c>
      <c r="C514" s="13"/>
      <c r="D514" s="183">
        <v>4868704.13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55">
        <v>0</v>
      </c>
      <c r="L514" s="20">
        <v>0</v>
      </c>
      <c r="M514" s="20">
        <v>1085.8</v>
      </c>
      <c r="N514" s="20">
        <v>4643006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0</v>
      </c>
      <c r="AA514" s="20">
        <v>0</v>
      </c>
      <c r="AB514" s="20">
        <v>0</v>
      </c>
      <c r="AC514" s="20">
        <v>29947.39</v>
      </c>
      <c r="AD514" s="20">
        <v>195750.74</v>
      </c>
      <c r="AE514" s="20">
        <v>0</v>
      </c>
      <c r="AF514" s="53" t="s">
        <v>723</v>
      </c>
      <c r="AG514" s="53" t="s">
        <v>723</v>
      </c>
      <c r="AH514" s="64" t="s">
        <v>723</v>
      </c>
      <c r="AT514" s="10" t="e">
        <f t="shared" si="26"/>
        <v>#N/A</v>
      </c>
      <c r="BY514" s="69"/>
      <c r="BZ514" s="52">
        <v>5968517.3999999994</v>
      </c>
      <c r="CB514" s="52">
        <f>BZ514-D514</f>
        <v>1099813.2699999996</v>
      </c>
      <c r="CD514" s="10" t="e">
        <f t="shared" si="27"/>
        <v>#N/A</v>
      </c>
    </row>
    <row r="515" spans="1:82" ht="61.5" x14ac:dyDescent="0.85">
      <c r="A515" s="10">
        <v>1</v>
      </c>
      <c r="B515" s="48">
        <f>SUBTOTAL(103,$A$22:A515)</f>
        <v>438</v>
      </c>
      <c r="C515" s="13" t="s">
        <v>93</v>
      </c>
      <c r="D515" s="20">
        <v>4831403.93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55">
        <v>0</v>
      </c>
      <c r="L515" s="20">
        <v>0</v>
      </c>
      <c r="M515" s="27">
        <v>1085.8</v>
      </c>
      <c r="N515" s="27">
        <v>4643006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0</v>
      </c>
      <c r="AB515" s="20">
        <v>0</v>
      </c>
      <c r="AC515" s="27">
        <v>29947.39</v>
      </c>
      <c r="AD515" s="27">
        <v>158450.54</v>
      </c>
      <c r="AE515" s="20">
        <v>0</v>
      </c>
      <c r="AF515" s="22">
        <v>2020</v>
      </c>
      <c r="AG515" s="22">
        <v>2020</v>
      </c>
      <c r="AH515" s="23">
        <v>2020</v>
      </c>
      <c r="AT515" s="10" t="e">
        <f t="shared" si="26"/>
        <v>#N/A</v>
      </c>
      <c r="BZ515" s="52"/>
      <c r="CD515" s="10" t="e">
        <f t="shared" si="27"/>
        <v>#N/A</v>
      </c>
    </row>
    <row r="516" spans="1:82" ht="61.5" x14ac:dyDescent="0.85">
      <c r="A516" s="10">
        <v>1</v>
      </c>
      <c r="B516" s="48">
        <f>SUBTOTAL(103,$A$22:A516)</f>
        <v>439</v>
      </c>
      <c r="C516" s="13" t="s">
        <v>1569</v>
      </c>
      <c r="D516" s="20">
        <v>37300.199999999997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55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7">
        <v>37300.199999999997</v>
      </c>
      <c r="AE516" s="20">
        <v>0</v>
      </c>
      <c r="AF516" s="22">
        <v>2020</v>
      </c>
      <c r="AG516" s="23" t="s">
        <v>265</v>
      </c>
      <c r="AH516" s="23" t="s">
        <v>265</v>
      </c>
      <c r="BZ516" s="52"/>
      <c r="CD516" s="10" t="e">
        <f t="shared" si="27"/>
        <v>#N/A</v>
      </c>
    </row>
    <row r="517" spans="1:82" ht="61.5" x14ac:dyDescent="0.85">
      <c r="B517" s="13" t="s">
        <v>829</v>
      </c>
      <c r="C517" s="13"/>
      <c r="D517" s="183">
        <v>2570556.2200000002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55">
        <v>0</v>
      </c>
      <c r="L517" s="20">
        <v>0</v>
      </c>
      <c r="M517" s="20">
        <v>694.7</v>
      </c>
      <c r="N517" s="20">
        <v>2481018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9601.5400000000009</v>
      </c>
      <c r="AD517" s="20">
        <v>79936.679999999993</v>
      </c>
      <c r="AE517" s="20">
        <v>0</v>
      </c>
      <c r="AF517" s="53" t="s">
        <v>723</v>
      </c>
      <c r="AG517" s="53" t="s">
        <v>723</v>
      </c>
      <c r="AH517" s="64" t="s">
        <v>723</v>
      </c>
      <c r="AT517" s="10" t="e">
        <f>VLOOKUP(C517,AW:AX,2,FALSE)</f>
        <v>#N/A</v>
      </c>
      <c r="BY517" s="69"/>
      <c r="BZ517" s="52">
        <v>3253210.4899999998</v>
      </c>
      <c r="CB517" s="52">
        <f>BZ517-D517</f>
        <v>682654.26999999955</v>
      </c>
      <c r="CD517" s="10" t="e">
        <f t="shared" si="27"/>
        <v>#N/A</v>
      </c>
    </row>
    <row r="518" spans="1:82" ht="61.5" x14ac:dyDescent="0.85">
      <c r="A518" s="10">
        <v>1</v>
      </c>
      <c r="B518" s="48">
        <f>SUBTOTAL(103,$A$22:A518)</f>
        <v>440</v>
      </c>
      <c r="C518" s="13" t="s">
        <v>94</v>
      </c>
      <c r="D518" s="20">
        <v>2570556.2200000002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55">
        <v>0</v>
      </c>
      <c r="L518" s="20">
        <v>0</v>
      </c>
      <c r="M518" s="27">
        <v>694.7</v>
      </c>
      <c r="N518" s="27">
        <v>2481018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7">
        <v>9601.5400000000009</v>
      </c>
      <c r="AD518" s="27">
        <v>79936.679999999993</v>
      </c>
      <c r="AE518" s="20">
        <v>0</v>
      </c>
      <c r="AF518" s="22">
        <v>2020</v>
      </c>
      <c r="AG518" s="22">
        <v>2020</v>
      </c>
      <c r="AH518" s="23">
        <v>2020</v>
      </c>
      <c r="AT518" s="10" t="e">
        <f>VLOOKUP(C518,AW:AX,2,FALSE)</f>
        <v>#N/A</v>
      </c>
      <c r="BZ518" s="52"/>
      <c r="CD518" s="10" t="e">
        <f t="shared" si="27"/>
        <v>#N/A</v>
      </c>
    </row>
    <row r="519" spans="1:82" ht="61.5" x14ac:dyDescent="0.85">
      <c r="B519" s="13" t="s">
        <v>1231</v>
      </c>
      <c r="C519" s="13"/>
      <c r="D519" s="183">
        <v>1181101.6800000002</v>
      </c>
      <c r="E519" s="20">
        <v>0</v>
      </c>
      <c r="F519" s="20">
        <v>0</v>
      </c>
      <c r="G519" s="20">
        <v>679682.53</v>
      </c>
      <c r="H519" s="20">
        <v>74978.2</v>
      </c>
      <c r="I519" s="20">
        <v>338634.62</v>
      </c>
      <c r="J519" s="20">
        <v>0</v>
      </c>
      <c r="K519" s="55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0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0">
        <v>0</v>
      </c>
      <c r="AC519" s="20">
        <v>10823.62</v>
      </c>
      <c r="AD519" s="20">
        <v>76982.710000000006</v>
      </c>
      <c r="AE519" s="20">
        <v>0</v>
      </c>
      <c r="AF519" s="53" t="s">
        <v>723</v>
      </c>
      <c r="AG519" s="53" t="s">
        <v>723</v>
      </c>
      <c r="AH519" s="64" t="s">
        <v>723</v>
      </c>
      <c r="BY519" s="69"/>
      <c r="BZ519" s="52">
        <v>2309984.35</v>
      </c>
      <c r="CB519" s="52">
        <f>BZ519-D519</f>
        <v>1128882.67</v>
      </c>
      <c r="CD519" s="10" t="e">
        <f t="shared" si="27"/>
        <v>#N/A</v>
      </c>
    </row>
    <row r="520" spans="1:82" ht="61.5" x14ac:dyDescent="0.85">
      <c r="A520" s="10">
        <v>1</v>
      </c>
      <c r="B520" s="48">
        <f>SUBTOTAL(103,$A$22:A520)</f>
        <v>441</v>
      </c>
      <c r="C520" s="13" t="s">
        <v>1232</v>
      </c>
      <c r="D520" s="20">
        <v>1104118.9700000002</v>
      </c>
      <c r="E520" s="20">
        <v>0</v>
      </c>
      <c r="F520" s="20">
        <v>0</v>
      </c>
      <c r="G520" s="27">
        <v>679682.53</v>
      </c>
      <c r="H520" s="120">
        <v>74978.2</v>
      </c>
      <c r="I520" s="27">
        <v>338634.62</v>
      </c>
      <c r="J520" s="20">
        <v>0</v>
      </c>
      <c r="K520" s="55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10823.62</v>
      </c>
      <c r="AD520" s="20">
        <v>0</v>
      </c>
      <c r="AE520" s="20">
        <v>0</v>
      </c>
      <c r="AF520" s="22" t="s">
        <v>265</v>
      </c>
      <c r="AG520" s="22">
        <v>2020</v>
      </c>
      <c r="AH520" s="23">
        <v>2020</v>
      </c>
      <c r="BZ520" s="52"/>
      <c r="CD520" s="10" t="e">
        <f t="shared" si="27"/>
        <v>#N/A</v>
      </c>
    </row>
    <row r="521" spans="1:82" ht="61.5" x14ac:dyDescent="0.85">
      <c r="A521" s="10">
        <v>1</v>
      </c>
      <c r="B521" s="48">
        <f>SUBTOTAL(103,$A$22:A521)</f>
        <v>442</v>
      </c>
      <c r="C521" s="13" t="s">
        <v>98</v>
      </c>
      <c r="D521" s="20">
        <v>76982.710000000006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55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0</v>
      </c>
      <c r="W521" s="20">
        <v>0</v>
      </c>
      <c r="X521" s="20">
        <v>0</v>
      </c>
      <c r="Y521" s="20">
        <v>0</v>
      </c>
      <c r="Z521" s="20">
        <v>0</v>
      </c>
      <c r="AA521" s="20">
        <v>0</v>
      </c>
      <c r="AB521" s="20">
        <v>0</v>
      </c>
      <c r="AC521" s="20">
        <v>0</v>
      </c>
      <c r="AD521" s="20">
        <v>76982.710000000006</v>
      </c>
      <c r="AE521" s="20">
        <v>0</v>
      </c>
      <c r="AF521" s="22">
        <v>2020</v>
      </c>
      <c r="AG521" s="22" t="s">
        <v>265</v>
      </c>
      <c r="AH521" s="22" t="s">
        <v>265</v>
      </c>
      <c r="AT521" s="10" t="e">
        <f>VLOOKUP(C521,AW:AX,2,FALSE)</f>
        <v>#N/A</v>
      </c>
      <c r="BZ521" s="52"/>
      <c r="CD521" s="10" t="e">
        <f t="shared" si="27"/>
        <v>#N/A</v>
      </c>
    </row>
    <row r="522" spans="1:82" ht="61.5" x14ac:dyDescent="0.85">
      <c r="B522" s="13" t="s">
        <v>830</v>
      </c>
      <c r="C522" s="178"/>
      <c r="D522" s="183">
        <v>5058199.54</v>
      </c>
      <c r="E522" s="20">
        <v>0</v>
      </c>
      <c r="F522" s="20">
        <v>0</v>
      </c>
      <c r="G522" s="20">
        <v>0</v>
      </c>
      <c r="H522" s="20">
        <v>0</v>
      </c>
      <c r="I522" s="20">
        <v>633864</v>
      </c>
      <c r="J522" s="20">
        <v>0</v>
      </c>
      <c r="K522" s="55">
        <v>0</v>
      </c>
      <c r="L522" s="20">
        <v>0</v>
      </c>
      <c r="M522" s="20">
        <v>1020.85</v>
      </c>
      <c r="N522" s="20">
        <v>4030135.1500000004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0</v>
      </c>
      <c r="AA522" s="20">
        <v>0</v>
      </c>
      <c r="AB522" s="20">
        <v>0</v>
      </c>
      <c r="AC522" s="20">
        <v>49784.46</v>
      </c>
      <c r="AD522" s="20">
        <v>104415.93</v>
      </c>
      <c r="AE522" s="20">
        <v>240000</v>
      </c>
      <c r="AF522" s="53" t="s">
        <v>723</v>
      </c>
      <c r="AG522" s="53" t="s">
        <v>723</v>
      </c>
      <c r="AH522" s="64" t="s">
        <v>723</v>
      </c>
      <c r="AT522" s="10" t="e">
        <f>VLOOKUP(C522,AW:AX,2,FALSE)</f>
        <v>#N/A</v>
      </c>
      <c r="BY522" s="69"/>
      <c r="BZ522" s="52">
        <v>7354613.0300000003</v>
      </c>
      <c r="CB522" s="52">
        <f>BZ522-D522</f>
        <v>2296413.4900000002</v>
      </c>
      <c r="CD522" s="10" t="e">
        <f t="shared" si="27"/>
        <v>#N/A</v>
      </c>
    </row>
    <row r="523" spans="1:82" ht="61.5" x14ac:dyDescent="0.85">
      <c r="A523" s="10">
        <v>1</v>
      </c>
      <c r="B523" s="48">
        <f>SUBTOTAL(103,$A$22:A523)</f>
        <v>443</v>
      </c>
      <c r="C523" s="13" t="s">
        <v>183</v>
      </c>
      <c r="D523" s="20">
        <v>1255071.44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55">
        <v>0</v>
      </c>
      <c r="L523" s="20">
        <v>0</v>
      </c>
      <c r="M523" s="27">
        <v>172.5</v>
      </c>
      <c r="N523" s="27">
        <v>1203625.96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0</v>
      </c>
      <c r="W523" s="20">
        <v>0</v>
      </c>
      <c r="X523" s="20">
        <v>0</v>
      </c>
      <c r="Y523" s="20">
        <v>0</v>
      </c>
      <c r="Z523" s="20">
        <v>0</v>
      </c>
      <c r="AA523" s="20">
        <v>0</v>
      </c>
      <c r="AB523" s="20">
        <v>0</v>
      </c>
      <c r="AC523" s="20">
        <v>15526.77</v>
      </c>
      <c r="AD523" s="27">
        <v>35918.71</v>
      </c>
      <c r="AE523" s="20">
        <v>0</v>
      </c>
      <c r="AF523" s="22">
        <v>2020</v>
      </c>
      <c r="AG523" s="22">
        <v>2020</v>
      </c>
      <c r="AH523" s="23">
        <v>2020</v>
      </c>
      <c r="AT523" s="10" t="e">
        <f>VLOOKUP(C523,AW:AX,2,FALSE)</f>
        <v>#N/A</v>
      </c>
      <c r="BZ523" s="52"/>
      <c r="CD523" s="10">
        <f t="shared" si="27"/>
        <v>255.2</v>
      </c>
    </row>
    <row r="524" spans="1:82" ht="61.5" x14ac:dyDescent="0.85">
      <c r="A524" s="10">
        <v>1</v>
      </c>
      <c r="B524" s="48">
        <f>SUBTOTAL(103,$A$22:A524)</f>
        <v>444</v>
      </c>
      <c r="C524" s="13" t="s">
        <v>182</v>
      </c>
      <c r="D524" s="20">
        <v>68497.22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55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7">
        <v>68497.22</v>
      </c>
      <c r="AE524" s="20">
        <v>0</v>
      </c>
      <c r="AF524" s="22">
        <v>2020</v>
      </c>
      <c r="AG524" s="22" t="s">
        <v>265</v>
      </c>
      <c r="AH524" s="22" t="s">
        <v>265</v>
      </c>
      <c r="AT524" s="10" t="e">
        <f>VLOOKUP(C524,AW:AX,2,FALSE)</f>
        <v>#N/A</v>
      </c>
      <c r="BZ524" s="52"/>
      <c r="CD524" s="10" t="e">
        <f t="shared" si="27"/>
        <v>#N/A</v>
      </c>
    </row>
    <row r="525" spans="1:82" ht="61.5" x14ac:dyDescent="0.85">
      <c r="A525" s="10">
        <v>1</v>
      </c>
      <c r="B525" s="48">
        <f>SUBTOTAL(103,$A$22:A525)</f>
        <v>445</v>
      </c>
      <c r="C525" s="13" t="s">
        <v>1233</v>
      </c>
      <c r="D525" s="20">
        <v>1767372.2100000002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55">
        <v>0</v>
      </c>
      <c r="L525" s="20">
        <v>0</v>
      </c>
      <c r="M525" s="27">
        <v>440.35</v>
      </c>
      <c r="N525" s="27">
        <v>1631223.1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7">
        <v>16149.11</v>
      </c>
      <c r="AD525" s="20">
        <v>0</v>
      </c>
      <c r="AE525" s="20">
        <v>120000</v>
      </c>
      <c r="AF525" s="22" t="s">
        <v>265</v>
      </c>
      <c r="AG525" s="22">
        <v>2020</v>
      </c>
      <c r="AH525" s="23">
        <v>2020</v>
      </c>
      <c r="BZ525" s="52"/>
      <c r="CD525" s="10">
        <f t="shared" si="27"/>
        <v>437.4</v>
      </c>
    </row>
    <row r="526" spans="1:82" ht="61.5" x14ac:dyDescent="0.85">
      <c r="A526" s="10">
        <v>1</v>
      </c>
      <c r="B526" s="48">
        <f>SUBTOTAL(103,$A$22:A526)</f>
        <v>446</v>
      </c>
      <c r="C526" s="13" t="s">
        <v>1234</v>
      </c>
      <c r="D526" s="20">
        <v>1327119.4200000002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55">
        <v>0</v>
      </c>
      <c r="L526" s="20">
        <v>0</v>
      </c>
      <c r="M526" s="27">
        <v>408</v>
      </c>
      <c r="N526" s="27">
        <v>1195286.0900000001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120">
        <v>11833.33</v>
      </c>
      <c r="AD526" s="20">
        <v>0</v>
      </c>
      <c r="AE526" s="20">
        <v>120000</v>
      </c>
      <c r="AF526" s="22" t="s">
        <v>265</v>
      </c>
      <c r="AG526" s="22">
        <v>2020</v>
      </c>
      <c r="AH526" s="23">
        <v>2020</v>
      </c>
      <c r="BZ526" s="52"/>
      <c r="CD526" s="10">
        <f t="shared" si="27"/>
        <v>408</v>
      </c>
    </row>
    <row r="527" spans="1:82" ht="61.5" x14ac:dyDescent="0.85">
      <c r="A527" s="10">
        <v>1</v>
      </c>
      <c r="B527" s="48">
        <f>SUBTOTAL(103,$A$22:A527)</f>
        <v>447</v>
      </c>
      <c r="C527" s="13" t="s">
        <v>1235</v>
      </c>
      <c r="D527" s="20">
        <v>640139.25</v>
      </c>
      <c r="E527" s="20">
        <v>0</v>
      </c>
      <c r="F527" s="20">
        <v>0</v>
      </c>
      <c r="G527" s="20">
        <v>0</v>
      </c>
      <c r="H527" s="20">
        <v>0</v>
      </c>
      <c r="I527" s="180">
        <v>633864</v>
      </c>
      <c r="J527" s="20">
        <v>0</v>
      </c>
      <c r="K527" s="55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0">
        <v>0</v>
      </c>
      <c r="AC527" s="180">
        <v>6275.25</v>
      </c>
      <c r="AD527" s="20">
        <v>0</v>
      </c>
      <c r="AE527" s="20">
        <v>0</v>
      </c>
      <c r="AF527" s="22" t="s">
        <v>265</v>
      </c>
      <c r="AG527" s="22">
        <v>2020</v>
      </c>
      <c r="AH527" s="23">
        <v>2020</v>
      </c>
      <c r="BZ527" s="52"/>
      <c r="CD527" s="10" t="e">
        <f t="shared" si="27"/>
        <v>#N/A</v>
      </c>
    </row>
    <row r="528" spans="1:82" ht="61.5" x14ac:dyDescent="0.85">
      <c r="B528" s="13" t="s">
        <v>831</v>
      </c>
      <c r="C528" s="13"/>
      <c r="D528" s="183">
        <v>3982171.62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55">
        <v>0</v>
      </c>
      <c r="L528" s="20">
        <v>0</v>
      </c>
      <c r="M528" s="20">
        <v>1024.72</v>
      </c>
      <c r="N528" s="20">
        <v>3826730.34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49364.83</v>
      </c>
      <c r="AD528" s="20">
        <v>106076.45</v>
      </c>
      <c r="AE528" s="20">
        <v>0</v>
      </c>
      <c r="AF528" s="53" t="s">
        <v>723</v>
      </c>
      <c r="AG528" s="53" t="s">
        <v>723</v>
      </c>
      <c r="AH528" s="64" t="s">
        <v>723</v>
      </c>
      <c r="AT528" s="10" t="e">
        <f>VLOOKUP(C528,AW:AX,2,FALSE)</f>
        <v>#N/A</v>
      </c>
      <c r="BY528" s="69"/>
      <c r="BZ528" s="52">
        <v>5403513.4500000002</v>
      </c>
      <c r="CB528" s="52">
        <f>BZ528-D528</f>
        <v>1421341.83</v>
      </c>
      <c r="CD528" s="10" t="e">
        <f t="shared" si="27"/>
        <v>#N/A</v>
      </c>
    </row>
    <row r="529" spans="1:82" ht="61.5" x14ac:dyDescent="0.85">
      <c r="A529" s="10">
        <v>1</v>
      </c>
      <c r="B529" s="48">
        <f>SUBTOTAL(103,$A$22:A529)</f>
        <v>448</v>
      </c>
      <c r="C529" s="13" t="s">
        <v>186</v>
      </c>
      <c r="D529" s="20">
        <v>3982171.62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55">
        <v>0</v>
      </c>
      <c r="L529" s="20">
        <v>0</v>
      </c>
      <c r="M529" s="27">
        <v>1024.72</v>
      </c>
      <c r="N529" s="27">
        <v>3826730.34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7">
        <v>49364.83</v>
      </c>
      <c r="AD529" s="27">
        <v>106076.45</v>
      </c>
      <c r="AE529" s="20">
        <v>0</v>
      </c>
      <c r="AF529" s="22">
        <v>2020</v>
      </c>
      <c r="AG529" s="22">
        <v>2020</v>
      </c>
      <c r="AH529" s="23">
        <v>2020</v>
      </c>
      <c r="AT529" s="10" t="e">
        <f>VLOOKUP(C529,AW:AX,2,FALSE)</f>
        <v>#N/A</v>
      </c>
      <c r="BZ529" s="52"/>
      <c r="CD529" s="10">
        <f t="shared" si="27"/>
        <v>1028.5999999999999</v>
      </c>
    </row>
    <row r="530" spans="1:82" ht="61.5" x14ac:dyDescent="0.85">
      <c r="B530" s="13" t="s">
        <v>832</v>
      </c>
      <c r="C530" s="13"/>
      <c r="D530" s="183">
        <v>8046011.1599999992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55">
        <v>0</v>
      </c>
      <c r="L530" s="20">
        <v>0</v>
      </c>
      <c r="M530" s="20">
        <v>616.86</v>
      </c>
      <c r="N530" s="20">
        <v>2614299.75</v>
      </c>
      <c r="O530" s="20">
        <v>0</v>
      </c>
      <c r="P530" s="20">
        <v>0</v>
      </c>
      <c r="Q530" s="20">
        <v>2869</v>
      </c>
      <c r="R530" s="20">
        <v>5415331.7699999996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16379.64</v>
      </c>
      <c r="AD530" s="20">
        <v>0</v>
      </c>
      <c r="AE530" s="20">
        <v>0</v>
      </c>
      <c r="AF530" s="53" t="s">
        <v>723</v>
      </c>
      <c r="AG530" s="53" t="s">
        <v>723</v>
      </c>
      <c r="AH530" s="64" t="s">
        <v>723</v>
      </c>
      <c r="AT530" s="10" t="e">
        <f>VLOOKUP(C530,AW:AX,2,FALSE)</f>
        <v>#N/A</v>
      </c>
      <c r="BY530" s="69"/>
      <c r="BZ530" s="52">
        <v>8957085.8399999999</v>
      </c>
      <c r="CB530" s="52">
        <f>BZ530-D530</f>
        <v>911074.68000000063</v>
      </c>
      <c r="CD530" s="10" t="e">
        <f t="shared" si="27"/>
        <v>#N/A</v>
      </c>
    </row>
    <row r="531" spans="1:82" ht="61.5" x14ac:dyDescent="0.85">
      <c r="A531" s="10">
        <v>1</v>
      </c>
      <c r="B531" s="48">
        <f>SUBTOTAL(103,$A$22:A531)</f>
        <v>449</v>
      </c>
      <c r="C531" s="13" t="s">
        <v>185</v>
      </c>
      <c r="D531" s="20">
        <v>2614299.75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55">
        <v>0</v>
      </c>
      <c r="L531" s="20">
        <v>0</v>
      </c>
      <c r="M531" s="27">
        <v>616.86</v>
      </c>
      <c r="N531" s="27">
        <v>2614299.75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0</v>
      </c>
      <c r="AE531" s="20">
        <v>0</v>
      </c>
      <c r="AF531" s="22" t="s">
        <v>265</v>
      </c>
      <c r="AG531" s="22">
        <v>2020</v>
      </c>
      <c r="AH531" s="23" t="s">
        <v>265</v>
      </c>
      <c r="AT531" s="10" t="e">
        <f>VLOOKUP(C531,AW:AX,2,FALSE)</f>
        <v>#N/A</v>
      </c>
      <c r="BZ531" s="52"/>
      <c r="CD531" s="10">
        <f t="shared" si="27"/>
        <v>578.4</v>
      </c>
    </row>
    <row r="532" spans="1:82" ht="61.5" x14ac:dyDescent="0.85">
      <c r="A532" s="10">
        <v>1</v>
      </c>
      <c r="B532" s="48">
        <f>SUBTOTAL(103,$A$22:A532)</f>
        <v>450</v>
      </c>
      <c r="C532" s="13" t="s">
        <v>1507</v>
      </c>
      <c r="D532" s="20">
        <v>5431711.4099999992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55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7">
        <v>2869</v>
      </c>
      <c r="R532" s="27">
        <v>5415331.7699999996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120">
        <v>16379.64</v>
      </c>
      <c r="AD532" s="20">
        <v>0</v>
      </c>
      <c r="AE532" s="20">
        <v>0</v>
      </c>
      <c r="AF532" s="22" t="s">
        <v>265</v>
      </c>
      <c r="AG532" s="22">
        <v>2020</v>
      </c>
      <c r="AH532" s="23">
        <v>2020</v>
      </c>
      <c r="BZ532" s="52"/>
      <c r="CD532" s="10" t="e">
        <f t="shared" si="27"/>
        <v>#N/A</v>
      </c>
    </row>
    <row r="533" spans="1:82" ht="61.5" x14ac:dyDescent="0.85">
      <c r="B533" s="13" t="s">
        <v>833</v>
      </c>
      <c r="C533" s="13"/>
      <c r="D533" s="183">
        <v>1241065.97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55">
        <v>0</v>
      </c>
      <c r="L533" s="20">
        <v>0</v>
      </c>
      <c r="M533" s="20">
        <v>362</v>
      </c>
      <c r="N533" s="20">
        <v>1182710.79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15256.97</v>
      </c>
      <c r="AD533" s="20">
        <v>43098.21</v>
      </c>
      <c r="AE533" s="20">
        <v>0</v>
      </c>
      <c r="AF533" s="53" t="s">
        <v>723</v>
      </c>
      <c r="AG533" s="53" t="s">
        <v>723</v>
      </c>
      <c r="AH533" s="64" t="s">
        <v>723</v>
      </c>
      <c r="AT533" s="10" t="e">
        <f>VLOOKUP(C533,AW:AX,2,FALSE)</f>
        <v>#N/A</v>
      </c>
      <c r="BY533" s="69"/>
      <c r="BZ533" s="52">
        <v>2733218.92</v>
      </c>
      <c r="CB533" s="52">
        <f>BZ533-D533</f>
        <v>1492152.95</v>
      </c>
      <c r="CD533" s="10" t="e">
        <f t="shared" si="27"/>
        <v>#N/A</v>
      </c>
    </row>
    <row r="534" spans="1:82" ht="61.5" x14ac:dyDescent="0.85">
      <c r="A534" s="10">
        <v>1</v>
      </c>
      <c r="B534" s="48">
        <f>SUBTOTAL(103,$A$22:A534)</f>
        <v>451</v>
      </c>
      <c r="C534" s="13" t="s">
        <v>184</v>
      </c>
      <c r="D534" s="20">
        <v>1241065.97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55">
        <v>0</v>
      </c>
      <c r="L534" s="20">
        <v>0</v>
      </c>
      <c r="M534" s="27">
        <v>362</v>
      </c>
      <c r="N534" s="27">
        <v>1182710.79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0">
        <v>0</v>
      </c>
      <c r="AC534" s="27">
        <v>15256.97</v>
      </c>
      <c r="AD534" s="27">
        <v>43098.21</v>
      </c>
      <c r="AE534" s="20">
        <v>0</v>
      </c>
      <c r="AF534" s="22">
        <v>2020</v>
      </c>
      <c r="AG534" s="22">
        <v>2020</v>
      </c>
      <c r="AH534" s="23">
        <v>2020</v>
      </c>
      <c r="AT534" s="10" t="e">
        <f>VLOOKUP(C534,AW:AX,2,FALSE)</f>
        <v>#N/A</v>
      </c>
      <c r="BZ534" s="52"/>
      <c r="CD534" s="10">
        <f t="shared" si="27"/>
        <v>378</v>
      </c>
    </row>
    <row r="535" spans="1:82" ht="61.5" x14ac:dyDescent="0.85">
      <c r="B535" s="13" t="s">
        <v>834</v>
      </c>
      <c r="C535" s="178"/>
      <c r="D535" s="183">
        <v>9190793.5899999999</v>
      </c>
      <c r="E535" s="20">
        <v>0</v>
      </c>
      <c r="F535" s="20">
        <v>0</v>
      </c>
      <c r="G535" s="20">
        <v>4555695.3099999996</v>
      </c>
      <c r="H535" s="20">
        <v>0</v>
      </c>
      <c r="I535" s="20">
        <v>0</v>
      </c>
      <c r="J535" s="20">
        <v>0</v>
      </c>
      <c r="K535" s="55">
        <v>0</v>
      </c>
      <c r="L535" s="20">
        <v>0</v>
      </c>
      <c r="M535" s="20">
        <v>1055.47</v>
      </c>
      <c r="N535" s="20">
        <v>4084839.45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0</v>
      </c>
      <c r="AB535" s="20">
        <v>0</v>
      </c>
      <c r="AC535" s="20">
        <v>125283.63</v>
      </c>
      <c r="AD535" s="20">
        <v>424975.2</v>
      </c>
      <c r="AE535" s="20">
        <v>0</v>
      </c>
      <c r="AF535" s="53" t="s">
        <v>723</v>
      </c>
      <c r="AG535" s="53" t="s">
        <v>723</v>
      </c>
      <c r="AH535" s="64" t="s">
        <v>723</v>
      </c>
      <c r="AT535" s="10" t="e">
        <f>VLOOKUP(C535,AW:AX,2,FALSE)</f>
        <v>#N/A</v>
      </c>
      <c r="BY535" s="69"/>
      <c r="BZ535" s="52">
        <v>18660147.93</v>
      </c>
      <c r="CB535" s="52">
        <f>BZ535-D535</f>
        <v>9469354.3399999999</v>
      </c>
      <c r="CD535" s="10" t="e">
        <f t="shared" si="27"/>
        <v>#N/A</v>
      </c>
    </row>
    <row r="536" spans="1:82" ht="61.5" x14ac:dyDescent="0.85">
      <c r="A536" s="10">
        <v>1</v>
      </c>
      <c r="B536" s="48">
        <f>SUBTOTAL(103,$A$22:A536)</f>
        <v>452</v>
      </c>
      <c r="C536" s="13" t="s">
        <v>213</v>
      </c>
      <c r="D536" s="20">
        <v>4272931.8100000005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55">
        <v>0</v>
      </c>
      <c r="L536" s="20">
        <v>0</v>
      </c>
      <c r="M536" s="27">
        <v>1055.47</v>
      </c>
      <c r="N536" s="27">
        <v>4084839.45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57289.87</v>
      </c>
      <c r="AD536" s="27">
        <v>130802.49</v>
      </c>
      <c r="AE536" s="20">
        <v>0</v>
      </c>
      <c r="AF536" s="22">
        <v>2020</v>
      </c>
      <c r="AG536" s="22">
        <v>2020</v>
      </c>
      <c r="AH536" s="23">
        <v>2020</v>
      </c>
      <c r="AT536" s="10" t="e">
        <f>VLOOKUP(C536,AW:AX,2,FALSE)</f>
        <v>#N/A</v>
      </c>
      <c r="BZ536" s="52"/>
      <c r="CD536" s="10">
        <f t="shared" si="27"/>
        <v>1057.07</v>
      </c>
    </row>
    <row r="537" spans="1:82" ht="61.5" x14ac:dyDescent="0.85">
      <c r="A537" s="10">
        <v>1</v>
      </c>
      <c r="B537" s="48">
        <f>SUBTOTAL(103,$A$22:A537)</f>
        <v>453</v>
      </c>
      <c r="C537" s="13" t="s">
        <v>1237</v>
      </c>
      <c r="D537" s="20">
        <v>2514865.17</v>
      </c>
      <c r="E537" s="20">
        <v>0</v>
      </c>
      <c r="F537" s="20">
        <v>0</v>
      </c>
      <c r="G537" s="27">
        <v>2477882.77</v>
      </c>
      <c r="H537" s="20">
        <v>0</v>
      </c>
      <c r="I537" s="20">
        <v>0</v>
      </c>
      <c r="J537" s="20">
        <v>0</v>
      </c>
      <c r="K537" s="55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0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36982.400000000001</v>
      </c>
      <c r="AD537" s="20">
        <v>0</v>
      </c>
      <c r="AE537" s="20">
        <v>0</v>
      </c>
      <c r="AF537" s="22" t="s">
        <v>265</v>
      </c>
      <c r="AG537" s="22">
        <v>2020</v>
      </c>
      <c r="AH537" s="23">
        <v>2020</v>
      </c>
      <c r="BZ537" s="52"/>
      <c r="CD537" s="10" t="e">
        <f t="shared" si="27"/>
        <v>#N/A</v>
      </c>
    </row>
    <row r="538" spans="1:82" ht="61.5" x14ac:dyDescent="0.85">
      <c r="A538" s="10">
        <v>1</v>
      </c>
      <c r="B538" s="48">
        <f>SUBTOTAL(103,$A$22:A538)</f>
        <v>454</v>
      </c>
      <c r="C538" s="13" t="s">
        <v>1238</v>
      </c>
      <c r="D538" s="20">
        <v>229212.26</v>
      </c>
      <c r="E538" s="20">
        <v>0</v>
      </c>
      <c r="F538" s="20">
        <v>0</v>
      </c>
      <c r="G538" s="27">
        <v>225841.57</v>
      </c>
      <c r="H538" s="20">
        <v>0</v>
      </c>
      <c r="I538" s="20">
        <v>0</v>
      </c>
      <c r="J538" s="20">
        <v>0</v>
      </c>
      <c r="K538" s="55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7">
        <v>3370.69</v>
      </c>
      <c r="AD538" s="20">
        <v>0</v>
      </c>
      <c r="AE538" s="20">
        <v>0</v>
      </c>
      <c r="AF538" s="22" t="s">
        <v>265</v>
      </c>
      <c r="AG538" s="22">
        <v>2020</v>
      </c>
      <c r="AH538" s="23">
        <v>2020</v>
      </c>
      <c r="BZ538" s="52"/>
      <c r="CD538" s="10" t="e">
        <f t="shared" si="27"/>
        <v>#N/A</v>
      </c>
    </row>
    <row r="539" spans="1:82" ht="61.5" x14ac:dyDescent="0.85">
      <c r="A539" s="10">
        <v>1</v>
      </c>
      <c r="B539" s="48">
        <f>SUBTOTAL(103,$A$22:A539)</f>
        <v>455</v>
      </c>
      <c r="C539" s="13" t="s">
        <v>1239</v>
      </c>
      <c r="D539" s="20">
        <v>1879611.64</v>
      </c>
      <c r="E539" s="20">
        <v>0</v>
      </c>
      <c r="F539" s="20">
        <v>0</v>
      </c>
      <c r="G539" s="27">
        <v>1851970.97</v>
      </c>
      <c r="H539" s="20">
        <v>0</v>
      </c>
      <c r="I539" s="20">
        <v>0</v>
      </c>
      <c r="J539" s="20">
        <v>0</v>
      </c>
      <c r="K539" s="55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7">
        <v>27640.67</v>
      </c>
      <c r="AD539" s="20">
        <v>0</v>
      </c>
      <c r="AE539" s="20">
        <v>0</v>
      </c>
      <c r="AF539" s="22" t="s">
        <v>265</v>
      </c>
      <c r="AG539" s="22">
        <v>2020</v>
      </c>
      <c r="AH539" s="23">
        <v>2020</v>
      </c>
      <c r="BZ539" s="52"/>
      <c r="CD539" s="10" t="e">
        <f t="shared" si="27"/>
        <v>#N/A</v>
      </c>
    </row>
    <row r="540" spans="1:82" ht="61.5" x14ac:dyDescent="0.85">
      <c r="A540" s="10">
        <v>1</v>
      </c>
      <c r="B540" s="48">
        <f>SUBTOTAL(103,$A$22:A540)</f>
        <v>456</v>
      </c>
      <c r="C540" s="13" t="s">
        <v>214</v>
      </c>
      <c r="D540" s="20">
        <v>57236.97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55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7">
        <v>57236.97</v>
      </c>
      <c r="AE540" s="20">
        <v>0</v>
      </c>
      <c r="AF540" s="22">
        <v>2020</v>
      </c>
      <c r="AG540" s="22" t="s">
        <v>265</v>
      </c>
      <c r="AH540" s="22" t="s">
        <v>265</v>
      </c>
      <c r="AT540" s="10" t="e">
        <f>VLOOKUP(C540,AW:AX,2,FALSE)</f>
        <v>#N/A</v>
      </c>
      <c r="BZ540" s="52"/>
      <c r="CD540" s="10" t="e">
        <f t="shared" si="27"/>
        <v>#N/A</v>
      </c>
    </row>
    <row r="541" spans="1:82" ht="61.5" x14ac:dyDescent="0.85">
      <c r="A541" s="10">
        <v>1</v>
      </c>
      <c r="B541" s="48">
        <f>SUBTOTAL(103,$A$22:A541)</f>
        <v>457</v>
      </c>
      <c r="C541" s="13" t="s">
        <v>1521</v>
      </c>
      <c r="D541" s="20">
        <v>60862.57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55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7">
        <v>60862.57</v>
      </c>
      <c r="AE541" s="20">
        <v>0</v>
      </c>
      <c r="AF541" s="22">
        <v>2020</v>
      </c>
      <c r="AG541" s="22" t="s">
        <v>265</v>
      </c>
      <c r="AH541" s="22" t="s">
        <v>265</v>
      </c>
      <c r="BZ541" s="52"/>
      <c r="CD541" s="10" t="e">
        <f t="shared" si="27"/>
        <v>#N/A</v>
      </c>
    </row>
    <row r="542" spans="1:82" ht="61.5" x14ac:dyDescent="0.85">
      <c r="A542" s="10">
        <v>1</v>
      </c>
      <c r="B542" s="48">
        <f>SUBTOTAL(103,$A$22:A542)</f>
        <v>458</v>
      </c>
      <c r="C542" s="13" t="s">
        <v>1522</v>
      </c>
      <c r="D542" s="20">
        <v>64885.78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55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0</v>
      </c>
      <c r="AA542" s="20">
        <v>0</v>
      </c>
      <c r="AB542" s="20">
        <v>0</v>
      </c>
      <c r="AC542" s="20">
        <v>0</v>
      </c>
      <c r="AD542" s="27">
        <v>64885.78</v>
      </c>
      <c r="AE542" s="20">
        <v>0</v>
      </c>
      <c r="AF542" s="22">
        <v>2020</v>
      </c>
      <c r="AG542" s="22" t="s">
        <v>265</v>
      </c>
      <c r="AH542" s="22" t="s">
        <v>265</v>
      </c>
      <c r="BZ542" s="52"/>
      <c r="CD542" s="10" t="e">
        <f t="shared" ref="CD542:CD548" si="28">VLOOKUP(C542,CE:CF,2,FALSE)</f>
        <v>#N/A</v>
      </c>
    </row>
    <row r="543" spans="1:82" ht="61.5" x14ac:dyDescent="0.85">
      <c r="A543" s="10">
        <v>1</v>
      </c>
      <c r="B543" s="48">
        <f>SUBTOTAL(103,$A$22:A543)</f>
        <v>459</v>
      </c>
      <c r="C543" s="13" t="s">
        <v>208</v>
      </c>
      <c r="D543" s="20">
        <v>77010.039999999994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55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77010.039999999994</v>
      </c>
      <c r="AE543" s="20">
        <v>0</v>
      </c>
      <c r="AF543" s="22">
        <v>2020</v>
      </c>
      <c r="AG543" s="22" t="s">
        <v>265</v>
      </c>
      <c r="AH543" s="22" t="s">
        <v>265</v>
      </c>
      <c r="AT543" s="10" t="e">
        <f t="shared" ref="AT543:AT548" si="29">VLOOKUP(C543,AW:AX,2,FALSE)</f>
        <v>#N/A</v>
      </c>
      <c r="BZ543" s="52"/>
      <c r="CD543" s="10" t="e">
        <f t="shared" si="28"/>
        <v>#N/A</v>
      </c>
    </row>
    <row r="544" spans="1:82" ht="61.5" x14ac:dyDescent="0.85">
      <c r="A544" s="10">
        <v>1</v>
      </c>
      <c r="B544" s="48">
        <f>SUBTOTAL(103,$A$22:A544)</f>
        <v>460</v>
      </c>
      <c r="C544" s="13" t="s">
        <v>209</v>
      </c>
      <c r="D544" s="20">
        <v>34177.35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55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0</v>
      </c>
      <c r="AA544" s="20">
        <v>0</v>
      </c>
      <c r="AB544" s="20">
        <v>0</v>
      </c>
      <c r="AC544" s="20">
        <v>0</v>
      </c>
      <c r="AD544" s="20">
        <v>34177.35</v>
      </c>
      <c r="AE544" s="20">
        <v>0</v>
      </c>
      <c r="AF544" s="22">
        <v>2020</v>
      </c>
      <c r="AG544" s="22" t="s">
        <v>265</v>
      </c>
      <c r="AH544" s="22" t="s">
        <v>265</v>
      </c>
      <c r="AT544" s="10" t="e">
        <f t="shared" si="29"/>
        <v>#N/A</v>
      </c>
      <c r="BZ544" s="52"/>
      <c r="CD544" s="10" t="e">
        <f t="shared" si="28"/>
        <v>#N/A</v>
      </c>
    </row>
    <row r="545" spans="1:82" ht="61.5" x14ac:dyDescent="0.85">
      <c r="B545" s="13" t="s">
        <v>835</v>
      </c>
      <c r="C545" s="13"/>
      <c r="D545" s="183">
        <v>3506290.42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55">
        <v>0</v>
      </c>
      <c r="L545" s="20">
        <v>0</v>
      </c>
      <c r="M545" s="20">
        <v>810.07999999999993</v>
      </c>
      <c r="N545" s="20">
        <v>3214660.2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0</v>
      </c>
      <c r="X545" s="20">
        <v>0</v>
      </c>
      <c r="Y545" s="20">
        <v>0</v>
      </c>
      <c r="Z545" s="20">
        <v>0</v>
      </c>
      <c r="AA545" s="20">
        <v>0</v>
      </c>
      <c r="AB545" s="20">
        <v>0</v>
      </c>
      <c r="AC545" s="20">
        <v>45043.53</v>
      </c>
      <c r="AD545" s="20">
        <v>246586.68999999997</v>
      </c>
      <c r="AE545" s="20">
        <v>0</v>
      </c>
      <c r="AF545" s="53" t="s">
        <v>723</v>
      </c>
      <c r="AG545" s="53" t="s">
        <v>723</v>
      </c>
      <c r="AH545" s="64" t="s">
        <v>723</v>
      </c>
      <c r="AT545" s="10" t="e">
        <f t="shared" si="29"/>
        <v>#N/A</v>
      </c>
      <c r="BY545" s="69"/>
      <c r="BZ545" s="52">
        <v>7944432.1499999994</v>
      </c>
      <c r="CD545" s="10" t="e">
        <f t="shared" si="28"/>
        <v>#N/A</v>
      </c>
    </row>
    <row r="546" spans="1:82" ht="61.5" x14ac:dyDescent="0.85">
      <c r="A546" s="10">
        <v>1</v>
      </c>
      <c r="B546" s="48">
        <f>SUBTOTAL(103,$A$22:A546)</f>
        <v>461</v>
      </c>
      <c r="C546" s="13" t="s">
        <v>217</v>
      </c>
      <c r="D546" s="20">
        <v>2426341.25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55">
        <v>0</v>
      </c>
      <c r="L546" s="20">
        <v>0</v>
      </c>
      <c r="M546" s="27">
        <v>618.67999999999995</v>
      </c>
      <c r="N546" s="27">
        <v>2339117.9900000002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0</v>
      </c>
      <c r="AA546" s="20">
        <v>0</v>
      </c>
      <c r="AB546" s="20">
        <v>0</v>
      </c>
      <c r="AC546" s="27">
        <v>32806.129999999997</v>
      </c>
      <c r="AD546" s="27">
        <v>54417.13</v>
      </c>
      <c r="AE546" s="20">
        <v>0</v>
      </c>
      <c r="AF546" s="22">
        <v>2020</v>
      </c>
      <c r="AG546" s="22">
        <v>2020</v>
      </c>
      <c r="AH546" s="23">
        <v>2020</v>
      </c>
      <c r="AT546" s="10" t="e">
        <f t="shared" si="29"/>
        <v>#N/A</v>
      </c>
      <c r="BZ546" s="52"/>
      <c r="CD546" s="10">
        <f t="shared" si="28"/>
        <v>615.20000000000005</v>
      </c>
    </row>
    <row r="547" spans="1:82" ht="61.5" x14ac:dyDescent="0.85">
      <c r="A547" s="10">
        <v>1</v>
      </c>
      <c r="B547" s="48">
        <f>SUBTOTAL(103,$A$22:A547)</f>
        <v>462</v>
      </c>
      <c r="C547" s="13" t="s">
        <v>222</v>
      </c>
      <c r="D547" s="20">
        <v>112884.08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55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0</v>
      </c>
      <c r="X547" s="20">
        <v>0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7">
        <v>112884.08</v>
      </c>
      <c r="AE547" s="20">
        <v>0</v>
      </c>
      <c r="AF547" s="22">
        <v>2020</v>
      </c>
      <c r="AG547" s="22" t="s">
        <v>265</v>
      </c>
      <c r="AH547" s="22" t="s">
        <v>265</v>
      </c>
      <c r="AT547" s="10" t="e">
        <f t="shared" si="29"/>
        <v>#N/A</v>
      </c>
      <c r="BZ547" s="52"/>
      <c r="CD547" s="10" t="e">
        <f t="shared" si="28"/>
        <v>#N/A</v>
      </c>
    </row>
    <row r="548" spans="1:82" ht="61.5" x14ac:dyDescent="0.85">
      <c r="A548" s="10">
        <v>1</v>
      </c>
      <c r="B548" s="48">
        <f>SUBTOTAL(103,$A$22:A548)</f>
        <v>463</v>
      </c>
      <c r="C548" s="13" t="s">
        <v>1059</v>
      </c>
      <c r="D548" s="20">
        <v>930608.30999999994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55">
        <v>0</v>
      </c>
      <c r="L548" s="20">
        <v>0</v>
      </c>
      <c r="M548" s="27">
        <v>191.4</v>
      </c>
      <c r="N548" s="120">
        <v>875542.21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7">
        <v>12237.4</v>
      </c>
      <c r="AD548" s="27">
        <v>42828.7</v>
      </c>
      <c r="AE548" s="20">
        <v>0</v>
      </c>
      <c r="AF548" s="22">
        <v>2020</v>
      </c>
      <c r="AG548" s="22">
        <v>2020</v>
      </c>
      <c r="AH548" s="23">
        <v>2020</v>
      </c>
      <c r="AT548" s="10" t="e">
        <f t="shared" si="29"/>
        <v>#N/A</v>
      </c>
      <c r="BZ548" s="52"/>
      <c r="CD548" s="10" t="e">
        <f t="shared" si="28"/>
        <v>#N/A</v>
      </c>
    </row>
    <row r="549" spans="1:82" ht="61.5" x14ac:dyDescent="0.85">
      <c r="A549" s="10">
        <v>1</v>
      </c>
      <c r="B549" s="48">
        <f>SUBTOTAL(103,$A$22:A549)</f>
        <v>464</v>
      </c>
      <c r="C549" s="13" t="s">
        <v>221</v>
      </c>
      <c r="D549" s="20">
        <v>36456.78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55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0</v>
      </c>
      <c r="X549" s="20">
        <v>0</v>
      </c>
      <c r="Y549" s="20">
        <v>0</v>
      </c>
      <c r="Z549" s="20">
        <v>0</v>
      </c>
      <c r="AA549" s="20">
        <v>0</v>
      </c>
      <c r="AB549" s="20">
        <v>0</v>
      </c>
      <c r="AC549" s="20">
        <v>0</v>
      </c>
      <c r="AD549" s="20">
        <v>36456.78</v>
      </c>
      <c r="AE549" s="20">
        <v>0</v>
      </c>
      <c r="AF549" s="22">
        <v>2020</v>
      </c>
      <c r="AG549" s="22" t="s">
        <v>265</v>
      </c>
      <c r="AH549" s="22" t="s">
        <v>265</v>
      </c>
      <c r="AT549" s="10" t="e">
        <v>#N/A</v>
      </c>
      <c r="BZ549" s="52"/>
      <c r="CD549" s="10" t="e">
        <v>#N/A</v>
      </c>
    </row>
    <row r="550" spans="1:82" ht="61.5" x14ac:dyDescent="0.85">
      <c r="B550" s="13" t="s">
        <v>836</v>
      </c>
      <c r="C550" s="13"/>
      <c r="D550" s="183">
        <v>735510.79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55">
        <v>0</v>
      </c>
      <c r="L550" s="20">
        <v>0</v>
      </c>
      <c r="M550" s="20">
        <v>0</v>
      </c>
      <c r="N550" s="20">
        <v>0</v>
      </c>
      <c r="O550" s="20">
        <v>263.2</v>
      </c>
      <c r="P550" s="20">
        <v>423511.37</v>
      </c>
      <c r="Q550" s="20">
        <v>582.4</v>
      </c>
      <c r="R550" s="20">
        <v>301826.55</v>
      </c>
      <c r="S550" s="20">
        <v>0</v>
      </c>
      <c r="T550" s="20">
        <v>0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0</v>
      </c>
      <c r="AA550" s="20">
        <v>0</v>
      </c>
      <c r="AB550" s="20">
        <v>0</v>
      </c>
      <c r="AC550" s="20">
        <v>10172.869999999999</v>
      </c>
      <c r="AD550" s="20">
        <v>0</v>
      </c>
      <c r="AE550" s="20">
        <v>0</v>
      </c>
      <c r="AF550" s="53" t="s">
        <v>723</v>
      </c>
      <c r="AG550" s="53" t="s">
        <v>723</v>
      </c>
      <c r="AH550" s="64" t="s">
        <v>723</v>
      </c>
      <c r="AT550" s="10" t="e">
        <f>VLOOKUP(C550,AW:AX,2,FALSE)</f>
        <v>#N/A</v>
      </c>
      <c r="BY550" s="69"/>
      <c r="BZ550" s="52">
        <v>786720.65</v>
      </c>
      <c r="CB550" s="52">
        <f>BZ550-D550</f>
        <v>51209.859999999986</v>
      </c>
      <c r="CD550" s="10" t="e">
        <f>VLOOKUP(C550,CE:CF,2,FALSE)</f>
        <v>#N/A</v>
      </c>
    </row>
    <row r="551" spans="1:82" ht="61.5" x14ac:dyDescent="0.85">
      <c r="A551" s="10">
        <v>1</v>
      </c>
      <c r="B551" s="48">
        <f>SUBTOTAL(103,$A$22:A551)</f>
        <v>465</v>
      </c>
      <c r="C551" s="13" t="s">
        <v>1253</v>
      </c>
      <c r="D551" s="20">
        <v>306059.67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55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7">
        <v>582.4</v>
      </c>
      <c r="R551" s="27">
        <v>301826.55</v>
      </c>
      <c r="S551" s="20">
        <v>0</v>
      </c>
      <c r="T551" s="20">
        <v>0</v>
      </c>
      <c r="U551" s="20">
        <v>0</v>
      </c>
      <c r="V551" s="20">
        <v>0</v>
      </c>
      <c r="W551" s="20">
        <v>0</v>
      </c>
      <c r="X551" s="20">
        <v>0</v>
      </c>
      <c r="Y551" s="20">
        <v>0</v>
      </c>
      <c r="Z551" s="20">
        <v>0</v>
      </c>
      <c r="AA551" s="20">
        <v>0</v>
      </c>
      <c r="AB551" s="20">
        <v>0</v>
      </c>
      <c r="AC551" s="27">
        <v>4233.12</v>
      </c>
      <c r="AD551" s="20">
        <v>0</v>
      </c>
      <c r="AE551" s="20">
        <v>0</v>
      </c>
      <c r="AF551" s="22" t="s">
        <v>265</v>
      </c>
      <c r="AG551" s="22">
        <v>2020</v>
      </c>
      <c r="AH551" s="23">
        <v>2020</v>
      </c>
      <c r="BZ551" s="52"/>
      <c r="CD551" s="10" t="e">
        <f>VLOOKUP(C551,CE:CF,2,FALSE)</f>
        <v>#N/A</v>
      </c>
    </row>
    <row r="552" spans="1:82" ht="61.5" x14ac:dyDescent="0.85">
      <c r="A552" s="10">
        <v>1</v>
      </c>
      <c r="B552" s="48">
        <f>SUBTOTAL(103,$A$22:A552)</f>
        <v>466</v>
      </c>
      <c r="C552" s="13" t="s">
        <v>1254</v>
      </c>
      <c r="D552" s="20">
        <v>429451.12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55">
        <v>0</v>
      </c>
      <c r="L552" s="20">
        <v>0</v>
      </c>
      <c r="M552" s="20">
        <v>0</v>
      </c>
      <c r="N552" s="20">
        <v>0</v>
      </c>
      <c r="O552" s="27">
        <v>263.2</v>
      </c>
      <c r="P552" s="27">
        <v>423511.37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7">
        <v>5939.75</v>
      </c>
      <c r="AD552" s="20">
        <v>0</v>
      </c>
      <c r="AE552" s="20">
        <v>0</v>
      </c>
      <c r="AF552" s="22" t="s">
        <v>265</v>
      </c>
      <c r="AG552" s="22">
        <v>2020</v>
      </c>
      <c r="AH552" s="23">
        <v>2020</v>
      </c>
      <c r="BZ552" s="52"/>
      <c r="CD552" s="10" t="e">
        <f>VLOOKUP(C552,CE:CF,2,FALSE)</f>
        <v>#N/A</v>
      </c>
    </row>
    <row r="553" spans="1:82" ht="61.5" x14ac:dyDescent="0.85">
      <c r="B553" s="13" t="s">
        <v>837</v>
      </c>
      <c r="C553" s="13"/>
      <c r="D553" s="183">
        <v>1268994.68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55">
        <v>0</v>
      </c>
      <c r="L553" s="20">
        <v>0</v>
      </c>
      <c r="M553" s="20">
        <v>297</v>
      </c>
      <c r="N553" s="20">
        <v>1177854.29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0</v>
      </c>
      <c r="X553" s="20">
        <v>0</v>
      </c>
      <c r="Y553" s="20">
        <v>0</v>
      </c>
      <c r="Z553" s="20">
        <v>0</v>
      </c>
      <c r="AA553" s="20">
        <v>0</v>
      </c>
      <c r="AB553" s="20">
        <v>0</v>
      </c>
      <c r="AC553" s="20">
        <v>16519.41</v>
      </c>
      <c r="AD553" s="20">
        <v>74620.98</v>
      </c>
      <c r="AE553" s="20">
        <v>0</v>
      </c>
      <c r="AF553" s="53" t="s">
        <v>723</v>
      </c>
      <c r="AG553" s="53" t="s">
        <v>723</v>
      </c>
      <c r="AH553" s="64" t="s">
        <v>723</v>
      </c>
      <c r="AT553" s="10" t="e">
        <f>VLOOKUP(C553,AW:AX,2,FALSE)</f>
        <v>#N/A</v>
      </c>
      <c r="BY553" s="69"/>
      <c r="BZ553" s="20">
        <v>1568000</v>
      </c>
      <c r="CA553" s="20"/>
      <c r="CB553" s="20">
        <f>BZ553-D553</f>
        <v>299005.32000000007</v>
      </c>
      <c r="CD553" s="10" t="e">
        <f>VLOOKUP(C553,CE:CF,2,FALSE)</f>
        <v>#N/A</v>
      </c>
    </row>
    <row r="554" spans="1:82" ht="61.5" x14ac:dyDescent="0.85">
      <c r="A554" s="10">
        <v>1</v>
      </c>
      <c r="B554" s="48">
        <f>SUBTOTAL(103,$A$22:A554)</f>
        <v>467</v>
      </c>
      <c r="C554" s="13" t="s">
        <v>219</v>
      </c>
      <c r="D554" s="20">
        <v>1233277.05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55">
        <v>0</v>
      </c>
      <c r="L554" s="20">
        <v>0</v>
      </c>
      <c r="M554" s="27">
        <v>297</v>
      </c>
      <c r="N554" s="27">
        <v>1177854.29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0</v>
      </c>
      <c r="AA554" s="20">
        <v>0</v>
      </c>
      <c r="AB554" s="20">
        <v>0</v>
      </c>
      <c r="AC554" s="27">
        <v>16519.41</v>
      </c>
      <c r="AD554" s="27">
        <v>38903.35</v>
      </c>
      <c r="AE554" s="20">
        <v>0</v>
      </c>
      <c r="AF554" s="22">
        <v>2020</v>
      </c>
      <c r="AG554" s="22">
        <v>2020</v>
      </c>
      <c r="AH554" s="23">
        <v>2020</v>
      </c>
      <c r="AT554" s="10" t="e">
        <f>VLOOKUP(C554,AW:AX,2,FALSE)</f>
        <v>#N/A</v>
      </c>
      <c r="BZ554" s="52"/>
      <c r="CD554" s="10">
        <f>VLOOKUP(C554,CE:CF,2,FALSE)</f>
        <v>289.86</v>
      </c>
    </row>
    <row r="555" spans="1:82" ht="61.5" x14ac:dyDescent="0.85">
      <c r="A555" s="10">
        <v>1</v>
      </c>
      <c r="B555" s="48">
        <f>SUBTOTAL(103,$A$22:A555)</f>
        <v>468</v>
      </c>
      <c r="C555" s="13" t="s">
        <v>215</v>
      </c>
      <c r="D555" s="20">
        <v>35717.629999999997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55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0</v>
      </c>
      <c r="X555" s="20">
        <v>0</v>
      </c>
      <c r="Y555" s="20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35717.629999999997</v>
      </c>
      <c r="AE555" s="20">
        <v>0</v>
      </c>
      <c r="AF555" s="22">
        <v>2020</v>
      </c>
      <c r="AG555" s="22" t="s">
        <v>265</v>
      </c>
      <c r="AH555" s="22" t="s">
        <v>265</v>
      </c>
      <c r="AT555" s="10" t="e">
        <v>#N/A</v>
      </c>
      <c r="BZ555" s="52"/>
      <c r="CD555" s="10" t="e">
        <v>#N/A</v>
      </c>
    </row>
    <row r="556" spans="1:82" ht="61.5" x14ac:dyDescent="0.85">
      <c r="B556" s="13" t="s">
        <v>726</v>
      </c>
      <c r="C556" s="13"/>
      <c r="D556" s="183">
        <v>1180076428.51</v>
      </c>
      <c r="E556" s="20">
        <v>2349790.0999999996</v>
      </c>
      <c r="F556" s="20">
        <v>4561715.47</v>
      </c>
      <c r="G556" s="20">
        <v>26170248.709999993</v>
      </c>
      <c r="H556" s="20">
        <v>4752663.9400000004</v>
      </c>
      <c r="I556" s="20">
        <v>12039192.49</v>
      </c>
      <c r="J556" s="20">
        <v>0</v>
      </c>
      <c r="K556" s="57">
        <v>211</v>
      </c>
      <c r="L556" s="20">
        <v>412596857.92999995</v>
      </c>
      <c r="M556" s="20">
        <v>123154.20999999995</v>
      </c>
      <c r="N556" s="20">
        <v>586890621.39999986</v>
      </c>
      <c r="O556" s="20">
        <v>0</v>
      </c>
      <c r="P556" s="20">
        <v>0</v>
      </c>
      <c r="Q556" s="20">
        <v>15006.130000000001</v>
      </c>
      <c r="R556" s="20">
        <v>54579231.969999999</v>
      </c>
      <c r="S556" s="20">
        <v>246.99999999999997</v>
      </c>
      <c r="T556" s="20">
        <v>5246879.72</v>
      </c>
      <c r="U556" s="20">
        <v>26810373.160000004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15020378.810000004</v>
      </c>
      <c r="AD556" s="20">
        <v>28818474.809999995</v>
      </c>
      <c r="AE556" s="20">
        <v>240000</v>
      </c>
      <c r="AF556" s="53" t="s">
        <v>723</v>
      </c>
      <c r="AG556" s="53" t="s">
        <v>723</v>
      </c>
      <c r="AH556" s="64" t="s">
        <v>723</v>
      </c>
      <c r="AT556" s="10" t="e">
        <f>VLOOKUP(C556,AW:AX,2,FALSE)</f>
        <v>#N/A</v>
      </c>
      <c r="BY556" s="69"/>
      <c r="BZ556" s="52">
        <v>799638471.25999999</v>
      </c>
      <c r="CD556" s="10" t="e">
        <f t="shared" ref="CD556:CD587" si="30">VLOOKUP(C556,CE:CF,2,FALSE)</f>
        <v>#N/A</v>
      </c>
    </row>
    <row r="557" spans="1:82" ht="61.5" x14ac:dyDescent="0.85">
      <c r="B557" s="13" t="s">
        <v>1058</v>
      </c>
      <c r="C557" s="178"/>
      <c r="D557" s="183">
        <v>169044313.67999998</v>
      </c>
      <c r="E557" s="20">
        <v>0</v>
      </c>
      <c r="F557" s="20">
        <v>0</v>
      </c>
      <c r="G557" s="20">
        <v>600000</v>
      </c>
      <c r="H557" s="20">
        <v>0</v>
      </c>
      <c r="I557" s="20">
        <v>0</v>
      </c>
      <c r="J557" s="20">
        <v>0</v>
      </c>
      <c r="K557" s="55">
        <v>10</v>
      </c>
      <c r="L557" s="20">
        <v>18156713.840000004</v>
      </c>
      <c r="M557" s="20">
        <v>31715.360000000008</v>
      </c>
      <c r="N557" s="20">
        <v>126495196.5</v>
      </c>
      <c r="O557" s="20">
        <v>0</v>
      </c>
      <c r="P557" s="20">
        <v>0</v>
      </c>
      <c r="Q557" s="20">
        <v>5387.0499999999993</v>
      </c>
      <c r="R557" s="20">
        <v>16152676.300000001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2260358.3000000007</v>
      </c>
      <c r="AD557" s="20">
        <v>5379368.7399999993</v>
      </c>
      <c r="AE557" s="20">
        <v>0</v>
      </c>
      <c r="AF557" s="53" t="s">
        <v>723</v>
      </c>
      <c r="AG557" s="53" t="s">
        <v>723</v>
      </c>
      <c r="AH557" s="64" t="s">
        <v>723</v>
      </c>
      <c r="AT557" s="10" t="e">
        <f>VLOOKUP(C557,AW:AX,2,FALSE)</f>
        <v>#N/A</v>
      </c>
      <c r="BY557" s="69"/>
      <c r="BZ557" s="52">
        <v>225509821.20999989</v>
      </c>
      <c r="CD557" s="10" t="e">
        <f t="shared" si="30"/>
        <v>#N/A</v>
      </c>
    </row>
    <row r="558" spans="1:82" ht="61.5" x14ac:dyDescent="0.85">
      <c r="A558" s="10">
        <v>1</v>
      </c>
      <c r="B558" s="48">
        <f>SUBTOTAL(103,$A$558:A558)</f>
        <v>1</v>
      </c>
      <c r="C558" s="13" t="s">
        <v>518</v>
      </c>
      <c r="D558" s="20">
        <v>4537146.4799999995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55">
        <v>0</v>
      </c>
      <c r="L558" s="20">
        <v>0</v>
      </c>
      <c r="M558" s="20">
        <v>960</v>
      </c>
      <c r="N558" s="20">
        <v>4383570.43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65753.56</v>
      </c>
      <c r="AD558" s="27">
        <v>87822.49</v>
      </c>
      <c r="AE558" s="20">
        <v>0</v>
      </c>
      <c r="AF558" s="22">
        <v>2021</v>
      </c>
      <c r="AG558" s="22">
        <v>2021</v>
      </c>
      <c r="AH558" s="23">
        <v>2021</v>
      </c>
      <c r="AT558" s="10" t="e">
        <f>VLOOKUP(C558,AW:AX,2,FALSE)</f>
        <v>#N/A</v>
      </c>
      <c r="BZ558" s="52"/>
      <c r="CD558" s="10" t="e">
        <f t="shared" si="30"/>
        <v>#N/A</v>
      </c>
    </row>
    <row r="559" spans="1:82" ht="61.5" x14ac:dyDescent="0.85">
      <c r="A559" s="10">
        <v>1</v>
      </c>
      <c r="B559" s="48">
        <f>SUBTOTAL(103,$A$558:A559)</f>
        <v>2</v>
      </c>
      <c r="C559" s="13" t="s">
        <v>519</v>
      </c>
      <c r="D559" s="20">
        <v>4537152.93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55">
        <v>0</v>
      </c>
      <c r="L559" s="20">
        <v>0</v>
      </c>
      <c r="M559" s="20">
        <v>960</v>
      </c>
      <c r="N559" s="20">
        <v>4383570.43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65753.56</v>
      </c>
      <c r="AD559" s="27">
        <v>87828.94</v>
      </c>
      <c r="AE559" s="20">
        <v>0</v>
      </c>
      <c r="AF559" s="22">
        <v>2021</v>
      </c>
      <c r="AG559" s="22">
        <v>2021</v>
      </c>
      <c r="AH559" s="23">
        <v>2021</v>
      </c>
      <c r="AT559" s="10" t="e">
        <f>VLOOKUP(C559,AW:AX,2,FALSE)</f>
        <v>#N/A</v>
      </c>
      <c r="BZ559" s="52"/>
      <c r="CD559" s="10" t="e">
        <f t="shared" si="30"/>
        <v>#N/A</v>
      </c>
    </row>
    <row r="560" spans="1:82" ht="61.5" x14ac:dyDescent="0.85">
      <c r="A560" s="10">
        <v>1</v>
      </c>
      <c r="B560" s="48">
        <f>SUBTOTAL(103,$A$558:A560)</f>
        <v>3</v>
      </c>
      <c r="C560" s="13" t="s">
        <v>520</v>
      </c>
      <c r="D560" s="20">
        <v>1630479.8800000001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55">
        <v>0</v>
      </c>
      <c r="L560" s="20">
        <v>0</v>
      </c>
      <c r="M560" s="20">
        <v>553</v>
      </c>
      <c r="N560" s="20">
        <v>1606859.05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7">
        <v>23620.83</v>
      </c>
      <c r="AD560" s="20">
        <v>0</v>
      </c>
      <c r="AE560" s="20">
        <v>0</v>
      </c>
      <c r="AF560" s="22" t="s">
        <v>265</v>
      </c>
      <c r="AG560" s="22">
        <v>2021</v>
      </c>
      <c r="AH560" s="23">
        <v>2021</v>
      </c>
      <c r="BZ560" s="52"/>
      <c r="CD560" s="10" t="e">
        <f t="shared" si="30"/>
        <v>#N/A</v>
      </c>
    </row>
    <row r="561" spans="1:82" ht="61.5" x14ac:dyDescent="0.85">
      <c r="A561" s="10">
        <v>1</v>
      </c>
      <c r="B561" s="48">
        <f>SUBTOTAL(103,$A$558:A561)</f>
        <v>4</v>
      </c>
      <c r="C561" s="13" t="s">
        <v>524</v>
      </c>
      <c r="D561" s="20">
        <v>88158.53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55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7">
        <v>88158.53</v>
      </c>
      <c r="AE561" s="20">
        <v>0</v>
      </c>
      <c r="AF561" s="22">
        <v>2021</v>
      </c>
      <c r="AG561" s="22" t="s">
        <v>265</v>
      </c>
      <c r="AH561" s="22" t="s">
        <v>265</v>
      </c>
      <c r="AT561" s="10" t="e">
        <f t="shared" ref="AT561:AT570" si="31">VLOOKUP(C561,AW:AX,2,FALSE)</f>
        <v>#N/A</v>
      </c>
      <c r="BZ561" s="52"/>
      <c r="CD561" s="10" t="e">
        <f t="shared" si="30"/>
        <v>#N/A</v>
      </c>
    </row>
    <row r="562" spans="1:82" ht="61.5" x14ac:dyDescent="0.85">
      <c r="A562" s="10">
        <v>1</v>
      </c>
      <c r="B562" s="48">
        <f>SUBTOTAL(103,$A$558:A562)</f>
        <v>5</v>
      </c>
      <c r="C562" s="13" t="s">
        <v>525</v>
      </c>
      <c r="D562" s="20">
        <v>2441027.59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55">
        <v>0</v>
      </c>
      <c r="L562" s="20">
        <v>0</v>
      </c>
      <c r="M562" s="20">
        <v>967</v>
      </c>
      <c r="N562" s="27">
        <v>2318685.9500000002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7">
        <v>34084.339999999997</v>
      </c>
      <c r="AD562" s="27">
        <v>88257.3</v>
      </c>
      <c r="AE562" s="20">
        <v>0</v>
      </c>
      <c r="AF562" s="22">
        <v>2021</v>
      </c>
      <c r="AG562" s="22">
        <v>2021</v>
      </c>
      <c r="AH562" s="23">
        <v>2021</v>
      </c>
      <c r="AT562" s="10" t="e">
        <f t="shared" si="31"/>
        <v>#N/A</v>
      </c>
      <c r="BZ562" s="52"/>
      <c r="CD562" s="10" t="e">
        <f t="shared" si="30"/>
        <v>#N/A</v>
      </c>
    </row>
    <row r="563" spans="1:82" ht="61.5" x14ac:dyDescent="0.85">
      <c r="A563" s="10">
        <v>1</v>
      </c>
      <c r="B563" s="48">
        <f>SUBTOTAL(103,$A$558:A563)</f>
        <v>6</v>
      </c>
      <c r="C563" s="13" t="s">
        <v>526</v>
      </c>
      <c r="D563" s="20">
        <v>3222253.47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55">
        <v>0</v>
      </c>
      <c r="L563" s="20">
        <v>0</v>
      </c>
      <c r="M563" s="20">
        <v>1244</v>
      </c>
      <c r="N563" s="20">
        <v>3172003.47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50250</v>
      </c>
      <c r="AD563" s="20">
        <v>0</v>
      </c>
      <c r="AE563" s="20">
        <v>0</v>
      </c>
      <c r="AF563" s="22" t="s">
        <v>265</v>
      </c>
      <c r="AG563" s="22">
        <v>2021</v>
      </c>
      <c r="AH563" s="23">
        <v>2021</v>
      </c>
      <c r="AT563" s="10" t="e">
        <f t="shared" si="31"/>
        <v>#N/A</v>
      </c>
      <c r="BZ563" s="52"/>
      <c r="CD563" s="10" t="e">
        <f t="shared" si="30"/>
        <v>#N/A</v>
      </c>
    </row>
    <row r="564" spans="1:82" ht="61.5" x14ac:dyDescent="0.85">
      <c r="A564" s="10">
        <v>1</v>
      </c>
      <c r="B564" s="48">
        <f>SUBTOTAL(103,$A$558:A564)</f>
        <v>7</v>
      </c>
      <c r="C564" s="13" t="s">
        <v>527</v>
      </c>
      <c r="D564" s="20">
        <v>3298642.27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55">
        <v>0</v>
      </c>
      <c r="L564" s="20">
        <v>0</v>
      </c>
      <c r="M564" s="20">
        <v>524</v>
      </c>
      <c r="N564" s="20">
        <v>3163362.73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0">
        <v>0</v>
      </c>
      <c r="AC564" s="20">
        <v>47450.44</v>
      </c>
      <c r="AD564" s="27">
        <v>87829.1</v>
      </c>
      <c r="AE564" s="20">
        <v>0</v>
      </c>
      <c r="AF564" s="22">
        <v>2021</v>
      </c>
      <c r="AG564" s="22">
        <v>2021</v>
      </c>
      <c r="AH564" s="23">
        <v>2021</v>
      </c>
      <c r="AT564" s="10" t="e">
        <f t="shared" si="31"/>
        <v>#N/A</v>
      </c>
      <c r="BZ564" s="52"/>
      <c r="CD564" s="10" t="e">
        <f t="shared" si="30"/>
        <v>#N/A</v>
      </c>
    </row>
    <row r="565" spans="1:82" ht="61.5" x14ac:dyDescent="0.85">
      <c r="A565" s="10">
        <v>1</v>
      </c>
      <c r="B565" s="48">
        <f>SUBTOTAL(103,$A$558:A565)</f>
        <v>8</v>
      </c>
      <c r="C565" s="13" t="s">
        <v>528</v>
      </c>
      <c r="D565" s="20">
        <v>2496866.9499999997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55">
        <v>0</v>
      </c>
      <c r="L565" s="20">
        <v>0</v>
      </c>
      <c r="M565" s="20">
        <v>911.04</v>
      </c>
      <c r="N565" s="120">
        <v>2373709.75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0</v>
      </c>
      <c r="Y565" s="20">
        <v>0</v>
      </c>
      <c r="Z565" s="20">
        <v>0</v>
      </c>
      <c r="AA565" s="20">
        <v>0</v>
      </c>
      <c r="AB565" s="20">
        <v>0</v>
      </c>
      <c r="AC565" s="120">
        <v>34893.53</v>
      </c>
      <c r="AD565" s="120">
        <v>88263.67</v>
      </c>
      <c r="AE565" s="20">
        <v>0</v>
      </c>
      <c r="AF565" s="22">
        <v>2021</v>
      </c>
      <c r="AG565" s="22">
        <v>2021</v>
      </c>
      <c r="AH565" s="23">
        <v>2021</v>
      </c>
      <c r="AT565" s="10" t="e">
        <f t="shared" si="31"/>
        <v>#N/A</v>
      </c>
      <c r="BZ565" s="52"/>
      <c r="CD565" s="10" t="e">
        <f t="shared" si="30"/>
        <v>#N/A</v>
      </c>
    </row>
    <row r="566" spans="1:82" ht="61.5" x14ac:dyDescent="0.85">
      <c r="A566" s="10">
        <v>1</v>
      </c>
      <c r="B566" s="48">
        <f>SUBTOTAL(103,$A$558:A566)</f>
        <v>9</v>
      </c>
      <c r="C566" s="13" t="s">
        <v>531</v>
      </c>
      <c r="D566" s="20">
        <v>5133204.34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55">
        <v>0</v>
      </c>
      <c r="L566" s="20">
        <v>0</v>
      </c>
      <c r="M566" s="20">
        <v>1062</v>
      </c>
      <c r="N566" s="20">
        <v>4970533.93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74558.009999999995</v>
      </c>
      <c r="AD566" s="20">
        <v>88112.4</v>
      </c>
      <c r="AE566" s="20">
        <v>0</v>
      </c>
      <c r="AF566" s="22">
        <v>2021</v>
      </c>
      <c r="AG566" s="22">
        <v>2021</v>
      </c>
      <c r="AH566" s="23">
        <v>2021</v>
      </c>
      <c r="AT566" s="10" t="e">
        <f t="shared" si="31"/>
        <v>#N/A</v>
      </c>
      <c r="BZ566" s="52"/>
      <c r="CD566" s="10" t="e">
        <f t="shared" si="30"/>
        <v>#N/A</v>
      </c>
    </row>
    <row r="567" spans="1:82" ht="61.5" x14ac:dyDescent="0.85">
      <c r="A567" s="10">
        <v>1</v>
      </c>
      <c r="B567" s="48">
        <f>SUBTOTAL(103,$A$558:A567)</f>
        <v>10</v>
      </c>
      <c r="C567" s="13" t="s">
        <v>530</v>
      </c>
      <c r="D567" s="20">
        <v>6090000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55">
        <v>0</v>
      </c>
      <c r="L567" s="20">
        <v>0</v>
      </c>
      <c r="M567" s="20">
        <v>1068</v>
      </c>
      <c r="N567" s="20">
        <v>6000000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90000</v>
      </c>
      <c r="AD567" s="20">
        <v>0</v>
      </c>
      <c r="AE567" s="20">
        <v>0</v>
      </c>
      <c r="AF567" s="22" t="s">
        <v>265</v>
      </c>
      <c r="AG567" s="22">
        <v>2021</v>
      </c>
      <c r="AH567" s="23">
        <v>2021</v>
      </c>
      <c r="AT567" s="10" t="e">
        <f t="shared" si="31"/>
        <v>#N/A</v>
      </c>
      <c r="BZ567" s="52"/>
      <c r="CD567" s="10" t="e">
        <f t="shared" si="30"/>
        <v>#N/A</v>
      </c>
    </row>
    <row r="568" spans="1:82" ht="61.5" x14ac:dyDescent="0.85">
      <c r="A568" s="10">
        <v>1</v>
      </c>
      <c r="B568" s="48">
        <f>SUBTOTAL(103,$A$558:A568)</f>
        <v>11</v>
      </c>
      <c r="C568" s="13" t="s">
        <v>769</v>
      </c>
      <c r="D568" s="20">
        <v>88074.58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55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7">
        <v>88074.58</v>
      </c>
      <c r="AE568" s="20">
        <v>0</v>
      </c>
      <c r="AF568" s="22">
        <v>2021</v>
      </c>
      <c r="AG568" s="22" t="s">
        <v>265</v>
      </c>
      <c r="AH568" s="22" t="s">
        <v>265</v>
      </c>
      <c r="AT568" s="10" t="e">
        <f t="shared" si="31"/>
        <v>#N/A</v>
      </c>
      <c r="BZ568" s="52"/>
      <c r="CD568" s="10" t="e">
        <f t="shared" si="30"/>
        <v>#N/A</v>
      </c>
    </row>
    <row r="569" spans="1:82" ht="61.5" x14ac:dyDescent="0.85">
      <c r="A569" s="10">
        <v>1</v>
      </c>
      <c r="B569" s="48">
        <f>SUBTOTAL(103,$A$558:A569)</f>
        <v>12</v>
      </c>
      <c r="C569" s="13" t="s">
        <v>533</v>
      </c>
      <c r="D569" s="20">
        <v>4593727.93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55">
        <v>0</v>
      </c>
      <c r="L569" s="20">
        <v>0</v>
      </c>
      <c r="M569" s="20">
        <v>962.7</v>
      </c>
      <c r="N569" s="20">
        <v>4527590.21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0">
        <v>0</v>
      </c>
      <c r="AC569" s="20">
        <v>66137.72</v>
      </c>
      <c r="AD569" s="20">
        <v>0</v>
      </c>
      <c r="AE569" s="20">
        <v>0</v>
      </c>
      <c r="AF569" s="22" t="s">
        <v>265</v>
      </c>
      <c r="AG569" s="22">
        <v>2021</v>
      </c>
      <c r="AH569" s="23">
        <v>2021</v>
      </c>
      <c r="AT569" s="10" t="e">
        <f t="shared" si="31"/>
        <v>#N/A</v>
      </c>
      <c r="BZ569" s="52"/>
      <c r="CD569" s="10" t="e">
        <f t="shared" si="30"/>
        <v>#N/A</v>
      </c>
    </row>
    <row r="570" spans="1:82" ht="61.5" x14ac:dyDescent="0.85">
      <c r="A570" s="10">
        <v>1</v>
      </c>
      <c r="B570" s="48">
        <f>SUBTOTAL(103,$A$558:A570)</f>
        <v>13</v>
      </c>
      <c r="C570" s="13" t="s">
        <v>534</v>
      </c>
      <c r="D570" s="20">
        <v>3672024.83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55">
        <v>0</v>
      </c>
      <c r="L570" s="20">
        <v>0</v>
      </c>
      <c r="M570" s="20">
        <v>723.9</v>
      </c>
      <c r="N570" s="20">
        <v>3618301.24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0">
        <v>0</v>
      </c>
      <c r="AC570" s="20">
        <v>53723.59</v>
      </c>
      <c r="AD570" s="20">
        <v>0</v>
      </c>
      <c r="AE570" s="20">
        <v>0</v>
      </c>
      <c r="AF570" s="22" t="s">
        <v>265</v>
      </c>
      <c r="AG570" s="22">
        <v>2021</v>
      </c>
      <c r="AH570" s="23">
        <v>2021</v>
      </c>
      <c r="AT570" s="10" t="e">
        <f t="shared" si="31"/>
        <v>#N/A</v>
      </c>
      <c r="BZ570" s="52"/>
      <c r="CD570" s="10" t="e">
        <f t="shared" si="30"/>
        <v>#N/A</v>
      </c>
    </row>
    <row r="571" spans="1:82" ht="61.5" x14ac:dyDescent="0.85">
      <c r="A571" s="10">
        <v>1</v>
      </c>
      <c r="B571" s="48">
        <f>SUBTOTAL(103,$A$558:A571)</f>
        <v>14</v>
      </c>
      <c r="C571" s="13" t="s">
        <v>1365</v>
      </c>
      <c r="D571" s="20">
        <v>4922134.1900000004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55">
        <v>0</v>
      </c>
      <c r="L571" s="20">
        <v>0</v>
      </c>
      <c r="M571" s="27">
        <v>1082</v>
      </c>
      <c r="N571" s="27">
        <v>4850827.75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s="20">
        <v>71306.44</v>
      </c>
      <c r="AD571" s="20">
        <v>0</v>
      </c>
      <c r="AE571" s="20">
        <v>0</v>
      </c>
      <c r="AF571" s="22" t="s">
        <v>265</v>
      </c>
      <c r="AG571" s="22">
        <v>2021</v>
      </c>
      <c r="AH571" s="23">
        <v>2021</v>
      </c>
      <c r="BZ571" s="52"/>
      <c r="CD571" s="10" t="e">
        <f t="shared" si="30"/>
        <v>#N/A</v>
      </c>
    </row>
    <row r="572" spans="1:82" ht="61.5" x14ac:dyDescent="0.85">
      <c r="A572" s="10">
        <v>1</v>
      </c>
      <c r="B572" s="48">
        <f>SUBTOTAL(103,$A$558:A572)</f>
        <v>15</v>
      </c>
      <c r="C572" s="13" t="s">
        <v>536</v>
      </c>
      <c r="D572" s="20">
        <v>956472.53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55">
        <v>0</v>
      </c>
      <c r="L572" s="20">
        <v>0</v>
      </c>
      <c r="M572" s="27">
        <v>269</v>
      </c>
      <c r="N572" s="27">
        <v>941022.53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15450</v>
      </c>
      <c r="AD572" s="20">
        <v>0</v>
      </c>
      <c r="AE572" s="20">
        <v>0</v>
      </c>
      <c r="AF572" s="22" t="s">
        <v>265</v>
      </c>
      <c r="AG572" s="22">
        <v>2021</v>
      </c>
      <c r="AH572" s="23">
        <v>2021</v>
      </c>
      <c r="AT572" s="10" t="e">
        <f t="shared" ref="AT572:AT579" si="32">VLOOKUP(C572,AW:AX,2,FALSE)</f>
        <v>#N/A</v>
      </c>
      <c r="BZ572" s="52"/>
      <c r="CD572" s="10" t="e">
        <f t="shared" si="30"/>
        <v>#N/A</v>
      </c>
    </row>
    <row r="573" spans="1:82" ht="61.5" x14ac:dyDescent="0.85">
      <c r="A573" s="10">
        <v>1</v>
      </c>
      <c r="B573" s="48">
        <f>SUBTOTAL(103,$A$558:A573)</f>
        <v>16</v>
      </c>
      <c r="C573" s="13" t="s">
        <v>772</v>
      </c>
      <c r="D573" s="20">
        <v>110143.02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55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120">
        <v>110143.02</v>
      </c>
      <c r="AE573" s="20">
        <v>0</v>
      </c>
      <c r="AF573" s="22">
        <v>2021</v>
      </c>
      <c r="AG573" s="22" t="s">
        <v>265</v>
      </c>
      <c r="AH573" s="22" t="s">
        <v>265</v>
      </c>
      <c r="AT573" s="10" t="e">
        <f t="shared" si="32"/>
        <v>#N/A</v>
      </c>
      <c r="BZ573" s="52"/>
      <c r="CD573" s="10" t="e">
        <f t="shared" si="30"/>
        <v>#N/A</v>
      </c>
    </row>
    <row r="574" spans="1:82" ht="61.5" x14ac:dyDescent="0.85">
      <c r="A574" s="10">
        <v>1</v>
      </c>
      <c r="B574" s="48">
        <f>SUBTOTAL(103,$A$558:A574)</f>
        <v>17</v>
      </c>
      <c r="C574" s="13" t="s">
        <v>539</v>
      </c>
      <c r="D574" s="20">
        <v>99992.84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55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99992.84</v>
      </c>
      <c r="AE574" s="20">
        <v>0</v>
      </c>
      <c r="AF574" s="22">
        <v>2021</v>
      </c>
      <c r="AG574" s="22" t="s">
        <v>265</v>
      </c>
      <c r="AH574" s="22" t="s">
        <v>265</v>
      </c>
      <c r="AT574" s="10" t="e">
        <f t="shared" si="32"/>
        <v>#N/A</v>
      </c>
      <c r="BZ574" s="52"/>
      <c r="CD574" s="10" t="e">
        <f t="shared" si="30"/>
        <v>#N/A</v>
      </c>
    </row>
    <row r="575" spans="1:82" ht="61.5" x14ac:dyDescent="0.85">
      <c r="A575" s="10">
        <v>1</v>
      </c>
      <c r="B575" s="48">
        <f>SUBTOTAL(103,$A$558:A575)</f>
        <v>18</v>
      </c>
      <c r="C575" s="13" t="s">
        <v>1588</v>
      </c>
      <c r="D575" s="20">
        <v>2379578.94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55">
        <v>0</v>
      </c>
      <c r="L575" s="20">
        <v>0</v>
      </c>
      <c r="M575" s="20">
        <v>485</v>
      </c>
      <c r="N575" s="20">
        <v>2263354.2599999998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0">
        <v>0</v>
      </c>
      <c r="AC575" s="20">
        <v>33950.31</v>
      </c>
      <c r="AD575" s="20">
        <v>82274.37</v>
      </c>
      <c r="AE575" s="20">
        <v>0</v>
      </c>
      <c r="AF575" s="22">
        <v>2021</v>
      </c>
      <c r="AG575" s="22">
        <v>2021</v>
      </c>
      <c r="AH575" s="23">
        <v>2021</v>
      </c>
      <c r="AT575" s="10" t="e">
        <f t="shared" si="32"/>
        <v>#N/A</v>
      </c>
      <c r="BZ575" s="52"/>
      <c r="CD575" s="10" t="e">
        <f t="shared" si="30"/>
        <v>#N/A</v>
      </c>
    </row>
    <row r="576" spans="1:82" ht="61.5" x14ac:dyDescent="0.85">
      <c r="A576" s="10">
        <v>1</v>
      </c>
      <c r="B576" s="48">
        <f>SUBTOTAL(103,$A$558:A576)</f>
        <v>19</v>
      </c>
      <c r="C576" s="13" t="s">
        <v>544</v>
      </c>
      <c r="D576" s="20">
        <v>83352.800000000003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55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0</v>
      </c>
      <c r="AD576" s="20">
        <v>83352.800000000003</v>
      </c>
      <c r="AE576" s="20">
        <v>0</v>
      </c>
      <c r="AF576" s="22">
        <v>2021</v>
      </c>
      <c r="AG576" s="22" t="s">
        <v>265</v>
      </c>
      <c r="AH576" s="22" t="s">
        <v>265</v>
      </c>
      <c r="AT576" s="10" t="e">
        <f t="shared" si="32"/>
        <v>#N/A</v>
      </c>
      <c r="BZ576" s="52"/>
      <c r="CD576" s="10" t="e">
        <f t="shared" si="30"/>
        <v>#N/A</v>
      </c>
    </row>
    <row r="577" spans="1:82" ht="61.5" x14ac:dyDescent="0.85">
      <c r="A577" s="10">
        <v>1</v>
      </c>
      <c r="B577" s="48">
        <f>SUBTOTAL(103,$A$558:A577)</f>
        <v>20</v>
      </c>
      <c r="C577" s="13" t="s">
        <v>545</v>
      </c>
      <c r="D577" s="20">
        <v>76248.11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55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0</v>
      </c>
      <c r="AD577" s="20">
        <v>76248.11</v>
      </c>
      <c r="AE577" s="20">
        <v>0</v>
      </c>
      <c r="AF577" s="22">
        <v>2021</v>
      </c>
      <c r="AG577" s="22" t="s">
        <v>265</v>
      </c>
      <c r="AH577" s="22" t="s">
        <v>265</v>
      </c>
      <c r="AT577" s="10" t="e">
        <f t="shared" si="32"/>
        <v>#N/A</v>
      </c>
      <c r="BZ577" s="52"/>
      <c r="CD577" s="10" t="e">
        <f t="shared" si="30"/>
        <v>#N/A</v>
      </c>
    </row>
    <row r="578" spans="1:82" ht="61.5" x14ac:dyDescent="0.85">
      <c r="A578" s="10">
        <v>1</v>
      </c>
      <c r="B578" s="48">
        <f>SUBTOTAL(103,$A$558:A578)</f>
        <v>21</v>
      </c>
      <c r="C578" s="13" t="s">
        <v>546</v>
      </c>
      <c r="D578" s="20">
        <v>2182292.5300000003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55">
        <v>0</v>
      </c>
      <c r="L578" s="20">
        <v>0</v>
      </c>
      <c r="M578" s="20">
        <v>999</v>
      </c>
      <c r="N578" s="20">
        <v>2150677.89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0">
        <v>0</v>
      </c>
      <c r="AC578" s="20">
        <v>31614.639999999999</v>
      </c>
      <c r="AD578" s="20">
        <v>0</v>
      </c>
      <c r="AE578" s="20">
        <v>0</v>
      </c>
      <c r="AF578" s="22" t="s">
        <v>265</v>
      </c>
      <c r="AG578" s="22">
        <v>2021</v>
      </c>
      <c r="AH578" s="23">
        <v>2021</v>
      </c>
      <c r="AT578" s="10" t="e">
        <f t="shared" si="32"/>
        <v>#N/A</v>
      </c>
      <c r="BZ578" s="52"/>
      <c r="CD578" s="10" t="e">
        <f t="shared" si="30"/>
        <v>#N/A</v>
      </c>
    </row>
    <row r="579" spans="1:82" ht="61.5" x14ac:dyDescent="0.85">
      <c r="A579" s="10">
        <v>1</v>
      </c>
      <c r="B579" s="48">
        <f>SUBTOTAL(103,$A$558:A579)</f>
        <v>22</v>
      </c>
      <c r="C579" s="13" t="s">
        <v>548</v>
      </c>
      <c r="D579" s="20">
        <v>1877750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55">
        <v>0</v>
      </c>
      <c r="L579" s="20">
        <v>0</v>
      </c>
      <c r="M579" s="20">
        <v>506.2</v>
      </c>
      <c r="N579" s="20">
        <v>1850000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27750</v>
      </c>
      <c r="AD579" s="20">
        <v>0</v>
      </c>
      <c r="AE579" s="20">
        <v>0</v>
      </c>
      <c r="AF579" s="22" t="s">
        <v>265</v>
      </c>
      <c r="AG579" s="22">
        <v>2021</v>
      </c>
      <c r="AH579" s="23">
        <v>2021</v>
      </c>
      <c r="AT579" s="10" t="e">
        <f t="shared" si="32"/>
        <v>#N/A</v>
      </c>
      <c r="BZ579" s="52"/>
      <c r="CD579" s="10" t="e">
        <f t="shared" si="30"/>
        <v>#N/A</v>
      </c>
    </row>
    <row r="580" spans="1:82" ht="61.5" x14ac:dyDescent="0.85">
      <c r="A580" s="10">
        <v>1</v>
      </c>
      <c r="B580" s="48">
        <f>SUBTOTAL(103,$A$558:A580)</f>
        <v>23</v>
      </c>
      <c r="C580" s="13" t="s">
        <v>549</v>
      </c>
      <c r="D580" s="20">
        <v>3020366.74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55">
        <v>0</v>
      </c>
      <c r="L580" s="20">
        <v>0</v>
      </c>
      <c r="M580" s="20">
        <v>925</v>
      </c>
      <c r="N580" s="20">
        <v>2976610.56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0</v>
      </c>
      <c r="AA580" s="20">
        <v>0</v>
      </c>
      <c r="AB580" s="20">
        <v>0</v>
      </c>
      <c r="AC580" s="27">
        <v>43756.18</v>
      </c>
      <c r="AD580" s="20">
        <v>0</v>
      </c>
      <c r="AE580" s="20">
        <v>0</v>
      </c>
      <c r="AF580" s="22" t="s">
        <v>265</v>
      </c>
      <c r="AG580" s="22">
        <v>2021</v>
      </c>
      <c r="AH580" s="23">
        <v>2021</v>
      </c>
      <c r="BZ580" s="52"/>
      <c r="CD580" s="10" t="e">
        <f t="shared" si="30"/>
        <v>#N/A</v>
      </c>
    </row>
    <row r="581" spans="1:82" ht="61.5" x14ac:dyDescent="0.85">
      <c r="A581" s="10">
        <v>1</v>
      </c>
      <c r="B581" s="48">
        <f>SUBTOTAL(103,$A$558:A581)</f>
        <v>24</v>
      </c>
      <c r="C581" s="13" t="s">
        <v>550</v>
      </c>
      <c r="D581" s="20">
        <v>99987.66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55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0</v>
      </c>
      <c r="X581" s="20">
        <v>0</v>
      </c>
      <c r="Y581" s="20">
        <v>0</v>
      </c>
      <c r="Z581" s="20">
        <v>0</v>
      </c>
      <c r="AA581" s="20">
        <v>0</v>
      </c>
      <c r="AB581" s="20">
        <v>0</v>
      </c>
      <c r="AC581" s="20">
        <v>0</v>
      </c>
      <c r="AD581" s="20">
        <v>99987.66</v>
      </c>
      <c r="AE581" s="20">
        <v>0</v>
      </c>
      <c r="AF581" s="22">
        <v>2021</v>
      </c>
      <c r="AG581" s="22" t="s">
        <v>265</v>
      </c>
      <c r="AH581" s="22" t="s">
        <v>265</v>
      </c>
      <c r="AT581" s="10" t="e">
        <f>VLOOKUP(C581,AW:AX,2,FALSE)</f>
        <v>#N/A</v>
      </c>
      <c r="BZ581" s="52"/>
      <c r="CD581" s="10" t="e">
        <f t="shared" si="30"/>
        <v>#N/A</v>
      </c>
    </row>
    <row r="582" spans="1:82" ht="61.5" x14ac:dyDescent="0.85">
      <c r="A582" s="10">
        <v>1</v>
      </c>
      <c r="B582" s="48">
        <f>SUBTOTAL(103,$A$558:A582)</f>
        <v>25</v>
      </c>
      <c r="C582" s="13" t="s">
        <v>551</v>
      </c>
      <c r="D582" s="20">
        <v>1141875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55">
        <v>0</v>
      </c>
      <c r="L582" s="20">
        <v>0</v>
      </c>
      <c r="M582" s="20">
        <v>287</v>
      </c>
      <c r="N582" s="20">
        <v>1125000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0</v>
      </c>
      <c r="AA582" s="20">
        <v>0</v>
      </c>
      <c r="AB582" s="20">
        <v>0</v>
      </c>
      <c r="AC582" s="20">
        <v>16875</v>
      </c>
      <c r="AD582" s="20">
        <v>0</v>
      </c>
      <c r="AE582" s="20">
        <v>0</v>
      </c>
      <c r="AF582" s="22" t="s">
        <v>265</v>
      </c>
      <c r="AG582" s="22">
        <v>2021</v>
      </c>
      <c r="AH582" s="23">
        <v>2021</v>
      </c>
      <c r="AT582" s="10" t="e">
        <f>VLOOKUP(C582,AW:AX,2,FALSE)</f>
        <v>#N/A</v>
      </c>
      <c r="BZ582" s="52"/>
      <c r="CD582" s="10" t="e">
        <f t="shared" si="30"/>
        <v>#N/A</v>
      </c>
    </row>
    <row r="583" spans="1:82" ht="61.5" x14ac:dyDescent="0.85">
      <c r="A583" s="10">
        <v>1</v>
      </c>
      <c r="B583" s="48">
        <f>SUBTOTAL(103,$A$558:A583)</f>
        <v>26</v>
      </c>
      <c r="C583" s="13" t="s">
        <v>552</v>
      </c>
      <c r="D583" s="20">
        <v>2145058.59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55">
        <v>0</v>
      </c>
      <c r="L583" s="20">
        <v>0</v>
      </c>
      <c r="M583" s="20">
        <v>711.2</v>
      </c>
      <c r="N583" s="20">
        <v>2113983.04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31075.55</v>
      </c>
      <c r="AD583" s="20">
        <v>0</v>
      </c>
      <c r="AE583" s="20">
        <v>0</v>
      </c>
      <c r="AF583" s="22" t="s">
        <v>265</v>
      </c>
      <c r="AG583" s="22">
        <v>2021</v>
      </c>
      <c r="AH583" s="23">
        <v>2021</v>
      </c>
      <c r="AT583" s="10" t="e">
        <f>VLOOKUP(C583,AW:AX,2,FALSE)</f>
        <v>#N/A</v>
      </c>
      <c r="BZ583" s="52"/>
      <c r="CD583" s="10" t="e">
        <f t="shared" si="30"/>
        <v>#N/A</v>
      </c>
    </row>
    <row r="584" spans="1:82" ht="61.5" x14ac:dyDescent="0.85">
      <c r="A584" s="10">
        <v>1</v>
      </c>
      <c r="B584" s="48">
        <f>SUBTOTAL(103,$A$558:A584)</f>
        <v>27</v>
      </c>
      <c r="C584" s="13" t="s">
        <v>553</v>
      </c>
      <c r="D584" s="20">
        <v>77179.509999999995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55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120">
        <v>77179.509999999995</v>
      </c>
      <c r="AE584" s="20">
        <v>0</v>
      </c>
      <c r="AF584" s="22">
        <v>2021</v>
      </c>
      <c r="AG584" s="22" t="s">
        <v>265</v>
      </c>
      <c r="AH584" s="22" t="s">
        <v>265</v>
      </c>
      <c r="AT584" s="10" t="e">
        <f>VLOOKUP(C584,AW:AX,2,FALSE)</f>
        <v>#N/A</v>
      </c>
      <c r="BZ584" s="52"/>
      <c r="CD584" s="10" t="e">
        <f t="shared" si="30"/>
        <v>#N/A</v>
      </c>
    </row>
    <row r="585" spans="1:82" ht="61.5" x14ac:dyDescent="0.85">
      <c r="A585" s="10">
        <v>1</v>
      </c>
      <c r="B585" s="48">
        <f>SUBTOTAL(103,$A$558:A585)</f>
        <v>28</v>
      </c>
      <c r="C585" s="13" t="s">
        <v>1341</v>
      </c>
      <c r="D585" s="20">
        <v>99997.66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55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99997.66</v>
      </c>
      <c r="AE585" s="20">
        <v>0</v>
      </c>
      <c r="AF585" s="22">
        <v>2021</v>
      </c>
      <c r="AG585" s="22" t="s">
        <v>265</v>
      </c>
      <c r="AH585" s="22" t="s">
        <v>265</v>
      </c>
      <c r="BZ585" s="52"/>
      <c r="CD585" s="10" t="e">
        <f t="shared" si="30"/>
        <v>#N/A</v>
      </c>
    </row>
    <row r="586" spans="1:82" ht="61.5" x14ac:dyDescent="0.85">
      <c r="A586" s="10">
        <v>1</v>
      </c>
      <c r="B586" s="48">
        <f>SUBTOTAL(103,$A$558:A586)</f>
        <v>29</v>
      </c>
      <c r="C586" s="13" t="s">
        <v>1342</v>
      </c>
      <c r="D586" s="20">
        <v>99991.79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55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99991.79</v>
      </c>
      <c r="AE586" s="20">
        <v>0</v>
      </c>
      <c r="AF586" s="22">
        <v>2021</v>
      </c>
      <c r="AG586" s="22" t="s">
        <v>265</v>
      </c>
      <c r="AH586" s="22" t="s">
        <v>265</v>
      </c>
      <c r="BZ586" s="52"/>
      <c r="CD586" s="10" t="e">
        <f t="shared" si="30"/>
        <v>#N/A</v>
      </c>
    </row>
    <row r="587" spans="1:82" ht="61.5" x14ac:dyDescent="0.85">
      <c r="A587" s="10">
        <v>1</v>
      </c>
      <c r="B587" s="48">
        <f>SUBTOTAL(103,$A$558:A587)</f>
        <v>30</v>
      </c>
      <c r="C587" s="13" t="s">
        <v>1345</v>
      </c>
      <c r="D587" s="20">
        <v>99990.04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55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0</v>
      </c>
      <c r="W587" s="20">
        <v>0</v>
      </c>
      <c r="X587" s="20">
        <v>0</v>
      </c>
      <c r="Y587" s="20">
        <v>0</v>
      </c>
      <c r="Z587" s="20">
        <v>0</v>
      </c>
      <c r="AA587" s="20">
        <v>0</v>
      </c>
      <c r="AB587" s="20">
        <v>0</v>
      </c>
      <c r="AC587" s="20">
        <v>0</v>
      </c>
      <c r="AD587" s="20">
        <v>99990.04</v>
      </c>
      <c r="AE587" s="20">
        <v>0</v>
      </c>
      <c r="AF587" s="22">
        <v>2021</v>
      </c>
      <c r="AG587" s="22" t="s">
        <v>265</v>
      </c>
      <c r="AH587" s="22" t="s">
        <v>265</v>
      </c>
      <c r="BZ587" s="52"/>
      <c r="CD587" s="10" t="e">
        <f t="shared" si="30"/>
        <v>#N/A</v>
      </c>
    </row>
    <row r="588" spans="1:82" ht="61.5" x14ac:dyDescent="0.85">
      <c r="A588" s="10">
        <v>1</v>
      </c>
      <c r="B588" s="48">
        <f>SUBTOTAL(103,$A$558:A588)</f>
        <v>31</v>
      </c>
      <c r="C588" s="13" t="s">
        <v>1035</v>
      </c>
      <c r="D588" s="20">
        <v>2198934.85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55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1173.74</v>
      </c>
      <c r="R588" s="120">
        <v>2167078.79</v>
      </c>
      <c r="S588" s="20">
        <v>0</v>
      </c>
      <c r="T588" s="20">
        <v>0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0</v>
      </c>
      <c r="AA588" s="20">
        <v>0</v>
      </c>
      <c r="AB588" s="20">
        <v>0</v>
      </c>
      <c r="AC588" s="27">
        <v>31856.06</v>
      </c>
      <c r="AD588" s="20">
        <v>0</v>
      </c>
      <c r="AE588" s="20">
        <v>0</v>
      </c>
      <c r="AF588" s="22" t="s">
        <v>265</v>
      </c>
      <c r="AG588" s="22">
        <v>2021</v>
      </c>
      <c r="AH588" s="23">
        <v>2021</v>
      </c>
      <c r="BZ588" s="52"/>
      <c r="CD588" s="10" t="e">
        <f t="shared" ref="CD588:CD608" si="33">VLOOKUP(C588,CE:CF,2,FALSE)</f>
        <v>#N/A</v>
      </c>
    </row>
    <row r="589" spans="1:82" ht="61.5" x14ac:dyDescent="0.85">
      <c r="A589" s="10">
        <v>1</v>
      </c>
      <c r="B589" s="48">
        <f>SUBTOTAL(103,$A$558:A589)</f>
        <v>32</v>
      </c>
      <c r="C589" s="13" t="s">
        <v>1364</v>
      </c>
      <c r="D589" s="20">
        <v>3863646.31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55">
        <v>0</v>
      </c>
      <c r="L589" s="20">
        <v>0</v>
      </c>
      <c r="M589" s="20">
        <v>931.14</v>
      </c>
      <c r="N589" s="20">
        <v>3806548.09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0</v>
      </c>
      <c r="Z589" s="20">
        <v>0</v>
      </c>
      <c r="AA589" s="20">
        <v>0</v>
      </c>
      <c r="AB589" s="20">
        <v>0</v>
      </c>
      <c r="AC589" s="20">
        <v>57098.22</v>
      </c>
      <c r="AD589" s="20">
        <v>0</v>
      </c>
      <c r="AE589" s="20">
        <v>0</v>
      </c>
      <c r="AF589" s="22" t="s">
        <v>265</v>
      </c>
      <c r="AG589" s="22">
        <v>2021</v>
      </c>
      <c r="AH589" s="23">
        <v>2021</v>
      </c>
      <c r="BZ589" s="52"/>
      <c r="CD589" s="10" t="e">
        <f t="shared" si="33"/>
        <v>#N/A</v>
      </c>
    </row>
    <row r="590" spans="1:82" ht="61.5" x14ac:dyDescent="0.85">
      <c r="A590" s="10">
        <v>1</v>
      </c>
      <c r="B590" s="48">
        <f>SUBTOTAL(103,$A$558:A590)</f>
        <v>33</v>
      </c>
      <c r="C590" s="13" t="s">
        <v>1085</v>
      </c>
      <c r="D590" s="20">
        <v>2839946.57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55">
        <v>0</v>
      </c>
      <c r="L590" s="20">
        <v>0</v>
      </c>
      <c r="M590" s="20">
        <v>453.4</v>
      </c>
      <c r="N590" s="20">
        <v>2797976.92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0</v>
      </c>
      <c r="AA590" s="20">
        <v>0</v>
      </c>
      <c r="AB590" s="20">
        <v>0</v>
      </c>
      <c r="AC590" s="20">
        <v>41969.65</v>
      </c>
      <c r="AD590" s="20">
        <v>0</v>
      </c>
      <c r="AE590" s="20">
        <v>0</v>
      </c>
      <c r="AF590" s="22" t="s">
        <v>265</v>
      </c>
      <c r="AG590" s="22">
        <v>2021</v>
      </c>
      <c r="AH590" s="23">
        <v>2021</v>
      </c>
      <c r="BZ590" s="52"/>
      <c r="CD590" s="10">
        <f t="shared" si="33"/>
        <v>453.4</v>
      </c>
    </row>
    <row r="591" spans="1:82" ht="61.5" x14ac:dyDescent="0.85">
      <c r="A591" s="10">
        <v>1</v>
      </c>
      <c r="B591" s="48">
        <f>SUBTOTAL(103,$A$558:A591)</f>
        <v>34</v>
      </c>
      <c r="C591" s="13" t="s">
        <v>1574</v>
      </c>
      <c r="D591" s="20">
        <v>3146857.02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55">
        <v>0</v>
      </c>
      <c r="L591" s="20">
        <v>0</v>
      </c>
      <c r="M591" s="20">
        <v>994.46</v>
      </c>
      <c r="N591" s="27">
        <v>3101632.02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0</v>
      </c>
      <c r="U591" s="20">
        <v>0</v>
      </c>
      <c r="V591" s="20">
        <v>0</v>
      </c>
      <c r="W591" s="20">
        <v>0</v>
      </c>
      <c r="X591" s="20">
        <v>0</v>
      </c>
      <c r="Y591" s="20">
        <v>0</v>
      </c>
      <c r="Z591" s="20">
        <v>0</v>
      </c>
      <c r="AA591" s="20">
        <v>0</v>
      </c>
      <c r="AB591" s="20">
        <v>0</v>
      </c>
      <c r="AC591" s="20">
        <v>45225</v>
      </c>
      <c r="AD591" s="20">
        <v>0</v>
      </c>
      <c r="AE591" s="20">
        <v>0</v>
      </c>
      <c r="AF591" s="22" t="s">
        <v>265</v>
      </c>
      <c r="AG591" s="22">
        <v>2021</v>
      </c>
      <c r="AH591" s="23">
        <v>2021</v>
      </c>
      <c r="BZ591" s="52"/>
      <c r="CD591" s="10" t="e">
        <f t="shared" si="33"/>
        <v>#N/A</v>
      </c>
    </row>
    <row r="592" spans="1:82" ht="61.5" x14ac:dyDescent="0.85">
      <c r="A592" s="10">
        <v>1</v>
      </c>
      <c r="B592" s="48">
        <f>SUBTOTAL(103,$A$558:A592)</f>
        <v>35</v>
      </c>
      <c r="C592" s="13" t="s">
        <v>1576</v>
      </c>
      <c r="D592" s="20">
        <v>99996.47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55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0</v>
      </c>
      <c r="AA592" s="20">
        <v>0</v>
      </c>
      <c r="AB592" s="20">
        <v>0</v>
      </c>
      <c r="AC592" s="20">
        <v>0</v>
      </c>
      <c r="AD592" s="20">
        <v>99996.47</v>
      </c>
      <c r="AE592" s="20">
        <v>0</v>
      </c>
      <c r="AF592" s="22">
        <v>2021</v>
      </c>
      <c r="AG592" s="22" t="s">
        <v>265</v>
      </c>
      <c r="AH592" s="22" t="s">
        <v>265</v>
      </c>
      <c r="BZ592" s="52"/>
      <c r="CD592" s="10" t="e">
        <f t="shared" si="33"/>
        <v>#N/A</v>
      </c>
    </row>
    <row r="593" spans="1:84" ht="61.5" x14ac:dyDescent="0.85">
      <c r="A593" s="10">
        <v>1</v>
      </c>
      <c r="B593" s="48">
        <f>SUBTOTAL(103,$A$558:A593)</f>
        <v>36</v>
      </c>
      <c r="C593" s="13" t="s">
        <v>1643</v>
      </c>
      <c r="D593" s="20">
        <v>2873967.7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55">
        <v>2</v>
      </c>
      <c r="L593" s="20">
        <v>2873967.7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Z593" s="20">
        <v>0</v>
      </c>
      <c r="AA593" s="20">
        <v>0</v>
      </c>
      <c r="AB593" s="20">
        <v>0</v>
      </c>
      <c r="AC593" s="20">
        <v>0</v>
      </c>
      <c r="AD593" s="20">
        <v>0</v>
      </c>
      <c r="AE593" s="20">
        <v>0</v>
      </c>
      <c r="AF593" s="22" t="s">
        <v>265</v>
      </c>
      <c r="AG593" s="22">
        <v>2021</v>
      </c>
      <c r="AH593" s="23" t="s">
        <v>265</v>
      </c>
      <c r="BZ593" s="52"/>
      <c r="CD593" s="10" t="e">
        <f t="shared" si="33"/>
        <v>#N/A</v>
      </c>
    </row>
    <row r="594" spans="1:84" ht="61.5" x14ac:dyDescent="0.85">
      <c r="A594" s="10">
        <v>1</v>
      </c>
      <c r="B594" s="48">
        <f>SUBTOTAL(103,$A$558:A594)</f>
        <v>37</v>
      </c>
      <c r="C594" s="13" t="s">
        <v>480</v>
      </c>
      <c r="D594" s="20">
        <v>1511938.35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55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120">
        <v>539</v>
      </c>
      <c r="R594" s="120">
        <v>1491357.61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0</v>
      </c>
      <c r="AA594" s="20">
        <v>0</v>
      </c>
      <c r="AB594" s="20">
        <v>0</v>
      </c>
      <c r="AC594" s="120">
        <v>20580.740000000002</v>
      </c>
      <c r="AD594" s="20">
        <v>0</v>
      </c>
      <c r="AE594" s="20">
        <v>0</v>
      </c>
      <c r="AF594" s="22" t="s">
        <v>265</v>
      </c>
      <c r="AG594" s="22">
        <v>2021</v>
      </c>
      <c r="AH594" s="22">
        <v>2021</v>
      </c>
      <c r="AT594" s="10" t="e">
        <f>VLOOKUP(C594,AW:AX,2,FALSE)</f>
        <v>#N/A</v>
      </c>
      <c r="AW594" s="10" t="s">
        <v>785</v>
      </c>
      <c r="AX594" s="10">
        <v>1</v>
      </c>
      <c r="BZ594" s="52"/>
      <c r="CD594" s="10" t="e">
        <f t="shared" si="33"/>
        <v>#N/A</v>
      </c>
      <c r="CE594" s="69" t="s">
        <v>636</v>
      </c>
      <c r="CF594" s="69">
        <v>900</v>
      </c>
    </row>
    <row r="595" spans="1:84" ht="61.5" x14ac:dyDescent="0.85">
      <c r="A595" s="10">
        <v>1</v>
      </c>
      <c r="B595" s="48">
        <f>SUBTOTAL(103,$A$558:A595)</f>
        <v>38</v>
      </c>
      <c r="C595" s="13" t="s">
        <v>485</v>
      </c>
      <c r="D595" s="20">
        <v>2422779.04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55">
        <v>1</v>
      </c>
      <c r="L595" s="20">
        <v>2270000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Z595" s="20">
        <v>0</v>
      </c>
      <c r="AA595" s="20">
        <v>0</v>
      </c>
      <c r="AB595" s="20">
        <v>0</v>
      </c>
      <c r="AC595" s="20">
        <v>34050</v>
      </c>
      <c r="AD595" s="27">
        <v>118729.04</v>
      </c>
      <c r="AE595" s="20">
        <v>0</v>
      </c>
      <c r="AF595" s="22">
        <v>2021</v>
      </c>
      <c r="AG595" s="22">
        <v>2021</v>
      </c>
      <c r="AH595" s="22">
        <v>2021</v>
      </c>
      <c r="AT595" s="10" t="e">
        <f>VLOOKUP(C595,AW:AX,2,FALSE)</f>
        <v>#N/A</v>
      </c>
      <c r="BZ595" s="52"/>
      <c r="CD595" s="10" t="e">
        <f t="shared" si="33"/>
        <v>#N/A</v>
      </c>
      <c r="CE595" s="69" t="s">
        <v>167</v>
      </c>
      <c r="CF595" s="69">
        <v>412.82</v>
      </c>
    </row>
    <row r="596" spans="1:84" ht="61.5" x14ac:dyDescent="0.85">
      <c r="A596" s="10">
        <v>1</v>
      </c>
      <c r="B596" s="48">
        <f>SUBTOTAL(103,$A$558:A596)</f>
        <v>39</v>
      </c>
      <c r="C596" s="13" t="s">
        <v>492</v>
      </c>
      <c r="D596" s="20">
        <v>1994020.5499999998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55">
        <v>0</v>
      </c>
      <c r="L596" s="20">
        <v>0</v>
      </c>
      <c r="M596" s="120">
        <v>479</v>
      </c>
      <c r="N596" s="120">
        <v>1966877.64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27142.91</v>
      </c>
      <c r="AD596" s="20">
        <v>0</v>
      </c>
      <c r="AE596" s="20">
        <v>0</v>
      </c>
      <c r="AF596" s="22" t="s">
        <v>265</v>
      </c>
      <c r="AG596" s="22">
        <v>2021</v>
      </c>
      <c r="AH596" s="22">
        <v>2021</v>
      </c>
      <c r="AT596" s="10" t="e">
        <f>VLOOKUP(C596,AW:AX,2,FALSE)</f>
        <v>#N/A</v>
      </c>
      <c r="BZ596" s="52"/>
      <c r="CD596" s="10" t="e">
        <f t="shared" si="33"/>
        <v>#N/A</v>
      </c>
      <c r="CE596" s="69" t="s">
        <v>508</v>
      </c>
      <c r="CF596" s="69">
        <v>777.1</v>
      </c>
    </row>
    <row r="597" spans="1:84" ht="61.5" x14ac:dyDescent="0.85">
      <c r="A597" s="10">
        <v>1</v>
      </c>
      <c r="B597" s="48">
        <f>SUBTOTAL(103,$A$558:A597)</f>
        <v>40</v>
      </c>
      <c r="C597" s="13" t="s">
        <v>1572</v>
      </c>
      <c r="D597" s="20">
        <v>2018639.07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55">
        <v>0</v>
      </c>
      <c r="L597" s="20">
        <v>0</v>
      </c>
      <c r="M597" s="120">
        <v>573</v>
      </c>
      <c r="N597" s="120">
        <v>1991161.05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Z597" s="20">
        <v>0</v>
      </c>
      <c r="AA597" s="20">
        <v>0</v>
      </c>
      <c r="AB597" s="20">
        <v>0</v>
      </c>
      <c r="AC597" s="120">
        <v>27478.02</v>
      </c>
      <c r="AD597" s="20">
        <v>0</v>
      </c>
      <c r="AE597" s="20">
        <v>0</v>
      </c>
      <c r="AF597" s="22" t="s">
        <v>265</v>
      </c>
      <c r="AG597" s="22">
        <v>2021</v>
      </c>
      <c r="AH597" s="22">
        <v>2021</v>
      </c>
      <c r="BZ597" s="52"/>
      <c r="CD597" s="10" t="e">
        <f t="shared" si="33"/>
        <v>#N/A</v>
      </c>
      <c r="CE597" s="69" t="s">
        <v>1514</v>
      </c>
      <c r="CF597" s="69">
        <v>747.3</v>
      </c>
    </row>
    <row r="598" spans="1:84" ht="61.5" x14ac:dyDescent="0.85">
      <c r="A598" s="10">
        <v>1</v>
      </c>
      <c r="B598" s="48">
        <f>SUBTOTAL(103,$A$558:A598)</f>
        <v>41</v>
      </c>
      <c r="C598" s="13" t="s">
        <v>1655</v>
      </c>
      <c r="D598" s="20">
        <v>6556437.4000000004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57">
        <v>4</v>
      </c>
      <c r="L598" s="20">
        <v>6423566.4000000004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0</v>
      </c>
      <c r="AA598" s="20">
        <v>0</v>
      </c>
      <c r="AB598" s="20">
        <v>0</v>
      </c>
      <c r="AC598" s="20">
        <v>0</v>
      </c>
      <c r="AD598" s="20">
        <v>132871</v>
      </c>
      <c r="AE598" s="20">
        <v>0</v>
      </c>
      <c r="AF598" s="22">
        <v>2021</v>
      </c>
      <c r="AG598" s="22">
        <v>2021</v>
      </c>
      <c r="AH598" s="23" t="s">
        <v>265</v>
      </c>
      <c r="BZ598" s="52"/>
      <c r="CD598" s="10" t="e">
        <f t="shared" si="33"/>
        <v>#N/A</v>
      </c>
    </row>
    <row r="599" spans="1:84" ht="61.5" x14ac:dyDescent="0.85">
      <c r="A599" s="10">
        <v>1</v>
      </c>
      <c r="B599" s="48">
        <f>SUBTOTAL(103,$A$558:A599)</f>
        <v>42</v>
      </c>
      <c r="C599" s="13" t="s">
        <v>1656</v>
      </c>
      <c r="D599" s="20">
        <v>2887325.06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55">
        <v>0</v>
      </c>
      <c r="L599" s="20">
        <v>0</v>
      </c>
      <c r="M599" s="20">
        <v>813.36</v>
      </c>
      <c r="N599" s="20">
        <v>2732670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  <c r="Z599" s="20">
        <v>0</v>
      </c>
      <c r="AA599" s="20">
        <v>0</v>
      </c>
      <c r="AB599" s="20">
        <v>0</v>
      </c>
      <c r="AC599" s="20">
        <v>66837.98</v>
      </c>
      <c r="AD599" s="27">
        <v>87817.08</v>
      </c>
      <c r="AE599" s="20">
        <v>0</v>
      </c>
      <c r="AF599" s="22">
        <v>2021</v>
      </c>
      <c r="AG599" s="22">
        <v>2021</v>
      </c>
      <c r="AH599" s="22">
        <v>2021</v>
      </c>
      <c r="BZ599" s="52"/>
      <c r="CD599" s="10" t="e">
        <f t="shared" si="33"/>
        <v>#N/A</v>
      </c>
    </row>
    <row r="600" spans="1:84" ht="61.5" x14ac:dyDescent="0.85">
      <c r="A600" s="10">
        <v>1</v>
      </c>
      <c r="B600" s="48">
        <f>SUBTOTAL(103,$A$558:A600)</f>
        <v>43</v>
      </c>
      <c r="C600" s="13" t="s">
        <v>1827</v>
      </c>
      <c r="D600" s="20">
        <v>99980.24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55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0">
        <v>0</v>
      </c>
      <c r="AC600" s="20">
        <v>0</v>
      </c>
      <c r="AD600" s="120">
        <v>99980.24</v>
      </c>
      <c r="AE600" s="20">
        <v>0</v>
      </c>
      <c r="AF600" s="22">
        <v>2021</v>
      </c>
      <c r="AG600" s="22" t="s">
        <v>265</v>
      </c>
      <c r="AH600" s="22" t="s">
        <v>265</v>
      </c>
      <c r="BZ600" s="52"/>
      <c r="CD600" s="10" t="e">
        <f t="shared" si="33"/>
        <v>#N/A</v>
      </c>
    </row>
    <row r="601" spans="1:84" ht="61.5" x14ac:dyDescent="0.85">
      <c r="A601" s="10">
        <v>1</v>
      </c>
      <c r="B601" s="48">
        <f>SUBTOTAL(103,$A$558:A601)</f>
        <v>44</v>
      </c>
      <c r="C601" s="13" t="s">
        <v>1869</v>
      </c>
      <c r="D601" s="20">
        <v>99982.67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55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  <c r="Z601" s="20">
        <v>0</v>
      </c>
      <c r="AA601" s="20">
        <v>0</v>
      </c>
      <c r="AB601" s="20">
        <v>0</v>
      </c>
      <c r="AC601" s="20">
        <v>0</v>
      </c>
      <c r="AD601" s="20">
        <v>99982.67</v>
      </c>
      <c r="AE601" s="20">
        <v>0</v>
      </c>
      <c r="AF601" s="22">
        <v>2021</v>
      </c>
      <c r="AG601" s="22" t="s">
        <v>265</v>
      </c>
      <c r="AH601" s="22" t="s">
        <v>265</v>
      </c>
      <c r="BZ601" s="52"/>
      <c r="CD601" s="10" t="e">
        <f t="shared" si="33"/>
        <v>#N/A</v>
      </c>
    </row>
    <row r="602" spans="1:84" ht="61.5" x14ac:dyDescent="0.85">
      <c r="A602" s="10">
        <v>1</v>
      </c>
      <c r="B602" s="48">
        <f>SUBTOTAL(103,$A$558:A602)</f>
        <v>45</v>
      </c>
      <c r="C602" s="13" t="s">
        <v>1870</v>
      </c>
      <c r="D602" s="20">
        <v>4348676.0199999996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55">
        <v>0</v>
      </c>
      <c r="L602" s="20">
        <v>0</v>
      </c>
      <c r="M602" s="20">
        <v>855</v>
      </c>
      <c r="N602" s="20">
        <v>4200000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0</v>
      </c>
      <c r="AA602" s="20">
        <v>0</v>
      </c>
      <c r="AB602" s="20">
        <v>0</v>
      </c>
      <c r="AC602" s="20">
        <v>63000</v>
      </c>
      <c r="AD602" s="20">
        <v>85676.02</v>
      </c>
      <c r="AE602" s="20">
        <v>0</v>
      </c>
      <c r="AF602" s="22">
        <v>2021</v>
      </c>
      <c r="AG602" s="22">
        <v>2021</v>
      </c>
      <c r="AH602" s="22">
        <v>2021</v>
      </c>
      <c r="BZ602" s="52"/>
      <c r="CD602" s="10" t="e">
        <f t="shared" si="33"/>
        <v>#N/A</v>
      </c>
    </row>
    <row r="603" spans="1:84" ht="61.5" x14ac:dyDescent="0.85">
      <c r="A603" s="10">
        <v>1</v>
      </c>
      <c r="B603" s="48">
        <f>SUBTOTAL(103,$A$558:A603)</f>
        <v>46</v>
      </c>
      <c r="C603" s="13" t="s">
        <v>1871</v>
      </c>
      <c r="D603" s="20">
        <v>4350824.5599999996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55">
        <v>0</v>
      </c>
      <c r="L603" s="20">
        <v>0</v>
      </c>
      <c r="M603" s="20">
        <v>855</v>
      </c>
      <c r="N603" s="20">
        <v>4200000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63000</v>
      </c>
      <c r="AD603" s="27">
        <v>87824.56</v>
      </c>
      <c r="AE603" s="20">
        <v>0</v>
      </c>
      <c r="AF603" s="22">
        <v>2021</v>
      </c>
      <c r="AG603" s="22">
        <v>2021</v>
      </c>
      <c r="AH603" s="22">
        <v>2021</v>
      </c>
      <c r="BZ603" s="52"/>
      <c r="CD603" s="10" t="e">
        <f t="shared" si="33"/>
        <v>#N/A</v>
      </c>
    </row>
    <row r="604" spans="1:84" ht="61.5" x14ac:dyDescent="0.85">
      <c r="A604" s="10">
        <v>1</v>
      </c>
      <c r="B604" s="48">
        <f>SUBTOTAL(103,$A$558:A604)</f>
        <v>47</v>
      </c>
      <c r="C604" s="13" t="s">
        <v>1872</v>
      </c>
      <c r="D604" s="20">
        <v>5174988.24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55">
        <v>0</v>
      </c>
      <c r="L604" s="20">
        <v>0</v>
      </c>
      <c r="M604" s="20">
        <v>1036</v>
      </c>
      <c r="N604" s="20">
        <v>5012161.63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0</v>
      </c>
      <c r="AA604" s="20">
        <v>0</v>
      </c>
      <c r="AB604" s="20">
        <v>0</v>
      </c>
      <c r="AC604" s="20">
        <v>75000</v>
      </c>
      <c r="AD604" s="20">
        <v>87826.61</v>
      </c>
      <c r="AE604" s="20">
        <v>0</v>
      </c>
      <c r="AF604" s="22">
        <v>2021</v>
      </c>
      <c r="AG604" s="22">
        <v>2021</v>
      </c>
      <c r="AH604" s="22">
        <v>2021</v>
      </c>
      <c r="BZ604" s="52"/>
      <c r="CD604" s="10" t="e">
        <f t="shared" si="33"/>
        <v>#N/A</v>
      </c>
    </row>
    <row r="605" spans="1:84" ht="61.5" x14ac:dyDescent="0.85">
      <c r="A605" s="10">
        <v>1</v>
      </c>
      <c r="B605" s="48">
        <f>SUBTOTAL(103,$A$558:A605)</f>
        <v>48</v>
      </c>
      <c r="C605" s="13" t="s">
        <v>1034</v>
      </c>
      <c r="D605" s="20">
        <v>1768613.96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55">
        <v>0</v>
      </c>
      <c r="L605" s="20">
        <v>0</v>
      </c>
      <c r="M605" s="27">
        <v>504</v>
      </c>
      <c r="N605" s="27">
        <v>1737393.43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31220.53</v>
      </c>
      <c r="AD605" s="20">
        <v>0</v>
      </c>
      <c r="AE605" s="20">
        <v>0</v>
      </c>
      <c r="AF605" s="22" t="s">
        <v>265</v>
      </c>
      <c r="AG605" s="22">
        <v>2021</v>
      </c>
      <c r="AH605" s="22">
        <v>2021</v>
      </c>
      <c r="AT605" s="10" t="e">
        <f>VLOOKUP(C605,AW:AX,2,FALSE)</f>
        <v>#N/A</v>
      </c>
      <c r="AW605" s="10" t="s">
        <v>384</v>
      </c>
      <c r="AX605" s="10">
        <v>1</v>
      </c>
      <c r="BZ605" s="52"/>
      <c r="CD605" s="10" t="e">
        <f t="shared" si="33"/>
        <v>#N/A</v>
      </c>
      <c r="CE605" s="69" t="s">
        <v>481</v>
      </c>
      <c r="CF605" s="69">
        <v>761.5</v>
      </c>
    </row>
    <row r="606" spans="1:84" ht="61.5" x14ac:dyDescent="0.85">
      <c r="A606" s="10">
        <v>1</v>
      </c>
      <c r="B606" s="48">
        <f>SUBTOTAL(103,$A$558:A606)</f>
        <v>49</v>
      </c>
      <c r="C606" s="13" t="s">
        <v>477</v>
      </c>
      <c r="D606" s="20">
        <v>2481174.12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55">
        <v>0</v>
      </c>
      <c r="L606" s="20">
        <v>0</v>
      </c>
      <c r="M606" s="27">
        <v>669.93</v>
      </c>
      <c r="N606" s="27">
        <v>2447400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0">
        <v>0</v>
      </c>
      <c r="AC606" s="27">
        <v>33774.120000000003</v>
      </c>
      <c r="AD606" s="20">
        <v>0</v>
      </c>
      <c r="AE606" s="20">
        <v>0</v>
      </c>
      <c r="AF606" s="22" t="s">
        <v>265</v>
      </c>
      <c r="AG606" s="22">
        <v>2021</v>
      </c>
      <c r="AH606" s="22">
        <v>2021</v>
      </c>
      <c r="AT606" s="10" t="e">
        <f>VLOOKUP(C606,AW:AX,2,FALSE)</f>
        <v>#N/A</v>
      </c>
      <c r="AW606" s="10" t="s">
        <v>421</v>
      </c>
      <c r="AX606" s="10">
        <v>1</v>
      </c>
      <c r="BZ606" s="52"/>
      <c r="CD606" s="10" t="e">
        <f t="shared" si="33"/>
        <v>#N/A</v>
      </c>
      <c r="CE606" s="69" t="s">
        <v>440</v>
      </c>
      <c r="CF606" s="69">
        <v>865.12</v>
      </c>
    </row>
    <row r="607" spans="1:84" ht="61.5" x14ac:dyDescent="0.85">
      <c r="A607" s="10">
        <v>1</v>
      </c>
      <c r="B607" s="48">
        <f>SUBTOTAL(103,$A$558:A607)</f>
        <v>50</v>
      </c>
      <c r="C607" s="13" t="s">
        <v>1064</v>
      </c>
      <c r="D607" s="20">
        <v>2086713.73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55">
        <v>0</v>
      </c>
      <c r="L607" s="20">
        <v>0</v>
      </c>
      <c r="M607" s="27">
        <v>1185.2</v>
      </c>
      <c r="N607" s="27">
        <v>2056027.52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7">
        <v>30686.21</v>
      </c>
      <c r="AD607" s="20">
        <v>0</v>
      </c>
      <c r="AE607" s="20">
        <v>0</v>
      </c>
      <c r="AF607" s="22" t="s">
        <v>265</v>
      </c>
      <c r="AG607" s="22">
        <v>2021</v>
      </c>
      <c r="AH607" s="22">
        <v>2021</v>
      </c>
      <c r="BZ607" s="52"/>
      <c r="CD607" s="10">
        <f t="shared" si="33"/>
        <v>1147.7</v>
      </c>
      <c r="CE607" s="69" t="s">
        <v>1148</v>
      </c>
      <c r="CF607" s="69">
        <v>1906.5</v>
      </c>
    </row>
    <row r="608" spans="1:84" ht="61.5" x14ac:dyDescent="0.85">
      <c r="A608" s="10">
        <v>1</v>
      </c>
      <c r="B608" s="48">
        <f>SUBTOTAL(103,$A$558:A608)</f>
        <v>51</v>
      </c>
      <c r="C608" s="13" t="s">
        <v>1546</v>
      </c>
      <c r="D608" s="20">
        <v>7374001.2199999997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55">
        <v>0</v>
      </c>
      <c r="L608" s="20">
        <v>0</v>
      </c>
      <c r="M608" s="67">
        <v>1133.9000000000001</v>
      </c>
      <c r="N608" s="27">
        <v>7273625.1899999995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0</v>
      </c>
      <c r="AA608" s="20">
        <v>0</v>
      </c>
      <c r="AB608" s="20">
        <v>0</v>
      </c>
      <c r="AC608" s="27">
        <v>100376.03</v>
      </c>
      <c r="AD608" s="20">
        <v>0</v>
      </c>
      <c r="AE608" s="20">
        <v>0</v>
      </c>
      <c r="AF608" s="22" t="s">
        <v>265</v>
      </c>
      <c r="AG608" s="22">
        <v>2021</v>
      </c>
      <c r="AH608" s="22">
        <v>2021</v>
      </c>
      <c r="BZ608" s="52"/>
      <c r="CD608" s="10" t="e">
        <f t="shared" si="33"/>
        <v>#N/A</v>
      </c>
      <c r="CE608" s="69" t="s">
        <v>1202</v>
      </c>
      <c r="CF608" s="69">
        <v>901.42</v>
      </c>
    </row>
    <row r="609" spans="1:84" ht="61.5" x14ac:dyDescent="0.85">
      <c r="A609" s="10">
        <v>1</v>
      </c>
      <c r="B609" s="48">
        <f>SUBTOTAL(103,$A$558:A609)</f>
        <v>52</v>
      </c>
      <c r="C609" s="13" t="s">
        <v>563</v>
      </c>
      <c r="D609" s="20">
        <v>1962577.5599999998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55">
        <v>0</v>
      </c>
      <c r="L609" s="20">
        <v>0</v>
      </c>
      <c r="M609" s="20">
        <v>767.4</v>
      </c>
      <c r="N609" s="20">
        <v>1935812.93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0">
        <v>0</v>
      </c>
      <c r="AC609" s="20">
        <v>26764.63</v>
      </c>
      <c r="AD609" s="20">
        <v>0</v>
      </c>
      <c r="AE609" s="20">
        <v>0</v>
      </c>
      <c r="AF609" s="22" t="s">
        <v>265</v>
      </c>
      <c r="AG609" s="22">
        <v>2021</v>
      </c>
      <c r="AH609" s="22">
        <v>2021</v>
      </c>
      <c r="AT609" s="10" t="e">
        <f>VLOOKUP(C609,AW:AX,2,FALSE)</f>
        <v>#N/A</v>
      </c>
      <c r="BZ609" s="52"/>
    </row>
    <row r="610" spans="1:84" ht="61.5" x14ac:dyDescent="0.85">
      <c r="A610" s="10">
        <v>1</v>
      </c>
      <c r="B610" s="48">
        <f>SUBTOTAL(103,$A$558:A610)</f>
        <v>53</v>
      </c>
      <c r="C610" s="13" t="s">
        <v>1547</v>
      </c>
      <c r="D610" s="20">
        <v>2362146.4899999998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55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7">
        <v>1173</v>
      </c>
      <c r="R610" s="27">
        <v>2329992.59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0</v>
      </c>
      <c r="AA610" s="20">
        <v>0</v>
      </c>
      <c r="AB610" s="20">
        <v>0</v>
      </c>
      <c r="AC610" s="27">
        <v>32153.9</v>
      </c>
      <c r="AD610" s="20">
        <v>0</v>
      </c>
      <c r="AE610" s="20">
        <v>0</v>
      </c>
      <c r="AF610" s="22" t="s">
        <v>265</v>
      </c>
      <c r="AG610" s="22">
        <v>2021</v>
      </c>
      <c r="AH610" s="22">
        <v>2021</v>
      </c>
      <c r="BZ610" s="52"/>
      <c r="CD610" s="10" t="e">
        <f t="shared" ref="CD610:CD620" si="34">VLOOKUP(C610,CE:CF,2,FALSE)</f>
        <v>#N/A</v>
      </c>
      <c r="CE610" s="69" t="s">
        <v>44</v>
      </c>
      <c r="CF610" s="69">
        <v>631</v>
      </c>
    </row>
    <row r="611" spans="1:84" ht="61.5" x14ac:dyDescent="0.85">
      <c r="A611" s="10">
        <v>1</v>
      </c>
      <c r="B611" s="48">
        <f>SUBTOTAL(103,$A$558:A611)</f>
        <v>54</v>
      </c>
      <c r="C611" s="13" t="s">
        <v>487</v>
      </c>
      <c r="D611" s="20">
        <v>3603174.9400000004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55">
        <v>0</v>
      </c>
      <c r="L611" s="20">
        <v>0</v>
      </c>
      <c r="M611" s="27">
        <v>774</v>
      </c>
      <c r="N611" s="27">
        <v>3554127.97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0">
        <v>0</v>
      </c>
      <c r="AC611" s="27">
        <v>49046.97</v>
      </c>
      <c r="AD611" s="20">
        <v>0</v>
      </c>
      <c r="AE611" s="20">
        <v>0</v>
      </c>
      <c r="AF611" s="22" t="s">
        <v>265</v>
      </c>
      <c r="AG611" s="22">
        <v>2021</v>
      </c>
      <c r="AH611" s="22">
        <v>2021</v>
      </c>
      <c r="AT611" s="10" t="e">
        <f>VLOOKUP(C611,AW:AX,2,FALSE)</f>
        <v>#N/A</v>
      </c>
      <c r="BZ611" s="52"/>
      <c r="CD611" s="10" t="e">
        <f t="shared" si="34"/>
        <v>#N/A</v>
      </c>
      <c r="CE611" s="69" t="s">
        <v>150</v>
      </c>
      <c r="CF611" s="69">
        <v>833.9</v>
      </c>
    </row>
    <row r="612" spans="1:84" ht="61.5" x14ac:dyDescent="0.85">
      <c r="A612" s="10">
        <v>1</v>
      </c>
      <c r="B612" s="48">
        <f>SUBTOTAL(103,$A$558:A612)</f>
        <v>55</v>
      </c>
      <c r="C612" s="13" t="s">
        <v>1548</v>
      </c>
      <c r="D612" s="20">
        <v>2347629.29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55">
        <v>0</v>
      </c>
      <c r="L612" s="20">
        <v>0</v>
      </c>
      <c r="M612" s="67">
        <v>536.86</v>
      </c>
      <c r="N612" s="67">
        <v>2315673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7">
        <v>31956.29</v>
      </c>
      <c r="AD612" s="20">
        <v>0</v>
      </c>
      <c r="AE612" s="20">
        <v>0</v>
      </c>
      <c r="AF612" s="22" t="s">
        <v>265</v>
      </c>
      <c r="AG612" s="22">
        <v>2021</v>
      </c>
      <c r="AH612" s="22">
        <v>2021</v>
      </c>
      <c r="BZ612" s="52"/>
      <c r="CD612" s="10" t="e">
        <f t="shared" si="34"/>
        <v>#N/A</v>
      </c>
      <c r="CE612" s="69" t="s">
        <v>43</v>
      </c>
      <c r="CF612" s="69">
        <v>566</v>
      </c>
    </row>
    <row r="613" spans="1:84" ht="61.5" x14ac:dyDescent="0.85">
      <c r="A613" s="10">
        <v>1</v>
      </c>
      <c r="B613" s="48">
        <f>SUBTOTAL(103,$A$558:A613)</f>
        <v>56</v>
      </c>
      <c r="C613" s="13" t="s">
        <v>491</v>
      </c>
      <c r="D613" s="20">
        <v>675883.04</v>
      </c>
      <c r="E613" s="20">
        <v>0</v>
      </c>
      <c r="F613" s="20">
        <v>0</v>
      </c>
      <c r="G613" s="20">
        <v>600000</v>
      </c>
      <c r="H613" s="20">
        <v>0</v>
      </c>
      <c r="I613" s="20">
        <v>0</v>
      </c>
      <c r="J613" s="20">
        <v>0</v>
      </c>
      <c r="K613" s="55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9000</v>
      </c>
      <c r="AD613" s="20">
        <v>66883.039999999994</v>
      </c>
      <c r="AE613" s="20">
        <v>0</v>
      </c>
      <c r="AF613" s="22">
        <v>2021</v>
      </c>
      <c r="AG613" s="22">
        <v>2021</v>
      </c>
      <c r="AH613" s="22">
        <v>2021</v>
      </c>
      <c r="AT613" s="10" t="e">
        <f>VLOOKUP(C613,AW:AX,2,FALSE)</f>
        <v>#N/A</v>
      </c>
      <c r="BZ613" s="52"/>
      <c r="CD613" s="10" t="e">
        <f t="shared" si="34"/>
        <v>#N/A</v>
      </c>
      <c r="CE613" s="69" t="s">
        <v>504</v>
      </c>
      <c r="CF613" s="69">
        <v>702.2</v>
      </c>
    </row>
    <row r="614" spans="1:84" ht="61.5" x14ac:dyDescent="0.85">
      <c r="A614" s="10">
        <v>1</v>
      </c>
      <c r="B614" s="48">
        <f>SUBTOTAL(103,$A$558:A614)</f>
        <v>57</v>
      </c>
      <c r="C614" s="13" t="s">
        <v>493</v>
      </c>
      <c r="D614" s="20">
        <v>2521995.15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55">
        <v>0</v>
      </c>
      <c r="L614" s="20">
        <v>0</v>
      </c>
      <c r="M614" s="27">
        <v>595.05999999999995</v>
      </c>
      <c r="N614" s="27">
        <v>2485208.7799999998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36786.370000000003</v>
      </c>
      <c r="AD614" s="20">
        <v>0</v>
      </c>
      <c r="AE614" s="20">
        <v>0</v>
      </c>
      <c r="AF614" s="22" t="s">
        <v>265</v>
      </c>
      <c r="AG614" s="22">
        <v>2021</v>
      </c>
      <c r="AH614" s="22">
        <v>2021</v>
      </c>
      <c r="AT614" s="10" t="e">
        <f>VLOOKUP(C614,AW:AX,2,FALSE)</f>
        <v>#N/A</v>
      </c>
      <c r="BZ614" s="52"/>
      <c r="CD614" s="10" t="e">
        <f t="shared" si="34"/>
        <v>#N/A</v>
      </c>
      <c r="CE614" s="69" t="s">
        <v>509</v>
      </c>
      <c r="CF614" s="69">
        <v>1000</v>
      </c>
    </row>
    <row r="615" spans="1:84" ht="61.5" x14ac:dyDescent="0.85">
      <c r="A615" s="10">
        <v>1</v>
      </c>
      <c r="B615" s="48">
        <f>SUBTOTAL(103,$A$558:A615)</f>
        <v>58</v>
      </c>
      <c r="C615" s="13" t="s">
        <v>516</v>
      </c>
      <c r="D615" s="20">
        <v>1957983.6400000001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55">
        <v>0</v>
      </c>
      <c r="L615" s="20">
        <v>0</v>
      </c>
      <c r="M615" s="27">
        <v>549</v>
      </c>
      <c r="N615" s="27">
        <v>1931331.27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0">
        <v>0</v>
      </c>
      <c r="AC615" s="27">
        <v>26652.37</v>
      </c>
      <c r="AD615" s="20">
        <v>0</v>
      </c>
      <c r="AE615" s="20">
        <v>0</v>
      </c>
      <c r="AF615" s="22" t="s">
        <v>265</v>
      </c>
      <c r="AG615" s="22">
        <v>2021</v>
      </c>
      <c r="AH615" s="22">
        <v>2021</v>
      </c>
      <c r="AT615" s="10" t="e">
        <f>VLOOKUP(C615,AW:AX,2,FALSE)</f>
        <v>#N/A</v>
      </c>
      <c r="BZ615" s="52"/>
      <c r="CD615" s="10" t="e">
        <f t="shared" si="34"/>
        <v>#N/A</v>
      </c>
      <c r="CE615" s="69" t="s">
        <v>1133</v>
      </c>
      <c r="CF615" s="69">
        <v>1206.22</v>
      </c>
    </row>
    <row r="616" spans="1:84" ht="61.5" x14ac:dyDescent="0.85">
      <c r="A616" s="10">
        <v>1</v>
      </c>
      <c r="B616" s="48">
        <f>SUBTOTAL(103,$A$558:A616)</f>
        <v>59</v>
      </c>
      <c r="C616" s="13" t="s">
        <v>1339</v>
      </c>
      <c r="D616" s="20">
        <v>1597151.74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55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7">
        <v>736</v>
      </c>
      <c r="R616" s="27">
        <v>1575411.07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0</v>
      </c>
      <c r="AA616" s="20">
        <v>0</v>
      </c>
      <c r="AB616" s="20">
        <v>0</v>
      </c>
      <c r="AC616" s="27">
        <v>21740.67</v>
      </c>
      <c r="AD616" s="20">
        <v>0</v>
      </c>
      <c r="AE616" s="20">
        <v>0</v>
      </c>
      <c r="AF616" s="22" t="s">
        <v>265</v>
      </c>
      <c r="AG616" s="22">
        <v>2021</v>
      </c>
      <c r="AH616" s="22">
        <v>2021</v>
      </c>
      <c r="BZ616" s="52"/>
      <c r="CD616" s="10" t="e">
        <f t="shared" si="34"/>
        <v>#N/A</v>
      </c>
      <c r="CE616" s="69" t="s">
        <v>614</v>
      </c>
      <c r="CF616" s="69">
        <v>563.1</v>
      </c>
    </row>
    <row r="617" spans="1:84" ht="61.5" x14ac:dyDescent="0.85">
      <c r="A617" s="10">
        <v>1</v>
      </c>
      <c r="B617" s="48">
        <f>SUBTOTAL(103,$A$558:A617)</f>
        <v>60</v>
      </c>
      <c r="C617" s="13" t="s">
        <v>1575</v>
      </c>
      <c r="D617" s="20">
        <v>3504472.23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55">
        <v>0</v>
      </c>
      <c r="L617" s="20">
        <v>0</v>
      </c>
      <c r="M617" s="27">
        <v>819.16</v>
      </c>
      <c r="N617" s="27">
        <v>3456768.82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7">
        <v>47703.41</v>
      </c>
      <c r="AD617" s="20">
        <v>0</v>
      </c>
      <c r="AE617" s="20">
        <v>0</v>
      </c>
      <c r="AF617" s="22" t="s">
        <v>265</v>
      </c>
      <c r="AG617" s="22">
        <v>2021</v>
      </c>
      <c r="AH617" s="22">
        <v>2021</v>
      </c>
      <c r="BZ617" s="52"/>
      <c r="CD617" s="10" t="e">
        <f t="shared" si="34"/>
        <v>#N/A</v>
      </c>
    </row>
    <row r="618" spans="1:84" ht="61.5" x14ac:dyDescent="0.85">
      <c r="A618" s="10">
        <v>1</v>
      </c>
      <c r="B618" s="48">
        <f>SUBTOTAL(103,$A$558:A618)</f>
        <v>61</v>
      </c>
      <c r="C618" s="13" t="s">
        <v>555</v>
      </c>
      <c r="D618" s="20">
        <v>867626.01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55">
        <v>0</v>
      </c>
      <c r="L618" s="20">
        <v>0</v>
      </c>
      <c r="M618" s="20">
        <v>201.25</v>
      </c>
      <c r="N618" s="20">
        <v>855056.68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0">
        <v>0</v>
      </c>
      <c r="AC618" s="20">
        <v>12569.33</v>
      </c>
      <c r="AD618" s="20">
        <v>0</v>
      </c>
      <c r="AE618" s="20">
        <v>0</v>
      </c>
      <c r="AF618" s="22" t="s">
        <v>265</v>
      </c>
      <c r="AG618" s="22">
        <v>2021</v>
      </c>
      <c r="AH618" s="22">
        <v>2021</v>
      </c>
      <c r="BZ618" s="52"/>
      <c r="CD618" s="10" t="e">
        <f t="shared" si="34"/>
        <v>#N/A</v>
      </c>
    </row>
    <row r="619" spans="1:84" ht="61.5" x14ac:dyDescent="0.85">
      <c r="A619" s="10">
        <v>1</v>
      </c>
      <c r="B619" s="48">
        <f>SUBTOTAL(103,$A$558:A619)</f>
        <v>62</v>
      </c>
      <c r="C619" s="13" t="s">
        <v>479</v>
      </c>
      <c r="D619" s="20">
        <v>3422878.75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55">
        <v>0</v>
      </c>
      <c r="L619" s="20">
        <v>0</v>
      </c>
      <c r="M619" s="27">
        <v>710</v>
      </c>
      <c r="N619" s="27">
        <v>3376286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0">
        <v>0</v>
      </c>
      <c r="AC619" s="27">
        <v>46592.75</v>
      </c>
      <c r="AD619" s="20">
        <v>0</v>
      </c>
      <c r="AE619" s="20">
        <v>0</v>
      </c>
      <c r="AF619" s="22" t="s">
        <v>265</v>
      </c>
      <c r="AG619" s="22">
        <v>2021</v>
      </c>
      <c r="AH619" s="22">
        <v>2021</v>
      </c>
      <c r="AT619" s="10" t="e">
        <f>VLOOKUP(C619,AW:AX,2,FALSE)</f>
        <v>#N/A</v>
      </c>
      <c r="AW619" s="10" t="s">
        <v>758</v>
      </c>
      <c r="AX619" s="10">
        <v>1</v>
      </c>
      <c r="BZ619" s="52"/>
      <c r="CD619" s="10" t="e">
        <f t="shared" si="34"/>
        <v>#N/A</v>
      </c>
      <c r="CE619" s="69" t="s">
        <v>742</v>
      </c>
      <c r="CF619" s="69">
        <v>1319.27</v>
      </c>
    </row>
    <row r="620" spans="1:84" ht="61.5" x14ac:dyDescent="0.85">
      <c r="A620" s="10">
        <v>1</v>
      </c>
      <c r="B620" s="48">
        <f>SUBTOTAL(103,$A$558:A620)</f>
        <v>63</v>
      </c>
      <c r="C620" s="13" t="s">
        <v>1067</v>
      </c>
      <c r="D620" s="20">
        <v>4249442.9799999995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55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7">
        <v>1131.4000000000001</v>
      </c>
      <c r="R620" s="27">
        <v>4186952.71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0</v>
      </c>
      <c r="AA620" s="20">
        <v>0</v>
      </c>
      <c r="AB620" s="20">
        <v>0</v>
      </c>
      <c r="AC620" s="27">
        <v>62490.27</v>
      </c>
      <c r="AD620" s="20">
        <v>0</v>
      </c>
      <c r="AE620" s="20">
        <v>0</v>
      </c>
      <c r="AF620" s="22" t="s">
        <v>265</v>
      </c>
      <c r="AG620" s="22">
        <v>2021</v>
      </c>
      <c r="AH620" s="22">
        <v>2021</v>
      </c>
      <c r="BZ620" s="52"/>
      <c r="CD620" s="10" t="e">
        <f t="shared" si="34"/>
        <v>#N/A</v>
      </c>
      <c r="CE620" s="69" t="s">
        <v>1155</v>
      </c>
      <c r="CF620" s="69">
        <v>2073.9</v>
      </c>
    </row>
    <row r="621" spans="1:84" ht="61.5" x14ac:dyDescent="0.85">
      <c r="A621" s="10">
        <v>1</v>
      </c>
      <c r="B621" s="48">
        <f>SUBTOTAL(103,$A$558:A621)</f>
        <v>64</v>
      </c>
      <c r="C621" s="13" t="s">
        <v>565</v>
      </c>
      <c r="D621" s="20">
        <v>99979.94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55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  <c r="Z621" s="20">
        <v>0</v>
      </c>
      <c r="AA621" s="20">
        <v>0</v>
      </c>
      <c r="AB621" s="20">
        <v>0</v>
      </c>
      <c r="AC621" s="20">
        <v>0</v>
      </c>
      <c r="AD621" s="20">
        <v>99979.94</v>
      </c>
      <c r="AE621" s="20">
        <v>0</v>
      </c>
      <c r="AF621" s="22">
        <v>2021</v>
      </c>
      <c r="AG621" s="22" t="s">
        <v>265</v>
      </c>
      <c r="AH621" s="22" t="s">
        <v>265</v>
      </c>
      <c r="AT621" s="10" t="e">
        <f t="shared" ref="AT621:AT627" si="35">VLOOKUP(C621,AW:AX,2,FALSE)</f>
        <v>#N/A</v>
      </c>
      <c r="BZ621" s="52"/>
    </row>
    <row r="622" spans="1:84" ht="61.5" x14ac:dyDescent="0.85">
      <c r="A622" s="10">
        <v>1</v>
      </c>
      <c r="B622" s="48">
        <f>SUBTOTAL(103,$A$558:A622)</f>
        <v>65</v>
      </c>
      <c r="C622" s="13" t="s">
        <v>573</v>
      </c>
      <c r="D622" s="20">
        <v>99986.69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55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0</v>
      </c>
      <c r="AD622" s="20">
        <v>99986.69</v>
      </c>
      <c r="AE622" s="20">
        <v>0</v>
      </c>
      <c r="AF622" s="22">
        <v>2021</v>
      </c>
      <c r="AG622" s="22" t="s">
        <v>265</v>
      </c>
      <c r="AH622" s="22" t="s">
        <v>265</v>
      </c>
      <c r="AT622" s="10" t="e">
        <f t="shared" si="35"/>
        <v>#N/A</v>
      </c>
      <c r="BZ622" s="52"/>
    </row>
    <row r="623" spans="1:84" ht="61.5" x14ac:dyDescent="0.85">
      <c r="A623" s="10">
        <v>1</v>
      </c>
      <c r="B623" s="48">
        <f>SUBTOTAL(103,$A$558:A623)</f>
        <v>66</v>
      </c>
      <c r="C623" s="13" t="s">
        <v>577</v>
      </c>
      <c r="D623" s="20">
        <v>99984.29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55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0</v>
      </c>
      <c r="AB623" s="20">
        <v>0</v>
      </c>
      <c r="AC623" s="20">
        <v>0</v>
      </c>
      <c r="AD623" s="20">
        <v>99984.29</v>
      </c>
      <c r="AE623" s="20">
        <v>0</v>
      </c>
      <c r="AF623" s="22">
        <v>2021</v>
      </c>
      <c r="AG623" s="22" t="s">
        <v>265</v>
      </c>
      <c r="AH623" s="22" t="s">
        <v>265</v>
      </c>
      <c r="AT623" s="10" t="e">
        <f t="shared" si="35"/>
        <v>#N/A</v>
      </c>
      <c r="BZ623" s="52"/>
    </row>
    <row r="624" spans="1:84" ht="61.5" x14ac:dyDescent="0.85">
      <c r="A624" s="10">
        <v>1</v>
      </c>
      <c r="B624" s="48">
        <f>SUBTOTAL(103,$A$558:A624)</f>
        <v>67</v>
      </c>
      <c r="C624" s="13" t="s">
        <v>583</v>
      </c>
      <c r="D624" s="20">
        <v>3411032.71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55">
        <v>0</v>
      </c>
      <c r="L624" s="20">
        <v>0</v>
      </c>
      <c r="M624" s="20">
        <v>769</v>
      </c>
      <c r="N624" s="20">
        <v>3361616.94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0">
        <v>0</v>
      </c>
      <c r="AC624" s="27">
        <v>49415.77</v>
      </c>
      <c r="AD624" s="20">
        <v>0</v>
      </c>
      <c r="AE624" s="20">
        <v>0</v>
      </c>
      <c r="AF624" s="22" t="s">
        <v>265</v>
      </c>
      <c r="AG624" s="22">
        <v>2021</v>
      </c>
      <c r="AH624" s="22">
        <v>2021</v>
      </c>
      <c r="AT624" s="10" t="e">
        <f t="shared" si="35"/>
        <v>#N/A</v>
      </c>
      <c r="BZ624" s="52"/>
    </row>
    <row r="625" spans="1:82" ht="61.5" x14ac:dyDescent="0.85">
      <c r="A625" s="10">
        <v>1</v>
      </c>
      <c r="B625" s="48">
        <f>SUBTOTAL(103,$A$558:A625)</f>
        <v>68</v>
      </c>
      <c r="C625" s="13" t="s">
        <v>570</v>
      </c>
      <c r="D625" s="20">
        <v>2284238.91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55">
        <v>1</v>
      </c>
      <c r="L625" s="20">
        <v>2150000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32250</v>
      </c>
      <c r="AD625" s="27">
        <v>101988.91</v>
      </c>
      <c r="AE625" s="20">
        <v>0</v>
      </c>
      <c r="AF625" s="22">
        <v>2021</v>
      </c>
      <c r="AG625" s="22">
        <v>2021</v>
      </c>
      <c r="AH625" s="22">
        <v>2021</v>
      </c>
      <c r="AT625" s="10" t="e">
        <f t="shared" si="35"/>
        <v>#N/A</v>
      </c>
      <c r="BZ625" s="52"/>
    </row>
    <row r="626" spans="1:82" ht="61.5" x14ac:dyDescent="0.85">
      <c r="A626" s="10">
        <v>1</v>
      </c>
      <c r="B626" s="48">
        <f>SUBTOTAL(103,$A$558:A626)</f>
        <v>69</v>
      </c>
      <c r="C626" s="13" t="s">
        <v>771</v>
      </c>
      <c r="D626" s="20">
        <v>1125497.8499999999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55">
        <v>0</v>
      </c>
      <c r="L626" s="20">
        <v>0</v>
      </c>
      <c r="M626" s="20">
        <v>310.2</v>
      </c>
      <c r="N626" s="27">
        <v>1110177.3999999999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15320.45</v>
      </c>
      <c r="AD626" s="20">
        <v>0</v>
      </c>
      <c r="AE626" s="20">
        <v>0</v>
      </c>
      <c r="AF626" s="22" t="s">
        <v>265</v>
      </c>
      <c r="AG626" s="22">
        <v>2021</v>
      </c>
      <c r="AH626" s="22">
        <v>2021</v>
      </c>
      <c r="AT626" s="10" t="e">
        <f t="shared" si="35"/>
        <v>#N/A</v>
      </c>
      <c r="BZ626" s="52"/>
      <c r="CD626" s="10" t="e">
        <f>VLOOKUP(C626,CE:CF,2,FALSE)</f>
        <v>#N/A</v>
      </c>
    </row>
    <row r="627" spans="1:82" ht="61.5" x14ac:dyDescent="0.85">
      <c r="A627" s="10">
        <v>1</v>
      </c>
      <c r="B627" s="48">
        <f>SUBTOTAL(103,$A$558:A627)</f>
        <v>70</v>
      </c>
      <c r="C627" s="13" t="s">
        <v>559</v>
      </c>
      <c r="D627" s="20">
        <v>125774.21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55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Z627" s="20">
        <v>0</v>
      </c>
      <c r="AA627" s="20">
        <v>0</v>
      </c>
      <c r="AB627" s="20">
        <v>0</v>
      </c>
      <c r="AC627" s="20">
        <v>0</v>
      </c>
      <c r="AD627" s="20">
        <v>125774.21</v>
      </c>
      <c r="AE627" s="20">
        <v>0</v>
      </c>
      <c r="AF627" s="22">
        <v>2021</v>
      </c>
      <c r="AG627" s="22" t="s">
        <v>265</v>
      </c>
      <c r="AH627" s="23" t="s">
        <v>265</v>
      </c>
      <c r="AT627" s="10" t="e">
        <f t="shared" si="35"/>
        <v>#N/A</v>
      </c>
      <c r="BZ627" s="52"/>
    </row>
    <row r="628" spans="1:82" ht="61.5" x14ac:dyDescent="0.85">
      <c r="A628" s="10">
        <v>1</v>
      </c>
      <c r="B628" s="48">
        <f>SUBTOTAL(103,$A$558:A628)</f>
        <v>71</v>
      </c>
      <c r="C628" s="13" t="s">
        <v>2407</v>
      </c>
      <c r="D628" s="20">
        <v>125989.02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55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0</v>
      </c>
      <c r="AA628" s="20">
        <v>0</v>
      </c>
      <c r="AB628" s="20">
        <v>0</v>
      </c>
      <c r="AC628" s="20">
        <v>0</v>
      </c>
      <c r="AD628" s="27">
        <v>125989.02</v>
      </c>
      <c r="AE628" s="20">
        <v>0</v>
      </c>
      <c r="AF628" s="22">
        <v>2021</v>
      </c>
      <c r="AG628" s="22" t="s">
        <v>265</v>
      </c>
      <c r="AH628" s="23" t="s">
        <v>265</v>
      </c>
      <c r="BZ628" s="52"/>
    </row>
    <row r="629" spans="1:82" ht="61.5" x14ac:dyDescent="0.85">
      <c r="A629" s="10">
        <v>1</v>
      </c>
      <c r="B629" s="48">
        <f>SUBTOTAL(103,$A$558:A629)</f>
        <v>72</v>
      </c>
      <c r="C629" s="13" t="s">
        <v>2396</v>
      </c>
      <c r="D629" s="20">
        <v>4467911.78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55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633.91</v>
      </c>
      <c r="R629" s="20">
        <v>4401883.53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66028.25</v>
      </c>
      <c r="AD629" s="20">
        <v>0</v>
      </c>
      <c r="AE629" s="20">
        <v>0</v>
      </c>
      <c r="AF629" s="22" t="s">
        <v>265</v>
      </c>
      <c r="AG629" s="22">
        <v>2021</v>
      </c>
      <c r="AH629" s="23">
        <v>2021</v>
      </c>
      <c r="AT629" s="10" t="e">
        <f t="shared" ref="AT629:AT638" si="36">VLOOKUP(C629,AW:AX,2,FALSE)</f>
        <v>#N/A</v>
      </c>
      <c r="BZ629" s="52"/>
      <c r="CD629" s="10" t="e">
        <f>VLOOKUP(C629,CE:CF,2,FALSE)</f>
        <v>#N/A</v>
      </c>
    </row>
    <row r="630" spans="1:82" ht="61.5" x14ac:dyDescent="0.85">
      <c r="A630" s="10">
        <v>1</v>
      </c>
      <c r="B630" s="48">
        <f>SUBTOTAL(103,$A$558:A630)</f>
        <v>73</v>
      </c>
      <c r="C630" s="13" t="s">
        <v>569</v>
      </c>
      <c r="D630" s="20">
        <v>100000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55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100000</v>
      </c>
      <c r="AE630" s="20">
        <v>0</v>
      </c>
      <c r="AF630" s="22">
        <v>2021</v>
      </c>
      <c r="AG630" s="22" t="s">
        <v>265</v>
      </c>
      <c r="AH630" s="23" t="s">
        <v>265</v>
      </c>
      <c r="AT630" s="10" t="e">
        <f t="shared" si="36"/>
        <v>#N/A</v>
      </c>
      <c r="BZ630" s="52"/>
    </row>
    <row r="631" spans="1:82" ht="61.5" x14ac:dyDescent="0.85">
      <c r="A631" s="10">
        <v>1</v>
      </c>
      <c r="B631" s="48">
        <f>SUBTOTAL(103,$A$558:A631)</f>
        <v>74</v>
      </c>
      <c r="C631" s="13" t="s">
        <v>585</v>
      </c>
      <c r="D631" s="20">
        <v>100000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55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0</v>
      </c>
      <c r="AD631" s="20">
        <v>100000</v>
      </c>
      <c r="AE631" s="20">
        <v>0</v>
      </c>
      <c r="AF631" s="22">
        <v>2021</v>
      </c>
      <c r="AG631" s="22" t="s">
        <v>265</v>
      </c>
      <c r="AH631" s="23" t="s">
        <v>265</v>
      </c>
      <c r="AT631" s="10" t="e">
        <f t="shared" si="36"/>
        <v>#N/A</v>
      </c>
      <c r="BZ631" s="52"/>
    </row>
    <row r="632" spans="1:82" ht="61.5" x14ac:dyDescent="0.85">
      <c r="A632" s="10">
        <v>1</v>
      </c>
      <c r="B632" s="48">
        <f>SUBTOTAL(103,$A$558:A632)</f>
        <v>75</v>
      </c>
      <c r="C632" s="13" t="s">
        <v>1037</v>
      </c>
      <c r="D632" s="20">
        <v>75248.2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55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0</v>
      </c>
      <c r="AB632" s="20">
        <v>0</v>
      </c>
      <c r="AC632" s="20">
        <v>0</v>
      </c>
      <c r="AD632" s="27">
        <v>75248.2</v>
      </c>
      <c r="AE632" s="20">
        <v>0</v>
      </c>
      <c r="AF632" s="22">
        <v>2021</v>
      </c>
      <c r="AG632" s="22" t="s">
        <v>265</v>
      </c>
      <c r="AH632" s="23" t="s">
        <v>265</v>
      </c>
      <c r="AT632" s="10" t="e">
        <f t="shared" si="36"/>
        <v>#N/A</v>
      </c>
      <c r="BZ632" s="52"/>
    </row>
    <row r="633" spans="1:82" ht="61.5" x14ac:dyDescent="0.85">
      <c r="A633" s="10">
        <v>1</v>
      </c>
      <c r="B633" s="48">
        <f>SUBTOTAL(103,$A$558:A633)</f>
        <v>76</v>
      </c>
      <c r="C633" s="13" t="s">
        <v>575</v>
      </c>
      <c r="D633" s="20">
        <v>224046.97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55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0">
        <v>0</v>
      </c>
      <c r="AC633" s="20">
        <v>0</v>
      </c>
      <c r="AD633" s="20">
        <v>224046.97</v>
      </c>
      <c r="AE633" s="20">
        <v>0</v>
      </c>
      <c r="AF633" s="22">
        <v>2021</v>
      </c>
      <c r="AG633" s="22" t="s">
        <v>265</v>
      </c>
      <c r="AH633" s="23" t="s">
        <v>265</v>
      </c>
      <c r="AT633" s="10" t="e">
        <f t="shared" si="36"/>
        <v>#N/A</v>
      </c>
      <c r="BZ633" s="52"/>
    </row>
    <row r="634" spans="1:82" ht="61.5" x14ac:dyDescent="0.85">
      <c r="A634" s="10">
        <v>1</v>
      </c>
      <c r="B634" s="48">
        <f>SUBTOTAL(103,$A$558:A634)</f>
        <v>77</v>
      </c>
      <c r="C634" s="13" t="s">
        <v>576</v>
      </c>
      <c r="D634" s="20">
        <v>155484.94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55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0">
        <v>0</v>
      </c>
      <c r="AC634" s="20">
        <v>0</v>
      </c>
      <c r="AD634" s="20">
        <v>155484.94</v>
      </c>
      <c r="AE634" s="20">
        <v>0</v>
      </c>
      <c r="AF634" s="22">
        <v>2021</v>
      </c>
      <c r="AG634" s="22" t="s">
        <v>265</v>
      </c>
      <c r="AH634" s="23" t="s">
        <v>265</v>
      </c>
      <c r="AT634" s="10" t="e">
        <f t="shared" si="36"/>
        <v>#N/A</v>
      </c>
      <c r="BZ634" s="52"/>
    </row>
    <row r="635" spans="1:82" ht="61.5" x14ac:dyDescent="0.85">
      <c r="A635" s="10">
        <v>1</v>
      </c>
      <c r="B635" s="48">
        <f>SUBTOTAL(103,$A$558:A635)</f>
        <v>78</v>
      </c>
      <c r="C635" s="13" t="s">
        <v>578</v>
      </c>
      <c r="D635" s="20">
        <v>195419.03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55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0</v>
      </c>
      <c r="AD635" s="20">
        <v>195419.03</v>
      </c>
      <c r="AE635" s="20">
        <v>0</v>
      </c>
      <c r="AF635" s="22">
        <v>2021</v>
      </c>
      <c r="AG635" s="22" t="s">
        <v>265</v>
      </c>
      <c r="AH635" s="23" t="s">
        <v>265</v>
      </c>
      <c r="AT635" s="10" t="e">
        <f t="shared" si="36"/>
        <v>#N/A</v>
      </c>
      <c r="BZ635" s="52"/>
    </row>
    <row r="636" spans="1:82" ht="61.5" x14ac:dyDescent="0.85">
      <c r="A636" s="10">
        <v>1</v>
      </c>
      <c r="B636" s="48">
        <f>SUBTOTAL(103,$A$558:A636)</f>
        <v>79</v>
      </c>
      <c r="C636" s="13" t="s">
        <v>580</v>
      </c>
      <c r="D636" s="20">
        <v>221881.5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55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0</v>
      </c>
      <c r="AA636" s="20">
        <v>0</v>
      </c>
      <c r="AB636" s="20">
        <v>0</v>
      </c>
      <c r="AC636" s="20">
        <v>0</v>
      </c>
      <c r="AD636" s="20">
        <v>221881.5</v>
      </c>
      <c r="AE636" s="20">
        <v>0</v>
      </c>
      <c r="AF636" s="22">
        <v>2021</v>
      </c>
      <c r="AG636" s="22" t="s">
        <v>265</v>
      </c>
      <c r="AH636" s="23" t="s">
        <v>265</v>
      </c>
      <c r="AT636" s="10" t="e">
        <f t="shared" si="36"/>
        <v>#N/A</v>
      </c>
      <c r="BZ636" s="52"/>
    </row>
    <row r="637" spans="1:82" ht="61.5" x14ac:dyDescent="0.85">
      <c r="A637" s="10">
        <v>1</v>
      </c>
      <c r="B637" s="48">
        <f>SUBTOTAL(103,$A$558:A637)</f>
        <v>80</v>
      </c>
      <c r="C637" s="13" t="s">
        <v>537</v>
      </c>
      <c r="D637" s="20">
        <v>116860.12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55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116860.12</v>
      </c>
      <c r="AE637" s="20">
        <v>0</v>
      </c>
      <c r="AF637" s="22">
        <v>2021</v>
      </c>
      <c r="AG637" s="22" t="s">
        <v>265</v>
      </c>
      <c r="AH637" s="23" t="s">
        <v>265</v>
      </c>
      <c r="AT637" s="10" t="e">
        <f t="shared" si="36"/>
        <v>#N/A</v>
      </c>
      <c r="BZ637" s="52"/>
      <c r="CD637" s="10" t="e">
        <f t="shared" ref="CD637:CD642" si="37">VLOOKUP(C637,CE:CF,2,FALSE)</f>
        <v>#N/A</v>
      </c>
    </row>
    <row r="638" spans="1:82" ht="61.5" x14ac:dyDescent="0.85">
      <c r="A638" s="10">
        <v>1</v>
      </c>
      <c r="B638" s="48">
        <f>SUBTOTAL(103,$A$558:A638)</f>
        <v>81</v>
      </c>
      <c r="C638" s="13" t="s">
        <v>541</v>
      </c>
      <c r="D638" s="20">
        <v>168754.88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55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168754.88</v>
      </c>
      <c r="AE638" s="20">
        <v>0</v>
      </c>
      <c r="AF638" s="22">
        <v>2021</v>
      </c>
      <c r="AG638" s="22" t="s">
        <v>265</v>
      </c>
      <c r="AH638" s="23" t="s">
        <v>265</v>
      </c>
      <c r="AT638" s="10" t="e">
        <f t="shared" si="36"/>
        <v>#N/A</v>
      </c>
      <c r="BZ638" s="52"/>
      <c r="CD638" s="10" t="e">
        <f t="shared" si="37"/>
        <v>#N/A</v>
      </c>
    </row>
    <row r="639" spans="1:82" ht="61.5" x14ac:dyDescent="0.85">
      <c r="A639" s="10">
        <v>1</v>
      </c>
      <c r="B639" s="48">
        <f>SUBTOTAL(103,$A$558:A639)</f>
        <v>82</v>
      </c>
      <c r="C639" s="13" t="s">
        <v>2226</v>
      </c>
      <c r="D639" s="20">
        <v>103957.24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55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103957.24</v>
      </c>
      <c r="AE639" s="20">
        <v>0</v>
      </c>
      <c r="AF639" s="22">
        <v>2021</v>
      </c>
      <c r="AG639" s="22" t="s">
        <v>265</v>
      </c>
      <c r="AH639" s="23" t="s">
        <v>265</v>
      </c>
      <c r="BZ639" s="52"/>
      <c r="CD639" s="10" t="e">
        <f t="shared" si="37"/>
        <v>#N/A</v>
      </c>
    </row>
    <row r="640" spans="1:82" ht="61.5" x14ac:dyDescent="0.85">
      <c r="A640" s="10">
        <v>1</v>
      </c>
      <c r="B640" s="48">
        <f>SUBTOTAL(103,$A$558:A640)</f>
        <v>83</v>
      </c>
      <c r="C640" s="13" t="s">
        <v>2228</v>
      </c>
      <c r="D640" s="20">
        <v>148118.72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55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148118.72</v>
      </c>
      <c r="AE640" s="20">
        <v>0</v>
      </c>
      <c r="AF640" s="22">
        <v>2021</v>
      </c>
      <c r="AG640" s="22" t="s">
        <v>265</v>
      </c>
      <c r="AH640" s="23" t="s">
        <v>265</v>
      </c>
      <c r="BZ640" s="52"/>
      <c r="CD640" s="10" t="e">
        <f t="shared" si="37"/>
        <v>#N/A</v>
      </c>
    </row>
    <row r="641" spans="1:82" ht="61.5" x14ac:dyDescent="0.85">
      <c r="A641" s="10">
        <v>1</v>
      </c>
      <c r="B641" s="48">
        <f>SUBTOTAL(103,$A$558:A641)</f>
        <v>84</v>
      </c>
      <c r="C641" s="13" t="s">
        <v>2229</v>
      </c>
      <c r="D641" s="20">
        <v>177763.37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55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177763.37</v>
      </c>
      <c r="AE641" s="20">
        <v>0</v>
      </c>
      <c r="AF641" s="22">
        <v>2021</v>
      </c>
      <c r="AG641" s="22" t="s">
        <v>265</v>
      </c>
      <c r="AH641" s="23" t="s">
        <v>265</v>
      </c>
      <c r="BZ641" s="52"/>
      <c r="CD641" s="10" t="e">
        <f t="shared" si="37"/>
        <v>#N/A</v>
      </c>
    </row>
    <row r="642" spans="1:82" ht="61.5" x14ac:dyDescent="0.85">
      <c r="A642" s="10">
        <v>1</v>
      </c>
      <c r="B642" s="48">
        <f>SUBTOTAL(103,$A$558:A642)</f>
        <v>85</v>
      </c>
      <c r="C642" s="13" t="s">
        <v>2230</v>
      </c>
      <c r="D642" s="20">
        <v>139611.54999999999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55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0</v>
      </c>
      <c r="AA642" s="20">
        <v>0</v>
      </c>
      <c r="AB642" s="20">
        <v>0</v>
      </c>
      <c r="AC642" s="20">
        <v>0</v>
      </c>
      <c r="AD642" s="20">
        <v>139611.54999999999</v>
      </c>
      <c r="AE642" s="20">
        <v>0</v>
      </c>
      <c r="AF642" s="22">
        <v>2021</v>
      </c>
      <c r="AG642" s="22" t="s">
        <v>265</v>
      </c>
      <c r="AH642" s="23" t="s">
        <v>265</v>
      </c>
      <c r="BZ642" s="52"/>
      <c r="CD642" s="10" t="e">
        <f t="shared" si="37"/>
        <v>#N/A</v>
      </c>
    </row>
    <row r="643" spans="1:82" ht="61.5" x14ac:dyDescent="0.85">
      <c r="A643" s="10">
        <v>1</v>
      </c>
      <c r="B643" s="48">
        <f>SUBTOTAL(103,$A$558:A643)</f>
        <v>86</v>
      </c>
      <c r="C643" s="13" t="s">
        <v>571</v>
      </c>
      <c r="D643" s="20">
        <v>79681.850000000006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55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Z643" s="20">
        <v>0</v>
      </c>
      <c r="AA643" s="20">
        <v>0</v>
      </c>
      <c r="AB643" s="20">
        <v>0</v>
      </c>
      <c r="AC643" s="20">
        <v>0</v>
      </c>
      <c r="AD643" s="27">
        <v>79681.850000000006</v>
      </c>
      <c r="AE643" s="20">
        <v>0</v>
      </c>
      <c r="AF643" s="22">
        <v>2021</v>
      </c>
      <c r="AG643" s="22" t="s">
        <v>265</v>
      </c>
      <c r="AH643" s="23" t="s">
        <v>265</v>
      </c>
      <c r="AT643" s="10" t="e">
        <f>VLOOKUP(C643,AW:AX,2,FALSE)</f>
        <v>#N/A</v>
      </c>
      <c r="BZ643" s="52"/>
    </row>
    <row r="644" spans="1:82" ht="61.5" x14ac:dyDescent="0.85">
      <c r="A644" s="10">
        <v>1</v>
      </c>
      <c r="B644" s="48">
        <f>SUBTOTAL(103,$A$558:A644)</f>
        <v>87</v>
      </c>
      <c r="C644" s="13" t="s">
        <v>515</v>
      </c>
      <c r="D644" s="20">
        <v>4623513.21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55">
        <v>2</v>
      </c>
      <c r="L644" s="20">
        <v>4439179.74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66587.7</v>
      </c>
      <c r="AD644" s="20">
        <v>117745.77</v>
      </c>
      <c r="AE644" s="20">
        <v>0</v>
      </c>
      <c r="AF644" s="22">
        <v>2021</v>
      </c>
      <c r="AG644" s="22">
        <v>2021</v>
      </c>
      <c r="AH644" s="22">
        <v>2021</v>
      </c>
      <c r="BZ644" s="52"/>
    </row>
    <row r="645" spans="1:82" ht="61.5" x14ac:dyDescent="0.85">
      <c r="B645" s="13" t="s">
        <v>728</v>
      </c>
      <c r="C645" s="178"/>
      <c r="D645" s="183">
        <v>69289530.939999998</v>
      </c>
      <c r="E645" s="20">
        <v>215356.42</v>
      </c>
      <c r="F645" s="20">
        <v>0</v>
      </c>
      <c r="G645" s="20">
        <v>5857299.5599999996</v>
      </c>
      <c r="H645" s="20">
        <v>525966</v>
      </c>
      <c r="I645" s="20">
        <v>2012492.6</v>
      </c>
      <c r="J645" s="20">
        <v>0</v>
      </c>
      <c r="K645" s="55">
        <v>0</v>
      </c>
      <c r="L645" s="20">
        <v>0</v>
      </c>
      <c r="M645" s="20">
        <v>10246.86</v>
      </c>
      <c r="N645" s="20">
        <v>47675292.190000005</v>
      </c>
      <c r="O645" s="20">
        <v>0</v>
      </c>
      <c r="P645" s="20">
        <v>0</v>
      </c>
      <c r="Q645" s="20">
        <v>3482.99</v>
      </c>
      <c r="R645" s="20">
        <v>10663065.52</v>
      </c>
      <c r="S645" s="20">
        <v>0</v>
      </c>
      <c r="T645" s="20">
        <v>0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792012.49000000022</v>
      </c>
      <c r="AD645" s="20">
        <v>1548046.16</v>
      </c>
      <c r="AE645" s="20">
        <v>0</v>
      </c>
      <c r="AF645" s="53" t="s">
        <v>723</v>
      </c>
      <c r="AG645" s="53" t="s">
        <v>723</v>
      </c>
      <c r="AH645" s="64" t="s">
        <v>723</v>
      </c>
      <c r="AT645" s="10" t="e">
        <f t="shared" ref="AT645:AT657" si="38">VLOOKUP(C645,AW:AX,2,FALSE)</f>
        <v>#N/A</v>
      </c>
      <c r="BY645" s="69"/>
      <c r="BZ645" s="52">
        <v>53022412.590000004</v>
      </c>
      <c r="CB645" s="52">
        <f>BZ645-D645</f>
        <v>-16267118.349999994</v>
      </c>
      <c r="CD645" s="10" t="e">
        <f t="shared" ref="CD645:CD661" si="39">VLOOKUP(C645,CE:CF,2,FALSE)</f>
        <v>#N/A</v>
      </c>
    </row>
    <row r="646" spans="1:82" ht="61.5" x14ac:dyDescent="0.85">
      <c r="A646" s="10">
        <v>1</v>
      </c>
      <c r="B646" s="48">
        <f>SUBTOTAL(103,$A$558:A646)</f>
        <v>88</v>
      </c>
      <c r="C646" s="13" t="s">
        <v>444</v>
      </c>
      <c r="D646" s="20">
        <v>3153465.39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55">
        <v>0</v>
      </c>
      <c r="L646" s="20">
        <v>0</v>
      </c>
      <c r="M646" s="20">
        <v>631.76</v>
      </c>
      <c r="N646" s="20">
        <v>3051556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31583.599999999999</v>
      </c>
      <c r="AD646" s="20">
        <v>70325.789999999994</v>
      </c>
      <c r="AE646" s="20">
        <v>0</v>
      </c>
      <c r="AF646" s="22">
        <v>2021</v>
      </c>
      <c r="AG646" s="22">
        <v>2021</v>
      </c>
      <c r="AH646" s="23">
        <v>2021</v>
      </c>
      <c r="AT646" s="10" t="e">
        <f t="shared" si="38"/>
        <v>#N/A</v>
      </c>
      <c r="BZ646" s="52"/>
      <c r="CD646" s="10" t="e">
        <f t="shared" si="39"/>
        <v>#N/A</v>
      </c>
    </row>
    <row r="647" spans="1:82" ht="61.5" x14ac:dyDescent="0.85">
      <c r="A647" s="10">
        <v>1</v>
      </c>
      <c r="B647" s="48">
        <f>SUBTOTAL(103,$A$558:A647)</f>
        <v>89</v>
      </c>
      <c r="C647" s="13" t="s">
        <v>445</v>
      </c>
      <c r="D647" s="20">
        <v>2143017.0299999998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55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422</v>
      </c>
      <c r="R647" s="27">
        <v>2059493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7">
        <v>21315.75</v>
      </c>
      <c r="AD647" s="27">
        <v>62208.28</v>
      </c>
      <c r="AE647" s="20">
        <v>0</v>
      </c>
      <c r="AF647" s="22">
        <v>2021</v>
      </c>
      <c r="AG647" s="22">
        <v>2021</v>
      </c>
      <c r="AH647" s="23">
        <v>2021</v>
      </c>
      <c r="AT647" s="10" t="e">
        <f t="shared" si="38"/>
        <v>#N/A</v>
      </c>
      <c r="BZ647" s="52"/>
      <c r="CD647" s="10" t="e">
        <f t="shared" si="39"/>
        <v>#N/A</v>
      </c>
    </row>
    <row r="648" spans="1:82" ht="61.5" x14ac:dyDescent="0.85">
      <c r="A648" s="10">
        <v>1</v>
      </c>
      <c r="B648" s="48">
        <f>SUBTOTAL(103,$A$558:A648)</f>
        <v>90</v>
      </c>
      <c r="C648" s="13" t="s">
        <v>446</v>
      </c>
      <c r="D648" s="20">
        <v>105815.67999999999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55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105815.67999999999</v>
      </c>
      <c r="AE648" s="20">
        <v>0</v>
      </c>
      <c r="AF648" s="22">
        <v>2021</v>
      </c>
      <c r="AG648" s="22" t="s">
        <v>265</v>
      </c>
      <c r="AH648" s="22" t="s">
        <v>265</v>
      </c>
      <c r="AT648" s="10" t="e">
        <f t="shared" si="38"/>
        <v>#N/A</v>
      </c>
      <c r="BZ648" s="52"/>
      <c r="CD648" s="10" t="e">
        <f t="shared" si="39"/>
        <v>#N/A</v>
      </c>
    </row>
    <row r="649" spans="1:82" ht="61.5" x14ac:dyDescent="0.85">
      <c r="A649" s="10">
        <v>1</v>
      </c>
      <c r="B649" s="48">
        <f>SUBTOTAL(103,$A$558:A649)</f>
        <v>91</v>
      </c>
      <c r="C649" s="13" t="s">
        <v>447</v>
      </c>
      <c r="D649" s="20">
        <v>3741129.75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55">
        <v>0</v>
      </c>
      <c r="L649" s="20">
        <v>0</v>
      </c>
      <c r="M649" s="20">
        <v>604</v>
      </c>
      <c r="N649" s="20">
        <v>3620087.96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0</v>
      </c>
      <c r="U649" s="20">
        <v>0</v>
      </c>
      <c r="V649" s="20">
        <v>0</v>
      </c>
      <c r="W649" s="20">
        <v>0</v>
      </c>
      <c r="X649" s="20">
        <v>0</v>
      </c>
      <c r="Y649" s="20">
        <v>0</v>
      </c>
      <c r="Z649" s="20">
        <v>0</v>
      </c>
      <c r="AA649" s="20">
        <v>0</v>
      </c>
      <c r="AB649" s="20">
        <v>0</v>
      </c>
      <c r="AC649" s="20">
        <v>54301.32</v>
      </c>
      <c r="AD649" s="27">
        <v>66740.47</v>
      </c>
      <c r="AE649" s="20">
        <v>0</v>
      </c>
      <c r="AF649" s="22">
        <v>2021</v>
      </c>
      <c r="AG649" s="22">
        <v>2021</v>
      </c>
      <c r="AH649" s="23">
        <v>2021</v>
      </c>
      <c r="AT649" s="10" t="e">
        <f t="shared" si="38"/>
        <v>#N/A</v>
      </c>
      <c r="BZ649" s="52"/>
      <c r="CD649" s="10" t="e">
        <f t="shared" si="39"/>
        <v>#N/A</v>
      </c>
    </row>
    <row r="650" spans="1:82" ht="61.5" x14ac:dyDescent="0.85">
      <c r="A650" s="10">
        <v>1</v>
      </c>
      <c r="B650" s="48">
        <f>SUBTOTAL(103,$A$558:A650)</f>
        <v>92</v>
      </c>
      <c r="C650" s="13" t="s">
        <v>448</v>
      </c>
      <c r="D650" s="20">
        <v>3742522.28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55">
        <v>0</v>
      </c>
      <c r="L650" s="20">
        <v>0</v>
      </c>
      <c r="M650" s="20">
        <v>604</v>
      </c>
      <c r="N650" s="20">
        <v>3620087.96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54301.32</v>
      </c>
      <c r="AD650" s="27">
        <v>68133</v>
      </c>
      <c r="AE650" s="20">
        <v>0</v>
      </c>
      <c r="AF650" s="22">
        <v>2021</v>
      </c>
      <c r="AG650" s="22">
        <v>2021</v>
      </c>
      <c r="AH650" s="23">
        <v>2021</v>
      </c>
      <c r="AT650" s="10" t="e">
        <f t="shared" si="38"/>
        <v>#N/A</v>
      </c>
      <c r="BZ650" s="52"/>
      <c r="CD650" s="10" t="e">
        <f t="shared" si="39"/>
        <v>#N/A</v>
      </c>
    </row>
    <row r="651" spans="1:82" ht="61.5" x14ac:dyDescent="0.85">
      <c r="A651" s="10">
        <v>1</v>
      </c>
      <c r="B651" s="48">
        <f>SUBTOTAL(103,$A$558:A651)</f>
        <v>93</v>
      </c>
      <c r="C651" s="13" t="s">
        <v>449</v>
      </c>
      <c r="D651" s="20">
        <v>3132062.8899999997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55">
        <v>0</v>
      </c>
      <c r="L651" s="20">
        <v>0</v>
      </c>
      <c r="M651" s="20">
        <v>665.55</v>
      </c>
      <c r="N651" s="20">
        <v>3025129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31310.09</v>
      </c>
      <c r="AD651" s="20">
        <v>75623.8</v>
      </c>
      <c r="AE651" s="20">
        <v>0</v>
      </c>
      <c r="AF651" s="22">
        <v>2021</v>
      </c>
      <c r="AG651" s="22">
        <v>2021</v>
      </c>
      <c r="AH651" s="23">
        <v>2021</v>
      </c>
      <c r="AT651" s="10" t="e">
        <f t="shared" si="38"/>
        <v>#N/A</v>
      </c>
      <c r="BZ651" s="52"/>
      <c r="CD651" s="10" t="e">
        <f t="shared" si="39"/>
        <v>#N/A</v>
      </c>
    </row>
    <row r="652" spans="1:82" ht="61.5" x14ac:dyDescent="0.85">
      <c r="A652" s="10">
        <v>1</v>
      </c>
      <c r="B652" s="48">
        <f>SUBTOTAL(103,$A$558:A652)</f>
        <v>94</v>
      </c>
      <c r="C652" s="13" t="s">
        <v>450</v>
      </c>
      <c r="D652" s="20">
        <v>975506.3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55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363.46</v>
      </c>
      <c r="R652" s="27">
        <v>908242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7">
        <v>9400.2999999999993</v>
      </c>
      <c r="AD652" s="27">
        <v>57864</v>
      </c>
      <c r="AE652" s="20">
        <v>0</v>
      </c>
      <c r="AF652" s="22">
        <v>2021</v>
      </c>
      <c r="AG652" s="22">
        <v>2021</v>
      </c>
      <c r="AH652" s="23">
        <v>2021</v>
      </c>
      <c r="AT652" s="10" t="e">
        <f t="shared" si="38"/>
        <v>#N/A</v>
      </c>
      <c r="BZ652" s="52"/>
      <c r="CD652" s="10" t="e">
        <f t="shared" si="39"/>
        <v>#N/A</v>
      </c>
    </row>
    <row r="653" spans="1:82" ht="61.5" x14ac:dyDescent="0.85">
      <c r="A653" s="10">
        <v>1</v>
      </c>
      <c r="B653" s="48">
        <f>SUBTOTAL(103,$A$558:A653)</f>
        <v>95</v>
      </c>
      <c r="C653" s="13" t="s">
        <v>453</v>
      </c>
      <c r="D653" s="20">
        <v>3879579.3999999994</v>
      </c>
      <c r="E653" s="20">
        <v>215356.42</v>
      </c>
      <c r="F653" s="20">
        <v>0</v>
      </c>
      <c r="G653" s="20">
        <v>2456692.4499999997</v>
      </c>
      <c r="H653" s="20">
        <v>525966</v>
      </c>
      <c r="I653" s="20">
        <v>485121.6</v>
      </c>
      <c r="J653" s="20">
        <v>0</v>
      </c>
      <c r="K653" s="55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0">
        <v>0</v>
      </c>
      <c r="AC653" s="20">
        <v>55247.05</v>
      </c>
      <c r="AD653" s="27">
        <v>141195.88</v>
      </c>
      <c r="AE653" s="20">
        <v>0</v>
      </c>
      <c r="AF653" s="22">
        <v>2021</v>
      </c>
      <c r="AG653" s="22">
        <v>2021</v>
      </c>
      <c r="AH653" s="23">
        <v>2021</v>
      </c>
      <c r="AT653" s="10" t="e">
        <f t="shared" si="38"/>
        <v>#N/A</v>
      </c>
      <c r="BZ653" s="52"/>
      <c r="CD653" s="10" t="e">
        <f t="shared" si="39"/>
        <v>#N/A</v>
      </c>
    </row>
    <row r="654" spans="1:82" ht="61.5" x14ac:dyDescent="0.85">
      <c r="A654" s="10">
        <v>1</v>
      </c>
      <c r="B654" s="48">
        <f>SUBTOTAL(103,$A$558:A654)</f>
        <v>96</v>
      </c>
      <c r="C654" s="13" t="s">
        <v>454</v>
      </c>
      <c r="D654" s="20">
        <v>7890296.8599999994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55">
        <v>0</v>
      </c>
      <c r="L654" s="20">
        <v>0</v>
      </c>
      <c r="M654" s="20">
        <v>1911.3</v>
      </c>
      <c r="N654" s="20">
        <v>7704518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s="20">
        <v>79741.759999999995</v>
      </c>
      <c r="AD654" s="20">
        <v>106037.1</v>
      </c>
      <c r="AE654" s="20">
        <v>0</v>
      </c>
      <c r="AF654" s="22">
        <v>2021</v>
      </c>
      <c r="AG654" s="22">
        <v>2021</v>
      </c>
      <c r="AH654" s="23">
        <v>2021</v>
      </c>
      <c r="AT654" s="10" t="e">
        <f t="shared" si="38"/>
        <v>#N/A</v>
      </c>
      <c r="BZ654" s="52"/>
      <c r="CD654" s="10" t="e">
        <f t="shared" si="39"/>
        <v>#N/A</v>
      </c>
    </row>
    <row r="655" spans="1:82" ht="61.5" x14ac:dyDescent="0.85">
      <c r="A655" s="10">
        <v>1</v>
      </c>
      <c r="B655" s="48">
        <f>SUBTOTAL(103,$A$558:A655)</f>
        <v>97</v>
      </c>
      <c r="C655" s="13" t="s">
        <v>434</v>
      </c>
      <c r="D655" s="20">
        <v>2276102.04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55">
        <v>0</v>
      </c>
      <c r="L655" s="20">
        <v>0</v>
      </c>
      <c r="M655" s="20">
        <v>627.91999999999996</v>
      </c>
      <c r="N655" s="27">
        <v>2252785.71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7">
        <v>23316.33</v>
      </c>
      <c r="AD655" s="20">
        <v>0</v>
      </c>
      <c r="AE655" s="20">
        <v>0</v>
      </c>
      <c r="AF655" s="22" t="s">
        <v>265</v>
      </c>
      <c r="AG655" s="22">
        <v>2021</v>
      </c>
      <c r="AH655" s="23">
        <v>2021</v>
      </c>
      <c r="AT655" s="10" t="e">
        <f t="shared" si="38"/>
        <v>#N/A</v>
      </c>
      <c r="BZ655" s="52"/>
      <c r="CD655" s="10" t="e">
        <f t="shared" si="39"/>
        <v>#N/A</v>
      </c>
    </row>
    <row r="656" spans="1:82" ht="61.5" x14ac:dyDescent="0.85">
      <c r="A656" s="10">
        <v>1</v>
      </c>
      <c r="B656" s="48">
        <f>SUBTOTAL(103,$A$558:A656)</f>
        <v>98</v>
      </c>
      <c r="C656" s="13" t="s">
        <v>1252</v>
      </c>
      <c r="D656" s="20">
        <v>3075563.96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55">
        <v>0</v>
      </c>
      <c r="L656" s="20">
        <v>0</v>
      </c>
      <c r="M656" s="20">
        <v>627.86</v>
      </c>
      <c r="N656" s="20">
        <v>2972950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s="20">
        <v>30770.03</v>
      </c>
      <c r="AD656" s="20">
        <v>71843.929999999993</v>
      </c>
      <c r="AE656" s="20">
        <v>0</v>
      </c>
      <c r="AF656" s="22">
        <v>2021</v>
      </c>
      <c r="AG656" s="22">
        <v>2021</v>
      </c>
      <c r="AH656" s="23">
        <v>2021</v>
      </c>
      <c r="AT656" s="10" t="e">
        <f t="shared" si="38"/>
        <v>#N/A</v>
      </c>
      <c r="BZ656" s="52"/>
      <c r="CD656" s="10" t="e">
        <f t="shared" si="39"/>
        <v>#N/A</v>
      </c>
    </row>
    <row r="657" spans="1:84" ht="61.5" x14ac:dyDescent="0.85">
      <c r="A657" s="10">
        <v>1</v>
      </c>
      <c r="B657" s="48">
        <f>SUBTOTAL(103,$A$558:A657)</f>
        <v>99</v>
      </c>
      <c r="C657" s="13" t="s">
        <v>452</v>
      </c>
      <c r="D657" s="20">
        <v>4461589.9800000004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55">
        <v>0</v>
      </c>
      <c r="L657" s="20">
        <v>0</v>
      </c>
      <c r="M657" s="20">
        <v>662.9</v>
      </c>
      <c r="N657" s="20">
        <v>4324827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64872.41</v>
      </c>
      <c r="AD657" s="20">
        <v>71890.570000000007</v>
      </c>
      <c r="AE657" s="20">
        <v>0</v>
      </c>
      <c r="AF657" s="22">
        <v>2021</v>
      </c>
      <c r="AG657" s="22">
        <v>2021</v>
      </c>
      <c r="AH657" s="23">
        <v>2021</v>
      </c>
      <c r="AT657" s="10" t="e">
        <f t="shared" si="38"/>
        <v>#N/A</v>
      </c>
      <c r="BZ657" s="52"/>
      <c r="CD657" s="10" t="e">
        <f t="shared" si="39"/>
        <v>#N/A</v>
      </c>
    </row>
    <row r="658" spans="1:84" ht="61.5" x14ac:dyDescent="0.85">
      <c r="A658" s="10">
        <v>1</v>
      </c>
      <c r="B658" s="48">
        <f>SUBTOTAL(103,$A$558:A658)</f>
        <v>100</v>
      </c>
      <c r="C658" s="13" t="s">
        <v>1583</v>
      </c>
      <c r="D658" s="20">
        <v>4080487.78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55">
        <v>0</v>
      </c>
      <c r="L658" s="20">
        <v>0</v>
      </c>
      <c r="M658" s="20">
        <v>627.6</v>
      </c>
      <c r="N658" s="20">
        <v>3951576.57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s="20">
        <v>59273.65</v>
      </c>
      <c r="AD658" s="27">
        <v>69637.56</v>
      </c>
      <c r="AE658" s="20">
        <v>0</v>
      </c>
      <c r="AF658" s="22">
        <v>2021</v>
      </c>
      <c r="AG658" s="22">
        <v>2021</v>
      </c>
      <c r="AH658" s="23">
        <v>2021</v>
      </c>
      <c r="BZ658" s="52"/>
      <c r="CD658" s="10" t="e">
        <f t="shared" si="39"/>
        <v>#N/A</v>
      </c>
    </row>
    <row r="659" spans="1:84" ht="61.5" x14ac:dyDescent="0.85">
      <c r="A659" s="10">
        <v>1</v>
      </c>
      <c r="B659" s="48">
        <f>SUBTOTAL(103,$A$558:A659)</f>
        <v>101</v>
      </c>
      <c r="C659" s="13" t="s">
        <v>1584</v>
      </c>
      <c r="D659" s="20">
        <v>1188949.76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55">
        <v>0</v>
      </c>
      <c r="L659" s="20">
        <v>0</v>
      </c>
      <c r="M659" s="20">
        <v>245.22</v>
      </c>
      <c r="N659" s="20">
        <v>1131184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0">
        <v>0</v>
      </c>
      <c r="AC659" s="20">
        <v>11707.75</v>
      </c>
      <c r="AD659" s="20">
        <v>46058.01</v>
      </c>
      <c r="AE659" s="20">
        <v>0</v>
      </c>
      <c r="AF659" s="22">
        <v>2021</v>
      </c>
      <c r="AG659" s="22">
        <v>2021</v>
      </c>
      <c r="AH659" s="23">
        <v>2021</v>
      </c>
      <c r="BZ659" s="52"/>
      <c r="CD659" s="10" t="e">
        <f t="shared" si="39"/>
        <v>#N/A</v>
      </c>
    </row>
    <row r="660" spans="1:84" ht="61.5" x14ac:dyDescent="0.85">
      <c r="A660" s="10">
        <v>1</v>
      </c>
      <c r="B660" s="48">
        <f>SUBTOTAL(103,$A$558:A660)</f>
        <v>102</v>
      </c>
      <c r="C660" s="13" t="s">
        <v>1585</v>
      </c>
      <c r="D660" s="20">
        <v>2192920.11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55">
        <v>0</v>
      </c>
      <c r="L660" s="20">
        <v>0</v>
      </c>
      <c r="M660" s="20">
        <v>496.48</v>
      </c>
      <c r="N660" s="20">
        <v>2107333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21810.9</v>
      </c>
      <c r="AD660" s="20">
        <v>63776.21</v>
      </c>
      <c r="AE660" s="20">
        <v>0</v>
      </c>
      <c r="AF660" s="22">
        <v>2021</v>
      </c>
      <c r="AG660" s="22">
        <v>2021</v>
      </c>
      <c r="AH660" s="23">
        <v>2021</v>
      </c>
      <c r="BZ660" s="52"/>
      <c r="CD660" s="10" t="e">
        <f t="shared" si="39"/>
        <v>#N/A</v>
      </c>
    </row>
    <row r="661" spans="1:84" ht="61.5" x14ac:dyDescent="0.85">
      <c r="A661" s="10">
        <v>1</v>
      </c>
      <c r="B661" s="48">
        <f>SUBTOTAL(103,$A$558:A661)</f>
        <v>103</v>
      </c>
      <c r="C661" s="13" t="s">
        <v>1586</v>
      </c>
      <c r="D661" s="20">
        <v>1858562.25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55">
        <v>0</v>
      </c>
      <c r="L661" s="20">
        <v>0</v>
      </c>
      <c r="M661" s="20">
        <v>413.7</v>
      </c>
      <c r="N661" s="27">
        <v>1779423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0">
        <v>0</v>
      </c>
      <c r="AC661" s="27">
        <v>18417.03</v>
      </c>
      <c r="AD661" s="20">
        <v>60722.22</v>
      </c>
      <c r="AE661" s="20">
        <v>0</v>
      </c>
      <c r="AF661" s="22">
        <v>2021</v>
      </c>
      <c r="AG661" s="22">
        <v>2021</v>
      </c>
      <c r="AH661" s="23">
        <v>2021</v>
      </c>
      <c r="BZ661" s="52"/>
      <c r="CD661" s="10" t="e">
        <f t="shared" si="39"/>
        <v>#N/A</v>
      </c>
    </row>
    <row r="662" spans="1:84" ht="61.5" x14ac:dyDescent="0.85">
      <c r="A662" s="10">
        <v>1</v>
      </c>
      <c r="B662" s="48">
        <f>SUBTOTAL(103,$A$558:A662)</f>
        <v>104</v>
      </c>
      <c r="C662" s="13" t="s">
        <v>465</v>
      </c>
      <c r="D662" s="20">
        <v>3247222.64</v>
      </c>
      <c r="E662" s="19">
        <v>0</v>
      </c>
      <c r="F662" s="21">
        <v>0</v>
      </c>
      <c r="G662" s="19">
        <v>0</v>
      </c>
      <c r="H662" s="21">
        <v>0</v>
      </c>
      <c r="I662" s="21">
        <v>0</v>
      </c>
      <c r="J662" s="21">
        <v>0</v>
      </c>
      <c r="K662" s="304">
        <v>0</v>
      </c>
      <c r="L662" s="21">
        <v>0</v>
      </c>
      <c r="M662" s="20">
        <v>662.47</v>
      </c>
      <c r="N662" s="27">
        <v>3134293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0">
        <v>0</v>
      </c>
      <c r="AB662" s="20">
        <v>0</v>
      </c>
      <c r="AC662" s="27">
        <v>32439.93</v>
      </c>
      <c r="AD662" s="27">
        <v>80489.710000000006</v>
      </c>
      <c r="AE662" s="20">
        <v>0</v>
      </c>
      <c r="AF662" s="22">
        <v>2021</v>
      </c>
      <c r="AG662" s="22">
        <v>2021</v>
      </c>
      <c r="AH662" s="23">
        <v>2021</v>
      </c>
      <c r="AT662" s="10" t="e">
        <f>VLOOKUP(C662,AW:AX,2,FALSE)</f>
        <v>#N/A</v>
      </c>
      <c r="BZ662" s="52"/>
    </row>
    <row r="663" spans="1:84" ht="61.5" x14ac:dyDescent="0.85">
      <c r="A663" s="10">
        <v>1</v>
      </c>
      <c r="B663" s="48">
        <f>SUBTOTAL(103,$A$558:A663)</f>
        <v>105</v>
      </c>
      <c r="C663" s="13" t="s">
        <v>1116</v>
      </c>
      <c r="D663" s="20">
        <v>3276957.95</v>
      </c>
      <c r="E663" s="20">
        <v>0</v>
      </c>
      <c r="F663" s="20">
        <v>0</v>
      </c>
      <c r="G663" s="120">
        <v>1701159</v>
      </c>
      <c r="H663" s="19">
        <v>0</v>
      </c>
      <c r="I663" s="120">
        <v>1527371</v>
      </c>
      <c r="J663" s="20">
        <v>0</v>
      </c>
      <c r="K663" s="55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Z663" s="20">
        <v>0</v>
      </c>
      <c r="AA663" s="20">
        <v>0</v>
      </c>
      <c r="AB663" s="20">
        <v>0</v>
      </c>
      <c r="AC663" s="20">
        <v>48427.95</v>
      </c>
      <c r="AD663" s="20">
        <v>0</v>
      </c>
      <c r="AE663" s="20">
        <v>0</v>
      </c>
      <c r="AF663" s="22" t="s">
        <v>265</v>
      </c>
      <c r="AG663" s="22">
        <v>2021</v>
      </c>
      <c r="AH663" s="23">
        <v>2021</v>
      </c>
      <c r="BZ663" s="52"/>
      <c r="CD663" s="10" t="e">
        <f t="shared" ref="CD663:CD690" si="40">VLOOKUP(C663,CE:CF,2,FALSE)</f>
        <v>#N/A</v>
      </c>
      <c r="CE663" s="69" t="s">
        <v>1077</v>
      </c>
      <c r="CF663" s="69">
        <v>946</v>
      </c>
    </row>
    <row r="664" spans="1:84" ht="61.5" x14ac:dyDescent="0.85">
      <c r="A664" s="10">
        <v>1</v>
      </c>
      <c r="B664" s="48">
        <f>SUBTOTAL(103,$A$558:A664)</f>
        <v>106</v>
      </c>
      <c r="C664" s="13" t="s">
        <v>443</v>
      </c>
      <c r="D664" s="20">
        <v>1068937.46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55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538.6</v>
      </c>
      <c r="R664" s="27">
        <v>1062087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7">
        <v>6850.46</v>
      </c>
      <c r="AD664" s="20">
        <v>0</v>
      </c>
      <c r="AE664" s="20">
        <v>0</v>
      </c>
      <c r="AF664" s="22" t="s">
        <v>265</v>
      </c>
      <c r="AG664" s="22">
        <v>2021</v>
      </c>
      <c r="AH664" s="23">
        <v>2021</v>
      </c>
      <c r="AT664" s="10" t="e">
        <f>VLOOKUP(C664,AW:AX,2,FALSE)</f>
        <v>#N/A</v>
      </c>
      <c r="BZ664" s="52"/>
      <c r="CD664" s="10" t="e">
        <f t="shared" si="40"/>
        <v>#N/A</v>
      </c>
      <c r="CE664" s="69" t="s">
        <v>1233</v>
      </c>
      <c r="CF664" s="69">
        <v>437.4</v>
      </c>
    </row>
    <row r="665" spans="1:84" ht="61.5" x14ac:dyDescent="0.85">
      <c r="A665" s="10">
        <v>1</v>
      </c>
      <c r="B665" s="48">
        <f>SUBTOTAL(103,$A$558:A665)</f>
        <v>107</v>
      </c>
      <c r="C665" s="13" t="s">
        <v>1105</v>
      </c>
      <c r="D665" s="20">
        <v>1315746.92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55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7">
        <v>744.64</v>
      </c>
      <c r="R665" s="27">
        <v>1296302.3799999999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19444.54</v>
      </c>
      <c r="AD665" s="20">
        <v>0</v>
      </c>
      <c r="AE665" s="20">
        <v>0</v>
      </c>
      <c r="AF665" s="22" t="s">
        <v>265</v>
      </c>
      <c r="AG665" s="22">
        <v>2021</v>
      </c>
      <c r="AH665" s="23">
        <v>2021</v>
      </c>
      <c r="BZ665" s="52"/>
      <c r="CD665" s="10" t="e">
        <f t="shared" si="40"/>
        <v>#N/A</v>
      </c>
      <c r="CE665" s="69" t="s">
        <v>185</v>
      </c>
      <c r="CF665" s="69">
        <v>578.4</v>
      </c>
    </row>
    <row r="666" spans="1:84" ht="61.5" x14ac:dyDescent="0.85">
      <c r="A666" s="10">
        <v>1</v>
      </c>
      <c r="B666" s="48">
        <f>SUBTOTAL(103,$A$558:A666)</f>
        <v>108</v>
      </c>
      <c r="C666" s="13" t="s">
        <v>1115</v>
      </c>
      <c r="D666" s="20">
        <v>1724939.83</v>
      </c>
      <c r="E666" s="20">
        <v>0</v>
      </c>
      <c r="F666" s="20">
        <v>0</v>
      </c>
      <c r="G666" s="27">
        <v>1699448.11</v>
      </c>
      <c r="H666" s="20">
        <v>0</v>
      </c>
      <c r="I666" s="20">
        <v>0</v>
      </c>
      <c r="J666" s="20">
        <v>0</v>
      </c>
      <c r="K666" s="55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25491.72</v>
      </c>
      <c r="AD666" s="20">
        <v>0</v>
      </c>
      <c r="AE666" s="20">
        <v>0</v>
      </c>
      <c r="AF666" s="22" t="s">
        <v>265</v>
      </c>
      <c r="AG666" s="22">
        <v>2021</v>
      </c>
      <c r="AH666" s="23">
        <v>2021</v>
      </c>
      <c r="BZ666" s="52"/>
      <c r="CD666" s="10" t="e">
        <f t="shared" si="40"/>
        <v>#N/A</v>
      </c>
      <c r="CE666" s="69" t="s">
        <v>1248</v>
      </c>
      <c r="CF666" s="69">
        <v>500</v>
      </c>
    </row>
    <row r="667" spans="1:84" ht="61.5" x14ac:dyDescent="0.85">
      <c r="A667" s="10">
        <v>1</v>
      </c>
      <c r="B667" s="48">
        <f>SUBTOTAL(103,$A$558:A667)</f>
        <v>109</v>
      </c>
      <c r="C667" s="13" t="s">
        <v>451</v>
      </c>
      <c r="D667" s="20">
        <v>2256753.77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55">
        <v>0</v>
      </c>
      <c r="L667" s="20">
        <v>0</v>
      </c>
      <c r="M667" s="27">
        <v>625.1</v>
      </c>
      <c r="N667" s="27">
        <v>2242290.9900000002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7">
        <v>14462.78</v>
      </c>
      <c r="AD667" s="20">
        <v>0</v>
      </c>
      <c r="AE667" s="20">
        <v>0</v>
      </c>
      <c r="AF667" s="22" t="s">
        <v>265</v>
      </c>
      <c r="AG667" s="22">
        <v>2021</v>
      </c>
      <c r="AH667" s="23">
        <v>2021</v>
      </c>
      <c r="BZ667" s="52"/>
      <c r="CD667" s="10" t="e">
        <f t="shared" si="40"/>
        <v>#N/A</v>
      </c>
      <c r="CE667" s="69" t="s">
        <v>431</v>
      </c>
      <c r="CF667" s="69">
        <v>598</v>
      </c>
    </row>
    <row r="668" spans="1:84" ht="61.5" x14ac:dyDescent="0.85">
      <c r="A668" s="10">
        <v>1</v>
      </c>
      <c r="B668" s="48">
        <f>SUBTOTAL(103,$A$558:A668)</f>
        <v>110</v>
      </c>
      <c r="C668" s="13" t="s">
        <v>1251</v>
      </c>
      <c r="D668" s="20">
        <v>2391061.65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55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7">
        <v>696.02</v>
      </c>
      <c r="R668" s="27">
        <v>2375738.14</v>
      </c>
      <c r="S668" s="20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0</v>
      </c>
      <c r="AA668" s="20">
        <v>0</v>
      </c>
      <c r="AB668" s="20">
        <v>0</v>
      </c>
      <c r="AC668" s="27">
        <v>15323.51</v>
      </c>
      <c r="AD668" s="20">
        <v>0</v>
      </c>
      <c r="AE668" s="20">
        <v>0</v>
      </c>
      <c r="AF668" s="22" t="s">
        <v>265</v>
      </c>
      <c r="AG668" s="22">
        <v>2021</v>
      </c>
      <c r="AH668" s="23">
        <v>2021</v>
      </c>
      <c r="BZ668" s="52"/>
      <c r="CD668" s="10" t="e">
        <f t="shared" si="40"/>
        <v>#N/A</v>
      </c>
      <c r="CE668" s="69" t="s">
        <v>603</v>
      </c>
      <c r="CF668" s="69">
        <v>486.27</v>
      </c>
    </row>
    <row r="669" spans="1:84" ht="61.5" x14ac:dyDescent="0.85">
      <c r="A669" s="10">
        <v>1</v>
      </c>
      <c r="B669" s="48">
        <f>SUBTOTAL(103,$A$558:A669)</f>
        <v>111</v>
      </c>
      <c r="C669" s="13" t="s">
        <v>1518</v>
      </c>
      <c r="D669" s="20">
        <v>3082917.9299999997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55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7">
        <v>718.27</v>
      </c>
      <c r="R669" s="27">
        <v>2961203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Z669" s="20">
        <v>0</v>
      </c>
      <c r="AA669" s="20">
        <v>0</v>
      </c>
      <c r="AB669" s="20">
        <v>0</v>
      </c>
      <c r="AC669" s="20">
        <v>44418.05</v>
      </c>
      <c r="AD669" s="67">
        <v>77296.88</v>
      </c>
      <c r="AE669" s="20">
        <v>0</v>
      </c>
      <c r="AF669" s="22">
        <v>2021</v>
      </c>
      <c r="AG669" s="22">
        <v>2021</v>
      </c>
      <c r="AH669" s="23">
        <v>2021</v>
      </c>
      <c r="BZ669" s="52"/>
      <c r="CD669" s="10" t="e">
        <f t="shared" si="40"/>
        <v>#N/A</v>
      </c>
      <c r="CE669" s="69" t="s">
        <v>116</v>
      </c>
      <c r="CF669" s="69">
        <v>1151</v>
      </c>
    </row>
    <row r="670" spans="1:84" ht="61.5" x14ac:dyDescent="0.85">
      <c r="A670" s="10">
        <v>1</v>
      </c>
      <c r="B670" s="48">
        <f>SUBTOTAL(103,$A$558:A670)</f>
        <v>112</v>
      </c>
      <c r="C670" s="13" t="s">
        <v>442</v>
      </c>
      <c r="D670" s="20">
        <v>2775034.26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55">
        <v>0</v>
      </c>
      <c r="L670" s="20">
        <v>0</v>
      </c>
      <c r="M670" s="27">
        <v>841</v>
      </c>
      <c r="N670" s="27">
        <v>2757250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7">
        <v>17784.259999999998</v>
      </c>
      <c r="AD670" s="20">
        <v>0</v>
      </c>
      <c r="AE670" s="20">
        <v>0</v>
      </c>
      <c r="AF670" s="22" t="s">
        <v>265</v>
      </c>
      <c r="AG670" s="22">
        <v>2021</v>
      </c>
      <c r="AH670" s="23">
        <v>2021</v>
      </c>
      <c r="AT670" s="10" t="e">
        <f>VLOOKUP(C670,AW:AX,2,FALSE)</f>
        <v>#N/A</v>
      </c>
      <c r="BZ670" s="52"/>
      <c r="CD670" s="10">
        <f t="shared" si="40"/>
        <v>860.91</v>
      </c>
      <c r="CE670" s="69" t="s">
        <v>1230</v>
      </c>
      <c r="CF670" s="69">
        <v>949</v>
      </c>
    </row>
    <row r="671" spans="1:84" ht="61.5" x14ac:dyDescent="0.85">
      <c r="A671" s="10">
        <v>1</v>
      </c>
      <c r="B671" s="48">
        <f>SUBTOTAL(103,$A$558:A671)</f>
        <v>113</v>
      </c>
      <c r="C671" s="13" t="s">
        <v>1873</v>
      </c>
      <c r="D671" s="20">
        <v>132387.07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55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79">
        <v>132387.07</v>
      </c>
      <c r="AE671" s="20">
        <v>0</v>
      </c>
      <c r="AF671" s="22">
        <v>2021</v>
      </c>
      <c r="AG671" s="22" t="s">
        <v>265</v>
      </c>
      <c r="AH671" s="22" t="s">
        <v>265</v>
      </c>
      <c r="BZ671" s="52"/>
      <c r="CD671" s="10" t="e">
        <f t="shared" si="40"/>
        <v>#N/A</v>
      </c>
      <c r="CE671" s="69" t="s">
        <v>116</v>
      </c>
      <c r="CF671" s="69">
        <v>1151</v>
      </c>
    </row>
    <row r="672" spans="1:84" ht="61.5" x14ac:dyDescent="0.85">
      <c r="A672" s="10">
        <v>1</v>
      </c>
      <c r="B672" s="48">
        <f>SUBTOTAL(103,$A$558:A672)</f>
        <v>114</v>
      </c>
      <c r="C672" s="13" t="s">
        <v>2243</v>
      </c>
      <c r="D672" s="20">
        <v>120000</v>
      </c>
      <c r="E672" s="24">
        <v>0</v>
      </c>
      <c r="F672" s="24">
        <v>0</v>
      </c>
      <c r="G672" s="24">
        <v>0</v>
      </c>
      <c r="H672" s="24">
        <v>0</v>
      </c>
      <c r="I672" s="24">
        <v>0</v>
      </c>
      <c r="J672" s="24">
        <v>0</v>
      </c>
      <c r="K672" s="55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120000</v>
      </c>
      <c r="AE672" s="20">
        <v>0</v>
      </c>
      <c r="AF672" s="22">
        <v>2021</v>
      </c>
      <c r="AG672" s="22" t="s">
        <v>265</v>
      </c>
      <c r="AH672" s="22" t="s">
        <v>265</v>
      </c>
      <c r="AT672" s="10" t="e">
        <f t="shared" ref="AT672:AT690" si="41">VLOOKUP(C672,AW:AX,2,FALSE)</f>
        <v>#N/A</v>
      </c>
      <c r="BZ672" s="52"/>
      <c r="CD672" s="10" t="e">
        <f t="shared" si="40"/>
        <v>#N/A</v>
      </c>
    </row>
    <row r="673" spans="1:82" ht="61.5" x14ac:dyDescent="0.85">
      <c r="B673" s="13" t="s">
        <v>729</v>
      </c>
      <c r="C673" s="178"/>
      <c r="D673" s="183">
        <v>132174456.22</v>
      </c>
      <c r="E673" s="20">
        <v>0</v>
      </c>
      <c r="F673" s="20">
        <v>0</v>
      </c>
      <c r="G673" s="20">
        <v>1893643.29</v>
      </c>
      <c r="H673" s="20">
        <v>527209</v>
      </c>
      <c r="I673" s="20">
        <v>2622708.5699999998</v>
      </c>
      <c r="J673" s="20">
        <v>0</v>
      </c>
      <c r="K673" s="55">
        <v>15</v>
      </c>
      <c r="L673" s="20">
        <v>29391768.810000002</v>
      </c>
      <c r="M673" s="20">
        <v>14259.72</v>
      </c>
      <c r="N673" s="20">
        <v>78457781.510000005</v>
      </c>
      <c r="O673" s="20">
        <v>0</v>
      </c>
      <c r="P673" s="20">
        <v>0</v>
      </c>
      <c r="Q673" s="20">
        <v>2379</v>
      </c>
      <c r="R673" s="20">
        <v>11573530</v>
      </c>
      <c r="S673" s="20">
        <v>121.1</v>
      </c>
      <c r="T673" s="20">
        <v>3011824.03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1739933.0299999998</v>
      </c>
      <c r="AD673" s="20">
        <v>2956057.9799999991</v>
      </c>
      <c r="AE673" s="20">
        <v>0</v>
      </c>
      <c r="AF673" s="53" t="s">
        <v>723</v>
      </c>
      <c r="AG673" s="53" t="s">
        <v>723</v>
      </c>
      <c r="AH673" s="64" t="s">
        <v>723</v>
      </c>
      <c r="AT673" s="10" t="e">
        <f t="shared" si="41"/>
        <v>#N/A</v>
      </c>
      <c r="BY673" s="69"/>
      <c r="BZ673" s="52">
        <v>95396897.950000003</v>
      </c>
      <c r="CB673" s="52">
        <f>BZ673-D673</f>
        <v>-36777558.269999996</v>
      </c>
      <c r="CD673" s="10" t="e">
        <f t="shared" si="40"/>
        <v>#N/A</v>
      </c>
    </row>
    <row r="674" spans="1:82" ht="61.5" x14ac:dyDescent="0.85">
      <c r="A674" s="10">
        <v>1</v>
      </c>
      <c r="B674" s="48">
        <f>SUBTOTAL(103,$A$558:A674)</f>
        <v>115</v>
      </c>
      <c r="C674" s="13" t="s">
        <v>394</v>
      </c>
      <c r="D674" s="20">
        <v>4849430.93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55">
        <v>0</v>
      </c>
      <c r="L674" s="20">
        <v>0</v>
      </c>
      <c r="M674" s="20">
        <v>1182.44</v>
      </c>
      <c r="N674" s="20">
        <v>4681601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0</v>
      </c>
      <c r="AA674" s="20">
        <v>0</v>
      </c>
      <c r="AB674" s="20">
        <v>0</v>
      </c>
      <c r="AC674" s="20">
        <v>62148.25</v>
      </c>
      <c r="AD674" s="20">
        <v>105681.68</v>
      </c>
      <c r="AE674" s="20">
        <v>0</v>
      </c>
      <c r="AF674" s="22">
        <v>2021</v>
      </c>
      <c r="AG674" s="22">
        <v>2021</v>
      </c>
      <c r="AH674" s="23">
        <v>2021</v>
      </c>
      <c r="AT674" s="10" t="e">
        <f t="shared" si="41"/>
        <v>#N/A</v>
      </c>
      <c r="BZ674" s="52"/>
      <c r="CD674" s="10" t="e">
        <f t="shared" si="40"/>
        <v>#N/A</v>
      </c>
    </row>
    <row r="675" spans="1:82" ht="61.5" x14ac:dyDescent="0.85">
      <c r="A675" s="10">
        <v>1</v>
      </c>
      <c r="B675" s="48">
        <f>SUBTOTAL(103,$A$558:A675)</f>
        <v>116</v>
      </c>
      <c r="C675" s="13" t="s">
        <v>396</v>
      </c>
      <c r="D675" s="20">
        <v>3569146.2800000003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55">
        <v>0</v>
      </c>
      <c r="L675" s="20">
        <v>0</v>
      </c>
      <c r="M675" s="20">
        <v>825.5</v>
      </c>
      <c r="N675" s="20">
        <v>3417856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0</v>
      </c>
      <c r="AB675" s="20">
        <v>0</v>
      </c>
      <c r="AC675" s="20">
        <v>45372.04</v>
      </c>
      <c r="AD675" s="20">
        <v>105918.24</v>
      </c>
      <c r="AE675" s="20">
        <v>0</v>
      </c>
      <c r="AF675" s="22">
        <v>2021</v>
      </c>
      <c r="AG675" s="22">
        <v>2021</v>
      </c>
      <c r="AH675" s="23">
        <v>2021</v>
      </c>
      <c r="AT675" s="10" t="e">
        <f t="shared" si="41"/>
        <v>#N/A</v>
      </c>
      <c r="BZ675" s="52"/>
      <c r="CD675" s="10" t="e">
        <f t="shared" si="40"/>
        <v>#N/A</v>
      </c>
    </row>
    <row r="676" spans="1:82" ht="61.5" x14ac:dyDescent="0.85">
      <c r="A676" s="10">
        <v>1</v>
      </c>
      <c r="B676" s="48">
        <f>SUBTOTAL(103,$A$558:A676)</f>
        <v>117</v>
      </c>
      <c r="C676" s="13" t="s">
        <v>397</v>
      </c>
      <c r="D676" s="20">
        <v>3343354.1199999996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55">
        <v>0</v>
      </c>
      <c r="L676" s="20">
        <v>0</v>
      </c>
      <c r="M676" s="20">
        <v>579</v>
      </c>
      <c r="N676" s="20">
        <v>3195187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42416.11</v>
      </c>
      <c r="AD676" s="20">
        <v>105751.01</v>
      </c>
      <c r="AE676" s="20">
        <v>0</v>
      </c>
      <c r="AF676" s="22">
        <v>2021</v>
      </c>
      <c r="AG676" s="22">
        <v>2021</v>
      </c>
      <c r="AH676" s="23">
        <v>2021</v>
      </c>
      <c r="AT676" s="10" t="e">
        <f t="shared" si="41"/>
        <v>#N/A</v>
      </c>
      <c r="BZ676" s="52"/>
      <c r="CD676" s="10" t="e">
        <f t="shared" si="40"/>
        <v>#N/A</v>
      </c>
    </row>
    <row r="677" spans="1:82" ht="61.5" x14ac:dyDescent="0.85">
      <c r="A677" s="10">
        <v>1</v>
      </c>
      <c r="B677" s="48">
        <f>SUBTOTAL(103,$A$558:A677)</f>
        <v>118</v>
      </c>
      <c r="C677" s="13" t="s">
        <v>398</v>
      </c>
      <c r="D677" s="20">
        <v>3389665.14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55">
        <v>0</v>
      </c>
      <c r="L677" s="20">
        <v>0</v>
      </c>
      <c r="M677" s="20">
        <v>580</v>
      </c>
      <c r="N677" s="27">
        <v>3262649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7">
        <v>43311.67</v>
      </c>
      <c r="AD677" s="20">
        <v>83704.47</v>
      </c>
      <c r="AE677" s="20">
        <v>0</v>
      </c>
      <c r="AF677" s="22">
        <v>2021</v>
      </c>
      <c r="AG677" s="22">
        <v>2021</v>
      </c>
      <c r="AH677" s="23">
        <v>2021</v>
      </c>
      <c r="AT677" s="10" t="e">
        <f t="shared" si="41"/>
        <v>#N/A</v>
      </c>
      <c r="BZ677" s="52"/>
      <c r="CD677" s="10" t="e">
        <f t="shared" si="40"/>
        <v>#N/A</v>
      </c>
    </row>
    <row r="678" spans="1:82" ht="61.5" x14ac:dyDescent="0.85">
      <c r="A678" s="10">
        <v>1</v>
      </c>
      <c r="B678" s="48">
        <f>SUBTOTAL(103,$A$558:A678)</f>
        <v>119</v>
      </c>
      <c r="C678" s="13" t="s">
        <v>399</v>
      </c>
      <c r="D678" s="20">
        <v>2778209.21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55">
        <v>0</v>
      </c>
      <c r="L678" s="20">
        <v>0</v>
      </c>
      <c r="M678" s="20">
        <v>555</v>
      </c>
      <c r="N678" s="20">
        <v>2741811.66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0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0</v>
      </c>
      <c r="AA678" s="20">
        <v>0</v>
      </c>
      <c r="AB678" s="20">
        <v>0</v>
      </c>
      <c r="AC678" s="20">
        <v>36397.550000000003</v>
      </c>
      <c r="AD678" s="20">
        <v>0</v>
      </c>
      <c r="AE678" s="20">
        <v>0</v>
      </c>
      <c r="AF678" s="22" t="s">
        <v>265</v>
      </c>
      <c r="AG678" s="22">
        <v>2021</v>
      </c>
      <c r="AH678" s="23">
        <v>2021</v>
      </c>
      <c r="AT678" s="10" t="e">
        <f t="shared" si="41"/>
        <v>#N/A</v>
      </c>
      <c r="BZ678" s="52"/>
      <c r="CD678" s="10" t="e">
        <f t="shared" si="40"/>
        <v>#N/A</v>
      </c>
    </row>
    <row r="679" spans="1:82" ht="61.5" x14ac:dyDescent="0.85">
      <c r="A679" s="10">
        <v>1</v>
      </c>
      <c r="B679" s="48">
        <f>SUBTOTAL(103,$A$558:A679)</f>
        <v>120</v>
      </c>
      <c r="C679" s="13" t="s">
        <v>197</v>
      </c>
      <c r="D679" s="20">
        <v>2516514.2199999997</v>
      </c>
      <c r="E679" s="20">
        <v>0</v>
      </c>
      <c r="F679" s="20">
        <v>0</v>
      </c>
      <c r="G679" s="20">
        <v>1893643.29</v>
      </c>
      <c r="H679" s="20">
        <v>527209</v>
      </c>
      <c r="I679" s="20">
        <v>0</v>
      </c>
      <c r="J679" s="20">
        <v>0</v>
      </c>
      <c r="K679" s="55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0">
        <v>0</v>
      </c>
      <c r="AC679" s="20">
        <v>36312.78</v>
      </c>
      <c r="AD679" s="27">
        <v>59349.15</v>
      </c>
      <c r="AE679" s="20">
        <v>0</v>
      </c>
      <c r="AF679" s="22">
        <v>2021</v>
      </c>
      <c r="AG679" s="22">
        <v>2021</v>
      </c>
      <c r="AH679" s="23">
        <v>2021</v>
      </c>
      <c r="AT679" s="10" t="e">
        <f t="shared" si="41"/>
        <v>#N/A</v>
      </c>
      <c r="BY679" s="189"/>
      <c r="BZ679" s="52"/>
      <c r="CD679" s="10" t="e">
        <f t="shared" si="40"/>
        <v>#N/A</v>
      </c>
    </row>
    <row r="680" spans="1:82" ht="61.5" x14ac:dyDescent="0.85">
      <c r="A680" s="10">
        <v>1</v>
      </c>
      <c r="B680" s="48">
        <f>SUBTOTAL(103,$A$558:A680)</f>
        <v>121</v>
      </c>
      <c r="C680" s="13" t="s">
        <v>198</v>
      </c>
      <c r="D680" s="20">
        <v>760276.74</v>
      </c>
      <c r="E680" s="20">
        <v>0</v>
      </c>
      <c r="F680" s="20">
        <v>0</v>
      </c>
      <c r="G680" s="20">
        <v>0</v>
      </c>
      <c r="H680" s="20">
        <v>0</v>
      </c>
      <c r="I680" s="20">
        <v>695692.57</v>
      </c>
      <c r="J680" s="20">
        <v>0</v>
      </c>
      <c r="K680" s="55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10435.39</v>
      </c>
      <c r="AD680" s="20">
        <v>54148.78</v>
      </c>
      <c r="AE680" s="20">
        <v>0</v>
      </c>
      <c r="AF680" s="22">
        <v>2021</v>
      </c>
      <c r="AG680" s="22">
        <v>2021</v>
      </c>
      <c r="AH680" s="23">
        <v>2021</v>
      </c>
      <c r="AT680" s="10" t="e">
        <f t="shared" si="41"/>
        <v>#N/A</v>
      </c>
      <c r="BZ680" s="52"/>
      <c r="CD680" s="10" t="e">
        <f t="shared" si="40"/>
        <v>#N/A</v>
      </c>
    </row>
    <row r="681" spans="1:82" ht="61.5" x14ac:dyDescent="0.85">
      <c r="A681" s="10">
        <v>1</v>
      </c>
      <c r="B681" s="48">
        <f>SUBTOTAL(103,$A$558:A681)</f>
        <v>122</v>
      </c>
      <c r="C681" s="13" t="s">
        <v>400</v>
      </c>
      <c r="D681" s="20">
        <v>2648939.79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55">
        <v>0</v>
      </c>
      <c r="L681" s="20">
        <v>0</v>
      </c>
      <c r="M681" s="20">
        <v>507.51</v>
      </c>
      <c r="N681" s="20">
        <v>2614235.81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Z681" s="20">
        <v>0</v>
      </c>
      <c r="AA681" s="20">
        <v>0</v>
      </c>
      <c r="AB681" s="20">
        <v>0</v>
      </c>
      <c r="AC681" s="20">
        <v>34703.980000000003</v>
      </c>
      <c r="AD681" s="20">
        <v>0</v>
      </c>
      <c r="AE681" s="20">
        <v>0</v>
      </c>
      <c r="AF681" s="22" t="s">
        <v>265</v>
      </c>
      <c r="AG681" s="22">
        <v>2021</v>
      </c>
      <c r="AH681" s="23">
        <v>2021</v>
      </c>
      <c r="AT681" s="10" t="e">
        <f t="shared" si="41"/>
        <v>#N/A</v>
      </c>
      <c r="BZ681" s="52"/>
      <c r="CD681" s="10" t="e">
        <f t="shared" si="40"/>
        <v>#N/A</v>
      </c>
    </row>
    <row r="682" spans="1:82" ht="61.5" x14ac:dyDescent="0.85">
      <c r="A682" s="10">
        <v>1</v>
      </c>
      <c r="B682" s="48">
        <f>SUBTOTAL(103,$A$558:A682)</f>
        <v>123</v>
      </c>
      <c r="C682" s="13" t="s">
        <v>401</v>
      </c>
      <c r="D682" s="20">
        <v>2651701.0900000003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55">
        <v>0</v>
      </c>
      <c r="L682" s="20">
        <v>0</v>
      </c>
      <c r="M682" s="20">
        <v>492</v>
      </c>
      <c r="N682" s="20">
        <v>2616960.9300000002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34740.160000000003</v>
      </c>
      <c r="AD682" s="20">
        <v>0</v>
      </c>
      <c r="AE682" s="20">
        <v>0</v>
      </c>
      <c r="AF682" s="22" t="s">
        <v>265</v>
      </c>
      <c r="AG682" s="22">
        <v>2021</v>
      </c>
      <c r="AH682" s="23">
        <v>2021</v>
      </c>
      <c r="AT682" s="10" t="e">
        <f t="shared" si="41"/>
        <v>#N/A</v>
      </c>
      <c r="BZ682" s="52"/>
      <c r="CD682" s="10" t="e">
        <f t="shared" si="40"/>
        <v>#N/A</v>
      </c>
    </row>
    <row r="683" spans="1:82" ht="61.5" x14ac:dyDescent="0.85">
      <c r="A683" s="10">
        <v>1</v>
      </c>
      <c r="B683" s="48">
        <f>SUBTOTAL(103,$A$558:A683)</f>
        <v>124</v>
      </c>
      <c r="C683" s="13" t="s">
        <v>402</v>
      </c>
      <c r="D683" s="20">
        <v>103384.42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55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7">
        <v>103384.42</v>
      </c>
      <c r="AE683" s="20">
        <v>0</v>
      </c>
      <c r="AF683" s="22">
        <v>2021</v>
      </c>
      <c r="AG683" s="22" t="s">
        <v>265</v>
      </c>
      <c r="AH683" s="23" t="s">
        <v>265</v>
      </c>
      <c r="AT683" s="10" t="e">
        <f t="shared" si="41"/>
        <v>#N/A</v>
      </c>
      <c r="BZ683" s="52"/>
      <c r="CD683" s="10" t="e">
        <f t="shared" si="40"/>
        <v>#N/A</v>
      </c>
    </row>
    <row r="684" spans="1:82" ht="61.5" x14ac:dyDescent="0.85">
      <c r="A684" s="10">
        <v>1</v>
      </c>
      <c r="B684" s="48">
        <f>SUBTOTAL(103,$A$558:A684)</f>
        <v>125</v>
      </c>
      <c r="C684" s="13" t="s">
        <v>403</v>
      </c>
      <c r="D684" s="20">
        <v>2382043.14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55">
        <v>0</v>
      </c>
      <c r="L684" s="20">
        <v>0</v>
      </c>
      <c r="M684" s="20">
        <v>597.46</v>
      </c>
      <c r="N684" s="20">
        <v>2246604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0">
        <v>0</v>
      </c>
      <c r="AC684" s="20">
        <v>29823.67</v>
      </c>
      <c r="AD684" s="20">
        <v>105615.47</v>
      </c>
      <c r="AE684" s="20">
        <v>0</v>
      </c>
      <c r="AF684" s="22">
        <v>2021</v>
      </c>
      <c r="AG684" s="22">
        <v>2021</v>
      </c>
      <c r="AH684" s="23">
        <v>2021</v>
      </c>
      <c r="AT684" s="10" t="e">
        <f t="shared" si="41"/>
        <v>#N/A</v>
      </c>
      <c r="BZ684" s="52"/>
      <c r="CD684" s="10" t="e">
        <f t="shared" si="40"/>
        <v>#N/A</v>
      </c>
    </row>
    <row r="685" spans="1:82" ht="61.5" x14ac:dyDescent="0.85">
      <c r="A685" s="10">
        <v>1</v>
      </c>
      <c r="B685" s="48">
        <f>SUBTOTAL(103,$A$558:A685)</f>
        <v>126</v>
      </c>
      <c r="C685" s="13" t="s">
        <v>404</v>
      </c>
      <c r="D685" s="20">
        <v>105750.06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55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7">
        <v>105750.06</v>
      </c>
      <c r="AE685" s="20">
        <v>0</v>
      </c>
      <c r="AF685" s="22">
        <v>2021</v>
      </c>
      <c r="AG685" s="22" t="s">
        <v>265</v>
      </c>
      <c r="AH685" s="23" t="s">
        <v>265</v>
      </c>
      <c r="AT685" s="10" t="e">
        <f t="shared" si="41"/>
        <v>#N/A</v>
      </c>
      <c r="BZ685" s="52"/>
      <c r="CD685" s="10" t="e">
        <f t="shared" si="40"/>
        <v>#N/A</v>
      </c>
    </row>
    <row r="686" spans="1:82" ht="61.5" x14ac:dyDescent="0.85">
      <c r="A686" s="10">
        <v>1</v>
      </c>
      <c r="B686" s="48">
        <f>SUBTOTAL(103,$A$558:A686)</f>
        <v>127</v>
      </c>
      <c r="C686" s="13" t="s">
        <v>406</v>
      </c>
      <c r="D686" s="20">
        <v>2963667.8699999996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55">
        <v>0</v>
      </c>
      <c r="L686" s="20">
        <v>0</v>
      </c>
      <c r="M686" s="20">
        <v>563.65</v>
      </c>
      <c r="N686" s="20">
        <v>2924840.61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38827.26</v>
      </c>
      <c r="AD686" s="20">
        <v>0</v>
      </c>
      <c r="AE686" s="20">
        <v>0</v>
      </c>
      <c r="AF686" s="22" t="s">
        <v>265</v>
      </c>
      <c r="AG686" s="22">
        <v>2021</v>
      </c>
      <c r="AH686" s="23">
        <v>2021</v>
      </c>
      <c r="AT686" s="10" t="e">
        <f t="shared" si="41"/>
        <v>#N/A</v>
      </c>
      <c r="BZ686" s="52"/>
      <c r="CD686" s="10" t="e">
        <f t="shared" si="40"/>
        <v>#N/A</v>
      </c>
    </row>
    <row r="687" spans="1:82" ht="61.5" x14ac:dyDescent="0.85">
      <c r="A687" s="10">
        <v>1</v>
      </c>
      <c r="B687" s="48">
        <f>SUBTOTAL(103,$A$558:A687)</f>
        <v>128</v>
      </c>
      <c r="C687" s="13" t="s">
        <v>407</v>
      </c>
      <c r="D687" s="20">
        <v>1476366.8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55">
        <v>0</v>
      </c>
      <c r="L687" s="20">
        <v>0</v>
      </c>
      <c r="M687" s="20">
        <v>265.04000000000002</v>
      </c>
      <c r="N687" s="20">
        <v>1457024.8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0</v>
      </c>
      <c r="U687" s="20">
        <v>0</v>
      </c>
      <c r="V687" s="20">
        <v>0</v>
      </c>
      <c r="W687" s="20">
        <v>0</v>
      </c>
      <c r="X687" s="20">
        <v>0</v>
      </c>
      <c r="Y687" s="20">
        <v>0</v>
      </c>
      <c r="Z687" s="20">
        <v>0</v>
      </c>
      <c r="AA687" s="20">
        <v>0</v>
      </c>
      <c r="AB687" s="20">
        <v>0</v>
      </c>
      <c r="AC687" s="20">
        <v>19342</v>
      </c>
      <c r="AD687" s="20">
        <v>0</v>
      </c>
      <c r="AE687" s="20">
        <v>0</v>
      </c>
      <c r="AF687" s="22" t="s">
        <v>265</v>
      </c>
      <c r="AG687" s="22">
        <v>2021</v>
      </c>
      <c r="AH687" s="23">
        <v>2021</v>
      </c>
      <c r="AT687" s="10" t="e">
        <f t="shared" si="41"/>
        <v>#N/A</v>
      </c>
      <c r="BZ687" s="52"/>
      <c r="CD687" s="10" t="e">
        <f t="shared" si="40"/>
        <v>#N/A</v>
      </c>
    </row>
    <row r="688" spans="1:82" ht="61.5" x14ac:dyDescent="0.85">
      <c r="A688" s="10">
        <v>1</v>
      </c>
      <c r="B688" s="48">
        <f>SUBTOTAL(103,$A$558:A688)</f>
        <v>129</v>
      </c>
      <c r="C688" s="13" t="s">
        <v>409</v>
      </c>
      <c r="D688" s="20">
        <v>2629575.83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55">
        <v>0</v>
      </c>
      <c r="L688" s="20">
        <v>0</v>
      </c>
      <c r="M688" s="27">
        <v>461.3</v>
      </c>
      <c r="N688" s="27">
        <v>2527427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0</v>
      </c>
      <c r="AA688" s="20">
        <v>0</v>
      </c>
      <c r="AB688" s="20">
        <v>0</v>
      </c>
      <c r="AC688" s="20">
        <v>33551.589999999997</v>
      </c>
      <c r="AD688" s="20">
        <v>68597.240000000005</v>
      </c>
      <c r="AE688" s="20">
        <v>0</v>
      </c>
      <c r="AF688" s="22">
        <v>2021</v>
      </c>
      <c r="AG688" s="22">
        <v>2021</v>
      </c>
      <c r="AH688" s="23">
        <v>2021</v>
      </c>
      <c r="AT688" s="10" t="e">
        <f t="shared" si="41"/>
        <v>#N/A</v>
      </c>
      <c r="BZ688" s="52"/>
      <c r="CD688" s="10" t="e">
        <f t="shared" si="40"/>
        <v>#N/A</v>
      </c>
    </row>
    <row r="689" spans="1:84" ht="61.5" x14ac:dyDescent="0.85">
      <c r="A689" s="10">
        <v>1</v>
      </c>
      <c r="B689" s="48">
        <f>SUBTOTAL(103,$A$558:A689)</f>
        <v>130</v>
      </c>
      <c r="C689" s="13" t="s">
        <v>410</v>
      </c>
      <c r="D689" s="20">
        <v>2063308.78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55">
        <v>0</v>
      </c>
      <c r="L689" s="20">
        <v>0</v>
      </c>
      <c r="M689" s="20">
        <v>379.64</v>
      </c>
      <c r="N689" s="20">
        <v>1978562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26265.41</v>
      </c>
      <c r="AD689" s="20">
        <v>58481.37</v>
      </c>
      <c r="AE689" s="20">
        <v>0</v>
      </c>
      <c r="AF689" s="22">
        <v>2021</v>
      </c>
      <c r="AG689" s="22">
        <v>2021</v>
      </c>
      <c r="AH689" s="23">
        <v>2021</v>
      </c>
      <c r="AT689" s="10" t="e">
        <f t="shared" si="41"/>
        <v>#N/A</v>
      </c>
      <c r="BZ689" s="52"/>
      <c r="CD689" s="10" t="e">
        <f t="shared" si="40"/>
        <v>#N/A</v>
      </c>
    </row>
    <row r="690" spans="1:84" ht="61.5" x14ac:dyDescent="0.85">
      <c r="A690" s="10">
        <v>1</v>
      </c>
      <c r="B690" s="48">
        <f>SUBTOTAL(103,$A$558:A690)</f>
        <v>131</v>
      </c>
      <c r="C690" s="13" t="s">
        <v>411</v>
      </c>
      <c r="D690" s="20">
        <v>2866181.7800000003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55">
        <v>0</v>
      </c>
      <c r="L690" s="20">
        <v>0</v>
      </c>
      <c r="M690" s="20">
        <v>689.86</v>
      </c>
      <c r="N690" s="20">
        <v>2724358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36165.85</v>
      </c>
      <c r="AD690" s="20">
        <v>105657.93</v>
      </c>
      <c r="AE690" s="20">
        <v>0</v>
      </c>
      <c r="AF690" s="22">
        <v>2021</v>
      </c>
      <c r="AG690" s="22">
        <v>2021</v>
      </c>
      <c r="AH690" s="23">
        <v>2021</v>
      </c>
      <c r="AT690" s="10" t="e">
        <f t="shared" si="41"/>
        <v>#N/A</v>
      </c>
      <c r="BZ690" s="52"/>
      <c r="CD690" s="10" t="e">
        <f t="shared" si="40"/>
        <v>#N/A</v>
      </c>
    </row>
    <row r="691" spans="1:84" ht="61.5" x14ac:dyDescent="0.85">
      <c r="A691" s="10">
        <v>1</v>
      </c>
      <c r="B691" s="48">
        <f>SUBTOTAL(103,$A$558:A691)</f>
        <v>132</v>
      </c>
      <c r="C691" s="190" t="s">
        <v>413</v>
      </c>
      <c r="D691" s="20">
        <v>2350874.31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55">
        <v>0</v>
      </c>
      <c r="L691" s="20">
        <v>0</v>
      </c>
      <c r="M691" s="20">
        <v>547.88</v>
      </c>
      <c r="N691" s="20">
        <v>2203069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0">
        <v>0</v>
      </c>
      <c r="AC691" s="20">
        <v>33046.04</v>
      </c>
      <c r="AD691" s="27">
        <v>114759.27</v>
      </c>
      <c r="AE691" s="20">
        <v>0</v>
      </c>
      <c r="AF691" s="22">
        <v>2021</v>
      </c>
      <c r="AG691" s="22">
        <v>2021</v>
      </c>
      <c r="AH691" s="23">
        <v>2021</v>
      </c>
    </row>
    <row r="692" spans="1:84" ht="61.5" x14ac:dyDescent="0.85">
      <c r="A692" s="10">
        <v>1</v>
      </c>
      <c r="B692" s="48">
        <f>SUBTOTAL(103,$A$558:A692)</f>
        <v>133</v>
      </c>
      <c r="C692" s="13" t="s">
        <v>414</v>
      </c>
      <c r="D692" s="20">
        <v>3255890.12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55">
        <v>0</v>
      </c>
      <c r="L692" s="20">
        <v>0</v>
      </c>
      <c r="M692" s="27">
        <v>565</v>
      </c>
      <c r="N692" s="27">
        <v>3133199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0">
        <v>0</v>
      </c>
      <c r="AC692" s="27">
        <v>41593.22</v>
      </c>
      <c r="AD692" s="20">
        <v>81097.899999999994</v>
      </c>
      <c r="AE692" s="20">
        <v>0</v>
      </c>
      <c r="AF692" s="22">
        <v>2021</v>
      </c>
      <c r="AG692" s="22">
        <v>2021</v>
      </c>
      <c r="AH692" s="23">
        <v>2021</v>
      </c>
      <c r="AT692" s="10" t="e">
        <f>VLOOKUP(C692,AW:AX,2,FALSE)</f>
        <v>#N/A</v>
      </c>
      <c r="BZ692" s="52"/>
      <c r="CD692" s="10" t="e">
        <f t="shared" ref="CD692:CD714" si="42">VLOOKUP(C692,CE:CF,2,FALSE)</f>
        <v>#N/A</v>
      </c>
    </row>
    <row r="693" spans="1:84" ht="61.5" x14ac:dyDescent="0.85">
      <c r="A693" s="10">
        <v>1</v>
      </c>
      <c r="B693" s="48">
        <f>SUBTOTAL(103,$A$558:A693)</f>
        <v>134</v>
      </c>
      <c r="C693" s="13" t="s">
        <v>415</v>
      </c>
      <c r="D693" s="20">
        <v>2533670.4300000002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55">
        <v>0</v>
      </c>
      <c r="L693" s="20">
        <v>0</v>
      </c>
      <c r="M693" s="20">
        <v>481.94</v>
      </c>
      <c r="N693" s="20">
        <v>2500476.6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0</v>
      </c>
      <c r="U693" s="20">
        <v>0</v>
      </c>
      <c r="V693" s="20">
        <v>0</v>
      </c>
      <c r="W693" s="20">
        <v>0</v>
      </c>
      <c r="X693" s="20">
        <v>0</v>
      </c>
      <c r="Y693" s="20">
        <v>0</v>
      </c>
      <c r="Z693" s="20">
        <v>0</v>
      </c>
      <c r="AA693" s="20">
        <v>0</v>
      </c>
      <c r="AB693" s="20">
        <v>0</v>
      </c>
      <c r="AC693" s="20">
        <v>33193.83</v>
      </c>
      <c r="AD693" s="20">
        <v>0</v>
      </c>
      <c r="AE693" s="20">
        <v>0</v>
      </c>
      <c r="AF693" s="22" t="s">
        <v>265</v>
      </c>
      <c r="AG693" s="22">
        <v>2021</v>
      </c>
      <c r="AH693" s="23">
        <v>2021</v>
      </c>
      <c r="AT693" s="10" t="e">
        <f>VLOOKUP(C693,AW:AX,2,FALSE)</f>
        <v>#N/A</v>
      </c>
      <c r="BZ693" s="52"/>
      <c r="CD693" s="10" t="e">
        <f t="shared" si="42"/>
        <v>#N/A</v>
      </c>
    </row>
    <row r="694" spans="1:84" ht="61.5" x14ac:dyDescent="0.85">
      <c r="A694" s="10">
        <v>1</v>
      </c>
      <c r="B694" s="48">
        <f>SUBTOTAL(103,$A$558:A694)</f>
        <v>135</v>
      </c>
      <c r="C694" s="13" t="s">
        <v>1582</v>
      </c>
      <c r="D694" s="20">
        <v>7428184.7300000004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55">
        <v>0</v>
      </c>
      <c r="L694" s="20">
        <v>0</v>
      </c>
      <c r="M694" s="20">
        <v>882</v>
      </c>
      <c r="N694" s="20">
        <v>7214205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0</v>
      </c>
      <c r="AA694" s="20">
        <v>0</v>
      </c>
      <c r="AB694" s="20">
        <v>0</v>
      </c>
      <c r="AC694" s="20">
        <v>108213.08</v>
      </c>
      <c r="AD694" s="20">
        <v>105766.65</v>
      </c>
      <c r="AE694" s="20">
        <v>0</v>
      </c>
      <c r="AF694" s="22">
        <v>2021</v>
      </c>
      <c r="AG694" s="22">
        <v>2021</v>
      </c>
      <c r="AH694" s="23">
        <v>2021</v>
      </c>
      <c r="BZ694" s="52"/>
      <c r="CD694" s="10" t="e">
        <f t="shared" si="42"/>
        <v>#N/A</v>
      </c>
    </row>
    <row r="695" spans="1:84" ht="61.5" x14ac:dyDescent="0.85">
      <c r="A695" s="10">
        <v>1</v>
      </c>
      <c r="B695" s="48">
        <f>SUBTOTAL(103,$A$558:A695)</f>
        <v>136</v>
      </c>
      <c r="C695" s="13" t="s">
        <v>1611</v>
      </c>
      <c r="D695" s="20">
        <v>2594436.9500000002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55">
        <v>0</v>
      </c>
      <c r="L695" s="20">
        <v>0</v>
      </c>
      <c r="M695" s="20">
        <v>480</v>
      </c>
      <c r="N695" s="20">
        <v>2451963.3199999998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0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Z695" s="20">
        <v>0</v>
      </c>
      <c r="AA695" s="20">
        <v>0</v>
      </c>
      <c r="AB695" s="20">
        <v>0</v>
      </c>
      <c r="AC695" s="20">
        <v>36779.449999999997</v>
      </c>
      <c r="AD695" s="20">
        <v>105694.18</v>
      </c>
      <c r="AE695" s="20">
        <v>0</v>
      </c>
      <c r="AF695" s="22">
        <v>2021</v>
      </c>
      <c r="AG695" s="22">
        <v>2021</v>
      </c>
      <c r="AH695" s="23">
        <v>2021</v>
      </c>
      <c r="BZ695" s="52"/>
      <c r="CD695" s="10" t="e">
        <f t="shared" si="42"/>
        <v>#N/A</v>
      </c>
    </row>
    <row r="696" spans="1:84" ht="61.5" x14ac:dyDescent="0.85">
      <c r="A696" s="10">
        <v>1</v>
      </c>
      <c r="B696" s="48">
        <f>SUBTOTAL(103,$A$558:A696)</f>
        <v>137</v>
      </c>
      <c r="C696" s="13" t="s">
        <v>1612</v>
      </c>
      <c r="D696" s="20">
        <v>3292242.61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55">
        <v>0</v>
      </c>
      <c r="L696" s="20">
        <v>0</v>
      </c>
      <c r="M696" s="20">
        <v>565</v>
      </c>
      <c r="N696" s="20">
        <v>3166334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0</v>
      </c>
      <c r="AA696" s="20">
        <v>0</v>
      </c>
      <c r="AB696" s="20">
        <v>0</v>
      </c>
      <c r="AC696" s="20">
        <v>42033.08</v>
      </c>
      <c r="AD696" s="20">
        <v>83875.53</v>
      </c>
      <c r="AE696" s="20">
        <v>0</v>
      </c>
      <c r="AF696" s="22">
        <v>2021</v>
      </c>
      <c r="AG696" s="22">
        <v>2021</v>
      </c>
      <c r="AH696" s="23">
        <v>2021</v>
      </c>
      <c r="BZ696" s="52"/>
      <c r="CD696" s="10" t="e">
        <f t="shared" si="42"/>
        <v>#N/A</v>
      </c>
    </row>
    <row r="697" spans="1:84" ht="61.5" x14ac:dyDescent="0.85">
      <c r="A697" s="10">
        <v>1</v>
      </c>
      <c r="B697" s="48">
        <f>SUBTOTAL(103,$A$558:A697)</f>
        <v>138</v>
      </c>
      <c r="C697" s="13" t="s">
        <v>427</v>
      </c>
      <c r="D697" s="20">
        <v>2957619.0999999996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57">
        <v>2</v>
      </c>
      <c r="L697" s="20">
        <v>2957619.0999999996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Z697" s="20">
        <v>0</v>
      </c>
      <c r="AA697" s="20">
        <v>0</v>
      </c>
      <c r="AB697" s="20">
        <v>0</v>
      </c>
      <c r="AC697" s="20">
        <v>0</v>
      </c>
      <c r="AD697" s="20">
        <v>0</v>
      </c>
      <c r="AE697" s="20">
        <v>0</v>
      </c>
      <c r="AF697" s="23" t="s">
        <v>265</v>
      </c>
      <c r="AG697" s="22">
        <v>2021</v>
      </c>
      <c r="AH697" s="23" t="s">
        <v>265</v>
      </c>
      <c r="BZ697" s="52"/>
      <c r="CD697" s="10" t="e">
        <f t="shared" si="42"/>
        <v>#N/A</v>
      </c>
    </row>
    <row r="698" spans="1:84" ht="61.5" x14ac:dyDescent="0.85">
      <c r="A698" s="10">
        <v>1</v>
      </c>
      <c r="B698" s="48">
        <f>SUBTOTAL(103,$A$558:A698)</f>
        <v>139</v>
      </c>
      <c r="C698" s="13" t="s">
        <v>1630</v>
      </c>
      <c r="D698" s="20">
        <v>2930743.46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55">
        <v>0</v>
      </c>
      <c r="L698" s="20">
        <v>0</v>
      </c>
      <c r="M698" s="20">
        <v>600</v>
      </c>
      <c r="N698" s="20">
        <v>2823071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37476.269999999997</v>
      </c>
      <c r="AD698" s="20">
        <v>70196.19</v>
      </c>
      <c r="AE698" s="20">
        <v>0</v>
      </c>
      <c r="AF698" s="22">
        <v>2021</v>
      </c>
      <c r="AG698" s="22">
        <v>2021</v>
      </c>
      <c r="AH698" s="23">
        <v>2021</v>
      </c>
      <c r="BZ698" s="52"/>
      <c r="CD698" s="10" t="e">
        <f t="shared" si="42"/>
        <v>#N/A</v>
      </c>
    </row>
    <row r="699" spans="1:84" ht="61.5" x14ac:dyDescent="0.85">
      <c r="A699" s="10">
        <v>1</v>
      </c>
      <c r="B699" s="48">
        <f>SUBTOTAL(103,$A$558:A699)</f>
        <v>140</v>
      </c>
      <c r="C699" s="13" t="s">
        <v>1631</v>
      </c>
      <c r="D699" s="20">
        <v>2227389.04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55">
        <v>0</v>
      </c>
      <c r="L699" s="20">
        <v>0</v>
      </c>
      <c r="M699" s="27">
        <v>410</v>
      </c>
      <c r="N699" s="27">
        <v>2134221.4900000002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0">
        <v>0</v>
      </c>
      <c r="AC699" s="120">
        <v>28331.79</v>
      </c>
      <c r="AD699" s="120">
        <v>64835.76</v>
      </c>
      <c r="AE699" s="20">
        <v>0</v>
      </c>
      <c r="AF699" s="22">
        <v>2021</v>
      </c>
      <c r="AG699" s="22">
        <v>2021</v>
      </c>
      <c r="AH699" s="23">
        <v>2021</v>
      </c>
      <c r="BZ699" s="52"/>
      <c r="CD699" s="10" t="e">
        <f t="shared" si="42"/>
        <v>#N/A</v>
      </c>
    </row>
    <row r="700" spans="1:84" ht="61.5" x14ac:dyDescent="0.85">
      <c r="A700" s="10">
        <v>1</v>
      </c>
      <c r="B700" s="48">
        <f>SUBTOTAL(103,$A$558:A700)</f>
        <v>141</v>
      </c>
      <c r="C700" s="13" t="s">
        <v>1257</v>
      </c>
      <c r="D700" s="20">
        <v>11747132.949999999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55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7">
        <v>2379</v>
      </c>
      <c r="R700" s="27">
        <v>11573530</v>
      </c>
      <c r="S700" s="20">
        <v>0</v>
      </c>
      <c r="T700" s="20">
        <v>0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s="20">
        <v>173602.95</v>
      </c>
      <c r="AD700" s="27">
        <v>0</v>
      </c>
      <c r="AE700" s="20">
        <v>0</v>
      </c>
      <c r="AF700" s="22" t="s">
        <v>265</v>
      </c>
      <c r="AG700" s="22">
        <v>2021</v>
      </c>
      <c r="AH700" s="23">
        <v>2021</v>
      </c>
      <c r="AI700" s="22">
        <v>2020</v>
      </c>
      <c r="AJ700" s="22">
        <v>2020</v>
      </c>
      <c r="AK700" s="22">
        <v>2020</v>
      </c>
      <c r="AL700" s="22">
        <v>2020</v>
      </c>
      <c r="AM700" s="22">
        <v>2020</v>
      </c>
      <c r="AN700" s="22">
        <v>2020</v>
      </c>
      <c r="AO700" s="22">
        <v>2020</v>
      </c>
      <c r="AP700" s="22">
        <v>2020</v>
      </c>
      <c r="AQ700" s="22">
        <v>2020</v>
      </c>
      <c r="AR700" s="22">
        <v>2020</v>
      </c>
      <c r="AS700" s="22">
        <v>2020</v>
      </c>
      <c r="AT700" s="22">
        <v>2020</v>
      </c>
      <c r="AU700" s="22">
        <v>2020</v>
      </c>
      <c r="AV700" s="22">
        <v>2020</v>
      </c>
      <c r="AW700" s="22">
        <v>2020</v>
      </c>
      <c r="AX700" s="22">
        <v>2020</v>
      </c>
      <c r="AY700" s="22">
        <v>2020</v>
      </c>
      <c r="AZ700" s="22">
        <v>2020</v>
      </c>
      <c r="BA700" s="22">
        <v>2020</v>
      </c>
      <c r="BB700" s="22">
        <v>2020</v>
      </c>
      <c r="BC700" s="22">
        <v>2020</v>
      </c>
      <c r="BD700" s="22">
        <v>2020</v>
      </c>
      <c r="BE700" s="22">
        <v>2020</v>
      </c>
      <c r="BF700" s="22">
        <v>2020</v>
      </c>
      <c r="BG700" s="22">
        <v>2020</v>
      </c>
      <c r="BH700" s="22">
        <v>2020</v>
      </c>
      <c r="BI700" s="22">
        <v>2020</v>
      </c>
      <c r="BJ700" s="22">
        <v>2020</v>
      </c>
      <c r="BK700" s="22">
        <v>2020</v>
      </c>
      <c r="BL700" s="22">
        <v>2020</v>
      </c>
      <c r="BM700" s="22">
        <v>2020</v>
      </c>
      <c r="BN700" s="22">
        <v>2020</v>
      </c>
      <c r="BO700" s="22">
        <v>2020</v>
      </c>
      <c r="BP700" s="22">
        <v>2020</v>
      </c>
      <c r="BQ700" s="22">
        <v>2020</v>
      </c>
      <c r="BR700" s="22">
        <v>2020</v>
      </c>
      <c r="BS700" s="22">
        <v>2020</v>
      </c>
      <c r="BT700" s="22">
        <v>2020</v>
      </c>
      <c r="BU700" s="22">
        <v>2020</v>
      </c>
      <c r="BV700" s="22">
        <v>2020</v>
      </c>
      <c r="BW700" s="22">
        <v>2020</v>
      </c>
      <c r="BZ700" s="52"/>
      <c r="CD700" s="10" t="e">
        <f t="shared" si="42"/>
        <v>#N/A</v>
      </c>
    </row>
    <row r="701" spans="1:84" ht="61.5" x14ac:dyDescent="0.85">
      <c r="A701" s="10">
        <v>1</v>
      </c>
      <c r="B701" s="48">
        <f>SUBTOTAL(103,$A$558:A701)</f>
        <v>142</v>
      </c>
      <c r="C701" s="13" t="s">
        <v>1552</v>
      </c>
      <c r="D701" s="20">
        <v>3026054.9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55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7">
        <v>121.1</v>
      </c>
      <c r="T701" s="27">
        <v>3011824.03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7">
        <v>14230.87</v>
      </c>
      <c r="AD701" s="27">
        <v>0</v>
      </c>
      <c r="AE701" s="20">
        <v>0</v>
      </c>
      <c r="AF701" s="22" t="s">
        <v>265</v>
      </c>
      <c r="AG701" s="22">
        <v>2021</v>
      </c>
      <c r="AH701" s="23">
        <v>2021</v>
      </c>
      <c r="BZ701" s="52"/>
      <c r="CD701" s="10" t="e">
        <f t="shared" si="42"/>
        <v>#N/A</v>
      </c>
    </row>
    <row r="702" spans="1:84" ht="61.5" x14ac:dyDescent="0.85">
      <c r="A702" s="10">
        <v>1</v>
      </c>
      <c r="B702" s="48">
        <f>SUBTOTAL(103,$A$558:A702)</f>
        <v>143</v>
      </c>
      <c r="C702" s="13" t="s">
        <v>1826</v>
      </c>
      <c r="D702" s="20">
        <v>1498304.0199999998</v>
      </c>
      <c r="E702" s="20">
        <v>0</v>
      </c>
      <c r="F702" s="20">
        <v>0</v>
      </c>
      <c r="G702" s="20">
        <v>0</v>
      </c>
      <c r="H702" s="20">
        <v>0</v>
      </c>
      <c r="I702" s="20">
        <v>1391686</v>
      </c>
      <c r="J702" s="20">
        <v>0</v>
      </c>
      <c r="K702" s="55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67">
        <v>18474.63</v>
      </c>
      <c r="AD702" s="67">
        <v>88143.39</v>
      </c>
      <c r="AE702" s="20">
        <v>0</v>
      </c>
      <c r="AF702" s="22">
        <v>2021</v>
      </c>
      <c r="AG702" s="22">
        <v>2021</v>
      </c>
      <c r="AH702" s="23">
        <v>2021</v>
      </c>
      <c r="BZ702" s="52"/>
      <c r="CD702" s="10" t="e">
        <f t="shared" si="42"/>
        <v>#N/A</v>
      </c>
    </row>
    <row r="703" spans="1:84" ht="61.5" x14ac:dyDescent="0.85">
      <c r="A703" s="10">
        <v>1</v>
      </c>
      <c r="B703" s="48">
        <f>SUBTOTAL(103,$A$558:A703)</f>
        <v>144</v>
      </c>
      <c r="C703" s="13" t="s">
        <v>1126</v>
      </c>
      <c r="D703" s="20">
        <v>375226.5</v>
      </c>
      <c r="E703" s="20">
        <v>0</v>
      </c>
      <c r="F703" s="20">
        <v>0</v>
      </c>
      <c r="G703" s="20">
        <v>0</v>
      </c>
      <c r="H703" s="20">
        <v>0</v>
      </c>
      <c r="I703" s="180">
        <v>375226.5</v>
      </c>
      <c r="J703" s="20">
        <v>0</v>
      </c>
      <c r="K703" s="55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0">
        <v>0</v>
      </c>
      <c r="AC703" s="20">
        <v>0</v>
      </c>
      <c r="AD703" s="20">
        <v>0</v>
      </c>
      <c r="AE703" s="20">
        <v>0</v>
      </c>
      <c r="AF703" s="22" t="s">
        <v>265</v>
      </c>
      <c r="AG703" s="22">
        <v>2018</v>
      </c>
      <c r="AH703" s="22" t="s">
        <v>265</v>
      </c>
      <c r="BZ703" s="52"/>
      <c r="CD703" s="10" t="e">
        <f t="shared" si="42"/>
        <v>#N/A</v>
      </c>
      <c r="CE703" s="69" t="s">
        <v>441</v>
      </c>
      <c r="CF703" s="69">
        <v>556.79999999999995</v>
      </c>
    </row>
    <row r="704" spans="1:84" ht="61.5" x14ac:dyDescent="0.85">
      <c r="A704" s="10">
        <v>1</v>
      </c>
      <c r="B704" s="48">
        <f>SUBTOTAL(103,$A$558:A704)</f>
        <v>145</v>
      </c>
      <c r="C704" s="13" t="s">
        <v>1127</v>
      </c>
      <c r="D704" s="20">
        <v>160103.5</v>
      </c>
      <c r="E704" s="20">
        <v>0</v>
      </c>
      <c r="F704" s="20">
        <v>0</v>
      </c>
      <c r="G704" s="20">
        <v>0</v>
      </c>
      <c r="H704" s="20">
        <v>0</v>
      </c>
      <c r="I704" s="180">
        <v>160103.5</v>
      </c>
      <c r="J704" s="20">
        <v>0</v>
      </c>
      <c r="K704" s="55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2" t="s">
        <v>265</v>
      </c>
      <c r="AG704" s="22">
        <v>2018</v>
      </c>
      <c r="AH704" s="22" t="s">
        <v>265</v>
      </c>
      <c r="BZ704" s="52"/>
      <c r="CD704" s="10" t="e">
        <f t="shared" si="42"/>
        <v>#N/A</v>
      </c>
      <c r="CE704" s="69" t="s">
        <v>648</v>
      </c>
      <c r="CF704" s="69">
        <v>243.96</v>
      </c>
    </row>
    <row r="705" spans="1:82" ht="61.5" x14ac:dyDescent="0.85">
      <c r="A705" s="10">
        <v>1</v>
      </c>
      <c r="B705" s="48">
        <f>SUBTOTAL(103,$A$558:A705)</f>
        <v>146</v>
      </c>
      <c r="C705" s="13" t="s">
        <v>2242</v>
      </c>
      <c r="D705" s="20">
        <v>5171712.33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55">
        <v>0</v>
      </c>
      <c r="L705" s="20">
        <v>0</v>
      </c>
      <c r="M705" s="20">
        <v>679.6</v>
      </c>
      <c r="N705" s="20">
        <v>5012688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0">
        <v>0</v>
      </c>
      <c r="AC705" s="20">
        <v>75190.320000000007</v>
      </c>
      <c r="AD705" s="20">
        <v>83834.009999999995</v>
      </c>
      <c r="AE705" s="20">
        <v>0</v>
      </c>
      <c r="AF705" s="22">
        <v>2021</v>
      </c>
      <c r="AG705" s="22">
        <v>2021</v>
      </c>
      <c r="AH705" s="23">
        <v>2021</v>
      </c>
      <c r="BZ705" s="52"/>
      <c r="CD705" s="10" t="e">
        <f t="shared" si="42"/>
        <v>#N/A</v>
      </c>
    </row>
    <row r="706" spans="1:82" ht="61.5" x14ac:dyDescent="0.85">
      <c r="A706" s="10">
        <v>1</v>
      </c>
      <c r="B706" s="48">
        <f>SUBTOTAL(103,$A$558:A706)</f>
        <v>147</v>
      </c>
      <c r="C706" s="13" t="s">
        <v>2241</v>
      </c>
      <c r="D706" s="20">
        <v>6150097.8900000006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55">
        <v>0</v>
      </c>
      <c r="L706" s="20">
        <v>0</v>
      </c>
      <c r="M706" s="20">
        <v>752</v>
      </c>
      <c r="N706" s="20">
        <v>5973652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0</v>
      </c>
      <c r="AA706" s="20">
        <v>0</v>
      </c>
      <c r="AB706" s="20">
        <v>0</v>
      </c>
      <c r="AC706" s="20">
        <v>89604.78</v>
      </c>
      <c r="AD706" s="20">
        <v>86841.11</v>
      </c>
      <c r="AE706" s="20">
        <v>0</v>
      </c>
      <c r="AF706" s="22">
        <v>2021</v>
      </c>
      <c r="AG706" s="22">
        <v>2021</v>
      </c>
      <c r="AH706" s="23">
        <v>2021</v>
      </c>
      <c r="BZ706" s="52"/>
      <c r="CD706" s="10" t="e">
        <f t="shared" si="42"/>
        <v>#N/A</v>
      </c>
    </row>
    <row r="707" spans="1:82" ht="61.5" x14ac:dyDescent="0.85">
      <c r="A707" s="10">
        <v>1</v>
      </c>
      <c r="B707" s="48">
        <f>SUBTOTAL(103,$A$558:A707)</f>
        <v>148</v>
      </c>
      <c r="C707" s="13" t="s">
        <v>2260</v>
      </c>
      <c r="D707" s="20">
        <v>2373485.7200000002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191">
        <v>1</v>
      </c>
      <c r="L707" s="120">
        <v>2236302.4700000002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0</v>
      </c>
      <c r="U707" s="20">
        <v>0</v>
      </c>
      <c r="V707" s="20">
        <v>0</v>
      </c>
      <c r="W707" s="20">
        <v>0</v>
      </c>
      <c r="X707" s="20">
        <v>0</v>
      </c>
      <c r="Y707" s="20">
        <v>0</v>
      </c>
      <c r="Z707" s="20">
        <v>0</v>
      </c>
      <c r="AA707" s="20">
        <v>0</v>
      </c>
      <c r="AB707" s="20">
        <v>0</v>
      </c>
      <c r="AC707" s="20">
        <v>33544.54</v>
      </c>
      <c r="AD707" s="27">
        <v>103638.71</v>
      </c>
      <c r="AE707" s="20">
        <v>0</v>
      </c>
      <c r="AF707" s="22">
        <v>2021</v>
      </c>
      <c r="AG707" s="22">
        <v>2021</v>
      </c>
      <c r="AH707" s="22">
        <v>2021</v>
      </c>
      <c r="BZ707" s="52"/>
      <c r="CD707" s="10" t="e">
        <f t="shared" si="42"/>
        <v>#N/A</v>
      </c>
    </row>
    <row r="708" spans="1:82" ht="61.5" x14ac:dyDescent="0.85">
      <c r="A708" s="10">
        <v>1</v>
      </c>
      <c r="B708" s="48">
        <f>SUBTOTAL(103,$A$558:A708)</f>
        <v>149</v>
      </c>
      <c r="C708" s="13" t="s">
        <v>2261</v>
      </c>
      <c r="D708" s="20">
        <v>13834864.17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191">
        <v>6</v>
      </c>
      <c r="L708" s="120">
        <v>13515961.48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0</v>
      </c>
      <c r="AA708" s="20">
        <v>0</v>
      </c>
      <c r="AB708" s="20">
        <v>0</v>
      </c>
      <c r="AC708" s="20">
        <v>202739.42</v>
      </c>
      <c r="AD708" s="27">
        <v>116163.27</v>
      </c>
      <c r="AE708" s="20">
        <v>0</v>
      </c>
      <c r="AF708" s="22">
        <v>2021</v>
      </c>
      <c r="AG708" s="22">
        <v>2021</v>
      </c>
      <c r="AH708" s="22">
        <v>2021</v>
      </c>
      <c r="BZ708" s="52"/>
      <c r="CD708" s="10" t="e">
        <f t="shared" si="42"/>
        <v>#N/A</v>
      </c>
    </row>
    <row r="709" spans="1:82" ht="61.5" x14ac:dyDescent="0.85">
      <c r="A709" s="10">
        <v>1</v>
      </c>
      <c r="B709" s="48">
        <f>SUBTOTAL(103,$A$558:A709)</f>
        <v>150</v>
      </c>
      <c r="C709" s="13" t="s">
        <v>786</v>
      </c>
      <c r="D709" s="20">
        <v>90029.61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57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0</v>
      </c>
      <c r="W709" s="20">
        <v>0</v>
      </c>
      <c r="X709" s="20">
        <v>0</v>
      </c>
      <c r="Y709" s="20">
        <v>0</v>
      </c>
      <c r="Z709" s="20">
        <v>0</v>
      </c>
      <c r="AA709" s="20">
        <v>0</v>
      </c>
      <c r="AB709" s="20">
        <v>0</v>
      </c>
      <c r="AC709" s="20">
        <v>0</v>
      </c>
      <c r="AD709" s="27">
        <v>90029.61</v>
      </c>
      <c r="AE709" s="20">
        <v>0</v>
      </c>
      <c r="AF709" s="22">
        <v>2021</v>
      </c>
      <c r="AG709" s="22" t="s">
        <v>265</v>
      </c>
      <c r="AH709" s="22" t="s">
        <v>265</v>
      </c>
      <c r="BZ709" s="52"/>
      <c r="CD709" s="10" t="e">
        <f t="shared" si="42"/>
        <v>#N/A</v>
      </c>
    </row>
    <row r="710" spans="1:82" ht="61.5" x14ac:dyDescent="0.85">
      <c r="A710" s="10">
        <v>1</v>
      </c>
      <c r="B710" s="48">
        <f>SUBTOTAL(103,$A$558:A710)</f>
        <v>151</v>
      </c>
      <c r="C710" s="13" t="s">
        <v>421</v>
      </c>
      <c r="D710" s="20">
        <v>91994.559999999998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57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0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0</v>
      </c>
      <c r="AA710" s="20">
        <v>0</v>
      </c>
      <c r="AB710" s="20">
        <v>0</v>
      </c>
      <c r="AC710" s="20">
        <v>0</v>
      </c>
      <c r="AD710" s="27">
        <v>91994.559999999998</v>
      </c>
      <c r="AE710" s="20">
        <v>0</v>
      </c>
      <c r="AF710" s="22">
        <v>2021</v>
      </c>
      <c r="AG710" s="22" t="s">
        <v>265</v>
      </c>
      <c r="AH710" s="22" t="s">
        <v>265</v>
      </c>
      <c r="BZ710" s="52"/>
      <c r="CD710" s="10" t="e">
        <f t="shared" si="42"/>
        <v>#N/A</v>
      </c>
    </row>
    <row r="711" spans="1:82" ht="61.5" x14ac:dyDescent="0.85">
      <c r="A711" s="10">
        <v>1</v>
      </c>
      <c r="B711" s="48">
        <f>SUBTOTAL(103,$A$558:A711)</f>
        <v>152</v>
      </c>
      <c r="C711" s="13" t="s">
        <v>2592</v>
      </c>
      <c r="D711" s="20">
        <v>1900462.5799999998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55">
        <v>1</v>
      </c>
      <c r="L711" s="20">
        <v>1784559.64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0</v>
      </c>
      <c r="U711" s="20">
        <v>0</v>
      </c>
      <c r="V711" s="20">
        <v>0</v>
      </c>
      <c r="W711" s="20">
        <v>0</v>
      </c>
      <c r="X711" s="20">
        <v>0</v>
      </c>
      <c r="Y711" s="20">
        <v>0</v>
      </c>
      <c r="Z711" s="20">
        <v>0</v>
      </c>
      <c r="AA711" s="20">
        <v>0</v>
      </c>
      <c r="AB711" s="20">
        <v>0</v>
      </c>
      <c r="AC711" s="20">
        <v>26768.39</v>
      </c>
      <c r="AD711" s="20">
        <v>89134.55</v>
      </c>
      <c r="AE711" s="20">
        <v>0</v>
      </c>
      <c r="AF711" s="22">
        <v>2021</v>
      </c>
      <c r="AG711" s="22">
        <v>2021</v>
      </c>
      <c r="AH711" s="22">
        <v>2021</v>
      </c>
      <c r="BZ711" s="52"/>
      <c r="CD711" s="10" t="e">
        <f t="shared" si="42"/>
        <v>#N/A</v>
      </c>
    </row>
    <row r="712" spans="1:82" ht="61.5" x14ac:dyDescent="0.85">
      <c r="A712" s="10">
        <v>1</v>
      </c>
      <c r="B712" s="48">
        <f>SUBTOTAL(103,$A$558:A712)</f>
        <v>153</v>
      </c>
      <c r="C712" s="13" t="s">
        <v>2593</v>
      </c>
      <c r="D712" s="20">
        <v>3714876.8799999994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55">
        <v>2</v>
      </c>
      <c r="L712" s="20">
        <v>3563567.01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0</v>
      </c>
      <c r="AA712" s="20">
        <v>0</v>
      </c>
      <c r="AB712" s="20">
        <v>0</v>
      </c>
      <c r="AC712" s="20">
        <v>53453.51</v>
      </c>
      <c r="AD712" s="20">
        <v>97856.36</v>
      </c>
      <c r="AE712" s="20">
        <v>0</v>
      </c>
      <c r="AF712" s="22">
        <v>2021</v>
      </c>
      <c r="AG712" s="22">
        <v>2021</v>
      </c>
      <c r="AH712" s="22">
        <v>2021</v>
      </c>
      <c r="BZ712" s="52"/>
      <c r="CD712" s="10" t="e">
        <f t="shared" si="42"/>
        <v>#N/A</v>
      </c>
    </row>
    <row r="713" spans="1:82" ht="61.5" x14ac:dyDescent="0.85">
      <c r="A713" s="10">
        <v>1</v>
      </c>
      <c r="B713" s="48">
        <f>SUBTOTAL(103,$A$558:A713)</f>
        <v>154</v>
      </c>
      <c r="C713" s="13" t="s">
        <v>2594</v>
      </c>
      <c r="D713" s="20">
        <v>5511572.6900000004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55">
        <v>3</v>
      </c>
      <c r="L713" s="20">
        <v>5333759.1100000003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80006.39</v>
      </c>
      <c r="AD713" s="20">
        <v>97807.19</v>
      </c>
      <c r="AE713" s="20">
        <v>0</v>
      </c>
      <c r="AF713" s="22">
        <v>2021</v>
      </c>
      <c r="AG713" s="22">
        <v>2021</v>
      </c>
      <c r="AH713" s="22">
        <v>2021</v>
      </c>
      <c r="BZ713" s="52"/>
      <c r="CD713" s="10" t="e">
        <f t="shared" si="42"/>
        <v>#N/A</v>
      </c>
    </row>
    <row r="714" spans="1:82" ht="61.5" x14ac:dyDescent="0.85">
      <c r="A714" s="10">
        <v>1</v>
      </c>
      <c r="B714" s="48">
        <f>SUBTOTAL(103,$A$558:A714)</f>
        <v>155</v>
      </c>
      <c r="C714" s="13" t="s">
        <v>200</v>
      </c>
      <c r="D714" s="20">
        <v>5592621.0499999998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55">
        <v>0</v>
      </c>
      <c r="L714" s="20">
        <v>0</v>
      </c>
      <c r="M714" s="20">
        <v>617.9</v>
      </c>
      <c r="N714" s="20">
        <v>5455784.29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0">
        <v>0</v>
      </c>
      <c r="AC714" s="20">
        <v>81836.759999999995</v>
      </c>
      <c r="AD714" s="20">
        <v>55000</v>
      </c>
      <c r="AE714" s="20">
        <v>0</v>
      </c>
      <c r="AF714" s="22">
        <v>2021</v>
      </c>
      <c r="AG714" s="22">
        <v>2021</v>
      </c>
      <c r="AH714" s="22">
        <v>2021</v>
      </c>
      <c r="AT714" s="10" t="e">
        <f t="shared" ref="AT714:AT722" si="43">VLOOKUP(C714,AW:AX,2,FALSE)</f>
        <v>#N/A</v>
      </c>
      <c r="BY714" s="189"/>
      <c r="BZ714" s="52"/>
      <c r="CD714" s="10" t="e">
        <f t="shared" si="42"/>
        <v>#N/A</v>
      </c>
    </row>
    <row r="715" spans="1:82" ht="61.5" x14ac:dyDescent="0.85">
      <c r="A715" s="10">
        <v>1</v>
      </c>
      <c r="B715" s="48">
        <f>SUBTOTAL(103,$A$558:A715)</f>
        <v>156</v>
      </c>
      <c r="C715" s="13" t="s">
        <v>1654</v>
      </c>
      <c r="D715" s="20">
        <v>120148.07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55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120148.07</v>
      </c>
      <c r="AE715" s="20">
        <v>0</v>
      </c>
      <c r="AF715" s="22">
        <v>2021</v>
      </c>
      <c r="AG715" s="22" t="s">
        <v>265</v>
      </c>
      <c r="AH715" s="22" t="s">
        <v>265</v>
      </c>
      <c r="AT715" s="10" t="e">
        <f t="shared" si="43"/>
        <v>#N/A</v>
      </c>
      <c r="BZ715" s="52"/>
    </row>
    <row r="716" spans="1:82" ht="61.5" x14ac:dyDescent="0.85">
      <c r="A716" s="10">
        <v>1</v>
      </c>
      <c r="B716" s="48">
        <f>SUBTOTAL(103,$A$558:A716)</f>
        <v>157</v>
      </c>
      <c r="C716" s="13" t="s">
        <v>202</v>
      </c>
      <c r="D716" s="20">
        <v>147201.85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55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0</v>
      </c>
      <c r="AD716" s="20">
        <v>147201.85</v>
      </c>
      <c r="AE716" s="20">
        <v>0</v>
      </c>
      <c r="AF716" s="22">
        <v>2021</v>
      </c>
      <c r="AG716" s="22" t="s">
        <v>265</v>
      </c>
      <c r="AH716" s="22" t="s">
        <v>265</v>
      </c>
      <c r="AT716" s="10" t="e">
        <f t="shared" si="43"/>
        <v>#N/A</v>
      </c>
      <c r="BZ716" s="52"/>
    </row>
    <row r="717" spans="1:82" ht="61.5" x14ac:dyDescent="0.85">
      <c r="B717" s="13" t="s">
        <v>732</v>
      </c>
      <c r="C717" s="13"/>
      <c r="D717" s="183">
        <v>312141185.39999998</v>
      </c>
      <c r="E717" s="20">
        <v>0</v>
      </c>
      <c r="F717" s="20">
        <v>0</v>
      </c>
      <c r="G717" s="20">
        <v>3100093.77</v>
      </c>
      <c r="H717" s="20">
        <v>0</v>
      </c>
      <c r="I717" s="20">
        <v>434298.01</v>
      </c>
      <c r="J717" s="20">
        <v>0</v>
      </c>
      <c r="K717" s="55">
        <v>143</v>
      </c>
      <c r="L717" s="20">
        <v>268905931.54999995</v>
      </c>
      <c r="M717" s="20">
        <v>3371.4700000000003</v>
      </c>
      <c r="N717" s="20">
        <v>19671166.449999999</v>
      </c>
      <c r="O717" s="20">
        <v>0</v>
      </c>
      <c r="P717" s="20">
        <v>0</v>
      </c>
      <c r="Q717" s="20">
        <v>2037.21</v>
      </c>
      <c r="R717" s="20">
        <v>10182045</v>
      </c>
      <c r="S717" s="20">
        <v>0</v>
      </c>
      <c r="T717" s="20">
        <v>0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Z717" s="20">
        <v>0</v>
      </c>
      <c r="AA717" s="20">
        <v>0</v>
      </c>
      <c r="AB717" s="20">
        <v>0</v>
      </c>
      <c r="AC717" s="20">
        <v>4413741.59</v>
      </c>
      <c r="AD717" s="20">
        <v>5433909.0300000003</v>
      </c>
      <c r="AE717" s="20">
        <v>0</v>
      </c>
      <c r="AF717" s="53" t="s">
        <v>723</v>
      </c>
      <c r="AG717" s="53" t="s">
        <v>723</v>
      </c>
      <c r="AH717" s="64" t="s">
        <v>723</v>
      </c>
      <c r="AT717" s="10" t="e">
        <f t="shared" si="43"/>
        <v>#N/A</v>
      </c>
      <c r="BY717" s="69"/>
      <c r="BZ717" s="52">
        <v>43029746.93</v>
      </c>
      <c r="CD717" s="10" t="e">
        <f>VLOOKUP(C717,CE:CF,2,FALSE)</f>
        <v>#N/A</v>
      </c>
    </row>
    <row r="718" spans="1:82" ht="61.5" x14ac:dyDescent="0.85">
      <c r="A718" s="10">
        <v>1</v>
      </c>
      <c r="B718" s="48">
        <f>SUBTOTAL(103,$A$558:A718)</f>
        <v>158</v>
      </c>
      <c r="C718" s="13" t="s">
        <v>745</v>
      </c>
      <c r="D718" s="20">
        <v>109991.35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55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109991.35</v>
      </c>
      <c r="AE718" s="20">
        <v>0</v>
      </c>
      <c r="AF718" s="22">
        <v>2021</v>
      </c>
      <c r="AG718" s="23" t="s">
        <v>265</v>
      </c>
      <c r="AH718" s="23" t="s">
        <v>265</v>
      </c>
      <c r="AT718" s="10" t="e">
        <f t="shared" si="43"/>
        <v>#N/A</v>
      </c>
      <c r="BZ718" s="52"/>
      <c r="CD718" s="10" t="e">
        <f>VLOOKUP(C718,CE:CF,2,FALSE)</f>
        <v>#N/A</v>
      </c>
    </row>
    <row r="719" spans="1:82" ht="61.5" x14ac:dyDescent="0.85">
      <c r="A719" s="10">
        <v>1</v>
      </c>
      <c r="B719" s="48">
        <f>SUBTOTAL(103,$A$558:A719)</f>
        <v>159</v>
      </c>
      <c r="C719" s="13" t="s">
        <v>747</v>
      </c>
      <c r="D719" s="20">
        <v>6290060.6799999997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55">
        <v>4</v>
      </c>
      <c r="L719" s="20">
        <v>6290060.6799999997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Z719" s="20">
        <v>0</v>
      </c>
      <c r="AA719" s="20">
        <v>0</v>
      </c>
      <c r="AB719" s="20">
        <v>0</v>
      </c>
      <c r="AC719" s="20">
        <v>0</v>
      </c>
      <c r="AD719" s="79">
        <v>0</v>
      </c>
      <c r="AE719" s="20">
        <v>0</v>
      </c>
      <c r="AF719" s="23" t="s">
        <v>265</v>
      </c>
      <c r="AG719" s="22">
        <v>2021</v>
      </c>
      <c r="AH719" s="23" t="s">
        <v>265</v>
      </c>
      <c r="AT719" s="10" t="e">
        <f t="shared" si="43"/>
        <v>#N/A</v>
      </c>
      <c r="BZ719" s="52"/>
      <c r="CD719" s="10" t="e">
        <f>VLOOKUP(C719,CE:CF,2,FALSE)</f>
        <v>#N/A</v>
      </c>
    </row>
    <row r="720" spans="1:82" ht="61.5" x14ac:dyDescent="0.85">
      <c r="A720" s="10">
        <v>1</v>
      </c>
      <c r="B720" s="48">
        <f>SUBTOTAL(103,$A$558:A720)</f>
        <v>160</v>
      </c>
      <c r="C720" s="13" t="s">
        <v>757</v>
      </c>
      <c r="D720" s="20">
        <v>8882683.6500000004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191">
        <v>4</v>
      </c>
      <c r="L720" s="120">
        <v>8623905.5999999996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0</v>
      </c>
      <c r="AA720" s="20">
        <v>0</v>
      </c>
      <c r="AB720" s="20">
        <v>0</v>
      </c>
      <c r="AC720" s="20">
        <v>129358.58</v>
      </c>
      <c r="AD720" s="27">
        <v>129419.47</v>
      </c>
      <c r="AE720" s="20">
        <v>0</v>
      </c>
      <c r="AF720" s="22">
        <v>2021</v>
      </c>
      <c r="AG720" s="22">
        <v>2021</v>
      </c>
      <c r="AH720" s="22">
        <v>2021</v>
      </c>
      <c r="AT720" s="10" t="e">
        <f t="shared" si="43"/>
        <v>#N/A</v>
      </c>
      <c r="BZ720" s="52"/>
    </row>
    <row r="721" spans="1:82" ht="61.5" x14ac:dyDescent="0.85">
      <c r="A721" s="10">
        <v>1</v>
      </c>
      <c r="B721" s="48">
        <f>SUBTOTAL(103,$A$558:A721)</f>
        <v>161</v>
      </c>
      <c r="C721" s="13" t="s">
        <v>1045</v>
      </c>
      <c r="D721" s="20">
        <v>88143.9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55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88143.9</v>
      </c>
      <c r="AE721" s="20">
        <v>0</v>
      </c>
      <c r="AF721" s="22">
        <v>2021</v>
      </c>
      <c r="AG721" s="23" t="s">
        <v>265</v>
      </c>
      <c r="AH721" s="23" t="s">
        <v>265</v>
      </c>
      <c r="AT721" s="10" t="e">
        <f t="shared" si="43"/>
        <v>#N/A</v>
      </c>
      <c r="BZ721" s="52"/>
      <c r="CD721" s="10" t="e">
        <f t="shared" ref="CD721:CD728" si="44">VLOOKUP(C721,CE:CF,2,FALSE)</f>
        <v>#N/A</v>
      </c>
    </row>
    <row r="722" spans="1:82" ht="61.5" x14ac:dyDescent="0.85">
      <c r="A722" s="10">
        <v>1</v>
      </c>
      <c r="B722" s="48">
        <f>SUBTOTAL(103,$A$558:A722)</f>
        <v>162</v>
      </c>
      <c r="C722" s="13" t="s">
        <v>750</v>
      </c>
      <c r="D722" s="20">
        <v>139991.65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55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139991.65</v>
      </c>
      <c r="AE722" s="20">
        <v>0</v>
      </c>
      <c r="AF722" s="22">
        <v>2021</v>
      </c>
      <c r="AG722" s="23" t="s">
        <v>265</v>
      </c>
      <c r="AH722" s="23" t="s">
        <v>265</v>
      </c>
      <c r="AT722" s="10" t="e">
        <f t="shared" si="43"/>
        <v>#N/A</v>
      </c>
      <c r="BZ722" s="52"/>
      <c r="CD722" s="10" t="e">
        <f t="shared" si="44"/>
        <v>#N/A</v>
      </c>
    </row>
    <row r="723" spans="1:82" ht="61.5" x14ac:dyDescent="0.85">
      <c r="A723" s="10">
        <v>1</v>
      </c>
      <c r="B723" s="48">
        <f>SUBTOTAL(103,$A$558:A723)</f>
        <v>163</v>
      </c>
      <c r="C723" s="13" t="s">
        <v>1562</v>
      </c>
      <c r="D723" s="20">
        <v>2915751.56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55">
        <v>0</v>
      </c>
      <c r="L723" s="20">
        <v>0</v>
      </c>
      <c r="M723" s="20">
        <v>605.77</v>
      </c>
      <c r="N723" s="27">
        <v>2773533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7">
        <v>36402.620000000003</v>
      </c>
      <c r="AD723" s="20">
        <v>105815.94</v>
      </c>
      <c r="AE723" s="20">
        <v>0</v>
      </c>
      <c r="AF723" s="22">
        <v>2021</v>
      </c>
      <c r="AG723" s="22">
        <v>2021</v>
      </c>
      <c r="AH723" s="23">
        <v>2021</v>
      </c>
      <c r="BZ723" s="52"/>
      <c r="CD723" s="10" t="e">
        <f t="shared" si="44"/>
        <v>#N/A</v>
      </c>
    </row>
    <row r="724" spans="1:82" ht="61.5" x14ac:dyDescent="0.85">
      <c r="A724" s="10">
        <v>1</v>
      </c>
      <c r="B724" s="48">
        <f>SUBTOTAL(103,$A$558:A724)</f>
        <v>164</v>
      </c>
      <c r="C724" s="13" t="s">
        <v>742</v>
      </c>
      <c r="D724" s="20">
        <v>5973712.9199999999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55">
        <v>0</v>
      </c>
      <c r="L724" s="20">
        <v>0</v>
      </c>
      <c r="M724" s="27">
        <v>1274</v>
      </c>
      <c r="N724" s="27">
        <v>5897633.4500000002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7">
        <v>76079.47</v>
      </c>
      <c r="AD724" s="20">
        <v>0</v>
      </c>
      <c r="AE724" s="20">
        <v>0</v>
      </c>
      <c r="AF724" s="22" t="s">
        <v>265</v>
      </c>
      <c r="AG724" s="22">
        <v>2021</v>
      </c>
      <c r="AH724" s="23">
        <v>2021</v>
      </c>
      <c r="AT724" s="10" t="e">
        <f>VLOOKUP(C724,AW:AX,2,FALSE)</f>
        <v>#N/A</v>
      </c>
      <c r="BZ724" s="52"/>
      <c r="CD724" s="10">
        <f t="shared" si="44"/>
        <v>1319.27</v>
      </c>
    </row>
    <row r="725" spans="1:82" ht="61.5" x14ac:dyDescent="0.85">
      <c r="A725" s="10">
        <v>1</v>
      </c>
      <c r="B725" s="48">
        <f>SUBTOTAL(103,$A$558:A725)</f>
        <v>165</v>
      </c>
      <c r="C725" s="13" t="s">
        <v>733</v>
      </c>
      <c r="D725" s="20">
        <v>10334775.68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55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7">
        <v>2037.21</v>
      </c>
      <c r="R725" s="27">
        <v>10182045</v>
      </c>
      <c r="S725" s="20">
        <v>0</v>
      </c>
      <c r="T725" s="20">
        <v>0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0">
        <v>0</v>
      </c>
      <c r="AC725" s="20">
        <v>152730.68</v>
      </c>
      <c r="AD725" s="20">
        <v>0</v>
      </c>
      <c r="AE725" s="20">
        <v>0</v>
      </c>
      <c r="AF725" s="22" t="s">
        <v>265</v>
      </c>
      <c r="AG725" s="22">
        <v>2021</v>
      </c>
      <c r="AH725" s="23">
        <v>2021</v>
      </c>
      <c r="AT725" s="10" t="e">
        <f>VLOOKUP(C725,AW:AX,2,FALSE)</f>
        <v>#N/A</v>
      </c>
      <c r="BZ725" s="52"/>
      <c r="CD725" s="10" t="e">
        <f t="shared" si="44"/>
        <v>#N/A</v>
      </c>
    </row>
    <row r="726" spans="1:82" ht="61.5" x14ac:dyDescent="0.85">
      <c r="A726" s="10">
        <v>1</v>
      </c>
      <c r="B726" s="48">
        <f>SUBTOTAL(103,$A$558:A726)</f>
        <v>166</v>
      </c>
      <c r="C726" s="13" t="s">
        <v>740</v>
      </c>
      <c r="D726" s="20">
        <v>3360171.32</v>
      </c>
      <c r="E726" s="20">
        <v>0</v>
      </c>
      <c r="F726" s="20">
        <v>0</v>
      </c>
      <c r="G726" s="27">
        <v>3100093.77</v>
      </c>
      <c r="H726" s="20">
        <v>0</v>
      </c>
      <c r="I726" s="20">
        <v>0</v>
      </c>
      <c r="J726" s="20">
        <v>0</v>
      </c>
      <c r="K726" s="55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0</v>
      </c>
      <c r="AA726" s="20">
        <v>0</v>
      </c>
      <c r="AB726" s="20">
        <v>0</v>
      </c>
      <c r="AC726" s="27">
        <v>39991.21</v>
      </c>
      <c r="AD726" s="27">
        <v>220086.34</v>
      </c>
      <c r="AE726" s="20">
        <v>0</v>
      </c>
      <c r="AF726" s="22">
        <v>2021</v>
      </c>
      <c r="AG726" s="22">
        <v>2021</v>
      </c>
      <c r="AH726" s="23">
        <v>2021</v>
      </c>
      <c r="AT726" s="10" t="e">
        <f>VLOOKUP(C726,AW:AX,2,FALSE)</f>
        <v>#N/A</v>
      </c>
      <c r="BZ726" s="52"/>
      <c r="CD726" s="10" t="e">
        <f t="shared" si="44"/>
        <v>#N/A</v>
      </c>
    </row>
    <row r="727" spans="1:82" ht="61.5" x14ac:dyDescent="0.85">
      <c r="A727" s="10">
        <v>1</v>
      </c>
      <c r="B727" s="48">
        <f>SUBTOTAL(103,$A$558:A727)</f>
        <v>167</v>
      </c>
      <c r="C727" s="13" t="s">
        <v>1134</v>
      </c>
      <c r="D727" s="20">
        <v>438597.56</v>
      </c>
      <c r="E727" s="20">
        <v>0</v>
      </c>
      <c r="F727" s="20">
        <v>0</v>
      </c>
      <c r="G727" s="20">
        <v>0</v>
      </c>
      <c r="H727" s="20">
        <v>0</v>
      </c>
      <c r="I727" s="27">
        <v>434298.01</v>
      </c>
      <c r="J727" s="20">
        <v>0</v>
      </c>
      <c r="K727" s="55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7">
        <v>4299.55</v>
      </c>
      <c r="AD727" s="20">
        <v>0</v>
      </c>
      <c r="AE727" s="20">
        <v>0</v>
      </c>
      <c r="AF727" s="22" t="s">
        <v>265</v>
      </c>
      <c r="AG727" s="22">
        <v>2021</v>
      </c>
      <c r="AH727" s="23">
        <v>2021</v>
      </c>
      <c r="BZ727" s="52"/>
      <c r="CD727" s="10" t="e">
        <f t="shared" si="44"/>
        <v>#N/A</v>
      </c>
    </row>
    <row r="728" spans="1:82" ht="61.5" x14ac:dyDescent="0.85">
      <c r="A728" s="10">
        <v>1</v>
      </c>
      <c r="B728" s="48">
        <f>SUBTOTAL(103,$A$558:A728)</f>
        <v>168</v>
      </c>
      <c r="C728" s="13" t="s">
        <v>1243</v>
      </c>
      <c r="D728" s="20">
        <v>11165000.01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55">
        <v>0</v>
      </c>
      <c r="L728" s="20">
        <v>0</v>
      </c>
      <c r="M728" s="20">
        <v>1491.7</v>
      </c>
      <c r="N728" s="20">
        <v>11000000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165000.01</v>
      </c>
      <c r="AD728" s="20">
        <v>0</v>
      </c>
      <c r="AE728" s="20">
        <v>0</v>
      </c>
      <c r="AF728" s="22" t="s">
        <v>265</v>
      </c>
      <c r="AG728" s="22">
        <v>2021</v>
      </c>
      <c r="AH728" s="23">
        <v>2021</v>
      </c>
      <c r="BZ728" s="52"/>
      <c r="CD728" s="10" t="e">
        <f t="shared" si="44"/>
        <v>#N/A</v>
      </c>
    </row>
    <row r="729" spans="1:82" ht="61.5" x14ac:dyDescent="0.85">
      <c r="A729" s="10">
        <v>1</v>
      </c>
      <c r="B729" s="48">
        <f>SUBTOTAL(103,$A$558:A729)</f>
        <v>169</v>
      </c>
      <c r="C729" s="13" t="s">
        <v>785</v>
      </c>
      <c r="D729" s="20">
        <v>80000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55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0</v>
      </c>
      <c r="AD729" s="20">
        <v>80000</v>
      </c>
      <c r="AE729" s="20">
        <v>0</v>
      </c>
      <c r="AF729" s="22">
        <v>2021</v>
      </c>
      <c r="AG729" s="23" t="s">
        <v>265</v>
      </c>
      <c r="AH729" s="23" t="s">
        <v>265</v>
      </c>
      <c r="AT729" s="10">
        <f>VLOOKUP(C729,AW:AX,2,FALSE)</f>
        <v>1</v>
      </c>
      <c r="BZ729" s="52"/>
    </row>
    <row r="730" spans="1:82" ht="61.5" x14ac:dyDescent="0.85">
      <c r="A730" s="10">
        <v>1</v>
      </c>
      <c r="B730" s="48">
        <f>SUBTOTAL(103,$A$558:A730)</f>
        <v>170</v>
      </c>
      <c r="C730" s="13" t="s">
        <v>1875</v>
      </c>
      <c r="D730" s="20">
        <v>4049613.36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57">
        <v>2</v>
      </c>
      <c r="L730" s="20">
        <v>3880500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0">
        <v>0</v>
      </c>
      <c r="AC730" s="20">
        <v>58207.5</v>
      </c>
      <c r="AD730" s="79">
        <v>110905.86</v>
      </c>
      <c r="AE730" s="20">
        <v>0</v>
      </c>
      <c r="AF730" s="22">
        <v>2021</v>
      </c>
      <c r="AG730" s="22">
        <v>2021</v>
      </c>
      <c r="AH730" s="22">
        <v>2021</v>
      </c>
      <c r="BY730" s="55"/>
      <c r="BZ730" s="52"/>
      <c r="CD730" s="10" t="e">
        <f t="shared" ref="CD730:CD761" si="45">VLOOKUP(C730,CE:CF,2,FALSE)</f>
        <v>#N/A</v>
      </c>
    </row>
    <row r="731" spans="1:82" ht="61.5" x14ac:dyDescent="0.85">
      <c r="A731" s="10">
        <v>1</v>
      </c>
      <c r="B731" s="48">
        <f>SUBTOTAL(103,$A$558:A731)</f>
        <v>171</v>
      </c>
      <c r="C731" s="13" t="s">
        <v>1874</v>
      </c>
      <c r="D731" s="20">
        <v>4048071.6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57">
        <v>2</v>
      </c>
      <c r="L731" s="20">
        <v>3880243.2000000002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58203.65</v>
      </c>
      <c r="AD731" s="79">
        <v>109624.75</v>
      </c>
      <c r="AE731" s="20">
        <v>0</v>
      </c>
      <c r="AF731" s="22">
        <v>2021</v>
      </c>
      <c r="AG731" s="22">
        <v>2021</v>
      </c>
      <c r="AH731" s="22">
        <v>2021</v>
      </c>
      <c r="BY731" s="55"/>
      <c r="BZ731" s="52"/>
      <c r="CD731" s="10" t="e">
        <f t="shared" si="45"/>
        <v>#N/A</v>
      </c>
    </row>
    <row r="732" spans="1:82" ht="61.5" x14ac:dyDescent="0.85">
      <c r="A732" s="10">
        <v>1</v>
      </c>
      <c r="B732" s="48">
        <f>SUBTOTAL(103,$A$558:A732)</f>
        <v>172</v>
      </c>
      <c r="C732" s="13" t="s">
        <v>2237</v>
      </c>
      <c r="D732" s="20">
        <v>4676752.8099999996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191">
        <v>2</v>
      </c>
      <c r="L732" s="120">
        <v>4499036.99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0">
        <v>0</v>
      </c>
      <c r="AC732" s="20">
        <v>67485.55</v>
      </c>
      <c r="AD732" s="27">
        <v>110230.27</v>
      </c>
      <c r="AE732" s="20">
        <v>0</v>
      </c>
      <c r="AF732" s="22">
        <v>2021</v>
      </c>
      <c r="AG732" s="22">
        <v>2021</v>
      </c>
      <c r="AH732" s="22">
        <v>2021</v>
      </c>
      <c r="BY732" s="55"/>
      <c r="BZ732" s="52"/>
      <c r="CD732" s="10" t="e">
        <f t="shared" si="45"/>
        <v>#N/A</v>
      </c>
    </row>
    <row r="733" spans="1:82" ht="61.5" x14ac:dyDescent="0.85">
      <c r="A733" s="10">
        <v>1</v>
      </c>
      <c r="B733" s="48">
        <f>SUBTOTAL(103,$A$558:A733)</f>
        <v>173</v>
      </c>
      <c r="C733" s="13" t="s">
        <v>2253</v>
      </c>
      <c r="D733" s="20">
        <v>6671927.7799999993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55">
        <v>3</v>
      </c>
      <c r="L733" s="120">
        <v>6451728.5999999996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Z733" s="20">
        <v>0</v>
      </c>
      <c r="AA733" s="20">
        <v>0</v>
      </c>
      <c r="AB733" s="20">
        <v>0</v>
      </c>
      <c r="AC733" s="20">
        <v>96775.93</v>
      </c>
      <c r="AD733" s="27">
        <v>123423.25</v>
      </c>
      <c r="AE733" s="20">
        <v>0</v>
      </c>
      <c r="AF733" s="22">
        <v>2021</v>
      </c>
      <c r="AG733" s="22">
        <v>2021</v>
      </c>
      <c r="AH733" s="22">
        <v>2021</v>
      </c>
      <c r="BY733" s="55"/>
      <c r="BZ733" s="52"/>
      <c r="CD733" s="10" t="e">
        <f t="shared" si="45"/>
        <v>#N/A</v>
      </c>
    </row>
    <row r="734" spans="1:82" ht="61.5" x14ac:dyDescent="0.85">
      <c r="A734" s="10">
        <v>1</v>
      </c>
      <c r="B734" s="48">
        <f>SUBTOTAL(103,$A$558:A734)</f>
        <v>174</v>
      </c>
      <c r="C734" s="13" t="s">
        <v>2029</v>
      </c>
      <c r="D734" s="20">
        <v>22067813.52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55">
        <v>10</v>
      </c>
      <c r="L734" s="120">
        <v>21558278.859999999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0</v>
      </c>
      <c r="AA734" s="20">
        <v>0</v>
      </c>
      <c r="AB734" s="20">
        <v>0</v>
      </c>
      <c r="AC734" s="20">
        <v>323374.18</v>
      </c>
      <c r="AD734" s="27">
        <v>186160.48</v>
      </c>
      <c r="AE734" s="20">
        <v>0</v>
      </c>
      <c r="AF734" s="22">
        <v>2021</v>
      </c>
      <c r="AG734" s="22">
        <v>2021</v>
      </c>
      <c r="AH734" s="22">
        <v>2021</v>
      </c>
      <c r="BY734" s="55"/>
      <c r="BZ734" s="52"/>
      <c r="CD734" s="10" t="e">
        <f t="shared" si="45"/>
        <v>#N/A</v>
      </c>
    </row>
    <row r="735" spans="1:82" ht="61.5" x14ac:dyDescent="0.85">
      <c r="A735" s="10">
        <v>1</v>
      </c>
      <c r="B735" s="48">
        <f>SUBTOTAL(103,$A$558:A735)</f>
        <v>175</v>
      </c>
      <c r="C735" s="13" t="s">
        <v>2254</v>
      </c>
      <c r="D735" s="20">
        <v>4487769.63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55">
        <v>2</v>
      </c>
      <c r="L735" s="120">
        <v>4312276.2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  <c r="Z735" s="20">
        <v>0</v>
      </c>
      <c r="AA735" s="20">
        <v>0</v>
      </c>
      <c r="AB735" s="20">
        <v>0</v>
      </c>
      <c r="AC735" s="20">
        <v>64684.14</v>
      </c>
      <c r="AD735" s="27">
        <v>110809.29</v>
      </c>
      <c r="AE735" s="20">
        <v>0</v>
      </c>
      <c r="AF735" s="22">
        <v>2021</v>
      </c>
      <c r="AG735" s="22">
        <v>2021</v>
      </c>
      <c r="AH735" s="22">
        <v>2021</v>
      </c>
      <c r="BY735" s="55"/>
      <c r="BZ735" s="52"/>
      <c r="CD735" s="10" t="e">
        <f t="shared" si="45"/>
        <v>#N/A</v>
      </c>
    </row>
    <row r="736" spans="1:82" ht="61.5" x14ac:dyDescent="0.85">
      <c r="A736" s="10">
        <v>1</v>
      </c>
      <c r="B736" s="48">
        <f>SUBTOTAL(103,$A$558:A736)</f>
        <v>176</v>
      </c>
      <c r="C736" s="13" t="s">
        <v>2255</v>
      </c>
      <c r="D736" s="20">
        <v>4474698.3500000006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55">
        <v>2</v>
      </c>
      <c r="L736" s="120">
        <v>4301152.4000000004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0</v>
      </c>
      <c r="AA736" s="20">
        <v>0</v>
      </c>
      <c r="AB736" s="20">
        <v>0</v>
      </c>
      <c r="AC736" s="20">
        <v>64517.29</v>
      </c>
      <c r="AD736" s="27">
        <v>109028.66</v>
      </c>
      <c r="AE736" s="20">
        <v>0</v>
      </c>
      <c r="AF736" s="22">
        <v>2021</v>
      </c>
      <c r="AG736" s="22">
        <v>2021</v>
      </c>
      <c r="AH736" s="22">
        <v>2021</v>
      </c>
      <c r="BY736" s="55"/>
      <c r="BZ736" s="52"/>
      <c r="CD736" s="10" t="e">
        <f t="shared" si="45"/>
        <v>#N/A</v>
      </c>
    </row>
    <row r="737" spans="1:82" ht="61.5" x14ac:dyDescent="0.85">
      <c r="A737" s="10">
        <v>1</v>
      </c>
      <c r="B737" s="48">
        <f>SUBTOTAL(103,$A$558:A737)</f>
        <v>177</v>
      </c>
      <c r="C737" s="13" t="s">
        <v>2256</v>
      </c>
      <c r="D737" s="20">
        <v>4474879.3800000008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55">
        <v>2</v>
      </c>
      <c r="L737" s="120">
        <v>4301152.4000000004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  <c r="Z737" s="20">
        <v>0</v>
      </c>
      <c r="AA737" s="20">
        <v>0</v>
      </c>
      <c r="AB737" s="20">
        <v>0</v>
      </c>
      <c r="AC737" s="20">
        <v>64517.29</v>
      </c>
      <c r="AD737" s="27">
        <v>109209.69</v>
      </c>
      <c r="AE737" s="20">
        <v>0</v>
      </c>
      <c r="AF737" s="22">
        <v>2021</v>
      </c>
      <c r="AG737" s="22">
        <v>2021</v>
      </c>
      <c r="AH737" s="22">
        <v>2021</v>
      </c>
      <c r="BY737" s="55"/>
      <c r="BZ737" s="52"/>
      <c r="CD737" s="10" t="e">
        <f t="shared" si="45"/>
        <v>#N/A</v>
      </c>
    </row>
    <row r="738" spans="1:82" ht="61.5" x14ac:dyDescent="0.85">
      <c r="A738" s="10">
        <v>1</v>
      </c>
      <c r="B738" s="48">
        <f>SUBTOTAL(103,$A$558:A738)</f>
        <v>178</v>
      </c>
      <c r="C738" s="13" t="s">
        <v>2257</v>
      </c>
      <c r="D738" s="20">
        <v>8858571.4600000009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55">
        <v>4</v>
      </c>
      <c r="L738" s="120">
        <v>8602304.8000000007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Z738" s="20">
        <v>0</v>
      </c>
      <c r="AA738" s="20">
        <v>0</v>
      </c>
      <c r="AB738" s="20">
        <v>0</v>
      </c>
      <c r="AC738" s="20">
        <v>129034.57</v>
      </c>
      <c r="AD738" s="27">
        <v>127232.09</v>
      </c>
      <c r="AE738" s="20">
        <v>0</v>
      </c>
      <c r="AF738" s="22">
        <v>2021</v>
      </c>
      <c r="AG738" s="22">
        <v>2021</v>
      </c>
      <c r="AH738" s="22">
        <v>2021</v>
      </c>
      <c r="BY738" s="55"/>
      <c r="BZ738" s="52"/>
      <c r="CD738" s="10" t="e">
        <f t="shared" si="45"/>
        <v>#N/A</v>
      </c>
    </row>
    <row r="739" spans="1:82" ht="61.5" x14ac:dyDescent="0.85">
      <c r="A739" s="10">
        <v>1</v>
      </c>
      <c r="B739" s="48">
        <f>SUBTOTAL(103,$A$558:A739)</f>
        <v>179</v>
      </c>
      <c r="C739" s="13" t="s">
        <v>2258</v>
      </c>
      <c r="D739" s="20">
        <v>4475819.28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55">
        <v>2</v>
      </c>
      <c r="L739" s="120">
        <v>4301152.4000000004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  <c r="Z739" s="20">
        <v>0</v>
      </c>
      <c r="AA739" s="20">
        <v>0</v>
      </c>
      <c r="AB739" s="20">
        <v>0</v>
      </c>
      <c r="AC739" s="20">
        <v>64517.29</v>
      </c>
      <c r="AD739" s="27">
        <v>110149.59</v>
      </c>
      <c r="AE739" s="20">
        <v>0</v>
      </c>
      <c r="AF739" s="22">
        <v>2021</v>
      </c>
      <c r="AG739" s="22">
        <v>2021</v>
      </c>
      <c r="AH739" s="22">
        <v>2021</v>
      </c>
      <c r="BY739" s="55"/>
      <c r="BZ739" s="52"/>
      <c r="CD739" s="10" t="e">
        <f t="shared" si="45"/>
        <v>#N/A</v>
      </c>
    </row>
    <row r="740" spans="1:82" ht="61.5" x14ac:dyDescent="0.85">
      <c r="A740" s="10">
        <v>1</v>
      </c>
      <c r="B740" s="48">
        <f>SUBTOTAL(103,$A$558:A740)</f>
        <v>180</v>
      </c>
      <c r="C740" s="13" t="s">
        <v>2567</v>
      </c>
      <c r="D740" s="20">
        <v>5518522.2999999989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55">
        <v>3</v>
      </c>
      <c r="L740" s="20">
        <v>5337492.5599999996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0</v>
      </c>
      <c r="AA740" s="20">
        <v>0</v>
      </c>
      <c r="AB740" s="20">
        <v>0</v>
      </c>
      <c r="AC740" s="20">
        <v>80062.39</v>
      </c>
      <c r="AD740" s="20">
        <v>100967.35</v>
      </c>
      <c r="AE740" s="20">
        <v>0</v>
      </c>
      <c r="AF740" s="22">
        <v>2021</v>
      </c>
      <c r="AG740" s="22">
        <v>2021</v>
      </c>
      <c r="AH740" s="22">
        <v>2021</v>
      </c>
      <c r="BY740" s="55"/>
      <c r="BZ740" s="52"/>
      <c r="CD740" s="10" t="e">
        <f t="shared" si="45"/>
        <v>#N/A</v>
      </c>
    </row>
    <row r="741" spans="1:82" ht="61.5" x14ac:dyDescent="0.85">
      <c r="A741" s="10">
        <v>1</v>
      </c>
      <c r="B741" s="48">
        <f>SUBTOTAL(103,$A$558:A741)</f>
        <v>181</v>
      </c>
      <c r="C741" s="13" t="s">
        <v>2568</v>
      </c>
      <c r="D741" s="20">
        <v>3693891.7199999997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55">
        <v>2</v>
      </c>
      <c r="L741" s="20">
        <v>3547257.03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0">
        <v>0</v>
      </c>
      <c r="AC741" s="20">
        <v>53208.86</v>
      </c>
      <c r="AD741" s="20">
        <v>93425.83</v>
      </c>
      <c r="AE741" s="20">
        <v>0</v>
      </c>
      <c r="AF741" s="22">
        <v>2021</v>
      </c>
      <c r="AG741" s="22">
        <v>2021</v>
      </c>
      <c r="AH741" s="22">
        <v>2021</v>
      </c>
      <c r="BY741" s="55"/>
      <c r="BZ741" s="52"/>
      <c r="CD741" s="10" t="e">
        <f t="shared" si="45"/>
        <v>#N/A</v>
      </c>
    </row>
    <row r="742" spans="1:82" ht="61.5" x14ac:dyDescent="0.85">
      <c r="A742" s="10">
        <v>1</v>
      </c>
      <c r="B742" s="48">
        <f>SUBTOTAL(103,$A$558:A742)</f>
        <v>182</v>
      </c>
      <c r="C742" s="13" t="s">
        <v>2569</v>
      </c>
      <c r="D742" s="20">
        <v>3693666.8000000003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55">
        <v>2</v>
      </c>
      <c r="L742" s="20">
        <v>3547260.89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0</v>
      </c>
      <c r="AA742" s="20">
        <v>0</v>
      </c>
      <c r="AB742" s="20">
        <v>0</v>
      </c>
      <c r="AC742" s="20">
        <v>53208.91</v>
      </c>
      <c r="AD742" s="20">
        <v>93197</v>
      </c>
      <c r="AE742" s="20">
        <v>0</v>
      </c>
      <c r="AF742" s="22">
        <v>2021</v>
      </c>
      <c r="AG742" s="22">
        <v>2021</v>
      </c>
      <c r="AH742" s="22">
        <v>2021</v>
      </c>
      <c r="BY742" s="55"/>
      <c r="BZ742" s="52"/>
      <c r="CD742" s="10" t="e">
        <f t="shared" si="45"/>
        <v>#N/A</v>
      </c>
    </row>
    <row r="743" spans="1:82" ht="61.5" x14ac:dyDescent="0.85">
      <c r="A743" s="10">
        <v>1</v>
      </c>
      <c r="B743" s="48">
        <f>SUBTOTAL(103,$A$558:A743)</f>
        <v>183</v>
      </c>
      <c r="C743" s="13" t="s">
        <v>2570</v>
      </c>
      <c r="D743" s="20">
        <v>16488499.559999999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55">
        <v>9</v>
      </c>
      <c r="L743" s="20">
        <v>16100596.859999999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  <c r="Z743" s="20">
        <v>0</v>
      </c>
      <c r="AA743" s="20">
        <v>0</v>
      </c>
      <c r="AB743" s="20">
        <v>0</v>
      </c>
      <c r="AC743" s="20">
        <v>241508.95</v>
      </c>
      <c r="AD743" s="20">
        <v>146393.75</v>
      </c>
      <c r="AE743" s="20">
        <v>0</v>
      </c>
      <c r="AF743" s="22">
        <v>2021</v>
      </c>
      <c r="AG743" s="22">
        <v>2021</v>
      </c>
      <c r="AH743" s="22">
        <v>2021</v>
      </c>
      <c r="BY743" s="55"/>
      <c r="BZ743" s="52"/>
      <c r="CD743" s="10" t="e">
        <f t="shared" si="45"/>
        <v>#N/A</v>
      </c>
    </row>
    <row r="744" spans="1:82" ht="61.5" x14ac:dyDescent="0.85">
      <c r="A744" s="10">
        <v>1</v>
      </c>
      <c r="B744" s="48">
        <f>SUBTOTAL(103,$A$558:A744)</f>
        <v>184</v>
      </c>
      <c r="C744" s="13" t="s">
        <v>2571</v>
      </c>
      <c r="D744" s="20">
        <v>5518341.3499999996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55">
        <v>3</v>
      </c>
      <c r="L744" s="20">
        <v>5337179.5199999996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0</v>
      </c>
      <c r="AA744" s="20">
        <v>0</v>
      </c>
      <c r="AB744" s="20">
        <v>0</v>
      </c>
      <c r="AC744" s="20">
        <v>80057.69</v>
      </c>
      <c r="AD744" s="20">
        <v>101104.14</v>
      </c>
      <c r="AE744" s="20">
        <v>0</v>
      </c>
      <c r="AF744" s="22">
        <v>2021</v>
      </c>
      <c r="AG744" s="22">
        <v>2021</v>
      </c>
      <c r="AH744" s="22">
        <v>2021</v>
      </c>
      <c r="BY744" s="55"/>
      <c r="BZ744" s="52"/>
      <c r="CD744" s="10" t="e">
        <f t="shared" si="45"/>
        <v>#N/A</v>
      </c>
    </row>
    <row r="745" spans="1:82" ht="61.5" x14ac:dyDescent="0.85">
      <c r="A745" s="10">
        <v>1</v>
      </c>
      <c r="B745" s="48">
        <f>SUBTOTAL(103,$A$558:A745)</f>
        <v>185</v>
      </c>
      <c r="C745" s="13" t="s">
        <v>2572</v>
      </c>
      <c r="D745" s="20">
        <v>5665898.2199999997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55">
        <v>3</v>
      </c>
      <c r="L745" s="20">
        <v>5482509.04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82237.64</v>
      </c>
      <c r="AD745" s="20">
        <v>101151.54</v>
      </c>
      <c r="AE745" s="20">
        <v>0</v>
      </c>
      <c r="AF745" s="22">
        <v>2021</v>
      </c>
      <c r="AG745" s="22">
        <v>2021</v>
      </c>
      <c r="AH745" s="22">
        <v>2021</v>
      </c>
      <c r="BY745" s="55"/>
      <c r="BZ745" s="52"/>
      <c r="CD745" s="10" t="e">
        <f t="shared" si="45"/>
        <v>#N/A</v>
      </c>
    </row>
    <row r="746" spans="1:82" ht="61.5" x14ac:dyDescent="0.85">
      <c r="A746" s="10">
        <v>1</v>
      </c>
      <c r="B746" s="48">
        <f>SUBTOTAL(103,$A$558:A746)</f>
        <v>186</v>
      </c>
      <c r="C746" s="13" t="s">
        <v>2573</v>
      </c>
      <c r="D746" s="20">
        <v>5706832.9500000002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55">
        <v>3</v>
      </c>
      <c r="L746" s="20">
        <v>5525783.7400000002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0</v>
      </c>
      <c r="AA746" s="20">
        <v>0</v>
      </c>
      <c r="AB746" s="20">
        <v>0</v>
      </c>
      <c r="AC746" s="20">
        <v>82886.759999999995</v>
      </c>
      <c r="AD746" s="20">
        <v>98162.45</v>
      </c>
      <c r="AE746" s="20">
        <v>0</v>
      </c>
      <c r="AF746" s="22">
        <v>2021</v>
      </c>
      <c r="AG746" s="22">
        <v>2021</v>
      </c>
      <c r="AH746" s="22">
        <v>2021</v>
      </c>
      <c r="BY746" s="55"/>
      <c r="BZ746" s="52"/>
      <c r="CD746" s="10" t="e">
        <f t="shared" si="45"/>
        <v>#N/A</v>
      </c>
    </row>
    <row r="747" spans="1:82" ht="61.5" x14ac:dyDescent="0.85">
      <c r="A747" s="10">
        <v>1</v>
      </c>
      <c r="B747" s="48">
        <f>SUBTOTAL(103,$A$558:A747)</f>
        <v>187</v>
      </c>
      <c r="C747" s="13" t="s">
        <v>2574</v>
      </c>
      <c r="D747" s="20">
        <v>7580925.5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55">
        <v>4</v>
      </c>
      <c r="L747" s="20">
        <v>7366161.9500000002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0">
        <v>0</v>
      </c>
      <c r="AC747" s="20">
        <v>110492.43</v>
      </c>
      <c r="AD747" s="20">
        <v>104271.12</v>
      </c>
      <c r="AE747" s="20">
        <v>0</v>
      </c>
      <c r="AF747" s="22">
        <v>2021</v>
      </c>
      <c r="AG747" s="22">
        <v>2021</v>
      </c>
      <c r="AH747" s="22">
        <v>2021</v>
      </c>
      <c r="BY747" s="55"/>
      <c r="BZ747" s="52"/>
      <c r="CD747" s="10" t="e">
        <f t="shared" si="45"/>
        <v>#N/A</v>
      </c>
    </row>
    <row r="748" spans="1:82" ht="61.5" x14ac:dyDescent="0.85">
      <c r="A748" s="10">
        <v>1</v>
      </c>
      <c r="B748" s="48">
        <f>SUBTOTAL(103,$A$558:A748)</f>
        <v>188</v>
      </c>
      <c r="C748" s="13" t="s">
        <v>2575</v>
      </c>
      <c r="D748" s="20">
        <v>3841279.75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55">
        <v>2</v>
      </c>
      <c r="L748" s="20">
        <v>3691966.7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0</v>
      </c>
      <c r="AA748" s="20">
        <v>0</v>
      </c>
      <c r="AB748" s="20">
        <v>0</v>
      </c>
      <c r="AC748" s="20">
        <v>55379.5</v>
      </c>
      <c r="AD748" s="20">
        <v>93933.55</v>
      </c>
      <c r="AE748" s="20">
        <v>0</v>
      </c>
      <c r="AF748" s="22">
        <v>2021</v>
      </c>
      <c r="AG748" s="22">
        <v>2021</v>
      </c>
      <c r="AH748" s="22">
        <v>2021</v>
      </c>
      <c r="BY748" s="55"/>
      <c r="BZ748" s="52"/>
      <c r="CD748" s="10" t="e">
        <f t="shared" si="45"/>
        <v>#N/A</v>
      </c>
    </row>
    <row r="749" spans="1:82" ht="61.5" x14ac:dyDescent="0.85">
      <c r="A749" s="10">
        <v>1</v>
      </c>
      <c r="B749" s="48">
        <f>SUBTOTAL(103,$A$558:A749)</f>
        <v>189</v>
      </c>
      <c r="C749" s="13" t="s">
        <v>2576</v>
      </c>
      <c r="D749" s="20">
        <v>3840642.37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55">
        <v>2</v>
      </c>
      <c r="L749" s="20">
        <v>3691966.7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  <c r="Z749" s="20">
        <v>0</v>
      </c>
      <c r="AA749" s="20">
        <v>0</v>
      </c>
      <c r="AB749" s="20">
        <v>0</v>
      </c>
      <c r="AC749" s="20">
        <v>55379.5</v>
      </c>
      <c r="AD749" s="20">
        <v>93296.17</v>
      </c>
      <c r="AE749" s="20">
        <v>0</v>
      </c>
      <c r="AF749" s="22">
        <v>2021</v>
      </c>
      <c r="AG749" s="22">
        <v>2021</v>
      </c>
      <c r="AH749" s="22">
        <v>2021</v>
      </c>
      <c r="BY749" s="55"/>
      <c r="BZ749" s="52"/>
      <c r="CD749" s="10" t="e">
        <f t="shared" si="45"/>
        <v>#N/A</v>
      </c>
    </row>
    <row r="750" spans="1:82" ht="61.5" x14ac:dyDescent="0.85">
      <c r="A750" s="10">
        <v>1</v>
      </c>
      <c r="B750" s="48">
        <f>SUBTOTAL(103,$A$558:A750)</f>
        <v>190</v>
      </c>
      <c r="C750" s="13" t="s">
        <v>1764</v>
      </c>
      <c r="D750" s="20">
        <v>5720080.3900000006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55">
        <v>3</v>
      </c>
      <c r="L750" s="20">
        <v>5539365.8200000003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0</v>
      </c>
      <c r="AA750" s="20">
        <v>0</v>
      </c>
      <c r="AB750" s="20">
        <v>0</v>
      </c>
      <c r="AC750" s="20">
        <v>83090.490000000005</v>
      </c>
      <c r="AD750" s="20">
        <v>97624.08</v>
      </c>
      <c r="AE750" s="20">
        <v>0</v>
      </c>
      <c r="AF750" s="22">
        <v>2021</v>
      </c>
      <c r="AG750" s="22">
        <v>2021</v>
      </c>
      <c r="AH750" s="22">
        <v>2021</v>
      </c>
      <c r="BY750" s="55"/>
      <c r="BZ750" s="52"/>
      <c r="CD750" s="10" t="e">
        <f t="shared" si="45"/>
        <v>#N/A</v>
      </c>
    </row>
    <row r="751" spans="1:82" ht="61.5" x14ac:dyDescent="0.85">
      <c r="A751" s="10">
        <v>1</v>
      </c>
      <c r="B751" s="48">
        <f>SUBTOTAL(103,$A$558:A751)</f>
        <v>191</v>
      </c>
      <c r="C751" s="13" t="s">
        <v>2577</v>
      </c>
      <c r="D751" s="20">
        <v>7613038.9900000002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55">
        <v>4</v>
      </c>
      <c r="L751" s="20">
        <v>7397962.8799999999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  <c r="Z751" s="20">
        <v>0</v>
      </c>
      <c r="AA751" s="20">
        <v>0</v>
      </c>
      <c r="AB751" s="20">
        <v>0</v>
      </c>
      <c r="AC751" s="20">
        <v>110969.44</v>
      </c>
      <c r="AD751" s="20">
        <v>104106.67</v>
      </c>
      <c r="AE751" s="20">
        <v>0</v>
      </c>
      <c r="AF751" s="22">
        <v>2021</v>
      </c>
      <c r="AG751" s="22">
        <v>2021</v>
      </c>
      <c r="AH751" s="22">
        <v>2021</v>
      </c>
      <c r="BY751" s="55"/>
      <c r="BZ751" s="52"/>
      <c r="CD751" s="10" t="e">
        <f t="shared" si="45"/>
        <v>#N/A</v>
      </c>
    </row>
    <row r="752" spans="1:82" ht="61.5" x14ac:dyDescent="0.85">
      <c r="A752" s="10">
        <v>1</v>
      </c>
      <c r="B752" s="48">
        <f>SUBTOTAL(103,$A$558:A752)</f>
        <v>192</v>
      </c>
      <c r="C752" s="13" t="s">
        <v>2477</v>
      </c>
      <c r="D752" s="20">
        <v>5720810.6399999997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55">
        <v>3</v>
      </c>
      <c r="L752" s="20">
        <v>5539837.5999999996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83097.56</v>
      </c>
      <c r="AD752" s="20">
        <v>97875.48</v>
      </c>
      <c r="AE752" s="20">
        <v>0</v>
      </c>
      <c r="AF752" s="22">
        <v>2021</v>
      </c>
      <c r="AG752" s="22">
        <v>2021</v>
      </c>
      <c r="AH752" s="22">
        <v>2021</v>
      </c>
      <c r="BY752" s="55"/>
      <c r="BZ752" s="52"/>
      <c r="CD752" s="10" t="e">
        <f t="shared" si="45"/>
        <v>#N/A</v>
      </c>
    </row>
    <row r="753" spans="1:82" ht="61.5" x14ac:dyDescent="0.85">
      <c r="A753" s="10">
        <v>1</v>
      </c>
      <c r="B753" s="48">
        <f>SUBTOTAL(103,$A$558:A753)</f>
        <v>193</v>
      </c>
      <c r="C753" s="13" t="s">
        <v>2578</v>
      </c>
      <c r="D753" s="20">
        <v>9146322.9900000002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55">
        <v>5</v>
      </c>
      <c r="L753" s="20">
        <v>8895300.1799999997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133429.5</v>
      </c>
      <c r="AD753" s="20">
        <v>117593.31</v>
      </c>
      <c r="AE753" s="20">
        <v>0</v>
      </c>
      <c r="AF753" s="22">
        <v>2021</v>
      </c>
      <c r="AG753" s="22">
        <v>2021</v>
      </c>
      <c r="AH753" s="22">
        <v>2021</v>
      </c>
      <c r="BY753" s="55"/>
      <c r="BZ753" s="52"/>
      <c r="CD753" s="10" t="e">
        <f t="shared" si="45"/>
        <v>#N/A</v>
      </c>
    </row>
    <row r="754" spans="1:82" ht="61.5" x14ac:dyDescent="0.85">
      <c r="A754" s="10">
        <v>1</v>
      </c>
      <c r="B754" s="48">
        <f>SUBTOTAL(103,$A$558:A754)</f>
        <v>194</v>
      </c>
      <c r="C754" s="13" t="s">
        <v>2579</v>
      </c>
      <c r="D754" s="20">
        <v>7331058.2799999993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55">
        <v>4</v>
      </c>
      <c r="L754" s="20">
        <v>7115989.1299999999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106739.84</v>
      </c>
      <c r="AD754" s="20">
        <v>108329.31</v>
      </c>
      <c r="AE754" s="20">
        <v>0</v>
      </c>
      <c r="AF754" s="22">
        <v>2021</v>
      </c>
      <c r="AG754" s="22">
        <v>2021</v>
      </c>
      <c r="AH754" s="22">
        <v>2021</v>
      </c>
      <c r="BY754" s="55"/>
      <c r="BZ754" s="52"/>
      <c r="CD754" s="10" t="e">
        <f t="shared" si="45"/>
        <v>#N/A</v>
      </c>
    </row>
    <row r="755" spans="1:82" ht="61.5" x14ac:dyDescent="0.85">
      <c r="A755" s="10">
        <v>1</v>
      </c>
      <c r="B755" s="48">
        <f>SUBTOTAL(103,$A$558:A755)</f>
        <v>195</v>
      </c>
      <c r="C755" s="13" t="s">
        <v>2580</v>
      </c>
      <c r="D755" s="20">
        <v>5657037.5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55">
        <v>3</v>
      </c>
      <c r="L755" s="20">
        <v>5475109.0800000001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82126.64</v>
      </c>
      <c r="AD755" s="20">
        <v>99801.78</v>
      </c>
      <c r="AE755" s="20">
        <v>0</v>
      </c>
      <c r="AF755" s="22">
        <v>2021</v>
      </c>
      <c r="AG755" s="22">
        <v>2021</v>
      </c>
      <c r="AH755" s="22">
        <v>2021</v>
      </c>
      <c r="BY755" s="55"/>
      <c r="BZ755" s="52"/>
      <c r="CD755" s="10" t="e">
        <f t="shared" si="45"/>
        <v>#N/A</v>
      </c>
    </row>
    <row r="756" spans="1:82" ht="61.5" x14ac:dyDescent="0.85">
      <c r="A756" s="10">
        <v>1</v>
      </c>
      <c r="B756" s="48">
        <f>SUBTOTAL(103,$A$558:A756)</f>
        <v>196</v>
      </c>
      <c r="C756" s="13" t="s">
        <v>2581</v>
      </c>
      <c r="D756" s="20">
        <v>1946605.2699999998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55">
        <v>1</v>
      </c>
      <c r="L756" s="20">
        <v>1825708.91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0</v>
      </c>
      <c r="AA756" s="20">
        <v>0</v>
      </c>
      <c r="AB756" s="20">
        <v>0</v>
      </c>
      <c r="AC756" s="20">
        <v>27385.63</v>
      </c>
      <c r="AD756" s="20">
        <v>93510.73</v>
      </c>
      <c r="AE756" s="20">
        <v>0</v>
      </c>
      <c r="AF756" s="22">
        <v>2021</v>
      </c>
      <c r="AG756" s="22">
        <v>2021</v>
      </c>
      <c r="AH756" s="22">
        <v>2021</v>
      </c>
      <c r="BY756" s="55"/>
      <c r="BZ756" s="52"/>
      <c r="CD756" s="10" t="e">
        <f t="shared" si="45"/>
        <v>#N/A</v>
      </c>
    </row>
    <row r="757" spans="1:82" ht="61.5" x14ac:dyDescent="0.85">
      <c r="A757" s="10">
        <v>1</v>
      </c>
      <c r="B757" s="48">
        <f>SUBTOTAL(103,$A$558:A757)</f>
        <v>197</v>
      </c>
      <c r="C757" s="13" t="s">
        <v>2582</v>
      </c>
      <c r="D757" s="20">
        <v>3700172.58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55">
        <v>2</v>
      </c>
      <c r="L757" s="20">
        <v>3553284.85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  <c r="Z757" s="20">
        <v>0</v>
      </c>
      <c r="AA757" s="20">
        <v>0</v>
      </c>
      <c r="AB757" s="20">
        <v>0</v>
      </c>
      <c r="AC757" s="20">
        <v>53299.27</v>
      </c>
      <c r="AD757" s="20">
        <v>93588.46</v>
      </c>
      <c r="AE757" s="20">
        <v>0</v>
      </c>
      <c r="AF757" s="22">
        <v>2021</v>
      </c>
      <c r="AG757" s="22">
        <v>2021</v>
      </c>
      <c r="AH757" s="22">
        <v>2021</v>
      </c>
      <c r="BY757" s="55"/>
      <c r="BZ757" s="52"/>
      <c r="CD757" s="10" t="e">
        <f t="shared" si="45"/>
        <v>#N/A</v>
      </c>
    </row>
    <row r="758" spans="1:82" ht="61.5" x14ac:dyDescent="0.85">
      <c r="A758" s="10">
        <v>1</v>
      </c>
      <c r="B758" s="48">
        <f>SUBTOTAL(103,$A$558:A758)</f>
        <v>198</v>
      </c>
      <c r="C758" s="13" t="s">
        <v>2372</v>
      </c>
      <c r="D758" s="20">
        <v>79337.539999999994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55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7">
        <v>79337.539999999994</v>
      </c>
      <c r="AE758" s="20">
        <v>0</v>
      </c>
      <c r="AF758" s="22">
        <v>2021</v>
      </c>
      <c r="AG758" s="22" t="s">
        <v>265</v>
      </c>
      <c r="AH758" s="22" t="s">
        <v>265</v>
      </c>
      <c r="BY758" s="55"/>
      <c r="BZ758" s="52"/>
      <c r="CD758" s="10" t="e">
        <f t="shared" si="45"/>
        <v>#N/A</v>
      </c>
    </row>
    <row r="759" spans="1:82" ht="61.5" x14ac:dyDescent="0.85">
      <c r="A759" s="10">
        <v>1</v>
      </c>
      <c r="B759" s="48">
        <f>SUBTOTAL(103,$A$558:A759)</f>
        <v>199</v>
      </c>
      <c r="C759" s="13" t="s">
        <v>2373</v>
      </c>
      <c r="D759" s="20">
        <v>80050.720000000001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55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  <c r="Z759" s="20">
        <v>0</v>
      </c>
      <c r="AA759" s="20">
        <v>0</v>
      </c>
      <c r="AB759" s="20">
        <v>0</v>
      </c>
      <c r="AC759" s="20">
        <v>0</v>
      </c>
      <c r="AD759" s="27">
        <v>80050.720000000001</v>
      </c>
      <c r="AE759" s="20">
        <v>0</v>
      </c>
      <c r="AF759" s="22">
        <v>2021</v>
      </c>
      <c r="AG759" s="22" t="s">
        <v>265</v>
      </c>
      <c r="AH759" s="22" t="s">
        <v>265</v>
      </c>
      <c r="BY759" s="55"/>
      <c r="BZ759" s="52"/>
      <c r="CD759" s="10" t="e">
        <f t="shared" si="45"/>
        <v>#N/A</v>
      </c>
    </row>
    <row r="760" spans="1:82" ht="61.5" x14ac:dyDescent="0.85">
      <c r="A760" s="10">
        <v>1</v>
      </c>
      <c r="B760" s="48">
        <f>SUBTOTAL(103,$A$558:A760)</f>
        <v>200</v>
      </c>
      <c r="C760" s="13" t="s">
        <v>2066</v>
      </c>
      <c r="D760" s="20">
        <v>7612984.629999999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55">
        <v>4</v>
      </c>
      <c r="L760" s="20">
        <v>7394350.5999999996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0</v>
      </c>
      <c r="AA760" s="20">
        <v>0</v>
      </c>
      <c r="AB760" s="20">
        <v>0</v>
      </c>
      <c r="AC760" s="20">
        <v>110915.26</v>
      </c>
      <c r="AD760" s="20">
        <v>107718.77</v>
      </c>
      <c r="AE760" s="20">
        <v>0</v>
      </c>
      <c r="AF760" s="22">
        <v>2021</v>
      </c>
      <c r="AG760" s="22">
        <v>2021</v>
      </c>
      <c r="AH760" s="22">
        <v>2021</v>
      </c>
      <c r="BY760" s="55"/>
      <c r="BZ760" s="52"/>
      <c r="CD760" s="10" t="e">
        <f t="shared" si="45"/>
        <v>#N/A</v>
      </c>
    </row>
    <row r="761" spans="1:82" ht="61.5" x14ac:dyDescent="0.85">
      <c r="A761" s="10">
        <v>1</v>
      </c>
      <c r="B761" s="48">
        <f>SUBTOTAL(103,$A$558:A761)</f>
        <v>201</v>
      </c>
      <c r="C761" s="13" t="s">
        <v>2483</v>
      </c>
      <c r="D761" s="20">
        <v>7613001.6099999994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55">
        <v>4</v>
      </c>
      <c r="L761" s="20">
        <v>7394350.5999999996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  <c r="Z761" s="20">
        <v>0</v>
      </c>
      <c r="AA761" s="20">
        <v>0</v>
      </c>
      <c r="AB761" s="20">
        <v>0</v>
      </c>
      <c r="AC761" s="20">
        <v>110915.26</v>
      </c>
      <c r="AD761" s="20">
        <v>107735.75</v>
      </c>
      <c r="AE761" s="20">
        <v>0</v>
      </c>
      <c r="AF761" s="22">
        <v>2021</v>
      </c>
      <c r="AG761" s="22">
        <v>2021</v>
      </c>
      <c r="AH761" s="22">
        <v>2021</v>
      </c>
      <c r="BY761" s="55"/>
      <c r="BZ761" s="52"/>
      <c r="CD761" s="10" t="e">
        <f t="shared" si="45"/>
        <v>#N/A</v>
      </c>
    </row>
    <row r="762" spans="1:82" ht="61.5" x14ac:dyDescent="0.85">
      <c r="A762" s="10">
        <v>1</v>
      </c>
      <c r="B762" s="48">
        <f>SUBTOTAL(103,$A$558:A762)</f>
        <v>202</v>
      </c>
      <c r="C762" s="13" t="s">
        <v>1774</v>
      </c>
      <c r="D762" s="20">
        <v>10942713.66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55">
        <v>6</v>
      </c>
      <c r="L762" s="20">
        <v>10662082.91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0</v>
      </c>
      <c r="AA762" s="20">
        <v>0</v>
      </c>
      <c r="AB762" s="20">
        <v>0</v>
      </c>
      <c r="AC762" s="20">
        <v>159931.24</v>
      </c>
      <c r="AD762" s="27">
        <v>120699.51</v>
      </c>
      <c r="AE762" s="20">
        <v>0</v>
      </c>
      <c r="AF762" s="22">
        <v>2021</v>
      </c>
      <c r="AG762" s="22">
        <v>2021</v>
      </c>
      <c r="AH762" s="22">
        <v>2021</v>
      </c>
      <c r="BY762" s="55"/>
      <c r="BZ762" s="52"/>
      <c r="CD762" s="10" t="e">
        <f t="shared" ref="CD762:CD788" si="46">VLOOKUP(C762,CE:CF,2,FALSE)</f>
        <v>#N/A</v>
      </c>
    </row>
    <row r="763" spans="1:82" ht="61.5" x14ac:dyDescent="0.85">
      <c r="A763" s="10">
        <v>1</v>
      </c>
      <c r="B763" s="48">
        <f>SUBTOTAL(103,$A$558:A763)</f>
        <v>203</v>
      </c>
      <c r="C763" s="13" t="s">
        <v>2583</v>
      </c>
      <c r="D763" s="20">
        <v>3700928.33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55">
        <v>2</v>
      </c>
      <c r="L763" s="20">
        <v>3554027.64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  <c r="Z763" s="20">
        <v>0</v>
      </c>
      <c r="AA763" s="20">
        <v>0</v>
      </c>
      <c r="AB763" s="20">
        <v>0</v>
      </c>
      <c r="AC763" s="20">
        <v>53310.41</v>
      </c>
      <c r="AD763" s="20">
        <v>93590.28</v>
      </c>
      <c r="AE763" s="20">
        <v>0</v>
      </c>
      <c r="AF763" s="22">
        <v>2021</v>
      </c>
      <c r="AG763" s="22">
        <v>2021</v>
      </c>
      <c r="AH763" s="22">
        <v>2021</v>
      </c>
      <c r="BY763" s="55"/>
      <c r="BZ763" s="52"/>
      <c r="CD763" s="10" t="e">
        <f t="shared" si="46"/>
        <v>#N/A</v>
      </c>
    </row>
    <row r="764" spans="1:82" ht="61.5" x14ac:dyDescent="0.85">
      <c r="A764" s="10">
        <v>1</v>
      </c>
      <c r="B764" s="48">
        <f>SUBTOTAL(103,$A$558:A764)</f>
        <v>204</v>
      </c>
      <c r="C764" s="13" t="s">
        <v>2584</v>
      </c>
      <c r="D764" s="20">
        <v>7613454.25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55">
        <v>4</v>
      </c>
      <c r="L764" s="20">
        <v>7395001.7199999997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0</v>
      </c>
      <c r="AA764" s="20">
        <v>0</v>
      </c>
      <c r="AB764" s="20">
        <v>0</v>
      </c>
      <c r="AC764" s="20">
        <v>110925.03</v>
      </c>
      <c r="AD764" s="20">
        <v>107527.5</v>
      </c>
      <c r="AE764" s="20">
        <v>0</v>
      </c>
      <c r="AF764" s="22">
        <v>2021</v>
      </c>
      <c r="AG764" s="22">
        <v>2021</v>
      </c>
      <c r="AH764" s="22">
        <v>2021</v>
      </c>
      <c r="BY764" s="55"/>
      <c r="BZ764" s="52"/>
      <c r="CD764" s="10" t="e">
        <f t="shared" si="46"/>
        <v>#N/A</v>
      </c>
    </row>
    <row r="765" spans="1:82" ht="61.5" x14ac:dyDescent="0.85">
      <c r="A765" s="10">
        <v>1</v>
      </c>
      <c r="B765" s="48">
        <f>SUBTOTAL(103,$A$558:A765)</f>
        <v>205</v>
      </c>
      <c r="C765" s="13" t="s">
        <v>2585</v>
      </c>
      <c r="D765" s="20">
        <v>3700877.0700000003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55">
        <v>2</v>
      </c>
      <c r="L765" s="20">
        <v>3554027.64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  <c r="Z765" s="20">
        <v>0</v>
      </c>
      <c r="AA765" s="20">
        <v>0</v>
      </c>
      <c r="AB765" s="20">
        <v>0</v>
      </c>
      <c r="AC765" s="20">
        <v>53310.41</v>
      </c>
      <c r="AD765" s="20">
        <v>93539.02</v>
      </c>
      <c r="AE765" s="20">
        <v>0</v>
      </c>
      <c r="AF765" s="22">
        <v>2021</v>
      </c>
      <c r="AG765" s="22">
        <v>2021</v>
      </c>
      <c r="AH765" s="22">
        <v>2021</v>
      </c>
      <c r="BY765" s="55"/>
      <c r="BZ765" s="52"/>
      <c r="CD765" s="10" t="e">
        <f t="shared" si="46"/>
        <v>#N/A</v>
      </c>
    </row>
    <row r="766" spans="1:82" ht="61.5" x14ac:dyDescent="0.85">
      <c r="A766" s="10">
        <v>1</v>
      </c>
      <c r="B766" s="48">
        <f>SUBTOTAL(103,$A$558:A766)</f>
        <v>206</v>
      </c>
      <c r="C766" s="13" t="s">
        <v>2586</v>
      </c>
      <c r="D766" s="20">
        <v>7602928.4000000004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55">
        <v>4</v>
      </c>
      <c r="L766" s="20">
        <v>7384905.3300000001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0</v>
      </c>
      <c r="AA766" s="20">
        <v>0</v>
      </c>
      <c r="AB766" s="20">
        <v>0</v>
      </c>
      <c r="AC766" s="20">
        <v>110773.58</v>
      </c>
      <c r="AD766" s="20">
        <v>107249.49</v>
      </c>
      <c r="AE766" s="20">
        <v>0</v>
      </c>
      <c r="AF766" s="22">
        <v>2021</v>
      </c>
      <c r="AG766" s="22">
        <v>2021</v>
      </c>
      <c r="AH766" s="22">
        <v>2021</v>
      </c>
      <c r="BY766" s="55"/>
      <c r="BZ766" s="52"/>
      <c r="CD766" s="10" t="e">
        <f t="shared" si="46"/>
        <v>#N/A</v>
      </c>
    </row>
    <row r="767" spans="1:82" ht="61.5" x14ac:dyDescent="0.85">
      <c r="A767" s="10">
        <v>1</v>
      </c>
      <c r="B767" s="48">
        <f>SUBTOTAL(103,$A$558:A767)</f>
        <v>207</v>
      </c>
      <c r="C767" s="13" t="s">
        <v>2092</v>
      </c>
      <c r="D767" s="20">
        <v>79535.62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55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  <c r="Z767" s="20">
        <v>0</v>
      </c>
      <c r="AA767" s="20">
        <v>0</v>
      </c>
      <c r="AB767" s="20">
        <v>0</v>
      </c>
      <c r="AC767" s="20">
        <v>0</v>
      </c>
      <c r="AD767" s="27">
        <v>79535.62</v>
      </c>
      <c r="AE767" s="20">
        <v>0</v>
      </c>
      <c r="AF767" s="22">
        <v>2021</v>
      </c>
      <c r="AG767" s="22" t="s">
        <v>265</v>
      </c>
      <c r="AH767" s="22" t="s">
        <v>265</v>
      </c>
      <c r="BY767" s="55"/>
      <c r="BZ767" s="52"/>
      <c r="CD767" s="10" t="e">
        <f t="shared" si="46"/>
        <v>#N/A</v>
      </c>
    </row>
    <row r="768" spans="1:82" ht="61.5" x14ac:dyDescent="0.85">
      <c r="A768" s="10">
        <v>1</v>
      </c>
      <c r="B768" s="48">
        <f>SUBTOTAL(103,$A$558:A768)</f>
        <v>208</v>
      </c>
      <c r="C768" s="13" t="s">
        <v>2587</v>
      </c>
      <c r="D768" s="20">
        <v>5515850.1400000006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55">
        <v>3</v>
      </c>
      <c r="L768" s="20">
        <v>5335743.17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0</v>
      </c>
      <c r="AA768" s="20">
        <v>0</v>
      </c>
      <c r="AB768" s="20">
        <v>0</v>
      </c>
      <c r="AC768" s="20">
        <v>80036.149999999994</v>
      </c>
      <c r="AD768" s="20">
        <v>100070.82</v>
      </c>
      <c r="AE768" s="20">
        <v>0</v>
      </c>
      <c r="AF768" s="22">
        <v>2021</v>
      </c>
      <c r="AG768" s="22">
        <v>2021</v>
      </c>
      <c r="AH768" s="22">
        <v>2021</v>
      </c>
      <c r="BY768" s="55"/>
      <c r="BZ768" s="52"/>
      <c r="CD768" s="10" t="e">
        <f t="shared" si="46"/>
        <v>#N/A</v>
      </c>
    </row>
    <row r="769" spans="1:82" ht="61.5" x14ac:dyDescent="0.85">
      <c r="A769" s="10">
        <v>1</v>
      </c>
      <c r="B769" s="48">
        <f>SUBTOTAL(103,$A$558:A769)</f>
        <v>209</v>
      </c>
      <c r="C769" s="13" t="s">
        <v>2588</v>
      </c>
      <c r="D769" s="20">
        <v>3702006.55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55">
        <v>2</v>
      </c>
      <c r="L769" s="20">
        <v>3555544.32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  <c r="Z769" s="20">
        <v>0</v>
      </c>
      <c r="AA769" s="20">
        <v>0</v>
      </c>
      <c r="AB769" s="20">
        <v>0</v>
      </c>
      <c r="AC769" s="20">
        <v>53333.16</v>
      </c>
      <c r="AD769" s="20">
        <v>93129.07</v>
      </c>
      <c r="AE769" s="20">
        <v>0</v>
      </c>
      <c r="AF769" s="22">
        <v>2021</v>
      </c>
      <c r="AG769" s="22">
        <v>2021</v>
      </c>
      <c r="AH769" s="22">
        <v>2021</v>
      </c>
      <c r="BY769" s="55"/>
      <c r="BZ769" s="52"/>
      <c r="CD769" s="10" t="e">
        <f t="shared" si="46"/>
        <v>#N/A</v>
      </c>
    </row>
    <row r="770" spans="1:82" ht="61.5" x14ac:dyDescent="0.85">
      <c r="A770" s="10">
        <v>1</v>
      </c>
      <c r="B770" s="48">
        <f>SUBTOTAL(103,$A$558:A770)</f>
        <v>210</v>
      </c>
      <c r="C770" s="13" t="s">
        <v>2589</v>
      </c>
      <c r="D770" s="20">
        <v>12781320.220000001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55">
        <v>7</v>
      </c>
      <c r="L770" s="20">
        <v>12465650.99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  <c r="Z770" s="20">
        <v>0</v>
      </c>
      <c r="AA770" s="20">
        <v>0</v>
      </c>
      <c r="AB770" s="20">
        <v>0</v>
      </c>
      <c r="AC770" s="20">
        <v>186984.76</v>
      </c>
      <c r="AD770" s="27">
        <v>128684.47</v>
      </c>
      <c r="AE770" s="20">
        <v>0</v>
      </c>
      <c r="AF770" s="22">
        <v>2021</v>
      </c>
      <c r="AG770" s="22">
        <v>2021</v>
      </c>
      <c r="AH770" s="22">
        <v>2021</v>
      </c>
      <c r="BY770" s="55"/>
      <c r="BZ770" s="52"/>
      <c r="CD770" s="10" t="e">
        <f t="shared" si="46"/>
        <v>#N/A</v>
      </c>
    </row>
    <row r="771" spans="1:82" ht="61.5" x14ac:dyDescent="0.85">
      <c r="A771" s="10">
        <v>1</v>
      </c>
      <c r="B771" s="48">
        <f>SUBTOTAL(103,$A$558:A771)</f>
        <v>211</v>
      </c>
      <c r="C771" s="13" t="s">
        <v>2590</v>
      </c>
      <c r="D771" s="20">
        <v>5522918.6299999999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55">
        <v>3</v>
      </c>
      <c r="L771" s="20">
        <v>5342421.8499999996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  <c r="Z771" s="20">
        <v>0</v>
      </c>
      <c r="AA771" s="20">
        <v>0</v>
      </c>
      <c r="AB771" s="20">
        <v>0</v>
      </c>
      <c r="AC771" s="20">
        <v>80136.33</v>
      </c>
      <c r="AD771" s="20">
        <v>100360.45</v>
      </c>
      <c r="AE771" s="20">
        <v>0</v>
      </c>
      <c r="AF771" s="22">
        <v>2021</v>
      </c>
      <c r="AG771" s="22">
        <v>2021</v>
      </c>
      <c r="AH771" s="22">
        <v>2021</v>
      </c>
      <c r="BY771" s="55"/>
      <c r="BZ771" s="52"/>
      <c r="CD771" s="10" t="e">
        <f t="shared" si="46"/>
        <v>#N/A</v>
      </c>
    </row>
    <row r="772" spans="1:82" ht="61.5" x14ac:dyDescent="0.85">
      <c r="A772" s="10">
        <v>1</v>
      </c>
      <c r="B772" s="48">
        <f>SUBTOTAL(103,$A$558:A772)</f>
        <v>212</v>
      </c>
      <c r="C772" s="13" t="s">
        <v>2591</v>
      </c>
      <c r="D772" s="20">
        <v>9144853.4200000018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55">
        <v>5</v>
      </c>
      <c r="L772" s="20">
        <v>8895299.2100000009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  <c r="Z772" s="20">
        <v>0</v>
      </c>
      <c r="AA772" s="20">
        <v>0</v>
      </c>
      <c r="AB772" s="20">
        <v>0</v>
      </c>
      <c r="AC772" s="20">
        <v>133429.49</v>
      </c>
      <c r="AD772" s="20">
        <v>116124.72</v>
      </c>
      <c r="AE772" s="20">
        <v>0</v>
      </c>
      <c r="AF772" s="22">
        <v>2021</v>
      </c>
      <c r="AG772" s="22">
        <v>2021</v>
      </c>
      <c r="AH772" s="22">
        <v>2021</v>
      </c>
      <c r="BY772" s="55"/>
      <c r="BZ772" s="52"/>
      <c r="CD772" s="10" t="e">
        <f t="shared" si="46"/>
        <v>#N/A</v>
      </c>
    </row>
    <row r="773" spans="1:82" ht="61.5" x14ac:dyDescent="0.85">
      <c r="B773" s="13" t="s">
        <v>730</v>
      </c>
      <c r="C773" s="178"/>
      <c r="D773" s="183">
        <v>107485374.20999999</v>
      </c>
      <c r="E773" s="20">
        <v>988552.94</v>
      </c>
      <c r="F773" s="20">
        <v>2392274.61</v>
      </c>
      <c r="G773" s="20">
        <v>5145234.71</v>
      </c>
      <c r="H773" s="20">
        <v>1290609.53</v>
      </c>
      <c r="I773" s="20">
        <v>4151514.4</v>
      </c>
      <c r="J773" s="20">
        <v>0</v>
      </c>
      <c r="K773" s="55">
        <v>40</v>
      </c>
      <c r="L773" s="20">
        <v>90004497.5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  <c r="Z773" s="20">
        <v>0</v>
      </c>
      <c r="AA773" s="20">
        <v>0</v>
      </c>
      <c r="AB773" s="20">
        <v>0</v>
      </c>
      <c r="AC773" s="20">
        <v>1403792</v>
      </c>
      <c r="AD773" s="20">
        <v>2108898.52</v>
      </c>
      <c r="AE773" s="20">
        <v>0</v>
      </c>
      <c r="AF773" s="53" t="s">
        <v>723</v>
      </c>
      <c r="AG773" s="53" t="s">
        <v>723</v>
      </c>
      <c r="AH773" s="64" t="s">
        <v>723</v>
      </c>
      <c r="AT773" s="10" t="e">
        <f>VLOOKUP(C773,AW:AX,2,FALSE)</f>
        <v>#N/A</v>
      </c>
      <c r="BY773" s="69"/>
      <c r="BZ773" s="52">
        <v>21856214.649999999</v>
      </c>
      <c r="CB773" s="52">
        <f>BZ773-D773</f>
        <v>-85629159.560000002</v>
      </c>
      <c r="CD773" s="10" t="e">
        <f t="shared" si="46"/>
        <v>#N/A</v>
      </c>
    </row>
    <row r="774" spans="1:82" ht="61.5" x14ac:dyDescent="0.85">
      <c r="A774" s="10">
        <v>1</v>
      </c>
      <c r="B774" s="48">
        <f>SUBTOTAL(103,$A$558:A774)</f>
        <v>213</v>
      </c>
      <c r="C774" s="13" t="s">
        <v>375</v>
      </c>
      <c r="D774" s="20">
        <v>6784672.5999999996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55">
        <v>4</v>
      </c>
      <c r="L774" s="20">
        <v>6784672.5999999996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  <c r="Z774" s="20">
        <v>0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2" t="s">
        <v>265</v>
      </c>
      <c r="AG774" s="22">
        <v>2021</v>
      </c>
      <c r="AH774" s="23" t="s">
        <v>265</v>
      </c>
      <c r="AT774" s="10" t="e">
        <f>VLOOKUP(C774,AW:AX,2,FALSE)</f>
        <v>#N/A</v>
      </c>
      <c r="BZ774" s="52"/>
      <c r="CD774" s="10" t="e">
        <f t="shared" si="46"/>
        <v>#N/A</v>
      </c>
    </row>
    <row r="775" spans="1:82" ht="61.5" x14ac:dyDescent="0.85">
      <c r="A775" s="10">
        <v>1</v>
      </c>
      <c r="B775" s="48">
        <f>SUBTOTAL(103,$A$558:A775)</f>
        <v>214</v>
      </c>
      <c r="C775" s="13" t="s">
        <v>1613</v>
      </c>
      <c r="D775" s="20">
        <v>209745.8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55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  <c r="Z775" s="20">
        <v>0</v>
      </c>
      <c r="AA775" s="20">
        <v>0</v>
      </c>
      <c r="AB775" s="20">
        <v>0</v>
      </c>
      <c r="AC775" s="20">
        <v>0</v>
      </c>
      <c r="AD775" s="27">
        <v>209745.8</v>
      </c>
      <c r="AE775" s="20">
        <v>0</v>
      </c>
      <c r="AF775" s="22">
        <v>2021</v>
      </c>
      <c r="AG775" s="23" t="s">
        <v>265</v>
      </c>
      <c r="AH775" s="23" t="s">
        <v>265</v>
      </c>
      <c r="AT775" s="10" t="e">
        <f>VLOOKUP(C775,AW:AX,2,FALSE)</f>
        <v>#N/A</v>
      </c>
      <c r="BZ775" s="52"/>
      <c r="CD775" s="10" t="e">
        <f t="shared" si="46"/>
        <v>#N/A</v>
      </c>
    </row>
    <row r="776" spans="1:82" ht="61.5" x14ac:dyDescent="0.85">
      <c r="A776" s="10">
        <v>1</v>
      </c>
      <c r="B776" s="48">
        <f>SUBTOTAL(103,$A$558:A776)</f>
        <v>215</v>
      </c>
      <c r="C776" s="13" t="s">
        <v>376</v>
      </c>
      <c r="D776" s="20">
        <v>100016.58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55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0</v>
      </c>
      <c r="AA776" s="20">
        <v>0</v>
      </c>
      <c r="AB776" s="20">
        <v>0</v>
      </c>
      <c r="AC776" s="20">
        <v>0</v>
      </c>
      <c r="AD776" s="27">
        <v>100016.58</v>
      </c>
      <c r="AE776" s="20">
        <v>0</v>
      </c>
      <c r="AF776" s="22">
        <v>2021</v>
      </c>
      <c r="AG776" s="23" t="s">
        <v>265</v>
      </c>
      <c r="AH776" s="23" t="s">
        <v>265</v>
      </c>
      <c r="AT776" s="10" t="e">
        <f>VLOOKUP(C776,AW:AX,2,FALSE)</f>
        <v>#N/A</v>
      </c>
      <c r="BZ776" s="52"/>
      <c r="CD776" s="10" t="e">
        <f t="shared" si="46"/>
        <v>#N/A</v>
      </c>
    </row>
    <row r="777" spans="1:82" ht="61.5" x14ac:dyDescent="0.85">
      <c r="A777" s="10">
        <v>1</v>
      </c>
      <c r="B777" s="48">
        <f>SUBTOTAL(103,$A$558:A777)</f>
        <v>216</v>
      </c>
      <c r="C777" s="13" t="s">
        <v>1142</v>
      </c>
      <c r="D777" s="20">
        <v>14177708.979999999</v>
      </c>
      <c r="E777" s="27">
        <v>988552.94</v>
      </c>
      <c r="F777" s="27">
        <v>2392274.61</v>
      </c>
      <c r="G777" s="27">
        <v>5145234.71</v>
      </c>
      <c r="H777" s="27">
        <v>1290609.53</v>
      </c>
      <c r="I777" s="27">
        <v>4151514.4</v>
      </c>
      <c r="J777" s="20">
        <v>0</v>
      </c>
      <c r="K777" s="55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  <c r="Z777" s="20">
        <v>0</v>
      </c>
      <c r="AA777" s="20">
        <v>0</v>
      </c>
      <c r="AB777" s="20">
        <v>0</v>
      </c>
      <c r="AC777" s="20">
        <v>209522.79</v>
      </c>
      <c r="AD777" s="20">
        <v>0</v>
      </c>
      <c r="AE777" s="20">
        <v>0</v>
      </c>
      <c r="AF777" s="23" t="s">
        <v>265</v>
      </c>
      <c r="AG777" s="22">
        <v>2021</v>
      </c>
      <c r="AH777" s="23">
        <v>2021</v>
      </c>
      <c r="BZ777" s="52"/>
      <c r="CD777" s="10" t="e">
        <f t="shared" si="46"/>
        <v>#N/A</v>
      </c>
    </row>
    <row r="778" spans="1:82" ht="61.5" x14ac:dyDescent="0.85">
      <c r="A778" s="10">
        <v>1</v>
      </c>
      <c r="B778" s="48">
        <f>SUBTOTAL(103,$A$558:A778)</f>
        <v>217</v>
      </c>
      <c r="C778" s="13" t="s">
        <v>1143</v>
      </c>
      <c r="D778" s="20">
        <v>3601876.7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179">
        <v>2</v>
      </c>
      <c r="L778" s="27">
        <v>3601876.7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0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3" t="s">
        <v>265</v>
      </c>
      <c r="AG778" s="22">
        <v>2021</v>
      </c>
      <c r="AH778" s="23" t="s">
        <v>265</v>
      </c>
      <c r="BZ778" s="52"/>
      <c r="CD778" s="10" t="e">
        <f t="shared" si="46"/>
        <v>#N/A</v>
      </c>
    </row>
    <row r="779" spans="1:82" ht="61.5" x14ac:dyDescent="0.85">
      <c r="A779" s="10">
        <v>1</v>
      </c>
      <c r="B779" s="48">
        <f>SUBTOTAL(103,$A$558:A779)</f>
        <v>218</v>
      </c>
      <c r="C779" s="13" t="s">
        <v>1886</v>
      </c>
      <c r="D779" s="20">
        <v>199983.54</v>
      </c>
      <c r="E779" s="24">
        <v>0</v>
      </c>
      <c r="F779" s="24">
        <v>0</v>
      </c>
      <c r="G779" s="24">
        <v>0</v>
      </c>
      <c r="H779" s="24">
        <v>0</v>
      </c>
      <c r="I779" s="24">
        <v>0</v>
      </c>
      <c r="J779" s="24">
        <v>0</v>
      </c>
      <c r="K779" s="55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  <c r="Z779" s="20">
        <v>0</v>
      </c>
      <c r="AA779" s="20">
        <v>0</v>
      </c>
      <c r="AB779" s="20">
        <v>0</v>
      </c>
      <c r="AC779" s="20">
        <v>0</v>
      </c>
      <c r="AD779" s="27">
        <v>199983.54</v>
      </c>
      <c r="AE779" s="20">
        <v>0</v>
      </c>
      <c r="AF779" s="22">
        <v>2021</v>
      </c>
      <c r="AG779" s="23" t="s">
        <v>265</v>
      </c>
      <c r="AH779" s="23" t="s">
        <v>265</v>
      </c>
      <c r="AT779" s="10" t="e">
        <f>VLOOKUP(C779,AW:AX,2,FALSE)</f>
        <v>#N/A</v>
      </c>
      <c r="BZ779" s="52"/>
      <c r="CD779" s="10" t="e">
        <f t="shared" si="46"/>
        <v>#N/A</v>
      </c>
    </row>
    <row r="780" spans="1:82" ht="61.5" x14ac:dyDescent="0.85">
      <c r="A780" s="10">
        <v>1</v>
      </c>
      <c r="B780" s="48">
        <f>SUBTOTAL(103,$A$558:A780)</f>
        <v>219</v>
      </c>
      <c r="C780" s="13" t="s">
        <v>1429</v>
      </c>
      <c r="D780" s="20">
        <v>9169497.6799999997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191">
        <v>4</v>
      </c>
      <c r="L780" s="120">
        <v>8912067.3699999992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20">
        <v>0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0</v>
      </c>
      <c r="AA780" s="20">
        <v>0</v>
      </c>
      <c r="AB780" s="20">
        <v>0</v>
      </c>
      <c r="AC780" s="20">
        <v>133681.01</v>
      </c>
      <c r="AD780" s="27">
        <v>123749.3</v>
      </c>
      <c r="AE780" s="20">
        <v>0</v>
      </c>
      <c r="AF780" s="22">
        <v>2021</v>
      </c>
      <c r="AG780" s="22">
        <v>2021</v>
      </c>
      <c r="AH780" s="22">
        <v>2021</v>
      </c>
      <c r="BZ780" s="52"/>
      <c r="CD780" s="10" t="e">
        <f t="shared" si="46"/>
        <v>#N/A</v>
      </c>
    </row>
    <row r="781" spans="1:82" ht="61.5" x14ac:dyDescent="0.85">
      <c r="A781" s="10">
        <v>1</v>
      </c>
      <c r="B781" s="48">
        <f>SUBTOTAL(103,$A$558:A781)</f>
        <v>220</v>
      </c>
      <c r="C781" s="13" t="s">
        <v>1430</v>
      </c>
      <c r="D781" s="20">
        <v>9169471.4999999981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191">
        <v>4</v>
      </c>
      <c r="L781" s="120">
        <v>8912067.3699999992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20">
        <v>0</v>
      </c>
      <c r="U781" s="20">
        <v>0</v>
      </c>
      <c r="V781" s="20">
        <v>0</v>
      </c>
      <c r="W781" s="20">
        <v>0</v>
      </c>
      <c r="X781" s="20">
        <v>0</v>
      </c>
      <c r="Y781" s="20">
        <v>0</v>
      </c>
      <c r="Z781" s="20">
        <v>0</v>
      </c>
      <c r="AA781" s="20">
        <v>0</v>
      </c>
      <c r="AB781" s="20">
        <v>0</v>
      </c>
      <c r="AC781" s="20">
        <v>133681.01</v>
      </c>
      <c r="AD781" s="27">
        <v>123723.12</v>
      </c>
      <c r="AE781" s="20">
        <v>0</v>
      </c>
      <c r="AF781" s="22">
        <v>2021</v>
      </c>
      <c r="AG781" s="22">
        <v>2021</v>
      </c>
      <c r="AH781" s="22">
        <v>2021</v>
      </c>
      <c r="BZ781" s="52"/>
      <c r="CD781" s="10" t="e">
        <f t="shared" si="46"/>
        <v>#N/A</v>
      </c>
    </row>
    <row r="782" spans="1:82" ht="61.5" x14ac:dyDescent="0.85">
      <c r="A782" s="10">
        <v>1</v>
      </c>
      <c r="B782" s="48">
        <f>SUBTOTAL(103,$A$558:A782)</f>
        <v>221</v>
      </c>
      <c r="C782" s="13" t="s">
        <v>2223</v>
      </c>
      <c r="D782" s="20">
        <v>6900151.7999999989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191">
        <v>3</v>
      </c>
      <c r="L782" s="120">
        <v>6684050.5199999996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20">
        <v>0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0</v>
      </c>
      <c r="AA782" s="20">
        <v>0</v>
      </c>
      <c r="AB782" s="20">
        <v>0</v>
      </c>
      <c r="AC782" s="20">
        <v>100260.76</v>
      </c>
      <c r="AD782" s="27">
        <v>115840.52</v>
      </c>
      <c r="AE782" s="20">
        <v>0</v>
      </c>
      <c r="AF782" s="22">
        <v>2021</v>
      </c>
      <c r="AG782" s="22">
        <v>2021</v>
      </c>
      <c r="AH782" s="22">
        <v>2021</v>
      </c>
      <c r="BZ782" s="52"/>
      <c r="CD782" s="10" t="e">
        <f t="shared" si="46"/>
        <v>#N/A</v>
      </c>
    </row>
    <row r="783" spans="1:82" ht="61.5" x14ac:dyDescent="0.85">
      <c r="A783" s="10">
        <v>1</v>
      </c>
      <c r="B783" s="48">
        <f>SUBTOTAL(103,$A$558:A783)</f>
        <v>222</v>
      </c>
      <c r="C783" s="13" t="s">
        <v>2259</v>
      </c>
      <c r="D783" s="20">
        <v>9169619.7999999989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191">
        <v>4</v>
      </c>
      <c r="L783" s="120">
        <v>8912067.3699999992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20">
        <v>0</v>
      </c>
      <c r="U783" s="20">
        <v>0</v>
      </c>
      <c r="V783" s="20">
        <v>0</v>
      </c>
      <c r="W783" s="20">
        <v>0</v>
      </c>
      <c r="X783" s="20">
        <v>0</v>
      </c>
      <c r="Y783" s="20">
        <v>0</v>
      </c>
      <c r="Z783" s="20">
        <v>0</v>
      </c>
      <c r="AA783" s="20">
        <v>0</v>
      </c>
      <c r="AB783" s="20">
        <v>0</v>
      </c>
      <c r="AC783" s="20">
        <v>133681.01</v>
      </c>
      <c r="AD783" s="27">
        <v>123871.42</v>
      </c>
      <c r="AE783" s="20">
        <v>0</v>
      </c>
      <c r="AF783" s="22">
        <v>2021</v>
      </c>
      <c r="AG783" s="22">
        <v>2021</v>
      </c>
      <c r="AH783" s="22">
        <v>2021</v>
      </c>
      <c r="BZ783" s="52"/>
      <c r="CD783" s="10" t="e">
        <f t="shared" si="46"/>
        <v>#N/A</v>
      </c>
    </row>
    <row r="784" spans="1:82" ht="61.5" x14ac:dyDescent="0.85">
      <c r="A784" s="10">
        <v>1</v>
      </c>
      <c r="B784" s="48">
        <f>SUBTOTAL(103,$A$558:A784)</f>
        <v>223</v>
      </c>
      <c r="C784" s="13" t="s">
        <v>2595</v>
      </c>
      <c r="D784" s="20">
        <v>16566216.640000001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55">
        <v>6</v>
      </c>
      <c r="L784" s="20">
        <v>16170842.23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20">
        <v>0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0</v>
      </c>
      <c r="AA784" s="20">
        <v>0</v>
      </c>
      <c r="AB784" s="20">
        <v>0</v>
      </c>
      <c r="AC784" s="20">
        <v>242562.63</v>
      </c>
      <c r="AD784" s="20">
        <v>152811.78</v>
      </c>
      <c r="AE784" s="20">
        <v>0</v>
      </c>
      <c r="AF784" s="22">
        <v>2021</v>
      </c>
      <c r="AG784" s="22">
        <v>2021</v>
      </c>
      <c r="AH784" s="22">
        <v>2021</v>
      </c>
      <c r="BZ784" s="52"/>
      <c r="CD784" s="10" t="e">
        <f t="shared" si="46"/>
        <v>#N/A</v>
      </c>
    </row>
    <row r="785" spans="1:82" ht="61.5" x14ac:dyDescent="0.85">
      <c r="A785" s="10">
        <v>1</v>
      </c>
      <c r="B785" s="48">
        <f>SUBTOTAL(103,$A$558:A785)</f>
        <v>224</v>
      </c>
      <c r="C785" s="13" t="s">
        <v>2596</v>
      </c>
      <c r="D785" s="20">
        <v>2383423.0100000002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55">
        <v>1</v>
      </c>
      <c r="L785" s="20">
        <v>2241742.75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20">
        <v>0</v>
      </c>
      <c r="U785" s="20">
        <v>0</v>
      </c>
      <c r="V785" s="20">
        <v>0</v>
      </c>
      <c r="W785" s="20">
        <v>0</v>
      </c>
      <c r="X785" s="20">
        <v>0</v>
      </c>
      <c r="Y785" s="20">
        <v>0</v>
      </c>
      <c r="Z785" s="20">
        <v>0</v>
      </c>
      <c r="AA785" s="20">
        <v>0</v>
      </c>
      <c r="AB785" s="20">
        <v>0</v>
      </c>
      <c r="AC785" s="20">
        <v>33626.14</v>
      </c>
      <c r="AD785" s="20">
        <v>108054.12</v>
      </c>
      <c r="AE785" s="20">
        <v>0</v>
      </c>
      <c r="AF785" s="22">
        <v>2021</v>
      </c>
      <c r="AG785" s="22">
        <v>2021</v>
      </c>
      <c r="AH785" s="22">
        <v>2021</v>
      </c>
      <c r="BZ785" s="52"/>
      <c r="CD785" s="10" t="e">
        <f t="shared" si="46"/>
        <v>#N/A</v>
      </c>
    </row>
    <row r="786" spans="1:82" ht="61.5" x14ac:dyDescent="0.85">
      <c r="A786" s="10">
        <v>1</v>
      </c>
      <c r="B786" s="48">
        <f>SUBTOTAL(103,$A$558:A786)</f>
        <v>225</v>
      </c>
      <c r="C786" s="13" t="s">
        <v>2597</v>
      </c>
      <c r="D786" s="20">
        <v>11918695.280000001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55">
        <v>5</v>
      </c>
      <c r="L786" s="20">
        <v>11595229.460000001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0</v>
      </c>
      <c r="AA786" s="20">
        <v>0</v>
      </c>
      <c r="AB786" s="20">
        <v>0</v>
      </c>
      <c r="AC786" s="20">
        <v>173928.44</v>
      </c>
      <c r="AD786" s="27">
        <v>149537.38</v>
      </c>
      <c r="AE786" s="20">
        <v>0</v>
      </c>
      <c r="AF786" s="22">
        <v>2021</v>
      </c>
      <c r="AG786" s="22">
        <v>2021</v>
      </c>
      <c r="AH786" s="22">
        <v>2021</v>
      </c>
      <c r="BZ786" s="52"/>
      <c r="CD786" s="10" t="e">
        <f t="shared" si="46"/>
        <v>#N/A</v>
      </c>
    </row>
    <row r="787" spans="1:82" ht="61.5" x14ac:dyDescent="0.85">
      <c r="A787" s="10">
        <v>1</v>
      </c>
      <c r="B787" s="48">
        <f>SUBTOTAL(103,$A$558:A787)</f>
        <v>226</v>
      </c>
      <c r="C787" s="13" t="s">
        <v>2598</v>
      </c>
      <c r="D787" s="20">
        <v>9534351.7400000002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55">
        <v>4</v>
      </c>
      <c r="L787" s="20">
        <v>9264888.3300000001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20">
        <v>0</v>
      </c>
      <c r="U787" s="20">
        <v>0</v>
      </c>
      <c r="V787" s="20">
        <v>0</v>
      </c>
      <c r="W787" s="20">
        <v>0</v>
      </c>
      <c r="X787" s="20">
        <v>0</v>
      </c>
      <c r="Y787" s="20">
        <v>0</v>
      </c>
      <c r="Z787" s="20">
        <v>0</v>
      </c>
      <c r="AA787" s="20">
        <v>0</v>
      </c>
      <c r="AB787" s="20">
        <v>0</v>
      </c>
      <c r="AC787" s="20">
        <v>138973.32</v>
      </c>
      <c r="AD787" s="20">
        <v>130490.09</v>
      </c>
      <c r="AE787" s="20">
        <v>0</v>
      </c>
      <c r="AF787" s="22">
        <v>2021</v>
      </c>
      <c r="AG787" s="22">
        <v>2021</v>
      </c>
      <c r="AH787" s="22">
        <v>2021</v>
      </c>
      <c r="BZ787" s="52"/>
      <c r="CD787" s="10" t="e">
        <f t="shared" si="46"/>
        <v>#N/A</v>
      </c>
    </row>
    <row r="788" spans="1:82" ht="61.5" x14ac:dyDescent="0.85">
      <c r="A788" s="10">
        <v>1</v>
      </c>
      <c r="B788" s="48">
        <f>SUBTOTAL(103,$A$558:A788)</f>
        <v>227</v>
      </c>
      <c r="C788" s="13" t="s">
        <v>2599</v>
      </c>
      <c r="D788" s="20">
        <v>7151711.0599999996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55">
        <v>3</v>
      </c>
      <c r="L788" s="20">
        <v>6924992.7999999998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20">
        <v>0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0</v>
      </c>
      <c r="AA788" s="20">
        <v>0</v>
      </c>
      <c r="AB788" s="20">
        <v>0</v>
      </c>
      <c r="AC788" s="20">
        <v>103874.89</v>
      </c>
      <c r="AD788" s="20">
        <v>122843.37</v>
      </c>
      <c r="AE788" s="20">
        <v>0</v>
      </c>
      <c r="AF788" s="22">
        <v>2021</v>
      </c>
      <c r="AG788" s="22">
        <v>2021</v>
      </c>
      <c r="AH788" s="22">
        <v>2021</v>
      </c>
      <c r="BZ788" s="52"/>
      <c r="CD788" s="10" t="e">
        <f t="shared" si="46"/>
        <v>#N/A</v>
      </c>
    </row>
    <row r="789" spans="1:82" ht="61.5" x14ac:dyDescent="0.85">
      <c r="A789" s="10">
        <v>1</v>
      </c>
      <c r="B789" s="48">
        <f>SUBTOTAL(103,$A$558:A789)</f>
        <v>228</v>
      </c>
      <c r="C789" s="13" t="s">
        <v>378</v>
      </c>
      <c r="D789" s="20">
        <v>448231.5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55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20">
        <v>0</v>
      </c>
      <c r="U789" s="20">
        <v>0</v>
      </c>
      <c r="V789" s="20">
        <v>0</v>
      </c>
      <c r="W789" s="20">
        <v>0</v>
      </c>
      <c r="X789" s="20">
        <v>0</v>
      </c>
      <c r="Y789" s="20">
        <v>0</v>
      </c>
      <c r="Z789" s="20">
        <v>0</v>
      </c>
      <c r="AA789" s="20">
        <v>0</v>
      </c>
      <c r="AB789" s="20">
        <v>0</v>
      </c>
      <c r="AC789" s="20">
        <v>0</v>
      </c>
      <c r="AD789" s="20">
        <v>448231.5</v>
      </c>
      <c r="AE789" s="20">
        <v>0</v>
      </c>
      <c r="AF789" s="22">
        <v>2021</v>
      </c>
      <c r="AG789" s="23" t="s">
        <v>265</v>
      </c>
      <c r="AH789" s="23" t="s">
        <v>265</v>
      </c>
      <c r="AT789" s="10" t="e">
        <f t="shared" ref="AT789:AT800" si="47">VLOOKUP(C789,AW:AX,2,FALSE)</f>
        <v>#N/A</v>
      </c>
      <c r="BZ789" s="52"/>
    </row>
    <row r="790" spans="1:82" ht="61.5" x14ac:dyDescent="0.85">
      <c r="B790" s="13" t="s">
        <v>787</v>
      </c>
      <c r="C790" s="178"/>
      <c r="D790" s="183">
        <v>69088654.00999999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57">
        <v>1</v>
      </c>
      <c r="L790" s="20">
        <v>1652600.62</v>
      </c>
      <c r="M790" s="20">
        <v>11020.6</v>
      </c>
      <c r="N790" s="20">
        <v>59682372.460000001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20">
        <v>0</v>
      </c>
      <c r="U790" s="20">
        <v>5667586</v>
      </c>
      <c r="V790" s="20">
        <v>0</v>
      </c>
      <c r="W790" s="20">
        <v>0</v>
      </c>
      <c r="X790" s="20">
        <v>0</v>
      </c>
      <c r="Y790" s="20">
        <v>0</v>
      </c>
      <c r="Z790" s="20">
        <v>0</v>
      </c>
      <c r="AA790" s="20">
        <v>0</v>
      </c>
      <c r="AB790" s="20">
        <v>0</v>
      </c>
      <c r="AC790" s="20">
        <v>743999.66000000015</v>
      </c>
      <c r="AD790" s="20">
        <v>1342095.2699999998</v>
      </c>
      <c r="AE790" s="20">
        <v>0</v>
      </c>
      <c r="AF790" s="53" t="s">
        <v>723</v>
      </c>
      <c r="AG790" s="53" t="s">
        <v>723</v>
      </c>
      <c r="AH790" s="64" t="s">
        <v>723</v>
      </c>
      <c r="AT790" s="10" t="e">
        <f t="shared" si="47"/>
        <v>#N/A</v>
      </c>
      <c r="BY790" s="69"/>
      <c r="BZ790" s="52">
        <v>55019080.369999997</v>
      </c>
      <c r="CB790" s="52">
        <f>BZ790-D790</f>
        <v>-14069573.639999993</v>
      </c>
      <c r="CD790" s="10" t="e">
        <f t="shared" ref="CD790:CD813" si="48">VLOOKUP(C790,CE:CF,2,FALSE)</f>
        <v>#N/A</v>
      </c>
    </row>
    <row r="791" spans="1:82" ht="61.5" x14ac:dyDescent="0.85">
      <c r="A791" s="10">
        <v>1</v>
      </c>
      <c r="B791" s="48">
        <f>SUBTOTAL(103,$A$558:A791)</f>
        <v>229</v>
      </c>
      <c r="C791" s="13" t="s">
        <v>589</v>
      </c>
      <c r="D791" s="20">
        <v>5078568.7700000005</v>
      </c>
      <c r="E791" s="24">
        <v>0</v>
      </c>
      <c r="F791" s="24">
        <v>0</v>
      </c>
      <c r="G791" s="24">
        <v>0</v>
      </c>
      <c r="H791" s="24">
        <v>0</v>
      </c>
      <c r="I791" s="24">
        <v>0</v>
      </c>
      <c r="J791" s="24">
        <v>0</v>
      </c>
      <c r="K791" s="55">
        <v>0</v>
      </c>
      <c r="L791" s="20">
        <v>0</v>
      </c>
      <c r="M791" s="20">
        <v>809.7</v>
      </c>
      <c r="N791" s="20">
        <v>4921605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0</v>
      </c>
      <c r="U791" s="20">
        <v>0</v>
      </c>
      <c r="V791" s="20">
        <v>0</v>
      </c>
      <c r="W791" s="20">
        <v>0</v>
      </c>
      <c r="X791" s="20">
        <v>0</v>
      </c>
      <c r="Y791" s="20">
        <v>0</v>
      </c>
      <c r="Z791" s="20">
        <v>0</v>
      </c>
      <c r="AA791" s="20">
        <v>0</v>
      </c>
      <c r="AB791" s="20">
        <v>0</v>
      </c>
      <c r="AC791" s="67">
        <v>51307.73</v>
      </c>
      <c r="AD791" s="67">
        <v>105656.04</v>
      </c>
      <c r="AE791" s="20">
        <v>0</v>
      </c>
      <c r="AF791" s="22">
        <v>2021</v>
      </c>
      <c r="AG791" s="22">
        <v>2021</v>
      </c>
      <c r="AH791" s="23">
        <v>2021</v>
      </c>
      <c r="AT791" s="10" t="e">
        <f t="shared" si="47"/>
        <v>#N/A</v>
      </c>
      <c r="BZ791" s="52"/>
      <c r="CD791" s="10" t="e">
        <f t="shared" si="48"/>
        <v>#N/A</v>
      </c>
    </row>
    <row r="792" spans="1:82" ht="61.5" x14ac:dyDescent="0.85">
      <c r="A792" s="10">
        <v>1</v>
      </c>
      <c r="B792" s="48">
        <f>SUBTOTAL(103,$A$558:A792)</f>
        <v>230</v>
      </c>
      <c r="C792" s="13" t="s">
        <v>590</v>
      </c>
      <c r="D792" s="20">
        <v>6442207.8399999999</v>
      </c>
      <c r="E792" s="24">
        <v>0</v>
      </c>
      <c r="F792" s="24">
        <v>0</v>
      </c>
      <c r="G792" s="24">
        <v>0</v>
      </c>
      <c r="H792" s="24">
        <v>0</v>
      </c>
      <c r="I792" s="24">
        <v>0</v>
      </c>
      <c r="J792" s="24">
        <v>0</v>
      </c>
      <c r="K792" s="55">
        <v>0</v>
      </c>
      <c r="L792" s="20">
        <v>0</v>
      </c>
      <c r="M792" s="20">
        <v>1048.5</v>
      </c>
      <c r="N792" s="20">
        <v>6242871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20">
        <v>0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0</v>
      </c>
      <c r="AA792" s="20">
        <v>0</v>
      </c>
      <c r="AB792" s="20">
        <v>0</v>
      </c>
      <c r="AC792" s="20">
        <v>93643.07</v>
      </c>
      <c r="AD792" s="27">
        <v>105693.77</v>
      </c>
      <c r="AE792" s="20">
        <v>0</v>
      </c>
      <c r="AF792" s="22">
        <v>2021</v>
      </c>
      <c r="AG792" s="22">
        <v>2021</v>
      </c>
      <c r="AH792" s="23">
        <v>2021</v>
      </c>
      <c r="AT792" s="10" t="e">
        <f t="shared" si="47"/>
        <v>#N/A</v>
      </c>
      <c r="BZ792" s="52"/>
      <c r="CD792" s="10" t="e">
        <f t="shared" si="48"/>
        <v>#N/A</v>
      </c>
    </row>
    <row r="793" spans="1:82" ht="61.5" x14ac:dyDescent="0.85">
      <c r="A793" s="10">
        <v>1</v>
      </c>
      <c r="B793" s="48">
        <f>SUBTOTAL(103,$A$558:A793)</f>
        <v>231</v>
      </c>
      <c r="C793" s="13" t="s">
        <v>591</v>
      </c>
      <c r="D793" s="20">
        <v>5106188.7799999993</v>
      </c>
      <c r="E793" s="24">
        <v>0</v>
      </c>
      <c r="F793" s="24">
        <v>0</v>
      </c>
      <c r="G793" s="24">
        <v>0</v>
      </c>
      <c r="H793" s="24">
        <v>0</v>
      </c>
      <c r="I793" s="24">
        <v>0</v>
      </c>
      <c r="J793" s="24">
        <v>0</v>
      </c>
      <c r="K793" s="55">
        <v>0</v>
      </c>
      <c r="L793" s="20">
        <v>0</v>
      </c>
      <c r="M793" s="20">
        <v>993.24</v>
      </c>
      <c r="N793" s="20">
        <v>4948920.72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0</v>
      </c>
      <c r="U793" s="20">
        <v>0</v>
      </c>
      <c r="V793" s="20">
        <v>0</v>
      </c>
      <c r="W793" s="20">
        <v>0</v>
      </c>
      <c r="X793" s="20">
        <v>0</v>
      </c>
      <c r="Y793" s="20">
        <v>0</v>
      </c>
      <c r="Z793" s="20">
        <v>0</v>
      </c>
      <c r="AA793" s="20">
        <v>0</v>
      </c>
      <c r="AB793" s="20">
        <v>0</v>
      </c>
      <c r="AC793" s="27">
        <v>51592.5</v>
      </c>
      <c r="AD793" s="67">
        <v>105675.56</v>
      </c>
      <c r="AE793" s="20">
        <v>0</v>
      </c>
      <c r="AF793" s="22">
        <v>2021</v>
      </c>
      <c r="AG793" s="22">
        <v>2021</v>
      </c>
      <c r="AH793" s="23">
        <v>2021</v>
      </c>
      <c r="AT793" s="10" t="e">
        <f t="shared" si="47"/>
        <v>#N/A</v>
      </c>
      <c r="BZ793" s="52"/>
      <c r="CD793" s="10" t="e">
        <f t="shared" si="48"/>
        <v>#N/A</v>
      </c>
    </row>
    <row r="794" spans="1:82" ht="61.5" x14ac:dyDescent="0.85">
      <c r="A794" s="10">
        <v>1</v>
      </c>
      <c r="B794" s="48">
        <f>SUBTOTAL(103,$A$558:A794)</f>
        <v>232</v>
      </c>
      <c r="C794" s="13" t="s">
        <v>595</v>
      </c>
      <c r="D794" s="20">
        <v>1761455.3699999999</v>
      </c>
      <c r="E794" s="24">
        <v>0</v>
      </c>
      <c r="F794" s="24">
        <v>0</v>
      </c>
      <c r="G794" s="24">
        <v>0</v>
      </c>
      <c r="H794" s="24">
        <v>0</v>
      </c>
      <c r="I794" s="24">
        <v>0</v>
      </c>
      <c r="J794" s="24">
        <v>0</v>
      </c>
      <c r="K794" s="55">
        <v>0</v>
      </c>
      <c r="L794" s="20">
        <v>0</v>
      </c>
      <c r="M794" s="20">
        <v>402.5</v>
      </c>
      <c r="N794" s="20">
        <v>1687162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20">
        <v>0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20">
        <v>0</v>
      </c>
      <c r="AA794" s="20">
        <v>0</v>
      </c>
      <c r="AB794" s="20">
        <v>0</v>
      </c>
      <c r="AC794" s="20">
        <v>17588.66</v>
      </c>
      <c r="AD794" s="67">
        <v>56704.71</v>
      </c>
      <c r="AE794" s="20">
        <v>0</v>
      </c>
      <c r="AF794" s="22">
        <v>2021</v>
      </c>
      <c r="AG794" s="22">
        <v>2021</v>
      </c>
      <c r="AH794" s="23">
        <v>2021</v>
      </c>
      <c r="AT794" s="10">
        <f t="shared" si="47"/>
        <v>1</v>
      </c>
      <c r="BZ794" s="52"/>
      <c r="CD794" s="10" t="e">
        <f t="shared" si="48"/>
        <v>#N/A</v>
      </c>
    </row>
    <row r="795" spans="1:82" ht="61.5" x14ac:dyDescent="0.85">
      <c r="A795" s="10">
        <v>1</v>
      </c>
      <c r="B795" s="48">
        <f>SUBTOTAL(103,$A$558:A795)</f>
        <v>233</v>
      </c>
      <c r="C795" s="13" t="s">
        <v>596</v>
      </c>
      <c r="D795" s="20">
        <v>5654807.2299999995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55">
        <v>0</v>
      </c>
      <c r="L795" s="20">
        <v>0</v>
      </c>
      <c r="M795" s="20">
        <v>1070.4000000000001</v>
      </c>
      <c r="N795" s="20">
        <v>5491847.5199999996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20">
        <v>0</v>
      </c>
      <c r="U795" s="20">
        <v>0</v>
      </c>
      <c r="V795" s="20">
        <v>0</v>
      </c>
      <c r="W795" s="20">
        <v>0</v>
      </c>
      <c r="X795" s="20">
        <v>0</v>
      </c>
      <c r="Y795" s="20">
        <v>0</v>
      </c>
      <c r="Z795" s="20">
        <v>0</v>
      </c>
      <c r="AA795" s="20">
        <v>0</v>
      </c>
      <c r="AB795" s="20">
        <v>0</v>
      </c>
      <c r="AC795" s="20">
        <v>57252.51</v>
      </c>
      <c r="AD795" s="67">
        <v>105707.2</v>
      </c>
      <c r="AE795" s="20">
        <v>0</v>
      </c>
      <c r="AF795" s="22">
        <v>2021</v>
      </c>
      <c r="AG795" s="22">
        <v>2021</v>
      </c>
      <c r="AH795" s="23">
        <v>2021</v>
      </c>
      <c r="AT795" s="10" t="e">
        <f t="shared" si="47"/>
        <v>#N/A</v>
      </c>
      <c r="BZ795" s="52"/>
      <c r="CD795" s="10" t="e">
        <f t="shared" si="48"/>
        <v>#N/A</v>
      </c>
    </row>
    <row r="796" spans="1:82" ht="61.5" x14ac:dyDescent="0.85">
      <c r="A796" s="10">
        <v>1</v>
      </c>
      <c r="B796" s="48">
        <f>SUBTOTAL(103,$A$558:A796)</f>
        <v>234</v>
      </c>
      <c r="C796" s="13" t="s">
        <v>586</v>
      </c>
      <c r="D796" s="20">
        <v>3419017.6999999997</v>
      </c>
      <c r="E796" s="24">
        <v>0</v>
      </c>
      <c r="F796" s="24">
        <v>0</v>
      </c>
      <c r="G796" s="24">
        <v>0</v>
      </c>
      <c r="H796" s="24">
        <v>0</v>
      </c>
      <c r="I796" s="24">
        <v>0</v>
      </c>
      <c r="J796" s="24">
        <v>0</v>
      </c>
      <c r="K796" s="55">
        <v>0</v>
      </c>
      <c r="L796" s="20">
        <v>0</v>
      </c>
      <c r="M796" s="20">
        <v>553</v>
      </c>
      <c r="N796" s="20">
        <v>3313222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0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0</v>
      </c>
      <c r="AA796" s="20">
        <v>0</v>
      </c>
      <c r="AB796" s="20">
        <v>0</v>
      </c>
      <c r="AC796" s="67">
        <v>34540.339999999997</v>
      </c>
      <c r="AD796" s="67">
        <v>71255.360000000001</v>
      </c>
      <c r="AE796" s="20">
        <v>0</v>
      </c>
      <c r="AF796" s="22">
        <v>2021</v>
      </c>
      <c r="AG796" s="22">
        <v>2021</v>
      </c>
      <c r="AH796" s="23">
        <v>2021</v>
      </c>
      <c r="AT796" s="10" t="e">
        <f t="shared" si="47"/>
        <v>#N/A</v>
      </c>
      <c r="BZ796" s="52"/>
      <c r="CD796" s="10" t="e">
        <f t="shared" si="48"/>
        <v>#N/A</v>
      </c>
    </row>
    <row r="797" spans="1:82" ht="61.5" x14ac:dyDescent="0.85">
      <c r="A797" s="10">
        <v>1</v>
      </c>
      <c r="B797" s="48">
        <f>SUBTOTAL(103,$A$558:A797)</f>
        <v>235</v>
      </c>
      <c r="C797" s="13" t="s">
        <v>600</v>
      </c>
      <c r="D797" s="20">
        <v>4894076.08</v>
      </c>
      <c r="E797" s="24">
        <v>0</v>
      </c>
      <c r="F797" s="24">
        <v>0</v>
      </c>
      <c r="G797" s="24">
        <v>0</v>
      </c>
      <c r="H797" s="24">
        <v>0</v>
      </c>
      <c r="I797" s="24">
        <v>0</v>
      </c>
      <c r="J797" s="24">
        <v>0</v>
      </c>
      <c r="K797" s="55">
        <v>0</v>
      </c>
      <c r="L797" s="20">
        <v>0</v>
      </c>
      <c r="M797" s="27">
        <v>777.5</v>
      </c>
      <c r="N797" s="27">
        <v>4738959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20">
        <v>0</v>
      </c>
      <c r="U797" s="20">
        <v>0</v>
      </c>
      <c r="V797" s="20">
        <v>0</v>
      </c>
      <c r="W797" s="20">
        <v>0</v>
      </c>
      <c r="X797" s="20">
        <v>0</v>
      </c>
      <c r="Y797" s="20">
        <v>0</v>
      </c>
      <c r="Z797" s="20">
        <v>0</v>
      </c>
      <c r="AA797" s="20">
        <v>0</v>
      </c>
      <c r="AB797" s="20">
        <v>0</v>
      </c>
      <c r="AC797" s="27">
        <v>49403.65</v>
      </c>
      <c r="AD797" s="67">
        <v>105713.43</v>
      </c>
      <c r="AE797" s="20">
        <v>0</v>
      </c>
      <c r="AF797" s="22">
        <v>2021</v>
      </c>
      <c r="AG797" s="22">
        <v>2021</v>
      </c>
      <c r="AH797" s="23">
        <v>2021</v>
      </c>
      <c r="AT797" s="10" t="e">
        <f t="shared" si="47"/>
        <v>#N/A</v>
      </c>
      <c r="BZ797" s="52"/>
      <c r="CD797" s="10" t="e">
        <f t="shared" si="48"/>
        <v>#N/A</v>
      </c>
    </row>
    <row r="798" spans="1:82" ht="61.5" x14ac:dyDescent="0.85">
      <c r="A798" s="10">
        <v>1</v>
      </c>
      <c r="B798" s="48">
        <f>SUBTOTAL(103,$A$558:A798)</f>
        <v>236</v>
      </c>
      <c r="C798" s="13" t="s">
        <v>599</v>
      </c>
      <c r="D798" s="20">
        <v>1881436.15</v>
      </c>
      <c r="E798" s="24">
        <v>0</v>
      </c>
      <c r="F798" s="24">
        <v>0</v>
      </c>
      <c r="G798" s="24">
        <v>0</v>
      </c>
      <c r="H798" s="24">
        <v>0</v>
      </c>
      <c r="I798" s="24">
        <v>0</v>
      </c>
      <c r="J798" s="24">
        <v>0</v>
      </c>
      <c r="K798" s="55">
        <v>0</v>
      </c>
      <c r="L798" s="20">
        <v>0</v>
      </c>
      <c r="M798" s="20">
        <v>383.2</v>
      </c>
      <c r="N798" s="20">
        <v>1806396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20">
        <v>0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0</v>
      </c>
      <c r="AA798" s="20">
        <v>0</v>
      </c>
      <c r="AB798" s="20">
        <v>0</v>
      </c>
      <c r="AC798" s="20">
        <v>18831.68</v>
      </c>
      <c r="AD798" s="67">
        <v>56208.47</v>
      </c>
      <c r="AE798" s="20">
        <v>0</v>
      </c>
      <c r="AF798" s="22">
        <v>2021</v>
      </c>
      <c r="AG798" s="22">
        <v>2021</v>
      </c>
      <c r="AH798" s="23">
        <v>2021</v>
      </c>
      <c r="AT798" s="10" t="e">
        <f t="shared" si="47"/>
        <v>#N/A</v>
      </c>
      <c r="BZ798" s="52"/>
      <c r="CD798" s="10" t="e">
        <f t="shared" si="48"/>
        <v>#N/A</v>
      </c>
    </row>
    <row r="799" spans="1:82" ht="61.5" x14ac:dyDescent="0.85">
      <c r="A799" s="10">
        <v>1</v>
      </c>
      <c r="B799" s="48">
        <f>SUBTOTAL(103,$A$558:A799)</f>
        <v>237</v>
      </c>
      <c r="C799" s="13" t="s">
        <v>604</v>
      </c>
      <c r="D799" s="20">
        <v>1652600.62</v>
      </c>
      <c r="E799" s="24">
        <v>0</v>
      </c>
      <c r="F799" s="24">
        <v>0</v>
      </c>
      <c r="G799" s="24">
        <v>0</v>
      </c>
      <c r="H799" s="24">
        <v>0</v>
      </c>
      <c r="I799" s="24">
        <v>0</v>
      </c>
      <c r="J799" s="24">
        <v>0</v>
      </c>
      <c r="K799" s="55">
        <v>1</v>
      </c>
      <c r="L799" s="20">
        <v>1652600.62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0</v>
      </c>
      <c r="U799" s="20">
        <v>0</v>
      </c>
      <c r="V799" s="20">
        <v>0</v>
      </c>
      <c r="W799" s="20">
        <v>0</v>
      </c>
      <c r="X799" s="20">
        <v>0</v>
      </c>
      <c r="Y799" s="20">
        <v>0</v>
      </c>
      <c r="Z799" s="20">
        <v>0</v>
      </c>
      <c r="AA799" s="20">
        <v>0</v>
      </c>
      <c r="AB799" s="20">
        <v>0</v>
      </c>
      <c r="AC799" s="20">
        <v>0</v>
      </c>
      <c r="AD799" s="20">
        <v>0</v>
      </c>
      <c r="AE799" s="20">
        <v>0</v>
      </c>
      <c r="AF799" s="22" t="s">
        <v>265</v>
      </c>
      <c r="AG799" s="22">
        <v>2021</v>
      </c>
      <c r="AH799" s="23" t="s">
        <v>265</v>
      </c>
      <c r="AT799" s="10" t="e">
        <f t="shared" si="47"/>
        <v>#N/A</v>
      </c>
      <c r="BZ799" s="52"/>
      <c r="CD799" s="10" t="e">
        <f t="shared" si="48"/>
        <v>#N/A</v>
      </c>
    </row>
    <row r="800" spans="1:82" ht="61.5" x14ac:dyDescent="0.85">
      <c r="A800" s="10">
        <v>1</v>
      </c>
      <c r="B800" s="48">
        <f>SUBTOTAL(103,$A$558:A800)</f>
        <v>238</v>
      </c>
      <c r="C800" s="13" t="s">
        <v>602</v>
      </c>
      <c r="D800" s="20">
        <v>2629684.4900000002</v>
      </c>
      <c r="E800" s="24">
        <v>0</v>
      </c>
      <c r="F800" s="24">
        <v>0</v>
      </c>
      <c r="G800" s="24">
        <v>0</v>
      </c>
      <c r="H800" s="24">
        <v>0</v>
      </c>
      <c r="I800" s="24">
        <v>0</v>
      </c>
      <c r="J800" s="24">
        <v>0</v>
      </c>
      <c r="K800" s="55">
        <v>0</v>
      </c>
      <c r="L800" s="20">
        <v>0</v>
      </c>
      <c r="M800" s="20">
        <v>786.69</v>
      </c>
      <c r="N800" s="27">
        <v>2497915.7200000002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0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0</v>
      </c>
      <c r="AA800" s="20">
        <v>0</v>
      </c>
      <c r="AB800" s="20">
        <v>0</v>
      </c>
      <c r="AC800" s="27">
        <v>26040.77</v>
      </c>
      <c r="AD800" s="67">
        <v>105728</v>
      </c>
      <c r="AE800" s="20">
        <v>0</v>
      </c>
      <c r="AF800" s="22">
        <v>2021</v>
      </c>
      <c r="AG800" s="22">
        <v>2021</v>
      </c>
      <c r="AH800" s="23">
        <v>2021</v>
      </c>
      <c r="AT800" s="10" t="e">
        <f t="shared" si="47"/>
        <v>#N/A</v>
      </c>
      <c r="BZ800" s="52"/>
      <c r="CD800" s="10" t="e">
        <f t="shared" si="48"/>
        <v>#N/A</v>
      </c>
    </row>
    <row r="801" spans="1:82" ht="61.5" x14ac:dyDescent="0.85">
      <c r="A801" s="10">
        <v>1</v>
      </c>
      <c r="B801" s="48">
        <f>SUBTOTAL(103,$A$558:A801)</f>
        <v>239</v>
      </c>
      <c r="C801" s="13" t="s">
        <v>1556</v>
      </c>
      <c r="D801" s="20">
        <v>3190209.33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55">
        <v>0</v>
      </c>
      <c r="L801" s="20">
        <v>0</v>
      </c>
      <c r="M801" s="27">
        <v>616.41999999999996</v>
      </c>
      <c r="N801" s="27">
        <v>3082914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20">
        <v>0</v>
      </c>
      <c r="U801" s="20">
        <v>0</v>
      </c>
      <c r="V801" s="20">
        <v>0</v>
      </c>
      <c r="W801" s="20">
        <v>0</v>
      </c>
      <c r="X801" s="20">
        <v>0</v>
      </c>
      <c r="Y801" s="20">
        <v>0</v>
      </c>
      <c r="Z801" s="20">
        <v>0</v>
      </c>
      <c r="AA801" s="20">
        <v>0</v>
      </c>
      <c r="AB801" s="20">
        <v>0</v>
      </c>
      <c r="AC801" s="27">
        <v>32139.38</v>
      </c>
      <c r="AD801" s="67">
        <v>75155.95</v>
      </c>
      <c r="AE801" s="20">
        <v>0</v>
      </c>
      <c r="AF801" s="22">
        <v>2021</v>
      </c>
      <c r="AG801" s="22">
        <v>2021</v>
      </c>
      <c r="AH801" s="23">
        <v>2021</v>
      </c>
      <c r="BZ801" s="52"/>
      <c r="CD801" s="10" t="e">
        <f t="shared" si="48"/>
        <v>#N/A</v>
      </c>
    </row>
    <row r="802" spans="1:82" ht="61.5" x14ac:dyDescent="0.85">
      <c r="A802" s="10">
        <v>1</v>
      </c>
      <c r="B802" s="48">
        <f>SUBTOTAL(103,$A$558:A802)</f>
        <v>240</v>
      </c>
      <c r="C802" s="13" t="s">
        <v>1578</v>
      </c>
      <c r="D802" s="20">
        <v>4371255.17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55">
        <v>0</v>
      </c>
      <c r="L802" s="20">
        <v>0</v>
      </c>
      <c r="M802" s="27">
        <v>683.3</v>
      </c>
      <c r="N802" s="27">
        <v>4219906.1500000004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20">
        <v>0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0</v>
      </c>
      <c r="AA802" s="20">
        <v>0</v>
      </c>
      <c r="AB802" s="20">
        <v>0</v>
      </c>
      <c r="AC802" s="20">
        <v>63298.59</v>
      </c>
      <c r="AD802" s="67">
        <v>88050.43</v>
      </c>
      <c r="AE802" s="20">
        <v>0</v>
      </c>
      <c r="AF802" s="22">
        <v>2021</v>
      </c>
      <c r="AG802" s="22">
        <v>2021</v>
      </c>
      <c r="AH802" s="23">
        <v>2021</v>
      </c>
      <c r="BZ802" s="52"/>
      <c r="CD802" s="10" t="e">
        <f t="shared" si="48"/>
        <v>#N/A</v>
      </c>
    </row>
    <row r="803" spans="1:82" ht="61.5" x14ac:dyDescent="0.85">
      <c r="A803" s="10">
        <v>1</v>
      </c>
      <c r="B803" s="48">
        <f>SUBTOTAL(103,$A$558:A803)</f>
        <v>241</v>
      </c>
      <c r="C803" s="13" t="s">
        <v>1579</v>
      </c>
      <c r="D803" s="20">
        <v>1599599.44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55">
        <v>0</v>
      </c>
      <c r="L803" s="20">
        <v>0</v>
      </c>
      <c r="M803" s="20">
        <v>336.23</v>
      </c>
      <c r="N803" s="20">
        <v>1528275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67">
        <v>15932.27</v>
      </c>
      <c r="AD803" s="67">
        <v>55392.17</v>
      </c>
      <c r="AE803" s="20">
        <v>0</v>
      </c>
      <c r="AF803" s="22">
        <v>2021</v>
      </c>
      <c r="AG803" s="22">
        <v>2021</v>
      </c>
      <c r="AH803" s="23">
        <v>2021</v>
      </c>
      <c r="BZ803" s="52"/>
      <c r="CD803" s="10" t="e">
        <f t="shared" si="48"/>
        <v>#N/A</v>
      </c>
    </row>
    <row r="804" spans="1:82" ht="61.5" x14ac:dyDescent="0.85">
      <c r="A804" s="10">
        <v>1</v>
      </c>
      <c r="B804" s="48">
        <f>SUBTOTAL(103,$A$558:A804)</f>
        <v>242</v>
      </c>
      <c r="C804" s="13" t="s">
        <v>1580</v>
      </c>
      <c r="D804" s="20">
        <v>4130824.7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55">
        <v>0</v>
      </c>
      <c r="L804" s="20">
        <v>0</v>
      </c>
      <c r="M804" s="20">
        <v>686.92</v>
      </c>
      <c r="N804" s="27">
        <v>4008645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20">
        <v>0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0</v>
      </c>
      <c r="AA804" s="20">
        <v>0</v>
      </c>
      <c r="AB804" s="20">
        <v>0</v>
      </c>
      <c r="AC804" s="27">
        <v>41790.120000000003</v>
      </c>
      <c r="AD804" s="67">
        <v>80389.58</v>
      </c>
      <c r="AE804" s="20">
        <v>0</v>
      </c>
      <c r="AF804" s="22">
        <v>2021</v>
      </c>
      <c r="AG804" s="22">
        <v>2021</v>
      </c>
      <c r="AH804" s="23">
        <v>2021</v>
      </c>
      <c r="BZ804" s="52"/>
      <c r="CD804" s="10" t="e">
        <f t="shared" si="48"/>
        <v>#N/A</v>
      </c>
    </row>
    <row r="805" spans="1:82" ht="61.5" x14ac:dyDescent="0.85">
      <c r="A805" s="10">
        <v>1</v>
      </c>
      <c r="B805" s="48">
        <f>SUBTOTAL(103,$A$558:A805)</f>
        <v>243</v>
      </c>
      <c r="C805" s="13" t="s">
        <v>1581</v>
      </c>
      <c r="D805" s="20">
        <v>2555076.9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55">
        <v>0</v>
      </c>
      <c r="L805" s="20">
        <v>0</v>
      </c>
      <c r="M805" s="20">
        <v>463.7</v>
      </c>
      <c r="N805" s="27">
        <v>2464073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20">
        <v>0</v>
      </c>
      <c r="U805" s="20">
        <v>0</v>
      </c>
      <c r="V805" s="20">
        <v>0</v>
      </c>
      <c r="W805" s="20">
        <v>0</v>
      </c>
      <c r="X805" s="20">
        <v>0</v>
      </c>
      <c r="Y805" s="20">
        <v>0</v>
      </c>
      <c r="Z805" s="20">
        <v>0</v>
      </c>
      <c r="AA805" s="20">
        <v>0</v>
      </c>
      <c r="AB805" s="20">
        <v>0</v>
      </c>
      <c r="AC805" s="27">
        <v>25687.96</v>
      </c>
      <c r="AD805" s="67">
        <v>65315.94</v>
      </c>
      <c r="AE805" s="20">
        <v>0</v>
      </c>
      <c r="AF805" s="22">
        <v>2021</v>
      </c>
      <c r="AG805" s="22">
        <v>2021</v>
      </c>
      <c r="AH805" s="23">
        <v>2021</v>
      </c>
      <c r="BZ805" s="52"/>
      <c r="CD805" s="10" t="e">
        <f t="shared" si="48"/>
        <v>#N/A</v>
      </c>
    </row>
    <row r="806" spans="1:82" ht="61.5" x14ac:dyDescent="0.85">
      <c r="A806" s="10">
        <v>1</v>
      </c>
      <c r="B806" s="48">
        <f>SUBTOTAL(103,$A$558:A806)</f>
        <v>244</v>
      </c>
      <c r="C806" s="13" t="s">
        <v>597</v>
      </c>
      <c r="D806" s="20">
        <v>5701591.5199999996</v>
      </c>
      <c r="E806" s="24">
        <v>0</v>
      </c>
      <c r="F806" s="24">
        <v>0</v>
      </c>
      <c r="G806" s="24">
        <v>0</v>
      </c>
      <c r="H806" s="24">
        <v>0</v>
      </c>
      <c r="I806" s="24">
        <v>0</v>
      </c>
      <c r="J806" s="24">
        <v>0</v>
      </c>
      <c r="K806" s="55">
        <v>0</v>
      </c>
      <c r="L806" s="20">
        <v>0</v>
      </c>
      <c r="M806" s="20">
        <v>0</v>
      </c>
      <c r="N806" s="20">
        <v>0</v>
      </c>
      <c r="O806" s="24">
        <v>0</v>
      </c>
      <c r="P806" s="24">
        <v>0</v>
      </c>
      <c r="Q806" s="24">
        <v>0</v>
      </c>
      <c r="R806" s="24">
        <v>0</v>
      </c>
      <c r="S806" s="20">
        <v>0</v>
      </c>
      <c r="T806" s="20">
        <v>0</v>
      </c>
      <c r="U806" s="27">
        <v>5667586</v>
      </c>
      <c r="V806" s="20">
        <v>0</v>
      </c>
      <c r="W806" s="20">
        <v>0</v>
      </c>
      <c r="X806" s="20">
        <v>0</v>
      </c>
      <c r="Y806" s="20">
        <v>0</v>
      </c>
      <c r="Z806" s="20">
        <v>0</v>
      </c>
      <c r="AA806" s="20">
        <v>0</v>
      </c>
      <c r="AB806" s="20">
        <v>0</v>
      </c>
      <c r="AC806" s="27">
        <v>34005.519999999997</v>
      </c>
      <c r="AD806" s="20">
        <v>0</v>
      </c>
      <c r="AE806" s="20">
        <v>0</v>
      </c>
      <c r="AF806" s="22" t="s">
        <v>265</v>
      </c>
      <c r="AG806" s="22">
        <v>2021</v>
      </c>
      <c r="AH806" s="23">
        <v>2021</v>
      </c>
      <c r="AT806" s="10" t="e">
        <f>VLOOKUP(C806,AW:AX,2,FALSE)</f>
        <v>#N/A</v>
      </c>
      <c r="BZ806" s="52"/>
      <c r="CD806" s="10" t="e">
        <f t="shared" si="48"/>
        <v>#N/A</v>
      </c>
    </row>
    <row r="807" spans="1:82" ht="61.5" x14ac:dyDescent="0.85">
      <c r="A807" s="10">
        <v>1</v>
      </c>
      <c r="B807" s="48">
        <f>SUBTOTAL(103,$A$558:A807)</f>
        <v>245</v>
      </c>
      <c r="C807" s="13" t="s">
        <v>1517</v>
      </c>
      <c r="D807" s="20">
        <v>3900454.54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55">
        <v>0</v>
      </c>
      <c r="L807" s="20">
        <v>0</v>
      </c>
      <c r="M807" s="27">
        <v>829.3</v>
      </c>
      <c r="N807" s="180">
        <v>3842812.35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0</v>
      </c>
      <c r="U807" s="20">
        <v>0</v>
      </c>
      <c r="V807" s="20">
        <v>0</v>
      </c>
      <c r="W807" s="20">
        <v>0</v>
      </c>
      <c r="X807" s="20">
        <v>0</v>
      </c>
      <c r="Y807" s="20">
        <v>0</v>
      </c>
      <c r="Z807" s="20">
        <v>0</v>
      </c>
      <c r="AA807" s="20">
        <v>0</v>
      </c>
      <c r="AB807" s="20">
        <v>0</v>
      </c>
      <c r="AC807" s="20">
        <v>57642.19</v>
      </c>
      <c r="AD807" s="20">
        <v>0</v>
      </c>
      <c r="AE807" s="20">
        <v>0</v>
      </c>
      <c r="AF807" s="22" t="s">
        <v>265</v>
      </c>
      <c r="AG807" s="22">
        <v>2021</v>
      </c>
      <c r="AH807" s="23">
        <v>2021</v>
      </c>
      <c r="BZ807" s="52"/>
      <c r="CD807" s="10" t="e">
        <f t="shared" si="48"/>
        <v>#N/A</v>
      </c>
    </row>
    <row r="808" spans="1:82" ht="61.5" x14ac:dyDescent="0.85">
      <c r="A808" s="10">
        <v>1</v>
      </c>
      <c r="B808" s="48">
        <f>SUBTOTAL(103,$A$558:A808)</f>
        <v>246</v>
      </c>
      <c r="C808" s="13" t="s">
        <v>1878</v>
      </c>
      <c r="D808" s="20">
        <v>77282.759999999995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55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20">
        <v>0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0</v>
      </c>
      <c r="AA808" s="20">
        <v>0</v>
      </c>
      <c r="AB808" s="20">
        <v>0</v>
      </c>
      <c r="AC808" s="20">
        <v>0</v>
      </c>
      <c r="AD808" s="67">
        <v>77282.759999999995</v>
      </c>
      <c r="AE808" s="20">
        <v>0</v>
      </c>
      <c r="AF808" s="22">
        <v>2021</v>
      </c>
      <c r="AG808" s="22" t="s">
        <v>265</v>
      </c>
      <c r="AH808" s="22" t="s">
        <v>265</v>
      </c>
      <c r="BZ808" s="52"/>
      <c r="CD808" s="10" t="e">
        <f t="shared" si="48"/>
        <v>#N/A</v>
      </c>
    </row>
    <row r="809" spans="1:82" ht="61.5" x14ac:dyDescent="0.85">
      <c r="A809" s="10">
        <v>1</v>
      </c>
      <c r="B809" s="48">
        <f>SUBTOTAL(103,$A$558:A809)</f>
        <v>247</v>
      </c>
      <c r="C809" s="13" t="s">
        <v>2244</v>
      </c>
      <c r="D809" s="20">
        <v>5042316.62</v>
      </c>
      <c r="E809" s="24">
        <v>0</v>
      </c>
      <c r="F809" s="24">
        <v>0</v>
      </c>
      <c r="G809" s="24">
        <v>0</v>
      </c>
      <c r="H809" s="24">
        <v>0</v>
      </c>
      <c r="I809" s="24">
        <v>0</v>
      </c>
      <c r="J809" s="24">
        <v>0</v>
      </c>
      <c r="K809" s="55">
        <v>0</v>
      </c>
      <c r="L809" s="20">
        <v>0</v>
      </c>
      <c r="M809" s="20">
        <v>580</v>
      </c>
      <c r="N809" s="20">
        <v>4886848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0</v>
      </c>
      <c r="U809" s="20">
        <v>0</v>
      </c>
      <c r="V809" s="20">
        <v>0</v>
      </c>
      <c r="W809" s="20">
        <v>0</v>
      </c>
      <c r="X809" s="20">
        <v>0</v>
      </c>
      <c r="Y809" s="20">
        <v>0</v>
      </c>
      <c r="Z809" s="20">
        <v>0</v>
      </c>
      <c r="AA809" s="20">
        <v>0</v>
      </c>
      <c r="AB809" s="20">
        <v>0</v>
      </c>
      <c r="AC809" s="20">
        <v>73302.720000000001</v>
      </c>
      <c r="AD809" s="27">
        <v>82165.899999999994</v>
      </c>
      <c r="AE809" s="20">
        <v>0</v>
      </c>
      <c r="AF809" s="22">
        <v>2021</v>
      </c>
      <c r="AG809" s="22">
        <v>2021</v>
      </c>
      <c r="AH809" s="23">
        <v>2021</v>
      </c>
      <c r="AT809" s="10" t="e">
        <f>VLOOKUP(C809,AW:AX,2,FALSE)</f>
        <v>#N/A</v>
      </c>
      <c r="BZ809" s="52"/>
      <c r="CD809" s="10" t="e">
        <f t="shared" si="48"/>
        <v>#N/A</v>
      </c>
    </row>
    <row r="810" spans="1:82" ht="61.5" x14ac:dyDescent="0.85">
      <c r="B810" s="13" t="s">
        <v>788</v>
      </c>
      <c r="C810" s="13"/>
      <c r="D810" s="183">
        <v>8254599</v>
      </c>
      <c r="E810" s="20">
        <v>105445.54</v>
      </c>
      <c r="F810" s="20">
        <v>271674.86</v>
      </c>
      <c r="G810" s="20">
        <v>565239.94999999995</v>
      </c>
      <c r="H810" s="20">
        <v>133112.60999999999</v>
      </c>
      <c r="I810" s="20">
        <v>0</v>
      </c>
      <c r="J810" s="20">
        <v>0</v>
      </c>
      <c r="K810" s="55">
        <v>0</v>
      </c>
      <c r="L810" s="20">
        <v>0</v>
      </c>
      <c r="M810" s="20">
        <v>2134.9</v>
      </c>
      <c r="N810" s="20">
        <v>6695056.4500000002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20">
        <v>0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0</v>
      </c>
      <c r="AA810" s="20">
        <v>0</v>
      </c>
      <c r="AB810" s="20">
        <v>0</v>
      </c>
      <c r="AC810" s="20">
        <v>79443.429999999993</v>
      </c>
      <c r="AD810" s="20">
        <v>404626.16000000003</v>
      </c>
      <c r="AE810" s="20">
        <v>0</v>
      </c>
      <c r="AF810" s="53" t="s">
        <v>723</v>
      </c>
      <c r="AG810" s="53" t="s">
        <v>723</v>
      </c>
      <c r="AH810" s="64" t="s">
        <v>723</v>
      </c>
      <c r="AT810" s="10" t="e">
        <f>VLOOKUP(C810,AW:AX,2,FALSE)</f>
        <v>#N/A</v>
      </c>
      <c r="BY810" s="69"/>
      <c r="BZ810" s="52">
        <v>10075097.600000001</v>
      </c>
      <c r="CD810" s="10" t="e">
        <f t="shared" si="48"/>
        <v>#N/A</v>
      </c>
    </row>
    <row r="811" spans="1:82" ht="61.5" x14ac:dyDescent="0.85">
      <c r="A811" s="10">
        <v>1</v>
      </c>
      <c r="B811" s="48">
        <f>SUBTOTAL(103,$A$558:A811)</f>
        <v>248</v>
      </c>
      <c r="C811" s="13" t="s">
        <v>3026</v>
      </c>
      <c r="D811" s="20">
        <v>3942198.5700000003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0</v>
      </c>
      <c r="K811" s="55">
        <v>0</v>
      </c>
      <c r="L811" s="20">
        <v>0</v>
      </c>
      <c r="M811" s="20">
        <v>1023.9</v>
      </c>
      <c r="N811" s="20">
        <v>3779726.45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20">
        <v>0</v>
      </c>
      <c r="U811" s="20">
        <v>0</v>
      </c>
      <c r="V811" s="20">
        <v>0</v>
      </c>
      <c r="W811" s="20">
        <v>0</v>
      </c>
      <c r="X811" s="20">
        <v>0</v>
      </c>
      <c r="Y811" s="20">
        <v>0</v>
      </c>
      <c r="Z811" s="20">
        <v>0</v>
      </c>
      <c r="AA811" s="20">
        <v>0</v>
      </c>
      <c r="AB811" s="20">
        <v>0</v>
      </c>
      <c r="AC811" s="20">
        <v>56695.9</v>
      </c>
      <c r="AD811" s="67">
        <v>105776.22</v>
      </c>
      <c r="AE811" s="20">
        <v>0</v>
      </c>
      <c r="AF811" s="22">
        <v>2021</v>
      </c>
      <c r="AG811" s="22">
        <v>2021</v>
      </c>
      <c r="AH811" s="23">
        <v>2021</v>
      </c>
      <c r="AT811" s="10" t="e">
        <f>VLOOKUP(C811,AW:AX,2,FALSE)</f>
        <v>#N/A</v>
      </c>
      <c r="BZ811" s="52"/>
      <c r="CD811" s="10" t="e">
        <f t="shared" si="48"/>
        <v>#N/A</v>
      </c>
    </row>
    <row r="812" spans="1:82" ht="61.5" x14ac:dyDescent="0.85">
      <c r="A812" s="10">
        <v>1</v>
      </c>
      <c r="B812" s="48">
        <f>SUBTOTAL(103,$A$558:A812)</f>
        <v>249</v>
      </c>
      <c r="C812" s="13" t="s">
        <v>3017</v>
      </c>
      <c r="D812" s="20">
        <v>105626.75</v>
      </c>
      <c r="E812" s="24">
        <v>0</v>
      </c>
      <c r="F812" s="24">
        <v>0</v>
      </c>
      <c r="G812" s="24">
        <v>0</v>
      </c>
      <c r="H812" s="24">
        <v>0</v>
      </c>
      <c r="I812" s="24">
        <v>0</v>
      </c>
      <c r="J812" s="24">
        <v>0</v>
      </c>
      <c r="K812" s="55">
        <v>0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20">
        <v>0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0</v>
      </c>
      <c r="AA812" s="20">
        <v>0</v>
      </c>
      <c r="AB812" s="20">
        <v>0</v>
      </c>
      <c r="AC812" s="20">
        <v>0</v>
      </c>
      <c r="AD812" s="67">
        <v>105626.75</v>
      </c>
      <c r="AE812" s="20">
        <v>0</v>
      </c>
      <c r="AF812" s="22">
        <v>2021</v>
      </c>
      <c r="AG812" s="22" t="s">
        <v>265</v>
      </c>
      <c r="AH812" s="22" t="s">
        <v>265</v>
      </c>
      <c r="AT812" s="10" t="e">
        <f>VLOOKUP(C812,AW:AX,2,FALSE)</f>
        <v>#N/A</v>
      </c>
      <c r="BZ812" s="52"/>
      <c r="CD812" s="10" t="e">
        <f t="shared" si="48"/>
        <v>#N/A</v>
      </c>
    </row>
    <row r="813" spans="1:82" ht="61.5" x14ac:dyDescent="0.85">
      <c r="A813" s="10">
        <v>1</v>
      </c>
      <c r="B813" s="48">
        <f>SUBTOTAL(103,$A$558:A813)</f>
        <v>250</v>
      </c>
      <c r="C813" s="13" t="s">
        <v>3027</v>
      </c>
      <c r="D813" s="20">
        <v>1081603.1399999999</v>
      </c>
      <c r="E813" s="180">
        <v>105445.54</v>
      </c>
      <c r="F813" s="180">
        <v>271674.86</v>
      </c>
      <c r="G813" s="180">
        <v>565239.94999999995</v>
      </c>
      <c r="H813" s="180">
        <v>133112.60999999999</v>
      </c>
      <c r="I813" s="24">
        <v>0</v>
      </c>
      <c r="J813" s="24">
        <v>0</v>
      </c>
      <c r="K813" s="55">
        <v>0</v>
      </c>
      <c r="L813" s="20">
        <v>0</v>
      </c>
      <c r="M813" s="20">
        <v>0</v>
      </c>
      <c r="N813" s="20">
        <v>0</v>
      </c>
      <c r="O813" s="24">
        <v>0</v>
      </c>
      <c r="P813" s="24">
        <v>0</v>
      </c>
      <c r="Q813" s="20">
        <v>0</v>
      </c>
      <c r="R813" s="20">
        <v>0</v>
      </c>
      <c r="S813" s="20">
        <v>0</v>
      </c>
      <c r="T813" s="20">
        <v>0</v>
      </c>
      <c r="U813" s="20">
        <v>0</v>
      </c>
      <c r="V813" s="20">
        <v>0</v>
      </c>
      <c r="W813" s="20">
        <v>0</v>
      </c>
      <c r="X813" s="20">
        <v>0</v>
      </c>
      <c r="Y813" s="20">
        <v>0</v>
      </c>
      <c r="Z813" s="20">
        <v>0</v>
      </c>
      <c r="AA813" s="20">
        <v>0</v>
      </c>
      <c r="AB813" s="20">
        <v>0</v>
      </c>
      <c r="AC813" s="20">
        <v>6130.18</v>
      </c>
      <c r="AD813" s="20">
        <v>0</v>
      </c>
      <c r="AE813" s="20">
        <v>0</v>
      </c>
      <c r="AF813" s="22" t="s">
        <v>265</v>
      </c>
      <c r="AG813" s="22">
        <v>2021</v>
      </c>
      <c r="AH813" s="23">
        <v>2021</v>
      </c>
      <c r="BZ813" s="52"/>
      <c r="CD813" s="10" t="e">
        <f t="shared" si="48"/>
        <v>#N/A</v>
      </c>
    </row>
    <row r="814" spans="1:82" ht="61.5" x14ac:dyDescent="0.85">
      <c r="A814" s="10">
        <v>1</v>
      </c>
      <c r="B814" s="48">
        <f>SUBTOTAL(103,$A$558:A814)</f>
        <v>251</v>
      </c>
      <c r="C814" s="13" t="s">
        <v>3018</v>
      </c>
      <c r="D814" s="20">
        <v>84899.97</v>
      </c>
      <c r="E814" s="26">
        <v>0</v>
      </c>
      <c r="F814" s="26">
        <v>0</v>
      </c>
      <c r="G814" s="26">
        <v>0</v>
      </c>
      <c r="H814" s="26">
        <v>0</v>
      </c>
      <c r="I814" s="26">
        <v>0</v>
      </c>
      <c r="J814" s="26">
        <v>0</v>
      </c>
      <c r="K814" s="62">
        <v>0</v>
      </c>
      <c r="L814" s="26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v>0</v>
      </c>
      <c r="T814" s="20">
        <v>0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0</v>
      </c>
      <c r="AA814" s="20">
        <v>0</v>
      </c>
      <c r="AB814" s="20">
        <v>0</v>
      </c>
      <c r="AC814" s="20">
        <v>0</v>
      </c>
      <c r="AD814" s="67">
        <v>84899.97</v>
      </c>
      <c r="AE814" s="20">
        <v>0</v>
      </c>
      <c r="AF814" s="22">
        <v>2021</v>
      </c>
      <c r="AG814" s="22" t="s">
        <v>265</v>
      </c>
      <c r="AH814" s="22" t="s">
        <v>265</v>
      </c>
      <c r="AT814" s="10" t="e">
        <f>VLOOKUP(C814,AW:AX,2,FALSE)</f>
        <v>#N/A</v>
      </c>
      <c r="BZ814" s="52"/>
    </row>
    <row r="815" spans="1:82" ht="61.5" x14ac:dyDescent="0.85">
      <c r="A815" s="10">
        <v>1</v>
      </c>
      <c r="B815" s="48">
        <f>SUBTOTAL(103,$A$558:A815)</f>
        <v>252</v>
      </c>
      <c r="C815" s="13" t="s">
        <v>3019</v>
      </c>
      <c r="D815" s="20">
        <v>108323.22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62">
        <v>0</v>
      </c>
      <c r="L815" s="26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20">
        <v>0</v>
      </c>
      <c r="U815" s="20">
        <v>0</v>
      </c>
      <c r="V815" s="20">
        <v>0</v>
      </c>
      <c r="W815" s="20">
        <v>0</v>
      </c>
      <c r="X815" s="20">
        <v>0</v>
      </c>
      <c r="Y815" s="20">
        <v>0</v>
      </c>
      <c r="Z815" s="20">
        <v>0</v>
      </c>
      <c r="AA815" s="20">
        <v>0</v>
      </c>
      <c r="AB815" s="20">
        <v>0</v>
      </c>
      <c r="AC815" s="20">
        <v>0</v>
      </c>
      <c r="AD815" s="67">
        <v>108323.22</v>
      </c>
      <c r="AE815" s="20">
        <v>0</v>
      </c>
      <c r="AF815" s="22">
        <v>2021</v>
      </c>
      <c r="AG815" s="22" t="s">
        <v>265</v>
      </c>
      <c r="AH815" s="22" t="s">
        <v>265</v>
      </c>
      <c r="BZ815" s="52"/>
    </row>
    <row r="816" spans="1:82" ht="61.5" x14ac:dyDescent="0.85">
      <c r="A816" s="10">
        <v>1</v>
      </c>
      <c r="B816" s="48">
        <f>SUBTOTAL(103,$A$558:A816)</f>
        <v>253</v>
      </c>
      <c r="C816" s="13" t="s">
        <v>3028</v>
      </c>
      <c r="D816" s="20">
        <v>2931947.35</v>
      </c>
      <c r="E816" s="24">
        <v>0</v>
      </c>
      <c r="F816" s="24">
        <v>0</v>
      </c>
      <c r="G816" s="24">
        <v>0</v>
      </c>
      <c r="H816" s="24">
        <v>0</v>
      </c>
      <c r="I816" s="24">
        <v>0</v>
      </c>
      <c r="J816" s="24">
        <v>0</v>
      </c>
      <c r="K816" s="55">
        <v>0</v>
      </c>
      <c r="L816" s="20">
        <v>0</v>
      </c>
      <c r="M816" s="27">
        <v>1111</v>
      </c>
      <c r="N816" s="27">
        <v>2915330</v>
      </c>
      <c r="O816" s="24">
        <v>0</v>
      </c>
      <c r="P816" s="24">
        <v>0</v>
      </c>
      <c r="Q816" s="20">
        <v>0</v>
      </c>
      <c r="R816" s="20">
        <v>0</v>
      </c>
      <c r="S816" s="20">
        <v>0</v>
      </c>
      <c r="T816" s="20">
        <v>0</v>
      </c>
      <c r="U816" s="20">
        <v>0</v>
      </c>
      <c r="V816" s="20">
        <v>0</v>
      </c>
      <c r="W816" s="20">
        <v>0</v>
      </c>
      <c r="X816" s="20">
        <v>0</v>
      </c>
      <c r="Y816" s="20">
        <v>0</v>
      </c>
      <c r="Z816" s="20">
        <v>0</v>
      </c>
      <c r="AA816" s="20">
        <v>0</v>
      </c>
      <c r="AB816" s="20">
        <v>0</v>
      </c>
      <c r="AC816" s="67">
        <v>16617.349999999999</v>
      </c>
      <c r="AD816" s="20">
        <v>0</v>
      </c>
      <c r="AE816" s="20">
        <v>0</v>
      </c>
      <c r="AF816" s="22" t="s">
        <v>265</v>
      </c>
      <c r="AG816" s="22">
        <v>2021</v>
      </c>
      <c r="AH816" s="23">
        <v>2021</v>
      </c>
      <c r="BZ816" s="52"/>
      <c r="CD816" s="10" t="e">
        <f t="shared" ref="CD816:CD834" si="49">VLOOKUP(C816,CE:CF,2,FALSE)</f>
        <v>#N/A</v>
      </c>
    </row>
    <row r="817" spans="1:82" ht="61.5" x14ac:dyDescent="0.85">
      <c r="B817" s="13" t="s">
        <v>789</v>
      </c>
      <c r="C817" s="13"/>
      <c r="D817" s="183">
        <v>7585046.7699999996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55">
        <v>0</v>
      </c>
      <c r="L817" s="20">
        <v>0</v>
      </c>
      <c r="M817" s="20">
        <v>1222.7</v>
      </c>
      <c r="N817" s="20">
        <v>7210619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0</v>
      </c>
      <c r="U817" s="20">
        <v>0</v>
      </c>
      <c r="V817" s="20">
        <v>0</v>
      </c>
      <c r="W817" s="20">
        <v>0</v>
      </c>
      <c r="X817" s="20">
        <v>0</v>
      </c>
      <c r="Y817" s="20">
        <v>0</v>
      </c>
      <c r="Z817" s="20">
        <v>0</v>
      </c>
      <c r="AA817" s="20">
        <v>0</v>
      </c>
      <c r="AB817" s="20">
        <v>0</v>
      </c>
      <c r="AC817" s="20">
        <v>108159.29000000001</v>
      </c>
      <c r="AD817" s="20">
        <v>266268.48</v>
      </c>
      <c r="AE817" s="20">
        <v>0</v>
      </c>
      <c r="AF817" s="53" t="s">
        <v>723</v>
      </c>
      <c r="AG817" s="53" t="s">
        <v>723</v>
      </c>
      <c r="AH817" s="64" t="s">
        <v>723</v>
      </c>
      <c r="AT817" s="10" t="e">
        <f t="shared" ref="AT817:AT844" si="50">VLOOKUP(C817,AW:AX,2,FALSE)</f>
        <v>#N/A</v>
      </c>
      <c r="BY817" s="69"/>
      <c r="BZ817" s="52">
        <v>13069363.829999998</v>
      </c>
      <c r="CD817" s="10" t="e">
        <f t="shared" si="49"/>
        <v>#N/A</v>
      </c>
    </row>
    <row r="818" spans="1:82" ht="61.5" x14ac:dyDescent="0.85">
      <c r="A818" s="10">
        <v>1</v>
      </c>
      <c r="B818" s="48">
        <f>SUBTOTAL(103,$A$558:A818)</f>
        <v>254</v>
      </c>
      <c r="C818" s="13" t="s">
        <v>619</v>
      </c>
      <c r="D818" s="20">
        <v>55616.21</v>
      </c>
      <c r="E818" s="24">
        <v>0</v>
      </c>
      <c r="F818" s="24">
        <v>0</v>
      </c>
      <c r="G818" s="24">
        <v>0</v>
      </c>
      <c r="H818" s="24">
        <v>0</v>
      </c>
      <c r="I818" s="24">
        <v>0</v>
      </c>
      <c r="J818" s="24">
        <v>0</v>
      </c>
      <c r="K818" s="55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20">
        <v>0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0</v>
      </c>
      <c r="AA818" s="20">
        <v>0</v>
      </c>
      <c r="AB818" s="20">
        <v>0</v>
      </c>
      <c r="AC818" s="20">
        <v>0</v>
      </c>
      <c r="AD818" s="67">
        <v>55616.21</v>
      </c>
      <c r="AE818" s="20">
        <v>0</v>
      </c>
      <c r="AF818" s="22">
        <v>2021</v>
      </c>
      <c r="AG818" s="22" t="s">
        <v>265</v>
      </c>
      <c r="AH818" s="22" t="s">
        <v>265</v>
      </c>
      <c r="AT818" s="10" t="e">
        <f t="shared" si="50"/>
        <v>#N/A</v>
      </c>
      <c r="BZ818" s="52"/>
      <c r="CD818" s="10" t="e">
        <f t="shared" si="49"/>
        <v>#N/A</v>
      </c>
    </row>
    <row r="819" spans="1:82" ht="61.5" x14ac:dyDescent="0.85">
      <c r="A819" s="10">
        <v>1</v>
      </c>
      <c r="B819" s="48">
        <f>SUBTOTAL(103,$A$558:A819)</f>
        <v>255</v>
      </c>
      <c r="C819" s="13" t="s">
        <v>620</v>
      </c>
      <c r="D819" s="20">
        <v>3495097.1199999996</v>
      </c>
      <c r="E819" s="24">
        <v>0</v>
      </c>
      <c r="F819" s="24">
        <v>0</v>
      </c>
      <c r="G819" s="24">
        <v>0</v>
      </c>
      <c r="H819" s="24">
        <v>0</v>
      </c>
      <c r="I819" s="24">
        <v>0</v>
      </c>
      <c r="J819" s="24">
        <v>0</v>
      </c>
      <c r="K819" s="55">
        <v>0</v>
      </c>
      <c r="L819" s="20">
        <v>0</v>
      </c>
      <c r="M819" s="20">
        <v>611</v>
      </c>
      <c r="N819" s="20">
        <v>3339170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20">
        <v>0</v>
      </c>
      <c r="U819" s="20">
        <v>0</v>
      </c>
      <c r="V819" s="20">
        <v>0</v>
      </c>
      <c r="W819" s="20">
        <v>0</v>
      </c>
      <c r="X819" s="20">
        <v>0</v>
      </c>
      <c r="Y819" s="20">
        <v>0</v>
      </c>
      <c r="Z819" s="20">
        <v>0</v>
      </c>
      <c r="AA819" s="20">
        <v>0</v>
      </c>
      <c r="AB819" s="20">
        <v>0</v>
      </c>
      <c r="AC819" s="20">
        <v>50087.55</v>
      </c>
      <c r="AD819" s="67">
        <v>105839.57</v>
      </c>
      <c r="AE819" s="20">
        <v>0</v>
      </c>
      <c r="AF819" s="22">
        <v>2021</v>
      </c>
      <c r="AG819" s="22">
        <v>2021</v>
      </c>
      <c r="AH819" s="23">
        <v>2021</v>
      </c>
      <c r="AT819" s="10" t="e">
        <f t="shared" si="50"/>
        <v>#N/A</v>
      </c>
      <c r="BZ819" s="52"/>
      <c r="CD819" s="10" t="e">
        <f t="shared" si="49"/>
        <v>#N/A</v>
      </c>
    </row>
    <row r="820" spans="1:82" ht="61.5" x14ac:dyDescent="0.85">
      <c r="A820" s="10">
        <v>1</v>
      </c>
      <c r="B820" s="48">
        <f>SUBTOTAL(103,$A$558:A820)</f>
        <v>256</v>
      </c>
      <c r="C820" s="13" t="s">
        <v>618</v>
      </c>
      <c r="D820" s="20">
        <v>4034333.4400000004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0</v>
      </c>
      <c r="K820" s="55">
        <v>0</v>
      </c>
      <c r="L820" s="20">
        <v>0</v>
      </c>
      <c r="M820" s="20">
        <v>611.70000000000005</v>
      </c>
      <c r="N820" s="20">
        <v>3871449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20">
        <v>0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0</v>
      </c>
      <c r="AA820" s="20">
        <v>0</v>
      </c>
      <c r="AB820" s="20">
        <v>0</v>
      </c>
      <c r="AC820" s="20">
        <v>58071.74</v>
      </c>
      <c r="AD820" s="67">
        <v>104812.7</v>
      </c>
      <c r="AE820" s="20">
        <v>0</v>
      </c>
      <c r="AF820" s="22">
        <v>2021</v>
      </c>
      <c r="AG820" s="22">
        <v>2021</v>
      </c>
      <c r="AH820" s="23">
        <v>2021</v>
      </c>
      <c r="AT820" s="10" t="e">
        <f t="shared" si="50"/>
        <v>#N/A</v>
      </c>
      <c r="BZ820" s="52"/>
      <c r="CD820" s="10" t="e">
        <f t="shared" si="49"/>
        <v>#N/A</v>
      </c>
    </row>
    <row r="821" spans="1:82" ht="61.5" x14ac:dyDescent="0.85">
      <c r="B821" s="13" t="s">
        <v>790</v>
      </c>
      <c r="C821" s="13"/>
      <c r="D821" s="183">
        <v>6555857.6699999999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55">
        <v>0</v>
      </c>
      <c r="L821" s="20">
        <v>0</v>
      </c>
      <c r="M821" s="20">
        <v>1100</v>
      </c>
      <c r="N821" s="20">
        <v>6022600.9900000002</v>
      </c>
      <c r="O821" s="20">
        <v>0</v>
      </c>
      <c r="P821" s="20">
        <v>0</v>
      </c>
      <c r="Q821" s="20">
        <v>0</v>
      </c>
      <c r="R821" s="20">
        <v>0</v>
      </c>
      <c r="S821" s="20">
        <v>0</v>
      </c>
      <c r="T821" s="20">
        <v>0</v>
      </c>
      <c r="U821" s="20">
        <v>0</v>
      </c>
      <c r="V821" s="20">
        <v>0</v>
      </c>
      <c r="W821" s="20">
        <v>0</v>
      </c>
      <c r="X821" s="20">
        <v>0</v>
      </c>
      <c r="Y821" s="20">
        <v>0</v>
      </c>
      <c r="Z821" s="20">
        <v>0</v>
      </c>
      <c r="AA821" s="20">
        <v>0</v>
      </c>
      <c r="AB821" s="20">
        <v>0</v>
      </c>
      <c r="AC821" s="20">
        <v>90339.01</v>
      </c>
      <c r="AD821" s="20">
        <v>442917.66999999993</v>
      </c>
      <c r="AE821" s="20">
        <v>0</v>
      </c>
      <c r="AF821" s="53" t="s">
        <v>723</v>
      </c>
      <c r="AG821" s="53" t="s">
        <v>723</v>
      </c>
      <c r="AH821" s="64" t="s">
        <v>723</v>
      </c>
      <c r="AT821" s="10" t="e">
        <f t="shared" si="50"/>
        <v>#N/A</v>
      </c>
      <c r="BY821" s="69"/>
      <c r="BZ821" s="52">
        <v>9045880.0099999998</v>
      </c>
      <c r="CD821" s="10" t="e">
        <f t="shared" si="49"/>
        <v>#N/A</v>
      </c>
    </row>
    <row r="822" spans="1:82" ht="61.5" x14ac:dyDescent="0.85">
      <c r="A822" s="10">
        <v>1</v>
      </c>
      <c r="B822" s="48">
        <f>SUBTOTAL(103,$A$558:A822)</f>
        <v>257</v>
      </c>
      <c r="C822" s="13" t="s">
        <v>625</v>
      </c>
      <c r="D822" s="20">
        <v>105803.87</v>
      </c>
      <c r="E822" s="24">
        <v>0</v>
      </c>
      <c r="F822" s="24">
        <v>0</v>
      </c>
      <c r="G822" s="24">
        <v>0</v>
      </c>
      <c r="H822" s="24">
        <v>0</v>
      </c>
      <c r="I822" s="24">
        <v>0</v>
      </c>
      <c r="J822" s="24">
        <v>0</v>
      </c>
      <c r="K822" s="55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20">
        <v>0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0</v>
      </c>
      <c r="AA822" s="20">
        <v>0</v>
      </c>
      <c r="AB822" s="20">
        <v>0</v>
      </c>
      <c r="AC822" s="20">
        <v>0</v>
      </c>
      <c r="AD822" s="67">
        <v>105803.87</v>
      </c>
      <c r="AE822" s="20">
        <v>0</v>
      </c>
      <c r="AF822" s="22">
        <v>2021</v>
      </c>
      <c r="AG822" s="22" t="s">
        <v>265</v>
      </c>
      <c r="AH822" s="22" t="s">
        <v>265</v>
      </c>
      <c r="AT822" s="10" t="e">
        <f t="shared" si="50"/>
        <v>#N/A</v>
      </c>
      <c r="BZ822" s="52"/>
      <c r="CD822" s="10" t="e">
        <f t="shared" si="49"/>
        <v>#N/A</v>
      </c>
    </row>
    <row r="823" spans="1:82" ht="61.5" x14ac:dyDescent="0.85">
      <c r="A823" s="10">
        <v>1</v>
      </c>
      <c r="B823" s="48">
        <f>SUBTOTAL(103,$A$558:A823)</f>
        <v>258</v>
      </c>
      <c r="C823" s="13" t="s">
        <v>628</v>
      </c>
      <c r="D823" s="20">
        <v>6218297.9000000004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62">
        <v>0</v>
      </c>
      <c r="L823" s="26">
        <v>0</v>
      </c>
      <c r="M823" s="20">
        <v>1100</v>
      </c>
      <c r="N823" s="20">
        <v>6022600.9900000002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20">
        <v>0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0">
        <v>0</v>
      </c>
      <c r="AC823" s="20">
        <v>90339.01</v>
      </c>
      <c r="AD823" s="67">
        <v>105357.9</v>
      </c>
      <c r="AE823" s="20">
        <v>0</v>
      </c>
      <c r="AF823" s="22">
        <v>2021</v>
      </c>
      <c r="AG823" s="22">
        <v>2021</v>
      </c>
      <c r="AH823" s="23">
        <v>2021</v>
      </c>
      <c r="AT823" s="10" t="e">
        <f t="shared" si="50"/>
        <v>#N/A</v>
      </c>
      <c r="BZ823" s="52"/>
      <c r="CD823" s="10" t="e">
        <f t="shared" si="49"/>
        <v>#N/A</v>
      </c>
    </row>
    <row r="824" spans="1:82" ht="61.5" x14ac:dyDescent="0.85">
      <c r="A824" s="10">
        <v>1</v>
      </c>
      <c r="B824" s="48">
        <f>SUBTOTAL(103,$A$558:A824)</f>
        <v>259</v>
      </c>
      <c r="C824" s="13" t="s">
        <v>1863</v>
      </c>
      <c r="D824" s="20">
        <v>175453.56</v>
      </c>
      <c r="E824" s="26">
        <v>0</v>
      </c>
      <c r="F824" s="26">
        <v>0</v>
      </c>
      <c r="G824" s="26">
        <v>0</v>
      </c>
      <c r="H824" s="26">
        <v>0</v>
      </c>
      <c r="I824" s="26">
        <v>0</v>
      </c>
      <c r="J824" s="26">
        <v>0</v>
      </c>
      <c r="K824" s="62">
        <v>0</v>
      </c>
      <c r="L824" s="26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20">
        <v>0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0</v>
      </c>
      <c r="AA824" s="20">
        <v>0</v>
      </c>
      <c r="AB824" s="20">
        <v>0</v>
      </c>
      <c r="AC824" s="20">
        <v>0</v>
      </c>
      <c r="AD824" s="67">
        <v>175453.56</v>
      </c>
      <c r="AE824" s="20">
        <v>0</v>
      </c>
      <c r="AF824" s="22">
        <v>2021</v>
      </c>
      <c r="AG824" s="22" t="s">
        <v>265</v>
      </c>
      <c r="AH824" s="22" t="s">
        <v>265</v>
      </c>
      <c r="AT824" s="10" t="e">
        <f t="shared" si="50"/>
        <v>#N/A</v>
      </c>
      <c r="BZ824" s="52"/>
      <c r="CD824" s="10" t="e">
        <f t="shared" si="49"/>
        <v>#N/A</v>
      </c>
    </row>
    <row r="825" spans="1:82" ht="61.5" x14ac:dyDescent="0.85">
      <c r="A825" s="10">
        <v>1</v>
      </c>
      <c r="B825" s="48">
        <f>SUBTOTAL(103,$A$558:A825)</f>
        <v>260</v>
      </c>
      <c r="C825" s="13" t="s">
        <v>1879</v>
      </c>
      <c r="D825" s="20">
        <v>56302.34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0</v>
      </c>
      <c r="K825" s="62">
        <v>0</v>
      </c>
      <c r="L825" s="26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0</v>
      </c>
      <c r="U825" s="20">
        <v>0</v>
      </c>
      <c r="V825" s="20">
        <v>0</v>
      </c>
      <c r="W825" s="20">
        <v>0</v>
      </c>
      <c r="X825" s="20">
        <v>0</v>
      </c>
      <c r="Y825" s="20">
        <v>0</v>
      </c>
      <c r="Z825" s="20">
        <v>0</v>
      </c>
      <c r="AA825" s="20">
        <v>0</v>
      </c>
      <c r="AB825" s="20">
        <v>0</v>
      </c>
      <c r="AC825" s="20">
        <v>0</v>
      </c>
      <c r="AD825" s="79">
        <v>56302.34</v>
      </c>
      <c r="AE825" s="20">
        <v>0</v>
      </c>
      <c r="AF825" s="22">
        <v>2021</v>
      </c>
      <c r="AG825" s="22" t="s">
        <v>265</v>
      </c>
      <c r="AH825" s="22" t="s">
        <v>265</v>
      </c>
      <c r="AT825" s="10" t="e">
        <f t="shared" si="50"/>
        <v>#N/A</v>
      </c>
      <c r="BZ825" s="52"/>
      <c r="CD825" s="10" t="e">
        <f t="shared" si="49"/>
        <v>#N/A</v>
      </c>
    </row>
    <row r="826" spans="1:82" ht="61.5" x14ac:dyDescent="0.85">
      <c r="B826" s="13" t="s">
        <v>791</v>
      </c>
      <c r="C826" s="178"/>
      <c r="D826" s="183">
        <v>3324897.97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55">
        <v>0</v>
      </c>
      <c r="L826" s="20">
        <v>0</v>
      </c>
      <c r="M826" s="20">
        <v>781.52</v>
      </c>
      <c r="N826" s="20">
        <v>3179095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0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0</v>
      </c>
      <c r="AA826" s="20">
        <v>0</v>
      </c>
      <c r="AB826" s="20">
        <v>0</v>
      </c>
      <c r="AC826" s="20">
        <v>40056.6</v>
      </c>
      <c r="AD826" s="20">
        <v>105746.37</v>
      </c>
      <c r="AE826" s="20">
        <v>0</v>
      </c>
      <c r="AF826" s="53" t="s">
        <v>723</v>
      </c>
      <c r="AG826" s="53" t="s">
        <v>723</v>
      </c>
      <c r="AH826" s="64" t="s">
        <v>723</v>
      </c>
      <c r="AT826" s="10" t="e">
        <f t="shared" si="50"/>
        <v>#N/A</v>
      </c>
      <c r="BY826" s="69"/>
      <c r="BZ826" s="52">
        <v>2579501.7000000002</v>
      </c>
      <c r="CD826" s="10" t="e">
        <f t="shared" si="49"/>
        <v>#N/A</v>
      </c>
    </row>
    <row r="827" spans="1:82" ht="61.5" x14ac:dyDescent="0.85">
      <c r="A827" s="10">
        <v>1</v>
      </c>
      <c r="B827" s="48">
        <f>SUBTOTAL(103,$A$558:A827)</f>
        <v>261</v>
      </c>
      <c r="C827" s="13" t="s">
        <v>731</v>
      </c>
      <c r="D827" s="20">
        <v>3324897.97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55">
        <v>0</v>
      </c>
      <c r="L827" s="20">
        <v>0</v>
      </c>
      <c r="M827" s="20">
        <v>781.52</v>
      </c>
      <c r="N827" s="20">
        <v>3179095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20">
        <v>0</v>
      </c>
      <c r="U827" s="20">
        <v>0</v>
      </c>
      <c r="V827" s="20">
        <v>0</v>
      </c>
      <c r="W827" s="20">
        <v>0</v>
      </c>
      <c r="X827" s="20">
        <v>0</v>
      </c>
      <c r="Y827" s="20">
        <v>0</v>
      </c>
      <c r="Z827" s="20">
        <v>0</v>
      </c>
      <c r="AA827" s="20">
        <v>0</v>
      </c>
      <c r="AB827" s="20">
        <v>0</v>
      </c>
      <c r="AC827" s="27">
        <v>40056.6</v>
      </c>
      <c r="AD827" s="27">
        <v>105746.37</v>
      </c>
      <c r="AE827" s="20">
        <v>0</v>
      </c>
      <c r="AF827" s="22">
        <v>2021</v>
      </c>
      <c r="AG827" s="22">
        <v>2021</v>
      </c>
      <c r="AH827" s="23">
        <v>2021</v>
      </c>
      <c r="AT827" s="10" t="e">
        <f t="shared" si="50"/>
        <v>#N/A</v>
      </c>
      <c r="BZ827" s="52"/>
      <c r="CD827" s="10" t="e">
        <f t="shared" si="49"/>
        <v>#N/A</v>
      </c>
    </row>
    <row r="828" spans="1:82" ht="61.5" x14ac:dyDescent="0.85">
      <c r="B828" s="13" t="s">
        <v>793</v>
      </c>
      <c r="C828" s="13"/>
      <c r="D828" s="183">
        <v>221036.09999999998</v>
      </c>
      <c r="E828" s="20">
        <v>0</v>
      </c>
      <c r="F828" s="20">
        <v>0</v>
      </c>
      <c r="G828" s="20">
        <v>0</v>
      </c>
      <c r="H828" s="20">
        <v>0</v>
      </c>
      <c r="I828" s="20">
        <v>115338.4</v>
      </c>
      <c r="J828" s="20">
        <v>0</v>
      </c>
      <c r="K828" s="55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0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0</v>
      </c>
      <c r="AA828" s="20">
        <v>0</v>
      </c>
      <c r="AB828" s="20">
        <v>0</v>
      </c>
      <c r="AC828" s="20">
        <v>1453.26</v>
      </c>
      <c r="AD828" s="20">
        <v>104244.44</v>
      </c>
      <c r="AE828" s="20">
        <v>0</v>
      </c>
      <c r="AF828" s="53" t="s">
        <v>723</v>
      </c>
      <c r="AG828" s="53" t="s">
        <v>723</v>
      </c>
      <c r="AH828" s="64" t="s">
        <v>723</v>
      </c>
      <c r="AT828" s="10" t="e">
        <f t="shared" si="50"/>
        <v>#N/A</v>
      </c>
      <c r="BY828" s="69"/>
      <c r="BZ828" s="52">
        <v>3008567.42</v>
      </c>
      <c r="CD828" s="10" t="e">
        <f t="shared" si="49"/>
        <v>#N/A</v>
      </c>
    </row>
    <row r="829" spans="1:82" ht="61.5" x14ac:dyDescent="0.85">
      <c r="A829" s="10">
        <v>1</v>
      </c>
      <c r="B829" s="48">
        <f>SUBTOTAL(103,$A$558:A829)</f>
        <v>262</v>
      </c>
      <c r="C829" s="13" t="s">
        <v>659</v>
      </c>
      <c r="D829" s="20">
        <v>77608.14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55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20">
        <v>0</v>
      </c>
      <c r="U829" s="20">
        <v>0</v>
      </c>
      <c r="V829" s="20">
        <v>0</v>
      </c>
      <c r="W829" s="20">
        <v>0</v>
      </c>
      <c r="X829" s="20">
        <v>0</v>
      </c>
      <c r="Y829" s="20">
        <v>0</v>
      </c>
      <c r="Z829" s="20">
        <v>0</v>
      </c>
      <c r="AA829" s="20">
        <v>0</v>
      </c>
      <c r="AB829" s="20">
        <v>0</v>
      </c>
      <c r="AC829" s="20">
        <v>0</v>
      </c>
      <c r="AD829" s="20">
        <v>77608.14</v>
      </c>
      <c r="AE829" s="20">
        <v>0</v>
      </c>
      <c r="AF829" s="22">
        <v>2021</v>
      </c>
      <c r="AG829" s="22" t="s">
        <v>265</v>
      </c>
      <c r="AH829" s="22" t="s">
        <v>265</v>
      </c>
      <c r="AT829" s="10" t="e">
        <f t="shared" si="50"/>
        <v>#N/A</v>
      </c>
      <c r="BZ829" s="52"/>
      <c r="CD829" s="10" t="e">
        <f t="shared" si="49"/>
        <v>#N/A</v>
      </c>
    </row>
    <row r="830" spans="1:82" ht="61.5" x14ac:dyDescent="0.85">
      <c r="A830" s="10">
        <v>1</v>
      </c>
      <c r="B830" s="48">
        <f>SUBTOTAL(103,$A$558:A830)</f>
        <v>263</v>
      </c>
      <c r="C830" s="13" t="s">
        <v>651</v>
      </c>
      <c r="D830" s="20">
        <v>143427.96</v>
      </c>
      <c r="E830" s="20">
        <v>0</v>
      </c>
      <c r="F830" s="20">
        <v>0</v>
      </c>
      <c r="G830" s="20">
        <v>0</v>
      </c>
      <c r="H830" s="20">
        <v>0</v>
      </c>
      <c r="I830" s="20">
        <v>115338.4</v>
      </c>
      <c r="J830" s="20">
        <v>0</v>
      </c>
      <c r="K830" s="55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20">
        <v>0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0</v>
      </c>
      <c r="AA830" s="20">
        <v>0</v>
      </c>
      <c r="AB830" s="20">
        <v>0</v>
      </c>
      <c r="AC830" s="20">
        <v>1453.26</v>
      </c>
      <c r="AD830" s="20">
        <v>26636.3</v>
      </c>
      <c r="AE830" s="20">
        <v>0</v>
      </c>
      <c r="AF830" s="22">
        <v>2021</v>
      </c>
      <c r="AG830" s="22">
        <v>2021</v>
      </c>
      <c r="AH830" s="23">
        <v>2021</v>
      </c>
      <c r="AT830" s="10" t="e">
        <f t="shared" si="50"/>
        <v>#N/A</v>
      </c>
      <c r="BZ830" s="52"/>
      <c r="CD830" s="10" t="e">
        <f t="shared" si="49"/>
        <v>#N/A</v>
      </c>
    </row>
    <row r="831" spans="1:82" ht="61.5" x14ac:dyDescent="0.85">
      <c r="B831" s="13" t="s">
        <v>838</v>
      </c>
      <c r="C831" s="13"/>
      <c r="D831" s="183">
        <v>63207.3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55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0</v>
      </c>
      <c r="V831" s="20">
        <v>0</v>
      </c>
      <c r="W831" s="20">
        <v>0</v>
      </c>
      <c r="X831" s="20">
        <v>0</v>
      </c>
      <c r="Y831" s="20">
        <v>0</v>
      </c>
      <c r="Z831" s="20">
        <v>0</v>
      </c>
      <c r="AA831" s="20">
        <v>0</v>
      </c>
      <c r="AB831" s="20">
        <v>0</v>
      </c>
      <c r="AC831" s="20">
        <v>0</v>
      </c>
      <c r="AD831" s="20">
        <v>63207.3</v>
      </c>
      <c r="AE831" s="20">
        <v>0</v>
      </c>
      <c r="AF831" s="53" t="s">
        <v>723</v>
      </c>
      <c r="AG831" s="53" t="s">
        <v>723</v>
      </c>
      <c r="AH831" s="64" t="s">
        <v>723</v>
      </c>
      <c r="AT831" s="10" t="e">
        <f t="shared" si="50"/>
        <v>#N/A</v>
      </c>
      <c r="BY831" s="69"/>
      <c r="BZ831" s="52">
        <v>3080948</v>
      </c>
      <c r="CD831" s="10" t="e">
        <f t="shared" si="49"/>
        <v>#N/A</v>
      </c>
    </row>
    <row r="832" spans="1:82" ht="61.5" x14ac:dyDescent="0.85">
      <c r="A832" s="10">
        <v>1</v>
      </c>
      <c r="B832" s="48">
        <f>SUBTOTAL(103,$A$558:A832)</f>
        <v>264</v>
      </c>
      <c r="C832" s="13" t="s">
        <v>645</v>
      </c>
      <c r="D832" s="20">
        <v>63207.3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55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0">
        <v>0</v>
      </c>
      <c r="AC832" s="20">
        <v>0</v>
      </c>
      <c r="AD832" s="20">
        <v>63207.3</v>
      </c>
      <c r="AE832" s="20">
        <v>0</v>
      </c>
      <c r="AF832" s="22">
        <v>2021</v>
      </c>
      <c r="AG832" s="22" t="s">
        <v>265</v>
      </c>
      <c r="AH832" s="22" t="s">
        <v>265</v>
      </c>
      <c r="AT832" s="10" t="e">
        <f t="shared" si="50"/>
        <v>#N/A</v>
      </c>
      <c r="BZ832" s="52"/>
      <c r="CD832" s="10" t="e">
        <f t="shared" si="49"/>
        <v>#N/A</v>
      </c>
    </row>
    <row r="833" spans="1:82" ht="61.5" x14ac:dyDescent="0.85">
      <c r="B833" s="13" t="s">
        <v>794</v>
      </c>
      <c r="C833" s="13"/>
      <c r="D833" s="183">
        <v>255310.57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55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0</v>
      </c>
      <c r="U833" s="20">
        <v>0</v>
      </c>
      <c r="V833" s="20">
        <v>0</v>
      </c>
      <c r="W833" s="20">
        <v>0</v>
      </c>
      <c r="X833" s="20">
        <v>0</v>
      </c>
      <c r="Y833" s="20">
        <v>0</v>
      </c>
      <c r="Z833" s="20">
        <v>0</v>
      </c>
      <c r="AA833" s="20">
        <v>0</v>
      </c>
      <c r="AB833" s="20">
        <v>0</v>
      </c>
      <c r="AC833" s="20">
        <v>0</v>
      </c>
      <c r="AD833" s="20">
        <v>255310.57</v>
      </c>
      <c r="AE833" s="20">
        <v>0</v>
      </c>
      <c r="AF833" s="53" t="s">
        <v>723</v>
      </c>
      <c r="AG833" s="53" t="s">
        <v>723</v>
      </c>
      <c r="AH833" s="64" t="s">
        <v>723</v>
      </c>
      <c r="AT833" s="10" t="e">
        <f t="shared" si="50"/>
        <v>#N/A</v>
      </c>
      <c r="BY833" s="69"/>
      <c r="BZ833" s="52">
        <v>2000000</v>
      </c>
      <c r="CD833" s="10" t="e">
        <f t="shared" si="49"/>
        <v>#N/A</v>
      </c>
    </row>
    <row r="834" spans="1:82" ht="61.5" x14ac:dyDescent="0.85">
      <c r="A834" s="10">
        <v>1</v>
      </c>
      <c r="B834" s="48">
        <f>SUBTOTAL(103,$A$558:A834)</f>
        <v>265</v>
      </c>
      <c r="C834" s="78" t="s">
        <v>652</v>
      </c>
      <c r="D834" s="20">
        <v>105310.57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55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7">
        <v>105310.57</v>
      </c>
      <c r="AE834" s="20">
        <v>0</v>
      </c>
      <c r="AF834" s="22">
        <v>2021</v>
      </c>
      <c r="AG834" s="22" t="s">
        <v>265</v>
      </c>
      <c r="AH834" s="22" t="s">
        <v>265</v>
      </c>
      <c r="AT834" s="10" t="e">
        <f t="shared" si="50"/>
        <v>#N/A</v>
      </c>
      <c r="BZ834" s="52"/>
      <c r="CD834" s="10" t="e">
        <f t="shared" si="49"/>
        <v>#N/A</v>
      </c>
    </row>
    <row r="835" spans="1:82" ht="61.5" x14ac:dyDescent="0.85">
      <c r="A835" s="10">
        <v>1</v>
      </c>
      <c r="B835" s="48">
        <f>SUBTOTAL(103,$A$558:A835)</f>
        <v>266</v>
      </c>
      <c r="C835" s="13" t="s">
        <v>660</v>
      </c>
      <c r="D835" s="20">
        <v>150000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55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20">
        <v>0</v>
      </c>
      <c r="U835" s="20">
        <v>0</v>
      </c>
      <c r="V835" s="20">
        <v>0</v>
      </c>
      <c r="W835" s="20">
        <v>0</v>
      </c>
      <c r="X835" s="20">
        <v>0</v>
      </c>
      <c r="Y835" s="20">
        <v>0</v>
      </c>
      <c r="Z835" s="20">
        <v>0</v>
      </c>
      <c r="AA835" s="20">
        <v>0</v>
      </c>
      <c r="AB835" s="20">
        <v>0</v>
      </c>
      <c r="AC835" s="20">
        <v>0</v>
      </c>
      <c r="AD835" s="20">
        <v>150000</v>
      </c>
      <c r="AE835" s="20">
        <v>0</v>
      </c>
      <c r="AF835" s="22">
        <v>2021</v>
      </c>
      <c r="AG835" s="22" t="s">
        <v>265</v>
      </c>
      <c r="AH835" s="22" t="s">
        <v>265</v>
      </c>
      <c r="AT835" s="10" t="e">
        <f t="shared" si="50"/>
        <v>#N/A</v>
      </c>
      <c r="BZ835" s="52"/>
    </row>
    <row r="836" spans="1:82" ht="61.5" x14ac:dyDescent="0.85">
      <c r="B836" s="13" t="s">
        <v>795</v>
      </c>
      <c r="C836" s="13"/>
      <c r="D836" s="183">
        <v>30393574.770000007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55">
        <v>2</v>
      </c>
      <c r="L836" s="20">
        <v>4485345.6100000003</v>
      </c>
      <c r="M836" s="20">
        <v>5475.4699999999993</v>
      </c>
      <c r="N836" s="20">
        <v>24117943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20">
        <v>0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0</v>
      </c>
      <c r="AA836" s="20">
        <v>0</v>
      </c>
      <c r="AB836" s="20">
        <v>0</v>
      </c>
      <c r="AC836" s="20">
        <v>354101.07</v>
      </c>
      <c r="AD836" s="20">
        <v>1436185.0899999999</v>
      </c>
      <c r="AE836" s="20">
        <v>0</v>
      </c>
      <c r="AF836" s="53" t="s">
        <v>723</v>
      </c>
      <c r="AG836" s="53" t="s">
        <v>723</v>
      </c>
      <c r="AH836" s="64" t="s">
        <v>723</v>
      </c>
      <c r="AT836" s="10" t="e">
        <f t="shared" si="50"/>
        <v>#N/A</v>
      </c>
      <c r="BY836" s="69"/>
      <c r="BZ836" s="52">
        <v>23342012.82</v>
      </c>
      <c r="CD836" s="10" t="e">
        <f>VLOOKUP(C836,CE:CF,2,FALSE)</f>
        <v>#N/A</v>
      </c>
    </row>
    <row r="837" spans="1:82" ht="61.5" x14ac:dyDescent="0.85">
      <c r="A837" s="10">
        <v>1</v>
      </c>
      <c r="B837" s="48">
        <f>SUBTOTAL(103,$A$558:A837)</f>
        <v>267</v>
      </c>
      <c r="C837" s="78" t="s">
        <v>642</v>
      </c>
      <c r="D837" s="20">
        <v>200000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55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200000</v>
      </c>
      <c r="AE837" s="20">
        <v>0</v>
      </c>
      <c r="AF837" s="135">
        <v>2021</v>
      </c>
      <c r="AG837" s="22" t="s">
        <v>265</v>
      </c>
      <c r="AH837" s="22" t="s">
        <v>265</v>
      </c>
      <c r="AT837" s="10">
        <f t="shared" si="50"/>
        <v>1</v>
      </c>
      <c r="BZ837" s="52"/>
    </row>
    <row r="838" spans="1:82" ht="61.5" x14ac:dyDescent="0.85">
      <c r="A838" s="10">
        <v>1</v>
      </c>
      <c r="B838" s="48">
        <f>SUBTOTAL(103,$A$558:A838)</f>
        <v>268</v>
      </c>
      <c r="C838" s="13" t="s">
        <v>630</v>
      </c>
      <c r="D838" s="20">
        <v>5104924.47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55">
        <v>0</v>
      </c>
      <c r="L838" s="20">
        <v>0</v>
      </c>
      <c r="M838" s="20">
        <v>1274.6500000000001</v>
      </c>
      <c r="N838" s="20">
        <v>4936459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62199.38</v>
      </c>
      <c r="AD838" s="20">
        <v>106266.09</v>
      </c>
      <c r="AE838" s="20">
        <v>0</v>
      </c>
      <c r="AF838" s="22">
        <v>2021</v>
      </c>
      <c r="AG838" s="22">
        <v>2021</v>
      </c>
      <c r="AH838" s="23">
        <v>2021</v>
      </c>
      <c r="AT838" s="10" t="e">
        <f t="shared" si="50"/>
        <v>#N/A</v>
      </c>
      <c r="BZ838" s="52"/>
      <c r="CD838" s="10" t="e">
        <f t="shared" ref="CD838:CD848" si="51">VLOOKUP(C838,CE:CF,2,FALSE)</f>
        <v>#N/A</v>
      </c>
    </row>
    <row r="839" spans="1:82" ht="61.5" x14ac:dyDescent="0.85">
      <c r="A839" s="10">
        <v>1</v>
      </c>
      <c r="B839" s="48">
        <f>SUBTOTAL(103,$A$558:A839)</f>
        <v>269</v>
      </c>
      <c r="C839" s="13" t="s">
        <v>658</v>
      </c>
      <c r="D839" s="20">
        <v>4285842.99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55">
        <v>0</v>
      </c>
      <c r="L839" s="20">
        <v>0</v>
      </c>
      <c r="M839" s="20">
        <v>786.5</v>
      </c>
      <c r="N839" s="20">
        <v>4128812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0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0">
        <v>0</v>
      </c>
      <c r="AC839" s="20">
        <v>52023.03</v>
      </c>
      <c r="AD839" s="20">
        <v>105007.96</v>
      </c>
      <c r="AE839" s="20">
        <v>0</v>
      </c>
      <c r="AF839" s="22">
        <v>2021</v>
      </c>
      <c r="AG839" s="22">
        <v>2021</v>
      </c>
      <c r="AH839" s="23">
        <v>2021</v>
      </c>
      <c r="AT839" s="10" t="e">
        <f t="shared" si="50"/>
        <v>#N/A</v>
      </c>
      <c r="BZ839" s="52"/>
      <c r="CD839" s="10" t="e">
        <f t="shared" si="51"/>
        <v>#N/A</v>
      </c>
    </row>
    <row r="840" spans="1:82" ht="61.5" x14ac:dyDescent="0.85">
      <c r="A840" s="10">
        <v>1</v>
      </c>
      <c r="B840" s="48">
        <f>SUBTOTAL(103,$A$558:A840)</f>
        <v>270</v>
      </c>
      <c r="C840" s="13" t="s">
        <v>635</v>
      </c>
      <c r="D840" s="20">
        <v>206734.07999999999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55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0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0</v>
      </c>
      <c r="AA840" s="20">
        <v>0</v>
      </c>
      <c r="AB840" s="20">
        <v>0</v>
      </c>
      <c r="AC840" s="20">
        <v>0</v>
      </c>
      <c r="AD840" s="20">
        <v>206734.07999999999</v>
      </c>
      <c r="AE840" s="20">
        <v>0</v>
      </c>
      <c r="AF840" s="22">
        <v>2021</v>
      </c>
      <c r="AG840" s="22" t="s">
        <v>265</v>
      </c>
      <c r="AH840" s="22" t="s">
        <v>265</v>
      </c>
      <c r="AT840" s="10" t="e">
        <f t="shared" si="50"/>
        <v>#N/A</v>
      </c>
      <c r="BZ840" s="52"/>
      <c r="CD840" s="10" t="e">
        <f t="shared" si="51"/>
        <v>#N/A</v>
      </c>
    </row>
    <row r="841" spans="1:82" ht="61.5" x14ac:dyDescent="0.85">
      <c r="A841" s="10">
        <v>1</v>
      </c>
      <c r="B841" s="48">
        <f>SUBTOTAL(103,$A$558:A841)</f>
        <v>271</v>
      </c>
      <c r="C841" s="13" t="s">
        <v>640</v>
      </c>
      <c r="D841" s="20">
        <v>113495.05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55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0</v>
      </c>
      <c r="U841" s="20">
        <v>0</v>
      </c>
      <c r="V841" s="20">
        <v>0</v>
      </c>
      <c r="W841" s="20">
        <v>0</v>
      </c>
      <c r="X841" s="20">
        <v>0</v>
      </c>
      <c r="Y841" s="20">
        <v>0</v>
      </c>
      <c r="Z841" s="20">
        <v>0</v>
      </c>
      <c r="AA841" s="20">
        <v>0</v>
      </c>
      <c r="AB841" s="20">
        <v>0</v>
      </c>
      <c r="AC841" s="20">
        <v>0</v>
      </c>
      <c r="AD841" s="20">
        <v>113495.05</v>
      </c>
      <c r="AE841" s="20">
        <v>0</v>
      </c>
      <c r="AF841" s="22">
        <v>2021</v>
      </c>
      <c r="AG841" s="22" t="s">
        <v>265</v>
      </c>
      <c r="AH841" s="22" t="s">
        <v>265</v>
      </c>
      <c r="AT841" s="10" t="e">
        <f t="shared" si="50"/>
        <v>#N/A</v>
      </c>
      <c r="BZ841" s="52"/>
      <c r="CD841" s="10" t="e">
        <f t="shared" si="51"/>
        <v>#N/A</v>
      </c>
    </row>
    <row r="842" spans="1:82" ht="61.5" x14ac:dyDescent="0.85">
      <c r="A842" s="10">
        <v>1</v>
      </c>
      <c r="B842" s="48">
        <f>SUBTOTAL(103,$A$558:A842)</f>
        <v>272</v>
      </c>
      <c r="C842" s="13" t="s">
        <v>639</v>
      </c>
      <c r="D842" s="20">
        <v>3276117.4600000004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55">
        <v>0</v>
      </c>
      <c r="L842" s="20">
        <v>0</v>
      </c>
      <c r="M842" s="20">
        <v>788.92</v>
      </c>
      <c r="N842" s="27">
        <v>3131089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0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0</v>
      </c>
      <c r="AA842" s="20">
        <v>0</v>
      </c>
      <c r="AB842" s="20">
        <v>0</v>
      </c>
      <c r="AC842" s="27">
        <v>39451.72</v>
      </c>
      <c r="AD842" s="27">
        <v>105576.74</v>
      </c>
      <c r="AE842" s="20">
        <v>0</v>
      </c>
      <c r="AF842" s="22">
        <v>2021</v>
      </c>
      <c r="AG842" s="22">
        <v>2021</v>
      </c>
      <c r="AH842" s="23">
        <v>2021</v>
      </c>
      <c r="AT842" s="10" t="e">
        <f t="shared" si="50"/>
        <v>#N/A</v>
      </c>
      <c r="BZ842" s="52"/>
      <c r="CD842" s="10" t="e">
        <f t="shared" si="51"/>
        <v>#N/A</v>
      </c>
    </row>
    <row r="843" spans="1:82" ht="61.5" x14ac:dyDescent="0.85">
      <c r="A843" s="10">
        <v>1</v>
      </c>
      <c r="B843" s="48">
        <f>SUBTOTAL(103,$A$558:A843)</f>
        <v>273</v>
      </c>
      <c r="C843" s="13" t="s">
        <v>657</v>
      </c>
      <c r="D843" s="20">
        <v>4306090.1500000004</v>
      </c>
      <c r="E843" s="26">
        <v>0</v>
      </c>
      <c r="F843" s="26">
        <v>0</v>
      </c>
      <c r="G843" s="20">
        <v>0</v>
      </c>
      <c r="H843" s="26">
        <v>0</v>
      </c>
      <c r="I843" s="26">
        <v>0</v>
      </c>
      <c r="J843" s="26">
        <v>0</v>
      </c>
      <c r="K843" s="55">
        <v>0</v>
      </c>
      <c r="L843" s="20">
        <v>0</v>
      </c>
      <c r="M843" s="27">
        <v>870</v>
      </c>
      <c r="N843" s="120">
        <v>4262928</v>
      </c>
      <c r="O843" s="26">
        <v>0</v>
      </c>
      <c r="P843" s="26">
        <v>0</v>
      </c>
      <c r="Q843" s="20">
        <v>0</v>
      </c>
      <c r="R843" s="20">
        <v>0</v>
      </c>
      <c r="S843" s="20">
        <v>0</v>
      </c>
      <c r="T843" s="20">
        <v>0</v>
      </c>
      <c r="U843" s="20">
        <v>0</v>
      </c>
      <c r="V843" s="20">
        <v>0</v>
      </c>
      <c r="W843" s="20">
        <v>0</v>
      </c>
      <c r="X843" s="20">
        <v>0</v>
      </c>
      <c r="Y843" s="20">
        <v>0</v>
      </c>
      <c r="Z843" s="20">
        <v>0</v>
      </c>
      <c r="AA843" s="20">
        <v>0</v>
      </c>
      <c r="AB843" s="20">
        <v>0</v>
      </c>
      <c r="AC843" s="27">
        <v>43162.15</v>
      </c>
      <c r="AD843" s="20">
        <v>0</v>
      </c>
      <c r="AE843" s="20">
        <v>0</v>
      </c>
      <c r="AF843" s="22" t="s">
        <v>265</v>
      </c>
      <c r="AG843" s="22">
        <v>2021</v>
      </c>
      <c r="AH843" s="23">
        <v>2021</v>
      </c>
      <c r="AT843" s="10" t="e">
        <f t="shared" si="50"/>
        <v>#N/A</v>
      </c>
      <c r="BZ843" s="52"/>
      <c r="CD843" s="10" t="e">
        <f t="shared" si="51"/>
        <v>#N/A</v>
      </c>
    </row>
    <row r="844" spans="1:82" ht="61.5" x14ac:dyDescent="0.85">
      <c r="A844" s="10">
        <v>1</v>
      </c>
      <c r="B844" s="48">
        <f>SUBTOTAL(103,$A$558:A844)</f>
        <v>274</v>
      </c>
      <c r="C844" s="13" t="s">
        <v>632</v>
      </c>
      <c r="D844" s="20">
        <v>5118136.7</v>
      </c>
      <c r="E844" s="26">
        <v>0</v>
      </c>
      <c r="F844" s="26">
        <v>0</v>
      </c>
      <c r="G844" s="20">
        <v>0</v>
      </c>
      <c r="H844" s="26">
        <v>0</v>
      </c>
      <c r="I844" s="26">
        <v>0</v>
      </c>
      <c r="J844" s="26">
        <v>0</v>
      </c>
      <c r="K844" s="55">
        <v>0</v>
      </c>
      <c r="L844" s="20">
        <v>0</v>
      </c>
      <c r="M844" s="27">
        <v>1016.5</v>
      </c>
      <c r="N844" s="120">
        <v>5066835</v>
      </c>
      <c r="O844" s="26">
        <v>0</v>
      </c>
      <c r="P844" s="26">
        <v>0</v>
      </c>
      <c r="Q844" s="20">
        <v>0</v>
      </c>
      <c r="R844" s="20">
        <v>0</v>
      </c>
      <c r="S844" s="20">
        <v>0</v>
      </c>
      <c r="T844" s="20">
        <v>0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0</v>
      </c>
      <c r="AA844" s="20">
        <v>0</v>
      </c>
      <c r="AB844" s="20">
        <v>0</v>
      </c>
      <c r="AC844" s="120">
        <v>51301.7</v>
      </c>
      <c r="AD844" s="20">
        <v>0</v>
      </c>
      <c r="AE844" s="20">
        <v>0</v>
      </c>
      <c r="AF844" s="22" t="s">
        <v>265</v>
      </c>
      <c r="AG844" s="22">
        <v>2021</v>
      </c>
      <c r="AH844" s="23">
        <v>2021</v>
      </c>
      <c r="AT844" s="10" t="e">
        <f t="shared" si="50"/>
        <v>#N/A</v>
      </c>
      <c r="BZ844" s="52"/>
      <c r="CD844" s="10" t="e">
        <f t="shared" si="51"/>
        <v>#N/A</v>
      </c>
    </row>
    <row r="845" spans="1:82" ht="61.5" x14ac:dyDescent="0.85">
      <c r="A845" s="10">
        <v>1</v>
      </c>
      <c r="B845" s="48">
        <f>SUBTOTAL(103,$A$558:A845)</f>
        <v>275</v>
      </c>
      <c r="C845" s="13" t="s">
        <v>1173</v>
      </c>
      <c r="D845" s="20">
        <v>2630502.91</v>
      </c>
      <c r="E845" s="26">
        <v>0</v>
      </c>
      <c r="F845" s="26">
        <v>0</v>
      </c>
      <c r="G845" s="20">
        <v>0</v>
      </c>
      <c r="H845" s="26">
        <v>0</v>
      </c>
      <c r="I845" s="26">
        <v>0</v>
      </c>
      <c r="J845" s="26">
        <v>0</v>
      </c>
      <c r="K845" s="55">
        <v>0</v>
      </c>
      <c r="L845" s="20">
        <v>0</v>
      </c>
      <c r="M845" s="27">
        <v>738.9</v>
      </c>
      <c r="N845" s="27">
        <v>2591820</v>
      </c>
      <c r="O845" s="26">
        <v>0</v>
      </c>
      <c r="P845" s="26">
        <v>0</v>
      </c>
      <c r="Q845" s="20">
        <v>0</v>
      </c>
      <c r="R845" s="20">
        <v>0</v>
      </c>
      <c r="S845" s="20">
        <v>0</v>
      </c>
      <c r="T845" s="20">
        <v>0</v>
      </c>
      <c r="U845" s="20">
        <v>0</v>
      </c>
      <c r="V845" s="20">
        <v>0</v>
      </c>
      <c r="W845" s="20">
        <v>0</v>
      </c>
      <c r="X845" s="20">
        <v>0</v>
      </c>
      <c r="Y845" s="20">
        <v>0</v>
      </c>
      <c r="Z845" s="20">
        <v>0</v>
      </c>
      <c r="AA845" s="20">
        <v>0</v>
      </c>
      <c r="AB845" s="20">
        <v>0</v>
      </c>
      <c r="AC845" s="27">
        <v>38682.910000000003</v>
      </c>
      <c r="AD845" s="20">
        <v>0</v>
      </c>
      <c r="AE845" s="20">
        <v>0</v>
      </c>
      <c r="AF845" s="22" t="s">
        <v>265</v>
      </c>
      <c r="AG845" s="22">
        <v>2021</v>
      </c>
      <c r="AH845" s="23">
        <v>2021</v>
      </c>
      <c r="BZ845" s="52"/>
      <c r="CD845" s="10">
        <f t="shared" si="51"/>
        <v>738.92</v>
      </c>
    </row>
    <row r="846" spans="1:82" s="133" customFormat="1" ht="61.5" x14ac:dyDescent="0.85">
      <c r="A846" s="133">
        <v>1</v>
      </c>
      <c r="B846" s="48">
        <f>SUBTOTAL(103,$A$558:A846)</f>
        <v>276</v>
      </c>
      <c r="C846" s="190" t="s">
        <v>1887</v>
      </c>
      <c r="D846" s="20">
        <v>81858.100000000006</v>
      </c>
      <c r="E846" s="134">
        <v>0</v>
      </c>
      <c r="F846" s="134">
        <v>0</v>
      </c>
      <c r="G846" s="134">
        <v>0</v>
      </c>
      <c r="H846" s="134">
        <v>0</v>
      </c>
      <c r="I846" s="134">
        <v>0</v>
      </c>
      <c r="J846" s="134">
        <v>0</v>
      </c>
      <c r="K846" s="181">
        <v>0</v>
      </c>
      <c r="L846" s="67">
        <v>0</v>
      </c>
      <c r="M846" s="20">
        <v>0</v>
      </c>
      <c r="N846" s="20">
        <v>0</v>
      </c>
      <c r="O846" s="67">
        <v>0</v>
      </c>
      <c r="P846" s="67">
        <v>0</v>
      </c>
      <c r="Q846" s="67">
        <v>0</v>
      </c>
      <c r="R846" s="67">
        <v>0</v>
      </c>
      <c r="S846" s="67">
        <v>0</v>
      </c>
      <c r="T846" s="67">
        <v>0</v>
      </c>
      <c r="U846" s="67">
        <v>0</v>
      </c>
      <c r="V846" s="67">
        <v>0</v>
      </c>
      <c r="W846" s="67">
        <v>0</v>
      </c>
      <c r="X846" s="67">
        <v>0</v>
      </c>
      <c r="Y846" s="67">
        <v>0</v>
      </c>
      <c r="Z846" s="67">
        <v>0</v>
      </c>
      <c r="AA846" s="67">
        <v>0</v>
      </c>
      <c r="AB846" s="67">
        <v>0</v>
      </c>
      <c r="AC846" s="67">
        <v>0</v>
      </c>
      <c r="AD846" s="27">
        <v>81858.100000000006</v>
      </c>
      <c r="AE846" s="67">
        <v>0</v>
      </c>
      <c r="AF846" s="135">
        <v>2021</v>
      </c>
      <c r="AG846" s="22" t="s">
        <v>265</v>
      </c>
      <c r="AH846" s="22" t="s">
        <v>265</v>
      </c>
      <c r="AT846" s="133" t="e">
        <f t="shared" ref="AT846:AT853" si="52">VLOOKUP(C846,AW:AX,2,FALSE)</f>
        <v>#N/A</v>
      </c>
      <c r="BZ846" s="136"/>
      <c r="CD846" s="133" t="e">
        <f t="shared" si="51"/>
        <v>#N/A</v>
      </c>
    </row>
    <row r="847" spans="1:82" ht="61.5" x14ac:dyDescent="0.85">
      <c r="A847" s="10">
        <v>1</v>
      </c>
      <c r="B847" s="48">
        <f>SUBTOTAL(103,$A$558:A847)</f>
        <v>277</v>
      </c>
      <c r="C847" s="13" t="s">
        <v>2245</v>
      </c>
      <c r="D847" s="20">
        <v>108911.46</v>
      </c>
      <c r="E847" s="24">
        <v>0</v>
      </c>
      <c r="F847" s="24">
        <v>0</v>
      </c>
      <c r="G847" s="24">
        <v>0</v>
      </c>
      <c r="H847" s="24">
        <v>0</v>
      </c>
      <c r="I847" s="24">
        <v>0</v>
      </c>
      <c r="J847" s="24">
        <v>0</v>
      </c>
      <c r="K847" s="55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0</v>
      </c>
      <c r="U847" s="20">
        <v>0</v>
      </c>
      <c r="V847" s="20">
        <v>0</v>
      </c>
      <c r="W847" s="20">
        <v>0</v>
      </c>
      <c r="X847" s="20">
        <v>0</v>
      </c>
      <c r="Y847" s="20">
        <v>0</v>
      </c>
      <c r="Z847" s="20">
        <v>0</v>
      </c>
      <c r="AA847" s="20">
        <v>0</v>
      </c>
      <c r="AB847" s="20">
        <v>0</v>
      </c>
      <c r="AC847" s="20">
        <v>0</v>
      </c>
      <c r="AD847" s="27">
        <v>108911.46</v>
      </c>
      <c r="AE847" s="20">
        <v>0</v>
      </c>
      <c r="AF847" s="22">
        <v>2021</v>
      </c>
      <c r="AG847" s="22" t="s">
        <v>265</v>
      </c>
      <c r="AH847" s="22" t="s">
        <v>265</v>
      </c>
      <c r="AT847" s="10" t="e">
        <f t="shared" si="52"/>
        <v>#N/A</v>
      </c>
      <c r="BZ847" s="52"/>
      <c r="CD847" s="10" t="e">
        <f t="shared" si="51"/>
        <v>#N/A</v>
      </c>
    </row>
    <row r="848" spans="1:82" ht="61.5" x14ac:dyDescent="0.85">
      <c r="A848" s="10">
        <v>1</v>
      </c>
      <c r="B848" s="48">
        <f>SUBTOTAL(103,$A$558:A848)</f>
        <v>278</v>
      </c>
      <c r="C848" s="13" t="s">
        <v>629</v>
      </c>
      <c r="D848" s="20">
        <v>4668889.28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55">
        <v>2</v>
      </c>
      <c r="L848" s="20">
        <v>4485345.6100000003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0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0</v>
      </c>
      <c r="AA848" s="20">
        <v>0</v>
      </c>
      <c r="AB848" s="20">
        <v>0</v>
      </c>
      <c r="AC848" s="20">
        <v>67280.179999999993</v>
      </c>
      <c r="AD848" s="27">
        <v>116263.49</v>
      </c>
      <c r="AE848" s="20">
        <v>0</v>
      </c>
      <c r="AF848" s="22">
        <v>2021</v>
      </c>
      <c r="AG848" s="22">
        <v>2021</v>
      </c>
      <c r="AH848" s="22">
        <v>2021</v>
      </c>
      <c r="AT848" s="10" t="e">
        <f t="shared" si="52"/>
        <v>#N/A</v>
      </c>
      <c r="BZ848" s="52"/>
      <c r="CD848" s="10" t="e">
        <f t="shared" si="51"/>
        <v>#N/A</v>
      </c>
    </row>
    <row r="849" spans="1:82" ht="61.5" x14ac:dyDescent="0.85">
      <c r="A849" s="10">
        <v>1</v>
      </c>
      <c r="B849" s="48">
        <f>SUBTOTAL(103,$A$558:A849)</f>
        <v>279</v>
      </c>
      <c r="C849" s="78" t="s">
        <v>634</v>
      </c>
      <c r="D849" s="20">
        <v>143857.94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55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0</v>
      </c>
      <c r="U849" s="20">
        <v>0</v>
      </c>
      <c r="V849" s="20">
        <v>0</v>
      </c>
      <c r="W849" s="20">
        <v>0</v>
      </c>
      <c r="X849" s="20">
        <v>0</v>
      </c>
      <c r="Y849" s="20">
        <v>0</v>
      </c>
      <c r="Z849" s="20">
        <v>0</v>
      </c>
      <c r="AA849" s="20">
        <v>0</v>
      </c>
      <c r="AB849" s="20">
        <v>0</v>
      </c>
      <c r="AC849" s="20">
        <v>0</v>
      </c>
      <c r="AD849" s="20">
        <v>143857.94</v>
      </c>
      <c r="AE849" s="20">
        <v>0</v>
      </c>
      <c r="AF849" s="22">
        <v>2021</v>
      </c>
      <c r="AG849" s="22" t="s">
        <v>265</v>
      </c>
      <c r="AH849" s="22" t="s">
        <v>265</v>
      </c>
      <c r="AT849" s="10" t="e">
        <f t="shared" si="52"/>
        <v>#N/A</v>
      </c>
      <c r="BZ849" s="52"/>
    </row>
    <row r="850" spans="1:82" ht="61.5" x14ac:dyDescent="0.85">
      <c r="A850" s="10">
        <v>1</v>
      </c>
      <c r="B850" s="48">
        <f>SUBTOTAL(103,$A$558:A850)</f>
        <v>280</v>
      </c>
      <c r="C850" s="13" t="s">
        <v>2376</v>
      </c>
      <c r="D850" s="20">
        <v>148214.18</v>
      </c>
      <c r="E850" s="24">
        <v>0</v>
      </c>
      <c r="F850" s="24">
        <v>0</v>
      </c>
      <c r="G850" s="24">
        <v>0</v>
      </c>
      <c r="H850" s="24">
        <v>0</v>
      </c>
      <c r="I850" s="24">
        <v>0</v>
      </c>
      <c r="J850" s="24">
        <v>0</v>
      </c>
      <c r="K850" s="55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0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0</v>
      </c>
      <c r="AA850" s="20">
        <v>0</v>
      </c>
      <c r="AB850" s="20">
        <v>0</v>
      </c>
      <c r="AC850" s="20">
        <v>0</v>
      </c>
      <c r="AD850" s="20">
        <v>148214.18</v>
      </c>
      <c r="AE850" s="20">
        <v>0</v>
      </c>
      <c r="AF850" s="135">
        <v>2021</v>
      </c>
      <c r="AG850" s="22" t="s">
        <v>265</v>
      </c>
      <c r="AH850" s="22" t="s">
        <v>265</v>
      </c>
      <c r="AT850" s="10" t="e">
        <f t="shared" si="52"/>
        <v>#N/A</v>
      </c>
      <c r="BZ850" s="52"/>
      <c r="CD850" s="10" t="e">
        <f t="shared" ref="CD850:CD859" si="53">VLOOKUP(C850,CE:CF,2,FALSE)</f>
        <v>#N/A</v>
      </c>
    </row>
    <row r="851" spans="1:82" ht="61.5" x14ac:dyDescent="0.85">
      <c r="B851" s="13" t="s">
        <v>796</v>
      </c>
      <c r="C851" s="178"/>
      <c r="D851" s="183">
        <v>19581347.880000003</v>
      </c>
      <c r="E851" s="20">
        <v>297009.18</v>
      </c>
      <c r="F851" s="20">
        <v>0</v>
      </c>
      <c r="G851" s="20">
        <v>0</v>
      </c>
      <c r="H851" s="20">
        <v>398267.64</v>
      </c>
      <c r="I851" s="20">
        <v>0</v>
      </c>
      <c r="J851" s="20">
        <v>0</v>
      </c>
      <c r="K851" s="55">
        <v>0</v>
      </c>
      <c r="L851" s="20">
        <v>0</v>
      </c>
      <c r="M851" s="20">
        <v>2459.36</v>
      </c>
      <c r="N851" s="20">
        <v>11744460.039999999</v>
      </c>
      <c r="O851" s="20">
        <v>0</v>
      </c>
      <c r="P851" s="20">
        <v>0</v>
      </c>
      <c r="Q851" s="20">
        <v>0</v>
      </c>
      <c r="R851" s="20">
        <v>0</v>
      </c>
      <c r="S851" s="20">
        <v>84.3</v>
      </c>
      <c r="T851" s="20">
        <v>1861520.48</v>
      </c>
      <c r="U851" s="20">
        <v>4800000</v>
      </c>
      <c r="V851" s="20">
        <v>0</v>
      </c>
      <c r="W851" s="20">
        <v>0</v>
      </c>
      <c r="X851" s="20">
        <v>0</v>
      </c>
      <c r="Y851" s="20">
        <v>0</v>
      </c>
      <c r="Z851" s="20">
        <v>0</v>
      </c>
      <c r="AA851" s="20">
        <v>0</v>
      </c>
      <c r="AB851" s="20">
        <v>0</v>
      </c>
      <c r="AC851" s="20">
        <v>234156</v>
      </c>
      <c r="AD851" s="20">
        <v>245934.54</v>
      </c>
      <c r="AE851" s="20">
        <v>0</v>
      </c>
      <c r="AF851" s="53" t="s">
        <v>723</v>
      </c>
      <c r="AG851" s="53" t="s">
        <v>723</v>
      </c>
      <c r="AH851" s="64" t="s">
        <v>723</v>
      </c>
      <c r="AT851" s="10" t="e">
        <f t="shared" si="52"/>
        <v>#N/A</v>
      </c>
      <c r="BY851" s="69"/>
      <c r="BZ851" s="52">
        <v>11973050.91</v>
      </c>
      <c r="CB851" s="52">
        <f>BZ851-D851</f>
        <v>-7608296.9700000025</v>
      </c>
      <c r="CD851" s="10" t="e">
        <f t="shared" si="53"/>
        <v>#N/A</v>
      </c>
    </row>
    <row r="852" spans="1:82" ht="61.5" x14ac:dyDescent="0.85">
      <c r="A852" s="10">
        <v>1</v>
      </c>
      <c r="B852" s="48">
        <f>SUBTOTAL(103,$A$558:A852)</f>
        <v>281</v>
      </c>
      <c r="C852" s="13" t="s">
        <v>232</v>
      </c>
      <c r="D852" s="20">
        <v>7716315.5500000007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55">
        <v>0</v>
      </c>
      <c r="L852" s="20">
        <v>0</v>
      </c>
      <c r="M852" s="20">
        <v>1435.18</v>
      </c>
      <c r="N852" s="20">
        <v>7515978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20">
        <v>0</v>
      </c>
      <c r="U852" s="20">
        <v>0</v>
      </c>
      <c r="V852" s="20">
        <v>0</v>
      </c>
      <c r="W852" s="20">
        <v>0</v>
      </c>
      <c r="X852" s="20">
        <v>0</v>
      </c>
      <c r="Y852" s="20">
        <v>0</v>
      </c>
      <c r="Z852" s="20">
        <v>0</v>
      </c>
      <c r="AA852" s="20">
        <v>0</v>
      </c>
      <c r="AB852" s="20">
        <v>0</v>
      </c>
      <c r="AC852" s="20">
        <v>94701.32</v>
      </c>
      <c r="AD852" s="20">
        <v>105636.23</v>
      </c>
      <c r="AE852" s="20">
        <v>0</v>
      </c>
      <c r="AF852" s="22">
        <v>2021</v>
      </c>
      <c r="AG852" s="22">
        <v>2021</v>
      </c>
      <c r="AH852" s="23">
        <v>2021</v>
      </c>
      <c r="AT852" s="10">
        <f t="shared" si="52"/>
        <v>1</v>
      </c>
      <c r="BZ852" s="52"/>
      <c r="CD852" s="10" t="e">
        <f t="shared" si="53"/>
        <v>#N/A</v>
      </c>
    </row>
    <row r="853" spans="1:82" ht="61.5" x14ac:dyDescent="0.85">
      <c r="A853" s="10">
        <v>1</v>
      </c>
      <c r="B853" s="48">
        <f>SUBTOTAL(103,$A$558:A853)</f>
        <v>282</v>
      </c>
      <c r="C853" s="13" t="s">
        <v>237</v>
      </c>
      <c r="D853" s="20">
        <v>4951007.7699999996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55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20">
        <v>0</v>
      </c>
      <c r="U853" s="20">
        <v>4800000</v>
      </c>
      <c r="V853" s="20">
        <v>0</v>
      </c>
      <c r="W853" s="20">
        <v>0</v>
      </c>
      <c r="X853" s="20">
        <v>0</v>
      </c>
      <c r="Y853" s="20">
        <v>0</v>
      </c>
      <c r="Z853" s="20">
        <v>0</v>
      </c>
      <c r="AA853" s="20">
        <v>0</v>
      </c>
      <c r="AB853" s="20">
        <v>0</v>
      </c>
      <c r="AC853" s="20">
        <v>60480</v>
      </c>
      <c r="AD853" s="20">
        <v>90527.77</v>
      </c>
      <c r="AE853" s="20">
        <v>0</v>
      </c>
      <c r="AF853" s="22">
        <v>2021</v>
      </c>
      <c r="AG853" s="22">
        <v>2021</v>
      </c>
      <c r="AH853" s="23">
        <v>2021</v>
      </c>
      <c r="AT853" s="10" t="e">
        <f t="shared" si="52"/>
        <v>#N/A</v>
      </c>
      <c r="BZ853" s="52"/>
      <c r="CD853" s="10" t="e">
        <f t="shared" si="53"/>
        <v>#N/A</v>
      </c>
    </row>
    <row r="854" spans="1:82" ht="61.5" x14ac:dyDescent="0.85">
      <c r="A854" s="10">
        <v>1</v>
      </c>
      <c r="B854" s="48">
        <f>SUBTOTAL(103,$A$558:A854)</f>
        <v>283</v>
      </c>
      <c r="C854" s="13" t="s">
        <v>1567</v>
      </c>
      <c r="D854" s="20">
        <v>1255062.24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55">
        <v>0</v>
      </c>
      <c r="L854" s="20">
        <v>0</v>
      </c>
      <c r="M854" s="20">
        <v>304.68</v>
      </c>
      <c r="N854" s="27">
        <v>1190294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20">
        <v>0</v>
      </c>
      <c r="U854" s="20">
        <v>0</v>
      </c>
      <c r="V854" s="20">
        <v>0</v>
      </c>
      <c r="W854" s="20">
        <v>0</v>
      </c>
      <c r="X854" s="20">
        <v>0</v>
      </c>
      <c r="Y854" s="20">
        <v>0</v>
      </c>
      <c r="Z854" s="20">
        <v>0</v>
      </c>
      <c r="AA854" s="20">
        <v>0</v>
      </c>
      <c r="AB854" s="20">
        <v>0</v>
      </c>
      <c r="AC854" s="27">
        <v>14997.7</v>
      </c>
      <c r="AD854" s="20">
        <v>49770.54</v>
      </c>
      <c r="AE854" s="20">
        <v>0</v>
      </c>
      <c r="AF854" s="22">
        <v>2021</v>
      </c>
      <c r="AG854" s="22">
        <v>2021</v>
      </c>
      <c r="AH854" s="23">
        <v>2021</v>
      </c>
      <c r="BZ854" s="52"/>
      <c r="CD854" s="10" t="e">
        <f t="shared" si="53"/>
        <v>#N/A</v>
      </c>
    </row>
    <row r="855" spans="1:82" ht="61.5" x14ac:dyDescent="0.85">
      <c r="A855" s="10">
        <v>1</v>
      </c>
      <c r="B855" s="48">
        <f>SUBTOTAL(103,$A$558:A855)</f>
        <v>284</v>
      </c>
      <c r="C855" s="13" t="s">
        <v>1179</v>
      </c>
      <c r="D855" s="20">
        <v>3076469.21</v>
      </c>
      <c r="E855" s="26">
        <v>0</v>
      </c>
      <c r="F855" s="26">
        <v>0</v>
      </c>
      <c r="G855" s="20">
        <v>0</v>
      </c>
      <c r="H855" s="26">
        <v>0</v>
      </c>
      <c r="I855" s="26">
        <v>0</v>
      </c>
      <c r="J855" s="26">
        <v>0</v>
      </c>
      <c r="K855" s="55">
        <v>0</v>
      </c>
      <c r="L855" s="20">
        <v>0</v>
      </c>
      <c r="M855" s="20">
        <v>719.5</v>
      </c>
      <c r="N855" s="27">
        <v>3038188.04</v>
      </c>
      <c r="O855" s="26">
        <v>0</v>
      </c>
      <c r="P855" s="26">
        <v>0</v>
      </c>
      <c r="Q855" s="20">
        <v>0</v>
      </c>
      <c r="R855" s="20">
        <v>0</v>
      </c>
      <c r="S855" s="20">
        <v>0</v>
      </c>
      <c r="T855" s="20">
        <v>0</v>
      </c>
      <c r="U855" s="20">
        <v>0</v>
      </c>
      <c r="V855" s="20">
        <v>0</v>
      </c>
      <c r="W855" s="20">
        <v>0</v>
      </c>
      <c r="X855" s="20">
        <v>0</v>
      </c>
      <c r="Y855" s="20">
        <v>0</v>
      </c>
      <c r="Z855" s="20">
        <v>0</v>
      </c>
      <c r="AA855" s="20">
        <v>0</v>
      </c>
      <c r="AB855" s="20">
        <v>0</v>
      </c>
      <c r="AC855" s="27">
        <v>38281.17</v>
      </c>
      <c r="AD855" s="20">
        <v>0</v>
      </c>
      <c r="AE855" s="20">
        <v>0</v>
      </c>
      <c r="AF855" s="22" t="s">
        <v>265</v>
      </c>
      <c r="AG855" s="22">
        <v>2021</v>
      </c>
      <c r="AH855" s="23">
        <v>2021</v>
      </c>
      <c r="BZ855" s="52"/>
      <c r="CD855" s="10" t="e">
        <f t="shared" si="53"/>
        <v>#N/A</v>
      </c>
    </row>
    <row r="856" spans="1:82" ht="61.5" x14ac:dyDescent="0.85">
      <c r="A856" s="10">
        <v>1</v>
      </c>
      <c r="B856" s="48">
        <f>SUBTOTAL(103,$A$558:A856)</f>
        <v>285</v>
      </c>
      <c r="C856" s="13" t="s">
        <v>1177</v>
      </c>
      <c r="D856" s="20">
        <v>702264.35000000009</v>
      </c>
      <c r="E856" s="27">
        <v>297009.18</v>
      </c>
      <c r="F856" s="26">
        <v>0</v>
      </c>
      <c r="G856" s="20">
        <v>0</v>
      </c>
      <c r="H856" s="27">
        <v>398267.64</v>
      </c>
      <c r="I856" s="26">
        <v>0</v>
      </c>
      <c r="J856" s="26">
        <v>0</v>
      </c>
      <c r="K856" s="55">
        <v>0</v>
      </c>
      <c r="L856" s="20">
        <v>0</v>
      </c>
      <c r="M856" s="20">
        <v>0</v>
      </c>
      <c r="N856" s="20">
        <v>0</v>
      </c>
      <c r="O856" s="26">
        <v>0</v>
      </c>
      <c r="P856" s="26">
        <v>0</v>
      </c>
      <c r="Q856" s="20">
        <v>0</v>
      </c>
      <c r="R856" s="20">
        <v>0</v>
      </c>
      <c r="S856" s="20">
        <v>0</v>
      </c>
      <c r="T856" s="20">
        <v>0</v>
      </c>
      <c r="U856" s="20">
        <v>0</v>
      </c>
      <c r="V856" s="20">
        <v>0</v>
      </c>
      <c r="W856" s="20">
        <v>0</v>
      </c>
      <c r="X856" s="20">
        <v>0</v>
      </c>
      <c r="Y856" s="20">
        <v>0</v>
      </c>
      <c r="Z856" s="20">
        <v>0</v>
      </c>
      <c r="AA856" s="20">
        <v>0</v>
      </c>
      <c r="AB856" s="20">
        <v>0</v>
      </c>
      <c r="AC856" s="20">
        <v>6987.5300000000007</v>
      </c>
      <c r="AD856" s="20">
        <v>0</v>
      </c>
      <c r="AE856" s="20">
        <v>0</v>
      </c>
      <c r="AF856" s="22" t="s">
        <v>265</v>
      </c>
      <c r="AG856" s="22">
        <v>2021</v>
      </c>
      <c r="AH856" s="23">
        <v>2021</v>
      </c>
      <c r="BZ856" s="52"/>
      <c r="CD856" s="10" t="e">
        <f t="shared" si="53"/>
        <v>#N/A</v>
      </c>
    </row>
    <row r="857" spans="1:82" ht="61.5" x14ac:dyDescent="0.85">
      <c r="A857" s="10">
        <v>1</v>
      </c>
      <c r="B857" s="48">
        <f>SUBTOTAL(103,$A$558:A857)</f>
        <v>286</v>
      </c>
      <c r="C857" s="13" t="s">
        <v>1180</v>
      </c>
      <c r="D857" s="20">
        <v>1880228.76</v>
      </c>
      <c r="E857" s="26">
        <v>0</v>
      </c>
      <c r="F857" s="26">
        <v>0</v>
      </c>
      <c r="G857" s="20">
        <v>0</v>
      </c>
      <c r="H857" s="26">
        <v>0</v>
      </c>
      <c r="I857" s="26">
        <v>0</v>
      </c>
      <c r="J857" s="26">
        <v>0</v>
      </c>
      <c r="K857" s="55">
        <v>0</v>
      </c>
      <c r="L857" s="20">
        <v>0</v>
      </c>
      <c r="M857" s="20">
        <v>0</v>
      </c>
      <c r="N857" s="20">
        <v>0</v>
      </c>
      <c r="O857" s="26">
        <v>0</v>
      </c>
      <c r="P857" s="26">
        <v>0</v>
      </c>
      <c r="Q857" s="20">
        <v>0</v>
      </c>
      <c r="R857" s="20">
        <v>0</v>
      </c>
      <c r="S857" s="27">
        <v>84.3</v>
      </c>
      <c r="T857" s="27">
        <v>1861520.48</v>
      </c>
      <c r="U857" s="20">
        <v>0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0">
        <v>0</v>
      </c>
      <c r="AC857" s="27">
        <v>18708.28</v>
      </c>
      <c r="AD857" s="20">
        <v>0</v>
      </c>
      <c r="AE857" s="20">
        <v>0</v>
      </c>
      <c r="AF857" s="22" t="s">
        <v>265</v>
      </c>
      <c r="AG857" s="22">
        <v>2021</v>
      </c>
      <c r="AH857" s="23">
        <v>2021</v>
      </c>
      <c r="BZ857" s="52"/>
      <c r="CD857" s="10" t="e">
        <f t="shared" si="53"/>
        <v>#N/A</v>
      </c>
    </row>
    <row r="858" spans="1:82" ht="61.5" x14ac:dyDescent="0.85">
      <c r="B858" s="13" t="s">
        <v>1245</v>
      </c>
      <c r="C858" s="13"/>
      <c r="D858" s="183">
        <v>215800.95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55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0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0</v>
      </c>
      <c r="AA858" s="20">
        <v>0</v>
      </c>
      <c r="AB858" s="20">
        <v>0</v>
      </c>
      <c r="AC858" s="20">
        <v>0</v>
      </c>
      <c r="AD858" s="20">
        <v>215800.95</v>
      </c>
      <c r="AE858" s="20">
        <v>0</v>
      </c>
      <c r="AF858" s="53" t="s">
        <v>723</v>
      </c>
      <c r="AG858" s="53" t="s">
        <v>723</v>
      </c>
      <c r="AH858" s="64" t="s">
        <v>723</v>
      </c>
      <c r="AT858" s="10" t="e">
        <f>VLOOKUP(C858,AW:AX,2,FALSE)</f>
        <v>#N/A</v>
      </c>
      <c r="BY858" s="69"/>
      <c r="BZ858" s="52">
        <v>3284631.43</v>
      </c>
      <c r="CD858" s="10" t="e">
        <f t="shared" si="53"/>
        <v>#N/A</v>
      </c>
    </row>
    <row r="859" spans="1:82" ht="61.5" x14ac:dyDescent="0.85">
      <c r="A859" s="10">
        <v>1</v>
      </c>
      <c r="B859" s="48">
        <f>SUBTOTAL(103,$A$558:A859)</f>
        <v>287</v>
      </c>
      <c r="C859" s="13" t="s">
        <v>1246</v>
      </c>
      <c r="D859" s="20">
        <v>105800.95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55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20">
        <v>0</v>
      </c>
      <c r="U859" s="20">
        <v>0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105800.95</v>
      </c>
      <c r="AE859" s="20">
        <v>0</v>
      </c>
      <c r="AF859" s="22">
        <v>2021</v>
      </c>
      <c r="AG859" s="22" t="s">
        <v>265</v>
      </c>
      <c r="AH859" s="22" t="s">
        <v>265</v>
      </c>
      <c r="BZ859" s="52"/>
      <c r="CD859" s="10" t="e">
        <f t="shared" si="53"/>
        <v>#N/A</v>
      </c>
    </row>
    <row r="860" spans="1:82" ht="61.5" x14ac:dyDescent="0.85">
      <c r="A860" s="10">
        <v>1</v>
      </c>
      <c r="B860" s="48">
        <f>SUBTOTAL(103,$A$558:A860)</f>
        <v>288</v>
      </c>
      <c r="C860" s="78" t="s">
        <v>242</v>
      </c>
      <c r="D860" s="20">
        <v>110000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55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20">
        <v>0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110000</v>
      </c>
      <c r="AE860" s="20">
        <v>0</v>
      </c>
      <c r="AF860" s="22">
        <v>2021</v>
      </c>
      <c r="AG860" s="22" t="s">
        <v>265</v>
      </c>
      <c r="AH860" s="22" t="s">
        <v>265</v>
      </c>
      <c r="AT860" s="10" t="e">
        <f>VLOOKUP(C860,AW:AX,2,FALSE)</f>
        <v>#N/A</v>
      </c>
      <c r="BZ860" s="52"/>
    </row>
    <row r="861" spans="1:82" ht="61.5" x14ac:dyDescent="0.85">
      <c r="B861" s="13" t="s">
        <v>797</v>
      </c>
      <c r="C861" s="13"/>
      <c r="D861" s="183">
        <v>379110.22000000003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55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41.6</v>
      </c>
      <c r="T861" s="20">
        <v>373535.21</v>
      </c>
      <c r="U861" s="20">
        <v>0</v>
      </c>
      <c r="V861" s="20">
        <v>0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5575.01</v>
      </c>
      <c r="AD861" s="20">
        <v>0</v>
      </c>
      <c r="AE861" s="20">
        <v>0</v>
      </c>
      <c r="AF861" s="53" t="s">
        <v>723</v>
      </c>
      <c r="AG861" s="53" t="s">
        <v>723</v>
      </c>
      <c r="AH861" s="64" t="s">
        <v>723</v>
      </c>
      <c r="AT861" s="10" t="e">
        <f>VLOOKUP(C861,AW:AX,2,FALSE)</f>
        <v>#N/A</v>
      </c>
      <c r="BY861" s="69"/>
      <c r="BZ861" s="52">
        <v>3284631.43</v>
      </c>
      <c r="CD861" s="10" t="e">
        <f t="shared" ref="CD861:CD892" si="54">VLOOKUP(C861,CE:CF,2,FALSE)</f>
        <v>#N/A</v>
      </c>
    </row>
    <row r="862" spans="1:82" ht="61.5" x14ac:dyDescent="0.85">
      <c r="A862" s="10">
        <v>1</v>
      </c>
      <c r="B862" s="48">
        <f>SUBTOTAL(103,$A$558:A862)</f>
        <v>289</v>
      </c>
      <c r="C862" s="13" t="s">
        <v>1184</v>
      </c>
      <c r="D862" s="20">
        <v>379110.22000000003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55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41.6</v>
      </c>
      <c r="T862" s="27">
        <v>373535.21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5575.01</v>
      </c>
      <c r="AD862" s="20">
        <v>0</v>
      </c>
      <c r="AE862" s="20">
        <v>0</v>
      </c>
      <c r="AF862" s="22" t="s">
        <v>265</v>
      </c>
      <c r="AG862" s="22">
        <v>2021</v>
      </c>
      <c r="AH862" s="23">
        <v>2021</v>
      </c>
      <c r="BZ862" s="52"/>
      <c r="CD862" s="10" t="e">
        <f t="shared" si="54"/>
        <v>#N/A</v>
      </c>
    </row>
    <row r="863" spans="1:82" ht="61.5" x14ac:dyDescent="0.85">
      <c r="B863" s="13" t="s">
        <v>839</v>
      </c>
      <c r="C863" s="13"/>
      <c r="D863" s="183">
        <v>62038.82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55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0</v>
      </c>
      <c r="U863" s="20">
        <v>0</v>
      </c>
      <c r="V863" s="20">
        <v>0</v>
      </c>
      <c r="W863" s="20">
        <v>0</v>
      </c>
      <c r="X863" s="20">
        <v>0</v>
      </c>
      <c r="Y863" s="20">
        <v>0</v>
      </c>
      <c r="Z863" s="20">
        <v>0</v>
      </c>
      <c r="AA863" s="20">
        <v>0</v>
      </c>
      <c r="AB863" s="20">
        <v>0</v>
      </c>
      <c r="AC863" s="20">
        <v>0</v>
      </c>
      <c r="AD863" s="20">
        <v>62038.82</v>
      </c>
      <c r="AE863" s="20">
        <v>0</v>
      </c>
      <c r="AF863" s="53" t="s">
        <v>723</v>
      </c>
      <c r="AG863" s="53" t="s">
        <v>723</v>
      </c>
      <c r="AH863" s="64" t="s">
        <v>723</v>
      </c>
      <c r="AT863" s="10" t="e">
        <f t="shared" ref="AT863:AT878" si="55">VLOOKUP(C863,AW:AX,2,FALSE)</f>
        <v>#N/A</v>
      </c>
      <c r="BY863" s="69"/>
      <c r="BZ863" s="52">
        <v>2255220</v>
      </c>
      <c r="CD863" s="10" t="e">
        <f t="shared" si="54"/>
        <v>#N/A</v>
      </c>
    </row>
    <row r="864" spans="1:82" ht="61.5" x14ac:dyDescent="0.85">
      <c r="A864" s="10">
        <v>1</v>
      </c>
      <c r="B864" s="48">
        <f>SUBTOTAL(103,$A$558:A864)</f>
        <v>290</v>
      </c>
      <c r="C864" s="13" t="s">
        <v>239</v>
      </c>
      <c r="D864" s="20">
        <v>62038.82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55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0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0</v>
      </c>
      <c r="AA864" s="20">
        <v>0</v>
      </c>
      <c r="AB864" s="20">
        <v>0</v>
      </c>
      <c r="AC864" s="20">
        <v>0</v>
      </c>
      <c r="AD864" s="20">
        <v>62038.82</v>
      </c>
      <c r="AE864" s="20">
        <v>0</v>
      </c>
      <c r="AF864" s="22">
        <v>2021</v>
      </c>
      <c r="AG864" s="22" t="s">
        <v>265</v>
      </c>
      <c r="AH864" s="22" t="s">
        <v>265</v>
      </c>
      <c r="AT864" s="10" t="e">
        <f t="shared" si="55"/>
        <v>#N/A</v>
      </c>
      <c r="BZ864" s="52"/>
      <c r="CD864" s="10" t="e">
        <f t="shared" si="54"/>
        <v>#N/A</v>
      </c>
    </row>
    <row r="865" spans="1:82" ht="61.5" x14ac:dyDescent="0.85">
      <c r="B865" s="13" t="s">
        <v>799</v>
      </c>
      <c r="C865" s="187"/>
      <c r="D865" s="183">
        <v>58765.81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55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0</v>
      </c>
      <c r="U865" s="20">
        <v>0</v>
      </c>
      <c r="V865" s="20">
        <v>0</v>
      </c>
      <c r="W865" s="20">
        <v>0</v>
      </c>
      <c r="X865" s="20">
        <v>0</v>
      </c>
      <c r="Y865" s="20">
        <v>0</v>
      </c>
      <c r="Z865" s="20">
        <v>0</v>
      </c>
      <c r="AA865" s="20">
        <v>0</v>
      </c>
      <c r="AB865" s="20">
        <v>0</v>
      </c>
      <c r="AC865" s="20">
        <v>0</v>
      </c>
      <c r="AD865" s="20">
        <v>58765.81</v>
      </c>
      <c r="AE865" s="20">
        <v>0</v>
      </c>
      <c r="AF865" s="53" t="s">
        <v>723</v>
      </c>
      <c r="AG865" s="53" t="s">
        <v>723</v>
      </c>
      <c r="AH865" s="64" t="s">
        <v>723</v>
      </c>
      <c r="AT865" s="10" t="e">
        <f t="shared" si="55"/>
        <v>#N/A</v>
      </c>
      <c r="BY865" s="69"/>
      <c r="BZ865" s="52">
        <v>2610900</v>
      </c>
      <c r="CD865" s="10" t="e">
        <f t="shared" si="54"/>
        <v>#N/A</v>
      </c>
    </row>
    <row r="866" spans="1:82" ht="61.5" x14ac:dyDescent="0.85">
      <c r="A866" s="10">
        <v>1</v>
      </c>
      <c r="B866" s="48">
        <f>SUBTOTAL(103,$A$558:A866)</f>
        <v>291</v>
      </c>
      <c r="C866" s="14" t="s">
        <v>2224</v>
      </c>
      <c r="D866" s="20">
        <v>58765.81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55">
        <v>0</v>
      </c>
      <c r="L866" s="20">
        <v>0</v>
      </c>
      <c r="M866" s="20">
        <v>0</v>
      </c>
      <c r="N866" s="1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0">
        <v>0</v>
      </c>
      <c r="AC866" s="20">
        <v>0</v>
      </c>
      <c r="AD866" s="79">
        <v>58765.81</v>
      </c>
      <c r="AE866" s="20">
        <v>0</v>
      </c>
      <c r="AF866" s="22">
        <v>2021</v>
      </c>
      <c r="AG866" s="22" t="s">
        <v>265</v>
      </c>
      <c r="AH866" s="22" t="s">
        <v>265</v>
      </c>
      <c r="AT866" s="10" t="e">
        <f t="shared" si="55"/>
        <v>#N/A</v>
      </c>
      <c r="BZ866" s="52"/>
      <c r="CD866" s="10" t="e">
        <f t="shared" si="54"/>
        <v>#N/A</v>
      </c>
    </row>
    <row r="867" spans="1:82" ht="61.5" x14ac:dyDescent="0.85">
      <c r="B867" s="13" t="s">
        <v>840</v>
      </c>
      <c r="C867" s="187"/>
      <c r="D867" s="183">
        <v>4234812.59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55">
        <v>0</v>
      </c>
      <c r="L867" s="20">
        <v>0</v>
      </c>
      <c r="M867" s="20">
        <v>500</v>
      </c>
      <c r="N867" s="20">
        <v>4100000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0">
        <v>0</v>
      </c>
      <c r="AC867" s="20">
        <v>61500</v>
      </c>
      <c r="AD867" s="20">
        <v>73312.59</v>
      </c>
      <c r="AE867" s="20">
        <v>0</v>
      </c>
      <c r="AF867" s="53" t="s">
        <v>723</v>
      </c>
      <c r="AG867" s="53" t="s">
        <v>723</v>
      </c>
      <c r="AH867" s="64" t="s">
        <v>723</v>
      </c>
      <c r="AT867" s="10" t="e">
        <f t="shared" si="55"/>
        <v>#N/A</v>
      </c>
      <c r="BY867" s="69"/>
      <c r="BZ867" s="52">
        <v>2610900</v>
      </c>
      <c r="CD867" s="10" t="e">
        <f t="shared" si="54"/>
        <v>#N/A</v>
      </c>
    </row>
    <row r="868" spans="1:82" ht="61.5" x14ac:dyDescent="0.85">
      <c r="A868" s="10">
        <v>1</v>
      </c>
      <c r="B868" s="48">
        <f>SUBTOTAL(103,$A$558:A868)</f>
        <v>292</v>
      </c>
      <c r="C868" s="14" t="s">
        <v>2</v>
      </c>
      <c r="D868" s="20">
        <v>4234812.59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55">
        <v>0</v>
      </c>
      <c r="L868" s="20">
        <v>0</v>
      </c>
      <c r="M868" s="20">
        <v>500</v>
      </c>
      <c r="N868" s="20">
        <v>4100000</v>
      </c>
      <c r="O868" s="20">
        <v>0</v>
      </c>
      <c r="P868" s="20">
        <v>0</v>
      </c>
      <c r="Q868" s="20">
        <v>0</v>
      </c>
      <c r="R868" s="20">
        <v>0</v>
      </c>
      <c r="S868" s="20">
        <v>0</v>
      </c>
      <c r="T868" s="20">
        <v>0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0</v>
      </c>
      <c r="AA868" s="20">
        <v>0</v>
      </c>
      <c r="AB868" s="20">
        <v>0</v>
      </c>
      <c r="AC868" s="20">
        <v>61500</v>
      </c>
      <c r="AD868" s="20">
        <v>73312.59</v>
      </c>
      <c r="AE868" s="20">
        <v>0</v>
      </c>
      <c r="AF868" s="22">
        <v>2021</v>
      </c>
      <c r="AG868" s="22">
        <v>2021</v>
      </c>
      <c r="AH868" s="23">
        <v>2021</v>
      </c>
      <c r="AT868" s="10" t="e">
        <f t="shared" si="55"/>
        <v>#N/A</v>
      </c>
      <c r="BZ868" s="52"/>
      <c r="CD868" s="10" t="e">
        <f t="shared" si="54"/>
        <v>#N/A</v>
      </c>
    </row>
    <row r="869" spans="1:82" ht="61.5" x14ac:dyDescent="0.85">
      <c r="B869" s="13" t="s">
        <v>841</v>
      </c>
      <c r="C869" s="14"/>
      <c r="D869" s="183">
        <v>5053304.26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55">
        <v>0</v>
      </c>
      <c r="L869" s="20">
        <v>0</v>
      </c>
      <c r="M869" s="20">
        <v>600</v>
      </c>
      <c r="N869" s="20">
        <v>4920000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20">
        <v>0</v>
      </c>
      <c r="U869" s="20">
        <v>0</v>
      </c>
      <c r="V869" s="20">
        <v>0</v>
      </c>
      <c r="W869" s="20">
        <v>0</v>
      </c>
      <c r="X869" s="20">
        <v>0</v>
      </c>
      <c r="Y869" s="20">
        <v>0</v>
      </c>
      <c r="Z869" s="20">
        <v>0</v>
      </c>
      <c r="AA869" s="20">
        <v>0</v>
      </c>
      <c r="AB869" s="20">
        <v>0</v>
      </c>
      <c r="AC869" s="20">
        <v>73800</v>
      </c>
      <c r="AD869" s="20">
        <v>59504.26</v>
      </c>
      <c r="AE869" s="20">
        <v>0</v>
      </c>
      <c r="AF869" s="53" t="s">
        <v>723</v>
      </c>
      <c r="AG869" s="53" t="s">
        <v>723</v>
      </c>
      <c r="AH869" s="64" t="s">
        <v>723</v>
      </c>
      <c r="AT869" s="10" t="e">
        <f t="shared" si="55"/>
        <v>#N/A</v>
      </c>
      <c r="BY869" s="69"/>
      <c r="BZ869" s="52">
        <v>3133080</v>
      </c>
      <c r="CB869" s="52">
        <f>BZ869-D869</f>
        <v>-1920224.2599999998</v>
      </c>
      <c r="CD869" s="10" t="e">
        <f t="shared" si="54"/>
        <v>#N/A</v>
      </c>
    </row>
    <row r="870" spans="1:82" ht="61.5" x14ac:dyDescent="0.85">
      <c r="A870" s="10">
        <v>1</v>
      </c>
      <c r="B870" s="48">
        <f>SUBTOTAL(103,$A$558:A870)</f>
        <v>293</v>
      </c>
      <c r="C870" s="14" t="s">
        <v>1</v>
      </c>
      <c r="D870" s="20">
        <v>5053304.26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55">
        <v>0</v>
      </c>
      <c r="L870" s="20">
        <v>0</v>
      </c>
      <c r="M870" s="20">
        <v>600</v>
      </c>
      <c r="N870" s="19">
        <v>4920000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0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0</v>
      </c>
      <c r="AA870" s="20">
        <v>0</v>
      </c>
      <c r="AB870" s="20">
        <v>0</v>
      </c>
      <c r="AC870" s="20">
        <v>73800</v>
      </c>
      <c r="AD870" s="20">
        <v>59504.26</v>
      </c>
      <c r="AE870" s="20">
        <v>0</v>
      </c>
      <c r="AF870" s="22">
        <v>2021</v>
      </c>
      <c r="AG870" s="22">
        <v>2021</v>
      </c>
      <c r="AH870" s="23">
        <v>2021</v>
      </c>
      <c r="AT870" s="10" t="e">
        <f t="shared" si="55"/>
        <v>#N/A</v>
      </c>
      <c r="BZ870" s="52"/>
      <c r="CD870" s="10" t="e">
        <f t="shared" si="54"/>
        <v>#N/A</v>
      </c>
    </row>
    <row r="871" spans="1:82" ht="61.5" x14ac:dyDescent="0.85">
      <c r="B871" s="13" t="s">
        <v>2387</v>
      </c>
      <c r="C871" s="14"/>
      <c r="D871" s="183">
        <v>91073.72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55">
        <v>0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20">
        <v>0</v>
      </c>
      <c r="U871" s="20">
        <v>0</v>
      </c>
      <c r="V871" s="20">
        <v>0</v>
      </c>
      <c r="W871" s="20">
        <v>0</v>
      </c>
      <c r="X871" s="20">
        <v>0</v>
      </c>
      <c r="Y871" s="20">
        <v>0</v>
      </c>
      <c r="Z871" s="20">
        <v>0</v>
      </c>
      <c r="AA871" s="20">
        <v>0</v>
      </c>
      <c r="AB871" s="20">
        <v>0</v>
      </c>
      <c r="AC871" s="20">
        <v>0</v>
      </c>
      <c r="AD871" s="20">
        <v>91073.72</v>
      </c>
      <c r="AE871" s="20">
        <v>0</v>
      </c>
      <c r="AF871" s="53" t="s">
        <v>723</v>
      </c>
      <c r="AG871" s="53" t="s">
        <v>723</v>
      </c>
      <c r="AH871" s="64" t="s">
        <v>723</v>
      </c>
      <c r="AT871" s="10" t="e">
        <f t="shared" si="55"/>
        <v>#N/A</v>
      </c>
      <c r="BY871" s="69"/>
      <c r="BZ871" s="52">
        <v>3133080</v>
      </c>
      <c r="CB871" s="52">
        <f>BZ871-D871</f>
        <v>3042006.28</v>
      </c>
      <c r="CD871" s="10" t="e">
        <f t="shared" si="54"/>
        <v>#N/A</v>
      </c>
    </row>
    <row r="872" spans="1:82" ht="61.5" x14ac:dyDescent="0.85">
      <c r="A872" s="10">
        <v>1</v>
      </c>
      <c r="B872" s="48">
        <f>SUBTOTAL(103,$A$558:A872)</f>
        <v>294</v>
      </c>
      <c r="C872" s="14" t="s">
        <v>2388</v>
      </c>
      <c r="D872" s="20">
        <v>91073.72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55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20">
        <v>0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0</v>
      </c>
      <c r="AA872" s="20">
        <v>0</v>
      </c>
      <c r="AB872" s="20">
        <v>0</v>
      </c>
      <c r="AC872" s="20">
        <v>0</v>
      </c>
      <c r="AD872" s="20">
        <v>91073.72</v>
      </c>
      <c r="AE872" s="20">
        <v>0</v>
      </c>
      <c r="AF872" s="22">
        <v>2021</v>
      </c>
      <c r="AG872" s="22" t="s">
        <v>265</v>
      </c>
      <c r="AH872" s="22" t="s">
        <v>265</v>
      </c>
      <c r="AT872" s="10" t="e">
        <f t="shared" si="55"/>
        <v>#N/A</v>
      </c>
      <c r="BZ872" s="52"/>
      <c r="CD872" s="10" t="e">
        <f t="shared" si="54"/>
        <v>#N/A</v>
      </c>
    </row>
    <row r="873" spans="1:82" ht="61.5" x14ac:dyDescent="0.85">
      <c r="B873" s="13" t="s">
        <v>800</v>
      </c>
      <c r="C873" s="178"/>
      <c r="D873" s="183">
        <v>105976.66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55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0</v>
      </c>
      <c r="U873" s="20">
        <v>0</v>
      </c>
      <c r="V873" s="20">
        <v>0</v>
      </c>
      <c r="W873" s="20">
        <v>0</v>
      </c>
      <c r="X873" s="20">
        <v>0</v>
      </c>
      <c r="Y873" s="20">
        <v>0</v>
      </c>
      <c r="Z873" s="20">
        <v>0</v>
      </c>
      <c r="AA873" s="20">
        <v>0</v>
      </c>
      <c r="AB873" s="20">
        <v>0</v>
      </c>
      <c r="AC873" s="20">
        <v>0</v>
      </c>
      <c r="AD873" s="20">
        <v>105976.66</v>
      </c>
      <c r="AE873" s="20">
        <v>0</v>
      </c>
      <c r="AF873" s="53" t="s">
        <v>723</v>
      </c>
      <c r="AG873" s="53" t="s">
        <v>723</v>
      </c>
      <c r="AH873" s="64" t="s">
        <v>723</v>
      </c>
      <c r="AT873" s="10" t="e">
        <f t="shared" si="55"/>
        <v>#N/A</v>
      </c>
      <c r="BY873" s="69"/>
      <c r="BZ873" s="52">
        <v>7250046.1200000001</v>
      </c>
      <c r="CB873" s="52">
        <f>BZ873-D873</f>
        <v>7144069.46</v>
      </c>
      <c r="CD873" s="10" t="e">
        <f t="shared" si="54"/>
        <v>#N/A</v>
      </c>
    </row>
    <row r="874" spans="1:82" ht="61.5" x14ac:dyDescent="0.85">
      <c r="A874" s="10">
        <v>1</v>
      </c>
      <c r="B874" s="48">
        <f>SUBTOTAL(103,$A$558:A874)</f>
        <v>295</v>
      </c>
      <c r="C874" s="13" t="s">
        <v>667</v>
      </c>
      <c r="D874" s="20">
        <v>105976.66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55">
        <v>0</v>
      </c>
      <c r="L874" s="20">
        <v>0</v>
      </c>
      <c r="M874" s="20">
        <v>0</v>
      </c>
      <c r="N874" s="19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20">
        <v>0</v>
      </c>
      <c r="U874" s="20">
        <v>0</v>
      </c>
      <c r="V874" s="20">
        <v>0</v>
      </c>
      <c r="W874" s="20">
        <v>0</v>
      </c>
      <c r="X874" s="20">
        <v>0</v>
      </c>
      <c r="Y874" s="20">
        <v>0</v>
      </c>
      <c r="Z874" s="20">
        <v>0</v>
      </c>
      <c r="AA874" s="20">
        <v>0</v>
      </c>
      <c r="AB874" s="20">
        <v>0</v>
      </c>
      <c r="AC874" s="20">
        <v>0</v>
      </c>
      <c r="AD874" s="20">
        <v>105976.66</v>
      </c>
      <c r="AE874" s="20">
        <v>0</v>
      </c>
      <c r="AF874" s="22">
        <v>2021</v>
      </c>
      <c r="AG874" s="22" t="s">
        <v>265</v>
      </c>
      <c r="AH874" s="22" t="s">
        <v>265</v>
      </c>
      <c r="AT874" s="10" t="e">
        <f t="shared" si="55"/>
        <v>#N/A</v>
      </c>
      <c r="BZ874" s="52"/>
      <c r="CD874" s="10" t="e">
        <f t="shared" si="54"/>
        <v>#N/A</v>
      </c>
    </row>
    <row r="875" spans="1:82" ht="61.5" x14ac:dyDescent="0.85">
      <c r="B875" s="13" t="s">
        <v>842</v>
      </c>
      <c r="C875" s="13"/>
      <c r="D875" s="183">
        <v>65297.52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55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0</v>
      </c>
      <c r="U875" s="20">
        <v>0</v>
      </c>
      <c r="V875" s="20">
        <v>0</v>
      </c>
      <c r="W875" s="20">
        <v>0</v>
      </c>
      <c r="X875" s="20">
        <v>0</v>
      </c>
      <c r="Y875" s="20">
        <v>0</v>
      </c>
      <c r="Z875" s="20">
        <v>0</v>
      </c>
      <c r="AA875" s="20">
        <v>0</v>
      </c>
      <c r="AB875" s="20">
        <v>0</v>
      </c>
      <c r="AC875" s="20">
        <v>0</v>
      </c>
      <c r="AD875" s="20">
        <v>65297.52</v>
      </c>
      <c r="AE875" s="20">
        <v>0</v>
      </c>
      <c r="AF875" s="53" t="s">
        <v>723</v>
      </c>
      <c r="AG875" s="53" t="s">
        <v>723</v>
      </c>
      <c r="AH875" s="64" t="s">
        <v>723</v>
      </c>
      <c r="AT875" s="10" t="e">
        <f t="shared" si="55"/>
        <v>#N/A</v>
      </c>
      <c r="BY875" s="69"/>
      <c r="BZ875" s="52">
        <v>2473090.71</v>
      </c>
      <c r="CB875" s="52">
        <f>BZ875-D875</f>
        <v>2407793.19</v>
      </c>
      <c r="CD875" s="10" t="e">
        <f t="shared" si="54"/>
        <v>#N/A</v>
      </c>
    </row>
    <row r="876" spans="1:82" ht="61.5" x14ac:dyDescent="0.85">
      <c r="A876" s="10">
        <v>1</v>
      </c>
      <c r="B876" s="48">
        <f>SUBTOTAL(103,$A$558:A876)</f>
        <v>296</v>
      </c>
      <c r="C876" s="13" t="s">
        <v>673</v>
      </c>
      <c r="D876" s="20">
        <v>65297.52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55">
        <v>0</v>
      </c>
      <c r="L876" s="20">
        <v>0</v>
      </c>
      <c r="M876" s="20">
        <v>0</v>
      </c>
      <c r="N876" s="19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0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0</v>
      </c>
      <c r="AB876" s="20">
        <v>0</v>
      </c>
      <c r="AC876" s="20">
        <v>0</v>
      </c>
      <c r="AD876" s="27">
        <v>65297.52</v>
      </c>
      <c r="AE876" s="20">
        <v>0</v>
      </c>
      <c r="AF876" s="22">
        <v>2021</v>
      </c>
      <c r="AG876" s="22" t="s">
        <v>265</v>
      </c>
      <c r="AH876" s="22" t="s">
        <v>265</v>
      </c>
      <c r="AT876" s="10" t="e">
        <f t="shared" si="55"/>
        <v>#N/A</v>
      </c>
      <c r="BZ876" s="52"/>
      <c r="CD876" s="10" t="e">
        <f t="shared" si="54"/>
        <v>#N/A</v>
      </c>
    </row>
    <row r="877" spans="1:82" ht="61.5" x14ac:dyDescent="0.85">
      <c r="B877" s="13" t="s">
        <v>801</v>
      </c>
      <c r="C877" s="13"/>
      <c r="D877" s="183">
        <v>3151593.0799999996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55">
        <v>0</v>
      </c>
      <c r="L877" s="20">
        <v>0</v>
      </c>
      <c r="M877" s="20">
        <v>762.8</v>
      </c>
      <c r="N877" s="20">
        <v>3000784.51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0</v>
      </c>
      <c r="U877" s="20">
        <v>0</v>
      </c>
      <c r="V877" s="20">
        <v>0</v>
      </c>
      <c r="W877" s="20">
        <v>0</v>
      </c>
      <c r="X877" s="20">
        <v>0</v>
      </c>
      <c r="Y877" s="20">
        <v>0</v>
      </c>
      <c r="Z877" s="20">
        <v>0</v>
      </c>
      <c r="AA877" s="20">
        <v>0</v>
      </c>
      <c r="AB877" s="20">
        <v>0</v>
      </c>
      <c r="AC877" s="20">
        <v>45011.77</v>
      </c>
      <c r="AD877" s="20">
        <v>105796.8</v>
      </c>
      <c r="AE877" s="20">
        <v>0</v>
      </c>
      <c r="AF877" s="53" t="s">
        <v>723</v>
      </c>
      <c r="AG877" s="53" t="s">
        <v>723</v>
      </c>
      <c r="AH877" s="64" t="s">
        <v>723</v>
      </c>
      <c r="AT877" s="10" t="e">
        <f t="shared" si="55"/>
        <v>#N/A</v>
      </c>
      <c r="BY877" s="69"/>
      <c r="BZ877" s="52">
        <v>2622646.19</v>
      </c>
      <c r="CB877" s="52">
        <f>BZ877-D877</f>
        <v>-528946.88999999966</v>
      </c>
      <c r="CD877" s="10" t="e">
        <f t="shared" si="54"/>
        <v>#N/A</v>
      </c>
    </row>
    <row r="878" spans="1:82" ht="61.5" x14ac:dyDescent="0.85">
      <c r="A878" s="10">
        <v>1</v>
      </c>
      <c r="B878" s="48">
        <f>SUBTOTAL(103,$A$558:A878)</f>
        <v>297</v>
      </c>
      <c r="C878" s="13" t="s">
        <v>670</v>
      </c>
      <c r="D878" s="20">
        <v>105796.8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55">
        <v>0</v>
      </c>
      <c r="L878" s="20">
        <v>0</v>
      </c>
      <c r="M878" s="20">
        <v>0</v>
      </c>
      <c r="N878" s="19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0</v>
      </c>
      <c r="U878" s="20">
        <v>0</v>
      </c>
      <c r="V878" s="20">
        <v>0</v>
      </c>
      <c r="W878" s="20">
        <v>0</v>
      </c>
      <c r="X878" s="20">
        <v>0</v>
      </c>
      <c r="Y878" s="20">
        <v>0</v>
      </c>
      <c r="Z878" s="20">
        <v>0</v>
      </c>
      <c r="AA878" s="20">
        <v>0</v>
      </c>
      <c r="AB878" s="20">
        <v>0</v>
      </c>
      <c r="AC878" s="20">
        <v>0</v>
      </c>
      <c r="AD878" s="20">
        <v>105796.8</v>
      </c>
      <c r="AE878" s="20">
        <v>0</v>
      </c>
      <c r="AF878" s="22">
        <v>2021</v>
      </c>
      <c r="AG878" s="22" t="s">
        <v>265</v>
      </c>
      <c r="AH878" s="22" t="s">
        <v>265</v>
      </c>
      <c r="AT878" s="10" t="e">
        <f t="shared" si="55"/>
        <v>#N/A</v>
      </c>
      <c r="BZ878" s="52"/>
      <c r="CD878" s="10" t="e">
        <f t="shared" si="54"/>
        <v>#N/A</v>
      </c>
    </row>
    <row r="879" spans="1:82" ht="61.5" x14ac:dyDescent="0.85">
      <c r="A879" s="10">
        <v>1</v>
      </c>
      <c r="B879" s="48">
        <f>SUBTOTAL(103,$A$558:A879)</f>
        <v>298</v>
      </c>
      <c r="C879" s="13" t="s">
        <v>1515</v>
      </c>
      <c r="D879" s="20">
        <v>3045796.28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55">
        <v>0</v>
      </c>
      <c r="L879" s="20">
        <v>0</v>
      </c>
      <c r="M879" s="20">
        <v>762.8</v>
      </c>
      <c r="N879" s="27">
        <v>3000784.51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0</v>
      </c>
      <c r="U879" s="20">
        <v>0</v>
      </c>
      <c r="V879" s="20">
        <v>0</v>
      </c>
      <c r="W879" s="20">
        <v>0</v>
      </c>
      <c r="X879" s="20">
        <v>0</v>
      </c>
      <c r="Y879" s="20">
        <v>0</v>
      </c>
      <c r="Z879" s="20">
        <v>0</v>
      </c>
      <c r="AA879" s="20">
        <v>0</v>
      </c>
      <c r="AB879" s="20">
        <v>0</v>
      </c>
      <c r="AC879" s="20">
        <v>45011.77</v>
      </c>
      <c r="AD879" s="20">
        <v>0</v>
      </c>
      <c r="AE879" s="20">
        <v>0</v>
      </c>
      <c r="AF879" s="22" t="s">
        <v>265</v>
      </c>
      <c r="AG879" s="22">
        <v>2021</v>
      </c>
      <c r="AH879" s="23">
        <v>2021</v>
      </c>
      <c r="BZ879" s="52"/>
      <c r="CD879" s="10">
        <f t="shared" si="54"/>
        <v>762.8</v>
      </c>
    </row>
    <row r="880" spans="1:82" ht="61.5" x14ac:dyDescent="0.85">
      <c r="B880" s="13" t="s">
        <v>803</v>
      </c>
      <c r="C880" s="178"/>
      <c r="D880" s="183">
        <v>22338215.84</v>
      </c>
      <c r="E880" s="20">
        <v>0</v>
      </c>
      <c r="F880" s="20">
        <v>0</v>
      </c>
      <c r="G880" s="20">
        <v>796456.11</v>
      </c>
      <c r="H880" s="20">
        <v>94173.67</v>
      </c>
      <c r="I880" s="20">
        <v>0</v>
      </c>
      <c r="J880" s="20">
        <v>0</v>
      </c>
      <c r="K880" s="55">
        <v>0</v>
      </c>
      <c r="L880" s="20">
        <v>0</v>
      </c>
      <c r="M880" s="20">
        <v>3100.2</v>
      </c>
      <c r="N880" s="20">
        <v>15039683.699999999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0</v>
      </c>
      <c r="U880" s="20">
        <v>5487161</v>
      </c>
      <c r="V880" s="20">
        <v>0</v>
      </c>
      <c r="W880" s="20">
        <v>0</v>
      </c>
      <c r="X880" s="20">
        <v>0</v>
      </c>
      <c r="Y880" s="20">
        <v>0</v>
      </c>
      <c r="Z880" s="20">
        <v>0</v>
      </c>
      <c r="AA880" s="20">
        <v>0</v>
      </c>
      <c r="AB880" s="20">
        <v>0</v>
      </c>
      <c r="AC880" s="20">
        <v>226121.56</v>
      </c>
      <c r="AD880" s="20">
        <v>694619.8</v>
      </c>
      <c r="AE880" s="20">
        <v>0</v>
      </c>
      <c r="AF880" s="53" t="s">
        <v>723</v>
      </c>
      <c r="AG880" s="53" t="s">
        <v>723</v>
      </c>
      <c r="AH880" s="64" t="s">
        <v>723</v>
      </c>
      <c r="AT880" s="10" t="e">
        <f t="shared" ref="AT880:AT889" si="56">VLOOKUP(C880,AW:AX,2,FALSE)</f>
        <v>#N/A</v>
      </c>
      <c r="BY880" s="69"/>
      <c r="BZ880" s="52">
        <v>29283340</v>
      </c>
      <c r="CD880" s="10" t="e">
        <f t="shared" si="54"/>
        <v>#N/A</v>
      </c>
    </row>
    <row r="881" spans="1:82" ht="61.5" x14ac:dyDescent="0.85">
      <c r="A881" s="10">
        <v>1</v>
      </c>
      <c r="B881" s="48">
        <f>SUBTOTAL(103,$A$558:A881)</f>
        <v>299</v>
      </c>
      <c r="C881" s="13" t="s">
        <v>122</v>
      </c>
      <c r="D881" s="20">
        <v>119941.93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55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0</v>
      </c>
      <c r="U881" s="20">
        <v>0</v>
      </c>
      <c r="V881" s="20">
        <v>0</v>
      </c>
      <c r="W881" s="20">
        <v>0</v>
      </c>
      <c r="X881" s="20">
        <v>0</v>
      </c>
      <c r="Y881" s="20">
        <v>0</v>
      </c>
      <c r="Z881" s="20">
        <v>0</v>
      </c>
      <c r="AA881" s="20">
        <v>0</v>
      </c>
      <c r="AB881" s="20">
        <v>0</v>
      </c>
      <c r="AC881" s="20">
        <v>0</v>
      </c>
      <c r="AD881" s="20">
        <v>119941.93</v>
      </c>
      <c r="AE881" s="20">
        <v>0</v>
      </c>
      <c r="AF881" s="22">
        <v>2021</v>
      </c>
      <c r="AG881" s="22" t="s">
        <v>265</v>
      </c>
      <c r="AH881" s="22" t="s">
        <v>265</v>
      </c>
      <c r="AT881" s="10" t="e">
        <f t="shared" si="56"/>
        <v>#N/A</v>
      </c>
      <c r="BZ881" s="52"/>
      <c r="CD881" s="10" t="e">
        <f t="shared" si="54"/>
        <v>#N/A</v>
      </c>
    </row>
    <row r="882" spans="1:82" ht="61.5" x14ac:dyDescent="0.85">
      <c r="A882" s="10">
        <v>1</v>
      </c>
      <c r="B882" s="48">
        <f>SUBTOTAL(103,$A$558:A882)</f>
        <v>300</v>
      </c>
      <c r="C882" s="13" t="s">
        <v>127</v>
      </c>
      <c r="D882" s="20">
        <v>5544364.6500000004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55">
        <v>0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</v>
      </c>
      <c r="U882" s="20">
        <v>5487161</v>
      </c>
      <c r="V882" s="20">
        <v>0</v>
      </c>
      <c r="W882" s="20">
        <v>0</v>
      </c>
      <c r="X882" s="20">
        <v>0</v>
      </c>
      <c r="Y882" s="20">
        <v>0</v>
      </c>
      <c r="Z882" s="20">
        <v>0</v>
      </c>
      <c r="AA882" s="20">
        <v>0</v>
      </c>
      <c r="AB882" s="20">
        <v>0</v>
      </c>
      <c r="AC882" s="20">
        <v>57203.65</v>
      </c>
      <c r="AD882" s="20">
        <v>0</v>
      </c>
      <c r="AE882" s="20">
        <v>0</v>
      </c>
      <c r="AF882" s="22" t="s">
        <v>265</v>
      </c>
      <c r="AG882" s="22">
        <v>2021</v>
      </c>
      <c r="AH882" s="23">
        <v>2021</v>
      </c>
      <c r="AT882" s="10" t="e">
        <f t="shared" si="56"/>
        <v>#N/A</v>
      </c>
      <c r="BZ882" s="52"/>
      <c r="CD882" s="10" t="e">
        <f t="shared" si="54"/>
        <v>#N/A</v>
      </c>
    </row>
    <row r="883" spans="1:82" ht="61.5" x14ac:dyDescent="0.85">
      <c r="A883" s="10">
        <v>1</v>
      </c>
      <c r="B883" s="48">
        <f>SUBTOTAL(103,$A$558:A883)</f>
        <v>301</v>
      </c>
      <c r="C883" s="13" t="s">
        <v>125</v>
      </c>
      <c r="D883" s="20">
        <v>4164322.15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55">
        <v>0</v>
      </c>
      <c r="L883" s="20">
        <v>0</v>
      </c>
      <c r="M883" s="20">
        <v>897.57</v>
      </c>
      <c r="N883" s="20">
        <v>4121357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</v>
      </c>
      <c r="U883" s="20">
        <v>0</v>
      </c>
      <c r="V883" s="20">
        <v>0</v>
      </c>
      <c r="W883" s="20">
        <v>0</v>
      </c>
      <c r="X883" s="20">
        <v>0</v>
      </c>
      <c r="Y883" s="20">
        <v>0</v>
      </c>
      <c r="Z883" s="20">
        <v>0</v>
      </c>
      <c r="AA883" s="20">
        <v>0</v>
      </c>
      <c r="AB883" s="20">
        <v>0</v>
      </c>
      <c r="AC883" s="20">
        <v>42965.15</v>
      </c>
      <c r="AD883" s="20">
        <v>0</v>
      </c>
      <c r="AE883" s="20">
        <v>0</v>
      </c>
      <c r="AF883" s="22" t="s">
        <v>265</v>
      </c>
      <c r="AG883" s="22">
        <v>2021</v>
      </c>
      <c r="AH883" s="23">
        <v>2021</v>
      </c>
      <c r="AT883" s="10" t="e">
        <f t="shared" si="56"/>
        <v>#N/A</v>
      </c>
      <c r="BZ883" s="52"/>
      <c r="CD883" s="10" t="e">
        <f t="shared" si="54"/>
        <v>#N/A</v>
      </c>
    </row>
    <row r="884" spans="1:82" ht="61.5" x14ac:dyDescent="0.85">
      <c r="A884" s="10">
        <v>1</v>
      </c>
      <c r="B884" s="48">
        <f>SUBTOTAL(103,$A$558:A884)</f>
        <v>302</v>
      </c>
      <c r="C884" s="13" t="s">
        <v>128</v>
      </c>
      <c r="D884" s="20">
        <v>3561345.98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55">
        <v>0</v>
      </c>
      <c r="L884" s="20">
        <v>0</v>
      </c>
      <c r="M884" s="20">
        <v>643.1</v>
      </c>
      <c r="N884" s="20">
        <v>3524602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0</v>
      </c>
      <c r="AA884" s="20">
        <v>0</v>
      </c>
      <c r="AB884" s="20">
        <v>0</v>
      </c>
      <c r="AC884" s="27">
        <v>36743.980000000003</v>
      </c>
      <c r="AD884" s="20">
        <v>0</v>
      </c>
      <c r="AE884" s="20">
        <v>0</v>
      </c>
      <c r="AF884" s="22" t="s">
        <v>265</v>
      </c>
      <c r="AG884" s="22">
        <v>2021</v>
      </c>
      <c r="AH884" s="23">
        <v>2021</v>
      </c>
      <c r="AT884" s="10">
        <f t="shared" si="56"/>
        <v>1</v>
      </c>
      <c r="BZ884" s="52"/>
      <c r="CD884" s="10" t="e">
        <f t="shared" si="54"/>
        <v>#N/A</v>
      </c>
    </row>
    <row r="885" spans="1:82" ht="61.5" x14ac:dyDescent="0.85">
      <c r="A885" s="10">
        <v>1</v>
      </c>
      <c r="B885" s="48">
        <f>SUBTOTAL(103,$A$558:A885)</f>
        <v>303</v>
      </c>
      <c r="C885" s="13" t="s">
        <v>126</v>
      </c>
      <c r="D885" s="20">
        <v>2858655.04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55">
        <v>0</v>
      </c>
      <c r="L885" s="20">
        <v>0</v>
      </c>
      <c r="M885" s="20">
        <v>557.17999999999995</v>
      </c>
      <c r="N885" s="20">
        <v>2749022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</v>
      </c>
      <c r="U885" s="20">
        <v>0</v>
      </c>
      <c r="V885" s="20">
        <v>0</v>
      </c>
      <c r="W885" s="20">
        <v>0</v>
      </c>
      <c r="X885" s="20">
        <v>0</v>
      </c>
      <c r="Y885" s="20">
        <v>0</v>
      </c>
      <c r="Z885" s="20">
        <v>0</v>
      </c>
      <c r="AA885" s="20">
        <v>0</v>
      </c>
      <c r="AB885" s="20">
        <v>0</v>
      </c>
      <c r="AC885" s="20">
        <v>28658.55</v>
      </c>
      <c r="AD885" s="20">
        <v>80974.490000000005</v>
      </c>
      <c r="AE885" s="20">
        <v>0</v>
      </c>
      <c r="AF885" s="22">
        <v>2021</v>
      </c>
      <c r="AG885" s="22">
        <v>2021</v>
      </c>
      <c r="AH885" s="23">
        <v>2021</v>
      </c>
      <c r="AT885" s="10" t="e">
        <f t="shared" si="56"/>
        <v>#N/A</v>
      </c>
      <c r="BZ885" s="52"/>
      <c r="CD885" s="10" t="e">
        <f t="shared" si="54"/>
        <v>#N/A</v>
      </c>
    </row>
    <row r="886" spans="1:82" ht="61.5" x14ac:dyDescent="0.85">
      <c r="A886" s="10">
        <v>1</v>
      </c>
      <c r="B886" s="48">
        <f>SUBTOTAL(103,$A$558:A886)</f>
        <v>304</v>
      </c>
      <c r="C886" s="13" t="s">
        <v>123</v>
      </c>
      <c r="D886" s="20">
        <v>120068.08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55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0</v>
      </c>
      <c r="AA886" s="20">
        <v>0</v>
      </c>
      <c r="AB886" s="20">
        <v>0</v>
      </c>
      <c r="AC886" s="20">
        <v>0</v>
      </c>
      <c r="AD886" s="20">
        <v>120068.08</v>
      </c>
      <c r="AE886" s="20">
        <v>0</v>
      </c>
      <c r="AF886" s="22">
        <v>2021</v>
      </c>
      <c r="AG886" s="22" t="s">
        <v>265</v>
      </c>
      <c r="AH886" s="22" t="s">
        <v>265</v>
      </c>
      <c r="AT886" s="10" t="e">
        <f t="shared" si="56"/>
        <v>#N/A</v>
      </c>
      <c r="BZ886" s="52"/>
      <c r="CD886" s="10" t="e">
        <f t="shared" si="54"/>
        <v>#N/A</v>
      </c>
    </row>
    <row r="887" spans="1:82" ht="61.5" x14ac:dyDescent="0.85">
      <c r="A887" s="10">
        <v>1</v>
      </c>
      <c r="B887" s="48">
        <f>SUBTOTAL(103,$A$558:A887)</f>
        <v>305</v>
      </c>
      <c r="C887" s="13" t="s">
        <v>124</v>
      </c>
      <c r="D887" s="20">
        <v>119926.1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55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0</v>
      </c>
      <c r="W887" s="20">
        <v>0</v>
      </c>
      <c r="X887" s="20">
        <v>0</v>
      </c>
      <c r="Y887" s="20">
        <v>0</v>
      </c>
      <c r="Z887" s="20">
        <v>0</v>
      </c>
      <c r="AA887" s="20">
        <v>0</v>
      </c>
      <c r="AB887" s="20">
        <v>0</v>
      </c>
      <c r="AC887" s="20">
        <v>0</v>
      </c>
      <c r="AD887" s="20">
        <v>119926.1</v>
      </c>
      <c r="AE887" s="20">
        <v>0</v>
      </c>
      <c r="AF887" s="22">
        <v>2021</v>
      </c>
      <c r="AG887" s="22" t="s">
        <v>265</v>
      </c>
      <c r="AH887" s="22" t="s">
        <v>265</v>
      </c>
      <c r="AT887" s="10" t="e">
        <f t="shared" si="56"/>
        <v>#N/A</v>
      </c>
      <c r="BZ887" s="52"/>
      <c r="CD887" s="10" t="e">
        <f t="shared" si="54"/>
        <v>#N/A</v>
      </c>
    </row>
    <row r="888" spans="1:82" ht="61.5" x14ac:dyDescent="0.85">
      <c r="A888" s="10">
        <v>1</v>
      </c>
      <c r="B888" s="48">
        <f>SUBTOTAL(103,$A$558:A888)</f>
        <v>306</v>
      </c>
      <c r="C888" s="13" t="s">
        <v>129</v>
      </c>
      <c r="D888" s="20">
        <v>194982.26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55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0</v>
      </c>
      <c r="AA888" s="20">
        <v>0</v>
      </c>
      <c r="AB888" s="20">
        <v>0</v>
      </c>
      <c r="AC888" s="20">
        <v>0</v>
      </c>
      <c r="AD888" s="20">
        <v>194982.26</v>
      </c>
      <c r="AE888" s="20">
        <v>0</v>
      </c>
      <c r="AF888" s="22">
        <v>2021</v>
      </c>
      <c r="AG888" s="22" t="s">
        <v>265</v>
      </c>
      <c r="AH888" s="22" t="s">
        <v>265</v>
      </c>
      <c r="AT888" s="10" t="e">
        <f t="shared" si="56"/>
        <v>#N/A</v>
      </c>
      <c r="BZ888" s="52"/>
      <c r="CD888" s="10" t="e">
        <f t="shared" si="54"/>
        <v>#N/A</v>
      </c>
    </row>
    <row r="889" spans="1:82" ht="61.5" x14ac:dyDescent="0.85">
      <c r="A889" s="10">
        <v>1</v>
      </c>
      <c r="B889" s="48">
        <f>SUBTOTAL(103,$A$558:A889)</f>
        <v>307</v>
      </c>
      <c r="C889" s="13" t="s">
        <v>114</v>
      </c>
      <c r="D889" s="20">
        <v>2512737.2000000002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55">
        <v>0</v>
      </c>
      <c r="L889" s="20">
        <v>0</v>
      </c>
      <c r="M889" s="27">
        <v>636.6</v>
      </c>
      <c r="N889" s="27">
        <v>2497750.7000000002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0">
        <v>0</v>
      </c>
      <c r="AC889" s="27">
        <v>14986.5</v>
      </c>
      <c r="AD889" s="20">
        <v>0</v>
      </c>
      <c r="AE889" s="20">
        <v>0</v>
      </c>
      <c r="AF889" s="22" t="s">
        <v>265</v>
      </c>
      <c r="AG889" s="22">
        <v>2021</v>
      </c>
      <c r="AH889" s="23">
        <v>2021</v>
      </c>
      <c r="AT889" s="10" t="e">
        <f t="shared" si="56"/>
        <v>#N/A</v>
      </c>
      <c r="BZ889" s="52"/>
      <c r="CD889" s="10" t="e">
        <f t="shared" si="54"/>
        <v>#N/A</v>
      </c>
    </row>
    <row r="890" spans="1:82" ht="61.5" x14ac:dyDescent="0.85">
      <c r="A890" s="10">
        <v>1</v>
      </c>
      <c r="B890" s="48">
        <f>SUBTOTAL(103,$A$558:A890)</f>
        <v>308</v>
      </c>
      <c r="C890" s="13" t="s">
        <v>1191</v>
      </c>
      <c r="D890" s="20">
        <v>903989.23</v>
      </c>
      <c r="E890" s="20">
        <v>0</v>
      </c>
      <c r="F890" s="20">
        <v>0</v>
      </c>
      <c r="G890" s="27">
        <v>796456.11</v>
      </c>
      <c r="H890" s="27">
        <v>94173.67</v>
      </c>
      <c r="I890" s="20">
        <v>0</v>
      </c>
      <c r="J890" s="20">
        <v>0</v>
      </c>
      <c r="K890" s="55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0">
        <v>0</v>
      </c>
      <c r="AC890" s="20">
        <v>13359.45</v>
      </c>
      <c r="AD890" s="20">
        <v>0</v>
      </c>
      <c r="AE890" s="20">
        <v>0</v>
      </c>
      <c r="AF890" s="22" t="s">
        <v>265</v>
      </c>
      <c r="AG890" s="22">
        <v>2021</v>
      </c>
      <c r="AH890" s="23">
        <v>2021</v>
      </c>
      <c r="BZ890" s="52"/>
      <c r="CD890" s="10" t="e">
        <f t="shared" si="54"/>
        <v>#N/A</v>
      </c>
    </row>
    <row r="891" spans="1:82" ht="61.5" x14ac:dyDescent="0.85">
      <c r="A891" s="10">
        <v>1</v>
      </c>
      <c r="B891" s="48">
        <f>SUBTOTAL(103,$A$558:A891)</f>
        <v>309</v>
      </c>
      <c r="C891" s="13" t="s">
        <v>2246</v>
      </c>
      <c r="D891" s="20">
        <v>2237883.2199999997</v>
      </c>
      <c r="E891" s="24">
        <v>0</v>
      </c>
      <c r="F891" s="24">
        <v>0</v>
      </c>
      <c r="G891" s="24">
        <v>0</v>
      </c>
      <c r="H891" s="24">
        <v>0</v>
      </c>
      <c r="I891" s="24">
        <v>0</v>
      </c>
      <c r="J891" s="24">
        <v>0</v>
      </c>
      <c r="K891" s="55">
        <v>0</v>
      </c>
      <c r="L891" s="20">
        <v>0</v>
      </c>
      <c r="M891" s="20">
        <v>365.75</v>
      </c>
      <c r="N891" s="20">
        <v>2146952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0</v>
      </c>
      <c r="U891" s="20">
        <v>0</v>
      </c>
      <c r="V891" s="20">
        <v>0</v>
      </c>
      <c r="W891" s="20">
        <v>0</v>
      </c>
      <c r="X891" s="20">
        <v>0</v>
      </c>
      <c r="Y891" s="20">
        <v>0</v>
      </c>
      <c r="Z891" s="20">
        <v>0</v>
      </c>
      <c r="AA891" s="20">
        <v>0</v>
      </c>
      <c r="AB891" s="20">
        <v>0</v>
      </c>
      <c r="AC891" s="20">
        <v>32204.28</v>
      </c>
      <c r="AD891" s="27">
        <v>58726.94</v>
      </c>
      <c r="AE891" s="20">
        <v>0</v>
      </c>
      <c r="AF891" s="22">
        <v>2021</v>
      </c>
      <c r="AG891" s="22">
        <v>2021</v>
      </c>
      <c r="AH891" s="23">
        <v>2021</v>
      </c>
      <c r="AT891" s="10" t="e">
        <f>VLOOKUP(C891,AW:AX,2,FALSE)</f>
        <v>#N/A</v>
      </c>
      <c r="BZ891" s="52"/>
      <c r="CD891" s="10" t="e">
        <f t="shared" si="54"/>
        <v>#N/A</v>
      </c>
    </row>
    <row r="892" spans="1:82" ht="61.5" x14ac:dyDescent="0.85">
      <c r="B892" s="13" t="s">
        <v>806</v>
      </c>
      <c r="C892" s="178"/>
      <c r="D892" s="183">
        <v>5513180.9399999995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55">
        <v>0</v>
      </c>
      <c r="L892" s="20">
        <v>0</v>
      </c>
      <c r="M892" s="20">
        <v>293</v>
      </c>
      <c r="N892" s="20">
        <v>1132822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</v>
      </c>
      <c r="U892" s="20">
        <v>4310144.67</v>
      </c>
      <c r="V892" s="20">
        <v>0</v>
      </c>
      <c r="W892" s="20">
        <v>0</v>
      </c>
      <c r="X892" s="20">
        <v>0</v>
      </c>
      <c r="Y892" s="20">
        <v>0</v>
      </c>
      <c r="Z892" s="20">
        <v>0</v>
      </c>
      <c r="AA892" s="20">
        <v>0</v>
      </c>
      <c r="AB892" s="20">
        <v>0</v>
      </c>
      <c r="AC892" s="20">
        <v>70214.27</v>
      </c>
      <c r="AD892" s="20">
        <v>0</v>
      </c>
      <c r="AE892" s="20">
        <v>0</v>
      </c>
      <c r="AF892" s="53" t="s">
        <v>723</v>
      </c>
      <c r="AG892" s="53" t="s">
        <v>723</v>
      </c>
      <c r="AH892" s="64" t="s">
        <v>723</v>
      </c>
      <c r="AT892" s="10" t="e">
        <f>VLOOKUP(C892,AW:AX,2,FALSE)</f>
        <v>#N/A</v>
      </c>
      <c r="BY892" s="69"/>
      <c r="BZ892" s="52">
        <v>3328825.5</v>
      </c>
      <c r="CD892" s="10" t="e">
        <f t="shared" si="54"/>
        <v>#N/A</v>
      </c>
    </row>
    <row r="893" spans="1:82" ht="61.5" x14ac:dyDescent="0.85">
      <c r="A893" s="10">
        <v>1</v>
      </c>
      <c r="B893" s="48">
        <f>SUBTOTAL(103,$A$558:A893)</f>
        <v>310</v>
      </c>
      <c r="C893" s="13" t="s">
        <v>168</v>
      </c>
      <c r="D893" s="20">
        <v>4365745.54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55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7">
        <v>4310144.67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7">
        <v>55600.87</v>
      </c>
      <c r="AD893" s="20">
        <v>0</v>
      </c>
      <c r="AE893" s="20">
        <v>0</v>
      </c>
      <c r="AF893" s="22" t="s">
        <v>265</v>
      </c>
      <c r="AG893" s="22">
        <v>2021</v>
      </c>
      <c r="AH893" s="23">
        <v>2021</v>
      </c>
      <c r="AT893" s="10" t="e">
        <f>VLOOKUP(C893,AW:AX,2,FALSE)</f>
        <v>#N/A</v>
      </c>
      <c r="BZ893" s="52"/>
      <c r="CD893" s="10" t="e">
        <f t="shared" ref="CD893:CD924" si="57">VLOOKUP(C893,CE:CF,2,FALSE)</f>
        <v>#N/A</v>
      </c>
    </row>
    <row r="894" spans="1:82" ht="61.5" x14ac:dyDescent="0.85">
      <c r="A894" s="10">
        <v>1</v>
      </c>
      <c r="B894" s="48">
        <f>SUBTOTAL(103,$A$558:A894)</f>
        <v>311</v>
      </c>
      <c r="C894" s="13" t="s">
        <v>1534</v>
      </c>
      <c r="D894" s="20">
        <v>1147435.3999999999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55">
        <v>0</v>
      </c>
      <c r="L894" s="20">
        <v>0</v>
      </c>
      <c r="M894" s="27">
        <v>293</v>
      </c>
      <c r="N894" s="27">
        <v>1132822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0">
        <v>0</v>
      </c>
      <c r="AC894" s="27">
        <v>14613.4</v>
      </c>
      <c r="AD894" s="20">
        <v>0</v>
      </c>
      <c r="AE894" s="20">
        <v>0</v>
      </c>
      <c r="AF894" s="22" t="s">
        <v>265</v>
      </c>
      <c r="AG894" s="22">
        <v>2021</v>
      </c>
      <c r="AH894" s="23">
        <v>2021</v>
      </c>
      <c r="BZ894" s="52"/>
      <c r="CD894" s="10" t="e">
        <f t="shared" si="57"/>
        <v>#N/A</v>
      </c>
    </row>
    <row r="895" spans="1:82" ht="61.5" x14ac:dyDescent="0.85">
      <c r="B895" s="13" t="s">
        <v>808</v>
      </c>
      <c r="C895" s="178"/>
      <c r="D895" s="183">
        <v>4300110.49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55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655.53</v>
      </c>
      <c r="R895" s="20">
        <v>2352267</v>
      </c>
      <c r="S895" s="20">
        <v>0</v>
      </c>
      <c r="T895" s="20">
        <v>0</v>
      </c>
      <c r="U895" s="20">
        <v>1815231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0">
        <v>0</v>
      </c>
      <c r="AC895" s="20">
        <v>53760.72</v>
      </c>
      <c r="AD895" s="20">
        <v>78851.77</v>
      </c>
      <c r="AE895" s="20">
        <v>0</v>
      </c>
      <c r="AF895" s="53" t="s">
        <v>723</v>
      </c>
      <c r="AG895" s="53" t="s">
        <v>723</v>
      </c>
      <c r="AH895" s="64" t="s">
        <v>723</v>
      </c>
      <c r="AT895" s="10" t="e">
        <f>VLOOKUP(C895,AW:AX,2,FALSE)</f>
        <v>#N/A</v>
      </c>
      <c r="BY895" s="69"/>
      <c r="BZ895" s="52">
        <v>3328825.5</v>
      </c>
      <c r="CD895" s="10" t="e">
        <f t="shared" si="57"/>
        <v>#N/A</v>
      </c>
    </row>
    <row r="896" spans="1:82" ht="61.5" x14ac:dyDescent="0.85">
      <c r="A896" s="10">
        <v>1</v>
      </c>
      <c r="B896" s="48">
        <f>SUBTOTAL(103,$A$558:A896)</f>
        <v>312</v>
      </c>
      <c r="C896" s="13" t="s">
        <v>175</v>
      </c>
      <c r="D896" s="20">
        <v>78851.77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55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0</v>
      </c>
      <c r="AA896" s="20">
        <v>0</v>
      </c>
      <c r="AB896" s="20">
        <v>0</v>
      </c>
      <c r="AC896" s="20">
        <v>0</v>
      </c>
      <c r="AD896" s="20">
        <v>78851.77</v>
      </c>
      <c r="AE896" s="20">
        <v>0</v>
      </c>
      <c r="AF896" s="22">
        <v>2021</v>
      </c>
      <c r="AG896" s="22" t="s">
        <v>265</v>
      </c>
      <c r="AH896" s="22" t="s">
        <v>265</v>
      </c>
      <c r="AT896" s="10" t="e">
        <f>VLOOKUP(C896,AW:AX,2,FALSE)</f>
        <v>#N/A</v>
      </c>
      <c r="BZ896" s="52"/>
      <c r="CD896" s="10" t="e">
        <f t="shared" si="57"/>
        <v>#N/A</v>
      </c>
    </row>
    <row r="897" spans="1:82" ht="61.5" x14ac:dyDescent="0.85">
      <c r="A897" s="10">
        <v>1</v>
      </c>
      <c r="B897" s="48">
        <f>SUBTOTAL(103,$A$558:A897)</f>
        <v>313</v>
      </c>
      <c r="C897" s="13" t="s">
        <v>180</v>
      </c>
      <c r="D897" s="20">
        <v>2382611.2400000002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55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7">
        <v>655.53</v>
      </c>
      <c r="R897" s="27">
        <v>2352267</v>
      </c>
      <c r="S897" s="20">
        <v>0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0">
        <v>0</v>
      </c>
      <c r="AC897" s="27">
        <v>30344.240000000002</v>
      </c>
      <c r="AD897" s="20">
        <v>0</v>
      </c>
      <c r="AE897" s="20">
        <v>0</v>
      </c>
      <c r="AF897" s="22" t="s">
        <v>265</v>
      </c>
      <c r="AG897" s="22">
        <v>2021</v>
      </c>
      <c r="AH897" s="23">
        <v>2021</v>
      </c>
      <c r="AT897" s="10" t="e">
        <f>VLOOKUP(C897,AW:AX,2,FALSE)</f>
        <v>#N/A</v>
      </c>
      <c r="BZ897" s="52"/>
      <c r="CD897" s="10" t="e">
        <f t="shared" si="57"/>
        <v>#N/A</v>
      </c>
    </row>
    <row r="898" spans="1:82" ht="61.5" x14ac:dyDescent="0.85">
      <c r="A898" s="10">
        <v>1</v>
      </c>
      <c r="B898" s="48">
        <f>SUBTOTAL(103,$A$558:A898)</f>
        <v>314</v>
      </c>
      <c r="C898" s="13" t="s">
        <v>1533</v>
      </c>
      <c r="D898" s="20">
        <v>1838647.48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55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20">
        <v>0</v>
      </c>
      <c r="U898" s="20">
        <v>1815231</v>
      </c>
      <c r="V898" s="20">
        <v>0</v>
      </c>
      <c r="W898" s="20">
        <v>0</v>
      </c>
      <c r="X898" s="20">
        <v>0</v>
      </c>
      <c r="Y898" s="20">
        <v>0</v>
      </c>
      <c r="Z898" s="20">
        <v>0</v>
      </c>
      <c r="AA898" s="20">
        <v>0</v>
      </c>
      <c r="AB898" s="20">
        <v>0</v>
      </c>
      <c r="AC898" s="27">
        <v>23416.48</v>
      </c>
      <c r="AD898" s="20">
        <v>0</v>
      </c>
      <c r="AE898" s="20">
        <v>0</v>
      </c>
      <c r="AF898" s="22" t="s">
        <v>265</v>
      </c>
      <c r="AG898" s="22">
        <v>2021</v>
      </c>
      <c r="AH898" s="23">
        <v>2021</v>
      </c>
      <c r="BZ898" s="52"/>
      <c r="CD898" s="10" t="e">
        <f t="shared" si="57"/>
        <v>#N/A</v>
      </c>
    </row>
    <row r="899" spans="1:82" ht="61.5" x14ac:dyDescent="0.85">
      <c r="B899" s="13" t="s">
        <v>807</v>
      </c>
      <c r="C899" s="13"/>
      <c r="D899" s="183">
        <v>135194.44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55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20">
        <v>0</v>
      </c>
      <c r="U899" s="20">
        <v>0</v>
      </c>
      <c r="V899" s="20">
        <v>0</v>
      </c>
      <c r="W899" s="20">
        <v>0</v>
      </c>
      <c r="X899" s="20">
        <v>0</v>
      </c>
      <c r="Y899" s="20">
        <v>0</v>
      </c>
      <c r="Z899" s="20">
        <v>0</v>
      </c>
      <c r="AA899" s="20">
        <v>0</v>
      </c>
      <c r="AB899" s="20">
        <v>0</v>
      </c>
      <c r="AC899" s="20">
        <v>0</v>
      </c>
      <c r="AD899" s="20">
        <v>135194.44</v>
      </c>
      <c r="AE899" s="20">
        <v>0</v>
      </c>
      <c r="AF899" s="53" t="s">
        <v>723</v>
      </c>
      <c r="AG899" s="53" t="s">
        <v>723</v>
      </c>
      <c r="AH899" s="64" t="s">
        <v>723</v>
      </c>
      <c r="AT899" s="10" t="e">
        <f t="shared" ref="AT899:AT912" si="58">VLOOKUP(C899,AW:AX,2,FALSE)</f>
        <v>#N/A</v>
      </c>
      <c r="BY899" s="69"/>
      <c r="BZ899" s="52">
        <v>5279138.41</v>
      </c>
      <c r="CD899" s="10" t="e">
        <f t="shared" si="57"/>
        <v>#N/A</v>
      </c>
    </row>
    <row r="900" spans="1:82" ht="61.5" x14ac:dyDescent="0.85">
      <c r="A900" s="10">
        <v>1</v>
      </c>
      <c r="B900" s="48">
        <f>SUBTOTAL(103,$A$558:A900)</f>
        <v>315</v>
      </c>
      <c r="C900" s="13" t="s">
        <v>173</v>
      </c>
      <c r="D900" s="20">
        <v>71279.740000000005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55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0</v>
      </c>
      <c r="AA900" s="20">
        <v>0</v>
      </c>
      <c r="AB900" s="20">
        <v>0</v>
      </c>
      <c r="AC900" s="20">
        <v>0</v>
      </c>
      <c r="AD900" s="20">
        <v>71279.740000000005</v>
      </c>
      <c r="AE900" s="20">
        <v>0</v>
      </c>
      <c r="AF900" s="22">
        <v>2021</v>
      </c>
      <c r="AG900" s="22" t="s">
        <v>265</v>
      </c>
      <c r="AH900" s="22" t="s">
        <v>265</v>
      </c>
      <c r="AT900" s="10" t="e">
        <f t="shared" si="58"/>
        <v>#N/A</v>
      </c>
      <c r="BZ900" s="52"/>
      <c r="CD900" s="10" t="e">
        <f t="shared" si="57"/>
        <v>#N/A</v>
      </c>
    </row>
    <row r="901" spans="1:82" ht="61.5" x14ac:dyDescent="0.85">
      <c r="A901" s="10">
        <v>1</v>
      </c>
      <c r="B901" s="48">
        <f>SUBTOTAL(103,$A$558:A901)</f>
        <v>316</v>
      </c>
      <c r="C901" s="13" t="s">
        <v>174</v>
      </c>
      <c r="D901" s="20">
        <v>63914.7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55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</v>
      </c>
      <c r="U901" s="20">
        <v>0</v>
      </c>
      <c r="V901" s="20">
        <v>0</v>
      </c>
      <c r="W901" s="20">
        <v>0</v>
      </c>
      <c r="X901" s="20">
        <v>0</v>
      </c>
      <c r="Y901" s="20">
        <v>0</v>
      </c>
      <c r="Z901" s="20">
        <v>0</v>
      </c>
      <c r="AA901" s="20">
        <v>0</v>
      </c>
      <c r="AB901" s="20">
        <v>0</v>
      </c>
      <c r="AC901" s="20">
        <v>0</v>
      </c>
      <c r="AD901" s="20">
        <v>63914.7</v>
      </c>
      <c r="AE901" s="20">
        <v>0</v>
      </c>
      <c r="AF901" s="22">
        <v>2021</v>
      </c>
      <c r="AG901" s="22" t="s">
        <v>265</v>
      </c>
      <c r="AH901" s="22" t="s">
        <v>265</v>
      </c>
      <c r="AT901" s="10" t="e">
        <f t="shared" si="58"/>
        <v>#N/A</v>
      </c>
      <c r="BZ901" s="52"/>
      <c r="CD901" s="10" t="e">
        <f t="shared" si="57"/>
        <v>#N/A</v>
      </c>
    </row>
    <row r="902" spans="1:82" ht="61.5" x14ac:dyDescent="0.85">
      <c r="B902" s="13" t="s">
        <v>843</v>
      </c>
      <c r="C902" s="13"/>
      <c r="D902" s="183">
        <v>4224985.5200000005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55">
        <v>0</v>
      </c>
      <c r="L902" s="20">
        <v>0</v>
      </c>
      <c r="M902" s="20">
        <v>816</v>
      </c>
      <c r="N902" s="20">
        <v>3980964.31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0</v>
      </c>
      <c r="AA902" s="20">
        <v>0</v>
      </c>
      <c r="AB902" s="20">
        <v>0</v>
      </c>
      <c r="AC902" s="20">
        <v>59714.46</v>
      </c>
      <c r="AD902" s="20">
        <v>184306.75</v>
      </c>
      <c r="AE902" s="20">
        <v>0</v>
      </c>
      <c r="AF902" s="53" t="s">
        <v>723</v>
      </c>
      <c r="AG902" s="53" t="s">
        <v>723</v>
      </c>
      <c r="AH902" s="64" t="s">
        <v>723</v>
      </c>
      <c r="AT902" s="10" t="e">
        <f t="shared" si="58"/>
        <v>#N/A</v>
      </c>
      <c r="BY902" s="69"/>
      <c r="BZ902" s="52">
        <v>4178956.32</v>
      </c>
      <c r="CD902" s="10" t="e">
        <f t="shared" si="57"/>
        <v>#N/A</v>
      </c>
    </row>
    <row r="903" spans="1:82" ht="61.5" x14ac:dyDescent="0.85">
      <c r="A903" s="10">
        <v>1</v>
      </c>
      <c r="B903" s="48">
        <f>SUBTOTAL(103,$A$558:A903)</f>
        <v>317</v>
      </c>
      <c r="C903" s="13" t="s">
        <v>172</v>
      </c>
      <c r="D903" s="20">
        <v>4128275.2600000002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55">
        <v>0</v>
      </c>
      <c r="L903" s="20">
        <v>0</v>
      </c>
      <c r="M903" s="20">
        <v>816</v>
      </c>
      <c r="N903" s="20">
        <v>3980964.31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0">
        <v>0</v>
      </c>
      <c r="AC903" s="20">
        <v>59714.46</v>
      </c>
      <c r="AD903" s="20">
        <v>87596.49</v>
      </c>
      <c r="AE903" s="20">
        <v>0</v>
      </c>
      <c r="AF903" s="22">
        <v>2021</v>
      </c>
      <c r="AG903" s="22">
        <v>2021</v>
      </c>
      <c r="AH903" s="23">
        <v>2021</v>
      </c>
      <c r="AT903" s="10" t="e">
        <f t="shared" si="58"/>
        <v>#N/A</v>
      </c>
      <c r="BZ903" s="52"/>
      <c r="CD903" s="10" t="e">
        <f t="shared" si="57"/>
        <v>#N/A</v>
      </c>
    </row>
    <row r="904" spans="1:82" ht="61.5" x14ac:dyDescent="0.85">
      <c r="A904" s="10">
        <v>1</v>
      </c>
      <c r="B904" s="48">
        <f>SUBTOTAL(103,$A$558:A904)</f>
        <v>318</v>
      </c>
      <c r="C904" s="13" t="s">
        <v>1895</v>
      </c>
      <c r="D904" s="20">
        <v>96710.26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55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0</v>
      </c>
      <c r="AA904" s="20">
        <v>0</v>
      </c>
      <c r="AB904" s="20">
        <v>0</v>
      </c>
      <c r="AC904" s="20">
        <v>0</v>
      </c>
      <c r="AD904" s="27">
        <v>96710.26</v>
      </c>
      <c r="AE904" s="20">
        <v>0</v>
      </c>
      <c r="AF904" s="22">
        <v>2021</v>
      </c>
      <c r="AG904" s="22" t="s">
        <v>265</v>
      </c>
      <c r="AH904" s="22" t="s">
        <v>265</v>
      </c>
      <c r="AT904" s="10" t="e">
        <f t="shared" si="58"/>
        <v>#N/A</v>
      </c>
      <c r="BZ904" s="52"/>
      <c r="CD904" s="10" t="e">
        <f t="shared" si="57"/>
        <v>#N/A</v>
      </c>
    </row>
    <row r="905" spans="1:82" ht="61.5" x14ac:dyDescent="0.85">
      <c r="B905" s="13" t="s">
        <v>809</v>
      </c>
      <c r="C905" s="13"/>
      <c r="D905" s="183">
        <v>1314396.72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55">
        <v>0</v>
      </c>
      <c r="L905" s="20">
        <v>0</v>
      </c>
      <c r="M905" s="20">
        <v>356.03</v>
      </c>
      <c r="N905" s="20">
        <v>1243080.82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0</v>
      </c>
      <c r="U905" s="20">
        <v>0</v>
      </c>
      <c r="V905" s="20">
        <v>0</v>
      </c>
      <c r="W905" s="20">
        <v>0</v>
      </c>
      <c r="X905" s="20">
        <v>0</v>
      </c>
      <c r="Y905" s="20">
        <v>0</v>
      </c>
      <c r="Z905" s="20">
        <v>0</v>
      </c>
      <c r="AA905" s="20">
        <v>0</v>
      </c>
      <c r="AB905" s="20">
        <v>0</v>
      </c>
      <c r="AC905" s="20">
        <v>16035.74</v>
      </c>
      <c r="AD905" s="20">
        <v>55280.160000000003</v>
      </c>
      <c r="AE905" s="20">
        <v>0</v>
      </c>
      <c r="AF905" s="53" t="s">
        <v>723</v>
      </c>
      <c r="AG905" s="53" t="s">
        <v>723</v>
      </c>
      <c r="AH905" s="64" t="s">
        <v>723</v>
      </c>
      <c r="AT905" s="10" t="e">
        <f t="shared" si="58"/>
        <v>#N/A</v>
      </c>
      <c r="BY905" s="69"/>
      <c r="BZ905" s="52">
        <v>1889236.5</v>
      </c>
      <c r="CD905" s="10" t="e">
        <f t="shared" si="57"/>
        <v>#N/A</v>
      </c>
    </row>
    <row r="906" spans="1:82" s="121" customFormat="1" ht="123" x14ac:dyDescent="0.85">
      <c r="A906" s="121">
        <v>1</v>
      </c>
      <c r="B906" s="48">
        <f>SUBTOTAL(103,$A$558:A906)</f>
        <v>319</v>
      </c>
      <c r="C906" s="188" t="s">
        <v>171</v>
      </c>
      <c r="D906" s="93">
        <v>55280.160000000003</v>
      </c>
      <c r="E906" s="93">
        <v>0</v>
      </c>
      <c r="F906" s="93">
        <v>0</v>
      </c>
      <c r="G906" s="93">
        <v>0</v>
      </c>
      <c r="H906" s="93">
        <v>0</v>
      </c>
      <c r="I906" s="93">
        <v>0</v>
      </c>
      <c r="J906" s="93">
        <v>0</v>
      </c>
      <c r="K906" s="86">
        <v>0</v>
      </c>
      <c r="L906" s="93">
        <v>0</v>
      </c>
      <c r="M906" s="93">
        <v>0</v>
      </c>
      <c r="N906" s="93">
        <v>0</v>
      </c>
      <c r="O906" s="93">
        <v>0</v>
      </c>
      <c r="P906" s="93">
        <v>0</v>
      </c>
      <c r="Q906" s="93">
        <v>0</v>
      </c>
      <c r="R906" s="93">
        <v>0</v>
      </c>
      <c r="S906" s="93">
        <v>0</v>
      </c>
      <c r="T906" s="93">
        <v>0</v>
      </c>
      <c r="U906" s="93">
        <v>0</v>
      </c>
      <c r="V906" s="93">
        <v>0</v>
      </c>
      <c r="W906" s="93">
        <v>0</v>
      </c>
      <c r="X906" s="93">
        <v>0</v>
      </c>
      <c r="Y906" s="93">
        <v>0</v>
      </c>
      <c r="Z906" s="93">
        <v>0</v>
      </c>
      <c r="AA906" s="93">
        <v>0</v>
      </c>
      <c r="AB906" s="93">
        <v>0</v>
      </c>
      <c r="AC906" s="93">
        <v>0</v>
      </c>
      <c r="AD906" s="192">
        <v>55280.160000000003</v>
      </c>
      <c r="AE906" s="93">
        <v>0</v>
      </c>
      <c r="AF906" s="122">
        <v>2021</v>
      </c>
      <c r="AG906" s="122" t="s">
        <v>265</v>
      </c>
      <c r="AH906" s="122" t="s">
        <v>265</v>
      </c>
      <c r="AT906" s="121" t="e">
        <f t="shared" si="58"/>
        <v>#N/A</v>
      </c>
      <c r="BZ906" s="124"/>
      <c r="CD906" s="121" t="e">
        <f t="shared" si="57"/>
        <v>#N/A</v>
      </c>
    </row>
    <row r="907" spans="1:82" s="121" customFormat="1" ht="123" x14ac:dyDescent="0.85">
      <c r="A907" s="121">
        <v>1</v>
      </c>
      <c r="B907" s="48">
        <f>SUBTOTAL(103,$A$558:A907)</f>
        <v>320</v>
      </c>
      <c r="C907" s="188" t="s">
        <v>166</v>
      </c>
      <c r="D907" s="93">
        <v>1259116.56</v>
      </c>
      <c r="E907" s="93">
        <v>0</v>
      </c>
      <c r="F907" s="93">
        <v>0</v>
      </c>
      <c r="G907" s="93">
        <v>0</v>
      </c>
      <c r="H907" s="93">
        <v>0</v>
      </c>
      <c r="I907" s="93">
        <v>0</v>
      </c>
      <c r="J907" s="93">
        <v>0</v>
      </c>
      <c r="K907" s="86">
        <v>0</v>
      </c>
      <c r="L907" s="93">
        <v>0</v>
      </c>
      <c r="M907" s="192">
        <v>356.03</v>
      </c>
      <c r="N907" s="192">
        <v>1243080.82</v>
      </c>
      <c r="O907" s="93">
        <v>0</v>
      </c>
      <c r="P907" s="93">
        <v>0</v>
      </c>
      <c r="Q907" s="93">
        <v>0</v>
      </c>
      <c r="R907" s="93">
        <v>0</v>
      </c>
      <c r="S907" s="93">
        <v>0</v>
      </c>
      <c r="T907" s="93">
        <v>0</v>
      </c>
      <c r="U907" s="93">
        <v>0</v>
      </c>
      <c r="V907" s="93">
        <v>0</v>
      </c>
      <c r="W907" s="93">
        <v>0</v>
      </c>
      <c r="X907" s="93">
        <v>0</v>
      </c>
      <c r="Y907" s="93">
        <v>0</v>
      </c>
      <c r="Z907" s="93">
        <v>0</v>
      </c>
      <c r="AA907" s="93">
        <v>0</v>
      </c>
      <c r="AB907" s="93">
        <v>0</v>
      </c>
      <c r="AC907" s="192">
        <v>16035.74</v>
      </c>
      <c r="AD907" s="93">
        <v>0</v>
      </c>
      <c r="AE907" s="93">
        <v>0</v>
      </c>
      <c r="AF907" s="122" t="s">
        <v>265</v>
      </c>
      <c r="AG907" s="122">
        <v>2021</v>
      </c>
      <c r="AH907" s="123">
        <v>2021</v>
      </c>
      <c r="AT907" s="121" t="e">
        <f t="shared" si="58"/>
        <v>#N/A</v>
      </c>
      <c r="BZ907" s="124"/>
      <c r="CD907" s="121">
        <f t="shared" si="57"/>
        <v>336.14</v>
      </c>
    </row>
    <row r="908" spans="1:82" ht="61.5" x14ac:dyDescent="0.85">
      <c r="B908" s="13" t="s">
        <v>810</v>
      </c>
      <c r="C908" s="178"/>
      <c r="D908" s="183">
        <v>22984300.25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55">
        <v>0</v>
      </c>
      <c r="L908" s="20">
        <v>0</v>
      </c>
      <c r="M908" s="20">
        <v>4097.6000000000004</v>
      </c>
      <c r="N908" s="20">
        <v>22514389.07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0</v>
      </c>
      <c r="AA908" s="20">
        <v>0</v>
      </c>
      <c r="AB908" s="20">
        <v>0</v>
      </c>
      <c r="AC908" s="20">
        <v>226096.2</v>
      </c>
      <c r="AD908" s="20">
        <v>243814.97999999998</v>
      </c>
      <c r="AE908" s="20">
        <v>0</v>
      </c>
      <c r="AF908" s="53" t="s">
        <v>723</v>
      </c>
      <c r="AG908" s="53" t="s">
        <v>723</v>
      </c>
      <c r="AH908" s="64" t="s">
        <v>723</v>
      </c>
      <c r="AT908" s="10" t="e">
        <f t="shared" si="58"/>
        <v>#N/A</v>
      </c>
      <c r="BY908" s="69"/>
      <c r="BZ908" s="52">
        <v>10103503.050000001</v>
      </c>
      <c r="CD908" s="10" t="e">
        <f t="shared" si="57"/>
        <v>#N/A</v>
      </c>
    </row>
    <row r="909" spans="1:82" ht="61.5" x14ac:dyDescent="0.85">
      <c r="A909" s="10">
        <v>1</v>
      </c>
      <c r="B909" s="48">
        <f>SUBTOTAL(103,$A$558:A909)</f>
        <v>321</v>
      </c>
      <c r="C909" s="13" t="s">
        <v>1635</v>
      </c>
      <c r="D909" s="20">
        <v>2926372.8400000003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55">
        <v>0</v>
      </c>
      <c r="L909" s="20">
        <v>0</v>
      </c>
      <c r="M909" s="20">
        <v>436</v>
      </c>
      <c r="N909" s="20">
        <v>2829062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</v>
      </c>
      <c r="U909" s="20">
        <v>0</v>
      </c>
      <c r="V909" s="20">
        <v>0</v>
      </c>
      <c r="W909" s="20">
        <v>0</v>
      </c>
      <c r="X909" s="20">
        <v>0</v>
      </c>
      <c r="Y909" s="20">
        <v>0</v>
      </c>
      <c r="Z909" s="20">
        <v>0</v>
      </c>
      <c r="AA909" s="20">
        <v>0</v>
      </c>
      <c r="AB909" s="20">
        <v>0</v>
      </c>
      <c r="AC909" s="20">
        <v>29492.97</v>
      </c>
      <c r="AD909" s="20">
        <v>67817.87</v>
      </c>
      <c r="AE909" s="20">
        <v>0</v>
      </c>
      <c r="AF909" s="22">
        <v>2021</v>
      </c>
      <c r="AG909" s="22">
        <v>2021</v>
      </c>
      <c r="AH909" s="23">
        <v>2021</v>
      </c>
      <c r="AT909" s="10" t="e">
        <f t="shared" si="58"/>
        <v>#N/A</v>
      </c>
      <c r="BZ909" s="52"/>
      <c r="CD909" s="10" t="e">
        <f t="shared" si="57"/>
        <v>#N/A</v>
      </c>
    </row>
    <row r="910" spans="1:82" ht="61.5" x14ac:dyDescent="0.85">
      <c r="A910" s="10">
        <v>1</v>
      </c>
      <c r="B910" s="48">
        <f>SUBTOTAL(103,$A$558:A910)</f>
        <v>322</v>
      </c>
      <c r="C910" s="13" t="s">
        <v>79</v>
      </c>
      <c r="D910" s="20">
        <v>1606349.41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55">
        <v>0</v>
      </c>
      <c r="L910" s="20">
        <v>0</v>
      </c>
      <c r="M910" s="27">
        <v>327</v>
      </c>
      <c r="N910" s="27">
        <v>1589776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7">
        <v>16573.41</v>
      </c>
      <c r="AD910" s="20">
        <v>0</v>
      </c>
      <c r="AE910" s="20">
        <v>0</v>
      </c>
      <c r="AF910" s="22" t="s">
        <v>265</v>
      </c>
      <c r="AG910" s="22">
        <v>2021</v>
      </c>
      <c r="AH910" s="23">
        <v>2021</v>
      </c>
      <c r="AT910" s="10" t="e">
        <f t="shared" si="58"/>
        <v>#N/A</v>
      </c>
      <c r="BZ910" s="52"/>
      <c r="CD910" s="10" t="e">
        <f t="shared" si="57"/>
        <v>#N/A</v>
      </c>
    </row>
    <row r="911" spans="1:82" ht="61.5" x14ac:dyDescent="0.85">
      <c r="A911" s="10">
        <v>1</v>
      </c>
      <c r="B911" s="48">
        <f>SUBTOTAL(103,$A$558:A911)</f>
        <v>323</v>
      </c>
      <c r="C911" s="13" t="s">
        <v>80</v>
      </c>
      <c r="D911" s="20">
        <v>2453934.3199999998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55">
        <v>0</v>
      </c>
      <c r="L911" s="20">
        <v>0</v>
      </c>
      <c r="M911" s="27">
        <v>531</v>
      </c>
      <c r="N911" s="27">
        <v>2428616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</v>
      </c>
      <c r="U911" s="20">
        <v>0</v>
      </c>
      <c r="V911" s="20">
        <v>0</v>
      </c>
      <c r="W911" s="20">
        <v>0</v>
      </c>
      <c r="X911" s="20">
        <v>0</v>
      </c>
      <c r="Y911" s="20">
        <v>0</v>
      </c>
      <c r="Z911" s="20">
        <v>0</v>
      </c>
      <c r="AA911" s="20">
        <v>0</v>
      </c>
      <c r="AB911" s="20">
        <v>0</v>
      </c>
      <c r="AC911" s="27">
        <v>25318.32</v>
      </c>
      <c r="AD911" s="20">
        <v>0</v>
      </c>
      <c r="AE911" s="20">
        <v>0</v>
      </c>
      <c r="AF911" s="22" t="s">
        <v>265</v>
      </c>
      <c r="AG911" s="22">
        <v>2021</v>
      </c>
      <c r="AH911" s="23">
        <v>2021</v>
      </c>
      <c r="AT911" s="10" t="e">
        <f t="shared" si="58"/>
        <v>#N/A</v>
      </c>
      <c r="BZ911" s="52"/>
      <c r="CD911" s="10" t="e">
        <f t="shared" si="57"/>
        <v>#N/A</v>
      </c>
    </row>
    <row r="912" spans="1:82" ht="61.5" x14ac:dyDescent="0.85">
      <c r="A912" s="10">
        <v>1</v>
      </c>
      <c r="B912" s="48">
        <f>SUBTOTAL(103,$A$558:A912)</f>
        <v>324</v>
      </c>
      <c r="C912" s="13" t="s">
        <v>78</v>
      </c>
      <c r="D912" s="20">
        <v>85575.03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55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0</v>
      </c>
      <c r="AA912" s="20">
        <v>0</v>
      </c>
      <c r="AB912" s="20">
        <v>0</v>
      </c>
      <c r="AC912" s="20">
        <v>0</v>
      </c>
      <c r="AD912" s="20">
        <v>85575.03</v>
      </c>
      <c r="AE912" s="20">
        <v>0</v>
      </c>
      <c r="AF912" s="22">
        <v>2021</v>
      </c>
      <c r="AG912" s="22" t="s">
        <v>265</v>
      </c>
      <c r="AH912" s="22" t="s">
        <v>265</v>
      </c>
      <c r="AT912" s="10" t="e">
        <f t="shared" si="58"/>
        <v>#N/A</v>
      </c>
      <c r="BZ912" s="52"/>
      <c r="CD912" s="10" t="e">
        <f t="shared" si="57"/>
        <v>#N/A</v>
      </c>
    </row>
    <row r="913" spans="1:16329" ht="61.5" x14ac:dyDescent="0.85">
      <c r="A913" s="10">
        <v>1</v>
      </c>
      <c r="B913" s="48">
        <f>SUBTOTAL(103,$A$558:A913)</f>
        <v>325</v>
      </c>
      <c r="C913" s="13" t="s">
        <v>1634</v>
      </c>
      <c r="D913" s="20">
        <v>5741880.5099999998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55">
        <v>0</v>
      </c>
      <c r="L913" s="20">
        <v>0</v>
      </c>
      <c r="M913" s="20">
        <v>952.6</v>
      </c>
      <c r="N913" s="27">
        <v>5682639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0">
        <v>0</v>
      </c>
      <c r="AC913" s="27">
        <v>59241.51</v>
      </c>
      <c r="AD913" s="20">
        <v>0</v>
      </c>
      <c r="AE913" s="20">
        <v>0</v>
      </c>
      <c r="AF913" s="22" t="s">
        <v>265</v>
      </c>
      <c r="AG913" s="22">
        <v>2021</v>
      </c>
      <c r="AH913" s="23">
        <v>2021</v>
      </c>
      <c r="BZ913" s="52"/>
      <c r="CD913" s="10" t="e">
        <f t="shared" si="57"/>
        <v>#N/A</v>
      </c>
    </row>
    <row r="914" spans="1:16329" ht="61.5" x14ac:dyDescent="0.85">
      <c r="A914" s="10">
        <v>1</v>
      </c>
      <c r="B914" s="48">
        <f>SUBTOTAL(103,$A$558:A914)</f>
        <v>326</v>
      </c>
      <c r="C914" s="13" t="s">
        <v>76</v>
      </c>
      <c r="D914" s="20">
        <v>4099254.73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55">
        <v>0</v>
      </c>
      <c r="L914" s="20">
        <v>0</v>
      </c>
      <c r="M914" s="27">
        <v>779</v>
      </c>
      <c r="N914" s="27">
        <v>4074805.9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0</v>
      </c>
      <c r="AA914" s="20">
        <v>0</v>
      </c>
      <c r="AB914" s="20">
        <v>0</v>
      </c>
      <c r="AC914" s="27">
        <v>24448.83</v>
      </c>
      <c r="AD914" s="20">
        <v>0</v>
      </c>
      <c r="AE914" s="20">
        <v>0</v>
      </c>
      <c r="AF914" s="22" t="s">
        <v>265</v>
      </c>
      <c r="AG914" s="22">
        <v>2021</v>
      </c>
      <c r="AH914" s="22">
        <v>2021</v>
      </c>
      <c r="AT914" s="10" t="e">
        <f>VLOOKUP(C914,AW:AX,2,FALSE)</f>
        <v>#N/A</v>
      </c>
      <c r="BZ914" s="52"/>
      <c r="CD914" s="10" t="e">
        <f t="shared" si="57"/>
        <v>#N/A</v>
      </c>
    </row>
    <row r="915" spans="1:16329" ht="61.5" x14ac:dyDescent="0.85">
      <c r="A915" s="10">
        <v>1</v>
      </c>
      <c r="B915" s="48">
        <f>SUBTOTAL(103,$A$558:A915)</f>
        <v>327</v>
      </c>
      <c r="C915" s="13" t="s">
        <v>1199</v>
      </c>
      <c r="D915" s="20">
        <v>2088732.03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55">
        <v>0</v>
      </c>
      <c r="L915" s="20">
        <v>0</v>
      </c>
      <c r="M915" s="27">
        <v>600</v>
      </c>
      <c r="N915" s="27">
        <v>2057864.07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</v>
      </c>
      <c r="U915" s="20">
        <v>0</v>
      </c>
      <c r="V915" s="20">
        <v>0</v>
      </c>
      <c r="W915" s="20">
        <v>0</v>
      </c>
      <c r="X915" s="20">
        <v>0</v>
      </c>
      <c r="Y915" s="20">
        <v>0</v>
      </c>
      <c r="Z915" s="20">
        <v>0</v>
      </c>
      <c r="AA915" s="20">
        <v>0</v>
      </c>
      <c r="AB915" s="20">
        <v>0</v>
      </c>
      <c r="AC915" s="20">
        <v>30867.96</v>
      </c>
      <c r="AD915" s="20">
        <v>0</v>
      </c>
      <c r="AE915" s="20">
        <v>0</v>
      </c>
      <c r="AF915" s="22" t="s">
        <v>265</v>
      </c>
      <c r="AG915" s="22">
        <v>2021</v>
      </c>
      <c r="AH915" s="22">
        <v>2021</v>
      </c>
      <c r="BZ915" s="52"/>
      <c r="CD915" s="10">
        <f t="shared" si="57"/>
        <v>600</v>
      </c>
    </row>
    <row r="916" spans="1:16329" ht="61.5" x14ac:dyDescent="0.85">
      <c r="A916" s="10">
        <v>1</v>
      </c>
      <c r="B916" s="48">
        <f>SUBTOTAL(103,$A$558:A916)</f>
        <v>328</v>
      </c>
      <c r="C916" s="13" t="s">
        <v>2213</v>
      </c>
      <c r="D916" s="20">
        <v>3982201.3800000004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55">
        <v>0</v>
      </c>
      <c r="L916" s="20">
        <v>0</v>
      </c>
      <c r="M916" s="20">
        <v>472</v>
      </c>
      <c r="N916" s="20">
        <v>3851626.1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0</v>
      </c>
      <c r="AA916" s="20">
        <v>0</v>
      </c>
      <c r="AB916" s="20">
        <v>0</v>
      </c>
      <c r="AC916" s="20">
        <v>40153.199999999997</v>
      </c>
      <c r="AD916" s="27">
        <v>90422.080000000002</v>
      </c>
      <c r="AE916" s="20">
        <v>0</v>
      </c>
      <c r="AF916" s="22">
        <v>2021</v>
      </c>
      <c r="AG916" s="22">
        <v>2021</v>
      </c>
      <c r="AH916" s="22">
        <v>2021</v>
      </c>
      <c r="AT916" s="10" t="e">
        <f t="shared" ref="AT916:AT924" si="59">VLOOKUP(C916,AW:AX,2,FALSE)</f>
        <v>#N/A</v>
      </c>
      <c r="BZ916" s="52"/>
      <c r="CD916" s="10" t="e">
        <f t="shared" si="57"/>
        <v>#N/A</v>
      </c>
    </row>
    <row r="917" spans="1:16329" ht="61.5" x14ac:dyDescent="0.85">
      <c r="B917" s="13" t="s">
        <v>844</v>
      </c>
      <c r="C917" s="13"/>
      <c r="D917" s="183">
        <v>2297796.48</v>
      </c>
      <c r="E917" s="20">
        <v>0</v>
      </c>
      <c r="F917" s="20">
        <v>0</v>
      </c>
      <c r="G917" s="20">
        <v>0</v>
      </c>
      <c r="H917" s="20">
        <v>285040.49</v>
      </c>
      <c r="I917" s="20">
        <v>0</v>
      </c>
      <c r="J917" s="20">
        <v>0</v>
      </c>
      <c r="K917" s="55">
        <v>0</v>
      </c>
      <c r="L917" s="20">
        <v>0</v>
      </c>
      <c r="M917" s="20">
        <v>482.9</v>
      </c>
      <c r="N917" s="20">
        <v>1987758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0</v>
      </c>
      <c r="AA917" s="20">
        <v>0</v>
      </c>
      <c r="AB917" s="20">
        <v>0</v>
      </c>
      <c r="AC917" s="20">
        <v>24997.989999999998</v>
      </c>
      <c r="AD917" s="20">
        <v>0</v>
      </c>
      <c r="AE917" s="20">
        <v>0</v>
      </c>
      <c r="AF917" s="53" t="s">
        <v>723</v>
      </c>
      <c r="AG917" s="53" t="s">
        <v>723</v>
      </c>
      <c r="AH917" s="64" t="s">
        <v>723</v>
      </c>
      <c r="AT917" s="10" t="e">
        <f t="shared" si="59"/>
        <v>#N/A</v>
      </c>
      <c r="BY917" s="69"/>
      <c r="BZ917" s="52">
        <v>2766932.97</v>
      </c>
      <c r="CD917" s="10" t="e">
        <f t="shared" si="57"/>
        <v>#N/A</v>
      </c>
    </row>
    <row r="918" spans="1:16329" ht="61.5" x14ac:dyDescent="0.85">
      <c r="A918" s="10">
        <v>1</v>
      </c>
      <c r="B918" s="48">
        <f>SUBTOTAL(103,$A$558:A918)</f>
        <v>329</v>
      </c>
      <c r="C918" s="13" t="s">
        <v>81</v>
      </c>
      <c r="D918" s="20">
        <v>1196861.55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55">
        <v>0</v>
      </c>
      <c r="L918" s="20">
        <v>0</v>
      </c>
      <c r="M918" s="20">
        <v>302.3</v>
      </c>
      <c r="N918" s="20">
        <v>1184513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0</v>
      </c>
      <c r="AA918" s="20">
        <v>0</v>
      </c>
      <c r="AB918" s="20">
        <v>0</v>
      </c>
      <c r="AC918" s="20">
        <v>12348.55</v>
      </c>
      <c r="AD918" s="20">
        <v>0</v>
      </c>
      <c r="AE918" s="20">
        <v>0</v>
      </c>
      <c r="AF918" s="22" t="s">
        <v>265</v>
      </c>
      <c r="AG918" s="22">
        <v>2021</v>
      </c>
      <c r="AH918" s="23">
        <v>2021</v>
      </c>
      <c r="AT918" s="10" t="e">
        <f t="shared" si="59"/>
        <v>#N/A</v>
      </c>
      <c r="BZ918" s="52"/>
      <c r="CD918" s="10" t="e">
        <f t="shared" si="57"/>
        <v>#N/A</v>
      </c>
    </row>
    <row r="919" spans="1:16329" ht="61.5" x14ac:dyDescent="0.85">
      <c r="A919" s="10">
        <v>1</v>
      </c>
      <c r="B919" s="48">
        <f>SUBTOTAL(103,$A$558:A919)</f>
        <v>330</v>
      </c>
      <c r="C919" s="13" t="s">
        <v>82</v>
      </c>
      <c r="D919" s="20">
        <v>811618.83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55">
        <v>0</v>
      </c>
      <c r="L919" s="20">
        <v>0</v>
      </c>
      <c r="M919" s="20">
        <v>180.6</v>
      </c>
      <c r="N919" s="20">
        <v>803245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</v>
      </c>
      <c r="U919" s="20">
        <v>0</v>
      </c>
      <c r="V919" s="20">
        <v>0</v>
      </c>
      <c r="W919" s="20">
        <v>0</v>
      </c>
      <c r="X919" s="20">
        <v>0</v>
      </c>
      <c r="Y919" s="20">
        <v>0</v>
      </c>
      <c r="Z919" s="20">
        <v>0</v>
      </c>
      <c r="AA919" s="20">
        <v>0</v>
      </c>
      <c r="AB919" s="20">
        <v>0</v>
      </c>
      <c r="AC919" s="20">
        <v>8373.83</v>
      </c>
      <c r="AD919" s="20">
        <v>0</v>
      </c>
      <c r="AE919" s="20">
        <v>0</v>
      </c>
      <c r="AF919" s="22" t="s">
        <v>265</v>
      </c>
      <c r="AG919" s="22">
        <v>2021</v>
      </c>
      <c r="AH919" s="23">
        <v>2021</v>
      </c>
      <c r="AT919" s="10" t="e">
        <f t="shared" si="59"/>
        <v>#N/A</v>
      </c>
      <c r="BZ919" s="52"/>
      <c r="CD919" s="10" t="e">
        <f t="shared" si="57"/>
        <v>#N/A</v>
      </c>
    </row>
    <row r="920" spans="1:16329" s="3" customFormat="1" ht="61.5" x14ac:dyDescent="0.85">
      <c r="A920" s="10">
        <v>1</v>
      </c>
      <c r="B920" s="48">
        <f>SUBTOTAL(103,$A$558:A920)</f>
        <v>331</v>
      </c>
      <c r="C920" s="13" t="s">
        <v>2215</v>
      </c>
      <c r="D920" s="20">
        <v>289316.09999999998</v>
      </c>
      <c r="E920" s="24">
        <v>0</v>
      </c>
      <c r="F920" s="24">
        <v>0</v>
      </c>
      <c r="G920" s="24">
        <v>0</v>
      </c>
      <c r="H920" s="24">
        <v>285040.49</v>
      </c>
      <c r="I920" s="24">
        <v>0</v>
      </c>
      <c r="J920" s="24">
        <v>0</v>
      </c>
      <c r="K920" s="55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0</v>
      </c>
      <c r="AA920" s="20">
        <v>0</v>
      </c>
      <c r="AB920" s="20">
        <v>0</v>
      </c>
      <c r="AC920" s="20">
        <v>4275.6099999999997</v>
      </c>
      <c r="AD920" s="20">
        <v>0</v>
      </c>
      <c r="AE920" s="20">
        <v>0</v>
      </c>
      <c r="AF920" s="22" t="s">
        <v>265</v>
      </c>
      <c r="AG920" s="22">
        <v>2021</v>
      </c>
      <c r="AH920" s="23">
        <v>2021</v>
      </c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 t="e">
        <f t="shared" si="59"/>
        <v>#N/A</v>
      </c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52"/>
      <c r="CA920" s="10"/>
      <c r="CB920" s="10"/>
      <c r="CC920" s="10"/>
      <c r="CD920" s="10" t="e">
        <f t="shared" si="57"/>
        <v>#N/A</v>
      </c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  <c r="KG920" s="10"/>
      <c r="KH920" s="10"/>
      <c r="KI920" s="10"/>
      <c r="KJ920" s="10"/>
      <c r="KK920" s="10"/>
      <c r="KL920" s="10"/>
      <c r="KM920" s="10"/>
      <c r="KN920" s="10"/>
      <c r="KO920" s="10"/>
      <c r="KP920" s="10"/>
      <c r="KQ920" s="10"/>
      <c r="KR920" s="10"/>
      <c r="KS920" s="10"/>
      <c r="KT920" s="10"/>
      <c r="KU920" s="10"/>
      <c r="KV920" s="10"/>
      <c r="KW920" s="10"/>
      <c r="KX920" s="10"/>
      <c r="KY920" s="10"/>
      <c r="KZ920" s="10"/>
      <c r="LA920" s="10"/>
      <c r="LB920" s="10"/>
      <c r="LC920" s="10"/>
      <c r="LD920" s="10"/>
      <c r="LE920" s="10"/>
      <c r="LF920" s="10"/>
      <c r="LG920" s="10"/>
      <c r="LH920" s="10"/>
      <c r="LI920" s="10"/>
      <c r="LJ920" s="10"/>
      <c r="LK920" s="10"/>
      <c r="LL920" s="10"/>
      <c r="LM920" s="10"/>
      <c r="LN920" s="10"/>
      <c r="LO920" s="10"/>
      <c r="LP920" s="10"/>
      <c r="LQ920" s="10"/>
      <c r="LR920" s="10"/>
      <c r="LS920" s="10"/>
      <c r="LT920" s="10"/>
      <c r="LU920" s="10"/>
      <c r="LV920" s="10"/>
      <c r="LW920" s="10"/>
      <c r="LX920" s="10"/>
      <c r="LY920" s="10"/>
      <c r="LZ920" s="10"/>
      <c r="MA920" s="10"/>
      <c r="MB920" s="10"/>
      <c r="MC920" s="10"/>
      <c r="MD920" s="10"/>
      <c r="ME920" s="10"/>
      <c r="MF920" s="10"/>
      <c r="MG920" s="10"/>
      <c r="MH920" s="10"/>
      <c r="MI920" s="10"/>
      <c r="MJ920" s="10"/>
      <c r="MK920" s="10"/>
      <c r="ML920" s="10"/>
      <c r="MM920" s="10"/>
      <c r="MN920" s="10"/>
      <c r="MO920" s="10"/>
      <c r="MP920" s="10"/>
      <c r="MQ920" s="10"/>
      <c r="MR920" s="10"/>
      <c r="MS920" s="10"/>
      <c r="MT920" s="10"/>
      <c r="MU920" s="10"/>
      <c r="MV920" s="10"/>
      <c r="MW920" s="10"/>
      <c r="MX920" s="10"/>
      <c r="MY920" s="10"/>
      <c r="MZ920" s="10"/>
      <c r="NA920" s="10"/>
      <c r="NB920" s="10"/>
      <c r="NC920" s="10"/>
      <c r="ND920" s="10"/>
      <c r="NE920" s="10"/>
      <c r="NF920" s="10"/>
      <c r="NG920" s="10"/>
      <c r="NH920" s="10"/>
      <c r="NI920" s="10"/>
      <c r="NJ920" s="10"/>
      <c r="NK920" s="10"/>
      <c r="NL920" s="10"/>
      <c r="NM920" s="10"/>
      <c r="NN920" s="10"/>
      <c r="NO920" s="10"/>
      <c r="NP920" s="10"/>
      <c r="NQ920" s="10"/>
      <c r="NR920" s="10"/>
      <c r="NS920" s="10"/>
      <c r="NT920" s="10"/>
      <c r="NU920" s="10"/>
      <c r="NV920" s="10"/>
      <c r="NW920" s="10"/>
      <c r="NX920" s="10"/>
      <c r="NY920" s="10"/>
      <c r="NZ920" s="10"/>
      <c r="OA920" s="10"/>
      <c r="OB920" s="10"/>
      <c r="OC920" s="10"/>
      <c r="OD920" s="10"/>
      <c r="OE920" s="10"/>
      <c r="OF920" s="10"/>
      <c r="OG920" s="10"/>
      <c r="OH920" s="10"/>
      <c r="OI920" s="10"/>
      <c r="OJ920" s="10"/>
      <c r="OK920" s="10"/>
      <c r="OL920" s="10"/>
      <c r="OM920" s="10"/>
      <c r="ON920" s="10"/>
      <c r="OO920" s="10"/>
      <c r="OP920" s="10"/>
      <c r="OQ920" s="10"/>
      <c r="OR920" s="10"/>
      <c r="OS920" s="10"/>
      <c r="OT920" s="10"/>
      <c r="OU920" s="10"/>
      <c r="OV920" s="10"/>
      <c r="OW920" s="10"/>
      <c r="OX920" s="10"/>
      <c r="OY920" s="10"/>
      <c r="OZ920" s="10"/>
      <c r="PA920" s="10"/>
      <c r="PB920" s="10"/>
      <c r="PC920" s="10"/>
      <c r="PD920" s="10"/>
      <c r="PE920" s="10"/>
      <c r="PF920" s="10"/>
      <c r="PG920" s="10"/>
      <c r="PH920" s="10"/>
      <c r="PI920" s="10"/>
      <c r="PJ920" s="10"/>
      <c r="PK920" s="10"/>
      <c r="PL920" s="10"/>
      <c r="PM920" s="10"/>
      <c r="PN920" s="10"/>
      <c r="PO920" s="10"/>
      <c r="PP920" s="10"/>
      <c r="PQ920" s="10"/>
      <c r="PR920" s="10"/>
      <c r="PS920" s="10"/>
      <c r="PT920" s="10"/>
      <c r="PU920" s="10"/>
      <c r="PV920" s="10"/>
      <c r="PW920" s="10"/>
      <c r="PX920" s="10"/>
      <c r="PY920" s="10"/>
      <c r="PZ920" s="10"/>
      <c r="QA920" s="10"/>
      <c r="QB920" s="10"/>
      <c r="QC920" s="10"/>
      <c r="QD920" s="10"/>
      <c r="QE920" s="10"/>
      <c r="QF920" s="10"/>
      <c r="QG920" s="10"/>
      <c r="QH920" s="10"/>
      <c r="QI920" s="10"/>
      <c r="QJ920" s="10"/>
      <c r="QK920" s="10"/>
      <c r="QL920" s="10"/>
      <c r="QM920" s="10"/>
      <c r="QN920" s="10"/>
      <c r="QO920" s="10"/>
      <c r="QP920" s="10"/>
      <c r="QQ920" s="10"/>
      <c r="QR920" s="10"/>
      <c r="QS920" s="10"/>
      <c r="QT920" s="10"/>
      <c r="QU920" s="10"/>
      <c r="QV920" s="10"/>
      <c r="QW920" s="10"/>
      <c r="QX920" s="10"/>
      <c r="QY920" s="10"/>
      <c r="QZ920" s="10"/>
      <c r="RA920" s="10"/>
      <c r="RB920" s="10"/>
      <c r="RC920" s="10"/>
      <c r="RD920" s="10"/>
      <c r="RE920" s="10"/>
      <c r="RF920" s="10"/>
      <c r="RG920" s="10"/>
      <c r="RH920" s="10"/>
      <c r="RI920" s="10"/>
      <c r="RJ920" s="10"/>
      <c r="RK920" s="10"/>
      <c r="RL920" s="10"/>
      <c r="RM920" s="10"/>
      <c r="RN920" s="10"/>
      <c r="RO920" s="10"/>
      <c r="RP920" s="10"/>
      <c r="RQ920" s="10"/>
      <c r="RR920" s="10"/>
      <c r="RS920" s="10"/>
      <c r="RT920" s="10"/>
      <c r="RU920" s="10"/>
      <c r="RV920" s="10"/>
      <c r="RW920" s="10"/>
      <c r="RX920" s="10"/>
      <c r="RY920" s="10"/>
      <c r="RZ920" s="10"/>
      <c r="SA920" s="10"/>
      <c r="SB920" s="10"/>
      <c r="SC920" s="10"/>
      <c r="SD920" s="10"/>
      <c r="SE920" s="10"/>
      <c r="SF920" s="10"/>
      <c r="SG920" s="10"/>
      <c r="SH920" s="10"/>
      <c r="SI920" s="10"/>
      <c r="SJ920" s="10"/>
      <c r="SK920" s="10"/>
      <c r="SL920" s="10"/>
      <c r="SM920" s="10"/>
      <c r="SN920" s="10"/>
      <c r="SO920" s="10"/>
      <c r="SP920" s="10"/>
      <c r="SQ920" s="10"/>
      <c r="SR920" s="10"/>
      <c r="SS920" s="10"/>
      <c r="ST920" s="10"/>
      <c r="SU920" s="10"/>
      <c r="SV920" s="10"/>
      <c r="SW920" s="10"/>
      <c r="SX920" s="10"/>
      <c r="SY920" s="10"/>
      <c r="SZ920" s="10"/>
      <c r="TA920" s="10"/>
      <c r="TB920" s="10"/>
      <c r="TC920" s="10"/>
      <c r="TD920" s="10"/>
      <c r="TE920" s="10"/>
      <c r="TF920" s="10"/>
      <c r="TG920" s="10"/>
      <c r="TH920" s="10"/>
      <c r="TI920" s="10"/>
      <c r="TJ920" s="10"/>
      <c r="TK920" s="10"/>
      <c r="TL920" s="10"/>
      <c r="TM920" s="10"/>
      <c r="TN920" s="10"/>
      <c r="TO920" s="10"/>
      <c r="TP920" s="10"/>
      <c r="TQ920" s="10"/>
      <c r="TR920" s="10"/>
      <c r="TS920" s="10"/>
      <c r="TT920" s="10"/>
      <c r="TU920" s="10"/>
      <c r="TV920" s="10"/>
      <c r="TW920" s="10"/>
      <c r="TX920" s="10"/>
      <c r="TY920" s="10"/>
      <c r="TZ920" s="10"/>
      <c r="UA920" s="10"/>
      <c r="UB920" s="10"/>
      <c r="UC920" s="10"/>
      <c r="UD920" s="10"/>
      <c r="UE920" s="10"/>
      <c r="UF920" s="10"/>
      <c r="UG920" s="10"/>
      <c r="UH920" s="10"/>
      <c r="UI920" s="10"/>
      <c r="UJ920" s="10"/>
      <c r="UK920" s="10"/>
      <c r="UL920" s="10"/>
      <c r="UM920" s="10"/>
      <c r="UN920" s="10"/>
      <c r="UO920" s="10"/>
      <c r="UP920" s="10"/>
      <c r="UQ920" s="10"/>
      <c r="UR920" s="10"/>
      <c r="US920" s="10"/>
      <c r="UT920" s="10"/>
      <c r="UU920" s="10"/>
      <c r="UV920" s="10"/>
      <c r="UW920" s="10"/>
      <c r="UX920" s="10"/>
      <c r="UY920" s="10"/>
      <c r="UZ920" s="10"/>
      <c r="VA920" s="10"/>
      <c r="VB920" s="10"/>
      <c r="VC920" s="10"/>
      <c r="VD920" s="10"/>
      <c r="VE920" s="10"/>
      <c r="VF920" s="10"/>
      <c r="VG920" s="10"/>
      <c r="VH920" s="10"/>
      <c r="VI920" s="10"/>
      <c r="VJ920" s="10"/>
      <c r="VK920" s="10"/>
      <c r="VL920" s="10"/>
      <c r="VM920" s="10"/>
      <c r="VN920" s="10"/>
      <c r="VO920" s="10"/>
      <c r="VP920" s="10"/>
      <c r="VQ920" s="10"/>
      <c r="VR920" s="10"/>
      <c r="VS920" s="10"/>
      <c r="VT920" s="10"/>
      <c r="VU920" s="10"/>
      <c r="VV920" s="10"/>
      <c r="VW920" s="10"/>
      <c r="VX920" s="10"/>
      <c r="VY920" s="10"/>
      <c r="VZ920" s="10"/>
      <c r="WA920" s="10"/>
      <c r="WB920" s="10"/>
      <c r="WC920" s="10"/>
      <c r="WD920" s="10"/>
      <c r="WE920" s="10"/>
      <c r="WF920" s="10"/>
      <c r="WG920" s="10"/>
      <c r="WH920" s="10"/>
      <c r="WI920" s="10"/>
      <c r="WJ920" s="10"/>
      <c r="WK920" s="10"/>
      <c r="WL920" s="10"/>
      <c r="WM920" s="10"/>
      <c r="WN920" s="10"/>
      <c r="WO920" s="10"/>
      <c r="WP920" s="10"/>
      <c r="WQ920" s="10"/>
      <c r="WR920" s="10"/>
      <c r="WS920" s="10"/>
      <c r="WT920" s="10"/>
      <c r="WU920" s="10"/>
      <c r="WV920" s="10"/>
      <c r="WW920" s="10"/>
      <c r="WX920" s="10"/>
      <c r="WY920" s="10"/>
      <c r="WZ920" s="10"/>
      <c r="XA920" s="10"/>
      <c r="XB920" s="10"/>
      <c r="XC920" s="10"/>
      <c r="XD920" s="10"/>
      <c r="XE920" s="10"/>
      <c r="XF920" s="10"/>
      <c r="XG920" s="10"/>
      <c r="XH920" s="10"/>
      <c r="XI920" s="10"/>
      <c r="XJ920" s="10"/>
      <c r="XK920" s="10"/>
      <c r="XL920" s="10"/>
      <c r="XM920" s="10"/>
      <c r="XN920" s="10"/>
      <c r="XO920" s="10"/>
      <c r="XP920" s="10"/>
      <c r="XQ920" s="10"/>
      <c r="XR920" s="10"/>
      <c r="XS920" s="10"/>
      <c r="XT920" s="10"/>
      <c r="XU920" s="10"/>
      <c r="XV920" s="10"/>
      <c r="XW920" s="10"/>
      <c r="XX920" s="10"/>
      <c r="XY920" s="10"/>
      <c r="XZ920" s="10"/>
      <c r="YA920" s="10"/>
      <c r="YB920" s="10"/>
      <c r="YC920" s="10"/>
      <c r="YD920" s="10"/>
      <c r="YE920" s="10"/>
      <c r="YF920" s="10"/>
      <c r="YG920" s="10"/>
      <c r="YH920" s="10"/>
      <c r="YI920" s="10"/>
      <c r="YJ920" s="10"/>
      <c r="YK920" s="10"/>
      <c r="YL920" s="10"/>
      <c r="YM920" s="10"/>
      <c r="YN920" s="10"/>
      <c r="YO920" s="10"/>
      <c r="YP920" s="10"/>
      <c r="YQ920" s="10"/>
      <c r="YR920" s="10"/>
      <c r="YS920" s="10"/>
      <c r="YT920" s="10"/>
      <c r="YU920" s="10"/>
      <c r="YV920" s="10"/>
      <c r="YW920" s="10"/>
      <c r="YX920" s="10"/>
      <c r="YY920" s="10"/>
      <c r="YZ920" s="10"/>
      <c r="ZA920" s="10"/>
      <c r="ZB920" s="10"/>
      <c r="ZC920" s="10"/>
      <c r="ZD920" s="10"/>
      <c r="ZE920" s="10"/>
      <c r="ZF920" s="10"/>
      <c r="ZG920" s="10"/>
      <c r="ZH920" s="10"/>
      <c r="ZI920" s="10"/>
      <c r="ZJ920" s="10"/>
      <c r="ZK920" s="10"/>
      <c r="ZL920" s="10"/>
      <c r="ZM920" s="10"/>
      <c r="ZN920" s="10"/>
      <c r="ZO920" s="10"/>
      <c r="ZP920" s="10"/>
      <c r="ZQ920" s="10"/>
      <c r="ZR920" s="10"/>
      <c r="ZS920" s="10"/>
      <c r="ZT920" s="10"/>
      <c r="ZU920" s="10"/>
      <c r="ZV920" s="10"/>
      <c r="ZW920" s="10"/>
      <c r="ZX920" s="10"/>
      <c r="ZY920" s="10"/>
      <c r="ZZ920" s="10"/>
      <c r="AAA920" s="10"/>
      <c r="AAB920" s="10"/>
      <c r="AAC920" s="10"/>
      <c r="AAD920" s="10"/>
      <c r="AAE920" s="10"/>
      <c r="AAF920" s="10"/>
      <c r="AAG920" s="10"/>
      <c r="AAH920" s="10"/>
      <c r="AAI920" s="10"/>
      <c r="AAJ920" s="10"/>
      <c r="AAK920" s="10"/>
      <c r="AAL920" s="10"/>
      <c r="AAM920" s="10"/>
      <c r="AAN920" s="10"/>
      <c r="AAO920" s="10"/>
      <c r="AAP920" s="10"/>
      <c r="AAQ920" s="10"/>
      <c r="AAR920" s="10"/>
      <c r="AAS920" s="10"/>
      <c r="AAT920" s="10"/>
      <c r="AAU920" s="10"/>
      <c r="AAV920" s="10"/>
      <c r="AAW920" s="10"/>
      <c r="AAX920" s="10"/>
      <c r="AAY920" s="10"/>
      <c r="AAZ920" s="10"/>
      <c r="ABA920" s="10"/>
      <c r="ABB920" s="10"/>
      <c r="ABC920" s="10"/>
      <c r="ABD920" s="10"/>
      <c r="ABE920" s="10"/>
      <c r="ABF920" s="10"/>
      <c r="ABG920" s="10"/>
      <c r="ABH920" s="10"/>
      <c r="ABI920" s="10"/>
      <c r="ABJ920" s="10"/>
      <c r="ABK920" s="10"/>
      <c r="ABL920" s="10"/>
      <c r="ABM920" s="10"/>
      <c r="ABN920" s="10"/>
      <c r="ABO920" s="10"/>
      <c r="ABP920" s="10"/>
      <c r="ABQ920" s="10"/>
      <c r="ABR920" s="10"/>
      <c r="ABS920" s="10"/>
      <c r="ABT920" s="10"/>
      <c r="ABU920" s="10"/>
      <c r="ABV920" s="10"/>
      <c r="ABW920" s="10"/>
      <c r="ABX920" s="10"/>
      <c r="ABY920" s="10"/>
      <c r="ABZ920" s="10"/>
      <c r="ACA920" s="10"/>
      <c r="ACB920" s="10"/>
      <c r="ACC920" s="10"/>
      <c r="ACD920" s="10"/>
      <c r="ACE920" s="10"/>
      <c r="ACF920" s="10"/>
      <c r="ACG920" s="10"/>
      <c r="ACH920" s="10"/>
      <c r="ACI920" s="10"/>
      <c r="ACJ920" s="10"/>
      <c r="ACK920" s="10"/>
      <c r="ACL920" s="10"/>
      <c r="ACM920" s="10"/>
      <c r="ACN920" s="10"/>
      <c r="ACO920" s="10"/>
      <c r="ACP920" s="10"/>
      <c r="ACQ920" s="10"/>
      <c r="ACR920" s="10"/>
      <c r="ACS920" s="10"/>
      <c r="ACT920" s="10"/>
      <c r="ACU920" s="10"/>
      <c r="ACV920" s="10"/>
      <c r="ACW920" s="10"/>
      <c r="ACX920" s="10"/>
      <c r="ACY920" s="10"/>
      <c r="ACZ920" s="10"/>
      <c r="ADA920" s="10"/>
      <c r="ADB920" s="10"/>
      <c r="ADC920" s="10"/>
      <c r="ADD920" s="10"/>
      <c r="ADE920" s="10"/>
      <c r="ADF920" s="10"/>
      <c r="ADG920" s="10"/>
      <c r="ADH920" s="10"/>
      <c r="ADI920" s="10"/>
      <c r="ADJ920" s="10"/>
      <c r="ADK920" s="10"/>
      <c r="ADL920" s="10"/>
      <c r="ADM920" s="10"/>
      <c r="ADN920" s="10"/>
      <c r="ADO920" s="10"/>
      <c r="ADP920" s="10"/>
      <c r="ADQ920" s="10"/>
      <c r="ADR920" s="10"/>
      <c r="ADS920" s="10"/>
      <c r="ADT920" s="10"/>
      <c r="ADU920" s="10"/>
      <c r="ADV920" s="10"/>
      <c r="ADW920" s="10"/>
      <c r="ADX920" s="10"/>
      <c r="ADY920" s="10"/>
      <c r="ADZ920" s="10"/>
      <c r="AEA920" s="10"/>
      <c r="AEB920" s="10"/>
      <c r="AEC920" s="10"/>
      <c r="AED920" s="10"/>
      <c r="AEE920" s="10"/>
      <c r="AEF920" s="10"/>
      <c r="AEG920" s="10"/>
      <c r="AEH920" s="10"/>
      <c r="AEI920" s="10"/>
      <c r="AEJ920" s="10"/>
      <c r="AEK920" s="10"/>
      <c r="AEL920" s="10"/>
      <c r="AEM920" s="10"/>
      <c r="AEN920" s="10"/>
      <c r="AEO920" s="10"/>
      <c r="AEP920" s="10"/>
      <c r="AEQ920" s="10"/>
      <c r="AER920" s="10"/>
      <c r="AES920" s="10"/>
      <c r="AET920" s="10"/>
      <c r="AEU920" s="10"/>
      <c r="AEV920" s="10"/>
      <c r="AEW920" s="10"/>
      <c r="AEX920" s="10"/>
      <c r="AEY920" s="10"/>
      <c r="AEZ920" s="10"/>
      <c r="AFA920" s="10"/>
      <c r="AFB920" s="10"/>
      <c r="AFC920" s="10"/>
      <c r="AFD920" s="10"/>
      <c r="AFE920" s="10"/>
      <c r="AFF920" s="10"/>
      <c r="AFG920" s="10"/>
      <c r="AFH920" s="10"/>
      <c r="AFI920" s="10"/>
      <c r="AFJ920" s="10"/>
      <c r="AFK920" s="10"/>
      <c r="AFL920" s="10"/>
      <c r="AFM920" s="10"/>
      <c r="AFN920" s="10"/>
      <c r="AFO920" s="10"/>
      <c r="AFP920" s="10"/>
      <c r="AFQ920" s="10"/>
      <c r="AFR920" s="10"/>
      <c r="AFS920" s="10"/>
      <c r="AFT920" s="10"/>
      <c r="AFU920" s="10"/>
      <c r="AFV920" s="10"/>
      <c r="AFW920" s="10"/>
      <c r="AFX920" s="10"/>
      <c r="AFY920" s="10"/>
      <c r="AFZ920" s="10"/>
      <c r="AGA920" s="10"/>
      <c r="AGB920" s="10"/>
      <c r="AGC920" s="10"/>
      <c r="AGD920" s="10"/>
      <c r="AGE920" s="10"/>
      <c r="AGF920" s="10"/>
      <c r="AGG920" s="10"/>
      <c r="AGH920" s="10"/>
      <c r="AGI920" s="10"/>
      <c r="AGJ920" s="10"/>
      <c r="AGK920" s="10"/>
      <c r="AGL920" s="10"/>
      <c r="AGM920" s="10"/>
      <c r="AGN920" s="10"/>
      <c r="AGO920" s="10"/>
      <c r="AGP920" s="10"/>
      <c r="AGQ920" s="10"/>
      <c r="AGR920" s="10"/>
      <c r="AGS920" s="10"/>
      <c r="AGT920" s="10"/>
      <c r="AGU920" s="10"/>
      <c r="AGV920" s="10"/>
      <c r="AGW920" s="10"/>
      <c r="AGX920" s="10"/>
      <c r="AGY920" s="10"/>
      <c r="AGZ920" s="10"/>
      <c r="AHA920" s="10"/>
      <c r="AHB920" s="10"/>
      <c r="AHC920" s="10"/>
      <c r="AHD920" s="10"/>
      <c r="AHE920" s="10"/>
      <c r="AHF920" s="10"/>
      <c r="AHG920" s="10"/>
      <c r="AHH920" s="10"/>
      <c r="AHI920" s="10"/>
      <c r="AHJ920" s="10"/>
      <c r="AHK920" s="10"/>
      <c r="AHL920" s="10"/>
      <c r="AHM920" s="10"/>
      <c r="AHN920" s="10"/>
      <c r="AHO920" s="10"/>
      <c r="AHP920" s="10"/>
      <c r="AHQ920" s="10"/>
      <c r="AHR920" s="10"/>
      <c r="AHS920" s="10"/>
      <c r="AHT920" s="10"/>
      <c r="AHU920" s="10"/>
      <c r="AHV920" s="10"/>
      <c r="AHW920" s="10"/>
      <c r="AHX920" s="10"/>
      <c r="AHY920" s="10"/>
      <c r="AHZ920" s="10"/>
      <c r="AIA920" s="10"/>
      <c r="AIB920" s="10"/>
      <c r="AIC920" s="10"/>
      <c r="AID920" s="10"/>
      <c r="AIE920" s="10"/>
      <c r="AIF920" s="10"/>
      <c r="AIG920" s="10"/>
      <c r="AIH920" s="10"/>
      <c r="AII920" s="10"/>
      <c r="AIJ920" s="10"/>
      <c r="AIK920" s="10"/>
      <c r="AIL920" s="10"/>
      <c r="AIM920" s="10"/>
      <c r="AIN920" s="10"/>
      <c r="AIO920" s="10"/>
      <c r="AIP920" s="10"/>
      <c r="AIQ920" s="10"/>
      <c r="AIR920" s="10"/>
      <c r="AIS920" s="10"/>
      <c r="AIT920" s="10"/>
      <c r="AIU920" s="10"/>
      <c r="AIV920" s="10"/>
      <c r="AIW920" s="10"/>
      <c r="AIX920" s="10"/>
      <c r="AIY920" s="10"/>
      <c r="AIZ920" s="10"/>
      <c r="AJA920" s="10"/>
      <c r="AJB920" s="10"/>
      <c r="AJC920" s="10"/>
      <c r="AJD920" s="10"/>
      <c r="AJE920" s="10"/>
      <c r="AJF920" s="10"/>
      <c r="AJG920" s="10"/>
      <c r="AJH920" s="10"/>
      <c r="AJI920" s="10"/>
      <c r="AJJ920" s="10"/>
      <c r="AJK920" s="10"/>
      <c r="AJL920" s="10"/>
      <c r="AJM920" s="10"/>
      <c r="AJN920" s="10"/>
      <c r="AJO920" s="10"/>
      <c r="AJP920" s="10"/>
      <c r="AJQ920" s="10"/>
      <c r="AJR920" s="10"/>
      <c r="AJS920" s="10"/>
      <c r="AJT920" s="10"/>
      <c r="AJU920" s="10"/>
      <c r="AJV920" s="10"/>
      <c r="AJW920" s="10"/>
      <c r="AJX920" s="10"/>
      <c r="AJY920" s="10"/>
      <c r="AJZ920" s="10"/>
      <c r="AKA920" s="10"/>
      <c r="AKB920" s="10"/>
      <c r="AKC920" s="10"/>
      <c r="AKD920" s="10"/>
      <c r="AKE920" s="10"/>
      <c r="AKF920" s="10"/>
      <c r="AKG920" s="10"/>
      <c r="AKH920" s="10"/>
      <c r="AKI920" s="10"/>
      <c r="AKJ920" s="10"/>
      <c r="AKK920" s="10"/>
      <c r="AKL920" s="10"/>
      <c r="AKM920" s="10"/>
      <c r="AKN920" s="10"/>
      <c r="AKO920" s="10"/>
      <c r="AKP920" s="10"/>
      <c r="AKQ920" s="10"/>
      <c r="AKR920" s="10"/>
      <c r="AKS920" s="10"/>
      <c r="AKT920" s="10"/>
      <c r="AKU920" s="10"/>
      <c r="AKV920" s="10"/>
      <c r="AKW920" s="10"/>
      <c r="AKX920" s="10"/>
      <c r="AKY920" s="10"/>
      <c r="AKZ920" s="10"/>
      <c r="ALA920" s="10"/>
      <c r="ALB920" s="10"/>
      <c r="ALC920" s="10"/>
      <c r="ALD920" s="10"/>
      <c r="ALE920" s="10"/>
      <c r="ALF920" s="10"/>
      <c r="ALG920" s="10"/>
      <c r="ALH920" s="10"/>
      <c r="ALI920" s="10"/>
      <c r="ALJ920" s="10"/>
      <c r="ALK920" s="10"/>
      <c r="ALL920" s="10"/>
      <c r="ALM920" s="10"/>
      <c r="ALN920" s="10"/>
      <c r="ALO920" s="10"/>
      <c r="ALP920" s="10"/>
      <c r="ALQ920" s="10"/>
      <c r="ALR920" s="10"/>
      <c r="ALS920" s="10"/>
      <c r="ALT920" s="10"/>
      <c r="ALU920" s="10"/>
      <c r="ALV920" s="10"/>
      <c r="ALW920" s="10"/>
      <c r="ALX920" s="10"/>
      <c r="ALY920" s="10"/>
      <c r="ALZ920" s="10"/>
      <c r="AMA920" s="10"/>
      <c r="AMB920" s="10"/>
      <c r="AMC920" s="10"/>
      <c r="AMD920" s="10"/>
      <c r="AME920" s="10"/>
      <c r="AMF920" s="10"/>
      <c r="AMG920" s="10"/>
      <c r="AMH920" s="10"/>
      <c r="AMI920" s="10"/>
      <c r="AMJ920" s="10"/>
      <c r="AMK920" s="10"/>
      <c r="AML920" s="10"/>
      <c r="AMM920" s="10"/>
      <c r="AMN920" s="10"/>
      <c r="AMO920" s="10"/>
      <c r="AMP920" s="10"/>
      <c r="AMQ920" s="10"/>
      <c r="AMR920" s="10"/>
      <c r="AMS920" s="10"/>
      <c r="AMT920" s="10"/>
      <c r="AMU920" s="10"/>
      <c r="AMV920" s="10"/>
      <c r="AMW920" s="10"/>
      <c r="AMX920" s="10"/>
      <c r="AMY920" s="10"/>
      <c r="AMZ920" s="10"/>
      <c r="ANA920" s="10"/>
      <c r="ANB920" s="10"/>
      <c r="ANC920" s="10"/>
      <c r="AND920" s="10"/>
      <c r="ANE920" s="10"/>
      <c r="ANF920" s="10"/>
      <c r="ANG920" s="10"/>
      <c r="ANH920" s="10"/>
      <c r="ANI920" s="10"/>
      <c r="ANJ920" s="10"/>
      <c r="ANK920" s="10"/>
      <c r="ANL920" s="10"/>
      <c r="ANM920" s="10"/>
      <c r="ANN920" s="10"/>
      <c r="ANO920" s="10"/>
      <c r="ANP920" s="10"/>
      <c r="ANQ920" s="10"/>
      <c r="ANR920" s="10"/>
      <c r="ANS920" s="10"/>
      <c r="ANT920" s="10"/>
      <c r="ANU920" s="10"/>
      <c r="ANV920" s="10"/>
      <c r="ANW920" s="10"/>
      <c r="ANX920" s="10"/>
      <c r="ANY920" s="10"/>
      <c r="ANZ920" s="10"/>
      <c r="AOA920" s="10"/>
      <c r="AOB920" s="10"/>
      <c r="AOC920" s="10"/>
      <c r="AOD920" s="10"/>
      <c r="AOE920" s="10"/>
      <c r="AOF920" s="10"/>
      <c r="AOG920" s="10"/>
      <c r="AOH920" s="10"/>
      <c r="AOI920" s="10"/>
      <c r="AOJ920" s="10"/>
      <c r="AOK920" s="10"/>
      <c r="AOL920" s="10"/>
      <c r="AOM920" s="10"/>
      <c r="AON920" s="10"/>
      <c r="AOO920" s="10"/>
      <c r="AOP920" s="10"/>
      <c r="AOQ920" s="10"/>
      <c r="AOR920" s="10"/>
      <c r="AOS920" s="10"/>
      <c r="AOT920" s="10"/>
      <c r="AOU920" s="10"/>
      <c r="AOV920" s="10"/>
      <c r="AOW920" s="10"/>
      <c r="AOX920" s="10"/>
      <c r="AOY920" s="10"/>
      <c r="AOZ920" s="10"/>
      <c r="APA920" s="10"/>
      <c r="APB920" s="10"/>
      <c r="APC920" s="10"/>
      <c r="APD920" s="10"/>
      <c r="APE920" s="10"/>
      <c r="APF920" s="10"/>
      <c r="APG920" s="10"/>
      <c r="APH920" s="10"/>
      <c r="API920" s="10"/>
      <c r="APJ920" s="10"/>
      <c r="APK920" s="10"/>
      <c r="APL920" s="10"/>
      <c r="APM920" s="10"/>
      <c r="APN920" s="10"/>
      <c r="APO920" s="10"/>
      <c r="APP920" s="10"/>
      <c r="APQ920" s="10"/>
      <c r="APR920" s="10"/>
      <c r="APS920" s="10"/>
      <c r="APT920" s="10"/>
      <c r="APU920" s="10"/>
      <c r="APV920" s="10"/>
      <c r="APW920" s="10"/>
      <c r="APX920" s="10"/>
      <c r="APY920" s="10"/>
      <c r="APZ920" s="10"/>
      <c r="AQA920" s="10"/>
      <c r="AQB920" s="10"/>
      <c r="AQC920" s="10"/>
      <c r="AQD920" s="10"/>
      <c r="AQE920" s="10"/>
      <c r="AQF920" s="10"/>
      <c r="AQG920" s="10"/>
      <c r="AQH920" s="10"/>
      <c r="AQI920" s="10"/>
      <c r="AQJ920" s="10"/>
      <c r="AQK920" s="10"/>
      <c r="AQL920" s="10"/>
      <c r="AQM920" s="10"/>
      <c r="AQN920" s="10"/>
      <c r="AQO920" s="10"/>
      <c r="AQP920" s="10"/>
      <c r="AQQ920" s="10"/>
      <c r="AQR920" s="10"/>
      <c r="AQS920" s="10"/>
      <c r="AQT920" s="10"/>
      <c r="AQU920" s="10"/>
      <c r="AQV920" s="10"/>
      <c r="AQW920" s="10"/>
      <c r="AQX920" s="10"/>
      <c r="AQY920" s="10"/>
      <c r="AQZ920" s="10"/>
      <c r="ARA920" s="10"/>
      <c r="ARB920" s="10"/>
      <c r="ARC920" s="10"/>
      <c r="ARD920" s="10"/>
      <c r="ARE920" s="10"/>
      <c r="ARF920" s="10"/>
      <c r="ARG920" s="10"/>
      <c r="ARH920" s="10"/>
      <c r="ARI920" s="10"/>
      <c r="ARJ920" s="10"/>
      <c r="ARK920" s="10"/>
      <c r="ARL920" s="10"/>
      <c r="ARM920" s="10"/>
      <c r="ARN920" s="10"/>
      <c r="ARO920" s="10"/>
      <c r="ARP920" s="10"/>
      <c r="ARQ920" s="10"/>
      <c r="ARR920" s="10"/>
      <c r="ARS920" s="10"/>
      <c r="ART920" s="10"/>
      <c r="ARU920" s="10"/>
      <c r="ARV920" s="10"/>
      <c r="ARW920" s="10"/>
      <c r="ARX920" s="10"/>
      <c r="ARY920" s="10"/>
      <c r="ARZ920" s="10"/>
      <c r="ASA920" s="10"/>
      <c r="ASB920" s="10"/>
      <c r="ASC920" s="10"/>
      <c r="ASD920" s="10"/>
      <c r="ASE920" s="10"/>
      <c r="ASF920" s="10"/>
      <c r="ASG920" s="10"/>
      <c r="ASH920" s="10"/>
      <c r="ASI920" s="10"/>
      <c r="ASJ920" s="10"/>
      <c r="ASK920" s="10"/>
      <c r="ASL920" s="10"/>
      <c r="ASM920" s="10"/>
      <c r="ASN920" s="10"/>
      <c r="ASO920" s="10"/>
      <c r="ASP920" s="10"/>
      <c r="ASQ920" s="10"/>
      <c r="ASR920" s="10"/>
      <c r="ASS920" s="10"/>
      <c r="AST920" s="10"/>
      <c r="ASU920" s="10"/>
      <c r="ASV920" s="10"/>
      <c r="ASW920" s="10"/>
      <c r="ASX920" s="10"/>
      <c r="ASY920" s="10"/>
      <c r="ASZ920" s="10"/>
      <c r="ATA920" s="10"/>
      <c r="ATB920" s="10"/>
      <c r="ATC920" s="10"/>
      <c r="ATD920" s="10"/>
      <c r="ATE920" s="10"/>
      <c r="ATF920" s="10"/>
      <c r="ATG920" s="10"/>
      <c r="ATH920" s="10"/>
      <c r="ATI920" s="10"/>
      <c r="ATJ920" s="10"/>
      <c r="ATK920" s="10"/>
      <c r="ATL920" s="10"/>
      <c r="ATM920" s="10"/>
      <c r="ATN920" s="10"/>
      <c r="ATO920" s="10"/>
      <c r="ATP920" s="10"/>
      <c r="ATQ920" s="10"/>
      <c r="ATR920" s="10"/>
      <c r="ATS920" s="10"/>
      <c r="ATT920" s="10"/>
      <c r="ATU920" s="10"/>
      <c r="ATV920" s="10"/>
      <c r="ATW920" s="10"/>
      <c r="ATX920" s="10"/>
      <c r="ATY920" s="10"/>
      <c r="ATZ920" s="10"/>
      <c r="AUA920" s="10"/>
      <c r="AUB920" s="10"/>
      <c r="AUC920" s="10"/>
      <c r="AUD920" s="10"/>
      <c r="AUE920" s="10"/>
      <c r="AUF920" s="10"/>
      <c r="AUG920" s="10"/>
      <c r="AUH920" s="10"/>
      <c r="AUI920" s="10"/>
      <c r="AUJ920" s="10"/>
      <c r="AUK920" s="10"/>
      <c r="AUL920" s="10"/>
      <c r="AUM920" s="10"/>
      <c r="AUN920" s="10"/>
      <c r="AUO920" s="10"/>
      <c r="AUP920" s="10"/>
      <c r="AUQ920" s="10"/>
      <c r="AUR920" s="10"/>
      <c r="AUS920" s="10"/>
      <c r="AUT920" s="10"/>
      <c r="AUU920" s="10"/>
      <c r="AUV920" s="10"/>
      <c r="AUW920" s="10"/>
      <c r="AUX920" s="10"/>
      <c r="AUY920" s="10"/>
      <c r="AUZ920" s="10"/>
      <c r="AVA920" s="10"/>
      <c r="AVB920" s="10"/>
      <c r="AVC920" s="10"/>
      <c r="AVD920" s="10"/>
      <c r="AVE920" s="10"/>
      <c r="AVF920" s="10"/>
      <c r="AVG920" s="10"/>
      <c r="AVH920" s="10"/>
      <c r="AVI920" s="10"/>
      <c r="AVJ920" s="10"/>
      <c r="AVK920" s="10"/>
      <c r="AVL920" s="10"/>
      <c r="AVM920" s="10"/>
      <c r="AVN920" s="10"/>
      <c r="AVO920" s="10"/>
      <c r="AVP920" s="10"/>
      <c r="AVQ920" s="10"/>
      <c r="AVR920" s="10"/>
      <c r="AVS920" s="10"/>
      <c r="AVT920" s="10"/>
      <c r="AVU920" s="10"/>
      <c r="AVV920" s="10"/>
      <c r="AVW920" s="10"/>
      <c r="AVX920" s="10"/>
      <c r="AVY920" s="10"/>
      <c r="AVZ920" s="10"/>
      <c r="AWA920" s="10"/>
      <c r="AWB920" s="10"/>
      <c r="AWC920" s="10"/>
      <c r="AWD920" s="10"/>
      <c r="AWE920" s="10"/>
      <c r="AWF920" s="10"/>
      <c r="AWG920" s="10"/>
      <c r="AWH920" s="10"/>
      <c r="AWI920" s="10"/>
      <c r="AWJ920" s="10"/>
      <c r="AWK920" s="10"/>
      <c r="AWL920" s="10"/>
      <c r="AWM920" s="10"/>
      <c r="AWN920" s="10"/>
      <c r="AWO920" s="10"/>
      <c r="AWP920" s="10"/>
      <c r="AWQ920" s="10"/>
      <c r="AWR920" s="10"/>
      <c r="AWS920" s="10"/>
      <c r="AWT920" s="10"/>
      <c r="AWU920" s="10"/>
      <c r="AWV920" s="10"/>
      <c r="AWW920" s="10"/>
      <c r="AWX920" s="10"/>
      <c r="AWY920" s="10"/>
      <c r="AWZ920" s="10"/>
      <c r="AXA920" s="10"/>
      <c r="AXB920" s="10"/>
      <c r="AXC920" s="10"/>
      <c r="AXD920" s="10"/>
      <c r="AXE920" s="10"/>
      <c r="AXF920" s="10"/>
      <c r="AXG920" s="10"/>
      <c r="AXH920" s="10"/>
      <c r="AXI920" s="10"/>
      <c r="AXJ920" s="10"/>
      <c r="AXK920" s="10"/>
      <c r="AXL920" s="10"/>
      <c r="AXM920" s="10"/>
      <c r="AXN920" s="10"/>
      <c r="AXO920" s="10"/>
      <c r="AXP920" s="10"/>
      <c r="AXQ920" s="10"/>
      <c r="AXR920" s="10"/>
      <c r="AXS920" s="10"/>
      <c r="AXT920" s="10"/>
      <c r="AXU920" s="10"/>
      <c r="AXV920" s="10"/>
      <c r="AXW920" s="10"/>
      <c r="AXX920" s="10"/>
      <c r="AXY920" s="10"/>
      <c r="AXZ920" s="10"/>
      <c r="AYA920" s="10"/>
      <c r="AYB920" s="10"/>
      <c r="AYC920" s="10"/>
      <c r="AYD920" s="10"/>
      <c r="AYE920" s="10"/>
      <c r="AYF920" s="10"/>
      <c r="AYG920" s="10"/>
      <c r="AYH920" s="10"/>
      <c r="AYI920" s="10"/>
      <c r="AYJ920" s="10"/>
      <c r="AYK920" s="10"/>
      <c r="AYL920" s="10"/>
      <c r="AYM920" s="10"/>
      <c r="AYN920" s="10"/>
      <c r="AYO920" s="10"/>
      <c r="AYP920" s="10"/>
      <c r="AYQ920" s="10"/>
      <c r="AYR920" s="10"/>
      <c r="AYS920" s="10"/>
      <c r="AYT920" s="10"/>
      <c r="AYU920" s="10"/>
      <c r="AYV920" s="10"/>
      <c r="AYW920" s="10"/>
      <c r="AYX920" s="10"/>
      <c r="AYY920" s="10"/>
      <c r="AYZ920" s="10"/>
      <c r="AZA920" s="10"/>
      <c r="AZB920" s="10"/>
      <c r="AZC920" s="10"/>
      <c r="AZD920" s="10"/>
      <c r="AZE920" s="10"/>
      <c r="AZF920" s="10"/>
      <c r="AZG920" s="10"/>
      <c r="AZH920" s="10"/>
      <c r="AZI920" s="10"/>
      <c r="AZJ920" s="10"/>
      <c r="AZK920" s="10"/>
      <c r="AZL920" s="10"/>
      <c r="AZM920" s="10"/>
      <c r="AZN920" s="10"/>
      <c r="AZO920" s="10"/>
      <c r="AZP920" s="10"/>
      <c r="AZQ920" s="10"/>
      <c r="AZR920" s="10"/>
      <c r="AZS920" s="10"/>
      <c r="AZT920" s="10"/>
      <c r="AZU920" s="10"/>
      <c r="AZV920" s="10"/>
      <c r="AZW920" s="10"/>
      <c r="AZX920" s="10"/>
      <c r="AZY920" s="10"/>
      <c r="AZZ920" s="10"/>
      <c r="BAA920" s="10"/>
      <c r="BAB920" s="10"/>
      <c r="BAC920" s="10"/>
      <c r="BAD920" s="10"/>
      <c r="BAE920" s="10"/>
      <c r="BAF920" s="10"/>
      <c r="BAG920" s="10"/>
      <c r="BAH920" s="10"/>
      <c r="BAI920" s="10"/>
      <c r="BAJ920" s="10"/>
      <c r="BAK920" s="10"/>
      <c r="BAL920" s="10"/>
      <c r="BAM920" s="10"/>
      <c r="BAN920" s="10"/>
      <c r="BAO920" s="10"/>
      <c r="BAP920" s="10"/>
      <c r="BAQ920" s="10"/>
      <c r="BAR920" s="10"/>
      <c r="BAS920" s="10"/>
      <c r="BAT920" s="10"/>
      <c r="BAU920" s="10"/>
      <c r="BAV920" s="10"/>
      <c r="BAW920" s="10"/>
      <c r="BAX920" s="10"/>
      <c r="BAY920" s="10"/>
      <c r="BAZ920" s="10"/>
      <c r="BBA920" s="10"/>
      <c r="BBB920" s="10"/>
      <c r="BBC920" s="10"/>
      <c r="BBD920" s="10"/>
      <c r="BBE920" s="10"/>
      <c r="BBF920" s="10"/>
      <c r="BBG920" s="10"/>
      <c r="BBH920" s="10"/>
      <c r="BBI920" s="10"/>
      <c r="BBJ920" s="10"/>
      <c r="BBK920" s="10"/>
      <c r="BBL920" s="10"/>
      <c r="BBM920" s="10"/>
      <c r="BBN920" s="10"/>
      <c r="BBO920" s="10"/>
      <c r="BBP920" s="10"/>
      <c r="BBQ920" s="10"/>
      <c r="BBR920" s="10"/>
      <c r="BBS920" s="10"/>
      <c r="BBT920" s="10"/>
      <c r="BBU920" s="10"/>
      <c r="BBV920" s="10"/>
      <c r="BBW920" s="10"/>
      <c r="BBX920" s="10"/>
      <c r="BBY920" s="10"/>
      <c r="BBZ920" s="10"/>
      <c r="BCA920" s="10"/>
      <c r="BCB920" s="10"/>
      <c r="BCC920" s="10"/>
      <c r="BCD920" s="10"/>
      <c r="BCE920" s="10"/>
      <c r="BCF920" s="10"/>
      <c r="BCG920" s="10"/>
      <c r="BCH920" s="10"/>
      <c r="BCI920" s="10"/>
      <c r="BCJ920" s="10"/>
      <c r="BCK920" s="10"/>
      <c r="BCL920" s="10"/>
      <c r="BCM920" s="10"/>
      <c r="BCN920" s="10"/>
      <c r="BCO920" s="10"/>
      <c r="BCP920" s="10"/>
      <c r="BCQ920" s="10"/>
      <c r="BCR920" s="10"/>
      <c r="BCS920" s="10"/>
      <c r="BCT920" s="10"/>
      <c r="BCU920" s="10"/>
      <c r="BCV920" s="10"/>
      <c r="BCW920" s="10"/>
      <c r="BCX920" s="10"/>
      <c r="BCY920" s="10"/>
      <c r="BCZ920" s="10"/>
      <c r="BDA920" s="10"/>
      <c r="BDB920" s="10"/>
      <c r="BDC920" s="10"/>
      <c r="BDD920" s="10"/>
      <c r="BDE920" s="10"/>
      <c r="BDF920" s="10"/>
      <c r="BDG920" s="10"/>
      <c r="BDH920" s="10"/>
      <c r="BDI920" s="10"/>
      <c r="BDJ920" s="10"/>
      <c r="BDK920" s="10"/>
      <c r="BDL920" s="10"/>
      <c r="BDM920" s="10"/>
      <c r="BDN920" s="10"/>
      <c r="BDO920" s="10"/>
      <c r="BDP920" s="10"/>
      <c r="BDQ920" s="10"/>
      <c r="BDR920" s="10"/>
      <c r="BDS920" s="10"/>
      <c r="BDT920" s="10"/>
      <c r="BDU920" s="10"/>
      <c r="BDV920" s="10"/>
      <c r="BDW920" s="10"/>
      <c r="BDX920" s="10"/>
      <c r="BDY920" s="10"/>
      <c r="BDZ920" s="10"/>
      <c r="BEA920" s="10"/>
      <c r="BEB920" s="10"/>
      <c r="BEC920" s="10"/>
      <c r="BED920" s="10"/>
      <c r="BEE920" s="10"/>
      <c r="BEF920" s="10"/>
      <c r="BEG920" s="10"/>
      <c r="BEH920" s="10"/>
      <c r="BEI920" s="10"/>
      <c r="BEJ920" s="10"/>
      <c r="BEK920" s="10"/>
      <c r="BEL920" s="10"/>
      <c r="BEM920" s="10"/>
      <c r="BEN920" s="10"/>
      <c r="BEO920" s="10"/>
      <c r="BEP920" s="10"/>
      <c r="BEQ920" s="10"/>
      <c r="BER920" s="10"/>
      <c r="BES920" s="10"/>
      <c r="BET920" s="10"/>
      <c r="BEU920" s="10"/>
      <c r="BEV920" s="10"/>
      <c r="BEW920" s="10"/>
      <c r="BEX920" s="10"/>
      <c r="BEY920" s="10"/>
      <c r="BEZ920" s="10"/>
      <c r="BFA920" s="10"/>
      <c r="BFB920" s="10"/>
      <c r="BFC920" s="10"/>
      <c r="BFD920" s="10"/>
      <c r="BFE920" s="10"/>
      <c r="BFF920" s="10"/>
      <c r="BFG920" s="10"/>
      <c r="BFH920" s="10"/>
      <c r="BFI920" s="10"/>
      <c r="BFJ920" s="10"/>
      <c r="BFK920" s="10"/>
      <c r="BFL920" s="10"/>
      <c r="BFM920" s="10"/>
      <c r="BFN920" s="10"/>
      <c r="BFO920" s="10"/>
      <c r="BFP920" s="10"/>
      <c r="BFQ920" s="10"/>
      <c r="BFR920" s="10"/>
      <c r="BFS920" s="10"/>
      <c r="BFT920" s="10"/>
      <c r="BFU920" s="10"/>
      <c r="BFV920" s="10"/>
      <c r="BFW920" s="10"/>
      <c r="BFX920" s="10"/>
      <c r="BFY920" s="10"/>
      <c r="BFZ920" s="10"/>
      <c r="BGA920" s="10"/>
      <c r="BGB920" s="10"/>
      <c r="BGC920" s="10"/>
      <c r="BGD920" s="10"/>
      <c r="BGE920" s="10"/>
      <c r="BGF920" s="10"/>
      <c r="BGG920" s="10"/>
      <c r="BGH920" s="10"/>
      <c r="BGI920" s="10"/>
      <c r="BGJ920" s="10"/>
      <c r="BGK920" s="10"/>
      <c r="BGL920" s="10"/>
      <c r="BGM920" s="10"/>
      <c r="BGN920" s="10"/>
      <c r="BGO920" s="10"/>
      <c r="BGP920" s="10"/>
      <c r="BGQ920" s="10"/>
      <c r="BGR920" s="10"/>
      <c r="BGS920" s="10"/>
      <c r="BGT920" s="10"/>
      <c r="BGU920" s="10"/>
      <c r="BGV920" s="10"/>
      <c r="BGW920" s="10"/>
      <c r="BGX920" s="10"/>
      <c r="BGY920" s="10"/>
      <c r="BGZ920" s="10"/>
      <c r="BHA920" s="10"/>
      <c r="BHB920" s="10"/>
      <c r="BHC920" s="10"/>
      <c r="BHD920" s="10"/>
      <c r="BHE920" s="10"/>
      <c r="BHF920" s="10"/>
      <c r="BHG920" s="10"/>
      <c r="BHH920" s="10"/>
      <c r="BHI920" s="10"/>
      <c r="BHJ920" s="10"/>
      <c r="BHK920" s="10"/>
      <c r="BHL920" s="10"/>
      <c r="BHM920" s="10"/>
      <c r="BHN920" s="10"/>
      <c r="BHO920" s="10"/>
      <c r="BHP920" s="10"/>
      <c r="BHQ920" s="10"/>
      <c r="BHR920" s="10"/>
      <c r="BHS920" s="10"/>
      <c r="BHT920" s="10"/>
      <c r="BHU920" s="10"/>
      <c r="BHV920" s="10"/>
      <c r="BHW920" s="10"/>
      <c r="BHX920" s="10"/>
      <c r="BHY920" s="10"/>
      <c r="BHZ920" s="10"/>
      <c r="BIA920" s="10"/>
      <c r="BIB920" s="10"/>
      <c r="BIC920" s="10"/>
      <c r="BID920" s="10"/>
      <c r="BIE920" s="10"/>
      <c r="BIF920" s="10"/>
      <c r="BIG920" s="10"/>
      <c r="BIH920" s="10"/>
      <c r="BII920" s="10"/>
      <c r="BIJ920" s="10"/>
      <c r="BIK920" s="10"/>
      <c r="BIL920" s="10"/>
      <c r="BIM920" s="10"/>
      <c r="BIN920" s="10"/>
      <c r="BIO920" s="10"/>
      <c r="BIP920" s="10"/>
      <c r="BIQ920" s="10"/>
      <c r="BIR920" s="10"/>
      <c r="BIS920" s="10"/>
      <c r="BIT920" s="10"/>
      <c r="BIU920" s="10"/>
      <c r="BIV920" s="10"/>
      <c r="BIW920" s="10"/>
      <c r="BIX920" s="10"/>
      <c r="BIY920" s="10"/>
      <c r="BIZ920" s="10"/>
      <c r="BJA920" s="10"/>
      <c r="BJB920" s="10"/>
      <c r="BJC920" s="10"/>
      <c r="BJD920" s="10"/>
      <c r="BJE920" s="10"/>
      <c r="BJF920" s="10"/>
      <c r="BJG920" s="10"/>
      <c r="BJH920" s="10"/>
      <c r="BJI920" s="10"/>
      <c r="BJJ920" s="10"/>
      <c r="BJK920" s="10"/>
      <c r="BJL920" s="10"/>
      <c r="BJM920" s="10"/>
      <c r="BJN920" s="10"/>
      <c r="BJO920" s="10"/>
      <c r="BJP920" s="10"/>
      <c r="BJQ920" s="10"/>
      <c r="BJR920" s="10"/>
      <c r="BJS920" s="10"/>
      <c r="BJT920" s="10"/>
      <c r="BJU920" s="10"/>
      <c r="BJV920" s="10"/>
      <c r="BJW920" s="10"/>
      <c r="BJX920" s="10"/>
      <c r="BJY920" s="10"/>
      <c r="BJZ920" s="10"/>
      <c r="BKA920" s="10"/>
      <c r="BKB920" s="10"/>
      <c r="BKC920" s="10"/>
      <c r="BKD920" s="10"/>
      <c r="BKE920" s="10"/>
      <c r="BKF920" s="10"/>
      <c r="BKG920" s="10"/>
      <c r="BKH920" s="10"/>
      <c r="BKI920" s="10"/>
      <c r="BKJ920" s="10"/>
      <c r="BKK920" s="10"/>
      <c r="BKL920" s="10"/>
      <c r="BKM920" s="10"/>
      <c r="BKN920" s="10"/>
      <c r="BKO920" s="10"/>
      <c r="BKP920" s="10"/>
      <c r="BKQ920" s="10"/>
      <c r="BKR920" s="10"/>
      <c r="BKS920" s="10"/>
      <c r="BKT920" s="10"/>
      <c r="BKU920" s="10"/>
      <c r="BKV920" s="10"/>
      <c r="BKW920" s="10"/>
      <c r="BKX920" s="10"/>
      <c r="BKY920" s="10"/>
      <c r="BKZ920" s="10"/>
      <c r="BLA920" s="10"/>
      <c r="BLB920" s="10"/>
      <c r="BLC920" s="10"/>
      <c r="BLD920" s="10"/>
      <c r="BLE920" s="10"/>
      <c r="BLF920" s="10"/>
      <c r="BLG920" s="10"/>
      <c r="BLH920" s="10"/>
      <c r="BLI920" s="10"/>
      <c r="BLJ920" s="10"/>
      <c r="BLK920" s="10"/>
      <c r="BLL920" s="10"/>
      <c r="BLM920" s="10"/>
      <c r="BLN920" s="10"/>
      <c r="BLO920" s="10"/>
      <c r="BLP920" s="10"/>
      <c r="BLQ920" s="10"/>
      <c r="BLR920" s="10"/>
      <c r="BLS920" s="10"/>
      <c r="BLT920" s="10"/>
      <c r="BLU920" s="10"/>
      <c r="BLV920" s="10"/>
      <c r="BLW920" s="10"/>
      <c r="BLX920" s="10"/>
      <c r="BLY920" s="10"/>
      <c r="BLZ920" s="10"/>
      <c r="BMA920" s="10"/>
      <c r="BMB920" s="10"/>
      <c r="BMC920" s="10"/>
      <c r="BMD920" s="10"/>
      <c r="BME920" s="10"/>
      <c r="BMF920" s="10"/>
      <c r="BMG920" s="10"/>
      <c r="BMH920" s="10"/>
      <c r="BMI920" s="10"/>
      <c r="BMJ920" s="10"/>
      <c r="BMK920" s="10"/>
      <c r="BML920" s="10"/>
      <c r="BMM920" s="10"/>
      <c r="BMN920" s="10"/>
      <c r="BMO920" s="10"/>
      <c r="BMP920" s="10"/>
      <c r="BMQ920" s="10"/>
      <c r="BMR920" s="10"/>
      <c r="BMS920" s="10"/>
      <c r="BMT920" s="10"/>
      <c r="BMU920" s="10"/>
      <c r="BMV920" s="10"/>
      <c r="BMW920" s="10"/>
      <c r="BMX920" s="10"/>
      <c r="BMY920" s="10"/>
      <c r="BMZ920" s="10"/>
      <c r="BNA920" s="10"/>
      <c r="BNB920" s="10"/>
      <c r="BNC920" s="10"/>
      <c r="BND920" s="10"/>
      <c r="BNE920" s="10"/>
      <c r="BNF920" s="10"/>
      <c r="BNG920" s="10"/>
      <c r="BNH920" s="10"/>
      <c r="BNI920" s="10"/>
      <c r="BNJ920" s="10"/>
      <c r="BNK920" s="10"/>
      <c r="BNL920" s="10"/>
      <c r="BNM920" s="10"/>
      <c r="BNN920" s="10"/>
      <c r="BNO920" s="10"/>
      <c r="BNP920" s="10"/>
      <c r="BNQ920" s="10"/>
      <c r="BNR920" s="10"/>
      <c r="BNS920" s="10"/>
      <c r="BNT920" s="10"/>
      <c r="BNU920" s="10"/>
      <c r="BNV920" s="10"/>
      <c r="BNW920" s="10"/>
      <c r="BNX920" s="10"/>
      <c r="BNY920" s="10"/>
      <c r="BNZ920" s="10"/>
      <c r="BOA920" s="10"/>
      <c r="BOB920" s="10"/>
      <c r="BOC920" s="10"/>
      <c r="BOD920" s="10"/>
      <c r="BOE920" s="10"/>
      <c r="BOF920" s="10"/>
      <c r="BOG920" s="10"/>
      <c r="BOH920" s="10"/>
      <c r="BOI920" s="10"/>
      <c r="BOJ920" s="10"/>
      <c r="BOK920" s="10"/>
      <c r="BOL920" s="10"/>
      <c r="BOM920" s="10"/>
      <c r="BON920" s="10"/>
      <c r="BOO920" s="10"/>
      <c r="BOP920" s="10"/>
      <c r="BOQ920" s="10"/>
      <c r="BOR920" s="10"/>
      <c r="BOS920" s="10"/>
      <c r="BOT920" s="10"/>
      <c r="BOU920" s="10"/>
      <c r="BOV920" s="10"/>
      <c r="BOW920" s="10"/>
      <c r="BOX920" s="10"/>
      <c r="BOY920" s="10"/>
      <c r="BOZ920" s="10"/>
      <c r="BPA920" s="10"/>
      <c r="BPB920" s="10"/>
      <c r="BPC920" s="10"/>
      <c r="BPD920" s="10"/>
      <c r="BPE920" s="10"/>
      <c r="BPF920" s="10"/>
      <c r="BPG920" s="10"/>
      <c r="BPH920" s="10"/>
      <c r="BPI920" s="10"/>
      <c r="BPJ920" s="10"/>
      <c r="BPK920" s="10"/>
      <c r="BPL920" s="10"/>
      <c r="BPM920" s="10"/>
      <c r="BPN920" s="10"/>
      <c r="BPO920" s="10"/>
      <c r="BPP920" s="10"/>
      <c r="BPQ920" s="10"/>
      <c r="BPR920" s="10"/>
      <c r="BPS920" s="10"/>
      <c r="BPT920" s="10"/>
      <c r="BPU920" s="10"/>
      <c r="BPV920" s="10"/>
      <c r="BPW920" s="10"/>
      <c r="BPX920" s="10"/>
      <c r="BPY920" s="10"/>
      <c r="BPZ920" s="10"/>
      <c r="BQA920" s="10"/>
      <c r="BQB920" s="10"/>
      <c r="BQC920" s="10"/>
      <c r="BQD920" s="10"/>
      <c r="BQE920" s="10"/>
      <c r="BQF920" s="10"/>
      <c r="BQG920" s="10"/>
      <c r="BQH920" s="10"/>
      <c r="BQI920" s="10"/>
      <c r="BQJ920" s="10"/>
      <c r="BQK920" s="10"/>
      <c r="BQL920" s="10"/>
      <c r="BQM920" s="10"/>
      <c r="BQN920" s="10"/>
      <c r="BQO920" s="10"/>
      <c r="BQP920" s="10"/>
      <c r="BQQ920" s="10"/>
      <c r="BQR920" s="10"/>
      <c r="BQS920" s="10"/>
      <c r="BQT920" s="10"/>
      <c r="BQU920" s="10"/>
      <c r="BQV920" s="10"/>
      <c r="BQW920" s="10"/>
      <c r="BQX920" s="10"/>
      <c r="BQY920" s="10"/>
      <c r="BQZ920" s="10"/>
      <c r="BRA920" s="10"/>
      <c r="BRB920" s="10"/>
      <c r="BRC920" s="10"/>
      <c r="BRD920" s="10"/>
      <c r="BRE920" s="10"/>
      <c r="BRF920" s="10"/>
      <c r="BRG920" s="10"/>
      <c r="BRH920" s="10"/>
      <c r="BRI920" s="10"/>
      <c r="BRJ920" s="10"/>
      <c r="BRK920" s="10"/>
      <c r="BRL920" s="10"/>
      <c r="BRM920" s="10"/>
      <c r="BRN920" s="10"/>
      <c r="BRO920" s="10"/>
      <c r="BRP920" s="10"/>
      <c r="BRQ920" s="10"/>
      <c r="BRR920" s="10"/>
      <c r="BRS920" s="10"/>
      <c r="BRT920" s="10"/>
      <c r="BRU920" s="10"/>
      <c r="BRV920" s="10"/>
      <c r="BRW920" s="10"/>
      <c r="BRX920" s="10"/>
      <c r="BRY920" s="10"/>
      <c r="BRZ920" s="10"/>
      <c r="BSA920" s="10"/>
      <c r="BSB920" s="10"/>
      <c r="BSC920" s="10"/>
      <c r="BSD920" s="10"/>
      <c r="BSE920" s="10"/>
      <c r="BSF920" s="10"/>
      <c r="BSG920" s="10"/>
      <c r="BSH920" s="10"/>
      <c r="BSI920" s="10"/>
      <c r="BSJ920" s="10"/>
      <c r="BSK920" s="10"/>
      <c r="BSL920" s="10"/>
      <c r="BSM920" s="10"/>
      <c r="BSN920" s="10"/>
      <c r="BSO920" s="10"/>
      <c r="BSP920" s="10"/>
      <c r="BSQ920" s="10"/>
      <c r="BSR920" s="10"/>
      <c r="BSS920" s="10"/>
      <c r="BST920" s="10"/>
      <c r="BSU920" s="10"/>
      <c r="BSV920" s="10"/>
      <c r="BSW920" s="10"/>
      <c r="BSX920" s="10"/>
      <c r="BSY920" s="10"/>
      <c r="BSZ920" s="10"/>
      <c r="BTA920" s="10"/>
      <c r="BTB920" s="10"/>
      <c r="BTC920" s="10"/>
      <c r="BTD920" s="10"/>
      <c r="BTE920" s="10"/>
      <c r="BTF920" s="10"/>
      <c r="BTG920" s="10"/>
      <c r="BTH920" s="10"/>
      <c r="BTI920" s="10"/>
      <c r="BTJ920" s="10"/>
      <c r="BTK920" s="10"/>
      <c r="BTL920" s="10"/>
      <c r="BTM920" s="10"/>
      <c r="BTN920" s="10"/>
      <c r="BTO920" s="10"/>
      <c r="BTP920" s="10"/>
      <c r="BTQ920" s="10"/>
      <c r="BTR920" s="10"/>
      <c r="BTS920" s="10"/>
      <c r="BTT920" s="10"/>
      <c r="BTU920" s="10"/>
      <c r="BTV920" s="10"/>
      <c r="BTW920" s="10"/>
      <c r="BTX920" s="10"/>
      <c r="BTY920" s="10"/>
      <c r="BTZ920" s="10"/>
      <c r="BUA920" s="10"/>
      <c r="BUB920" s="10"/>
      <c r="BUC920" s="10"/>
      <c r="BUD920" s="10"/>
      <c r="BUE920" s="10"/>
      <c r="BUF920" s="10"/>
      <c r="BUG920" s="10"/>
      <c r="BUH920" s="10"/>
      <c r="BUI920" s="10"/>
      <c r="BUJ920" s="10"/>
      <c r="BUK920" s="10"/>
      <c r="BUL920" s="10"/>
      <c r="BUM920" s="10"/>
      <c r="BUN920" s="10"/>
      <c r="BUO920" s="10"/>
      <c r="BUP920" s="10"/>
      <c r="BUQ920" s="10"/>
      <c r="BUR920" s="10"/>
      <c r="BUS920" s="10"/>
      <c r="BUT920" s="10"/>
      <c r="BUU920" s="10"/>
      <c r="BUV920" s="10"/>
      <c r="BUW920" s="10"/>
      <c r="BUX920" s="10"/>
      <c r="BUY920" s="10"/>
      <c r="BUZ920" s="10"/>
      <c r="BVA920" s="10"/>
      <c r="BVB920" s="10"/>
      <c r="BVC920" s="10"/>
      <c r="BVD920" s="10"/>
      <c r="BVE920" s="10"/>
      <c r="BVF920" s="10"/>
      <c r="BVG920" s="10"/>
      <c r="BVH920" s="10"/>
      <c r="BVI920" s="10"/>
      <c r="BVJ920" s="10"/>
      <c r="BVK920" s="10"/>
      <c r="BVL920" s="10"/>
      <c r="BVM920" s="10"/>
      <c r="BVN920" s="10"/>
      <c r="BVO920" s="10"/>
      <c r="BVP920" s="10"/>
      <c r="BVQ920" s="10"/>
      <c r="BVR920" s="10"/>
      <c r="BVS920" s="10"/>
      <c r="BVT920" s="10"/>
      <c r="BVU920" s="10"/>
      <c r="BVV920" s="10"/>
      <c r="BVW920" s="10"/>
      <c r="BVX920" s="10"/>
      <c r="BVY920" s="10"/>
      <c r="BVZ920" s="10"/>
      <c r="BWA920" s="10"/>
      <c r="BWB920" s="10"/>
      <c r="BWC920" s="10"/>
      <c r="BWD920" s="10"/>
      <c r="BWE920" s="10"/>
      <c r="BWF920" s="10"/>
      <c r="BWG920" s="10"/>
      <c r="BWH920" s="10"/>
      <c r="BWI920" s="10"/>
      <c r="BWJ920" s="10"/>
      <c r="BWK920" s="10"/>
      <c r="BWL920" s="10"/>
      <c r="BWM920" s="10"/>
      <c r="BWN920" s="10"/>
      <c r="BWO920" s="10"/>
      <c r="BWP920" s="10"/>
      <c r="BWQ920" s="10"/>
      <c r="BWR920" s="10"/>
      <c r="BWS920" s="10"/>
      <c r="BWT920" s="10"/>
      <c r="BWU920" s="10"/>
      <c r="BWV920" s="10"/>
      <c r="BWW920" s="10"/>
      <c r="BWX920" s="10"/>
      <c r="BWY920" s="10"/>
      <c r="BWZ920" s="10"/>
      <c r="BXA920" s="10"/>
      <c r="BXB920" s="10"/>
      <c r="BXC920" s="10"/>
      <c r="BXD920" s="10"/>
      <c r="BXE920" s="10"/>
      <c r="BXF920" s="10"/>
      <c r="BXG920" s="10"/>
      <c r="BXH920" s="10"/>
      <c r="BXI920" s="10"/>
      <c r="BXJ920" s="10"/>
      <c r="BXK920" s="10"/>
      <c r="BXL920" s="10"/>
      <c r="BXM920" s="10"/>
      <c r="BXN920" s="10"/>
      <c r="BXO920" s="10"/>
      <c r="BXP920" s="10"/>
      <c r="BXQ920" s="10"/>
      <c r="BXR920" s="10"/>
      <c r="BXS920" s="10"/>
      <c r="BXT920" s="10"/>
      <c r="BXU920" s="10"/>
      <c r="BXV920" s="10"/>
      <c r="BXW920" s="10"/>
      <c r="BXX920" s="10"/>
      <c r="BXY920" s="10"/>
      <c r="BXZ920" s="10"/>
      <c r="BYA920" s="10"/>
      <c r="BYB920" s="10"/>
      <c r="BYC920" s="10"/>
      <c r="BYD920" s="10"/>
      <c r="BYE920" s="10"/>
      <c r="BYF920" s="10"/>
      <c r="BYG920" s="10"/>
      <c r="BYH920" s="10"/>
      <c r="BYI920" s="10"/>
      <c r="BYJ920" s="10"/>
      <c r="BYK920" s="10"/>
      <c r="BYL920" s="10"/>
      <c r="BYM920" s="10"/>
      <c r="BYN920" s="10"/>
      <c r="BYO920" s="10"/>
      <c r="BYP920" s="10"/>
      <c r="BYQ920" s="10"/>
      <c r="BYR920" s="10"/>
      <c r="BYS920" s="10"/>
      <c r="BYT920" s="10"/>
      <c r="BYU920" s="10"/>
      <c r="BYV920" s="10"/>
      <c r="BYW920" s="10"/>
      <c r="BYX920" s="10"/>
      <c r="BYY920" s="10"/>
      <c r="BYZ920" s="10"/>
      <c r="BZA920" s="10"/>
      <c r="BZB920" s="10"/>
      <c r="BZC920" s="10"/>
      <c r="BZD920" s="10"/>
      <c r="BZE920" s="10"/>
      <c r="BZF920" s="10"/>
      <c r="BZG920" s="10"/>
      <c r="BZH920" s="10"/>
      <c r="BZI920" s="10"/>
      <c r="BZJ920" s="10"/>
      <c r="BZK920" s="10"/>
      <c r="BZL920" s="10"/>
      <c r="BZM920" s="10"/>
      <c r="BZN920" s="10"/>
      <c r="BZO920" s="10"/>
      <c r="BZP920" s="10"/>
      <c r="BZQ920" s="10"/>
      <c r="BZR920" s="10"/>
      <c r="BZS920" s="10"/>
      <c r="BZT920" s="10"/>
      <c r="BZU920" s="10"/>
      <c r="BZV920" s="10"/>
      <c r="BZW920" s="10"/>
      <c r="BZX920" s="10"/>
      <c r="BZY920" s="10"/>
      <c r="BZZ920" s="10"/>
      <c r="CAA920" s="10"/>
      <c r="CAB920" s="10"/>
      <c r="CAC920" s="10"/>
      <c r="CAD920" s="10"/>
      <c r="CAE920" s="10"/>
      <c r="CAF920" s="10"/>
      <c r="CAG920" s="10"/>
      <c r="CAH920" s="10"/>
      <c r="CAI920" s="10"/>
      <c r="CAJ920" s="10"/>
      <c r="CAK920" s="10"/>
      <c r="CAL920" s="10"/>
      <c r="CAM920" s="10"/>
      <c r="CAN920" s="10"/>
      <c r="CAO920" s="10"/>
      <c r="CAP920" s="10"/>
      <c r="CAQ920" s="10"/>
      <c r="CAR920" s="10"/>
      <c r="CAS920" s="10"/>
      <c r="CAT920" s="10"/>
      <c r="CAU920" s="10"/>
      <c r="CAV920" s="10"/>
      <c r="CAW920" s="10"/>
      <c r="CAX920" s="10"/>
      <c r="CAY920" s="10"/>
      <c r="CAZ920" s="10"/>
      <c r="CBA920" s="10"/>
      <c r="CBB920" s="10"/>
      <c r="CBC920" s="10"/>
      <c r="CBD920" s="10"/>
      <c r="CBE920" s="10"/>
      <c r="CBF920" s="10"/>
      <c r="CBG920" s="10"/>
      <c r="CBH920" s="10"/>
      <c r="CBI920" s="10"/>
      <c r="CBJ920" s="10"/>
      <c r="CBK920" s="10"/>
      <c r="CBL920" s="10"/>
      <c r="CBM920" s="10"/>
      <c r="CBN920" s="10"/>
      <c r="CBO920" s="10"/>
      <c r="CBP920" s="10"/>
      <c r="CBQ920" s="10"/>
      <c r="CBR920" s="10"/>
      <c r="CBS920" s="10"/>
      <c r="CBT920" s="10"/>
      <c r="CBU920" s="10"/>
      <c r="CBV920" s="10"/>
      <c r="CBW920" s="10"/>
      <c r="CBX920" s="10"/>
      <c r="CBY920" s="10"/>
      <c r="CBZ920" s="10"/>
      <c r="CCA920" s="10"/>
      <c r="CCB920" s="10"/>
      <c r="CCC920" s="10"/>
      <c r="CCD920" s="10"/>
      <c r="CCE920" s="10"/>
      <c r="CCF920" s="10"/>
      <c r="CCG920" s="10"/>
      <c r="CCH920" s="10"/>
      <c r="CCI920" s="10"/>
      <c r="CCJ920" s="10"/>
      <c r="CCK920" s="10"/>
      <c r="CCL920" s="10"/>
      <c r="CCM920" s="10"/>
      <c r="CCN920" s="10"/>
      <c r="CCO920" s="10"/>
      <c r="CCP920" s="10"/>
      <c r="CCQ920" s="10"/>
      <c r="CCR920" s="10"/>
      <c r="CCS920" s="10"/>
      <c r="CCT920" s="10"/>
      <c r="CCU920" s="10"/>
      <c r="CCV920" s="10"/>
      <c r="CCW920" s="10"/>
      <c r="CCX920" s="10"/>
      <c r="CCY920" s="10"/>
      <c r="CCZ920" s="10"/>
      <c r="CDA920" s="10"/>
      <c r="CDB920" s="10"/>
      <c r="CDC920" s="10"/>
      <c r="CDD920" s="10"/>
      <c r="CDE920" s="10"/>
      <c r="CDF920" s="10"/>
      <c r="CDG920" s="10"/>
      <c r="CDH920" s="10"/>
      <c r="CDI920" s="10"/>
      <c r="CDJ920" s="10"/>
      <c r="CDK920" s="10"/>
      <c r="CDL920" s="10"/>
      <c r="CDM920" s="10"/>
      <c r="CDN920" s="10"/>
      <c r="CDO920" s="10"/>
      <c r="CDP920" s="10"/>
      <c r="CDQ920" s="10"/>
      <c r="CDR920" s="10"/>
      <c r="CDS920" s="10"/>
      <c r="CDT920" s="10"/>
      <c r="CDU920" s="10"/>
      <c r="CDV920" s="10"/>
      <c r="CDW920" s="10"/>
      <c r="CDX920" s="10"/>
      <c r="CDY920" s="10"/>
      <c r="CDZ920" s="10"/>
      <c r="CEA920" s="10"/>
      <c r="CEB920" s="10"/>
      <c r="CEC920" s="10"/>
      <c r="CED920" s="10"/>
      <c r="CEE920" s="10"/>
      <c r="CEF920" s="10"/>
      <c r="CEG920" s="10"/>
      <c r="CEH920" s="10"/>
      <c r="CEI920" s="10"/>
      <c r="CEJ920" s="10"/>
      <c r="CEK920" s="10"/>
      <c r="CEL920" s="10"/>
      <c r="CEM920" s="10"/>
      <c r="CEN920" s="10"/>
      <c r="CEO920" s="10"/>
      <c r="CEP920" s="10"/>
      <c r="CEQ920" s="10"/>
      <c r="CER920" s="10"/>
      <c r="CES920" s="10"/>
      <c r="CET920" s="10"/>
      <c r="CEU920" s="10"/>
      <c r="CEV920" s="10"/>
      <c r="CEW920" s="10"/>
      <c r="CEX920" s="10"/>
      <c r="CEY920" s="10"/>
      <c r="CEZ920" s="10"/>
      <c r="CFA920" s="10"/>
      <c r="CFB920" s="10"/>
      <c r="CFC920" s="10"/>
      <c r="CFD920" s="10"/>
      <c r="CFE920" s="10"/>
      <c r="CFF920" s="10"/>
      <c r="CFG920" s="10"/>
      <c r="CFH920" s="10"/>
      <c r="CFI920" s="10"/>
      <c r="CFJ920" s="10"/>
      <c r="CFK920" s="10"/>
      <c r="CFL920" s="10"/>
      <c r="CFM920" s="10"/>
      <c r="CFN920" s="10"/>
      <c r="CFO920" s="10"/>
      <c r="CFP920" s="10"/>
      <c r="CFQ920" s="10"/>
      <c r="CFR920" s="10"/>
      <c r="CFS920" s="10"/>
      <c r="CFT920" s="10"/>
      <c r="CFU920" s="10"/>
      <c r="CFV920" s="10"/>
      <c r="CFW920" s="10"/>
      <c r="CFX920" s="10"/>
      <c r="CFY920" s="10"/>
      <c r="CFZ920" s="10"/>
      <c r="CGA920" s="10"/>
      <c r="CGB920" s="10"/>
      <c r="CGC920" s="10"/>
      <c r="CGD920" s="10"/>
      <c r="CGE920" s="10"/>
      <c r="CGF920" s="10"/>
      <c r="CGG920" s="10"/>
      <c r="CGH920" s="10"/>
      <c r="CGI920" s="10"/>
      <c r="CGJ920" s="10"/>
      <c r="CGK920" s="10"/>
      <c r="CGL920" s="10"/>
      <c r="CGM920" s="10"/>
      <c r="CGN920" s="10"/>
      <c r="CGO920" s="10"/>
      <c r="CGP920" s="10"/>
      <c r="CGQ920" s="10"/>
      <c r="CGR920" s="10"/>
      <c r="CGS920" s="10"/>
      <c r="CGT920" s="10"/>
      <c r="CGU920" s="10"/>
      <c r="CGV920" s="10"/>
      <c r="CGW920" s="10"/>
      <c r="CGX920" s="10"/>
      <c r="CGY920" s="10"/>
      <c r="CGZ920" s="10"/>
      <c r="CHA920" s="10"/>
      <c r="CHB920" s="10"/>
      <c r="CHC920" s="10"/>
      <c r="CHD920" s="10"/>
      <c r="CHE920" s="10"/>
      <c r="CHF920" s="10"/>
      <c r="CHG920" s="10"/>
      <c r="CHH920" s="10"/>
      <c r="CHI920" s="10"/>
      <c r="CHJ920" s="10"/>
      <c r="CHK920" s="10"/>
      <c r="CHL920" s="10"/>
      <c r="CHM920" s="10"/>
      <c r="CHN920" s="10"/>
      <c r="CHO920" s="10"/>
      <c r="CHP920" s="10"/>
      <c r="CHQ920" s="10"/>
      <c r="CHR920" s="10"/>
      <c r="CHS920" s="10"/>
      <c r="CHT920" s="10"/>
      <c r="CHU920" s="10"/>
      <c r="CHV920" s="10"/>
      <c r="CHW920" s="10"/>
      <c r="CHX920" s="10"/>
      <c r="CHY920" s="10"/>
      <c r="CHZ920" s="10"/>
      <c r="CIA920" s="10"/>
      <c r="CIB920" s="10"/>
      <c r="CIC920" s="10"/>
      <c r="CID920" s="10"/>
      <c r="CIE920" s="10"/>
      <c r="CIF920" s="10"/>
      <c r="CIG920" s="10"/>
      <c r="CIH920" s="10"/>
      <c r="CII920" s="10"/>
      <c r="CIJ920" s="10"/>
      <c r="CIK920" s="10"/>
      <c r="CIL920" s="10"/>
      <c r="CIM920" s="10"/>
      <c r="CIN920" s="10"/>
      <c r="CIO920" s="10"/>
      <c r="CIP920" s="10"/>
      <c r="CIQ920" s="10"/>
      <c r="CIR920" s="10"/>
      <c r="CIS920" s="10"/>
      <c r="CIT920" s="10"/>
      <c r="CIU920" s="10"/>
      <c r="CIV920" s="10"/>
      <c r="CIW920" s="10"/>
      <c r="CIX920" s="10"/>
      <c r="CIY920" s="10"/>
      <c r="CIZ920" s="10"/>
      <c r="CJA920" s="10"/>
      <c r="CJB920" s="10"/>
      <c r="CJC920" s="10"/>
      <c r="CJD920" s="10"/>
      <c r="CJE920" s="10"/>
      <c r="CJF920" s="10"/>
      <c r="CJG920" s="10"/>
      <c r="CJH920" s="10"/>
      <c r="CJI920" s="10"/>
      <c r="CJJ920" s="10"/>
      <c r="CJK920" s="10"/>
      <c r="CJL920" s="10"/>
      <c r="CJM920" s="10"/>
      <c r="CJN920" s="10"/>
      <c r="CJO920" s="10"/>
      <c r="CJP920" s="10"/>
      <c r="CJQ920" s="10"/>
      <c r="CJR920" s="10"/>
      <c r="CJS920" s="10"/>
      <c r="CJT920" s="10"/>
      <c r="CJU920" s="10"/>
      <c r="CJV920" s="10"/>
      <c r="CJW920" s="10"/>
      <c r="CJX920" s="10"/>
      <c r="CJY920" s="10"/>
      <c r="CJZ920" s="10"/>
      <c r="CKA920" s="10"/>
      <c r="CKB920" s="10"/>
      <c r="CKC920" s="10"/>
      <c r="CKD920" s="10"/>
      <c r="CKE920" s="10"/>
      <c r="CKF920" s="10"/>
      <c r="CKG920" s="10"/>
      <c r="CKH920" s="10"/>
      <c r="CKI920" s="10"/>
      <c r="CKJ920" s="10"/>
      <c r="CKK920" s="10"/>
      <c r="CKL920" s="10"/>
      <c r="CKM920" s="10"/>
      <c r="CKN920" s="10"/>
      <c r="CKO920" s="10"/>
      <c r="CKP920" s="10"/>
      <c r="CKQ920" s="10"/>
      <c r="CKR920" s="10"/>
      <c r="CKS920" s="10"/>
      <c r="CKT920" s="10"/>
      <c r="CKU920" s="10"/>
      <c r="CKV920" s="10"/>
      <c r="CKW920" s="10"/>
      <c r="CKX920" s="10"/>
      <c r="CKY920" s="10"/>
      <c r="CKZ920" s="10"/>
      <c r="CLA920" s="10"/>
      <c r="CLB920" s="10"/>
      <c r="CLC920" s="10"/>
      <c r="CLD920" s="10"/>
      <c r="CLE920" s="10"/>
      <c r="CLF920" s="10"/>
      <c r="CLG920" s="10"/>
      <c r="CLH920" s="10"/>
      <c r="CLI920" s="10"/>
      <c r="CLJ920" s="10"/>
      <c r="CLK920" s="10"/>
      <c r="CLL920" s="10"/>
      <c r="CLM920" s="10"/>
      <c r="CLN920" s="10"/>
      <c r="CLO920" s="10"/>
      <c r="CLP920" s="10"/>
      <c r="CLQ920" s="10"/>
      <c r="CLR920" s="10"/>
      <c r="CLS920" s="10"/>
      <c r="CLT920" s="10"/>
      <c r="CLU920" s="10"/>
      <c r="CLV920" s="10"/>
      <c r="CLW920" s="10"/>
      <c r="CLX920" s="10"/>
      <c r="CLY920" s="10"/>
      <c r="CLZ920" s="10"/>
      <c r="CMA920" s="10"/>
      <c r="CMB920" s="10"/>
      <c r="CMC920" s="10"/>
      <c r="CMD920" s="10"/>
      <c r="CME920" s="10"/>
      <c r="CMF920" s="10"/>
      <c r="CMG920" s="10"/>
      <c r="CMH920" s="10"/>
      <c r="CMI920" s="10"/>
      <c r="CMJ920" s="10"/>
      <c r="CMK920" s="10"/>
      <c r="CML920" s="10"/>
      <c r="CMM920" s="10"/>
      <c r="CMN920" s="10"/>
      <c r="CMO920" s="10"/>
      <c r="CMP920" s="10"/>
      <c r="CMQ920" s="10"/>
      <c r="CMR920" s="10"/>
      <c r="CMS920" s="10"/>
      <c r="CMT920" s="10"/>
      <c r="CMU920" s="10"/>
      <c r="CMV920" s="10"/>
      <c r="CMW920" s="10"/>
      <c r="CMX920" s="10"/>
      <c r="CMY920" s="10"/>
      <c r="CMZ920" s="10"/>
      <c r="CNA920" s="10"/>
      <c r="CNB920" s="10"/>
      <c r="CNC920" s="10"/>
      <c r="CND920" s="10"/>
      <c r="CNE920" s="10"/>
      <c r="CNF920" s="10"/>
      <c r="CNG920" s="10"/>
      <c r="CNH920" s="10"/>
      <c r="CNI920" s="10"/>
      <c r="CNJ920" s="10"/>
      <c r="CNK920" s="10"/>
      <c r="CNL920" s="10"/>
      <c r="CNM920" s="10"/>
      <c r="CNN920" s="10"/>
      <c r="CNO920" s="10"/>
      <c r="CNP920" s="10"/>
      <c r="CNQ920" s="10"/>
      <c r="CNR920" s="10"/>
      <c r="CNS920" s="10"/>
      <c r="CNT920" s="10"/>
      <c r="CNU920" s="10"/>
      <c r="CNV920" s="10"/>
      <c r="CNW920" s="10"/>
      <c r="CNX920" s="10"/>
      <c r="CNY920" s="10"/>
      <c r="CNZ920" s="10"/>
      <c r="COA920" s="10"/>
      <c r="COB920" s="10"/>
      <c r="COC920" s="10"/>
      <c r="COD920" s="10"/>
      <c r="COE920" s="10"/>
      <c r="COF920" s="10"/>
      <c r="COG920" s="10"/>
      <c r="COH920" s="10"/>
      <c r="COI920" s="10"/>
      <c r="COJ920" s="10"/>
      <c r="COK920" s="10"/>
      <c r="COL920" s="10"/>
      <c r="COM920" s="10"/>
      <c r="CON920" s="10"/>
      <c r="COO920" s="10"/>
      <c r="COP920" s="10"/>
      <c r="COQ920" s="10"/>
      <c r="COR920" s="10"/>
      <c r="COS920" s="10"/>
      <c r="COT920" s="10"/>
      <c r="COU920" s="10"/>
      <c r="COV920" s="10"/>
      <c r="COW920" s="10"/>
      <c r="COX920" s="10"/>
      <c r="COY920" s="10"/>
      <c r="COZ920" s="10"/>
      <c r="CPA920" s="10"/>
      <c r="CPB920" s="10"/>
      <c r="CPC920" s="10"/>
      <c r="CPD920" s="10"/>
      <c r="CPE920" s="10"/>
      <c r="CPF920" s="10"/>
      <c r="CPG920" s="10"/>
      <c r="CPH920" s="10"/>
      <c r="CPI920" s="10"/>
      <c r="CPJ920" s="10"/>
      <c r="CPK920" s="10"/>
      <c r="CPL920" s="10"/>
      <c r="CPM920" s="10"/>
      <c r="CPN920" s="10"/>
      <c r="CPO920" s="10"/>
      <c r="CPP920" s="10"/>
      <c r="CPQ920" s="10"/>
      <c r="CPR920" s="10"/>
      <c r="CPS920" s="10"/>
      <c r="CPT920" s="10"/>
      <c r="CPU920" s="10"/>
      <c r="CPV920" s="10"/>
      <c r="CPW920" s="10"/>
      <c r="CPX920" s="10"/>
      <c r="CPY920" s="10"/>
      <c r="CPZ920" s="10"/>
      <c r="CQA920" s="10"/>
      <c r="CQB920" s="10"/>
      <c r="CQC920" s="10"/>
      <c r="CQD920" s="10"/>
      <c r="CQE920" s="10"/>
      <c r="CQF920" s="10"/>
      <c r="CQG920" s="10"/>
      <c r="CQH920" s="10"/>
      <c r="CQI920" s="10"/>
      <c r="CQJ920" s="10"/>
      <c r="CQK920" s="10"/>
      <c r="CQL920" s="10"/>
      <c r="CQM920" s="10"/>
      <c r="CQN920" s="10"/>
      <c r="CQO920" s="10"/>
      <c r="CQP920" s="10"/>
      <c r="CQQ920" s="10"/>
      <c r="CQR920" s="10"/>
      <c r="CQS920" s="10"/>
      <c r="CQT920" s="10"/>
      <c r="CQU920" s="10"/>
      <c r="CQV920" s="10"/>
      <c r="CQW920" s="10"/>
      <c r="CQX920" s="10"/>
      <c r="CQY920" s="10"/>
      <c r="CQZ920" s="10"/>
      <c r="CRA920" s="10"/>
      <c r="CRB920" s="10"/>
      <c r="CRC920" s="10"/>
      <c r="CRD920" s="10"/>
      <c r="CRE920" s="10"/>
      <c r="CRF920" s="10"/>
      <c r="CRG920" s="10"/>
      <c r="CRH920" s="10"/>
      <c r="CRI920" s="10"/>
      <c r="CRJ920" s="10"/>
      <c r="CRK920" s="10"/>
      <c r="CRL920" s="10"/>
      <c r="CRM920" s="10"/>
      <c r="CRN920" s="10"/>
      <c r="CRO920" s="10"/>
      <c r="CRP920" s="10"/>
      <c r="CRQ920" s="10"/>
      <c r="CRR920" s="10"/>
      <c r="CRS920" s="10"/>
      <c r="CRT920" s="10"/>
      <c r="CRU920" s="10"/>
      <c r="CRV920" s="10"/>
      <c r="CRW920" s="10"/>
      <c r="CRX920" s="10"/>
      <c r="CRY920" s="10"/>
      <c r="CRZ920" s="10"/>
      <c r="CSA920" s="10"/>
      <c r="CSB920" s="10"/>
      <c r="CSC920" s="10"/>
      <c r="CSD920" s="10"/>
      <c r="CSE920" s="10"/>
      <c r="CSF920" s="10"/>
      <c r="CSG920" s="10"/>
      <c r="CSH920" s="10"/>
      <c r="CSI920" s="10"/>
      <c r="CSJ920" s="10"/>
      <c r="CSK920" s="10"/>
      <c r="CSL920" s="10"/>
      <c r="CSM920" s="10"/>
      <c r="CSN920" s="10"/>
      <c r="CSO920" s="10"/>
      <c r="CSP920" s="10"/>
      <c r="CSQ920" s="10"/>
      <c r="CSR920" s="10"/>
      <c r="CSS920" s="10"/>
      <c r="CST920" s="10"/>
      <c r="CSU920" s="10"/>
      <c r="CSV920" s="10"/>
      <c r="CSW920" s="10"/>
      <c r="CSX920" s="10"/>
      <c r="CSY920" s="10"/>
      <c r="CSZ920" s="10"/>
      <c r="CTA920" s="10"/>
      <c r="CTB920" s="10"/>
      <c r="CTC920" s="10"/>
      <c r="CTD920" s="10"/>
      <c r="CTE920" s="10"/>
      <c r="CTF920" s="10"/>
      <c r="CTG920" s="10"/>
      <c r="CTH920" s="10"/>
      <c r="CTI920" s="10"/>
      <c r="CTJ920" s="10"/>
      <c r="CTK920" s="10"/>
      <c r="CTL920" s="10"/>
      <c r="CTM920" s="10"/>
      <c r="CTN920" s="10"/>
      <c r="CTO920" s="10"/>
      <c r="CTP920" s="10"/>
      <c r="CTQ920" s="10"/>
      <c r="CTR920" s="10"/>
      <c r="CTS920" s="10"/>
      <c r="CTT920" s="10"/>
      <c r="CTU920" s="10"/>
      <c r="CTV920" s="10"/>
      <c r="CTW920" s="10"/>
      <c r="CTX920" s="10"/>
      <c r="CTY920" s="10"/>
      <c r="CTZ920" s="10"/>
      <c r="CUA920" s="10"/>
      <c r="CUB920" s="10"/>
      <c r="CUC920" s="10"/>
      <c r="CUD920" s="10"/>
      <c r="CUE920" s="10"/>
      <c r="CUF920" s="10"/>
      <c r="CUG920" s="10"/>
      <c r="CUH920" s="10"/>
      <c r="CUI920" s="10"/>
      <c r="CUJ920" s="10"/>
      <c r="CUK920" s="10"/>
      <c r="CUL920" s="10"/>
      <c r="CUM920" s="10"/>
      <c r="CUN920" s="10"/>
      <c r="CUO920" s="10"/>
      <c r="CUP920" s="10"/>
      <c r="CUQ920" s="10"/>
      <c r="CUR920" s="10"/>
      <c r="CUS920" s="10"/>
      <c r="CUT920" s="10"/>
      <c r="CUU920" s="10"/>
      <c r="CUV920" s="10"/>
      <c r="CUW920" s="10"/>
      <c r="CUX920" s="10"/>
      <c r="CUY920" s="10"/>
      <c r="CUZ920" s="10"/>
      <c r="CVA920" s="10"/>
      <c r="CVB920" s="10"/>
      <c r="CVC920" s="10"/>
      <c r="CVD920" s="10"/>
      <c r="CVE920" s="10"/>
      <c r="CVF920" s="10"/>
      <c r="CVG920" s="10"/>
      <c r="CVH920" s="10"/>
      <c r="CVI920" s="10"/>
      <c r="CVJ920" s="10"/>
      <c r="CVK920" s="10"/>
      <c r="CVL920" s="10"/>
      <c r="CVM920" s="10"/>
      <c r="CVN920" s="10"/>
      <c r="CVO920" s="10"/>
      <c r="CVP920" s="10"/>
      <c r="CVQ920" s="10"/>
      <c r="CVR920" s="10"/>
      <c r="CVS920" s="10"/>
      <c r="CVT920" s="10"/>
      <c r="CVU920" s="10"/>
      <c r="CVV920" s="10"/>
      <c r="CVW920" s="10"/>
      <c r="CVX920" s="10"/>
      <c r="CVY920" s="10"/>
      <c r="CVZ920" s="10"/>
      <c r="CWA920" s="10"/>
      <c r="CWB920" s="10"/>
      <c r="CWC920" s="10"/>
      <c r="CWD920" s="10"/>
      <c r="CWE920" s="10"/>
      <c r="CWF920" s="10"/>
      <c r="CWG920" s="10"/>
      <c r="CWH920" s="10"/>
      <c r="CWI920" s="10"/>
      <c r="CWJ920" s="10"/>
      <c r="CWK920" s="10"/>
      <c r="CWL920" s="10"/>
      <c r="CWM920" s="10"/>
      <c r="CWN920" s="10"/>
      <c r="CWO920" s="10"/>
      <c r="CWP920" s="10"/>
      <c r="CWQ920" s="10"/>
      <c r="CWR920" s="10"/>
      <c r="CWS920" s="10"/>
      <c r="CWT920" s="10"/>
      <c r="CWU920" s="10"/>
      <c r="CWV920" s="10"/>
      <c r="CWW920" s="10"/>
      <c r="CWX920" s="10"/>
      <c r="CWY920" s="10"/>
      <c r="CWZ920" s="10"/>
      <c r="CXA920" s="10"/>
      <c r="CXB920" s="10"/>
      <c r="CXC920" s="10"/>
      <c r="CXD920" s="10"/>
      <c r="CXE920" s="10"/>
      <c r="CXF920" s="10"/>
      <c r="CXG920" s="10"/>
      <c r="CXH920" s="10"/>
      <c r="CXI920" s="10"/>
      <c r="CXJ920" s="10"/>
      <c r="CXK920" s="10"/>
      <c r="CXL920" s="10"/>
      <c r="CXM920" s="10"/>
      <c r="CXN920" s="10"/>
      <c r="CXO920" s="10"/>
      <c r="CXP920" s="10"/>
      <c r="CXQ920" s="10"/>
      <c r="CXR920" s="10"/>
      <c r="CXS920" s="10"/>
      <c r="CXT920" s="10"/>
      <c r="CXU920" s="10"/>
      <c r="CXV920" s="10"/>
      <c r="CXW920" s="10"/>
      <c r="CXX920" s="10"/>
      <c r="CXY920" s="10"/>
      <c r="CXZ920" s="10"/>
      <c r="CYA920" s="10"/>
      <c r="CYB920" s="10"/>
      <c r="CYC920" s="10"/>
      <c r="CYD920" s="10"/>
      <c r="CYE920" s="10"/>
      <c r="CYF920" s="10"/>
      <c r="CYG920" s="10"/>
      <c r="CYH920" s="10"/>
      <c r="CYI920" s="10"/>
      <c r="CYJ920" s="10"/>
      <c r="CYK920" s="10"/>
      <c r="CYL920" s="10"/>
      <c r="CYM920" s="10"/>
      <c r="CYN920" s="10"/>
      <c r="CYO920" s="10"/>
      <c r="CYP920" s="10"/>
      <c r="CYQ920" s="10"/>
      <c r="CYR920" s="10"/>
      <c r="CYS920" s="10"/>
      <c r="CYT920" s="10"/>
      <c r="CYU920" s="10"/>
      <c r="CYV920" s="10"/>
      <c r="CYW920" s="10"/>
      <c r="CYX920" s="10"/>
      <c r="CYY920" s="10"/>
      <c r="CYZ920" s="10"/>
      <c r="CZA920" s="10"/>
      <c r="CZB920" s="10"/>
      <c r="CZC920" s="10"/>
      <c r="CZD920" s="10"/>
      <c r="CZE920" s="10"/>
      <c r="CZF920" s="10"/>
      <c r="CZG920" s="10"/>
      <c r="CZH920" s="10"/>
      <c r="CZI920" s="10"/>
      <c r="CZJ920" s="10"/>
      <c r="CZK920" s="10"/>
      <c r="CZL920" s="10"/>
      <c r="CZM920" s="10"/>
      <c r="CZN920" s="10"/>
      <c r="CZO920" s="10"/>
      <c r="CZP920" s="10"/>
      <c r="CZQ920" s="10"/>
      <c r="CZR920" s="10"/>
      <c r="CZS920" s="10"/>
      <c r="CZT920" s="10"/>
      <c r="CZU920" s="10"/>
      <c r="CZV920" s="10"/>
      <c r="CZW920" s="10"/>
      <c r="CZX920" s="10"/>
      <c r="CZY920" s="10"/>
      <c r="CZZ920" s="10"/>
      <c r="DAA920" s="10"/>
      <c r="DAB920" s="10"/>
      <c r="DAC920" s="10"/>
      <c r="DAD920" s="10"/>
      <c r="DAE920" s="10"/>
      <c r="DAF920" s="10"/>
      <c r="DAG920" s="10"/>
      <c r="DAH920" s="10"/>
      <c r="DAI920" s="10"/>
      <c r="DAJ920" s="10"/>
      <c r="DAK920" s="10"/>
      <c r="DAL920" s="10"/>
      <c r="DAM920" s="10"/>
      <c r="DAN920" s="10"/>
      <c r="DAO920" s="10"/>
      <c r="DAP920" s="10"/>
      <c r="DAQ920" s="10"/>
      <c r="DAR920" s="10"/>
      <c r="DAS920" s="10"/>
      <c r="DAT920" s="10"/>
      <c r="DAU920" s="10"/>
      <c r="DAV920" s="10"/>
      <c r="DAW920" s="10"/>
      <c r="DAX920" s="10"/>
      <c r="DAY920" s="10"/>
      <c r="DAZ920" s="10"/>
      <c r="DBA920" s="10"/>
      <c r="DBB920" s="10"/>
      <c r="DBC920" s="10"/>
      <c r="DBD920" s="10"/>
      <c r="DBE920" s="10"/>
      <c r="DBF920" s="10"/>
      <c r="DBG920" s="10"/>
      <c r="DBH920" s="10"/>
      <c r="DBI920" s="10"/>
      <c r="DBJ920" s="10"/>
      <c r="DBK920" s="10"/>
      <c r="DBL920" s="10"/>
      <c r="DBM920" s="10"/>
      <c r="DBN920" s="10"/>
      <c r="DBO920" s="10"/>
      <c r="DBP920" s="10"/>
      <c r="DBQ920" s="10"/>
      <c r="DBR920" s="10"/>
      <c r="DBS920" s="10"/>
      <c r="DBT920" s="10"/>
      <c r="DBU920" s="10"/>
      <c r="DBV920" s="10"/>
      <c r="DBW920" s="10"/>
      <c r="DBX920" s="10"/>
      <c r="DBY920" s="10"/>
      <c r="DBZ920" s="10"/>
      <c r="DCA920" s="10"/>
      <c r="DCB920" s="10"/>
      <c r="DCC920" s="10"/>
      <c r="DCD920" s="10"/>
      <c r="DCE920" s="10"/>
      <c r="DCF920" s="10"/>
      <c r="DCG920" s="10"/>
      <c r="DCH920" s="10"/>
      <c r="DCI920" s="10"/>
      <c r="DCJ920" s="10"/>
      <c r="DCK920" s="10"/>
      <c r="DCL920" s="10"/>
      <c r="DCM920" s="10"/>
      <c r="DCN920" s="10"/>
      <c r="DCO920" s="10"/>
      <c r="DCP920" s="10"/>
      <c r="DCQ920" s="10"/>
      <c r="DCR920" s="10"/>
      <c r="DCS920" s="10"/>
      <c r="DCT920" s="10"/>
      <c r="DCU920" s="10"/>
      <c r="DCV920" s="10"/>
      <c r="DCW920" s="10"/>
      <c r="DCX920" s="10"/>
      <c r="DCY920" s="10"/>
      <c r="DCZ920" s="10"/>
      <c r="DDA920" s="10"/>
      <c r="DDB920" s="10"/>
      <c r="DDC920" s="10"/>
      <c r="DDD920" s="10"/>
      <c r="DDE920" s="10"/>
      <c r="DDF920" s="10"/>
      <c r="DDG920" s="10"/>
      <c r="DDH920" s="10"/>
      <c r="DDI920" s="10"/>
      <c r="DDJ920" s="10"/>
      <c r="DDK920" s="10"/>
      <c r="DDL920" s="10"/>
      <c r="DDM920" s="10"/>
      <c r="DDN920" s="10"/>
      <c r="DDO920" s="10"/>
      <c r="DDP920" s="10"/>
      <c r="DDQ920" s="10"/>
      <c r="DDR920" s="10"/>
      <c r="DDS920" s="10"/>
      <c r="DDT920" s="10"/>
      <c r="DDU920" s="10"/>
      <c r="DDV920" s="10"/>
      <c r="DDW920" s="10"/>
      <c r="DDX920" s="10"/>
      <c r="DDY920" s="10"/>
      <c r="DDZ920" s="10"/>
      <c r="DEA920" s="10"/>
      <c r="DEB920" s="10"/>
      <c r="DEC920" s="10"/>
      <c r="DED920" s="10"/>
      <c r="DEE920" s="10"/>
      <c r="DEF920" s="10"/>
      <c r="DEG920" s="10"/>
      <c r="DEH920" s="10"/>
      <c r="DEI920" s="10"/>
      <c r="DEJ920" s="10"/>
      <c r="DEK920" s="10"/>
      <c r="DEL920" s="10"/>
      <c r="DEM920" s="10"/>
      <c r="DEN920" s="10"/>
      <c r="DEO920" s="10"/>
      <c r="DEP920" s="10"/>
      <c r="DEQ920" s="10"/>
      <c r="DER920" s="10"/>
      <c r="DES920" s="10"/>
      <c r="DET920" s="10"/>
      <c r="DEU920" s="10"/>
      <c r="DEV920" s="10"/>
      <c r="DEW920" s="10"/>
      <c r="DEX920" s="10"/>
      <c r="DEY920" s="10"/>
      <c r="DEZ920" s="10"/>
      <c r="DFA920" s="10"/>
      <c r="DFB920" s="10"/>
      <c r="DFC920" s="10"/>
      <c r="DFD920" s="10"/>
      <c r="DFE920" s="10"/>
      <c r="DFF920" s="10"/>
      <c r="DFG920" s="10"/>
      <c r="DFH920" s="10"/>
      <c r="DFI920" s="10"/>
      <c r="DFJ920" s="10"/>
      <c r="DFK920" s="10"/>
      <c r="DFL920" s="10"/>
      <c r="DFM920" s="10"/>
      <c r="DFN920" s="10"/>
      <c r="DFO920" s="10"/>
      <c r="DFP920" s="10"/>
      <c r="DFQ920" s="10"/>
      <c r="DFR920" s="10"/>
      <c r="DFS920" s="10"/>
      <c r="DFT920" s="10"/>
      <c r="DFU920" s="10"/>
      <c r="DFV920" s="10"/>
      <c r="DFW920" s="10"/>
      <c r="DFX920" s="10"/>
      <c r="DFY920" s="10"/>
      <c r="DFZ920" s="10"/>
      <c r="DGA920" s="10"/>
      <c r="DGB920" s="10"/>
      <c r="DGC920" s="10"/>
      <c r="DGD920" s="10"/>
      <c r="DGE920" s="10"/>
      <c r="DGF920" s="10"/>
      <c r="DGG920" s="10"/>
      <c r="DGH920" s="10"/>
      <c r="DGI920" s="10"/>
      <c r="DGJ920" s="10"/>
      <c r="DGK920" s="10"/>
      <c r="DGL920" s="10"/>
      <c r="DGM920" s="10"/>
      <c r="DGN920" s="10"/>
      <c r="DGO920" s="10"/>
      <c r="DGP920" s="10"/>
      <c r="DGQ920" s="10"/>
      <c r="DGR920" s="10"/>
      <c r="DGS920" s="10"/>
      <c r="DGT920" s="10"/>
      <c r="DGU920" s="10"/>
      <c r="DGV920" s="10"/>
      <c r="DGW920" s="10"/>
      <c r="DGX920" s="10"/>
      <c r="DGY920" s="10"/>
      <c r="DGZ920" s="10"/>
      <c r="DHA920" s="10"/>
      <c r="DHB920" s="10"/>
      <c r="DHC920" s="10"/>
      <c r="DHD920" s="10"/>
      <c r="DHE920" s="10"/>
      <c r="DHF920" s="10"/>
      <c r="DHG920" s="10"/>
      <c r="DHH920" s="10"/>
      <c r="DHI920" s="10"/>
      <c r="DHJ920" s="10"/>
      <c r="DHK920" s="10"/>
      <c r="DHL920" s="10"/>
      <c r="DHM920" s="10"/>
      <c r="DHN920" s="10"/>
      <c r="DHO920" s="10"/>
      <c r="DHP920" s="10"/>
      <c r="DHQ920" s="10"/>
      <c r="DHR920" s="10"/>
      <c r="DHS920" s="10"/>
      <c r="DHT920" s="10"/>
      <c r="DHU920" s="10"/>
      <c r="DHV920" s="10"/>
      <c r="DHW920" s="10"/>
      <c r="DHX920" s="10"/>
      <c r="DHY920" s="10"/>
      <c r="DHZ920" s="10"/>
      <c r="DIA920" s="10"/>
      <c r="DIB920" s="10"/>
      <c r="DIC920" s="10"/>
      <c r="DID920" s="10"/>
      <c r="DIE920" s="10"/>
      <c r="DIF920" s="10"/>
      <c r="DIG920" s="10"/>
      <c r="DIH920" s="10"/>
      <c r="DII920" s="10"/>
      <c r="DIJ920" s="10"/>
      <c r="DIK920" s="10"/>
      <c r="DIL920" s="10"/>
      <c r="DIM920" s="10"/>
      <c r="DIN920" s="10"/>
      <c r="DIO920" s="10"/>
      <c r="DIP920" s="10"/>
      <c r="DIQ920" s="10"/>
      <c r="DIR920" s="10"/>
      <c r="DIS920" s="10"/>
      <c r="DIT920" s="10"/>
      <c r="DIU920" s="10"/>
      <c r="DIV920" s="10"/>
      <c r="DIW920" s="10"/>
      <c r="DIX920" s="10"/>
      <c r="DIY920" s="10"/>
      <c r="DIZ920" s="10"/>
      <c r="DJA920" s="10"/>
      <c r="DJB920" s="10"/>
      <c r="DJC920" s="10"/>
      <c r="DJD920" s="10"/>
      <c r="DJE920" s="10"/>
      <c r="DJF920" s="10"/>
      <c r="DJG920" s="10"/>
      <c r="DJH920" s="10"/>
      <c r="DJI920" s="10"/>
      <c r="DJJ920" s="10"/>
      <c r="DJK920" s="10"/>
      <c r="DJL920" s="10"/>
      <c r="DJM920" s="10"/>
      <c r="DJN920" s="10"/>
      <c r="DJO920" s="10"/>
      <c r="DJP920" s="10"/>
      <c r="DJQ920" s="10"/>
      <c r="DJR920" s="10"/>
      <c r="DJS920" s="10"/>
      <c r="DJT920" s="10"/>
      <c r="DJU920" s="10"/>
      <c r="DJV920" s="10"/>
      <c r="DJW920" s="10"/>
      <c r="DJX920" s="10"/>
      <c r="DJY920" s="10"/>
      <c r="DJZ920" s="10"/>
      <c r="DKA920" s="10"/>
      <c r="DKB920" s="10"/>
      <c r="DKC920" s="10"/>
      <c r="DKD920" s="10"/>
      <c r="DKE920" s="10"/>
      <c r="DKF920" s="10"/>
      <c r="DKG920" s="10"/>
      <c r="DKH920" s="10"/>
      <c r="DKI920" s="10"/>
      <c r="DKJ920" s="10"/>
      <c r="DKK920" s="10"/>
      <c r="DKL920" s="10"/>
      <c r="DKM920" s="10"/>
      <c r="DKN920" s="10"/>
      <c r="DKO920" s="10"/>
      <c r="DKP920" s="10"/>
      <c r="DKQ920" s="10"/>
      <c r="DKR920" s="10"/>
      <c r="DKS920" s="10"/>
      <c r="DKT920" s="10"/>
      <c r="DKU920" s="10"/>
      <c r="DKV920" s="10"/>
      <c r="DKW920" s="10"/>
      <c r="DKX920" s="10"/>
      <c r="DKY920" s="10"/>
      <c r="DKZ920" s="10"/>
      <c r="DLA920" s="10"/>
      <c r="DLB920" s="10"/>
      <c r="DLC920" s="10"/>
      <c r="DLD920" s="10"/>
      <c r="DLE920" s="10"/>
      <c r="DLF920" s="10"/>
      <c r="DLG920" s="10"/>
      <c r="DLH920" s="10"/>
      <c r="DLI920" s="10"/>
      <c r="DLJ920" s="10"/>
      <c r="DLK920" s="10"/>
      <c r="DLL920" s="10"/>
      <c r="DLM920" s="10"/>
      <c r="DLN920" s="10"/>
      <c r="DLO920" s="10"/>
      <c r="DLP920" s="10"/>
      <c r="DLQ920" s="10"/>
      <c r="DLR920" s="10"/>
      <c r="DLS920" s="10"/>
      <c r="DLT920" s="10"/>
      <c r="DLU920" s="10"/>
      <c r="DLV920" s="10"/>
      <c r="DLW920" s="10"/>
      <c r="DLX920" s="10"/>
      <c r="DLY920" s="10"/>
      <c r="DLZ920" s="10"/>
      <c r="DMA920" s="10"/>
      <c r="DMB920" s="10"/>
      <c r="DMC920" s="10"/>
      <c r="DMD920" s="10"/>
      <c r="DME920" s="10"/>
      <c r="DMF920" s="10"/>
      <c r="DMG920" s="10"/>
      <c r="DMH920" s="10"/>
      <c r="DMI920" s="10"/>
      <c r="DMJ920" s="10"/>
      <c r="DMK920" s="10"/>
      <c r="DML920" s="10"/>
      <c r="DMM920" s="10"/>
      <c r="DMN920" s="10"/>
      <c r="DMO920" s="10"/>
      <c r="DMP920" s="10"/>
      <c r="DMQ920" s="10"/>
      <c r="DMR920" s="10"/>
      <c r="DMS920" s="10"/>
      <c r="DMT920" s="10"/>
      <c r="DMU920" s="10"/>
      <c r="DMV920" s="10"/>
      <c r="DMW920" s="10"/>
      <c r="DMX920" s="10"/>
      <c r="DMY920" s="10"/>
      <c r="DMZ920" s="10"/>
      <c r="DNA920" s="10"/>
      <c r="DNB920" s="10"/>
      <c r="DNC920" s="10"/>
      <c r="DND920" s="10"/>
      <c r="DNE920" s="10"/>
      <c r="DNF920" s="10"/>
      <c r="DNG920" s="10"/>
      <c r="DNH920" s="10"/>
      <c r="DNI920" s="10"/>
      <c r="DNJ920" s="10"/>
      <c r="DNK920" s="10"/>
      <c r="DNL920" s="10"/>
      <c r="DNM920" s="10"/>
      <c r="DNN920" s="10"/>
      <c r="DNO920" s="10"/>
      <c r="DNP920" s="10"/>
      <c r="DNQ920" s="10"/>
      <c r="DNR920" s="10"/>
      <c r="DNS920" s="10"/>
      <c r="DNT920" s="10"/>
      <c r="DNU920" s="10"/>
      <c r="DNV920" s="10"/>
      <c r="DNW920" s="10"/>
      <c r="DNX920" s="10"/>
      <c r="DNY920" s="10"/>
      <c r="DNZ920" s="10"/>
      <c r="DOA920" s="10"/>
      <c r="DOB920" s="10"/>
      <c r="DOC920" s="10"/>
      <c r="DOD920" s="10"/>
      <c r="DOE920" s="10"/>
      <c r="DOF920" s="10"/>
      <c r="DOG920" s="10"/>
      <c r="DOH920" s="10"/>
      <c r="DOI920" s="10"/>
      <c r="DOJ920" s="10"/>
      <c r="DOK920" s="10"/>
      <c r="DOL920" s="10"/>
      <c r="DOM920" s="10"/>
      <c r="DON920" s="10"/>
      <c r="DOO920" s="10"/>
      <c r="DOP920" s="10"/>
      <c r="DOQ920" s="10"/>
      <c r="DOR920" s="10"/>
      <c r="DOS920" s="10"/>
      <c r="DOT920" s="10"/>
      <c r="DOU920" s="10"/>
      <c r="DOV920" s="10"/>
      <c r="DOW920" s="10"/>
      <c r="DOX920" s="10"/>
      <c r="DOY920" s="10"/>
      <c r="DOZ920" s="10"/>
      <c r="DPA920" s="10"/>
      <c r="DPB920" s="10"/>
      <c r="DPC920" s="10"/>
      <c r="DPD920" s="10"/>
      <c r="DPE920" s="10"/>
      <c r="DPF920" s="10"/>
      <c r="DPG920" s="10"/>
      <c r="DPH920" s="10"/>
      <c r="DPI920" s="10"/>
      <c r="DPJ920" s="10"/>
      <c r="DPK920" s="10"/>
      <c r="DPL920" s="10"/>
      <c r="DPM920" s="10"/>
      <c r="DPN920" s="10"/>
      <c r="DPO920" s="10"/>
      <c r="DPP920" s="10"/>
      <c r="DPQ920" s="10"/>
      <c r="DPR920" s="10"/>
      <c r="DPS920" s="10"/>
      <c r="DPT920" s="10"/>
      <c r="DPU920" s="10"/>
      <c r="DPV920" s="10"/>
      <c r="DPW920" s="10"/>
      <c r="DPX920" s="10"/>
      <c r="DPY920" s="10"/>
      <c r="DPZ920" s="10"/>
      <c r="DQA920" s="10"/>
      <c r="DQB920" s="10"/>
      <c r="DQC920" s="10"/>
      <c r="DQD920" s="10"/>
      <c r="DQE920" s="10"/>
      <c r="DQF920" s="10"/>
      <c r="DQG920" s="10"/>
      <c r="DQH920" s="10"/>
      <c r="DQI920" s="10"/>
      <c r="DQJ920" s="10"/>
      <c r="DQK920" s="10"/>
      <c r="DQL920" s="10"/>
      <c r="DQM920" s="10"/>
      <c r="DQN920" s="10"/>
      <c r="DQO920" s="10"/>
      <c r="DQP920" s="10"/>
      <c r="DQQ920" s="10"/>
      <c r="DQR920" s="10"/>
      <c r="DQS920" s="10"/>
      <c r="DQT920" s="10"/>
      <c r="DQU920" s="10"/>
      <c r="DQV920" s="10"/>
      <c r="DQW920" s="10"/>
      <c r="DQX920" s="10"/>
      <c r="DQY920" s="10"/>
      <c r="DQZ920" s="10"/>
      <c r="DRA920" s="10"/>
      <c r="DRB920" s="10"/>
      <c r="DRC920" s="10"/>
      <c r="DRD920" s="10"/>
      <c r="DRE920" s="10"/>
      <c r="DRF920" s="10"/>
      <c r="DRG920" s="10"/>
      <c r="DRH920" s="10"/>
      <c r="DRI920" s="10"/>
      <c r="DRJ920" s="10"/>
      <c r="DRK920" s="10"/>
      <c r="DRL920" s="10"/>
      <c r="DRM920" s="10"/>
      <c r="DRN920" s="10"/>
      <c r="DRO920" s="10"/>
      <c r="DRP920" s="10"/>
      <c r="DRQ920" s="10"/>
      <c r="DRR920" s="10"/>
      <c r="DRS920" s="10"/>
      <c r="DRT920" s="10"/>
      <c r="DRU920" s="10"/>
      <c r="DRV920" s="10"/>
      <c r="DRW920" s="10"/>
      <c r="DRX920" s="10"/>
      <c r="DRY920" s="10"/>
      <c r="DRZ920" s="10"/>
      <c r="DSA920" s="10"/>
      <c r="DSB920" s="10"/>
      <c r="DSC920" s="10"/>
      <c r="DSD920" s="10"/>
      <c r="DSE920" s="10"/>
      <c r="DSF920" s="10"/>
      <c r="DSG920" s="10"/>
      <c r="DSH920" s="10"/>
      <c r="DSI920" s="10"/>
      <c r="DSJ920" s="10"/>
      <c r="DSK920" s="10"/>
      <c r="DSL920" s="10"/>
      <c r="DSM920" s="10"/>
      <c r="DSN920" s="10"/>
      <c r="DSO920" s="10"/>
      <c r="DSP920" s="10"/>
      <c r="DSQ920" s="10"/>
      <c r="DSR920" s="10"/>
      <c r="DSS920" s="10"/>
      <c r="DST920" s="10"/>
      <c r="DSU920" s="10"/>
      <c r="DSV920" s="10"/>
      <c r="DSW920" s="10"/>
      <c r="DSX920" s="10"/>
      <c r="DSY920" s="10"/>
      <c r="DSZ920" s="10"/>
      <c r="DTA920" s="10"/>
      <c r="DTB920" s="10"/>
      <c r="DTC920" s="10"/>
      <c r="DTD920" s="10"/>
      <c r="DTE920" s="10"/>
      <c r="DTF920" s="10"/>
      <c r="DTG920" s="10"/>
      <c r="DTH920" s="10"/>
      <c r="DTI920" s="10"/>
      <c r="DTJ920" s="10"/>
      <c r="DTK920" s="10"/>
      <c r="DTL920" s="10"/>
      <c r="DTM920" s="10"/>
      <c r="DTN920" s="10"/>
      <c r="DTO920" s="10"/>
      <c r="DTP920" s="10"/>
      <c r="DTQ920" s="10"/>
      <c r="DTR920" s="10"/>
      <c r="DTS920" s="10"/>
      <c r="DTT920" s="10"/>
      <c r="DTU920" s="10"/>
      <c r="DTV920" s="10"/>
      <c r="DTW920" s="10"/>
      <c r="DTX920" s="10"/>
      <c r="DTY920" s="10"/>
      <c r="DTZ920" s="10"/>
      <c r="DUA920" s="10"/>
      <c r="DUB920" s="10"/>
      <c r="DUC920" s="10"/>
      <c r="DUD920" s="10"/>
      <c r="DUE920" s="10"/>
      <c r="DUF920" s="10"/>
      <c r="DUG920" s="10"/>
      <c r="DUH920" s="10"/>
      <c r="DUI920" s="10"/>
      <c r="DUJ920" s="10"/>
      <c r="DUK920" s="10"/>
      <c r="DUL920" s="10"/>
      <c r="DUM920" s="10"/>
      <c r="DUN920" s="10"/>
      <c r="DUO920" s="10"/>
      <c r="DUP920" s="10"/>
      <c r="DUQ920" s="10"/>
      <c r="DUR920" s="10"/>
      <c r="DUS920" s="10"/>
      <c r="DUT920" s="10"/>
      <c r="DUU920" s="10"/>
      <c r="DUV920" s="10"/>
      <c r="DUW920" s="10"/>
      <c r="DUX920" s="10"/>
      <c r="DUY920" s="10"/>
      <c r="DUZ920" s="10"/>
      <c r="DVA920" s="10"/>
      <c r="DVB920" s="10"/>
      <c r="DVC920" s="10"/>
      <c r="DVD920" s="10"/>
      <c r="DVE920" s="10"/>
      <c r="DVF920" s="10"/>
      <c r="DVG920" s="10"/>
      <c r="DVH920" s="10"/>
      <c r="DVI920" s="10"/>
      <c r="DVJ920" s="10"/>
      <c r="DVK920" s="10"/>
      <c r="DVL920" s="10"/>
      <c r="DVM920" s="10"/>
      <c r="DVN920" s="10"/>
      <c r="DVO920" s="10"/>
      <c r="DVP920" s="10"/>
      <c r="DVQ920" s="10"/>
      <c r="DVR920" s="10"/>
      <c r="DVS920" s="10"/>
      <c r="DVT920" s="10"/>
      <c r="DVU920" s="10"/>
      <c r="DVV920" s="10"/>
      <c r="DVW920" s="10"/>
      <c r="DVX920" s="10"/>
      <c r="DVY920" s="10"/>
      <c r="DVZ920" s="10"/>
      <c r="DWA920" s="10"/>
      <c r="DWB920" s="10"/>
      <c r="DWC920" s="10"/>
      <c r="DWD920" s="10"/>
      <c r="DWE920" s="10"/>
      <c r="DWF920" s="10"/>
      <c r="DWG920" s="10"/>
      <c r="DWH920" s="10"/>
      <c r="DWI920" s="10"/>
      <c r="DWJ920" s="10"/>
      <c r="DWK920" s="10"/>
      <c r="DWL920" s="10"/>
      <c r="DWM920" s="10"/>
      <c r="DWN920" s="10"/>
      <c r="DWO920" s="10"/>
      <c r="DWP920" s="10"/>
      <c r="DWQ920" s="10"/>
      <c r="DWR920" s="10"/>
      <c r="DWS920" s="10"/>
      <c r="DWT920" s="10"/>
      <c r="DWU920" s="10"/>
      <c r="DWV920" s="10"/>
      <c r="DWW920" s="10"/>
      <c r="DWX920" s="10"/>
      <c r="DWY920" s="10"/>
      <c r="DWZ920" s="10"/>
      <c r="DXA920" s="10"/>
      <c r="DXB920" s="10"/>
      <c r="DXC920" s="10"/>
      <c r="DXD920" s="10"/>
      <c r="DXE920" s="10"/>
      <c r="DXF920" s="10"/>
      <c r="DXG920" s="10"/>
      <c r="DXH920" s="10"/>
      <c r="DXI920" s="10"/>
      <c r="DXJ920" s="10"/>
      <c r="DXK920" s="10"/>
      <c r="DXL920" s="10"/>
      <c r="DXM920" s="10"/>
      <c r="DXN920" s="10"/>
      <c r="DXO920" s="10"/>
      <c r="DXP920" s="10"/>
      <c r="DXQ920" s="10"/>
      <c r="DXR920" s="10"/>
      <c r="DXS920" s="10"/>
      <c r="DXT920" s="10"/>
      <c r="DXU920" s="10"/>
      <c r="DXV920" s="10"/>
      <c r="DXW920" s="10"/>
      <c r="DXX920" s="10"/>
      <c r="DXY920" s="10"/>
      <c r="DXZ920" s="10"/>
      <c r="DYA920" s="10"/>
      <c r="DYB920" s="10"/>
      <c r="DYC920" s="10"/>
      <c r="DYD920" s="10"/>
      <c r="DYE920" s="10"/>
      <c r="DYF920" s="10"/>
      <c r="DYG920" s="10"/>
      <c r="DYH920" s="10"/>
      <c r="DYI920" s="10"/>
      <c r="DYJ920" s="10"/>
      <c r="DYK920" s="10"/>
      <c r="DYL920" s="10"/>
      <c r="DYM920" s="10"/>
      <c r="DYN920" s="10"/>
      <c r="DYO920" s="10"/>
      <c r="DYP920" s="10"/>
      <c r="DYQ920" s="10"/>
      <c r="DYR920" s="10"/>
      <c r="DYS920" s="10"/>
      <c r="DYT920" s="10"/>
      <c r="DYU920" s="10"/>
      <c r="DYV920" s="10"/>
      <c r="DYW920" s="10"/>
      <c r="DYX920" s="10"/>
      <c r="DYY920" s="10"/>
      <c r="DYZ920" s="10"/>
      <c r="DZA920" s="10"/>
      <c r="DZB920" s="10"/>
      <c r="DZC920" s="10"/>
      <c r="DZD920" s="10"/>
      <c r="DZE920" s="10"/>
      <c r="DZF920" s="10"/>
      <c r="DZG920" s="10"/>
      <c r="DZH920" s="10"/>
      <c r="DZI920" s="10"/>
      <c r="DZJ920" s="10"/>
      <c r="DZK920" s="10"/>
      <c r="DZL920" s="10"/>
      <c r="DZM920" s="10"/>
      <c r="DZN920" s="10"/>
      <c r="DZO920" s="10"/>
      <c r="DZP920" s="10"/>
      <c r="DZQ920" s="10"/>
      <c r="DZR920" s="10"/>
      <c r="DZS920" s="10"/>
      <c r="DZT920" s="10"/>
      <c r="DZU920" s="10"/>
      <c r="DZV920" s="10"/>
      <c r="DZW920" s="10"/>
      <c r="DZX920" s="10"/>
      <c r="DZY920" s="10"/>
      <c r="DZZ920" s="10"/>
      <c r="EAA920" s="10"/>
      <c r="EAB920" s="10"/>
      <c r="EAC920" s="10"/>
      <c r="EAD920" s="10"/>
      <c r="EAE920" s="10"/>
      <c r="EAF920" s="10"/>
      <c r="EAG920" s="10"/>
      <c r="EAH920" s="10"/>
      <c r="EAI920" s="10"/>
      <c r="EAJ920" s="10"/>
      <c r="EAK920" s="10"/>
      <c r="EAL920" s="10"/>
      <c r="EAM920" s="10"/>
      <c r="EAN920" s="10"/>
      <c r="EAO920" s="10"/>
      <c r="EAP920" s="10"/>
      <c r="EAQ920" s="10"/>
      <c r="EAR920" s="10"/>
      <c r="EAS920" s="10"/>
      <c r="EAT920" s="10"/>
      <c r="EAU920" s="10"/>
      <c r="EAV920" s="10"/>
      <c r="EAW920" s="10"/>
      <c r="EAX920" s="10"/>
      <c r="EAY920" s="10"/>
      <c r="EAZ920" s="10"/>
      <c r="EBA920" s="10"/>
      <c r="EBB920" s="10"/>
      <c r="EBC920" s="10"/>
      <c r="EBD920" s="10"/>
      <c r="EBE920" s="10"/>
      <c r="EBF920" s="10"/>
      <c r="EBG920" s="10"/>
      <c r="EBH920" s="10"/>
      <c r="EBI920" s="10"/>
      <c r="EBJ920" s="10"/>
      <c r="EBK920" s="10"/>
      <c r="EBL920" s="10"/>
      <c r="EBM920" s="10"/>
      <c r="EBN920" s="10"/>
      <c r="EBO920" s="10"/>
      <c r="EBP920" s="10"/>
      <c r="EBQ920" s="10"/>
      <c r="EBR920" s="10"/>
      <c r="EBS920" s="10"/>
      <c r="EBT920" s="10"/>
      <c r="EBU920" s="10"/>
      <c r="EBV920" s="10"/>
      <c r="EBW920" s="10"/>
      <c r="EBX920" s="10"/>
      <c r="EBY920" s="10"/>
      <c r="EBZ920" s="10"/>
      <c r="ECA920" s="10"/>
      <c r="ECB920" s="10"/>
      <c r="ECC920" s="10"/>
      <c r="ECD920" s="10"/>
      <c r="ECE920" s="10"/>
      <c r="ECF920" s="10"/>
      <c r="ECG920" s="10"/>
      <c r="ECH920" s="10"/>
      <c r="ECI920" s="10"/>
      <c r="ECJ920" s="10"/>
      <c r="ECK920" s="10"/>
      <c r="ECL920" s="10"/>
      <c r="ECM920" s="10"/>
      <c r="ECN920" s="10"/>
      <c r="ECO920" s="10"/>
      <c r="ECP920" s="10"/>
      <c r="ECQ920" s="10"/>
      <c r="ECR920" s="10"/>
      <c r="ECS920" s="10"/>
      <c r="ECT920" s="10"/>
      <c r="ECU920" s="10"/>
      <c r="ECV920" s="10"/>
      <c r="ECW920" s="10"/>
      <c r="ECX920" s="10"/>
      <c r="ECY920" s="10"/>
      <c r="ECZ920" s="10"/>
      <c r="EDA920" s="10"/>
      <c r="EDB920" s="10"/>
      <c r="EDC920" s="10"/>
      <c r="EDD920" s="10"/>
      <c r="EDE920" s="10"/>
      <c r="EDF920" s="10"/>
      <c r="EDG920" s="10"/>
      <c r="EDH920" s="10"/>
      <c r="EDI920" s="10"/>
      <c r="EDJ920" s="10"/>
      <c r="EDK920" s="10"/>
      <c r="EDL920" s="10"/>
      <c r="EDM920" s="10"/>
      <c r="EDN920" s="10"/>
      <c r="EDO920" s="10"/>
      <c r="EDP920" s="10"/>
      <c r="EDQ920" s="10"/>
      <c r="EDR920" s="10"/>
      <c r="EDS920" s="10"/>
      <c r="EDT920" s="10"/>
      <c r="EDU920" s="10"/>
      <c r="EDV920" s="10"/>
      <c r="EDW920" s="10"/>
      <c r="EDX920" s="10"/>
      <c r="EDY920" s="10"/>
      <c r="EDZ920" s="10"/>
      <c r="EEA920" s="10"/>
      <c r="EEB920" s="10"/>
      <c r="EEC920" s="10"/>
      <c r="EED920" s="10"/>
      <c r="EEE920" s="10"/>
      <c r="EEF920" s="10"/>
      <c r="EEG920" s="10"/>
      <c r="EEH920" s="10"/>
      <c r="EEI920" s="10"/>
      <c r="EEJ920" s="10"/>
      <c r="EEK920" s="10"/>
      <c r="EEL920" s="10"/>
      <c r="EEM920" s="10"/>
      <c r="EEN920" s="10"/>
      <c r="EEO920" s="10"/>
      <c r="EEP920" s="10"/>
      <c r="EEQ920" s="10"/>
      <c r="EER920" s="10"/>
      <c r="EES920" s="10"/>
      <c r="EET920" s="10"/>
      <c r="EEU920" s="10"/>
      <c r="EEV920" s="10"/>
      <c r="EEW920" s="10"/>
      <c r="EEX920" s="10"/>
      <c r="EEY920" s="10"/>
      <c r="EEZ920" s="10"/>
      <c r="EFA920" s="10"/>
      <c r="EFB920" s="10"/>
      <c r="EFC920" s="10"/>
      <c r="EFD920" s="10"/>
      <c r="EFE920" s="10"/>
      <c r="EFF920" s="10"/>
      <c r="EFG920" s="10"/>
      <c r="EFH920" s="10"/>
      <c r="EFI920" s="10"/>
      <c r="EFJ920" s="10"/>
      <c r="EFK920" s="10"/>
      <c r="EFL920" s="10"/>
      <c r="EFM920" s="10"/>
      <c r="EFN920" s="10"/>
      <c r="EFO920" s="10"/>
      <c r="EFP920" s="10"/>
      <c r="EFQ920" s="10"/>
      <c r="EFR920" s="10"/>
      <c r="EFS920" s="10"/>
      <c r="EFT920" s="10"/>
      <c r="EFU920" s="10"/>
      <c r="EFV920" s="10"/>
      <c r="EFW920" s="10"/>
      <c r="EFX920" s="10"/>
      <c r="EFY920" s="10"/>
      <c r="EFZ920" s="10"/>
      <c r="EGA920" s="10"/>
      <c r="EGB920" s="10"/>
      <c r="EGC920" s="10"/>
      <c r="EGD920" s="10"/>
      <c r="EGE920" s="10"/>
      <c r="EGF920" s="10"/>
      <c r="EGG920" s="10"/>
      <c r="EGH920" s="10"/>
      <c r="EGI920" s="10"/>
      <c r="EGJ920" s="10"/>
      <c r="EGK920" s="10"/>
      <c r="EGL920" s="10"/>
      <c r="EGM920" s="10"/>
      <c r="EGN920" s="10"/>
      <c r="EGO920" s="10"/>
      <c r="EGP920" s="10"/>
      <c r="EGQ920" s="10"/>
      <c r="EGR920" s="10"/>
      <c r="EGS920" s="10"/>
      <c r="EGT920" s="10"/>
      <c r="EGU920" s="10"/>
      <c r="EGV920" s="10"/>
      <c r="EGW920" s="10"/>
      <c r="EGX920" s="10"/>
      <c r="EGY920" s="10"/>
      <c r="EGZ920" s="10"/>
      <c r="EHA920" s="10"/>
      <c r="EHB920" s="10"/>
      <c r="EHC920" s="10"/>
      <c r="EHD920" s="10"/>
      <c r="EHE920" s="10"/>
      <c r="EHF920" s="10"/>
      <c r="EHG920" s="10"/>
      <c r="EHH920" s="10"/>
      <c r="EHI920" s="10"/>
      <c r="EHJ920" s="10"/>
      <c r="EHK920" s="10"/>
      <c r="EHL920" s="10"/>
      <c r="EHM920" s="10"/>
      <c r="EHN920" s="10"/>
      <c r="EHO920" s="10"/>
      <c r="EHP920" s="10"/>
      <c r="EHQ920" s="10"/>
      <c r="EHR920" s="10"/>
      <c r="EHS920" s="10"/>
      <c r="EHT920" s="10"/>
      <c r="EHU920" s="10"/>
      <c r="EHV920" s="10"/>
      <c r="EHW920" s="10"/>
      <c r="EHX920" s="10"/>
      <c r="EHY920" s="10"/>
      <c r="EHZ920" s="10"/>
      <c r="EIA920" s="10"/>
      <c r="EIB920" s="10"/>
      <c r="EIC920" s="10"/>
      <c r="EID920" s="10"/>
      <c r="EIE920" s="10"/>
      <c r="EIF920" s="10"/>
      <c r="EIG920" s="10"/>
      <c r="EIH920" s="10"/>
      <c r="EII920" s="10"/>
      <c r="EIJ920" s="10"/>
      <c r="EIK920" s="10"/>
      <c r="EIL920" s="10"/>
      <c r="EIM920" s="10"/>
      <c r="EIN920" s="10"/>
      <c r="EIO920" s="10"/>
      <c r="EIP920" s="10"/>
      <c r="EIQ920" s="10"/>
      <c r="EIR920" s="10"/>
      <c r="EIS920" s="10"/>
      <c r="EIT920" s="10"/>
      <c r="EIU920" s="10"/>
      <c r="EIV920" s="10"/>
      <c r="EIW920" s="10"/>
      <c r="EIX920" s="10"/>
      <c r="EIY920" s="10"/>
      <c r="EIZ920" s="10"/>
      <c r="EJA920" s="10"/>
      <c r="EJB920" s="10"/>
      <c r="EJC920" s="10"/>
      <c r="EJD920" s="10"/>
      <c r="EJE920" s="10"/>
      <c r="EJF920" s="10"/>
      <c r="EJG920" s="10"/>
      <c r="EJH920" s="10"/>
      <c r="EJI920" s="10"/>
      <c r="EJJ920" s="10"/>
      <c r="EJK920" s="10"/>
      <c r="EJL920" s="10"/>
      <c r="EJM920" s="10"/>
      <c r="EJN920" s="10"/>
      <c r="EJO920" s="10"/>
      <c r="EJP920" s="10"/>
      <c r="EJQ920" s="10"/>
      <c r="EJR920" s="10"/>
      <c r="EJS920" s="10"/>
      <c r="EJT920" s="10"/>
      <c r="EJU920" s="10"/>
      <c r="EJV920" s="10"/>
      <c r="EJW920" s="10"/>
      <c r="EJX920" s="10"/>
      <c r="EJY920" s="10"/>
      <c r="EJZ920" s="10"/>
      <c r="EKA920" s="10"/>
      <c r="EKB920" s="10"/>
      <c r="EKC920" s="10"/>
      <c r="EKD920" s="10"/>
      <c r="EKE920" s="10"/>
      <c r="EKF920" s="10"/>
      <c r="EKG920" s="10"/>
      <c r="EKH920" s="10"/>
      <c r="EKI920" s="10"/>
      <c r="EKJ920" s="10"/>
      <c r="EKK920" s="10"/>
      <c r="EKL920" s="10"/>
      <c r="EKM920" s="10"/>
      <c r="EKN920" s="10"/>
      <c r="EKO920" s="10"/>
      <c r="EKP920" s="10"/>
      <c r="EKQ920" s="10"/>
      <c r="EKR920" s="10"/>
      <c r="EKS920" s="10"/>
      <c r="EKT920" s="10"/>
      <c r="EKU920" s="10"/>
      <c r="EKV920" s="10"/>
      <c r="EKW920" s="10"/>
      <c r="EKX920" s="10"/>
      <c r="EKY920" s="10"/>
      <c r="EKZ920" s="10"/>
      <c r="ELA920" s="10"/>
      <c r="ELB920" s="10"/>
      <c r="ELC920" s="10"/>
      <c r="ELD920" s="10"/>
      <c r="ELE920" s="10"/>
      <c r="ELF920" s="10"/>
      <c r="ELG920" s="10"/>
      <c r="ELH920" s="10"/>
      <c r="ELI920" s="10"/>
      <c r="ELJ920" s="10"/>
      <c r="ELK920" s="10"/>
      <c r="ELL920" s="10"/>
      <c r="ELM920" s="10"/>
      <c r="ELN920" s="10"/>
      <c r="ELO920" s="10"/>
      <c r="ELP920" s="10"/>
      <c r="ELQ920" s="10"/>
      <c r="ELR920" s="10"/>
      <c r="ELS920" s="10"/>
      <c r="ELT920" s="10"/>
      <c r="ELU920" s="10"/>
      <c r="ELV920" s="10"/>
      <c r="ELW920" s="10"/>
      <c r="ELX920" s="10"/>
      <c r="ELY920" s="10"/>
      <c r="ELZ920" s="10"/>
      <c r="EMA920" s="10"/>
      <c r="EMB920" s="10"/>
      <c r="EMC920" s="10"/>
      <c r="EMD920" s="10"/>
      <c r="EME920" s="10"/>
      <c r="EMF920" s="10"/>
      <c r="EMG920" s="10"/>
      <c r="EMH920" s="10"/>
      <c r="EMI920" s="10"/>
      <c r="EMJ920" s="10"/>
      <c r="EMK920" s="10"/>
      <c r="EML920" s="10"/>
      <c r="EMM920" s="10"/>
      <c r="EMN920" s="10"/>
      <c r="EMO920" s="10"/>
      <c r="EMP920" s="10"/>
      <c r="EMQ920" s="10"/>
      <c r="EMR920" s="10"/>
      <c r="EMS920" s="10"/>
      <c r="EMT920" s="10"/>
      <c r="EMU920" s="10"/>
      <c r="EMV920" s="10"/>
      <c r="EMW920" s="10"/>
      <c r="EMX920" s="10"/>
      <c r="EMY920" s="10"/>
      <c r="EMZ920" s="10"/>
      <c r="ENA920" s="10"/>
      <c r="ENB920" s="10"/>
      <c r="ENC920" s="10"/>
      <c r="END920" s="10"/>
      <c r="ENE920" s="10"/>
      <c r="ENF920" s="10"/>
      <c r="ENG920" s="10"/>
      <c r="ENH920" s="10"/>
      <c r="ENI920" s="10"/>
      <c r="ENJ920" s="10"/>
      <c r="ENK920" s="10"/>
      <c r="ENL920" s="10"/>
      <c r="ENM920" s="10"/>
      <c r="ENN920" s="10"/>
      <c r="ENO920" s="10"/>
      <c r="ENP920" s="10"/>
      <c r="ENQ920" s="10"/>
      <c r="ENR920" s="10"/>
      <c r="ENS920" s="10"/>
      <c r="ENT920" s="10"/>
      <c r="ENU920" s="10"/>
      <c r="ENV920" s="10"/>
      <c r="ENW920" s="10"/>
      <c r="ENX920" s="10"/>
      <c r="ENY920" s="10"/>
      <c r="ENZ920" s="10"/>
      <c r="EOA920" s="10"/>
      <c r="EOB920" s="10"/>
      <c r="EOC920" s="10"/>
      <c r="EOD920" s="10"/>
      <c r="EOE920" s="10"/>
      <c r="EOF920" s="10"/>
      <c r="EOG920" s="10"/>
      <c r="EOH920" s="10"/>
      <c r="EOI920" s="10"/>
      <c r="EOJ920" s="10"/>
      <c r="EOK920" s="10"/>
      <c r="EOL920" s="10"/>
      <c r="EOM920" s="10"/>
      <c r="EON920" s="10"/>
      <c r="EOO920" s="10"/>
      <c r="EOP920" s="10"/>
      <c r="EOQ920" s="10"/>
      <c r="EOR920" s="10"/>
      <c r="EOS920" s="10"/>
      <c r="EOT920" s="10"/>
      <c r="EOU920" s="10"/>
      <c r="EOV920" s="10"/>
      <c r="EOW920" s="10"/>
      <c r="EOX920" s="10"/>
      <c r="EOY920" s="10"/>
      <c r="EOZ920" s="10"/>
      <c r="EPA920" s="10"/>
      <c r="EPB920" s="10"/>
      <c r="EPC920" s="10"/>
      <c r="EPD920" s="10"/>
      <c r="EPE920" s="10"/>
      <c r="EPF920" s="10"/>
      <c r="EPG920" s="10"/>
      <c r="EPH920" s="10"/>
      <c r="EPI920" s="10"/>
      <c r="EPJ920" s="10"/>
      <c r="EPK920" s="10"/>
      <c r="EPL920" s="10"/>
      <c r="EPM920" s="10"/>
      <c r="EPN920" s="10"/>
      <c r="EPO920" s="10"/>
      <c r="EPP920" s="10"/>
      <c r="EPQ920" s="10"/>
      <c r="EPR920" s="10"/>
      <c r="EPS920" s="10"/>
      <c r="EPT920" s="10"/>
      <c r="EPU920" s="10"/>
      <c r="EPV920" s="10"/>
      <c r="EPW920" s="10"/>
      <c r="EPX920" s="10"/>
      <c r="EPY920" s="10"/>
      <c r="EPZ920" s="10"/>
      <c r="EQA920" s="10"/>
      <c r="EQB920" s="10"/>
      <c r="EQC920" s="10"/>
      <c r="EQD920" s="10"/>
      <c r="EQE920" s="10"/>
      <c r="EQF920" s="10"/>
      <c r="EQG920" s="10"/>
      <c r="EQH920" s="10"/>
      <c r="EQI920" s="10"/>
      <c r="EQJ920" s="10"/>
      <c r="EQK920" s="10"/>
      <c r="EQL920" s="10"/>
      <c r="EQM920" s="10"/>
      <c r="EQN920" s="10"/>
      <c r="EQO920" s="10"/>
      <c r="EQP920" s="10"/>
      <c r="EQQ920" s="10"/>
      <c r="EQR920" s="10"/>
      <c r="EQS920" s="10"/>
      <c r="EQT920" s="10"/>
      <c r="EQU920" s="10"/>
      <c r="EQV920" s="10"/>
      <c r="EQW920" s="10"/>
      <c r="EQX920" s="10"/>
      <c r="EQY920" s="10"/>
      <c r="EQZ920" s="10"/>
      <c r="ERA920" s="10"/>
      <c r="ERB920" s="10"/>
      <c r="ERC920" s="10"/>
      <c r="ERD920" s="10"/>
      <c r="ERE920" s="10"/>
      <c r="ERF920" s="10"/>
      <c r="ERG920" s="10"/>
      <c r="ERH920" s="10"/>
      <c r="ERI920" s="10"/>
      <c r="ERJ920" s="10"/>
      <c r="ERK920" s="10"/>
      <c r="ERL920" s="10"/>
      <c r="ERM920" s="10"/>
      <c r="ERN920" s="10"/>
      <c r="ERO920" s="10"/>
      <c r="ERP920" s="10"/>
      <c r="ERQ920" s="10"/>
      <c r="ERR920" s="10"/>
      <c r="ERS920" s="10"/>
      <c r="ERT920" s="10"/>
      <c r="ERU920" s="10"/>
      <c r="ERV920" s="10"/>
      <c r="ERW920" s="10"/>
      <c r="ERX920" s="10"/>
      <c r="ERY920" s="10"/>
      <c r="ERZ920" s="10"/>
      <c r="ESA920" s="10"/>
      <c r="ESB920" s="10"/>
      <c r="ESC920" s="10"/>
      <c r="ESD920" s="10"/>
      <c r="ESE920" s="10"/>
      <c r="ESF920" s="10"/>
      <c r="ESG920" s="10"/>
      <c r="ESH920" s="10"/>
      <c r="ESI920" s="10"/>
      <c r="ESJ920" s="10"/>
      <c r="ESK920" s="10"/>
      <c r="ESL920" s="10"/>
      <c r="ESM920" s="10"/>
      <c r="ESN920" s="10"/>
      <c r="ESO920" s="10"/>
      <c r="ESP920" s="10"/>
      <c r="ESQ920" s="10"/>
      <c r="ESR920" s="10"/>
      <c r="ESS920" s="10"/>
      <c r="EST920" s="10"/>
      <c r="ESU920" s="10"/>
      <c r="ESV920" s="10"/>
      <c r="ESW920" s="10"/>
      <c r="ESX920" s="10"/>
      <c r="ESY920" s="10"/>
      <c r="ESZ920" s="10"/>
      <c r="ETA920" s="10"/>
      <c r="ETB920" s="10"/>
      <c r="ETC920" s="10"/>
      <c r="ETD920" s="10"/>
      <c r="ETE920" s="10"/>
      <c r="ETF920" s="10"/>
      <c r="ETG920" s="10"/>
      <c r="ETH920" s="10"/>
      <c r="ETI920" s="10"/>
      <c r="ETJ920" s="10"/>
      <c r="ETK920" s="10"/>
      <c r="ETL920" s="10"/>
      <c r="ETM920" s="10"/>
      <c r="ETN920" s="10"/>
      <c r="ETO920" s="10"/>
      <c r="ETP920" s="10"/>
      <c r="ETQ920" s="10"/>
      <c r="ETR920" s="10"/>
      <c r="ETS920" s="10"/>
      <c r="ETT920" s="10"/>
      <c r="ETU920" s="10"/>
      <c r="ETV920" s="10"/>
      <c r="ETW920" s="10"/>
      <c r="ETX920" s="10"/>
      <c r="ETY920" s="10"/>
      <c r="ETZ920" s="10"/>
      <c r="EUA920" s="10"/>
      <c r="EUB920" s="10"/>
      <c r="EUC920" s="10"/>
      <c r="EUD920" s="10"/>
      <c r="EUE920" s="10"/>
      <c r="EUF920" s="10"/>
      <c r="EUG920" s="10"/>
      <c r="EUH920" s="10"/>
      <c r="EUI920" s="10"/>
      <c r="EUJ920" s="10"/>
      <c r="EUK920" s="10"/>
      <c r="EUL920" s="10"/>
      <c r="EUM920" s="10"/>
      <c r="EUN920" s="10"/>
      <c r="EUO920" s="10"/>
      <c r="EUP920" s="10"/>
      <c r="EUQ920" s="10"/>
      <c r="EUR920" s="10"/>
      <c r="EUS920" s="10"/>
      <c r="EUT920" s="10"/>
      <c r="EUU920" s="10"/>
      <c r="EUV920" s="10"/>
      <c r="EUW920" s="10"/>
      <c r="EUX920" s="10"/>
      <c r="EUY920" s="10"/>
      <c r="EUZ920" s="10"/>
      <c r="EVA920" s="10"/>
      <c r="EVB920" s="10"/>
      <c r="EVC920" s="10"/>
      <c r="EVD920" s="10"/>
      <c r="EVE920" s="10"/>
      <c r="EVF920" s="10"/>
      <c r="EVG920" s="10"/>
      <c r="EVH920" s="10"/>
      <c r="EVI920" s="10"/>
      <c r="EVJ920" s="10"/>
      <c r="EVK920" s="10"/>
      <c r="EVL920" s="10"/>
      <c r="EVM920" s="10"/>
      <c r="EVN920" s="10"/>
      <c r="EVO920" s="10"/>
      <c r="EVP920" s="10"/>
      <c r="EVQ920" s="10"/>
      <c r="EVR920" s="10"/>
      <c r="EVS920" s="10"/>
      <c r="EVT920" s="10"/>
      <c r="EVU920" s="10"/>
      <c r="EVV920" s="10"/>
      <c r="EVW920" s="10"/>
      <c r="EVX920" s="10"/>
      <c r="EVY920" s="10"/>
      <c r="EVZ920" s="10"/>
      <c r="EWA920" s="10"/>
      <c r="EWB920" s="10"/>
      <c r="EWC920" s="10"/>
      <c r="EWD920" s="10"/>
      <c r="EWE920" s="10"/>
      <c r="EWF920" s="10"/>
      <c r="EWG920" s="10"/>
      <c r="EWH920" s="10"/>
      <c r="EWI920" s="10"/>
      <c r="EWJ920" s="10"/>
      <c r="EWK920" s="10"/>
      <c r="EWL920" s="10"/>
      <c r="EWM920" s="10"/>
      <c r="EWN920" s="10"/>
      <c r="EWO920" s="10"/>
      <c r="EWP920" s="10"/>
      <c r="EWQ920" s="10"/>
      <c r="EWR920" s="10"/>
      <c r="EWS920" s="10"/>
      <c r="EWT920" s="10"/>
      <c r="EWU920" s="10"/>
      <c r="EWV920" s="10"/>
      <c r="EWW920" s="10"/>
      <c r="EWX920" s="10"/>
      <c r="EWY920" s="10"/>
      <c r="EWZ920" s="10"/>
      <c r="EXA920" s="10"/>
      <c r="EXB920" s="10"/>
      <c r="EXC920" s="10"/>
      <c r="EXD920" s="10"/>
      <c r="EXE920" s="10"/>
      <c r="EXF920" s="10"/>
      <c r="EXG920" s="10"/>
      <c r="EXH920" s="10"/>
      <c r="EXI920" s="10"/>
      <c r="EXJ920" s="10"/>
      <c r="EXK920" s="10"/>
      <c r="EXL920" s="10"/>
      <c r="EXM920" s="10"/>
      <c r="EXN920" s="10"/>
      <c r="EXO920" s="10"/>
      <c r="EXP920" s="10"/>
      <c r="EXQ920" s="10"/>
      <c r="EXR920" s="10"/>
      <c r="EXS920" s="10"/>
      <c r="EXT920" s="10"/>
      <c r="EXU920" s="10"/>
      <c r="EXV920" s="10"/>
      <c r="EXW920" s="10"/>
      <c r="EXX920" s="10"/>
      <c r="EXY920" s="10"/>
      <c r="EXZ920" s="10"/>
      <c r="EYA920" s="10"/>
      <c r="EYB920" s="10"/>
      <c r="EYC920" s="10"/>
      <c r="EYD920" s="10"/>
      <c r="EYE920" s="10"/>
      <c r="EYF920" s="10"/>
      <c r="EYG920" s="10"/>
      <c r="EYH920" s="10"/>
      <c r="EYI920" s="10"/>
      <c r="EYJ920" s="10"/>
      <c r="EYK920" s="10"/>
      <c r="EYL920" s="10"/>
      <c r="EYM920" s="10"/>
      <c r="EYN920" s="10"/>
      <c r="EYO920" s="10"/>
      <c r="EYP920" s="10"/>
      <c r="EYQ920" s="10"/>
      <c r="EYR920" s="10"/>
      <c r="EYS920" s="10"/>
      <c r="EYT920" s="10"/>
      <c r="EYU920" s="10"/>
      <c r="EYV920" s="10"/>
      <c r="EYW920" s="10"/>
      <c r="EYX920" s="10"/>
      <c r="EYY920" s="10"/>
      <c r="EYZ920" s="10"/>
      <c r="EZA920" s="10"/>
      <c r="EZB920" s="10"/>
      <c r="EZC920" s="10"/>
      <c r="EZD920" s="10"/>
      <c r="EZE920" s="10"/>
      <c r="EZF920" s="10"/>
      <c r="EZG920" s="10"/>
      <c r="EZH920" s="10"/>
      <c r="EZI920" s="10"/>
      <c r="EZJ920" s="10"/>
      <c r="EZK920" s="10"/>
      <c r="EZL920" s="10"/>
      <c r="EZM920" s="10"/>
      <c r="EZN920" s="10"/>
      <c r="EZO920" s="10"/>
      <c r="EZP920" s="10"/>
      <c r="EZQ920" s="10"/>
      <c r="EZR920" s="10"/>
      <c r="EZS920" s="10"/>
      <c r="EZT920" s="10"/>
      <c r="EZU920" s="10"/>
      <c r="EZV920" s="10"/>
      <c r="EZW920" s="10"/>
      <c r="EZX920" s="10"/>
      <c r="EZY920" s="10"/>
      <c r="EZZ920" s="10"/>
      <c r="FAA920" s="10"/>
      <c r="FAB920" s="10"/>
      <c r="FAC920" s="10"/>
      <c r="FAD920" s="10"/>
      <c r="FAE920" s="10"/>
      <c r="FAF920" s="10"/>
      <c r="FAG920" s="10"/>
      <c r="FAH920" s="10"/>
      <c r="FAI920" s="10"/>
      <c r="FAJ920" s="10"/>
      <c r="FAK920" s="10"/>
      <c r="FAL920" s="10"/>
      <c r="FAM920" s="10"/>
      <c r="FAN920" s="10"/>
      <c r="FAO920" s="10"/>
      <c r="FAP920" s="10"/>
      <c r="FAQ920" s="10"/>
      <c r="FAR920" s="10"/>
      <c r="FAS920" s="10"/>
      <c r="FAT920" s="10"/>
      <c r="FAU920" s="10"/>
      <c r="FAV920" s="10"/>
      <c r="FAW920" s="10"/>
      <c r="FAX920" s="10"/>
      <c r="FAY920" s="10"/>
      <c r="FAZ920" s="10"/>
      <c r="FBA920" s="10"/>
      <c r="FBB920" s="10"/>
      <c r="FBC920" s="10"/>
      <c r="FBD920" s="10"/>
      <c r="FBE920" s="10"/>
      <c r="FBF920" s="10"/>
      <c r="FBG920" s="10"/>
      <c r="FBH920" s="10"/>
      <c r="FBI920" s="10"/>
      <c r="FBJ920" s="10"/>
      <c r="FBK920" s="10"/>
      <c r="FBL920" s="10"/>
      <c r="FBM920" s="10"/>
      <c r="FBN920" s="10"/>
      <c r="FBO920" s="10"/>
      <c r="FBP920" s="10"/>
      <c r="FBQ920" s="10"/>
      <c r="FBR920" s="10"/>
      <c r="FBS920" s="10"/>
      <c r="FBT920" s="10"/>
      <c r="FBU920" s="10"/>
      <c r="FBV920" s="10"/>
      <c r="FBW920" s="10"/>
      <c r="FBX920" s="10"/>
      <c r="FBY920" s="10"/>
      <c r="FBZ920" s="10"/>
      <c r="FCA920" s="10"/>
      <c r="FCB920" s="10"/>
      <c r="FCC920" s="10"/>
      <c r="FCD920" s="10"/>
      <c r="FCE920" s="10"/>
      <c r="FCF920" s="10"/>
      <c r="FCG920" s="10"/>
      <c r="FCH920" s="10"/>
      <c r="FCI920" s="10"/>
      <c r="FCJ920" s="10"/>
      <c r="FCK920" s="10"/>
      <c r="FCL920" s="10"/>
      <c r="FCM920" s="10"/>
      <c r="FCN920" s="10"/>
      <c r="FCO920" s="10"/>
      <c r="FCP920" s="10"/>
      <c r="FCQ920" s="10"/>
      <c r="FCR920" s="10"/>
      <c r="FCS920" s="10"/>
      <c r="FCT920" s="10"/>
      <c r="FCU920" s="10"/>
      <c r="FCV920" s="10"/>
      <c r="FCW920" s="10"/>
      <c r="FCX920" s="10"/>
      <c r="FCY920" s="10"/>
      <c r="FCZ920" s="10"/>
      <c r="FDA920" s="10"/>
      <c r="FDB920" s="10"/>
      <c r="FDC920" s="10"/>
      <c r="FDD920" s="10"/>
      <c r="FDE920" s="10"/>
      <c r="FDF920" s="10"/>
      <c r="FDG920" s="10"/>
      <c r="FDH920" s="10"/>
      <c r="FDI920" s="10"/>
      <c r="FDJ920" s="10"/>
      <c r="FDK920" s="10"/>
      <c r="FDL920" s="10"/>
      <c r="FDM920" s="10"/>
      <c r="FDN920" s="10"/>
      <c r="FDO920" s="10"/>
      <c r="FDP920" s="10"/>
      <c r="FDQ920" s="10"/>
      <c r="FDR920" s="10"/>
      <c r="FDS920" s="10"/>
      <c r="FDT920" s="10"/>
      <c r="FDU920" s="10"/>
      <c r="FDV920" s="10"/>
      <c r="FDW920" s="10"/>
      <c r="FDX920" s="10"/>
      <c r="FDY920" s="10"/>
      <c r="FDZ920" s="10"/>
      <c r="FEA920" s="10"/>
      <c r="FEB920" s="10"/>
      <c r="FEC920" s="10"/>
      <c r="FED920" s="10"/>
      <c r="FEE920" s="10"/>
      <c r="FEF920" s="10"/>
      <c r="FEG920" s="10"/>
      <c r="FEH920" s="10"/>
      <c r="FEI920" s="10"/>
      <c r="FEJ920" s="10"/>
      <c r="FEK920" s="10"/>
      <c r="FEL920" s="10"/>
      <c r="FEM920" s="10"/>
      <c r="FEN920" s="10"/>
      <c r="FEO920" s="10"/>
      <c r="FEP920" s="10"/>
      <c r="FEQ920" s="10"/>
      <c r="FER920" s="10"/>
      <c r="FES920" s="10"/>
      <c r="FET920" s="10"/>
      <c r="FEU920" s="10"/>
      <c r="FEV920" s="10"/>
      <c r="FEW920" s="10"/>
      <c r="FEX920" s="10"/>
      <c r="FEY920" s="10"/>
      <c r="FEZ920" s="10"/>
      <c r="FFA920" s="10"/>
      <c r="FFB920" s="10"/>
      <c r="FFC920" s="10"/>
      <c r="FFD920" s="10"/>
      <c r="FFE920" s="10"/>
      <c r="FFF920" s="10"/>
      <c r="FFG920" s="10"/>
      <c r="FFH920" s="10"/>
      <c r="FFI920" s="10"/>
      <c r="FFJ920" s="10"/>
      <c r="FFK920" s="10"/>
      <c r="FFL920" s="10"/>
      <c r="FFM920" s="10"/>
      <c r="FFN920" s="10"/>
      <c r="FFO920" s="10"/>
      <c r="FFP920" s="10"/>
      <c r="FFQ920" s="10"/>
      <c r="FFR920" s="10"/>
      <c r="FFS920" s="10"/>
      <c r="FFT920" s="10"/>
      <c r="FFU920" s="10"/>
      <c r="FFV920" s="10"/>
      <c r="FFW920" s="10"/>
      <c r="FFX920" s="10"/>
      <c r="FFY920" s="10"/>
      <c r="FFZ920" s="10"/>
      <c r="FGA920" s="10"/>
      <c r="FGB920" s="10"/>
      <c r="FGC920" s="10"/>
      <c r="FGD920" s="10"/>
      <c r="FGE920" s="10"/>
      <c r="FGF920" s="10"/>
      <c r="FGG920" s="10"/>
      <c r="FGH920" s="10"/>
      <c r="FGI920" s="10"/>
      <c r="FGJ920" s="10"/>
      <c r="FGK920" s="10"/>
      <c r="FGL920" s="10"/>
      <c r="FGM920" s="10"/>
      <c r="FGN920" s="10"/>
      <c r="FGO920" s="10"/>
      <c r="FGP920" s="10"/>
      <c r="FGQ920" s="10"/>
      <c r="FGR920" s="10"/>
      <c r="FGS920" s="10"/>
      <c r="FGT920" s="10"/>
      <c r="FGU920" s="10"/>
      <c r="FGV920" s="10"/>
      <c r="FGW920" s="10"/>
      <c r="FGX920" s="10"/>
      <c r="FGY920" s="10"/>
      <c r="FGZ920" s="10"/>
      <c r="FHA920" s="10"/>
      <c r="FHB920" s="10"/>
      <c r="FHC920" s="10"/>
      <c r="FHD920" s="10"/>
      <c r="FHE920" s="10"/>
      <c r="FHF920" s="10"/>
      <c r="FHG920" s="10"/>
      <c r="FHH920" s="10"/>
      <c r="FHI920" s="10"/>
      <c r="FHJ920" s="10"/>
      <c r="FHK920" s="10"/>
      <c r="FHL920" s="10"/>
      <c r="FHM920" s="10"/>
      <c r="FHN920" s="10"/>
      <c r="FHO920" s="10"/>
      <c r="FHP920" s="10"/>
      <c r="FHQ920" s="10"/>
      <c r="FHR920" s="10"/>
      <c r="FHS920" s="10"/>
      <c r="FHT920" s="10"/>
      <c r="FHU920" s="10"/>
      <c r="FHV920" s="10"/>
      <c r="FHW920" s="10"/>
      <c r="FHX920" s="10"/>
      <c r="FHY920" s="10"/>
      <c r="FHZ920" s="10"/>
      <c r="FIA920" s="10"/>
      <c r="FIB920" s="10"/>
      <c r="FIC920" s="10"/>
      <c r="FID920" s="10"/>
      <c r="FIE920" s="10"/>
      <c r="FIF920" s="10"/>
      <c r="FIG920" s="10"/>
      <c r="FIH920" s="10"/>
      <c r="FII920" s="10"/>
      <c r="FIJ920" s="10"/>
      <c r="FIK920" s="10"/>
      <c r="FIL920" s="10"/>
      <c r="FIM920" s="10"/>
      <c r="FIN920" s="10"/>
      <c r="FIO920" s="10"/>
      <c r="FIP920" s="10"/>
      <c r="FIQ920" s="10"/>
      <c r="FIR920" s="10"/>
      <c r="FIS920" s="10"/>
      <c r="FIT920" s="10"/>
      <c r="FIU920" s="10"/>
      <c r="FIV920" s="10"/>
      <c r="FIW920" s="10"/>
      <c r="FIX920" s="10"/>
      <c r="FIY920" s="10"/>
      <c r="FIZ920" s="10"/>
      <c r="FJA920" s="10"/>
      <c r="FJB920" s="10"/>
      <c r="FJC920" s="10"/>
      <c r="FJD920" s="10"/>
      <c r="FJE920" s="10"/>
      <c r="FJF920" s="10"/>
      <c r="FJG920" s="10"/>
      <c r="FJH920" s="10"/>
      <c r="FJI920" s="10"/>
      <c r="FJJ920" s="10"/>
      <c r="FJK920" s="10"/>
      <c r="FJL920" s="10"/>
      <c r="FJM920" s="10"/>
      <c r="FJN920" s="10"/>
      <c r="FJO920" s="10"/>
      <c r="FJP920" s="10"/>
      <c r="FJQ920" s="10"/>
      <c r="FJR920" s="10"/>
      <c r="FJS920" s="10"/>
      <c r="FJT920" s="10"/>
      <c r="FJU920" s="10"/>
      <c r="FJV920" s="10"/>
      <c r="FJW920" s="10"/>
      <c r="FJX920" s="10"/>
      <c r="FJY920" s="10"/>
      <c r="FJZ920" s="10"/>
      <c r="FKA920" s="10"/>
      <c r="FKB920" s="10"/>
      <c r="FKC920" s="10"/>
      <c r="FKD920" s="10"/>
      <c r="FKE920" s="10"/>
      <c r="FKF920" s="10"/>
      <c r="FKG920" s="10"/>
      <c r="FKH920" s="10"/>
      <c r="FKI920" s="10"/>
      <c r="FKJ920" s="10"/>
      <c r="FKK920" s="10"/>
      <c r="FKL920" s="10"/>
      <c r="FKM920" s="10"/>
      <c r="FKN920" s="10"/>
      <c r="FKO920" s="10"/>
      <c r="FKP920" s="10"/>
      <c r="FKQ920" s="10"/>
      <c r="FKR920" s="10"/>
      <c r="FKS920" s="10"/>
      <c r="FKT920" s="10"/>
      <c r="FKU920" s="10"/>
      <c r="FKV920" s="10"/>
      <c r="FKW920" s="10"/>
      <c r="FKX920" s="10"/>
      <c r="FKY920" s="10"/>
      <c r="FKZ920" s="10"/>
      <c r="FLA920" s="10"/>
      <c r="FLB920" s="10"/>
      <c r="FLC920" s="10"/>
      <c r="FLD920" s="10"/>
      <c r="FLE920" s="10"/>
      <c r="FLF920" s="10"/>
      <c r="FLG920" s="10"/>
      <c r="FLH920" s="10"/>
      <c r="FLI920" s="10"/>
      <c r="FLJ920" s="10"/>
      <c r="FLK920" s="10"/>
      <c r="FLL920" s="10"/>
      <c r="FLM920" s="10"/>
      <c r="FLN920" s="10"/>
      <c r="FLO920" s="10"/>
      <c r="FLP920" s="10"/>
      <c r="FLQ920" s="10"/>
      <c r="FLR920" s="10"/>
      <c r="FLS920" s="10"/>
      <c r="FLT920" s="10"/>
      <c r="FLU920" s="10"/>
      <c r="FLV920" s="10"/>
      <c r="FLW920" s="10"/>
      <c r="FLX920" s="10"/>
      <c r="FLY920" s="10"/>
      <c r="FLZ920" s="10"/>
      <c r="FMA920" s="10"/>
      <c r="FMB920" s="10"/>
      <c r="FMC920" s="10"/>
      <c r="FMD920" s="10"/>
      <c r="FME920" s="10"/>
      <c r="FMF920" s="10"/>
      <c r="FMG920" s="10"/>
      <c r="FMH920" s="10"/>
      <c r="FMI920" s="10"/>
      <c r="FMJ920" s="10"/>
      <c r="FMK920" s="10"/>
      <c r="FML920" s="10"/>
      <c r="FMM920" s="10"/>
      <c r="FMN920" s="10"/>
      <c r="FMO920" s="10"/>
      <c r="FMP920" s="10"/>
      <c r="FMQ920" s="10"/>
      <c r="FMR920" s="10"/>
      <c r="FMS920" s="10"/>
      <c r="FMT920" s="10"/>
      <c r="FMU920" s="10"/>
      <c r="FMV920" s="10"/>
      <c r="FMW920" s="10"/>
      <c r="FMX920" s="10"/>
      <c r="FMY920" s="10"/>
      <c r="FMZ920" s="10"/>
      <c r="FNA920" s="10"/>
      <c r="FNB920" s="10"/>
      <c r="FNC920" s="10"/>
      <c r="FND920" s="10"/>
      <c r="FNE920" s="10"/>
      <c r="FNF920" s="10"/>
      <c r="FNG920" s="10"/>
      <c r="FNH920" s="10"/>
      <c r="FNI920" s="10"/>
      <c r="FNJ920" s="10"/>
      <c r="FNK920" s="10"/>
      <c r="FNL920" s="10"/>
      <c r="FNM920" s="10"/>
      <c r="FNN920" s="10"/>
      <c r="FNO920" s="10"/>
      <c r="FNP920" s="10"/>
      <c r="FNQ920" s="10"/>
      <c r="FNR920" s="10"/>
      <c r="FNS920" s="10"/>
      <c r="FNT920" s="10"/>
      <c r="FNU920" s="10"/>
      <c r="FNV920" s="10"/>
      <c r="FNW920" s="10"/>
      <c r="FNX920" s="10"/>
      <c r="FNY920" s="10"/>
      <c r="FNZ920" s="10"/>
      <c r="FOA920" s="10"/>
      <c r="FOB920" s="10"/>
      <c r="FOC920" s="10"/>
      <c r="FOD920" s="10"/>
      <c r="FOE920" s="10"/>
      <c r="FOF920" s="10"/>
      <c r="FOG920" s="10"/>
      <c r="FOH920" s="10"/>
      <c r="FOI920" s="10"/>
      <c r="FOJ920" s="10"/>
      <c r="FOK920" s="10"/>
      <c r="FOL920" s="10"/>
      <c r="FOM920" s="10"/>
      <c r="FON920" s="10"/>
      <c r="FOO920" s="10"/>
      <c r="FOP920" s="10"/>
      <c r="FOQ920" s="10"/>
      <c r="FOR920" s="10"/>
      <c r="FOS920" s="10"/>
      <c r="FOT920" s="10"/>
      <c r="FOU920" s="10"/>
      <c r="FOV920" s="10"/>
      <c r="FOW920" s="10"/>
      <c r="FOX920" s="10"/>
      <c r="FOY920" s="10"/>
      <c r="FOZ920" s="10"/>
      <c r="FPA920" s="10"/>
      <c r="FPB920" s="10"/>
      <c r="FPC920" s="10"/>
      <c r="FPD920" s="10"/>
      <c r="FPE920" s="10"/>
      <c r="FPF920" s="10"/>
      <c r="FPG920" s="10"/>
      <c r="FPH920" s="10"/>
      <c r="FPI920" s="10"/>
      <c r="FPJ920" s="10"/>
      <c r="FPK920" s="10"/>
      <c r="FPL920" s="10"/>
      <c r="FPM920" s="10"/>
      <c r="FPN920" s="10"/>
      <c r="FPO920" s="10"/>
      <c r="FPP920" s="10"/>
      <c r="FPQ920" s="10"/>
      <c r="FPR920" s="10"/>
      <c r="FPS920" s="10"/>
      <c r="FPT920" s="10"/>
      <c r="FPU920" s="10"/>
      <c r="FPV920" s="10"/>
      <c r="FPW920" s="10"/>
      <c r="FPX920" s="10"/>
      <c r="FPY920" s="10"/>
      <c r="FPZ920" s="10"/>
      <c r="FQA920" s="10"/>
      <c r="FQB920" s="10"/>
      <c r="FQC920" s="10"/>
      <c r="FQD920" s="10"/>
      <c r="FQE920" s="10"/>
      <c r="FQF920" s="10"/>
      <c r="FQG920" s="10"/>
      <c r="FQH920" s="10"/>
      <c r="FQI920" s="10"/>
      <c r="FQJ920" s="10"/>
      <c r="FQK920" s="10"/>
      <c r="FQL920" s="10"/>
      <c r="FQM920" s="10"/>
      <c r="FQN920" s="10"/>
      <c r="FQO920" s="10"/>
      <c r="FQP920" s="10"/>
      <c r="FQQ920" s="10"/>
      <c r="FQR920" s="10"/>
      <c r="FQS920" s="10"/>
      <c r="FQT920" s="10"/>
      <c r="FQU920" s="10"/>
      <c r="FQV920" s="10"/>
      <c r="FQW920" s="10"/>
      <c r="FQX920" s="10"/>
      <c r="FQY920" s="10"/>
      <c r="FQZ920" s="10"/>
      <c r="FRA920" s="10"/>
      <c r="FRB920" s="10"/>
      <c r="FRC920" s="10"/>
      <c r="FRD920" s="10"/>
      <c r="FRE920" s="10"/>
      <c r="FRF920" s="10"/>
      <c r="FRG920" s="10"/>
      <c r="FRH920" s="10"/>
      <c r="FRI920" s="10"/>
      <c r="FRJ920" s="10"/>
      <c r="FRK920" s="10"/>
      <c r="FRL920" s="10"/>
      <c r="FRM920" s="10"/>
      <c r="FRN920" s="10"/>
      <c r="FRO920" s="10"/>
      <c r="FRP920" s="10"/>
      <c r="FRQ920" s="10"/>
      <c r="FRR920" s="10"/>
      <c r="FRS920" s="10"/>
      <c r="FRT920" s="10"/>
      <c r="FRU920" s="10"/>
      <c r="FRV920" s="10"/>
      <c r="FRW920" s="10"/>
      <c r="FRX920" s="10"/>
      <c r="FRY920" s="10"/>
      <c r="FRZ920" s="10"/>
      <c r="FSA920" s="10"/>
      <c r="FSB920" s="10"/>
      <c r="FSC920" s="10"/>
      <c r="FSD920" s="10"/>
      <c r="FSE920" s="10"/>
      <c r="FSF920" s="10"/>
      <c r="FSG920" s="10"/>
      <c r="FSH920" s="10"/>
      <c r="FSI920" s="10"/>
      <c r="FSJ920" s="10"/>
      <c r="FSK920" s="10"/>
      <c r="FSL920" s="10"/>
      <c r="FSM920" s="10"/>
      <c r="FSN920" s="10"/>
      <c r="FSO920" s="10"/>
      <c r="FSP920" s="10"/>
      <c r="FSQ920" s="10"/>
      <c r="FSR920" s="10"/>
      <c r="FSS920" s="10"/>
      <c r="FST920" s="10"/>
      <c r="FSU920" s="10"/>
      <c r="FSV920" s="10"/>
      <c r="FSW920" s="10"/>
      <c r="FSX920" s="10"/>
      <c r="FSY920" s="10"/>
      <c r="FSZ920" s="10"/>
      <c r="FTA920" s="10"/>
      <c r="FTB920" s="10"/>
      <c r="FTC920" s="10"/>
      <c r="FTD920" s="10"/>
      <c r="FTE920" s="10"/>
      <c r="FTF920" s="10"/>
      <c r="FTG920" s="10"/>
      <c r="FTH920" s="10"/>
      <c r="FTI920" s="10"/>
      <c r="FTJ920" s="10"/>
      <c r="FTK920" s="10"/>
      <c r="FTL920" s="10"/>
      <c r="FTM920" s="10"/>
      <c r="FTN920" s="10"/>
      <c r="FTO920" s="10"/>
      <c r="FTP920" s="10"/>
      <c r="FTQ920" s="10"/>
      <c r="FTR920" s="10"/>
      <c r="FTS920" s="10"/>
      <c r="FTT920" s="10"/>
      <c r="FTU920" s="10"/>
      <c r="FTV920" s="10"/>
      <c r="FTW920" s="10"/>
      <c r="FTX920" s="10"/>
      <c r="FTY920" s="10"/>
      <c r="FTZ920" s="10"/>
      <c r="FUA920" s="10"/>
      <c r="FUB920" s="10"/>
      <c r="FUC920" s="10"/>
      <c r="FUD920" s="10"/>
      <c r="FUE920" s="10"/>
      <c r="FUF920" s="10"/>
      <c r="FUG920" s="10"/>
      <c r="FUH920" s="10"/>
      <c r="FUI920" s="10"/>
      <c r="FUJ920" s="10"/>
      <c r="FUK920" s="10"/>
      <c r="FUL920" s="10"/>
      <c r="FUM920" s="10"/>
      <c r="FUN920" s="10"/>
      <c r="FUO920" s="10"/>
      <c r="FUP920" s="10"/>
      <c r="FUQ920" s="10"/>
      <c r="FUR920" s="10"/>
      <c r="FUS920" s="10"/>
      <c r="FUT920" s="10"/>
      <c r="FUU920" s="10"/>
      <c r="FUV920" s="10"/>
      <c r="FUW920" s="10"/>
      <c r="FUX920" s="10"/>
      <c r="FUY920" s="10"/>
      <c r="FUZ920" s="10"/>
      <c r="FVA920" s="10"/>
      <c r="FVB920" s="10"/>
      <c r="FVC920" s="10"/>
      <c r="FVD920" s="10"/>
      <c r="FVE920" s="10"/>
      <c r="FVF920" s="10"/>
      <c r="FVG920" s="10"/>
      <c r="FVH920" s="10"/>
      <c r="FVI920" s="10"/>
      <c r="FVJ920" s="10"/>
      <c r="FVK920" s="10"/>
      <c r="FVL920" s="10"/>
      <c r="FVM920" s="10"/>
      <c r="FVN920" s="10"/>
      <c r="FVO920" s="10"/>
      <c r="FVP920" s="10"/>
      <c r="FVQ920" s="10"/>
      <c r="FVR920" s="10"/>
      <c r="FVS920" s="10"/>
      <c r="FVT920" s="10"/>
      <c r="FVU920" s="10"/>
      <c r="FVV920" s="10"/>
      <c r="FVW920" s="10"/>
      <c r="FVX920" s="10"/>
      <c r="FVY920" s="10"/>
      <c r="FVZ920" s="10"/>
      <c r="FWA920" s="10"/>
      <c r="FWB920" s="10"/>
      <c r="FWC920" s="10"/>
      <c r="FWD920" s="10"/>
      <c r="FWE920" s="10"/>
      <c r="FWF920" s="10"/>
      <c r="FWG920" s="10"/>
      <c r="FWH920" s="10"/>
      <c r="FWI920" s="10"/>
      <c r="FWJ920" s="10"/>
      <c r="FWK920" s="10"/>
      <c r="FWL920" s="10"/>
      <c r="FWM920" s="10"/>
      <c r="FWN920" s="10"/>
      <c r="FWO920" s="10"/>
      <c r="FWP920" s="10"/>
      <c r="FWQ920" s="10"/>
      <c r="FWR920" s="10"/>
      <c r="FWS920" s="10"/>
      <c r="FWT920" s="10"/>
      <c r="FWU920" s="10"/>
      <c r="FWV920" s="10"/>
      <c r="FWW920" s="10"/>
      <c r="FWX920" s="10"/>
      <c r="FWY920" s="10"/>
      <c r="FWZ920" s="10"/>
      <c r="FXA920" s="10"/>
      <c r="FXB920" s="10"/>
      <c r="FXC920" s="10"/>
      <c r="FXD920" s="10"/>
      <c r="FXE920" s="10"/>
      <c r="FXF920" s="10"/>
      <c r="FXG920" s="10"/>
      <c r="FXH920" s="10"/>
      <c r="FXI920" s="10"/>
      <c r="FXJ920" s="10"/>
      <c r="FXK920" s="10"/>
      <c r="FXL920" s="10"/>
      <c r="FXM920" s="10"/>
      <c r="FXN920" s="10"/>
      <c r="FXO920" s="10"/>
      <c r="FXP920" s="10"/>
      <c r="FXQ920" s="10"/>
      <c r="FXR920" s="10"/>
      <c r="FXS920" s="10"/>
      <c r="FXT920" s="10"/>
      <c r="FXU920" s="10"/>
      <c r="FXV920" s="10"/>
      <c r="FXW920" s="10"/>
      <c r="FXX920" s="10"/>
      <c r="FXY920" s="10"/>
      <c r="FXZ920" s="10"/>
      <c r="FYA920" s="10"/>
      <c r="FYB920" s="10"/>
      <c r="FYC920" s="10"/>
      <c r="FYD920" s="10"/>
      <c r="FYE920" s="10"/>
      <c r="FYF920" s="10"/>
      <c r="FYG920" s="10"/>
      <c r="FYH920" s="10"/>
      <c r="FYI920" s="10"/>
      <c r="FYJ920" s="10"/>
      <c r="FYK920" s="10"/>
      <c r="FYL920" s="10"/>
      <c r="FYM920" s="10"/>
      <c r="FYN920" s="10"/>
      <c r="FYO920" s="10"/>
      <c r="FYP920" s="10"/>
      <c r="FYQ920" s="10"/>
      <c r="FYR920" s="10"/>
      <c r="FYS920" s="10"/>
      <c r="FYT920" s="10"/>
      <c r="FYU920" s="10"/>
      <c r="FYV920" s="10"/>
      <c r="FYW920" s="10"/>
      <c r="FYX920" s="10"/>
      <c r="FYY920" s="10"/>
      <c r="FYZ920" s="10"/>
      <c r="FZA920" s="10"/>
      <c r="FZB920" s="10"/>
      <c r="FZC920" s="10"/>
      <c r="FZD920" s="10"/>
      <c r="FZE920" s="10"/>
      <c r="FZF920" s="10"/>
      <c r="FZG920" s="10"/>
      <c r="FZH920" s="10"/>
      <c r="FZI920" s="10"/>
      <c r="FZJ920" s="10"/>
      <c r="FZK920" s="10"/>
      <c r="FZL920" s="10"/>
      <c r="FZM920" s="10"/>
      <c r="FZN920" s="10"/>
      <c r="FZO920" s="10"/>
      <c r="FZP920" s="10"/>
      <c r="FZQ920" s="10"/>
      <c r="FZR920" s="10"/>
      <c r="FZS920" s="10"/>
      <c r="FZT920" s="10"/>
      <c r="FZU920" s="10"/>
      <c r="FZV920" s="10"/>
      <c r="FZW920" s="10"/>
      <c r="FZX920" s="10"/>
      <c r="FZY920" s="10"/>
      <c r="FZZ920" s="10"/>
      <c r="GAA920" s="10"/>
      <c r="GAB920" s="10"/>
      <c r="GAC920" s="10"/>
      <c r="GAD920" s="10"/>
      <c r="GAE920" s="10"/>
      <c r="GAF920" s="10"/>
      <c r="GAG920" s="10"/>
      <c r="GAH920" s="10"/>
      <c r="GAI920" s="10"/>
      <c r="GAJ920" s="10"/>
      <c r="GAK920" s="10"/>
      <c r="GAL920" s="10"/>
      <c r="GAM920" s="10"/>
      <c r="GAN920" s="10"/>
      <c r="GAO920" s="10"/>
      <c r="GAP920" s="10"/>
      <c r="GAQ920" s="10"/>
      <c r="GAR920" s="10"/>
      <c r="GAS920" s="10"/>
      <c r="GAT920" s="10"/>
      <c r="GAU920" s="10"/>
      <c r="GAV920" s="10"/>
      <c r="GAW920" s="10"/>
      <c r="GAX920" s="10"/>
      <c r="GAY920" s="10"/>
      <c r="GAZ920" s="10"/>
      <c r="GBA920" s="10"/>
      <c r="GBB920" s="10"/>
      <c r="GBC920" s="10"/>
      <c r="GBD920" s="10"/>
      <c r="GBE920" s="10"/>
      <c r="GBF920" s="10"/>
      <c r="GBG920" s="10"/>
      <c r="GBH920" s="10"/>
      <c r="GBI920" s="10"/>
      <c r="GBJ920" s="10"/>
      <c r="GBK920" s="10"/>
      <c r="GBL920" s="10"/>
      <c r="GBM920" s="10"/>
      <c r="GBN920" s="10"/>
      <c r="GBO920" s="10"/>
      <c r="GBP920" s="10"/>
      <c r="GBQ920" s="10"/>
      <c r="GBR920" s="10"/>
      <c r="GBS920" s="10"/>
      <c r="GBT920" s="10"/>
      <c r="GBU920" s="10"/>
      <c r="GBV920" s="10"/>
      <c r="GBW920" s="10"/>
      <c r="GBX920" s="10"/>
      <c r="GBY920" s="10"/>
      <c r="GBZ920" s="10"/>
      <c r="GCA920" s="10"/>
      <c r="GCB920" s="10"/>
      <c r="GCC920" s="10"/>
      <c r="GCD920" s="10"/>
      <c r="GCE920" s="10"/>
      <c r="GCF920" s="10"/>
      <c r="GCG920" s="10"/>
      <c r="GCH920" s="10"/>
      <c r="GCI920" s="10"/>
      <c r="GCJ920" s="10"/>
      <c r="GCK920" s="10"/>
      <c r="GCL920" s="10"/>
      <c r="GCM920" s="10"/>
      <c r="GCN920" s="10"/>
      <c r="GCO920" s="10"/>
      <c r="GCP920" s="10"/>
      <c r="GCQ920" s="10"/>
      <c r="GCR920" s="10"/>
      <c r="GCS920" s="10"/>
      <c r="GCT920" s="10"/>
      <c r="GCU920" s="10"/>
      <c r="GCV920" s="10"/>
      <c r="GCW920" s="10"/>
      <c r="GCX920" s="10"/>
      <c r="GCY920" s="10"/>
      <c r="GCZ920" s="10"/>
      <c r="GDA920" s="10"/>
      <c r="GDB920" s="10"/>
      <c r="GDC920" s="10"/>
      <c r="GDD920" s="10"/>
      <c r="GDE920" s="10"/>
      <c r="GDF920" s="10"/>
      <c r="GDG920" s="10"/>
      <c r="GDH920" s="10"/>
      <c r="GDI920" s="10"/>
      <c r="GDJ920" s="10"/>
      <c r="GDK920" s="10"/>
      <c r="GDL920" s="10"/>
      <c r="GDM920" s="10"/>
      <c r="GDN920" s="10"/>
      <c r="GDO920" s="10"/>
      <c r="GDP920" s="10"/>
      <c r="GDQ920" s="10"/>
      <c r="GDR920" s="10"/>
      <c r="GDS920" s="10"/>
      <c r="GDT920" s="10"/>
      <c r="GDU920" s="10"/>
      <c r="GDV920" s="10"/>
      <c r="GDW920" s="10"/>
      <c r="GDX920" s="10"/>
      <c r="GDY920" s="10"/>
      <c r="GDZ920" s="10"/>
      <c r="GEA920" s="10"/>
      <c r="GEB920" s="10"/>
      <c r="GEC920" s="10"/>
      <c r="GED920" s="10"/>
      <c r="GEE920" s="10"/>
      <c r="GEF920" s="10"/>
      <c r="GEG920" s="10"/>
      <c r="GEH920" s="10"/>
      <c r="GEI920" s="10"/>
      <c r="GEJ920" s="10"/>
      <c r="GEK920" s="10"/>
      <c r="GEL920" s="10"/>
      <c r="GEM920" s="10"/>
      <c r="GEN920" s="10"/>
      <c r="GEO920" s="10"/>
      <c r="GEP920" s="10"/>
      <c r="GEQ920" s="10"/>
      <c r="GER920" s="10"/>
      <c r="GES920" s="10"/>
      <c r="GET920" s="10"/>
      <c r="GEU920" s="10"/>
      <c r="GEV920" s="10"/>
      <c r="GEW920" s="10"/>
      <c r="GEX920" s="10"/>
      <c r="GEY920" s="10"/>
      <c r="GEZ920" s="10"/>
      <c r="GFA920" s="10"/>
      <c r="GFB920" s="10"/>
      <c r="GFC920" s="10"/>
      <c r="GFD920" s="10"/>
      <c r="GFE920" s="10"/>
      <c r="GFF920" s="10"/>
      <c r="GFG920" s="10"/>
      <c r="GFH920" s="10"/>
      <c r="GFI920" s="10"/>
      <c r="GFJ920" s="10"/>
      <c r="GFK920" s="10"/>
      <c r="GFL920" s="10"/>
      <c r="GFM920" s="10"/>
      <c r="GFN920" s="10"/>
      <c r="GFO920" s="10"/>
      <c r="GFP920" s="10"/>
      <c r="GFQ920" s="10"/>
      <c r="GFR920" s="10"/>
      <c r="GFS920" s="10"/>
      <c r="GFT920" s="10"/>
      <c r="GFU920" s="10"/>
      <c r="GFV920" s="10"/>
      <c r="GFW920" s="10"/>
      <c r="GFX920" s="10"/>
      <c r="GFY920" s="10"/>
      <c r="GFZ920" s="10"/>
      <c r="GGA920" s="10"/>
      <c r="GGB920" s="10"/>
      <c r="GGC920" s="10"/>
      <c r="GGD920" s="10"/>
      <c r="GGE920" s="10"/>
      <c r="GGF920" s="10"/>
      <c r="GGG920" s="10"/>
      <c r="GGH920" s="10"/>
      <c r="GGI920" s="10"/>
      <c r="GGJ920" s="10"/>
      <c r="GGK920" s="10"/>
      <c r="GGL920" s="10"/>
      <c r="GGM920" s="10"/>
      <c r="GGN920" s="10"/>
      <c r="GGO920" s="10"/>
      <c r="GGP920" s="10"/>
      <c r="GGQ920" s="10"/>
      <c r="GGR920" s="10"/>
      <c r="GGS920" s="10"/>
      <c r="GGT920" s="10"/>
      <c r="GGU920" s="10"/>
      <c r="GGV920" s="10"/>
      <c r="GGW920" s="10"/>
      <c r="GGX920" s="10"/>
      <c r="GGY920" s="10"/>
      <c r="GGZ920" s="10"/>
      <c r="GHA920" s="10"/>
      <c r="GHB920" s="10"/>
      <c r="GHC920" s="10"/>
      <c r="GHD920" s="10"/>
      <c r="GHE920" s="10"/>
      <c r="GHF920" s="10"/>
      <c r="GHG920" s="10"/>
      <c r="GHH920" s="10"/>
      <c r="GHI920" s="10"/>
      <c r="GHJ920" s="10"/>
      <c r="GHK920" s="10"/>
      <c r="GHL920" s="10"/>
      <c r="GHM920" s="10"/>
      <c r="GHN920" s="10"/>
      <c r="GHO920" s="10"/>
      <c r="GHP920" s="10"/>
      <c r="GHQ920" s="10"/>
      <c r="GHR920" s="10"/>
      <c r="GHS920" s="10"/>
      <c r="GHT920" s="10"/>
      <c r="GHU920" s="10"/>
      <c r="GHV920" s="10"/>
      <c r="GHW920" s="10"/>
      <c r="GHX920" s="10"/>
      <c r="GHY920" s="10"/>
      <c r="GHZ920" s="10"/>
      <c r="GIA920" s="10"/>
      <c r="GIB920" s="10"/>
      <c r="GIC920" s="10"/>
      <c r="GID920" s="10"/>
      <c r="GIE920" s="10"/>
      <c r="GIF920" s="10"/>
      <c r="GIG920" s="10"/>
      <c r="GIH920" s="10"/>
      <c r="GII920" s="10"/>
      <c r="GIJ920" s="10"/>
      <c r="GIK920" s="10"/>
      <c r="GIL920" s="10"/>
      <c r="GIM920" s="10"/>
      <c r="GIN920" s="10"/>
      <c r="GIO920" s="10"/>
      <c r="GIP920" s="10"/>
      <c r="GIQ920" s="10"/>
      <c r="GIR920" s="10"/>
      <c r="GIS920" s="10"/>
      <c r="GIT920" s="10"/>
      <c r="GIU920" s="10"/>
      <c r="GIV920" s="10"/>
      <c r="GIW920" s="10"/>
      <c r="GIX920" s="10"/>
      <c r="GIY920" s="10"/>
      <c r="GIZ920" s="10"/>
      <c r="GJA920" s="10"/>
      <c r="GJB920" s="10"/>
      <c r="GJC920" s="10"/>
      <c r="GJD920" s="10"/>
      <c r="GJE920" s="10"/>
      <c r="GJF920" s="10"/>
      <c r="GJG920" s="10"/>
      <c r="GJH920" s="10"/>
      <c r="GJI920" s="10"/>
      <c r="GJJ920" s="10"/>
      <c r="GJK920" s="10"/>
      <c r="GJL920" s="10"/>
      <c r="GJM920" s="10"/>
      <c r="GJN920" s="10"/>
      <c r="GJO920" s="10"/>
      <c r="GJP920" s="10"/>
      <c r="GJQ920" s="10"/>
      <c r="GJR920" s="10"/>
      <c r="GJS920" s="10"/>
      <c r="GJT920" s="10"/>
      <c r="GJU920" s="10"/>
      <c r="GJV920" s="10"/>
      <c r="GJW920" s="10"/>
      <c r="GJX920" s="10"/>
      <c r="GJY920" s="10"/>
      <c r="GJZ920" s="10"/>
      <c r="GKA920" s="10"/>
      <c r="GKB920" s="10"/>
      <c r="GKC920" s="10"/>
      <c r="GKD920" s="10"/>
      <c r="GKE920" s="10"/>
      <c r="GKF920" s="10"/>
      <c r="GKG920" s="10"/>
      <c r="GKH920" s="10"/>
      <c r="GKI920" s="10"/>
      <c r="GKJ920" s="10"/>
      <c r="GKK920" s="10"/>
      <c r="GKL920" s="10"/>
      <c r="GKM920" s="10"/>
      <c r="GKN920" s="10"/>
      <c r="GKO920" s="10"/>
      <c r="GKP920" s="10"/>
      <c r="GKQ920" s="10"/>
      <c r="GKR920" s="10"/>
      <c r="GKS920" s="10"/>
      <c r="GKT920" s="10"/>
      <c r="GKU920" s="10"/>
      <c r="GKV920" s="10"/>
      <c r="GKW920" s="10"/>
      <c r="GKX920" s="10"/>
      <c r="GKY920" s="10"/>
      <c r="GKZ920" s="10"/>
      <c r="GLA920" s="10"/>
      <c r="GLB920" s="10"/>
      <c r="GLC920" s="10"/>
      <c r="GLD920" s="10"/>
      <c r="GLE920" s="10"/>
      <c r="GLF920" s="10"/>
      <c r="GLG920" s="10"/>
      <c r="GLH920" s="10"/>
      <c r="GLI920" s="10"/>
      <c r="GLJ920" s="10"/>
      <c r="GLK920" s="10"/>
      <c r="GLL920" s="10"/>
      <c r="GLM920" s="10"/>
      <c r="GLN920" s="10"/>
      <c r="GLO920" s="10"/>
      <c r="GLP920" s="10"/>
      <c r="GLQ920" s="10"/>
      <c r="GLR920" s="10"/>
      <c r="GLS920" s="10"/>
      <c r="GLT920" s="10"/>
      <c r="GLU920" s="10"/>
      <c r="GLV920" s="10"/>
      <c r="GLW920" s="10"/>
      <c r="GLX920" s="10"/>
      <c r="GLY920" s="10"/>
      <c r="GLZ920" s="10"/>
      <c r="GMA920" s="10"/>
      <c r="GMB920" s="10"/>
      <c r="GMC920" s="10"/>
      <c r="GMD920" s="10"/>
      <c r="GME920" s="10"/>
      <c r="GMF920" s="10"/>
      <c r="GMG920" s="10"/>
      <c r="GMH920" s="10"/>
      <c r="GMI920" s="10"/>
      <c r="GMJ920" s="10"/>
      <c r="GMK920" s="10"/>
      <c r="GML920" s="10"/>
      <c r="GMM920" s="10"/>
      <c r="GMN920" s="10"/>
      <c r="GMO920" s="10"/>
      <c r="GMP920" s="10"/>
      <c r="GMQ920" s="10"/>
      <c r="GMR920" s="10"/>
      <c r="GMS920" s="10"/>
      <c r="GMT920" s="10"/>
      <c r="GMU920" s="10"/>
      <c r="GMV920" s="10"/>
      <c r="GMW920" s="10"/>
      <c r="GMX920" s="10"/>
      <c r="GMY920" s="10"/>
      <c r="GMZ920" s="10"/>
      <c r="GNA920" s="10"/>
      <c r="GNB920" s="10"/>
      <c r="GNC920" s="10"/>
      <c r="GND920" s="10"/>
      <c r="GNE920" s="10"/>
      <c r="GNF920" s="10"/>
      <c r="GNG920" s="10"/>
      <c r="GNH920" s="10"/>
      <c r="GNI920" s="10"/>
      <c r="GNJ920" s="10"/>
      <c r="GNK920" s="10"/>
      <c r="GNL920" s="10"/>
      <c r="GNM920" s="10"/>
      <c r="GNN920" s="10"/>
      <c r="GNO920" s="10"/>
      <c r="GNP920" s="10"/>
      <c r="GNQ920" s="10"/>
      <c r="GNR920" s="10"/>
      <c r="GNS920" s="10"/>
      <c r="GNT920" s="10"/>
      <c r="GNU920" s="10"/>
      <c r="GNV920" s="10"/>
      <c r="GNW920" s="10"/>
      <c r="GNX920" s="10"/>
      <c r="GNY920" s="10"/>
      <c r="GNZ920" s="10"/>
      <c r="GOA920" s="10"/>
      <c r="GOB920" s="10"/>
      <c r="GOC920" s="10"/>
      <c r="GOD920" s="10"/>
      <c r="GOE920" s="10"/>
      <c r="GOF920" s="10"/>
      <c r="GOG920" s="10"/>
      <c r="GOH920" s="10"/>
      <c r="GOI920" s="10"/>
      <c r="GOJ920" s="10"/>
      <c r="GOK920" s="10"/>
      <c r="GOL920" s="10"/>
      <c r="GOM920" s="10"/>
      <c r="GON920" s="10"/>
      <c r="GOO920" s="10"/>
      <c r="GOP920" s="10"/>
      <c r="GOQ920" s="10"/>
      <c r="GOR920" s="10"/>
      <c r="GOS920" s="10"/>
      <c r="GOT920" s="10"/>
      <c r="GOU920" s="10"/>
      <c r="GOV920" s="10"/>
      <c r="GOW920" s="10"/>
      <c r="GOX920" s="10"/>
      <c r="GOY920" s="10"/>
      <c r="GOZ920" s="10"/>
      <c r="GPA920" s="10"/>
      <c r="GPB920" s="10"/>
      <c r="GPC920" s="10"/>
      <c r="GPD920" s="10"/>
      <c r="GPE920" s="10"/>
      <c r="GPF920" s="10"/>
      <c r="GPG920" s="10"/>
      <c r="GPH920" s="10"/>
      <c r="GPI920" s="10"/>
      <c r="GPJ920" s="10"/>
      <c r="GPK920" s="10"/>
      <c r="GPL920" s="10"/>
      <c r="GPM920" s="10"/>
      <c r="GPN920" s="10"/>
      <c r="GPO920" s="10"/>
      <c r="GPP920" s="10"/>
      <c r="GPQ920" s="10"/>
      <c r="GPR920" s="10"/>
      <c r="GPS920" s="10"/>
      <c r="GPT920" s="10"/>
      <c r="GPU920" s="10"/>
      <c r="GPV920" s="10"/>
      <c r="GPW920" s="10"/>
      <c r="GPX920" s="10"/>
      <c r="GPY920" s="10"/>
      <c r="GPZ920" s="10"/>
      <c r="GQA920" s="10"/>
      <c r="GQB920" s="10"/>
      <c r="GQC920" s="10"/>
      <c r="GQD920" s="10"/>
      <c r="GQE920" s="10"/>
      <c r="GQF920" s="10"/>
      <c r="GQG920" s="10"/>
      <c r="GQH920" s="10"/>
      <c r="GQI920" s="10"/>
      <c r="GQJ920" s="10"/>
      <c r="GQK920" s="10"/>
      <c r="GQL920" s="10"/>
      <c r="GQM920" s="10"/>
      <c r="GQN920" s="10"/>
      <c r="GQO920" s="10"/>
      <c r="GQP920" s="10"/>
      <c r="GQQ920" s="10"/>
      <c r="GQR920" s="10"/>
      <c r="GQS920" s="10"/>
      <c r="GQT920" s="10"/>
      <c r="GQU920" s="10"/>
      <c r="GQV920" s="10"/>
      <c r="GQW920" s="10"/>
      <c r="GQX920" s="10"/>
      <c r="GQY920" s="10"/>
      <c r="GQZ920" s="10"/>
      <c r="GRA920" s="10"/>
      <c r="GRB920" s="10"/>
      <c r="GRC920" s="10"/>
      <c r="GRD920" s="10"/>
      <c r="GRE920" s="10"/>
      <c r="GRF920" s="10"/>
      <c r="GRG920" s="10"/>
      <c r="GRH920" s="10"/>
      <c r="GRI920" s="10"/>
      <c r="GRJ920" s="10"/>
      <c r="GRK920" s="10"/>
      <c r="GRL920" s="10"/>
      <c r="GRM920" s="10"/>
      <c r="GRN920" s="10"/>
      <c r="GRO920" s="10"/>
      <c r="GRP920" s="10"/>
      <c r="GRQ920" s="10"/>
      <c r="GRR920" s="10"/>
      <c r="GRS920" s="10"/>
      <c r="GRT920" s="10"/>
      <c r="GRU920" s="10"/>
      <c r="GRV920" s="10"/>
      <c r="GRW920" s="10"/>
      <c r="GRX920" s="10"/>
      <c r="GRY920" s="10"/>
      <c r="GRZ920" s="10"/>
      <c r="GSA920" s="10"/>
      <c r="GSB920" s="10"/>
      <c r="GSC920" s="10"/>
      <c r="GSD920" s="10"/>
      <c r="GSE920" s="10"/>
      <c r="GSF920" s="10"/>
      <c r="GSG920" s="10"/>
      <c r="GSH920" s="10"/>
      <c r="GSI920" s="10"/>
      <c r="GSJ920" s="10"/>
      <c r="GSK920" s="10"/>
      <c r="GSL920" s="10"/>
      <c r="GSM920" s="10"/>
      <c r="GSN920" s="10"/>
      <c r="GSO920" s="10"/>
      <c r="GSP920" s="10"/>
      <c r="GSQ920" s="10"/>
      <c r="GSR920" s="10"/>
      <c r="GSS920" s="10"/>
      <c r="GST920" s="10"/>
      <c r="GSU920" s="10"/>
      <c r="GSV920" s="10"/>
      <c r="GSW920" s="10"/>
      <c r="GSX920" s="10"/>
      <c r="GSY920" s="10"/>
      <c r="GSZ920" s="10"/>
      <c r="GTA920" s="10"/>
      <c r="GTB920" s="10"/>
      <c r="GTC920" s="10"/>
      <c r="GTD920" s="10"/>
      <c r="GTE920" s="10"/>
      <c r="GTF920" s="10"/>
      <c r="GTG920" s="10"/>
      <c r="GTH920" s="10"/>
      <c r="GTI920" s="10"/>
      <c r="GTJ920" s="10"/>
      <c r="GTK920" s="10"/>
      <c r="GTL920" s="10"/>
      <c r="GTM920" s="10"/>
      <c r="GTN920" s="10"/>
      <c r="GTO920" s="10"/>
      <c r="GTP920" s="10"/>
      <c r="GTQ920" s="10"/>
      <c r="GTR920" s="10"/>
      <c r="GTS920" s="10"/>
      <c r="GTT920" s="10"/>
      <c r="GTU920" s="10"/>
      <c r="GTV920" s="10"/>
      <c r="GTW920" s="10"/>
      <c r="GTX920" s="10"/>
      <c r="GTY920" s="10"/>
      <c r="GTZ920" s="10"/>
      <c r="GUA920" s="10"/>
      <c r="GUB920" s="10"/>
      <c r="GUC920" s="10"/>
      <c r="GUD920" s="10"/>
      <c r="GUE920" s="10"/>
      <c r="GUF920" s="10"/>
      <c r="GUG920" s="10"/>
      <c r="GUH920" s="10"/>
      <c r="GUI920" s="10"/>
      <c r="GUJ920" s="10"/>
      <c r="GUK920" s="10"/>
      <c r="GUL920" s="10"/>
      <c r="GUM920" s="10"/>
      <c r="GUN920" s="10"/>
      <c r="GUO920" s="10"/>
      <c r="GUP920" s="10"/>
      <c r="GUQ920" s="10"/>
      <c r="GUR920" s="10"/>
      <c r="GUS920" s="10"/>
      <c r="GUT920" s="10"/>
      <c r="GUU920" s="10"/>
      <c r="GUV920" s="10"/>
      <c r="GUW920" s="10"/>
      <c r="GUX920" s="10"/>
      <c r="GUY920" s="10"/>
      <c r="GUZ920" s="10"/>
      <c r="GVA920" s="10"/>
      <c r="GVB920" s="10"/>
      <c r="GVC920" s="10"/>
      <c r="GVD920" s="10"/>
      <c r="GVE920" s="10"/>
      <c r="GVF920" s="10"/>
      <c r="GVG920" s="10"/>
      <c r="GVH920" s="10"/>
      <c r="GVI920" s="10"/>
      <c r="GVJ920" s="10"/>
      <c r="GVK920" s="10"/>
      <c r="GVL920" s="10"/>
      <c r="GVM920" s="10"/>
      <c r="GVN920" s="10"/>
      <c r="GVO920" s="10"/>
      <c r="GVP920" s="10"/>
      <c r="GVQ920" s="10"/>
      <c r="GVR920" s="10"/>
      <c r="GVS920" s="10"/>
      <c r="GVT920" s="10"/>
      <c r="GVU920" s="10"/>
      <c r="GVV920" s="10"/>
      <c r="GVW920" s="10"/>
      <c r="GVX920" s="10"/>
      <c r="GVY920" s="10"/>
      <c r="GVZ920" s="10"/>
      <c r="GWA920" s="10"/>
      <c r="GWB920" s="10"/>
      <c r="GWC920" s="10"/>
      <c r="GWD920" s="10"/>
      <c r="GWE920" s="10"/>
      <c r="GWF920" s="10"/>
      <c r="GWG920" s="10"/>
      <c r="GWH920" s="10"/>
      <c r="GWI920" s="10"/>
      <c r="GWJ920" s="10"/>
      <c r="GWK920" s="10"/>
      <c r="GWL920" s="10"/>
      <c r="GWM920" s="10"/>
      <c r="GWN920" s="10"/>
      <c r="GWO920" s="10"/>
      <c r="GWP920" s="10"/>
      <c r="GWQ920" s="10"/>
      <c r="GWR920" s="10"/>
      <c r="GWS920" s="10"/>
      <c r="GWT920" s="10"/>
      <c r="GWU920" s="10"/>
      <c r="GWV920" s="10"/>
      <c r="GWW920" s="10"/>
      <c r="GWX920" s="10"/>
      <c r="GWY920" s="10"/>
      <c r="GWZ920" s="10"/>
      <c r="GXA920" s="10"/>
      <c r="GXB920" s="10"/>
      <c r="GXC920" s="10"/>
      <c r="GXD920" s="10"/>
      <c r="GXE920" s="10"/>
      <c r="GXF920" s="10"/>
      <c r="GXG920" s="10"/>
      <c r="GXH920" s="10"/>
      <c r="GXI920" s="10"/>
      <c r="GXJ920" s="10"/>
      <c r="GXK920" s="10"/>
      <c r="GXL920" s="10"/>
      <c r="GXM920" s="10"/>
      <c r="GXN920" s="10"/>
      <c r="GXO920" s="10"/>
      <c r="GXP920" s="10"/>
      <c r="GXQ920" s="10"/>
      <c r="GXR920" s="10"/>
      <c r="GXS920" s="10"/>
      <c r="GXT920" s="10"/>
      <c r="GXU920" s="10"/>
      <c r="GXV920" s="10"/>
      <c r="GXW920" s="10"/>
      <c r="GXX920" s="10"/>
      <c r="GXY920" s="10"/>
      <c r="GXZ920" s="10"/>
      <c r="GYA920" s="10"/>
      <c r="GYB920" s="10"/>
      <c r="GYC920" s="10"/>
      <c r="GYD920" s="10"/>
      <c r="GYE920" s="10"/>
      <c r="GYF920" s="10"/>
      <c r="GYG920" s="10"/>
      <c r="GYH920" s="10"/>
      <c r="GYI920" s="10"/>
      <c r="GYJ920" s="10"/>
      <c r="GYK920" s="10"/>
      <c r="GYL920" s="10"/>
      <c r="GYM920" s="10"/>
      <c r="GYN920" s="10"/>
      <c r="GYO920" s="10"/>
      <c r="GYP920" s="10"/>
      <c r="GYQ920" s="10"/>
      <c r="GYR920" s="10"/>
      <c r="GYS920" s="10"/>
      <c r="GYT920" s="10"/>
      <c r="GYU920" s="10"/>
      <c r="GYV920" s="10"/>
      <c r="GYW920" s="10"/>
      <c r="GYX920" s="10"/>
      <c r="GYY920" s="10"/>
      <c r="GYZ920" s="10"/>
      <c r="GZA920" s="10"/>
      <c r="GZB920" s="10"/>
      <c r="GZC920" s="10"/>
      <c r="GZD920" s="10"/>
      <c r="GZE920" s="10"/>
      <c r="GZF920" s="10"/>
      <c r="GZG920" s="10"/>
      <c r="GZH920" s="10"/>
      <c r="GZI920" s="10"/>
      <c r="GZJ920" s="10"/>
      <c r="GZK920" s="10"/>
      <c r="GZL920" s="10"/>
      <c r="GZM920" s="10"/>
      <c r="GZN920" s="10"/>
      <c r="GZO920" s="10"/>
      <c r="GZP920" s="10"/>
      <c r="GZQ920" s="10"/>
      <c r="GZR920" s="10"/>
      <c r="GZS920" s="10"/>
      <c r="GZT920" s="10"/>
      <c r="GZU920" s="10"/>
      <c r="GZV920" s="10"/>
      <c r="GZW920" s="10"/>
      <c r="GZX920" s="10"/>
      <c r="GZY920" s="10"/>
      <c r="GZZ920" s="10"/>
      <c r="HAA920" s="10"/>
      <c r="HAB920" s="10"/>
      <c r="HAC920" s="10"/>
      <c r="HAD920" s="10"/>
      <c r="HAE920" s="10"/>
      <c r="HAF920" s="10"/>
      <c r="HAG920" s="10"/>
      <c r="HAH920" s="10"/>
      <c r="HAI920" s="10"/>
      <c r="HAJ920" s="10"/>
      <c r="HAK920" s="10"/>
      <c r="HAL920" s="10"/>
      <c r="HAM920" s="10"/>
      <c r="HAN920" s="10"/>
      <c r="HAO920" s="10"/>
      <c r="HAP920" s="10"/>
      <c r="HAQ920" s="10"/>
      <c r="HAR920" s="10"/>
      <c r="HAS920" s="10"/>
      <c r="HAT920" s="10"/>
      <c r="HAU920" s="10"/>
      <c r="HAV920" s="10"/>
      <c r="HAW920" s="10"/>
      <c r="HAX920" s="10"/>
      <c r="HAY920" s="10"/>
      <c r="HAZ920" s="10"/>
      <c r="HBA920" s="10"/>
      <c r="HBB920" s="10"/>
      <c r="HBC920" s="10"/>
      <c r="HBD920" s="10"/>
      <c r="HBE920" s="10"/>
      <c r="HBF920" s="10"/>
      <c r="HBG920" s="10"/>
      <c r="HBH920" s="10"/>
      <c r="HBI920" s="10"/>
      <c r="HBJ920" s="10"/>
      <c r="HBK920" s="10"/>
      <c r="HBL920" s="10"/>
      <c r="HBM920" s="10"/>
      <c r="HBN920" s="10"/>
      <c r="HBO920" s="10"/>
      <c r="HBP920" s="10"/>
      <c r="HBQ920" s="10"/>
      <c r="HBR920" s="10"/>
      <c r="HBS920" s="10"/>
      <c r="HBT920" s="10"/>
      <c r="HBU920" s="10"/>
      <c r="HBV920" s="10"/>
      <c r="HBW920" s="10"/>
      <c r="HBX920" s="10"/>
      <c r="HBY920" s="10"/>
      <c r="HBZ920" s="10"/>
      <c r="HCA920" s="10"/>
      <c r="HCB920" s="10"/>
      <c r="HCC920" s="10"/>
      <c r="HCD920" s="10"/>
      <c r="HCE920" s="10"/>
      <c r="HCF920" s="10"/>
      <c r="HCG920" s="10"/>
      <c r="HCH920" s="10"/>
      <c r="HCI920" s="10"/>
      <c r="HCJ920" s="10"/>
      <c r="HCK920" s="10"/>
      <c r="HCL920" s="10"/>
      <c r="HCM920" s="10"/>
      <c r="HCN920" s="10"/>
      <c r="HCO920" s="10"/>
      <c r="HCP920" s="10"/>
      <c r="HCQ920" s="10"/>
      <c r="HCR920" s="10"/>
      <c r="HCS920" s="10"/>
      <c r="HCT920" s="10"/>
      <c r="HCU920" s="10"/>
      <c r="HCV920" s="10"/>
      <c r="HCW920" s="10"/>
      <c r="HCX920" s="10"/>
      <c r="HCY920" s="10"/>
      <c r="HCZ920" s="10"/>
      <c r="HDA920" s="10"/>
      <c r="HDB920" s="10"/>
      <c r="HDC920" s="10"/>
      <c r="HDD920" s="10"/>
      <c r="HDE920" s="10"/>
      <c r="HDF920" s="10"/>
      <c r="HDG920" s="10"/>
      <c r="HDH920" s="10"/>
      <c r="HDI920" s="10"/>
      <c r="HDJ920" s="10"/>
      <c r="HDK920" s="10"/>
      <c r="HDL920" s="10"/>
      <c r="HDM920" s="10"/>
      <c r="HDN920" s="10"/>
      <c r="HDO920" s="10"/>
      <c r="HDP920" s="10"/>
      <c r="HDQ920" s="10"/>
      <c r="HDR920" s="10"/>
      <c r="HDS920" s="10"/>
      <c r="HDT920" s="10"/>
      <c r="HDU920" s="10"/>
      <c r="HDV920" s="10"/>
      <c r="HDW920" s="10"/>
      <c r="HDX920" s="10"/>
      <c r="HDY920" s="10"/>
      <c r="HDZ920" s="10"/>
      <c r="HEA920" s="10"/>
      <c r="HEB920" s="10"/>
      <c r="HEC920" s="10"/>
      <c r="HED920" s="10"/>
      <c r="HEE920" s="10"/>
      <c r="HEF920" s="10"/>
      <c r="HEG920" s="10"/>
      <c r="HEH920" s="10"/>
      <c r="HEI920" s="10"/>
      <c r="HEJ920" s="10"/>
      <c r="HEK920" s="10"/>
      <c r="HEL920" s="10"/>
      <c r="HEM920" s="10"/>
      <c r="HEN920" s="10"/>
      <c r="HEO920" s="10"/>
      <c r="HEP920" s="10"/>
      <c r="HEQ920" s="10"/>
      <c r="HER920" s="10"/>
      <c r="HES920" s="10"/>
      <c r="HET920" s="10"/>
      <c r="HEU920" s="10"/>
      <c r="HEV920" s="10"/>
      <c r="HEW920" s="10"/>
      <c r="HEX920" s="10"/>
      <c r="HEY920" s="10"/>
      <c r="HEZ920" s="10"/>
      <c r="HFA920" s="10"/>
      <c r="HFB920" s="10"/>
      <c r="HFC920" s="10"/>
      <c r="HFD920" s="10"/>
      <c r="HFE920" s="10"/>
      <c r="HFF920" s="10"/>
      <c r="HFG920" s="10"/>
      <c r="HFH920" s="10"/>
      <c r="HFI920" s="10"/>
      <c r="HFJ920" s="10"/>
      <c r="HFK920" s="10"/>
      <c r="HFL920" s="10"/>
      <c r="HFM920" s="10"/>
      <c r="HFN920" s="10"/>
      <c r="HFO920" s="10"/>
      <c r="HFP920" s="10"/>
      <c r="HFQ920" s="10"/>
      <c r="HFR920" s="10"/>
      <c r="HFS920" s="10"/>
      <c r="HFT920" s="10"/>
      <c r="HFU920" s="10"/>
      <c r="HFV920" s="10"/>
      <c r="HFW920" s="10"/>
      <c r="HFX920" s="10"/>
      <c r="HFY920" s="10"/>
      <c r="HFZ920" s="10"/>
      <c r="HGA920" s="10"/>
      <c r="HGB920" s="10"/>
      <c r="HGC920" s="10"/>
      <c r="HGD920" s="10"/>
      <c r="HGE920" s="10"/>
      <c r="HGF920" s="10"/>
      <c r="HGG920" s="10"/>
      <c r="HGH920" s="10"/>
      <c r="HGI920" s="10"/>
      <c r="HGJ920" s="10"/>
      <c r="HGK920" s="10"/>
      <c r="HGL920" s="10"/>
      <c r="HGM920" s="10"/>
      <c r="HGN920" s="10"/>
      <c r="HGO920" s="10"/>
      <c r="HGP920" s="10"/>
      <c r="HGQ920" s="10"/>
      <c r="HGR920" s="10"/>
      <c r="HGS920" s="10"/>
      <c r="HGT920" s="10"/>
      <c r="HGU920" s="10"/>
      <c r="HGV920" s="10"/>
      <c r="HGW920" s="10"/>
      <c r="HGX920" s="10"/>
      <c r="HGY920" s="10"/>
      <c r="HGZ920" s="10"/>
      <c r="HHA920" s="10"/>
      <c r="HHB920" s="10"/>
      <c r="HHC920" s="10"/>
      <c r="HHD920" s="10"/>
      <c r="HHE920" s="10"/>
      <c r="HHF920" s="10"/>
      <c r="HHG920" s="10"/>
      <c r="HHH920" s="10"/>
      <c r="HHI920" s="10"/>
      <c r="HHJ920" s="10"/>
      <c r="HHK920" s="10"/>
      <c r="HHL920" s="10"/>
      <c r="HHM920" s="10"/>
      <c r="HHN920" s="10"/>
      <c r="HHO920" s="10"/>
      <c r="HHP920" s="10"/>
      <c r="HHQ920" s="10"/>
      <c r="HHR920" s="10"/>
      <c r="HHS920" s="10"/>
      <c r="HHT920" s="10"/>
      <c r="HHU920" s="10"/>
      <c r="HHV920" s="10"/>
      <c r="HHW920" s="10"/>
      <c r="HHX920" s="10"/>
      <c r="HHY920" s="10"/>
      <c r="HHZ920" s="10"/>
      <c r="HIA920" s="10"/>
      <c r="HIB920" s="10"/>
      <c r="HIC920" s="10"/>
      <c r="HID920" s="10"/>
      <c r="HIE920" s="10"/>
      <c r="HIF920" s="10"/>
      <c r="HIG920" s="10"/>
      <c r="HIH920" s="10"/>
      <c r="HII920" s="10"/>
      <c r="HIJ920" s="10"/>
      <c r="HIK920" s="10"/>
      <c r="HIL920" s="10"/>
      <c r="HIM920" s="10"/>
      <c r="HIN920" s="10"/>
      <c r="HIO920" s="10"/>
      <c r="HIP920" s="10"/>
      <c r="HIQ920" s="10"/>
      <c r="HIR920" s="10"/>
      <c r="HIS920" s="10"/>
      <c r="HIT920" s="10"/>
      <c r="HIU920" s="10"/>
      <c r="HIV920" s="10"/>
      <c r="HIW920" s="10"/>
      <c r="HIX920" s="10"/>
      <c r="HIY920" s="10"/>
      <c r="HIZ920" s="10"/>
      <c r="HJA920" s="10"/>
      <c r="HJB920" s="10"/>
      <c r="HJC920" s="10"/>
      <c r="HJD920" s="10"/>
      <c r="HJE920" s="10"/>
      <c r="HJF920" s="10"/>
      <c r="HJG920" s="10"/>
      <c r="HJH920" s="10"/>
      <c r="HJI920" s="10"/>
      <c r="HJJ920" s="10"/>
      <c r="HJK920" s="10"/>
      <c r="HJL920" s="10"/>
      <c r="HJM920" s="10"/>
      <c r="HJN920" s="10"/>
      <c r="HJO920" s="10"/>
      <c r="HJP920" s="10"/>
      <c r="HJQ920" s="10"/>
      <c r="HJR920" s="10"/>
      <c r="HJS920" s="10"/>
      <c r="HJT920" s="10"/>
      <c r="HJU920" s="10"/>
      <c r="HJV920" s="10"/>
      <c r="HJW920" s="10"/>
      <c r="HJX920" s="10"/>
      <c r="HJY920" s="10"/>
      <c r="HJZ920" s="10"/>
      <c r="HKA920" s="10"/>
      <c r="HKB920" s="10"/>
      <c r="HKC920" s="10"/>
      <c r="HKD920" s="10"/>
      <c r="HKE920" s="10"/>
      <c r="HKF920" s="10"/>
      <c r="HKG920" s="10"/>
      <c r="HKH920" s="10"/>
      <c r="HKI920" s="10"/>
      <c r="HKJ920" s="10"/>
      <c r="HKK920" s="10"/>
      <c r="HKL920" s="10"/>
      <c r="HKM920" s="10"/>
      <c r="HKN920" s="10"/>
      <c r="HKO920" s="10"/>
      <c r="HKP920" s="10"/>
      <c r="HKQ920" s="10"/>
      <c r="HKR920" s="10"/>
      <c r="HKS920" s="10"/>
      <c r="HKT920" s="10"/>
      <c r="HKU920" s="10"/>
      <c r="HKV920" s="10"/>
      <c r="HKW920" s="10"/>
      <c r="HKX920" s="10"/>
      <c r="HKY920" s="10"/>
      <c r="HKZ920" s="10"/>
      <c r="HLA920" s="10"/>
      <c r="HLB920" s="10"/>
      <c r="HLC920" s="10"/>
      <c r="HLD920" s="10"/>
      <c r="HLE920" s="10"/>
      <c r="HLF920" s="10"/>
      <c r="HLG920" s="10"/>
      <c r="HLH920" s="10"/>
      <c r="HLI920" s="10"/>
      <c r="HLJ920" s="10"/>
      <c r="HLK920" s="10"/>
      <c r="HLL920" s="10"/>
      <c r="HLM920" s="10"/>
      <c r="HLN920" s="10"/>
      <c r="HLO920" s="10"/>
      <c r="HLP920" s="10"/>
      <c r="HLQ920" s="10"/>
      <c r="HLR920" s="10"/>
      <c r="HLS920" s="10"/>
      <c r="HLT920" s="10"/>
      <c r="HLU920" s="10"/>
      <c r="HLV920" s="10"/>
      <c r="HLW920" s="10"/>
      <c r="HLX920" s="10"/>
      <c r="HLY920" s="10"/>
      <c r="HLZ920" s="10"/>
      <c r="HMA920" s="10"/>
      <c r="HMB920" s="10"/>
      <c r="HMC920" s="10"/>
      <c r="HMD920" s="10"/>
      <c r="HME920" s="10"/>
      <c r="HMF920" s="10"/>
      <c r="HMG920" s="10"/>
      <c r="HMH920" s="10"/>
      <c r="HMI920" s="10"/>
      <c r="HMJ920" s="10"/>
      <c r="HMK920" s="10"/>
      <c r="HML920" s="10"/>
      <c r="HMM920" s="10"/>
      <c r="HMN920" s="10"/>
      <c r="HMO920" s="10"/>
      <c r="HMP920" s="10"/>
      <c r="HMQ920" s="10"/>
      <c r="HMR920" s="10"/>
      <c r="HMS920" s="10"/>
      <c r="HMT920" s="10"/>
      <c r="HMU920" s="10"/>
      <c r="HMV920" s="10"/>
      <c r="HMW920" s="10"/>
      <c r="HMX920" s="10"/>
      <c r="HMY920" s="10"/>
      <c r="HMZ920" s="10"/>
      <c r="HNA920" s="10"/>
      <c r="HNB920" s="10"/>
      <c r="HNC920" s="10"/>
      <c r="HND920" s="10"/>
      <c r="HNE920" s="10"/>
      <c r="HNF920" s="10"/>
      <c r="HNG920" s="10"/>
      <c r="HNH920" s="10"/>
      <c r="HNI920" s="10"/>
      <c r="HNJ920" s="10"/>
      <c r="HNK920" s="10"/>
      <c r="HNL920" s="10"/>
      <c r="HNM920" s="10"/>
      <c r="HNN920" s="10"/>
      <c r="HNO920" s="10"/>
      <c r="HNP920" s="10"/>
      <c r="HNQ920" s="10"/>
      <c r="HNR920" s="10"/>
      <c r="HNS920" s="10"/>
      <c r="HNT920" s="10"/>
      <c r="HNU920" s="10"/>
      <c r="HNV920" s="10"/>
      <c r="HNW920" s="10"/>
      <c r="HNX920" s="10"/>
      <c r="HNY920" s="10"/>
      <c r="HNZ920" s="10"/>
      <c r="HOA920" s="10"/>
      <c r="HOB920" s="10"/>
      <c r="HOC920" s="10"/>
      <c r="HOD920" s="10"/>
      <c r="HOE920" s="10"/>
      <c r="HOF920" s="10"/>
      <c r="HOG920" s="10"/>
      <c r="HOH920" s="10"/>
      <c r="HOI920" s="10"/>
      <c r="HOJ920" s="10"/>
      <c r="HOK920" s="10"/>
      <c r="HOL920" s="10"/>
      <c r="HOM920" s="10"/>
      <c r="HON920" s="10"/>
      <c r="HOO920" s="10"/>
      <c r="HOP920" s="10"/>
      <c r="HOQ920" s="10"/>
      <c r="HOR920" s="10"/>
      <c r="HOS920" s="10"/>
      <c r="HOT920" s="10"/>
      <c r="HOU920" s="10"/>
      <c r="HOV920" s="10"/>
      <c r="HOW920" s="10"/>
      <c r="HOX920" s="10"/>
      <c r="HOY920" s="10"/>
      <c r="HOZ920" s="10"/>
      <c r="HPA920" s="10"/>
      <c r="HPB920" s="10"/>
      <c r="HPC920" s="10"/>
      <c r="HPD920" s="10"/>
      <c r="HPE920" s="10"/>
      <c r="HPF920" s="10"/>
      <c r="HPG920" s="10"/>
      <c r="HPH920" s="10"/>
      <c r="HPI920" s="10"/>
      <c r="HPJ920" s="10"/>
      <c r="HPK920" s="10"/>
      <c r="HPL920" s="10"/>
      <c r="HPM920" s="10"/>
      <c r="HPN920" s="10"/>
      <c r="HPO920" s="10"/>
      <c r="HPP920" s="10"/>
      <c r="HPQ920" s="10"/>
      <c r="HPR920" s="10"/>
      <c r="HPS920" s="10"/>
      <c r="HPT920" s="10"/>
      <c r="HPU920" s="10"/>
      <c r="HPV920" s="10"/>
      <c r="HPW920" s="10"/>
      <c r="HPX920" s="10"/>
      <c r="HPY920" s="10"/>
      <c r="HPZ920" s="10"/>
      <c r="HQA920" s="10"/>
      <c r="HQB920" s="10"/>
      <c r="HQC920" s="10"/>
      <c r="HQD920" s="10"/>
      <c r="HQE920" s="10"/>
      <c r="HQF920" s="10"/>
      <c r="HQG920" s="10"/>
      <c r="HQH920" s="10"/>
      <c r="HQI920" s="10"/>
      <c r="HQJ920" s="10"/>
      <c r="HQK920" s="10"/>
      <c r="HQL920" s="10"/>
      <c r="HQM920" s="10"/>
      <c r="HQN920" s="10"/>
      <c r="HQO920" s="10"/>
      <c r="HQP920" s="10"/>
      <c r="HQQ920" s="10"/>
      <c r="HQR920" s="10"/>
      <c r="HQS920" s="10"/>
      <c r="HQT920" s="10"/>
      <c r="HQU920" s="10"/>
      <c r="HQV920" s="10"/>
      <c r="HQW920" s="10"/>
      <c r="HQX920" s="10"/>
      <c r="HQY920" s="10"/>
      <c r="HQZ920" s="10"/>
      <c r="HRA920" s="10"/>
      <c r="HRB920" s="10"/>
      <c r="HRC920" s="10"/>
      <c r="HRD920" s="10"/>
      <c r="HRE920" s="10"/>
      <c r="HRF920" s="10"/>
      <c r="HRG920" s="10"/>
      <c r="HRH920" s="10"/>
      <c r="HRI920" s="10"/>
      <c r="HRJ920" s="10"/>
      <c r="HRK920" s="10"/>
      <c r="HRL920" s="10"/>
      <c r="HRM920" s="10"/>
      <c r="HRN920" s="10"/>
      <c r="HRO920" s="10"/>
      <c r="HRP920" s="10"/>
      <c r="HRQ920" s="10"/>
      <c r="HRR920" s="10"/>
      <c r="HRS920" s="10"/>
      <c r="HRT920" s="10"/>
      <c r="HRU920" s="10"/>
      <c r="HRV920" s="10"/>
      <c r="HRW920" s="10"/>
      <c r="HRX920" s="10"/>
      <c r="HRY920" s="10"/>
      <c r="HRZ920" s="10"/>
      <c r="HSA920" s="10"/>
      <c r="HSB920" s="10"/>
      <c r="HSC920" s="10"/>
      <c r="HSD920" s="10"/>
      <c r="HSE920" s="10"/>
      <c r="HSF920" s="10"/>
      <c r="HSG920" s="10"/>
      <c r="HSH920" s="10"/>
      <c r="HSI920" s="10"/>
      <c r="HSJ920" s="10"/>
      <c r="HSK920" s="10"/>
      <c r="HSL920" s="10"/>
      <c r="HSM920" s="10"/>
      <c r="HSN920" s="10"/>
      <c r="HSO920" s="10"/>
      <c r="HSP920" s="10"/>
      <c r="HSQ920" s="10"/>
      <c r="HSR920" s="10"/>
      <c r="HSS920" s="10"/>
      <c r="HST920" s="10"/>
      <c r="HSU920" s="10"/>
      <c r="HSV920" s="10"/>
      <c r="HSW920" s="10"/>
      <c r="HSX920" s="10"/>
      <c r="HSY920" s="10"/>
      <c r="HSZ920" s="10"/>
      <c r="HTA920" s="10"/>
      <c r="HTB920" s="10"/>
      <c r="HTC920" s="10"/>
      <c r="HTD920" s="10"/>
      <c r="HTE920" s="10"/>
      <c r="HTF920" s="10"/>
      <c r="HTG920" s="10"/>
      <c r="HTH920" s="10"/>
      <c r="HTI920" s="10"/>
      <c r="HTJ920" s="10"/>
      <c r="HTK920" s="10"/>
      <c r="HTL920" s="10"/>
      <c r="HTM920" s="10"/>
      <c r="HTN920" s="10"/>
      <c r="HTO920" s="10"/>
      <c r="HTP920" s="10"/>
      <c r="HTQ920" s="10"/>
      <c r="HTR920" s="10"/>
      <c r="HTS920" s="10"/>
      <c r="HTT920" s="10"/>
      <c r="HTU920" s="10"/>
      <c r="HTV920" s="10"/>
      <c r="HTW920" s="10"/>
      <c r="HTX920" s="10"/>
      <c r="HTY920" s="10"/>
      <c r="HTZ920" s="10"/>
      <c r="HUA920" s="10"/>
      <c r="HUB920" s="10"/>
      <c r="HUC920" s="10"/>
      <c r="HUD920" s="10"/>
      <c r="HUE920" s="10"/>
      <c r="HUF920" s="10"/>
      <c r="HUG920" s="10"/>
      <c r="HUH920" s="10"/>
      <c r="HUI920" s="10"/>
      <c r="HUJ920" s="10"/>
      <c r="HUK920" s="10"/>
      <c r="HUL920" s="10"/>
      <c r="HUM920" s="10"/>
      <c r="HUN920" s="10"/>
      <c r="HUO920" s="10"/>
      <c r="HUP920" s="10"/>
      <c r="HUQ920" s="10"/>
      <c r="HUR920" s="10"/>
      <c r="HUS920" s="10"/>
      <c r="HUT920" s="10"/>
      <c r="HUU920" s="10"/>
      <c r="HUV920" s="10"/>
      <c r="HUW920" s="10"/>
      <c r="HUX920" s="10"/>
      <c r="HUY920" s="10"/>
      <c r="HUZ920" s="10"/>
      <c r="HVA920" s="10"/>
      <c r="HVB920" s="10"/>
      <c r="HVC920" s="10"/>
      <c r="HVD920" s="10"/>
      <c r="HVE920" s="10"/>
      <c r="HVF920" s="10"/>
      <c r="HVG920" s="10"/>
      <c r="HVH920" s="10"/>
      <c r="HVI920" s="10"/>
      <c r="HVJ920" s="10"/>
      <c r="HVK920" s="10"/>
      <c r="HVL920" s="10"/>
      <c r="HVM920" s="10"/>
      <c r="HVN920" s="10"/>
      <c r="HVO920" s="10"/>
      <c r="HVP920" s="10"/>
      <c r="HVQ920" s="10"/>
      <c r="HVR920" s="10"/>
      <c r="HVS920" s="10"/>
      <c r="HVT920" s="10"/>
      <c r="HVU920" s="10"/>
      <c r="HVV920" s="10"/>
      <c r="HVW920" s="10"/>
      <c r="HVX920" s="10"/>
      <c r="HVY920" s="10"/>
      <c r="HVZ920" s="10"/>
      <c r="HWA920" s="10"/>
      <c r="HWB920" s="10"/>
      <c r="HWC920" s="10"/>
      <c r="HWD920" s="10"/>
      <c r="HWE920" s="10"/>
      <c r="HWF920" s="10"/>
      <c r="HWG920" s="10"/>
      <c r="HWH920" s="10"/>
      <c r="HWI920" s="10"/>
      <c r="HWJ920" s="10"/>
      <c r="HWK920" s="10"/>
      <c r="HWL920" s="10"/>
      <c r="HWM920" s="10"/>
      <c r="HWN920" s="10"/>
      <c r="HWO920" s="10"/>
      <c r="HWP920" s="10"/>
      <c r="HWQ920" s="10"/>
      <c r="HWR920" s="10"/>
      <c r="HWS920" s="10"/>
      <c r="HWT920" s="10"/>
      <c r="HWU920" s="10"/>
      <c r="HWV920" s="10"/>
      <c r="HWW920" s="10"/>
      <c r="HWX920" s="10"/>
      <c r="HWY920" s="10"/>
      <c r="HWZ920" s="10"/>
      <c r="HXA920" s="10"/>
      <c r="HXB920" s="10"/>
      <c r="HXC920" s="10"/>
      <c r="HXD920" s="10"/>
      <c r="HXE920" s="10"/>
      <c r="HXF920" s="10"/>
      <c r="HXG920" s="10"/>
      <c r="HXH920" s="10"/>
      <c r="HXI920" s="10"/>
      <c r="HXJ920" s="10"/>
      <c r="HXK920" s="10"/>
      <c r="HXL920" s="10"/>
      <c r="HXM920" s="10"/>
      <c r="HXN920" s="10"/>
      <c r="HXO920" s="10"/>
      <c r="HXP920" s="10"/>
      <c r="HXQ920" s="10"/>
      <c r="HXR920" s="10"/>
      <c r="HXS920" s="10"/>
      <c r="HXT920" s="10"/>
      <c r="HXU920" s="10"/>
      <c r="HXV920" s="10"/>
      <c r="HXW920" s="10"/>
      <c r="HXX920" s="10"/>
      <c r="HXY920" s="10"/>
      <c r="HXZ920" s="10"/>
      <c r="HYA920" s="10"/>
      <c r="HYB920" s="10"/>
      <c r="HYC920" s="10"/>
      <c r="HYD920" s="10"/>
      <c r="HYE920" s="10"/>
      <c r="HYF920" s="10"/>
      <c r="HYG920" s="10"/>
      <c r="HYH920" s="10"/>
      <c r="HYI920" s="10"/>
      <c r="HYJ920" s="10"/>
      <c r="HYK920" s="10"/>
      <c r="HYL920" s="10"/>
      <c r="HYM920" s="10"/>
      <c r="HYN920" s="10"/>
      <c r="HYO920" s="10"/>
      <c r="HYP920" s="10"/>
      <c r="HYQ920" s="10"/>
      <c r="HYR920" s="10"/>
      <c r="HYS920" s="10"/>
      <c r="HYT920" s="10"/>
      <c r="HYU920" s="10"/>
      <c r="HYV920" s="10"/>
      <c r="HYW920" s="10"/>
      <c r="HYX920" s="10"/>
      <c r="HYY920" s="10"/>
      <c r="HYZ920" s="10"/>
      <c r="HZA920" s="10"/>
      <c r="HZB920" s="10"/>
      <c r="HZC920" s="10"/>
      <c r="HZD920" s="10"/>
      <c r="HZE920" s="10"/>
      <c r="HZF920" s="10"/>
      <c r="HZG920" s="10"/>
      <c r="HZH920" s="10"/>
      <c r="HZI920" s="10"/>
      <c r="HZJ920" s="10"/>
      <c r="HZK920" s="10"/>
      <c r="HZL920" s="10"/>
      <c r="HZM920" s="10"/>
      <c r="HZN920" s="10"/>
      <c r="HZO920" s="10"/>
      <c r="HZP920" s="10"/>
      <c r="HZQ920" s="10"/>
      <c r="HZR920" s="10"/>
      <c r="HZS920" s="10"/>
      <c r="HZT920" s="10"/>
      <c r="HZU920" s="10"/>
      <c r="HZV920" s="10"/>
      <c r="HZW920" s="10"/>
      <c r="HZX920" s="10"/>
      <c r="HZY920" s="10"/>
      <c r="HZZ920" s="10"/>
      <c r="IAA920" s="10"/>
      <c r="IAB920" s="10"/>
      <c r="IAC920" s="10"/>
      <c r="IAD920" s="10"/>
      <c r="IAE920" s="10"/>
      <c r="IAF920" s="10"/>
      <c r="IAG920" s="10"/>
      <c r="IAH920" s="10"/>
      <c r="IAI920" s="10"/>
      <c r="IAJ920" s="10"/>
      <c r="IAK920" s="10"/>
      <c r="IAL920" s="10"/>
      <c r="IAM920" s="10"/>
      <c r="IAN920" s="10"/>
      <c r="IAO920" s="10"/>
      <c r="IAP920" s="10"/>
      <c r="IAQ920" s="10"/>
      <c r="IAR920" s="10"/>
      <c r="IAS920" s="10"/>
      <c r="IAT920" s="10"/>
      <c r="IAU920" s="10"/>
      <c r="IAV920" s="10"/>
      <c r="IAW920" s="10"/>
      <c r="IAX920" s="10"/>
      <c r="IAY920" s="10"/>
      <c r="IAZ920" s="10"/>
      <c r="IBA920" s="10"/>
      <c r="IBB920" s="10"/>
      <c r="IBC920" s="10"/>
      <c r="IBD920" s="10"/>
      <c r="IBE920" s="10"/>
      <c r="IBF920" s="10"/>
      <c r="IBG920" s="10"/>
      <c r="IBH920" s="10"/>
      <c r="IBI920" s="10"/>
      <c r="IBJ920" s="10"/>
      <c r="IBK920" s="10"/>
      <c r="IBL920" s="10"/>
      <c r="IBM920" s="10"/>
      <c r="IBN920" s="10"/>
      <c r="IBO920" s="10"/>
      <c r="IBP920" s="10"/>
      <c r="IBQ920" s="10"/>
      <c r="IBR920" s="10"/>
      <c r="IBS920" s="10"/>
      <c r="IBT920" s="10"/>
      <c r="IBU920" s="10"/>
      <c r="IBV920" s="10"/>
      <c r="IBW920" s="10"/>
      <c r="IBX920" s="10"/>
      <c r="IBY920" s="10"/>
      <c r="IBZ920" s="10"/>
      <c r="ICA920" s="10"/>
      <c r="ICB920" s="10"/>
      <c r="ICC920" s="10"/>
      <c r="ICD920" s="10"/>
      <c r="ICE920" s="10"/>
      <c r="ICF920" s="10"/>
      <c r="ICG920" s="10"/>
      <c r="ICH920" s="10"/>
      <c r="ICI920" s="10"/>
      <c r="ICJ920" s="10"/>
      <c r="ICK920" s="10"/>
      <c r="ICL920" s="10"/>
      <c r="ICM920" s="10"/>
      <c r="ICN920" s="10"/>
      <c r="ICO920" s="10"/>
      <c r="ICP920" s="10"/>
      <c r="ICQ920" s="10"/>
      <c r="ICR920" s="10"/>
      <c r="ICS920" s="10"/>
      <c r="ICT920" s="10"/>
      <c r="ICU920" s="10"/>
      <c r="ICV920" s="10"/>
      <c r="ICW920" s="10"/>
      <c r="ICX920" s="10"/>
      <c r="ICY920" s="10"/>
      <c r="ICZ920" s="10"/>
      <c r="IDA920" s="10"/>
      <c r="IDB920" s="10"/>
      <c r="IDC920" s="10"/>
      <c r="IDD920" s="10"/>
      <c r="IDE920" s="10"/>
      <c r="IDF920" s="10"/>
      <c r="IDG920" s="10"/>
      <c r="IDH920" s="10"/>
      <c r="IDI920" s="10"/>
      <c r="IDJ920" s="10"/>
      <c r="IDK920" s="10"/>
      <c r="IDL920" s="10"/>
      <c r="IDM920" s="10"/>
      <c r="IDN920" s="10"/>
      <c r="IDO920" s="10"/>
      <c r="IDP920" s="10"/>
      <c r="IDQ920" s="10"/>
      <c r="IDR920" s="10"/>
      <c r="IDS920" s="10"/>
      <c r="IDT920" s="10"/>
      <c r="IDU920" s="10"/>
      <c r="IDV920" s="10"/>
      <c r="IDW920" s="10"/>
      <c r="IDX920" s="10"/>
      <c r="IDY920" s="10"/>
      <c r="IDZ920" s="10"/>
      <c r="IEA920" s="10"/>
      <c r="IEB920" s="10"/>
      <c r="IEC920" s="10"/>
      <c r="IED920" s="10"/>
      <c r="IEE920" s="10"/>
      <c r="IEF920" s="10"/>
      <c r="IEG920" s="10"/>
      <c r="IEH920" s="10"/>
      <c r="IEI920" s="10"/>
      <c r="IEJ920" s="10"/>
      <c r="IEK920" s="10"/>
      <c r="IEL920" s="10"/>
      <c r="IEM920" s="10"/>
      <c r="IEN920" s="10"/>
      <c r="IEO920" s="10"/>
      <c r="IEP920" s="10"/>
      <c r="IEQ920" s="10"/>
      <c r="IER920" s="10"/>
      <c r="IES920" s="10"/>
      <c r="IET920" s="10"/>
      <c r="IEU920" s="10"/>
      <c r="IEV920" s="10"/>
      <c r="IEW920" s="10"/>
      <c r="IEX920" s="10"/>
      <c r="IEY920" s="10"/>
      <c r="IEZ920" s="10"/>
      <c r="IFA920" s="10"/>
      <c r="IFB920" s="10"/>
      <c r="IFC920" s="10"/>
      <c r="IFD920" s="10"/>
      <c r="IFE920" s="10"/>
      <c r="IFF920" s="10"/>
      <c r="IFG920" s="10"/>
      <c r="IFH920" s="10"/>
      <c r="IFI920" s="10"/>
      <c r="IFJ920" s="10"/>
      <c r="IFK920" s="10"/>
      <c r="IFL920" s="10"/>
      <c r="IFM920" s="10"/>
      <c r="IFN920" s="10"/>
      <c r="IFO920" s="10"/>
      <c r="IFP920" s="10"/>
      <c r="IFQ920" s="10"/>
      <c r="IFR920" s="10"/>
      <c r="IFS920" s="10"/>
      <c r="IFT920" s="10"/>
      <c r="IFU920" s="10"/>
      <c r="IFV920" s="10"/>
      <c r="IFW920" s="10"/>
      <c r="IFX920" s="10"/>
      <c r="IFY920" s="10"/>
      <c r="IFZ920" s="10"/>
      <c r="IGA920" s="10"/>
      <c r="IGB920" s="10"/>
      <c r="IGC920" s="10"/>
      <c r="IGD920" s="10"/>
      <c r="IGE920" s="10"/>
      <c r="IGF920" s="10"/>
      <c r="IGG920" s="10"/>
      <c r="IGH920" s="10"/>
      <c r="IGI920" s="10"/>
      <c r="IGJ920" s="10"/>
      <c r="IGK920" s="10"/>
      <c r="IGL920" s="10"/>
      <c r="IGM920" s="10"/>
      <c r="IGN920" s="10"/>
      <c r="IGO920" s="10"/>
      <c r="IGP920" s="10"/>
      <c r="IGQ920" s="10"/>
      <c r="IGR920" s="10"/>
      <c r="IGS920" s="10"/>
      <c r="IGT920" s="10"/>
      <c r="IGU920" s="10"/>
      <c r="IGV920" s="10"/>
      <c r="IGW920" s="10"/>
      <c r="IGX920" s="10"/>
      <c r="IGY920" s="10"/>
      <c r="IGZ920" s="10"/>
      <c r="IHA920" s="10"/>
      <c r="IHB920" s="10"/>
      <c r="IHC920" s="10"/>
      <c r="IHD920" s="10"/>
      <c r="IHE920" s="10"/>
      <c r="IHF920" s="10"/>
      <c r="IHG920" s="10"/>
      <c r="IHH920" s="10"/>
      <c r="IHI920" s="10"/>
      <c r="IHJ920" s="10"/>
      <c r="IHK920" s="10"/>
      <c r="IHL920" s="10"/>
      <c r="IHM920" s="10"/>
      <c r="IHN920" s="10"/>
      <c r="IHO920" s="10"/>
      <c r="IHP920" s="10"/>
      <c r="IHQ920" s="10"/>
      <c r="IHR920" s="10"/>
      <c r="IHS920" s="10"/>
      <c r="IHT920" s="10"/>
      <c r="IHU920" s="10"/>
      <c r="IHV920" s="10"/>
      <c r="IHW920" s="10"/>
      <c r="IHX920" s="10"/>
      <c r="IHY920" s="10"/>
      <c r="IHZ920" s="10"/>
      <c r="IIA920" s="10"/>
      <c r="IIB920" s="10"/>
      <c r="IIC920" s="10"/>
      <c r="IID920" s="10"/>
      <c r="IIE920" s="10"/>
      <c r="IIF920" s="10"/>
      <c r="IIG920" s="10"/>
      <c r="IIH920" s="10"/>
      <c r="III920" s="10"/>
      <c r="IIJ920" s="10"/>
      <c r="IIK920" s="10"/>
      <c r="IIL920" s="10"/>
      <c r="IIM920" s="10"/>
      <c r="IIN920" s="10"/>
      <c r="IIO920" s="10"/>
      <c r="IIP920" s="10"/>
      <c r="IIQ920" s="10"/>
      <c r="IIR920" s="10"/>
      <c r="IIS920" s="10"/>
      <c r="IIT920" s="10"/>
      <c r="IIU920" s="10"/>
      <c r="IIV920" s="10"/>
      <c r="IIW920" s="10"/>
      <c r="IIX920" s="10"/>
      <c r="IIY920" s="10"/>
      <c r="IIZ920" s="10"/>
      <c r="IJA920" s="10"/>
      <c r="IJB920" s="10"/>
      <c r="IJC920" s="10"/>
      <c r="IJD920" s="10"/>
      <c r="IJE920" s="10"/>
      <c r="IJF920" s="10"/>
      <c r="IJG920" s="10"/>
      <c r="IJH920" s="10"/>
      <c r="IJI920" s="10"/>
      <c r="IJJ920" s="10"/>
      <c r="IJK920" s="10"/>
      <c r="IJL920" s="10"/>
      <c r="IJM920" s="10"/>
      <c r="IJN920" s="10"/>
      <c r="IJO920" s="10"/>
      <c r="IJP920" s="10"/>
      <c r="IJQ920" s="10"/>
      <c r="IJR920" s="10"/>
      <c r="IJS920" s="10"/>
      <c r="IJT920" s="10"/>
      <c r="IJU920" s="10"/>
      <c r="IJV920" s="10"/>
      <c r="IJW920" s="10"/>
      <c r="IJX920" s="10"/>
      <c r="IJY920" s="10"/>
      <c r="IJZ920" s="10"/>
      <c r="IKA920" s="10"/>
      <c r="IKB920" s="10"/>
      <c r="IKC920" s="10"/>
      <c r="IKD920" s="10"/>
      <c r="IKE920" s="10"/>
      <c r="IKF920" s="10"/>
      <c r="IKG920" s="10"/>
      <c r="IKH920" s="10"/>
      <c r="IKI920" s="10"/>
      <c r="IKJ920" s="10"/>
      <c r="IKK920" s="10"/>
      <c r="IKL920" s="10"/>
      <c r="IKM920" s="10"/>
      <c r="IKN920" s="10"/>
      <c r="IKO920" s="10"/>
      <c r="IKP920" s="10"/>
      <c r="IKQ920" s="10"/>
      <c r="IKR920" s="10"/>
      <c r="IKS920" s="10"/>
      <c r="IKT920" s="10"/>
      <c r="IKU920" s="10"/>
      <c r="IKV920" s="10"/>
      <c r="IKW920" s="10"/>
      <c r="IKX920" s="10"/>
      <c r="IKY920" s="10"/>
      <c r="IKZ920" s="10"/>
      <c r="ILA920" s="10"/>
      <c r="ILB920" s="10"/>
      <c r="ILC920" s="10"/>
      <c r="ILD920" s="10"/>
      <c r="ILE920" s="10"/>
      <c r="ILF920" s="10"/>
      <c r="ILG920" s="10"/>
      <c r="ILH920" s="10"/>
      <c r="ILI920" s="10"/>
      <c r="ILJ920" s="10"/>
      <c r="ILK920" s="10"/>
      <c r="ILL920" s="10"/>
      <c r="ILM920" s="10"/>
      <c r="ILN920" s="10"/>
      <c r="ILO920" s="10"/>
      <c r="ILP920" s="10"/>
      <c r="ILQ920" s="10"/>
      <c r="ILR920" s="10"/>
      <c r="ILS920" s="10"/>
      <c r="ILT920" s="10"/>
      <c r="ILU920" s="10"/>
      <c r="ILV920" s="10"/>
      <c r="ILW920" s="10"/>
      <c r="ILX920" s="10"/>
      <c r="ILY920" s="10"/>
      <c r="ILZ920" s="10"/>
      <c r="IMA920" s="10"/>
      <c r="IMB920" s="10"/>
      <c r="IMC920" s="10"/>
      <c r="IMD920" s="10"/>
      <c r="IME920" s="10"/>
      <c r="IMF920" s="10"/>
      <c r="IMG920" s="10"/>
      <c r="IMH920" s="10"/>
      <c r="IMI920" s="10"/>
      <c r="IMJ920" s="10"/>
      <c r="IMK920" s="10"/>
      <c r="IML920" s="10"/>
      <c r="IMM920" s="10"/>
      <c r="IMN920" s="10"/>
      <c r="IMO920" s="10"/>
      <c r="IMP920" s="10"/>
      <c r="IMQ920" s="10"/>
      <c r="IMR920" s="10"/>
      <c r="IMS920" s="10"/>
      <c r="IMT920" s="10"/>
      <c r="IMU920" s="10"/>
      <c r="IMV920" s="10"/>
      <c r="IMW920" s="10"/>
      <c r="IMX920" s="10"/>
      <c r="IMY920" s="10"/>
      <c r="IMZ920" s="10"/>
      <c r="INA920" s="10"/>
      <c r="INB920" s="10"/>
      <c r="INC920" s="10"/>
      <c r="IND920" s="10"/>
      <c r="INE920" s="10"/>
      <c r="INF920" s="10"/>
      <c r="ING920" s="10"/>
      <c r="INH920" s="10"/>
      <c r="INI920" s="10"/>
      <c r="INJ920" s="10"/>
      <c r="INK920" s="10"/>
      <c r="INL920" s="10"/>
      <c r="INM920" s="10"/>
      <c r="INN920" s="10"/>
      <c r="INO920" s="10"/>
      <c r="INP920" s="10"/>
      <c r="INQ920" s="10"/>
      <c r="INR920" s="10"/>
      <c r="INS920" s="10"/>
      <c r="INT920" s="10"/>
      <c r="INU920" s="10"/>
      <c r="INV920" s="10"/>
      <c r="INW920" s="10"/>
      <c r="INX920" s="10"/>
      <c r="INY920" s="10"/>
      <c r="INZ920" s="10"/>
      <c r="IOA920" s="10"/>
      <c r="IOB920" s="10"/>
      <c r="IOC920" s="10"/>
      <c r="IOD920" s="10"/>
      <c r="IOE920" s="10"/>
      <c r="IOF920" s="10"/>
      <c r="IOG920" s="10"/>
      <c r="IOH920" s="10"/>
      <c r="IOI920" s="10"/>
      <c r="IOJ920" s="10"/>
      <c r="IOK920" s="10"/>
      <c r="IOL920" s="10"/>
      <c r="IOM920" s="10"/>
      <c r="ION920" s="10"/>
      <c r="IOO920" s="10"/>
      <c r="IOP920" s="10"/>
      <c r="IOQ920" s="10"/>
      <c r="IOR920" s="10"/>
      <c r="IOS920" s="10"/>
      <c r="IOT920" s="10"/>
      <c r="IOU920" s="10"/>
      <c r="IOV920" s="10"/>
      <c r="IOW920" s="10"/>
      <c r="IOX920" s="10"/>
      <c r="IOY920" s="10"/>
      <c r="IOZ920" s="10"/>
      <c r="IPA920" s="10"/>
      <c r="IPB920" s="10"/>
      <c r="IPC920" s="10"/>
      <c r="IPD920" s="10"/>
      <c r="IPE920" s="10"/>
      <c r="IPF920" s="10"/>
      <c r="IPG920" s="10"/>
      <c r="IPH920" s="10"/>
      <c r="IPI920" s="10"/>
      <c r="IPJ920" s="10"/>
      <c r="IPK920" s="10"/>
      <c r="IPL920" s="10"/>
      <c r="IPM920" s="10"/>
      <c r="IPN920" s="10"/>
      <c r="IPO920" s="10"/>
      <c r="IPP920" s="10"/>
      <c r="IPQ920" s="10"/>
      <c r="IPR920" s="10"/>
      <c r="IPS920" s="10"/>
      <c r="IPT920" s="10"/>
      <c r="IPU920" s="10"/>
      <c r="IPV920" s="10"/>
      <c r="IPW920" s="10"/>
      <c r="IPX920" s="10"/>
      <c r="IPY920" s="10"/>
      <c r="IPZ920" s="10"/>
      <c r="IQA920" s="10"/>
      <c r="IQB920" s="10"/>
      <c r="IQC920" s="10"/>
      <c r="IQD920" s="10"/>
      <c r="IQE920" s="10"/>
      <c r="IQF920" s="10"/>
      <c r="IQG920" s="10"/>
      <c r="IQH920" s="10"/>
      <c r="IQI920" s="10"/>
      <c r="IQJ920" s="10"/>
      <c r="IQK920" s="10"/>
      <c r="IQL920" s="10"/>
      <c r="IQM920" s="10"/>
      <c r="IQN920" s="10"/>
      <c r="IQO920" s="10"/>
      <c r="IQP920" s="10"/>
      <c r="IQQ920" s="10"/>
      <c r="IQR920" s="10"/>
      <c r="IQS920" s="10"/>
      <c r="IQT920" s="10"/>
      <c r="IQU920" s="10"/>
      <c r="IQV920" s="10"/>
      <c r="IQW920" s="10"/>
      <c r="IQX920" s="10"/>
      <c r="IQY920" s="10"/>
      <c r="IQZ920" s="10"/>
      <c r="IRA920" s="10"/>
      <c r="IRB920" s="10"/>
      <c r="IRC920" s="10"/>
      <c r="IRD920" s="10"/>
      <c r="IRE920" s="10"/>
      <c r="IRF920" s="10"/>
      <c r="IRG920" s="10"/>
      <c r="IRH920" s="10"/>
      <c r="IRI920" s="10"/>
      <c r="IRJ920" s="10"/>
      <c r="IRK920" s="10"/>
      <c r="IRL920" s="10"/>
      <c r="IRM920" s="10"/>
      <c r="IRN920" s="10"/>
      <c r="IRO920" s="10"/>
      <c r="IRP920" s="10"/>
      <c r="IRQ920" s="10"/>
      <c r="IRR920" s="10"/>
      <c r="IRS920" s="10"/>
      <c r="IRT920" s="10"/>
      <c r="IRU920" s="10"/>
      <c r="IRV920" s="10"/>
      <c r="IRW920" s="10"/>
      <c r="IRX920" s="10"/>
      <c r="IRY920" s="10"/>
      <c r="IRZ920" s="10"/>
      <c r="ISA920" s="10"/>
      <c r="ISB920" s="10"/>
      <c r="ISC920" s="10"/>
      <c r="ISD920" s="10"/>
      <c r="ISE920" s="10"/>
      <c r="ISF920" s="10"/>
      <c r="ISG920" s="10"/>
      <c r="ISH920" s="10"/>
      <c r="ISI920" s="10"/>
      <c r="ISJ920" s="10"/>
      <c r="ISK920" s="10"/>
      <c r="ISL920" s="10"/>
      <c r="ISM920" s="10"/>
      <c r="ISN920" s="10"/>
      <c r="ISO920" s="10"/>
      <c r="ISP920" s="10"/>
      <c r="ISQ920" s="10"/>
      <c r="ISR920" s="10"/>
      <c r="ISS920" s="10"/>
      <c r="IST920" s="10"/>
      <c r="ISU920" s="10"/>
      <c r="ISV920" s="10"/>
      <c r="ISW920" s="10"/>
      <c r="ISX920" s="10"/>
      <c r="ISY920" s="10"/>
      <c r="ISZ920" s="10"/>
      <c r="ITA920" s="10"/>
      <c r="ITB920" s="10"/>
      <c r="ITC920" s="10"/>
      <c r="ITD920" s="10"/>
      <c r="ITE920" s="10"/>
      <c r="ITF920" s="10"/>
      <c r="ITG920" s="10"/>
      <c r="ITH920" s="10"/>
      <c r="ITI920" s="10"/>
      <c r="ITJ920" s="10"/>
      <c r="ITK920" s="10"/>
      <c r="ITL920" s="10"/>
      <c r="ITM920" s="10"/>
      <c r="ITN920" s="10"/>
      <c r="ITO920" s="10"/>
      <c r="ITP920" s="10"/>
      <c r="ITQ920" s="10"/>
      <c r="ITR920" s="10"/>
      <c r="ITS920" s="10"/>
      <c r="ITT920" s="10"/>
      <c r="ITU920" s="10"/>
      <c r="ITV920" s="10"/>
      <c r="ITW920" s="10"/>
      <c r="ITX920" s="10"/>
      <c r="ITY920" s="10"/>
      <c r="ITZ920" s="10"/>
      <c r="IUA920" s="10"/>
      <c r="IUB920" s="10"/>
      <c r="IUC920" s="10"/>
      <c r="IUD920" s="10"/>
      <c r="IUE920" s="10"/>
      <c r="IUF920" s="10"/>
      <c r="IUG920" s="10"/>
      <c r="IUH920" s="10"/>
      <c r="IUI920" s="10"/>
      <c r="IUJ920" s="10"/>
      <c r="IUK920" s="10"/>
      <c r="IUL920" s="10"/>
      <c r="IUM920" s="10"/>
      <c r="IUN920" s="10"/>
      <c r="IUO920" s="10"/>
      <c r="IUP920" s="10"/>
      <c r="IUQ920" s="10"/>
      <c r="IUR920" s="10"/>
      <c r="IUS920" s="10"/>
      <c r="IUT920" s="10"/>
      <c r="IUU920" s="10"/>
      <c r="IUV920" s="10"/>
      <c r="IUW920" s="10"/>
      <c r="IUX920" s="10"/>
      <c r="IUY920" s="10"/>
      <c r="IUZ920" s="10"/>
      <c r="IVA920" s="10"/>
      <c r="IVB920" s="10"/>
      <c r="IVC920" s="10"/>
      <c r="IVD920" s="10"/>
      <c r="IVE920" s="10"/>
      <c r="IVF920" s="10"/>
      <c r="IVG920" s="10"/>
      <c r="IVH920" s="10"/>
      <c r="IVI920" s="10"/>
      <c r="IVJ920" s="10"/>
      <c r="IVK920" s="10"/>
      <c r="IVL920" s="10"/>
      <c r="IVM920" s="10"/>
      <c r="IVN920" s="10"/>
      <c r="IVO920" s="10"/>
      <c r="IVP920" s="10"/>
      <c r="IVQ920" s="10"/>
      <c r="IVR920" s="10"/>
      <c r="IVS920" s="10"/>
      <c r="IVT920" s="10"/>
      <c r="IVU920" s="10"/>
      <c r="IVV920" s="10"/>
      <c r="IVW920" s="10"/>
      <c r="IVX920" s="10"/>
      <c r="IVY920" s="10"/>
      <c r="IVZ920" s="10"/>
      <c r="IWA920" s="10"/>
      <c r="IWB920" s="10"/>
      <c r="IWC920" s="10"/>
      <c r="IWD920" s="10"/>
      <c r="IWE920" s="10"/>
      <c r="IWF920" s="10"/>
      <c r="IWG920" s="10"/>
      <c r="IWH920" s="10"/>
      <c r="IWI920" s="10"/>
      <c r="IWJ920" s="10"/>
      <c r="IWK920" s="10"/>
      <c r="IWL920" s="10"/>
      <c r="IWM920" s="10"/>
      <c r="IWN920" s="10"/>
      <c r="IWO920" s="10"/>
      <c r="IWP920" s="10"/>
      <c r="IWQ920" s="10"/>
      <c r="IWR920" s="10"/>
      <c r="IWS920" s="10"/>
      <c r="IWT920" s="10"/>
      <c r="IWU920" s="10"/>
      <c r="IWV920" s="10"/>
      <c r="IWW920" s="10"/>
      <c r="IWX920" s="10"/>
      <c r="IWY920" s="10"/>
      <c r="IWZ920" s="10"/>
      <c r="IXA920" s="10"/>
      <c r="IXB920" s="10"/>
      <c r="IXC920" s="10"/>
      <c r="IXD920" s="10"/>
      <c r="IXE920" s="10"/>
      <c r="IXF920" s="10"/>
      <c r="IXG920" s="10"/>
      <c r="IXH920" s="10"/>
      <c r="IXI920" s="10"/>
      <c r="IXJ920" s="10"/>
      <c r="IXK920" s="10"/>
      <c r="IXL920" s="10"/>
      <c r="IXM920" s="10"/>
      <c r="IXN920" s="10"/>
      <c r="IXO920" s="10"/>
      <c r="IXP920" s="10"/>
      <c r="IXQ920" s="10"/>
      <c r="IXR920" s="10"/>
      <c r="IXS920" s="10"/>
      <c r="IXT920" s="10"/>
      <c r="IXU920" s="10"/>
      <c r="IXV920" s="10"/>
      <c r="IXW920" s="10"/>
      <c r="IXX920" s="10"/>
      <c r="IXY920" s="10"/>
      <c r="IXZ920" s="10"/>
      <c r="IYA920" s="10"/>
      <c r="IYB920" s="10"/>
      <c r="IYC920" s="10"/>
      <c r="IYD920" s="10"/>
      <c r="IYE920" s="10"/>
      <c r="IYF920" s="10"/>
      <c r="IYG920" s="10"/>
      <c r="IYH920" s="10"/>
      <c r="IYI920" s="10"/>
      <c r="IYJ920" s="10"/>
      <c r="IYK920" s="10"/>
      <c r="IYL920" s="10"/>
      <c r="IYM920" s="10"/>
      <c r="IYN920" s="10"/>
      <c r="IYO920" s="10"/>
      <c r="IYP920" s="10"/>
      <c r="IYQ920" s="10"/>
      <c r="IYR920" s="10"/>
      <c r="IYS920" s="10"/>
      <c r="IYT920" s="10"/>
      <c r="IYU920" s="10"/>
      <c r="IYV920" s="10"/>
      <c r="IYW920" s="10"/>
      <c r="IYX920" s="10"/>
      <c r="IYY920" s="10"/>
      <c r="IYZ920" s="10"/>
      <c r="IZA920" s="10"/>
      <c r="IZB920" s="10"/>
      <c r="IZC920" s="10"/>
      <c r="IZD920" s="10"/>
      <c r="IZE920" s="10"/>
      <c r="IZF920" s="10"/>
      <c r="IZG920" s="10"/>
      <c r="IZH920" s="10"/>
      <c r="IZI920" s="10"/>
      <c r="IZJ920" s="10"/>
      <c r="IZK920" s="10"/>
      <c r="IZL920" s="10"/>
      <c r="IZM920" s="10"/>
      <c r="IZN920" s="10"/>
      <c r="IZO920" s="10"/>
      <c r="IZP920" s="10"/>
      <c r="IZQ920" s="10"/>
      <c r="IZR920" s="10"/>
      <c r="IZS920" s="10"/>
      <c r="IZT920" s="10"/>
      <c r="IZU920" s="10"/>
      <c r="IZV920" s="10"/>
      <c r="IZW920" s="10"/>
      <c r="IZX920" s="10"/>
      <c r="IZY920" s="10"/>
      <c r="IZZ920" s="10"/>
      <c r="JAA920" s="10"/>
      <c r="JAB920" s="10"/>
      <c r="JAC920" s="10"/>
      <c r="JAD920" s="10"/>
      <c r="JAE920" s="10"/>
      <c r="JAF920" s="10"/>
      <c r="JAG920" s="10"/>
      <c r="JAH920" s="10"/>
      <c r="JAI920" s="10"/>
      <c r="JAJ920" s="10"/>
      <c r="JAK920" s="10"/>
      <c r="JAL920" s="10"/>
      <c r="JAM920" s="10"/>
      <c r="JAN920" s="10"/>
      <c r="JAO920" s="10"/>
      <c r="JAP920" s="10"/>
      <c r="JAQ920" s="10"/>
      <c r="JAR920" s="10"/>
      <c r="JAS920" s="10"/>
      <c r="JAT920" s="10"/>
      <c r="JAU920" s="10"/>
      <c r="JAV920" s="10"/>
      <c r="JAW920" s="10"/>
      <c r="JAX920" s="10"/>
      <c r="JAY920" s="10"/>
      <c r="JAZ920" s="10"/>
      <c r="JBA920" s="10"/>
      <c r="JBB920" s="10"/>
      <c r="JBC920" s="10"/>
      <c r="JBD920" s="10"/>
      <c r="JBE920" s="10"/>
      <c r="JBF920" s="10"/>
      <c r="JBG920" s="10"/>
      <c r="JBH920" s="10"/>
      <c r="JBI920" s="10"/>
      <c r="JBJ920" s="10"/>
      <c r="JBK920" s="10"/>
      <c r="JBL920" s="10"/>
      <c r="JBM920" s="10"/>
      <c r="JBN920" s="10"/>
      <c r="JBO920" s="10"/>
      <c r="JBP920" s="10"/>
      <c r="JBQ920" s="10"/>
      <c r="JBR920" s="10"/>
      <c r="JBS920" s="10"/>
      <c r="JBT920" s="10"/>
      <c r="JBU920" s="10"/>
      <c r="JBV920" s="10"/>
      <c r="JBW920" s="10"/>
      <c r="JBX920" s="10"/>
      <c r="JBY920" s="10"/>
      <c r="JBZ920" s="10"/>
      <c r="JCA920" s="10"/>
      <c r="JCB920" s="10"/>
      <c r="JCC920" s="10"/>
      <c r="JCD920" s="10"/>
      <c r="JCE920" s="10"/>
      <c r="JCF920" s="10"/>
      <c r="JCG920" s="10"/>
      <c r="JCH920" s="10"/>
      <c r="JCI920" s="10"/>
      <c r="JCJ920" s="10"/>
      <c r="JCK920" s="10"/>
      <c r="JCL920" s="10"/>
      <c r="JCM920" s="10"/>
      <c r="JCN920" s="10"/>
      <c r="JCO920" s="10"/>
      <c r="JCP920" s="10"/>
      <c r="JCQ920" s="10"/>
      <c r="JCR920" s="10"/>
      <c r="JCS920" s="10"/>
      <c r="JCT920" s="10"/>
      <c r="JCU920" s="10"/>
      <c r="JCV920" s="10"/>
      <c r="JCW920" s="10"/>
      <c r="JCX920" s="10"/>
      <c r="JCY920" s="10"/>
      <c r="JCZ920" s="10"/>
      <c r="JDA920" s="10"/>
      <c r="JDB920" s="10"/>
      <c r="JDC920" s="10"/>
      <c r="JDD920" s="10"/>
      <c r="JDE920" s="10"/>
      <c r="JDF920" s="10"/>
      <c r="JDG920" s="10"/>
      <c r="JDH920" s="10"/>
      <c r="JDI920" s="10"/>
      <c r="JDJ920" s="10"/>
      <c r="JDK920" s="10"/>
      <c r="JDL920" s="10"/>
      <c r="JDM920" s="10"/>
      <c r="JDN920" s="10"/>
      <c r="JDO920" s="10"/>
      <c r="JDP920" s="10"/>
      <c r="JDQ920" s="10"/>
      <c r="JDR920" s="10"/>
      <c r="JDS920" s="10"/>
      <c r="JDT920" s="10"/>
      <c r="JDU920" s="10"/>
      <c r="JDV920" s="10"/>
      <c r="JDW920" s="10"/>
      <c r="JDX920" s="10"/>
      <c r="JDY920" s="10"/>
      <c r="JDZ920" s="10"/>
      <c r="JEA920" s="10"/>
      <c r="JEB920" s="10"/>
      <c r="JEC920" s="10"/>
      <c r="JED920" s="10"/>
      <c r="JEE920" s="10"/>
      <c r="JEF920" s="10"/>
      <c r="JEG920" s="10"/>
      <c r="JEH920" s="10"/>
      <c r="JEI920" s="10"/>
      <c r="JEJ920" s="10"/>
      <c r="JEK920" s="10"/>
      <c r="JEL920" s="10"/>
      <c r="JEM920" s="10"/>
      <c r="JEN920" s="10"/>
      <c r="JEO920" s="10"/>
      <c r="JEP920" s="10"/>
      <c r="JEQ920" s="10"/>
      <c r="JER920" s="10"/>
      <c r="JES920" s="10"/>
      <c r="JET920" s="10"/>
      <c r="JEU920" s="10"/>
      <c r="JEV920" s="10"/>
      <c r="JEW920" s="10"/>
      <c r="JEX920" s="10"/>
      <c r="JEY920" s="10"/>
      <c r="JEZ920" s="10"/>
      <c r="JFA920" s="10"/>
      <c r="JFB920" s="10"/>
      <c r="JFC920" s="10"/>
      <c r="JFD920" s="10"/>
      <c r="JFE920" s="10"/>
      <c r="JFF920" s="10"/>
      <c r="JFG920" s="10"/>
      <c r="JFH920" s="10"/>
      <c r="JFI920" s="10"/>
      <c r="JFJ920" s="10"/>
      <c r="JFK920" s="10"/>
      <c r="JFL920" s="10"/>
      <c r="JFM920" s="10"/>
      <c r="JFN920" s="10"/>
      <c r="JFO920" s="10"/>
      <c r="JFP920" s="10"/>
      <c r="JFQ920" s="10"/>
      <c r="JFR920" s="10"/>
      <c r="JFS920" s="10"/>
      <c r="JFT920" s="10"/>
      <c r="JFU920" s="10"/>
      <c r="JFV920" s="10"/>
      <c r="JFW920" s="10"/>
      <c r="JFX920" s="10"/>
      <c r="JFY920" s="10"/>
      <c r="JFZ920" s="10"/>
      <c r="JGA920" s="10"/>
      <c r="JGB920" s="10"/>
      <c r="JGC920" s="10"/>
      <c r="JGD920" s="10"/>
      <c r="JGE920" s="10"/>
      <c r="JGF920" s="10"/>
      <c r="JGG920" s="10"/>
      <c r="JGH920" s="10"/>
      <c r="JGI920" s="10"/>
      <c r="JGJ920" s="10"/>
      <c r="JGK920" s="10"/>
      <c r="JGL920" s="10"/>
      <c r="JGM920" s="10"/>
      <c r="JGN920" s="10"/>
      <c r="JGO920" s="10"/>
      <c r="JGP920" s="10"/>
      <c r="JGQ920" s="10"/>
      <c r="JGR920" s="10"/>
      <c r="JGS920" s="10"/>
      <c r="JGT920" s="10"/>
      <c r="JGU920" s="10"/>
      <c r="JGV920" s="10"/>
      <c r="JGW920" s="10"/>
      <c r="JGX920" s="10"/>
      <c r="JGY920" s="10"/>
      <c r="JGZ920" s="10"/>
      <c r="JHA920" s="10"/>
      <c r="JHB920" s="10"/>
      <c r="JHC920" s="10"/>
      <c r="JHD920" s="10"/>
      <c r="JHE920" s="10"/>
      <c r="JHF920" s="10"/>
      <c r="JHG920" s="10"/>
      <c r="JHH920" s="10"/>
      <c r="JHI920" s="10"/>
      <c r="JHJ920" s="10"/>
      <c r="JHK920" s="10"/>
      <c r="JHL920" s="10"/>
      <c r="JHM920" s="10"/>
      <c r="JHN920" s="10"/>
      <c r="JHO920" s="10"/>
      <c r="JHP920" s="10"/>
      <c r="JHQ920" s="10"/>
      <c r="JHR920" s="10"/>
      <c r="JHS920" s="10"/>
      <c r="JHT920" s="10"/>
      <c r="JHU920" s="10"/>
      <c r="JHV920" s="10"/>
      <c r="JHW920" s="10"/>
      <c r="JHX920" s="10"/>
      <c r="JHY920" s="10"/>
      <c r="JHZ920" s="10"/>
      <c r="JIA920" s="10"/>
      <c r="JIB920" s="10"/>
      <c r="JIC920" s="10"/>
      <c r="JID920" s="10"/>
      <c r="JIE920" s="10"/>
      <c r="JIF920" s="10"/>
      <c r="JIG920" s="10"/>
      <c r="JIH920" s="10"/>
      <c r="JII920" s="10"/>
      <c r="JIJ920" s="10"/>
      <c r="JIK920" s="10"/>
      <c r="JIL920" s="10"/>
      <c r="JIM920" s="10"/>
      <c r="JIN920" s="10"/>
      <c r="JIO920" s="10"/>
      <c r="JIP920" s="10"/>
      <c r="JIQ920" s="10"/>
      <c r="JIR920" s="10"/>
      <c r="JIS920" s="10"/>
      <c r="JIT920" s="10"/>
      <c r="JIU920" s="10"/>
      <c r="JIV920" s="10"/>
      <c r="JIW920" s="10"/>
      <c r="JIX920" s="10"/>
      <c r="JIY920" s="10"/>
      <c r="JIZ920" s="10"/>
      <c r="JJA920" s="10"/>
      <c r="JJB920" s="10"/>
      <c r="JJC920" s="10"/>
      <c r="JJD920" s="10"/>
      <c r="JJE920" s="10"/>
      <c r="JJF920" s="10"/>
      <c r="JJG920" s="10"/>
      <c r="JJH920" s="10"/>
      <c r="JJI920" s="10"/>
      <c r="JJJ920" s="10"/>
      <c r="JJK920" s="10"/>
      <c r="JJL920" s="10"/>
      <c r="JJM920" s="10"/>
      <c r="JJN920" s="10"/>
      <c r="JJO920" s="10"/>
      <c r="JJP920" s="10"/>
      <c r="JJQ920" s="10"/>
      <c r="JJR920" s="10"/>
      <c r="JJS920" s="10"/>
      <c r="JJT920" s="10"/>
      <c r="JJU920" s="10"/>
      <c r="JJV920" s="10"/>
      <c r="JJW920" s="10"/>
      <c r="JJX920" s="10"/>
      <c r="JJY920" s="10"/>
      <c r="JJZ920" s="10"/>
      <c r="JKA920" s="10"/>
      <c r="JKB920" s="10"/>
      <c r="JKC920" s="10"/>
      <c r="JKD920" s="10"/>
      <c r="JKE920" s="10"/>
      <c r="JKF920" s="10"/>
      <c r="JKG920" s="10"/>
      <c r="JKH920" s="10"/>
      <c r="JKI920" s="10"/>
      <c r="JKJ920" s="10"/>
      <c r="JKK920" s="10"/>
      <c r="JKL920" s="10"/>
      <c r="JKM920" s="10"/>
      <c r="JKN920" s="10"/>
      <c r="JKO920" s="10"/>
      <c r="JKP920" s="10"/>
      <c r="JKQ920" s="10"/>
      <c r="JKR920" s="10"/>
      <c r="JKS920" s="10"/>
      <c r="JKT920" s="10"/>
      <c r="JKU920" s="10"/>
      <c r="JKV920" s="10"/>
      <c r="JKW920" s="10"/>
      <c r="JKX920" s="10"/>
      <c r="JKY920" s="10"/>
      <c r="JKZ920" s="10"/>
      <c r="JLA920" s="10"/>
      <c r="JLB920" s="10"/>
      <c r="JLC920" s="10"/>
      <c r="JLD920" s="10"/>
      <c r="JLE920" s="10"/>
      <c r="JLF920" s="10"/>
      <c r="JLG920" s="10"/>
      <c r="JLH920" s="10"/>
      <c r="JLI920" s="10"/>
      <c r="JLJ920" s="10"/>
      <c r="JLK920" s="10"/>
      <c r="JLL920" s="10"/>
      <c r="JLM920" s="10"/>
      <c r="JLN920" s="10"/>
      <c r="JLO920" s="10"/>
      <c r="JLP920" s="10"/>
      <c r="JLQ920" s="10"/>
      <c r="JLR920" s="10"/>
      <c r="JLS920" s="10"/>
      <c r="JLT920" s="10"/>
      <c r="JLU920" s="10"/>
      <c r="JLV920" s="10"/>
      <c r="JLW920" s="10"/>
      <c r="JLX920" s="10"/>
      <c r="JLY920" s="10"/>
      <c r="JLZ920" s="10"/>
      <c r="JMA920" s="10"/>
      <c r="JMB920" s="10"/>
      <c r="JMC920" s="10"/>
      <c r="JMD920" s="10"/>
      <c r="JME920" s="10"/>
      <c r="JMF920" s="10"/>
      <c r="JMG920" s="10"/>
      <c r="JMH920" s="10"/>
      <c r="JMI920" s="10"/>
      <c r="JMJ920" s="10"/>
      <c r="JMK920" s="10"/>
      <c r="JML920" s="10"/>
      <c r="JMM920" s="10"/>
      <c r="JMN920" s="10"/>
      <c r="JMO920" s="10"/>
      <c r="JMP920" s="10"/>
      <c r="JMQ920" s="10"/>
      <c r="JMR920" s="10"/>
      <c r="JMS920" s="10"/>
      <c r="JMT920" s="10"/>
      <c r="JMU920" s="10"/>
      <c r="JMV920" s="10"/>
      <c r="JMW920" s="10"/>
      <c r="JMX920" s="10"/>
      <c r="JMY920" s="10"/>
      <c r="JMZ920" s="10"/>
      <c r="JNA920" s="10"/>
      <c r="JNB920" s="10"/>
      <c r="JNC920" s="10"/>
      <c r="JND920" s="10"/>
      <c r="JNE920" s="10"/>
      <c r="JNF920" s="10"/>
      <c r="JNG920" s="10"/>
      <c r="JNH920" s="10"/>
      <c r="JNI920" s="10"/>
      <c r="JNJ920" s="10"/>
      <c r="JNK920" s="10"/>
      <c r="JNL920" s="10"/>
      <c r="JNM920" s="10"/>
      <c r="JNN920" s="10"/>
      <c r="JNO920" s="10"/>
      <c r="JNP920" s="10"/>
      <c r="JNQ920" s="10"/>
      <c r="JNR920" s="10"/>
      <c r="JNS920" s="10"/>
      <c r="JNT920" s="10"/>
      <c r="JNU920" s="10"/>
      <c r="JNV920" s="10"/>
      <c r="JNW920" s="10"/>
      <c r="JNX920" s="10"/>
      <c r="JNY920" s="10"/>
      <c r="JNZ920" s="10"/>
      <c r="JOA920" s="10"/>
      <c r="JOB920" s="10"/>
      <c r="JOC920" s="10"/>
      <c r="JOD920" s="10"/>
      <c r="JOE920" s="10"/>
      <c r="JOF920" s="10"/>
      <c r="JOG920" s="10"/>
      <c r="JOH920" s="10"/>
      <c r="JOI920" s="10"/>
      <c r="JOJ920" s="10"/>
      <c r="JOK920" s="10"/>
      <c r="JOL920" s="10"/>
      <c r="JOM920" s="10"/>
      <c r="JON920" s="10"/>
      <c r="JOO920" s="10"/>
      <c r="JOP920" s="10"/>
      <c r="JOQ920" s="10"/>
      <c r="JOR920" s="10"/>
      <c r="JOS920" s="10"/>
      <c r="JOT920" s="10"/>
      <c r="JOU920" s="10"/>
      <c r="JOV920" s="10"/>
      <c r="JOW920" s="10"/>
      <c r="JOX920" s="10"/>
      <c r="JOY920" s="10"/>
      <c r="JOZ920" s="10"/>
      <c r="JPA920" s="10"/>
      <c r="JPB920" s="10"/>
      <c r="JPC920" s="10"/>
      <c r="JPD920" s="10"/>
      <c r="JPE920" s="10"/>
      <c r="JPF920" s="10"/>
      <c r="JPG920" s="10"/>
      <c r="JPH920" s="10"/>
      <c r="JPI920" s="10"/>
      <c r="JPJ920" s="10"/>
      <c r="JPK920" s="10"/>
      <c r="JPL920" s="10"/>
      <c r="JPM920" s="10"/>
      <c r="JPN920" s="10"/>
      <c r="JPO920" s="10"/>
      <c r="JPP920" s="10"/>
      <c r="JPQ920" s="10"/>
      <c r="JPR920" s="10"/>
      <c r="JPS920" s="10"/>
      <c r="JPT920" s="10"/>
      <c r="JPU920" s="10"/>
      <c r="JPV920" s="10"/>
      <c r="JPW920" s="10"/>
      <c r="JPX920" s="10"/>
      <c r="JPY920" s="10"/>
      <c r="JPZ920" s="10"/>
      <c r="JQA920" s="10"/>
      <c r="JQB920" s="10"/>
      <c r="JQC920" s="10"/>
      <c r="JQD920" s="10"/>
      <c r="JQE920" s="10"/>
      <c r="JQF920" s="10"/>
      <c r="JQG920" s="10"/>
      <c r="JQH920" s="10"/>
      <c r="JQI920" s="10"/>
      <c r="JQJ920" s="10"/>
      <c r="JQK920" s="10"/>
      <c r="JQL920" s="10"/>
      <c r="JQM920" s="10"/>
      <c r="JQN920" s="10"/>
      <c r="JQO920" s="10"/>
      <c r="JQP920" s="10"/>
      <c r="JQQ920" s="10"/>
      <c r="JQR920" s="10"/>
      <c r="JQS920" s="10"/>
      <c r="JQT920" s="10"/>
      <c r="JQU920" s="10"/>
      <c r="JQV920" s="10"/>
      <c r="JQW920" s="10"/>
      <c r="JQX920" s="10"/>
      <c r="JQY920" s="10"/>
      <c r="JQZ920" s="10"/>
      <c r="JRA920" s="10"/>
      <c r="JRB920" s="10"/>
      <c r="JRC920" s="10"/>
      <c r="JRD920" s="10"/>
      <c r="JRE920" s="10"/>
      <c r="JRF920" s="10"/>
      <c r="JRG920" s="10"/>
      <c r="JRH920" s="10"/>
      <c r="JRI920" s="10"/>
      <c r="JRJ920" s="10"/>
      <c r="JRK920" s="10"/>
      <c r="JRL920" s="10"/>
      <c r="JRM920" s="10"/>
      <c r="JRN920" s="10"/>
      <c r="JRO920" s="10"/>
      <c r="JRP920" s="10"/>
      <c r="JRQ920" s="10"/>
      <c r="JRR920" s="10"/>
      <c r="JRS920" s="10"/>
      <c r="JRT920" s="10"/>
      <c r="JRU920" s="10"/>
      <c r="JRV920" s="10"/>
      <c r="JRW920" s="10"/>
      <c r="JRX920" s="10"/>
      <c r="JRY920" s="10"/>
      <c r="JRZ920" s="10"/>
      <c r="JSA920" s="10"/>
      <c r="JSB920" s="10"/>
      <c r="JSC920" s="10"/>
      <c r="JSD920" s="10"/>
      <c r="JSE920" s="10"/>
      <c r="JSF920" s="10"/>
      <c r="JSG920" s="10"/>
      <c r="JSH920" s="10"/>
      <c r="JSI920" s="10"/>
      <c r="JSJ920" s="10"/>
      <c r="JSK920" s="10"/>
      <c r="JSL920" s="10"/>
      <c r="JSM920" s="10"/>
      <c r="JSN920" s="10"/>
      <c r="JSO920" s="10"/>
      <c r="JSP920" s="10"/>
      <c r="JSQ920" s="10"/>
      <c r="JSR920" s="10"/>
      <c r="JSS920" s="10"/>
      <c r="JST920" s="10"/>
      <c r="JSU920" s="10"/>
      <c r="JSV920" s="10"/>
      <c r="JSW920" s="10"/>
      <c r="JSX920" s="10"/>
      <c r="JSY920" s="10"/>
      <c r="JSZ920" s="10"/>
      <c r="JTA920" s="10"/>
      <c r="JTB920" s="10"/>
      <c r="JTC920" s="10"/>
      <c r="JTD920" s="10"/>
      <c r="JTE920" s="10"/>
      <c r="JTF920" s="10"/>
      <c r="JTG920" s="10"/>
      <c r="JTH920" s="10"/>
      <c r="JTI920" s="10"/>
      <c r="JTJ920" s="10"/>
      <c r="JTK920" s="10"/>
      <c r="JTL920" s="10"/>
      <c r="JTM920" s="10"/>
      <c r="JTN920" s="10"/>
      <c r="JTO920" s="10"/>
      <c r="JTP920" s="10"/>
      <c r="JTQ920" s="10"/>
      <c r="JTR920" s="10"/>
      <c r="JTS920" s="10"/>
      <c r="JTT920" s="10"/>
      <c r="JTU920" s="10"/>
      <c r="JTV920" s="10"/>
      <c r="JTW920" s="10"/>
      <c r="JTX920" s="10"/>
      <c r="JTY920" s="10"/>
      <c r="JTZ920" s="10"/>
      <c r="JUA920" s="10"/>
      <c r="JUB920" s="10"/>
      <c r="JUC920" s="10"/>
      <c r="JUD920" s="10"/>
      <c r="JUE920" s="10"/>
      <c r="JUF920" s="10"/>
      <c r="JUG920" s="10"/>
      <c r="JUH920" s="10"/>
      <c r="JUI920" s="10"/>
      <c r="JUJ920" s="10"/>
      <c r="JUK920" s="10"/>
      <c r="JUL920" s="10"/>
      <c r="JUM920" s="10"/>
      <c r="JUN920" s="10"/>
      <c r="JUO920" s="10"/>
      <c r="JUP920" s="10"/>
      <c r="JUQ920" s="10"/>
      <c r="JUR920" s="10"/>
      <c r="JUS920" s="10"/>
      <c r="JUT920" s="10"/>
      <c r="JUU920" s="10"/>
      <c r="JUV920" s="10"/>
      <c r="JUW920" s="10"/>
      <c r="JUX920" s="10"/>
      <c r="JUY920" s="10"/>
      <c r="JUZ920" s="10"/>
      <c r="JVA920" s="10"/>
      <c r="JVB920" s="10"/>
      <c r="JVC920" s="10"/>
      <c r="JVD920" s="10"/>
      <c r="JVE920" s="10"/>
      <c r="JVF920" s="10"/>
      <c r="JVG920" s="10"/>
      <c r="JVH920" s="10"/>
      <c r="JVI920" s="10"/>
      <c r="JVJ920" s="10"/>
      <c r="JVK920" s="10"/>
      <c r="JVL920" s="10"/>
      <c r="JVM920" s="10"/>
      <c r="JVN920" s="10"/>
      <c r="JVO920" s="10"/>
      <c r="JVP920" s="10"/>
      <c r="JVQ920" s="10"/>
      <c r="JVR920" s="10"/>
      <c r="JVS920" s="10"/>
      <c r="JVT920" s="10"/>
      <c r="JVU920" s="10"/>
      <c r="JVV920" s="10"/>
      <c r="JVW920" s="10"/>
      <c r="JVX920" s="10"/>
      <c r="JVY920" s="10"/>
      <c r="JVZ920" s="10"/>
      <c r="JWA920" s="10"/>
      <c r="JWB920" s="10"/>
      <c r="JWC920" s="10"/>
      <c r="JWD920" s="10"/>
      <c r="JWE920" s="10"/>
      <c r="JWF920" s="10"/>
      <c r="JWG920" s="10"/>
      <c r="JWH920" s="10"/>
      <c r="JWI920" s="10"/>
      <c r="JWJ920" s="10"/>
      <c r="JWK920" s="10"/>
      <c r="JWL920" s="10"/>
      <c r="JWM920" s="10"/>
      <c r="JWN920" s="10"/>
      <c r="JWO920" s="10"/>
      <c r="JWP920" s="10"/>
      <c r="JWQ920" s="10"/>
      <c r="JWR920" s="10"/>
      <c r="JWS920" s="10"/>
      <c r="JWT920" s="10"/>
      <c r="JWU920" s="10"/>
      <c r="JWV920" s="10"/>
      <c r="JWW920" s="10"/>
      <c r="JWX920" s="10"/>
      <c r="JWY920" s="10"/>
      <c r="JWZ920" s="10"/>
      <c r="JXA920" s="10"/>
      <c r="JXB920" s="10"/>
      <c r="JXC920" s="10"/>
      <c r="JXD920" s="10"/>
      <c r="JXE920" s="10"/>
      <c r="JXF920" s="10"/>
      <c r="JXG920" s="10"/>
      <c r="JXH920" s="10"/>
      <c r="JXI920" s="10"/>
      <c r="JXJ920" s="10"/>
      <c r="JXK920" s="10"/>
      <c r="JXL920" s="10"/>
      <c r="JXM920" s="10"/>
      <c r="JXN920" s="10"/>
      <c r="JXO920" s="10"/>
      <c r="JXP920" s="10"/>
      <c r="JXQ920" s="10"/>
      <c r="JXR920" s="10"/>
      <c r="JXS920" s="10"/>
      <c r="JXT920" s="10"/>
      <c r="JXU920" s="10"/>
      <c r="JXV920" s="10"/>
      <c r="JXW920" s="10"/>
      <c r="JXX920" s="10"/>
      <c r="JXY920" s="10"/>
      <c r="JXZ920" s="10"/>
      <c r="JYA920" s="10"/>
      <c r="JYB920" s="10"/>
      <c r="JYC920" s="10"/>
      <c r="JYD920" s="10"/>
      <c r="JYE920" s="10"/>
      <c r="JYF920" s="10"/>
      <c r="JYG920" s="10"/>
      <c r="JYH920" s="10"/>
      <c r="JYI920" s="10"/>
      <c r="JYJ920" s="10"/>
      <c r="JYK920" s="10"/>
      <c r="JYL920" s="10"/>
      <c r="JYM920" s="10"/>
      <c r="JYN920" s="10"/>
      <c r="JYO920" s="10"/>
      <c r="JYP920" s="10"/>
      <c r="JYQ920" s="10"/>
      <c r="JYR920" s="10"/>
      <c r="JYS920" s="10"/>
      <c r="JYT920" s="10"/>
      <c r="JYU920" s="10"/>
      <c r="JYV920" s="10"/>
      <c r="JYW920" s="10"/>
      <c r="JYX920" s="10"/>
      <c r="JYY920" s="10"/>
      <c r="JYZ920" s="10"/>
      <c r="JZA920" s="10"/>
      <c r="JZB920" s="10"/>
      <c r="JZC920" s="10"/>
      <c r="JZD920" s="10"/>
      <c r="JZE920" s="10"/>
      <c r="JZF920" s="10"/>
      <c r="JZG920" s="10"/>
      <c r="JZH920" s="10"/>
      <c r="JZI920" s="10"/>
      <c r="JZJ920" s="10"/>
      <c r="JZK920" s="10"/>
      <c r="JZL920" s="10"/>
      <c r="JZM920" s="10"/>
      <c r="JZN920" s="10"/>
      <c r="JZO920" s="10"/>
      <c r="JZP920" s="10"/>
      <c r="JZQ920" s="10"/>
      <c r="JZR920" s="10"/>
      <c r="JZS920" s="10"/>
      <c r="JZT920" s="10"/>
      <c r="JZU920" s="10"/>
      <c r="JZV920" s="10"/>
      <c r="JZW920" s="10"/>
      <c r="JZX920" s="10"/>
      <c r="JZY920" s="10"/>
      <c r="JZZ920" s="10"/>
      <c r="KAA920" s="10"/>
      <c r="KAB920" s="10"/>
      <c r="KAC920" s="10"/>
      <c r="KAD920" s="10"/>
      <c r="KAE920" s="10"/>
      <c r="KAF920" s="10"/>
      <c r="KAG920" s="10"/>
      <c r="KAH920" s="10"/>
      <c r="KAI920" s="10"/>
      <c r="KAJ920" s="10"/>
      <c r="KAK920" s="10"/>
      <c r="KAL920" s="10"/>
      <c r="KAM920" s="10"/>
      <c r="KAN920" s="10"/>
      <c r="KAO920" s="10"/>
      <c r="KAP920" s="10"/>
      <c r="KAQ920" s="10"/>
      <c r="KAR920" s="10"/>
      <c r="KAS920" s="10"/>
      <c r="KAT920" s="10"/>
      <c r="KAU920" s="10"/>
      <c r="KAV920" s="10"/>
      <c r="KAW920" s="10"/>
      <c r="KAX920" s="10"/>
      <c r="KAY920" s="10"/>
      <c r="KAZ920" s="10"/>
      <c r="KBA920" s="10"/>
      <c r="KBB920" s="10"/>
      <c r="KBC920" s="10"/>
      <c r="KBD920" s="10"/>
      <c r="KBE920" s="10"/>
      <c r="KBF920" s="10"/>
      <c r="KBG920" s="10"/>
      <c r="KBH920" s="10"/>
      <c r="KBI920" s="10"/>
      <c r="KBJ920" s="10"/>
      <c r="KBK920" s="10"/>
      <c r="KBL920" s="10"/>
      <c r="KBM920" s="10"/>
      <c r="KBN920" s="10"/>
      <c r="KBO920" s="10"/>
      <c r="KBP920" s="10"/>
      <c r="KBQ920" s="10"/>
      <c r="KBR920" s="10"/>
      <c r="KBS920" s="10"/>
      <c r="KBT920" s="10"/>
      <c r="KBU920" s="10"/>
      <c r="KBV920" s="10"/>
      <c r="KBW920" s="10"/>
      <c r="KBX920" s="10"/>
      <c r="KBY920" s="10"/>
      <c r="KBZ920" s="10"/>
      <c r="KCA920" s="10"/>
      <c r="KCB920" s="10"/>
      <c r="KCC920" s="10"/>
      <c r="KCD920" s="10"/>
      <c r="KCE920" s="10"/>
      <c r="KCF920" s="10"/>
      <c r="KCG920" s="10"/>
      <c r="KCH920" s="10"/>
      <c r="KCI920" s="10"/>
      <c r="KCJ920" s="10"/>
      <c r="KCK920" s="10"/>
      <c r="KCL920" s="10"/>
      <c r="KCM920" s="10"/>
      <c r="KCN920" s="10"/>
      <c r="KCO920" s="10"/>
      <c r="KCP920" s="10"/>
      <c r="KCQ920" s="10"/>
      <c r="KCR920" s="10"/>
      <c r="KCS920" s="10"/>
      <c r="KCT920" s="10"/>
      <c r="KCU920" s="10"/>
      <c r="KCV920" s="10"/>
      <c r="KCW920" s="10"/>
      <c r="KCX920" s="10"/>
      <c r="KCY920" s="10"/>
      <c r="KCZ920" s="10"/>
      <c r="KDA920" s="10"/>
      <c r="KDB920" s="10"/>
      <c r="KDC920" s="10"/>
      <c r="KDD920" s="10"/>
      <c r="KDE920" s="10"/>
      <c r="KDF920" s="10"/>
      <c r="KDG920" s="10"/>
      <c r="KDH920" s="10"/>
      <c r="KDI920" s="10"/>
      <c r="KDJ920" s="10"/>
      <c r="KDK920" s="10"/>
      <c r="KDL920" s="10"/>
      <c r="KDM920" s="10"/>
      <c r="KDN920" s="10"/>
      <c r="KDO920" s="10"/>
      <c r="KDP920" s="10"/>
      <c r="KDQ920" s="10"/>
      <c r="KDR920" s="10"/>
      <c r="KDS920" s="10"/>
      <c r="KDT920" s="10"/>
      <c r="KDU920" s="10"/>
      <c r="KDV920" s="10"/>
      <c r="KDW920" s="10"/>
      <c r="KDX920" s="10"/>
      <c r="KDY920" s="10"/>
      <c r="KDZ920" s="10"/>
      <c r="KEA920" s="10"/>
      <c r="KEB920" s="10"/>
      <c r="KEC920" s="10"/>
      <c r="KED920" s="10"/>
      <c r="KEE920" s="10"/>
      <c r="KEF920" s="10"/>
      <c r="KEG920" s="10"/>
      <c r="KEH920" s="10"/>
      <c r="KEI920" s="10"/>
      <c r="KEJ920" s="10"/>
      <c r="KEK920" s="10"/>
      <c r="KEL920" s="10"/>
      <c r="KEM920" s="10"/>
      <c r="KEN920" s="10"/>
      <c r="KEO920" s="10"/>
      <c r="KEP920" s="10"/>
      <c r="KEQ920" s="10"/>
      <c r="KER920" s="10"/>
      <c r="KES920" s="10"/>
      <c r="KET920" s="10"/>
      <c r="KEU920" s="10"/>
      <c r="KEV920" s="10"/>
      <c r="KEW920" s="10"/>
      <c r="KEX920" s="10"/>
      <c r="KEY920" s="10"/>
      <c r="KEZ920" s="10"/>
      <c r="KFA920" s="10"/>
      <c r="KFB920" s="10"/>
      <c r="KFC920" s="10"/>
      <c r="KFD920" s="10"/>
      <c r="KFE920" s="10"/>
      <c r="KFF920" s="10"/>
      <c r="KFG920" s="10"/>
      <c r="KFH920" s="10"/>
      <c r="KFI920" s="10"/>
      <c r="KFJ920" s="10"/>
      <c r="KFK920" s="10"/>
      <c r="KFL920" s="10"/>
      <c r="KFM920" s="10"/>
      <c r="KFN920" s="10"/>
      <c r="KFO920" s="10"/>
      <c r="KFP920" s="10"/>
      <c r="KFQ920" s="10"/>
      <c r="KFR920" s="10"/>
      <c r="KFS920" s="10"/>
      <c r="KFT920" s="10"/>
      <c r="KFU920" s="10"/>
      <c r="KFV920" s="10"/>
      <c r="KFW920" s="10"/>
      <c r="KFX920" s="10"/>
      <c r="KFY920" s="10"/>
      <c r="KFZ920" s="10"/>
      <c r="KGA920" s="10"/>
      <c r="KGB920" s="10"/>
      <c r="KGC920" s="10"/>
      <c r="KGD920" s="10"/>
      <c r="KGE920" s="10"/>
      <c r="KGF920" s="10"/>
      <c r="KGG920" s="10"/>
      <c r="KGH920" s="10"/>
      <c r="KGI920" s="10"/>
      <c r="KGJ920" s="10"/>
      <c r="KGK920" s="10"/>
      <c r="KGL920" s="10"/>
      <c r="KGM920" s="10"/>
      <c r="KGN920" s="10"/>
      <c r="KGO920" s="10"/>
      <c r="KGP920" s="10"/>
      <c r="KGQ920" s="10"/>
      <c r="KGR920" s="10"/>
      <c r="KGS920" s="10"/>
      <c r="KGT920" s="10"/>
      <c r="KGU920" s="10"/>
      <c r="KGV920" s="10"/>
      <c r="KGW920" s="10"/>
      <c r="KGX920" s="10"/>
      <c r="KGY920" s="10"/>
      <c r="KGZ920" s="10"/>
      <c r="KHA920" s="10"/>
      <c r="KHB920" s="10"/>
      <c r="KHC920" s="10"/>
      <c r="KHD920" s="10"/>
      <c r="KHE920" s="10"/>
      <c r="KHF920" s="10"/>
      <c r="KHG920" s="10"/>
      <c r="KHH920" s="10"/>
      <c r="KHI920" s="10"/>
      <c r="KHJ920" s="10"/>
      <c r="KHK920" s="10"/>
      <c r="KHL920" s="10"/>
      <c r="KHM920" s="10"/>
      <c r="KHN920" s="10"/>
      <c r="KHO920" s="10"/>
      <c r="KHP920" s="10"/>
      <c r="KHQ920" s="10"/>
      <c r="KHR920" s="10"/>
      <c r="KHS920" s="10"/>
      <c r="KHT920" s="10"/>
      <c r="KHU920" s="10"/>
      <c r="KHV920" s="10"/>
      <c r="KHW920" s="10"/>
      <c r="KHX920" s="10"/>
      <c r="KHY920" s="10"/>
      <c r="KHZ920" s="10"/>
      <c r="KIA920" s="10"/>
      <c r="KIB920" s="10"/>
      <c r="KIC920" s="10"/>
      <c r="KID920" s="10"/>
      <c r="KIE920" s="10"/>
      <c r="KIF920" s="10"/>
      <c r="KIG920" s="10"/>
      <c r="KIH920" s="10"/>
      <c r="KII920" s="10"/>
      <c r="KIJ920" s="10"/>
      <c r="KIK920" s="10"/>
      <c r="KIL920" s="10"/>
      <c r="KIM920" s="10"/>
      <c r="KIN920" s="10"/>
      <c r="KIO920" s="10"/>
      <c r="KIP920" s="10"/>
      <c r="KIQ920" s="10"/>
      <c r="KIR920" s="10"/>
      <c r="KIS920" s="10"/>
      <c r="KIT920" s="10"/>
      <c r="KIU920" s="10"/>
      <c r="KIV920" s="10"/>
      <c r="KIW920" s="10"/>
      <c r="KIX920" s="10"/>
      <c r="KIY920" s="10"/>
      <c r="KIZ920" s="10"/>
      <c r="KJA920" s="10"/>
      <c r="KJB920" s="10"/>
      <c r="KJC920" s="10"/>
      <c r="KJD920" s="10"/>
      <c r="KJE920" s="10"/>
      <c r="KJF920" s="10"/>
      <c r="KJG920" s="10"/>
      <c r="KJH920" s="10"/>
      <c r="KJI920" s="10"/>
      <c r="KJJ920" s="10"/>
      <c r="KJK920" s="10"/>
      <c r="KJL920" s="10"/>
      <c r="KJM920" s="10"/>
      <c r="KJN920" s="10"/>
      <c r="KJO920" s="10"/>
      <c r="KJP920" s="10"/>
      <c r="KJQ920" s="10"/>
      <c r="KJR920" s="10"/>
      <c r="KJS920" s="10"/>
      <c r="KJT920" s="10"/>
      <c r="KJU920" s="10"/>
      <c r="KJV920" s="10"/>
      <c r="KJW920" s="10"/>
      <c r="KJX920" s="10"/>
      <c r="KJY920" s="10"/>
      <c r="KJZ920" s="10"/>
      <c r="KKA920" s="10"/>
      <c r="KKB920" s="10"/>
      <c r="KKC920" s="10"/>
      <c r="KKD920" s="10"/>
      <c r="KKE920" s="10"/>
      <c r="KKF920" s="10"/>
      <c r="KKG920" s="10"/>
      <c r="KKH920" s="10"/>
      <c r="KKI920" s="10"/>
      <c r="KKJ920" s="10"/>
      <c r="KKK920" s="10"/>
      <c r="KKL920" s="10"/>
      <c r="KKM920" s="10"/>
      <c r="KKN920" s="10"/>
      <c r="KKO920" s="10"/>
      <c r="KKP920" s="10"/>
      <c r="KKQ920" s="10"/>
      <c r="KKR920" s="10"/>
      <c r="KKS920" s="10"/>
      <c r="KKT920" s="10"/>
      <c r="KKU920" s="10"/>
      <c r="KKV920" s="10"/>
      <c r="KKW920" s="10"/>
      <c r="KKX920" s="10"/>
      <c r="KKY920" s="10"/>
      <c r="KKZ920" s="10"/>
      <c r="KLA920" s="10"/>
      <c r="KLB920" s="10"/>
      <c r="KLC920" s="10"/>
      <c r="KLD920" s="10"/>
      <c r="KLE920" s="10"/>
      <c r="KLF920" s="10"/>
      <c r="KLG920" s="10"/>
      <c r="KLH920" s="10"/>
      <c r="KLI920" s="10"/>
      <c r="KLJ920" s="10"/>
      <c r="KLK920" s="10"/>
      <c r="KLL920" s="10"/>
      <c r="KLM920" s="10"/>
      <c r="KLN920" s="10"/>
      <c r="KLO920" s="10"/>
      <c r="KLP920" s="10"/>
      <c r="KLQ920" s="10"/>
      <c r="KLR920" s="10"/>
      <c r="KLS920" s="10"/>
      <c r="KLT920" s="10"/>
      <c r="KLU920" s="10"/>
      <c r="KLV920" s="10"/>
      <c r="KLW920" s="10"/>
      <c r="KLX920" s="10"/>
      <c r="KLY920" s="10"/>
      <c r="KLZ920" s="10"/>
      <c r="KMA920" s="10"/>
      <c r="KMB920" s="10"/>
      <c r="KMC920" s="10"/>
      <c r="KMD920" s="10"/>
      <c r="KME920" s="10"/>
      <c r="KMF920" s="10"/>
      <c r="KMG920" s="10"/>
      <c r="KMH920" s="10"/>
      <c r="KMI920" s="10"/>
      <c r="KMJ920" s="10"/>
      <c r="KMK920" s="10"/>
      <c r="KML920" s="10"/>
      <c r="KMM920" s="10"/>
      <c r="KMN920" s="10"/>
      <c r="KMO920" s="10"/>
      <c r="KMP920" s="10"/>
      <c r="KMQ920" s="10"/>
      <c r="KMR920" s="10"/>
      <c r="KMS920" s="10"/>
      <c r="KMT920" s="10"/>
      <c r="KMU920" s="10"/>
      <c r="KMV920" s="10"/>
      <c r="KMW920" s="10"/>
      <c r="KMX920" s="10"/>
      <c r="KMY920" s="10"/>
      <c r="KMZ920" s="10"/>
      <c r="KNA920" s="10"/>
      <c r="KNB920" s="10"/>
      <c r="KNC920" s="10"/>
      <c r="KND920" s="10"/>
      <c r="KNE920" s="10"/>
      <c r="KNF920" s="10"/>
      <c r="KNG920" s="10"/>
      <c r="KNH920" s="10"/>
      <c r="KNI920" s="10"/>
      <c r="KNJ920" s="10"/>
      <c r="KNK920" s="10"/>
      <c r="KNL920" s="10"/>
      <c r="KNM920" s="10"/>
      <c r="KNN920" s="10"/>
      <c r="KNO920" s="10"/>
      <c r="KNP920" s="10"/>
      <c r="KNQ920" s="10"/>
      <c r="KNR920" s="10"/>
      <c r="KNS920" s="10"/>
      <c r="KNT920" s="10"/>
      <c r="KNU920" s="10"/>
      <c r="KNV920" s="10"/>
      <c r="KNW920" s="10"/>
      <c r="KNX920" s="10"/>
      <c r="KNY920" s="10"/>
      <c r="KNZ920" s="10"/>
      <c r="KOA920" s="10"/>
      <c r="KOB920" s="10"/>
      <c r="KOC920" s="10"/>
      <c r="KOD920" s="10"/>
      <c r="KOE920" s="10"/>
      <c r="KOF920" s="10"/>
      <c r="KOG920" s="10"/>
      <c r="KOH920" s="10"/>
      <c r="KOI920" s="10"/>
      <c r="KOJ920" s="10"/>
      <c r="KOK920" s="10"/>
      <c r="KOL920" s="10"/>
      <c r="KOM920" s="10"/>
      <c r="KON920" s="10"/>
      <c r="KOO920" s="10"/>
      <c r="KOP920" s="10"/>
      <c r="KOQ920" s="10"/>
      <c r="KOR920" s="10"/>
      <c r="KOS920" s="10"/>
      <c r="KOT920" s="10"/>
      <c r="KOU920" s="10"/>
      <c r="KOV920" s="10"/>
      <c r="KOW920" s="10"/>
      <c r="KOX920" s="10"/>
      <c r="KOY920" s="10"/>
      <c r="KOZ920" s="10"/>
      <c r="KPA920" s="10"/>
      <c r="KPB920" s="10"/>
      <c r="KPC920" s="10"/>
      <c r="KPD920" s="10"/>
      <c r="KPE920" s="10"/>
      <c r="KPF920" s="10"/>
      <c r="KPG920" s="10"/>
      <c r="KPH920" s="10"/>
      <c r="KPI920" s="10"/>
      <c r="KPJ920" s="10"/>
      <c r="KPK920" s="10"/>
      <c r="KPL920" s="10"/>
      <c r="KPM920" s="10"/>
      <c r="KPN920" s="10"/>
      <c r="KPO920" s="10"/>
      <c r="KPP920" s="10"/>
      <c r="KPQ920" s="10"/>
      <c r="KPR920" s="10"/>
      <c r="KPS920" s="10"/>
      <c r="KPT920" s="10"/>
      <c r="KPU920" s="10"/>
      <c r="KPV920" s="10"/>
      <c r="KPW920" s="10"/>
      <c r="KPX920" s="10"/>
      <c r="KPY920" s="10"/>
      <c r="KPZ920" s="10"/>
      <c r="KQA920" s="10"/>
      <c r="KQB920" s="10"/>
      <c r="KQC920" s="10"/>
      <c r="KQD920" s="10"/>
      <c r="KQE920" s="10"/>
      <c r="KQF920" s="10"/>
      <c r="KQG920" s="10"/>
      <c r="KQH920" s="10"/>
      <c r="KQI920" s="10"/>
      <c r="KQJ920" s="10"/>
      <c r="KQK920" s="10"/>
      <c r="KQL920" s="10"/>
      <c r="KQM920" s="10"/>
      <c r="KQN920" s="10"/>
      <c r="KQO920" s="10"/>
      <c r="KQP920" s="10"/>
      <c r="KQQ920" s="10"/>
      <c r="KQR920" s="10"/>
      <c r="KQS920" s="10"/>
      <c r="KQT920" s="10"/>
      <c r="KQU920" s="10"/>
      <c r="KQV920" s="10"/>
      <c r="KQW920" s="10"/>
      <c r="KQX920" s="10"/>
      <c r="KQY920" s="10"/>
      <c r="KQZ920" s="10"/>
      <c r="KRA920" s="10"/>
      <c r="KRB920" s="10"/>
      <c r="KRC920" s="10"/>
      <c r="KRD920" s="10"/>
      <c r="KRE920" s="10"/>
      <c r="KRF920" s="10"/>
      <c r="KRG920" s="10"/>
      <c r="KRH920" s="10"/>
      <c r="KRI920" s="10"/>
      <c r="KRJ920" s="10"/>
      <c r="KRK920" s="10"/>
      <c r="KRL920" s="10"/>
      <c r="KRM920" s="10"/>
      <c r="KRN920" s="10"/>
      <c r="KRO920" s="10"/>
      <c r="KRP920" s="10"/>
      <c r="KRQ920" s="10"/>
      <c r="KRR920" s="10"/>
      <c r="KRS920" s="10"/>
      <c r="KRT920" s="10"/>
      <c r="KRU920" s="10"/>
      <c r="KRV920" s="10"/>
      <c r="KRW920" s="10"/>
      <c r="KRX920" s="10"/>
      <c r="KRY920" s="10"/>
      <c r="KRZ920" s="10"/>
      <c r="KSA920" s="10"/>
      <c r="KSB920" s="10"/>
      <c r="KSC920" s="10"/>
      <c r="KSD920" s="10"/>
      <c r="KSE920" s="10"/>
      <c r="KSF920" s="10"/>
      <c r="KSG920" s="10"/>
      <c r="KSH920" s="10"/>
      <c r="KSI920" s="10"/>
      <c r="KSJ920" s="10"/>
      <c r="KSK920" s="10"/>
      <c r="KSL920" s="10"/>
      <c r="KSM920" s="10"/>
      <c r="KSN920" s="10"/>
      <c r="KSO920" s="10"/>
      <c r="KSP920" s="10"/>
      <c r="KSQ920" s="10"/>
      <c r="KSR920" s="10"/>
      <c r="KSS920" s="10"/>
      <c r="KST920" s="10"/>
      <c r="KSU920" s="10"/>
      <c r="KSV920" s="10"/>
      <c r="KSW920" s="10"/>
      <c r="KSX920" s="10"/>
      <c r="KSY920" s="10"/>
      <c r="KSZ920" s="10"/>
      <c r="KTA920" s="10"/>
      <c r="KTB920" s="10"/>
      <c r="KTC920" s="10"/>
      <c r="KTD920" s="10"/>
      <c r="KTE920" s="10"/>
      <c r="KTF920" s="10"/>
      <c r="KTG920" s="10"/>
      <c r="KTH920" s="10"/>
      <c r="KTI920" s="10"/>
      <c r="KTJ920" s="10"/>
      <c r="KTK920" s="10"/>
      <c r="KTL920" s="10"/>
      <c r="KTM920" s="10"/>
      <c r="KTN920" s="10"/>
      <c r="KTO920" s="10"/>
      <c r="KTP920" s="10"/>
      <c r="KTQ920" s="10"/>
      <c r="KTR920" s="10"/>
      <c r="KTS920" s="10"/>
      <c r="KTT920" s="10"/>
      <c r="KTU920" s="10"/>
      <c r="KTV920" s="10"/>
      <c r="KTW920" s="10"/>
      <c r="KTX920" s="10"/>
      <c r="KTY920" s="10"/>
      <c r="KTZ920" s="10"/>
      <c r="KUA920" s="10"/>
      <c r="KUB920" s="10"/>
      <c r="KUC920" s="10"/>
      <c r="KUD920" s="10"/>
      <c r="KUE920" s="10"/>
      <c r="KUF920" s="10"/>
      <c r="KUG920" s="10"/>
      <c r="KUH920" s="10"/>
      <c r="KUI920" s="10"/>
      <c r="KUJ920" s="10"/>
      <c r="KUK920" s="10"/>
      <c r="KUL920" s="10"/>
      <c r="KUM920" s="10"/>
      <c r="KUN920" s="10"/>
      <c r="KUO920" s="10"/>
      <c r="KUP920" s="10"/>
      <c r="KUQ920" s="10"/>
      <c r="KUR920" s="10"/>
      <c r="KUS920" s="10"/>
      <c r="KUT920" s="10"/>
      <c r="KUU920" s="10"/>
      <c r="KUV920" s="10"/>
      <c r="KUW920" s="10"/>
      <c r="KUX920" s="10"/>
      <c r="KUY920" s="10"/>
      <c r="KUZ920" s="10"/>
      <c r="KVA920" s="10"/>
      <c r="KVB920" s="10"/>
      <c r="KVC920" s="10"/>
      <c r="KVD920" s="10"/>
      <c r="KVE920" s="10"/>
      <c r="KVF920" s="10"/>
      <c r="KVG920" s="10"/>
      <c r="KVH920" s="10"/>
      <c r="KVI920" s="10"/>
      <c r="KVJ920" s="10"/>
      <c r="KVK920" s="10"/>
      <c r="KVL920" s="10"/>
      <c r="KVM920" s="10"/>
      <c r="KVN920" s="10"/>
      <c r="KVO920" s="10"/>
      <c r="KVP920" s="10"/>
      <c r="KVQ920" s="10"/>
      <c r="KVR920" s="10"/>
      <c r="KVS920" s="10"/>
      <c r="KVT920" s="10"/>
      <c r="KVU920" s="10"/>
      <c r="KVV920" s="10"/>
      <c r="KVW920" s="10"/>
      <c r="KVX920" s="10"/>
      <c r="KVY920" s="10"/>
      <c r="KVZ920" s="10"/>
      <c r="KWA920" s="10"/>
      <c r="KWB920" s="10"/>
      <c r="KWC920" s="10"/>
      <c r="KWD920" s="10"/>
      <c r="KWE920" s="10"/>
      <c r="KWF920" s="10"/>
      <c r="KWG920" s="10"/>
      <c r="KWH920" s="10"/>
      <c r="KWI920" s="10"/>
      <c r="KWJ920" s="10"/>
      <c r="KWK920" s="10"/>
      <c r="KWL920" s="10"/>
      <c r="KWM920" s="10"/>
      <c r="KWN920" s="10"/>
      <c r="KWO920" s="10"/>
      <c r="KWP920" s="10"/>
      <c r="KWQ920" s="10"/>
      <c r="KWR920" s="10"/>
      <c r="KWS920" s="10"/>
      <c r="KWT920" s="10"/>
      <c r="KWU920" s="10"/>
      <c r="KWV920" s="10"/>
      <c r="KWW920" s="10"/>
      <c r="KWX920" s="10"/>
      <c r="KWY920" s="10"/>
      <c r="KWZ920" s="10"/>
      <c r="KXA920" s="10"/>
      <c r="KXB920" s="10"/>
      <c r="KXC920" s="10"/>
      <c r="KXD920" s="10"/>
      <c r="KXE920" s="10"/>
      <c r="KXF920" s="10"/>
      <c r="KXG920" s="10"/>
      <c r="KXH920" s="10"/>
      <c r="KXI920" s="10"/>
      <c r="KXJ920" s="10"/>
      <c r="KXK920" s="10"/>
      <c r="KXL920" s="10"/>
      <c r="KXM920" s="10"/>
      <c r="KXN920" s="10"/>
      <c r="KXO920" s="10"/>
      <c r="KXP920" s="10"/>
      <c r="KXQ920" s="10"/>
      <c r="KXR920" s="10"/>
      <c r="KXS920" s="10"/>
      <c r="KXT920" s="10"/>
      <c r="KXU920" s="10"/>
      <c r="KXV920" s="10"/>
      <c r="KXW920" s="10"/>
      <c r="KXX920" s="10"/>
      <c r="KXY920" s="10"/>
      <c r="KXZ920" s="10"/>
      <c r="KYA920" s="10"/>
      <c r="KYB920" s="10"/>
      <c r="KYC920" s="10"/>
      <c r="KYD920" s="10"/>
      <c r="KYE920" s="10"/>
      <c r="KYF920" s="10"/>
      <c r="KYG920" s="10"/>
      <c r="KYH920" s="10"/>
      <c r="KYI920" s="10"/>
      <c r="KYJ920" s="10"/>
      <c r="KYK920" s="10"/>
      <c r="KYL920" s="10"/>
      <c r="KYM920" s="10"/>
      <c r="KYN920" s="10"/>
      <c r="KYO920" s="10"/>
      <c r="KYP920" s="10"/>
      <c r="KYQ920" s="10"/>
      <c r="KYR920" s="10"/>
      <c r="KYS920" s="10"/>
      <c r="KYT920" s="10"/>
      <c r="KYU920" s="10"/>
      <c r="KYV920" s="10"/>
      <c r="KYW920" s="10"/>
      <c r="KYX920" s="10"/>
      <c r="KYY920" s="10"/>
      <c r="KYZ920" s="10"/>
      <c r="KZA920" s="10"/>
      <c r="KZB920" s="10"/>
      <c r="KZC920" s="10"/>
      <c r="KZD920" s="10"/>
      <c r="KZE920" s="10"/>
      <c r="KZF920" s="10"/>
      <c r="KZG920" s="10"/>
      <c r="KZH920" s="10"/>
      <c r="KZI920" s="10"/>
      <c r="KZJ920" s="10"/>
      <c r="KZK920" s="10"/>
      <c r="KZL920" s="10"/>
      <c r="KZM920" s="10"/>
      <c r="KZN920" s="10"/>
      <c r="KZO920" s="10"/>
      <c r="KZP920" s="10"/>
      <c r="KZQ920" s="10"/>
      <c r="KZR920" s="10"/>
      <c r="KZS920" s="10"/>
      <c r="KZT920" s="10"/>
      <c r="KZU920" s="10"/>
      <c r="KZV920" s="10"/>
      <c r="KZW920" s="10"/>
      <c r="KZX920" s="10"/>
      <c r="KZY920" s="10"/>
      <c r="KZZ920" s="10"/>
      <c r="LAA920" s="10"/>
      <c r="LAB920" s="10"/>
      <c r="LAC920" s="10"/>
      <c r="LAD920" s="10"/>
      <c r="LAE920" s="10"/>
      <c r="LAF920" s="10"/>
      <c r="LAG920" s="10"/>
      <c r="LAH920" s="10"/>
      <c r="LAI920" s="10"/>
      <c r="LAJ920" s="10"/>
      <c r="LAK920" s="10"/>
      <c r="LAL920" s="10"/>
      <c r="LAM920" s="10"/>
      <c r="LAN920" s="10"/>
      <c r="LAO920" s="10"/>
      <c r="LAP920" s="10"/>
      <c r="LAQ920" s="10"/>
      <c r="LAR920" s="10"/>
      <c r="LAS920" s="10"/>
      <c r="LAT920" s="10"/>
      <c r="LAU920" s="10"/>
      <c r="LAV920" s="10"/>
      <c r="LAW920" s="10"/>
      <c r="LAX920" s="10"/>
      <c r="LAY920" s="10"/>
      <c r="LAZ920" s="10"/>
      <c r="LBA920" s="10"/>
      <c r="LBB920" s="10"/>
      <c r="LBC920" s="10"/>
      <c r="LBD920" s="10"/>
      <c r="LBE920" s="10"/>
      <c r="LBF920" s="10"/>
      <c r="LBG920" s="10"/>
      <c r="LBH920" s="10"/>
      <c r="LBI920" s="10"/>
      <c r="LBJ920" s="10"/>
      <c r="LBK920" s="10"/>
      <c r="LBL920" s="10"/>
      <c r="LBM920" s="10"/>
      <c r="LBN920" s="10"/>
      <c r="LBO920" s="10"/>
      <c r="LBP920" s="10"/>
      <c r="LBQ920" s="10"/>
      <c r="LBR920" s="10"/>
      <c r="LBS920" s="10"/>
      <c r="LBT920" s="10"/>
      <c r="LBU920" s="10"/>
      <c r="LBV920" s="10"/>
      <c r="LBW920" s="10"/>
      <c r="LBX920" s="10"/>
      <c r="LBY920" s="10"/>
      <c r="LBZ920" s="10"/>
      <c r="LCA920" s="10"/>
      <c r="LCB920" s="10"/>
      <c r="LCC920" s="10"/>
      <c r="LCD920" s="10"/>
      <c r="LCE920" s="10"/>
      <c r="LCF920" s="10"/>
      <c r="LCG920" s="10"/>
      <c r="LCH920" s="10"/>
      <c r="LCI920" s="10"/>
      <c r="LCJ920" s="10"/>
      <c r="LCK920" s="10"/>
      <c r="LCL920" s="10"/>
      <c r="LCM920" s="10"/>
      <c r="LCN920" s="10"/>
      <c r="LCO920" s="10"/>
      <c r="LCP920" s="10"/>
      <c r="LCQ920" s="10"/>
      <c r="LCR920" s="10"/>
      <c r="LCS920" s="10"/>
      <c r="LCT920" s="10"/>
      <c r="LCU920" s="10"/>
      <c r="LCV920" s="10"/>
      <c r="LCW920" s="10"/>
      <c r="LCX920" s="10"/>
      <c r="LCY920" s="10"/>
      <c r="LCZ920" s="10"/>
      <c r="LDA920" s="10"/>
      <c r="LDB920" s="10"/>
      <c r="LDC920" s="10"/>
      <c r="LDD920" s="10"/>
      <c r="LDE920" s="10"/>
      <c r="LDF920" s="10"/>
      <c r="LDG920" s="10"/>
      <c r="LDH920" s="10"/>
      <c r="LDI920" s="10"/>
      <c r="LDJ920" s="10"/>
      <c r="LDK920" s="10"/>
      <c r="LDL920" s="10"/>
      <c r="LDM920" s="10"/>
      <c r="LDN920" s="10"/>
      <c r="LDO920" s="10"/>
      <c r="LDP920" s="10"/>
      <c r="LDQ920" s="10"/>
      <c r="LDR920" s="10"/>
      <c r="LDS920" s="10"/>
      <c r="LDT920" s="10"/>
      <c r="LDU920" s="10"/>
      <c r="LDV920" s="10"/>
      <c r="LDW920" s="10"/>
      <c r="LDX920" s="10"/>
      <c r="LDY920" s="10"/>
      <c r="LDZ920" s="10"/>
      <c r="LEA920" s="10"/>
      <c r="LEB920" s="10"/>
      <c r="LEC920" s="10"/>
      <c r="LED920" s="10"/>
      <c r="LEE920" s="10"/>
      <c r="LEF920" s="10"/>
      <c r="LEG920" s="10"/>
      <c r="LEH920" s="10"/>
      <c r="LEI920" s="10"/>
      <c r="LEJ920" s="10"/>
      <c r="LEK920" s="10"/>
      <c r="LEL920" s="10"/>
      <c r="LEM920" s="10"/>
      <c r="LEN920" s="10"/>
      <c r="LEO920" s="10"/>
      <c r="LEP920" s="10"/>
      <c r="LEQ920" s="10"/>
      <c r="LER920" s="10"/>
      <c r="LES920" s="10"/>
      <c r="LET920" s="10"/>
      <c r="LEU920" s="10"/>
      <c r="LEV920" s="10"/>
      <c r="LEW920" s="10"/>
      <c r="LEX920" s="10"/>
      <c r="LEY920" s="10"/>
      <c r="LEZ920" s="10"/>
      <c r="LFA920" s="10"/>
      <c r="LFB920" s="10"/>
      <c r="LFC920" s="10"/>
      <c r="LFD920" s="10"/>
      <c r="LFE920" s="10"/>
      <c r="LFF920" s="10"/>
      <c r="LFG920" s="10"/>
      <c r="LFH920" s="10"/>
      <c r="LFI920" s="10"/>
      <c r="LFJ920" s="10"/>
      <c r="LFK920" s="10"/>
      <c r="LFL920" s="10"/>
      <c r="LFM920" s="10"/>
      <c r="LFN920" s="10"/>
      <c r="LFO920" s="10"/>
      <c r="LFP920" s="10"/>
      <c r="LFQ920" s="10"/>
      <c r="LFR920" s="10"/>
      <c r="LFS920" s="10"/>
      <c r="LFT920" s="10"/>
      <c r="LFU920" s="10"/>
      <c r="LFV920" s="10"/>
      <c r="LFW920" s="10"/>
      <c r="LFX920" s="10"/>
      <c r="LFY920" s="10"/>
      <c r="LFZ920" s="10"/>
      <c r="LGA920" s="10"/>
      <c r="LGB920" s="10"/>
      <c r="LGC920" s="10"/>
      <c r="LGD920" s="10"/>
      <c r="LGE920" s="10"/>
      <c r="LGF920" s="10"/>
      <c r="LGG920" s="10"/>
      <c r="LGH920" s="10"/>
      <c r="LGI920" s="10"/>
      <c r="LGJ920" s="10"/>
      <c r="LGK920" s="10"/>
      <c r="LGL920" s="10"/>
      <c r="LGM920" s="10"/>
      <c r="LGN920" s="10"/>
      <c r="LGO920" s="10"/>
      <c r="LGP920" s="10"/>
      <c r="LGQ920" s="10"/>
      <c r="LGR920" s="10"/>
      <c r="LGS920" s="10"/>
      <c r="LGT920" s="10"/>
      <c r="LGU920" s="10"/>
      <c r="LGV920" s="10"/>
      <c r="LGW920" s="10"/>
      <c r="LGX920" s="10"/>
      <c r="LGY920" s="10"/>
      <c r="LGZ920" s="10"/>
      <c r="LHA920" s="10"/>
      <c r="LHB920" s="10"/>
      <c r="LHC920" s="10"/>
      <c r="LHD920" s="10"/>
      <c r="LHE920" s="10"/>
      <c r="LHF920" s="10"/>
      <c r="LHG920" s="10"/>
      <c r="LHH920" s="10"/>
      <c r="LHI920" s="10"/>
      <c r="LHJ920" s="10"/>
      <c r="LHK920" s="10"/>
      <c r="LHL920" s="10"/>
      <c r="LHM920" s="10"/>
      <c r="LHN920" s="10"/>
      <c r="LHO920" s="10"/>
      <c r="LHP920" s="10"/>
      <c r="LHQ920" s="10"/>
      <c r="LHR920" s="10"/>
      <c r="LHS920" s="10"/>
      <c r="LHT920" s="10"/>
      <c r="LHU920" s="10"/>
      <c r="LHV920" s="10"/>
      <c r="LHW920" s="10"/>
      <c r="LHX920" s="10"/>
      <c r="LHY920" s="10"/>
      <c r="LHZ920" s="10"/>
      <c r="LIA920" s="10"/>
      <c r="LIB920" s="10"/>
      <c r="LIC920" s="10"/>
      <c r="LID920" s="10"/>
      <c r="LIE920" s="10"/>
      <c r="LIF920" s="10"/>
      <c r="LIG920" s="10"/>
      <c r="LIH920" s="10"/>
      <c r="LII920" s="10"/>
      <c r="LIJ920" s="10"/>
      <c r="LIK920" s="10"/>
      <c r="LIL920" s="10"/>
      <c r="LIM920" s="10"/>
      <c r="LIN920" s="10"/>
      <c r="LIO920" s="10"/>
      <c r="LIP920" s="10"/>
      <c r="LIQ920" s="10"/>
      <c r="LIR920" s="10"/>
      <c r="LIS920" s="10"/>
      <c r="LIT920" s="10"/>
      <c r="LIU920" s="10"/>
      <c r="LIV920" s="10"/>
      <c r="LIW920" s="10"/>
      <c r="LIX920" s="10"/>
      <c r="LIY920" s="10"/>
      <c r="LIZ920" s="10"/>
      <c r="LJA920" s="10"/>
      <c r="LJB920" s="10"/>
      <c r="LJC920" s="10"/>
      <c r="LJD920" s="10"/>
      <c r="LJE920" s="10"/>
      <c r="LJF920" s="10"/>
      <c r="LJG920" s="10"/>
      <c r="LJH920" s="10"/>
      <c r="LJI920" s="10"/>
      <c r="LJJ920" s="10"/>
      <c r="LJK920" s="10"/>
      <c r="LJL920" s="10"/>
      <c r="LJM920" s="10"/>
      <c r="LJN920" s="10"/>
      <c r="LJO920" s="10"/>
      <c r="LJP920" s="10"/>
      <c r="LJQ920" s="10"/>
      <c r="LJR920" s="10"/>
      <c r="LJS920" s="10"/>
      <c r="LJT920" s="10"/>
      <c r="LJU920" s="10"/>
      <c r="LJV920" s="10"/>
      <c r="LJW920" s="10"/>
      <c r="LJX920" s="10"/>
      <c r="LJY920" s="10"/>
      <c r="LJZ920" s="10"/>
      <c r="LKA920" s="10"/>
      <c r="LKB920" s="10"/>
      <c r="LKC920" s="10"/>
      <c r="LKD920" s="10"/>
      <c r="LKE920" s="10"/>
      <c r="LKF920" s="10"/>
      <c r="LKG920" s="10"/>
      <c r="LKH920" s="10"/>
      <c r="LKI920" s="10"/>
      <c r="LKJ920" s="10"/>
      <c r="LKK920" s="10"/>
      <c r="LKL920" s="10"/>
      <c r="LKM920" s="10"/>
      <c r="LKN920" s="10"/>
      <c r="LKO920" s="10"/>
      <c r="LKP920" s="10"/>
      <c r="LKQ920" s="10"/>
      <c r="LKR920" s="10"/>
      <c r="LKS920" s="10"/>
      <c r="LKT920" s="10"/>
      <c r="LKU920" s="10"/>
      <c r="LKV920" s="10"/>
      <c r="LKW920" s="10"/>
      <c r="LKX920" s="10"/>
      <c r="LKY920" s="10"/>
      <c r="LKZ920" s="10"/>
      <c r="LLA920" s="10"/>
      <c r="LLB920" s="10"/>
      <c r="LLC920" s="10"/>
      <c r="LLD920" s="10"/>
      <c r="LLE920" s="10"/>
      <c r="LLF920" s="10"/>
      <c r="LLG920" s="10"/>
      <c r="LLH920" s="10"/>
      <c r="LLI920" s="10"/>
      <c r="LLJ920" s="10"/>
      <c r="LLK920" s="10"/>
      <c r="LLL920" s="10"/>
      <c r="LLM920" s="10"/>
      <c r="LLN920" s="10"/>
      <c r="LLO920" s="10"/>
      <c r="LLP920" s="10"/>
      <c r="LLQ920" s="10"/>
      <c r="LLR920" s="10"/>
      <c r="LLS920" s="10"/>
      <c r="LLT920" s="10"/>
      <c r="LLU920" s="10"/>
      <c r="LLV920" s="10"/>
      <c r="LLW920" s="10"/>
      <c r="LLX920" s="10"/>
      <c r="LLY920" s="10"/>
      <c r="LLZ920" s="10"/>
      <c r="LMA920" s="10"/>
      <c r="LMB920" s="10"/>
      <c r="LMC920" s="10"/>
      <c r="LMD920" s="10"/>
      <c r="LME920" s="10"/>
      <c r="LMF920" s="10"/>
      <c r="LMG920" s="10"/>
      <c r="LMH920" s="10"/>
      <c r="LMI920" s="10"/>
      <c r="LMJ920" s="10"/>
      <c r="LMK920" s="10"/>
      <c r="LML920" s="10"/>
      <c r="LMM920" s="10"/>
      <c r="LMN920" s="10"/>
      <c r="LMO920" s="10"/>
      <c r="LMP920" s="10"/>
      <c r="LMQ920" s="10"/>
      <c r="LMR920" s="10"/>
      <c r="LMS920" s="10"/>
      <c r="LMT920" s="10"/>
      <c r="LMU920" s="10"/>
      <c r="LMV920" s="10"/>
      <c r="LMW920" s="10"/>
      <c r="LMX920" s="10"/>
      <c r="LMY920" s="10"/>
      <c r="LMZ920" s="10"/>
      <c r="LNA920" s="10"/>
      <c r="LNB920" s="10"/>
      <c r="LNC920" s="10"/>
      <c r="LND920" s="10"/>
      <c r="LNE920" s="10"/>
      <c r="LNF920" s="10"/>
      <c r="LNG920" s="10"/>
      <c r="LNH920" s="10"/>
      <c r="LNI920" s="10"/>
      <c r="LNJ920" s="10"/>
      <c r="LNK920" s="10"/>
      <c r="LNL920" s="10"/>
      <c r="LNM920" s="10"/>
      <c r="LNN920" s="10"/>
      <c r="LNO920" s="10"/>
      <c r="LNP920" s="10"/>
      <c r="LNQ920" s="10"/>
      <c r="LNR920" s="10"/>
      <c r="LNS920" s="10"/>
      <c r="LNT920" s="10"/>
      <c r="LNU920" s="10"/>
      <c r="LNV920" s="10"/>
      <c r="LNW920" s="10"/>
      <c r="LNX920" s="10"/>
      <c r="LNY920" s="10"/>
      <c r="LNZ920" s="10"/>
      <c r="LOA920" s="10"/>
      <c r="LOB920" s="10"/>
      <c r="LOC920" s="10"/>
      <c r="LOD920" s="10"/>
      <c r="LOE920" s="10"/>
      <c r="LOF920" s="10"/>
      <c r="LOG920" s="10"/>
      <c r="LOH920" s="10"/>
      <c r="LOI920" s="10"/>
      <c r="LOJ920" s="10"/>
      <c r="LOK920" s="10"/>
      <c r="LOL920" s="10"/>
      <c r="LOM920" s="10"/>
      <c r="LON920" s="10"/>
      <c r="LOO920" s="10"/>
      <c r="LOP920" s="10"/>
      <c r="LOQ920" s="10"/>
      <c r="LOR920" s="10"/>
      <c r="LOS920" s="10"/>
      <c r="LOT920" s="10"/>
      <c r="LOU920" s="10"/>
      <c r="LOV920" s="10"/>
      <c r="LOW920" s="10"/>
      <c r="LOX920" s="10"/>
      <c r="LOY920" s="10"/>
      <c r="LOZ920" s="10"/>
      <c r="LPA920" s="10"/>
      <c r="LPB920" s="10"/>
      <c r="LPC920" s="10"/>
      <c r="LPD920" s="10"/>
      <c r="LPE920" s="10"/>
      <c r="LPF920" s="10"/>
      <c r="LPG920" s="10"/>
      <c r="LPH920" s="10"/>
      <c r="LPI920" s="10"/>
      <c r="LPJ920" s="10"/>
      <c r="LPK920" s="10"/>
      <c r="LPL920" s="10"/>
      <c r="LPM920" s="10"/>
      <c r="LPN920" s="10"/>
      <c r="LPO920" s="10"/>
      <c r="LPP920" s="10"/>
      <c r="LPQ920" s="10"/>
      <c r="LPR920" s="10"/>
      <c r="LPS920" s="10"/>
      <c r="LPT920" s="10"/>
      <c r="LPU920" s="10"/>
      <c r="LPV920" s="10"/>
      <c r="LPW920" s="10"/>
      <c r="LPX920" s="10"/>
      <c r="LPY920" s="10"/>
      <c r="LPZ920" s="10"/>
      <c r="LQA920" s="10"/>
      <c r="LQB920" s="10"/>
      <c r="LQC920" s="10"/>
      <c r="LQD920" s="10"/>
      <c r="LQE920" s="10"/>
      <c r="LQF920" s="10"/>
      <c r="LQG920" s="10"/>
      <c r="LQH920" s="10"/>
      <c r="LQI920" s="10"/>
      <c r="LQJ920" s="10"/>
      <c r="LQK920" s="10"/>
      <c r="LQL920" s="10"/>
      <c r="LQM920" s="10"/>
      <c r="LQN920" s="10"/>
      <c r="LQO920" s="10"/>
      <c r="LQP920" s="10"/>
      <c r="LQQ920" s="10"/>
      <c r="LQR920" s="10"/>
      <c r="LQS920" s="10"/>
      <c r="LQT920" s="10"/>
      <c r="LQU920" s="10"/>
      <c r="LQV920" s="10"/>
      <c r="LQW920" s="10"/>
      <c r="LQX920" s="10"/>
      <c r="LQY920" s="10"/>
      <c r="LQZ920" s="10"/>
      <c r="LRA920" s="10"/>
      <c r="LRB920" s="10"/>
      <c r="LRC920" s="10"/>
      <c r="LRD920" s="10"/>
      <c r="LRE920" s="10"/>
      <c r="LRF920" s="10"/>
      <c r="LRG920" s="10"/>
      <c r="LRH920" s="10"/>
      <c r="LRI920" s="10"/>
      <c r="LRJ920" s="10"/>
      <c r="LRK920" s="10"/>
      <c r="LRL920" s="10"/>
      <c r="LRM920" s="10"/>
      <c r="LRN920" s="10"/>
      <c r="LRO920" s="10"/>
      <c r="LRP920" s="10"/>
      <c r="LRQ920" s="10"/>
      <c r="LRR920" s="10"/>
      <c r="LRS920" s="10"/>
      <c r="LRT920" s="10"/>
      <c r="LRU920" s="10"/>
      <c r="LRV920" s="10"/>
      <c r="LRW920" s="10"/>
      <c r="LRX920" s="10"/>
      <c r="LRY920" s="10"/>
      <c r="LRZ920" s="10"/>
      <c r="LSA920" s="10"/>
      <c r="LSB920" s="10"/>
      <c r="LSC920" s="10"/>
      <c r="LSD920" s="10"/>
      <c r="LSE920" s="10"/>
      <c r="LSF920" s="10"/>
      <c r="LSG920" s="10"/>
      <c r="LSH920" s="10"/>
      <c r="LSI920" s="10"/>
      <c r="LSJ920" s="10"/>
      <c r="LSK920" s="10"/>
      <c r="LSL920" s="10"/>
      <c r="LSM920" s="10"/>
      <c r="LSN920" s="10"/>
      <c r="LSO920" s="10"/>
      <c r="LSP920" s="10"/>
      <c r="LSQ920" s="10"/>
      <c r="LSR920" s="10"/>
      <c r="LSS920" s="10"/>
      <c r="LST920" s="10"/>
      <c r="LSU920" s="10"/>
      <c r="LSV920" s="10"/>
      <c r="LSW920" s="10"/>
      <c r="LSX920" s="10"/>
      <c r="LSY920" s="10"/>
      <c r="LSZ920" s="10"/>
      <c r="LTA920" s="10"/>
      <c r="LTB920" s="10"/>
      <c r="LTC920" s="10"/>
      <c r="LTD920" s="10"/>
      <c r="LTE920" s="10"/>
      <c r="LTF920" s="10"/>
      <c r="LTG920" s="10"/>
      <c r="LTH920" s="10"/>
      <c r="LTI920" s="10"/>
      <c r="LTJ920" s="10"/>
      <c r="LTK920" s="10"/>
      <c r="LTL920" s="10"/>
      <c r="LTM920" s="10"/>
      <c r="LTN920" s="10"/>
      <c r="LTO920" s="10"/>
      <c r="LTP920" s="10"/>
      <c r="LTQ920" s="10"/>
      <c r="LTR920" s="10"/>
      <c r="LTS920" s="10"/>
      <c r="LTT920" s="10"/>
      <c r="LTU920" s="10"/>
      <c r="LTV920" s="10"/>
      <c r="LTW920" s="10"/>
      <c r="LTX920" s="10"/>
      <c r="LTY920" s="10"/>
      <c r="LTZ920" s="10"/>
      <c r="LUA920" s="10"/>
      <c r="LUB920" s="10"/>
      <c r="LUC920" s="10"/>
      <c r="LUD920" s="10"/>
      <c r="LUE920" s="10"/>
      <c r="LUF920" s="10"/>
      <c r="LUG920" s="10"/>
      <c r="LUH920" s="10"/>
      <c r="LUI920" s="10"/>
      <c r="LUJ920" s="10"/>
      <c r="LUK920" s="10"/>
      <c r="LUL920" s="10"/>
      <c r="LUM920" s="10"/>
      <c r="LUN920" s="10"/>
      <c r="LUO920" s="10"/>
      <c r="LUP920" s="10"/>
      <c r="LUQ920" s="10"/>
      <c r="LUR920" s="10"/>
      <c r="LUS920" s="10"/>
      <c r="LUT920" s="10"/>
      <c r="LUU920" s="10"/>
      <c r="LUV920" s="10"/>
      <c r="LUW920" s="10"/>
      <c r="LUX920" s="10"/>
      <c r="LUY920" s="10"/>
      <c r="LUZ920" s="10"/>
      <c r="LVA920" s="10"/>
      <c r="LVB920" s="10"/>
      <c r="LVC920" s="10"/>
      <c r="LVD920" s="10"/>
      <c r="LVE920" s="10"/>
      <c r="LVF920" s="10"/>
      <c r="LVG920" s="10"/>
      <c r="LVH920" s="10"/>
      <c r="LVI920" s="10"/>
      <c r="LVJ920" s="10"/>
      <c r="LVK920" s="10"/>
      <c r="LVL920" s="10"/>
      <c r="LVM920" s="10"/>
      <c r="LVN920" s="10"/>
      <c r="LVO920" s="10"/>
      <c r="LVP920" s="10"/>
      <c r="LVQ920" s="10"/>
      <c r="LVR920" s="10"/>
      <c r="LVS920" s="10"/>
      <c r="LVT920" s="10"/>
      <c r="LVU920" s="10"/>
      <c r="LVV920" s="10"/>
      <c r="LVW920" s="10"/>
      <c r="LVX920" s="10"/>
      <c r="LVY920" s="10"/>
      <c r="LVZ920" s="10"/>
      <c r="LWA920" s="10"/>
      <c r="LWB920" s="10"/>
      <c r="LWC920" s="10"/>
      <c r="LWD920" s="10"/>
      <c r="LWE920" s="10"/>
      <c r="LWF920" s="10"/>
      <c r="LWG920" s="10"/>
      <c r="LWH920" s="10"/>
      <c r="LWI920" s="10"/>
      <c r="LWJ920" s="10"/>
      <c r="LWK920" s="10"/>
      <c r="LWL920" s="10"/>
      <c r="LWM920" s="10"/>
      <c r="LWN920" s="10"/>
      <c r="LWO920" s="10"/>
      <c r="LWP920" s="10"/>
      <c r="LWQ920" s="10"/>
      <c r="LWR920" s="10"/>
      <c r="LWS920" s="10"/>
      <c r="LWT920" s="10"/>
      <c r="LWU920" s="10"/>
      <c r="LWV920" s="10"/>
      <c r="LWW920" s="10"/>
      <c r="LWX920" s="10"/>
      <c r="LWY920" s="10"/>
      <c r="LWZ920" s="10"/>
      <c r="LXA920" s="10"/>
      <c r="LXB920" s="10"/>
      <c r="LXC920" s="10"/>
      <c r="LXD920" s="10"/>
      <c r="LXE920" s="10"/>
      <c r="LXF920" s="10"/>
      <c r="LXG920" s="10"/>
      <c r="LXH920" s="10"/>
      <c r="LXI920" s="10"/>
      <c r="LXJ920" s="10"/>
      <c r="LXK920" s="10"/>
      <c r="LXL920" s="10"/>
      <c r="LXM920" s="10"/>
      <c r="LXN920" s="10"/>
      <c r="LXO920" s="10"/>
      <c r="LXP920" s="10"/>
      <c r="LXQ920" s="10"/>
      <c r="LXR920" s="10"/>
      <c r="LXS920" s="10"/>
      <c r="LXT920" s="10"/>
      <c r="LXU920" s="10"/>
      <c r="LXV920" s="10"/>
      <c r="LXW920" s="10"/>
      <c r="LXX920" s="10"/>
      <c r="LXY920" s="10"/>
      <c r="LXZ920" s="10"/>
      <c r="LYA920" s="10"/>
      <c r="LYB920" s="10"/>
      <c r="LYC920" s="10"/>
      <c r="LYD920" s="10"/>
      <c r="LYE920" s="10"/>
      <c r="LYF920" s="10"/>
      <c r="LYG920" s="10"/>
      <c r="LYH920" s="10"/>
      <c r="LYI920" s="10"/>
      <c r="LYJ920" s="10"/>
      <c r="LYK920" s="10"/>
      <c r="LYL920" s="10"/>
      <c r="LYM920" s="10"/>
      <c r="LYN920" s="10"/>
      <c r="LYO920" s="10"/>
      <c r="LYP920" s="10"/>
      <c r="LYQ920" s="10"/>
      <c r="LYR920" s="10"/>
      <c r="LYS920" s="10"/>
      <c r="LYT920" s="10"/>
      <c r="LYU920" s="10"/>
      <c r="LYV920" s="10"/>
      <c r="LYW920" s="10"/>
      <c r="LYX920" s="10"/>
      <c r="LYY920" s="10"/>
      <c r="LYZ920" s="10"/>
      <c r="LZA920" s="10"/>
      <c r="LZB920" s="10"/>
      <c r="LZC920" s="10"/>
      <c r="LZD920" s="10"/>
      <c r="LZE920" s="10"/>
      <c r="LZF920" s="10"/>
      <c r="LZG920" s="10"/>
      <c r="LZH920" s="10"/>
      <c r="LZI920" s="10"/>
      <c r="LZJ920" s="10"/>
      <c r="LZK920" s="10"/>
      <c r="LZL920" s="10"/>
      <c r="LZM920" s="10"/>
      <c r="LZN920" s="10"/>
      <c r="LZO920" s="10"/>
      <c r="LZP920" s="10"/>
      <c r="LZQ920" s="10"/>
      <c r="LZR920" s="10"/>
      <c r="LZS920" s="10"/>
      <c r="LZT920" s="10"/>
      <c r="LZU920" s="10"/>
      <c r="LZV920" s="10"/>
      <c r="LZW920" s="10"/>
      <c r="LZX920" s="10"/>
      <c r="LZY920" s="10"/>
      <c r="LZZ920" s="10"/>
      <c r="MAA920" s="10"/>
      <c r="MAB920" s="10"/>
      <c r="MAC920" s="10"/>
      <c r="MAD920" s="10"/>
      <c r="MAE920" s="10"/>
      <c r="MAF920" s="10"/>
      <c r="MAG920" s="10"/>
      <c r="MAH920" s="10"/>
      <c r="MAI920" s="10"/>
      <c r="MAJ920" s="10"/>
      <c r="MAK920" s="10"/>
      <c r="MAL920" s="10"/>
      <c r="MAM920" s="10"/>
      <c r="MAN920" s="10"/>
      <c r="MAO920" s="10"/>
      <c r="MAP920" s="10"/>
      <c r="MAQ920" s="10"/>
      <c r="MAR920" s="10"/>
      <c r="MAS920" s="10"/>
      <c r="MAT920" s="10"/>
      <c r="MAU920" s="10"/>
      <c r="MAV920" s="10"/>
      <c r="MAW920" s="10"/>
      <c r="MAX920" s="10"/>
      <c r="MAY920" s="10"/>
      <c r="MAZ920" s="10"/>
      <c r="MBA920" s="10"/>
      <c r="MBB920" s="10"/>
      <c r="MBC920" s="10"/>
      <c r="MBD920" s="10"/>
      <c r="MBE920" s="10"/>
      <c r="MBF920" s="10"/>
      <c r="MBG920" s="10"/>
      <c r="MBH920" s="10"/>
      <c r="MBI920" s="10"/>
      <c r="MBJ920" s="10"/>
      <c r="MBK920" s="10"/>
      <c r="MBL920" s="10"/>
      <c r="MBM920" s="10"/>
      <c r="MBN920" s="10"/>
      <c r="MBO920" s="10"/>
      <c r="MBP920" s="10"/>
      <c r="MBQ920" s="10"/>
      <c r="MBR920" s="10"/>
      <c r="MBS920" s="10"/>
      <c r="MBT920" s="10"/>
      <c r="MBU920" s="10"/>
      <c r="MBV920" s="10"/>
      <c r="MBW920" s="10"/>
      <c r="MBX920" s="10"/>
      <c r="MBY920" s="10"/>
      <c r="MBZ920" s="10"/>
      <c r="MCA920" s="10"/>
      <c r="MCB920" s="10"/>
      <c r="MCC920" s="10"/>
      <c r="MCD920" s="10"/>
      <c r="MCE920" s="10"/>
      <c r="MCF920" s="10"/>
      <c r="MCG920" s="10"/>
      <c r="MCH920" s="10"/>
      <c r="MCI920" s="10"/>
      <c r="MCJ920" s="10"/>
      <c r="MCK920" s="10"/>
      <c r="MCL920" s="10"/>
      <c r="MCM920" s="10"/>
      <c r="MCN920" s="10"/>
      <c r="MCO920" s="10"/>
      <c r="MCP920" s="10"/>
      <c r="MCQ920" s="10"/>
      <c r="MCR920" s="10"/>
      <c r="MCS920" s="10"/>
      <c r="MCT920" s="10"/>
      <c r="MCU920" s="10"/>
      <c r="MCV920" s="10"/>
      <c r="MCW920" s="10"/>
      <c r="MCX920" s="10"/>
      <c r="MCY920" s="10"/>
      <c r="MCZ920" s="10"/>
      <c r="MDA920" s="10"/>
      <c r="MDB920" s="10"/>
      <c r="MDC920" s="10"/>
      <c r="MDD920" s="10"/>
      <c r="MDE920" s="10"/>
      <c r="MDF920" s="10"/>
      <c r="MDG920" s="10"/>
      <c r="MDH920" s="10"/>
      <c r="MDI920" s="10"/>
      <c r="MDJ920" s="10"/>
      <c r="MDK920" s="10"/>
      <c r="MDL920" s="10"/>
      <c r="MDM920" s="10"/>
      <c r="MDN920" s="10"/>
      <c r="MDO920" s="10"/>
      <c r="MDP920" s="10"/>
      <c r="MDQ920" s="10"/>
      <c r="MDR920" s="10"/>
      <c r="MDS920" s="10"/>
      <c r="MDT920" s="10"/>
      <c r="MDU920" s="10"/>
      <c r="MDV920" s="10"/>
      <c r="MDW920" s="10"/>
      <c r="MDX920" s="10"/>
      <c r="MDY920" s="10"/>
      <c r="MDZ920" s="10"/>
      <c r="MEA920" s="10"/>
      <c r="MEB920" s="10"/>
      <c r="MEC920" s="10"/>
      <c r="MED920" s="10"/>
      <c r="MEE920" s="10"/>
      <c r="MEF920" s="10"/>
      <c r="MEG920" s="10"/>
      <c r="MEH920" s="10"/>
      <c r="MEI920" s="10"/>
      <c r="MEJ920" s="10"/>
      <c r="MEK920" s="10"/>
      <c r="MEL920" s="10"/>
      <c r="MEM920" s="10"/>
      <c r="MEN920" s="10"/>
      <c r="MEO920" s="10"/>
      <c r="MEP920" s="10"/>
      <c r="MEQ920" s="10"/>
      <c r="MER920" s="10"/>
      <c r="MES920" s="10"/>
      <c r="MET920" s="10"/>
      <c r="MEU920" s="10"/>
      <c r="MEV920" s="10"/>
      <c r="MEW920" s="10"/>
      <c r="MEX920" s="10"/>
      <c r="MEY920" s="10"/>
      <c r="MEZ920" s="10"/>
      <c r="MFA920" s="10"/>
      <c r="MFB920" s="10"/>
      <c r="MFC920" s="10"/>
      <c r="MFD920" s="10"/>
      <c r="MFE920" s="10"/>
      <c r="MFF920" s="10"/>
      <c r="MFG920" s="10"/>
      <c r="MFH920" s="10"/>
      <c r="MFI920" s="10"/>
      <c r="MFJ920" s="10"/>
      <c r="MFK920" s="10"/>
      <c r="MFL920" s="10"/>
      <c r="MFM920" s="10"/>
      <c r="MFN920" s="10"/>
      <c r="MFO920" s="10"/>
      <c r="MFP920" s="10"/>
      <c r="MFQ920" s="10"/>
      <c r="MFR920" s="10"/>
      <c r="MFS920" s="10"/>
      <c r="MFT920" s="10"/>
      <c r="MFU920" s="10"/>
      <c r="MFV920" s="10"/>
      <c r="MFW920" s="10"/>
      <c r="MFX920" s="10"/>
      <c r="MFY920" s="10"/>
      <c r="MFZ920" s="10"/>
      <c r="MGA920" s="10"/>
      <c r="MGB920" s="10"/>
      <c r="MGC920" s="10"/>
      <c r="MGD920" s="10"/>
      <c r="MGE920" s="10"/>
      <c r="MGF920" s="10"/>
      <c r="MGG920" s="10"/>
      <c r="MGH920" s="10"/>
      <c r="MGI920" s="10"/>
      <c r="MGJ920" s="10"/>
      <c r="MGK920" s="10"/>
      <c r="MGL920" s="10"/>
      <c r="MGM920" s="10"/>
      <c r="MGN920" s="10"/>
      <c r="MGO920" s="10"/>
      <c r="MGP920" s="10"/>
      <c r="MGQ920" s="10"/>
      <c r="MGR920" s="10"/>
      <c r="MGS920" s="10"/>
      <c r="MGT920" s="10"/>
      <c r="MGU920" s="10"/>
      <c r="MGV920" s="10"/>
      <c r="MGW920" s="10"/>
      <c r="MGX920" s="10"/>
      <c r="MGY920" s="10"/>
      <c r="MGZ920" s="10"/>
      <c r="MHA920" s="10"/>
      <c r="MHB920" s="10"/>
      <c r="MHC920" s="10"/>
      <c r="MHD920" s="10"/>
      <c r="MHE920" s="10"/>
      <c r="MHF920" s="10"/>
      <c r="MHG920" s="10"/>
      <c r="MHH920" s="10"/>
      <c r="MHI920" s="10"/>
      <c r="MHJ920" s="10"/>
      <c r="MHK920" s="10"/>
      <c r="MHL920" s="10"/>
      <c r="MHM920" s="10"/>
      <c r="MHN920" s="10"/>
      <c r="MHO920" s="10"/>
      <c r="MHP920" s="10"/>
      <c r="MHQ920" s="10"/>
      <c r="MHR920" s="10"/>
      <c r="MHS920" s="10"/>
      <c r="MHT920" s="10"/>
      <c r="MHU920" s="10"/>
      <c r="MHV920" s="10"/>
      <c r="MHW920" s="10"/>
      <c r="MHX920" s="10"/>
      <c r="MHY920" s="10"/>
      <c r="MHZ920" s="10"/>
      <c r="MIA920" s="10"/>
      <c r="MIB920" s="10"/>
      <c r="MIC920" s="10"/>
      <c r="MID920" s="10"/>
      <c r="MIE920" s="10"/>
      <c r="MIF920" s="10"/>
      <c r="MIG920" s="10"/>
      <c r="MIH920" s="10"/>
      <c r="MII920" s="10"/>
      <c r="MIJ920" s="10"/>
      <c r="MIK920" s="10"/>
      <c r="MIL920" s="10"/>
      <c r="MIM920" s="10"/>
      <c r="MIN920" s="10"/>
      <c r="MIO920" s="10"/>
      <c r="MIP920" s="10"/>
      <c r="MIQ920" s="10"/>
      <c r="MIR920" s="10"/>
      <c r="MIS920" s="10"/>
      <c r="MIT920" s="10"/>
      <c r="MIU920" s="10"/>
      <c r="MIV920" s="10"/>
      <c r="MIW920" s="10"/>
      <c r="MIX920" s="10"/>
      <c r="MIY920" s="10"/>
      <c r="MIZ920" s="10"/>
      <c r="MJA920" s="10"/>
      <c r="MJB920" s="10"/>
      <c r="MJC920" s="10"/>
      <c r="MJD920" s="10"/>
      <c r="MJE920" s="10"/>
      <c r="MJF920" s="10"/>
      <c r="MJG920" s="10"/>
      <c r="MJH920" s="10"/>
      <c r="MJI920" s="10"/>
      <c r="MJJ920" s="10"/>
      <c r="MJK920" s="10"/>
      <c r="MJL920" s="10"/>
      <c r="MJM920" s="10"/>
      <c r="MJN920" s="10"/>
      <c r="MJO920" s="10"/>
      <c r="MJP920" s="10"/>
      <c r="MJQ920" s="10"/>
      <c r="MJR920" s="10"/>
      <c r="MJS920" s="10"/>
      <c r="MJT920" s="10"/>
      <c r="MJU920" s="10"/>
      <c r="MJV920" s="10"/>
      <c r="MJW920" s="10"/>
      <c r="MJX920" s="10"/>
      <c r="MJY920" s="10"/>
      <c r="MJZ920" s="10"/>
      <c r="MKA920" s="10"/>
      <c r="MKB920" s="10"/>
      <c r="MKC920" s="10"/>
      <c r="MKD920" s="10"/>
      <c r="MKE920" s="10"/>
      <c r="MKF920" s="10"/>
      <c r="MKG920" s="10"/>
      <c r="MKH920" s="10"/>
      <c r="MKI920" s="10"/>
      <c r="MKJ920" s="10"/>
      <c r="MKK920" s="10"/>
      <c r="MKL920" s="10"/>
      <c r="MKM920" s="10"/>
      <c r="MKN920" s="10"/>
      <c r="MKO920" s="10"/>
      <c r="MKP920" s="10"/>
      <c r="MKQ920" s="10"/>
      <c r="MKR920" s="10"/>
      <c r="MKS920" s="10"/>
      <c r="MKT920" s="10"/>
      <c r="MKU920" s="10"/>
      <c r="MKV920" s="10"/>
      <c r="MKW920" s="10"/>
      <c r="MKX920" s="10"/>
      <c r="MKY920" s="10"/>
      <c r="MKZ920" s="10"/>
      <c r="MLA920" s="10"/>
      <c r="MLB920" s="10"/>
      <c r="MLC920" s="10"/>
      <c r="MLD920" s="10"/>
      <c r="MLE920" s="10"/>
      <c r="MLF920" s="10"/>
      <c r="MLG920" s="10"/>
      <c r="MLH920" s="10"/>
      <c r="MLI920" s="10"/>
      <c r="MLJ920" s="10"/>
      <c r="MLK920" s="10"/>
      <c r="MLL920" s="10"/>
      <c r="MLM920" s="10"/>
      <c r="MLN920" s="10"/>
      <c r="MLO920" s="10"/>
      <c r="MLP920" s="10"/>
      <c r="MLQ920" s="10"/>
      <c r="MLR920" s="10"/>
      <c r="MLS920" s="10"/>
      <c r="MLT920" s="10"/>
      <c r="MLU920" s="10"/>
      <c r="MLV920" s="10"/>
      <c r="MLW920" s="10"/>
      <c r="MLX920" s="10"/>
      <c r="MLY920" s="10"/>
      <c r="MLZ920" s="10"/>
      <c r="MMA920" s="10"/>
      <c r="MMB920" s="10"/>
      <c r="MMC920" s="10"/>
      <c r="MMD920" s="10"/>
      <c r="MME920" s="10"/>
      <c r="MMF920" s="10"/>
      <c r="MMG920" s="10"/>
      <c r="MMH920" s="10"/>
      <c r="MMI920" s="10"/>
      <c r="MMJ920" s="10"/>
      <c r="MMK920" s="10"/>
      <c r="MML920" s="10"/>
      <c r="MMM920" s="10"/>
      <c r="MMN920" s="10"/>
      <c r="MMO920" s="10"/>
      <c r="MMP920" s="10"/>
      <c r="MMQ920" s="10"/>
      <c r="MMR920" s="10"/>
      <c r="MMS920" s="10"/>
      <c r="MMT920" s="10"/>
      <c r="MMU920" s="10"/>
      <c r="MMV920" s="10"/>
      <c r="MMW920" s="10"/>
      <c r="MMX920" s="10"/>
      <c r="MMY920" s="10"/>
      <c r="MMZ920" s="10"/>
      <c r="MNA920" s="10"/>
      <c r="MNB920" s="10"/>
      <c r="MNC920" s="10"/>
      <c r="MND920" s="10"/>
      <c r="MNE920" s="10"/>
      <c r="MNF920" s="10"/>
      <c r="MNG920" s="10"/>
      <c r="MNH920" s="10"/>
      <c r="MNI920" s="10"/>
      <c r="MNJ920" s="10"/>
      <c r="MNK920" s="10"/>
      <c r="MNL920" s="10"/>
      <c r="MNM920" s="10"/>
      <c r="MNN920" s="10"/>
      <c r="MNO920" s="10"/>
      <c r="MNP920" s="10"/>
      <c r="MNQ920" s="10"/>
      <c r="MNR920" s="10"/>
      <c r="MNS920" s="10"/>
      <c r="MNT920" s="10"/>
      <c r="MNU920" s="10"/>
      <c r="MNV920" s="10"/>
      <c r="MNW920" s="10"/>
      <c r="MNX920" s="10"/>
      <c r="MNY920" s="10"/>
      <c r="MNZ920" s="10"/>
      <c r="MOA920" s="10"/>
      <c r="MOB920" s="10"/>
      <c r="MOC920" s="10"/>
      <c r="MOD920" s="10"/>
      <c r="MOE920" s="10"/>
      <c r="MOF920" s="10"/>
      <c r="MOG920" s="10"/>
      <c r="MOH920" s="10"/>
      <c r="MOI920" s="10"/>
      <c r="MOJ920" s="10"/>
      <c r="MOK920" s="10"/>
      <c r="MOL920" s="10"/>
      <c r="MOM920" s="10"/>
      <c r="MON920" s="10"/>
      <c r="MOO920" s="10"/>
      <c r="MOP920" s="10"/>
      <c r="MOQ920" s="10"/>
      <c r="MOR920" s="10"/>
      <c r="MOS920" s="10"/>
      <c r="MOT920" s="10"/>
      <c r="MOU920" s="10"/>
      <c r="MOV920" s="10"/>
      <c r="MOW920" s="10"/>
      <c r="MOX920" s="10"/>
      <c r="MOY920" s="10"/>
      <c r="MOZ920" s="10"/>
      <c r="MPA920" s="10"/>
      <c r="MPB920" s="10"/>
      <c r="MPC920" s="10"/>
      <c r="MPD920" s="10"/>
      <c r="MPE920" s="10"/>
      <c r="MPF920" s="10"/>
      <c r="MPG920" s="10"/>
      <c r="MPH920" s="10"/>
      <c r="MPI920" s="10"/>
      <c r="MPJ920" s="10"/>
      <c r="MPK920" s="10"/>
      <c r="MPL920" s="10"/>
      <c r="MPM920" s="10"/>
      <c r="MPN920" s="10"/>
      <c r="MPO920" s="10"/>
      <c r="MPP920" s="10"/>
      <c r="MPQ920" s="10"/>
      <c r="MPR920" s="10"/>
      <c r="MPS920" s="10"/>
      <c r="MPT920" s="10"/>
      <c r="MPU920" s="10"/>
      <c r="MPV920" s="10"/>
      <c r="MPW920" s="10"/>
      <c r="MPX920" s="10"/>
      <c r="MPY920" s="10"/>
      <c r="MPZ920" s="10"/>
      <c r="MQA920" s="10"/>
      <c r="MQB920" s="10"/>
      <c r="MQC920" s="10"/>
      <c r="MQD920" s="10"/>
      <c r="MQE920" s="10"/>
      <c r="MQF920" s="10"/>
      <c r="MQG920" s="10"/>
      <c r="MQH920" s="10"/>
      <c r="MQI920" s="10"/>
      <c r="MQJ920" s="10"/>
      <c r="MQK920" s="10"/>
      <c r="MQL920" s="10"/>
      <c r="MQM920" s="10"/>
      <c r="MQN920" s="10"/>
      <c r="MQO920" s="10"/>
      <c r="MQP920" s="10"/>
      <c r="MQQ920" s="10"/>
      <c r="MQR920" s="10"/>
      <c r="MQS920" s="10"/>
      <c r="MQT920" s="10"/>
      <c r="MQU920" s="10"/>
      <c r="MQV920" s="10"/>
      <c r="MQW920" s="10"/>
      <c r="MQX920" s="10"/>
      <c r="MQY920" s="10"/>
      <c r="MQZ920" s="10"/>
      <c r="MRA920" s="10"/>
      <c r="MRB920" s="10"/>
      <c r="MRC920" s="10"/>
      <c r="MRD920" s="10"/>
      <c r="MRE920" s="10"/>
      <c r="MRF920" s="10"/>
      <c r="MRG920" s="10"/>
      <c r="MRH920" s="10"/>
      <c r="MRI920" s="10"/>
      <c r="MRJ920" s="10"/>
      <c r="MRK920" s="10"/>
      <c r="MRL920" s="10"/>
      <c r="MRM920" s="10"/>
      <c r="MRN920" s="10"/>
      <c r="MRO920" s="10"/>
      <c r="MRP920" s="10"/>
      <c r="MRQ920" s="10"/>
      <c r="MRR920" s="10"/>
      <c r="MRS920" s="10"/>
      <c r="MRT920" s="10"/>
      <c r="MRU920" s="10"/>
      <c r="MRV920" s="10"/>
      <c r="MRW920" s="10"/>
      <c r="MRX920" s="10"/>
      <c r="MRY920" s="10"/>
      <c r="MRZ920" s="10"/>
      <c r="MSA920" s="10"/>
      <c r="MSB920" s="10"/>
      <c r="MSC920" s="10"/>
      <c r="MSD920" s="10"/>
      <c r="MSE920" s="10"/>
      <c r="MSF920" s="10"/>
      <c r="MSG920" s="10"/>
      <c r="MSH920" s="10"/>
      <c r="MSI920" s="10"/>
      <c r="MSJ920" s="10"/>
      <c r="MSK920" s="10"/>
      <c r="MSL920" s="10"/>
      <c r="MSM920" s="10"/>
      <c r="MSN920" s="10"/>
      <c r="MSO920" s="10"/>
      <c r="MSP920" s="10"/>
      <c r="MSQ920" s="10"/>
      <c r="MSR920" s="10"/>
      <c r="MSS920" s="10"/>
      <c r="MST920" s="10"/>
      <c r="MSU920" s="10"/>
      <c r="MSV920" s="10"/>
      <c r="MSW920" s="10"/>
      <c r="MSX920" s="10"/>
      <c r="MSY920" s="10"/>
      <c r="MSZ920" s="10"/>
      <c r="MTA920" s="10"/>
      <c r="MTB920" s="10"/>
      <c r="MTC920" s="10"/>
      <c r="MTD920" s="10"/>
      <c r="MTE920" s="10"/>
      <c r="MTF920" s="10"/>
      <c r="MTG920" s="10"/>
      <c r="MTH920" s="10"/>
      <c r="MTI920" s="10"/>
      <c r="MTJ920" s="10"/>
      <c r="MTK920" s="10"/>
      <c r="MTL920" s="10"/>
      <c r="MTM920" s="10"/>
      <c r="MTN920" s="10"/>
      <c r="MTO920" s="10"/>
      <c r="MTP920" s="10"/>
      <c r="MTQ920" s="10"/>
      <c r="MTR920" s="10"/>
      <c r="MTS920" s="10"/>
      <c r="MTT920" s="10"/>
      <c r="MTU920" s="10"/>
      <c r="MTV920" s="10"/>
      <c r="MTW920" s="10"/>
      <c r="MTX920" s="10"/>
      <c r="MTY920" s="10"/>
      <c r="MTZ920" s="10"/>
      <c r="MUA920" s="10"/>
      <c r="MUB920" s="10"/>
      <c r="MUC920" s="10"/>
      <c r="MUD920" s="10"/>
      <c r="MUE920" s="10"/>
      <c r="MUF920" s="10"/>
      <c r="MUG920" s="10"/>
      <c r="MUH920" s="10"/>
      <c r="MUI920" s="10"/>
      <c r="MUJ920" s="10"/>
      <c r="MUK920" s="10"/>
      <c r="MUL920" s="10"/>
      <c r="MUM920" s="10"/>
      <c r="MUN920" s="10"/>
      <c r="MUO920" s="10"/>
      <c r="MUP920" s="10"/>
      <c r="MUQ920" s="10"/>
      <c r="MUR920" s="10"/>
      <c r="MUS920" s="10"/>
      <c r="MUT920" s="10"/>
      <c r="MUU920" s="10"/>
      <c r="MUV920" s="10"/>
      <c r="MUW920" s="10"/>
      <c r="MUX920" s="10"/>
      <c r="MUY920" s="10"/>
      <c r="MUZ920" s="10"/>
      <c r="MVA920" s="10"/>
      <c r="MVB920" s="10"/>
      <c r="MVC920" s="10"/>
      <c r="MVD920" s="10"/>
      <c r="MVE920" s="10"/>
      <c r="MVF920" s="10"/>
      <c r="MVG920" s="10"/>
      <c r="MVH920" s="10"/>
      <c r="MVI920" s="10"/>
      <c r="MVJ920" s="10"/>
      <c r="MVK920" s="10"/>
      <c r="MVL920" s="10"/>
      <c r="MVM920" s="10"/>
      <c r="MVN920" s="10"/>
      <c r="MVO920" s="10"/>
      <c r="MVP920" s="10"/>
      <c r="MVQ920" s="10"/>
      <c r="MVR920" s="10"/>
      <c r="MVS920" s="10"/>
      <c r="MVT920" s="10"/>
      <c r="MVU920" s="10"/>
      <c r="MVV920" s="10"/>
      <c r="MVW920" s="10"/>
      <c r="MVX920" s="10"/>
      <c r="MVY920" s="10"/>
      <c r="MVZ920" s="10"/>
      <c r="MWA920" s="10"/>
      <c r="MWB920" s="10"/>
      <c r="MWC920" s="10"/>
      <c r="MWD920" s="10"/>
      <c r="MWE920" s="10"/>
      <c r="MWF920" s="10"/>
      <c r="MWG920" s="10"/>
      <c r="MWH920" s="10"/>
      <c r="MWI920" s="10"/>
      <c r="MWJ920" s="10"/>
      <c r="MWK920" s="10"/>
      <c r="MWL920" s="10"/>
      <c r="MWM920" s="10"/>
      <c r="MWN920" s="10"/>
      <c r="MWO920" s="10"/>
      <c r="MWP920" s="10"/>
      <c r="MWQ920" s="10"/>
      <c r="MWR920" s="10"/>
      <c r="MWS920" s="10"/>
      <c r="MWT920" s="10"/>
      <c r="MWU920" s="10"/>
      <c r="MWV920" s="10"/>
      <c r="MWW920" s="10"/>
      <c r="MWX920" s="10"/>
      <c r="MWY920" s="10"/>
      <c r="MWZ920" s="10"/>
      <c r="MXA920" s="10"/>
      <c r="MXB920" s="10"/>
      <c r="MXC920" s="10"/>
      <c r="MXD920" s="10"/>
      <c r="MXE920" s="10"/>
      <c r="MXF920" s="10"/>
      <c r="MXG920" s="10"/>
      <c r="MXH920" s="10"/>
      <c r="MXI920" s="10"/>
      <c r="MXJ920" s="10"/>
      <c r="MXK920" s="10"/>
      <c r="MXL920" s="10"/>
      <c r="MXM920" s="10"/>
      <c r="MXN920" s="10"/>
      <c r="MXO920" s="10"/>
      <c r="MXP920" s="10"/>
      <c r="MXQ920" s="10"/>
      <c r="MXR920" s="10"/>
      <c r="MXS920" s="10"/>
      <c r="MXT920" s="10"/>
      <c r="MXU920" s="10"/>
      <c r="MXV920" s="10"/>
      <c r="MXW920" s="10"/>
      <c r="MXX920" s="10"/>
      <c r="MXY920" s="10"/>
      <c r="MXZ920" s="10"/>
      <c r="MYA920" s="10"/>
      <c r="MYB920" s="10"/>
      <c r="MYC920" s="10"/>
      <c r="MYD920" s="10"/>
      <c r="MYE920" s="10"/>
      <c r="MYF920" s="10"/>
      <c r="MYG920" s="10"/>
      <c r="MYH920" s="10"/>
      <c r="MYI920" s="10"/>
      <c r="MYJ920" s="10"/>
      <c r="MYK920" s="10"/>
      <c r="MYL920" s="10"/>
      <c r="MYM920" s="10"/>
      <c r="MYN920" s="10"/>
      <c r="MYO920" s="10"/>
      <c r="MYP920" s="10"/>
      <c r="MYQ920" s="10"/>
      <c r="MYR920" s="10"/>
      <c r="MYS920" s="10"/>
      <c r="MYT920" s="10"/>
      <c r="MYU920" s="10"/>
      <c r="MYV920" s="10"/>
      <c r="MYW920" s="10"/>
      <c r="MYX920" s="10"/>
      <c r="MYY920" s="10"/>
      <c r="MYZ920" s="10"/>
      <c r="MZA920" s="10"/>
      <c r="MZB920" s="10"/>
      <c r="MZC920" s="10"/>
      <c r="MZD920" s="10"/>
      <c r="MZE920" s="10"/>
      <c r="MZF920" s="10"/>
      <c r="MZG920" s="10"/>
      <c r="MZH920" s="10"/>
      <c r="MZI920" s="10"/>
      <c r="MZJ920" s="10"/>
      <c r="MZK920" s="10"/>
      <c r="MZL920" s="10"/>
      <c r="MZM920" s="10"/>
      <c r="MZN920" s="10"/>
      <c r="MZO920" s="10"/>
      <c r="MZP920" s="10"/>
      <c r="MZQ920" s="10"/>
      <c r="MZR920" s="10"/>
      <c r="MZS920" s="10"/>
      <c r="MZT920" s="10"/>
      <c r="MZU920" s="10"/>
      <c r="MZV920" s="10"/>
      <c r="MZW920" s="10"/>
      <c r="MZX920" s="10"/>
      <c r="MZY920" s="10"/>
      <c r="MZZ920" s="10"/>
      <c r="NAA920" s="10"/>
      <c r="NAB920" s="10"/>
      <c r="NAC920" s="10"/>
      <c r="NAD920" s="10"/>
      <c r="NAE920" s="10"/>
      <c r="NAF920" s="10"/>
      <c r="NAG920" s="10"/>
      <c r="NAH920" s="10"/>
      <c r="NAI920" s="10"/>
      <c r="NAJ920" s="10"/>
      <c r="NAK920" s="10"/>
      <c r="NAL920" s="10"/>
      <c r="NAM920" s="10"/>
      <c r="NAN920" s="10"/>
      <c r="NAO920" s="10"/>
      <c r="NAP920" s="10"/>
      <c r="NAQ920" s="10"/>
      <c r="NAR920" s="10"/>
      <c r="NAS920" s="10"/>
      <c r="NAT920" s="10"/>
      <c r="NAU920" s="10"/>
      <c r="NAV920" s="10"/>
      <c r="NAW920" s="10"/>
      <c r="NAX920" s="10"/>
      <c r="NAY920" s="10"/>
      <c r="NAZ920" s="10"/>
      <c r="NBA920" s="10"/>
      <c r="NBB920" s="10"/>
      <c r="NBC920" s="10"/>
      <c r="NBD920" s="10"/>
      <c r="NBE920" s="10"/>
      <c r="NBF920" s="10"/>
      <c r="NBG920" s="10"/>
      <c r="NBH920" s="10"/>
      <c r="NBI920" s="10"/>
      <c r="NBJ920" s="10"/>
      <c r="NBK920" s="10"/>
      <c r="NBL920" s="10"/>
      <c r="NBM920" s="10"/>
      <c r="NBN920" s="10"/>
      <c r="NBO920" s="10"/>
      <c r="NBP920" s="10"/>
      <c r="NBQ920" s="10"/>
      <c r="NBR920" s="10"/>
      <c r="NBS920" s="10"/>
      <c r="NBT920" s="10"/>
      <c r="NBU920" s="10"/>
      <c r="NBV920" s="10"/>
      <c r="NBW920" s="10"/>
      <c r="NBX920" s="10"/>
      <c r="NBY920" s="10"/>
      <c r="NBZ920" s="10"/>
      <c r="NCA920" s="10"/>
      <c r="NCB920" s="10"/>
      <c r="NCC920" s="10"/>
      <c r="NCD920" s="10"/>
      <c r="NCE920" s="10"/>
      <c r="NCF920" s="10"/>
      <c r="NCG920" s="10"/>
      <c r="NCH920" s="10"/>
      <c r="NCI920" s="10"/>
      <c r="NCJ920" s="10"/>
      <c r="NCK920" s="10"/>
      <c r="NCL920" s="10"/>
      <c r="NCM920" s="10"/>
      <c r="NCN920" s="10"/>
      <c r="NCO920" s="10"/>
      <c r="NCP920" s="10"/>
      <c r="NCQ920" s="10"/>
      <c r="NCR920" s="10"/>
      <c r="NCS920" s="10"/>
      <c r="NCT920" s="10"/>
      <c r="NCU920" s="10"/>
      <c r="NCV920" s="10"/>
      <c r="NCW920" s="10"/>
      <c r="NCX920" s="10"/>
      <c r="NCY920" s="10"/>
      <c r="NCZ920" s="10"/>
      <c r="NDA920" s="10"/>
      <c r="NDB920" s="10"/>
      <c r="NDC920" s="10"/>
      <c r="NDD920" s="10"/>
      <c r="NDE920" s="10"/>
      <c r="NDF920" s="10"/>
      <c r="NDG920" s="10"/>
      <c r="NDH920" s="10"/>
      <c r="NDI920" s="10"/>
      <c r="NDJ920" s="10"/>
      <c r="NDK920" s="10"/>
      <c r="NDL920" s="10"/>
      <c r="NDM920" s="10"/>
      <c r="NDN920" s="10"/>
      <c r="NDO920" s="10"/>
      <c r="NDP920" s="10"/>
      <c r="NDQ920" s="10"/>
      <c r="NDR920" s="10"/>
      <c r="NDS920" s="10"/>
      <c r="NDT920" s="10"/>
      <c r="NDU920" s="10"/>
      <c r="NDV920" s="10"/>
      <c r="NDW920" s="10"/>
      <c r="NDX920" s="10"/>
      <c r="NDY920" s="10"/>
      <c r="NDZ920" s="10"/>
      <c r="NEA920" s="10"/>
      <c r="NEB920" s="10"/>
      <c r="NEC920" s="10"/>
      <c r="NED920" s="10"/>
      <c r="NEE920" s="10"/>
      <c r="NEF920" s="10"/>
      <c r="NEG920" s="10"/>
      <c r="NEH920" s="10"/>
      <c r="NEI920" s="10"/>
      <c r="NEJ920" s="10"/>
      <c r="NEK920" s="10"/>
      <c r="NEL920" s="10"/>
      <c r="NEM920" s="10"/>
      <c r="NEN920" s="10"/>
      <c r="NEO920" s="10"/>
      <c r="NEP920" s="10"/>
      <c r="NEQ920" s="10"/>
      <c r="NER920" s="10"/>
      <c r="NES920" s="10"/>
      <c r="NET920" s="10"/>
      <c r="NEU920" s="10"/>
      <c r="NEV920" s="10"/>
      <c r="NEW920" s="10"/>
      <c r="NEX920" s="10"/>
      <c r="NEY920" s="10"/>
      <c r="NEZ920" s="10"/>
      <c r="NFA920" s="10"/>
      <c r="NFB920" s="10"/>
      <c r="NFC920" s="10"/>
      <c r="NFD920" s="10"/>
      <c r="NFE920" s="10"/>
      <c r="NFF920" s="10"/>
      <c r="NFG920" s="10"/>
      <c r="NFH920" s="10"/>
      <c r="NFI920" s="10"/>
      <c r="NFJ920" s="10"/>
      <c r="NFK920" s="10"/>
      <c r="NFL920" s="10"/>
      <c r="NFM920" s="10"/>
      <c r="NFN920" s="10"/>
      <c r="NFO920" s="10"/>
      <c r="NFP920" s="10"/>
      <c r="NFQ920" s="10"/>
      <c r="NFR920" s="10"/>
      <c r="NFS920" s="10"/>
      <c r="NFT920" s="10"/>
      <c r="NFU920" s="10"/>
      <c r="NFV920" s="10"/>
      <c r="NFW920" s="10"/>
      <c r="NFX920" s="10"/>
      <c r="NFY920" s="10"/>
      <c r="NFZ920" s="10"/>
      <c r="NGA920" s="10"/>
      <c r="NGB920" s="10"/>
      <c r="NGC920" s="10"/>
      <c r="NGD920" s="10"/>
      <c r="NGE920" s="10"/>
      <c r="NGF920" s="10"/>
      <c r="NGG920" s="10"/>
      <c r="NGH920" s="10"/>
      <c r="NGI920" s="10"/>
      <c r="NGJ920" s="10"/>
      <c r="NGK920" s="10"/>
      <c r="NGL920" s="10"/>
      <c r="NGM920" s="10"/>
      <c r="NGN920" s="10"/>
      <c r="NGO920" s="10"/>
      <c r="NGP920" s="10"/>
      <c r="NGQ920" s="10"/>
      <c r="NGR920" s="10"/>
      <c r="NGS920" s="10"/>
      <c r="NGT920" s="10"/>
      <c r="NGU920" s="10"/>
      <c r="NGV920" s="10"/>
      <c r="NGW920" s="10"/>
      <c r="NGX920" s="10"/>
      <c r="NGY920" s="10"/>
      <c r="NGZ920" s="10"/>
      <c r="NHA920" s="10"/>
      <c r="NHB920" s="10"/>
      <c r="NHC920" s="10"/>
      <c r="NHD920" s="10"/>
      <c r="NHE920" s="10"/>
      <c r="NHF920" s="10"/>
      <c r="NHG920" s="10"/>
      <c r="NHH920" s="10"/>
      <c r="NHI920" s="10"/>
      <c r="NHJ920" s="10"/>
      <c r="NHK920" s="10"/>
      <c r="NHL920" s="10"/>
      <c r="NHM920" s="10"/>
      <c r="NHN920" s="10"/>
      <c r="NHO920" s="10"/>
      <c r="NHP920" s="10"/>
      <c r="NHQ920" s="10"/>
      <c r="NHR920" s="10"/>
      <c r="NHS920" s="10"/>
      <c r="NHT920" s="10"/>
      <c r="NHU920" s="10"/>
      <c r="NHV920" s="10"/>
      <c r="NHW920" s="10"/>
      <c r="NHX920" s="10"/>
      <c r="NHY920" s="10"/>
      <c r="NHZ920" s="10"/>
      <c r="NIA920" s="10"/>
      <c r="NIB920" s="10"/>
      <c r="NIC920" s="10"/>
      <c r="NID920" s="10"/>
      <c r="NIE920" s="10"/>
      <c r="NIF920" s="10"/>
      <c r="NIG920" s="10"/>
      <c r="NIH920" s="10"/>
      <c r="NII920" s="10"/>
      <c r="NIJ920" s="10"/>
      <c r="NIK920" s="10"/>
      <c r="NIL920" s="10"/>
      <c r="NIM920" s="10"/>
      <c r="NIN920" s="10"/>
      <c r="NIO920" s="10"/>
      <c r="NIP920" s="10"/>
      <c r="NIQ920" s="10"/>
      <c r="NIR920" s="10"/>
      <c r="NIS920" s="10"/>
      <c r="NIT920" s="10"/>
      <c r="NIU920" s="10"/>
      <c r="NIV920" s="10"/>
      <c r="NIW920" s="10"/>
      <c r="NIX920" s="10"/>
      <c r="NIY920" s="10"/>
      <c r="NIZ920" s="10"/>
      <c r="NJA920" s="10"/>
      <c r="NJB920" s="10"/>
      <c r="NJC920" s="10"/>
      <c r="NJD920" s="10"/>
      <c r="NJE920" s="10"/>
      <c r="NJF920" s="10"/>
      <c r="NJG920" s="10"/>
      <c r="NJH920" s="10"/>
      <c r="NJI920" s="10"/>
      <c r="NJJ920" s="10"/>
      <c r="NJK920" s="10"/>
      <c r="NJL920" s="10"/>
      <c r="NJM920" s="10"/>
      <c r="NJN920" s="10"/>
      <c r="NJO920" s="10"/>
      <c r="NJP920" s="10"/>
      <c r="NJQ920" s="10"/>
      <c r="NJR920" s="10"/>
      <c r="NJS920" s="10"/>
      <c r="NJT920" s="10"/>
      <c r="NJU920" s="10"/>
      <c r="NJV920" s="10"/>
      <c r="NJW920" s="10"/>
      <c r="NJX920" s="10"/>
      <c r="NJY920" s="10"/>
      <c r="NJZ920" s="10"/>
      <c r="NKA920" s="10"/>
      <c r="NKB920" s="10"/>
      <c r="NKC920" s="10"/>
      <c r="NKD920" s="10"/>
      <c r="NKE920" s="10"/>
      <c r="NKF920" s="10"/>
      <c r="NKG920" s="10"/>
      <c r="NKH920" s="10"/>
      <c r="NKI920" s="10"/>
      <c r="NKJ920" s="10"/>
      <c r="NKK920" s="10"/>
      <c r="NKL920" s="10"/>
      <c r="NKM920" s="10"/>
      <c r="NKN920" s="10"/>
      <c r="NKO920" s="10"/>
      <c r="NKP920" s="10"/>
      <c r="NKQ920" s="10"/>
      <c r="NKR920" s="10"/>
      <c r="NKS920" s="10"/>
      <c r="NKT920" s="10"/>
      <c r="NKU920" s="10"/>
      <c r="NKV920" s="10"/>
      <c r="NKW920" s="10"/>
      <c r="NKX920" s="10"/>
      <c r="NKY920" s="10"/>
      <c r="NKZ920" s="10"/>
      <c r="NLA920" s="10"/>
      <c r="NLB920" s="10"/>
      <c r="NLC920" s="10"/>
      <c r="NLD920" s="10"/>
      <c r="NLE920" s="10"/>
      <c r="NLF920" s="10"/>
      <c r="NLG920" s="10"/>
      <c r="NLH920" s="10"/>
      <c r="NLI920" s="10"/>
      <c r="NLJ920" s="10"/>
      <c r="NLK920" s="10"/>
      <c r="NLL920" s="10"/>
      <c r="NLM920" s="10"/>
      <c r="NLN920" s="10"/>
      <c r="NLO920" s="10"/>
      <c r="NLP920" s="10"/>
      <c r="NLQ920" s="10"/>
      <c r="NLR920" s="10"/>
      <c r="NLS920" s="10"/>
      <c r="NLT920" s="10"/>
      <c r="NLU920" s="10"/>
      <c r="NLV920" s="10"/>
      <c r="NLW920" s="10"/>
      <c r="NLX920" s="10"/>
      <c r="NLY920" s="10"/>
      <c r="NLZ920" s="10"/>
      <c r="NMA920" s="10"/>
      <c r="NMB920" s="10"/>
      <c r="NMC920" s="10"/>
      <c r="NMD920" s="10"/>
      <c r="NME920" s="10"/>
      <c r="NMF920" s="10"/>
      <c r="NMG920" s="10"/>
      <c r="NMH920" s="10"/>
      <c r="NMI920" s="10"/>
      <c r="NMJ920" s="10"/>
      <c r="NMK920" s="10"/>
      <c r="NML920" s="10"/>
      <c r="NMM920" s="10"/>
      <c r="NMN920" s="10"/>
      <c r="NMO920" s="10"/>
      <c r="NMP920" s="10"/>
      <c r="NMQ920" s="10"/>
      <c r="NMR920" s="10"/>
      <c r="NMS920" s="10"/>
      <c r="NMT920" s="10"/>
      <c r="NMU920" s="10"/>
      <c r="NMV920" s="10"/>
      <c r="NMW920" s="10"/>
      <c r="NMX920" s="10"/>
      <c r="NMY920" s="10"/>
      <c r="NMZ920" s="10"/>
      <c r="NNA920" s="10"/>
      <c r="NNB920" s="10"/>
      <c r="NNC920" s="10"/>
      <c r="NND920" s="10"/>
      <c r="NNE920" s="10"/>
      <c r="NNF920" s="10"/>
      <c r="NNG920" s="10"/>
      <c r="NNH920" s="10"/>
      <c r="NNI920" s="10"/>
      <c r="NNJ920" s="10"/>
      <c r="NNK920" s="10"/>
      <c r="NNL920" s="10"/>
      <c r="NNM920" s="10"/>
      <c r="NNN920" s="10"/>
      <c r="NNO920" s="10"/>
      <c r="NNP920" s="10"/>
      <c r="NNQ920" s="10"/>
      <c r="NNR920" s="10"/>
      <c r="NNS920" s="10"/>
      <c r="NNT920" s="10"/>
      <c r="NNU920" s="10"/>
      <c r="NNV920" s="10"/>
      <c r="NNW920" s="10"/>
      <c r="NNX920" s="10"/>
      <c r="NNY920" s="10"/>
      <c r="NNZ920" s="10"/>
      <c r="NOA920" s="10"/>
      <c r="NOB920" s="10"/>
      <c r="NOC920" s="10"/>
      <c r="NOD920" s="10"/>
      <c r="NOE920" s="10"/>
      <c r="NOF920" s="10"/>
      <c r="NOG920" s="10"/>
      <c r="NOH920" s="10"/>
      <c r="NOI920" s="10"/>
      <c r="NOJ920" s="10"/>
      <c r="NOK920" s="10"/>
      <c r="NOL920" s="10"/>
      <c r="NOM920" s="10"/>
      <c r="NON920" s="10"/>
      <c r="NOO920" s="10"/>
      <c r="NOP920" s="10"/>
      <c r="NOQ920" s="10"/>
      <c r="NOR920" s="10"/>
      <c r="NOS920" s="10"/>
      <c r="NOT920" s="10"/>
      <c r="NOU920" s="10"/>
      <c r="NOV920" s="10"/>
      <c r="NOW920" s="10"/>
      <c r="NOX920" s="10"/>
      <c r="NOY920" s="10"/>
      <c r="NOZ920" s="10"/>
      <c r="NPA920" s="10"/>
      <c r="NPB920" s="10"/>
      <c r="NPC920" s="10"/>
      <c r="NPD920" s="10"/>
      <c r="NPE920" s="10"/>
      <c r="NPF920" s="10"/>
      <c r="NPG920" s="10"/>
      <c r="NPH920" s="10"/>
      <c r="NPI920" s="10"/>
      <c r="NPJ920" s="10"/>
      <c r="NPK920" s="10"/>
      <c r="NPL920" s="10"/>
      <c r="NPM920" s="10"/>
      <c r="NPN920" s="10"/>
      <c r="NPO920" s="10"/>
      <c r="NPP920" s="10"/>
      <c r="NPQ920" s="10"/>
      <c r="NPR920" s="10"/>
      <c r="NPS920" s="10"/>
      <c r="NPT920" s="10"/>
      <c r="NPU920" s="10"/>
      <c r="NPV920" s="10"/>
      <c r="NPW920" s="10"/>
      <c r="NPX920" s="10"/>
      <c r="NPY920" s="10"/>
      <c r="NPZ920" s="10"/>
      <c r="NQA920" s="10"/>
      <c r="NQB920" s="10"/>
      <c r="NQC920" s="10"/>
      <c r="NQD920" s="10"/>
      <c r="NQE920" s="10"/>
      <c r="NQF920" s="10"/>
      <c r="NQG920" s="10"/>
      <c r="NQH920" s="10"/>
      <c r="NQI920" s="10"/>
      <c r="NQJ920" s="10"/>
      <c r="NQK920" s="10"/>
      <c r="NQL920" s="10"/>
      <c r="NQM920" s="10"/>
      <c r="NQN920" s="10"/>
      <c r="NQO920" s="10"/>
      <c r="NQP920" s="10"/>
      <c r="NQQ920" s="10"/>
      <c r="NQR920" s="10"/>
      <c r="NQS920" s="10"/>
      <c r="NQT920" s="10"/>
      <c r="NQU920" s="10"/>
      <c r="NQV920" s="10"/>
      <c r="NQW920" s="10"/>
      <c r="NQX920" s="10"/>
      <c r="NQY920" s="10"/>
      <c r="NQZ920" s="10"/>
      <c r="NRA920" s="10"/>
      <c r="NRB920" s="10"/>
      <c r="NRC920" s="10"/>
      <c r="NRD920" s="10"/>
      <c r="NRE920" s="10"/>
      <c r="NRF920" s="10"/>
      <c r="NRG920" s="10"/>
      <c r="NRH920" s="10"/>
      <c r="NRI920" s="10"/>
      <c r="NRJ920" s="10"/>
      <c r="NRK920" s="10"/>
      <c r="NRL920" s="10"/>
      <c r="NRM920" s="10"/>
      <c r="NRN920" s="10"/>
      <c r="NRO920" s="10"/>
      <c r="NRP920" s="10"/>
      <c r="NRQ920" s="10"/>
      <c r="NRR920" s="10"/>
      <c r="NRS920" s="10"/>
      <c r="NRT920" s="10"/>
      <c r="NRU920" s="10"/>
      <c r="NRV920" s="10"/>
      <c r="NRW920" s="10"/>
      <c r="NRX920" s="10"/>
      <c r="NRY920" s="10"/>
      <c r="NRZ920" s="10"/>
      <c r="NSA920" s="10"/>
      <c r="NSB920" s="10"/>
      <c r="NSC920" s="10"/>
      <c r="NSD920" s="10"/>
      <c r="NSE920" s="10"/>
      <c r="NSF920" s="10"/>
      <c r="NSG920" s="10"/>
      <c r="NSH920" s="10"/>
      <c r="NSI920" s="10"/>
      <c r="NSJ920" s="10"/>
      <c r="NSK920" s="10"/>
      <c r="NSL920" s="10"/>
      <c r="NSM920" s="10"/>
      <c r="NSN920" s="10"/>
      <c r="NSO920" s="10"/>
      <c r="NSP920" s="10"/>
      <c r="NSQ920" s="10"/>
      <c r="NSR920" s="10"/>
      <c r="NSS920" s="10"/>
      <c r="NST920" s="10"/>
      <c r="NSU920" s="10"/>
      <c r="NSV920" s="10"/>
      <c r="NSW920" s="10"/>
      <c r="NSX920" s="10"/>
      <c r="NSY920" s="10"/>
      <c r="NSZ920" s="10"/>
      <c r="NTA920" s="10"/>
      <c r="NTB920" s="10"/>
      <c r="NTC920" s="10"/>
      <c r="NTD920" s="10"/>
      <c r="NTE920" s="10"/>
      <c r="NTF920" s="10"/>
      <c r="NTG920" s="10"/>
      <c r="NTH920" s="10"/>
      <c r="NTI920" s="10"/>
      <c r="NTJ920" s="10"/>
      <c r="NTK920" s="10"/>
      <c r="NTL920" s="10"/>
      <c r="NTM920" s="10"/>
      <c r="NTN920" s="10"/>
      <c r="NTO920" s="10"/>
      <c r="NTP920" s="10"/>
      <c r="NTQ920" s="10"/>
      <c r="NTR920" s="10"/>
      <c r="NTS920" s="10"/>
      <c r="NTT920" s="10"/>
      <c r="NTU920" s="10"/>
      <c r="NTV920" s="10"/>
      <c r="NTW920" s="10"/>
      <c r="NTX920" s="10"/>
      <c r="NTY920" s="10"/>
      <c r="NTZ920" s="10"/>
      <c r="NUA920" s="10"/>
      <c r="NUB920" s="10"/>
      <c r="NUC920" s="10"/>
      <c r="NUD920" s="10"/>
      <c r="NUE920" s="10"/>
      <c r="NUF920" s="10"/>
      <c r="NUG920" s="10"/>
      <c r="NUH920" s="10"/>
      <c r="NUI920" s="10"/>
      <c r="NUJ920" s="10"/>
      <c r="NUK920" s="10"/>
      <c r="NUL920" s="10"/>
      <c r="NUM920" s="10"/>
      <c r="NUN920" s="10"/>
      <c r="NUO920" s="10"/>
      <c r="NUP920" s="10"/>
      <c r="NUQ920" s="10"/>
      <c r="NUR920" s="10"/>
      <c r="NUS920" s="10"/>
      <c r="NUT920" s="10"/>
      <c r="NUU920" s="10"/>
      <c r="NUV920" s="10"/>
      <c r="NUW920" s="10"/>
      <c r="NUX920" s="10"/>
      <c r="NUY920" s="10"/>
      <c r="NUZ920" s="10"/>
      <c r="NVA920" s="10"/>
      <c r="NVB920" s="10"/>
      <c r="NVC920" s="10"/>
      <c r="NVD920" s="10"/>
      <c r="NVE920" s="10"/>
      <c r="NVF920" s="10"/>
      <c r="NVG920" s="10"/>
      <c r="NVH920" s="10"/>
      <c r="NVI920" s="10"/>
      <c r="NVJ920" s="10"/>
      <c r="NVK920" s="10"/>
      <c r="NVL920" s="10"/>
      <c r="NVM920" s="10"/>
      <c r="NVN920" s="10"/>
      <c r="NVO920" s="10"/>
      <c r="NVP920" s="10"/>
      <c r="NVQ920" s="10"/>
      <c r="NVR920" s="10"/>
      <c r="NVS920" s="10"/>
      <c r="NVT920" s="10"/>
      <c r="NVU920" s="10"/>
      <c r="NVV920" s="10"/>
      <c r="NVW920" s="10"/>
      <c r="NVX920" s="10"/>
      <c r="NVY920" s="10"/>
      <c r="NVZ920" s="10"/>
      <c r="NWA920" s="10"/>
      <c r="NWB920" s="10"/>
      <c r="NWC920" s="10"/>
      <c r="NWD920" s="10"/>
      <c r="NWE920" s="10"/>
      <c r="NWF920" s="10"/>
      <c r="NWG920" s="10"/>
      <c r="NWH920" s="10"/>
      <c r="NWI920" s="10"/>
      <c r="NWJ920" s="10"/>
      <c r="NWK920" s="10"/>
      <c r="NWL920" s="10"/>
      <c r="NWM920" s="10"/>
      <c r="NWN920" s="10"/>
      <c r="NWO920" s="10"/>
      <c r="NWP920" s="10"/>
      <c r="NWQ920" s="10"/>
      <c r="NWR920" s="10"/>
      <c r="NWS920" s="10"/>
      <c r="NWT920" s="10"/>
      <c r="NWU920" s="10"/>
      <c r="NWV920" s="10"/>
      <c r="NWW920" s="10"/>
      <c r="NWX920" s="10"/>
      <c r="NWY920" s="10"/>
      <c r="NWZ920" s="10"/>
      <c r="NXA920" s="10"/>
      <c r="NXB920" s="10"/>
      <c r="NXC920" s="10"/>
      <c r="NXD920" s="10"/>
      <c r="NXE920" s="10"/>
      <c r="NXF920" s="10"/>
      <c r="NXG920" s="10"/>
      <c r="NXH920" s="10"/>
      <c r="NXI920" s="10"/>
      <c r="NXJ920" s="10"/>
      <c r="NXK920" s="10"/>
      <c r="NXL920" s="10"/>
      <c r="NXM920" s="10"/>
      <c r="NXN920" s="10"/>
      <c r="NXO920" s="10"/>
      <c r="NXP920" s="10"/>
      <c r="NXQ920" s="10"/>
      <c r="NXR920" s="10"/>
      <c r="NXS920" s="10"/>
      <c r="NXT920" s="10"/>
      <c r="NXU920" s="10"/>
      <c r="NXV920" s="10"/>
      <c r="NXW920" s="10"/>
      <c r="NXX920" s="10"/>
      <c r="NXY920" s="10"/>
      <c r="NXZ920" s="10"/>
      <c r="NYA920" s="10"/>
      <c r="NYB920" s="10"/>
      <c r="NYC920" s="10"/>
      <c r="NYD920" s="10"/>
      <c r="NYE920" s="10"/>
      <c r="NYF920" s="10"/>
      <c r="NYG920" s="10"/>
      <c r="NYH920" s="10"/>
      <c r="NYI920" s="10"/>
      <c r="NYJ920" s="10"/>
      <c r="NYK920" s="10"/>
      <c r="NYL920" s="10"/>
      <c r="NYM920" s="10"/>
      <c r="NYN920" s="10"/>
      <c r="NYO920" s="10"/>
      <c r="NYP920" s="10"/>
      <c r="NYQ920" s="10"/>
      <c r="NYR920" s="10"/>
      <c r="NYS920" s="10"/>
      <c r="NYT920" s="10"/>
      <c r="NYU920" s="10"/>
      <c r="NYV920" s="10"/>
      <c r="NYW920" s="10"/>
      <c r="NYX920" s="10"/>
      <c r="NYY920" s="10"/>
      <c r="NYZ920" s="10"/>
      <c r="NZA920" s="10"/>
      <c r="NZB920" s="10"/>
      <c r="NZC920" s="10"/>
      <c r="NZD920" s="10"/>
      <c r="NZE920" s="10"/>
      <c r="NZF920" s="10"/>
      <c r="NZG920" s="10"/>
      <c r="NZH920" s="10"/>
      <c r="NZI920" s="10"/>
      <c r="NZJ920" s="10"/>
      <c r="NZK920" s="10"/>
      <c r="NZL920" s="10"/>
      <c r="NZM920" s="10"/>
      <c r="NZN920" s="10"/>
      <c r="NZO920" s="10"/>
      <c r="NZP920" s="10"/>
      <c r="NZQ920" s="10"/>
      <c r="NZR920" s="10"/>
      <c r="NZS920" s="10"/>
      <c r="NZT920" s="10"/>
      <c r="NZU920" s="10"/>
      <c r="NZV920" s="10"/>
      <c r="NZW920" s="10"/>
      <c r="NZX920" s="10"/>
      <c r="NZY920" s="10"/>
      <c r="NZZ920" s="10"/>
      <c r="OAA920" s="10"/>
      <c r="OAB920" s="10"/>
      <c r="OAC920" s="10"/>
      <c r="OAD920" s="10"/>
      <c r="OAE920" s="10"/>
      <c r="OAF920" s="10"/>
      <c r="OAG920" s="10"/>
      <c r="OAH920" s="10"/>
      <c r="OAI920" s="10"/>
      <c r="OAJ920" s="10"/>
      <c r="OAK920" s="10"/>
      <c r="OAL920" s="10"/>
      <c r="OAM920" s="10"/>
      <c r="OAN920" s="10"/>
      <c r="OAO920" s="10"/>
      <c r="OAP920" s="10"/>
      <c r="OAQ920" s="10"/>
      <c r="OAR920" s="10"/>
      <c r="OAS920" s="10"/>
      <c r="OAT920" s="10"/>
      <c r="OAU920" s="10"/>
      <c r="OAV920" s="10"/>
      <c r="OAW920" s="10"/>
      <c r="OAX920" s="10"/>
      <c r="OAY920" s="10"/>
      <c r="OAZ920" s="10"/>
      <c r="OBA920" s="10"/>
      <c r="OBB920" s="10"/>
      <c r="OBC920" s="10"/>
      <c r="OBD920" s="10"/>
      <c r="OBE920" s="10"/>
      <c r="OBF920" s="10"/>
      <c r="OBG920" s="10"/>
      <c r="OBH920" s="10"/>
      <c r="OBI920" s="10"/>
      <c r="OBJ920" s="10"/>
      <c r="OBK920" s="10"/>
      <c r="OBL920" s="10"/>
      <c r="OBM920" s="10"/>
      <c r="OBN920" s="10"/>
      <c r="OBO920" s="10"/>
      <c r="OBP920" s="10"/>
      <c r="OBQ920" s="10"/>
      <c r="OBR920" s="10"/>
      <c r="OBS920" s="10"/>
      <c r="OBT920" s="10"/>
      <c r="OBU920" s="10"/>
      <c r="OBV920" s="10"/>
      <c r="OBW920" s="10"/>
      <c r="OBX920" s="10"/>
      <c r="OBY920" s="10"/>
      <c r="OBZ920" s="10"/>
      <c r="OCA920" s="10"/>
      <c r="OCB920" s="10"/>
      <c r="OCC920" s="10"/>
      <c r="OCD920" s="10"/>
      <c r="OCE920" s="10"/>
      <c r="OCF920" s="10"/>
      <c r="OCG920" s="10"/>
      <c r="OCH920" s="10"/>
      <c r="OCI920" s="10"/>
      <c r="OCJ920" s="10"/>
      <c r="OCK920" s="10"/>
      <c r="OCL920" s="10"/>
      <c r="OCM920" s="10"/>
      <c r="OCN920" s="10"/>
      <c r="OCO920" s="10"/>
      <c r="OCP920" s="10"/>
      <c r="OCQ920" s="10"/>
      <c r="OCR920" s="10"/>
      <c r="OCS920" s="10"/>
      <c r="OCT920" s="10"/>
      <c r="OCU920" s="10"/>
      <c r="OCV920" s="10"/>
      <c r="OCW920" s="10"/>
      <c r="OCX920" s="10"/>
      <c r="OCY920" s="10"/>
      <c r="OCZ920" s="10"/>
      <c r="ODA920" s="10"/>
      <c r="ODB920" s="10"/>
      <c r="ODC920" s="10"/>
      <c r="ODD920" s="10"/>
      <c r="ODE920" s="10"/>
      <c r="ODF920" s="10"/>
      <c r="ODG920" s="10"/>
      <c r="ODH920" s="10"/>
      <c r="ODI920" s="10"/>
      <c r="ODJ920" s="10"/>
      <c r="ODK920" s="10"/>
      <c r="ODL920" s="10"/>
      <c r="ODM920" s="10"/>
      <c r="ODN920" s="10"/>
      <c r="ODO920" s="10"/>
      <c r="ODP920" s="10"/>
      <c r="ODQ920" s="10"/>
      <c r="ODR920" s="10"/>
      <c r="ODS920" s="10"/>
      <c r="ODT920" s="10"/>
      <c r="ODU920" s="10"/>
      <c r="ODV920" s="10"/>
      <c r="ODW920" s="10"/>
      <c r="ODX920" s="10"/>
      <c r="ODY920" s="10"/>
      <c r="ODZ920" s="10"/>
      <c r="OEA920" s="10"/>
      <c r="OEB920" s="10"/>
      <c r="OEC920" s="10"/>
      <c r="OED920" s="10"/>
      <c r="OEE920" s="10"/>
      <c r="OEF920" s="10"/>
      <c r="OEG920" s="10"/>
      <c r="OEH920" s="10"/>
      <c r="OEI920" s="10"/>
      <c r="OEJ920" s="10"/>
      <c r="OEK920" s="10"/>
      <c r="OEL920" s="10"/>
      <c r="OEM920" s="10"/>
      <c r="OEN920" s="10"/>
      <c r="OEO920" s="10"/>
      <c r="OEP920" s="10"/>
      <c r="OEQ920" s="10"/>
      <c r="OER920" s="10"/>
      <c r="OES920" s="10"/>
      <c r="OET920" s="10"/>
      <c r="OEU920" s="10"/>
      <c r="OEV920" s="10"/>
      <c r="OEW920" s="10"/>
      <c r="OEX920" s="10"/>
      <c r="OEY920" s="10"/>
      <c r="OEZ920" s="10"/>
      <c r="OFA920" s="10"/>
      <c r="OFB920" s="10"/>
      <c r="OFC920" s="10"/>
      <c r="OFD920" s="10"/>
      <c r="OFE920" s="10"/>
      <c r="OFF920" s="10"/>
      <c r="OFG920" s="10"/>
      <c r="OFH920" s="10"/>
      <c r="OFI920" s="10"/>
      <c r="OFJ920" s="10"/>
      <c r="OFK920" s="10"/>
      <c r="OFL920" s="10"/>
      <c r="OFM920" s="10"/>
      <c r="OFN920" s="10"/>
      <c r="OFO920" s="10"/>
      <c r="OFP920" s="10"/>
      <c r="OFQ920" s="10"/>
      <c r="OFR920" s="10"/>
      <c r="OFS920" s="10"/>
      <c r="OFT920" s="10"/>
      <c r="OFU920" s="10"/>
      <c r="OFV920" s="10"/>
      <c r="OFW920" s="10"/>
      <c r="OFX920" s="10"/>
      <c r="OFY920" s="10"/>
      <c r="OFZ920" s="10"/>
      <c r="OGA920" s="10"/>
      <c r="OGB920" s="10"/>
      <c r="OGC920" s="10"/>
      <c r="OGD920" s="10"/>
      <c r="OGE920" s="10"/>
      <c r="OGF920" s="10"/>
      <c r="OGG920" s="10"/>
      <c r="OGH920" s="10"/>
      <c r="OGI920" s="10"/>
      <c r="OGJ920" s="10"/>
      <c r="OGK920" s="10"/>
      <c r="OGL920" s="10"/>
      <c r="OGM920" s="10"/>
      <c r="OGN920" s="10"/>
      <c r="OGO920" s="10"/>
      <c r="OGP920" s="10"/>
      <c r="OGQ920" s="10"/>
      <c r="OGR920" s="10"/>
      <c r="OGS920" s="10"/>
      <c r="OGT920" s="10"/>
      <c r="OGU920" s="10"/>
      <c r="OGV920" s="10"/>
      <c r="OGW920" s="10"/>
      <c r="OGX920" s="10"/>
      <c r="OGY920" s="10"/>
      <c r="OGZ920" s="10"/>
      <c r="OHA920" s="10"/>
      <c r="OHB920" s="10"/>
      <c r="OHC920" s="10"/>
      <c r="OHD920" s="10"/>
      <c r="OHE920" s="10"/>
      <c r="OHF920" s="10"/>
      <c r="OHG920" s="10"/>
      <c r="OHH920" s="10"/>
      <c r="OHI920" s="10"/>
      <c r="OHJ920" s="10"/>
      <c r="OHK920" s="10"/>
      <c r="OHL920" s="10"/>
      <c r="OHM920" s="10"/>
      <c r="OHN920" s="10"/>
      <c r="OHO920" s="10"/>
      <c r="OHP920" s="10"/>
      <c r="OHQ920" s="10"/>
      <c r="OHR920" s="10"/>
      <c r="OHS920" s="10"/>
      <c r="OHT920" s="10"/>
      <c r="OHU920" s="10"/>
      <c r="OHV920" s="10"/>
      <c r="OHW920" s="10"/>
      <c r="OHX920" s="10"/>
      <c r="OHY920" s="10"/>
      <c r="OHZ920" s="10"/>
      <c r="OIA920" s="10"/>
      <c r="OIB920" s="10"/>
      <c r="OIC920" s="10"/>
      <c r="OID920" s="10"/>
      <c r="OIE920" s="10"/>
      <c r="OIF920" s="10"/>
      <c r="OIG920" s="10"/>
      <c r="OIH920" s="10"/>
      <c r="OII920" s="10"/>
      <c r="OIJ920" s="10"/>
      <c r="OIK920" s="10"/>
      <c r="OIL920" s="10"/>
      <c r="OIM920" s="10"/>
      <c r="OIN920" s="10"/>
      <c r="OIO920" s="10"/>
      <c r="OIP920" s="10"/>
      <c r="OIQ920" s="10"/>
      <c r="OIR920" s="10"/>
      <c r="OIS920" s="10"/>
      <c r="OIT920" s="10"/>
      <c r="OIU920" s="10"/>
      <c r="OIV920" s="10"/>
      <c r="OIW920" s="10"/>
      <c r="OIX920" s="10"/>
      <c r="OIY920" s="10"/>
      <c r="OIZ920" s="10"/>
      <c r="OJA920" s="10"/>
      <c r="OJB920" s="10"/>
      <c r="OJC920" s="10"/>
      <c r="OJD920" s="10"/>
      <c r="OJE920" s="10"/>
      <c r="OJF920" s="10"/>
      <c r="OJG920" s="10"/>
      <c r="OJH920" s="10"/>
      <c r="OJI920" s="10"/>
      <c r="OJJ920" s="10"/>
      <c r="OJK920" s="10"/>
      <c r="OJL920" s="10"/>
      <c r="OJM920" s="10"/>
      <c r="OJN920" s="10"/>
      <c r="OJO920" s="10"/>
      <c r="OJP920" s="10"/>
      <c r="OJQ920" s="10"/>
      <c r="OJR920" s="10"/>
      <c r="OJS920" s="10"/>
      <c r="OJT920" s="10"/>
      <c r="OJU920" s="10"/>
      <c r="OJV920" s="10"/>
      <c r="OJW920" s="10"/>
      <c r="OJX920" s="10"/>
      <c r="OJY920" s="10"/>
      <c r="OJZ920" s="10"/>
      <c r="OKA920" s="10"/>
      <c r="OKB920" s="10"/>
      <c r="OKC920" s="10"/>
      <c r="OKD920" s="10"/>
      <c r="OKE920" s="10"/>
      <c r="OKF920" s="10"/>
      <c r="OKG920" s="10"/>
      <c r="OKH920" s="10"/>
      <c r="OKI920" s="10"/>
      <c r="OKJ920" s="10"/>
      <c r="OKK920" s="10"/>
      <c r="OKL920" s="10"/>
      <c r="OKM920" s="10"/>
      <c r="OKN920" s="10"/>
      <c r="OKO920" s="10"/>
      <c r="OKP920" s="10"/>
      <c r="OKQ920" s="10"/>
      <c r="OKR920" s="10"/>
      <c r="OKS920" s="10"/>
      <c r="OKT920" s="10"/>
      <c r="OKU920" s="10"/>
      <c r="OKV920" s="10"/>
      <c r="OKW920" s="10"/>
      <c r="OKX920" s="10"/>
      <c r="OKY920" s="10"/>
      <c r="OKZ920" s="10"/>
      <c r="OLA920" s="10"/>
      <c r="OLB920" s="10"/>
      <c r="OLC920" s="10"/>
      <c r="OLD920" s="10"/>
      <c r="OLE920" s="10"/>
      <c r="OLF920" s="10"/>
      <c r="OLG920" s="10"/>
      <c r="OLH920" s="10"/>
      <c r="OLI920" s="10"/>
      <c r="OLJ920" s="10"/>
      <c r="OLK920" s="10"/>
      <c r="OLL920" s="10"/>
      <c r="OLM920" s="10"/>
      <c r="OLN920" s="10"/>
      <c r="OLO920" s="10"/>
      <c r="OLP920" s="10"/>
      <c r="OLQ920" s="10"/>
      <c r="OLR920" s="10"/>
      <c r="OLS920" s="10"/>
      <c r="OLT920" s="10"/>
      <c r="OLU920" s="10"/>
      <c r="OLV920" s="10"/>
      <c r="OLW920" s="10"/>
      <c r="OLX920" s="10"/>
      <c r="OLY920" s="10"/>
      <c r="OLZ920" s="10"/>
      <c r="OMA920" s="10"/>
      <c r="OMB920" s="10"/>
      <c r="OMC920" s="10"/>
      <c r="OMD920" s="10"/>
      <c r="OME920" s="10"/>
      <c r="OMF920" s="10"/>
      <c r="OMG920" s="10"/>
      <c r="OMH920" s="10"/>
      <c r="OMI920" s="10"/>
      <c r="OMJ920" s="10"/>
      <c r="OMK920" s="10"/>
      <c r="OML920" s="10"/>
      <c r="OMM920" s="10"/>
      <c r="OMN920" s="10"/>
      <c r="OMO920" s="10"/>
      <c r="OMP920" s="10"/>
      <c r="OMQ920" s="10"/>
      <c r="OMR920" s="10"/>
      <c r="OMS920" s="10"/>
      <c r="OMT920" s="10"/>
      <c r="OMU920" s="10"/>
      <c r="OMV920" s="10"/>
      <c r="OMW920" s="10"/>
      <c r="OMX920" s="10"/>
      <c r="OMY920" s="10"/>
      <c r="OMZ920" s="10"/>
      <c r="ONA920" s="10"/>
      <c r="ONB920" s="10"/>
      <c r="ONC920" s="10"/>
      <c r="OND920" s="10"/>
      <c r="ONE920" s="10"/>
      <c r="ONF920" s="10"/>
      <c r="ONG920" s="10"/>
      <c r="ONH920" s="10"/>
      <c r="ONI920" s="10"/>
      <c r="ONJ920" s="10"/>
      <c r="ONK920" s="10"/>
      <c r="ONL920" s="10"/>
      <c r="ONM920" s="10"/>
      <c r="ONN920" s="10"/>
      <c r="ONO920" s="10"/>
      <c r="ONP920" s="10"/>
      <c r="ONQ920" s="10"/>
      <c r="ONR920" s="10"/>
      <c r="ONS920" s="10"/>
      <c r="ONT920" s="10"/>
      <c r="ONU920" s="10"/>
      <c r="ONV920" s="10"/>
      <c r="ONW920" s="10"/>
      <c r="ONX920" s="10"/>
      <c r="ONY920" s="10"/>
      <c r="ONZ920" s="10"/>
      <c r="OOA920" s="10"/>
      <c r="OOB920" s="10"/>
      <c r="OOC920" s="10"/>
      <c r="OOD920" s="10"/>
      <c r="OOE920" s="10"/>
      <c r="OOF920" s="10"/>
      <c r="OOG920" s="10"/>
      <c r="OOH920" s="10"/>
      <c r="OOI920" s="10"/>
      <c r="OOJ920" s="10"/>
      <c r="OOK920" s="10"/>
      <c r="OOL920" s="10"/>
      <c r="OOM920" s="10"/>
      <c r="OON920" s="10"/>
      <c r="OOO920" s="10"/>
      <c r="OOP920" s="10"/>
      <c r="OOQ920" s="10"/>
      <c r="OOR920" s="10"/>
      <c r="OOS920" s="10"/>
      <c r="OOT920" s="10"/>
      <c r="OOU920" s="10"/>
      <c r="OOV920" s="10"/>
      <c r="OOW920" s="10"/>
      <c r="OOX920" s="10"/>
      <c r="OOY920" s="10"/>
      <c r="OOZ920" s="10"/>
      <c r="OPA920" s="10"/>
      <c r="OPB920" s="10"/>
      <c r="OPC920" s="10"/>
      <c r="OPD920" s="10"/>
      <c r="OPE920" s="10"/>
      <c r="OPF920" s="10"/>
      <c r="OPG920" s="10"/>
      <c r="OPH920" s="10"/>
      <c r="OPI920" s="10"/>
      <c r="OPJ920" s="10"/>
      <c r="OPK920" s="10"/>
      <c r="OPL920" s="10"/>
      <c r="OPM920" s="10"/>
      <c r="OPN920" s="10"/>
      <c r="OPO920" s="10"/>
      <c r="OPP920" s="10"/>
      <c r="OPQ920" s="10"/>
      <c r="OPR920" s="10"/>
      <c r="OPS920" s="10"/>
      <c r="OPT920" s="10"/>
      <c r="OPU920" s="10"/>
      <c r="OPV920" s="10"/>
      <c r="OPW920" s="10"/>
      <c r="OPX920" s="10"/>
      <c r="OPY920" s="10"/>
      <c r="OPZ920" s="10"/>
      <c r="OQA920" s="10"/>
      <c r="OQB920" s="10"/>
      <c r="OQC920" s="10"/>
      <c r="OQD920" s="10"/>
      <c r="OQE920" s="10"/>
      <c r="OQF920" s="10"/>
      <c r="OQG920" s="10"/>
      <c r="OQH920" s="10"/>
      <c r="OQI920" s="10"/>
      <c r="OQJ920" s="10"/>
      <c r="OQK920" s="10"/>
      <c r="OQL920" s="10"/>
      <c r="OQM920" s="10"/>
      <c r="OQN920" s="10"/>
      <c r="OQO920" s="10"/>
      <c r="OQP920" s="10"/>
      <c r="OQQ920" s="10"/>
      <c r="OQR920" s="10"/>
      <c r="OQS920" s="10"/>
      <c r="OQT920" s="10"/>
      <c r="OQU920" s="10"/>
      <c r="OQV920" s="10"/>
      <c r="OQW920" s="10"/>
      <c r="OQX920" s="10"/>
      <c r="OQY920" s="10"/>
      <c r="OQZ920" s="10"/>
      <c r="ORA920" s="10"/>
      <c r="ORB920" s="10"/>
      <c r="ORC920" s="10"/>
      <c r="ORD920" s="10"/>
      <c r="ORE920" s="10"/>
      <c r="ORF920" s="10"/>
      <c r="ORG920" s="10"/>
      <c r="ORH920" s="10"/>
      <c r="ORI920" s="10"/>
      <c r="ORJ920" s="10"/>
      <c r="ORK920" s="10"/>
      <c r="ORL920" s="10"/>
      <c r="ORM920" s="10"/>
      <c r="ORN920" s="10"/>
      <c r="ORO920" s="10"/>
      <c r="ORP920" s="10"/>
      <c r="ORQ920" s="10"/>
      <c r="ORR920" s="10"/>
      <c r="ORS920" s="10"/>
      <c r="ORT920" s="10"/>
      <c r="ORU920" s="10"/>
      <c r="ORV920" s="10"/>
      <c r="ORW920" s="10"/>
      <c r="ORX920" s="10"/>
      <c r="ORY920" s="10"/>
      <c r="ORZ920" s="10"/>
      <c r="OSA920" s="10"/>
      <c r="OSB920" s="10"/>
      <c r="OSC920" s="10"/>
      <c r="OSD920" s="10"/>
      <c r="OSE920" s="10"/>
      <c r="OSF920" s="10"/>
      <c r="OSG920" s="10"/>
      <c r="OSH920" s="10"/>
      <c r="OSI920" s="10"/>
      <c r="OSJ920" s="10"/>
      <c r="OSK920" s="10"/>
      <c r="OSL920" s="10"/>
      <c r="OSM920" s="10"/>
      <c r="OSN920" s="10"/>
      <c r="OSO920" s="10"/>
      <c r="OSP920" s="10"/>
      <c r="OSQ920" s="10"/>
      <c r="OSR920" s="10"/>
      <c r="OSS920" s="10"/>
      <c r="OST920" s="10"/>
      <c r="OSU920" s="10"/>
      <c r="OSV920" s="10"/>
      <c r="OSW920" s="10"/>
      <c r="OSX920" s="10"/>
      <c r="OSY920" s="10"/>
      <c r="OSZ920" s="10"/>
      <c r="OTA920" s="10"/>
      <c r="OTB920" s="10"/>
      <c r="OTC920" s="10"/>
      <c r="OTD920" s="10"/>
      <c r="OTE920" s="10"/>
      <c r="OTF920" s="10"/>
      <c r="OTG920" s="10"/>
      <c r="OTH920" s="10"/>
      <c r="OTI920" s="10"/>
      <c r="OTJ920" s="10"/>
      <c r="OTK920" s="10"/>
      <c r="OTL920" s="10"/>
      <c r="OTM920" s="10"/>
      <c r="OTN920" s="10"/>
      <c r="OTO920" s="10"/>
      <c r="OTP920" s="10"/>
      <c r="OTQ920" s="10"/>
      <c r="OTR920" s="10"/>
      <c r="OTS920" s="10"/>
      <c r="OTT920" s="10"/>
      <c r="OTU920" s="10"/>
      <c r="OTV920" s="10"/>
      <c r="OTW920" s="10"/>
      <c r="OTX920" s="10"/>
      <c r="OTY920" s="10"/>
      <c r="OTZ920" s="10"/>
      <c r="OUA920" s="10"/>
      <c r="OUB920" s="10"/>
      <c r="OUC920" s="10"/>
      <c r="OUD920" s="10"/>
      <c r="OUE920" s="10"/>
      <c r="OUF920" s="10"/>
      <c r="OUG920" s="10"/>
      <c r="OUH920" s="10"/>
      <c r="OUI920" s="10"/>
      <c r="OUJ920" s="10"/>
      <c r="OUK920" s="10"/>
      <c r="OUL920" s="10"/>
      <c r="OUM920" s="10"/>
      <c r="OUN920" s="10"/>
      <c r="OUO920" s="10"/>
      <c r="OUP920" s="10"/>
      <c r="OUQ920" s="10"/>
      <c r="OUR920" s="10"/>
      <c r="OUS920" s="10"/>
      <c r="OUT920" s="10"/>
      <c r="OUU920" s="10"/>
      <c r="OUV920" s="10"/>
      <c r="OUW920" s="10"/>
      <c r="OUX920" s="10"/>
      <c r="OUY920" s="10"/>
      <c r="OUZ920" s="10"/>
      <c r="OVA920" s="10"/>
      <c r="OVB920" s="10"/>
      <c r="OVC920" s="10"/>
      <c r="OVD920" s="10"/>
      <c r="OVE920" s="10"/>
      <c r="OVF920" s="10"/>
      <c r="OVG920" s="10"/>
      <c r="OVH920" s="10"/>
      <c r="OVI920" s="10"/>
      <c r="OVJ920" s="10"/>
      <c r="OVK920" s="10"/>
      <c r="OVL920" s="10"/>
      <c r="OVM920" s="10"/>
      <c r="OVN920" s="10"/>
      <c r="OVO920" s="10"/>
      <c r="OVP920" s="10"/>
      <c r="OVQ920" s="10"/>
      <c r="OVR920" s="10"/>
      <c r="OVS920" s="10"/>
      <c r="OVT920" s="10"/>
      <c r="OVU920" s="10"/>
      <c r="OVV920" s="10"/>
      <c r="OVW920" s="10"/>
      <c r="OVX920" s="10"/>
      <c r="OVY920" s="10"/>
      <c r="OVZ920" s="10"/>
      <c r="OWA920" s="10"/>
      <c r="OWB920" s="10"/>
      <c r="OWC920" s="10"/>
      <c r="OWD920" s="10"/>
      <c r="OWE920" s="10"/>
      <c r="OWF920" s="10"/>
      <c r="OWG920" s="10"/>
      <c r="OWH920" s="10"/>
      <c r="OWI920" s="10"/>
      <c r="OWJ920" s="10"/>
      <c r="OWK920" s="10"/>
      <c r="OWL920" s="10"/>
      <c r="OWM920" s="10"/>
      <c r="OWN920" s="10"/>
      <c r="OWO920" s="10"/>
      <c r="OWP920" s="10"/>
      <c r="OWQ920" s="10"/>
      <c r="OWR920" s="10"/>
      <c r="OWS920" s="10"/>
      <c r="OWT920" s="10"/>
      <c r="OWU920" s="10"/>
      <c r="OWV920" s="10"/>
      <c r="OWW920" s="10"/>
      <c r="OWX920" s="10"/>
      <c r="OWY920" s="10"/>
      <c r="OWZ920" s="10"/>
      <c r="OXA920" s="10"/>
      <c r="OXB920" s="10"/>
      <c r="OXC920" s="10"/>
      <c r="OXD920" s="10"/>
      <c r="OXE920" s="10"/>
      <c r="OXF920" s="10"/>
      <c r="OXG920" s="10"/>
      <c r="OXH920" s="10"/>
      <c r="OXI920" s="10"/>
      <c r="OXJ920" s="10"/>
      <c r="OXK920" s="10"/>
      <c r="OXL920" s="10"/>
      <c r="OXM920" s="10"/>
      <c r="OXN920" s="10"/>
      <c r="OXO920" s="10"/>
      <c r="OXP920" s="10"/>
      <c r="OXQ920" s="10"/>
      <c r="OXR920" s="10"/>
      <c r="OXS920" s="10"/>
      <c r="OXT920" s="10"/>
      <c r="OXU920" s="10"/>
      <c r="OXV920" s="10"/>
      <c r="OXW920" s="10"/>
      <c r="OXX920" s="10"/>
      <c r="OXY920" s="10"/>
      <c r="OXZ920" s="10"/>
      <c r="OYA920" s="10"/>
      <c r="OYB920" s="10"/>
      <c r="OYC920" s="10"/>
      <c r="OYD920" s="10"/>
      <c r="OYE920" s="10"/>
      <c r="OYF920" s="10"/>
      <c r="OYG920" s="10"/>
      <c r="OYH920" s="10"/>
      <c r="OYI920" s="10"/>
      <c r="OYJ920" s="10"/>
      <c r="OYK920" s="10"/>
      <c r="OYL920" s="10"/>
      <c r="OYM920" s="10"/>
      <c r="OYN920" s="10"/>
      <c r="OYO920" s="10"/>
      <c r="OYP920" s="10"/>
      <c r="OYQ920" s="10"/>
      <c r="OYR920" s="10"/>
      <c r="OYS920" s="10"/>
      <c r="OYT920" s="10"/>
      <c r="OYU920" s="10"/>
      <c r="OYV920" s="10"/>
      <c r="OYW920" s="10"/>
      <c r="OYX920" s="10"/>
      <c r="OYY920" s="10"/>
      <c r="OYZ920" s="10"/>
      <c r="OZA920" s="10"/>
      <c r="OZB920" s="10"/>
      <c r="OZC920" s="10"/>
      <c r="OZD920" s="10"/>
      <c r="OZE920" s="10"/>
      <c r="OZF920" s="10"/>
      <c r="OZG920" s="10"/>
      <c r="OZH920" s="10"/>
      <c r="OZI920" s="10"/>
      <c r="OZJ920" s="10"/>
      <c r="OZK920" s="10"/>
      <c r="OZL920" s="10"/>
      <c r="OZM920" s="10"/>
      <c r="OZN920" s="10"/>
      <c r="OZO920" s="10"/>
      <c r="OZP920" s="10"/>
      <c r="OZQ920" s="10"/>
      <c r="OZR920" s="10"/>
      <c r="OZS920" s="10"/>
      <c r="OZT920" s="10"/>
      <c r="OZU920" s="10"/>
      <c r="OZV920" s="10"/>
      <c r="OZW920" s="10"/>
      <c r="OZX920" s="10"/>
      <c r="OZY920" s="10"/>
      <c r="OZZ920" s="10"/>
      <c r="PAA920" s="10"/>
      <c r="PAB920" s="10"/>
      <c r="PAC920" s="10"/>
      <c r="PAD920" s="10"/>
      <c r="PAE920" s="10"/>
      <c r="PAF920" s="10"/>
      <c r="PAG920" s="10"/>
      <c r="PAH920" s="10"/>
      <c r="PAI920" s="10"/>
      <c r="PAJ920" s="10"/>
      <c r="PAK920" s="10"/>
      <c r="PAL920" s="10"/>
      <c r="PAM920" s="10"/>
      <c r="PAN920" s="10"/>
      <c r="PAO920" s="10"/>
      <c r="PAP920" s="10"/>
      <c r="PAQ920" s="10"/>
      <c r="PAR920" s="10"/>
      <c r="PAS920" s="10"/>
      <c r="PAT920" s="10"/>
      <c r="PAU920" s="10"/>
      <c r="PAV920" s="10"/>
      <c r="PAW920" s="10"/>
      <c r="PAX920" s="10"/>
      <c r="PAY920" s="10"/>
      <c r="PAZ920" s="10"/>
      <c r="PBA920" s="10"/>
      <c r="PBB920" s="10"/>
      <c r="PBC920" s="10"/>
      <c r="PBD920" s="10"/>
      <c r="PBE920" s="10"/>
      <c r="PBF920" s="10"/>
      <c r="PBG920" s="10"/>
      <c r="PBH920" s="10"/>
      <c r="PBI920" s="10"/>
      <c r="PBJ920" s="10"/>
      <c r="PBK920" s="10"/>
      <c r="PBL920" s="10"/>
      <c r="PBM920" s="10"/>
      <c r="PBN920" s="10"/>
      <c r="PBO920" s="10"/>
      <c r="PBP920" s="10"/>
      <c r="PBQ920" s="10"/>
      <c r="PBR920" s="10"/>
      <c r="PBS920" s="10"/>
      <c r="PBT920" s="10"/>
      <c r="PBU920" s="10"/>
      <c r="PBV920" s="10"/>
      <c r="PBW920" s="10"/>
      <c r="PBX920" s="10"/>
      <c r="PBY920" s="10"/>
      <c r="PBZ920" s="10"/>
      <c r="PCA920" s="10"/>
      <c r="PCB920" s="10"/>
      <c r="PCC920" s="10"/>
      <c r="PCD920" s="10"/>
      <c r="PCE920" s="10"/>
      <c r="PCF920" s="10"/>
      <c r="PCG920" s="10"/>
      <c r="PCH920" s="10"/>
      <c r="PCI920" s="10"/>
      <c r="PCJ920" s="10"/>
      <c r="PCK920" s="10"/>
      <c r="PCL920" s="10"/>
      <c r="PCM920" s="10"/>
      <c r="PCN920" s="10"/>
      <c r="PCO920" s="10"/>
      <c r="PCP920" s="10"/>
      <c r="PCQ920" s="10"/>
      <c r="PCR920" s="10"/>
      <c r="PCS920" s="10"/>
      <c r="PCT920" s="10"/>
      <c r="PCU920" s="10"/>
      <c r="PCV920" s="10"/>
      <c r="PCW920" s="10"/>
      <c r="PCX920" s="10"/>
      <c r="PCY920" s="10"/>
      <c r="PCZ920" s="10"/>
      <c r="PDA920" s="10"/>
      <c r="PDB920" s="10"/>
      <c r="PDC920" s="10"/>
      <c r="PDD920" s="10"/>
      <c r="PDE920" s="10"/>
      <c r="PDF920" s="10"/>
      <c r="PDG920" s="10"/>
      <c r="PDH920" s="10"/>
      <c r="PDI920" s="10"/>
      <c r="PDJ920" s="10"/>
      <c r="PDK920" s="10"/>
      <c r="PDL920" s="10"/>
      <c r="PDM920" s="10"/>
      <c r="PDN920" s="10"/>
      <c r="PDO920" s="10"/>
      <c r="PDP920" s="10"/>
      <c r="PDQ920" s="10"/>
      <c r="PDR920" s="10"/>
      <c r="PDS920" s="10"/>
      <c r="PDT920" s="10"/>
      <c r="PDU920" s="10"/>
      <c r="PDV920" s="10"/>
      <c r="PDW920" s="10"/>
      <c r="PDX920" s="10"/>
      <c r="PDY920" s="10"/>
      <c r="PDZ920" s="10"/>
      <c r="PEA920" s="10"/>
      <c r="PEB920" s="10"/>
      <c r="PEC920" s="10"/>
      <c r="PED920" s="10"/>
      <c r="PEE920" s="10"/>
      <c r="PEF920" s="10"/>
      <c r="PEG920" s="10"/>
      <c r="PEH920" s="10"/>
      <c r="PEI920" s="10"/>
      <c r="PEJ920" s="10"/>
      <c r="PEK920" s="10"/>
      <c r="PEL920" s="10"/>
      <c r="PEM920" s="10"/>
      <c r="PEN920" s="10"/>
      <c r="PEO920" s="10"/>
      <c r="PEP920" s="10"/>
      <c r="PEQ920" s="10"/>
      <c r="PER920" s="10"/>
      <c r="PES920" s="10"/>
      <c r="PET920" s="10"/>
      <c r="PEU920" s="10"/>
      <c r="PEV920" s="10"/>
      <c r="PEW920" s="10"/>
      <c r="PEX920" s="10"/>
      <c r="PEY920" s="10"/>
      <c r="PEZ920" s="10"/>
      <c r="PFA920" s="10"/>
      <c r="PFB920" s="10"/>
      <c r="PFC920" s="10"/>
      <c r="PFD920" s="10"/>
      <c r="PFE920" s="10"/>
      <c r="PFF920" s="10"/>
      <c r="PFG920" s="10"/>
      <c r="PFH920" s="10"/>
      <c r="PFI920" s="10"/>
      <c r="PFJ920" s="10"/>
      <c r="PFK920" s="10"/>
      <c r="PFL920" s="10"/>
      <c r="PFM920" s="10"/>
      <c r="PFN920" s="10"/>
      <c r="PFO920" s="10"/>
      <c r="PFP920" s="10"/>
      <c r="PFQ920" s="10"/>
      <c r="PFR920" s="10"/>
      <c r="PFS920" s="10"/>
      <c r="PFT920" s="10"/>
      <c r="PFU920" s="10"/>
      <c r="PFV920" s="10"/>
      <c r="PFW920" s="10"/>
      <c r="PFX920" s="10"/>
      <c r="PFY920" s="10"/>
      <c r="PFZ920" s="10"/>
      <c r="PGA920" s="10"/>
      <c r="PGB920" s="10"/>
      <c r="PGC920" s="10"/>
      <c r="PGD920" s="10"/>
      <c r="PGE920" s="10"/>
      <c r="PGF920" s="10"/>
      <c r="PGG920" s="10"/>
      <c r="PGH920" s="10"/>
      <c r="PGI920" s="10"/>
      <c r="PGJ920" s="10"/>
      <c r="PGK920" s="10"/>
      <c r="PGL920" s="10"/>
      <c r="PGM920" s="10"/>
      <c r="PGN920" s="10"/>
      <c r="PGO920" s="10"/>
      <c r="PGP920" s="10"/>
      <c r="PGQ920" s="10"/>
      <c r="PGR920" s="10"/>
      <c r="PGS920" s="10"/>
      <c r="PGT920" s="10"/>
      <c r="PGU920" s="10"/>
      <c r="PGV920" s="10"/>
      <c r="PGW920" s="10"/>
      <c r="PGX920" s="10"/>
      <c r="PGY920" s="10"/>
      <c r="PGZ920" s="10"/>
      <c r="PHA920" s="10"/>
      <c r="PHB920" s="10"/>
      <c r="PHC920" s="10"/>
      <c r="PHD920" s="10"/>
      <c r="PHE920" s="10"/>
      <c r="PHF920" s="10"/>
      <c r="PHG920" s="10"/>
      <c r="PHH920" s="10"/>
      <c r="PHI920" s="10"/>
      <c r="PHJ920" s="10"/>
      <c r="PHK920" s="10"/>
      <c r="PHL920" s="10"/>
      <c r="PHM920" s="10"/>
      <c r="PHN920" s="10"/>
      <c r="PHO920" s="10"/>
      <c r="PHP920" s="10"/>
      <c r="PHQ920" s="10"/>
      <c r="PHR920" s="10"/>
      <c r="PHS920" s="10"/>
      <c r="PHT920" s="10"/>
      <c r="PHU920" s="10"/>
      <c r="PHV920" s="10"/>
      <c r="PHW920" s="10"/>
      <c r="PHX920" s="10"/>
      <c r="PHY920" s="10"/>
      <c r="PHZ920" s="10"/>
      <c r="PIA920" s="10"/>
      <c r="PIB920" s="10"/>
      <c r="PIC920" s="10"/>
      <c r="PID920" s="10"/>
      <c r="PIE920" s="10"/>
      <c r="PIF920" s="10"/>
      <c r="PIG920" s="10"/>
      <c r="PIH920" s="10"/>
      <c r="PII920" s="10"/>
      <c r="PIJ920" s="10"/>
      <c r="PIK920" s="10"/>
      <c r="PIL920" s="10"/>
      <c r="PIM920" s="10"/>
      <c r="PIN920" s="10"/>
      <c r="PIO920" s="10"/>
      <c r="PIP920" s="10"/>
      <c r="PIQ920" s="10"/>
      <c r="PIR920" s="10"/>
      <c r="PIS920" s="10"/>
      <c r="PIT920" s="10"/>
      <c r="PIU920" s="10"/>
      <c r="PIV920" s="10"/>
      <c r="PIW920" s="10"/>
      <c r="PIX920" s="10"/>
      <c r="PIY920" s="10"/>
      <c r="PIZ920" s="10"/>
      <c r="PJA920" s="10"/>
      <c r="PJB920" s="10"/>
      <c r="PJC920" s="10"/>
      <c r="PJD920" s="10"/>
      <c r="PJE920" s="10"/>
      <c r="PJF920" s="10"/>
      <c r="PJG920" s="10"/>
      <c r="PJH920" s="10"/>
      <c r="PJI920" s="10"/>
      <c r="PJJ920" s="10"/>
      <c r="PJK920" s="10"/>
      <c r="PJL920" s="10"/>
      <c r="PJM920" s="10"/>
      <c r="PJN920" s="10"/>
      <c r="PJO920" s="10"/>
      <c r="PJP920" s="10"/>
      <c r="PJQ920" s="10"/>
      <c r="PJR920" s="10"/>
      <c r="PJS920" s="10"/>
      <c r="PJT920" s="10"/>
      <c r="PJU920" s="10"/>
      <c r="PJV920" s="10"/>
      <c r="PJW920" s="10"/>
      <c r="PJX920" s="10"/>
      <c r="PJY920" s="10"/>
      <c r="PJZ920" s="10"/>
      <c r="PKA920" s="10"/>
      <c r="PKB920" s="10"/>
      <c r="PKC920" s="10"/>
      <c r="PKD920" s="10"/>
      <c r="PKE920" s="10"/>
      <c r="PKF920" s="10"/>
      <c r="PKG920" s="10"/>
      <c r="PKH920" s="10"/>
      <c r="PKI920" s="10"/>
      <c r="PKJ920" s="10"/>
      <c r="PKK920" s="10"/>
      <c r="PKL920" s="10"/>
      <c r="PKM920" s="10"/>
      <c r="PKN920" s="10"/>
      <c r="PKO920" s="10"/>
      <c r="PKP920" s="10"/>
      <c r="PKQ920" s="10"/>
      <c r="PKR920" s="10"/>
      <c r="PKS920" s="10"/>
      <c r="PKT920" s="10"/>
      <c r="PKU920" s="10"/>
      <c r="PKV920" s="10"/>
      <c r="PKW920" s="10"/>
      <c r="PKX920" s="10"/>
      <c r="PKY920" s="10"/>
      <c r="PKZ920" s="10"/>
      <c r="PLA920" s="10"/>
      <c r="PLB920" s="10"/>
      <c r="PLC920" s="10"/>
      <c r="PLD920" s="10"/>
      <c r="PLE920" s="10"/>
      <c r="PLF920" s="10"/>
      <c r="PLG920" s="10"/>
      <c r="PLH920" s="10"/>
      <c r="PLI920" s="10"/>
      <c r="PLJ920" s="10"/>
      <c r="PLK920" s="10"/>
      <c r="PLL920" s="10"/>
      <c r="PLM920" s="10"/>
      <c r="PLN920" s="10"/>
      <c r="PLO920" s="10"/>
      <c r="PLP920" s="10"/>
      <c r="PLQ920" s="10"/>
      <c r="PLR920" s="10"/>
      <c r="PLS920" s="10"/>
      <c r="PLT920" s="10"/>
      <c r="PLU920" s="10"/>
      <c r="PLV920" s="10"/>
      <c r="PLW920" s="10"/>
      <c r="PLX920" s="10"/>
      <c r="PLY920" s="10"/>
      <c r="PLZ920" s="10"/>
      <c r="PMA920" s="10"/>
      <c r="PMB920" s="10"/>
      <c r="PMC920" s="10"/>
      <c r="PMD920" s="10"/>
      <c r="PME920" s="10"/>
      <c r="PMF920" s="10"/>
      <c r="PMG920" s="10"/>
      <c r="PMH920" s="10"/>
      <c r="PMI920" s="10"/>
      <c r="PMJ920" s="10"/>
      <c r="PMK920" s="10"/>
      <c r="PML920" s="10"/>
      <c r="PMM920" s="10"/>
      <c r="PMN920" s="10"/>
      <c r="PMO920" s="10"/>
      <c r="PMP920" s="10"/>
      <c r="PMQ920" s="10"/>
      <c r="PMR920" s="10"/>
      <c r="PMS920" s="10"/>
      <c r="PMT920" s="10"/>
      <c r="PMU920" s="10"/>
      <c r="PMV920" s="10"/>
      <c r="PMW920" s="10"/>
      <c r="PMX920" s="10"/>
      <c r="PMY920" s="10"/>
      <c r="PMZ920" s="10"/>
      <c r="PNA920" s="10"/>
      <c r="PNB920" s="10"/>
      <c r="PNC920" s="10"/>
      <c r="PND920" s="10"/>
      <c r="PNE920" s="10"/>
      <c r="PNF920" s="10"/>
      <c r="PNG920" s="10"/>
      <c r="PNH920" s="10"/>
      <c r="PNI920" s="10"/>
      <c r="PNJ920" s="10"/>
      <c r="PNK920" s="10"/>
      <c r="PNL920" s="10"/>
      <c r="PNM920" s="10"/>
      <c r="PNN920" s="10"/>
      <c r="PNO920" s="10"/>
      <c r="PNP920" s="10"/>
      <c r="PNQ920" s="10"/>
      <c r="PNR920" s="10"/>
      <c r="PNS920" s="10"/>
      <c r="PNT920" s="10"/>
      <c r="PNU920" s="10"/>
      <c r="PNV920" s="10"/>
      <c r="PNW920" s="10"/>
      <c r="PNX920" s="10"/>
      <c r="PNY920" s="10"/>
      <c r="PNZ920" s="10"/>
      <c r="POA920" s="10"/>
      <c r="POB920" s="10"/>
      <c r="POC920" s="10"/>
      <c r="POD920" s="10"/>
      <c r="POE920" s="10"/>
      <c r="POF920" s="10"/>
      <c r="POG920" s="10"/>
      <c r="POH920" s="10"/>
      <c r="POI920" s="10"/>
      <c r="POJ920" s="10"/>
      <c r="POK920" s="10"/>
      <c r="POL920" s="10"/>
      <c r="POM920" s="10"/>
      <c r="PON920" s="10"/>
      <c r="POO920" s="10"/>
      <c r="POP920" s="10"/>
      <c r="POQ920" s="10"/>
      <c r="POR920" s="10"/>
      <c r="POS920" s="10"/>
      <c r="POT920" s="10"/>
      <c r="POU920" s="10"/>
      <c r="POV920" s="10"/>
      <c r="POW920" s="10"/>
      <c r="POX920" s="10"/>
      <c r="POY920" s="10"/>
      <c r="POZ920" s="10"/>
      <c r="PPA920" s="10"/>
      <c r="PPB920" s="10"/>
      <c r="PPC920" s="10"/>
      <c r="PPD920" s="10"/>
      <c r="PPE920" s="10"/>
      <c r="PPF920" s="10"/>
      <c r="PPG920" s="10"/>
      <c r="PPH920" s="10"/>
      <c r="PPI920" s="10"/>
      <c r="PPJ920" s="10"/>
      <c r="PPK920" s="10"/>
      <c r="PPL920" s="10"/>
      <c r="PPM920" s="10"/>
      <c r="PPN920" s="10"/>
      <c r="PPO920" s="10"/>
      <c r="PPP920" s="10"/>
      <c r="PPQ920" s="10"/>
      <c r="PPR920" s="10"/>
      <c r="PPS920" s="10"/>
      <c r="PPT920" s="10"/>
      <c r="PPU920" s="10"/>
      <c r="PPV920" s="10"/>
      <c r="PPW920" s="10"/>
      <c r="PPX920" s="10"/>
      <c r="PPY920" s="10"/>
      <c r="PPZ920" s="10"/>
      <c r="PQA920" s="10"/>
      <c r="PQB920" s="10"/>
      <c r="PQC920" s="10"/>
      <c r="PQD920" s="10"/>
      <c r="PQE920" s="10"/>
      <c r="PQF920" s="10"/>
      <c r="PQG920" s="10"/>
      <c r="PQH920" s="10"/>
      <c r="PQI920" s="10"/>
      <c r="PQJ920" s="10"/>
      <c r="PQK920" s="10"/>
      <c r="PQL920" s="10"/>
      <c r="PQM920" s="10"/>
      <c r="PQN920" s="10"/>
      <c r="PQO920" s="10"/>
      <c r="PQP920" s="10"/>
      <c r="PQQ920" s="10"/>
      <c r="PQR920" s="10"/>
      <c r="PQS920" s="10"/>
      <c r="PQT920" s="10"/>
      <c r="PQU920" s="10"/>
      <c r="PQV920" s="10"/>
      <c r="PQW920" s="10"/>
      <c r="PQX920" s="10"/>
      <c r="PQY920" s="10"/>
      <c r="PQZ920" s="10"/>
      <c r="PRA920" s="10"/>
      <c r="PRB920" s="10"/>
      <c r="PRC920" s="10"/>
      <c r="PRD920" s="10"/>
      <c r="PRE920" s="10"/>
      <c r="PRF920" s="10"/>
      <c r="PRG920" s="10"/>
      <c r="PRH920" s="10"/>
      <c r="PRI920" s="10"/>
      <c r="PRJ920" s="10"/>
      <c r="PRK920" s="10"/>
      <c r="PRL920" s="10"/>
      <c r="PRM920" s="10"/>
      <c r="PRN920" s="10"/>
      <c r="PRO920" s="10"/>
      <c r="PRP920" s="10"/>
      <c r="PRQ920" s="10"/>
      <c r="PRR920" s="10"/>
      <c r="PRS920" s="10"/>
      <c r="PRT920" s="10"/>
      <c r="PRU920" s="10"/>
      <c r="PRV920" s="10"/>
      <c r="PRW920" s="10"/>
      <c r="PRX920" s="10"/>
      <c r="PRY920" s="10"/>
      <c r="PRZ920" s="10"/>
      <c r="PSA920" s="10"/>
      <c r="PSB920" s="10"/>
      <c r="PSC920" s="10"/>
      <c r="PSD920" s="10"/>
      <c r="PSE920" s="10"/>
      <c r="PSF920" s="10"/>
      <c r="PSG920" s="10"/>
      <c r="PSH920" s="10"/>
      <c r="PSI920" s="10"/>
      <c r="PSJ920" s="10"/>
      <c r="PSK920" s="10"/>
      <c r="PSL920" s="10"/>
      <c r="PSM920" s="10"/>
      <c r="PSN920" s="10"/>
      <c r="PSO920" s="10"/>
      <c r="PSP920" s="10"/>
      <c r="PSQ920" s="10"/>
      <c r="PSR920" s="10"/>
      <c r="PSS920" s="10"/>
      <c r="PST920" s="10"/>
      <c r="PSU920" s="10"/>
      <c r="PSV920" s="10"/>
      <c r="PSW920" s="10"/>
      <c r="PSX920" s="10"/>
      <c r="PSY920" s="10"/>
      <c r="PSZ920" s="10"/>
      <c r="PTA920" s="10"/>
      <c r="PTB920" s="10"/>
      <c r="PTC920" s="10"/>
      <c r="PTD920" s="10"/>
      <c r="PTE920" s="10"/>
      <c r="PTF920" s="10"/>
      <c r="PTG920" s="10"/>
      <c r="PTH920" s="10"/>
      <c r="PTI920" s="10"/>
      <c r="PTJ920" s="10"/>
      <c r="PTK920" s="10"/>
      <c r="PTL920" s="10"/>
      <c r="PTM920" s="10"/>
      <c r="PTN920" s="10"/>
      <c r="PTO920" s="10"/>
      <c r="PTP920" s="10"/>
      <c r="PTQ920" s="10"/>
      <c r="PTR920" s="10"/>
      <c r="PTS920" s="10"/>
      <c r="PTT920" s="10"/>
      <c r="PTU920" s="10"/>
      <c r="PTV920" s="10"/>
      <c r="PTW920" s="10"/>
      <c r="PTX920" s="10"/>
      <c r="PTY920" s="10"/>
      <c r="PTZ920" s="10"/>
      <c r="PUA920" s="10"/>
      <c r="PUB920" s="10"/>
      <c r="PUC920" s="10"/>
      <c r="PUD920" s="10"/>
      <c r="PUE920" s="10"/>
      <c r="PUF920" s="10"/>
      <c r="PUG920" s="10"/>
      <c r="PUH920" s="10"/>
      <c r="PUI920" s="10"/>
      <c r="PUJ920" s="10"/>
      <c r="PUK920" s="10"/>
      <c r="PUL920" s="10"/>
      <c r="PUM920" s="10"/>
      <c r="PUN920" s="10"/>
      <c r="PUO920" s="10"/>
      <c r="PUP920" s="10"/>
      <c r="PUQ920" s="10"/>
      <c r="PUR920" s="10"/>
      <c r="PUS920" s="10"/>
      <c r="PUT920" s="10"/>
      <c r="PUU920" s="10"/>
      <c r="PUV920" s="10"/>
      <c r="PUW920" s="10"/>
      <c r="PUX920" s="10"/>
      <c r="PUY920" s="10"/>
      <c r="PUZ920" s="10"/>
      <c r="PVA920" s="10"/>
      <c r="PVB920" s="10"/>
      <c r="PVC920" s="10"/>
      <c r="PVD920" s="10"/>
      <c r="PVE920" s="10"/>
      <c r="PVF920" s="10"/>
      <c r="PVG920" s="10"/>
      <c r="PVH920" s="10"/>
      <c r="PVI920" s="10"/>
      <c r="PVJ920" s="10"/>
      <c r="PVK920" s="10"/>
      <c r="PVL920" s="10"/>
      <c r="PVM920" s="10"/>
      <c r="PVN920" s="10"/>
      <c r="PVO920" s="10"/>
      <c r="PVP920" s="10"/>
      <c r="PVQ920" s="10"/>
      <c r="PVR920" s="10"/>
      <c r="PVS920" s="10"/>
      <c r="PVT920" s="10"/>
      <c r="PVU920" s="10"/>
      <c r="PVV920" s="10"/>
      <c r="PVW920" s="10"/>
      <c r="PVX920" s="10"/>
      <c r="PVY920" s="10"/>
      <c r="PVZ920" s="10"/>
      <c r="PWA920" s="10"/>
      <c r="PWB920" s="10"/>
      <c r="PWC920" s="10"/>
      <c r="PWD920" s="10"/>
      <c r="PWE920" s="10"/>
      <c r="PWF920" s="10"/>
      <c r="PWG920" s="10"/>
      <c r="PWH920" s="10"/>
      <c r="PWI920" s="10"/>
      <c r="PWJ920" s="10"/>
      <c r="PWK920" s="10"/>
      <c r="PWL920" s="10"/>
      <c r="PWM920" s="10"/>
      <c r="PWN920" s="10"/>
      <c r="PWO920" s="10"/>
      <c r="PWP920" s="10"/>
      <c r="PWQ920" s="10"/>
      <c r="PWR920" s="10"/>
      <c r="PWS920" s="10"/>
      <c r="PWT920" s="10"/>
      <c r="PWU920" s="10"/>
      <c r="PWV920" s="10"/>
      <c r="PWW920" s="10"/>
      <c r="PWX920" s="10"/>
      <c r="PWY920" s="10"/>
      <c r="PWZ920" s="10"/>
      <c r="PXA920" s="10"/>
      <c r="PXB920" s="10"/>
      <c r="PXC920" s="10"/>
      <c r="PXD920" s="10"/>
      <c r="PXE920" s="10"/>
      <c r="PXF920" s="10"/>
      <c r="PXG920" s="10"/>
      <c r="PXH920" s="10"/>
      <c r="PXI920" s="10"/>
      <c r="PXJ920" s="10"/>
      <c r="PXK920" s="10"/>
      <c r="PXL920" s="10"/>
      <c r="PXM920" s="10"/>
      <c r="PXN920" s="10"/>
      <c r="PXO920" s="10"/>
      <c r="PXP920" s="10"/>
      <c r="PXQ920" s="10"/>
      <c r="PXR920" s="10"/>
      <c r="PXS920" s="10"/>
      <c r="PXT920" s="10"/>
      <c r="PXU920" s="10"/>
      <c r="PXV920" s="10"/>
      <c r="PXW920" s="10"/>
      <c r="PXX920" s="10"/>
      <c r="PXY920" s="10"/>
      <c r="PXZ920" s="10"/>
      <c r="PYA920" s="10"/>
      <c r="PYB920" s="10"/>
      <c r="PYC920" s="10"/>
      <c r="PYD920" s="10"/>
      <c r="PYE920" s="10"/>
      <c r="PYF920" s="10"/>
      <c r="PYG920" s="10"/>
      <c r="PYH920" s="10"/>
      <c r="PYI920" s="10"/>
      <c r="PYJ920" s="10"/>
      <c r="PYK920" s="10"/>
      <c r="PYL920" s="10"/>
      <c r="PYM920" s="10"/>
      <c r="PYN920" s="10"/>
      <c r="PYO920" s="10"/>
      <c r="PYP920" s="10"/>
      <c r="PYQ920" s="10"/>
      <c r="PYR920" s="10"/>
      <c r="PYS920" s="10"/>
      <c r="PYT920" s="10"/>
      <c r="PYU920" s="10"/>
      <c r="PYV920" s="10"/>
      <c r="PYW920" s="10"/>
      <c r="PYX920" s="10"/>
      <c r="PYY920" s="10"/>
      <c r="PYZ920" s="10"/>
      <c r="PZA920" s="10"/>
      <c r="PZB920" s="10"/>
      <c r="PZC920" s="10"/>
      <c r="PZD920" s="10"/>
      <c r="PZE920" s="10"/>
      <c r="PZF920" s="10"/>
      <c r="PZG920" s="10"/>
      <c r="PZH920" s="10"/>
      <c r="PZI920" s="10"/>
      <c r="PZJ920" s="10"/>
      <c r="PZK920" s="10"/>
      <c r="PZL920" s="10"/>
      <c r="PZM920" s="10"/>
      <c r="PZN920" s="10"/>
      <c r="PZO920" s="10"/>
      <c r="PZP920" s="10"/>
      <c r="PZQ920" s="10"/>
      <c r="PZR920" s="10"/>
      <c r="PZS920" s="10"/>
      <c r="PZT920" s="10"/>
      <c r="PZU920" s="10"/>
      <c r="PZV920" s="10"/>
      <c r="PZW920" s="10"/>
      <c r="PZX920" s="10"/>
      <c r="PZY920" s="10"/>
      <c r="PZZ920" s="10"/>
      <c r="QAA920" s="10"/>
      <c r="QAB920" s="10"/>
      <c r="QAC920" s="10"/>
      <c r="QAD920" s="10"/>
      <c r="QAE920" s="10"/>
      <c r="QAF920" s="10"/>
      <c r="QAG920" s="10"/>
      <c r="QAH920" s="10"/>
      <c r="QAI920" s="10"/>
      <c r="QAJ920" s="10"/>
      <c r="QAK920" s="10"/>
      <c r="QAL920" s="10"/>
      <c r="QAM920" s="10"/>
      <c r="QAN920" s="10"/>
      <c r="QAO920" s="10"/>
      <c r="QAP920" s="10"/>
      <c r="QAQ920" s="10"/>
      <c r="QAR920" s="10"/>
      <c r="QAS920" s="10"/>
      <c r="QAT920" s="10"/>
      <c r="QAU920" s="10"/>
      <c r="QAV920" s="10"/>
      <c r="QAW920" s="10"/>
      <c r="QAX920" s="10"/>
      <c r="QAY920" s="10"/>
      <c r="QAZ920" s="10"/>
      <c r="QBA920" s="10"/>
      <c r="QBB920" s="10"/>
      <c r="QBC920" s="10"/>
      <c r="QBD920" s="10"/>
      <c r="QBE920" s="10"/>
      <c r="QBF920" s="10"/>
      <c r="QBG920" s="10"/>
      <c r="QBH920" s="10"/>
      <c r="QBI920" s="10"/>
      <c r="QBJ920" s="10"/>
      <c r="QBK920" s="10"/>
      <c r="QBL920" s="10"/>
      <c r="QBM920" s="10"/>
      <c r="QBN920" s="10"/>
      <c r="QBO920" s="10"/>
      <c r="QBP920" s="10"/>
      <c r="QBQ920" s="10"/>
      <c r="QBR920" s="10"/>
      <c r="QBS920" s="10"/>
      <c r="QBT920" s="10"/>
      <c r="QBU920" s="10"/>
      <c r="QBV920" s="10"/>
      <c r="QBW920" s="10"/>
      <c r="QBX920" s="10"/>
      <c r="QBY920" s="10"/>
      <c r="QBZ920" s="10"/>
      <c r="QCA920" s="10"/>
      <c r="QCB920" s="10"/>
      <c r="QCC920" s="10"/>
      <c r="QCD920" s="10"/>
      <c r="QCE920" s="10"/>
      <c r="QCF920" s="10"/>
      <c r="QCG920" s="10"/>
      <c r="QCH920" s="10"/>
      <c r="QCI920" s="10"/>
      <c r="QCJ920" s="10"/>
      <c r="QCK920" s="10"/>
      <c r="QCL920" s="10"/>
      <c r="QCM920" s="10"/>
      <c r="QCN920" s="10"/>
      <c r="QCO920" s="10"/>
      <c r="QCP920" s="10"/>
      <c r="QCQ920" s="10"/>
      <c r="QCR920" s="10"/>
      <c r="QCS920" s="10"/>
      <c r="QCT920" s="10"/>
      <c r="QCU920" s="10"/>
      <c r="QCV920" s="10"/>
      <c r="QCW920" s="10"/>
      <c r="QCX920" s="10"/>
      <c r="QCY920" s="10"/>
      <c r="QCZ920" s="10"/>
      <c r="QDA920" s="10"/>
      <c r="QDB920" s="10"/>
      <c r="QDC920" s="10"/>
      <c r="QDD920" s="10"/>
      <c r="QDE920" s="10"/>
      <c r="QDF920" s="10"/>
      <c r="QDG920" s="10"/>
      <c r="QDH920" s="10"/>
      <c r="QDI920" s="10"/>
      <c r="QDJ920" s="10"/>
      <c r="QDK920" s="10"/>
      <c r="QDL920" s="10"/>
      <c r="QDM920" s="10"/>
      <c r="QDN920" s="10"/>
      <c r="QDO920" s="10"/>
      <c r="QDP920" s="10"/>
      <c r="QDQ920" s="10"/>
      <c r="QDR920" s="10"/>
      <c r="QDS920" s="10"/>
      <c r="QDT920" s="10"/>
      <c r="QDU920" s="10"/>
      <c r="QDV920" s="10"/>
      <c r="QDW920" s="10"/>
      <c r="QDX920" s="10"/>
      <c r="QDY920" s="10"/>
      <c r="QDZ920" s="10"/>
      <c r="QEA920" s="10"/>
      <c r="QEB920" s="10"/>
      <c r="QEC920" s="10"/>
      <c r="QED920" s="10"/>
      <c r="QEE920" s="10"/>
      <c r="QEF920" s="10"/>
      <c r="QEG920" s="10"/>
      <c r="QEH920" s="10"/>
      <c r="QEI920" s="10"/>
      <c r="QEJ920" s="10"/>
      <c r="QEK920" s="10"/>
      <c r="QEL920" s="10"/>
      <c r="QEM920" s="10"/>
      <c r="QEN920" s="10"/>
      <c r="QEO920" s="10"/>
      <c r="QEP920" s="10"/>
      <c r="QEQ920" s="10"/>
      <c r="QER920" s="10"/>
      <c r="QES920" s="10"/>
      <c r="QET920" s="10"/>
      <c r="QEU920" s="10"/>
      <c r="QEV920" s="10"/>
      <c r="QEW920" s="10"/>
      <c r="QEX920" s="10"/>
      <c r="QEY920" s="10"/>
      <c r="QEZ920" s="10"/>
      <c r="QFA920" s="10"/>
      <c r="QFB920" s="10"/>
      <c r="QFC920" s="10"/>
      <c r="QFD920" s="10"/>
      <c r="QFE920" s="10"/>
      <c r="QFF920" s="10"/>
      <c r="QFG920" s="10"/>
      <c r="QFH920" s="10"/>
      <c r="QFI920" s="10"/>
      <c r="QFJ920" s="10"/>
      <c r="QFK920" s="10"/>
      <c r="QFL920" s="10"/>
      <c r="QFM920" s="10"/>
      <c r="QFN920" s="10"/>
      <c r="QFO920" s="10"/>
      <c r="QFP920" s="10"/>
      <c r="QFQ920" s="10"/>
      <c r="QFR920" s="10"/>
      <c r="QFS920" s="10"/>
      <c r="QFT920" s="10"/>
      <c r="QFU920" s="10"/>
      <c r="QFV920" s="10"/>
      <c r="QFW920" s="10"/>
      <c r="QFX920" s="10"/>
      <c r="QFY920" s="10"/>
      <c r="QFZ920" s="10"/>
      <c r="QGA920" s="10"/>
      <c r="QGB920" s="10"/>
      <c r="QGC920" s="10"/>
      <c r="QGD920" s="10"/>
      <c r="QGE920" s="10"/>
      <c r="QGF920" s="10"/>
      <c r="QGG920" s="10"/>
      <c r="QGH920" s="10"/>
      <c r="QGI920" s="10"/>
      <c r="QGJ920" s="10"/>
      <c r="QGK920" s="10"/>
      <c r="QGL920" s="10"/>
      <c r="QGM920" s="10"/>
      <c r="QGN920" s="10"/>
      <c r="QGO920" s="10"/>
      <c r="QGP920" s="10"/>
      <c r="QGQ920" s="10"/>
      <c r="QGR920" s="10"/>
      <c r="QGS920" s="10"/>
      <c r="QGT920" s="10"/>
      <c r="QGU920" s="10"/>
      <c r="QGV920" s="10"/>
      <c r="QGW920" s="10"/>
      <c r="QGX920" s="10"/>
      <c r="QGY920" s="10"/>
      <c r="QGZ920" s="10"/>
      <c r="QHA920" s="10"/>
      <c r="QHB920" s="10"/>
      <c r="QHC920" s="10"/>
      <c r="QHD920" s="10"/>
      <c r="QHE920" s="10"/>
      <c r="QHF920" s="10"/>
      <c r="QHG920" s="10"/>
      <c r="QHH920" s="10"/>
      <c r="QHI920" s="10"/>
      <c r="QHJ920" s="10"/>
      <c r="QHK920" s="10"/>
      <c r="QHL920" s="10"/>
      <c r="QHM920" s="10"/>
      <c r="QHN920" s="10"/>
      <c r="QHO920" s="10"/>
      <c r="QHP920" s="10"/>
      <c r="QHQ920" s="10"/>
      <c r="QHR920" s="10"/>
      <c r="QHS920" s="10"/>
      <c r="QHT920" s="10"/>
      <c r="QHU920" s="10"/>
      <c r="QHV920" s="10"/>
      <c r="QHW920" s="10"/>
      <c r="QHX920" s="10"/>
      <c r="QHY920" s="10"/>
      <c r="QHZ920" s="10"/>
      <c r="QIA920" s="10"/>
      <c r="QIB920" s="10"/>
      <c r="QIC920" s="10"/>
      <c r="QID920" s="10"/>
      <c r="QIE920" s="10"/>
      <c r="QIF920" s="10"/>
      <c r="QIG920" s="10"/>
      <c r="QIH920" s="10"/>
      <c r="QII920" s="10"/>
      <c r="QIJ920" s="10"/>
      <c r="QIK920" s="10"/>
      <c r="QIL920" s="10"/>
      <c r="QIM920" s="10"/>
      <c r="QIN920" s="10"/>
      <c r="QIO920" s="10"/>
      <c r="QIP920" s="10"/>
      <c r="QIQ920" s="10"/>
      <c r="QIR920" s="10"/>
      <c r="QIS920" s="10"/>
      <c r="QIT920" s="10"/>
      <c r="QIU920" s="10"/>
      <c r="QIV920" s="10"/>
      <c r="QIW920" s="10"/>
      <c r="QIX920" s="10"/>
      <c r="QIY920" s="10"/>
      <c r="QIZ920" s="10"/>
      <c r="QJA920" s="10"/>
      <c r="QJB920" s="10"/>
      <c r="QJC920" s="10"/>
      <c r="QJD920" s="10"/>
      <c r="QJE920" s="10"/>
      <c r="QJF920" s="10"/>
      <c r="QJG920" s="10"/>
      <c r="QJH920" s="10"/>
      <c r="QJI920" s="10"/>
      <c r="QJJ920" s="10"/>
      <c r="QJK920" s="10"/>
      <c r="QJL920" s="10"/>
      <c r="QJM920" s="10"/>
      <c r="QJN920" s="10"/>
      <c r="QJO920" s="10"/>
      <c r="QJP920" s="10"/>
      <c r="QJQ920" s="10"/>
      <c r="QJR920" s="10"/>
      <c r="QJS920" s="10"/>
      <c r="QJT920" s="10"/>
      <c r="QJU920" s="10"/>
      <c r="QJV920" s="10"/>
      <c r="QJW920" s="10"/>
      <c r="QJX920" s="10"/>
      <c r="QJY920" s="10"/>
      <c r="QJZ920" s="10"/>
      <c r="QKA920" s="10"/>
      <c r="QKB920" s="10"/>
      <c r="QKC920" s="10"/>
      <c r="QKD920" s="10"/>
      <c r="QKE920" s="10"/>
      <c r="QKF920" s="10"/>
      <c r="QKG920" s="10"/>
      <c r="QKH920" s="10"/>
      <c r="QKI920" s="10"/>
      <c r="QKJ920" s="10"/>
      <c r="QKK920" s="10"/>
      <c r="QKL920" s="10"/>
      <c r="QKM920" s="10"/>
      <c r="QKN920" s="10"/>
      <c r="QKO920" s="10"/>
      <c r="QKP920" s="10"/>
      <c r="QKQ920" s="10"/>
      <c r="QKR920" s="10"/>
      <c r="QKS920" s="10"/>
      <c r="QKT920" s="10"/>
      <c r="QKU920" s="10"/>
      <c r="QKV920" s="10"/>
      <c r="QKW920" s="10"/>
      <c r="QKX920" s="10"/>
      <c r="QKY920" s="10"/>
      <c r="QKZ920" s="10"/>
      <c r="QLA920" s="10"/>
      <c r="QLB920" s="10"/>
      <c r="QLC920" s="10"/>
      <c r="QLD920" s="10"/>
      <c r="QLE920" s="10"/>
      <c r="QLF920" s="10"/>
      <c r="QLG920" s="10"/>
      <c r="QLH920" s="10"/>
      <c r="QLI920" s="10"/>
      <c r="QLJ920" s="10"/>
      <c r="QLK920" s="10"/>
      <c r="QLL920" s="10"/>
      <c r="QLM920" s="10"/>
      <c r="QLN920" s="10"/>
      <c r="QLO920" s="10"/>
      <c r="QLP920" s="10"/>
      <c r="QLQ920" s="10"/>
      <c r="QLR920" s="10"/>
      <c r="QLS920" s="10"/>
      <c r="QLT920" s="10"/>
      <c r="QLU920" s="10"/>
      <c r="QLV920" s="10"/>
      <c r="QLW920" s="10"/>
      <c r="QLX920" s="10"/>
      <c r="QLY920" s="10"/>
      <c r="QLZ920" s="10"/>
      <c r="QMA920" s="10"/>
      <c r="QMB920" s="10"/>
      <c r="QMC920" s="10"/>
      <c r="QMD920" s="10"/>
      <c r="QME920" s="10"/>
      <c r="QMF920" s="10"/>
      <c r="QMG920" s="10"/>
      <c r="QMH920" s="10"/>
      <c r="QMI920" s="10"/>
      <c r="QMJ920" s="10"/>
      <c r="QMK920" s="10"/>
      <c r="QML920" s="10"/>
      <c r="QMM920" s="10"/>
      <c r="QMN920" s="10"/>
      <c r="QMO920" s="10"/>
      <c r="QMP920" s="10"/>
      <c r="QMQ920" s="10"/>
      <c r="QMR920" s="10"/>
      <c r="QMS920" s="10"/>
      <c r="QMT920" s="10"/>
      <c r="QMU920" s="10"/>
      <c r="QMV920" s="10"/>
      <c r="QMW920" s="10"/>
      <c r="QMX920" s="10"/>
      <c r="QMY920" s="10"/>
      <c r="QMZ920" s="10"/>
      <c r="QNA920" s="10"/>
      <c r="QNB920" s="10"/>
      <c r="QNC920" s="10"/>
      <c r="QND920" s="10"/>
      <c r="QNE920" s="10"/>
      <c r="QNF920" s="10"/>
      <c r="QNG920" s="10"/>
      <c r="QNH920" s="10"/>
      <c r="QNI920" s="10"/>
      <c r="QNJ920" s="10"/>
      <c r="QNK920" s="10"/>
      <c r="QNL920" s="10"/>
      <c r="QNM920" s="10"/>
      <c r="QNN920" s="10"/>
      <c r="QNO920" s="10"/>
      <c r="QNP920" s="10"/>
      <c r="QNQ920" s="10"/>
      <c r="QNR920" s="10"/>
      <c r="QNS920" s="10"/>
      <c r="QNT920" s="10"/>
      <c r="QNU920" s="10"/>
      <c r="QNV920" s="10"/>
      <c r="QNW920" s="10"/>
      <c r="QNX920" s="10"/>
      <c r="QNY920" s="10"/>
      <c r="QNZ920" s="10"/>
      <c r="QOA920" s="10"/>
      <c r="QOB920" s="10"/>
      <c r="QOC920" s="10"/>
      <c r="QOD920" s="10"/>
      <c r="QOE920" s="10"/>
      <c r="QOF920" s="10"/>
      <c r="QOG920" s="10"/>
      <c r="QOH920" s="10"/>
      <c r="QOI920" s="10"/>
      <c r="QOJ920" s="10"/>
      <c r="QOK920" s="10"/>
      <c r="QOL920" s="10"/>
      <c r="QOM920" s="10"/>
      <c r="QON920" s="10"/>
      <c r="QOO920" s="10"/>
      <c r="QOP920" s="10"/>
      <c r="QOQ920" s="10"/>
      <c r="QOR920" s="10"/>
      <c r="QOS920" s="10"/>
      <c r="QOT920" s="10"/>
      <c r="QOU920" s="10"/>
      <c r="QOV920" s="10"/>
      <c r="QOW920" s="10"/>
      <c r="QOX920" s="10"/>
      <c r="QOY920" s="10"/>
      <c r="QOZ920" s="10"/>
      <c r="QPA920" s="10"/>
      <c r="QPB920" s="10"/>
      <c r="QPC920" s="10"/>
      <c r="QPD920" s="10"/>
      <c r="QPE920" s="10"/>
      <c r="QPF920" s="10"/>
      <c r="QPG920" s="10"/>
      <c r="QPH920" s="10"/>
      <c r="QPI920" s="10"/>
      <c r="QPJ920" s="10"/>
      <c r="QPK920" s="10"/>
      <c r="QPL920" s="10"/>
      <c r="QPM920" s="10"/>
      <c r="QPN920" s="10"/>
      <c r="QPO920" s="10"/>
      <c r="QPP920" s="10"/>
      <c r="QPQ920" s="10"/>
      <c r="QPR920" s="10"/>
      <c r="QPS920" s="10"/>
      <c r="QPT920" s="10"/>
      <c r="QPU920" s="10"/>
      <c r="QPV920" s="10"/>
      <c r="QPW920" s="10"/>
      <c r="QPX920" s="10"/>
      <c r="QPY920" s="10"/>
      <c r="QPZ920" s="10"/>
      <c r="QQA920" s="10"/>
      <c r="QQB920" s="10"/>
      <c r="QQC920" s="10"/>
      <c r="QQD920" s="10"/>
      <c r="QQE920" s="10"/>
      <c r="QQF920" s="10"/>
      <c r="QQG920" s="10"/>
      <c r="QQH920" s="10"/>
      <c r="QQI920" s="10"/>
      <c r="QQJ920" s="10"/>
      <c r="QQK920" s="10"/>
      <c r="QQL920" s="10"/>
      <c r="QQM920" s="10"/>
      <c r="QQN920" s="10"/>
      <c r="QQO920" s="10"/>
      <c r="QQP920" s="10"/>
      <c r="QQQ920" s="10"/>
      <c r="QQR920" s="10"/>
      <c r="QQS920" s="10"/>
      <c r="QQT920" s="10"/>
      <c r="QQU920" s="10"/>
      <c r="QQV920" s="10"/>
      <c r="QQW920" s="10"/>
      <c r="QQX920" s="10"/>
      <c r="QQY920" s="10"/>
      <c r="QQZ920" s="10"/>
      <c r="QRA920" s="10"/>
      <c r="QRB920" s="10"/>
      <c r="QRC920" s="10"/>
      <c r="QRD920" s="10"/>
      <c r="QRE920" s="10"/>
      <c r="QRF920" s="10"/>
      <c r="QRG920" s="10"/>
      <c r="QRH920" s="10"/>
      <c r="QRI920" s="10"/>
      <c r="QRJ920" s="10"/>
      <c r="QRK920" s="10"/>
      <c r="QRL920" s="10"/>
      <c r="QRM920" s="10"/>
      <c r="QRN920" s="10"/>
      <c r="QRO920" s="10"/>
      <c r="QRP920" s="10"/>
      <c r="QRQ920" s="10"/>
      <c r="QRR920" s="10"/>
      <c r="QRS920" s="10"/>
      <c r="QRT920" s="10"/>
      <c r="QRU920" s="10"/>
      <c r="QRV920" s="10"/>
      <c r="QRW920" s="10"/>
      <c r="QRX920" s="10"/>
      <c r="QRY920" s="10"/>
      <c r="QRZ920" s="10"/>
      <c r="QSA920" s="10"/>
      <c r="QSB920" s="10"/>
      <c r="QSC920" s="10"/>
      <c r="QSD920" s="10"/>
      <c r="QSE920" s="10"/>
      <c r="QSF920" s="10"/>
      <c r="QSG920" s="10"/>
      <c r="QSH920" s="10"/>
      <c r="QSI920" s="10"/>
      <c r="QSJ920" s="10"/>
      <c r="QSK920" s="10"/>
      <c r="QSL920" s="10"/>
      <c r="QSM920" s="10"/>
      <c r="QSN920" s="10"/>
      <c r="QSO920" s="10"/>
      <c r="QSP920" s="10"/>
      <c r="QSQ920" s="10"/>
      <c r="QSR920" s="10"/>
      <c r="QSS920" s="10"/>
      <c r="QST920" s="10"/>
      <c r="QSU920" s="10"/>
      <c r="QSV920" s="10"/>
      <c r="QSW920" s="10"/>
      <c r="QSX920" s="10"/>
      <c r="QSY920" s="10"/>
      <c r="QSZ920" s="10"/>
      <c r="QTA920" s="10"/>
      <c r="QTB920" s="10"/>
      <c r="QTC920" s="10"/>
      <c r="QTD920" s="10"/>
      <c r="QTE920" s="10"/>
      <c r="QTF920" s="10"/>
      <c r="QTG920" s="10"/>
      <c r="QTH920" s="10"/>
      <c r="QTI920" s="10"/>
      <c r="QTJ920" s="10"/>
      <c r="QTK920" s="10"/>
      <c r="QTL920" s="10"/>
      <c r="QTM920" s="10"/>
      <c r="QTN920" s="10"/>
      <c r="QTO920" s="10"/>
      <c r="QTP920" s="10"/>
      <c r="QTQ920" s="10"/>
      <c r="QTR920" s="10"/>
      <c r="QTS920" s="10"/>
      <c r="QTT920" s="10"/>
      <c r="QTU920" s="10"/>
      <c r="QTV920" s="10"/>
      <c r="QTW920" s="10"/>
      <c r="QTX920" s="10"/>
      <c r="QTY920" s="10"/>
      <c r="QTZ920" s="10"/>
      <c r="QUA920" s="10"/>
      <c r="QUB920" s="10"/>
      <c r="QUC920" s="10"/>
      <c r="QUD920" s="10"/>
      <c r="QUE920" s="10"/>
      <c r="QUF920" s="10"/>
      <c r="QUG920" s="10"/>
      <c r="QUH920" s="10"/>
      <c r="QUI920" s="10"/>
      <c r="QUJ920" s="10"/>
      <c r="QUK920" s="10"/>
      <c r="QUL920" s="10"/>
      <c r="QUM920" s="10"/>
      <c r="QUN920" s="10"/>
      <c r="QUO920" s="10"/>
      <c r="QUP920" s="10"/>
      <c r="QUQ920" s="10"/>
      <c r="QUR920" s="10"/>
      <c r="QUS920" s="10"/>
      <c r="QUT920" s="10"/>
      <c r="QUU920" s="10"/>
      <c r="QUV920" s="10"/>
      <c r="QUW920" s="10"/>
      <c r="QUX920" s="10"/>
      <c r="QUY920" s="10"/>
      <c r="QUZ920" s="10"/>
      <c r="QVA920" s="10"/>
      <c r="QVB920" s="10"/>
      <c r="QVC920" s="10"/>
      <c r="QVD920" s="10"/>
      <c r="QVE920" s="10"/>
      <c r="QVF920" s="10"/>
      <c r="QVG920" s="10"/>
      <c r="QVH920" s="10"/>
      <c r="QVI920" s="10"/>
      <c r="QVJ920" s="10"/>
      <c r="QVK920" s="10"/>
      <c r="QVL920" s="10"/>
      <c r="QVM920" s="10"/>
      <c r="QVN920" s="10"/>
      <c r="QVO920" s="10"/>
      <c r="QVP920" s="10"/>
      <c r="QVQ920" s="10"/>
      <c r="QVR920" s="10"/>
      <c r="QVS920" s="10"/>
      <c r="QVT920" s="10"/>
      <c r="QVU920" s="10"/>
      <c r="QVV920" s="10"/>
      <c r="QVW920" s="10"/>
      <c r="QVX920" s="10"/>
      <c r="QVY920" s="10"/>
      <c r="QVZ920" s="10"/>
      <c r="QWA920" s="10"/>
      <c r="QWB920" s="10"/>
      <c r="QWC920" s="10"/>
      <c r="QWD920" s="10"/>
      <c r="QWE920" s="10"/>
      <c r="QWF920" s="10"/>
      <c r="QWG920" s="10"/>
      <c r="QWH920" s="10"/>
      <c r="QWI920" s="10"/>
      <c r="QWJ920" s="10"/>
      <c r="QWK920" s="10"/>
      <c r="QWL920" s="10"/>
      <c r="QWM920" s="10"/>
      <c r="QWN920" s="10"/>
      <c r="QWO920" s="10"/>
      <c r="QWP920" s="10"/>
      <c r="QWQ920" s="10"/>
      <c r="QWR920" s="10"/>
      <c r="QWS920" s="10"/>
      <c r="QWT920" s="10"/>
      <c r="QWU920" s="10"/>
      <c r="QWV920" s="10"/>
      <c r="QWW920" s="10"/>
      <c r="QWX920" s="10"/>
      <c r="QWY920" s="10"/>
      <c r="QWZ920" s="10"/>
      <c r="QXA920" s="10"/>
      <c r="QXB920" s="10"/>
      <c r="QXC920" s="10"/>
      <c r="QXD920" s="10"/>
      <c r="QXE920" s="10"/>
      <c r="QXF920" s="10"/>
      <c r="QXG920" s="10"/>
      <c r="QXH920" s="10"/>
      <c r="QXI920" s="10"/>
      <c r="QXJ920" s="10"/>
      <c r="QXK920" s="10"/>
      <c r="QXL920" s="10"/>
      <c r="QXM920" s="10"/>
      <c r="QXN920" s="10"/>
      <c r="QXO920" s="10"/>
      <c r="QXP920" s="10"/>
      <c r="QXQ920" s="10"/>
      <c r="QXR920" s="10"/>
      <c r="QXS920" s="10"/>
      <c r="QXT920" s="10"/>
      <c r="QXU920" s="10"/>
      <c r="QXV920" s="10"/>
      <c r="QXW920" s="10"/>
      <c r="QXX920" s="10"/>
      <c r="QXY920" s="10"/>
      <c r="QXZ920" s="10"/>
      <c r="QYA920" s="10"/>
      <c r="QYB920" s="10"/>
      <c r="QYC920" s="10"/>
      <c r="QYD920" s="10"/>
      <c r="QYE920" s="10"/>
      <c r="QYF920" s="10"/>
      <c r="QYG920" s="10"/>
      <c r="QYH920" s="10"/>
      <c r="QYI920" s="10"/>
      <c r="QYJ920" s="10"/>
      <c r="QYK920" s="10"/>
      <c r="QYL920" s="10"/>
      <c r="QYM920" s="10"/>
      <c r="QYN920" s="10"/>
      <c r="QYO920" s="10"/>
      <c r="QYP920" s="10"/>
      <c r="QYQ920" s="10"/>
      <c r="QYR920" s="10"/>
      <c r="QYS920" s="10"/>
      <c r="QYT920" s="10"/>
      <c r="QYU920" s="10"/>
      <c r="QYV920" s="10"/>
      <c r="QYW920" s="10"/>
      <c r="QYX920" s="10"/>
      <c r="QYY920" s="10"/>
      <c r="QYZ920" s="10"/>
      <c r="QZA920" s="10"/>
      <c r="QZB920" s="10"/>
      <c r="QZC920" s="10"/>
      <c r="QZD920" s="10"/>
      <c r="QZE920" s="10"/>
      <c r="QZF920" s="10"/>
      <c r="QZG920" s="10"/>
      <c r="QZH920" s="10"/>
      <c r="QZI920" s="10"/>
      <c r="QZJ920" s="10"/>
      <c r="QZK920" s="10"/>
      <c r="QZL920" s="10"/>
      <c r="QZM920" s="10"/>
      <c r="QZN920" s="10"/>
      <c r="QZO920" s="10"/>
      <c r="QZP920" s="10"/>
      <c r="QZQ920" s="10"/>
      <c r="QZR920" s="10"/>
      <c r="QZS920" s="10"/>
      <c r="QZT920" s="10"/>
      <c r="QZU920" s="10"/>
      <c r="QZV920" s="10"/>
      <c r="QZW920" s="10"/>
      <c r="QZX920" s="10"/>
      <c r="QZY920" s="10"/>
      <c r="QZZ920" s="10"/>
      <c r="RAA920" s="10"/>
      <c r="RAB920" s="10"/>
      <c r="RAC920" s="10"/>
      <c r="RAD920" s="10"/>
      <c r="RAE920" s="10"/>
      <c r="RAF920" s="10"/>
      <c r="RAG920" s="10"/>
      <c r="RAH920" s="10"/>
      <c r="RAI920" s="10"/>
      <c r="RAJ920" s="10"/>
      <c r="RAK920" s="10"/>
      <c r="RAL920" s="10"/>
      <c r="RAM920" s="10"/>
      <c r="RAN920" s="10"/>
      <c r="RAO920" s="10"/>
      <c r="RAP920" s="10"/>
      <c r="RAQ920" s="10"/>
      <c r="RAR920" s="10"/>
      <c r="RAS920" s="10"/>
      <c r="RAT920" s="10"/>
      <c r="RAU920" s="10"/>
      <c r="RAV920" s="10"/>
      <c r="RAW920" s="10"/>
      <c r="RAX920" s="10"/>
      <c r="RAY920" s="10"/>
      <c r="RAZ920" s="10"/>
      <c r="RBA920" s="10"/>
      <c r="RBB920" s="10"/>
      <c r="RBC920" s="10"/>
      <c r="RBD920" s="10"/>
      <c r="RBE920" s="10"/>
      <c r="RBF920" s="10"/>
      <c r="RBG920" s="10"/>
      <c r="RBH920" s="10"/>
      <c r="RBI920" s="10"/>
      <c r="RBJ920" s="10"/>
      <c r="RBK920" s="10"/>
      <c r="RBL920" s="10"/>
      <c r="RBM920" s="10"/>
      <c r="RBN920" s="10"/>
      <c r="RBO920" s="10"/>
      <c r="RBP920" s="10"/>
      <c r="RBQ920" s="10"/>
      <c r="RBR920" s="10"/>
      <c r="RBS920" s="10"/>
      <c r="RBT920" s="10"/>
      <c r="RBU920" s="10"/>
      <c r="RBV920" s="10"/>
      <c r="RBW920" s="10"/>
      <c r="RBX920" s="10"/>
      <c r="RBY920" s="10"/>
      <c r="RBZ920" s="10"/>
      <c r="RCA920" s="10"/>
      <c r="RCB920" s="10"/>
      <c r="RCC920" s="10"/>
      <c r="RCD920" s="10"/>
      <c r="RCE920" s="10"/>
      <c r="RCF920" s="10"/>
      <c r="RCG920" s="10"/>
      <c r="RCH920" s="10"/>
      <c r="RCI920" s="10"/>
      <c r="RCJ920" s="10"/>
      <c r="RCK920" s="10"/>
      <c r="RCL920" s="10"/>
      <c r="RCM920" s="10"/>
      <c r="RCN920" s="10"/>
      <c r="RCO920" s="10"/>
      <c r="RCP920" s="10"/>
      <c r="RCQ920" s="10"/>
      <c r="RCR920" s="10"/>
      <c r="RCS920" s="10"/>
      <c r="RCT920" s="10"/>
      <c r="RCU920" s="10"/>
      <c r="RCV920" s="10"/>
      <c r="RCW920" s="10"/>
      <c r="RCX920" s="10"/>
      <c r="RCY920" s="10"/>
      <c r="RCZ920" s="10"/>
      <c r="RDA920" s="10"/>
      <c r="RDB920" s="10"/>
      <c r="RDC920" s="10"/>
      <c r="RDD920" s="10"/>
      <c r="RDE920" s="10"/>
      <c r="RDF920" s="10"/>
      <c r="RDG920" s="10"/>
      <c r="RDH920" s="10"/>
      <c r="RDI920" s="10"/>
      <c r="RDJ920" s="10"/>
      <c r="RDK920" s="10"/>
      <c r="RDL920" s="10"/>
      <c r="RDM920" s="10"/>
      <c r="RDN920" s="10"/>
      <c r="RDO920" s="10"/>
      <c r="RDP920" s="10"/>
      <c r="RDQ920" s="10"/>
      <c r="RDR920" s="10"/>
      <c r="RDS920" s="10"/>
      <c r="RDT920" s="10"/>
      <c r="RDU920" s="10"/>
      <c r="RDV920" s="10"/>
      <c r="RDW920" s="10"/>
      <c r="RDX920" s="10"/>
      <c r="RDY920" s="10"/>
      <c r="RDZ920" s="10"/>
      <c r="REA920" s="10"/>
      <c r="REB920" s="10"/>
      <c r="REC920" s="10"/>
      <c r="RED920" s="10"/>
      <c r="REE920" s="10"/>
      <c r="REF920" s="10"/>
      <c r="REG920" s="10"/>
      <c r="REH920" s="10"/>
      <c r="REI920" s="10"/>
      <c r="REJ920" s="10"/>
      <c r="REK920" s="10"/>
      <c r="REL920" s="10"/>
      <c r="REM920" s="10"/>
      <c r="REN920" s="10"/>
      <c r="REO920" s="10"/>
      <c r="REP920" s="10"/>
      <c r="REQ920" s="10"/>
      <c r="RER920" s="10"/>
      <c r="RES920" s="10"/>
      <c r="RET920" s="10"/>
      <c r="REU920" s="10"/>
      <c r="REV920" s="10"/>
      <c r="REW920" s="10"/>
      <c r="REX920" s="10"/>
      <c r="REY920" s="10"/>
      <c r="REZ920" s="10"/>
      <c r="RFA920" s="10"/>
      <c r="RFB920" s="10"/>
      <c r="RFC920" s="10"/>
      <c r="RFD920" s="10"/>
      <c r="RFE920" s="10"/>
      <c r="RFF920" s="10"/>
      <c r="RFG920" s="10"/>
      <c r="RFH920" s="10"/>
      <c r="RFI920" s="10"/>
      <c r="RFJ920" s="10"/>
      <c r="RFK920" s="10"/>
      <c r="RFL920" s="10"/>
      <c r="RFM920" s="10"/>
      <c r="RFN920" s="10"/>
      <c r="RFO920" s="10"/>
      <c r="RFP920" s="10"/>
      <c r="RFQ920" s="10"/>
      <c r="RFR920" s="10"/>
      <c r="RFS920" s="10"/>
      <c r="RFT920" s="10"/>
      <c r="RFU920" s="10"/>
      <c r="RFV920" s="10"/>
      <c r="RFW920" s="10"/>
      <c r="RFX920" s="10"/>
      <c r="RFY920" s="10"/>
      <c r="RFZ920" s="10"/>
      <c r="RGA920" s="10"/>
      <c r="RGB920" s="10"/>
      <c r="RGC920" s="10"/>
      <c r="RGD920" s="10"/>
      <c r="RGE920" s="10"/>
      <c r="RGF920" s="10"/>
      <c r="RGG920" s="10"/>
      <c r="RGH920" s="10"/>
      <c r="RGI920" s="10"/>
      <c r="RGJ920" s="10"/>
      <c r="RGK920" s="10"/>
      <c r="RGL920" s="10"/>
      <c r="RGM920" s="10"/>
      <c r="RGN920" s="10"/>
      <c r="RGO920" s="10"/>
      <c r="RGP920" s="10"/>
      <c r="RGQ920" s="10"/>
      <c r="RGR920" s="10"/>
      <c r="RGS920" s="10"/>
      <c r="RGT920" s="10"/>
      <c r="RGU920" s="10"/>
      <c r="RGV920" s="10"/>
      <c r="RGW920" s="10"/>
      <c r="RGX920" s="10"/>
      <c r="RGY920" s="10"/>
      <c r="RGZ920" s="10"/>
      <c r="RHA920" s="10"/>
      <c r="RHB920" s="10"/>
      <c r="RHC920" s="10"/>
      <c r="RHD920" s="10"/>
      <c r="RHE920" s="10"/>
      <c r="RHF920" s="10"/>
      <c r="RHG920" s="10"/>
      <c r="RHH920" s="10"/>
      <c r="RHI920" s="10"/>
      <c r="RHJ920" s="10"/>
      <c r="RHK920" s="10"/>
      <c r="RHL920" s="10"/>
      <c r="RHM920" s="10"/>
      <c r="RHN920" s="10"/>
      <c r="RHO920" s="10"/>
      <c r="RHP920" s="10"/>
      <c r="RHQ920" s="10"/>
      <c r="RHR920" s="10"/>
      <c r="RHS920" s="10"/>
      <c r="RHT920" s="10"/>
      <c r="RHU920" s="10"/>
      <c r="RHV920" s="10"/>
      <c r="RHW920" s="10"/>
      <c r="RHX920" s="10"/>
      <c r="RHY920" s="10"/>
      <c r="RHZ920" s="10"/>
      <c r="RIA920" s="10"/>
      <c r="RIB920" s="10"/>
      <c r="RIC920" s="10"/>
      <c r="RID920" s="10"/>
      <c r="RIE920" s="10"/>
      <c r="RIF920" s="10"/>
      <c r="RIG920" s="10"/>
      <c r="RIH920" s="10"/>
      <c r="RII920" s="10"/>
      <c r="RIJ920" s="10"/>
      <c r="RIK920" s="10"/>
      <c r="RIL920" s="10"/>
      <c r="RIM920" s="10"/>
      <c r="RIN920" s="10"/>
      <c r="RIO920" s="10"/>
      <c r="RIP920" s="10"/>
      <c r="RIQ920" s="10"/>
      <c r="RIR920" s="10"/>
      <c r="RIS920" s="10"/>
      <c r="RIT920" s="10"/>
      <c r="RIU920" s="10"/>
      <c r="RIV920" s="10"/>
      <c r="RIW920" s="10"/>
      <c r="RIX920" s="10"/>
      <c r="RIY920" s="10"/>
      <c r="RIZ920" s="10"/>
      <c r="RJA920" s="10"/>
      <c r="RJB920" s="10"/>
      <c r="RJC920" s="10"/>
      <c r="RJD920" s="10"/>
      <c r="RJE920" s="10"/>
      <c r="RJF920" s="10"/>
      <c r="RJG920" s="10"/>
      <c r="RJH920" s="10"/>
      <c r="RJI920" s="10"/>
      <c r="RJJ920" s="10"/>
      <c r="RJK920" s="10"/>
      <c r="RJL920" s="10"/>
      <c r="RJM920" s="10"/>
      <c r="RJN920" s="10"/>
      <c r="RJO920" s="10"/>
      <c r="RJP920" s="10"/>
      <c r="RJQ920" s="10"/>
      <c r="RJR920" s="10"/>
      <c r="RJS920" s="10"/>
      <c r="RJT920" s="10"/>
      <c r="RJU920" s="10"/>
      <c r="RJV920" s="10"/>
      <c r="RJW920" s="10"/>
      <c r="RJX920" s="10"/>
      <c r="RJY920" s="10"/>
      <c r="RJZ920" s="10"/>
      <c r="RKA920" s="10"/>
      <c r="RKB920" s="10"/>
      <c r="RKC920" s="10"/>
      <c r="RKD920" s="10"/>
      <c r="RKE920" s="10"/>
      <c r="RKF920" s="10"/>
      <c r="RKG920" s="10"/>
      <c r="RKH920" s="10"/>
      <c r="RKI920" s="10"/>
      <c r="RKJ920" s="10"/>
      <c r="RKK920" s="10"/>
      <c r="RKL920" s="10"/>
      <c r="RKM920" s="10"/>
      <c r="RKN920" s="10"/>
      <c r="RKO920" s="10"/>
      <c r="RKP920" s="10"/>
      <c r="RKQ920" s="10"/>
      <c r="RKR920" s="10"/>
      <c r="RKS920" s="10"/>
      <c r="RKT920" s="10"/>
      <c r="RKU920" s="10"/>
      <c r="RKV920" s="10"/>
      <c r="RKW920" s="10"/>
      <c r="RKX920" s="10"/>
      <c r="RKY920" s="10"/>
      <c r="RKZ920" s="10"/>
      <c r="RLA920" s="10"/>
      <c r="RLB920" s="10"/>
      <c r="RLC920" s="10"/>
      <c r="RLD920" s="10"/>
      <c r="RLE920" s="10"/>
      <c r="RLF920" s="10"/>
      <c r="RLG920" s="10"/>
      <c r="RLH920" s="10"/>
      <c r="RLI920" s="10"/>
      <c r="RLJ920" s="10"/>
      <c r="RLK920" s="10"/>
      <c r="RLL920" s="10"/>
      <c r="RLM920" s="10"/>
      <c r="RLN920" s="10"/>
      <c r="RLO920" s="10"/>
      <c r="RLP920" s="10"/>
      <c r="RLQ920" s="10"/>
      <c r="RLR920" s="10"/>
      <c r="RLS920" s="10"/>
      <c r="RLT920" s="10"/>
      <c r="RLU920" s="10"/>
      <c r="RLV920" s="10"/>
      <c r="RLW920" s="10"/>
      <c r="RLX920" s="10"/>
      <c r="RLY920" s="10"/>
      <c r="RLZ920" s="10"/>
      <c r="RMA920" s="10"/>
      <c r="RMB920" s="10"/>
      <c r="RMC920" s="10"/>
      <c r="RMD920" s="10"/>
      <c r="RME920" s="10"/>
      <c r="RMF920" s="10"/>
      <c r="RMG920" s="10"/>
      <c r="RMH920" s="10"/>
      <c r="RMI920" s="10"/>
      <c r="RMJ920" s="10"/>
      <c r="RMK920" s="10"/>
      <c r="RML920" s="10"/>
      <c r="RMM920" s="10"/>
      <c r="RMN920" s="10"/>
      <c r="RMO920" s="10"/>
      <c r="RMP920" s="10"/>
      <c r="RMQ920" s="10"/>
      <c r="RMR920" s="10"/>
      <c r="RMS920" s="10"/>
      <c r="RMT920" s="10"/>
      <c r="RMU920" s="10"/>
      <c r="RMV920" s="10"/>
      <c r="RMW920" s="10"/>
      <c r="RMX920" s="10"/>
      <c r="RMY920" s="10"/>
      <c r="RMZ920" s="10"/>
      <c r="RNA920" s="10"/>
      <c r="RNB920" s="10"/>
      <c r="RNC920" s="10"/>
      <c r="RND920" s="10"/>
      <c r="RNE920" s="10"/>
      <c r="RNF920" s="10"/>
      <c r="RNG920" s="10"/>
      <c r="RNH920" s="10"/>
      <c r="RNI920" s="10"/>
      <c r="RNJ920" s="10"/>
      <c r="RNK920" s="10"/>
      <c r="RNL920" s="10"/>
      <c r="RNM920" s="10"/>
      <c r="RNN920" s="10"/>
      <c r="RNO920" s="10"/>
      <c r="RNP920" s="10"/>
      <c r="RNQ920" s="10"/>
      <c r="RNR920" s="10"/>
      <c r="RNS920" s="10"/>
      <c r="RNT920" s="10"/>
      <c r="RNU920" s="10"/>
      <c r="RNV920" s="10"/>
      <c r="RNW920" s="10"/>
      <c r="RNX920" s="10"/>
      <c r="RNY920" s="10"/>
      <c r="RNZ920" s="10"/>
      <c r="ROA920" s="10"/>
      <c r="ROB920" s="10"/>
      <c r="ROC920" s="10"/>
      <c r="ROD920" s="10"/>
      <c r="ROE920" s="10"/>
      <c r="ROF920" s="10"/>
      <c r="ROG920" s="10"/>
      <c r="ROH920" s="10"/>
      <c r="ROI920" s="10"/>
      <c r="ROJ920" s="10"/>
      <c r="ROK920" s="10"/>
      <c r="ROL920" s="10"/>
      <c r="ROM920" s="10"/>
      <c r="RON920" s="10"/>
      <c r="ROO920" s="10"/>
      <c r="ROP920" s="10"/>
      <c r="ROQ920" s="10"/>
      <c r="ROR920" s="10"/>
      <c r="ROS920" s="10"/>
      <c r="ROT920" s="10"/>
      <c r="ROU920" s="10"/>
      <c r="ROV920" s="10"/>
      <c r="ROW920" s="10"/>
      <c r="ROX920" s="10"/>
      <c r="ROY920" s="10"/>
      <c r="ROZ920" s="10"/>
      <c r="RPA920" s="10"/>
      <c r="RPB920" s="10"/>
      <c r="RPC920" s="10"/>
      <c r="RPD920" s="10"/>
      <c r="RPE920" s="10"/>
      <c r="RPF920" s="10"/>
      <c r="RPG920" s="10"/>
      <c r="RPH920" s="10"/>
      <c r="RPI920" s="10"/>
      <c r="RPJ920" s="10"/>
      <c r="RPK920" s="10"/>
      <c r="RPL920" s="10"/>
      <c r="RPM920" s="10"/>
      <c r="RPN920" s="10"/>
      <c r="RPO920" s="10"/>
      <c r="RPP920" s="10"/>
      <c r="RPQ920" s="10"/>
      <c r="RPR920" s="10"/>
      <c r="RPS920" s="10"/>
      <c r="RPT920" s="10"/>
      <c r="RPU920" s="10"/>
      <c r="RPV920" s="10"/>
      <c r="RPW920" s="10"/>
      <c r="RPX920" s="10"/>
      <c r="RPY920" s="10"/>
      <c r="RPZ920" s="10"/>
      <c r="RQA920" s="10"/>
      <c r="RQB920" s="10"/>
      <c r="RQC920" s="10"/>
      <c r="RQD920" s="10"/>
      <c r="RQE920" s="10"/>
      <c r="RQF920" s="10"/>
      <c r="RQG920" s="10"/>
      <c r="RQH920" s="10"/>
      <c r="RQI920" s="10"/>
      <c r="RQJ920" s="10"/>
      <c r="RQK920" s="10"/>
      <c r="RQL920" s="10"/>
      <c r="RQM920" s="10"/>
      <c r="RQN920" s="10"/>
      <c r="RQO920" s="10"/>
      <c r="RQP920" s="10"/>
      <c r="RQQ920" s="10"/>
      <c r="RQR920" s="10"/>
      <c r="RQS920" s="10"/>
      <c r="RQT920" s="10"/>
      <c r="RQU920" s="10"/>
      <c r="RQV920" s="10"/>
      <c r="RQW920" s="10"/>
      <c r="RQX920" s="10"/>
      <c r="RQY920" s="10"/>
      <c r="RQZ920" s="10"/>
      <c r="RRA920" s="10"/>
      <c r="RRB920" s="10"/>
      <c r="RRC920" s="10"/>
      <c r="RRD920" s="10"/>
      <c r="RRE920" s="10"/>
      <c r="RRF920" s="10"/>
      <c r="RRG920" s="10"/>
      <c r="RRH920" s="10"/>
      <c r="RRI920" s="10"/>
      <c r="RRJ920" s="10"/>
      <c r="RRK920" s="10"/>
      <c r="RRL920" s="10"/>
      <c r="RRM920" s="10"/>
      <c r="RRN920" s="10"/>
      <c r="RRO920" s="10"/>
      <c r="RRP920" s="10"/>
      <c r="RRQ920" s="10"/>
      <c r="RRR920" s="10"/>
      <c r="RRS920" s="10"/>
      <c r="RRT920" s="10"/>
      <c r="RRU920" s="10"/>
      <c r="RRV920" s="10"/>
      <c r="RRW920" s="10"/>
      <c r="RRX920" s="10"/>
      <c r="RRY920" s="10"/>
      <c r="RRZ920" s="10"/>
      <c r="RSA920" s="10"/>
      <c r="RSB920" s="10"/>
      <c r="RSC920" s="10"/>
      <c r="RSD920" s="10"/>
      <c r="RSE920" s="10"/>
      <c r="RSF920" s="10"/>
      <c r="RSG920" s="10"/>
      <c r="RSH920" s="10"/>
      <c r="RSI920" s="10"/>
      <c r="RSJ920" s="10"/>
      <c r="RSK920" s="10"/>
      <c r="RSL920" s="10"/>
      <c r="RSM920" s="10"/>
      <c r="RSN920" s="10"/>
      <c r="RSO920" s="10"/>
      <c r="RSP920" s="10"/>
      <c r="RSQ920" s="10"/>
      <c r="RSR920" s="10"/>
      <c r="RSS920" s="10"/>
      <c r="RST920" s="10"/>
      <c r="RSU920" s="10"/>
      <c r="RSV920" s="10"/>
      <c r="RSW920" s="10"/>
      <c r="RSX920" s="10"/>
      <c r="RSY920" s="10"/>
      <c r="RSZ920" s="10"/>
      <c r="RTA920" s="10"/>
      <c r="RTB920" s="10"/>
      <c r="RTC920" s="10"/>
      <c r="RTD920" s="10"/>
      <c r="RTE920" s="10"/>
      <c r="RTF920" s="10"/>
      <c r="RTG920" s="10"/>
      <c r="RTH920" s="10"/>
      <c r="RTI920" s="10"/>
      <c r="RTJ920" s="10"/>
      <c r="RTK920" s="10"/>
      <c r="RTL920" s="10"/>
      <c r="RTM920" s="10"/>
      <c r="RTN920" s="10"/>
      <c r="RTO920" s="10"/>
      <c r="RTP920" s="10"/>
      <c r="RTQ920" s="10"/>
      <c r="RTR920" s="10"/>
      <c r="RTS920" s="10"/>
      <c r="RTT920" s="10"/>
      <c r="RTU920" s="10"/>
      <c r="RTV920" s="10"/>
      <c r="RTW920" s="10"/>
      <c r="RTX920" s="10"/>
      <c r="RTY920" s="10"/>
      <c r="RTZ920" s="10"/>
      <c r="RUA920" s="10"/>
      <c r="RUB920" s="10"/>
      <c r="RUC920" s="10"/>
      <c r="RUD920" s="10"/>
      <c r="RUE920" s="10"/>
      <c r="RUF920" s="10"/>
      <c r="RUG920" s="10"/>
      <c r="RUH920" s="10"/>
      <c r="RUI920" s="10"/>
      <c r="RUJ920" s="10"/>
      <c r="RUK920" s="10"/>
      <c r="RUL920" s="10"/>
      <c r="RUM920" s="10"/>
      <c r="RUN920" s="10"/>
      <c r="RUO920" s="10"/>
      <c r="RUP920" s="10"/>
      <c r="RUQ920" s="10"/>
      <c r="RUR920" s="10"/>
      <c r="RUS920" s="10"/>
      <c r="RUT920" s="10"/>
      <c r="RUU920" s="10"/>
      <c r="RUV920" s="10"/>
      <c r="RUW920" s="10"/>
      <c r="RUX920" s="10"/>
      <c r="RUY920" s="10"/>
      <c r="RUZ920" s="10"/>
      <c r="RVA920" s="10"/>
      <c r="RVB920" s="10"/>
      <c r="RVC920" s="10"/>
      <c r="RVD920" s="10"/>
      <c r="RVE920" s="10"/>
      <c r="RVF920" s="10"/>
      <c r="RVG920" s="10"/>
      <c r="RVH920" s="10"/>
      <c r="RVI920" s="10"/>
      <c r="RVJ920" s="10"/>
      <c r="RVK920" s="10"/>
      <c r="RVL920" s="10"/>
      <c r="RVM920" s="10"/>
      <c r="RVN920" s="10"/>
      <c r="RVO920" s="10"/>
      <c r="RVP920" s="10"/>
      <c r="RVQ920" s="10"/>
      <c r="RVR920" s="10"/>
      <c r="RVS920" s="10"/>
      <c r="RVT920" s="10"/>
      <c r="RVU920" s="10"/>
      <c r="RVV920" s="10"/>
      <c r="RVW920" s="10"/>
      <c r="RVX920" s="10"/>
      <c r="RVY920" s="10"/>
      <c r="RVZ920" s="10"/>
      <c r="RWA920" s="10"/>
      <c r="RWB920" s="10"/>
      <c r="RWC920" s="10"/>
      <c r="RWD920" s="10"/>
      <c r="RWE920" s="10"/>
      <c r="RWF920" s="10"/>
      <c r="RWG920" s="10"/>
      <c r="RWH920" s="10"/>
      <c r="RWI920" s="10"/>
      <c r="RWJ920" s="10"/>
      <c r="RWK920" s="10"/>
      <c r="RWL920" s="10"/>
      <c r="RWM920" s="10"/>
      <c r="RWN920" s="10"/>
      <c r="RWO920" s="10"/>
      <c r="RWP920" s="10"/>
      <c r="RWQ920" s="10"/>
      <c r="RWR920" s="10"/>
      <c r="RWS920" s="10"/>
      <c r="RWT920" s="10"/>
      <c r="RWU920" s="10"/>
      <c r="RWV920" s="10"/>
      <c r="RWW920" s="10"/>
      <c r="RWX920" s="10"/>
      <c r="RWY920" s="10"/>
      <c r="RWZ920" s="10"/>
      <c r="RXA920" s="10"/>
      <c r="RXB920" s="10"/>
      <c r="RXC920" s="10"/>
      <c r="RXD920" s="10"/>
      <c r="RXE920" s="10"/>
      <c r="RXF920" s="10"/>
      <c r="RXG920" s="10"/>
      <c r="RXH920" s="10"/>
      <c r="RXI920" s="10"/>
      <c r="RXJ920" s="10"/>
      <c r="RXK920" s="10"/>
      <c r="RXL920" s="10"/>
      <c r="RXM920" s="10"/>
      <c r="RXN920" s="10"/>
      <c r="RXO920" s="10"/>
      <c r="RXP920" s="10"/>
      <c r="RXQ920" s="10"/>
      <c r="RXR920" s="10"/>
      <c r="RXS920" s="10"/>
      <c r="RXT920" s="10"/>
      <c r="RXU920" s="10"/>
      <c r="RXV920" s="10"/>
      <c r="RXW920" s="10"/>
      <c r="RXX920" s="10"/>
      <c r="RXY920" s="10"/>
      <c r="RXZ920" s="10"/>
      <c r="RYA920" s="10"/>
      <c r="RYB920" s="10"/>
      <c r="RYC920" s="10"/>
      <c r="RYD920" s="10"/>
      <c r="RYE920" s="10"/>
      <c r="RYF920" s="10"/>
      <c r="RYG920" s="10"/>
      <c r="RYH920" s="10"/>
      <c r="RYI920" s="10"/>
      <c r="RYJ920" s="10"/>
      <c r="RYK920" s="10"/>
      <c r="RYL920" s="10"/>
      <c r="RYM920" s="10"/>
      <c r="RYN920" s="10"/>
      <c r="RYO920" s="10"/>
      <c r="RYP920" s="10"/>
      <c r="RYQ920" s="10"/>
      <c r="RYR920" s="10"/>
      <c r="RYS920" s="10"/>
      <c r="RYT920" s="10"/>
      <c r="RYU920" s="10"/>
      <c r="RYV920" s="10"/>
      <c r="RYW920" s="10"/>
      <c r="RYX920" s="10"/>
      <c r="RYY920" s="10"/>
      <c r="RYZ920" s="10"/>
      <c r="RZA920" s="10"/>
      <c r="RZB920" s="10"/>
      <c r="RZC920" s="10"/>
      <c r="RZD920" s="10"/>
      <c r="RZE920" s="10"/>
      <c r="RZF920" s="10"/>
      <c r="RZG920" s="10"/>
      <c r="RZH920" s="10"/>
      <c r="RZI920" s="10"/>
      <c r="RZJ920" s="10"/>
      <c r="RZK920" s="10"/>
      <c r="RZL920" s="10"/>
      <c r="RZM920" s="10"/>
      <c r="RZN920" s="10"/>
      <c r="RZO920" s="10"/>
      <c r="RZP920" s="10"/>
      <c r="RZQ920" s="10"/>
      <c r="RZR920" s="10"/>
      <c r="RZS920" s="10"/>
      <c r="RZT920" s="10"/>
      <c r="RZU920" s="10"/>
      <c r="RZV920" s="10"/>
      <c r="RZW920" s="10"/>
      <c r="RZX920" s="10"/>
      <c r="RZY920" s="10"/>
      <c r="RZZ920" s="10"/>
      <c r="SAA920" s="10"/>
      <c r="SAB920" s="10"/>
      <c r="SAC920" s="10"/>
      <c r="SAD920" s="10"/>
      <c r="SAE920" s="10"/>
      <c r="SAF920" s="10"/>
      <c r="SAG920" s="10"/>
      <c r="SAH920" s="10"/>
      <c r="SAI920" s="10"/>
      <c r="SAJ920" s="10"/>
      <c r="SAK920" s="10"/>
      <c r="SAL920" s="10"/>
      <c r="SAM920" s="10"/>
      <c r="SAN920" s="10"/>
      <c r="SAO920" s="10"/>
      <c r="SAP920" s="10"/>
      <c r="SAQ920" s="10"/>
      <c r="SAR920" s="10"/>
      <c r="SAS920" s="10"/>
      <c r="SAT920" s="10"/>
      <c r="SAU920" s="10"/>
      <c r="SAV920" s="10"/>
      <c r="SAW920" s="10"/>
      <c r="SAX920" s="10"/>
      <c r="SAY920" s="10"/>
      <c r="SAZ920" s="10"/>
      <c r="SBA920" s="10"/>
      <c r="SBB920" s="10"/>
      <c r="SBC920" s="10"/>
      <c r="SBD920" s="10"/>
      <c r="SBE920" s="10"/>
      <c r="SBF920" s="10"/>
      <c r="SBG920" s="10"/>
      <c r="SBH920" s="10"/>
      <c r="SBI920" s="10"/>
      <c r="SBJ920" s="10"/>
      <c r="SBK920" s="10"/>
      <c r="SBL920" s="10"/>
      <c r="SBM920" s="10"/>
      <c r="SBN920" s="10"/>
      <c r="SBO920" s="10"/>
      <c r="SBP920" s="10"/>
      <c r="SBQ920" s="10"/>
      <c r="SBR920" s="10"/>
      <c r="SBS920" s="10"/>
      <c r="SBT920" s="10"/>
      <c r="SBU920" s="10"/>
      <c r="SBV920" s="10"/>
      <c r="SBW920" s="10"/>
      <c r="SBX920" s="10"/>
      <c r="SBY920" s="10"/>
      <c r="SBZ920" s="10"/>
      <c r="SCA920" s="10"/>
      <c r="SCB920" s="10"/>
      <c r="SCC920" s="10"/>
      <c r="SCD920" s="10"/>
      <c r="SCE920" s="10"/>
      <c r="SCF920" s="10"/>
      <c r="SCG920" s="10"/>
      <c r="SCH920" s="10"/>
      <c r="SCI920" s="10"/>
      <c r="SCJ920" s="10"/>
      <c r="SCK920" s="10"/>
      <c r="SCL920" s="10"/>
      <c r="SCM920" s="10"/>
      <c r="SCN920" s="10"/>
      <c r="SCO920" s="10"/>
      <c r="SCP920" s="10"/>
      <c r="SCQ920" s="10"/>
      <c r="SCR920" s="10"/>
      <c r="SCS920" s="10"/>
      <c r="SCT920" s="10"/>
      <c r="SCU920" s="10"/>
      <c r="SCV920" s="10"/>
      <c r="SCW920" s="10"/>
      <c r="SCX920" s="10"/>
      <c r="SCY920" s="10"/>
      <c r="SCZ920" s="10"/>
      <c r="SDA920" s="10"/>
      <c r="SDB920" s="10"/>
      <c r="SDC920" s="10"/>
      <c r="SDD920" s="10"/>
      <c r="SDE920" s="10"/>
      <c r="SDF920" s="10"/>
      <c r="SDG920" s="10"/>
      <c r="SDH920" s="10"/>
      <c r="SDI920" s="10"/>
      <c r="SDJ920" s="10"/>
      <c r="SDK920" s="10"/>
      <c r="SDL920" s="10"/>
      <c r="SDM920" s="10"/>
      <c r="SDN920" s="10"/>
      <c r="SDO920" s="10"/>
      <c r="SDP920" s="10"/>
      <c r="SDQ920" s="10"/>
      <c r="SDR920" s="10"/>
      <c r="SDS920" s="10"/>
      <c r="SDT920" s="10"/>
      <c r="SDU920" s="10"/>
      <c r="SDV920" s="10"/>
      <c r="SDW920" s="10"/>
      <c r="SDX920" s="10"/>
      <c r="SDY920" s="10"/>
      <c r="SDZ920" s="10"/>
      <c r="SEA920" s="10"/>
      <c r="SEB920" s="10"/>
      <c r="SEC920" s="10"/>
      <c r="SED920" s="10"/>
      <c r="SEE920" s="10"/>
      <c r="SEF920" s="10"/>
      <c r="SEG920" s="10"/>
      <c r="SEH920" s="10"/>
      <c r="SEI920" s="10"/>
      <c r="SEJ920" s="10"/>
      <c r="SEK920" s="10"/>
      <c r="SEL920" s="10"/>
      <c r="SEM920" s="10"/>
      <c r="SEN920" s="10"/>
      <c r="SEO920" s="10"/>
      <c r="SEP920" s="10"/>
      <c r="SEQ920" s="10"/>
      <c r="SER920" s="10"/>
      <c r="SES920" s="10"/>
      <c r="SET920" s="10"/>
      <c r="SEU920" s="10"/>
      <c r="SEV920" s="10"/>
      <c r="SEW920" s="10"/>
      <c r="SEX920" s="10"/>
      <c r="SEY920" s="10"/>
      <c r="SEZ920" s="10"/>
      <c r="SFA920" s="10"/>
      <c r="SFB920" s="10"/>
      <c r="SFC920" s="10"/>
      <c r="SFD920" s="10"/>
      <c r="SFE920" s="10"/>
      <c r="SFF920" s="10"/>
      <c r="SFG920" s="10"/>
      <c r="SFH920" s="10"/>
      <c r="SFI920" s="10"/>
      <c r="SFJ920" s="10"/>
      <c r="SFK920" s="10"/>
      <c r="SFL920" s="10"/>
      <c r="SFM920" s="10"/>
      <c r="SFN920" s="10"/>
      <c r="SFO920" s="10"/>
      <c r="SFP920" s="10"/>
      <c r="SFQ920" s="10"/>
      <c r="SFR920" s="10"/>
      <c r="SFS920" s="10"/>
      <c r="SFT920" s="10"/>
      <c r="SFU920" s="10"/>
      <c r="SFV920" s="10"/>
      <c r="SFW920" s="10"/>
      <c r="SFX920" s="10"/>
      <c r="SFY920" s="10"/>
      <c r="SFZ920" s="10"/>
      <c r="SGA920" s="10"/>
      <c r="SGB920" s="10"/>
      <c r="SGC920" s="10"/>
      <c r="SGD920" s="10"/>
      <c r="SGE920" s="10"/>
      <c r="SGF920" s="10"/>
      <c r="SGG920" s="10"/>
      <c r="SGH920" s="10"/>
      <c r="SGI920" s="10"/>
      <c r="SGJ920" s="10"/>
      <c r="SGK920" s="10"/>
      <c r="SGL920" s="10"/>
      <c r="SGM920" s="10"/>
      <c r="SGN920" s="10"/>
      <c r="SGO920" s="10"/>
      <c r="SGP920" s="10"/>
      <c r="SGQ920" s="10"/>
      <c r="SGR920" s="10"/>
      <c r="SGS920" s="10"/>
      <c r="SGT920" s="10"/>
      <c r="SGU920" s="10"/>
      <c r="SGV920" s="10"/>
      <c r="SGW920" s="10"/>
      <c r="SGX920" s="10"/>
      <c r="SGY920" s="10"/>
      <c r="SGZ920" s="10"/>
      <c r="SHA920" s="10"/>
      <c r="SHB920" s="10"/>
      <c r="SHC920" s="10"/>
      <c r="SHD920" s="10"/>
      <c r="SHE920" s="10"/>
      <c r="SHF920" s="10"/>
      <c r="SHG920" s="10"/>
      <c r="SHH920" s="10"/>
      <c r="SHI920" s="10"/>
      <c r="SHJ920" s="10"/>
      <c r="SHK920" s="10"/>
      <c r="SHL920" s="10"/>
      <c r="SHM920" s="10"/>
      <c r="SHN920" s="10"/>
      <c r="SHO920" s="10"/>
      <c r="SHP920" s="10"/>
      <c r="SHQ920" s="10"/>
      <c r="SHR920" s="10"/>
      <c r="SHS920" s="10"/>
      <c r="SHT920" s="10"/>
      <c r="SHU920" s="10"/>
      <c r="SHV920" s="10"/>
      <c r="SHW920" s="10"/>
      <c r="SHX920" s="10"/>
      <c r="SHY920" s="10"/>
      <c r="SHZ920" s="10"/>
      <c r="SIA920" s="10"/>
      <c r="SIB920" s="10"/>
      <c r="SIC920" s="10"/>
      <c r="SID920" s="10"/>
      <c r="SIE920" s="10"/>
      <c r="SIF920" s="10"/>
      <c r="SIG920" s="10"/>
      <c r="SIH920" s="10"/>
      <c r="SII920" s="10"/>
      <c r="SIJ920" s="10"/>
      <c r="SIK920" s="10"/>
      <c r="SIL920" s="10"/>
      <c r="SIM920" s="10"/>
      <c r="SIN920" s="10"/>
      <c r="SIO920" s="10"/>
      <c r="SIP920" s="10"/>
      <c r="SIQ920" s="10"/>
      <c r="SIR920" s="10"/>
      <c r="SIS920" s="10"/>
      <c r="SIT920" s="10"/>
      <c r="SIU920" s="10"/>
      <c r="SIV920" s="10"/>
      <c r="SIW920" s="10"/>
      <c r="SIX920" s="10"/>
      <c r="SIY920" s="10"/>
      <c r="SIZ920" s="10"/>
      <c r="SJA920" s="10"/>
      <c r="SJB920" s="10"/>
      <c r="SJC920" s="10"/>
      <c r="SJD920" s="10"/>
      <c r="SJE920" s="10"/>
      <c r="SJF920" s="10"/>
      <c r="SJG920" s="10"/>
      <c r="SJH920" s="10"/>
      <c r="SJI920" s="10"/>
      <c r="SJJ920" s="10"/>
      <c r="SJK920" s="10"/>
      <c r="SJL920" s="10"/>
      <c r="SJM920" s="10"/>
      <c r="SJN920" s="10"/>
      <c r="SJO920" s="10"/>
      <c r="SJP920" s="10"/>
      <c r="SJQ920" s="10"/>
      <c r="SJR920" s="10"/>
      <c r="SJS920" s="10"/>
      <c r="SJT920" s="10"/>
      <c r="SJU920" s="10"/>
      <c r="SJV920" s="10"/>
      <c r="SJW920" s="10"/>
      <c r="SJX920" s="10"/>
      <c r="SJY920" s="10"/>
      <c r="SJZ920" s="10"/>
      <c r="SKA920" s="10"/>
      <c r="SKB920" s="10"/>
      <c r="SKC920" s="10"/>
      <c r="SKD920" s="10"/>
      <c r="SKE920" s="10"/>
      <c r="SKF920" s="10"/>
      <c r="SKG920" s="10"/>
      <c r="SKH920" s="10"/>
      <c r="SKI920" s="10"/>
      <c r="SKJ920" s="10"/>
      <c r="SKK920" s="10"/>
      <c r="SKL920" s="10"/>
      <c r="SKM920" s="10"/>
      <c r="SKN920" s="10"/>
      <c r="SKO920" s="10"/>
      <c r="SKP920" s="10"/>
      <c r="SKQ920" s="10"/>
      <c r="SKR920" s="10"/>
      <c r="SKS920" s="10"/>
      <c r="SKT920" s="10"/>
      <c r="SKU920" s="10"/>
      <c r="SKV920" s="10"/>
      <c r="SKW920" s="10"/>
      <c r="SKX920" s="10"/>
      <c r="SKY920" s="10"/>
      <c r="SKZ920" s="10"/>
      <c r="SLA920" s="10"/>
      <c r="SLB920" s="10"/>
      <c r="SLC920" s="10"/>
      <c r="SLD920" s="10"/>
      <c r="SLE920" s="10"/>
      <c r="SLF920" s="10"/>
      <c r="SLG920" s="10"/>
      <c r="SLH920" s="10"/>
      <c r="SLI920" s="10"/>
      <c r="SLJ920" s="10"/>
      <c r="SLK920" s="10"/>
      <c r="SLL920" s="10"/>
      <c r="SLM920" s="10"/>
      <c r="SLN920" s="10"/>
      <c r="SLO920" s="10"/>
      <c r="SLP920" s="10"/>
      <c r="SLQ920" s="10"/>
      <c r="SLR920" s="10"/>
      <c r="SLS920" s="10"/>
      <c r="SLT920" s="10"/>
      <c r="SLU920" s="10"/>
      <c r="SLV920" s="10"/>
      <c r="SLW920" s="10"/>
      <c r="SLX920" s="10"/>
      <c r="SLY920" s="10"/>
      <c r="SLZ920" s="10"/>
      <c r="SMA920" s="10"/>
      <c r="SMB920" s="10"/>
      <c r="SMC920" s="10"/>
      <c r="SMD920" s="10"/>
      <c r="SME920" s="10"/>
      <c r="SMF920" s="10"/>
      <c r="SMG920" s="10"/>
      <c r="SMH920" s="10"/>
      <c r="SMI920" s="10"/>
      <c r="SMJ920" s="10"/>
      <c r="SMK920" s="10"/>
      <c r="SML920" s="10"/>
      <c r="SMM920" s="10"/>
      <c r="SMN920" s="10"/>
      <c r="SMO920" s="10"/>
      <c r="SMP920" s="10"/>
      <c r="SMQ920" s="10"/>
      <c r="SMR920" s="10"/>
      <c r="SMS920" s="10"/>
      <c r="SMT920" s="10"/>
      <c r="SMU920" s="10"/>
      <c r="SMV920" s="10"/>
      <c r="SMW920" s="10"/>
      <c r="SMX920" s="10"/>
      <c r="SMY920" s="10"/>
      <c r="SMZ920" s="10"/>
      <c r="SNA920" s="10"/>
      <c r="SNB920" s="10"/>
      <c r="SNC920" s="10"/>
      <c r="SND920" s="10"/>
      <c r="SNE920" s="10"/>
      <c r="SNF920" s="10"/>
      <c r="SNG920" s="10"/>
      <c r="SNH920" s="10"/>
      <c r="SNI920" s="10"/>
      <c r="SNJ920" s="10"/>
      <c r="SNK920" s="10"/>
      <c r="SNL920" s="10"/>
      <c r="SNM920" s="10"/>
      <c r="SNN920" s="10"/>
      <c r="SNO920" s="10"/>
      <c r="SNP920" s="10"/>
      <c r="SNQ920" s="10"/>
      <c r="SNR920" s="10"/>
      <c r="SNS920" s="10"/>
      <c r="SNT920" s="10"/>
      <c r="SNU920" s="10"/>
      <c r="SNV920" s="10"/>
      <c r="SNW920" s="10"/>
      <c r="SNX920" s="10"/>
      <c r="SNY920" s="10"/>
      <c r="SNZ920" s="10"/>
      <c r="SOA920" s="10"/>
      <c r="SOB920" s="10"/>
      <c r="SOC920" s="10"/>
      <c r="SOD920" s="10"/>
      <c r="SOE920" s="10"/>
      <c r="SOF920" s="10"/>
      <c r="SOG920" s="10"/>
      <c r="SOH920" s="10"/>
      <c r="SOI920" s="10"/>
      <c r="SOJ920" s="10"/>
      <c r="SOK920" s="10"/>
      <c r="SOL920" s="10"/>
      <c r="SOM920" s="10"/>
      <c r="SON920" s="10"/>
      <c r="SOO920" s="10"/>
      <c r="SOP920" s="10"/>
      <c r="SOQ920" s="10"/>
      <c r="SOR920" s="10"/>
      <c r="SOS920" s="10"/>
      <c r="SOT920" s="10"/>
      <c r="SOU920" s="10"/>
      <c r="SOV920" s="10"/>
      <c r="SOW920" s="10"/>
      <c r="SOX920" s="10"/>
      <c r="SOY920" s="10"/>
      <c r="SOZ920" s="10"/>
      <c r="SPA920" s="10"/>
      <c r="SPB920" s="10"/>
      <c r="SPC920" s="10"/>
      <c r="SPD920" s="10"/>
      <c r="SPE920" s="10"/>
      <c r="SPF920" s="10"/>
      <c r="SPG920" s="10"/>
      <c r="SPH920" s="10"/>
      <c r="SPI920" s="10"/>
      <c r="SPJ920" s="10"/>
      <c r="SPK920" s="10"/>
      <c r="SPL920" s="10"/>
      <c r="SPM920" s="10"/>
      <c r="SPN920" s="10"/>
      <c r="SPO920" s="10"/>
      <c r="SPP920" s="10"/>
      <c r="SPQ920" s="10"/>
      <c r="SPR920" s="10"/>
      <c r="SPS920" s="10"/>
      <c r="SPT920" s="10"/>
      <c r="SPU920" s="10"/>
      <c r="SPV920" s="10"/>
      <c r="SPW920" s="10"/>
      <c r="SPX920" s="10"/>
      <c r="SPY920" s="10"/>
      <c r="SPZ920" s="10"/>
      <c r="SQA920" s="10"/>
      <c r="SQB920" s="10"/>
      <c r="SQC920" s="10"/>
      <c r="SQD920" s="10"/>
      <c r="SQE920" s="10"/>
      <c r="SQF920" s="10"/>
      <c r="SQG920" s="10"/>
      <c r="SQH920" s="10"/>
      <c r="SQI920" s="10"/>
      <c r="SQJ920" s="10"/>
      <c r="SQK920" s="10"/>
      <c r="SQL920" s="10"/>
      <c r="SQM920" s="10"/>
      <c r="SQN920" s="10"/>
      <c r="SQO920" s="10"/>
      <c r="SQP920" s="10"/>
      <c r="SQQ920" s="10"/>
      <c r="SQR920" s="10"/>
      <c r="SQS920" s="10"/>
      <c r="SQT920" s="10"/>
      <c r="SQU920" s="10"/>
      <c r="SQV920" s="10"/>
      <c r="SQW920" s="10"/>
      <c r="SQX920" s="10"/>
      <c r="SQY920" s="10"/>
      <c r="SQZ920" s="10"/>
      <c r="SRA920" s="10"/>
      <c r="SRB920" s="10"/>
      <c r="SRC920" s="10"/>
      <c r="SRD920" s="10"/>
      <c r="SRE920" s="10"/>
      <c r="SRF920" s="10"/>
      <c r="SRG920" s="10"/>
      <c r="SRH920" s="10"/>
      <c r="SRI920" s="10"/>
      <c r="SRJ920" s="10"/>
      <c r="SRK920" s="10"/>
      <c r="SRL920" s="10"/>
      <c r="SRM920" s="10"/>
      <c r="SRN920" s="10"/>
      <c r="SRO920" s="10"/>
      <c r="SRP920" s="10"/>
      <c r="SRQ920" s="10"/>
      <c r="SRR920" s="10"/>
      <c r="SRS920" s="10"/>
      <c r="SRT920" s="10"/>
      <c r="SRU920" s="10"/>
      <c r="SRV920" s="10"/>
      <c r="SRW920" s="10"/>
      <c r="SRX920" s="10"/>
      <c r="SRY920" s="10"/>
      <c r="SRZ920" s="10"/>
      <c r="SSA920" s="10"/>
      <c r="SSB920" s="10"/>
      <c r="SSC920" s="10"/>
      <c r="SSD920" s="10"/>
      <c r="SSE920" s="10"/>
      <c r="SSF920" s="10"/>
      <c r="SSG920" s="10"/>
      <c r="SSH920" s="10"/>
      <c r="SSI920" s="10"/>
      <c r="SSJ920" s="10"/>
      <c r="SSK920" s="10"/>
      <c r="SSL920" s="10"/>
      <c r="SSM920" s="10"/>
      <c r="SSN920" s="10"/>
      <c r="SSO920" s="10"/>
      <c r="SSP920" s="10"/>
      <c r="SSQ920" s="10"/>
      <c r="SSR920" s="10"/>
      <c r="SSS920" s="10"/>
      <c r="SST920" s="10"/>
      <c r="SSU920" s="10"/>
      <c r="SSV920" s="10"/>
      <c r="SSW920" s="10"/>
      <c r="SSX920" s="10"/>
      <c r="SSY920" s="10"/>
      <c r="SSZ920" s="10"/>
      <c r="STA920" s="10"/>
      <c r="STB920" s="10"/>
      <c r="STC920" s="10"/>
      <c r="STD920" s="10"/>
      <c r="STE920" s="10"/>
      <c r="STF920" s="10"/>
      <c r="STG920" s="10"/>
      <c r="STH920" s="10"/>
      <c r="STI920" s="10"/>
      <c r="STJ920" s="10"/>
      <c r="STK920" s="10"/>
      <c r="STL920" s="10"/>
      <c r="STM920" s="10"/>
      <c r="STN920" s="10"/>
      <c r="STO920" s="10"/>
      <c r="STP920" s="10"/>
      <c r="STQ920" s="10"/>
      <c r="STR920" s="10"/>
      <c r="STS920" s="10"/>
      <c r="STT920" s="10"/>
      <c r="STU920" s="10"/>
      <c r="STV920" s="10"/>
      <c r="STW920" s="10"/>
      <c r="STX920" s="10"/>
      <c r="STY920" s="10"/>
      <c r="STZ920" s="10"/>
      <c r="SUA920" s="10"/>
      <c r="SUB920" s="10"/>
      <c r="SUC920" s="10"/>
      <c r="SUD920" s="10"/>
      <c r="SUE920" s="10"/>
      <c r="SUF920" s="10"/>
      <c r="SUG920" s="10"/>
      <c r="SUH920" s="10"/>
      <c r="SUI920" s="10"/>
      <c r="SUJ920" s="10"/>
      <c r="SUK920" s="10"/>
      <c r="SUL920" s="10"/>
      <c r="SUM920" s="10"/>
      <c r="SUN920" s="10"/>
      <c r="SUO920" s="10"/>
      <c r="SUP920" s="10"/>
      <c r="SUQ920" s="10"/>
      <c r="SUR920" s="10"/>
      <c r="SUS920" s="10"/>
      <c r="SUT920" s="10"/>
      <c r="SUU920" s="10"/>
      <c r="SUV920" s="10"/>
      <c r="SUW920" s="10"/>
      <c r="SUX920" s="10"/>
      <c r="SUY920" s="10"/>
      <c r="SUZ920" s="10"/>
      <c r="SVA920" s="10"/>
      <c r="SVB920" s="10"/>
      <c r="SVC920" s="10"/>
      <c r="SVD920" s="10"/>
      <c r="SVE920" s="10"/>
      <c r="SVF920" s="10"/>
      <c r="SVG920" s="10"/>
      <c r="SVH920" s="10"/>
      <c r="SVI920" s="10"/>
      <c r="SVJ920" s="10"/>
      <c r="SVK920" s="10"/>
      <c r="SVL920" s="10"/>
      <c r="SVM920" s="10"/>
      <c r="SVN920" s="10"/>
      <c r="SVO920" s="10"/>
      <c r="SVP920" s="10"/>
      <c r="SVQ920" s="10"/>
      <c r="SVR920" s="10"/>
      <c r="SVS920" s="10"/>
      <c r="SVT920" s="10"/>
      <c r="SVU920" s="10"/>
      <c r="SVV920" s="10"/>
      <c r="SVW920" s="10"/>
      <c r="SVX920" s="10"/>
      <c r="SVY920" s="10"/>
      <c r="SVZ920" s="10"/>
      <c r="SWA920" s="10"/>
      <c r="SWB920" s="10"/>
      <c r="SWC920" s="10"/>
      <c r="SWD920" s="10"/>
      <c r="SWE920" s="10"/>
      <c r="SWF920" s="10"/>
      <c r="SWG920" s="10"/>
      <c r="SWH920" s="10"/>
      <c r="SWI920" s="10"/>
      <c r="SWJ920" s="10"/>
      <c r="SWK920" s="10"/>
      <c r="SWL920" s="10"/>
      <c r="SWM920" s="10"/>
      <c r="SWN920" s="10"/>
      <c r="SWO920" s="10"/>
      <c r="SWP920" s="10"/>
      <c r="SWQ920" s="10"/>
      <c r="SWR920" s="10"/>
      <c r="SWS920" s="10"/>
      <c r="SWT920" s="10"/>
      <c r="SWU920" s="10"/>
      <c r="SWV920" s="10"/>
      <c r="SWW920" s="10"/>
      <c r="SWX920" s="10"/>
      <c r="SWY920" s="10"/>
      <c r="SWZ920" s="10"/>
      <c r="SXA920" s="10"/>
      <c r="SXB920" s="10"/>
      <c r="SXC920" s="10"/>
      <c r="SXD920" s="10"/>
      <c r="SXE920" s="10"/>
      <c r="SXF920" s="10"/>
      <c r="SXG920" s="10"/>
      <c r="SXH920" s="10"/>
      <c r="SXI920" s="10"/>
      <c r="SXJ920" s="10"/>
      <c r="SXK920" s="10"/>
      <c r="SXL920" s="10"/>
      <c r="SXM920" s="10"/>
      <c r="SXN920" s="10"/>
      <c r="SXO920" s="10"/>
      <c r="SXP920" s="10"/>
      <c r="SXQ920" s="10"/>
      <c r="SXR920" s="10"/>
      <c r="SXS920" s="10"/>
      <c r="SXT920" s="10"/>
      <c r="SXU920" s="10"/>
      <c r="SXV920" s="10"/>
      <c r="SXW920" s="10"/>
      <c r="SXX920" s="10"/>
      <c r="SXY920" s="10"/>
      <c r="SXZ920" s="10"/>
      <c r="SYA920" s="10"/>
      <c r="SYB920" s="10"/>
      <c r="SYC920" s="10"/>
      <c r="SYD920" s="10"/>
      <c r="SYE920" s="10"/>
      <c r="SYF920" s="10"/>
      <c r="SYG920" s="10"/>
      <c r="SYH920" s="10"/>
      <c r="SYI920" s="10"/>
      <c r="SYJ920" s="10"/>
      <c r="SYK920" s="10"/>
      <c r="SYL920" s="10"/>
      <c r="SYM920" s="10"/>
      <c r="SYN920" s="10"/>
      <c r="SYO920" s="10"/>
      <c r="SYP920" s="10"/>
      <c r="SYQ920" s="10"/>
      <c r="SYR920" s="10"/>
      <c r="SYS920" s="10"/>
      <c r="SYT920" s="10"/>
      <c r="SYU920" s="10"/>
      <c r="SYV920" s="10"/>
      <c r="SYW920" s="10"/>
      <c r="SYX920" s="10"/>
      <c r="SYY920" s="10"/>
      <c r="SYZ920" s="10"/>
      <c r="SZA920" s="10"/>
      <c r="SZB920" s="10"/>
      <c r="SZC920" s="10"/>
      <c r="SZD920" s="10"/>
      <c r="SZE920" s="10"/>
      <c r="SZF920" s="10"/>
      <c r="SZG920" s="10"/>
      <c r="SZH920" s="10"/>
      <c r="SZI920" s="10"/>
      <c r="SZJ920" s="10"/>
      <c r="SZK920" s="10"/>
      <c r="SZL920" s="10"/>
      <c r="SZM920" s="10"/>
      <c r="SZN920" s="10"/>
      <c r="SZO920" s="10"/>
      <c r="SZP920" s="10"/>
      <c r="SZQ920" s="10"/>
      <c r="SZR920" s="10"/>
      <c r="SZS920" s="10"/>
      <c r="SZT920" s="10"/>
      <c r="SZU920" s="10"/>
      <c r="SZV920" s="10"/>
      <c r="SZW920" s="10"/>
      <c r="SZX920" s="10"/>
      <c r="SZY920" s="10"/>
      <c r="SZZ920" s="10"/>
      <c r="TAA920" s="10"/>
      <c r="TAB920" s="10"/>
      <c r="TAC920" s="10"/>
      <c r="TAD920" s="10"/>
      <c r="TAE920" s="10"/>
      <c r="TAF920" s="10"/>
      <c r="TAG920" s="10"/>
      <c r="TAH920" s="10"/>
      <c r="TAI920" s="10"/>
      <c r="TAJ920" s="10"/>
      <c r="TAK920" s="10"/>
      <c r="TAL920" s="10"/>
      <c r="TAM920" s="10"/>
      <c r="TAN920" s="10"/>
      <c r="TAO920" s="10"/>
      <c r="TAP920" s="10"/>
      <c r="TAQ920" s="10"/>
      <c r="TAR920" s="10"/>
      <c r="TAS920" s="10"/>
      <c r="TAT920" s="10"/>
      <c r="TAU920" s="10"/>
      <c r="TAV920" s="10"/>
      <c r="TAW920" s="10"/>
      <c r="TAX920" s="10"/>
      <c r="TAY920" s="10"/>
      <c r="TAZ920" s="10"/>
      <c r="TBA920" s="10"/>
      <c r="TBB920" s="10"/>
      <c r="TBC920" s="10"/>
      <c r="TBD920" s="10"/>
      <c r="TBE920" s="10"/>
      <c r="TBF920" s="10"/>
      <c r="TBG920" s="10"/>
      <c r="TBH920" s="10"/>
      <c r="TBI920" s="10"/>
      <c r="TBJ920" s="10"/>
      <c r="TBK920" s="10"/>
      <c r="TBL920" s="10"/>
      <c r="TBM920" s="10"/>
      <c r="TBN920" s="10"/>
      <c r="TBO920" s="10"/>
      <c r="TBP920" s="10"/>
      <c r="TBQ920" s="10"/>
      <c r="TBR920" s="10"/>
      <c r="TBS920" s="10"/>
      <c r="TBT920" s="10"/>
      <c r="TBU920" s="10"/>
      <c r="TBV920" s="10"/>
      <c r="TBW920" s="10"/>
      <c r="TBX920" s="10"/>
      <c r="TBY920" s="10"/>
      <c r="TBZ920" s="10"/>
      <c r="TCA920" s="10"/>
      <c r="TCB920" s="10"/>
      <c r="TCC920" s="10"/>
      <c r="TCD920" s="10"/>
      <c r="TCE920" s="10"/>
      <c r="TCF920" s="10"/>
      <c r="TCG920" s="10"/>
      <c r="TCH920" s="10"/>
      <c r="TCI920" s="10"/>
      <c r="TCJ920" s="10"/>
      <c r="TCK920" s="10"/>
      <c r="TCL920" s="10"/>
      <c r="TCM920" s="10"/>
      <c r="TCN920" s="10"/>
      <c r="TCO920" s="10"/>
      <c r="TCP920" s="10"/>
      <c r="TCQ920" s="10"/>
      <c r="TCR920" s="10"/>
      <c r="TCS920" s="10"/>
      <c r="TCT920" s="10"/>
      <c r="TCU920" s="10"/>
      <c r="TCV920" s="10"/>
      <c r="TCW920" s="10"/>
      <c r="TCX920" s="10"/>
      <c r="TCY920" s="10"/>
      <c r="TCZ920" s="10"/>
      <c r="TDA920" s="10"/>
      <c r="TDB920" s="10"/>
      <c r="TDC920" s="10"/>
      <c r="TDD920" s="10"/>
      <c r="TDE920" s="10"/>
      <c r="TDF920" s="10"/>
      <c r="TDG920" s="10"/>
      <c r="TDH920" s="10"/>
      <c r="TDI920" s="10"/>
      <c r="TDJ920" s="10"/>
      <c r="TDK920" s="10"/>
      <c r="TDL920" s="10"/>
      <c r="TDM920" s="10"/>
      <c r="TDN920" s="10"/>
      <c r="TDO920" s="10"/>
      <c r="TDP920" s="10"/>
      <c r="TDQ920" s="10"/>
      <c r="TDR920" s="10"/>
      <c r="TDS920" s="10"/>
      <c r="TDT920" s="10"/>
      <c r="TDU920" s="10"/>
      <c r="TDV920" s="10"/>
      <c r="TDW920" s="10"/>
      <c r="TDX920" s="10"/>
      <c r="TDY920" s="10"/>
      <c r="TDZ920" s="10"/>
      <c r="TEA920" s="10"/>
      <c r="TEB920" s="10"/>
      <c r="TEC920" s="10"/>
      <c r="TED920" s="10"/>
      <c r="TEE920" s="10"/>
      <c r="TEF920" s="10"/>
      <c r="TEG920" s="10"/>
      <c r="TEH920" s="10"/>
      <c r="TEI920" s="10"/>
      <c r="TEJ920" s="10"/>
      <c r="TEK920" s="10"/>
      <c r="TEL920" s="10"/>
      <c r="TEM920" s="10"/>
      <c r="TEN920" s="10"/>
      <c r="TEO920" s="10"/>
      <c r="TEP920" s="10"/>
      <c r="TEQ920" s="10"/>
      <c r="TER920" s="10"/>
      <c r="TES920" s="10"/>
      <c r="TET920" s="10"/>
      <c r="TEU920" s="10"/>
      <c r="TEV920" s="10"/>
      <c r="TEW920" s="10"/>
      <c r="TEX920" s="10"/>
      <c r="TEY920" s="10"/>
      <c r="TEZ920" s="10"/>
      <c r="TFA920" s="10"/>
      <c r="TFB920" s="10"/>
      <c r="TFC920" s="10"/>
      <c r="TFD920" s="10"/>
      <c r="TFE920" s="10"/>
      <c r="TFF920" s="10"/>
      <c r="TFG920" s="10"/>
      <c r="TFH920" s="10"/>
      <c r="TFI920" s="10"/>
      <c r="TFJ920" s="10"/>
      <c r="TFK920" s="10"/>
      <c r="TFL920" s="10"/>
      <c r="TFM920" s="10"/>
      <c r="TFN920" s="10"/>
      <c r="TFO920" s="10"/>
      <c r="TFP920" s="10"/>
      <c r="TFQ920" s="10"/>
      <c r="TFR920" s="10"/>
      <c r="TFS920" s="10"/>
      <c r="TFT920" s="10"/>
      <c r="TFU920" s="10"/>
      <c r="TFV920" s="10"/>
      <c r="TFW920" s="10"/>
      <c r="TFX920" s="10"/>
      <c r="TFY920" s="10"/>
      <c r="TFZ920" s="10"/>
      <c r="TGA920" s="10"/>
      <c r="TGB920" s="10"/>
      <c r="TGC920" s="10"/>
      <c r="TGD920" s="10"/>
      <c r="TGE920" s="10"/>
      <c r="TGF920" s="10"/>
      <c r="TGG920" s="10"/>
      <c r="TGH920" s="10"/>
      <c r="TGI920" s="10"/>
      <c r="TGJ920" s="10"/>
      <c r="TGK920" s="10"/>
      <c r="TGL920" s="10"/>
      <c r="TGM920" s="10"/>
      <c r="TGN920" s="10"/>
      <c r="TGO920" s="10"/>
      <c r="TGP920" s="10"/>
      <c r="TGQ920" s="10"/>
      <c r="TGR920" s="10"/>
      <c r="TGS920" s="10"/>
      <c r="TGT920" s="10"/>
      <c r="TGU920" s="10"/>
      <c r="TGV920" s="10"/>
      <c r="TGW920" s="10"/>
      <c r="TGX920" s="10"/>
      <c r="TGY920" s="10"/>
      <c r="TGZ920" s="10"/>
      <c r="THA920" s="10"/>
      <c r="THB920" s="10"/>
      <c r="THC920" s="10"/>
      <c r="THD920" s="10"/>
      <c r="THE920" s="10"/>
      <c r="THF920" s="10"/>
      <c r="THG920" s="10"/>
      <c r="THH920" s="10"/>
      <c r="THI920" s="10"/>
      <c r="THJ920" s="10"/>
      <c r="THK920" s="10"/>
      <c r="THL920" s="10"/>
      <c r="THM920" s="10"/>
      <c r="THN920" s="10"/>
      <c r="THO920" s="10"/>
      <c r="THP920" s="10"/>
      <c r="THQ920" s="10"/>
      <c r="THR920" s="10"/>
      <c r="THS920" s="10"/>
      <c r="THT920" s="10"/>
      <c r="THU920" s="10"/>
      <c r="THV920" s="10"/>
      <c r="THW920" s="10"/>
      <c r="THX920" s="10"/>
      <c r="THY920" s="10"/>
      <c r="THZ920" s="10"/>
      <c r="TIA920" s="10"/>
      <c r="TIB920" s="10"/>
      <c r="TIC920" s="10"/>
      <c r="TID920" s="10"/>
      <c r="TIE920" s="10"/>
      <c r="TIF920" s="10"/>
      <c r="TIG920" s="10"/>
      <c r="TIH920" s="10"/>
      <c r="TII920" s="10"/>
      <c r="TIJ920" s="10"/>
      <c r="TIK920" s="10"/>
      <c r="TIL920" s="10"/>
      <c r="TIM920" s="10"/>
      <c r="TIN920" s="10"/>
      <c r="TIO920" s="10"/>
      <c r="TIP920" s="10"/>
      <c r="TIQ920" s="10"/>
      <c r="TIR920" s="10"/>
      <c r="TIS920" s="10"/>
      <c r="TIT920" s="10"/>
      <c r="TIU920" s="10"/>
      <c r="TIV920" s="10"/>
      <c r="TIW920" s="10"/>
      <c r="TIX920" s="10"/>
      <c r="TIY920" s="10"/>
      <c r="TIZ920" s="10"/>
      <c r="TJA920" s="10"/>
      <c r="TJB920" s="10"/>
      <c r="TJC920" s="10"/>
      <c r="TJD920" s="10"/>
      <c r="TJE920" s="10"/>
      <c r="TJF920" s="10"/>
      <c r="TJG920" s="10"/>
      <c r="TJH920" s="10"/>
      <c r="TJI920" s="10"/>
      <c r="TJJ920" s="10"/>
      <c r="TJK920" s="10"/>
      <c r="TJL920" s="10"/>
      <c r="TJM920" s="10"/>
      <c r="TJN920" s="10"/>
      <c r="TJO920" s="10"/>
      <c r="TJP920" s="10"/>
      <c r="TJQ920" s="10"/>
      <c r="TJR920" s="10"/>
      <c r="TJS920" s="10"/>
      <c r="TJT920" s="10"/>
      <c r="TJU920" s="10"/>
      <c r="TJV920" s="10"/>
      <c r="TJW920" s="10"/>
      <c r="TJX920" s="10"/>
      <c r="TJY920" s="10"/>
      <c r="TJZ920" s="10"/>
      <c r="TKA920" s="10"/>
      <c r="TKB920" s="10"/>
      <c r="TKC920" s="10"/>
      <c r="TKD920" s="10"/>
      <c r="TKE920" s="10"/>
      <c r="TKF920" s="10"/>
      <c r="TKG920" s="10"/>
      <c r="TKH920" s="10"/>
      <c r="TKI920" s="10"/>
      <c r="TKJ920" s="10"/>
      <c r="TKK920" s="10"/>
      <c r="TKL920" s="10"/>
      <c r="TKM920" s="10"/>
      <c r="TKN920" s="10"/>
      <c r="TKO920" s="10"/>
      <c r="TKP920" s="10"/>
      <c r="TKQ920" s="10"/>
      <c r="TKR920" s="10"/>
      <c r="TKS920" s="10"/>
      <c r="TKT920" s="10"/>
      <c r="TKU920" s="10"/>
      <c r="TKV920" s="10"/>
      <c r="TKW920" s="10"/>
      <c r="TKX920" s="10"/>
      <c r="TKY920" s="10"/>
      <c r="TKZ920" s="10"/>
      <c r="TLA920" s="10"/>
      <c r="TLB920" s="10"/>
      <c r="TLC920" s="10"/>
      <c r="TLD920" s="10"/>
      <c r="TLE920" s="10"/>
      <c r="TLF920" s="10"/>
      <c r="TLG920" s="10"/>
      <c r="TLH920" s="10"/>
      <c r="TLI920" s="10"/>
      <c r="TLJ920" s="10"/>
      <c r="TLK920" s="10"/>
      <c r="TLL920" s="10"/>
      <c r="TLM920" s="10"/>
      <c r="TLN920" s="10"/>
      <c r="TLO920" s="10"/>
      <c r="TLP920" s="10"/>
      <c r="TLQ920" s="10"/>
      <c r="TLR920" s="10"/>
      <c r="TLS920" s="10"/>
      <c r="TLT920" s="10"/>
      <c r="TLU920" s="10"/>
      <c r="TLV920" s="10"/>
      <c r="TLW920" s="10"/>
      <c r="TLX920" s="10"/>
      <c r="TLY920" s="10"/>
      <c r="TLZ920" s="10"/>
      <c r="TMA920" s="10"/>
      <c r="TMB920" s="10"/>
      <c r="TMC920" s="10"/>
      <c r="TMD920" s="10"/>
      <c r="TME920" s="10"/>
      <c r="TMF920" s="10"/>
      <c r="TMG920" s="10"/>
      <c r="TMH920" s="10"/>
      <c r="TMI920" s="10"/>
      <c r="TMJ920" s="10"/>
      <c r="TMK920" s="10"/>
      <c r="TML920" s="10"/>
      <c r="TMM920" s="10"/>
      <c r="TMN920" s="10"/>
      <c r="TMO920" s="10"/>
      <c r="TMP920" s="10"/>
      <c r="TMQ920" s="10"/>
      <c r="TMR920" s="10"/>
      <c r="TMS920" s="10"/>
      <c r="TMT920" s="10"/>
      <c r="TMU920" s="10"/>
      <c r="TMV920" s="10"/>
      <c r="TMW920" s="10"/>
      <c r="TMX920" s="10"/>
      <c r="TMY920" s="10"/>
      <c r="TMZ920" s="10"/>
      <c r="TNA920" s="10"/>
      <c r="TNB920" s="10"/>
      <c r="TNC920" s="10"/>
      <c r="TND920" s="10"/>
      <c r="TNE920" s="10"/>
      <c r="TNF920" s="10"/>
      <c r="TNG920" s="10"/>
      <c r="TNH920" s="10"/>
      <c r="TNI920" s="10"/>
      <c r="TNJ920" s="10"/>
      <c r="TNK920" s="10"/>
      <c r="TNL920" s="10"/>
      <c r="TNM920" s="10"/>
      <c r="TNN920" s="10"/>
      <c r="TNO920" s="10"/>
      <c r="TNP920" s="10"/>
      <c r="TNQ920" s="10"/>
      <c r="TNR920" s="10"/>
      <c r="TNS920" s="10"/>
      <c r="TNT920" s="10"/>
      <c r="TNU920" s="10"/>
      <c r="TNV920" s="10"/>
      <c r="TNW920" s="10"/>
      <c r="TNX920" s="10"/>
      <c r="TNY920" s="10"/>
      <c r="TNZ920" s="10"/>
      <c r="TOA920" s="10"/>
      <c r="TOB920" s="10"/>
      <c r="TOC920" s="10"/>
      <c r="TOD920" s="10"/>
      <c r="TOE920" s="10"/>
      <c r="TOF920" s="10"/>
      <c r="TOG920" s="10"/>
      <c r="TOH920" s="10"/>
      <c r="TOI920" s="10"/>
      <c r="TOJ920" s="10"/>
      <c r="TOK920" s="10"/>
      <c r="TOL920" s="10"/>
      <c r="TOM920" s="10"/>
      <c r="TON920" s="10"/>
      <c r="TOO920" s="10"/>
      <c r="TOP920" s="10"/>
      <c r="TOQ920" s="10"/>
      <c r="TOR920" s="10"/>
      <c r="TOS920" s="10"/>
      <c r="TOT920" s="10"/>
      <c r="TOU920" s="10"/>
      <c r="TOV920" s="10"/>
      <c r="TOW920" s="10"/>
      <c r="TOX920" s="10"/>
      <c r="TOY920" s="10"/>
      <c r="TOZ920" s="10"/>
      <c r="TPA920" s="10"/>
      <c r="TPB920" s="10"/>
      <c r="TPC920" s="10"/>
      <c r="TPD920" s="10"/>
      <c r="TPE920" s="10"/>
      <c r="TPF920" s="10"/>
      <c r="TPG920" s="10"/>
      <c r="TPH920" s="10"/>
      <c r="TPI920" s="10"/>
      <c r="TPJ920" s="10"/>
      <c r="TPK920" s="10"/>
      <c r="TPL920" s="10"/>
      <c r="TPM920" s="10"/>
      <c r="TPN920" s="10"/>
      <c r="TPO920" s="10"/>
      <c r="TPP920" s="10"/>
      <c r="TPQ920" s="10"/>
      <c r="TPR920" s="10"/>
      <c r="TPS920" s="10"/>
      <c r="TPT920" s="10"/>
      <c r="TPU920" s="10"/>
      <c r="TPV920" s="10"/>
      <c r="TPW920" s="10"/>
      <c r="TPX920" s="10"/>
      <c r="TPY920" s="10"/>
      <c r="TPZ920" s="10"/>
      <c r="TQA920" s="10"/>
      <c r="TQB920" s="10"/>
      <c r="TQC920" s="10"/>
      <c r="TQD920" s="10"/>
      <c r="TQE920" s="10"/>
      <c r="TQF920" s="10"/>
      <c r="TQG920" s="10"/>
      <c r="TQH920" s="10"/>
      <c r="TQI920" s="10"/>
      <c r="TQJ920" s="10"/>
      <c r="TQK920" s="10"/>
      <c r="TQL920" s="10"/>
      <c r="TQM920" s="10"/>
      <c r="TQN920" s="10"/>
      <c r="TQO920" s="10"/>
      <c r="TQP920" s="10"/>
      <c r="TQQ920" s="10"/>
      <c r="TQR920" s="10"/>
      <c r="TQS920" s="10"/>
      <c r="TQT920" s="10"/>
      <c r="TQU920" s="10"/>
      <c r="TQV920" s="10"/>
      <c r="TQW920" s="10"/>
      <c r="TQX920" s="10"/>
      <c r="TQY920" s="10"/>
      <c r="TQZ920" s="10"/>
      <c r="TRA920" s="10"/>
      <c r="TRB920" s="10"/>
      <c r="TRC920" s="10"/>
      <c r="TRD920" s="10"/>
      <c r="TRE920" s="10"/>
      <c r="TRF920" s="10"/>
      <c r="TRG920" s="10"/>
      <c r="TRH920" s="10"/>
      <c r="TRI920" s="10"/>
      <c r="TRJ920" s="10"/>
      <c r="TRK920" s="10"/>
      <c r="TRL920" s="10"/>
      <c r="TRM920" s="10"/>
      <c r="TRN920" s="10"/>
      <c r="TRO920" s="10"/>
      <c r="TRP920" s="10"/>
      <c r="TRQ920" s="10"/>
      <c r="TRR920" s="10"/>
      <c r="TRS920" s="10"/>
      <c r="TRT920" s="10"/>
      <c r="TRU920" s="10"/>
      <c r="TRV920" s="10"/>
      <c r="TRW920" s="10"/>
      <c r="TRX920" s="10"/>
      <c r="TRY920" s="10"/>
      <c r="TRZ920" s="10"/>
      <c r="TSA920" s="10"/>
      <c r="TSB920" s="10"/>
      <c r="TSC920" s="10"/>
      <c r="TSD920" s="10"/>
      <c r="TSE920" s="10"/>
      <c r="TSF920" s="10"/>
      <c r="TSG920" s="10"/>
      <c r="TSH920" s="10"/>
      <c r="TSI920" s="10"/>
      <c r="TSJ920" s="10"/>
      <c r="TSK920" s="10"/>
      <c r="TSL920" s="10"/>
      <c r="TSM920" s="10"/>
      <c r="TSN920" s="10"/>
      <c r="TSO920" s="10"/>
      <c r="TSP920" s="10"/>
      <c r="TSQ920" s="10"/>
      <c r="TSR920" s="10"/>
      <c r="TSS920" s="10"/>
      <c r="TST920" s="10"/>
      <c r="TSU920" s="10"/>
      <c r="TSV920" s="10"/>
      <c r="TSW920" s="10"/>
      <c r="TSX920" s="10"/>
      <c r="TSY920" s="10"/>
      <c r="TSZ920" s="10"/>
      <c r="TTA920" s="10"/>
      <c r="TTB920" s="10"/>
      <c r="TTC920" s="10"/>
      <c r="TTD920" s="10"/>
      <c r="TTE920" s="10"/>
      <c r="TTF920" s="10"/>
      <c r="TTG920" s="10"/>
      <c r="TTH920" s="10"/>
      <c r="TTI920" s="10"/>
      <c r="TTJ920" s="10"/>
      <c r="TTK920" s="10"/>
      <c r="TTL920" s="10"/>
      <c r="TTM920" s="10"/>
      <c r="TTN920" s="10"/>
      <c r="TTO920" s="10"/>
      <c r="TTP920" s="10"/>
      <c r="TTQ920" s="10"/>
      <c r="TTR920" s="10"/>
      <c r="TTS920" s="10"/>
      <c r="TTT920" s="10"/>
      <c r="TTU920" s="10"/>
      <c r="TTV920" s="10"/>
      <c r="TTW920" s="10"/>
      <c r="TTX920" s="10"/>
      <c r="TTY920" s="10"/>
      <c r="TTZ920" s="10"/>
      <c r="TUA920" s="10"/>
      <c r="TUB920" s="10"/>
      <c r="TUC920" s="10"/>
      <c r="TUD920" s="10"/>
      <c r="TUE920" s="10"/>
      <c r="TUF920" s="10"/>
      <c r="TUG920" s="10"/>
      <c r="TUH920" s="10"/>
      <c r="TUI920" s="10"/>
      <c r="TUJ920" s="10"/>
      <c r="TUK920" s="10"/>
      <c r="TUL920" s="10"/>
      <c r="TUM920" s="10"/>
      <c r="TUN920" s="10"/>
      <c r="TUO920" s="10"/>
      <c r="TUP920" s="10"/>
      <c r="TUQ920" s="10"/>
      <c r="TUR920" s="10"/>
      <c r="TUS920" s="10"/>
      <c r="TUT920" s="10"/>
      <c r="TUU920" s="10"/>
      <c r="TUV920" s="10"/>
      <c r="TUW920" s="10"/>
      <c r="TUX920" s="10"/>
      <c r="TUY920" s="10"/>
      <c r="TUZ920" s="10"/>
      <c r="TVA920" s="10"/>
      <c r="TVB920" s="10"/>
      <c r="TVC920" s="10"/>
      <c r="TVD920" s="10"/>
      <c r="TVE920" s="10"/>
      <c r="TVF920" s="10"/>
      <c r="TVG920" s="10"/>
      <c r="TVH920" s="10"/>
      <c r="TVI920" s="10"/>
      <c r="TVJ920" s="10"/>
      <c r="TVK920" s="10"/>
      <c r="TVL920" s="10"/>
      <c r="TVM920" s="10"/>
      <c r="TVN920" s="10"/>
      <c r="TVO920" s="10"/>
      <c r="TVP920" s="10"/>
      <c r="TVQ920" s="10"/>
      <c r="TVR920" s="10"/>
      <c r="TVS920" s="10"/>
      <c r="TVT920" s="10"/>
      <c r="TVU920" s="10"/>
      <c r="TVV920" s="10"/>
      <c r="TVW920" s="10"/>
      <c r="TVX920" s="10"/>
      <c r="TVY920" s="10"/>
      <c r="TVZ920" s="10"/>
      <c r="TWA920" s="10"/>
      <c r="TWB920" s="10"/>
      <c r="TWC920" s="10"/>
      <c r="TWD920" s="10"/>
      <c r="TWE920" s="10"/>
      <c r="TWF920" s="10"/>
      <c r="TWG920" s="10"/>
      <c r="TWH920" s="10"/>
      <c r="TWI920" s="10"/>
      <c r="TWJ920" s="10"/>
      <c r="TWK920" s="10"/>
      <c r="TWL920" s="10"/>
      <c r="TWM920" s="10"/>
      <c r="TWN920" s="10"/>
      <c r="TWO920" s="10"/>
      <c r="TWP920" s="10"/>
      <c r="TWQ920" s="10"/>
      <c r="TWR920" s="10"/>
      <c r="TWS920" s="10"/>
      <c r="TWT920" s="10"/>
      <c r="TWU920" s="10"/>
      <c r="TWV920" s="10"/>
      <c r="TWW920" s="10"/>
      <c r="TWX920" s="10"/>
      <c r="TWY920" s="10"/>
      <c r="TWZ920" s="10"/>
      <c r="TXA920" s="10"/>
      <c r="TXB920" s="10"/>
      <c r="TXC920" s="10"/>
      <c r="TXD920" s="10"/>
      <c r="TXE920" s="10"/>
      <c r="TXF920" s="10"/>
      <c r="TXG920" s="10"/>
      <c r="TXH920" s="10"/>
      <c r="TXI920" s="10"/>
      <c r="TXJ920" s="10"/>
      <c r="TXK920" s="10"/>
      <c r="TXL920" s="10"/>
      <c r="TXM920" s="10"/>
      <c r="TXN920" s="10"/>
      <c r="TXO920" s="10"/>
      <c r="TXP920" s="10"/>
      <c r="TXQ920" s="10"/>
      <c r="TXR920" s="10"/>
      <c r="TXS920" s="10"/>
      <c r="TXT920" s="10"/>
      <c r="TXU920" s="10"/>
      <c r="TXV920" s="10"/>
      <c r="TXW920" s="10"/>
      <c r="TXX920" s="10"/>
      <c r="TXY920" s="10"/>
      <c r="TXZ920" s="10"/>
      <c r="TYA920" s="10"/>
      <c r="TYB920" s="10"/>
      <c r="TYC920" s="10"/>
      <c r="TYD920" s="10"/>
      <c r="TYE920" s="10"/>
      <c r="TYF920" s="10"/>
      <c r="TYG920" s="10"/>
      <c r="TYH920" s="10"/>
      <c r="TYI920" s="10"/>
      <c r="TYJ920" s="10"/>
      <c r="TYK920" s="10"/>
      <c r="TYL920" s="10"/>
      <c r="TYM920" s="10"/>
      <c r="TYN920" s="10"/>
      <c r="TYO920" s="10"/>
      <c r="TYP920" s="10"/>
      <c r="TYQ920" s="10"/>
      <c r="TYR920" s="10"/>
      <c r="TYS920" s="10"/>
      <c r="TYT920" s="10"/>
      <c r="TYU920" s="10"/>
      <c r="TYV920" s="10"/>
      <c r="TYW920" s="10"/>
      <c r="TYX920" s="10"/>
      <c r="TYY920" s="10"/>
      <c r="TYZ920" s="10"/>
      <c r="TZA920" s="10"/>
      <c r="TZB920" s="10"/>
      <c r="TZC920" s="10"/>
      <c r="TZD920" s="10"/>
      <c r="TZE920" s="10"/>
      <c r="TZF920" s="10"/>
      <c r="TZG920" s="10"/>
      <c r="TZH920" s="10"/>
      <c r="TZI920" s="10"/>
      <c r="TZJ920" s="10"/>
      <c r="TZK920" s="10"/>
      <c r="TZL920" s="10"/>
      <c r="TZM920" s="10"/>
      <c r="TZN920" s="10"/>
      <c r="TZO920" s="10"/>
      <c r="TZP920" s="10"/>
      <c r="TZQ920" s="10"/>
      <c r="TZR920" s="10"/>
      <c r="TZS920" s="10"/>
      <c r="TZT920" s="10"/>
      <c r="TZU920" s="10"/>
      <c r="TZV920" s="10"/>
      <c r="TZW920" s="10"/>
      <c r="TZX920" s="10"/>
      <c r="TZY920" s="10"/>
      <c r="TZZ920" s="10"/>
      <c r="UAA920" s="10"/>
      <c r="UAB920" s="10"/>
      <c r="UAC920" s="10"/>
      <c r="UAD920" s="10"/>
      <c r="UAE920" s="10"/>
      <c r="UAF920" s="10"/>
      <c r="UAG920" s="10"/>
      <c r="UAH920" s="10"/>
      <c r="UAI920" s="10"/>
      <c r="UAJ920" s="10"/>
      <c r="UAK920" s="10"/>
      <c r="UAL920" s="10"/>
      <c r="UAM920" s="10"/>
      <c r="UAN920" s="10"/>
      <c r="UAO920" s="10"/>
      <c r="UAP920" s="10"/>
      <c r="UAQ920" s="10"/>
      <c r="UAR920" s="10"/>
      <c r="UAS920" s="10"/>
      <c r="UAT920" s="10"/>
      <c r="UAU920" s="10"/>
      <c r="UAV920" s="10"/>
      <c r="UAW920" s="10"/>
      <c r="UAX920" s="10"/>
      <c r="UAY920" s="10"/>
      <c r="UAZ920" s="10"/>
      <c r="UBA920" s="10"/>
      <c r="UBB920" s="10"/>
      <c r="UBC920" s="10"/>
      <c r="UBD920" s="10"/>
      <c r="UBE920" s="10"/>
      <c r="UBF920" s="10"/>
      <c r="UBG920" s="10"/>
      <c r="UBH920" s="10"/>
      <c r="UBI920" s="10"/>
      <c r="UBJ920" s="10"/>
      <c r="UBK920" s="10"/>
      <c r="UBL920" s="10"/>
      <c r="UBM920" s="10"/>
      <c r="UBN920" s="10"/>
      <c r="UBO920" s="10"/>
      <c r="UBP920" s="10"/>
      <c r="UBQ920" s="10"/>
      <c r="UBR920" s="10"/>
      <c r="UBS920" s="10"/>
      <c r="UBT920" s="10"/>
      <c r="UBU920" s="10"/>
      <c r="UBV920" s="10"/>
      <c r="UBW920" s="10"/>
      <c r="UBX920" s="10"/>
      <c r="UBY920" s="10"/>
      <c r="UBZ920" s="10"/>
      <c r="UCA920" s="10"/>
      <c r="UCB920" s="10"/>
      <c r="UCC920" s="10"/>
      <c r="UCD920" s="10"/>
      <c r="UCE920" s="10"/>
      <c r="UCF920" s="10"/>
      <c r="UCG920" s="10"/>
      <c r="UCH920" s="10"/>
      <c r="UCI920" s="10"/>
      <c r="UCJ920" s="10"/>
      <c r="UCK920" s="10"/>
      <c r="UCL920" s="10"/>
      <c r="UCM920" s="10"/>
      <c r="UCN920" s="10"/>
      <c r="UCO920" s="10"/>
      <c r="UCP920" s="10"/>
      <c r="UCQ920" s="10"/>
      <c r="UCR920" s="10"/>
      <c r="UCS920" s="10"/>
      <c r="UCT920" s="10"/>
      <c r="UCU920" s="10"/>
      <c r="UCV920" s="10"/>
      <c r="UCW920" s="10"/>
      <c r="UCX920" s="10"/>
      <c r="UCY920" s="10"/>
      <c r="UCZ920" s="10"/>
      <c r="UDA920" s="10"/>
      <c r="UDB920" s="10"/>
      <c r="UDC920" s="10"/>
      <c r="UDD920" s="10"/>
      <c r="UDE920" s="10"/>
      <c r="UDF920" s="10"/>
      <c r="UDG920" s="10"/>
      <c r="UDH920" s="10"/>
      <c r="UDI920" s="10"/>
      <c r="UDJ920" s="10"/>
      <c r="UDK920" s="10"/>
      <c r="UDL920" s="10"/>
      <c r="UDM920" s="10"/>
      <c r="UDN920" s="10"/>
      <c r="UDO920" s="10"/>
      <c r="UDP920" s="10"/>
      <c r="UDQ920" s="10"/>
      <c r="UDR920" s="10"/>
      <c r="UDS920" s="10"/>
      <c r="UDT920" s="10"/>
      <c r="UDU920" s="10"/>
      <c r="UDV920" s="10"/>
      <c r="UDW920" s="10"/>
      <c r="UDX920" s="10"/>
      <c r="UDY920" s="10"/>
      <c r="UDZ920" s="10"/>
      <c r="UEA920" s="10"/>
      <c r="UEB920" s="10"/>
      <c r="UEC920" s="10"/>
      <c r="UED920" s="10"/>
      <c r="UEE920" s="10"/>
      <c r="UEF920" s="10"/>
      <c r="UEG920" s="10"/>
      <c r="UEH920" s="10"/>
      <c r="UEI920" s="10"/>
      <c r="UEJ920" s="10"/>
      <c r="UEK920" s="10"/>
      <c r="UEL920" s="10"/>
      <c r="UEM920" s="10"/>
      <c r="UEN920" s="10"/>
      <c r="UEO920" s="10"/>
      <c r="UEP920" s="10"/>
      <c r="UEQ920" s="10"/>
      <c r="UER920" s="10"/>
      <c r="UES920" s="10"/>
      <c r="UET920" s="10"/>
      <c r="UEU920" s="10"/>
      <c r="UEV920" s="10"/>
      <c r="UEW920" s="10"/>
      <c r="UEX920" s="10"/>
      <c r="UEY920" s="10"/>
      <c r="UEZ920" s="10"/>
      <c r="UFA920" s="10"/>
      <c r="UFB920" s="10"/>
      <c r="UFC920" s="10"/>
      <c r="UFD920" s="10"/>
      <c r="UFE920" s="10"/>
      <c r="UFF920" s="10"/>
      <c r="UFG920" s="10"/>
      <c r="UFH920" s="10"/>
      <c r="UFI920" s="10"/>
      <c r="UFJ920" s="10"/>
      <c r="UFK920" s="10"/>
      <c r="UFL920" s="10"/>
      <c r="UFM920" s="10"/>
      <c r="UFN920" s="10"/>
      <c r="UFO920" s="10"/>
      <c r="UFP920" s="10"/>
      <c r="UFQ920" s="10"/>
      <c r="UFR920" s="10"/>
      <c r="UFS920" s="10"/>
      <c r="UFT920" s="10"/>
      <c r="UFU920" s="10"/>
      <c r="UFV920" s="10"/>
      <c r="UFW920" s="10"/>
      <c r="UFX920" s="10"/>
      <c r="UFY920" s="10"/>
      <c r="UFZ920" s="10"/>
      <c r="UGA920" s="10"/>
      <c r="UGB920" s="10"/>
      <c r="UGC920" s="10"/>
      <c r="UGD920" s="10"/>
      <c r="UGE920" s="10"/>
      <c r="UGF920" s="10"/>
      <c r="UGG920" s="10"/>
      <c r="UGH920" s="10"/>
      <c r="UGI920" s="10"/>
      <c r="UGJ920" s="10"/>
      <c r="UGK920" s="10"/>
      <c r="UGL920" s="10"/>
      <c r="UGM920" s="10"/>
      <c r="UGN920" s="10"/>
      <c r="UGO920" s="10"/>
      <c r="UGP920" s="10"/>
      <c r="UGQ920" s="10"/>
      <c r="UGR920" s="10"/>
      <c r="UGS920" s="10"/>
      <c r="UGT920" s="10"/>
      <c r="UGU920" s="10"/>
      <c r="UGV920" s="10"/>
      <c r="UGW920" s="10"/>
      <c r="UGX920" s="10"/>
      <c r="UGY920" s="10"/>
      <c r="UGZ920" s="10"/>
      <c r="UHA920" s="10"/>
      <c r="UHB920" s="10"/>
      <c r="UHC920" s="10"/>
      <c r="UHD920" s="10"/>
      <c r="UHE920" s="10"/>
      <c r="UHF920" s="10"/>
      <c r="UHG920" s="10"/>
      <c r="UHH920" s="10"/>
      <c r="UHI920" s="10"/>
      <c r="UHJ920" s="10"/>
      <c r="UHK920" s="10"/>
      <c r="UHL920" s="10"/>
      <c r="UHM920" s="10"/>
      <c r="UHN920" s="10"/>
      <c r="UHO920" s="10"/>
      <c r="UHP920" s="10"/>
      <c r="UHQ920" s="10"/>
      <c r="UHR920" s="10"/>
      <c r="UHS920" s="10"/>
      <c r="UHT920" s="10"/>
      <c r="UHU920" s="10"/>
      <c r="UHV920" s="10"/>
      <c r="UHW920" s="10"/>
      <c r="UHX920" s="10"/>
      <c r="UHY920" s="10"/>
      <c r="UHZ920" s="10"/>
      <c r="UIA920" s="10"/>
      <c r="UIB920" s="10"/>
      <c r="UIC920" s="10"/>
      <c r="UID920" s="10"/>
      <c r="UIE920" s="10"/>
      <c r="UIF920" s="10"/>
      <c r="UIG920" s="10"/>
      <c r="UIH920" s="10"/>
      <c r="UII920" s="10"/>
      <c r="UIJ920" s="10"/>
      <c r="UIK920" s="10"/>
      <c r="UIL920" s="10"/>
      <c r="UIM920" s="10"/>
      <c r="UIN920" s="10"/>
      <c r="UIO920" s="10"/>
      <c r="UIP920" s="10"/>
      <c r="UIQ920" s="10"/>
      <c r="UIR920" s="10"/>
      <c r="UIS920" s="10"/>
      <c r="UIT920" s="10"/>
      <c r="UIU920" s="10"/>
      <c r="UIV920" s="10"/>
      <c r="UIW920" s="10"/>
      <c r="UIX920" s="10"/>
      <c r="UIY920" s="10"/>
      <c r="UIZ920" s="10"/>
      <c r="UJA920" s="10"/>
      <c r="UJB920" s="10"/>
      <c r="UJC920" s="10"/>
      <c r="UJD920" s="10"/>
      <c r="UJE920" s="10"/>
      <c r="UJF920" s="10"/>
      <c r="UJG920" s="10"/>
      <c r="UJH920" s="10"/>
      <c r="UJI920" s="10"/>
      <c r="UJJ920" s="10"/>
      <c r="UJK920" s="10"/>
      <c r="UJL920" s="10"/>
      <c r="UJM920" s="10"/>
      <c r="UJN920" s="10"/>
      <c r="UJO920" s="10"/>
      <c r="UJP920" s="10"/>
      <c r="UJQ920" s="10"/>
      <c r="UJR920" s="10"/>
      <c r="UJS920" s="10"/>
      <c r="UJT920" s="10"/>
      <c r="UJU920" s="10"/>
      <c r="UJV920" s="10"/>
      <c r="UJW920" s="10"/>
      <c r="UJX920" s="10"/>
      <c r="UJY920" s="10"/>
      <c r="UJZ920" s="10"/>
      <c r="UKA920" s="10"/>
      <c r="UKB920" s="10"/>
      <c r="UKC920" s="10"/>
      <c r="UKD920" s="10"/>
      <c r="UKE920" s="10"/>
      <c r="UKF920" s="10"/>
      <c r="UKG920" s="10"/>
      <c r="UKH920" s="10"/>
      <c r="UKI920" s="10"/>
      <c r="UKJ920" s="10"/>
      <c r="UKK920" s="10"/>
      <c r="UKL920" s="10"/>
      <c r="UKM920" s="10"/>
      <c r="UKN920" s="10"/>
      <c r="UKO920" s="10"/>
      <c r="UKP920" s="10"/>
      <c r="UKQ920" s="10"/>
      <c r="UKR920" s="10"/>
      <c r="UKS920" s="10"/>
      <c r="UKT920" s="10"/>
      <c r="UKU920" s="10"/>
      <c r="UKV920" s="10"/>
      <c r="UKW920" s="10"/>
      <c r="UKX920" s="10"/>
      <c r="UKY920" s="10"/>
      <c r="UKZ920" s="10"/>
      <c r="ULA920" s="10"/>
      <c r="ULB920" s="10"/>
      <c r="ULC920" s="10"/>
      <c r="ULD920" s="10"/>
      <c r="ULE920" s="10"/>
      <c r="ULF920" s="10"/>
      <c r="ULG920" s="10"/>
      <c r="ULH920" s="10"/>
      <c r="ULI920" s="10"/>
      <c r="ULJ920" s="10"/>
      <c r="ULK920" s="10"/>
      <c r="ULL920" s="10"/>
      <c r="ULM920" s="10"/>
      <c r="ULN920" s="10"/>
      <c r="ULO920" s="10"/>
      <c r="ULP920" s="10"/>
      <c r="ULQ920" s="10"/>
      <c r="ULR920" s="10"/>
      <c r="ULS920" s="10"/>
      <c r="ULT920" s="10"/>
      <c r="ULU920" s="10"/>
      <c r="ULV920" s="10"/>
      <c r="ULW920" s="10"/>
      <c r="ULX920" s="10"/>
      <c r="ULY920" s="10"/>
      <c r="ULZ920" s="10"/>
      <c r="UMA920" s="10"/>
      <c r="UMB920" s="10"/>
      <c r="UMC920" s="10"/>
      <c r="UMD920" s="10"/>
      <c r="UME920" s="10"/>
      <c r="UMF920" s="10"/>
      <c r="UMG920" s="10"/>
      <c r="UMH920" s="10"/>
      <c r="UMI920" s="10"/>
      <c r="UMJ920" s="10"/>
      <c r="UMK920" s="10"/>
      <c r="UML920" s="10"/>
      <c r="UMM920" s="10"/>
      <c r="UMN920" s="10"/>
      <c r="UMO920" s="10"/>
      <c r="UMP920" s="10"/>
      <c r="UMQ920" s="10"/>
      <c r="UMR920" s="10"/>
      <c r="UMS920" s="10"/>
      <c r="UMT920" s="10"/>
      <c r="UMU920" s="10"/>
      <c r="UMV920" s="10"/>
      <c r="UMW920" s="10"/>
      <c r="UMX920" s="10"/>
      <c r="UMY920" s="10"/>
      <c r="UMZ920" s="10"/>
      <c r="UNA920" s="10"/>
      <c r="UNB920" s="10"/>
      <c r="UNC920" s="10"/>
      <c r="UND920" s="10"/>
      <c r="UNE920" s="10"/>
      <c r="UNF920" s="10"/>
      <c r="UNG920" s="10"/>
      <c r="UNH920" s="10"/>
      <c r="UNI920" s="10"/>
      <c r="UNJ920" s="10"/>
      <c r="UNK920" s="10"/>
      <c r="UNL920" s="10"/>
      <c r="UNM920" s="10"/>
      <c r="UNN920" s="10"/>
      <c r="UNO920" s="10"/>
      <c r="UNP920" s="10"/>
      <c r="UNQ920" s="10"/>
      <c r="UNR920" s="10"/>
      <c r="UNS920" s="10"/>
      <c r="UNT920" s="10"/>
      <c r="UNU920" s="10"/>
      <c r="UNV920" s="10"/>
      <c r="UNW920" s="10"/>
      <c r="UNX920" s="10"/>
      <c r="UNY920" s="10"/>
      <c r="UNZ920" s="10"/>
      <c r="UOA920" s="10"/>
      <c r="UOB920" s="10"/>
      <c r="UOC920" s="10"/>
      <c r="UOD920" s="10"/>
      <c r="UOE920" s="10"/>
      <c r="UOF920" s="10"/>
      <c r="UOG920" s="10"/>
      <c r="UOH920" s="10"/>
      <c r="UOI920" s="10"/>
      <c r="UOJ920" s="10"/>
      <c r="UOK920" s="10"/>
      <c r="UOL920" s="10"/>
      <c r="UOM920" s="10"/>
      <c r="UON920" s="10"/>
      <c r="UOO920" s="10"/>
      <c r="UOP920" s="10"/>
      <c r="UOQ920" s="10"/>
      <c r="UOR920" s="10"/>
      <c r="UOS920" s="10"/>
      <c r="UOT920" s="10"/>
      <c r="UOU920" s="10"/>
      <c r="UOV920" s="10"/>
      <c r="UOW920" s="10"/>
      <c r="UOX920" s="10"/>
      <c r="UOY920" s="10"/>
      <c r="UOZ920" s="10"/>
      <c r="UPA920" s="10"/>
      <c r="UPB920" s="10"/>
      <c r="UPC920" s="10"/>
      <c r="UPD920" s="10"/>
      <c r="UPE920" s="10"/>
      <c r="UPF920" s="10"/>
      <c r="UPG920" s="10"/>
      <c r="UPH920" s="10"/>
      <c r="UPI920" s="10"/>
      <c r="UPJ920" s="10"/>
      <c r="UPK920" s="10"/>
      <c r="UPL920" s="10"/>
      <c r="UPM920" s="10"/>
      <c r="UPN920" s="10"/>
      <c r="UPO920" s="10"/>
      <c r="UPP920" s="10"/>
      <c r="UPQ920" s="10"/>
      <c r="UPR920" s="10"/>
      <c r="UPS920" s="10"/>
      <c r="UPT920" s="10"/>
      <c r="UPU920" s="10"/>
      <c r="UPV920" s="10"/>
      <c r="UPW920" s="10"/>
      <c r="UPX920" s="10"/>
      <c r="UPY920" s="10"/>
      <c r="UPZ920" s="10"/>
      <c r="UQA920" s="10"/>
      <c r="UQB920" s="10"/>
      <c r="UQC920" s="10"/>
      <c r="UQD920" s="10"/>
      <c r="UQE920" s="10"/>
      <c r="UQF920" s="10"/>
      <c r="UQG920" s="10"/>
      <c r="UQH920" s="10"/>
      <c r="UQI920" s="10"/>
      <c r="UQJ920" s="10"/>
      <c r="UQK920" s="10"/>
      <c r="UQL920" s="10"/>
      <c r="UQM920" s="10"/>
      <c r="UQN920" s="10"/>
      <c r="UQO920" s="10"/>
      <c r="UQP920" s="10"/>
      <c r="UQQ920" s="10"/>
      <c r="UQR920" s="10"/>
      <c r="UQS920" s="10"/>
      <c r="UQT920" s="10"/>
      <c r="UQU920" s="10"/>
      <c r="UQV920" s="10"/>
      <c r="UQW920" s="10"/>
      <c r="UQX920" s="10"/>
      <c r="UQY920" s="10"/>
      <c r="UQZ920" s="10"/>
      <c r="URA920" s="10"/>
      <c r="URB920" s="10"/>
      <c r="URC920" s="10"/>
      <c r="URD920" s="10"/>
      <c r="URE920" s="10"/>
      <c r="URF920" s="10"/>
      <c r="URG920" s="10"/>
      <c r="URH920" s="10"/>
      <c r="URI920" s="10"/>
      <c r="URJ920" s="10"/>
      <c r="URK920" s="10"/>
      <c r="URL920" s="10"/>
      <c r="URM920" s="10"/>
      <c r="URN920" s="10"/>
      <c r="URO920" s="10"/>
      <c r="URP920" s="10"/>
      <c r="URQ920" s="10"/>
      <c r="URR920" s="10"/>
      <c r="URS920" s="10"/>
      <c r="URT920" s="10"/>
      <c r="URU920" s="10"/>
      <c r="URV920" s="10"/>
      <c r="URW920" s="10"/>
      <c r="URX920" s="10"/>
      <c r="URY920" s="10"/>
      <c r="URZ920" s="10"/>
      <c r="USA920" s="10"/>
      <c r="USB920" s="10"/>
      <c r="USC920" s="10"/>
      <c r="USD920" s="10"/>
      <c r="USE920" s="10"/>
      <c r="USF920" s="10"/>
      <c r="USG920" s="10"/>
      <c r="USH920" s="10"/>
      <c r="USI920" s="10"/>
      <c r="USJ920" s="10"/>
      <c r="USK920" s="10"/>
      <c r="USL920" s="10"/>
      <c r="USM920" s="10"/>
      <c r="USN920" s="10"/>
      <c r="USO920" s="10"/>
      <c r="USP920" s="10"/>
      <c r="USQ920" s="10"/>
      <c r="USR920" s="10"/>
      <c r="USS920" s="10"/>
      <c r="UST920" s="10"/>
      <c r="USU920" s="10"/>
      <c r="USV920" s="10"/>
      <c r="USW920" s="10"/>
      <c r="USX920" s="10"/>
      <c r="USY920" s="10"/>
      <c r="USZ920" s="10"/>
      <c r="UTA920" s="10"/>
      <c r="UTB920" s="10"/>
      <c r="UTC920" s="10"/>
      <c r="UTD920" s="10"/>
      <c r="UTE920" s="10"/>
      <c r="UTF920" s="10"/>
      <c r="UTG920" s="10"/>
      <c r="UTH920" s="10"/>
      <c r="UTI920" s="10"/>
      <c r="UTJ920" s="10"/>
      <c r="UTK920" s="10"/>
      <c r="UTL920" s="10"/>
      <c r="UTM920" s="10"/>
      <c r="UTN920" s="10"/>
      <c r="UTO920" s="10"/>
      <c r="UTP920" s="10"/>
      <c r="UTQ920" s="10"/>
      <c r="UTR920" s="10"/>
      <c r="UTS920" s="10"/>
      <c r="UTT920" s="10"/>
      <c r="UTU920" s="10"/>
      <c r="UTV920" s="10"/>
      <c r="UTW920" s="10"/>
      <c r="UTX920" s="10"/>
      <c r="UTY920" s="10"/>
      <c r="UTZ920" s="10"/>
      <c r="UUA920" s="10"/>
      <c r="UUB920" s="10"/>
      <c r="UUC920" s="10"/>
      <c r="UUD920" s="10"/>
      <c r="UUE920" s="10"/>
      <c r="UUF920" s="10"/>
      <c r="UUG920" s="10"/>
      <c r="UUH920" s="10"/>
      <c r="UUI920" s="10"/>
      <c r="UUJ920" s="10"/>
      <c r="UUK920" s="10"/>
      <c r="UUL920" s="10"/>
      <c r="UUM920" s="10"/>
      <c r="UUN920" s="10"/>
      <c r="UUO920" s="10"/>
      <c r="UUP920" s="10"/>
      <c r="UUQ920" s="10"/>
      <c r="UUR920" s="10"/>
      <c r="UUS920" s="10"/>
      <c r="UUT920" s="10"/>
      <c r="UUU920" s="10"/>
      <c r="UUV920" s="10"/>
      <c r="UUW920" s="10"/>
      <c r="UUX920" s="10"/>
      <c r="UUY920" s="10"/>
      <c r="UUZ920" s="10"/>
      <c r="UVA920" s="10"/>
      <c r="UVB920" s="10"/>
      <c r="UVC920" s="10"/>
      <c r="UVD920" s="10"/>
      <c r="UVE920" s="10"/>
      <c r="UVF920" s="10"/>
      <c r="UVG920" s="10"/>
      <c r="UVH920" s="10"/>
      <c r="UVI920" s="10"/>
      <c r="UVJ920" s="10"/>
      <c r="UVK920" s="10"/>
      <c r="UVL920" s="10"/>
      <c r="UVM920" s="10"/>
      <c r="UVN920" s="10"/>
      <c r="UVO920" s="10"/>
      <c r="UVP920" s="10"/>
      <c r="UVQ920" s="10"/>
      <c r="UVR920" s="10"/>
      <c r="UVS920" s="10"/>
      <c r="UVT920" s="10"/>
      <c r="UVU920" s="10"/>
      <c r="UVV920" s="10"/>
      <c r="UVW920" s="10"/>
      <c r="UVX920" s="10"/>
      <c r="UVY920" s="10"/>
      <c r="UVZ920" s="10"/>
      <c r="UWA920" s="10"/>
      <c r="UWB920" s="10"/>
      <c r="UWC920" s="10"/>
      <c r="UWD920" s="10"/>
      <c r="UWE920" s="10"/>
      <c r="UWF920" s="10"/>
      <c r="UWG920" s="10"/>
      <c r="UWH920" s="10"/>
      <c r="UWI920" s="10"/>
      <c r="UWJ920" s="10"/>
      <c r="UWK920" s="10"/>
      <c r="UWL920" s="10"/>
      <c r="UWM920" s="10"/>
      <c r="UWN920" s="10"/>
      <c r="UWO920" s="10"/>
      <c r="UWP920" s="10"/>
      <c r="UWQ920" s="10"/>
      <c r="UWR920" s="10"/>
      <c r="UWS920" s="10"/>
      <c r="UWT920" s="10"/>
      <c r="UWU920" s="10"/>
      <c r="UWV920" s="10"/>
      <c r="UWW920" s="10"/>
      <c r="UWX920" s="10"/>
      <c r="UWY920" s="10"/>
      <c r="UWZ920" s="10"/>
      <c r="UXA920" s="10"/>
      <c r="UXB920" s="10"/>
      <c r="UXC920" s="10"/>
      <c r="UXD920" s="10"/>
      <c r="UXE920" s="10"/>
      <c r="UXF920" s="10"/>
      <c r="UXG920" s="10"/>
      <c r="UXH920" s="10"/>
      <c r="UXI920" s="10"/>
      <c r="UXJ920" s="10"/>
      <c r="UXK920" s="10"/>
      <c r="UXL920" s="10"/>
      <c r="UXM920" s="10"/>
      <c r="UXN920" s="10"/>
      <c r="UXO920" s="10"/>
      <c r="UXP920" s="10"/>
      <c r="UXQ920" s="10"/>
      <c r="UXR920" s="10"/>
      <c r="UXS920" s="10"/>
      <c r="UXT920" s="10"/>
      <c r="UXU920" s="10"/>
      <c r="UXV920" s="10"/>
      <c r="UXW920" s="10"/>
      <c r="UXX920" s="10"/>
      <c r="UXY920" s="10"/>
      <c r="UXZ920" s="10"/>
      <c r="UYA920" s="10"/>
      <c r="UYB920" s="10"/>
      <c r="UYC920" s="10"/>
      <c r="UYD920" s="10"/>
      <c r="UYE920" s="10"/>
      <c r="UYF920" s="10"/>
      <c r="UYG920" s="10"/>
      <c r="UYH920" s="10"/>
      <c r="UYI920" s="10"/>
      <c r="UYJ920" s="10"/>
      <c r="UYK920" s="10"/>
      <c r="UYL920" s="10"/>
      <c r="UYM920" s="10"/>
      <c r="UYN920" s="10"/>
      <c r="UYO920" s="10"/>
      <c r="UYP920" s="10"/>
      <c r="UYQ920" s="10"/>
      <c r="UYR920" s="10"/>
      <c r="UYS920" s="10"/>
      <c r="UYT920" s="10"/>
      <c r="UYU920" s="10"/>
      <c r="UYV920" s="10"/>
      <c r="UYW920" s="10"/>
      <c r="UYX920" s="10"/>
      <c r="UYY920" s="10"/>
      <c r="UYZ920" s="10"/>
      <c r="UZA920" s="10"/>
      <c r="UZB920" s="10"/>
      <c r="UZC920" s="10"/>
      <c r="UZD920" s="10"/>
      <c r="UZE920" s="10"/>
      <c r="UZF920" s="10"/>
      <c r="UZG920" s="10"/>
      <c r="UZH920" s="10"/>
      <c r="UZI920" s="10"/>
      <c r="UZJ920" s="10"/>
      <c r="UZK920" s="10"/>
      <c r="UZL920" s="10"/>
      <c r="UZM920" s="10"/>
      <c r="UZN920" s="10"/>
      <c r="UZO920" s="10"/>
      <c r="UZP920" s="10"/>
      <c r="UZQ920" s="10"/>
      <c r="UZR920" s="10"/>
      <c r="UZS920" s="10"/>
      <c r="UZT920" s="10"/>
      <c r="UZU920" s="10"/>
      <c r="UZV920" s="10"/>
      <c r="UZW920" s="10"/>
      <c r="UZX920" s="10"/>
      <c r="UZY920" s="10"/>
      <c r="UZZ920" s="10"/>
      <c r="VAA920" s="10"/>
      <c r="VAB920" s="10"/>
      <c r="VAC920" s="10"/>
      <c r="VAD920" s="10"/>
      <c r="VAE920" s="10"/>
      <c r="VAF920" s="10"/>
      <c r="VAG920" s="10"/>
      <c r="VAH920" s="10"/>
      <c r="VAI920" s="10"/>
      <c r="VAJ920" s="10"/>
      <c r="VAK920" s="10"/>
      <c r="VAL920" s="10"/>
      <c r="VAM920" s="10"/>
      <c r="VAN920" s="10"/>
      <c r="VAO920" s="10"/>
      <c r="VAP920" s="10"/>
      <c r="VAQ920" s="10"/>
      <c r="VAR920" s="10"/>
      <c r="VAS920" s="10"/>
      <c r="VAT920" s="10"/>
      <c r="VAU920" s="10"/>
      <c r="VAV920" s="10"/>
      <c r="VAW920" s="10"/>
      <c r="VAX920" s="10"/>
      <c r="VAY920" s="10"/>
      <c r="VAZ920" s="10"/>
      <c r="VBA920" s="10"/>
      <c r="VBB920" s="10"/>
      <c r="VBC920" s="10"/>
      <c r="VBD920" s="10"/>
      <c r="VBE920" s="10"/>
      <c r="VBF920" s="10"/>
      <c r="VBG920" s="10"/>
      <c r="VBH920" s="10"/>
      <c r="VBI920" s="10"/>
      <c r="VBJ920" s="10"/>
      <c r="VBK920" s="10"/>
      <c r="VBL920" s="10"/>
      <c r="VBM920" s="10"/>
      <c r="VBN920" s="10"/>
      <c r="VBO920" s="10"/>
      <c r="VBP920" s="10"/>
      <c r="VBQ920" s="10"/>
      <c r="VBR920" s="10"/>
      <c r="VBS920" s="10"/>
      <c r="VBT920" s="10"/>
      <c r="VBU920" s="10"/>
      <c r="VBV920" s="10"/>
      <c r="VBW920" s="10"/>
      <c r="VBX920" s="10"/>
      <c r="VBY920" s="10"/>
      <c r="VBZ920" s="10"/>
      <c r="VCA920" s="10"/>
      <c r="VCB920" s="10"/>
      <c r="VCC920" s="10"/>
      <c r="VCD920" s="10"/>
      <c r="VCE920" s="10"/>
      <c r="VCF920" s="10"/>
      <c r="VCG920" s="10"/>
      <c r="VCH920" s="10"/>
      <c r="VCI920" s="10"/>
      <c r="VCJ920" s="10"/>
      <c r="VCK920" s="10"/>
      <c r="VCL920" s="10"/>
      <c r="VCM920" s="10"/>
      <c r="VCN920" s="10"/>
      <c r="VCO920" s="10"/>
      <c r="VCP920" s="10"/>
      <c r="VCQ920" s="10"/>
      <c r="VCR920" s="10"/>
      <c r="VCS920" s="10"/>
      <c r="VCT920" s="10"/>
      <c r="VCU920" s="10"/>
      <c r="VCV920" s="10"/>
      <c r="VCW920" s="10"/>
      <c r="VCX920" s="10"/>
      <c r="VCY920" s="10"/>
      <c r="VCZ920" s="10"/>
      <c r="VDA920" s="10"/>
      <c r="VDB920" s="10"/>
      <c r="VDC920" s="10"/>
      <c r="VDD920" s="10"/>
      <c r="VDE920" s="10"/>
      <c r="VDF920" s="10"/>
      <c r="VDG920" s="10"/>
      <c r="VDH920" s="10"/>
      <c r="VDI920" s="10"/>
      <c r="VDJ920" s="10"/>
      <c r="VDK920" s="10"/>
      <c r="VDL920" s="10"/>
      <c r="VDM920" s="10"/>
      <c r="VDN920" s="10"/>
      <c r="VDO920" s="10"/>
      <c r="VDP920" s="10"/>
      <c r="VDQ920" s="10"/>
      <c r="VDR920" s="10"/>
      <c r="VDS920" s="10"/>
      <c r="VDT920" s="10"/>
      <c r="VDU920" s="10"/>
      <c r="VDV920" s="10"/>
      <c r="VDW920" s="10"/>
      <c r="VDX920" s="10"/>
      <c r="VDY920" s="10"/>
      <c r="VDZ920" s="10"/>
      <c r="VEA920" s="10"/>
      <c r="VEB920" s="10"/>
      <c r="VEC920" s="10"/>
      <c r="VED920" s="10"/>
      <c r="VEE920" s="10"/>
      <c r="VEF920" s="10"/>
      <c r="VEG920" s="10"/>
      <c r="VEH920" s="10"/>
      <c r="VEI920" s="10"/>
      <c r="VEJ920" s="10"/>
      <c r="VEK920" s="10"/>
      <c r="VEL920" s="10"/>
      <c r="VEM920" s="10"/>
      <c r="VEN920" s="10"/>
      <c r="VEO920" s="10"/>
      <c r="VEP920" s="10"/>
      <c r="VEQ920" s="10"/>
      <c r="VER920" s="10"/>
      <c r="VES920" s="10"/>
      <c r="VET920" s="10"/>
      <c r="VEU920" s="10"/>
      <c r="VEV920" s="10"/>
      <c r="VEW920" s="10"/>
      <c r="VEX920" s="10"/>
      <c r="VEY920" s="10"/>
      <c r="VEZ920" s="10"/>
      <c r="VFA920" s="10"/>
      <c r="VFB920" s="10"/>
      <c r="VFC920" s="10"/>
      <c r="VFD920" s="10"/>
      <c r="VFE920" s="10"/>
      <c r="VFF920" s="10"/>
      <c r="VFG920" s="10"/>
      <c r="VFH920" s="10"/>
      <c r="VFI920" s="10"/>
      <c r="VFJ920" s="10"/>
      <c r="VFK920" s="10"/>
      <c r="VFL920" s="10"/>
      <c r="VFM920" s="10"/>
      <c r="VFN920" s="10"/>
      <c r="VFO920" s="10"/>
      <c r="VFP920" s="10"/>
      <c r="VFQ920" s="10"/>
      <c r="VFR920" s="10"/>
      <c r="VFS920" s="10"/>
      <c r="VFT920" s="10"/>
      <c r="VFU920" s="10"/>
      <c r="VFV920" s="10"/>
      <c r="VFW920" s="10"/>
      <c r="VFX920" s="10"/>
      <c r="VFY920" s="10"/>
      <c r="VFZ920" s="10"/>
      <c r="VGA920" s="10"/>
      <c r="VGB920" s="10"/>
      <c r="VGC920" s="10"/>
      <c r="VGD920" s="10"/>
      <c r="VGE920" s="10"/>
      <c r="VGF920" s="10"/>
      <c r="VGG920" s="10"/>
      <c r="VGH920" s="10"/>
      <c r="VGI920" s="10"/>
      <c r="VGJ920" s="10"/>
      <c r="VGK920" s="10"/>
      <c r="VGL920" s="10"/>
      <c r="VGM920" s="10"/>
      <c r="VGN920" s="10"/>
      <c r="VGO920" s="10"/>
      <c r="VGP920" s="10"/>
      <c r="VGQ920" s="10"/>
      <c r="VGR920" s="10"/>
      <c r="VGS920" s="10"/>
      <c r="VGT920" s="10"/>
      <c r="VGU920" s="10"/>
      <c r="VGV920" s="10"/>
      <c r="VGW920" s="10"/>
      <c r="VGX920" s="10"/>
      <c r="VGY920" s="10"/>
      <c r="VGZ920" s="10"/>
      <c r="VHA920" s="10"/>
      <c r="VHB920" s="10"/>
      <c r="VHC920" s="10"/>
      <c r="VHD920" s="10"/>
      <c r="VHE920" s="10"/>
      <c r="VHF920" s="10"/>
      <c r="VHG920" s="10"/>
      <c r="VHH920" s="10"/>
      <c r="VHI920" s="10"/>
      <c r="VHJ920" s="10"/>
      <c r="VHK920" s="10"/>
      <c r="VHL920" s="10"/>
      <c r="VHM920" s="10"/>
      <c r="VHN920" s="10"/>
      <c r="VHO920" s="10"/>
      <c r="VHP920" s="10"/>
      <c r="VHQ920" s="10"/>
      <c r="VHR920" s="10"/>
      <c r="VHS920" s="10"/>
      <c r="VHT920" s="10"/>
      <c r="VHU920" s="10"/>
      <c r="VHV920" s="10"/>
      <c r="VHW920" s="10"/>
      <c r="VHX920" s="10"/>
      <c r="VHY920" s="10"/>
      <c r="VHZ920" s="10"/>
      <c r="VIA920" s="10"/>
      <c r="VIB920" s="10"/>
      <c r="VIC920" s="10"/>
      <c r="VID920" s="10"/>
      <c r="VIE920" s="10"/>
      <c r="VIF920" s="10"/>
      <c r="VIG920" s="10"/>
      <c r="VIH920" s="10"/>
      <c r="VII920" s="10"/>
      <c r="VIJ920" s="10"/>
      <c r="VIK920" s="10"/>
      <c r="VIL920" s="10"/>
      <c r="VIM920" s="10"/>
      <c r="VIN920" s="10"/>
      <c r="VIO920" s="10"/>
      <c r="VIP920" s="10"/>
      <c r="VIQ920" s="10"/>
      <c r="VIR920" s="10"/>
      <c r="VIS920" s="10"/>
      <c r="VIT920" s="10"/>
      <c r="VIU920" s="10"/>
      <c r="VIV920" s="10"/>
      <c r="VIW920" s="10"/>
      <c r="VIX920" s="10"/>
      <c r="VIY920" s="10"/>
      <c r="VIZ920" s="10"/>
      <c r="VJA920" s="10"/>
      <c r="VJB920" s="10"/>
      <c r="VJC920" s="10"/>
      <c r="VJD920" s="10"/>
      <c r="VJE920" s="10"/>
      <c r="VJF920" s="10"/>
      <c r="VJG920" s="10"/>
      <c r="VJH920" s="10"/>
      <c r="VJI920" s="10"/>
      <c r="VJJ920" s="10"/>
      <c r="VJK920" s="10"/>
      <c r="VJL920" s="10"/>
      <c r="VJM920" s="10"/>
      <c r="VJN920" s="10"/>
      <c r="VJO920" s="10"/>
      <c r="VJP920" s="10"/>
      <c r="VJQ920" s="10"/>
      <c r="VJR920" s="10"/>
      <c r="VJS920" s="10"/>
      <c r="VJT920" s="10"/>
      <c r="VJU920" s="10"/>
      <c r="VJV920" s="10"/>
      <c r="VJW920" s="10"/>
      <c r="VJX920" s="10"/>
      <c r="VJY920" s="10"/>
      <c r="VJZ920" s="10"/>
      <c r="VKA920" s="10"/>
      <c r="VKB920" s="10"/>
      <c r="VKC920" s="10"/>
      <c r="VKD920" s="10"/>
      <c r="VKE920" s="10"/>
      <c r="VKF920" s="10"/>
      <c r="VKG920" s="10"/>
      <c r="VKH920" s="10"/>
      <c r="VKI920" s="10"/>
      <c r="VKJ920" s="10"/>
      <c r="VKK920" s="10"/>
      <c r="VKL920" s="10"/>
      <c r="VKM920" s="10"/>
      <c r="VKN920" s="10"/>
      <c r="VKO920" s="10"/>
      <c r="VKP920" s="10"/>
      <c r="VKQ920" s="10"/>
      <c r="VKR920" s="10"/>
      <c r="VKS920" s="10"/>
      <c r="VKT920" s="10"/>
      <c r="VKU920" s="10"/>
      <c r="VKV920" s="10"/>
      <c r="VKW920" s="10"/>
      <c r="VKX920" s="10"/>
      <c r="VKY920" s="10"/>
      <c r="VKZ920" s="10"/>
      <c r="VLA920" s="10"/>
      <c r="VLB920" s="10"/>
      <c r="VLC920" s="10"/>
      <c r="VLD920" s="10"/>
      <c r="VLE920" s="10"/>
      <c r="VLF920" s="10"/>
      <c r="VLG920" s="10"/>
      <c r="VLH920" s="10"/>
      <c r="VLI920" s="10"/>
      <c r="VLJ920" s="10"/>
      <c r="VLK920" s="10"/>
      <c r="VLL920" s="10"/>
      <c r="VLM920" s="10"/>
      <c r="VLN920" s="10"/>
      <c r="VLO920" s="10"/>
      <c r="VLP920" s="10"/>
      <c r="VLQ920" s="10"/>
      <c r="VLR920" s="10"/>
      <c r="VLS920" s="10"/>
      <c r="VLT920" s="10"/>
      <c r="VLU920" s="10"/>
      <c r="VLV920" s="10"/>
      <c r="VLW920" s="10"/>
      <c r="VLX920" s="10"/>
      <c r="VLY920" s="10"/>
      <c r="VLZ920" s="10"/>
      <c r="VMA920" s="10"/>
      <c r="VMB920" s="10"/>
      <c r="VMC920" s="10"/>
      <c r="VMD920" s="10"/>
      <c r="VME920" s="10"/>
      <c r="VMF920" s="10"/>
      <c r="VMG920" s="10"/>
      <c r="VMH920" s="10"/>
      <c r="VMI920" s="10"/>
      <c r="VMJ920" s="10"/>
      <c r="VMK920" s="10"/>
      <c r="VML920" s="10"/>
      <c r="VMM920" s="10"/>
      <c r="VMN920" s="10"/>
      <c r="VMO920" s="10"/>
      <c r="VMP920" s="10"/>
      <c r="VMQ920" s="10"/>
      <c r="VMR920" s="10"/>
      <c r="VMS920" s="10"/>
      <c r="VMT920" s="10"/>
      <c r="VMU920" s="10"/>
      <c r="VMV920" s="10"/>
      <c r="VMW920" s="10"/>
      <c r="VMX920" s="10"/>
      <c r="VMY920" s="10"/>
      <c r="VMZ920" s="10"/>
      <c r="VNA920" s="10"/>
      <c r="VNB920" s="10"/>
      <c r="VNC920" s="10"/>
      <c r="VND920" s="10"/>
      <c r="VNE920" s="10"/>
      <c r="VNF920" s="10"/>
      <c r="VNG920" s="10"/>
      <c r="VNH920" s="10"/>
      <c r="VNI920" s="10"/>
      <c r="VNJ920" s="10"/>
      <c r="VNK920" s="10"/>
      <c r="VNL920" s="10"/>
      <c r="VNM920" s="10"/>
      <c r="VNN920" s="10"/>
      <c r="VNO920" s="10"/>
      <c r="VNP920" s="10"/>
      <c r="VNQ920" s="10"/>
      <c r="VNR920" s="10"/>
      <c r="VNS920" s="10"/>
      <c r="VNT920" s="10"/>
      <c r="VNU920" s="10"/>
      <c r="VNV920" s="10"/>
      <c r="VNW920" s="10"/>
      <c r="VNX920" s="10"/>
      <c r="VNY920" s="10"/>
      <c r="VNZ920" s="10"/>
      <c r="VOA920" s="10"/>
      <c r="VOB920" s="10"/>
      <c r="VOC920" s="10"/>
      <c r="VOD920" s="10"/>
      <c r="VOE920" s="10"/>
      <c r="VOF920" s="10"/>
      <c r="VOG920" s="10"/>
      <c r="VOH920" s="10"/>
      <c r="VOI920" s="10"/>
      <c r="VOJ920" s="10"/>
      <c r="VOK920" s="10"/>
      <c r="VOL920" s="10"/>
      <c r="VOM920" s="10"/>
      <c r="VON920" s="10"/>
      <c r="VOO920" s="10"/>
      <c r="VOP920" s="10"/>
      <c r="VOQ920" s="10"/>
      <c r="VOR920" s="10"/>
      <c r="VOS920" s="10"/>
      <c r="VOT920" s="10"/>
      <c r="VOU920" s="10"/>
      <c r="VOV920" s="10"/>
      <c r="VOW920" s="10"/>
      <c r="VOX920" s="10"/>
      <c r="VOY920" s="10"/>
      <c r="VOZ920" s="10"/>
      <c r="VPA920" s="10"/>
      <c r="VPB920" s="10"/>
      <c r="VPC920" s="10"/>
      <c r="VPD920" s="10"/>
      <c r="VPE920" s="10"/>
      <c r="VPF920" s="10"/>
      <c r="VPG920" s="10"/>
      <c r="VPH920" s="10"/>
      <c r="VPI920" s="10"/>
      <c r="VPJ920" s="10"/>
      <c r="VPK920" s="10"/>
      <c r="VPL920" s="10"/>
      <c r="VPM920" s="10"/>
      <c r="VPN920" s="10"/>
      <c r="VPO920" s="10"/>
      <c r="VPP920" s="10"/>
      <c r="VPQ920" s="10"/>
      <c r="VPR920" s="10"/>
      <c r="VPS920" s="10"/>
      <c r="VPT920" s="10"/>
      <c r="VPU920" s="10"/>
      <c r="VPV920" s="10"/>
      <c r="VPW920" s="10"/>
      <c r="VPX920" s="10"/>
      <c r="VPY920" s="10"/>
      <c r="VPZ920" s="10"/>
      <c r="VQA920" s="10"/>
      <c r="VQB920" s="10"/>
      <c r="VQC920" s="10"/>
      <c r="VQD920" s="10"/>
      <c r="VQE920" s="10"/>
      <c r="VQF920" s="10"/>
      <c r="VQG920" s="10"/>
      <c r="VQH920" s="10"/>
      <c r="VQI920" s="10"/>
      <c r="VQJ920" s="10"/>
      <c r="VQK920" s="10"/>
      <c r="VQL920" s="10"/>
      <c r="VQM920" s="10"/>
      <c r="VQN920" s="10"/>
      <c r="VQO920" s="10"/>
      <c r="VQP920" s="10"/>
      <c r="VQQ920" s="10"/>
      <c r="VQR920" s="10"/>
      <c r="VQS920" s="10"/>
      <c r="VQT920" s="10"/>
      <c r="VQU920" s="10"/>
      <c r="VQV920" s="10"/>
      <c r="VQW920" s="10"/>
      <c r="VQX920" s="10"/>
      <c r="VQY920" s="10"/>
      <c r="VQZ920" s="10"/>
      <c r="VRA920" s="10"/>
      <c r="VRB920" s="10"/>
      <c r="VRC920" s="10"/>
      <c r="VRD920" s="10"/>
      <c r="VRE920" s="10"/>
      <c r="VRF920" s="10"/>
      <c r="VRG920" s="10"/>
      <c r="VRH920" s="10"/>
      <c r="VRI920" s="10"/>
      <c r="VRJ920" s="10"/>
      <c r="VRK920" s="10"/>
      <c r="VRL920" s="10"/>
      <c r="VRM920" s="10"/>
      <c r="VRN920" s="10"/>
      <c r="VRO920" s="10"/>
      <c r="VRP920" s="10"/>
      <c r="VRQ920" s="10"/>
      <c r="VRR920" s="10"/>
      <c r="VRS920" s="10"/>
      <c r="VRT920" s="10"/>
      <c r="VRU920" s="10"/>
      <c r="VRV920" s="10"/>
      <c r="VRW920" s="10"/>
      <c r="VRX920" s="10"/>
      <c r="VRY920" s="10"/>
      <c r="VRZ920" s="10"/>
      <c r="VSA920" s="10"/>
      <c r="VSB920" s="10"/>
      <c r="VSC920" s="10"/>
      <c r="VSD920" s="10"/>
      <c r="VSE920" s="10"/>
      <c r="VSF920" s="10"/>
      <c r="VSG920" s="10"/>
      <c r="VSH920" s="10"/>
      <c r="VSI920" s="10"/>
      <c r="VSJ920" s="10"/>
      <c r="VSK920" s="10"/>
      <c r="VSL920" s="10"/>
      <c r="VSM920" s="10"/>
      <c r="VSN920" s="10"/>
      <c r="VSO920" s="10"/>
      <c r="VSP920" s="10"/>
      <c r="VSQ920" s="10"/>
      <c r="VSR920" s="10"/>
      <c r="VSS920" s="10"/>
      <c r="VST920" s="10"/>
      <c r="VSU920" s="10"/>
      <c r="VSV920" s="10"/>
      <c r="VSW920" s="10"/>
      <c r="VSX920" s="10"/>
      <c r="VSY920" s="10"/>
      <c r="VSZ920" s="10"/>
      <c r="VTA920" s="10"/>
      <c r="VTB920" s="10"/>
      <c r="VTC920" s="10"/>
      <c r="VTD920" s="10"/>
      <c r="VTE920" s="10"/>
      <c r="VTF920" s="10"/>
      <c r="VTG920" s="10"/>
      <c r="VTH920" s="10"/>
      <c r="VTI920" s="10"/>
      <c r="VTJ920" s="10"/>
      <c r="VTK920" s="10"/>
      <c r="VTL920" s="10"/>
      <c r="VTM920" s="10"/>
      <c r="VTN920" s="10"/>
      <c r="VTO920" s="10"/>
      <c r="VTP920" s="10"/>
      <c r="VTQ920" s="10"/>
      <c r="VTR920" s="10"/>
      <c r="VTS920" s="10"/>
      <c r="VTT920" s="10"/>
      <c r="VTU920" s="10"/>
      <c r="VTV920" s="10"/>
      <c r="VTW920" s="10"/>
      <c r="VTX920" s="10"/>
      <c r="VTY920" s="10"/>
      <c r="VTZ920" s="10"/>
      <c r="VUA920" s="10"/>
      <c r="VUB920" s="10"/>
      <c r="VUC920" s="10"/>
      <c r="VUD920" s="10"/>
      <c r="VUE920" s="10"/>
      <c r="VUF920" s="10"/>
      <c r="VUG920" s="10"/>
      <c r="VUH920" s="10"/>
      <c r="VUI920" s="10"/>
      <c r="VUJ920" s="10"/>
      <c r="VUK920" s="10"/>
      <c r="VUL920" s="10"/>
      <c r="VUM920" s="10"/>
      <c r="VUN920" s="10"/>
      <c r="VUO920" s="10"/>
      <c r="VUP920" s="10"/>
      <c r="VUQ920" s="10"/>
      <c r="VUR920" s="10"/>
      <c r="VUS920" s="10"/>
      <c r="VUT920" s="10"/>
      <c r="VUU920" s="10"/>
      <c r="VUV920" s="10"/>
      <c r="VUW920" s="10"/>
      <c r="VUX920" s="10"/>
      <c r="VUY920" s="10"/>
      <c r="VUZ920" s="10"/>
      <c r="VVA920" s="10"/>
      <c r="VVB920" s="10"/>
      <c r="VVC920" s="10"/>
      <c r="VVD920" s="10"/>
      <c r="VVE920" s="10"/>
      <c r="VVF920" s="10"/>
      <c r="VVG920" s="10"/>
      <c r="VVH920" s="10"/>
      <c r="VVI920" s="10"/>
      <c r="VVJ920" s="10"/>
      <c r="VVK920" s="10"/>
      <c r="VVL920" s="10"/>
      <c r="VVM920" s="10"/>
      <c r="VVN920" s="10"/>
      <c r="VVO920" s="10"/>
      <c r="VVP920" s="10"/>
      <c r="VVQ920" s="10"/>
      <c r="VVR920" s="10"/>
      <c r="VVS920" s="10"/>
      <c r="VVT920" s="10"/>
      <c r="VVU920" s="10"/>
      <c r="VVV920" s="10"/>
      <c r="VVW920" s="10"/>
      <c r="VVX920" s="10"/>
      <c r="VVY920" s="10"/>
      <c r="VVZ920" s="10"/>
      <c r="VWA920" s="10"/>
      <c r="VWB920" s="10"/>
      <c r="VWC920" s="10"/>
      <c r="VWD920" s="10"/>
      <c r="VWE920" s="10"/>
      <c r="VWF920" s="10"/>
      <c r="VWG920" s="10"/>
      <c r="VWH920" s="10"/>
      <c r="VWI920" s="10"/>
      <c r="VWJ920" s="10"/>
      <c r="VWK920" s="10"/>
      <c r="VWL920" s="10"/>
      <c r="VWM920" s="10"/>
      <c r="VWN920" s="10"/>
      <c r="VWO920" s="10"/>
      <c r="VWP920" s="10"/>
      <c r="VWQ920" s="10"/>
      <c r="VWR920" s="10"/>
      <c r="VWS920" s="10"/>
      <c r="VWT920" s="10"/>
      <c r="VWU920" s="10"/>
      <c r="VWV920" s="10"/>
      <c r="VWW920" s="10"/>
      <c r="VWX920" s="10"/>
      <c r="VWY920" s="10"/>
      <c r="VWZ920" s="10"/>
      <c r="VXA920" s="10"/>
      <c r="VXB920" s="10"/>
      <c r="VXC920" s="10"/>
      <c r="VXD920" s="10"/>
      <c r="VXE920" s="10"/>
      <c r="VXF920" s="10"/>
      <c r="VXG920" s="10"/>
      <c r="VXH920" s="10"/>
      <c r="VXI920" s="10"/>
      <c r="VXJ920" s="10"/>
      <c r="VXK920" s="10"/>
      <c r="VXL920" s="10"/>
      <c r="VXM920" s="10"/>
      <c r="VXN920" s="10"/>
      <c r="VXO920" s="10"/>
      <c r="VXP920" s="10"/>
      <c r="VXQ920" s="10"/>
      <c r="VXR920" s="10"/>
      <c r="VXS920" s="10"/>
      <c r="VXT920" s="10"/>
      <c r="VXU920" s="10"/>
      <c r="VXV920" s="10"/>
      <c r="VXW920" s="10"/>
      <c r="VXX920" s="10"/>
      <c r="VXY920" s="10"/>
      <c r="VXZ920" s="10"/>
      <c r="VYA920" s="10"/>
      <c r="VYB920" s="10"/>
      <c r="VYC920" s="10"/>
      <c r="VYD920" s="10"/>
      <c r="VYE920" s="10"/>
      <c r="VYF920" s="10"/>
      <c r="VYG920" s="10"/>
      <c r="VYH920" s="10"/>
      <c r="VYI920" s="10"/>
      <c r="VYJ920" s="10"/>
      <c r="VYK920" s="10"/>
      <c r="VYL920" s="10"/>
      <c r="VYM920" s="10"/>
      <c r="VYN920" s="10"/>
      <c r="VYO920" s="10"/>
      <c r="VYP920" s="10"/>
      <c r="VYQ920" s="10"/>
      <c r="VYR920" s="10"/>
      <c r="VYS920" s="10"/>
      <c r="VYT920" s="10"/>
      <c r="VYU920" s="10"/>
      <c r="VYV920" s="10"/>
      <c r="VYW920" s="10"/>
      <c r="VYX920" s="10"/>
      <c r="VYY920" s="10"/>
      <c r="VYZ920" s="10"/>
      <c r="VZA920" s="10"/>
      <c r="VZB920" s="10"/>
      <c r="VZC920" s="10"/>
      <c r="VZD920" s="10"/>
      <c r="VZE920" s="10"/>
      <c r="VZF920" s="10"/>
      <c r="VZG920" s="10"/>
      <c r="VZH920" s="10"/>
      <c r="VZI920" s="10"/>
      <c r="VZJ920" s="10"/>
      <c r="VZK920" s="10"/>
      <c r="VZL920" s="10"/>
      <c r="VZM920" s="10"/>
      <c r="VZN920" s="10"/>
      <c r="VZO920" s="10"/>
      <c r="VZP920" s="10"/>
      <c r="VZQ920" s="10"/>
      <c r="VZR920" s="10"/>
      <c r="VZS920" s="10"/>
      <c r="VZT920" s="10"/>
      <c r="VZU920" s="10"/>
      <c r="VZV920" s="10"/>
      <c r="VZW920" s="10"/>
      <c r="VZX920" s="10"/>
      <c r="VZY920" s="10"/>
      <c r="VZZ920" s="10"/>
      <c r="WAA920" s="10"/>
      <c r="WAB920" s="10"/>
      <c r="WAC920" s="10"/>
      <c r="WAD920" s="10"/>
      <c r="WAE920" s="10"/>
      <c r="WAF920" s="10"/>
      <c r="WAG920" s="10"/>
      <c r="WAH920" s="10"/>
      <c r="WAI920" s="10"/>
      <c r="WAJ920" s="10"/>
      <c r="WAK920" s="10"/>
      <c r="WAL920" s="10"/>
      <c r="WAM920" s="10"/>
      <c r="WAN920" s="10"/>
      <c r="WAO920" s="10"/>
      <c r="WAP920" s="10"/>
      <c r="WAQ920" s="10"/>
      <c r="WAR920" s="10"/>
      <c r="WAS920" s="10"/>
      <c r="WAT920" s="10"/>
      <c r="WAU920" s="10"/>
      <c r="WAV920" s="10"/>
      <c r="WAW920" s="10"/>
      <c r="WAX920" s="10"/>
      <c r="WAY920" s="10"/>
      <c r="WAZ920" s="10"/>
      <c r="WBA920" s="10"/>
      <c r="WBB920" s="10"/>
      <c r="WBC920" s="10"/>
      <c r="WBD920" s="10"/>
      <c r="WBE920" s="10"/>
      <c r="WBF920" s="10"/>
      <c r="WBG920" s="10"/>
      <c r="WBH920" s="10"/>
      <c r="WBI920" s="10"/>
      <c r="WBJ920" s="10"/>
      <c r="WBK920" s="10"/>
      <c r="WBL920" s="10"/>
      <c r="WBM920" s="10"/>
      <c r="WBN920" s="10"/>
      <c r="WBO920" s="10"/>
      <c r="WBP920" s="10"/>
      <c r="WBQ920" s="10"/>
      <c r="WBR920" s="10"/>
      <c r="WBS920" s="10"/>
      <c r="WBT920" s="10"/>
      <c r="WBU920" s="10"/>
      <c r="WBV920" s="10"/>
      <c r="WBW920" s="10"/>
      <c r="WBX920" s="10"/>
      <c r="WBY920" s="10"/>
      <c r="WBZ920" s="10"/>
      <c r="WCA920" s="10"/>
      <c r="WCB920" s="10"/>
      <c r="WCC920" s="10"/>
      <c r="WCD920" s="10"/>
      <c r="WCE920" s="10"/>
      <c r="WCF920" s="10"/>
      <c r="WCG920" s="10"/>
      <c r="WCH920" s="10"/>
      <c r="WCI920" s="10"/>
      <c r="WCJ920" s="10"/>
      <c r="WCK920" s="10"/>
      <c r="WCL920" s="10"/>
      <c r="WCM920" s="10"/>
      <c r="WCN920" s="10"/>
      <c r="WCO920" s="10"/>
      <c r="WCP920" s="10"/>
      <c r="WCQ920" s="10"/>
      <c r="WCR920" s="10"/>
      <c r="WCS920" s="10"/>
      <c r="WCT920" s="10"/>
      <c r="WCU920" s="10"/>
      <c r="WCV920" s="10"/>
      <c r="WCW920" s="10"/>
      <c r="WCX920" s="10"/>
      <c r="WCY920" s="10"/>
      <c r="WCZ920" s="10"/>
      <c r="WDA920" s="10"/>
      <c r="WDB920" s="10"/>
      <c r="WDC920" s="10"/>
      <c r="WDD920" s="10"/>
      <c r="WDE920" s="10"/>
      <c r="WDF920" s="10"/>
      <c r="WDG920" s="10"/>
      <c r="WDH920" s="10"/>
      <c r="WDI920" s="10"/>
      <c r="WDJ920" s="10"/>
      <c r="WDK920" s="10"/>
      <c r="WDL920" s="10"/>
      <c r="WDM920" s="10"/>
      <c r="WDN920" s="10"/>
      <c r="WDO920" s="10"/>
      <c r="WDP920" s="10"/>
      <c r="WDQ920" s="10"/>
      <c r="WDR920" s="10"/>
      <c r="WDS920" s="10"/>
      <c r="WDT920" s="10"/>
      <c r="WDU920" s="10"/>
      <c r="WDV920" s="10"/>
      <c r="WDW920" s="10"/>
      <c r="WDX920" s="10"/>
      <c r="WDY920" s="10"/>
      <c r="WDZ920" s="10"/>
      <c r="WEA920" s="10"/>
      <c r="WEB920" s="10"/>
      <c r="WEC920" s="10"/>
      <c r="WED920" s="10"/>
      <c r="WEE920" s="10"/>
      <c r="WEF920" s="10"/>
      <c r="WEG920" s="10"/>
      <c r="WEH920" s="10"/>
      <c r="WEI920" s="10"/>
      <c r="WEJ920" s="10"/>
      <c r="WEK920" s="10"/>
      <c r="WEL920" s="10"/>
      <c r="WEM920" s="10"/>
      <c r="WEN920" s="10"/>
      <c r="WEO920" s="10"/>
      <c r="WEP920" s="10"/>
      <c r="WEQ920" s="10"/>
      <c r="WER920" s="10"/>
      <c r="WES920" s="10"/>
      <c r="WET920" s="10"/>
      <c r="WEU920" s="10"/>
      <c r="WEV920" s="10"/>
      <c r="WEW920" s="10"/>
      <c r="WEX920" s="10"/>
      <c r="WEY920" s="10"/>
      <c r="WEZ920" s="10"/>
      <c r="WFA920" s="10"/>
      <c r="WFB920" s="10"/>
      <c r="WFC920" s="10"/>
      <c r="WFD920" s="10"/>
      <c r="WFE920" s="10"/>
      <c r="WFF920" s="10"/>
      <c r="WFG920" s="10"/>
      <c r="WFH920" s="10"/>
      <c r="WFI920" s="10"/>
      <c r="WFJ920" s="10"/>
      <c r="WFK920" s="10"/>
      <c r="WFL920" s="10"/>
      <c r="WFM920" s="10"/>
      <c r="WFN920" s="10"/>
      <c r="WFO920" s="10"/>
      <c r="WFP920" s="10"/>
      <c r="WFQ920" s="10"/>
      <c r="WFR920" s="10"/>
      <c r="WFS920" s="10"/>
      <c r="WFT920" s="10"/>
      <c r="WFU920" s="10"/>
      <c r="WFV920" s="10"/>
      <c r="WFW920" s="10"/>
      <c r="WFX920" s="10"/>
      <c r="WFY920" s="10"/>
      <c r="WFZ920" s="10"/>
      <c r="WGA920" s="10"/>
      <c r="WGB920" s="10"/>
      <c r="WGC920" s="10"/>
      <c r="WGD920" s="10"/>
      <c r="WGE920" s="10"/>
      <c r="WGF920" s="10"/>
      <c r="WGG920" s="10"/>
      <c r="WGH920" s="10"/>
      <c r="WGI920" s="10"/>
      <c r="WGJ920" s="10"/>
      <c r="WGK920" s="10"/>
      <c r="WGL920" s="10"/>
      <c r="WGM920" s="10"/>
      <c r="WGN920" s="10"/>
      <c r="WGO920" s="10"/>
      <c r="WGP920" s="10"/>
      <c r="WGQ920" s="10"/>
      <c r="WGR920" s="10"/>
      <c r="WGS920" s="10"/>
      <c r="WGT920" s="10"/>
      <c r="WGU920" s="10"/>
      <c r="WGV920" s="10"/>
      <c r="WGW920" s="10"/>
      <c r="WGX920" s="10"/>
      <c r="WGY920" s="10"/>
      <c r="WGZ920" s="10"/>
      <c r="WHA920" s="10"/>
      <c r="WHB920" s="10"/>
      <c r="WHC920" s="10"/>
      <c r="WHD920" s="10"/>
      <c r="WHE920" s="10"/>
      <c r="WHF920" s="10"/>
      <c r="WHG920" s="10"/>
      <c r="WHH920" s="10"/>
      <c r="WHI920" s="10"/>
      <c r="WHJ920" s="10"/>
      <c r="WHK920" s="10"/>
      <c r="WHL920" s="10"/>
      <c r="WHM920" s="10"/>
      <c r="WHN920" s="10"/>
      <c r="WHO920" s="10"/>
      <c r="WHP920" s="10"/>
      <c r="WHQ920" s="10"/>
      <c r="WHR920" s="10"/>
      <c r="WHS920" s="10"/>
      <c r="WHT920" s="10"/>
      <c r="WHU920" s="10"/>
      <c r="WHV920" s="10"/>
      <c r="WHW920" s="10"/>
      <c r="WHX920" s="10"/>
      <c r="WHY920" s="10"/>
      <c r="WHZ920" s="10"/>
      <c r="WIA920" s="10"/>
      <c r="WIB920" s="10"/>
      <c r="WIC920" s="10"/>
      <c r="WID920" s="10"/>
      <c r="WIE920" s="10"/>
      <c r="WIF920" s="10"/>
      <c r="WIG920" s="10"/>
      <c r="WIH920" s="10"/>
      <c r="WII920" s="10"/>
      <c r="WIJ920" s="10"/>
      <c r="WIK920" s="10"/>
      <c r="WIL920" s="10"/>
      <c r="WIM920" s="10"/>
      <c r="WIN920" s="10"/>
      <c r="WIO920" s="10"/>
      <c r="WIP920" s="10"/>
      <c r="WIQ920" s="10"/>
      <c r="WIR920" s="10"/>
      <c r="WIS920" s="10"/>
      <c r="WIT920" s="10"/>
      <c r="WIU920" s="10"/>
      <c r="WIV920" s="10"/>
      <c r="WIW920" s="10"/>
      <c r="WIX920" s="10"/>
      <c r="WIY920" s="10"/>
      <c r="WIZ920" s="10"/>
      <c r="WJA920" s="10"/>
      <c r="WJB920" s="10"/>
      <c r="WJC920" s="10"/>
      <c r="WJD920" s="10"/>
      <c r="WJE920" s="10"/>
      <c r="WJF920" s="10"/>
      <c r="WJG920" s="10"/>
      <c r="WJH920" s="10"/>
      <c r="WJI920" s="10"/>
      <c r="WJJ920" s="10"/>
      <c r="WJK920" s="10"/>
      <c r="WJL920" s="10"/>
      <c r="WJM920" s="10"/>
      <c r="WJN920" s="10"/>
      <c r="WJO920" s="10"/>
      <c r="WJP920" s="10"/>
      <c r="WJQ920" s="10"/>
      <c r="WJR920" s="10"/>
      <c r="WJS920" s="10"/>
      <c r="WJT920" s="10"/>
      <c r="WJU920" s="10"/>
      <c r="WJV920" s="10"/>
      <c r="WJW920" s="10"/>
      <c r="WJX920" s="10"/>
      <c r="WJY920" s="10"/>
      <c r="WJZ920" s="10"/>
      <c r="WKA920" s="10"/>
      <c r="WKB920" s="10"/>
      <c r="WKC920" s="10"/>
      <c r="WKD920" s="10"/>
      <c r="WKE920" s="10"/>
      <c r="WKF920" s="10"/>
      <c r="WKG920" s="10"/>
      <c r="WKH920" s="10"/>
      <c r="WKI920" s="10"/>
      <c r="WKJ920" s="10"/>
      <c r="WKK920" s="10"/>
      <c r="WKL920" s="10"/>
      <c r="WKM920" s="10"/>
      <c r="WKN920" s="10"/>
      <c r="WKO920" s="10"/>
      <c r="WKP920" s="10"/>
      <c r="WKQ920" s="10"/>
      <c r="WKR920" s="10"/>
      <c r="WKS920" s="10"/>
      <c r="WKT920" s="10"/>
      <c r="WKU920" s="10"/>
      <c r="WKV920" s="10"/>
      <c r="WKW920" s="10"/>
      <c r="WKX920" s="10"/>
      <c r="WKY920" s="10"/>
      <c r="WKZ920" s="10"/>
      <c r="WLA920" s="10"/>
      <c r="WLB920" s="10"/>
      <c r="WLC920" s="10"/>
      <c r="WLD920" s="10"/>
      <c r="WLE920" s="10"/>
      <c r="WLF920" s="10"/>
      <c r="WLG920" s="10"/>
      <c r="WLH920" s="10"/>
      <c r="WLI920" s="10"/>
      <c r="WLJ920" s="10"/>
      <c r="WLK920" s="10"/>
      <c r="WLL920" s="10"/>
      <c r="WLM920" s="10"/>
      <c r="WLN920" s="10"/>
      <c r="WLO920" s="10"/>
      <c r="WLP920" s="10"/>
      <c r="WLQ920" s="10"/>
      <c r="WLR920" s="10"/>
      <c r="WLS920" s="10"/>
      <c r="WLT920" s="10"/>
      <c r="WLU920" s="10"/>
      <c r="WLV920" s="10"/>
      <c r="WLW920" s="10"/>
      <c r="WLX920" s="10"/>
      <c r="WLY920" s="10"/>
      <c r="WLZ920" s="10"/>
      <c r="WMA920" s="10"/>
      <c r="WMB920" s="10"/>
      <c r="WMC920" s="10"/>
      <c r="WMD920" s="10"/>
      <c r="WME920" s="10"/>
      <c r="WMF920" s="10"/>
      <c r="WMG920" s="10"/>
      <c r="WMH920" s="10"/>
      <c r="WMI920" s="10"/>
      <c r="WMJ920" s="10"/>
      <c r="WMK920" s="10"/>
      <c r="WML920" s="10"/>
      <c r="WMM920" s="10"/>
      <c r="WMN920" s="10"/>
      <c r="WMO920" s="10"/>
      <c r="WMP920" s="10"/>
      <c r="WMQ920" s="10"/>
      <c r="WMR920" s="10"/>
      <c r="WMS920" s="10"/>
      <c r="WMT920" s="10"/>
      <c r="WMU920" s="10"/>
      <c r="WMV920" s="10"/>
      <c r="WMW920" s="10"/>
      <c r="WMX920" s="10"/>
      <c r="WMY920" s="10"/>
      <c r="WMZ920" s="10"/>
      <c r="WNA920" s="10"/>
      <c r="WNB920" s="10"/>
      <c r="WNC920" s="10"/>
      <c r="WND920" s="10"/>
      <c r="WNE920" s="10"/>
      <c r="WNF920" s="10"/>
      <c r="WNG920" s="10"/>
      <c r="WNH920" s="10"/>
      <c r="WNI920" s="10"/>
      <c r="WNJ920" s="10"/>
      <c r="WNK920" s="10"/>
      <c r="WNL920" s="10"/>
      <c r="WNM920" s="10"/>
      <c r="WNN920" s="10"/>
      <c r="WNO920" s="10"/>
      <c r="WNP920" s="10"/>
      <c r="WNQ920" s="10"/>
      <c r="WNR920" s="10"/>
      <c r="WNS920" s="10"/>
      <c r="WNT920" s="10"/>
      <c r="WNU920" s="10"/>
      <c r="WNV920" s="10"/>
      <c r="WNW920" s="10"/>
      <c r="WNX920" s="10"/>
      <c r="WNY920" s="10"/>
      <c r="WNZ920" s="10"/>
      <c r="WOA920" s="10"/>
      <c r="WOB920" s="10"/>
      <c r="WOC920" s="10"/>
      <c r="WOD920" s="10"/>
      <c r="WOE920" s="10"/>
      <c r="WOF920" s="10"/>
      <c r="WOG920" s="10"/>
      <c r="WOH920" s="10"/>
      <c r="WOI920" s="10"/>
      <c r="WOJ920" s="10"/>
      <c r="WOK920" s="10"/>
      <c r="WOL920" s="10"/>
      <c r="WOM920" s="10"/>
      <c r="WON920" s="10"/>
      <c r="WOO920" s="10"/>
      <c r="WOP920" s="10"/>
      <c r="WOQ920" s="10"/>
      <c r="WOR920" s="10"/>
      <c r="WOS920" s="10"/>
      <c r="WOT920" s="10"/>
      <c r="WOU920" s="10"/>
      <c r="WOV920" s="10"/>
      <c r="WOW920" s="10"/>
      <c r="WOX920" s="10"/>
      <c r="WOY920" s="10"/>
      <c r="WOZ920" s="10"/>
      <c r="WPA920" s="10"/>
      <c r="WPB920" s="10"/>
      <c r="WPC920" s="10"/>
      <c r="WPD920" s="10"/>
      <c r="WPE920" s="10"/>
      <c r="WPF920" s="10"/>
      <c r="WPG920" s="10"/>
      <c r="WPH920" s="10"/>
      <c r="WPI920" s="10"/>
      <c r="WPJ920" s="10"/>
      <c r="WPK920" s="10"/>
      <c r="WPL920" s="10"/>
      <c r="WPM920" s="10"/>
      <c r="WPN920" s="10"/>
      <c r="WPO920" s="10"/>
      <c r="WPP920" s="10"/>
      <c r="WPQ920" s="10"/>
      <c r="WPR920" s="10"/>
      <c r="WPS920" s="10"/>
      <c r="WPT920" s="10"/>
      <c r="WPU920" s="10"/>
      <c r="WPV920" s="10"/>
      <c r="WPW920" s="10"/>
      <c r="WPX920" s="10"/>
      <c r="WPY920" s="10"/>
      <c r="WPZ920" s="10"/>
      <c r="WQA920" s="10"/>
      <c r="WQB920" s="10"/>
      <c r="WQC920" s="10"/>
      <c r="WQD920" s="10"/>
      <c r="WQE920" s="10"/>
      <c r="WQF920" s="10"/>
      <c r="WQG920" s="10"/>
      <c r="WQH920" s="10"/>
      <c r="WQI920" s="10"/>
      <c r="WQJ920" s="10"/>
      <c r="WQK920" s="10"/>
      <c r="WQL920" s="10"/>
      <c r="WQM920" s="10"/>
      <c r="WQN920" s="10"/>
      <c r="WQO920" s="10"/>
      <c r="WQP920" s="10"/>
      <c r="WQQ920" s="10"/>
      <c r="WQR920" s="10"/>
      <c r="WQS920" s="10"/>
      <c r="WQT920" s="10"/>
      <c r="WQU920" s="10"/>
      <c r="WQV920" s="10"/>
      <c r="WQW920" s="10"/>
      <c r="WQX920" s="10"/>
      <c r="WQY920" s="10"/>
      <c r="WQZ920" s="10"/>
      <c r="WRA920" s="10"/>
      <c r="WRB920" s="10"/>
      <c r="WRC920" s="10"/>
      <c r="WRD920" s="10"/>
      <c r="WRE920" s="10"/>
      <c r="WRF920" s="10"/>
      <c r="WRG920" s="10"/>
      <c r="WRH920" s="10"/>
      <c r="WRI920" s="10"/>
      <c r="WRJ920" s="10"/>
      <c r="WRK920" s="10"/>
      <c r="WRL920" s="10"/>
      <c r="WRM920" s="10"/>
      <c r="WRN920" s="10"/>
      <c r="WRO920" s="10"/>
      <c r="WRP920" s="10"/>
      <c r="WRQ920" s="10"/>
      <c r="WRR920" s="10"/>
      <c r="WRS920" s="10"/>
      <c r="WRT920" s="10"/>
      <c r="WRU920" s="10"/>
      <c r="WRV920" s="10"/>
      <c r="WRW920" s="10"/>
      <c r="WRX920" s="10"/>
      <c r="WRY920" s="10"/>
      <c r="WRZ920" s="10"/>
      <c r="WSA920" s="10"/>
      <c r="WSB920" s="10"/>
      <c r="WSC920" s="10"/>
      <c r="WSD920" s="10"/>
      <c r="WSE920" s="10"/>
      <c r="WSF920" s="10"/>
      <c r="WSG920" s="10"/>
      <c r="WSH920" s="10"/>
      <c r="WSI920" s="10"/>
      <c r="WSJ920" s="10"/>
      <c r="WSK920" s="10"/>
      <c r="WSL920" s="10"/>
      <c r="WSM920" s="10"/>
      <c r="WSN920" s="10"/>
      <c r="WSO920" s="10"/>
      <c r="WSP920" s="10"/>
      <c r="WSQ920" s="10"/>
      <c r="WSR920" s="10"/>
      <c r="WSS920" s="10"/>
      <c r="WST920" s="10"/>
      <c r="WSU920" s="10"/>
      <c r="WSV920" s="10"/>
      <c r="WSW920" s="10"/>
      <c r="WSX920" s="10"/>
      <c r="WSY920" s="10"/>
      <c r="WSZ920" s="10"/>
      <c r="WTA920" s="10"/>
      <c r="WTB920" s="10"/>
      <c r="WTC920" s="10"/>
      <c r="WTD920" s="10"/>
      <c r="WTE920" s="10"/>
      <c r="WTF920" s="10"/>
      <c r="WTG920" s="10"/>
      <c r="WTH920" s="10"/>
      <c r="WTI920" s="10"/>
      <c r="WTJ920" s="10"/>
      <c r="WTK920" s="10"/>
      <c r="WTL920" s="10"/>
      <c r="WTM920" s="10"/>
      <c r="WTN920" s="10"/>
      <c r="WTO920" s="10"/>
      <c r="WTP920" s="10"/>
      <c r="WTQ920" s="10"/>
      <c r="WTR920" s="10"/>
      <c r="WTS920" s="10"/>
      <c r="WTT920" s="10"/>
      <c r="WTU920" s="10"/>
      <c r="WTV920" s="10"/>
      <c r="WTW920" s="10"/>
      <c r="WTX920" s="10"/>
      <c r="WTY920" s="10"/>
      <c r="WTZ920" s="10"/>
      <c r="WUA920" s="10"/>
      <c r="WUB920" s="10"/>
      <c r="WUC920" s="10"/>
      <c r="WUD920" s="10"/>
      <c r="WUE920" s="10"/>
      <c r="WUF920" s="10"/>
      <c r="WUG920" s="10"/>
      <c r="WUH920" s="10"/>
      <c r="WUI920" s="10"/>
      <c r="WUJ920" s="10"/>
      <c r="WUK920" s="10"/>
      <c r="WUL920" s="10"/>
      <c r="WUM920" s="10"/>
      <c r="WUN920" s="10"/>
      <c r="WUO920" s="10"/>
      <c r="WUP920" s="10"/>
      <c r="WUQ920" s="10"/>
      <c r="WUR920" s="10"/>
      <c r="WUS920" s="10"/>
      <c r="WUT920" s="10"/>
      <c r="WUU920" s="10"/>
      <c r="WUV920" s="10"/>
      <c r="WUW920" s="10"/>
      <c r="WUX920" s="10"/>
      <c r="WUY920" s="10"/>
      <c r="WUZ920" s="10"/>
      <c r="WVA920" s="10"/>
      <c r="WVB920" s="10"/>
      <c r="WVC920" s="10"/>
      <c r="WVD920" s="10"/>
      <c r="WVE920" s="10"/>
      <c r="WVF920" s="10"/>
      <c r="WVG920" s="10"/>
      <c r="WVH920" s="10"/>
      <c r="WVI920" s="10"/>
      <c r="WVJ920" s="10"/>
      <c r="WVK920" s="10"/>
      <c r="WVL920" s="10"/>
      <c r="WVM920" s="10"/>
      <c r="WVN920" s="10"/>
      <c r="WVO920" s="10"/>
      <c r="WVP920" s="10"/>
      <c r="WVQ920" s="10"/>
      <c r="WVR920" s="10"/>
      <c r="WVS920" s="10"/>
      <c r="WVT920" s="10"/>
      <c r="WVU920" s="10"/>
      <c r="WVV920" s="10"/>
      <c r="WVW920" s="10"/>
      <c r="WVX920" s="10"/>
      <c r="WVY920" s="10"/>
      <c r="WVZ920" s="10"/>
      <c r="WWA920" s="10"/>
      <c r="WWB920" s="10"/>
      <c r="WWC920" s="10"/>
      <c r="WWD920" s="10"/>
      <c r="WWE920" s="10"/>
      <c r="WWF920" s="10"/>
      <c r="WWG920" s="10"/>
      <c r="WWH920" s="10"/>
      <c r="WWI920" s="10"/>
      <c r="WWJ920" s="10"/>
      <c r="WWK920" s="10"/>
      <c r="WWL920" s="10"/>
      <c r="WWM920" s="10"/>
      <c r="WWN920" s="10"/>
      <c r="WWO920" s="10"/>
      <c r="WWP920" s="10"/>
      <c r="WWQ920" s="10"/>
      <c r="WWR920" s="10"/>
      <c r="WWS920" s="10"/>
      <c r="WWT920" s="10"/>
      <c r="WWU920" s="10"/>
      <c r="WWV920" s="10"/>
      <c r="WWW920" s="10"/>
      <c r="WWX920" s="10"/>
      <c r="WWY920" s="10"/>
      <c r="WWZ920" s="10"/>
      <c r="WXA920" s="10"/>
      <c r="WXB920" s="10"/>
      <c r="WXC920" s="10"/>
      <c r="WXD920" s="10"/>
      <c r="WXE920" s="10"/>
      <c r="WXF920" s="10"/>
      <c r="WXG920" s="10"/>
      <c r="WXH920" s="10"/>
      <c r="WXI920" s="10"/>
      <c r="WXJ920" s="10"/>
      <c r="WXK920" s="10"/>
      <c r="WXL920" s="10"/>
      <c r="WXM920" s="10"/>
      <c r="WXN920" s="10"/>
      <c r="WXO920" s="10"/>
      <c r="WXP920" s="10"/>
      <c r="WXQ920" s="10"/>
      <c r="WXR920" s="10"/>
      <c r="WXS920" s="10"/>
      <c r="WXT920" s="10"/>
      <c r="WXU920" s="10"/>
      <c r="WXV920" s="10"/>
      <c r="WXW920" s="10"/>
      <c r="WXX920" s="10"/>
      <c r="WXY920" s="10"/>
      <c r="WXZ920" s="10"/>
      <c r="WYA920" s="10"/>
      <c r="WYB920" s="10"/>
      <c r="WYC920" s="10"/>
      <c r="WYD920" s="10"/>
      <c r="WYE920" s="10"/>
      <c r="WYF920" s="10"/>
      <c r="WYG920" s="10"/>
      <c r="WYH920" s="10"/>
      <c r="WYI920" s="10"/>
      <c r="WYJ920" s="10"/>
      <c r="WYK920" s="10"/>
      <c r="WYL920" s="10"/>
      <c r="WYM920" s="10"/>
      <c r="WYN920" s="10"/>
      <c r="WYO920" s="10"/>
      <c r="WYP920" s="10"/>
      <c r="WYQ920" s="10"/>
      <c r="WYR920" s="10"/>
      <c r="WYS920" s="10"/>
      <c r="WYT920" s="10"/>
      <c r="WYU920" s="10"/>
      <c r="WYV920" s="10"/>
      <c r="WYW920" s="10"/>
      <c r="WYX920" s="10"/>
      <c r="WYY920" s="10"/>
      <c r="WYZ920" s="10"/>
      <c r="WZA920" s="10"/>
      <c r="WZB920" s="10"/>
      <c r="WZC920" s="10"/>
      <c r="WZD920" s="10"/>
      <c r="WZE920" s="10"/>
      <c r="WZF920" s="10"/>
      <c r="WZG920" s="10"/>
      <c r="WZH920" s="10"/>
      <c r="WZI920" s="10"/>
      <c r="WZJ920" s="10"/>
      <c r="WZK920" s="10"/>
      <c r="WZL920" s="10"/>
      <c r="WZM920" s="10"/>
      <c r="WZN920" s="10"/>
      <c r="WZO920" s="10"/>
      <c r="WZP920" s="10"/>
      <c r="WZQ920" s="10"/>
      <c r="WZR920" s="10"/>
      <c r="WZS920" s="10"/>
      <c r="WZT920" s="10"/>
      <c r="WZU920" s="10"/>
      <c r="WZV920" s="10"/>
      <c r="WZW920" s="10"/>
      <c r="WZX920" s="10"/>
      <c r="WZY920" s="10"/>
      <c r="WZZ920" s="10"/>
      <c r="XAA920" s="10"/>
      <c r="XAB920" s="10"/>
      <c r="XAC920" s="10"/>
      <c r="XAD920" s="10"/>
      <c r="XAE920" s="10"/>
      <c r="XAF920" s="10"/>
      <c r="XAG920" s="10"/>
      <c r="XAH920" s="10"/>
      <c r="XAI920" s="10"/>
      <c r="XAJ920" s="10"/>
      <c r="XAK920" s="10"/>
      <c r="XAL920" s="10"/>
      <c r="XAM920" s="10"/>
      <c r="XAN920" s="10"/>
      <c r="XAO920" s="10"/>
      <c r="XAP920" s="10"/>
      <c r="XAQ920" s="10"/>
      <c r="XAR920" s="10"/>
      <c r="XAS920" s="10"/>
      <c r="XAT920" s="10"/>
      <c r="XAU920" s="10"/>
      <c r="XAV920" s="10"/>
      <c r="XAW920" s="10"/>
      <c r="XAX920" s="10"/>
      <c r="XAY920" s="10"/>
      <c r="XAZ920" s="10"/>
      <c r="XBA920" s="10"/>
      <c r="XBB920" s="10"/>
      <c r="XBC920" s="10"/>
      <c r="XBD920" s="10"/>
      <c r="XBE920" s="10"/>
      <c r="XBF920" s="10"/>
      <c r="XBG920" s="10"/>
      <c r="XBH920" s="10"/>
      <c r="XBI920" s="10"/>
      <c r="XBJ920" s="10"/>
      <c r="XBK920" s="10"/>
      <c r="XBL920" s="10"/>
      <c r="XBM920" s="10"/>
      <c r="XBN920" s="10"/>
      <c r="XBO920" s="10"/>
      <c r="XBP920" s="10"/>
      <c r="XBQ920" s="10"/>
      <c r="XBR920" s="10"/>
      <c r="XBS920" s="10"/>
      <c r="XBT920" s="10"/>
      <c r="XBU920" s="10"/>
      <c r="XBV920" s="10"/>
      <c r="XBW920" s="10"/>
      <c r="XBX920" s="10"/>
      <c r="XBY920" s="10"/>
      <c r="XBZ920" s="10"/>
      <c r="XCA920" s="10"/>
      <c r="XCB920" s="10"/>
      <c r="XCC920" s="10"/>
      <c r="XCD920" s="10"/>
      <c r="XCE920" s="10"/>
      <c r="XCF920" s="10"/>
      <c r="XCG920" s="10"/>
      <c r="XCH920" s="10"/>
      <c r="XCI920" s="10"/>
      <c r="XCJ920" s="10"/>
      <c r="XCK920" s="10"/>
      <c r="XCL920" s="10"/>
      <c r="XCM920" s="10"/>
      <c r="XCN920" s="10"/>
      <c r="XCO920" s="10"/>
      <c r="XCP920" s="10"/>
      <c r="XCQ920" s="10"/>
      <c r="XCR920" s="10"/>
      <c r="XCS920" s="10"/>
      <c r="XCT920" s="10"/>
      <c r="XCU920" s="10"/>
      <c r="XCV920" s="10"/>
      <c r="XCW920" s="10"/>
      <c r="XCX920" s="10"/>
      <c r="XCY920" s="10"/>
      <c r="XCZ920" s="10"/>
      <c r="XDA920" s="10"/>
    </row>
    <row r="921" spans="1:16329" ht="61.5" x14ac:dyDescent="0.85">
      <c r="B921" s="13" t="s">
        <v>845</v>
      </c>
      <c r="C921" s="13"/>
      <c r="D921" s="183">
        <v>3520710.77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55">
        <v>0</v>
      </c>
      <c r="L921" s="20">
        <v>0</v>
      </c>
      <c r="M921" s="20">
        <v>550.73</v>
      </c>
      <c r="N921" s="20">
        <v>3401020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0">
        <v>0</v>
      </c>
      <c r="AC921" s="20">
        <v>35455.629999999997</v>
      </c>
      <c r="AD921" s="20">
        <v>84235.14</v>
      </c>
      <c r="AE921" s="20">
        <v>0</v>
      </c>
      <c r="AF921" s="53" t="s">
        <v>723</v>
      </c>
      <c r="AG921" s="53" t="s">
        <v>723</v>
      </c>
      <c r="AH921" s="64" t="s">
        <v>723</v>
      </c>
      <c r="AT921" s="10" t="e">
        <f t="shared" si="59"/>
        <v>#N/A</v>
      </c>
      <c r="BY921" s="69"/>
      <c r="BZ921" s="52">
        <v>2568179.12</v>
      </c>
      <c r="CD921" s="10" t="e">
        <f t="shared" si="57"/>
        <v>#N/A</v>
      </c>
    </row>
    <row r="922" spans="1:16329" ht="61.5" x14ac:dyDescent="0.85">
      <c r="A922" s="10">
        <v>1</v>
      </c>
      <c r="B922" s="48">
        <f>SUBTOTAL(103,$A$558:A922)</f>
        <v>332</v>
      </c>
      <c r="C922" s="13" t="s">
        <v>83</v>
      </c>
      <c r="D922" s="20">
        <v>3520710.77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55">
        <v>0</v>
      </c>
      <c r="L922" s="20">
        <v>0</v>
      </c>
      <c r="M922" s="20">
        <v>550.73</v>
      </c>
      <c r="N922" s="20">
        <v>3401020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0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0</v>
      </c>
      <c r="AA922" s="20">
        <v>0</v>
      </c>
      <c r="AB922" s="20">
        <v>0</v>
      </c>
      <c r="AC922" s="20">
        <v>35455.629999999997</v>
      </c>
      <c r="AD922" s="20">
        <v>84235.14</v>
      </c>
      <c r="AE922" s="20">
        <v>0</v>
      </c>
      <c r="AF922" s="22">
        <v>2021</v>
      </c>
      <c r="AG922" s="22">
        <v>2021</v>
      </c>
      <c r="AH922" s="23">
        <v>2021</v>
      </c>
      <c r="AT922" s="10" t="e">
        <f t="shared" si="59"/>
        <v>#N/A</v>
      </c>
      <c r="BZ922" s="52"/>
      <c r="CD922" s="10" t="e">
        <f t="shared" si="57"/>
        <v>#N/A</v>
      </c>
    </row>
    <row r="923" spans="1:16329" ht="61.5" x14ac:dyDescent="0.85">
      <c r="B923" s="13" t="s">
        <v>812</v>
      </c>
      <c r="C923" s="178"/>
      <c r="D923" s="183">
        <v>4927013.3100000005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55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0</v>
      </c>
      <c r="U923" s="20">
        <v>4730250.49</v>
      </c>
      <c r="V923" s="20">
        <v>0</v>
      </c>
      <c r="W923" s="20">
        <v>0</v>
      </c>
      <c r="X923" s="20">
        <v>0</v>
      </c>
      <c r="Y923" s="20">
        <v>0</v>
      </c>
      <c r="Z923" s="20">
        <v>0</v>
      </c>
      <c r="AA923" s="20">
        <v>0</v>
      </c>
      <c r="AB923" s="20">
        <v>0</v>
      </c>
      <c r="AC923" s="20">
        <v>26252.89</v>
      </c>
      <c r="AD923" s="20">
        <v>170509.93</v>
      </c>
      <c r="AE923" s="20">
        <v>0</v>
      </c>
      <c r="AF923" s="53" t="s">
        <v>723</v>
      </c>
      <c r="AG923" s="53" t="s">
        <v>723</v>
      </c>
      <c r="AH923" s="64" t="s">
        <v>723</v>
      </c>
      <c r="AT923" s="10" t="e">
        <f t="shared" si="59"/>
        <v>#N/A</v>
      </c>
      <c r="BY923" s="69"/>
      <c r="BZ923" s="52">
        <v>2981647.8</v>
      </c>
      <c r="CD923" s="10" t="e">
        <f t="shared" si="57"/>
        <v>#N/A</v>
      </c>
    </row>
    <row r="924" spans="1:16329" ht="61.5" x14ac:dyDescent="0.85">
      <c r="A924" s="10">
        <v>1</v>
      </c>
      <c r="B924" s="48">
        <f>SUBTOTAL(103,$A$558:A924)</f>
        <v>333</v>
      </c>
      <c r="C924" s="13" t="s">
        <v>106</v>
      </c>
      <c r="D924" s="20">
        <v>79698.36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55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0</v>
      </c>
      <c r="AA924" s="20">
        <v>0</v>
      </c>
      <c r="AB924" s="20">
        <v>0</v>
      </c>
      <c r="AC924" s="20">
        <v>0</v>
      </c>
      <c r="AD924" s="20">
        <v>79698.36</v>
      </c>
      <c r="AE924" s="20">
        <v>0</v>
      </c>
      <c r="AF924" s="22">
        <v>2021</v>
      </c>
      <c r="AG924" s="22" t="s">
        <v>265</v>
      </c>
      <c r="AH924" s="22" t="s">
        <v>265</v>
      </c>
      <c r="AT924" s="10" t="e">
        <f t="shared" si="59"/>
        <v>#N/A</v>
      </c>
      <c r="BZ924" s="52"/>
      <c r="CD924" s="10" t="e">
        <f t="shared" si="57"/>
        <v>#N/A</v>
      </c>
    </row>
    <row r="925" spans="1:16329" ht="61.5" x14ac:dyDescent="0.85">
      <c r="A925" s="10">
        <v>1</v>
      </c>
      <c r="B925" s="48">
        <f>SUBTOTAL(103,$A$558:A925)</f>
        <v>334</v>
      </c>
      <c r="C925" s="13" t="s">
        <v>1202</v>
      </c>
      <c r="D925" s="20">
        <v>4756503.38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55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</v>
      </c>
      <c r="U925" s="27">
        <v>4730250.49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0">
        <v>0</v>
      </c>
      <c r="AC925" s="27">
        <v>26252.89</v>
      </c>
      <c r="AD925" s="20">
        <v>0</v>
      </c>
      <c r="AE925" s="20">
        <v>0</v>
      </c>
      <c r="AF925" s="22" t="s">
        <v>265</v>
      </c>
      <c r="AG925" s="22">
        <v>2021</v>
      </c>
      <c r="AH925" s="22">
        <v>2021</v>
      </c>
      <c r="BZ925" s="52"/>
      <c r="CD925" s="10">
        <f t="shared" ref="CD925:CD953" si="60">VLOOKUP(C925,CE:CF,2,FALSE)</f>
        <v>901.42</v>
      </c>
    </row>
    <row r="926" spans="1:16329" ht="61.5" x14ac:dyDescent="0.85">
      <c r="A926" s="10">
        <v>1</v>
      </c>
      <c r="B926" s="48">
        <f>SUBTOTAL(103,$A$558:A926)</f>
        <v>335</v>
      </c>
      <c r="C926" s="13" t="s">
        <v>2251</v>
      </c>
      <c r="D926" s="20">
        <v>90811.57</v>
      </c>
      <c r="E926" s="24">
        <v>0</v>
      </c>
      <c r="F926" s="24">
        <v>0</v>
      </c>
      <c r="G926" s="24">
        <v>0</v>
      </c>
      <c r="H926" s="24">
        <v>0</v>
      </c>
      <c r="I926" s="24">
        <v>0</v>
      </c>
      <c r="J926" s="24">
        <v>0</v>
      </c>
      <c r="K926" s="55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0</v>
      </c>
      <c r="AA926" s="20">
        <v>0</v>
      </c>
      <c r="AB926" s="20">
        <v>0</v>
      </c>
      <c r="AC926" s="20">
        <v>0</v>
      </c>
      <c r="AD926" s="20">
        <v>90811.57</v>
      </c>
      <c r="AE926" s="20">
        <v>0</v>
      </c>
      <c r="AF926" s="22">
        <v>2021</v>
      </c>
      <c r="AG926" s="22" t="s">
        <v>265</v>
      </c>
      <c r="AH926" s="22" t="s">
        <v>265</v>
      </c>
      <c r="AT926" s="10" t="e">
        <f t="shared" ref="AT926:AT939" si="61">VLOOKUP(C926,AW:AX,2,FALSE)</f>
        <v>#N/A</v>
      </c>
      <c r="BZ926" s="52"/>
      <c r="CD926" s="10" t="e">
        <f t="shared" si="60"/>
        <v>#N/A</v>
      </c>
    </row>
    <row r="927" spans="1:16329" ht="61.5" x14ac:dyDescent="0.85">
      <c r="B927" s="13" t="s">
        <v>2248</v>
      </c>
      <c r="C927" s="13"/>
      <c r="D927" s="183">
        <v>52057.33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55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</v>
      </c>
      <c r="U927" s="20">
        <v>0</v>
      </c>
      <c r="V927" s="20">
        <v>0</v>
      </c>
      <c r="W927" s="20">
        <v>0</v>
      </c>
      <c r="X927" s="20">
        <v>0</v>
      </c>
      <c r="Y927" s="20">
        <v>0</v>
      </c>
      <c r="Z927" s="20">
        <v>0</v>
      </c>
      <c r="AA927" s="20">
        <v>0</v>
      </c>
      <c r="AB927" s="20">
        <v>0</v>
      </c>
      <c r="AC927" s="20">
        <v>0</v>
      </c>
      <c r="AD927" s="20">
        <v>52057.33</v>
      </c>
      <c r="AE927" s="20">
        <v>0</v>
      </c>
      <c r="AF927" s="53" t="s">
        <v>723</v>
      </c>
      <c r="AG927" s="53" t="s">
        <v>723</v>
      </c>
      <c r="AH927" s="64" t="s">
        <v>723</v>
      </c>
      <c r="AT927" s="10" t="e">
        <f t="shared" si="61"/>
        <v>#N/A</v>
      </c>
      <c r="BY927" s="69"/>
      <c r="BZ927" s="52">
        <v>4290230.8800000008</v>
      </c>
      <c r="CD927" s="10" t="e">
        <f t="shared" si="60"/>
        <v>#N/A</v>
      </c>
    </row>
    <row r="928" spans="1:16329" ht="61.5" x14ac:dyDescent="0.85">
      <c r="A928" s="10">
        <v>1</v>
      </c>
      <c r="B928" s="48">
        <f>SUBTOTAL(103,$A$558:A928)</f>
        <v>336</v>
      </c>
      <c r="C928" s="13" t="s">
        <v>2249</v>
      </c>
      <c r="D928" s="20">
        <v>52057.33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55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0</v>
      </c>
      <c r="AA928" s="20">
        <v>0</v>
      </c>
      <c r="AB928" s="20">
        <v>0</v>
      </c>
      <c r="AC928" s="20">
        <v>0</v>
      </c>
      <c r="AD928" s="20">
        <v>52057.33</v>
      </c>
      <c r="AE928" s="20">
        <v>0</v>
      </c>
      <c r="AF928" s="22">
        <v>2021</v>
      </c>
      <c r="AG928" s="22" t="s">
        <v>265</v>
      </c>
      <c r="AH928" s="22" t="s">
        <v>265</v>
      </c>
      <c r="AT928" s="10" t="e">
        <f t="shared" si="61"/>
        <v>#N/A</v>
      </c>
      <c r="BZ928" s="52"/>
      <c r="CD928" s="10" t="e">
        <f t="shared" si="60"/>
        <v>#N/A</v>
      </c>
    </row>
    <row r="929" spans="1:82" ht="61.5" x14ac:dyDescent="0.85">
      <c r="B929" s="13" t="s">
        <v>846</v>
      </c>
      <c r="C929" s="13"/>
      <c r="D929" s="183">
        <v>3760087.36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55">
        <v>0</v>
      </c>
      <c r="L929" s="20">
        <v>0</v>
      </c>
      <c r="M929" s="20">
        <v>838.06</v>
      </c>
      <c r="N929" s="20">
        <v>3635096.33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20">
        <v>0</v>
      </c>
      <c r="U929" s="20">
        <v>0</v>
      </c>
      <c r="V929" s="20">
        <v>0</v>
      </c>
      <c r="W929" s="20">
        <v>0</v>
      </c>
      <c r="X929" s="20">
        <v>0</v>
      </c>
      <c r="Y929" s="20">
        <v>0</v>
      </c>
      <c r="Z929" s="20">
        <v>0</v>
      </c>
      <c r="AA929" s="20">
        <v>0</v>
      </c>
      <c r="AB929" s="20">
        <v>0</v>
      </c>
      <c r="AC929" s="20">
        <v>37623.25</v>
      </c>
      <c r="AD929" s="20">
        <v>87367.78</v>
      </c>
      <c r="AE929" s="20">
        <v>0</v>
      </c>
      <c r="AF929" s="53" t="s">
        <v>723</v>
      </c>
      <c r="AG929" s="53" t="s">
        <v>723</v>
      </c>
      <c r="AH929" s="64" t="s">
        <v>723</v>
      </c>
      <c r="AT929" s="10" t="e">
        <f t="shared" si="61"/>
        <v>#N/A</v>
      </c>
      <c r="BY929" s="69"/>
      <c r="BZ929" s="52">
        <v>4290230.8800000008</v>
      </c>
      <c r="CD929" s="10" t="e">
        <f t="shared" si="60"/>
        <v>#N/A</v>
      </c>
    </row>
    <row r="930" spans="1:82" ht="61.5" x14ac:dyDescent="0.85">
      <c r="A930" s="10">
        <v>1</v>
      </c>
      <c r="B930" s="48">
        <f>SUBTOTAL(103,$A$558:A930)</f>
        <v>337</v>
      </c>
      <c r="C930" s="13" t="s">
        <v>112</v>
      </c>
      <c r="D930" s="20">
        <v>3760087.36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55">
        <v>0</v>
      </c>
      <c r="L930" s="20">
        <v>0</v>
      </c>
      <c r="M930" s="20">
        <v>838.06</v>
      </c>
      <c r="N930" s="20">
        <v>3635096.33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20">
        <v>0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0</v>
      </c>
      <c r="AA930" s="20">
        <v>0</v>
      </c>
      <c r="AB930" s="20">
        <v>0</v>
      </c>
      <c r="AC930" s="20">
        <v>37623.25</v>
      </c>
      <c r="AD930" s="20">
        <v>87367.78</v>
      </c>
      <c r="AE930" s="20">
        <v>0</v>
      </c>
      <c r="AF930" s="22">
        <v>2021</v>
      </c>
      <c r="AG930" s="22">
        <v>2021</v>
      </c>
      <c r="AH930" s="23">
        <v>2021</v>
      </c>
      <c r="AT930" s="10" t="e">
        <f t="shared" si="61"/>
        <v>#N/A</v>
      </c>
      <c r="BZ930" s="52"/>
      <c r="CD930" s="10" t="e">
        <f t="shared" si="60"/>
        <v>#N/A</v>
      </c>
    </row>
    <row r="931" spans="1:82" ht="61.5" x14ac:dyDescent="0.85">
      <c r="B931" s="13" t="s">
        <v>847</v>
      </c>
      <c r="C931" s="13"/>
      <c r="D931" s="183">
        <v>2964091.65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55">
        <v>0</v>
      </c>
      <c r="L931" s="20">
        <v>0</v>
      </c>
      <c r="M931" s="20">
        <v>641.02</v>
      </c>
      <c r="N931" s="20">
        <v>2848618.86</v>
      </c>
      <c r="O931" s="20">
        <v>0</v>
      </c>
      <c r="P931" s="20">
        <v>0</v>
      </c>
      <c r="Q931" s="20">
        <v>0</v>
      </c>
      <c r="R931" s="20">
        <v>0</v>
      </c>
      <c r="S931" s="20">
        <v>0</v>
      </c>
      <c r="T931" s="20">
        <v>0</v>
      </c>
      <c r="U931" s="20">
        <v>0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0">
        <v>0</v>
      </c>
      <c r="AC931" s="20">
        <v>29483.21</v>
      </c>
      <c r="AD931" s="20">
        <v>85989.58</v>
      </c>
      <c r="AE931" s="20">
        <v>0</v>
      </c>
      <c r="AF931" s="53" t="s">
        <v>723</v>
      </c>
      <c r="AG931" s="53" t="s">
        <v>723</v>
      </c>
      <c r="AH931" s="64" t="s">
        <v>723</v>
      </c>
      <c r="AT931" s="10" t="e">
        <f t="shared" si="61"/>
        <v>#N/A</v>
      </c>
      <c r="BY931" s="69"/>
      <c r="BZ931" s="52">
        <v>2903320.8000000003</v>
      </c>
      <c r="CD931" s="10" t="e">
        <f t="shared" si="60"/>
        <v>#N/A</v>
      </c>
    </row>
    <row r="932" spans="1:82" ht="61.5" x14ac:dyDescent="0.85">
      <c r="A932" s="10">
        <v>1</v>
      </c>
      <c r="B932" s="48">
        <f>SUBTOTAL(103,$A$558:A932)</f>
        <v>338</v>
      </c>
      <c r="C932" s="13" t="s">
        <v>111</v>
      </c>
      <c r="D932" s="20">
        <v>2964091.65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55">
        <v>0</v>
      </c>
      <c r="L932" s="20">
        <v>0</v>
      </c>
      <c r="M932" s="20">
        <v>641.02</v>
      </c>
      <c r="N932" s="20">
        <v>2848618.86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20">
        <v>0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0</v>
      </c>
      <c r="AA932" s="20">
        <v>0</v>
      </c>
      <c r="AB932" s="20">
        <v>0</v>
      </c>
      <c r="AC932" s="20">
        <v>29483.21</v>
      </c>
      <c r="AD932" s="20">
        <v>85989.58</v>
      </c>
      <c r="AE932" s="20">
        <v>0</v>
      </c>
      <c r="AF932" s="22">
        <v>2021</v>
      </c>
      <c r="AG932" s="22">
        <v>2021</v>
      </c>
      <c r="AH932" s="23">
        <v>2021</v>
      </c>
      <c r="AT932" s="10" t="e">
        <f t="shared" si="61"/>
        <v>#N/A</v>
      </c>
      <c r="BZ932" s="52"/>
      <c r="CD932" s="10" t="e">
        <f t="shared" si="60"/>
        <v>#N/A</v>
      </c>
    </row>
    <row r="933" spans="1:82" ht="61.5" x14ac:dyDescent="0.85">
      <c r="B933" s="13" t="s">
        <v>814</v>
      </c>
      <c r="C933" s="13"/>
      <c r="D933" s="183">
        <v>15264333.290000001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55">
        <v>0</v>
      </c>
      <c r="L933" s="20">
        <v>0</v>
      </c>
      <c r="M933" s="20">
        <v>2524.4</v>
      </c>
      <c r="N933" s="20">
        <v>14865015.560000001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20">
        <v>0</v>
      </c>
      <c r="AA933" s="20">
        <v>0</v>
      </c>
      <c r="AB933" s="20">
        <v>0</v>
      </c>
      <c r="AC933" s="20">
        <v>222975.24</v>
      </c>
      <c r="AD933" s="20">
        <v>176342.49</v>
      </c>
      <c r="AE933" s="20">
        <v>0</v>
      </c>
      <c r="AF933" s="53" t="s">
        <v>723</v>
      </c>
      <c r="AG933" s="53" t="s">
        <v>723</v>
      </c>
      <c r="AH933" s="64" t="s">
        <v>723</v>
      </c>
      <c r="AT933" s="10" t="e">
        <f t="shared" si="61"/>
        <v>#N/A</v>
      </c>
      <c r="BY933" s="69"/>
      <c r="BZ933" s="52">
        <v>5858309.4800000004</v>
      </c>
      <c r="CD933" s="10" t="e">
        <f t="shared" si="60"/>
        <v>#N/A</v>
      </c>
    </row>
    <row r="934" spans="1:82" ht="61.5" x14ac:dyDescent="0.85">
      <c r="A934" s="10">
        <v>1</v>
      </c>
      <c r="B934" s="48">
        <f>SUBTOTAL(103,$A$558:A934)</f>
        <v>339</v>
      </c>
      <c r="C934" s="13" t="s">
        <v>41</v>
      </c>
      <c r="D934" s="20">
        <v>176342.49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55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0</v>
      </c>
      <c r="AA934" s="20">
        <v>0</v>
      </c>
      <c r="AB934" s="20">
        <v>0</v>
      </c>
      <c r="AC934" s="20">
        <v>0</v>
      </c>
      <c r="AD934" s="20">
        <v>176342.49</v>
      </c>
      <c r="AE934" s="20">
        <v>0</v>
      </c>
      <c r="AF934" s="22">
        <v>2021</v>
      </c>
      <c r="AG934" s="22" t="s">
        <v>265</v>
      </c>
      <c r="AH934" s="22" t="s">
        <v>265</v>
      </c>
      <c r="AT934" s="10" t="e">
        <f t="shared" si="61"/>
        <v>#N/A</v>
      </c>
      <c r="BZ934" s="52"/>
      <c r="CD934" s="10" t="e">
        <f t="shared" si="60"/>
        <v>#N/A</v>
      </c>
    </row>
    <row r="935" spans="1:82" ht="61.5" x14ac:dyDescent="0.85">
      <c r="A935" s="10">
        <v>1</v>
      </c>
      <c r="B935" s="48">
        <f>SUBTOTAL(103,$A$558:A935)</f>
        <v>340</v>
      </c>
      <c r="C935" s="13" t="s">
        <v>63</v>
      </c>
      <c r="D935" s="20">
        <v>7543995.4000000004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55">
        <v>0</v>
      </c>
      <c r="L935" s="20">
        <v>0</v>
      </c>
      <c r="M935" s="27">
        <v>1262.2</v>
      </c>
      <c r="N935" s="27">
        <v>7432507.7800000003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0">
        <v>0</v>
      </c>
      <c r="AC935" s="20">
        <v>111487.62</v>
      </c>
      <c r="AD935" s="20">
        <v>0</v>
      </c>
      <c r="AE935" s="20">
        <v>0</v>
      </c>
      <c r="AF935" s="22" t="s">
        <v>265</v>
      </c>
      <c r="AG935" s="22">
        <v>2021</v>
      </c>
      <c r="AH935" s="22">
        <v>2021</v>
      </c>
      <c r="AT935" s="10" t="e">
        <f t="shared" si="61"/>
        <v>#N/A</v>
      </c>
      <c r="BZ935" s="52"/>
      <c r="CD935" s="10" t="e">
        <f t="shared" si="60"/>
        <v>#N/A</v>
      </c>
    </row>
    <row r="936" spans="1:82" ht="61.5" x14ac:dyDescent="0.85">
      <c r="A936" s="10">
        <v>1</v>
      </c>
      <c r="B936" s="48">
        <f>SUBTOTAL(103,$A$558:A936)</f>
        <v>341</v>
      </c>
      <c r="C936" s="13" t="s">
        <v>52</v>
      </c>
      <c r="D936" s="20">
        <v>7543995.4000000004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55">
        <v>0</v>
      </c>
      <c r="L936" s="20">
        <v>0</v>
      </c>
      <c r="M936" s="27">
        <v>1262.2</v>
      </c>
      <c r="N936" s="27">
        <v>7432507.7800000003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0</v>
      </c>
      <c r="AA936" s="20">
        <v>0</v>
      </c>
      <c r="AB936" s="20">
        <v>0</v>
      </c>
      <c r="AC936" s="20">
        <v>111487.62</v>
      </c>
      <c r="AD936" s="20">
        <v>0</v>
      </c>
      <c r="AE936" s="20">
        <v>0</v>
      </c>
      <c r="AF936" s="22" t="s">
        <v>265</v>
      </c>
      <c r="AG936" s="22">
        <v>2021</v>
      </c>
      <c r="AH936" s="22">
        <v>2021</v>
      </c>
      <c r="AT936" s="10" t="e">
        <f t="shared" si="61"/>
        <v>#N/A</v>
      </c>
      <c r="BZ936" s="52"/>
      <c r="CD936" s="10" t="e">
        <f t="shared" si="60"/>
        <v>#N/A</v>
      </c>
    </row>
    <row r="937" spans="1:82" ht="61.5" x14ac:dyDescent="0.85">
      <c r="B937" s="13" t="s">
        <v>815</v>
      </c>
      <c r="C937" s="13"/>
      <c r="D937" s="183">
        <v>20102541.969999999</v>
      </c>
      <c r="E937" s="20">
        <v>743426.02</v>
      </c>
      <c r="F937" s="20">
        <v>1897766</v>
      </c>
      <c r="G937" s="20">
        <v>4618830.8100000005</v>
      </c>
      <c r="H937" s="20">
        <v>776570.65</v>
      </c>
      <c r="I937" s="20">
        <v>2070220.51</v>
      </c>
      <c r="J937" s="20">
        <v>0</v>
      </c>
      <c r="K937" s="55">
        <v>0</v>
      </c>
      <c r="L937" s="20">
        <v>0</v>
      </c>
      <c r="M937" s="20">
        <v>1803.25</v>
      </c>
      <c r="N937" s="20">
        <v>9462274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</v>
      </c>
      <c r="U937" s="20">
        <v>0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0">
        <v>0</v>
      </c>
      <c r="AC937" s="20">
        <v>164866.97</v>
      </c>
      <c r="AD937" s="20">
        <v>368587.01</v>
      </c>
      <c r="AE937" s="20">
        <v>0</v>
      </c>
      <c r="AF937" s="53" t="s">
        <v>723</v>
      </c>
      <c r="AG937" s="53" t="s">
        <v>723</v>
      </c>
      <c r="AH937" s="64" t="s">
        <v>723</v>
      </c>
      <c r="AT937" s="10" t="e">
        <f t="shared" si="61"/>
        <v>#N/A</v>
      </c>
      <c r="BY937" s="69"/>
      <c r="BZ937" s="52">
        <v>12199052.439999999</v>
      </c>
      <c r="CD937" s="10" t="e">
        <f t="shared" si="60"/>
        <v>#N/A</v>
      </c>
    </row>
    <row r="938" spans="1:82" ht="61.5" x14ac:dyDescent="0.85">
      <c r="A938" s="10">
        <v>1</v>
      </c>
      <c r="B938" s="48">
        <f>SUBTOTAL(103,$A$558:A938)</f>
        <v>342</v>
      </c>
      <c r="C938" s="13" t="s">
        <v>56</v>
      </c>
      <c r="D938" s="20">
        <v>3715287.42</v>
      </c>
      <c r="E938" s="20">
        <v>0</v>
      </c>
      <c r="F938" s="20">
        <v>0</v>
      </c>
      <c r="G938" s="20">
        <v>3000205</v>
      </c>
      <c r="H938" s="20">
        <v>463817</v>
      </c>
      <c r="I938" s="20">
        <v>0</v>
      </c>
      <c r="J938" s="20">
        <v>0</v>
      </c>
      <c r="K938" s="55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0">
        <v>0</v>
      </c>
      <c r="AC938" s="20">
        <v>30916.400000000001</v>
      </c>
      <c r="AD938" s="20">
        <v>220349.02</v>
      </c>
      <c r="AE938" s="20">
        <v>0</v>
      </c>
      <c r="AF938" s="22">
        <v>2021</v>
      </c>
      <c r="AG938" s="22">
        <v>2021</v>
      </c>
      <c r="AH938" s="23">
        <v>2021</v>
      </c>
      <c r="AT938" s="10" t="e">
        <f t="shared" si="61"/>
        <v>#N/A</v>
      </c>
      <c r="BZ938" s="52"/>
      <c r="CD938" s="10" t="e">
        <f t="shared" si="60"/>
        <v>#N/A</v>
      </c>
    </row>
    <row r="939" spans="1:82" ht="61.5" x14ac:dyDescent="0.85">
      <c r="A939" s="10">
        <v>1</v>
      </c>
      <c r="B939" s="48">
        <f>SUBTOTAL(103,$A$558:A939)</f>
        <v>343</v>
      </c>
      <c r="C939" s="13" t="s">
        <v>46</v>
      </c>
      <c r="D939" s="20">
        <v>3174297.4299999997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55">
        <v>0</v>
      </c>
      <c r="L939" s="20">
        <v>0</v>
      </c>
      <c r="M939" s="20">
        <v>645.04999999999995</v>
      </c>
      <c r="N939" s="20">
        <v>3069198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0</v>
      </c>
      <c r="AB939" s="20">
        <v>0</v>
      </c>
      <c r="AC939" s="20">
        <v>27392.59</v>
      </c>
      <c r="AD939" s="20">
        <v>77706.84</v>
      </c>
      <c r="AE939" s="20">
        <v>0</v>
      </c>
      <c r="AF939" s="22">
        <v>2021</v>
      </c>
      <c r="AG939" s="22">
        <v>2021</v>
      </c>
      <c r="AH939" s="23">
        <v>2021</v>
      </c>
      <c r="AT939" s="10" t="e">
        <f t="shared" si="61"/>
        <v>#N/A</v>
      </c>
      <c r="BZ939" s="52"/>
      <c r="CD939" s="10" t="e">
        <f t="shared" si="60"/>
        <v>#N/A</v>
      </c>
    </row>
    <row r="940" spans="1:82" ht="61.5" x14ac:dyDescent="0.85">
      <c r="A940" s="10">
        <v>1</v>
      </c>
      <c r="B940" s="48">
        <f>SUBTOTAL(103,$A$558:A940)</f>
        <v>344</v>
      </c>
      <c r="C940" s="13" t="s">
        <v>1558</v>
      </c>
      <c r="D940" s="20">
        <v>2627345.86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55">
        <v>0</v>
      </c>
      <c r="L940" s="20">
        <v>0</v>
      </c>
      <c r="M940" s="20">
        <v>568.70000000000005</v>
      </c>
      <c r="N940" s="20">
        <v>2534197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0</v>
      </c>
      <c r="AA940" s="20">
        <v>0</v>
      </c>
      <c r="AB940" s="20">
        <v>0</v>
      </c>
      <c r="AC940" s="20">
        <v>22617.71</v>
      </c>
      <c r="AD940" s="20">
        <v>70531.149999999994</v>
      </c>
      <c r="AE940" s="20">
        <v>0</v>
      </c>
      <c r="AF940" s="22">
        <v>2021</v>
      </c>
      <c r="AG940" s="22">
        <v>2021</v>
      </c>
      <c r="AH940" s="23">
        <v>2021</v>
      </c>
      <c r="BZ940" s="52"/>
      <c r="CD940" s="10" t="e">
        <f t="shared" si="60"/>
        <v>#N/A</v>
      </c>
    </row>
    <row r="941" spans="1:82" ht="61.5" x14ac:dyDescent="0.85">
      <c r="A941" s="10">
        <v>1</v>
      </c>
      <c r="B941" s="48">
        <f>SUBTOTAL(103,$A$558:A941)</f>
        <v>345</v>
      </c>
      <c r="C941" s="13" t="s">
        <v>47</v>
      </c>
      <c r="D941" s="20">
        <v>3912999.78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55">
        <v>0</v>
      </c>
      <c r="L941" s="20">
        <v>0</v>
      </c>
      <c r="M941" s="27">
        <v>589.5</v>
      </c>
      <c r="N941" s="27">
        <v>3858879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0</v>
      </c>
      <c r="U941" s="20">
        <v>0</v>
      </c>
      <c r="V941" s="20">
        <v>0</v>
      </c>
      <c r="W941" s="20">
        <v>0</v>
      </c>
      <c r="X941" s="20">
        <v>0</v>
      </c>
      <c r="Y941" s="20">
        <v>0</v>
      </c>
      <c r="Z941" s="20">
        <v>0</v>
      </c>
      <c r="AA941" s="20">
        <v>0</v>
      </c>
      <c r="AB941" s="20">
        <v>0</v>
      </c>
      <c r="AC941" s="27">
        <v>54120.78</v>
      </c>
      <c r="AD941" s="20">
        <v>0</v>
      </c>
      <c r="AE941" s="20">
        <v>0</v>
      </c>
      <c r="AF941" s="22" t="s">
        <v>265</v>
      </c>
      <c r="AG941" s="22">
        <v>2021</v>
      </c>
      <c r="AH941" s="23">
        <v>2021</v>
      </c>
      <c r="AT941" s="10" t="e">
        <f>VLOOKUP(C941,AW:AX,2,FALSE)</f>
        <v>#N/A</v>
      </c>
      <c r="BZ941" s="52"/>
      <c r="CD941" s="10" t="e">
        <f t="shared" si="60"/>
        <v>#N/A</v>
      </c>
    </row>
    <row r="942" spans="1:82" ht="61.5" x14ac:dyDescent="0.85">
      <c r="A942" s="10">
        <v>1</v>
      </c>
      <c r="B942" s="48">
        <f>SUBTOTAL(103,$A$558:A942)</f>
        <v>346</v>
      </c>
      <c r="C942" s="13" t="s">
        <v>1207</v>
      </c>
      <c r="D942" s="20">
        <v>6672611.4800000004</v>
      </c>
      <c r="E942" s="27">
        <v>743426.02</v>
      </c>
      <c r="F942" s="27">
        <v>1897766</v>
      </c>
      <c r="G942" s="27">
        <v>1618625.81</v>
      </c>
      <c r="H942" s="27">
        <v>312753.65000000002</v>
      </c>
      <c r="I942" s="27">
        <v>2070220.51</v>
      </c>
      <c r="J942" s="20">
        <v>0</v>
      </c>
      <c r="K942" s="55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20">
        <v>0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0</v>
      </c>
      <c r="AA942" s="20">
        <v>0</v>
      </c>
      <c r="AB942" s="20">
        <v>0</v>
      </c>
      <c r="AC942" s="20">
        <v>29819.49</v>
      </c>
      <c r="AD942" s="20">
        <v>0</v>
      </c>
      <c r="AE942" s="20">
        <v>0</v>
      </c>
      <c r="AF942" s="22" t="s">
        <v>265</v>
      </c>
      <c r="AG942" s="22">
        <v>2021</v>
      </c>
      <c r="AH942" s="23">
        <v>2021</v>
      </c>
      <c r="BZ942" s="52"/>
      <c r="CD942" s="10" t="e">
        <f t="shared" si="60"/>
        <v>#N/A</v>
      </c>
    </row>
    <row r="943" spans="1:82" ht="61.5" x14ac:dyDescent="0.85">
      <c r="B943" s="13" t="s">
        <v>816</v>
      </c>
      <c r="C943" s="13"/>
      <c r="D943" s="183">
        <v>286194.76</v>
      </c>
      <c r="E943" s="20">
        <v>0</v>
      </c>
      <c r="F943" s="20">
        <v>0</v>
      </c>
      <c r="G943" s="20">
        <v>0</v>
      </c>
      <c r="H943" s="20">
        <v>200000</v>
      </c>
      <c r="I943" s="20">
        <v>0</v>
      </c>
      <c r="J943" s="20">
        <v>0</v>
      </c>
      <c r="K943" s="55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0</v>
      </c>
      <c r="U943" s="20">
        <v>0</v>
      </c>
      <c r="V943" s="20">
        <v>0</v>
      </c>
      <c r="W943" s="20">
        <v>0</v>
      </c>
      <c r="X943" s="20">
        <v>0</v>
      </c>
      <c r="Y943" s="20">
        <v>0</v>
      </c>
      <c r="Z943" s="20">
        <v>0</v>
      </c>
      <c r="AA943" s="20">
        <v>0</v>
      </c>
      <c r="AB943" s="20">
        <v>0</v>
      </c>
      <c r="AC943" s="20">
        <v>3000</v>
      </c>
      <c r="AD943" s="20">
        <v>83194.759999999995</v>
      </c>
      <c r="AE943" s="20">
        <v>0</v>
      </c>
      <c r="AF943" s="53" t="s">
        <v>723</v>
      </c>
      <c r="AG943" s="53" t="s">
        <v>723</v>
      </c>
      <c r="AH943" s="64" t="s">
        <v>723</v>
      </c>
      <c r="AT943" s="10" t="e">
        <f>VLOOKUP(C943,AW:AX,2,FALSE)</f>
        <v>#N/A</v>
      </c>
      <c r="BY943" s="69"/>
      <c r="BZ943" s="52">
        <v>7408727.5099999998</v>
      </c>
      <c r="CD943" s="10" t="e">
        <f t="shared" si="60"/>
        <v>#N/A</v>
      </c>
    </row>
    <row r="944" spans="1:82" ht="61.5" x14ac:dyDescent="0.85">
      <c r="A944" s="10">
        <v>1</v>
      </c>
      <c r="B944" s="48">
        <f>SUBTOTAL(103,$A$558:A944)</f>
        <v>347</v>
      </c>
      <c r="C944" s="13" t="s">
        <v>1641</v>
      </c>
      <c r="D944" s="20">
        <v>83194.759999999995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55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0">
        <v>0</v>
      </c>
      <c r="AC944" s="20">
        <v>0</v>
      </c>
      <c r="AD944" s="27">
        <v>83194.759999999995</v>
      </c>
      <c r="AE944" s="20">
        <v>0</v>
      </c>
      <c r="AF944" s="22">
        <v>2021</v>
      </c>
      <c r="AG944" s="22" t="s">
        <v>265</v>
      </c>
      <c r="AH944" s="22" t="s">
        <v>265</v>
      </c>
      <c r="AT944" s="10" t="e">
        <f>VLOOKUP(C944,AW:AX,2,FALSE)</f>
        <v>#N/A</v>
      </c>
      <c r="BZ944" s="52"/>
      <c r="CD944" s="10" t="e">
        <f t="shared" si="60"/>
        <v>#N/A</v>
      </c>
    </row>
    <row r="945" spans="1:82" ht="61.5" x14ac:dyDescent="0.85">
      <c r="A945" s="10">
        <v>1</v>
      </c>
      <c r="B945" s="48">
        <f>SUBTOTAL(103,$A$558:A945)</f>
        <v>348</v>
      </c>
      <c r="C945" s="13" t="s">
        <v>1214</v>
      </c>
      <c r="D945" s="20">
        <v>203000</v>
      </c>
      <c r="E945" s="20">
        <v>0</v>
      </c>
      <c r="F945" s="20">
        <v>0</v>
      </c>
      <c r="G945" s="27">
        <v>0</v>
      </c>
      <c r="H945" s="20">
        <v>200000</v>
      </c>
      <c r="I945" s="20">
        <v>0</v>
      </c>
      <c r="J945" s="20">
        <v>0</v>
      </c>
      <c r="K945" s="55">
        <v>0</v>
      </c>
      <c r="L945" s="20">
        <v>0</v>
      </c>
      <c r="M945" s="27">
        <v>0</v>
      </c>
      <c r="N945" s="27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0</v>
      </c>
      <c r="Z945" s="20">
        <v>0</v>
      </c>
      <c r="AA945" s="20">
        <v>0</v>
      </c>
      <c r="AB945" s="20">
        <v>0</v>
      </c>
      <c r="AC945" s="20">
        <v>3000</v>
      </c>
      <c r="AD945" s="20">
        <v>0</v>
      </c>
      <c r="AE945" s="20">
        <v>0</v>
      </c>
      <c r="AF945" s="22" t="s">
        <v>265</v>
      </c>
      <c r="AG945" s="22">
        <v>2021</v>
      </c>
      <c r="AH945" s="23">
        <v>2021</v>
      </c>
      <c r="BZ945" s="52"/>
      <c r="CD945" s="10" t="e">
        <f t="shared" si="60"/>
        <v>#N/A</v>
      </c>
    </row>
    <row r="946" spans="1:82" ht="61.5" x14ac:dyDescent="0.85">
      <c r="B946" s="13" t="s">
        <v>817</v>
      </c>
      <c r="C946" s="13"/>
      <c r="D946" s="183">
        <v>2077656.16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55">
        <v>0</v>
      </c>
      <c r="L946" s="20">
        <v>0</v>
      </c>
      <c r="M946" s="20">
        <v>433.81</v>
      </c>
      <c r="N946" s="20">
        <v>1998394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0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0</v>
      </c>
      <c r="AA946" s="20">
        <v>0</v>
      </c>
      <c r="AB946" s="20">
        <v>0</v>
      </c>
      <c r="AC946" s="20">
        <v>17835.669999999998</v>
      </c>
      <c r="AD946" s="20">
        <v>61426.49</v>
      </c>
      <c r="AE946" s="20">
        <v>0</v>
      </c>
      <c r="AF946" s="53" t="s">
        <v>723</v>
      </c>
      <c r="AG946" s="53" t="s">
        <v>723</v>
      </c>
      <c r="AH946" s="64" t="s">
        <v>723</v>
      </c>
      <c r="AT946" s="10" t="e">
        <f t="shared" ref="AT946:AT953" si="62">VLOOKUP(C946,AW:AX,2,FALSE)</f>
        <v>#N/A</v>
      </c>
      <c r="BY946" s="69"/>
      <c r="BZ946" s="52">
        <v>2311215.4500000002</v>
      </c>
      <c r="CD946" s="10" t="e">
        <f t="shared" si="60"/>
        <v>#N/A</v>
      </c>
    </row>
    <row r="947" spans="1:82" ht="61.5" x14ac:dyDescent="0.85">
      <c r="A947" s="10">
        <v>1</v>
      </c>
      <c r="B947" s="48">
        <f>SUBTOTAL(103,$A$558:A947)</f>
        <v>349</v>
      </c>
      <c r="C947" s="13" t="s">
        <v>53</v>
      </c>
      <c r="D947" s="20">
        <v>2077656.16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55">
        <v>0</v>
      </c>
      <c r="L947" s="20">
        <v>0</v>
      </c>
      <c r="M947" s="20">
        <v>433.81</v>
      </c>
      <c r="N947" s="20">
        <v>1998394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20">
        <v>0</v>
      </c>
      <c r="U947" s="20">
        <v>0</v>
      </c>
      <c r="V947" s="20">
        <v>0</v>
      </c>
      <c r="W947" s="20">
        <v>0</v>
      </c>
      <c r="X947" s="20">
        <v>0</v>
      </c>
      <c r="Y947" s="20">
        <v>0</v>
      </c>
      <c r="Z947" s="20">
        <v>0</v>
      </c>
      <c r="AA947" s="20">
        <v>0</v>
      </c>
      <c r="AB947" s="20">
        <v>0</v>
      </c>
      <c r="AC947" s="20">
        <v>17835.669999999998</v>
      </c>
      <c r="AD947" s="20">
        <v>61426.49</v>
      </c>
      <c r="AE947" s="20">
        <v>0</v>
      </c>
      <c r="AF947" s="22">
        <v>2021</v>
      </c>
      <c r="AG947" s="22">
        <v>2021</v>
      </c>
      <c r="AH947" s="23">
        <v>2021</v>
      </c>
      <c r="AT947" s="10" t="e">
        <f t="shared" si="62"/>
        <v>#N/A</v>
      </c>
      <c r="BZ947" s="52"/>
      <c r="CD947" s="10" t="e">
        <f t="shared" si="60"/>
        <v>#N/A</v>
      </c>
    </row>
    <row r="948" spans="1:82" ht="61.5" x14ac:dyDescent="0.85">
      <c r="B948" s="13" t="s">
        <v>818</v>
      </c>
      <c r="C948" s="13"/>
      <c r="D948" s="183">
        <v>20595957.049999997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55">
        <v>0</v>
      </c>
      <c r="L948" s="20">
        <v>0</v>
      </c>
      <c r="M948" s="20">
        <v>3887.68</v>
      </c>
      <c r="N948" s="20">
        <v>20144768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20">
        <v>0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0</v>
      </c>
      <c r="AA948" s="20">
        <v>0</v>
      </c>
      <c r="AB948" s="20">
        <v>0</v>
      </c>
      <c r="AC948" s="20">
        <v>201410.96</v>
      </c>
      <c r="AD948" s="20">
        <v>249778.09</v>
      </c>
      <c r="AE948" s="20">
        <v>0</v>
      </c>
      <c r="AF948" s="53" t="s">
        <v>723</v>
      </c>
      <c r="AG948" s="53" t="s">
        <v>723</v>
      </c>
      <c r="AH948" s="64" t="s">
        <v>723</v>
      </c>
      <c r="AT948" s="10" t="e">
        <f t="shared" si="62"/>
        <v>#N/A</v>
      </c>
      <c r="BY948" s="69"/>
      <c r="BZ948" s="52">
        <v>16487311.32</v>
      </c>
      <c r="CD948" s="10" t="e">
        <f t="shared" si="60"/>
        <v>#N/A</v>
      </c>
    </row>
    <row r="949" spans="1:82" ht="61.5" x14ac:dyDescent="0.85">
      <c r="A949" s="10">
        <v>1</v>
      </c>
      <c r="B949" s="48">
        <f>SUBTOTAL(103,$A$558:A949)</f>
        <v>350</v>
      </c>
      <c r="C949" s="13" t="s">
        <v>60</v>
      </c>
      <c r="D949" s="20">
        <v>4272225.54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55">
        <v>0</v>
      </c>
      <c r="L949" s="20">
        <v>0</v>
      </c>
      <c r="M949" s="20">
        <v>568.79999999999995</v>
      </c>
      <c r="N949" s="20">
        <v>4129648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</v>
      </c>
      <c r="U949" s="20">
        <v>0</v>
      </c>
      <c r="V949" s="20">
        <v>0</v>
      </c>
      <c r="W949" s="20">
        <v>0</v>
      </c>
      <c r="X949" s="20">
        <v>0</v>
      </c>
      <c r="Y949" s="20">
        <v>0</v>
      </c>
      <c r="Z949" s="20">
        <v>0</v>
      </c>
      <c r="AA949" s="20">
        <v>0</v>
      </c>
      <c r="AB949" s="20">
        <v>0</v>
      </c>
      <c r="AC949" s="20">
        <v>36857.11</v>
      </c>
      <c r="AD949" s="27">
        <v>105720.43</v>
      </c>
      <c r="AE949" s="20">
        <v>0</v>
      </c>
      <c r="AF949" s="22">
        <v>2021</v>
      </c>
      <c r="AG949" s="22">
        <v>2021</v>
      </c>
      <c r="AH949" s="23">
        <v>2021</v>
      </c>
      <c r="AT949" s="10" t="e">
        <f t="shared" si="62"/>
        <v>#N/A</v>
      </c>
      <c r="BZ949" s="52"/>
      <c r="CD949" s="10" t="e">
        <f t="shared" si="60"/>
        <v>#N/A</v>
      </c>
    </row>
    <row r="950" spans="1:82" ht="61.5" x14ac:dyDescent="0.85">
      <c r="A950" s="10">
        <v>1</v>
      </c>
      <c r="B950" s="48">
        <f>SUBTOTAL(103,$A$558:A950)</f>
        <v>351</v>
      </c>
      <c r="C950" s="13" t="s">
        <v>61</v>
      </c>
      <c r="D950" s="20">
        <v>3672377.8499999996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55">
        <v>0</v>
      </c>
      <c r="L950" s="20">
        <v>0</v>
      </c>
      <c r="M950" s="20">
        <v>612</v>
      </c>
      <c r="N950" s="20">
        <v>3563166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0</v>
      </c>
      <c r="AA950" s="20">
        <v>0</v>
      </c>
      <c r="AB950" s="20">
        <v>0</v>
      </c>
      <c r="AC950" s="20">
        <v>31801.26</v>
      </c>
      <c r="AD950" s="20">
        <v>77410.59</v>
      </c>
      <c r="AE950" s="20">
        <v>0</v>
      </c>
      <c r="AF950" s="22">
        <v>2021</v>
      </c>
      <c r="AG950" s="22">
        <v>2021</v>
      </c>
      <c r="AH950" s="23">
        <v>2021</v>
      </c>
      <c r="AT950" s="10" t="e">
        <f t="shared" si="62"/>
        <v>#N/A</v>
      </c>
      <c r="BZ950" s="52"/>
      <c r="CD950" s="10" t="e">
        <f t="shared" si="60"/>
        <v>#N/A</v>
      </c>
    </row>
    <row r="951" spans="1:82" ht="61.5" x14ac:dyDescent="0.85">
      <c r="A951" s="10">
        <v>1</v>
      </c>
      <c r="B951" s="48">
        <f>SUBTOTAL(103,$A$558:A951)</f>
        <v>352</v>
      </c>
      <c r="C951" s="13" t="s">
        <v>59</v>
      </c>
      <c r="D951" s="20">
        <v>2799677.08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55">
        <v>0</v>
      </c>
      <c r="L951" s="20">
        <v>0</v>
      </c>
      <c r="M951" s="20">
        <v>602.27</v>
      </c>
      <c r="N951" s="20">
        <v>2774911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0</v>
      </c>
      <c r="U951" s="20">
        <v>0</v>
      </c>
      <c r="V951" s="20">
        <v>0</v>
      </c>
      <c r="W951" s="20">
        <v>0</v>
      </c>
      <c r="X951" s="20">
        <v>0</v>
      </c>
      <c r="Y951" s="20">
        <v>0</v>
      </c>
      <c r="Z951" s="20">
        <v>0</v>
      </c>
      <c r="AA951" s="20">
        <v>0</v>
      </c>
      <c r="AB951" s="20">
        <v>0</v>
      </c>
      <c r="AC951" s="20">
        <v>24766.080000000002</v>
      </c>
      <c r="AD951" s="20">
        <v>0</v>
      </c>
      <c r="AE951" s="20">
        <v>0</v>
      </c>
      <c r="AF951" s="22" t="s">
        <v>265</v>
      </c>
      <c r="AG951" s="22">
        <v>2021</v>
      </c>
      <c r="AH951" s="23">
        <v>2021</v>
      </c>
      <c r="AT951" s="10" t="e">
        <f t="shared" si="62"/>
        <v>#N/A</v>
      </c>
      <c r="BZ951" s="52"/>
      <c r="CD951" s="10" t="e">
        <f t="shared" si="60"/>
        <v>#N/A</v>
      </c>
    </row>
    <row r="952" spans="1:82" ht="61.5" x14ac:dyDescent="0.85">
      <c r="A952" s="10">
        <v>1</v>
      </c>
      <c r="B952" s="48">
        <f>SUBTOTAL(103,$A$558:A952)</f>
        <v>353</v>
      </c>
      <c r="C952" s="13" t="s">
        <v>62</v>
      </c>
      <c r="D952" s="20">
        <v>2844503.1199999996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55">
        <v>0</v>
      </c>
      <c r="L952" s="20">
        <v>0</v>
      </c>
      <c r="M952" s="20">
        <v>552.78</v>
      </c>
      <c r="N952" s="27">
        <v>2753283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24573.05</v>
      </c>
      <c r="AD952" s="20">
        <v>66647.070000000007</v>
      </c>
      <c r="AE952" s="20">
        <v>0</v>
      </c>
      <c r="AF952" s="22">
        <v>2021</v>
      </c>
      <c r="AG952" s="22">
        <v>2021</v>
      </c>
      <c r="AH952" s="23">
        <v>2021</v>
      </c>
      <c r="AT952" s="10" t="e">
        <f t="shared" si="62"/>
        <v>#N/A</v>
      </c>
      <c r="BZ952" s="52"/>
      <c r="CD952" s="10" t="e">
        <f t="shared" si="60"/>
        <v>#N/A</v>
      </c>
    </row>
    <row r="953" spans="1:82" ht="61.5" x14ac:dyDescent="0.85">
      <c r="A953" s="10">
        <v>1</v>
      </c>
      <c r="B953" s="48">
        <f>SUBTOTAL(103,$A$558:A953)</f>
        <v>354</v>
      </c>
      <c r="C953" s="13" t="s">
        <v>58</v>
      </c>
      <c r="D953" s="20">
        <v>2708720.47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55">
        <v>0</v>
      </c>
      <c r="L953" s="20">
        <v>0</v>
      </c>
      <c r="M953" s="20">
        <v>638</v>
      </c>
      <c r="N953" s="20">
        <v>2684759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0</v>
      </c>
      <c r="U953" s="20">
        <v>0</v>
      </c>
      <c r="V953" s="20">
        <v>0</v>
      </c>
      <c r="W953" s="20">
        <v>0</v>
      </c>
      <c r="X953" s="20">
        <v>0</v>
      </c>
      <c r="Y953" s="20">
        <v>0</v>
      </c>
      <c r="Z953" s="20">
        <v>0</v>
      </c>
      <c r="AA953" s="20">
        <v>0</v>
      </c>
      <c r="AB953" s="20">
        <v>0</v>
      </c>
      <c r="AC953" s="27">
        <v>23961.47</v>
      </c>
      <c r="AD953" s="20">
        <v>0</v>
      </c>
      <c r="AE953" s="20">
        <v>0</v>
      </c>
      <c r="AF953" s="22" t="s">
        <v>265</v>
      </c>
      <c r="AG953" s="22">
        <v>2021</v>
      </c>
      <c r="AH953" s="23">
        <v>2021</v>
      </c>
      <c r="AT953" s="10" t="e">
        <f t="shared" si="62"/>
        <v>#N/A</v>
      </c>
      <c r="BZ953" s="52"/>
      <c r="CD953" s="10" t="e">
        <f t="shared" si="60"/>
        <v>#N/A</v>
      </c>
    </row>
    <row r="954" spans="1:82" ht="61.5" x14ac:dyDescent="0.85">
      <c r="A954" s="10">
        <v>1</v>
      </c>
      <c r="B954" s="48">
        <f>SUBTOTAL(103,$A$558:A954)</f>
        <v>355</v>
      </c>
      <c r="C954" s="13" t="s">
        <v>49</v>
      </c>
      <c r="D954" s="20">
        <v>4298452.99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55">
        <v>0</v>
      </c>
      <c r="L954" s="20">
        <v>0</v>
      </c>
      <c r="M954" s="27">
        <v>913.83</v>
      </c>
      <c r="N954" s="27">
        <v>4239001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0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0</v>
      </c>
      <c r="AA954" s="20">
        <v>0</v>
      </c>
      <c r="AB954" s="20">
        <v>0</v>
      </c>
      <c r="AC954" s="27">
        <v>59451.99</v>
      </c>
      <c r="AD954" s="20">
        <v>0</v>
      </c>
      <c r="AE954" s="20">
        <v>0</v>
      </c>
      <c r="AF954" s="22" t="s">
        <v>265</v>
      </c>
      <c r="AG954" s="22">
        <v>2021</v>
      </c>
      <c r="AH954" s="23">
        <v>2021</v>
      </c>
      <c r="AT954" s="10">
        <v>1</v>
      </c>
      <c r="BZ954" s="52"/>
      <c r="CD954" s="10" t="e">
        <v>#N/A</v>
      </c>
    </row>
    <row r="955" spans="1:82" ht="61.5" x14ac:dyDescent="0.85">
      <c r="B955" s="13" t="s">
        <v>813</v>
      </c>
      <c r="C955" s="13"/>
      <c r="D955" s="183">
        <v>100000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55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0">
        <v>0</v>
      </c>
      <c r="AC955" s="20">
        <v>0</v>
      </c>
      <c r="AD955" s="20">
        <v>100000</v>
      </c>
      <c r="AE955" s="20">
        <v>0</v>
      </c>
      <c r="AF955" s="53" t="s">
        <v>723</v>
      </c>
      <c r="AG955" s="53" t="s">
        <v>723</v>
      </c>
      <c r="AH955" s="64" t="s">
        <v>723</v>
      </c>
      <c r="AT955" s="10" t="e">
        <f t="shared" ref="AT955:AT961" si="63">VLOOKUP(C955,AW:AX,2,FALSE)</f>
        <v>#N/A</v>
      </c>
      <c r="BY955" s="69"/>
      <c r="BZ955" s="52">
        <v>2311215.4500000002</v>
      </c>
      <c r="CD955" s="10" t="e">
        <f>VLOOKUP(C955,CE:CF,2,FALSE)</f>
        <v>#N/A</v>
      </c>
    </row>
    <row r="956" spans="1:82" ht="61.5" x14ac:dyDescent="0.85">
      <c r="A956" s="10">
        <v>1</v>
      </c>
      <c r="B956" s="48">
        <f>SUBTOTAL(103,$A$558:A956)</f>
        <v>356</v>
      </c>
      <c r="C956" s="78" t="s">
        <v>66</v>
      </c>
      <c r="D956" s="20">
        <v>100000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55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0</v>
      </c>
      <c r="AA956" s="20">
        <v>0</v>
      </c>
      <c r="AB956" s="20">
        <v>0</v>
      </c>
      <c r="AC956" s="20">
        <v>0</v>
      </c>
      <c r="AD956" s="20">
        <v>100000</v>
      </c>
      <c r="AE956" s="20">
        <v>0</v>
      </c>
      <c r="AF956" s="22">
        <v>2021</v>
      </c>
      <c r="AG956" s="22" t="s">
        <v>265</v>
      </c>
      <c r="AH956" s="23" t="s">
        <v>265</v>
      </c>
      <c r="AT956" s="10" t="e">
        <f t="shared" si="63"/>
        <v>#N/A</v>
      </c>
      <c r="BZ956" s="52"/>
    </row>
    <row r="957" spans="1:82" ht="61.5" x14ac:dyDescent="0.85">
      <c r="B957" s="13" t="s">
        <v>819</v>
      </c>
      <c r="C957" s="178"/>
      <c r="D957" s="183">
        <v>4904419.7699999996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55">
        <v>0</v>
      </c>
      <c r="L957" s="20">
        <v>0</v>
      </c>
      <c r="M957" s="20">
        <v>1178.23</v>
      </c>
      <c r="N957" s="20">
        <v>4616400.0600000005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0</v>
      </c>
      <c r="U957" s="20">
        <v>0</v>
      </c>
      <c r="V957" s="20">
        <v>0</v>
      </c>
      <c r="W957" s="20">
        <v>0</v>
      </c>
      <c r="X957" s="20">
        <v>0</v>
      </c>
      <c r="Y957" s="20">
        <v>0</v>
      </c>
      <c r="Z957" s="20">
        <v>0</v>
      </c>
      <c r="AA957" s="20">
        <v>0</v>
      </c>
      <c r="AB957" s="20">
        <v>0</v>
      </c>
      <c r="AC957" s="20">
        <v>58166.65</v>
      </c>
      <c r="AD957" s="20">
        <v>229853.06</v>
      </c>
      <c r="AE957" s="20">
        <v>0</v>
      </c>
      <c r="AF957" s="53" t="s">
        <v>723</v>
      </c>
      <c r="AG957" s="53" t="s">
        <v>723</v>
      </c>
      <c r="AH957" s="64" t="s">
        <v>723</v>
      </c>
      <c r="AT957" s="10" t="e">
        <f t="shared" si="63"/>
        <v>#N/A</v>
      </c>
      <c r="BY957" s="69"/>
      <c r="BZ957" s="52">
        <v>6032850.6600000001</v>
      </c>
      <c r="CD957" s="10" t="e">
        <f t="shared" ref="CD957:CD964" si="64">VLOOKUP(C957,CE:CF,2,FALSE)</f>
        <v>#N/A</v>
      </c>
    </row>
    <row r="958" spans="1:82" ht="61.5" x14ac:dyDescent="0.85">
      <c r="A958" s="10">
        <v>1</v>
      </c>
      <c r="B958" s="48">
        <f>SUBTOTAL(103,$A$558:A958)</f>
        <v>357</v>
      </c>
      <c r="C958" s="13" t="s">
        <v>226</v>
      </c>
      <c r="D958" s="20">
        <v>3453753.26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55">
        <v>0</v>
      </c>
      <c r="L958" s="20">
        <v>0</v>
      </c>
      <c r="M958" s="20">
        <v>847.02</v>
      </c>
      <c r="N958" s="20">
        <v>3306825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0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0</v>
      </c>
      <c r="AA958" s="20">
        <v>0</v>
      </c>
      <c r="AB958" s="20">
        <v>0</v>
      </c>
      <c r="AC958" s="20">
        <v>41666</v>
      </c>
      <c r="AD958" s="20">
        <v>105262.26</v>
      </c>
      <c r="AE958" s="20">
        <v>0</v>
      </c>
      <c r="AF958" s="22">
        <v>2021</v>
      </c>
      <c r="AG958" s="22">
        <v>2021</v>
      </c>
      <c r="AH958" s="23">
        <v>2021</v>
      </c>
      <c r="AT958" s="10" t="e">
        <f t="shared" si="63"/>
        <v>#N/A</v>
      </c>
      <c r="BZ958" s="52"/>
      <c r="CD958" s="10" t="e">
        <f t="shared" si="64"/>
        <v>#N/A</v>
      </c>
    </row>
    <row r="959" spans="1:82" ht="61.5" x14ac:dyDescent="0.85">
      <c r="A959" s="10">
        <v>1</v>
      </c>
      <c r="B959" s="48">
        <f>SUBTOTAL(103,$A$558:A959)</f>
        <v>358</v>
      </c>
      <c r="C959" s="13" t="s">
        <v>225</v>
      </c>
      <c r="D959" s="20">
        <v>1378909.68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55">
        <v>0</v>
      </c>
      <c r="L959" s="20">
        <v>0</v>
      </c>
      <c r="M959" s="20">
        <v>331.21</v>
      </c>
      <c r="N959" s="27">
        <v>1309575.06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0</v>
      </c>
      <c r="AC959" s="20">
        <v>16500.650000000001</v>
      </c>
      <c r="AD959" s="20">
        <v>52833.97</v>
      </c>
      <c r="AE959" s="20">
        <v>0</v>
      </c>
      <c r="AF959" s="22">
        <v>2021</v>
      </c>
      <c r="AG959" s="22">
        <v>2021</v>
      </c>
      <c r="AH959" s="23">
        <v>2021</v>
      </c>
      <c r="AT959" s="10" t="e">
        <f t="shared" si="63"/>
        <v>#N/A</v>
      </c>
      <c r="BZ959" s="52"/>
      <c r="CD959" s="10" t="e">
        <f t="shared" si="64"/>
        <v>#N/A</v>
      </c>
    </row>
    <row r="960" spans="1:82" ht="61.5" x14ac:dyDescent="0.85">
      <c r="A960" s="10">
        <v>1</v>
      </c>
      <c r="B960" s="48">
        <f>SUBTOTAL(103,$A$558:A960)</f>
        <v>359</v>
      </c>
      <c r="C960" s="13" t="s">
        <v>1859</v>
      </c>
      <c r="D960" s="20">
        <v>71756.83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55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0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0</v>
      </c>
      <c r="AA960" s="20">
        <v>0</v>
      </c>
      <c r="AB960" s="20">
        <v>0</v>
      </c>
      <c r="AC960" s="20">
        <v>0</v>
      </c>
      <c r="AD960" s="27">
        <v>71756.83</v>
      </c>
      <c r="AE960" s="20">
        <v>0</v>
      </c>
      <c r="AF960" s="22">
        <v>2021</v>
      </c>
      <c r="AG960" s="22" t="s">
        <v>265</v>
      </c>
      <c r="AH960" s="23" t="s">
        <v>265</v>
      </c>
      <c r="AT960" s="10" t="e">
        <f t="shared" si="63"/>
        <v>#N/A</v>
      </c>
      <c r="BZ960" s="52"/>
      <c r="CD960" s="10" t="e">
        <f t="shared" si="64"/>
        <v>#N/A</v>
      </c>
    </row>
    <row r="961" spans="1:82" ht="61.5" x14ac:dyDescent="0.85">
      <c r="B961" s="13" t="s">
        <v>1255</v>
      </c>
      <c r="C961" s="178"/>
      <c r="D961" s="183">
        <v>3567998.53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55">
        <v>0</v>
      </c>
      <c r="L961" s="20">
        <v>0</v>
      </c>
      <c r="M961" s="20">
        <v>770</v>
      </c>
      <c r="N961" s="20">
        <v>3532234.65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35763.879999999997</v>
      </c>
      <c r="AD961" s="20">
        <v>0</v>
      </c>
      <c r="AE961" s="20">
        <v>0</v>
      </c>
      <c r="AF961" s="53" t="s">
        <v>723</v>
      </c>
      <c r="AG961" s="53" t="s">
        <v>723</v>
      </c>
      <c r="AH961" s="64" t="s">
        <v>723</v>
      </c>
      <c r="AT961" s="10" t="e">
        <f t="shared" si="63"/>
        <v>#N/A</v>
      </c>
      <c r="BY961" s="69"/>
      <c r="BZ961" s="52">
        <v>1799918.22</v>
      </c>
      <c r="CD961" s="10" t="e">
        <f t="shared" si="64"/>
        <v>#N/A</v>
      </c>
    </row>
    <row r="962" spans="1:82" ht="61.5" x14ac:dyDescent="0.85">
      <c r="A962" s="10">
        <v>1</v>
      </c>
      <c r="B962" s="48">
        <f>SUBTOTAL(103,$A$558:A962)</f>
        <v>360</v>
      </c>
      <c r="C962" s="13" t="s">
        <v>1256</v>
      </c>
      <c r="D962" s="20">
        <v>3567998.53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55">
        <v>0</v>
      </c>
      <c r="L962" s="20">
        <v>0</v>
      </c>
      <c r="M962" s="27">
        <v>770</v>
      </c>
      <c r="N962" s="27">
        <v>3532234.65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0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0</v>
      </c>
      <c r="AA962" s="20">
        <v>0</v>
      </c>
      <c r="AB962" s="20">
        <v>0</v>
      </c>
      <c r="AC962" s="27">
        <v>35763.879999999997</v>
      </c>
      <c r="AD962" s="20">
        <v>0</v>
      </c>
      <c r="AE962" s="20">
        <v>0</v>
      </c>
      <c r="AF962" s="22" t="s">
        <v>265</v>
      </c>
      <c r="AG962" s="22">
        <v>2021</v>
      </c>
      <c r="AH962" s="23">
        <v>2021</v>
      </c>
      <c r="BZ962" s="52"/>
      <c r="CD962" s="10">
        <f t="shared" si="64"/>
        <v>735</v>
      </c>
    </row>
    <row r="963" spans="1:82" ht="61.5" x14ac:dyDescent="0.85">
      <c r="B963" s="13" t="s">
        <v>821</v>
      </c>
      <c r="C963" s="178"/>
      <c r="D963" s="183">
        <v>3986935.06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55">
        <v>0</v>
      </c>
      <c r="L963" s="20">
        <v>0</v>
      </c>
      <c r="M963" s="20">
        <v>1031.8399999999999</v>
      </c>
      <c r="N963" s="20">
        <v>3839130.52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0</v>
      </c>
      <c r="U963" s="20">
        <v>0</v>
      </c>
      <c r="V963" s="20">
        <v>0</v>
      </c>
      <c r="W963" s="20">
        <v>0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53843.81</v>
      </c>
      <c r="AD963" s="20">
        <v>93960.73</v>
      </c>
      <c r="AE963" s="20">
        <v>0</v>
      </c>
      <c r="AF963" s="53" t="s">
        <v>723</v>
      </c>
      <c r="AG963" s="53" t="s">
        <v>723</v>
      </c>
      <c r="AH963" s="64" t="s">
        <v>723</v>
      </c>
      <c r="AT963" s="10" t="e">
        <f>VLOOKUP(C963,AW:AX,2,FALSE)</f>
        <v>#N/A</v>
      </c>
      <c r="BY963" s="69"/>
      <c r="BZ963" s="52">
        <v>1799918.22</v>
      </c>
      <c r="CD963" s="10" t="e">
        <f t="shared" si="64"/>
        <v>#N/A</v>
      </c>
    </row>
    <row r="964" spans="1:82" ht="61.5" x14ac:dyDescent="0.85">
      <c r="A964" s="10">
        <v>1</v>
      </c>
      <c r="B964" s="48">
        <f>SUBTOTAL(103,$A$558:A964)</f>
        <v>361</v>
      </c>
      <c r="C964" s="13" t="s">
        <v>148</v>
      </c>
      <c r="D964" s="20">
        <v>93960.73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55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0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0</v>
      </c>
      <c r="AA964" s="20">
        <v>0</v>
      </c>
      <c r="AB964" s="20">
        <v>0</v>
      </c>
      <c r="AC964" s="20">
        <v>0</v>
      </c>
      <c r="AD964" s="20">
        <v>93960.73</v>
      </c>
      <c r="AE964" s="20">
        <v>0</v>
      </c>
      <c r="AF964" s="22">
        <v>2021</v>
      </c>
      <c r="AG964" s="22" t="s">
        <v>265</v>
      </c>
      <c r="AH964" s="22" t="s">
        <v>265</v>
      </c>
      <c r="AT964" s="10" t="e">
        <f>VLOOKUP(C964,AW:AX,2,FALSE)</f>
        <v>#N/A</v>
      </c>
      <c r="BZ964" s="52"/>
      <c r="CD964" s="10" t="e">
        <f t="shared" si="64"/>
        <v>#N/A</v>
      </c>
    </row>
    <row r="965" spans="1:82" ht="61.5" x14ac:dyDescent="0.85">
      <c r="A965" s="10">
        <v>1</v>
      </c>
      <c r="B965" s="48">
        <f>SUBTOTAL(103,$A$558:A965)</f>
        <v>362</v>
      </c>
      <c r="C965" s="13" t="s">
        <v>138</v>
      </c>
      <c r="D965" s="20">
        <v>3892974.33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55">
        <v>0</v>
      </c>
      <c r="L965" s="20">
        <v>0</v>
      </c>
      <c r="M965" s="27">
        <v>1031.8399999999999</v>
      </c>
      <c r="N965" s="27">
        <v>3839130.52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</v>
      </c>
      <c r="U965" s="20">
        <v>0</v>
      </c>
      <c r="V965" s="20">
        <v>0</v>
      </c>
      <c r="W965" s="20">
        <v>0</v>
      </c>
      <c r="X965" s="20">
        <v>0</v>
      </c>
      <c r="Y965" s="20">
        <v>0</v>
      </c>
      <c r="Z965" s="20">
        <v>0</v>
      </c>
      <c r="AA965" s="20">
        <v>0</v>
      </c>
      <c r="AB965" s="20">
        <v>0</v>
      </c>
      <c r="AC965" s="27">
        <v>53843.81</v>
      </c>
      <c r="AD965" s="20">
        <v>0</v>
      </c>
      <c r="AE965" s="20">
        <v>0</v>
      </c>
      <c r="AF965" s="22" t="s">
        <v>265</v>
      </c>
      <c r="AG965" s="22">
        <v>2021</v>
      </c>
      <c r="AH965" s="23">
        <v>2021</v>
      </c>
      <c r="AT965" s="10" t="e">
        <v>#N/A</v>
      </c>
      <c r="BZ965" s="52"/>
      <c r="CD965" s="10" t="e">
        <v>#N/A</v>
      </c>
    </row>
    <row r="966" spans="1:82" ht="61.5" x14ac:dyDescent="0.85">
      <c r="B966" s="13" t="s">
        <v>854</v>
      </c>
      <c r="C966" s="13"/>
      <c r="D966" s="183">
        <v>109112.15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55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109112.15</v>
      </c>
      <c r="AE966" s="20">
        <v>0</v>
      </c>
      <c r="AF966" s="53" t="s">
        <v>723</v>
      </c>
      <c r="AG966" s="53" t="s">
        <v>723</v>
      </c>
      <c r="AH966" s="64" t="s">
        <v>723</v>
      </c>
      <c r="AT966" s="10" t="e">
        <f t="shared" ref="AT966:AT973" si="65">VLOOKUP(C966,AW:AX,2,FALSE)</f>
        <v>#N/A</v>
      </c>
      <c r="BY966" s="69"/>
      <c r="BZ966" s="52">
        <v>3974620.0799999996</v>
      </c>
      <c r="CD966" s="10" t="e">
        <f>VLOOKUP(C966,CE:CF,2,FALSE)</f>
        <v>#N/A</v>
      </c>
    </row>
    <row r="967" spans="1:82" ht="61.5" x14ac:dyDescent="0.85">
      <c r="A967" s="10">
        <v>1</v>
      </c>
      <c r="B967" s="48">
        <f>SUBTOTAL(103,$A$558:A967)</f>
        <v>363</v>
      </c>
      <c r="C967" s="78" t="s">
        <v>158</v>
      </c>
      <c r="D967" s="20">
        <v>109112.15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55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109112.15</v>
      </c>
      <c r="AE967" s="20">
        <v>0</v>
      </c>
      <c r="AF967" s="22">
        <v>2021</v>
      </c>
      <c r="AG967" s="22" t="s">
        <v>265</v>
      </c>
      <c r="AH967" s="22" t="s">
        <v>265</v>
      </c>
      <c r="AT967" s="10" t="e">
        <f t="shared" si="65"/>
        <v>#N/A</v>
      </c>
      <c r="BZ967" s="52"/>
    </row>
    <row r="968" spans="1:82" ht="61.5" x14ac:dyDescent="0.85">
      <c r="B968" s="13" t="s">
        <v>849</v>
      </c>
      <c r="C968" s="13"/>
      <c r="D968" s="183">
        <v>3925427.83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55">
        <v>0</v>
      </c>
      <c r="L968" s="20">
        <v>0</v>
      </c>
      <c r="M968" s="20">
        <v>843.09</v>
      </c>
      <c r="N968" s="20">
        <v>3763199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0">
        <v>0</v>
      </c>
      <c r="AC968" s="20">
        <v>56447.99</v>
      </c>
      <c r="AD968" s="20">
        <v>105780.84</v>
      </c>
      <c r="AE968" s="20">
        <v>0</v>
      </c>
      <c r="AF968" s="53" t="s">
        <v>723</v>
      </c>
      <c r="AG968" s="53" t="s">
        <v>723</v>
      </c>
      <c r="AH968" s="64" t="s">
        <v>723</v>
      </c>
      <c r="AT968" s="10" t="e">
        <f t="shared" si="65"/>
        <v>#N/A</v>
      </c>
      <c r="BY968" s="69"/>
      <c r="BZ968" s="52">
        <v>3974620.0799999996</v>
      </c>
      <c r="CD968" s="10" t="e">
        <f>VLOOKUP(C968,CE:CF,2,FALSE)</f>
        <v>#N/A</v>
      </c>
    </row>
    <row r="969" spans="1:82" ht="61.5" x14ac:dyDescent="0.85">
      <c r="A969" s="10">
        <v>1</v>
      </c>
      <c r="B969" s="48">
        <f>SUBTOTAL(103,$A$558:A969)</f>
        <v>364</v>
      </c>
      <c r="C969" s="13" t="s">
        <v>149</v>
      </c>
      <c r="D969" s="20">
        <v>3925427.83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55">
        <v>0</v>
      </c>
      <c r="L969" s="20">
        <v>0</v>
      </c>
      <c r="M969" s="20">
        <v>843.09</v>
      </c>
      <c r="N969" s="20">
        <v>3763199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0</v>
      </c>
      <c r="U969" s="20">
        <v>0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56447.99</v>
      </c>
      <c r="AD969" s="20">
        <v>105780.84</v>
      </c>
      <c r="AE969" s="20">
        <v>0</v>
      </c>
      <c r="AF969" s="22">
        <v>2021</v>
      </c>
      <c r="AG969" s="22">
        <v>2021</v>
      </c>
      <c r="AH969" s="23">
        <v>2021</v>
      </c>
      <c r="AT969" s="10" t="e">
        <f t="shared" si="65"/>
        <v>#N/A</v>
      </c>
      <c r="BZ969" s="52"/>
      <c r="CD969" s="10" t="e">
        <f>VLOOKUP(C969,CE:CF,2,FALSE)</f>
        <v>#N/A</v>
      </c>
    </row>
    <row r="970" spans="1:82" ht="61.5" x14ac:dyDescent="0.85">
      <c r="B970" s="13" t="s">
        <v>850</v>
      </c>
      <c r="C970" s="13"/>
      <c r="D970" s="183">
        <v>162943.5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55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0">
        <v>0</v>
      </c>
      <c r="AC970" s="20">
        <v>0</v>
      </c>
      <c r="AD970" s="20">
        <v>162943.5</v>
      </c>
      <c r="AE970" s="20">
        <v>0</v>
      </c>
      <c r="AF970" s="53" t="s">
        <v>723</v>
      </c>
      <c r="AG970" s="53" t="s">
        <v>723</v>
      </c>
      <c r="AH970" s="64" t="s">
        <v>723</v>
      </c>
      <c r="AT970" s="10" t="e">
        <f t="shared" si="65"/>
        <v>#N/A</v>
      </c>
      <c r="BY970" s="69"/>
      <c r="BZ970" s="52">
        <v>2957808</v>
      </c>
      <c r="CD970" s="10" t="e">
        <f>VLOOKUP(C970,CE:CF,2,FALSE)</f>
        <v>#N/A</v>
      </c>
    </row>
    <row r="971" spans="1:82" ht="61.5" x14ac:dyDescent="0.85">
      <c r="A971" s="10">
        <v>1</v>
      </c>
      <c r="B971" s="48">
        <f>SUBTOTAL(103,$A$558:A971)</f>
        <v>365</v>
      </c>
      <c r="C971" s="78" t="s">
        <v>163</v>
      </c>
      <c r="D971" s="20">
        <v>90091.78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55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0</v>
      </c>
      <c r="U971" s="20">
        <v>0</v>
      </c>
      <c r="V971" s="20">
        <v>0</v>
      </c>
      <c r="W971" s="20">
        <v>0</v>
      </c>
      <c r="X971" s="20">
        <v>0</v>
      </c>
      <c r="Y971" s="20">
        <v>0</v>
      </c>
      <c r="Z971" s="20">
        <v>0</v>
      </c>
      <c r="AA971" s="20">
        <v>0</v>
      </c>
      <c r="AB971" s="20">
        <v>0</v>
      </c>
      <c r="AC971" s="20">
        <v>0</v>
      </c>
      <c r="AD971" s="20">
        <v>90091.78</v>
      </c>
      <c r="AE971" s="20">
        <v>0</v>
      </c>
      <c r="AF971" s="22">
        <v>2021</v>
      </c>
      <c r="AG971" s="22" t="s">
        <v>265</v>
      </c>
      <c r="AH971" s="22" t="s">
        <v>265</v>
      </c>
      <c r="AT971" s="10" t="e">
        <f t="shared" si="65"/>
        <v>#N/A</v>
      </c>
      <c r="BZ971" s="52"/>
    </row>
    <row r="972" spans="1:82" ht="61.5" x14ac:dyDescent="0.85">
      <c r="A972" s="10">
        <v>1</v>
      </c>
      <c r="B972" s="48">
        <f>SUBTOTAL(103,$A$558:A972)</f>
        <v>366</v>
      </c>
      <c r="C972" s="13" t="s">
        <v>154</v>
      </c>
      <c r="D972" s="20">
        <v>72851.72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55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20">
        <v>0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0</v>
      </c>
      <c r="AA972" s="20">
        <v>0</v>
      </c>
      <c r="AB972" s="20">
        <v>0</v>
      </c>
      <c r="AC972" s="20">
        <v>0</v>
      </c>
      <c r="AD972" s="20">
        <v>72851.72</v>
      </c>
      <c r="AE972" s="20">
        <v>0</v>
      </c>
      <c r="AF972" s="22">
        <v>2021</v>
      </c>
      <c r="AG972" s="22" t="s">
        <v>265</v>
      </c>
      <c r="AH972" s="22" t="s">
        <v>265</v>
      </c>
      <c r="AT972" s="10" t="e">
        <f t="shared" si="65"/>
        <v>#N/A</v>
      </c>
      <c r="BZ972" s="52"/>
      <c r="CD972" s="10" t="e">
        <f>VLOOKUP(C972,CE:CF,2,FALSE)</f>
        <v>#N/A</v>
      </c>
    </row>
    <row r="973" spans="1:82" ht="61.5" x14ac:dyDescent="0.85">
      <c r="B973" s="13" t="s">
        <v>822</v>
      </c>
      <c r="C973" s="13"/>
      <c r="D973" s="183">
        <v>2352260.79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55">
        <v>0</v>
      </c>
      <c r="L973" s="20">
        <v>0</v>
      </c>
      <c r="M973" s="20">
        <v>557.37</v>
      </c>
      <c r="N973" s="20">
        <v>2319726.62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</v>
      </c>
      <c r="U973" s="20">
        <v>0</v>
      </c>
      <c r="V973" s="20">
        <v>0</v>
      </c>
      <c r="W973" s="20">
        <v>0</v>
      </c>
      <c r="X973" s="20">
        <v>0</v>
      </c>
      <c r="Y973" s="20">
        <v>0</v>
      </c>
      <c r="Z973" s="20">
        <v>0</v>
      </c>
      <c r="AA973" s="20">
        <v>0</v>
      </c>
      <c r="AB973" s="20">
        <v>0</v>
      </c>
      <c r="AC973" s="20">
        <v>32534.17</v>
      </c>
      <c r="AD973" s="20">
        <v>0</v>
      </c>
      <c r="AE973" s="20">
        <v>0</v>
      </c>
      <c r="AF973" s="53" t="s">
        <v>723</v>
      </c>
      <c r="AG973" s="53" t="s">
        <v>723</v>
      </c>
      <c r="AH973" s="64" t="s">
        <v>723</v>
      </c>
      <c r="AT973" s="10" t="e">
        <f t="shared" si="65"/>
        <v>#N/A</v>
      </c>
      <c r="BY973" s="69"/>
      <c r="BZ973" s="52">
        <v>2957808</v>
      </c>
      <c r="CD973" s="10" t="e">
        <f>VLOOKUP(C973,CE:CF,2,FALSE)</f>
        <v>#N/A</v>
      </c>
    </row>
    <row r="974" spans="1:82" ht="61.5" x14ac:dyDescent="0.85">
      <c r="A974" s="10">
        <v>1</v>
      </c>
      <c r="B974" s="48">
        <f>SUBTOTAL(103,$A$558:A974)</f>
        <v>367</v>
      </c>
      <c r="C974" s="13" t="s">
        <v>143</v>
      </c>
      <c r="D974" s="20">
        <v>2352260.79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55">
        <v>0</v>
      </c>
      <c r="L974" s="20">
        <v>0</v>
      </c>
      <c r="M974" s="27">
        <v>557.37</v>
      </c>
      <c r="N974" s="27">
        <v>2319726.62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0">
        <v>0</v>
      </c>
      <c r="AC974" s="27">
        <v>32534.17</v>
      </c>
      <c r="AD974" s="20">
        <v>0</v>
      </c>
      <c r="AE974" s="20">
        <v>0</v>
      </c>
      <c r="AF974" s="22" t="s">
        <v>265</v>
      </c>
      <c r="AG974" s="22">
        <v>2021</v>
      </c>
      <c r="AH974" s="23">
        <v>2021</v>
      </c>
      <c r="AT974" s="10" t="e">
        <v>#N/A</v>
      </c>
      <c r="BZ974" s="52"/>
      <c r="CD974" s="10" t="e">
        <v>#N/A</v>
      </c>
    </row>
    <row r="975" spans="1:82" ht="61.5" x14ac:dyDescent="0.85">
      <c r="B975" s="13" t="s">
        <v>823</v>
      </c>
      <c r="C975" s="13"/>
      <c r="D975" s="183">
        <v>2724110.31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55">
        <v>0</v>
      </c>
      <c r="L975" s="20">
        <v>0</v>
      </c>
      <c r="M975" s="20">
        <v>669.62</v>
      </c>
      <c r="N975" s="20">
        <v>2452131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</v>
      </c>
      <c r="U975" s="20">
        <v>0</v>
      </c>
      <c r="V975" s="20">
        <v>0</v>
      </c>
      <c r="W975" s="20">
        <v>0</v>
      </c>
      <c r="X975" s="20">
        <v>0</v>
      </c>
      <c r="Y975" s="20">
        <v>0</v>
      </c>
      <c r="Z975" s="20">
        <v>0</v>
      </c>
      <c r="AA975" s="20">
        <v>0</v>
      </c>
      <c r="AB975" s="20">
        <v>0</v>
      </c>
      <c r="AC975" s="20">
        <v>36781.97</v>
      </c>
      <c r="AD975" s="20">
        <v>235197.34</v>
      </c>
      <c r="AE975" s="20">
        <v>0</v>
      </c>
      <c r="AF975" s="53" t="s">
        <v>723</v>
      </c>
      <c r="AG975" s="53" t="s">
        <v>723</v>
      </c>
      <c r="AH975" s="64" t="s">
        <v>723</v>
      </c>
      <c r="AT975" s="10" t="e">
        <f>VLOOKUP(C975,AW:AX,2,FALSE)</f>
        <v>#N/A</v>
      </c>
      <c r="BY975" s="69"/>
      <c r="BZ975" s="52">
        <v>4651054.3499999996</v>
      </c>
      <c r="CD975" s="10" t="e">
        <f>VLOOKUP(C975,CE:CF,2,FALSE)</f>
        <v>#N/A</v>
      </c>
    </row>
    <row r="976" spans="1:82" ht="61.5" x14ac:dyDescent="0.85">
      <c r="A976" s="10">
        <v>1</v>
      </c>
      <c r="B976" s="48">
        <f>SUBTOTAL(103,$A$558:A976)</f>
        <v>368</v>
      </c>
      <c r="C976" s="13" t="s">
        <v>153</v>
      </c>
      <c r="D976" s="20">
        <v>105919.15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55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0</v>
      </c>
      <c r="AA976" s="20">
        <v>0</v>
      </c>
      <c r="AB976" s="20">
        <v>0</v>
      </c>
      <c r="AC976" s="20">
        <v>0</v>
      </c>
      <c r="AD976" s="20">
        <v>105919.15</v>
      </c>
      <c r="AE976" s="20">
        <v>0</v>
      </c>
      <c r="AF976" s="22">
        <v>2021</v>
      </c>
      <c r="AG976" s="22" t="s">
        <v>265</v>
      </c>
      <c r="AH976" s="22" t="s">
        <v>265</v>
      </c>
      <c r="AT976" s="10" t="e">
        <f>VLOOKUP(C976,AW:AX,2,FALSE)</f>
        <v>#N/A</v>
      </c>
      <c r="BZ976" s="52"/>
      <c r="CD976" s="10" t="e">
        <f>VLOOKUP(C976,CE:CF,2,FALSE)</f>
        <v>#N/A</v>
      </c>
    </row>
    <row r="977" spans="1:82" ht="61.5" x14ac:dyDescent="0.85">
      <c r="A977" s="10">
        <v>1</v>
      </c>
      <c r="B977" s="48">
        <f>SUBTOTAL(103,$A$558:A977)</f>
        <v>369</v>
      </c>
      <c r="C977" s="78" t="s">
        <v>1889</v>
      </c>
      <c r="D977" s="20">
        <v>129278.19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55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0</v>
      </c>
      <c r="U977" s="20">
        <v>0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s="20">
        <v>0</v>
      </c>
      <c r="AD977" s="20">
        <v>129278.19</v>
      </c>
      <c r="AE977" s="20">
        <v>0</v>
      </c>
      <c r="AF977" s="22">
        <v>2021</v>
      </c>
      <c r="AG977" s="22" t="s">
        <v>265</v>
      </c>
      <c r="AH977" s="22" t="s">
        <v>265</v>
      </c>
      <c r="AT977" s="10" t="e">
        <f>VLOOKUP(C977,AW:AX,2,FALSE)</f>
        <v>#N/A</v>
      </c>
      <c r="BZ977" s="52"/>
    </row>
    <row r="978" spans="1:82" ht="61.5" x14ac:dyDescent="0.85">
      <c r="A978" s="10">
        <v>1</v>
      </c>
      <c r="B978" s="48">
        <f>SUBTOTAL(103,$A$558:A978)</f>
        <v>370</v>
      </c>
      <c r="C978" s="13" t="s">
        <v>1262</v>
      </c>
      <c r="D978" s="20">
        <v>2488912.9700000002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55">
        <v>0</v>
      </c>
      <c r="L978" s="20">
        <v>0</v>
      </c>
      <c r="M978" s="27">
        <v>669.62</v>
      </c>
      <c r="N978" s="27">
        <v>2452131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0</v>
      </c>
      <c r="AA978" s="20">
        <v>0</v>
      </c>
      <c r="AB978" s="20">
        <v>0</v>
      </c>
      <c r="AC978" s="20">
        <v>36781.97</v>
      </c>
      <c r="AD978" s="20">
        <v>0</v>
      </c>
      <c r="AE978" s="20">
        <v>0</v>
      </c>
      <c r="AF978" s="22" t="s">
        <v>265</v>
      </c>
      <c r="AG978" s="22">
        <v>2021</v>
      </c>
      <c r="AH978" s="23">
        <v>2021</v>
      </c>
      <c r="BZ978" s="52"/>
      <c r="CD978" s="10" t="e">
        <f>VLOOKUP(C978,CE:CF,2,FALSE)</f>
        <v>#N/A</v>
      </c>
    </row>
    <row r="979" spans="1:82" ht="61.5" x14ac:dyDescent="0.85">
      <c r="B979" s="13" t="s">
        <v>824</v>
      </c>
      <c r="C979" s="13"/>
      <c r="D979" s="183">
        <v>9122302.6199999992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55">
        <v>0</v>
      </c>
      <c r="L979" s="20">
        <v>0</v>
      </c>
      <c r="M979" s="20">
        <v>1468.63</v>
      </c>
      <c r="N979" s="20">
        <v>8607174.9199999999</v>
      </c>
      <c r="O979" s="20">
        <v>0</v>
      </c>
      <c r="P979" s="20">
        <v>0</v>
      </c>
      <c r="Q979" s="20">
        <v>0</v>
      </c>
      <c r="R979" s="20">
        <v>0</v>
      </c>
      <c r="S979" s="20">
        <v>0</v>
      </c>
      <c r="T979" s="20">
        <v>0</v>
      </c>
      <c r="U979" s="20">
        <v>0</v>
      </c>
      <c r="V979" s="20">
        <v>0</v>
      </c>
      <c r="W979" s="20">
        <v>0</v>
      </c>
      <c r="X979" s="20">
        <v>0</v>
      </c>
      <c r="Y979" s="20">
        <v>0</v>
      </c>
      <c r="Z979" s="20">
        <v>0</v>
      </c>
      <c r="AA979" s="20">
        <v>0</v>
      </c>
      <c r="AB979" s="20">
        <v>0</v>
      </c>
      <c r="AC979" s="20">
        <v>129107.62</v>
      </c>
      <c r="AD979" s="20">
        <v>386020.07999999996</v>
      </c>
      <c r="AE979" s="20">
        <v>0</v>
      </c>
      <c r="AF979" s="53" t="s">
        <v>723</v>
      </c>
      <c r="AG979" s="53" t="s">
        <v>723</v>
      </c>
      <c r="AH979" s="64" t="s">
        <v>723</v>
      </c>
      <c r="AT979" s="10" t="e">
        <f>VLOOKUP(C979,AW:AX,2,FALSE)</f>
        <v>#N/A</v>
      </c>
      <c r="BY979" s="69"/>
      <c r="BZ979" s="20">
        <v>3145116.58</v>
      </c>
      <c r="CA979" s="20"/>
      <c r="CB979" s="20">
        <f>BZ979-D979</f>
        <v>-5977186.0399999991</v>
      </c>
      <c r="CD979" s="10" t="e">
        <f>VLOOKUP(C979,CE:CF,2,FALSE)</f>
        <v>#N/A</v>
      </c>
    </row>
    <row r="980" spans="1:82" ht="61.5" x14ac:dyDescent="0.85">
      <c r="A980" s="10">
        <v>1</v>
      </c>
      <c r="B980" s="48">
        <f>SUBTOTAL(103,$A$558:A980)</f>
        <v>371</v>
      </c>
      <c r="C980" s="13" t="s">
        <v>152</v>
      </c>
      <c r="D980" s="20">
        <v>3157276.2600000002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55">
        <v>0</v>
      </c>
      <c r="L980" s="20">
        <v>0</v>
      </c>
      <c r="M980" s="20">
        <v>602.30999999999995</v>
      </c>
      <c r="N980" s="20">
        <v>3031080.25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0</v>
      </c>
      <c r="U980" s="20">
        <v>0</v>
      </c>
      <c r="V980" s="20">
        <v>0</v>
      </c>
      <c r="W980" s="20">
        <v>0</v>
      </c>
      <c r="X980" s="20">
        <v>0</v>
      </c>
      <c r="Y980" s="20">
        <v>0</v>
      </c>
      <c r="Z980" s="20">
        <v>0</v>
      </c>
      <c r="AA980" s="20">
        <v>0</v>
      </c>
      <c r="AB980" s="20">
        <v>0</v>
      </c>
      <c r="AC980" s="20">
        <v>45466.2</v>
      </c>
      <c r="AD980" s="20">
        <v>80729.81</v>
      </c>
      <c r="AE980" s="20">
        <v>0</v>
      </c>
      <c r="AF980" s="22">
        <v>2021</v>
      </c>
      <c r="AG980" s="22">
        <v>2021</v>
      </c>
      <c r="AH980" s="23">
        <v>2021</v>
      </c>
      <c r="AT980" s="10" t="e">
        <f>VLOOKUP(C980,AW:AX,2,FALSE)</f>
        <v>#N/A</v>
      </c>
      <c r="BZ980" s="52"/>
      <c r="CD980" s="10" t="e">
        <f>VLOOKUP(C980,CE:CF,2,FALSE)</f>
        <v>#N/A</v>
      </c>
    </row>
    <row r="981" spans="1:82" ht="61.5" x14ac:dyDescent="0.85">
      <c r="A981" s="10">
        <v>1</v>
      </c>
      <c r="B981" s="48">
        <f>SUBTOTAL(103,$A$558:A981)</f>
        <v>372</v>
      </c>
      <c r="C981" s="13" t="s">
        <v>1220</v>
      </c>
      <c r="D981" s="20">
        <v>23660.13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55">
        <v>0</v>
      </c>
      <c r="L981" s="20">
        <v>0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v>0</v>
      </c>
      <c r="S981" s="20">
        <v>0</v>
      </c>
      <c r="T981" s="20">
        <v>0</v>
      </c>
      <c r="U981" s="20">
        <v>0</v>
      </c>
      <c r="V981" s="20">
        <v>0</v>
      </c>
      <c r="W981" s="20">
        <v>0</v>
      </c>
      <c r="X981" s="20">
        <v>0</v>
      </c>
      <c r="Y981" s="20">
        <v>0</v>
      </c>
      <c r="Z981" s="20">
        <v>0</v>
      </c>
      <c r="AA981" s="20">
        <v>0</v>
      </c>
      <c r="AB981" s="20">
        <v>0</v>
      </c>
      <c r="AC981" s="20">
        <v>0</v>
      </c>
      <c r="AD981" s="79">
        <v>23660.13</v>
      </c>
      <c r="AE981" s="20">
        <v>0</v>
      </c>
      <c r="AF981" s="22">
        <v>2021</v>
      </c>
      <c r="AG981" s="22" t="s">
        <v>265</v>
      </c>
      <c r="AH981" s="22" t="s">
        <v>265</v>
      </c>
      <c r="BZ981" s="52"/>
      <c r="CD981" s="10" t="e">
        <f>VLOOKUP(C981,CE:CF,2,FALSE)</f>
        <v>#N/A</v>
      </c>
    </row>
    <row r="982" spans="1:82" ht="61.5" x14ac:dyDescent="0.85">
      <c r="A982" s="10">
        <v>1</v>
      </c>
      <c r="B982" s="48">
        <f>SUBTOTAL(103,$A$558:A982)</f>
        <v>373</v>
      </c>
      <c r="C982" s="78" t="s">
        <v>160</v>
      </c>
      <c r="D982" s="20">
        <v>5789711.8899999997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55">
        <v>0</v>
      </c>
      <c r="L982" s="20">
        <v>0</v>
      </c>
      <c r="M982" s="20">
        <v>866.32</v>
      </c>
      <c r="N982" s="20">
        <v>5576094.6699999999</v>
      </c>
      <c r="O982" s="20">
        <v>0</v>
      </c>
      <c r="P982" s="20">
        <v>0</v>
      </c>
      <c r="Q982" s="20">
        <v>0</v>
      </c>
      <c r="R982" s="20">
        <v>0</v>
      </c>
      <c r="S982" s="20">
        <v>0</v>
      </c>
      <c r="T982" s="20">
        <v>0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0</v>
      </c>
      <c r="AA982" s="20">
        <v>0</v>
      </c>
      <c r="AB982" s="20">
        <v>0</v>
      </c>
      <c r="AC982" s="20">
        <v>83641.42</v>
      </c>
      <c r="AD982" s="20">
        <v>129975.8</v>
      </c>
      <c r="AE982" s="20">
        <v>0</v>
      </c>
      <c r="AF982" s="22">
        <v>2021</v>
      </c>
      <c r="AG982" s="22">
        <v>2021</v>
      </c>
      <c r="AH982" s="23">
        <v>2021</v>
      </c>
      <c r="AT982" s="10" t="e">
        <f>VLOOKUP(C982,AW:AX,2,FALSE)</f>
        <v>#N/A</v>
      </c>
      <c r="BZ982" s="52"/>
    </row>
    <row r="983" spans="1:82" ht="61.5" x14ac:dyDescent="0.85">
      <c r="A983" s="10">
        <v>1</v>
      </c>
      <c r="B983" s="48">
        <f>SUBTOTAL(103,$A$558:A983)</f>
        <v>374</v>
      </c>
      <c r="C983" s="78" t="s">
        <v>159</v>
      </c>
      <c r="D983" s="20">
        <v>151654.34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55">
        <v>0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v>0</v>
      </c>
      <c r="S983" s="20">
        <v>0</v>
      </c>
      <c r="T983" s="20">
        <v>0</v>
      </c>
      <c r="U983" s="20">
        <v>0</v>
      </c>
      <c r="V983" s="20">
        <v>0</v>
      </c>
      <c r="W983" s="20">
        <v>0</v>
      </c>
      <c r="X983" s="20">
        <v>0</v>
      </c>
      <c r="Y983" s="20">
        <v>0</v>
      </c>
      <c r="Z983" s="20">
        <v>0</v>
      </c>
      <c r="AA983" s="20">
        <v>0</v>
      </c>
      <c r="AB983" s="20">
        <v>0</v>
      </c>
      <c r="AC983" s="20">
        <v>0</v>
      </c>
      <c r="AD983" s="20">
        <v>151654.34</v>
      </c>
      <c r="AE983" s="20">
        <v>0</v>
      </c>
      <c r="AF983" s="22">
        <v>2021</v>
      </c>
      <c r="AG983" s="22" t="s">
        <v>265</v>
      </c>
      <c r="AH983" s="22" t="s">
        <v>265</v>
      </c>
      <c r="AT983" s="10" t="e">
        <f>VLOOKUP(C983,AW:AX,2,FALSE)</f>
        <v>#N/A</v>
      </c>
      <c r="BZ983" s="52"/>
    </row>
    <row r="984" spans="1:82" ht="61.5" x14ac:dyDescent="0.85">
      <c r="B984" s="13" t="s">
        <v>825</v>
      </c>
      <c r="C984" s="13"/>
      <c r="D984" s="183">
        <v>25881885.309999999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57">
        <v>0</v>
      </c>
      <c r="L984" s="20">
        <v>0</v>
      </c>
      <c r="M984" s="20">
        <v>5592.3</v>
      </c>
      <c r="N984" s="20">
        <v>24770670.400000002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0</v>
      </c>
      <c r="AA984" s="20">
        <v>0</v>
      </c>
      <c r="AB984" s="20">
        <v>0</v>
      </c>
      <c r="AC984" s="20">
        <v>309979.58999999997</v>
      </c>
      <c r="AD984" s="20">
        <v>681235.32</v>
      </c>
      <c r="AE984" s="20">
        <v>120000</v>
      </c>
      <c r="AF984" s="53" t="s">
        <v>723</v>
      </c>
      <c r="AG984" s="53" t="s">
        <v>723</v>
      </c>
      <c r="AH984" s="64" t="s">
        <v>723</v>
      </c>
      <c r="AT984" s="10" t="e">
        <f>VLOOKUP(C984,AW:AX,2,FALSE)</f>
        <v>#N/A</v>
      </c>
      <c r="BY984" s="69"/>
      <c r="BZ984" s="52">
        <v>13767321.040000001</v>
      </c>
      <c r="CD984" s="10" t="e">
        <f>VLOOKUP(C984,CE:CF,2,FALSE)</f>
        <v>#N/A</v>
      </c>
    </row>
    <row r="985" spans="1:82" ht="61.5" x14ac:dyDescent="0.85">
      <c r="A985" s="10">
        <v>1</v>
      </c>
      <c r="B985" s="48">
        <f>SUBTOTAL(103,$A$558:A985)</f>
        <v>375</v>
      </c>
      <c r="C985" s="13" t="s">
        <v>145</v>
      </c>
      <c r="D985" s="20">
        <v>3146708.29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55">
        <v>0</v>
      </c>
      <c r="L985" s="20">
        <v>0</v>
      </c>
      <c r="M985" s="20">
        <v>975</v>
      </c>
      <c r="N985" s="27">
        <v>3013810.1</v>
      </c>
      <c r="O985" s="20">
        <v>0</v>
      </c>
      <c r="P985" s="20">
        <v>0</v>
      </c>
      <c r="Q985" s="20">
        <v>0</v>
      </c>
      <c r="R985" s="20">
        <v>0</v>
      </c>
      <c r="S985" s="20">
        <v>0</v>
      </c>
      <c r="T985" s="20">
        <v>0</v>
      </c>
      <c r="U985" s="20">
        <v>0</v>
      </c>
      <c r="V985" s="20">
        <v>0</v>
      </c>
      <c r="W985" s="20">
        <v>0</v>
      </c>
      <c r="X985" s="20">
        <v>0</v>
      </c>
      <c r="Y985" s="20">
        <v>0</v>
      </c>
      <c r="Z985" s="20">
        <v>0</v>
      </c>
      <c r="AA985" s="20">
        <v>0</v>
      </c>
      <c r="AB985" s="20">
        <v>0</v>
      </c>
      <c r="AC985" s="27">
        <v>26898.26</v>
      </c>
      <c r="AD985" s="20">
        <v>105999.93</v>
      </c>
      <c r="AE985" s="20">
        <v>0</v>
      </c>
      <c r="AF985" s="22">
        <v>2021</v>
      </c>
      <c r="AG985" s="22">
        <v>2021</v>
      </c>
      <c r="AH985" s="23">
        <v>2021</v>
      </c>
      <c r="AT985" s="10" t="e">
        <f>VLOOKUP(C985,AW:AX,2,FALSE)</f>
        <v>#N/A</v>
      </c>
      <c r="BZ985" s="52"/>
      <c r="CD985" s="10" t="e">
        <f>VLOOKUP(C985,CE:CF,2,FALSE)</f>
        <v>#N/A</v>
      </c>
    </row>
    <row r="986" spans="1:82" ht="61.5" x14ac:dyDescent="0.85">
      <c r="A986" s="10">
        <v>1</v>
      </c>
      <c r="B986" s="48">
        <f>SUBTOTAL(103,$A$558:A986)</f>
        <v>376</v>
      </c>
      <c r="C986" s="13" t="s">
        <v>156</v>
      </c>
      <c r="D986" s="20">
        <v>7292390.2700000005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55">
        <v>0</v>
      </c>
      <c r="L986" s="20">
        <v>0</v>
      </c>
      <c r="M986" s="20">
        <v>1473.5</v>
      </c>
      <c r="N986" s="20">
        <v>7122895.1500000004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0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0</v>
      </c>
      <c r="AA986" s="20">
        <v>0</v>
      </c>
      <c r="AB986" s="20">
        <v>0</v>
      </c>
      <c r="AC986" s="20">
        <v>63571.839999999997</v>
      </c>
      <c r="AD986" s="20">
        <v>105923.28</v>
      </c>
      <c r="AE986" s="20">
        <v>0</v>
      </c>
      <c r="AF986" s="22">
        <v>2021</v>
      </c>
      <c r="AG986" s="22">
        <v>2021</v>
      </c>
      <c r="AH986" s="23">
        <v>2021</v>
      </c>
      <c r="AT986" s="10" t="e">
        <f>VLOOKUP(C986,AW$986:AX$986,2,FALSE)</f>
        <v>#N/A</v>
      </c>
      <c r="BZ986" s="52"/>
      <c r="CD986" s="10" t="e">
        <f>VLOOKUP(C986,CE:CF,2,FALSE)</f>
        <v>#N/A</v>
      </c>
    </row>
    <row r="987" spans="1:82" ht="61.5" x14ac:dyDescent="0.85">
      <c r="A987" s="10">
        <v>1</v>
      </c>
      <c r="B987" s="48">
        <f>SUBTOTAL(103,$A$558:A987)</f>
        <v>377</v>
      </c>
      <c r="C987" s="78" t="s">
        <v>157</v>
      </c>
      <c r="D987" s="20">
        <v>5016443.46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55">
        <v>0</v>
      </c>
      <c r="L987" s="20">
        <v>0</v>
      </c>
      <c r="M987" s="20">
        <v>805.58</v>
      </c>
      <c r="N987" s="20">
        <v>4856297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0</v>
      </c>
      <c r="W987" s="20">
        <v>0</v>
      </c>
      <c r="X987" s="20">
        <v>0</v>
      </c>
      <c r="Y987" s="20">
        <v>0</v>
      </c>
      <c r="Z987" s="20">
        <v>0</v>
      </c>
      <c r="AA987" s="20">
        <v>0</v>
      </c>
      <c r="AB987" s="20">
        <v>0</v>
      </c>
      <c r="AC987" s="20">
        <v>72844.460000000006</v>
      </c>
      <c r="AD987" s="20">
        <v>87302</v>
      </c>
      <c r="AE987" s="20">
        <v>0</v>
      </c>
      <c r="AF987" s="22">
        <v>2021</v>
      </c>
      <c r="AG987" s="22">
        <v>2021</v>
      </c>
      <c r="AH987" s="23">
        <v>2021</v>
      </c>
      <c r="AT987" s="10" t="e">
        <f>VLOOKUP(C987,AW:AX,2,FALSE)</f>
        <v>#N/A</v>
      </c>
      <c r="BZ987" s="52"/>
    </row>
    <row r="988" spans="1:82" ht="61.5" x14ac:dyDescent="0.85">
      <c r="A988" s="10">
        <v>1</v>
      </c>
      <c r="B988" s="48">
        <f>SUBTOTAL(103,$A$558:A988)</f>
        <v>378</v>
      </c>
      <c r="C988" s="13" t="s">
        <v>1223</v>
      </c>
      <c r="D988" s="20">
        <v>4393642.38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55">
        <v>0</v>
      </c>
      <c r="L988" s="20">
        <v>0</v>
      </c>
      <c r="M988" s="20">
        <v>1105</v>
      </c>
      <c r="N988" s="20">
        <v>4210485.0999999996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0</v>
      </c>
      <c r="AA988" s="20">
        <v>0</v>
      </c>
      <c r="AB988" s="20">
        <v>0</v>
      </c>
      <c r="AC988" s="20">
        <v>63157.279999999999</v>
      </c>
      <c r="AD988" s="27">
        <v>0</v>
      </c>
      <c r="AE988" s="20">
        <v>120000</v>
      </c>
      <c r="AF988" s="22" t="s">
        <v>265</v>
      </c>
      <c r="AG988" s="22">
        <v>2021</v>
      </c>
      <c r="AH988" s="23">
        <v>2021</v>
      </c>
      <c r="BZ988" s="52"/>
      <c r="CD988" s="10">
        <f t="shared" ref="CD988:CD1007" si="66">VLOOKUP(C988,CE:CF,2,FALSE)</f>
        <v>1105</v>
      </c>
    </row>
    <row r="989" spans="1:82" ht="61.5" x14ac:dyDescent="0.85">
      <c r="A989" s="10">
        <v>1</v>
      </c>
      <c r="B989" s="48">
        <f>SUBTOTAL(103,$A$558:A989)</f>
        <v>379</v>
      </c>
      <c r="C989" s="78" t="s">
        <v>1894</v>
      </c>
      <c r="D989" s="20">
        <v>5782418.7699999996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55">
        <v>0</v>
      </c>
      <c r="L989" s="20">
        <v>0</v>
      </c>
      <c r="M989" s="20">
        <v>1233.22</v>
      </c>
      <c r="N989" s="27">
        <v>5567183.0499999998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83507.75</v>
      </c>
      <c r="AD989" s="79">
        <v>131727.97</v>
      </c>
      <c r="AE989" s="20">
        <v>0</v>
      </c>
      <c r="AF989" s="22">
        <v>2021</v>
      </c>
      <c r="AG989" s="22">
        <v>2021</v>
      </c>
      <c r="AH989" s="23">
        <v>2021</v>
      </c>
      <c r="AT989" s="10" t="e">
        <f t="shared" ref="AT989:AT994" si="67">VLOOKUP(C989,AW:AX,2,FALSE)</f>
        <v>#N/A</v>
      </c>
      <c r="BZ989" s="52"/>
      <c r="CD989" s="10" t="e">
        <f t="shared" si="66"/>
        <v>#N/A</v>
      </c>
    </row>
    <row r="990" spans="1:82" ht="61.5" x14ac:dyDescent="0.85">
      <c r="A990" s="10">
        <v>1</v>
      </c>
      <c r="B990" s="48">
        <f>SUBTOTAL(103,$A$558:A990)</f>
        <v>380</v>
      </c>
      <c r="C990" s="13" t="s">
        <v>2247</v>
      </c>
      <c r="D990" s="20">
        <v>70859.63</v>
      </c>
      <c r="E990" s="24">
        <v>0</v>
      </c>
      <c r="F990" s="24">
        <v>0</v>
      </c>
      <c r="G990" s="24">
        <v>0</v>
      </c>
      <c r="H990" s="24">
        <v>0</v>
      </c>
      <c r="I990" s="24">
        <v>0</v>
      </c>
      <c r="J990" s="24">
        <v>0</v>
      </c>
      <c r="K990" s="55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7">
        <v>70859.63</v>
      </c>
      <c r="AE990" s="20">
        <v>0</v>
      </c>
      <c r="AF990" s="22">
        <v>2021</v>
      </c>
      <c r="AG990" s="22" t="s">
        <v>265</v>
      </c>
      <c r="AH990" s="22" t="s">
        <v>265</v>
      </c>
      <c r="AT990" s="10" t="e">
        <f t="shared" si="67"/>
        <v>#N/A</v>
      </c>
      <c r="BZ990" s="52"/>
      <c r="CD990" s="10" t="e">
        <f t="shared" si="66"/>
        <v>#N/A</v>
      </c>
    </row>
    <row r="991" spans="1:82" ht="61.5" x14ac:dyDescent="0.85">
      <c r="A991" s="10">
        <v>1</v>
      </c>
      <c r="B991" s="48">
        <f>SUBTOTAL(103,$A$558:A991)</f>
        <v>381</v>
      </c>
      <c r="C991" s="13" t="s">
        <v>147</v>
      </c>
      <c r="D991" s="20">
        <v>179422.51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55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0</v>
      </c>
      <c r="AB991" s="20">
        <v>0</v>
      </c>
      <c r="AC991" s="20">
        <v>0</v>
      </c>
      <c r="AD991" s="20">
        <v>179422.51</v>
      </c>
      <c r="AE991" s="20">
        <v>0</v>
      </c>
      <c r="AF991" s="22">
        <v>2021</v>
      </c>
      <c r="AG991" s="22" t="s">
        <v>265</v>
      </c>
      <c r="AH991" s="22" t="s">
        <v>265</v>
      </c>
      <c r="AT991" s="10" t="e">
        <f t="shared" si="67"/>
        <v>#N/A</v>
      </c>
      <c r="BZ991" s="52"/>
      <c r="CD991" s="10" t="e">
        <f t="shared" si="66"/>
        <v>#N/A</v>
      </c>
    </row>
    <row r="992" spans="1:82" ht="61.5" x14ac:dyDescent="0.85">
      <c r="B992" s="13" t="s">
        <v>826</v>
      </c>
      <c r="C992" s="178"/>
      <c r="D992" s="183">
        <v>2069022.06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55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441</v>
      </c>
      <c r="R992" s="20">
        <v>1722150.93</v>
      </c>
      <c r="S992" s="20">
        <v>0</v>
      </c>
      <c r="T992" s="20">
        <v>0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0</v>
      </c>
      <c r="AA992" s="20">
        <v>0</v>
      </c>
      <c r="AB992" s="20">
        <v>0</v>
      </c>
      <c r="AC992" s="20">
        <v>25832.26</v>
      </c>
      <c r="AD992" s="20">
        <v>201038.87</v>
      </c>
      <c r="AE992" s="20">
        <v>120000</v>
      </c>
      <c r="AF992" s="53" t="s">
        <v>723</v>
      </c>
      <c r="AG992" s="53" t="s">
        <v>723</v>
      </c>
      <c r="AH992" s="64" t="s">
        <v>723</v>
      </c>
      <c r="AT992" s="10" t="e">
        <f t="shared" si="67"/>
        <v>#N/A</v>
      </c>
      <c r="BY992" s="69"/>
      <c r="BZ992" s="52">
        <v>9023270.3999999985</v>
      </c>
      <c r="CD992" s="10" t="e">
        <f t="shared" si="66"/>
        <v>#N/A</v>
      </c>
    </row>
    <row r="993" spans="1:82" ht="61.5" x14ac:dyDescent="0.85">
      <c r="A993" s="10">
        <v>1</v>
      </c>
      <c r="B993" s="48">
        <f>SUBTOTAL(103,$A$558:A993)</f>
        <v>382</v>
      </c>
      <c r="C993" s="13" t="s">
        <v>96</v>
      </c>
      <c r="D993" s="20">
        <v>95382.85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55">
        <v>0</v>
      </c>
      <c r="L993" s="20">
        <v>0</v>
      </c>
      <c r="M993" s="20">
        <v>0</v>
      </c>
      <c r="N993" s="19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</v>
      </c>
      <c r="U993" s="20">
        <v>0</v>
      </c>
      <c r="V993" s="20">
        <v>0</v>
      </c>
      <c r="W993" s="20">
        <v>0</v>
      </c>
      <c r="X993" s="20">
        <v>0</v>
      </c>
      <c r="Y993" s="20">
        <v>0</v>
      </c>
      <c r="Z993" s="20">
        <v>0</v>
      </c>
      <c r="AA993" s="20">
        <v>0</v>
      </c>
      <c r="AB993" s="20">
        <v>0</v>
      </c>
      <c r="AC993" s="20">
        <v>0</v>
      </c>
      <c r="AD993" s="27">
        <v>95382.85</v>
      </c>
      <c r="AE993" s="20">
        <v>0</v>
      </c>
      <c r="AF993" s="22">
        <v>2021</v>
      </c>
      <c r="AG993" s="22" t="s">
        <v>265</v>
      </c>
      <c r="AH993" s="22" t="s">
        <v>265</v>
      </c>
      <c r="AT993" s="10" t="e">
        <f t="shared" si="67"/>
        <v>#N/A</v>
      </c>
      <c r="BZ993" s="52"/>
      <c r="CD993" s="10" t="e">
        <f t="shared" si="66"/>
        <v>#N/A</v>
      </c>
    </row>
    <row r="994" spans="1:82" ht="61.5" x14ac:dyDescent="0.85">
      <c r="A994" s="10">
        <v>1</v>
      </c>
      <c r="B994" s="48">
        <f>SUBTOTAL(103,$A$558:A994)</f>
        <v>383</v>
      </c>
      <c r="C994" s="13" t="s">
        <v>95</v>
      </c>
      <c r="D994" s="20">
        <v>105656.02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55">
        <v>0</v>
      </c>
      <c r="L994" s="20">
        <v>0</v>
      </c>
      <c r="M994" s="20">
        <v>0</v>
      </c>
      <c r="N994" s="19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0</v>
      </c>
      <c r="AA994" s="20">
        <v>0</v>
      </c>
      <c r="AB994" s="20">
        <v>0</v>
      </c>
      <c r="AC994" s="20">
        <v>0</v>
      </c>
      <c r="AD994" s="20">
        <v>105656.02</v>
      </c>
      <c r="AE994" s="20">
        <v>0</v>
      </c>
      <c r="AF994" s="22">
        <v>2021</v>
      </c>
      <c r="AG994" s="22" t="s">
        <v>265</v>
      </c>
      <c r="AH994" s="22" t="s">
        <v>265</v>
      </c>
      <c r="AT994" s="10" t="e">
        <f t="shared" si="67"/>
        <v>#N/A</v>
      </c>
      <c r="BZ994" s="52"/>
      <c r="CD994" s="10" t="e">
        <f t="shared" si="66"/>
        <v>#N/A</v>
      </c>
    </row>
    <row r="995" spans="1:82" ht="61.5" x14ac:dyDescent="0.85">
      <c r="A995" s="10">
        <v>1</v>
      </c>
      <c r="B995" s="48">
        <f>SUBTOTAL(103,$A$558:A995)</f>
        <v>384</v>
      </c>
      <c r="C995" s="13" t="s">
        <v>1229</v>
      </c>
      <c r="D995" s="20">
        <v>1867983.19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55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7">
        <v>441</v>
      </c>
      <c r="R995" s="27">
        <v>1722150.93</v>
      </c>
      <c r="S995" s="20">
        <v>0</v>
      </c>
      <c r="T995" s="20">
        <v>0</v>
      </c>
      <c r="U995" s="20">
        <v>0</v>
      </c>
      <c r="V995" s="20">
        <v>0</v>
      </c>
      <c r="W995" s="20">
        <v>0</v>
      </c>
      <c r="X995" s="20">
        <v>0</v>
      </c>
      <c r="Y995" s="20">
        <v>0</v>
      </c>
      <c r="Z995" s="20">
        <v>0</v>
      </c>
      <c r="AA995" s="20">
        <v>0</v>
      </c>
      <c r="AB995" s="20">
        <v>0</v>
      </c>
      <c r="AC995" s="20">
        <v>25832.26</v>
      </c>
      <c r="AD995" s="20">
        <v>0</v>
      </c>
      <c r="AE995" s="20">
        <v>120000</v>
      </c>
      <c r="AF995" s="22" t="s">
        <v>265</v>
      </c>
      <c r="AG995" s="22">
        <v>2021</v>
      </c>
      <c r="AH995" s="23">
        <v>2021</v>
      </c>
      <c r="BZ995" s="52"/>
      <c r="CD995" s="10" t="e">
        <f t="shared" si="66"/>
        <v>#N/A</v>
      </c>
    </row>
    <row r="996" spans="1:82" ht="61.5" x14ac:dyDescent="0.85">
      <c r="B996" s="13" t="s">
        <v>827</v>
      </c>
      <c r="C996" s="13"/>
      <c r="D996" s="183">
        <v>3784795.35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55">
        <v>0</v>
      </c>
      <c r="L996" s="20">
        <v>0</v>
      </c>
      <c r="M996" s="20">
        <v>617.20000000000005</v>
      </c>
      <c r="N996" s="20">
        <v>3746024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0">
        <v>0</v>
      </c>
      <c r="AC996" s="20">
        <v>38771.35</v>
      </c>
      <c r="AD996" s="20">
        <v>0</v>
      </c>
      <c r="AE996" s="20">
        <v>0</v>
      </c>
      <c r="AF996" s="53" t="s">
        <v>723</v>
      </c>
      <c r="AG996" s="53" t="s">
        <v>723</v>
      </c>
      <c r="AH996" s="64" t="s">
        <v>723</v>
      </c>
      <c r="AT996" s="10" t="e">
        <f>VLOOKUP(C996,AW:AX,2,FALSE)</f>
        <v>#N/A</v>
      </c>
      <c r="BY996" s="69"/>
      <c r="BZ996" s="52">
        <v>3080862</v>
      </c>
      <c r="CD996" s="10" t="e">
        <f t="shared" si="66"/>
        <v>#N/A</v>
      </c>
    </row>
    <row r="997" spans="1:82" ht="61.5" x14ac:dyDescent="0.85">
      <c r="A997" s="10">
        <v>1</v>
      </c>
      <c r="B997" s="48">
        <f>SUBTOTAL(103,$A$558:A997)</f>
        <v>385</v>
      </c>
      <c r="C997" s="13" t="s">
        <v>97</v>
      </c>
      <c r="D997" s="20">
        <v>3784795.35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55">
        <v>0</v>
      </c>
      <c r="L997" s="20">
        <v>0</v>
      </c>
      <c r="M997" s="20">
        <v>617.20000000000005</v>
      </c>
      <c r="N997" s="20">
        <v>3746024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0">
        <v>0</v>
      </c>
      <c r="AC997" s="20">
        <v>38771.35</v>
      </c>
      <c r="AD997" s="20">
        <v>0</v>
      </c>
      <c r="AE997" s="20">
        <v>0</v>
      </c>
      <c r="AF997" s="22" t="s">
        <v>265</v>
      </c>
      <c r="AG997" s="22">
        <v>2021</v>
      </c>
      <c r="AH997" s="23">
        <v>2021</v>
      </c>
      <c r="AT997" s="10" t="e">
        <f>VLOOKUP(C997,AW:AX,2,FALSE)</f>
        <v>#N/A</v>
      </c>
      <c r="BZ997" s="52"/>
      <c r="CD997" s="10" t="e">
        <f t="shared" si="66"/>
        <v>#N/A</v>
      </c>
    </row>
    <row r="998" spans="1:82" ht="61.5" x14ac:dyDescent="0.85">
      <c r="B998" s="13" t="s">
        <v>851</v>
      </c>
      <c r="C998" s="13"/>
      <c r="D998" s="183">
        <v>3354785.3899999997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55">
        <v>0</v>
      </c>
      <c r="L998" s="20">
        <v>0</v>
      </c>
      <c r="M998" s="20">
        <v>662.2</v>
      </c>
      <c r="N998" s="20">
        <v>3320419.05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0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0</v>
      </c>
      <c r="AA998" s="20">
        <v>0</v>
      </c>
      <c r="AB998" s="20">
        <v>0</v>
      </c>
      <c r="AC998" s="20">
        <v>34366.339999999997</v>
      </c>
      <c r="AD998" s="20">
        <v>0</v>
      </c>
      <c r="AE998" s="20">
        <v>0</v>
      </c>
      <c r="AF998" s="53" t="s">
        <v>723</v>
      </c>
      <c r="AG998" s="53" t="s">
        <v>723</v>
      </c>
      <c r="AH998" s="64" t="s">
        <v>723</v>
      </c>
      <c r="AT998" s="10" t="e">
        <f>VLOOKUP(C998,AW:AX,2,FALSE)</f>
        <v>#N/A</v>
      </c>
      <c r="BY998" s="69"/>
      <c r="BZ998" s="52">
        <v>3655260</v>
      </c>
      <c r="CD998" s="10" t="e">
        <f t="shared" si="66"/>
        <v>#N/A</v>
      </c>
    </row>
    <row r="999" spans="1:82" ht="61.5" x14ac:dyDescent="0.85">
      <c r="A999" s="10">
        <v>1</v>
      </c>
      <c r="B999" s="48">
        <f>SUBTOTAL(103,$A$558:A999)</f>
        <v>386</v>
      </c>
      <c r="C999" s="13" t="s">
        <v>98</v>
      </c>
      <c r="D999" s="20">
        <v>3354785.3899999997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55">
        <v>0</v>
      </c>
      <c r="L999" s="20">
        <v>0</v>
      </c>
      <c r="M999" s="20">
        <v>662.2</v>
      </c>
      <c r="N999" s="27">
        <v>3320419.05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0</v>
      </c>
      <c r="U999" s="20">
        <v>0</v>
      </c>
      <c r="V999" s="20">
        <v>0</v>
      </c>
      <c r="W999" s="20">
        <v>0</v>
      </c>
      <c r="X999" s="20">
        <v>0</v>
      </c>
      <c r="Y999" s="20">
        <v>0</v>
      </c>
      <c r="Z999" s="20">
        <v>0</v>
      </c>
      <c r="AA999" s="20">
        <v>0</v>
      </c>
      <c r="AB999" s="20">
        <v>0</v>
      </c>
      <c r="AC999" s="27">
        <v>34366.339999999997</v>
      </c>
      <c r="AD999" s="20">
        <v>0</v>
      </c>
      <c r="AE999" s="20">
        <v>0</v>
      </c>
      <c r="AF999" s="22" t="s">
        <v>265</v>
      </c>
      <c r="AG999" s="22">
        <v>2021</v>
      </c>
      <c r="AH999" s="23">
        <v>2021</v>
      </c>
      <c r="AT999" s="10" t="e">
        <f>VLOOKUP(C999,AW:AX,2,FALSE)</f>
        <v>#N/A</v>
      </c>
      <c r="BZ999" s="52"/>
      <c r="CD999" s="10" t="e">
        <f t="shared" si="66"/>
        <v>#N/A</v>
      </c>
    </row>
    <row r="1000" spans="1:82" ht="61.5" x14ac:dyDescent="0.85">
      <c r="B1000" s="13" t="s">
        <v>828</v>
      </c>
      <c r="C1000" s="13"/>
      <c r="D1000" s="183">
        <v>163805.13999999998</v>
      </c>
      <c r="E1000" s="20">
        <v>0</v>
      </c>
      <c r="F1000" s="20">
        <v>0</v>
      </c>
      <c r="G1000" s="20">
        <v>0</v>
      </c>
      <c r="H1000" s="20">
        <v>162755.37</v>
      </c>
      <c r="I1000" s="20">
        <v>0</v>
      </c>
      <c r="J1000" s="20">
        <v>0</v>
      </c>
      <c r="K1000" s="55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0</v>
      </c>
      <c r="AA1000" s="20">
        <v>0</v>
      </c>
      <c r="AB1000" s="20">
        <v>0</v>
      </c>
      <c r="AC1000" s="20">
        <v>1049.77</v>
      </c>
      <c r="AD1000" s="20">
        <v>0</v>
      </c>
      <c r="AE1000" s="20">
        <v>0</v>
      </c>
      <c r="AF1000" s="53" t="s">
        <v>723</v>
      </c>
      <c r="AG1000" s="53" t="s">
        <v>723</v>
      </c>
      <c r="AH1000" s="64" t="s">
        <v>723</v>
      </c>
      <c r="AT1000" s="10" t="e">
        <f>VLOOKUP(C1000,AW:AX,2,FALSE)</f>
        <v>#N/A</v>
      </c>
      <c r="BY1000" s="69"/>
      <c r="BZ1000" s="52">
        <v>3080862</v>
      </c>
      <c r="CD1000" s="10" t="e">
        <f t="shared" si="66"/>
        <v>#N/A</v>
      </c>
    </row>
    <row r="1001" spans="1:82" ht="61.5" x14ac:dyDescent="0.85">
      <c r="A1001" s="10">
        <v>1</v>
      </c>
      <c r="B1001" s="48">
        <f>SUBTOTAL(103,$A$558:A1001)</f>
        <v>387</v>
      </c>
      <c r="C1001" s="13" t="s">
        <v>1569</v>
      </c>
      <c r="D1001" s="20">
        <v>163805.13999999998</v>
      </c>
      <c r="E1001" s="20">
        <v>0</v>
      </c>
      <c r="F1001" s="20">
        <v>0</v>
      </c>
      <c r="G1001" s="20">
        <v>0</v>
      </c>
      <c r="H1001" s="27">
        <v>162755.37</v>
      </c>
      <c r="I1001" s="20">
        <v>0</v>
      </c>
      <c r="J1001" s="20">
        <v>0</v>
      </c>
      <c r="K1001" s="55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0">
        <v>0</v>
      </c>
      <c r="AC1001" s="20">
        <v>1049.77</v>
      </c>
      <c r="AD1001" s="20">
        <v>0</v>
      </c>
      <c r="AE1001" s="20">
        <v>0</v>
      </c>
      <c r="AF1001" s="22" t="s">
        <v>265</v>
      </c>
      <c r="AG1001" s="22">
        <v>2021</v>
      </c>
      <c r="AH1001" s="23">
        <v>2021</v>
      </c>
      <c r="BZ1001" s="52"/>
      <c r="CD1001" s="10" t="e">
        <f t="shared" si="66"/>
        <v>#N/A</v>
      </c>
    </row>
    <row r="1002" spans="1:82" ht="61.5" x14ac:dyDescent="0.85">
      <c r="B1002" s="13" t="s">
        <v>829</v>
      </c>
      <c r="C1002" s="13"/>
      <c r="D1002" s="183">
        <v>2903691.31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55">
        <v>0</v>
      </c>
      <c r="L1002" s="20">
        <v>0</v>
      </c>
      <c r="M1002" s="20">
        <v>657</v>
      </c>
      <c r="N1002" s="20">
        <v>2801221.52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0</v>
      </c>
      <c r="AA1002" s="20">
        <v>0</v>
      </c>
      <c r="AB1002" s="20">
        <v>0</v>
      </c>
      <c r="AC1002" s="20">
        <v>28992.639999999999</v>
      </c>
      <c r="AD1002" s="20">
        <v>73477.149999999994</v>
      </c>
      <c r="AE1002" s="20">
        <v>0</v>
      </c>
      <c r="AF1002" s="53" t="s">
        <v>723</v>
      </c>
      <c r="AG1002" s="53" t="s">
        <v>723</v>
      </c>
      <c r="AH1002" s="64" t="s">
        <v>723</v>
      </c>
      <c r="AT1002" s="10" t="e">
        <f>VLOOKUP(C1002,AW:AX,2,FALSE)</f>
        <v>#N/A</v>
      </c>
      <c r="BY1002" s="69"/>
      <c r="BZ1002" s="52">
        <v>3080862</v>
      </c>
      <c r="CD1002" s="10" t="e">
        <f t="shared" si="66"/>
        <v>#N/A</v>
      </c>
    </row>
    <row r="1003" spans="1:82" ht="61.5" x14ac:dyDescent="0.85">
      <c r="A1003" s="10">
        <v>1</v>
      </c>
      <c r="B1003" s="48">
        <f>SUBTOTAL(103,$A$558:A1003)</f>
        <v>388</v>
      </c>
      <c r="C1003" s="13" t="s">
        <v>99</v>
      </c>
      <c r="D1003" s="20">
        <v>2903691.31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55">
        <v>0</v>
      </c>
      <c r="L1003" s="20">
        <v>0</v>
      </c>
      <c r="M1003" s="20">
        <v>657</v>
      </c>
      <c r="N1003" s="20">
        <v>2801221.52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0</v>
      </c>
      <c r="U1003" s="20">
        <v>0</v>
      </c>
      <c r="V1003" s="20">
        <v>0</v>
      </c>
      <c r="W1003" s="20">
        <v>0</v>
      </c>
      <c r="X1003" s="20">
        <v>0</v>
      </c>
      <c r="Y1003" s="20">
        <v>0</v>
      </c>
      <c r="Z1003" s="20">
        <v>0</v>
      </c>
      <c r="AA1003" s="20">
        <v>0</v>
      </c>
      <c r="AB1003" s="20">
        <v>0</v>
      </c>
      <c r="AC1003" s="27">
        <v>28992.639999999999</v>
      </c>
      <c r="AD1003" s="27">
        <v>73477.149999999994</v>
      </c>
      <c r="AE1003" s="20">
        <v>0</v>
      </c>
      <c r="AF1003" s="22">
        <v>2021</v>
      </c>
      <c r="AG1003" s="22">
        <v>2021</v>
      </c>
      <c r="AH1003" s="23">
        <v>2021</v>
      </c>
      <c r="AT1003" s="10" t="e">
        <f>VLOOKUP(C1003,AW:AX,2,FALSE)</f>
        <v>#N/A</v>
      </c>
      <c r="BZ1003" s="52"/>
      <c r="CD1003" s="10" t="e">
        <f t="shared" si="66"/>
        <v>#N/A</v>
      </c>
    </row>
    <row r="1004" spans="1:82" ht="61.5" x14ac:dyDescent="0.85">
      <c r="B1004" s="13" t="s">
        <v>830</v>
      </c>
      <c r="C1004" s="178"/>
      <c r="D1004" s="183">
        <v>5244253.7</v>
      </c>
      <c r="E1004" s="20">
        <v>0</v>
      </c>
      <c r="F1004" s="20">
        <v>0</v>
      </c>
      <c r="G1004" s="20">
        <v>0</v>
      </c>
      <c r="H1004" s="20">
        <v>0</v>
      </c>
      <c r="I1004" s="20">
        <v>632620</v>
      </c>
      <c r="J1004" s="20">
        <v>0</v>
      </c>
      <c r="K1004" s="55">
        <v>0</v>
      </c>
      <c r="L1004" s="20">
        <v>0</v>
      </c>
      <c r="M1004" s="20">
        <v>586.55999999999995</v>
      </c>
      <c r="N1004" s="20">
        <v>2337142.35</v>
      </c>
      <c r="O1004" s="20">
        <v>0</v>
      </c>
      <c r="P1004" s="20">
        <v>0</v>
      </c>
      <c r="Q1004" s="20">
        <v>623.35</v>
      </c>
      <c r="R1004" s="20">
        <v>1933497.22</v>
      </c>
      <c r="S1004" s="20">
        <v>0</v>
      </c>
      <c r="T1004" s="20">
        <v>0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0</v>
      </c>
      <c r="AA1004" s="20">
        <v>0</v>
      </c>
      <c r="AB1004" s="20">
        <v>0</v>
      </c>
      <c r="AC1004" s="20">
        <v>65940.399999999994</v>
      </c>
      <c r="AD1004" s="20">
        <v>275053.73</v>
      </c>
      <c r="AE1004" s="20">
        <v>0</v>
      </c>
      <c r="AF1004" s="53" t="s">
        <v>723</v>
      </c>
      <c r="AG1004" s="53" t="s">
        <v>723</v>
      </c>
      <c r="AH1004" s="64" t="s">
        <v>723</v>
      </c>
      <c r="AT1004" s="10" t="e">
        <f>VLOOKUP(C1004,AW:AX,2,FALSE)</f>
        <v>#N/A</v>
      </c>
      <c r="BY1004" s="69"/>
      <c r="BZ1004" s="52">
        <v>7774419.2400000002</v>
      </c>
      <c r="CD1004" s="10" t="e">
        <f t="shared" si="66"/>
        <v>#N/A</v>
      </c>
    </row>
    <row r="1005" spans="1:82" ht="61.5" x14ac:dyDescent="0.85">
      <c r="A1005" s="10">
        <v>1</v>
      </c>
      <c r="B1005" s="48">
        <f>SUBTOTAL(103,$A$558:A1005)</f>
        <v>389</v>
      </c>
      <c r="C1005" s="13" t="s">
        <v>187</v>
      </c>
      <c r="D1005" s="20">
        <v>2426773.7500000005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55">
        <v>0</v>
      </c>
      <c r="L1005" s="20">
        <v>0</v>
      </c>
      <c r="M1005" s="20">
        <v>586.55999999999995</v>
      </c>
      <c r="N1005" s="27">
        <v>2337142.35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</v>
      </c>
      <c r="U1005" s="20">
        <v>0</v>
      </c>
      <c r="V1005" s="20">
        <v>0</v>
      </c>
      <c r="W1005" s="20">
        <v>0</v>
      </c>
      <c r="X1005" s="20">
        <v>0</v>
      </c>
      <c r="Y1005" s="20">
        <v>0</v>
      </c>
      <c r="Z1005" s="20">
        <v>0</v>
      </c>
      <c r="AA1005" s="20">
        <v>0</v>
      </c>
      <c r="AB1005" s="20">
        <v>0</v>
      </c>
      <c r="AC1005" s="27">
        <v>30674.99</v>
      </c>
      <c r="AD1005" s="27">
        <v>58956.41</v>
      </c>
      <c r="AE1005" s="20">
        <v>0</v>
      </c>
      <c r="AF1005" s="22">
        <v>2021</v>
      </c>
      <c r="AG1005" s="22">
        <v>2021</v>
      </c>
      <c r="AH1005" s="23">
        <v>2021</v>
      </c>
      <c r="AT1005" s="10" t="e">
        <f>VLOOKUP(C1005,AW:AX,2,FALSE)</f>
        <v>#N/A</v>
      </c>
      <c r="BZ1005" s="52"/>
      <c r="CD1005" s="10" t="e">
        <f t="shared" si="66"/>
        <v>#N/A</v>
      </c>
    </row>
    <row r="1006" spans="1:82" ht="61.5" x14ac:dyDescent="0.85">
      <c r="A1006" s="10">
        <v>1</v>
      </c>
      <c r="B1006" s="48">
        <f>SUBTOTAL(103,$A$558:A1006)</f>
        <v>390</v>
      </c>
      <c r="C1006" s="13" t="s">
        <v>189</v>
      </c>
      <c r="D1006" s="20">
        <v>2029286.8699999999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55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623.35</v>
      </c>
      <c r="R1006" s="27">
        <v>1933497.22</v>
      </c>
      <c r="S1006" s="20">
        <v>0</v>
      </c>
      <c r="T1006" s="20">
        <v>0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0</v>
      </c>
      <c r="AA1006" s="20">
        <v>0</v>
      </c>
      <c r="AB1006" s="20">
        <v>0</v>
      </c>
      <c r="AC1006" s="20">
        <v>29002.469999999998</v>
      </c>
      <c r="AD1006" s="27">
        <v>66787.179999999993</v>
      </c>
      <c r="AE1006" s="20">
        <v>0</v>
      </c>
      <c r="AF1006" s="22">
        <v>2021</v>
      </c>
      <c r="AG1006" s="22">
        <v>2021</v>
      </c>
      <c r="AH1006" s="23">
        <v>2021</v>
      </c>
      <c r="AT1006" s="10" t="e">
        <f>VLOOKUP(C1006,AW:AX,2,FALSE)</f>
        <v>#N/A</v>
      </c>
      <c r="BZ1006" s="52"/>
      <c r="CD1006" s="10" t="e">
        <f t="shared" si="66"/>
        <v>#N/A</v>
      </c>
    </row>
    <row r="1007" spans="1:82" ht="61.5" x14ac:dyDescent="0.85">
      <c r="A1007" s="10">
        <v>1</v>
      </c>
      <c r="B1007" s="48">
        <f>SUBTOTAL(103,$A$558:A1007)</f>
        <v>391</v>
      </c>
      <c r="C1007" s="13" t="s">
        <v>1236</v>
      </c>
      <c r="D1007" s="20">
        <v>638882.93999999994</v>
      </c>
      <c r="E1007" s="20">
        <v>0</v>
      </c>
      <c r="F1007" s="20">
        <v>0</v>
      </c>
      <c r="G1007" s="20">
        <v>0</v>
      </c>
      <c r="H1007" s="20">
        <v>0</v>
      </c>
      <c r="I1007" s="180">
        <v>632620</v>
      </c>
      <c r="J1007" s="20">
        <v>0</v>
      </c>
      <c r="K1007" s="55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20">
        <v>0</v>
      </c>
      <c r="U1007" s="20">
        <v>0</v>
      </c>
      <c r="V1007" s="20">
        <v>0</v>
      </c>
      <c r="W1007" s="20">
        <v>0</v>
      </c>
      <c r="X1007" s="20">
        <v>0</v>
      </c>
      <c r="Y1007" s="20">
        <v>0</v>
      </c>
      <c r="Z1007" s="20">
        <v>0</v>
      </c>
      <c r="AA1007" s="20">
        <v>0</v>
      </c>
      <c r="AB1007" s="20">
        <v>0</v>
      </c>
      <c r="AC1007" s="180">
        <v>6262.94</v>
      </c>
      <c r="AD1007" s="20">
        <v>0</v>
      </c>
      <c r="AE1007" s="20">
        <v>0</v>
      </c>
      <c r="AF1007" s="22" t="s">
        <v>265</v>
      </c>
      <c r="AG1007" s="22">
        <v>2021</v>
      </c>
      <c r="AH1007" s="23">
        <v>2021</v>
      </c>
      <c r="BZ1007" s="52"/>
      <c r="CD1007" s="10" t="e">
        <f t="shared" si="66"/>
        <v>#N/A</v>
      </c>
    </row>
    <row r="1008" spans="1:82" ht="61.5" x14ac:dyDescent="0.85">
      <c r="A1008" s="10">
        <v>1</v>
      </c>
      <c r="B1008" s="48">
        <f>SUBTOTAL(103,$A$558:A1008)</f>
        <v>392</v>
      </c>
      <c r="C1008" s="78" t="s">
        <v>193</v>
      </c>
      <c r="D1008" s="20">
        <v>70476.92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55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20">
        <v>0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0</v>
      </c>
      <c r="AA1008" s="20">
        <v>0</v>
      </c>
      <c r="AB1008" s="20">
        <v>0</v>
      </c>
      <c r="AC1008" s="20">
        <v>0</v>
      </c>
      <c r="AD1008" s="20">
        <v>70476.92</v>
      </c>
      <c r="AE1008" s="20">
        <v>0</v>
      </c>
      <c r="AF1008" s="22">
        <v>2021</v>
      </c>
      <c r="AG1008" s="22" t="s">
        <v>265</v>
      </c>
      <c r="AH1008" s="22" t="s">
        <v>265</v>
      </c>
      <c r="AT1008" s="10" t="e">
        <f t="shared" ref="AT1008:AT1018" si="68">VLOOKUP(C1008,AW:AX,2,FALSE)</f>
        <v>#N/A</v>
      </c>
      <c r="BZ1008" s="52"/>
    </row>
    <row r="1009" spans="1:82" ht="61.5" x14ac:dyDescent="0.85">
      <c r="A1009" s="10">
        <v>1</v>
      </c>
      <c r="B1009" s="48">
        <f>SUBTOTAL(103,$A$558:A1009)</f>
        <v>393</v>
      </c>
      <c r="C1009" s="78" t="s">
        <v>194</v>
      </c>
      <c r="D1009" s="20">
        <v>78833.22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55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0</v>
      </c>
      <c r="T1009" s="20">
        <v>0</v>
      </c>
      <c r="U1009" s="20">
        <v>0</v>
      </c>
      <c r="V1009" s="20">
        <v>0</v>
      </c>
      <c r="W1009" s="20">
        <v>0</v>
      </c>
      <c r="X1009" s="20">
        <v>0</v>
      </c>
      <c r="Y1009" s="20">
        <v>0</v>
      </c>
      <c r="Z1009" s="20">
        <v>0</v>
      </c>
      <c r="AA1009" s="20">
        <v>0</v>
      </c>
      <c r="AB1009" s="20">
        <v>0</v>
      </c>
      <c r="AC1009" s="20">
        <v>0</v>
      </c>
      <c r="AD1009" s="20">
        <v>78833.22</v>
      </c>
      <c r="AE1009" s="20">
        <v>0</v>
      </c>
      <c r="AF1009" s="22">
        <v>2021</v>
      </c>
      <c r="AG1009" s="22" t="s">
        <v>265</v>
      </c>
      <c r="AH1009" s="22" t="s">
        <v>265</v>
      </c>
      <c r="AT1009" s="10" t="e">
        <f t="shared" si="68"/>
        <v>#N/A</v>
      </c>
      <c r="BZ1009" s="52"/>
    </row>
    <row r="1010" spans="1:82" ht="61.5" x14ac:dyDescent="0.85">
      <c r="B1010" s="13" t="s">
        <v>831</v>
      </c>
      <c r="C1010" s="13"/>
      <c r="D1010" s="183">
        <v>100000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55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0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0</v>
      </c>
      <c r="AA1010" s="20">
        <v>0</v>
      </c>
      <c r="AB1010" s="20">
        <v>0</v>
      </c>
      <c r="AC1010" s="20">
        <v>0</v>
      </c>
      <c r="AD1010" s="20">
        <v>100000</v>
      </c>
      <c r="AE1010" s="20">
        <v>0</v>
      </c>
      <c r="AF1010" s="53" t="s">
        <v>723</v>
      </c>
      <c r="AG1010" s="53" t="s">
        <v>723</v>
      </c>
      <c r="AH1010" s="64" t="s">
        <v>723</v>
      </c>
      <c r="AT1010" s="10" t="e">
        <f t="shared" si="68"/>
        <v>#N/A</v>
      </c>
      <c r="BY1010" s="69"/>
      <c r="BZ1010" s="52">
        <v>4275483</v>
      </c>
      <c r="CD1010" s="10" t="e">
        <f t="shared" ref="CD1010:CD1024" si="69">VLOOKUP(C1010,CE:CF,2,FALSE)</f>
        <v>#N/A</v>
      </c>
    </row>
    <row r="1011" spans="1:82" ht="61.5" x14ac:dyDescent="0.85">
      <c r="A1011" s="10">
        <v>1</v>
      </c>
      <c r="B1011" s="48">
        <f>SUBTOTAL(103,$A$558:A1011)</f>
        <v>394</v>
      </c>
      <c r="C1011" s="13" t="s">
        <v>2236</v>
      </c>
      <c r="D1011" s="20">
        <v>100000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55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0</v>
      </c>
      <c r="U1011" s="20">
        <v>0</v>
      </c>
      <c r="V1011" s="20">
        <v>0</v>
      </c>
      <c r="W1011" s="20">
        <v>0</v>
      </c>
      <c r="X1011" s="20">
        <v>0</v>
      </c>
      <c r="Y1011" s="20">
        <v>0</v>
      </c>
      <c r="Z1011" s="20">
        <v>0</v>
      </c>
      <c r="AA1011" s="20">
        <v>0</v>
      </c>
      <c r="AB1011" s="20">
        <v>0</v>
      </c>
      <c r="AC1011" s="20">
        <v>0</v>
      </c>
      <c r="AD1011" s="27">
        <v>100000</v>
      </c>
      <c r="AE1011" s="20">
        <v>0</v>
      </c>
      <c r="AF1011" s="22">
        <v>2021</v>
      </c>
      <c r="AG1011" s="22" t="s">
        <v>265</v>
      </c>
      <c r="AH1011" s="22" t="s">
        <v>265</v>
      </c>
      <c r="AT1011" s="10" t="e">
        <f t="shared" si="68"/>
        <v>#N/A</v>
      </c>
      <c r="BZ1011" s="52"/>
      <c r="CD1011" s="10" t="e">
        <f t="shared" si="69"/>
        <v>#N/A</v>
      </c>
    </row>
    <row r="1012" spans="1:82" ht="61.5" x14ac:dyDescent="0.85">
      <c r="B1012" s="13" t="s">
        <v>832</v>
      </c>
      <c r="C1012" s="13"/>
      <c r="D1012" s="183">
        <v>3897762.39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55">
        <v>0</v>
      </c>
      <c r="L1012" s="20">
        <v>0</v>
      </c>
      <c r="M1012" s="20">
        <v>817.7</v>
      </c>
      <c r="N1012" s="20">
        <v>3772353.64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0</v>
      </c>
      <c r="AA1012" s="20">
        <v>0</v>
      </c>
      <c r="AB1012" s="20">
        <v>0</v>
      </c>
      <c r="AC1012" s="20">
        <v>49512.14</v>
      </c>
      <c r="AD1012" s="20">
        <v>75896.61</v>
      </c>
      <c r="AE1012" s="20">
        <v>0</v>
      </c>
      <c r="AF1012" s="53" t="s">
        <v>723</v>
      </c>
      <c r="AG1012" s="53" t="s">
        <v>723</v>
      </c>
      <c r="AH1012" s="64" t="s">
        <v>723</v>
      </c>
      <c r="AT1012" s="10" t="e">
        <f t="shared" si="68"/>
        <v>#N/A</v>
      </c>
      <c r="BY1012" s="69"/>
      <c r="BZ1012" s="52">
        <v>4275483</v>
      </c>
      <c r="CD1012" s="10" t="e">
        <f t="shared" si="69"/>
        <v>#N/A</v>
      </c>
    </row>
    <row r="1013" spans="1:82" ht="61.5" x14ac:dyDescent="0.85">
      <c r="A1013" s="10">
        <v>1</v>
      </c>
      <c r="B1013" s="48">
        <f>SUBTOTAL(103,$A$558:A1013)</f>
        <v>395</v>
      </c>
      <c r="C1013" s="13" t="s">
        <v>191</v>
      </c>
      <c r="D1013" s="20">
        <v>3897762.39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55">
        <v>0</v>
      </c>
      <c r="L1013" s="20">
        <v>0</v>
      </c>
      <c r="M1013" s="20">
        <v>817.7</v>
      </c>
      <c r="N1013" s="27">
        <v>3772353.64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20">
        <v>0</v>
      </c>
      <c r="U1013" s="20">
        <v>0</v>
      </c>
      <c r="V1013" s="20">
        <v>0</v>
      </c>
      <c r="W1013" s="20">
        <v>0</v>
      </c>
      <c r="X1013" s="20">
        <v>0</v>
      </c>
      <c r="Y1013" s="20">
        <v>0</v>
      </c>
      <c r="Z1013" s="20">
        <v>0</v>
      </c>
      <c r="AA1013" s="20">
        <v>0</v>
      </c>
      <c r="AB1013" s="20">
        <v>0</v>
      </c>
      <c r="AC1013" s="27">
        <v>49512.14</v>
      </c>
      <c r="AD1013" s="27">
        <v>75896.61</v>
      </c>
      <c r="AE1013" s="20">
        <v>0</v>
      </c>
      <c r="AF1013" s="22">
        <v>2021</v>
      </c>
      <c r="AG1013" s="22">
        <v>2021</v>
      </c>
      <c r="AH1013" s="23">
        <v>2021</v>
      </c>
      <c r="AT1013" s="10" t="e">
        <f t="shared" si="68"/>
        <v>#N/A</v>
      </c>
      <c r="BZ1013" s="52"/>
      <c r="CD1013" s="10" t="e">
        <f t="shared" si="69"/>
        <v>#N/A</v>
      </c>
    </row>
    <row r="1014" spans="1:82" ht="61.5" x14ac:dyDescent="0.85">
      <c r="B1014" s="13" t="s">
        <v>833</v>
      </c>
      <c r="C1014" s="13"/>
      <c r="D1014" s="183">
        <v>2763095.9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55">
        <v>0</v>
      </c>
      <c r="L1014" s="20">
        <v>0</v>
      </c>
      <c r="M1014" s="20">
        <v>333.73</v>
      </c>
      <c r="N1014" s="20">
        <v>2629919.35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0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0</v>
      </c>
      <c r="AA1014" s="20">
        <v>0</v>
      </c>
      <c r="AB1014" s="20">
        <v>0</v>
      </c>
      <c r="AC1014" s="20">
        <v>39448.79</v>
      </c>
      <c r="AD1014" s="20">
        <v>93727.76</v>
      </c>
      <c r="AE1014" s="20">
        <v>0</v>
      </c>
      <c r="AF1014" s="53" t="s">
        <v>723</v>
      </c>
      <c r="AG1014" s="53" t="s">
        <v>723</v>
      </c>
      <c r="AH1014" s="64" t="s">
        <v>723</v>
      </c>
      <c r="AT1014" s="10" t="e">
        <f t="shared" si="68"/>
        <v>#N/A</v>
      </c>
      <c r="BY1014" s="69"/>
      <c r="BZ1014" s="52">
        <v>4275483</v>
      </c>
      <c r="CD1014" s="10" t="e">
        <f t="shared" si="69"/>
        <v>#N/A</v>
      </c>
    </row>
    <row r="1015" spans="1:82" ht="61.5" x14ac:dyDescent="0.85">
      <c r="A1015" s="10">
        <v>1</v>
      </c>
      <c r="B1015" s="48">
        <f>SUBTOTAL(103,$A$558:A1015)</f>
        <v>396</v>
      </c>
      <c r="C1015" s="13" t="s">
        <v>766</v>
      </c>
      <c r="D1015" s="20">
        <v>2763095.9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55">
        <v>0</v>
      </c>
      <c r="L1015" s="20">
        <v>0</v>
      </c>
      <c r="M1015" s="20">
        <v>333.73</v>
      </c>
      <c r="N1015" s="20">
        <v>2629919.35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0</v>
      </c>
      <c r="U1015" s="20">
        <v>0</v>
      </c>
      <c r="V1015" s="20">
        <v>0</v>
      </c>
      <c r="W1015" s="20">
        <v>0</v>
      </c>
      <c r="X1015" s="20">
        <v>0</v>
      </c>
      <c r="Y1015" s="20">
        <v>0</v>
      </c>
      <c r="Z1015" s="20">
        <v>0</v>
      </c>
      <c r="AA1015" s="20">
        <v>0</v>
      </c>
      <c r="AB1015" s="20">
        <v>0</v>
      </c>
      <c r="AC1015" s="20">
        <v>39448.79</v>
      </c>
      <c r="AD1015" s="20">
        <v>93727.76</v>
      </c>
      <c r="AE1015" s="20">
        <v>0</v>
      </c>
      <c r="AF1015" s="22">
        <v>2021</v>
      </c>
      <c r="AG1015" s="22">
        <v>2021</v>
      </c>
      <c r="AH1015" s="23">
        <v>2021</v>
      </c>
      <c r="AT1015" s="10" t="e">
        <f t="shared" si="68"/>
        <v>#N/A</v>
      </c>
      <c r="BZ1015" s="52"/>
      <c r="CD1015" s="10" t="e">
        <f t="shared" si="69"/>
        <v>#N/A</v>
      </c>
    </row>
    <row r="1016" spans="1:82" ht="61.5" x14ac:dyDescent="0.85">
      <c r="B1016" s="13" t="s">
        <v>834</v>
      </c>
      <c r="C1016" s="178"/>
      <c r="D1016" s="183">
        <v>6455668.2199999997</v>
      </c>
      <c r="E1016" s="20">
        <v>0</v>
      </c>
      <c r="F1016" s="20">
        <v>0</v>
      </c>
      <c r="G1016" s="20">
        <v>3593450.51</v>
      </c>
      <c r="H1016" s="20">
        <v>0</v>
      </c>
      <c r="I1016" s="20">
        <v>0</v>
      </c>
      <c r="J1016" s="20">
        <v>0</v>
      </c>
      <c r="K1016" s="55">
        <v>0</v>
      </c>
      <c r="L1016" s="20">
        <v>0</v>
      </c>
      <c r="M1016" s="20">
        <v>606.16999999999996</v>
      </c>
      <c r="N1016" s="20">
        <v>2679473.61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0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0</v>
      </c>
      <c r="AA1016" s="20">
        <v>0</v>
      </c>
      <c r="AB1016" s="20">
        <v>0</v>
      </c>
      <c r="AC1016" s="20">
        <v>77158.51999999999</v>
      </c>
      <c r="AD1016" s="20">
        <v>105585.58</v>
      </c>
      <c r="AE1016" s="20">
        <v>0</v>
      </c>
      <c r="AF1016" s="53" t="s">
        <v>723</v>
      </c>
      <c r="AG1016" s="53" t="s">
        <v>723</v>
      </c>
      <c r="AH1016" s="64" t="s">
        <v>723</v>
      </c>
      <c r="AT1016" s="10" t="e">
        <f t="shared" si="68"/>
        <v>#N/A</v>
      </c>
      <c r="BY1016" s="69"/>
      <c r="BZ1016" s="52">
        <v>9113700</v>
      </c>
      <c r="CD1016" s="10" t="e">
        <f t="shared" si="69"/>
        <v>#N/A</v>
      </c>
    </row>
    <row r="1017" spans="1:82" ht="61.5" x14ac:dyDescent="0.85">
      <c r="A1017" s="10">
        <v>1</v>
      </c>
      <c r="B1017" s="48">
        <f>SUBTOTAL(103,$A$558:A1017)</f>
        <v>397</v>
      </c>
      <c r="C1017" s="13" t="s">
        <v>209</v>
      </c>
      <c r="D1017" s="20">
        <v>2703387.9099999997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55">
        <v>0</v>
      </c>
      <c r="L1017" s="20">
        <v>0</v>
      </c>
      <c r="M1017" s="20">
        <v>606.16999999999996</v>
      </c>
      <c r="N1017" s="20">
        <v>2679473.61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20">
        <v>0</v>
      </c>
      <c r="U1017" s="20">
        <v>0</v>
      </c>
      <c r="V1017" s="20">
        <v>0</v>
      </c>
      <c r="W1017" s="20">
        <v>0</v>
      </c>
      <c r="X1017" s="20">
        <v>0</v>
      </c>
      <c r="Y1017" s="20">
        <v>0</v>
      </c>
      <c r="Z1017" s="20">
        <v>0</v>
      </c>
      <c r="AA1017" s="20">
        <v>0</v>
      </c>
      <c r="AB1017" s="20">
        <v>0</v>
      </c>
      <c r="AC1017" s="20">
        <v>23914.3</v>
      </c>
      <c r="AD1017" s="20">
        <v>0</v>
      </c>
      <c r="AE1017" s="20">
        <v>0</v>
      </c>
      <c r="AF1017" s="22" t="s">
        <v>265</v>
      </c>
      <c r="AG1017" s="22">
        <v>2021</v>
      </c>
      <c r="AH1017" s="23">
        <v>2021</v>
      </c>
      <c r="AT1017" s="10" t="e">
        <f t="shared" si="68"/>
        <v>#N/A</v>
      </c>
      <c r="BZ1017" s="52"/>
      <c r="CD1017" s="10" t="e">
        <f t="shared" si="69"/>
        <v>#N/A</v>
      </c>
    </row>
    <row r="1018" spans="1:82" ht="61.5" x14ac:dyDescent="0.85">
      <c r="A1018" s="10">
        <v>1</v>
      </c>
      <c r="B1018" s="48">
        <f>SUBTOTAL(103,$A$558:A1018)</f>
        <v>398</v>
      </c>
      <c r="C1018" s="13" t="s">
        <v>214</v>
      </c>
      <c r="D1018" s="20">
        <v>653859.32000000007</v>
      </c>
      <c r="E1018" s="20">
        <v>0</v>
      </c>
      <c r="F1018" s="20">
        <v>0</v>
      </c>
      <c r="G1018" s="20">
        <v>644196.37000000011</v>
      </c>
      <c r="H1018" s="20">
        <v>0</v>
      </c>
      <c r="I1018" s="20">
        <v>0</v>
      </c>
      <c r="J1018" s="20">
        <v>0</v>
      </c>
      <c r="K1018" s="55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20">
        <v>0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0</v>
      </c>
      <c r="AA1018" s="20">
        <v>0</v>
      </c>
      <c r="AB1018" s="20">
        <v>0</v>
      </c>
      <c r="AC1018" s="20">
        <v>9662.9500000000007</v>
      </c>
      <c r="AD1018" s="20">
        <v>0</v>
      </c>
      <c r="AE1018" s="20">
        <v>0</v>
      </c>
      <c r="AF1018" s="22" t="s">
        <v>265</v>
      </c>
      <c r="AG1018" s="22">
        <v>2021</v>
      </c>
      <c r="AH1018" s="22">
        <v>2021</v>
      </c>
      <c r="AT1018" s="10" t="e">
        <f t="shared" si="68"/>
        <v>#N/A</v>
      </c>
      <c r="BZ1018" s="52"/>
      <c r="CD1018" s="10" t="e">
        <f t="shared" si="69"/>
        <v>#N/A</v>
      </c>
    </row>
    <row r="1019" spans="1:82" ht="61.5" x14ac:dyDescent="0.85">
      <c r="A1019" s="10">
        <v>1</v>
      </c>
      <c r="B1019" s="48">
        <f>SUBTOTAL(103,$A$558:A1019)</f>
        <v>399</v>
      </c>
      <c r="C1019" s="13" t="s">
        <v>1521</v>
      </c>
      <c r="D1019" s="20">
        <v>683859.98</v>
      </c>
      <c r="E1019" s="20">
        <v>0</v>
      </c>
      <c r="F1019" s="20">
        <v>0</v>
      </c>
      <c r="G1019" s="27">
        <v>674401.5</v>
      </c>
      <c r="H1019" s="20">
        <v>0</v>
      </c>
      <c r="I1019" s="20">
        <v>0</v>
      </c>
      <c r="J1019" s="20">
        <v>0</v>
      </c>
      <c r="K1019" s="55">
        <v>0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0</v>
      </c>
      <c r="U1019" s="20">
        <v>0</v>
      </c>
      <c r="V1019" s="20">
        <v>0</v>
      </c>
      <c r="W1019" s="20">
        <v>0</v>
      </c>
      <c r="X1019" s="20">
        <v>0</v>
      </c>
      <c r="Y1019" s="20">
        <v>0</v>
      </c>
      <c r="Z1019" s="20">
        <v>0</v>
      </c>
      <c r="AA1019" s="20">
        <v>0</v>
      </c>
      <c r="AB1019" s="20">
        <v>0</v>
      </c>
      <c r="AC1019" s="27">
        <v>9458.48</v>
      </c>
      <c r="AD1019" s="20">
        <v>0</v>
      </c>
      <c r="AE1019" s="20">
        <v>0</v>
      </c>
      <c r="AF1019" s="22" t="s">
        <v>265</v>
      </c>
      <c r="AG1019" s="22">
        <v>2021</v>
      </c>
      <c r="AH1019" s="22">
        <v>2021</v>
      </c>
      <c r="BZ1019" s="52"/>
      <c r="CD1019" s="10" t="e">
        <f t="shared" si="69"/>
        <v>#N/A</v>
      </c>
    </row>
    <row r="1020" spans="1:82" ht="61.5" x14ac:dyDescent="0.85">
      <c r="A1020" s="10">
        <v>1</v>
      </c>
      <c r="B1020" s="48">
        <f>SUBTOTAL(103,$A$558:A1020)</f>
        <v>400</v>
      </c>
      <c r="C1020" s="13" t="s">
        <v>1522</v>
      </c>
      <c r="D1020" s="20">
        <v>840576.31</v>
      </c>
      <c r="E1020" s="20">
        <v>0</v>
      </c>
      <c r="F1020" s="20">
        <v>0</v>
      </c>
      <c r="G1020" s="27">
        <v>828154</v>
      </c>
      <c r="H1020" s="20">
        <v>0</v>
      </c>
      <c r="I1020" s="20">
        <v>0</v>
      </c>
      <c r="J1020" s="20">
        <v>0</v>
      </c>
      <c r="K1020" s="55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0</v>
      </c>
      <c r="AA1020" s="20">
        <v>0</v>
      </c>
      <c r="AB1020" s="20">
        <v>0</v>
      </c>
      <c r="AC1020" s="20">
        <v>12422.31</v>
      </c>
      <c r="AD1020" s="20">
        <v>0</v>
      </c>
      <c r="AE1020" s="20">
        <v>0</v>
      </c>
      <c r="AF1020" s="22" t="s">
        <v>265</v>
      </c>
      <c r="AG1020" s="22">
        <v>2021</v>
      </c>
      <c r="AH1020" s="22">
        <v>2021</v>
      </c>
      <c r="BZ1020" s="52"/>
      <c r="CD1020" s="10" t="e">
        <f t="shared" si="69"/>
        <v>#N/A</v>
      </c>
    </row>
    <row r="1021" spans="1:82" ht="61.5" x14ac:dyDescent="0.85">
      <c r="A1021" s="10">
        <v>1</v>
      </c>
      <c r="B1021" s="48">
        <f>SUBTOTAL(103,$A$558:A1021)</f>
        <v>401</v>
      </c>
      <c r="C1021" s="13" t="s">
        <v>1240</v>
      </c>
      <c r="D1021" s="20">
        <v>1468399.1199999999</v>
      </c>
      <c r="E1021" s="20">
        <v>0</v>
      </c>
      <c r="F1021" s="20">
        <v>0</v>
      </c>
      <c r="G1021" s="180">
        <v>1446698.64</v>
      </c>
      <c r="H1021" s="20">
        <v>0</v>
      </c>
      <c r="I1021" s="20">
        <v>0</v>
      </c>
      <c r="J1021" s="20">
        <v>0</v>
      </c>
      <c r="K1021" s="55">
        <v>0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0">
        <v>0</v>
      </c>
      <c r="AC1021" s="20">
        <v>21700.48</v>
      </c>
      <c r="AD1021" s="20">
        <v>0</v>
      </c>
      <c r="AE1021" s="20">
        <v>0</v>
      </c>
      <c r="AF1021" s="22" t="s">
        <v>265</v>
      </c>
      <c r="AG1021" s="22">
        <v>2021</v>
      </c>
      <c r="AH1021" s="22">
        <v>2021</v>
      </c>
      <c r="BZ1021" s="52"/>
      <c r="CD1021" s="10" t="e">
        <f t="shared" si="69"/>
        <v>#N/A</v>
      </c>
    </row>
    <row r="1022" spans="1:82" ht="61.5" x14ac:dyDescent="0.85">
      <c r="A1022" s="10">
        <v>1</v>
      </c>
      <c r="B1022" s="48">
        <f>SUBTOTAL(103,$A$558:A1022)</f>
        <v>402</v>
      </c>
      <c r="C1022" s="13" t="s">
        <v>2384</v>
      </c>
      <c r="D1022" s="20">
        <v>105585.58</v>
      </c>
      <c r="E1022" s="24">
        <v>0</v>
      </c>
      <c r="F1022" s="24">
        <v>0</v>
      </c>
      <c r="G1022" s="24">
        <v>0</v>
      </c>
      <c r="H1022" s="24">
        <v>0</v>
      </c>
      <c r="I1022" s="24">
        <v>0</v>
      </c>
      <c r="J1022" s="24">
        <v>0</v>
      </c>
      <c r="K1022" s="55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0</v>
      </c>
      <c r="AA1022" s="20">
        <v>0</v>
      </c>
      <c r="AB1022" s="20">
        <v>0</v>
      </c>
      <c r="AC1022" s="20">
        <v>0</v>
      </c>
      <c r="AD1022" s="20">
        <v>105585.58</v>
      </c>
      <c r="AE1022" s="20">
        <v>0</v>
      </c>
      <c r="AF1022" s="22">
        <v>2021</v>
      </c>
      <c r="AG1022" s="22" t="s">
        <v>265</v>
      </c>
      <c r="AH1022" s="22" t="s">
        <v>265</v>
      </c>
      <c r="AT1022" s="10" t="e">
        <f>VLOOKUP(C1022,AW:AX,2,FALSE)</f>
        <v>#N/A</v>
      </c>
      <c r="BZ1022" s="52"/>
      <c r="CD1022" s="10" t="e">
        <f t="shared" si="69"/>
        <v>#N/A</v>
      </c>
    </row>
    <row r="1023" spans="1:82" ht="61.5" x14ac:dyDescent="0.85">
      <c r="B1023" s="13" t="s">
        <v>835</v>
      </c>
      <c r="C1023" s="13"/>
      <c r="D1023" s="183">
        <v>3502383.27</v>
      </c>
      <c r="E1023" s="20">
        <v>0</v>
      </c>
      <c r="F1023" s="20">
        <v>0</v>
      </c>
      <c r="G1023" s="20">
        <v>0</v>
      </c>
      <c r="H1023" s="20">
        <v>358958.98</v>
      </c>
      <c r="I1023" s="20">
        <v>0</v>
      </c>
      <c r="J1023" s="20">
        <v>0</v>
      </c>
      <c r="K1023" s="55">
        <v>0</v>
      </c>
      <c r="L1023" s="20">
        <v>0</v>
      </c>
      <c r="M1023" s="20">
        <v>653.73</v>
      </c>
      <c r="N1023" s="20">
        <v>3110520.06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0">
        <v>0</v>
      </c>
      <c r="AC1023" s="20">
        <v>32904.230000000003</v>
      </c>
      <c r="AD1023" s="20">
        <v>0</v>
      </c>
      <c r="AE1023" s="20">
        <v>0</v>
      </c>
      <c r="AF1023" s="53" t="s">
        <v>723</v>
      </c>
      <c r="AG1023" s="53" t="s">
        <v>723</v>
      </c>
      <c r="AH1023" s="64" t="s">
        <v>723</v>
      </c>
      <c r="AT1023" s="10" t="e">
        <f>VLOOKUP(C1023,AW:AX,2,FALSE)</f>
        <v>#N/A</v>
      </c>
      <c r="BY1023" s="69"/>
      <c r="BZ1023" s="52">
        <v>3498600</v>
      </c>
      <c r="CD1023" s="10" t="e">
        <f t="shared" si="69"/>
        <v>#N/A</v>
      </c>
    </row>
    <row r="1024" spans="1:82" ht="61.5" x14ac:dyDescent="0.85">
      <c r="A1024" s="10">
        <v>1</v>
      </c>
      <c r="B1024" s="48">
        <f>SUBTOTAL(103,$A$558:A1024)</f>
        <v>403</v>
      </c>
      <c r="C1024" s="13" t="s">
        <v>221</v>
      </c>
      <c r="D1024" s="20">
        <v>3138281.45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55">
        <v>0</v>
      </c>
      <c r="L1024" s="20">
        <v>0</v>
      </c>
      <c r="M1024" s="20">
        <v>653.73</v>
      </c>
      <c r="N1024" s="20">
        <v>3110520.06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0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0">
        <v>0</v>
      </c>
      <c r="AC1024" s="20">
        <v>27761.39</v>
      </c>
      <c r="AD1024" s="20">
        <v>0</v>
      </c>
      <c r="AE1024" s="20">
        <v>0</v>
      </c>
      <c r="AF1024" s="22" t="s">
        <v>265</v>
      </c>
      <c r="AG1024" s="22">
        <v>2021</v>
      </c>
      <c r="AH1024" s="23">
        <v>2021</v>
      </c>
      <c r="AT1024" s="10" t="e">
        <f>VLOOKUP(C1024,AW:AX,2,FALSE)</f>
        <v>#N/A</v>
      </c>
      <c r="BZ1024" s="52"/>
      <c r="CD1024" s="10" t="e">
        <f t="shared" si="69"/>
        <v>#N/A</v>
      </c>
    </row>
    <row r="1025" spans="1:82" ht="61.5" x14ac:dyDescent="0.85">
      <c r="A1025" s="10">
        <v>1</v>
      </c>
      <c r="B1025" s="48">
        <f>SUBTOTAL(103,$A$558:A1025)</f>
        <v>404</v>
      </c>
      <c r="C1025" s="13" t="s">
        <v>216</v>
      </c>
      <c r="D1025" s="20">
        <v>241809.67</v>
      </c>
      <c r="E1025" s="20">
        <v>0</v>
      </c>
      <c r="F1025" s="20">
        <v>0</v>
      </c>
      <c r="G1025" s="20">
        <v>0</v>
      </c>
      <c r="H1025" s="27">
        <v>238465.2</v>
      </c>
      <c r="I1025" s="20">
        <v>0</v>
      </c>
      <c r="J1025" s="20">
        <v>0</v>
      </c>
      <c r="K1025" s="55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0">
        <v>0</v>
      </c>
      <c r="AC1025" s="27">
        <v>3344.47</v>
      </c>
      <c r="AD1025" s="20">
        <v>0</v>
      </c>
      <c r="AE1025" s="20">
        <v>0</v>
      </c>
      <c r="AF1025" s="22" t="s">
        <v>265</v>
      </c>
      <c r="AG1025" s="22">
        <v>2021</v>
      </c>
      <c r="AH1025" s="23">
        <v>2021</v>
      </c>
      <c r="AT1025" s="10" t="e">
        <v>#N/A</v>
      </c>
      <c r="BZ1025" s="52"/>
      <c r="CD1025" s="10" t="e">
        <v>#N/A</v>
      </c>
    </row>
    <row r="1026" spans="1:82" ht="61.5" x14ac:dyDescent="0.85">
      <c r="A1026" s="10">
        <v>1</v>
      </c>
      <c r="B1026" s="48">
        <f>SUBTOTAL(103,$A$558:A1026)</f>
        <v>405</v>
      </c>
      <c r="C1026" s="13" t="s">
        <v>1241</v>
      </c>
      <c r="D1026" s="20">
        <v>122292.15</v>
      </c>
      <c r="E1026" s="20">
        <v>0</v>
      </c>
      <c r="F1026" s="20">
        <v>0</v>
      </c>
      <c r="G1026" s="20">
        <v>0</v>
      </c>
      <c r="H1026" s="27">
        <v>120493.78</v>
      </c>
      <c r="I1026" s="20">
        <v>0</v>
      </c>
      <c r="J1026" s="20">
        <v>0</v>
      </c>
      <c r="K1026" s="55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0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0</v>
      </c>
      <c r="AA1026" s="20">
        <v>0</v>
      </c>
      <c r="AB1026" s="20">
        <v>0</v>
      </c>
      <c r="AC1026" s="27">
        <v>1798.37</v>
      </c>
      <c r="AD1026" s="20">
        <v>0</v>
      </c>
      <c r="AE1026" s="20">
        <v>0</v>
      </c>
      <c r="AF1026" s="22" t="s">
        <v>265</v>
      </c>
      <c r="AG1026" s="22">
        <v>2021</v>
      </c>
      <c r="AH1026" s="23">
        <v>2021</v>
      </c>
      <c r="BZ1026" s="52"/>
      <c r="CD1026" s="10" t="e">
        <v>#N/A</v>
      </c>
    </row>
    <row r="1027" spans="1:82" ht="61.5" x14ac:dyDescent="0.85">
      <c r="B1027" s="13" t="s">
        <v>837</v>
      </c>
      <c r="C1027" s="13"/>
      <c r="D1027" s="183">
        <v>3417127.3200000003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55">
        <v>0</v>
      </c>
      <c r="L1027" s="20">
        <v>0</v>
      </c>
      <c r="M1027" s="20">
        <v>633.4</v>
      </c>
      <c r="N1027" s="20">
        <v>3366627.9000000004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50499.42</v>
      </c>
      <c r="AD1027" s="20">
        <v>0</v>
      </c>
      <c r="AE1027" s="20">
        <v>0</v>
      </c>
      <c r="AF1027" s="53" t="s">
        <v>723</v>
      </c>
      <c r="AG1027" s="53" t="s">
        <v>723</v>
      </c>
      <c r="AH1027" s="64" t="s">
        <v>723</v>
      </c>
      <c r="AT1027" s="10" t="e">
        <f t="shared" ref="AT1027:AT1036" si="70">VLOOKUP(C1027,AW:AX,2,FALSE)</f>
        <v>#N/A</v>
      </c>
      <c r="BY1027" s="69"/>
      <c r="BZ1027" s="52">
        <v>3230340</v>
      </c>
      <c r="CD1027" s="10" t="e">
        <f>VLOOKUP(C1027,CE:CF,2,FALSE)</f>
        <v>#N/A</v>
      </c>
    </row>
    <row r="1028" spans="1:82" ht="61.5" x14ac:dyDescent="0.85">
      <c r="A1028" s="10">
        <v>1</v>
      </c>
      <c r="B1028" s="48">
        <f>SUBTOTAL(103,$A$558:A1028)</f>
        <v>406</v>
      </c>
      <c r="C1028" s="13" t="s">
        <v>215</v>
      </c>
      <c r="D1028" s="20">
        <v>3417127.3200000003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55">
        <v>0</v>
      </c>
      <c r="L1028" s="20">
        <v>0</v>
      </c>
      <c r="M1028" s="20">
        <v>633.4</v>
      </c>
      <c r="N1028" s="20">
        <v>3366627.9000000004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0</v>
      </c>
      <c r="AA1028" s="20">
        <v>0</v>
      </c>
      <c r="AB1028" s="20">
        <v>0</v>
      </c>
      <c r="AC1028" s="20">
        <v>50499.42</v>
      </c>
      <c r="AD1028" s="20">
        <v>0</v>
      </c>
      <c r="AE1028" s="20">
        <v>0</v>
      </c>
      <c r="AF1028" s="22" t="s">
        <v>265</v>
      </c>
      <c r="AG1028" s="22">
        <v>2021</v>
      </c>
      <c r="AH1028" s="23">
        <v>2021</v>
      </c>
      <c r="AT1028" s="10" t="e">
        <f t="shared" si="70"/>
        <v>#N/A</v>
      </c>
      <c r="BZ1028" s="52"/>
      <c r="CD1028" s="10" t="e">
        <f>VLOOKUP(C1028,CE:CF,2,FALSE)</f>
        <v>#N/A</v>
      </c>
    </row>
    <row r="1029" spans="1:82" ht="61.5" x14ac:dyDescent="0.85">
      <c r="B1029" s="13" t="s">
        <v>836</v>
      </c>
      <c r="C1029" s="13"/>
      <c r="D1029" s="183">
        <v>47652.14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55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0">
        <v>0</v>
      </c>
      <c r="AC1029" s="20">
        <v>0</v>
      </c>
      <c r="AD1029" s="20">
        <v>47652.14</v>
      </c>
      <c r="AE1029" s="20">
        <v>0</v>
      </c>
      <c r="AF1029" s="53" t="s">
        <v>723</v>
      </c>
      <c r="AG1029" s="53" t="s">
        <v>723</v>
      </c>
      <c r="AH1029" s="64" t="s">
        <v>723</v>
      </c>
      <c r="AT1029" s="10" t="e">
        <f t="shared" si="70"/>
        <v>#N/A</v>
      </c>
      <c r="BY1029" s="69"/>
      <c r="BZ1029" s="52">
        <v>3230340</v>
      </c>
      <c r="CD1029" s="10" t="e">
        <f>VLOOKUP(C1029,CE:CF,2,FALSE)</f>
        <v>#N/A</v>
      </c>
    </row>
    <row r="1030" spans="1:82" ht="61.5" x14ac:dyDescent="0.85">
      <c r="A1030" s="10">
        <v>1</v>
      </c>
      <c r="B1030" s="48">
        <f>SUBTOTAL(103,$A$558:A1030)</f>
        <v>407</v>
      </c>
      <c r="C1030" s="13" t="s">
        <v>220</v>
      </c>
      <c r="D1030" s="20">
        <v>47652.14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55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0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0</v>
      </c>
      <c r="AA1030" s="20">
        <v>0</v>
      </c>
      <c r="AB1030" s="20">
        <v>0</v>
      </c>
      <c r="AC1030" s="20">
        <v>0</v>
      </c>
      <c r="AD1030" s="27">
        <v>47652.14</v>
      </c>
      <c r="AE1030" s="20">
        <v>0</v>
      </c>
      <c r="AF1030" s="22">
        <v>2021</v>
      </c>
      <c r="AG1030" s="22" t="s">
        <v>265</v>
      </c>
      <c r="AH1030" s="22" t="s">
        <v>265</v>
      </c>
      <c r="AT1030" s="10" t="e">
        <f t="shared" si="70"/>
        <v>#N/A</v>
      </c>
      <c r="BZ1030" s="52"/>
      <c r="CD1030" s="10" t="e">
        <f>VLOOKUP(C1030,CE:CF,2,FALSE)</f>
        <v>#N/A</v>
      </c>
    </row>
    <row r="1031" spans="1:82" ht="61.5" x14ac:dyDescent="0.85">
      <c r="B1031" s="13" t="s">
        <v>727</v>
      </c>
      <c r="C1031" s="175"/>
      <c r="D1031" s="183">
        <v>2235983992.1299996</v>
      </c>
      <c r="E1031" s="20">
        <v>3345891.57</v>
      </c>
      <c r="F1031" s="20">
        <v>6763187.7699999996</v>
      </c>
      <c r="G1031" s="20">
        <v>53567423.230000004</v>
      </c>
      <c r="H1031" s="20">
        <v>6317728.1100000003</v>
      </c>
      <c r="I1031" s="20">
        <v>13774276.16</v>
      </c>
      <c r="J1031" s="20">
        <v>0</v>
      </c>
      <c r="K1031" s="55">
        <v>14</v>
      </c>
      <c r="L1031" s="20">
        <v>31275259.710000001</v>
      </c>
      <c r="M1031" s="20">
        <v>230942.65000000005</v>
      </c>
      <c r="N1031" s="20">
        <v>1740714257.7800002</v>
      </c>
      <c r="O1031" s="20">
        <v>1774</v>
      </c>
      <c r="P1031" s="20">
        <v>10011552.549999999</v>
      </c>
      <c r="Q1031" s="20">
        <v>62275.789999999994</v>
      </c>
      <c r="R1031" s="20">
        <v>260216114.59999999</v>
      </c>
      <c r="S1031" s="20">
        <v>366.46999999999997</v>
      </c>
      <c r="T1031" s="20">
        <v>12806173.859999999</v>
      </c>
      <c r="U1031" s="20">
        <v>17872827.800000001</v>
      </c>
      <c r="V1031" s="20">
        <v>660000</v>
      </c>
      <c r="W1031" s="20">
        <v>0</v>
      </c>
      <c r="X1031" s="20">
        <v>0</v>
      </c>
      <c r="Y1031" s="20">
        <v>0</v>
      </c>
      <c r="Z1031" s="20">
        <v>0</v>
      </c>
      <c r="AA1031" s="20">
        <v>400000</v>
      </c>
      <c r="AB1031" s="20">
        <v>12000000</v>
      </c>
      <c r="AC1031" s="20">
        <v>32058281.570000008</v>
      </c>
      <c r="AD1031" s="20">
        <v>32521017.419999998</v>
      </c>
      <c r="AE1031" s="20">
        <v>1680000</v>
      </c>
      <c r="AF1031" s="53" t="s">
        <v>723</v>
      </c>
      <c r="AG1031" s="53" t="s">
        <v>723</v>
      </c>
      <c r="AH1031" s="64" t="s">
        <v>723</v>
      </c>
      <c r="AT1031" s="10" t="e">
        <f t="shared" si="70"/>
        <v>#N/A</v>
      </c>
      <c r="BY1031" s="69"/>
      <c r="BZ1031" s="52">
        <v>791169161.6500001</v>
      </c>
    </row>
    <row r="1032" spans="1:82" ht="61.5" x14ac:dyDescent="0.85">
      <c r="B1032" s="13" t="s">
        <v>1058</v>
      </c>
      <c r="C1032" s="178"/>
      <c r="D1032" s="183">
        <v>646349527.29999983</v>
      </c>
      <c r="E1032" s="20">
        <v>485344.16</v>
      </c>
      <c r="F1032" s="20">
        <v>0</v>
      </c>
      <c r="G1032" s="20">
        <v>3281633.89</v>
      </c>
      <c r="H1032" s="20">
        <v>742084.4800000001</v>
      </c>
      <c r="I1032" s="20">
        <v>2743586.76</v>
      </c>
      <c r="J1032" s="20">
        <v>0</v>
      </c>
      <c r="K1032" s="55">
        <v>3</v>
      </c>
      <c r="L1032" s="20">
        <v>6300000</v>
      </c>
      <c r="M1032" s="20">
        <v>70034.559999999998</v>
      </c>
      <c r="N1032" s="20">
        <v>496256608.19999993</v>
      </c>
      <c r="O1032" s="20">
        <v>1628</v>
      </c>
      <c r="P1032" s="20">
        <v>9645612.9399999995</v>
      </c>
      <c r="Q1032" s="20">
        <v>18107.25</v>
      </c>
      <c r="R1032" s="20">
        <v>109852089.74999999</v>
      </c>
      <c r="S1032" s="20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0">
        <v>0</v>
      </c>
      <c r="AC1032" s="20">
        <v>9297960.7099999972</v>
      </c>
      <c r="AD1032" s="20">
        <v>7744606.4100000001</v>
      </c>
      <c r="AE1032" s="20">
        <v>0</v>
      </c>
      <c r="AF1032" s="53" t="s">
        <v>723</v>
      </c>
      <c r="AG1032" s="53" t="s">
        <v>723</v>
      </c>
      <c r="AH1032" s="64" t="s">
        <v>723</v>
      </c>
      <c r="AT1032" s="10" t="e">
        <f t="shared" si="70"/>
        <v>#N/A</v>
      </c>
      <c r="BY1032" s="69"/>
      <c r="BZ1032" s="52">
        <v>216853215.33000001</v>
      </c>
    </row>
    <row r="1033" spans="1:82" ht="61.5" x14ac:dyDescent="0.85">
      <c r="A1033" s="10">
        <v>1</v>
      </c>
      <c r="B1033" s="48">
        <f>SUBTOTAL(103,$A$1033:A1033)</f>
        <v>1</v>
      </c>
      <c r="C1033" s="13" t="s">
        <v>1036</v>
      </c>
      <c r="D1033" s="20">
        <v>3471347.1900000004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55">
        <v>0</v>
      </c>
      <c r="L1033" s="20">
        <v>0</v>
      </c>
      <c r="M1033" s="20">
        <v>412</v>
      </c>
      <c r="N1033" s="20">
        <v>3296893.7800000003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20">
        <v>0</v>
      </c>
      <c r="U1033" s="20">
        <v>0</v>
      </c>
      <c r="V1033" s="20">
        <v>0</v>
      </c>
      <c r="W1033" s="20">
        <v>0</v>
      </c>
      <c r="X1033" s="20">
        <v>0</v>
      </c>
      <c r="Y1033" s="20">
        <v>0</v>
      </c>
      <c r="Z1033" s="20">
        <v>0</v>
      </c>
      <c r="AA1033" s="20">
        <v>0</v>
      </c>
      <c r="AB1033" s="20">
        <v>0</v>
      </c>
      <c r="AC1033" s="20">
        <v>49453.41</v>
      </c>
      <c r="AD1033" s="20">
        <v>125000</v>
      </c>
      <c r="AE1033" s="20">
        <v>0</v>
      </c>
      <c r="AF1033" s="22">
        <v>2022</v>
      </c>
      <c r="AG1033" s="22">
        <v>2022</v>
      </c>
      <c r="AH1033" s="23">
        <v>2022</v>
      </c>
      <c r="AT1033" s="10" t="e">
        <f t="shared" si="70"/>
        <v>#N/A</v>
      </c>
      <c r="BZ1033" s="52"/>
    </row>
    <row r="1034" spans="1:82" ht="61.5" x14ac:dyDescent="0.85">
      <c r="A1034" s="10">
        <v>1</v>
      </c>
      <c r="B1034" s="48">
        <f>SUBTOTAL(103,$A$1033:A1034)</f>
        <v>2</v>
      </c>
      <c r="C1034" s="13" t="s">
        <v>556</v>
      </c>
      <c r="D1034" s="20">
        <v>6533179.1100000003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55">
        <v>0</v>
      </c>
      <c r="L1034" s="20">
        <v>0</v>
      </c>
      <c r="M1034" s="20">
        <v>722</v>
      </c>
      <c r="N1034" s="20">
        <v>6338107.5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20">
        <v>0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0</v>
      </c>
      <c r="AA1034" s="20">
        <v>0</v>
      </c>
      <c r="AB1034" s="20">
        <v>0</v>
      </c>
      <c r="AC1034" s="20">
        <v>95071.61</v>
      </c>
      <c r="AD1034" s="20">
        <v>100000</v>
      </c>
      <c r="AE1034" s="20">
        <v>0</v>
      </c>
      <c r="AF1034" s="22">
        <v>2022</v>
      </c>
      <c r="AG1034" s="22">
        <v>2022</v>
      </c>
      <c r="AH1034" s="23">
        <v>2022</v>
      </c>
      <c r="AT1034" s="10" t="e">
        <f t="shared" si="70"/>
        <v>#N/A</v>
      </c>
      <c r="BZ1034" s="52"/>
    </row>
    <row r="1035" spans="1:82" ht="61.5" x14ac:dyDescent="0.85">
      <c r="A1035" s="10">
        <v>1</v>
      </c>
      <c r="B1035" s="48">
        <f>SUBTOTAL(103,$A$1033:A1035)</f>
        <v>3</v>
      </c>
      <c r="C1035" s="13" t="s">
        <v>2790</v>
      </c>
      <c r="D1035" s="20">
        <v>3745156.8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55">
        <v>0</v>
      </c>
      <c r="L1035" s="20">
        <v>0</v>
      </c>
      <c r="M1035" s="20">
        <v>860</v>
      </c>
      <c r="N1035" s="20">
        <v>3542026.4</v>
      </c>
      <c r="O1035" s="20">
        <v>0</v>
      </c>
      <c r="P1035" s="20">
        <v>0</v>
      </c>
      <c r="Q1035" s="20">
        <v>0</v>
      </c>
      <c r="R1035" s="20">
        <v>0</v>
      </c>
      <c r="S1035" s="20">
        <v>0</v>
      </c>
      <c r="T1035" s="20">
        <v>0</v>
      </c>
      <c r="U1035" s="20">
        <v>0</v>
      </c>
      <c r="V1035" s="20">
        <v>0</v>
      </c>
      <c r="W1035" s="20">
        <v>0</v>
      </c>
      <c r="X1035" s="20">
        <v>0</v>
      </c>
      <c r="Y1035" s="20">
        <v>0</v>
      </c>
      <c r="Z1035" s="20">
        <v>0</v>
      </c>
      <c r="AA1035" s="20">
        <v>0</v>
      </c>
      <c r="AB1035" s="20">
        <v>0</v>
      </c>
      <c r="AC1035" s="20">
        <v>53130.400000000001</v>
      </c>
      <c r="AD1035" s="20">
        <v>150000</v>
      </c>
      <c r="AE1035" s="20">
        <v>0</v>
      </c>
      <c r="AF1035" s="22">
        <v>2022</v>
      </c>
      <c r="AG1035" s="22">
        <v>2022</v>
      </c>
      <c r="AH1035" s="23">
        <v>2022</v>
      </c>
      <c r="AT1035" s="10" t="e">
        <f t="shared" si="70"/>
        <v>#N/A</v>
      </c>
      <c r="BZ1035" s="52"/>
    </row>
    <row r="1036" spans="1:82" ht="61.5" x14ac:dyDescent="0.85">
      <c r="A1036" s="10">
        <v>1</v>
      </c>
      <c r="B1036" s="48">
        <f>SUBTOTAL(103,$A$1033:A1036)</f>
        <v>4</v>
      </c>
      <c r="C1036" s="13" t="s">
        <v>557</v>
      </c>
      <c r="D1036" s="20">
        <v>5365629.82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55">
        <v>0</v>
      </c>
      <c r="L1036" s="20">
        <v>0</v>
      </c>
      <c r="M1036" s="20">
        <v>593</v>
      </c>
      <c r="N1036" s="20">
        <v>5187812.63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20">
        <v>0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0</v>
      </c>
      <c r="AA1036" s="20">
        <v>0</v>
      </c>
      <c r="AB1036" s="20">
        <v>0</v>
      </c>
      <c r="AC1036" s="20">
        <v>77817.19</v>
      </c>
      <c r="AD1036" s="20">
        <v>100000</v>
      </c>
      <c r="AE1036" s="20">
        <v>0</v>
      </c>
      <c r="AF1036" s="22">
        <v>2022</v>
      </c>
      <c r="AG1036" s="22">
        <v>2022</v>
      </c>
      <c r="AH1036" s="23">
        <v>2022</v>
      </c>
      <c r="AT1036" s="10" t="e">
        <f t="shared" si="70"/>
        <v>#N/A</v>
      </c>
      <c r="BZ1036" s="52"/>
    </row>
    <row r="1037" spans="1:82" ht="61.5" x14ac:dyDescent="0.85">
      <c r="A1037" s="10">
        <v>1</v>
      </c>
      <c r="B1037" s="48">
        <f>SUBTOTAL(103,$A$1033:A1037)</f>
        <v>5</v>
      </c>
      <c r="C1037" s="13" t="s">
        <v>1589</v>
      </c>
      <c r="D1037" s="20">
        <v>5057905.66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55">
        <v>0</v>
      </c>
      <c r="L1037" s="20">
        <v>0</v>
      </c>
      <c r="M1037" s="20">
        <v>559</v>
      </c>
      <c r="N1037" s="20">
        <v>4884636.12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20">
        <v>0</v>
      </c>
      <c r="U1037" s="20">
        <v>0</v>
      </c>
      <c r="V1037" s="20">
        <v>0</v>
      </c>
      <c r="W1037" s="20">
        <v>0</v>
      </c>
      <c r="X1037" s="20">
        <v>0</v>
      </c>
      <c r="Y1037" s="20">
        <v>0</v>
      </c>
      <c r="Z1037" s="20">
        <v>0</v>
      </c>
      <c r="AA1037" s="20">
        <v>0</v>
      </c>
      <c r="AB1037" s="20">
        <v>0</v>
      </c>
      <c r="AC1037" s="20">
        <v>73269.539999999994</v>
      </c>
      <c r="AD1037" s="20">
        <v>100000</v>
      </c>
      <c r="AE1037" s="20">
        <v>0</v>
      </c>
      <c r="AF1037" s="22">
        <v>2022</v>
      </c>
      <c r="AG1037" s="22">
        <v>2022</v>
      </c>
      <c r="AH1037" s="23">
        <v>2022</v>
      </c>
      <c r="BZ1037" s="52"/>
    </row>
    <row r="1038" spans="1:82" ht="61.5" x14ac:dyDescent="0.85">
      <c r="A1038" s="10">
        <v>1</v>
      </c>
      <c r="B1038" s="48">
        <f>SUBTOTAL(103,$A$1033:A1038)</f>
        <v>6</v>
      </c>
      <c r="C1038" s="13" t="s">
        <v>558</v>
      </c>
      <c r="D1038" s="20">
        <v>7184835.8199999994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55">
        <v>0</v>
      </c>
      <c r="L1038" s="20">
        <v>0</v>
      </c>
      <c r="M1038" s="20">
        <v>794</v>
      </c>
      <c r="N1038" s="20">
        <v>6980133.8099999996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0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0</v>
      </c>
      <c r="AA1038" s="20">
        <v>0</v>
      </c>
      <c r="AB1038" s="20">
        <v>0</v>
      </c>
      <c r="AC1038" s="20">
        <v>104702.01</v>
      </c>
      <c r="AD1038" s="20">
        <v>100000</v>
      </c>
      <c r="AE1038" s="20">
        <v>0</v>
      </c>
      <c r="AF1038" s="22">
        <v>2022</v>
      </c>
      <c r="AG1038" s="22">
        <v>2022</v>
      </c>
      <c r="AH1038" s="23">
        <v>2022</v>
      </c>
      <c r="AT1038" s="10" t="e">
        <f>VLOOKUP(C1038,AW:AX,2,FALSE)</f>
        <v>#N/A</v>
      </c>
      <c r="BZ1038" s="52"/>
    </row>
    <row r="1039" spans="1:82" ht="61.5" x14ac:dyDescent="0.85">
      <c r="A1039" s="10">
        <v>1</v>
      </c>
      <c r="B1039" s="48">
        <f>SUBTOTAL(103,$A$1033:A1039)</f>
        <v>7</v>
      </c>
      <c r="C1039" s="13" t="s">
        <v>1590</v>
      </c>
      <c r="D1039" s="20">
        <v>12108466.77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55">
        <v>0</v>
      </c>
      <c r="L1039" s="20">
        <v>0</v>
      </c>
      <c r="M1039" s="20">
        <v>1338</v>
      </c>
      <c r="N1039" s="20">
        <v>11831001.74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0</v>
      </c>
      <c r="U1039" s="20">
        <v>0</v>
      </c>
      <c r="V1039" s="20">
        <v>0</v>
      </c>
      <c r="W1039" s="20">
        <v>0</v>
      </c>
      <c r="X1039" s="20">
        <v>0</v>
      </c>
      <c r="Y1039" s="20">
        <v>0</v>
      </c>
      <c r="Z1039" s="20">
        <v>0</v>
      </c>
      <c r="AA1039" s="20">
        <v>0</v>
      </c>
      <c r="AB1039" s="20">
        <v>0</v>
      </c>
      <c r="AC1039" s="20">
        <v>177465.03</v>
      </c>
      <c r="AD1039" s="20">
        <v>100000</v>
      </c>
      <c r="AE1039" s="20">
        <v>0</v>
      </c>
      <c r="AF1039" s="22">
        <v>2022</v>
      </c>
      <c r="AG1039" s="22">
        <v>2022</v>
      </c>
      <c r="AH1039" s="23">
        <v>2022</v>
      </c>
      <c r="BZ1039" s="52"/>
    </row>
    <row r="1040" spans="1:82" ht="61.5" x14ac:dyDescent="0.85">
      <c r="A1040" s="10">
        <v>1</v>
      </c>
      <c r="B1040" s="48">
        <f>SUBTOTAL(103,$A$1033:A1040)</f>
        <v>8</v>
      </c>
      <c r="C1040" s="13" t="s">
        <v>560</v>
      </c>
      <c r="D1040" s="20">
        <v>10676335.169999998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55">
        <v>0</v>
      </c>
      <c r="L1040" s="20">
        <v>0</v>
      </c>
      <c r="M1040" s="20">
        <v>1260.4000000000001</v>
      </c>
      <c r="N1040" s="20">
        <v>10234963.52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0</v>
      </c>
      <c r="U1040" s="20">
        <v>0</v>
      </c>
      <c r="V1040" s="20">
        <v>0</v>
      </c>
      <c r="W1040" s="20">
        <v>0</v>
      </c>
      <c r="X1040" s="20">
        <v>0</v>
      </c>
      <c r="Y1040" s="20">
        <v>0</v>
      </c>
      <c r="Z1040" s="20">
        <v>0</v>
      </c>
      <c r="AA1040" s="20">
        <v>0</v>
      </c>
      <c r="AB1040" s="20">
        <v>0</v>
      </c>
      <c r="AC1040" s="20">
        <v>153524.45000000001</v>
      </c>
      <c r="AD1040" s="20">
        <v>287847.2</v>
      </c>
      <c r="AE1040" s="20">
        <v>0</v>
      </c>
      <c r="AF1040" s="22">
        <v>2022</v>
      </c>
      <c r="AG1040" s="22">
        <v>2022</v>
      </c>
      <c r="AH1040" s="23">
        <v>2022</v>
      </c>
      <c r="AT1040" s="10" t="e">
        <f t="shared" ref="AT1040:AT1048" si="71">VLOOKUP(C1040,AW:AX,2,FALSE)</f>
        <v>#N/A</v>
      </c>
      <c r="BZ1040" s="52"/>
    </row>
    <row r="1041" spans="1:78" ht="61.5" x14ac:dyDescent="0.85">
      <c r="A1041" s="10">
        <v>1</v>
      </c>
      <c r="B1041" s="48">
        <f>SUBTOTAL(103,$A$1033:A1041)</f>
        <v>9</v>
      </c>
      <c r="C1041" s="13" t="s">
        <v>561</v>
      </c>
      <c r="D1041" s="20">
        <v>10415976.18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55">
        <v>0</v>
      </c>
      <c r="L1041" s="20">
        <v>0</v>
      </c>
      <c r="M1041" s="20">
        <v>1151</v>
      </c>
      <c r="N1041" s="20">
        <v>10163523.33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0</v>
      </c>
      <c r="U1041" s="20">
        <v>0</v>
      </c>
      <c r="V1041" s="20">
        <v>0</v>
      </c>
      <c r="W1041" s="20">
        <v>0</v>
      </c>
      <c r="X1041" s="20">
        <v>0</v>
      </c>
      <c r="Y1041" s="20">
        <v>0</v>
      </c>
      <c r="Z1041" s="20">
        <v>0</v>
      </c>
      <c r="AA1041" s="20">
        <v>0</v>
      </c>
      <c r="AB1041" s="20">
        <v>0</v>
      </c>
      <c r="AC1041" s="20">
        <v>152452.85</v>
      </c>
      <c r="AD1041" s="20">
        <v>100000</v>
      </c>
      <c r="AE1041" s="20">
        <v>0</v>
      </c>
      <c r="AF1041" s="22">
        <v>2022</v>
      </c>
      <c r="AG1041" s="22">
        <v>2022</v>
      </c>
      <c r="AH1041" s="23">
        <v>2022</v>
      </c>
      <c r="AT1041" s="10" t="e">
        <f t="shared" si="71"/>
        <v>#N/A</v>
      </c>
      <c r="BZ1041" s="52"/>
    </row>
    <row r="1042" spans="1:78" ht="61.5" x14ac:dyDescent="0.85">
      <c r="A1042" s="10">
        <v>1</v>
      </c>
      <c r="B1042" s="48">
        <f>SUBTOTAL(103,$A$1033:A1042)</f>
        <v>10</v>
      </c>
      <c r="C1042" s="13" t="s">
        <v>562</v>
      </c>
      <c r="D1042" s="20">
        <v>4204240.3599999994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  <c r="K1042" s="55">
        <v>0</v>
      </c>
      <c r="L1042" s="20">
        <v>0</v>
      </c>
      <c r="M1042" s="20">
        <v>464.68</v>
      </c>
      <c r="N1042" s="20">
        <v>4043586.56</v>
      </c>
      <c r="O1042" s="20">
        <v>0</v>
      </c>
      <c r="P1042" s="20">
        <v>0</v>
      </c>
      <c r="Q1042" s="20">
        <v>0</v>
      </c>
      <c r="R1042" s="20">
        <v>0</v>
      </c>
      <c r="S1042" s="20">
        <v>0</v>
      </c>
      <c r="T1042" s="20">
        <v>0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0</v>
      </c>
      <c r="AA1042" s="20">
        <v>0</v>
      </c>
      <c r="AB1042" s="20">
        <v>0</v>
      </c>
      <c r="AC1042" s="20">
        <v>60653.8</v>
      </c>
      <c r="AD1042" s="20">
        <v>100000</v>
      </c>
      <c r="AE1042" s="20">
        <v>0</v>
      </c>
      <c r="AF1042" s="22">
        <v>2022</v>
      </c>
      <c r="AG1042" s="22">
        <v>2022</v>
      </c>
      <c r="AH1042" s="23">
        <v>2022</v>
      </c>
      <c r="AT1042" s="10" t="e">
        <f t="shared" si="71"/>
        <v>#N/A</v>
      </c>
      <c r="BZ1042" s="52"/>
    </row>
    <row r="1043" spans="1:78" ht="61.5" x14ac:dyDescent="0.85">
      <c r="A1043" s="10">
        <v>1</v>
      </c>
      <c r="B1043" s="48">
        <f>SUBTOTAL(103,$A$1033:A1043)</f>
        <v>11</v>
      </c>
      <c r="C1043" s="13" t="s">
        <v>564</v>
      </c>
      <c r="D1043" s="20">
        <v>6529840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55">
        <v>0</v>
      </c>
      <c r="L1043" s="20">
        <v>0</v>
      </c>
      <c r="M1043" s="20">
        <v>775</v>
      </c>
      <c r="N1043" s="20">
        <v>6256000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0</v>
      </c>
      <c r="U1043" s="20">
        <v>0</v>
      </c>
      <c r="V1043" s="20">
        <v>0</v>
      </c>
      <c r="W1043" s="20">
        <v>0</v>
      </c>
      <c r="X1043" s="20">
        <v>0</v>
      </c>
      <c r="Y1043" s="20">
        <v>0</v>
      </c>
      <c r="Z1043" s="20">
        <v>0</v>
      </c>
      <c r="AA1043" s="20">
        <v>0</v>
      </c>
      <c r="AB1043" s="20">
        <v>0</v>
      </c>
      <c r="AC1043" s="20">
        <v>93840</v>
      </c>
      <c r="AD1043" s="20">
        <v>180000</v>
      </c>
      <c r="AE1043" s="20">
        <v>0</v>
      </c>
      <c r="AF1043" s="22">
        <v>2022</v>
      </c>
      <c r="AG1043" s="22">
        <v>2022</v>
      </c>
      <c r="AH1043" s="23">
        <v>2022</v>
      </c>
      <c r="AT1043" s="10" t="e">
        <f t="shared" si="71"/>
        <v>#N/A</v>
      </c>
      <c r="BZ1043" s="52"/>
    </row>
    <row r="1044" spans="1:78" ht="61.5" x14ac:dyDescent="0.85">
      <c r="A1044" s="10">
        <v>1</v>
      </c>
      <c r="B1044" s="48">
        <f>SUBTOTAL(103,$A$1033:A1044)</f>
        <v>12</v>
      </c>
      <c r="C1044" s="13" t="s">
        <v>566</v>
      </c>
      <c r="D1044" s="20">
        <v>2043985.02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55">
        <v>0</v>
      </c>
      <c r="L1044" s="20">
        <v>0</v>
      </c>
      <c r="M1044" s="20">
        <v>226</v>
      </c>
      <c r="N1044" s="20">
        <v>1915256.18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0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0</v>
      </c>
      <c r="AA1044" s="20">
        <v>0</v>
      </c>
      <c r="AB1044" s="20">
        <v>0</v>
      </c>
      <c r="AC1044" s="20">
        <v>28728.84</v>
      </c>
      <c r="AD1044" s="20">
        <v>100000</v>
      </c>
      <c r="AE1044" s="20">
        <v>0</v>
      </c>
      <c r="AF1044" s="22">
        <v>2022</v>
      </c>
      <c r="AG1044" s="22">
        <v>2022</v>
      </c>
      <c r="AH1044" s="23">
        <v>2022</v>
      </c>
      <c r="AT1044" s="10" t="e">
        <f t="shared" si="71"/>
        <v>#N/A</v>
      </c>
      <c r="BZ1044" s="52"/>
    </row>
    <row r="1045" spans="1:78" ht="61.5" x14ac:dyDescent="0.85">
      <c r="A1045" s="10">
        <v>1</v>
      </c>
      <c r="B1045" s="48">
        <f>SUBTOTAL(103,$A$1033:A1045)</f>
        <v>13</v>
      </c>
      <c r="C1045" s="13" t="s">
        <v>567</v>
      </c>
      <c r="D1045" s="20">
        <v>5718613.1600000001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55">
        <v>0</v>
      </c>
      <c r="L1045" s="20">
        <v>0</v>
      </c>
      <c r="M1045" s="20">
        <v>632</v>
      </c>
      <c r="N1045" s="20">
        <v>5535579.4699999997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83033.69</v>
      </c>
      <c r="AD1045" s="20">
        <v>100000</v>
      </c>
      <c r="AE1045" s="20">
        <v>0</v>
      </c>
      <c r="AF1045" s="22">
        <v>2022</v>
      </c>
      <c r="AG1045" s="22">
        <v>2022</v>
      </c>
      <c r="AH1045" s="23">
        <v>2022</v>
      </c>
      <c r="AT1045" s="10" t="e">
        <f t="shared" si="71"/>
        <v>#N/A</v>
      </c>
      <c r="BZ1045" s="52"/>
    </row>
    <row r="1046" spans="1:78" ht="61.5" x14ac:dyDescent="0.85">
      <c r="A1046" s="10">
        <v>1</v>
      </c>
      <c r="B1046" s="48">
        <f>SUBTOTAL(103,$A$1033:A1046)</f>
        <v>14</v>
      </c>
      <c r="C1046" s="13" t="s">
        <v>568</v>
      </c>
      <c r="D1046" s="20">
        <v>5769287.3799999999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55">
        <v>0</v>
      </c>
      <c r="L1046" s="20">
        <v>0</v>
      </c>
      <c r="M1046" s="20">
        <v>632</v>
      </c>
      <c r="N1046" s="20">
        <v>5585504.8099999996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0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0</v>
      </c>
      <c r="AA1046" s="20">
        <v>0</v>
      </c>
      <c r="AB1046" s="20">
        <v>0</v>
      </c>
      <c r="AC1046" s="20">
        <v>83782.570000000007</v>
      </c>
      <c r="AD1046" s="20">
        <v>100000</v>
      </c>
      <c r="AE1046" s="20">
        <v>0</v>
      </c>
      <c r="AF1046" s="22">
        <v>2022</v>
      </c>
      <c r="AG1046" s="22">
        <v>2022</v>
      </c>
      <c r="AH1046" s="23">
        <v>2022</v>
      </c>
      <c r="AT1046" s="10" t="e">
        <f t="shared" si="71"/>
        <v>#N/A</v>
      </c>
      <c r="BZ1046" s="52"/>
    </row>
    <row r="1047" spans="1:78" ht="61.5" x14ac:dyDescent="0.85">
      <c r="A1047" s="10">
        <v>1</v>
      </c>
      <c r="B1047" s="48">
        <f>SUBTOTAL(103,$A$1033:A1047)</f>
        <v>15</v>
      </c>
      <c r="C1047" s="13" t="s">
        <v>569</v>
      </c>
      <c r="D1047" s="20">
        <v>8686830.7200000007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55">
        <v>0</v>
      </c>
      <c r="L1047" s="20">
        <v>0</v>
      </c>
      <c r="M1047" s="20">
        <v>971</v>
      </c>
      <c r="N1047" s="20">
        <v>8558453.9100000001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0">
        <v>0</v>
      </c>
      <c r="AC1047" s="20">
        <v>128376.81</v>
      </c>
      <c r="AD1047" s="20">
        <v>0</v>
      </c>
      <c r="AE1047" s="20">
        <v>0</v>
      </c>
      <c r="AF1047" s="22" t="s">
        <v>265</v>
      </c>
      <c r="AG1047" s="22">
        <v>2022</v>
      </c>
      <c r="AH1047" s="23">
        <v>2022</v>
      </c>
      <c r="AT1047" s="10" t="e">
        <f t="shared" si="71"/>
        <v>#N/A</v>
      </c>
      <c r="BZ1047" s="52"/>
    </row>
    <row r="1048" spans="1:78" ht="61.5" x14ac:dyDescent="0.85">
      <c r="A1048" s="10">
        <v>1</v>
      </c>
      <c r="B1048" s="48">
        <f>SUBTOTAL(103,$A$1033:A1048)</f>
        <v>16</v>
      </c>
      <c r="C1048" s="13" t="s">
        <v>571</v>
      </c>
      <c r="D1048" s="20">
        <v>7382815.8100000005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55">
        <v>0</v>
      </c>
      <c r="L1048" s="20">
        <v>0</v>
      </c>
      <c r="M1048" s="20">
        <v>1011</v>
      </c>
      <c r="N1048" s="20">
        <v>7273710.1600000001</v>
      </c>
      <c r="O1048" s="20">
        <v>0</v>
      </c>
      <c r="P1048" s="20">
        <v>0</v>
      </c>
      <c r="Q1048" s="20">
        <v>0</v>
      </c>
      <c r="R1048" s="20">
        <v>0</v>
      </c>
      <c r="S1048" s="20">
        <v>0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0</v>
      </c>
      <c r="AA1048" s="20">
        <v>0</v>
      </c>
      <c r="AB1048" s="20">
        <v>0</v>
      </c>
      <c r="AC1048" s="20">
        <v>109105.65</v>
      </c>
      <c r="AD1048" s="20">
        <v>0</v>
      </c>
      <c r="AE1048" s="20">
        <v>0</v>
      </c>
      <c r="AF1048" s="22" t="s">
        <v>265</v>
      </c>
      <c r="AG1048" s="22">
        <v>2022</v>
      </c>
      <c r="AH1048" s="23">
        <v>2022</v>
      </c>
      <c r="AT1048" s="10" t="e">
        <f t="shared" si="71"/>
        <v>#N/A</v>
      </c>
      <c r="BZ1048" s="52"/>
    </row>
    <row r="1049" spans="1:78" ht="61.5" x14ac:dyDescent="0.85">
      <c r="A1049" s="10">
        <v>1</v>
      </c>
      <c r="B1049" s="48">
        <f>SUBTOTAL(103,$A$1033:A1049)</f>
        <v>17</v>
      </c>
      <c r="C1049" s="13" t="s">
        <v>1591</v>
      </c>
      <c r="D1049" s="20">
        <v>8158445.75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55">
        <v>0</v>
      </c>
      <c r="L1049" s="20">
        <v>0</v>
      </c>
      <c r="M1049" s="20">
        <v>960</v>
      </c>
      <c r="N1049" s="20">
        <v>7871277.4900000002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20">
        <v>0</v>
      </c>
      <c r="U1049" s="20">
        <v>0</v>
      </c>
      <c r="V1049" s="20">
        <v>0</v>
      </c>
      <c r="W1049" s="20">
        <v>0</v>
      </c>
      <c r="X1049" s="20">
        <v>0</v>
      </c>
      <c r="Y1049" s="20">
        <v>0</v>
      </c>
      <c r="Z1049" s="20">
        <v>0</v>
      </c>
      <c r="AA1049" s="20">
        <v>0</v>
      </c>
      <c r="AB1049" s="20">
        <v>0</v>
      </c>
      <c r="AC1049" s="20">
        <v>118069.16</v>
      </c>
      <c r="AD1049" s="20">
        <v>169099.1</v>
      </c>
      <c r="AE1049" s="20">
        <v>0</v>
      </c>
      <c r="AF1049" s="22">
        <v>2022</v>
      </c>
      <c r="AG1049" s="22">
        <v>2022</v>
      </c>
      <c r="AH1049" s="23">
        <v>2022</v>
      </c>
      <c r="BZ1049" s="52"/>
    </row>
    <row r="1050" spans="1:78" ht="61.5" x14ac:dyDescent="0.85">
      <c r="A1050" s="10">
        <v>1</v>
      </c>
      <c r="B1050" s="48">
        <f>SUBTOTAL(103,$A$1033:A1050)</f>
        <v>18</v>
      </c>
      <c r="C1050" s="13" t="s">
        <v>1592</v>
      </c>
      <c r="D1050" s="20">
        <v>9057520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55">
        <v>0</v>
      </c>
      <c r="L1050" s="20">
        <v>0</v>
      </c>
      <c r="M1050" s="20">
        <v>1075</v>
      </c>
      <c r="N1050" s="20">
        <v>8726620.6899999995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0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0</v>
      </c>
      <c r="AA1050" s="20">
        <v>0</v>
      </c>
      <c r="AB1050" s="20">
        <v>0</v>
      </c>
      <c r="AC1050" s="20">
        <v>130899.31</v>
      </c>
      <c r="AD1050" s="20">
        <v>200000</v>
      </c>
      <c r="AE1050" s="20">
        <v>0</v>
      </c>
      <c r="AF1050" s="22">
        <v>2022</v>
      </c>
      <c r="AG1050" s="22">
        <v>2022</v>
      </c>
      <c r="AH1050" s="23">
        <v>2022</v>
      </c>
      <c r="BZ1050" s="52"/>
    </row>
    <row r="1051" spans="1:78" ht="61.5" x14ac:dyDescent="0.85">
      <c r="A1051" s="10">
        <v>1</v>
      </c>
      <c r="B1051" s="48">
        <f>SUBTOTAL(103,$A$1033:A1051)</f>
        <v>19</v>
      </c>
      <c r="C1051" s="13" t="s">
        <v>572</v>
      </c>
      <c r="D1051" s="20">
        <v>7528766.3700000001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55">
        <v>0</v>
      </c>
      <c r="L1051" s="20">
        <v>0</v>
      </c>
      <c r="M1051" s="20">
        <v>832</v>
      </c>
      <c r="N1051" s="20">
        <v>7318981.6500000004</v>
      </c>
      <c r="O1051" s="20">
        <v>0</v>
      </c>
      <c r="P1051" s="20">
        <v>0</v>
      </c>
      <c r="Q1051" s="20">
        <v>0</v>
      </c>
      <c r="R1051" s="20">
        <v>0</v>
      </c>
      <c r="S1051" s="20">
        <v>0</v>
      </c>
      <c r="T1051" s="20">
        <v>0</v>
      </c>
      <c r="U1051" s="20">
        <v>0</v>
      </c>
      <c r="V1051" s="20">
        <v>0</v>
      </c>
      <c r="W1051" s="20">
        <v>0</v>
      </c>
      <c r="X1051" s="20">
        <v>0</v>
      </c>
      <c r="Y1051" s="20">
        <v>0</v>
      </c>
      <c r="Z1051" s="20">
        <v>0</v>
      </c>
      <c r="AA1051" s="20">
        <v>0</v>
      </c>
      <c r="AB1051" s="20">
        <v>0</v>
      </c>
      <c r="AC1051" s="20">
        <v>109784.72</v>
      </c>
      <c r="AD1051" s="20">
        <v>100000</v>
      </c>
      <c r="AE1051" s="20">
        <v>0</v>
      </c>
      <c r="AF1051" s="22">
        <v>2022</v>
      </c>
      <c r="AG1051" s="22">
        <v>2022</v>
      </c>
      <c r="AH1051" s="23">
        <v>2022</v>
      </c>
      <c r="AT1051" s="10" t="e">
        <f t="shared" ref="AT1051:AT1060" si="72">VLOOKUP(C1051,AW:AX,2,FALSE)</f>
        <v>#N/A</v>
      </c>
      <c r="BZ1051" s="52"/>
    </row>
    <row r="1052" spans="1:78" ht="61.5" x14ac:dyDescent="0.85">
      <c r="A1052" s="10">
        <v>1</v>
      </c>
      <c r="B1052" s="48">
        <f>SUBTOTAL(103,$A$1033:A1052)</f>
        <v>20</v>
      </c>
      <c r="C1052" s="13" t="s">
        <v>574</v>
      </c>
      <c r="D1052" s="20">
        <v>12191843.199999999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55">
        <v>0</v>
      </c>
      <c r="L1052" s="20">
        <v>0</v>
      </c>
      <c r="M1052" s="20">
        <v>1447</v>
      </c>
      <c r="N1052" s="20">
        <v>11814623.84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20">
        <v>0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0</v>
      </c>
      <c r="AA1052" s="20">
        <v>0</v>
      </c>
      <c r="AB1052" s="20">
        <v>0</v>
      </c>
      <c r="AC1052" s="20">
        <v>177219.36</v>
      </c>
      <c r="AD1052" s="20">
        <v>200000</v>
      </c>
      <c r="AE1052" s="20">
        <v>0</v>
      </c>
      <c r="AF1052" s="22">
        <v>2022</v>
      </c>
      <c r="AG1052" s="22">
        <v>2022</v>
      </c>
      <c r="AH1052" s="23">
        <v>2022</v>
      </c>
      <c r="AT1052" s="10" t="e">
        <f t="shared" si="72"/>
        <v>#N/A</v>
      </c>
      <c r="BZ1052" s="52"/>
    </row>
    <row r="1053" spans="1:78" ht="61.5" x14ac:dyDescent="0.85">
      <c r="A1053" s="10">
        <v>1</v>
      </c>
      <c r="B1053" s="48">
        <f>SUBTOTAL(103,$A$1033:A1053)</f>
        <v>21</v>
      </c>
      <c r="C1053" s="13" t="s">
        <v>575</v>
      </c>
      <c r="D1053" s="20">
        <v>10826004.48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55">
        <v>0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1536</v>
      </c>
      <c r="R1053" s="20">
        <v>10666014.27</v>
      </c>
      <c r="S1053" s="20">
        <v>0</v>
      </c>
      <c r="T1053" s="20">
        <v>0</v>
      </c>
      <c r="U1053" s="20">
        <v>0</v>
      </c>
      <c r="V1053" s="20">
        <v>0</v>
      </c>
      <c r="W1053" s="20">
        <v>0</v>
      </c>
      <c r="X1053" s="20">
        <v>0</v>
      </c>
      <c r="Y1053" s="20">
        <v>0</v>
      </c>
      <c r="Z1053" s="20">
        <v>0</v>
      </c>
      <c r="AA1053" s="20">
        <v>0</v>
      </c>
      <c r="AB1053" s="20">
        <v>0</v>
      </c>
      <c r="AC1053" s="20">
        <v>159990.21</v>
      </c>
      <c r="AD1053" s="20">
        <v>0</v>
      </c>
      <c r="AE1053" s="20">
        <v>0</v>
      </c>
      <c r="AF1053" s="22" t="s">
        <v>265</v>
      </c>
      <c r="AG1053" s="22">
        <v>2022</v>
      </c>
      <c r="AH1053" s="23">
        <v>2022</v>
      </c>
      <c r="AT1053" s="10" t="e">
        <f t="shared" si="72"/>
        <v>#N/A</v>
      </c>
      <c r="BZ1053" s="52"/>
    </row>
    <row r="1054" spans="1:78" ht="61.5" x14ac:dyDescent="0.85">
      <c r="A1054" s="10">
        <v>1</v>
      </c>
      <c r="B1054" s="48">
        <f>SUBTOTAL(103,$A$1033:A1054)</f>
        <v>22</v>
      </c>
      <c r="C1054" s="13" t="s">
        <v>1653</v>
      </c>
      <c r="D1054" s="20">
        <v>8498110.2599999998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55">
        <v>0</v>
      </c>
      <c r="L1054" s="20">
        <v>0</v>
      </c>
      <c r="M1054" s="20">
        <v>939.1</v>
      </c>
      <c r="N1054" s="20">
        <v>8274000.2599999998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0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0</v>
      </c>
      <c r="AA1054" s="20">
        <v>0</v>
      </c>
      <c r="AB1054" s="20">
        <v>0</v>
      </c>
      <c r="AC1054" s="20">
        <v>124110</v>
      </c>
      <c r="AD1054" s="20">
        <v>100000</v>
      </c>
      <c r="AE1054" s="20">
        <v>0</v>
      </c>
      <c r="AF1054" s="22">
        <v>2022</v>
      </c>
      <c r="AG1054" s="22">
        <v>2022</v>
      </c>
      <c r="AH1054" s="23">
        <v>2022</v>
      </c>
      <c r="AT1054" s="10" t="e">
        <f t="shared" si="72"/>
        <v>#N/A</v>
      </c>
      <c r="BZ1054" s="52"/>
    </row>
    <row r="1055" spans="1:78" ht="61.5" x14ac:dyDescent="0.85">
      <c r="A1055" s="10">
        <v>1</v>
      </c>
      <c r="B1055" s="48">
        <f>SUBTOTAL(103,$A$1033:A1055)</f>
        <v>23</v>
      </c>
      <c r="C1055" s="13" t="s">
        <v>576</v>
      </c>
      <c r="D1055" s="20">
        <v>10043656.5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55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1425</v>
      </c>
      <c r="R1055" s="20">
        <v>9895228.0800000001</v>
      </c>
      <c r="S1055" s="20">
        <v>0</v>
      </c>
      <c r="T1055" s="20">
        <v>0</v>
      </c>
      <c r="U1055" s="20">
        <v>0</v>
      </c>
      <c r="V1055" s="20">
        <v>0</v>
      </c>
      <c r="W1055" s="20">
        <v>0</v>
      </c>
      <c r="X1055" s="20">
        <v>0</v>
      </c>
      <c r="Y1055" s="20">
        <v>0</v>
      </c>
      <c r="Z1055" s="20">
        <v>0</v>
      </c>
      <c r="AA1055" s="20">
        <v>0</v>
      </c>
      <c r="AB1055" s="20">
        <v>0</v>
      </c>
      <c r="AC1055" s="20">
        <v>148428.42000000001</v>
      </c>
      <c r="AD1055" s="20">
        <v>0</v>
      </c>
      <c r="AE1055" s="20">
        <v>0</v>
      </c>
      <c r="AF1055" s="22" t="s">
        <v>265</v>
      </c>
      <c r="AG1055" s="22">
        <v>2022</v>
      </c>
      <c r="AH1055" s="23">
        <v>2022</v>
      </c>
      <c r="AT1055" s="10" t="e">
        <f t="shared" si="72"/>
        <v>#N/A</v>
      </c>
      <c r="BZ1055" s="52"/>
    </row>
    <row r="1056" spans="1:78" ht="61.5" x14ac:dyDescent="0.85">
      <c r="A1056" s="10">
        <v>1</v>
      </c>
      <c r="B1056" s="48">
        <f>SUBTOTAL(103,$A$1033:A1056)</f>
        <v>24</v>
      </c>
      <c r="C1056" s="13" t="s">
        <v>578</v>
      </c>
      <c r="D1056" s="20">
        <v>2819272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55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400</v>
      </c>
      <c r="R1056" s="20">
        <v>2777607.88</v>
      </c>
      <c r="S1056" s="20">
        <v>0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0</v>
      </c>
      <c r="AA1056" s="20">
        <v>0</v>
      </c>
      <c r="AB1056" s="20">
        <v>0</v>
      </c>
      <c r="AC1056" s="20">
        <v>41664.120000000003</v>
      </c>
      <c r="AD1056" s="20">
        <v>0</v>
      </c>
      <c r="AE1056" s="20">
        <v>0</v>
      </c>
      <c r="AF1056" s="22" t="s">
        <v>265</v>
      </c>
      <c r="AG1056" s="22">
        <v>2022</v>
      </c>
      <c r="AH1056" s="23">
        <v>2022</v>
      </c>
      <c r="AT1056" s="10" t="e">
        <f t="shared" si="72"/>
        <v>#N/A</v>
      </c>
      <c r="BZ1056" s="52"/>
    </row>
    <row r="1057" spans="1:82" ht="61.5" x14ac:dyDescent="0.85">
      <c r="A1057" s="10">
        <v>1</v>
      </c>
      <c r="B1057" s="48">
        <f>SUBTOTAL(103,$A$1033:A1057)</f>
        <v>25</v>
      </c>
      <c r="C1057" s="13" t="s">
        <v>579</v>
      </c>
      <c r="D1057" s="20">
        <v>3300237.0900000003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55">
        <v>0</v>
      </c>
      <c r="L1057" s="20">
        <v>0</v>
      </c>
      <c r="M1057" s="20">
        <v>364.8</v>
      </c>
      <c r="N1057" s="20">
        <v>3152942.95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0</v>
      </c>
      <c r="AB1057" s="20">
        <v>0</v>
      </c>
      <c r="AC1057" s="20">
        <v>47294.14</v>
      </c>
      <c r="AD1057" s="20">
        <v>100000</v>
      </c>
      <c r="AE1057" s="20">
        <v>0</v>
      </c>
      <c r="AF1057" s="22">
        <v>2022</v>
      </c>
      <c r="AG1057" s="22">
        <v>2022</v>
      </c>
      <c r="AH1057" s="23">
        <v>2022</v>
      </c>
      <c r="AT1057" s="10" t="e">
        <f t="shared" si="72"/>
        <v>#N/A</v>
      </c>
      <c r="BZ1057" s="52"/>
    </row>
    <row r="1058" spans="1:82" ht="61.5" x14ac:dyDescent="0.85">
      <c r="A1058" s="10">
        <v>1</v>
      </c>
      <c r="B1058" s="48">
        <f>SUBTOTAL(103,$A$1033:A1058)</f>
        <v>26</v>
      </c>
      <c r="C1058" s="13" t="s">
        <v>580</v>
      </c>
      <c r="D1058" s="20">
        <v>11770460.6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55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1670</v>
      </c>
      <c r="R1058" s="20">
        <v>11596512.91</v>
      </c>
      <c r="S1058" s="20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0</v>
      </c>
      <c r="AB1058" s="20">
        <v>0</v>
      </c>
      <c r="AC1058" s="20">
        <v>173947.69</v>
      </c>
      <c r="AD1058" s="20">
        <v>0</v>
      </c>
      <c r="AE1058" s="20">
        <v>0</v>
      </c>
      <c r="AF1058" s="22" t="s">
        <v>265</v>
      </c>
      <c r="AG1058" s="22">
        <v>2022</v>
      </c>
      <c r="AH1058" s="23">
        <v>2022</v>
      </c>
      <c r="AT1058" s="10" t="e">
        <f t="shared" si="72"/>
        <v>#N/A</v>
      </c>
      <c r="BZ1058" s="52"/>
    </row>
    <row r="1059" spans="1:82" ht="61.5" x14ac:dyDescent="0.85">
      <c r="A1059" s="10">
        <v>1</v>
      </c>
      <c r="B1059" s="48">
        <f>SUBTOTAL(103,$A$1033:A1059)</f>
        <v>27</v>
      </c>
      <c r="C1059" s="13" t="s">
        <v>581</v>
      </c>
      <c r="D1059" s="20">
        <v>2125448.25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55">
        <v>0</v>
      </c>
      <c r="L1059" s="20">
        <v>0</v>
      </c>
      <c r="M1059" s="20">
        <v>235</v>
      </c>
      <c r="N1059" s="20">
        <v>1995515.52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20">
        <v>0</v>
      </c>
      <c r="U1059" s="20">
        <v>0</v>
      </c>
      <c r="V1059" s="20">
        <v>0</v>
      </c>
      <c r="W1059" s="20">
        <v>0</v>
      </c>
      <c r="X1059" s="20">
        <v>0</v>
      </c>
      <c r="Y1059" s="20">
        <v>0</v>
      </c>
      <c r="Z1059" s="20">
        <v>0</v>
      </c>
      <c r="AA1059" s="20">
        <v>0</v>
      </c>
      <c r="AB1059" s="20">
        <v>0</v>
      </c>
      <c r="AC1059" s="20">
        <v>29932.73</v>
      </c>
      <c r="AD1059" s="20">
        <v>100000</v>
      </c>
      <c r="AE1059" s="20">
        <v>0</v>
      </c>
      <c r="AF1059" s="22">
        <v>2022</v>
      </c>
      <c r="AG1059" s="22">
        <v>2022</v>
      </c>
      <c r="AH1059" s="23">
        <v>2022</v>
      </c>
      <c r="AT1059" s="10" t="e">
        <f t="shared" si="72"/>
        <v>#N/A</v>
      </c>
      <c r="BZ1059" s="52"/>
    </row>
    <row r="1060" spans="1:82" ht="61.5" x14ac:dyDescent="0.85">
      <c r="A1060" s="10">
        <v>1</v>
      </c>
      <c r="B1060" s="48">
        <f>SUBTOTAL(103,$A$1033:A1060)</f>
        <v>28</v>
      </c>
      <c r="C1060" s="13" t="s">
        <v>582</v>
      </c>
      <c r="D1060" s="20">
        <v>6922365.3200000003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55">
        <v>0</v>
      </c>
      <c r="L1060" s="20">
        <v>0</v>
      </c>
      <c r="M1060" s="20">
        <v>765</v>
      </c>
      <c r="N1060" s="20">
        <v>6721542.1900000004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20">
        <v>0</v>
      </c>
      <c r="U1060" s="20">
        <v>0</v>
      </c>
      <c r="V1060" s="20">
        <v>0</v>
      </c>
      <c r="W1060" s="20">
        <v>0</v>
      </c>
      <c r="X1060" s="20">
        <v>0</v>
      </c>
      <c r="Y1060" s="20">
        <v>0</v>
      </c>
      <c r="Z1060" s="20">
        <v>0</v>
      </c>
      <c r="AA1060" s="20">
        <v>0</v>
      </c>
      <c r="AB1060" s="20">
        <v>0</v>
      </c>
      <c r="AC1060" s="20">
        <v>100823.13</v>
      </c>
      <c r="AD1060" s="20">
        <v>100000</v>
      </c>
      <c r="AE1060" s="20">
        <v>0</v>
      </c>
      <c r="AF1060" s="22">
        <v>2022</v>
      </c>
      <c r="AG1060" s="22">
        <v>2022</v>
      </c>
      <c r="AH1060" s="23">
        <v>2022</v>
      </c>
      <c r="AT1060" s="10" t="e">
        <f t="shared" si="72"/>
        <v>#N/A</v>
      </c>
      <c r="BZ1060" s="52"/>
    </row>
    <row r="1061" spans="1:82" ht="61.5" x14ac:dyDescent="0.85">
      <c r="A1061" s="10">
        <v>1</v>
      </c>
      <c r="B1061" s="48">
        <f>SUBTOTAL(103,$A$1033:A1061)</f>
        <v>29</v>
      </c>
      <c r="C1061" s="13" t="s">
        <v>1593</v>
      </c>
      <c r="D1061" s="20">
        <v>10123507.02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55">
        <v>0</v>
      </c>
      <c r="L1061" s="20">
        <v>0</v>
      </c>
      <c r="M1061" s="20">
        <v>1196</v>
      </c>
      <c r="N1061" s="20">
        <v>9685534.0600000005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20">
        <v>0</v>
      </c>
      <c r="U1061" s="20">
        <v>0</v>
      </c>
      <c r="V1061" s="20">
        <v>0</v>
      </c>
      <c r="W1061" s="20">
        <v>0</v>
      </c>
      <c r="X1061" s="20">
        <v>0</v>
      </c>
      <c r="Y1061" s="20">
        <v>0</v>
      </c>
      <c r="Z1061" s="20">
        <v>0</v>
      </c>
      <c r="AA1061" s="20">
        <v>0</v>
      </c>
      <c r="AB1061" s="20">
        <v>0</v>
      </c>
      <c r="AC1061" s="20">
        <v>145283.01</v>
      </c>
      <c r="AD1061" s="20">
        <v>292689.95</v>
      </c>
      <c r="AE1061" s="20">
        <v>0</v>
      </c>
      <c r="AF1061" s="22">
        <v>2022</v>
      </c>
      <c r="AG1061" s="22">
        <v>2022</v>
      </c>
      <c r="AH1061" s="23">
        <v>2022</v>
      </c>
      <c r="BZ1061" s="52"/>
    </row>
    <row r="1062" spans="1:82" ht="61.5" x14ac:dyDescent="0.85">
      <c r="A1062" s="10">
        <v>1</v>
      </c>
      <c r="B1062" s="48">
        <f>SUBTOTAL(103,$A$1033:A1062)</f>
        <v>30</v>
      </c>
      <c r="C1062" s="13" t="s">
        <v>1577</v>
      </c>
      <c r="D1062" s="20">
        <v>13706766.08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55">
        <v>0</v>
      </c>
      <c r="L1062" s="20">
        <v>0</v>
      </c>
      <c r="M1062" s="20">
        <v>1626.8</v>
      </c>
      <c r="N1062" s="20">
        <v>13307158.699999999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0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0</v>
      </c>
      <c r="AA1062" s="20">
        <v>0</v>
      </c>
      <c r="AB1062" s="20">
        <v>0</v>
      </c>
      <c r="AC1062" s="20">
        <v>199607.38</v>
      </c>
      <c r="AD1062" s="20">
        <v>200000</v>
      </c>
      <c r="AE1062" s="20">
        <v>0</v>
      </c>
      <c r="AF1062" s="22">
        <v>2022</v>
      </c>
      <c r="AG1062" s="22">
        <v>2022</v>
      </c>
      <c r="AH1062" s="23">
        <v>2022</v>
      </c>
      <c r="BZ1062" s="52"/>
    </row>
    <row r="1063" spans="1:82" ht="61.5" x14ac:dyDescent="0.85">
      <c r="A1063" s="10">
        <v>1</v>
      </c>
      <c r="B1063" s="48">
        <f>SUBTOTAL(103,$A$1033:A1063)</f>
        <v>31</v>
      </c>
      <c r="C1063" s="13" t="s">
        <v>584</v>
      </c>
      <c r="D1063" s="20">
        <v>6799543.4500000002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55">
        <v>0</v>
      </c>
      <c r="L1063" s="20">
        <v>0</v>
      </c>
      <c r="M1063" s="20">
        <v>807.01</v>
      </c>
      <c r="N1063" s="20">
        <v>6600535.4199999999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20">
        <v>0</v>
      </c>
      <c r="U1063" s="20">
        <v>0</v>
      </c>
      <c r="V1063" s="20">
        <v>0</v>
      </c>
      <c r="W1063" s="20">
        <v>0</v>
      </c>
      <c r="X1063" s="20">
        <v>0</v>
      </c>
      <c r="Y1063" s="20">
        <v>0</v>
      </c>
      <c r="Z1063" s="20">
        <v>0</v>
      </c>
      <c r="AA1063" s="20">
        <v>0</v>
      </c>
      <c r="AB1063" s="20">
        <v>0</v>
      </c>
      <c r="AC1063" s="20">
        <v>99008.03</v>
      </c>
      <c r="AD1063" s="20">
        <v>100000</v>
      </c>
      <c r="AE1063" s="20">
        <v>0</v>
      </c>
      <c r="AF1063" s="22">
        <v>2022</v>
      </c>
      <c r="AG1063" s="22">
        <v>2022</v>
      </c>
      <c r="AH1063" s="23">
        <v>2022</v>
      </c>
      <c r="AT1063" s="10" t="e">
        <f t="shared" ref="AT1063:AT1070" si="73">VLOOKUP(C1063,AW:AX,2,FALSE)</f>
        <v>#N/A</v>
      </c>
      <c r="BZ1063" s="52"/>
    </row>
    <row r="1064" spans="1:82" ht="61.5" x14ac:dyDescent="0.85">
      <c r="A1064" s="10">
        <v>1</v>
      </c>
      <c r="B1064" s="48">
        <f>SUBTOTAL(103,$A$1033:A1064)</f>
        <v>32</v>
      </c>
      <c r="C1064" s="13" t="s">
        <v>585</v>
      </c>
      <c r="D1064" s="20">
        <v>8621215.4199999999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0</v>
      </c>
      <c r="K1064" s="55">
        <v>0</v>
      </c>
      <c r="L1064" s="20">
        <v>0</v>
      </c>
      <c r="M1064" s="20">
        <v>963.75</v>
      </c>
      <c r="N1064" s="20">
        <v>8493808.3000000007</v>
      </c>
      <c r="O1064" s="20">
        <v>0</v>
      </c>
      <c r="P1064" s="20">
        <v>0</v>
      </c>
      <c r="Q1064" s="20">
        <v>0</v>
      </c>
      <c r="R1064" s="20">
        <v>0</v>
      </c>
      <c r="S1064" s="20">
        <v>0</v>
      </c>
      <c r="T1064" s="20">
        <v>0</v>
      </c>
      <c r="U1064" s="20">
        <v>0</v>
      </c>
      <c r="V1064" s="20">
        <v>0</v>
      </c>
      <c r="W1064" s="20">
        <v>0</v>
      </c>
      <c r="X1064" s="20">
        <v>0</v>
      </c>
      <c r="Y1064" s="20">
        <v>0</v>
      </c>
      <c r="Z1064" s="20">
        <v>0</v>
      </c>
      <c r="AA1064" s="20">
        <v>0</v>
      </c>
      <c r="AB1064" s="20">
        <v>0</v>
      </c>
      <c r="AC1064" s="20">
        <v>127407.12</v>
      </c>
      <c r="AD1064" s="20">
        <v>0</v>
      </c>
      <c r="AE1064" s="20">
        <v>0</v>
      </c>
      <c r="AF1064" s="22" t="s">
        <v>265</v>
      </c>
      <c r="AG1064" s="22">
        <v>2022</v>
      </c>
      <c r="AH1064" s="23">
        <v>2022</v>
      </c>
      <c r="AT1064" s="10" t="e">
        <f t="shared" si="73"/>
        <v>#N/A</v>
      </c>
      <c r="BZ1064" s="52"/>
    </row>
    <row r="1065" spans="1:82" ht="61.5" x14ac:dyDescent="0.85">
      <c r="A1065" s="10">
        <v>1</v>
      </c>
      <c r="B1065" s="48">
        <f>SUBTOTAL(103,$A$1033:A1065)</f>
        <v>33</v>
      </c>
      <c r="C1065" s="13" t="s">
        <v>1037</v>
      </c>
      <c r="D1065" s="20">
        <v>6300000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55">
        <v>3</v>
      </c>
      <c r="L1065" s="20">
        <v>6300000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0</v>
      </c>
      <c r="W1065" s="20">
        <v>0</v>
      </c>
      <c r="X1065" s="20">
        <v>0</v>
      </c>
      <c r="Y1065" s="20">
        <v>0</v>
      </c>
      <c r="Z1065" s="20">
        <v>0</v>
      </c>
      <c r="AA1065" s="20">
        <v>0</v>
      </c>
      <c r="AB1065" s="20">
        <v>0</v>
      </c>
      <c r="AC1065" s="20">
        <v>0</v>
      </c>
      <c r="AD1065" s="20">
        <v>0</v>
      </c>
      <c r="AE1065" s="20">
        <v>0</v>
      </c>
      <c r="AF1065" s="22" t="s">
        <v>265</v>
      </c>
      <c r="AG1065" s="22">
        <v>2022</v>
      </c>
      <c r="AH1065" s="23" t="s">
        <v>265</v>
      </c>
      <c r="AT1065" s="10" t="e">
        <f t="shared" si="73"/>
        <v>#N/A</v>
      </c>
      <c r="BZ1065" s="52"/>
    </row>
    <row r="1066" spans="1:82" ht="61.5" x14ac:dyDescent="0.85">
      <c r="A1066" s="10">
        <v>1</v>
      </c>
      <c r="B1066" s="48">
        <f>SUBTOTAL(103,$A$1033:A1066)</f>
        <v>34</v>
      </c>
      <c r="C1066" s="13" t="s">
        <v>1642</v>
      </c>
      <c r="D1066" s="20">
        <v>11168690.5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55">
        <v>0</v>
      </c>
      <c r="L1066" s="20">
        <v>0</v>
      </c>
      <c r="M1066" s="20">
        <v>1234</v>
      </c>
      <c r="N1066" s="20">
        <v>10903635.960000001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0</v>
      </c>
      <c r="AB1066" s="20">
        <v>0</v>
      </c>
      <c r="AC1066" s="20">
        <v>163554.54</v>
      </c>
      <c r="AD1066" s="20">
        <v>101500</v>
      </c>
      <c r="AE1066" s="20">
        <v>0</v>
      </c>
      <c r="AF1066" s="22">
        <v>2022</v>
      </c>
      <c r="AG1066" s="22">
        <v>2022</v>
      </c>
      <c r="AH1066" s="23">
        <v>2022</v>
      </c>
      <c r="AT1066" s="10" t="e">
        <f t="shared" si="73"/>
        <v>#N/A</v>
      </c>
      <c r="BZ1066" s="52"/>
    </row>
    <row r="1067" spans="1:82" ht="61.5" x14ac:dyDescent="0.85">
      <c r="A1067" s="10">
        <v>1</v>
      </c>
      <c r="B1067" s="48">
        <f>SUBTOTAL(103,$A$1033:A1067)</f>
        <v>35</v>
      </c>
      <c r="C1067" s="13" t="s">
        <v>529</v>
      </c>
      <c r="D1067" s="20">
        <v>5881525.0499999998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55">
        <v>0</v>
      </c>
      <c r="L1067" s="20">
        <v>0</v>
      </c>
      <c r="M1067" s="20">
        <v>650</v>
      </c>
      <c r="N1067" s="20">
        <v>5696083.79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0</v>
      </c>
      <c r="U1067" s="20">
        <v>0</v>
      </c>
      <c r="V1067" s="20">
        <v>0</v>
      </c>
      <c r="W1067" s="20">
        <v>0</v>
      </c>
      <c r="X1067" s="20">
        <v>0</v>
      </c>
      <c r="Y1067" s="20">
        <v>0</v>
      </c>
      <c r="Z1067" s="20">
        <v>0</v>
      </c>
      <c r="AA1067" s="20">
        <v>0</v>
      </c>
      <c r="AB1067" s="20">
        <v>0</v>
      </c>
      <c r="AC1067" s="20">
        <v>85441.26</v>
      </c>
      <c r="AD1067" s="20">
        <v>100000</v>
      </c>
      <c r="AE1067" s="20">
        <v>0</v>
      </c>
      <c r="AF1067" s="22">
        <v>2022</v>
      </c>
      <c r="AG1067" s="22">
        <v>2022</v>
      </c>
      <c r="AH1067" s="23">
        <v>2022</v>
      </c>
      <c r="AT1067" s="10" t="e">
        <f t="shared" si="73"/>
        <v>#N/A</v>
      </c>
      <c r="BZ1067" s="52"/>
      <c r="CD1067" s="10" t="e">
        <f t="shared" ref="CD1067:CD1097" si="74">VLOOKUP(C1067,CE:CF,2,FALSE)</f>
        <v>#N/A</v>
      </c>
    </row>
    <row r="1068" spans="1:82" ht="61.5" x14ac:dyDescent="0.85">
      <c r="A1068" s="10">
        <v>1</v>
      </c>
      <c r="B1068" s="48">
        <f>SUBTOTAL(103,$A$1033:A1068)</f>
        <v>36</v>
      </c>
      <c r="C1068" s="13" t="s">
        <v>532</v>
      </c>
      <c r="D1068" s="20">
        <v>7439767.4799999995</v>
      </c>
      <c r="E1068" s="20">
        <v>382834.72</v>
      </c>
      <c r="F1068" s="20">
        <v>0</v>
      </c>
      <c r="G1068" s="20">
        <v>3281633.89</v>
      </c>
      <c r="H1068" s="20">
        <v>626198.31000000006</v>
      </c>
      <c r="I1068" s="20">
        <v>2743586.76</v>
      </c>
      <c r="J1068" s="20">
        <v>0</v>
      </c>
      <c r="K1068" s="55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0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0</v>
      </c>
      <c r="AA1068" s="20">
        <v>0</v>
      </c>
      <c r="AB1068" s="20">
        <v>0</v>
      </c>
      <c r="AC1068" s="20">
        <v>105513.8</v>
      </c>
      <c r="AD1068" s="20">
        <v>300000</v>
      </c>
      <c r="AE1068" s="20">
        <v>0</v>
      </c>
      <c r="AF1068" s="22">
        <v>2022</v>
      </c>
      <c r="AG1068" s="22">
        <v>2022</v>
      </c>
      <c r="AH1068" s="23">
        <v>2022</v>
      </c>
      <c r="AT1068" s="10" t="e">
        <f t="shared" si="73"/>
        <v>#N/A</v>
      </c>
      <c r="BZ1068" s="52"/>
      <c r="CD1068" s="10" t="e">
        <f t="shared" si="74"/>
        <v>#N/A</v>
      </c>
    </row>
    <row r="1069" spans="1:82" ht="61.5" x14ac:dyDescent="0.85">
      <c r="A1069" s="10">
        <v>1</v>
      </c>
      <c r="B1069" s="48">
        <f>SUBTOTAL(103,$A$1033:A1069)</f>
        <v>37</v>
      </c>
      <c r="C1069" s="13" t="s">
        <v>517</v>
      </c>
      <c r="D1069" s="20">
        <v>8506247.8599999994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55">
        <v>0</v>
      </c>
      <c r="L1069" s="20">
        <v>0</v>
      </c>
      <c r="M1069" s="20">
        <v>940</v>
      </c>
      <c r="N1069" s="20">
        <v>8282017.5999999996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20">
        <v>0</v>
      </c>
      <c r="U1069" s="20">
        <v>0</v>
      </c>
      <c r="V1069" s="20">
        <v>0</v>
      </c>
      <c r="W1069" s="20">
        <v>0</v>
      </c>
      <c r="X1069" s="20">
        <v>0</v>
      </c>
      <c r="Y1069" s="20">
        <v>0</v>
      </c>
      <c r="Z1069" s="20">
        <v>0</v>
      </c>
      <c r="AA1069" s="20">
        <v>0</v>
      </c>
      <c r="AB1069" s="20">
        <v>0</v>
      </c>
      <c r="AC1069" s="20">
        <v>124230.26</v>
      </c>
      <c r="AD1069" s="20">
        <v>100000</v>
      </c>
      <c r="AE1069" s="20">
        <v>0</v>
      </c>
      <c r="AF1069" s="22">
        <v>2022</v>
      </c>
      <c r="AG1069" s="22">
        <v>2022</v>
      </c>
      <c r="AH1069" s="23">
        <v>2022</v>
      </c>
      <c r="AT1069" s="10" t="e">
        <f t="shared" si="73"/>
        <v>#N/A</v>
      </c>
      <c r="BZ1069" s="52"/>
      <c r="CD1069" s="10" t="e">
        <f t="shared" si="74"/>
        <v>#N/A</v>
      </c>
    </row>
    <row r="1070" spans="1:82" ht="61.5" x14ac:dyDescent="0.85">
      <c r="A1070" s="10">
        <v>1</v>
      </c>
      <c r="B1070" s="48">
        <f>SUBTOTAL(103,$A$1033:A1070)</f>
        <v>38</v>
      </c>
      <c r="C1070" s="13" t="s">
        <v>540</v>
      </c>
      <c r="D1070" s="20">
        <v>7560290.8799999999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55">
        <v>0</v>
      </c>
      <c r="L1070" s="20">
        <v>0</v>
      </c>
      <c r="M1070" s="20">
        <v>897.3</v>
      </c>
      <c r="N1070" s="20">
        <v>7251518.1100000003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20">
        <v>0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0</v>
      </c>
      <c r="AA1070" s="20">
        <v>0</v>
      </c>
      <c r="AB1070" s="20">
        <v>0</v>
      </c>
      <c r="AC1070" s="20">
        <v>108772.77</v>
      </c>
      <c r="AD1070" s="20">
        <v>200000</v>
      </c>
      <c r="AE1070" s="20">
        <v>0</v>
      </c>
      <c r="AF1070" s="22">
        <v>2022</v>
      </c>
      <c r="AG1070" s="22">
        <v>2022</v>
      </c>
      <c r="AH1070" s="23">
        <v>2022</v>
      </c>
      <c r="AT1070" s="10" t="e">
        <f t="shared" si="73"/>
        <v>#N/A</v>
      </c>
      <c r="BZ1070" s="52"/>
      <c r="CD1070" s="10" t="e">
        <f t="shared" si="74"/>
        <v>#N/A</v>
      </c>
    </row>
    <row r="1071" spans="1:82" ht="61.5" x14ac:dyDescent="0.85">
      <c r="A1071" s="10">
        <v>1</v>
      </c>
      <c r="B1071" s="48">
        <f>SUBTOTAL(103,$A$1033:A1071)</f>
        <v>39</v>
      </c>
      <c r="C1071" s="13" t="s">
        <v>474</v>
      </c>
      <c r="D1071" s="20">
        <v>4388846.8199999994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55">
        <v>0</v>
      </c>
      <c r="L1071" s="20">
        <v>0</v>
      </c>
      <c r="M1071" s="20">
        <v>1089.5999999999999</v>
      </c>
      <c r="N1071" s="20">
        <v>4323987.01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0</v>
      </c>
      <c r="U1071" s="20">
        <v>0</v>
      </c>
      <c r="V1071" s="20">
        <v>0</v>
      </c>
      <c r="W1071" s="20">
        <v>0</v>
      </c>
      <c r="X1071" s="20">
        <v>0</v>
      </c>
      <c r="Y1071" s="20">
        <v>0</v>
      </c>
      <c r="Z1071" s="20">
        <v>0</v>
      </c>
      <c r="AA1071" s="20">
        <v>0</v>
      </c>
      <c r="AB1071" s="20">
        <v>0</v>
      </c>
      <c r="AC1071" s="20">
        <v>64859.81</v>
      </c>
      <c r="AD1071" s="20">
        <v>0</v>
      </c>
      <c r="AE1071" s="20">
        <v>0</v>
      </c>
      <c r="AF1071" s="22" t="s">
        <v>265</v>
      </c>
      <c r="AG1071" s="22">
        <v>2022</v>
      </c>
      <c r="AH1071" s="23">
        <v>2022</v>
      </c>
      <c r="BZ1071" s="52"/>
      <c r="CD1071" s="10" t="e">
        <f t="shared" si="74"/>
        <v>#N/A</v>
      </c>
    </row>
    <row r="1072" spans="1:82" ht="61.5" x14ac:dyDescent="0.85">
      <c r="A1072" s="10">
        <v>1</v>
      </c>
      <c r="B1072" s="48">
        <f>SUBTOTAL(103,$A$1033:A1072)</f>
        <v>40</v>
      </c>
      <c r="C1072" s="13" t="s">
        <v>1087</v>
      </c>
      <c r="D1072" s="20">
        <v>10837825.290000001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55">
        <v>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1389</v>
      </c>
      <c r="R1072" s="20">
        <v>10480616.050000001</v>
      </c>
      <c r="S1072" s="20">
        <v>0</v>
      </c>
      <c r="T1072" s="20">
        <v>0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0</v>
      </c>
      <c r="AA1072" s="20">
        <v>0</v>
      </c>
      <c r="AB1072" s="20">
        <v>0</v>
      </c>
      <c r="AC1072" s="20">
        <v>157209.24</v>
      </c>
      <c r="AD1072" s="20">
        <v>200000</v>
      </c>
      <c r="AE1072" s="20">
        <v>0</v>
      </c>
      <c r="AF1072" s="22">
        <v>2022</v>
      </c>
      <c r="AG1072" s="22">
        <v>2022</v>
      </c>
      <c r="AH1072" s="23">
        <v>2022</v>
      </c>
      <c r="BZ1072" s="52"/>
      <c r="CD1072" s="10" t="e">
        <f t="shared" si="74"/>
        <v>#N/A</v>
      </c>
    </row>
    <row r="1073" spans="1:82" ht="61.5" x14ac:dyDescent="0.85">
      <c r="A1073" s="10">
        <v>1</v>
      </c>
      <c r="B1073" s="48">
        <f>SUBTOTAL(103,$A$1033:A1073)</f>
        <v>41</v>
      </c>
      <c r="C1073" s="13" t="s">
        <v>537</v>
      </c>
      <c r="D1073" s="20">
        <v>6632196.4100000001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55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940.98</v>
      </c>
      <c r="R1073" s="20">
        <v>6534183.6600000001</v>
      </c>
      <c r="S1073" s="20">
        <v>0</v>
      </c>
      <c r="T1073" s="20">
        <v>0</v>
      </c>
      <c r="U1073" s="20">
        <v>0</v>
      </c>
      <c r="V1073" s="20">
        <v>0</v>
      </c>
      <c r="W1073" s="20">
        <v>0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98012.75</v>
      </c>
      <c r="AD1073" s="20">
        <v>0</v>
      </c>
      <c r="AE1073" s="20">
        <v>0</v>
      </c>
      <c r="AF1073" s="22" t="s">
        <v>265</v>
      </c>
      <c r="AG1073" s="22">
        <v>2022</v>
      </c>
      <c r="AH1073" s="23">
        <v>2022</v>
      </c>
      <c r="AT1073" s="10" t="e">
        <f>VLOOKUP(C1073,AW:AX,2,FALSE)</f>
        <v>#N/A</v>
      </c>
      <c r="BZ1073" s="52"/>
      <c r="CD1073" s="10" t="e">
        <f t="shared" si="74"/>
        <v>#N/A</v>
      </c>
    </row>
    <row r="1074" spans="1:82" ht="61.5" x14ac:dyDescent="0.85">
      <c r="A1074" s="10">
        <v>1</v>
      </c>
      <c r="B1074" s="48">
        <f>SUBTOTAL(103,$A$1033:A1074)</f>
        <v>42</v>
      </c>
      <c r="C1074" s="13" t="s">
        <v>541</v>
      </c>
      <c r="D1074" s="20">
        <v>7381206.5099999998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55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1047.25</v>
      </c>
      <c r="R1074" s="20">
        <v>7272124.6399999997</v>
      </c>
      <c r="S1074" s="20">
        <v>0</v>
      </c>
      <c r="T1074" s="20">
        <v>0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109081.87</v>
      </c>
      <c r="AD1074" s="20">
        <v>0</v>
      </c>
      <c r="AE1074" s="20">
        <v>0</v>
      </c>
      <c r="AF1074" s="22" t="s">
        <v>265</v>
      </c>
      <c r="AG1074" s="22">
        <v>2022</v>
      </c>
      <c r="AH1074" s="23">
        <v>2022</v>
      </c>
      <c r="AT1074" s="10" t="e">
        <f>VLOOKUP(C1074,AW:AX,2,FALSE)</f>
        <v>#N/A</v>
      </c>
      <c r="BZ1074" s="52"/>
      <c r="CD1074" s="10" t="e">
        <f t="shared" si="74"/>
        <v>#N/A</v>
      </c>
    </row>
    <row r="1075" spans="1:82" ht="61.5" x14ac:dyDescent="0.85">
      <c r="A1075" s="10">
        <v>1</v>
      </c>
      <c r="B1075" s="48">
        <f>SUBTOTAL(103,$A$1033:A1075)</f>
        <v>43</v>
      </c>
      <c r="C1075" s="13" t="s">
        <v>538</v>
      </c>
      <c r="D1075" s="20">
        <v>4718336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55">
        <v>0</v>
      </c>
      <c r="L1075" s="20">
        <v>0</v>
      </c>
      <c r="M1075" s="20">
        <v>560</v>
      </c>
      <c r="N1075" s="20">
        <v>4451562.5599999996</v>
      </c>
      <c r="O1075" s="20">
        <v>0</v>
      </c>
      <c r="P1075" s="20">
        <v>0</v>
      </c>
      <c r="Q1075" s="20">
        <v>0</v>
      </c>
      <c r="R1075" s="20">
        <v>0</v>
      </c>
      <c r="S1075" s="20">
        <v>0</v>
      </c>
      <c r="T1075" s="20">
        <v>0</v>
      </c>
      <c r="U1075" s="20">
        <v>0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66773.440000000002</v>
      </c>
      <c r="AD1075" s="20">
        <v>200000</v>
      </c>
      <c r="AE1075" s="20">
        <v>0</v>
      </c>
      <c r="AF1075" s="22">
        <v>2022</v>
      </c>
      <c r="AG1075" s="22">
        <v>2022</v>
      </c>
      <c r="AH1075" s="23">
        <v>2022</v>
      </c>
      <c r="AT1075" s="10" t="e">
        <f>VLOOKUP(C1075,AW:AX,2,FALSE)</f>
        <v>#N/A</v>
      </c>
      <c r="BZ1075" s="52"/>
      <c r="CD1075" s="10" t="e">
        <f t="shared" si="74"/>
        <v>#N/A</v>
      </c>
    </row>
    <row r="1076" spans="1:82" ht="61.5" x14ac:dyDescent="0.85">
      <c r="A1076" s="10">
        <v>1</v>
      </c>
      <c r="B1076" s="48">
        <f>SUBTOTAL(103,$A$1033:A1076)</f>
        <v>44</v>
      </c>
      <c r="C1076" s="13" t="s">
        <v>2226</v>
      </c>
      <c r="D1076" s="20">
        <v>4851967.1100000003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55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688.4</v>
      </c>
      <c r="R1076" s="20">
        <v>4780263.16</v>
      </c>
      <c r="S1076" s="20">
        <v>0</v>
      </c>
      <c r="T1076" s="20">
        <v>0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71703.95</v>
      </c>
      <c r="AD1076" s="20">
        <v>0</v>
      </c>
      <c r="AE1076" s="20">
        <v>0</v>
      </c>
      <c r="AF1076" s="22" t="s">
        <v>265</v>
      </c>
      <c r="AG1076" s="22">
        <v>2022</v>
      </c>
      <c r="AH1076" s="23">
        <v>2022</v>
      </c>
      <c r="BZ1076" s="52"/>
      <c r="CD1076" s="10" t="e">
        <f t="shared" si="74"/>
        <v>#N/A</v>
      </c>
    </row>
    <row r="1077" spans="1:82" ht="61.5" x14ac:dyDescent="0.85">
      <c r="A1077" s="10">
        <v>1</v>
      </c>
      <c r="B1077" s="48">
        <f>SUBTOTAL(103,$A$1033:A1077)</f>
        <v>45</v>
      </c>
      <c r="C1077" s="13" t="s">
        <v>2227</v>
      </c>
      <c r="D1077" s="20">
        <v>2780448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55">
        <v>0</v>
      </c>
      <c r="L1077" s="20">
        <v>0</v>
      </c>
      <c r="M1077" s="20">
        <v>330</v>
      </c>
      <c r="N1077" s="20">
        <v>2675318.23</v>
      </c>
      <c r="O1077" s="20">
        <v>0</v>
      </c>
      <c r="P1077" s="20">
        <v>0</v>
      </c>
      <c r="Q1077" s="20">
        <v>0</v>
      </c>
      <c r="R1077" s="20">
        <v>0</v>
      </c>
      <c r="S1077" s="20">
        <v>0</v>
      </c>
      <c r="T1077" s="20">
        <v>0</v>
      </c>
      <c r="U1077" s="20">
        <v>0</v>
      </c>
      <c r="V1077" s="20">
        <v>0</v>
      </c>
      <c r="W1077" s="20">
        <v>0</v>
      </c>
      <c r="X1077" s="20">
        <v>0</v>
      </c>
      <c r="Y1077" s="20">
        <v>0</v>
      </c>
      <c r="Z1077" s="20">
        <v>0</v>
      </c>
      <c r="AA1077" s="20">
        <v>0</v>
      </c>
      <c r="AB1077" s="20">
        <v>0</v>
      </c>
      <c r="AC1077" s="20">
        <v>40129.769999999997</v>
      </c>
      <c r="AD1077" s="20">
        <v>65000</v>
      </c>
      <c r="AE1077" s="20">
        <v>0</v>
      </c>
      <c r="AF1077" s="22">
        <v>2022</v>
      </c>
      <c r="AG1077" s="22">
        <v>2022</v>
      </c>
      <c r="AH1077" s="23">
        <v>2022</v>
      </c>
      <c r="AT1077" s="10" t="e">
        <f>VLOOKUP(C1077,AW:AX,2,FALSE)</f>
        <v>#N/A</v>
      </c>
      <c r="BZ1077" s="52"/>
      <c r="CD1077" s="10" t="e">
        <f t="shared" si="74"/>
        <v>#N/A</v>
      </c>
    </row>
    <row r="1078" spans="1:82" ht="61.5" x14ac:dyDescent="0.85">
      <c r="A1078" s="10">
        <v>1</v>
      </c>
      <c r="B1078" s="48">
        <f>SUBTOTAL(103,$A$1033:A1078)</f>
        <v>46</v>
      </c>
      <c r="C1078" s="13" t="s">
        <v>2228</v>
      </c>
      <c r="D1078" s="20">
        <v>7344203.5600000005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55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1042</v>
      </c>
      <c r="R1078" s="20">
        <v>7235668.5300000003</v>
      </c>
      <c r="S1078" s="20">
        <v>0</v>
      </c>
      <c r="T1078" s="20">
        <v>0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0</v>
      </c>
      <c r="AA1078" s="20">
        <v>0</v>
      </c>
      <c r="AB1078" s="20">
        <v>0</v>
      </c>
      <c r="AC1078" s="20">
        <v>108535.03</v>
      </c>
      <c r="AD1078" s="20">
        <v>0</v>
      </c>
      <c r="AE1078" s="20">
        <v>0</v>
      </c>
      <c r="AF1078" s="22" t="s">
        <v>265</v>
      </c>
      <c r="AG1078" s="22">
        <v>2022</v>
      </c>
      <c r="AH1078" s="23">
        <v>2022</v>
      </c>
      <c r="BZ1078" s="52"/>
      <c r="CD1078" s="10" t="e">
        <f t="shared" si="74"/>
        <v>#N/A</v>
      </c>
    </row>
    <row r="1079" spans="1:82" ht="61.5" x14ac:dyDescent="0.85">
      <c r="A1079" s="10">
        <v>1</v>
      </c>
      <c r="B1079" s="48">
        <f>SUBTOTAL(103,$A$1033:A1079)</f>
        <v>47</v>
      </c>
      <c r="C1079" s="13" t="s">
        <v>2229</v>
      </c>
      <c r="D1079" s="20">
        <v>7081306.4499999993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55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1004.7</v>
      </c>
      <c r="R1079" s="20">
        <v>6976656.5999999996</v>
      </c>
      <c r="S1079" s="20">
        <v>0</v>
      </c>
      <c r="T1079" s="20">
        <v>0</v>
      </c>
      <c r="U1079" s="20">
        <v>0</v>
      </c>
      <c r="V1079" s="20">
        <v>0</v>
      </c>
      <c r="W1079" s="20">
        <v>0</v>
      </c>
      <c r="X1079" s="20">
        <v>0</v>
      </c>
      <c r="Y1079" s="20">
        <v>0</v>
      </c>
      <c r="Z1079" s="20">
        <v>0</v>
      </c>
      <c r="AA1079" s="20">
        <v>0</v>
      </c>
      <c r="AB1079" s="20">
        <v>0</v>
      </c>
      <c r="AC1079" s="20">
        <v>104649.85</v>
      </c>
      <c r="AD1079" s="20">
        <v>0</v>
      </c>
      <c r="AE1079" s="20">
        <v>0</v>
      </c>
      <c r="AF1079" s="22" t="s">
        <v>265</v>
      </c>
      <c r="AG1079" s="22">
        <v>2022</v>
      </c>
      <c r="AH1079" s="23">
        <v>2022</v>
      </c>
      <c r="BZ1079" s="52"/>
      <c r="CD1079" s="10" t="e">
        <f t="shared" si="74"/>
        <v>#N/A</v>
      </c>
    </row>
    <row r="1080" spans="1:82" ht="61.5" x14ac:dyDescent="0.85">
      <c r="A1080" s="10">
        <v>1</v>
      </c>
      <c r="B1080" s="48">
        <f>SUBTOTAL(103,$A$1033:A1080)</f>
        <v>48</v>
      </c>
      <c r="C1080" s="13" t="s">
        <v>2230</v>
      </c>
      <c r="D1080" s="20">
        <v>8049021.5599999996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55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1142</v>
      </c>
      <c r="R1080" s="20">
        <v>7930070.5</v>
      </c>
      <c r="S1080" s="20">
        <v>0</v>
      </c>
      <c r="T1080" s="20">
        <v>0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0</v>
      </c>
      <c r="AC1080" s="20">
        <v>118951.06</v>
      </c>
      <c r="AD1080" s="20">
        <v>0</v>
      </c>
      <c r="AE1080" s="20">
        <v>0</v>
      </c>
      <c r="AF1080" s="22" t="s">
        <v>265</v>
      </c>
      <c r="AG1080" s="22">
        <v>2022</v>
      </c>
      <c r="AH1080" s="23">
        <v>2022</v>
      </c>
      <c r="BZ1080" s="52"/>
      <c r="CD1080" s="10" t="e">
        <f t="shared" si="74"/>
        <v>#N/A</v>
      </c>
    </row>
    <row r="1081" spans="1:82" ht="61.5" x14ac:dyDescent="0.85">
      <c r="A1081" s="10">
        <v>1</v>
      </c>
      <c r="B1081" s="48">
        <f>SUBTOTAL(103,$A$1033:A1081)</f>
        <v>49</v>
      </c>
      <c r="C1081" s="13" t="s">
        <v>2231</v>
      </c>
      <c r="D1081" s="20">
        <v>5881534.1099999994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55">
        <v>0</v>
      </c>
      <c r="L1081" s="20">
        <v>0</v>
      </c>
      <c r="M1081" s="20">
        <v>650</v>
      </c>
      <c r="N1081" s="20">
        <v>5696092.7199999997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0</v>
      </c>
      <c r="U1081" s="20">
        <v>0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0">
        <v>0</v>
      </c>
      <c r="AC1081" s="20">
        <v>85441.39</v>
      </c>
      <c r="AD1081" s="20">
        <v>100000</v>
      </c>
      <c r="AE1081" s="20">
        <v>0</v>
      </c>
      <c r="AF1081" s="22">
        <v>2022</v>
      </c>
      <c r="AG1081" s="22">
        <v>2022</v>
      </c>
      <c r="AH1081" s="23">
        <v>2022</v>
      </c>
      <c r="AT1081" s="10" t="e">
        <f>VLOOKUP(C1081,AW:AX,2,FALSE)</f>
        <v>#N/A</v>
      </c>
      <c r="BZ1081" s="52"/>
      <c r="CD1081" s="10" t="e">
        <f t="shared" si="74"/>
        <v>#N/A</v>
      </c>
    </row>
    <row r="1082" spans="1:82" ht="61.5" x14ac:dyDescent="0.85">
      <c r="A1082" s="10">
        <v>1</v>
      </c>
      <c r="B1082" s="48">
        <f>SUBTOTAL(103,$A$1033:A1082)</f>
        <v>50</v>
      </c>
      <c r="C1082" s="13" t="s">
        <v>2232</v>
      </c>
      <c r="D1082" s="20">
        <v>7684345.6199999992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55">
        <v>0</v>
      </c>
      <c r="L1082" s="20">
        <v>0</v>
      </c>
      <c r="M1082" s="20">
        <v>899</v>
      </c>
      <c r="N1082" s="20">
        <v>7315414.7599999998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0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0</v>
      </c>
      <c r="AA1082" s="20">
        <v>0</v>
      </c>
      <c r="AB1082" s="20">
        <v>0</v>
      </c>
      <c r="AC1082" s="20">
        <v>109731.22</v>
      </c>
      <c r="AD1082" s="20">
        <v>259199.64</v>
      </c>
      <c r="AE1082" s="20">
        <v>0</v>
      </c>
      <c r="AF1082" s="22">
        <v>2022</v>
      </c>
      <c r="AG1082" s="22">
        <v>2022</v>
      </c>
      <c r="AH1082" s="23">
        <v>2022</v>
      </c>
      <c r="AT1082" s="10" t="e">
        <f>VLOOKUP(C1082,AW:AX,2,FALSE)</f>
        <v>#N/A</v>
      </c>
      <c r="BZ1082" s="52"/>
      <c r="CD1082" s="10" t="e">
        <f t="shared" si="74"/>
        <v>#N/A</v>
      </c>
    </row>
    <row r="1083" spans="1:82" ht="61.5" x14ac:dyDescent="0.85">
      <c r="A1083" s="10">
        <v>1</v>
      </c>
      <c r="B1083" s="48">
        <f>SUBTOTAL(103,$A$1033:A1083)</f>
        <v>51</v>
      </c>
      <c r="C1083" s="13" t="s">
        <v>2233</v>
      </c>
      <c r="D1083" s="20">
        <v>2317040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55">
        <v>0</v>
      </c>
      <c r="L1083" s="20">
        <v>0</v>
      </c>
      <c r="M1083" s="20">
        <v>275</v>
      </c>
      <c r="N1083" s="20">
        <v>2213832.5099999998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0</v>
      </c>
      <c r="U1083" s="20">
        <v>0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0">
        <v>0</v>
      </c>
      <c r="AC1083" s="20">
        <v>33207.49</v>
      </c>
      <c r="AD1083" s="20">
        <v>70000</v>
      </c>
      <c r="AE1083" s="20">
        <v>0</v>
      </c>
      <c r="AF1083" s="22">
        <v>2022</v>
      </c>
      <c r="AG1083" s="22">
        <v>2022</v>
      </c>
      <c r="AH1083" s="23">
        <v>2022</v>
      </c>
      <c r="AT1083" s="10" t="e">
        <f>VLOOKUP(C1083,AW:AX,2,FALSE)</f>
        <v>#N/A</v>
      </c>
      <c r="BZ1083" s="52"/>
      <c r="CD1083" s="10" t="e">
        <f t="shared" si="74"/>
        <v>#N/A</v>
      </c>
    </row>
    <row r="1084" spans="1:82" ht="61.5" x14ac:dyDescent="0.85">
      <c r="A1084" s="10">
        <v>1</v>
      </c>
      <c r="B1084" s="48">
        <f>SUBTOTAL(103,$A$1033:A1084)</f>
        <v>52</v>
      </c>
      <c r="C1084" s="13" t="s">
        <v>2234</v>
      </c>
      <c r="D1084" s="20">
        <v>10232303.4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55">
        <v>0</v>
      </c>
      <c r="L1084" s="20">
        <v>0</v>
      </c>
      <c r="M1084" s="20">
        <v>1147.5</v>
      </c>
      <c r="N1084" s="20">
        <v>9982564.9299999997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0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0</v>
      </c>
      <c r="AC1084" s="20">
        <v>149738.47</v>
      </c>
      <c r="AD1084" s="20">
        <v>100000</v>
      </c>
      <c r="AE1084" s="20">
        <v>0</v>
      </c>
      <c r="AF1084" s="22">
        <v>2022</v>
      </c>
      <c r="AG1084" s="22">
        <v>2022</v>
      </c>
      <c r="AH1084" s="23">
        <v>2022</v>
      </c>
      <c r="AT1084" s="10" t="e">
        <f>VLOOKUP(C1084,AW:AX,2,FALSE)</f>
        <v>#N/A</v>
      </c>
      <c r="BZ1084" s="52"/>
      <c r="CD1084" s="10" t="e">
        <f t="shared" si="74"/>
        <v>#N/A</v>
      </c>
    </row>
    <row r="1085" spans="1:82" ht="61.5" x14ac:dyDescent="0.85">
      <c r="A1085" s="10">
        <v>1</v>
      </c>
      <c r="B1085" s="48">
        <f>SUBTOTAL(103,$A$1033:A1085)</f>
        <v>53</v>
      </c>
      <c r="C1085" s="13" t="s">
        <v>1082</v>
      </c>
      <c r="D1085" s="20">
        <v>2675926.44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55">
        <v>0</v>
      </c>
      <c r="L1085" s="20">
        <v>0</v>
      </c>
      <c r="M1085" s="20">
        <v>0</v>
      </c>
      <c r="N1085" s="20">
        <v>0</v>
      </c>
      <c r="O1085" s="20">
        <v>300</v>
      </c>
      <c r="P1085" s="20">
        <v>2636380.73</v>
      </c>
      <c r="Q1085" s="20">
        <v>0</v>
      </c>
      <c r="R1085" s="20">
        <v>0</v>
      </c>
      <c r="S1085" s="20">
        <v>0</v>
      </c>
      <c r="T1085" s="20">
        <v>0</v>
      </c>
      <c r="U1085" s="20">
        <v>0</v>
      </c>
      <c r="V1085" s="20">
        <v>0</v>
      </c>
      <c r="W1085" s="20">
        <v>0</v>
      </c>
      <c r="X1085" s="20">
        <v>0</v>
      </c>
      <c r="Y1085" s="20">
        <v>0</v>
      </c>
      <c r="Z1085" s="20">
        <v>0</v>
      </c>
      <c r="AA1085" s="20">
        <v>0</v>
      </c>
      <c r="AB1085" s="20">
        <v>0</v>
      </c>
      <c r="AC1085" s="20">
        <v>39545.71</v>
      </c>
      <c r="AD1085" s="20">
        <v>0</v>
      </c>
      <c r="AE1085" s="20">
        <v>0</v>
      </c>
      <c r="AF1085" s="22" t="s">
        <v>265</v>
      </c>
      <c r="AG1085" s="22">
        <v>2022</v>
      </c>
      <c r="AH1085" s="22">
        <v>2022</v>
      </c>
      <c r="BZ1085" s="52"/>
      <c r="CD1085" s="10" t="e">
        <f t="shared" si="74"/>
        <v>#N/A</v>
      </c>
    </row>
    <row r="1086" spans="1:82" ht="61.5" x14ac:dyDescent="0.85">
      <c r="A1086" s="10">
        <v>1</v>
      </c>
      <c r="B1086" s="48">
        <f>SUBTOTAL(103,$A$1033:A1086)</f>
        <v>54</v>
      </c>
      <c r="C1086" s="13" t="s">
        <v>1083</v>
      </c>
      <c r="D1086" s="20">
        <v>221671.53999999998</v>
      </c>
      <c r="E1086" s="20">
        <v>102509.44</v>
      </c>
      <c r="F1086" s="20">
        <v>0</v>
      </c>
      <c r="G1086" s="20">
        <v>0</v>
      </c>
      <c r="H1086" s="20">
        <v>115886.17</v>
      </c>
      <c r="I1086" s="20">
        <v>0</v>
      </c>
      <c r="J1086" s="20">
        <v>0</v>
      </c>
      <c r="K1086" s="55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0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0</v>
      </c>
      <c r="AA1086" s="20">
        <v>0</v>
      </c>
      <c r="AB1086" s="20">
        <v>0</v>
      </c>
      <c r="AC1086" s="20">
        <v>3275.93</v>
      </c>
      <c r="AD1086" s="20">
        <v>0</v>
      </c>
      <c r="AE1086" s="20">
        <v>0</v>
      </c>
      <c r="AF1086" s="22" t="s">
        <v>265</v>
      </c>
      <c r="AG1086" s="22">
        <v>2022</v>
      </c>
      <c r="AH1086" s="22">
        <v>2022</v>
      </c>
      <c r="BZ1086" s="52"/>
      <c r="CD1086" s="10" t="e">
        <f t="shared" si="74"/>
        <v>#N/A</v>
      </c>
    </row>
    <row r="1087" spans="1:82" ht="61.5" x14ac:dyDescent="0.85">
      <c r="A1087" s="10">
        <v>1</v>
      </c>
      <c r="B1087" s="48">
        <f>SUBTOTAL(103,$A$1033:A1087)</f>
        <v>55</v>
      </c>
      <c r="C1087" s="13" t="s">
        <v>2391</v>
      </c>
      <c r="D1087" s="20">
        <v>3887829.4499999997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55">
        <v>0</v>
      </c>
      <c r="L1087" s="20">
        <v>0</v>
      </c>
      <c r="M1087" s="20">
        <v>436</v>
      </c>
      <c r="N1087" s="20">
        <v>3731851.67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0</v>
      </c>
      <c r="U1087" s="20">
        <v>0</v>
      </c>
      <c r="V1087" s="20">
        <v>0</v>
      </c>
      <c r="W1087" s="20">
        <v>0</v>
      </c>
      <c r="X1087" s="20">
        <v>0</v>
      </c>
      <c r="Y1087" s="20">
        <v>0</v>
      </c>
      <c r="Z1087" s="20">
        <v>0</v>
      </c>
      <c r="AA1087" s="20">
        <v>0</v>
      </c>
      <c r="AB1087" s="20">
        <v>0</v>
      </c>
      <c r="AC1087" s="20">
        <v>55977.78</v>
      </c>
      <c r="AD1087" s="20">
        <v>100000</v>
      </c>
      <c r="AE1087" s="20">
        <v>0</v>
      </c>
      <c r="AF1087" s="22">
        <v>2022</v>
      </c>
      <c r="AG1087" s="22">
        <v>2022</v>
      </c>
      <c r="AH1087" s="23">
        <v>2022</v>
      </c>
      <c r="AT1087" s="10" t="e">
        <f t="shared" ref="AT1087:AT1095" si="75">VLOOKUP(C1087,AW:AX,2,FALSE)</f>
        <v>#N/A</v>
      </c>
      <c r="BZ1087" s="52"/>
      <c r="CD1087" s="10" t="e">
        <f t="shared" si="74"/>
        <v>#N/A</v>
      </c>
    </row>
    <row r="1088" spans="1:82" ht="61.5" x14ac:dyDescent="0.85">
      <c r="A1088" s="10">
        <v>1</v>
      </c>
      <c r="B1088" s="48">
        <f>SUBTOTAL(103,$A$1033:A1088)</f>
        <v>56</v>
      </c>
      <c r="C1088" s="13" t="s">
        <v>2392</v>
      </c>
      <c r="D1088" s="20">
        <v>8085952.8700000001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55">
        <v>0</v>
      </c>
      <c r="L1088" s="20">
        <v>0</v>
      </c>
      <c r="M1088" s="20">
        <v>890</v>
      </c>
      <c r="N1088" s="20">
        <v>7867933.8600000003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0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0">
        <v>0</v>
      </c>
      <c r="AC1088" s="20">
        <v>118019.01</v>
      </c>
      <c r="AD1088" s="20">
        <v>100000</v>
      </c>
      <c r="AE1088" s="20">
        <v>0</v>
      </c>
      <c r="AF1088" s="22">
        <v>2022</v>
      </c>
      <c r="AG1088" s="22">
        <v>2022</v>
      </c>
      <c r="AH1088" s="23">
        <v>2022</v>
      </c>
      <c r="AT1088" s="10" t="e">
        <f t="shared" si="75"/>
        <v>#N/A</v>
      </c>
      <c r="BZ1088" s="52"/>
      <c r="CD1088" s="10" t="e">
        <f t="shared" si="74"/>
        <v>#N/A</v>
      </c>
    </row>
    <row r="1089" spans="1:16329" ht="61.5" x14ac:dyDescent="0.85">
      <c r="A1089" s="10">
        <v>1</v>
      </c>
      <c r="B1089" s="48">
        <f>SUBTOTAL(103,$A$1033:A1089)</f>
        <v>57</v>
      </c>
      <c r="C1089" s="13" t="s">
        <v>2393</v>
      </c>
      <c r="D1089" s="20">
        <v>8309220.5499999998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55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 t="s">
        <v>2782</v>
      </c>
      <c r="R1089" s="20">
        <v>7989379.8499999996</v>
      </c>
      <c r="S1089" s="20">
        <v>0</v>
      </c>
      <c r="T1089" s="20">
        <v>0</v>
      </c>
      <c r="U1089" s="20">
        <v>0</v>
      </c>
      <c r="V1089" s="20">
        <v>0</v>
      </c>
      <c r="W1089" s="20">
        <v>0</v>
      </c>
      <c r="X1089" s="20">
        <v>0</v>
      </c>
      <c r="Y1089" s="20">
        <v>0</v>
      </c>
      <c r="Z1089" s="20">
        <v>0</v>
      </c>
      <c r="AA1089" s="20">
        <v>0</v>
      </c>
      <c r="AB1089" s="20">
        <v>0</v>
      </c>
      <c r="AC1089" s="20">
        <v>119840.7</v>
      </c>
      <c r="AD1089" s="20">
        <v>200000</v>
      </c>
      <c r="AE1089" s="20">
        <v>0</v>
      </c>
      <c r="AF1089" s="22">
        <v>2022</v>
      </c>
      <c r="AG1089" s="22">
        <v>2022</v>
      </c>
      <c r="AH1089" s="23">
        <v>2022</v>
      </c>
      <c r="AT1089" s="10" t="e">
        <f t="shared" si="75"/>
        <v>#N/A</v>
      </c>
      <c r="BZ1089" s="52"/>
      <c r="CD1089" s="10" t="e">
        <f t="shared" si="74"/>
        <v>#N/A</v>
      </c>
    </row>
    <row r="1090" spans="1:16329" ht="61.5" x14ac:dyDescent="0.85">
      <c r="A1090" s="10">
        <v>1</v>
      </c>
      <c r="B1090" s="48">
        <f>SUBTOTAL(103,$A$1033:A1090)</f>
        <v>58</v>
      </c>
      <c r="C1090" s="13" t="s">
        <v>2394</v>
      </c>
      <c r="D1090" s="20">
        <v>13240140.199999999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55">
        <v>0</v>
      </c>
      <c r="L1090" s="20">
        <v>0</v>
      </c>
      <c r="M1090" s="20">
        <v>1560</v>
      </c>
      <c r="N1090" s="20">
        <v>12764619.49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0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0">
        <v>0</v>
      </c>
      <c r="AC1090" s="20">
        <v>191469.29</v>
      </c>
      <c r="AD1090" s="20">
        <v>284051.42</v>
      </c>
      <c r="AE1090" s="20">
        <v>0</v>
      </c>
      <c r="AF1090" s="22">
        <v>2022</v>
      </c>
      <c r="AG1090" s="22">
        <v>2022</v>
      </c>
      <c r="AH1090" s="23">
        <v>2022</v>
      </c>
      <c r="AT1090" s="10" t="e">
        <f t="shared" si="75"/>
        <v>#N/A</v>
      </c>
      <c r="BZ1090" s="52"/>
      <c r="CD1090" s="10" t="e">
        <f t="shared" si="74"/>
        <v>#N/A</v>
      </c>
    </row>
    <row r="1091" spans="1:16329" ht="61.5" x14ac:dyDescent="0.85">
      <c r="A1091" s="10">
        <v>1</v>
      </c>
      <c r="B1091" s="48">
        <f>SUBTOTAL(103,$A$1033:A1091)</f>
        <v>59</v>
      </c>
      <c r="C1091" s="13" t="s">
        <v>2395</v>
      </c>
      <c r="D1091" s="20">
        <v>9286521.9000000004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55">
        <v>0</v>
      </c>
      <c r="L1091" s="20">
        <v>0</v>
      </c>
      <c r="M1091" s="20">
        <v>1024</v>
      </c>
      <c r="N1091" s="20">
        <v>9031056.0600000005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0</v>
      </c>
      <c r="U1091" s="20">
        <v>0</v>
      </c>
      <c r="V1091" s="20">
        <v>0</v>
      </c>
      <c r="W1091" s="20">
        <v>0</v>
      </c>
      <c r="X1091" s="20">
        <v>0</v>
      </c>
      <c r="Y1091" s="20">
        <v>0</v>
      </c>
      <c r="Z1091" s="20">
        <v>0</v>
      </c>
      <c r="AA1091" s="20">
        <v>0</v>
      </c>
      <c r="AB1091" s="20">
        <v>0</v>
      </c>
      <c r="AC1091" s="20">
        <v>135465.84</v>
      </c>
      <c r="AD1091" s="20">
        <v>120000</v>
      </c>
      <c r="AE1091" s="20">
        <v>0</v>
      </c>
      <c r="AF1091" s="22">
        <v>2022</v>
      </c>
      <c r="AG1091" s="22">
        <v>2022</v>
      </c>
      <c r="AH1091" s="23">
        <v>2022</v>
      </c>
      <c r="AT1091" s="10" t="e">
        <f t="shared" si="75"/>
        <v>#N/A</v>
      </c>
      <c r="BZ1091" s="52"/>
      <c r="CD1091" s="10" t="e">
        <f t="shared" si="74"/>
        <v>#N/A</v>
      </c>
    </row>
    <row r="1092" spans="1:16329" ht="61.5" x14ac:dyDescent="0.85">
      <c r="A1092" s="10">
        <v>1</v>
      </c>
      <c r="B1092" s="48">
        <f>SUBTOTAL(103,$A$1033:A1092)</f>
        <v>60</v>
      </c>
      <c r="C1092" s="13" t="s">
        <v>2397</v>
      </c>
      <c r="D1092" s="20">
        <v>2807994.91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55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398.4</v>
      </c>
      <c r="R1092" s="20">
        <v>2766497.45</v>
      </c>
      <c r="S1092" s="20">
        <v>0</v>
      </c>
      <c r="T1092" s="20">
        <v>0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0</v>
      </c>
      <c r="AA1092" s="20">
        <v>0</v>
      </c>
      <c r="AB1092" s="20">
        <v>0</v>
      </c>
      <c r="AC1092" s="20">
        <v>41497.46</v>
      </c>
      <c r="AD1092" s="20">
        <v>0</v>
      </c>
      <c r="AE1092" s="20">
        <v>0</v>
      </c>
      <c r="AF1092" s="22" t="s">
        <v>265</v>
      </c>
      <c r="AG1092" s="22">
        <v>2022</v>
      </c>
      <c r="AH1092" s="23">
        <v>2022</v>
      </c>
      <c r="AT1092" s="10" t="e">
        <f t="shared" si="75"/>
        <v>#N/A</v>
      </c>
      <c r="BZ1092" s="52"/>
      <c r="CD1092" s="10" t="e">
        <f t="shared" si="74"/>
        <v>#N/A</v>
      </c>
    </row>
    <row r="1093" spans="1:16329" ht="61.5" x14ac:dyDescent="0.85">
      <c r="A1093" s="10">
        <v>1</v>
      </c>
      <c r="B1093" s="48">
        <f>SUBTOTAL(103,$A$1033:A1093)</f>
        <v>61</v>
      </c>
      <c r="C1093" s="13" t="s">
        <v>2398</v>
      </c>
      <c r="D1093" s="20">
        <v>7246016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55">
        <v>0</v>
      </c>
      <c r="L1093" s="20">
        <v>0</v>
      </c>
      <c r="M1093" s="20">
        <v>860</v>
      </c>
      <c r="N1093" s="20">
        <v>6961592.1200000001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20">
        <v>0</v>
      </c>
      <c r="U1093" s="20">
        <v>0</v>
      </c>
      <c r="V1093" s="20">
        <v>0</v>
      </c>
      <c r="W1093" s="20">
        <v>0</v>
      </c>
      <c r="X1093" s="20">
        <v>0</v>
      </c>
      <c r="Y1093" s="20">
        <v>0</v>
      </c>
      <c r="Z1093" s="20">
        <v>0</v>
      </c>
      <c r="AA1093" s="20">
        <v>0</v>
      </c>
      <c r="AB1093" s="20">
        <v>0</v>
      </c>
      <c r="AC1093" s="20">
        <v>104423.88</v>
      </c>
      <c r="AD1093" s="20">
        <v>180000</v>
      </c>
      <c r="AE1093" s="20">
        <v>0</v>
      </c>
      <c r="AF1093" s="22">
        <v>2022</v>
      </c>
      <c r="AG1093" s="22">
        <v>2022</v>
      </c>
      <c r="AH1093" s="23">
        <v>2022</v>
      </c>
      <c r="AT1093" s="10" t="e">
        <f t="shared" si="75"/>
        <v>#N/A</v>
      </c>
      <c r="BZ1093" s="52"/>
      <c r="CD1093" s="10" t="e">
        <f t="shared" si="74"/>
        <v>#N/A</v>
      </c>
    </row>
    <row r="1094" spans="1:16329" ht="61.5" x14ac:dyDescent="0.85">
      <c r="A1094" s="10">
        <v>1</v>
      </c>
      <c r="B1094" s="48">
        <f>SUBTOTAL(103,$A$1033:A1094)</f>
        <v>62</v>
      </c>
      <c r="C1094" s="13" t="s">
        <v>2399</v>
      </c>
      <c r="D1094" s="20">
        <v>10554961.98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55">
        <v>0</v>
      </c>
      <c r="L1094" s="20">
        <v>0</v>
      </c>
      <c r="M1094" s="20">
        <v>1164</v>
      </c>
      <c r="N1094" s="20">
        <v>10280750.720000001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20">
        <v>0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0">
        <v>0</v>
      </c>
      <c r="AC1094" s="20">
        <v>154211.26</v>
      </c>
      <c r="AD1094" s="20">
        <v>120000</v>
      </c>
      <c r="AE1094" s="20">
        <v>0</v>
      </c>
      <c r="AF1094" s="22">
        <v>2022</v>
      </c>
      <c r="AG1094" s="22">
        <v>2022</v>
      </c>
      <c r="AH1094" s="23">
        <v>2022</v>
      </c>
      <c r="AT1094" s="10" t="e">
        <f t="shared" si="75"/>
        <v>#N/A</v>
      </c>
      <c r="BZ1094" s="52"/>
      <c r="CD1094" s="10" t="e">
        <f t="shared" si="74"/>
        <v>#N/A</v>
      </c>
    </row>
    <row r="1095" spans="1:16329" ht="61.5" x14ac:dyDescent="0.85">
      <c r="A1095" s="10">
        <v>1</v>
      </c>
      <c r="B1095" s="48">
        <f>SUBTOTAL(103,$A$1033:A1095)</f>
        <v>63</v>
      </c>
      <c r="C1095" s="13" t="s">
        <v>2400</v>
      </c>
      <c r="D1095" s="20">
        <v>9366267.4699999988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55">
        <v>0</v>
      </c>
      <c r="L1095" s="20">
        <v>0</v>
      </c>
      <c r="M1095" s="20">
        <v>1029.3</v>
      </c>
      <c r="N1095" s="20">
        <v>9109623.1199999992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20">
        <v>0</v>
      </c>
      <c r="U1095" s="20">
        <v>0</v>
      </c>
      <c r="V1095" s="20">
        <v>0</v>
      </c>
      <c r="W1095" s="20">
        <v>0</v>
      </c>
      <c r="X1095" s="20">
        <v>0</v>
      </c>
      <c r="Y1095" s="20">
        <v>0</v>
      </c>
      <c r="Z1095" s="20">
        <v>0</v>
      </c>
      <c r="AA1095" s="20">
        <v>0</v>
      </c>
      <c r="AB1095" s="20">
        <v>0</v>
      </c>
      <c r="AC1095" s="20">
        <v>136644.35</v>
      </c>
      <c r="AD1095" s="20">
        <v>120000</v>
      </c>
      <c r="AE1095" s="20">
        <v>0</v>
      </c>
      <c r="AF1095" s="22">
        <v>2022</v>
      </c>
      <c r="AG1095" s="22">
        <v>2022</v>
      </c>
      <c r="AH1095" s="23">
        <v>2022</v>
      </c>
      <c r="AT1095" s="10" t="e">
        <f t="shared" si="75"/>
        <v>#N/A</v>
      </c>
      <c r="BZ1095" s="52"/>
      <c r="CD1095" s="10" t="e">
        <f t="shared" si="74"/>
        <v>#N/A</v>
      </c>
    </row>
    <row r="1096" spans="1:16329" ht="61.5" x14ac:dyDescent="0.85">
      <c r="A1096" s="10">
        <v>1</v>
      </c>
      <c r="B1096" s="48">
        <f>SUBTOTAL(103,$A$1033:A1096)</f>
        <v>64</v>
      </c>
      <c r="C1096" s="13" t="s">
        <v>1344</v>
      </c>
      <c r="D1096" s="20">
        <v>4364500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55">
        <v>0</v>
      </c>
      <c r="L1096" s="20">
        <v>0</v>
      </c>
      <c r="M1096" s="20">
        <v>886</v>
      </c>
      <c r="N1096" s="20">
        <v>4300000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0</v>
      </c>
      <c r="U1096" s="20">
        <v>0</v>
      </c>
      <c r="V1096" s="20">
        <v>0</v>
      </c>
      <c r="W1096" s="20">
        <v>0</v>
      </c>
      <c r="X1096" s="20">
        <v>0</v>
      </c>
      <c r="Y1096" s="20">
        <v>0</v>
      </c>
      <c r="Z1096" s="20">
        <v>0</v>
      </c>
      <c r="AA1096" s="20">
        <v>0</v>
      </c>
      <c r="AB1096" s="20">
        <v>0</v>
      </c>
      <c r="AC1096" s="20">
        <v>64500</v>
      </c>
      <c r="AD1096" s="20">
        <v>0</v>
      </c>
      <c r="AE1096" s="20">
        <v>0</v>
      </c>
      <c r="AF1096" s="22" t="s">
        <v>265</v>
      </c>
      <c r="AG1096" s="22">
        <v>2022</v>
      </c>
      <c r="AH1096" s="23">
        <v>2022</v>
      </c>
      <c r="BZ1096" s="52"/>
      <c r="CD1096" s="10" t="e">
        <f t="shared" si="74"/>
        <v>#N/A</v>
      </c>
    </row>
    <row r="1097" spans="1:16329" ht="61.5" x14ac:dyDescent="0.85">
      <c r="A1097" s="10">
        <v>1</v>
      </c>
      <c r="B1097" s="48">
        <f>SUBTOTAL(103,$A$1033:A1097)</f>
        <v>65</v>
      </c>
      <c r="C1097" s="13" t="s">
        <v>523</v>
      </c>
      <c r="D1097" s="20">
        <v>4060000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55">
        <v>0</v>
      </c>
      <c r="L1097" s="20">
        <v>0</v>
      </c>
      <c r="M1097" s="20">
        <v>710</v>
      </c>
      <c r="N1097" s="20">
        <v>4000000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0</v>
      </c>
      <c r="W1097" s="20">
        <v>0</v>
      </c>
      <c r="X1097" s="20">
        <v>0</v>
      </c>
      <c r="Y1097" s="20">
        <v>0</v>
      </c>
      <c r="Z1097" s="20">
        <v>0</v>
      </c>
      <c r="AA1097" s="20">
        <v>0</v>
      </c>
      <c r="AB1097" s="20">
        <v>0</v>
      </c>
      <c r="AC1097" s="20">
        <v>60000</v>
      </c>
      <c r="AD1097" s="20">
        <v>0</v>
      </c>
      <c r="AE1097" s="20">
        <v>0</v>
      </c>
      <c r="AF1097" s="22" t="s">
        <v>265</v>
      </c>
      <c r="AG1097" s="22">
        <v>2022</v>
      </c>
      <c r="AH1097" s="23">
        <v>2022</v>
      </c>
      <c r="AT1097" s="10" t="e">
        <f>VLOOKUP(C1097,AW:AX,2,FALSE)</f>
        <v>#N/A</v>
      </c>
      <c r="BZ1097" s="52"/>
      <c r="CD1097" s="10" t="e">
        <f t="shared" si="74"/>
        <v>#N/A</v>
      </c>
    </row>
    <row r="1098" spans="1:16329" ht="61.5" x14ac:dyDescent="0.85">
      <c r="A1098" s="10">
        <v>1</v>
      </c>
      <c r="B1098" s="48">
        <f>SUBTOTAL(103,$A$1033:A1098)</f>
        <v>66</v>
      </c>
      <c r="C1098" s="13" t="s">
        <v>1827</v>
      </c>
      <c r="D1098" s="20">
        <v>2629580.86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55">
        <v>0</v>
      </c>
      <c r="L1098" s="20">
        <v>0</v>
      </c>
      <c r="M1098" s="20">
        <v>598</v>
      </c>
      <c r="N1098" s="20">
        <v>2590720.06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0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s="20">
        <v>38860.800000000003</v>
      </c>
      <c r="AD1098" s="20">
        <v>0</v>
      </c>
      <c r="AE1098" s="20">
        <v>0</v>
      </c>
      <c r="AF1098" s="22" t="s">
        <v>265</v>
      </c>
      <c r="AG1098" s="22">
        <v>2022</v>
      </c>
      <c r="AH1098" s="23">
        <v>2022</v>
      </c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</row>
    <row r="1099" spans="1:16329" s="3" customFormat="1" ht="61.5" x14ac:dyDescent="0.85">
      <c r="A1099" s="10">
        <v>1</v>
      </c>
      <c r="B1099" s="48">
        <f>SUBTOTAL(103,$A$1033:A1099)</f>
        <v>67</v>
      </c>
      <c r="C1099" s="13" t="s">
        <v>559</v>
      </c>
      <c r="D1099" s="20">
        <v>6687130.8099999996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55">
        <v>0</v>
      </c>
      <c r="L1099" s="20">
        <v>0</v>
      </c>
      <c r="M1099" s="20">
        <v>760.2</v>
      </c>
      <c r="N1099" s="20">
        <v>6635505.21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0</v>
      </c>
      <c r="Z1099" s="20">
        <v>0</v>
      </c>
      <c r="AA1099" s="20">
        <v>0</v>
      </c>
      <c r="AB1099" s="20">
        <v>0</v>
      </c>
      <c r="AC1099" s="20">
        <v>51625.599999999999</v>
      </c>
      <c r="AD1099" s="20">
        <v>0</v>
      </c>
      <c r="AE1099" s="20">
        <v>0</v>
      </c>
      <c r="AF1099" s="22" t="s">
        <v>265</v>
      </c>
      <c r="AG1099" s="22">
        <v>2022</v>
      </c>
      <c r="AH1099" s="23">
        <v>2022</v>
      </c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 t="e">
        <f>VLOOKUP(C1099,AW:AX,2,FALSE)</f>
        <v>#N/A</v>
      </c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52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0"/>
      <c r="KA1099" s="10"/>
      <c r="KB1099" s="10"/>
      <c r="KC1099" s="10"/>
      <c r="KD1099" s="10"/>
      <c r="KE1099" s="10"/>
      <c r="KF1099" s="10"/>
      <c r="KG1099" s="10"/>
      <c r="KH1099" s="10"/>
      <c r="KI1099" s="10"/>
      <c r="KJ1099" s="10"/>
      <c r="KK1099" s="10"/>
      <c r="KL1099" s="10"/>
      <c r="KM1099" s="10"/>
      <c r="KN1099" s="10"/>
      <c r="KO1099" s="10"/>
      <c r="KP1099" s="10"/>
      <c r="KQ1099" s="10"/>
      <c r="KR1099" s="10"/>
      <c r="KS1099" s="10"/>
      <c r="KT1099" s="10"/>
      <c r="KU1099" s="10"/>
      <c r="KV1099" s="10"/>
      <c r="KW1099" s="10"/>
      <c r="KX1099" s="10"/>
      <c r="KY1099" s="10"/>
      <c r="KZ1099" s="10"/>
      <c r="LA1099" s="10"/>
      <c r="LB1099" s="10"/>
      <c r="LC1099" s="10"/>
      <c r="LD1099" s="10"/>
      <c r="LE1099" s="10"/>
      <c r="LF1099" s="10"/>
      <c r="LG1099" s="10"/>
      <c r="LH1099" s="10"/>
      <c r="LI1099" s="10"/>
      <c r="LJ1099" s="10"/>
      <c r="LK1099" s="10"/>
      <c r="LL1099" s="10"/>
      <c r="LM1099" s="10"/>
      <c r="LN1099" s="10"/>
      <c r="LO1099" s="10"/>
      <c r="LP1099" s="10"/>
      <c r="LQ1099" s="10"/>
      <c r="LR1099" s="10"/>
      <c r="LS1099" s="10"/>
      <c r="LT1099" s="10"/>
      <c r="LU1099" s="10"/>
      <c r="LV1099" s="10"/>
      <c r="LW1099" s="10"/>
      <c r="LX1099" s="10"/>
      <c r="LY1099" s="10"/>
      <c r="LZ1099" s="10"/>
      <c r="MA1099" s="10"/>
      <c r="MB1099" s="10"/>
      <c r="MC1099" s="10"/>
      <c r="MD1099" s="10"/>
      <c r="ME1099" s="10"/>
      <c r="MF1099" s="10"/>
      <c r="MG1099" s="10"/>
      <c r="MH1099" s="10"/>
      <c r="MI1099" s="10"/>
      <c r="MJ1099" s="10"/>
      <c r="MK1099" s="10"/>
      <c r="ML1099" s="10"/>
      <c r="MM1099" s="10"/>
      <c r="MN1099" s="10"/>
      <c r="MO1099" s="10"/>
      <c r="MP1099" s="10"/>
      <c r="MQ1099" s="10"/>
      <c r="MR1099" s="10"/>
      <c r="MS1099" s="10"/>
      <c r="MT1099" s="10"/>
      <c r="MU1099" s="10"/>
      <c r="MV1099" s="10"/>
      <c r="MW1099" s="10"/>
      <c r="MX1099" s="10"/>
      <c r="MY1099" s="10"/>
      <c r="MZ1099" s="10"/>
      <c r="NA1099" s="10"/>
      <c r="NB1099" s="10"/>
      <c r="NC1099" s="10"/>
      <c r="ND1099" s="10"/>
      <c r="NE1099" s="10"/>
      <c r="NF1099" s="10"/>
      <c r="NG1099" s="10"/>
      <c r="NH1099" s="10"/>
      <c r="NI1099" s="10"/>
      <c r="NJ1099" s="10"/>
      <c r="NK1099" s="10"/>
      <c r="NL1099" s="10"/>
      <c r="NM1099" s="10"/>
      <c r="NN1099" s="10"/>
      <c r="NO1099" s="10"/>
      <c r="NP1099" s="10"/>
      <c r="NQ1099" s="10"/>
      <c r="NR1099" s="10"/>
      <c r="NS1099" s="10"/>
      <c r="NT1099" s="10"/>
      <c r="NU1099" s="10"/>
      <c r="NV1099" s="10"/>
      <c r="NW1099" s="10"/>
      <c r="NX1099" s="10"/>
      <c r="NY1099" s="10"/>
      <c r="NZ1099" s="10"/>
      <c r="OA1099" s="10"/>
      <c r="OB1099" s="10"/>
      <c r="OC1099" s="10"/>
      <c r="OD1099" s="10"/>
      <c r="OE1099" s="10"/>
      <c r="OF1099" s="10"/>
      <c r="OG1099" s="10"/>
      <c r="OH1099" s="10"/>
      <c r="OI1099" s="10"/>
      <c r="OJ1099" s="10"/>
      <c r="OK1099" s="10"/>
      <c r="OL1099" s="10"/>
      <c r="OM1099" s="10"/>
      <c r="ON1099" s="10"/>
      <c r="OO1099" s="10"/>
      <c r="OP1099" s="10"/>
      <c r="OQ1099" s="10"/>
      <c r="OR1099" s="10"/>
      <c r="OS1099" s="10"/>
      <c r="OT1099" s="10"/>
      <c r="OU1099" s="10"/>
      <c r="OV1099" s="10"/>
      <c r="OW1099" s="10"/>
      <c r="OX1099" s="10"/>
      <c r="OY1099" s="10"/>
      <c r="OZ1099" s="10"/>
      <c r="PA1099" s="10"/>
      <c r="PB1099" s="10"/>
      <c r="PC1099" s="10"/>
      <c r="PD1099" s="10"/>
      <c r="PE1099" s="10"/>
      <c r="PF1099" s="10"/>
      <c r="PG1099" s="10"/>
      <c r="PH1099" s="10"/>
      <c r="PI1099" s="10"/>
      <c r="PJ1099" s="10"/>
      <c r="PK1099" s="10"/>
      <c r="PL1099" s="10"/>
      <c r="PM1099" s="10"/>
      <c r="PN1099" s="10"/>
      <c r="PO1099" s="10"/>
      <c r="PP1099" s="10"/>
      <c r="PQ1099" s="10"/>
      <c r="PR1099" s="10"/>
      <c r="PS1099" s="10"/>
      <c r="PT1099" s="10"/>
      <c r="PU1099" s="10"/>
      <c r="PV1099" s="10"/>
      <c r="PW1099" s="10"/>
      <c r="PX1099" s="10"/>
      <c r="PY1099" s="10"/>
      <c r="PZ1099" s="10"/>
      <c r="QA1099" s="10"/>
      <c r="QB1099" s="10"/>
      <c r="QC1099" s="10"/>
      <c r="QD1099" s="10"/>
      <c r="QE1099" s="10"/>
      <c r="QF1099" s="10"/>
      <c r="QG1099" s="10"/>
      <c r="QH1099" s="10"/>
      <c r="QI1099" s="10"/>
      <c r="QJ1099" s="10"/>
      <c r="QK1099" s="10"/>
      <c r="QL1099" s="10"/>
      <c r="QM1099" s="10"/>
      <c r="QN1099" s="10"/>
      <c r="QO1099" s="10"/>
      <c r="QP1099" s="10"/>
      <c r="QQ1099" s="10"/>
      <c r="QR1099" s="10"/>
      <c r="QS1099" s="10"/>
      <c r="QT1099" s="10"/>
      <c r="QU1099" s="10"/>
      <c r="QV1099" s="10"/>
      <c r="QW1099" s="10"/>
      <c r="QX1099" s="10"/>
      <c r="QY1099" s="10"/>
      <c r="QZ1099" s="10"/>
      <c r="RA1099" s="10"/>
      <c r="RB1099" s="10"/>
      <c r="RC1099" s="10"/>
      <c r="RD1099" s="10"/>
      <c r="RE1099" s="10"/>
      <c r="RF1099" s="10"/>
      <c r="RG1099" s="10"/>
      <c r="RH1099" s="10"/>
      <c r="RI1099" s="10"/>
      <c r="RJ1099" s="10"/>
      <c r="RK1099" s="10"/>
      <c r="RL1099" s="10"/>
      <c r="RM1099" s="10"/>
      <c r="RN1099" s="10"/>
      <c r="RO1099" s="10"/>
      <c r="RP1099" s="10"/>
      <c r="RQ1099" s="10"/>
      <c r="RR1099" s="10"/>
      <c r="RS1099" s="10"/>
      <c r="RT1099" s="10"/>
      <c r="RU1099" s="10"/>
      <c r="RV1099" s="10"/>
      <c r="RW1099" s="10"/>
      <c r="RX1099" s="10"/>
      <c r="RY1099" s="10"/>
      <c r="RZ1099" s="10"/>
      <c r="SA1099" s="10"/>
      <c r="SB1099" s="10"/>
      <c r="SC1099" s="10"/>
      <c r="SD1099" s="10"/>
      <c r="SE1099" s="10"/>
      <c r="SF1099" s="10"/>
      <c r="SG1099" s="10"/>
      <c r="SH1099" s="10"/>
      <c r="SI1099" s="10"/>
      <c r="SJ1099" s="10"/>
      <c r="SK1099" s="10"/>
      <c r="SL1099" s="10"/>
      <c r="SM1099" s="10"/>
      <c r="SN1099" s="10"/>
      <c r="SO1099" s="10"/>
      <c r="SP1099" s="10"/>
      <c r="SQ1099" s="10"/>
      <c r="SR1099" s="10"/>
      <c r="SS1099" s="10"/>
      <c r="ST1099" s="10"/>
      <c r="SU1099" s="10"/>
      <c r="SV1099" s="10"/>
      <c r="SW1099" s="10"/>
      <c r="SX1099" s="10"/>
      <c r="SY1099" s="10"/>
      <c r="SZ1099" s="10"/>
      <c r="TA1099" s="10"/>
      <c r="TB1099" s="10"/>
      <c r="TC1099" s="10"/>
      <c r="TD1099" s="10"/>
      <c r="TE1099" s="10"/>
      <c r="TF1099" s="10"/>
      <c r="TG1099" s="10"/>
      <c r="TH1099" s="10"/>
      <c r="TI1099" s="10"/>
      <c r="TJ1099" s="10"/>
      <c r="TK1099" s="10"/>
      <c r="TL1099" s="10"/>
      <c r="TM1099" s="10"/>
      <c r="TN1099" s="10"/>
      <c r="TO1099" s="10"/>
      <c r="TP1099" s="10"/>
      <c r="TQ1099" s="10"/>
      <c r="TR1099" s="10"/>
      <c r="TS1099" s="10"/>
      <c r="TT1099" s="10"/>
      <c r="TU1099" s="10"/>
      <c r="TV1099" s="10"/>
      <c r="TW1099" s="10"/>
      <c r="TX1099" s="10"/>
      <c r="TY1099" s="10"/>
      <c r="TZ1099" s="10"/>
      <c r="UA1099" s="10"/>
      <c r="UB1099" s="10"/>
      <c r="UC1099" s="10"/>
      <c r="UD1099" s="10"/>
      <c r="UE1099" s="10"/>
      <c r="UF1099" s="10"/>
      <c r="UG1099" s="10"/>
      <c r="UH1099" s="10"/>
      <c r="UI1099" s="10"/>
      <c r="UJ1099" s="10"/>
      <c r="UK1099" s="10"/>
      <c r="UL1099" s="10"/>
      <c r="UM1099" s="10"/>
      <c r="UN1099" s="10"/>
      <c r="UO1099" s="10"/>
      <c r="UP1099" s="10"/>
      <c r="UQ1099" s="10"/>
      <c r="UR1099" s="10"/>
      <c r="US1099" s="10"/>
      <c r="UT1099" s="10"/>
      <c r="UU1099" s="10"/>
      <c r="UV1099" s="10"/>
      <c r="UW1099" s="10"/>
      <c r="UX1099" s="10"/>
      <c r="UY1099" s="10"/>
      <c r="UZ1099" s="10"/>
      <c r="VA1099" s="10"/>
      <c r="VB1099" s="10"/>
      <c r="VC1099" s="10"/>
      <c r="VD1099" s="10"/>
      <c r="VE1099" s="10"/>
      <c r="VF1099" s="10"/>
      <c r="VG1099" s="10"/>
      <c r="VH1099" s="10"/>
      <c r="VI1099" s="10"/>
      <c r="VJ1099" s="10"/>
      <c r="VK1099" s="10"/>
      <c r="VL1099" s="10"/>
      <c r="VM1099" s="10"/>
      <c r="VN1099" s="10"/>
      <c r="VO1099" s="10"/>
      <c r="VP1099" s="10"/>
      <c r="VQ1099" s="10"/>
      <c r="VR1099" s="10"/>
      <c r="VS1099" s="10"/>
      <c r="VT1099" s="10"/>
      <c r="VU1099" s="10"/>
      <c r="VV1099" s="10"/>
      <c r="VW1099" s="10"/>
      <c r="VX1099" s="10"/>
      <c r="VY1099" s="10"/>
      <c r="VZ1099" s="10"/>
      <c r="WA1099" s="10"/>
      <c r="WB1099" s="10"/>
      <c r="WC1099" s="10"/>
      <c r="WD1099" s="10"/>
      <c r="WE1099" s="10"/>
      <c r="WF1099" s="10"/>
      <c r="WG1099" s="10"/>
      <c r="WH1099" s="10"/>
      <c r="WI1099" s="10"/>
      <c r="WJ1099" s="10"/>
      <c r="WK1099" s="10"/>
      <c r="WL1099" s="10"/>
      <c r="WM1099" s="10"/>
      <c r="WN1099" s="10"/>
      <c r="WO1099" s="10"/>
      <c r="WP1099" s="10"/>
      <c r="WQ1099" s="10"/>
      <c r="WR1099" s="10"/>
      <c r="WS1099" s="10"/>
      <c r="WT1099" s="10"/>
      <c r="WU1099" s="10"/>
      <c r="WV1099" s="10"/>
      <c r="WW1099" s="10"/>
      <c r="WX1099" s="10"/>
      <c r="WY1099" s="10"/>
      <c r="WZ1099" s="10"/>
      <c r="XA1099" s="10"/>
      <c r="XB1099" s="10"/>
      <c r="XC1099" s="10"/>
      <c r="XD1099" s="10"/>
      <c r="XE1099" s="10"/>
      <c r="XF1099" s="10"/>
      <c r="XG1099" s="10"/>
      <c r="XH1099" s="10"/>
      <c r="XI1099" s="10"/>
      <c r="XJ1099" s="10"/>
      <c r="XK1099" s="10"/>
      <c r="XL1099" s="10"/>
      <c r="XM1099" s="10"/>
      <c r="XN1099" s="10"/>
      <c r="XO1099" s="10"/>
      <c r="XP1099" s="10"/>
      <c r="XQ1099" s="10"/>
      <c r="XR1099" s="10"/>
      <c r="XS1099" s="10"/>
      <c r="XT1099" s="10"/>
      <c r="XU1099" s="10"/>
      <c r="XV1099" s="10"/>
      <c r="XW1099" s="10"/>
      <c r="XX1099" s="10"/>
      <c r="XY1099" s="10"/>
      <c r="XZ1099" s="10"/>
      <c r="YA1099" s="10"/>
      <c r="YB1099" s="10"/>
      <c r="YC1099" s="10"/>
      <c r="YD1099" s="10"/>
      <c r="YE1099" s="10"/>
      <c r="YF1099" s="10"/>
      <c r="YG1099" s="10"/>
      <c r="YH1099" s="10"/>
      <c r="YI1099" s="10"/>
      <c r="YJ1099" s="10"/>
      <c r="YK1099" s="10"/>
      <c r="YL1099" s="10"/>
      <c r="YM1099" s="10"/>
      <c r="YN1099" s="10"/>
      <c r="YO1099" s="10"/>
      <c r="YP1099" s="10"/>
      <c r="YQ1099" s="10"/>
      <c r="YR1099" s="10"/>
      <c r="YS1099" s="10"/>
      <c r="YT1099" s="10"/>
      <c r="YU1099" s="10"/>
      <c r="YV1099" s="10"/>
      <c r="YW1099" s="10"/>
      <c r="YX1099" s="10"/>
      <c r="YY1099" s="10"/>
      <c r="YZ1099" s="10"/>
      <c r="ZA1099" s="10"/>
      <c r="ZB1099" s="10"/>
      <c r="ZC1099" s="10"/>
      <c r="ZD1099" s="10"/>
      <c r="ZE1099" s="10"/>
      <c r="ZF1099" s="10"/>
      <c r="ZG1099" s="10"/>
      <c r="ZH1099" s="10"/>
      <c r="ZI1099" s="10"/>
      <c r="ZJ1099" s="10"/>
      <c r="ZK1099" s="10"/>
      <c r="ZL1099" s="10"/>
      <c r="ZM1099" s="10"/>
      <c r="ZN1099" s="10"/>
      <c r="ZO1099" s="10"/>
      <c r="ZP1099" s="10"/>
      <c r="ZQ1099" s="10"/>
      <c r="ZR1099" s="10"/>
      <c r="ZS1099" s="10"/>
      <c r="ZT1099" s="10"/>
      <c r="ZU1099" s="10"/>
      <c r="ZV1099" s="10"/>
      <c r="ZW1099" s="10"/>
      <c r="ZX1099" s="10"/>
      <c r="ZY1099" s="10"/>
      <c r="ZZ1099" s="10"/>
      <c r="AAA1099" s="10"/>
      <c r="AAB1099" s="10"/>
      <c r="AAC1099" s="10"/>
      <c r="AAD1099" s="10"/>
      <c r="AAE1099" s="10"/>
      <c r="AAF1099" s="10"/>
      <c r="AAG1099" s="10"/>
      <c r="AAH1099" s="10"/>
      <c r="AAI1099" s="10"/>
      <c r="AAJ1099" s="10"/>
      <c r="AAK1099" s="10"/>
      <c r="AAL1099" s="10"/>
      <c r="AAM1099" s="10"/>
      <c r="AAN1099" s="10"/>
      <c r="AAO1099" s="10"/>
      <c r="AAP1099" s="10"/>
      <c r="AAQ1099" s="10"/>
      <c r="AAR1099" s="10"/>
      <c r="AAS1099" s="10"/>
      <c r="AAT1099" s="10"/>
      <c r="AAU1099" s="10"/>
      <c r="AAV1099" s="10"/>
      <c r="AAW1099" s="10"/>
      <c r="AAX1099" s="10"/>
      <c r="AAY1099" s="10"/>
      <c r="AAZ1099" s="10"/>
      <c r="ABA1099" s="10"/>
      <c r="ABB1099" s="10"/>
      <c r="ABC1099" s="10"/>
      <c r="ABD1099" s="10"/>
      <c r="ABE1099" s="10"/>
      <c r="ABF1099" s="10"/>
      <c r="ABG1099" s="10"/>
      <c r="ABH1099" s="10"/>
      <c r="ABI1099" s="10"/>
      <c r="ABJ1099" s="10"/>
      <c r="ABK1099" s="10"/>
      <c r="ABL1099" s="10"/>
      <c r="ABM1099" s="10"/>
      <c r="ABN1099" s="10"/>
      <c r="ABO1099" s="10"/>
      <c r="ABP1099" s="10"/>
      <c r="ABQ1099" s="10"/>
      <c r="ABR1099" s="10"/>
      <c r="ABS1099" s="10"/>
      <c r="ABT1099" s="10"/>
      <c r="ABU1099" s="10"/>
      <c r="ABV1099" s="10"/>
      <c r="ABW1099" s="10"/>
      <c r="ABX1099" s="10"/>
      <c r="ABY1099" s="10"/>
      <c r="ABZ1099" s="10"/>
      <c r="ACA1099" s="10"/>
      <c r="ACB1099" s="10"/>
      <c r="ACC1099" s="10"/>
      <c r="ACD1099" s="10"/>
      <c r="ACE1099" s="10"/>
      <c r="ACF1099" s="10"/>
      <c r="ACG1099" s="10"/>
      <c r="ACH1099" s="10"/>
      <c r="ACI1099" s="10"/>
      <c r="ACJ1099" s="10"/>
      <c r="ACK1099" s="10"/>
      <c r="ACL1099" s="10"/>
      <c r="ACM1099" s="10"/>
      <c r="ACN1099" s="10"/>
      <c r="ACO1099" s="10"/>
      <c r="ACP1099" s="10"/>
      <c r="ACQ1099" s="10"/>
      <c r="ACR1099" s="10"/>
      <c r="ACS1099" s="10"/>
      <c r="ACT1099" s="10"/>
      <c r="ACU1099" s="10"/>
      <c r="ACV1099" s="10"/>
      <c r="ACW1099" s="10"/>
      <c r="ACX1099" s="10"/>
      <c r="ACY1099" s="10"/>
      <c r="ACZ1099" s="10"/>
      <c r="ADA1099" s="10"/>
      <c r="ADB1099" s="10"/>
      <c r="ADC1099" s="10"/>
      <c r="ADD1099" s="10"/>
      <c r="ADE1099" s="10"/>
      <c r="ADF1099" s="10"/>
      <c r="ADG1099" s="10"/>
      <c r="ADH1099" s="10"/>
      <c r="ADI1099" s="10"/>
      <c r="ADJ1099" s="10"/>
      <c r="ADK1099" s="10"/>
      <c r="ADL1099" s="10"/>
      <c r="ADM1099" s="10"/>
      <c r="ADN1099" s="10"/>
      <c r="ADO1099" s="10"/>
      <c r="ADP1099" s="10"/>
      <c r="ADQ1099" s="10"/>
      <c r="ADR1099" s="10"/>
      <c r="ADS1099" s="10"/>
      <c r="ADT1099" s="10"/>
      <c r="ADU1099" s="10"/>
      <c r="ADV1099" s="10"/>
      <c r="ADW1099" s="10"/>
      <c r="ADX1099" s="10"/>
      <c r="ADY1099" s="10"/>
      <c r="ADZ1099" s="10"/>
      <c r="AEA1099" s="10"/>
      <c r="AEB1099" s="10"/>
      <c r="AEC1099" s="10"/>
      <c r="AED1099" s="10"/>
      <c r="AEE1099" s="10"/>
      <c r="AEF1099" s="10"/>
      <c r="AEG1099" s="10"/>
      <c r="AEH1099" s="10"/>
      <c r="AEI1099" s="10"/>
      <c r="AEJ1099" s="10"/>
      <c r="AEK1099" s="10"/>
      <c r="AEL1099" s="10"/>
      <c r="AEM1099" s="10"/>
      <c r="AEN1099" s="10"/>
      <c r="AEO1099" s="10"/>
      <c r="AEP1099" s="10"/>
      <c r="AEQ1099" s="10"/>
      <c r="AER1099" s="10"/>
      <c r="AES1099" s="10"/>
      <c r="AET1099" s="10"/>
      <c r="AEU1099" s="10"/>
      <c r="AEV1099" s="10"/>
      <c r="AEW1099" s="10"/>
      <c r="AEX1099" s="10"/>
      <c r="AEY1099" s="10"/>
      <c r="AEZ1099" s="10"/>
      <c r="AFA1099" s="10"/>
      <c r="AFB1099" s="10"/>
      <c r="AFC1099" s="10"/>
      <c r="AFD1099" s="10"/>
      <c r="AFE1099" s="10"/>
      <c r="AFF1099" s="10"/>
      <c r="AFG1099" s="10"/>
      <c r="AFH1099" s="10"/>
      <c r="AFI1099" s="10"/>
      <c r="AFJ1099" s="10"/>
      <c r="AFK1099" s="10"/>
      <c r="AFL1099" s="10"/>
      <c r="AFM1099" s="10"/>
      <c r="AFN1099" s="10"/>
      <c r="AFO1099" s="10"/>
      <c r="AFP1099" s="10"/>
      <c r="AFQ1099" s="10"/>
      <c r="AFR1099" s="10"/>
      <c r="AFS1099" s="10"/>
      <c r="AFT1099" s="10"/>
      <c r="AFU1099" s="10"/>
      <c r="AFV1099" s="10"/>
      <c r="AFW1099" s="10"/>
      <c r="AFX1099" s="10"/>
      <c r="AFY1099" s="10"/>
      <c r="AFZ1099" s="10"/>
      <c r="AGA1099" s="10"/>
      <c r="AGB1099" s="10"/>
      <c r="AGC1099" s="10"/>
      <c r="AGD1099" s="10"/>
      <c r="AGE1099" s="10"/>
      <c r="AGF1099" s="10"/>
      <c r="AGG1099" s="10"/>
      <c r="AGH1099" s="10"/>
      <c r="AGI1099" s="10"/>
      <c r="AGJ1099" s="10"/>
      <c r="AGK1099" s="10"/>
      <c r="AGL1099" s="10"/>
      <c r="AGM1099" s="10"/>
      <c r="AGN1099" s="10"/>
      <c r="AGO1099" s="10"/>
      <c r="AGP1099" s="10"/>
      <c r="AGQ1099" s="10"/>
      <c r="AGR1099" s="10"/>
      <c r="AGS1099" s="10"/>
      <c r="AGT1099" s="10"/>
      <c r="AGU1099" s="10"/>
      <c r="AGV1099" s="10"/>
      <c r="AGW1099" s="10"/>
      <c r="AGX1099" s="10"/>
      <c r="AGY1099" s="10"/>
      <c r="AGZ1099" s="10"/>
      <c r="AHA1099" s="10"/>
      <c r="AHB1099" s="10"/>
      <c r="AHC1099" s="10"/>
      <c r="AHD1099" s="10"/>
      <c r="AHE1099" s="10"/>
      <c r="AHF1099" s="10"/>
      <c r="AHG1099" s="10"/>
      <c r="AHH1099" s="10"/>
      <c r="AHI1099" s="10"/>
      <c r="AHJ1099" s="10"/>
      <c r="AHK1099" s="10"/>
      <c r="AHL1099" s="10"/>
      <c r="AHM1099" s="10"/>
      <c r="AHN1099" s="10"/>
      <c r="AHO1099" s="10"/>
      <c r="AHP1099" s="10"/>
      <c r="AHQ1099" s="10"/>
      <c r="AHR1099" s="10"/>
      <c r="AHS1099" s="10"/>
      <c r="AHT1099" s="10"/>
      <c r="AHU1099" s="10"/>
      <c r="AHV1099" s="10"/>
      <c r="AHW1099" s="10"/>
      <c r="AHX1099" s="10"/>
      <c r="AHY1099" s="10"/>
      <c r="AHZ1099" s="10"/>
      <c r="AIA1099" s="10"/>
      <c r="AIB1099" s="10"/>
      <c r="AIC1099" s="10"/>
      <c r="AID1099" s="10"/>
      <c r="AIE1099" s="10"/>
      <c r="AIF1099" s="10"/>
      <c r="AIG1099" s="10"/>
      <c r="AIH1099" s="10"/>
      <c r="AII1099" s="10"/>
      <c r="AIJ1099" s="10"/>
      <c r="AIK1099" s="10"/>
      <c r="AIL1099" s="10"/>
      <c r="AIM1099" s="10"/>
      <c r="AIN1099" s="10"/>
      <c r="AIO1099" s="10"/>
      <c r="AIP1099" s="10"/>
      <c r="AIQ1099" s="10"/>
      <c r="AIR1099" s="10"/>
      <c r="AIS1099" s="10"/>
      <c r="AIT1099" s="10"/>
      <c r="AIU1099" s="10"/>
      <c r="AIV1099" s="10"/>
      <c r="AIW1099" s="10"/>
      <c r="AIX1099" s="10"/>
      <c r="AIY1099" s="10"/>
      <c r="AIZ1099" s="10"/>
      <c r="AJA1099" s="10"/>
      <c r="AJB1099" s="10"/>
      <c r="AJC1099" s="10"/>
      <c r="AJD1099" s="10"/>
      <c r="AJE1099" s="10"/>
      <c r="AJF1099" s="10"/>
      <c r="AJG1099" s="10"/>
      <c r="AJH1099" s="10"/>
      <c r="AJI1099" s="10"/>
      <c r="AJJ1099" s="10"/>
      <c r="AJK1099" s="10"/>
      <c r="AJL1099" s="10"/>
      <c r="AJM1099" s="10"/>
      <c r="AJN1099" s="10"/>
      <c r="AJO1099" s="10"/>
      <c r="AJP1099" s="10"/>
      <c r="AJQ1099" s="10"/>
      <c r="AJR1099" s="10"/>
      <c r="AJS1099" s="10"/>
      <c r="AJT1099" s="10"/>
      <c r="AJU1099" s="10"/>
      <c r="AJV1099" s="10"/>
      <c r="AJW1099" s="10"/>
      <c r="AJX1099" s="10"/>
      <c r="AJY1099" s="10"/>
      <c r="AJZ1099" s="10"/>
      <c r="AKA1099" s="10"/>
      <c r="AKB1099" s="10"/>
      <c r="AKC1099" s="10"/>
      <c r="AKD1099" s="10"/>
      <c r="AKE1099" s="10"/>
      <c r="AKF1099" s="10"/>
      <c r="AKG1099" s="10"/>
      <c r="AKH1099" s="10"/>
      <c r="AKI1099" s="10"/>
      <c r="AKJ1099" s="10"/>
      <c r="AKK1099" s="10"/>
      <c r="AKL1099" s="10"/>
      <c r="AKM1099" s="10"/>
      <c r="AKN1099" s="10"/>
      <c r="AKO1099" s="10"/>
      <c r="AKP1099" s="10"/>
      <c r="AKQ1099" s="10"/>
      <c r="AKR1099" s="10"/>
      <c r="AKS1099" s="10"/>
      <c r="AKT1099" s="10"/>
      <c r="AKU1099" s="10"/>
      <c r="AKV1099" s="10"/>
      <c r="AKW1099" s="10"/>
      <c r="AKX1099" s="10"/>
      <c r="AKY1099" s="10"/>
      <c r="AKZ1099" s="10"/>
      <c r="ALA1099" s="10"/>
      <c r="ALB1099" s="10"/>
      <c r="ALC1099" s="10"/>
      <c r="ALD1099" s="10"/>
      <c r="ALE1099" s="10"/>
      <c r="ALF1099" s="10"/>
      <c r="ALG1099" s="10"/>
      <c r="ALH1099" s="10"/>
      <c r="ALI1099" s="10"/>
      <c r="ALJ1099" s="10"/>
      <c r="ALK1099" s="10"/>
      <c r="ALL1099" s="10"/>
      <c r="ALM1099" s="10"/>
      <c r="ALN1099" s="10"/>
      <c r="ALO1099" s="10"/>
      <c r="ALP1099" s="10"/>
      <c r="ALQ1099" s="10"/>
      <c r="ALR1099" s="10"/>
      <c r="ALS1099" s="10"/>
      <c r="ALT1099" s="10"/>
      <c r="ALU1099" s="10"/>
      <c r="ALV1099" s="10"/>
      <c r="ALW1099" s="10"/>
      <c r="ALX1099" s="10"/>
      <c r="ALY1099" s="10"/>
      <c r="ALZ1099" s="10"/>
      <c r="AMA1099" s="10"/>
      <c r="AMB1099" s="10"/>
      <c r="AMC1099" s="10"/>
      <c r="AMD1099" s="10"/>
      <c r="AME1099" s="10"/>
      <c r="AMF1099" s="10"/>
      <c r="AMG1099" s="10"/>
      <c r="AMH1099" s="10"/>
      <c r="AMI1099" s="10"/>
      <c r="AMJ1099" s="10"/>
      <c r="AMK1099" s="10"/>
      <c r="AML1099" s="10"/>
      <c r="AMM1099" s="10"/>
      <c r="AMN1099" s="10"/>
      <c r="AMO1099" s="10"/>
      <c r="AMP1099" s="10"/>
      <c r="AMQ1099" s="10"/>
      <c r="AMR1099" s="10"/>
      <c r="AMS1099" s="10"/>
      <c r="AMT1099" s="10"/>
      <c r="AMU1099" s="10"/>
      <c r="AMV1099" s="10"/>
      <c r="AMW1099" s="10"/>
      <c r="AMX1099" s="10"/>
      <c r="AMY1099" s="10"/>
      <c r="AMZ1099" s="10"/>
      <c r="ANA1099" s="10"/>
      <c r="ANB1099" s="10"/>
      <c r="ANC1099" s="10"/>
      <c r="AND1099" s="10"/>
      <c r="ANE1099" s="10"/>
      <c r="ANF1099" s="10"/>
      <c r="ANG1099" s="10"/>
      <c r="ANH1099" s="10"/>
      <c r="ANI1099" s="10"/>
      <c r="ANJ1099" s="10"/>
      <c r="ANK1099" s="10"/>
      <c r="ANL1099" s="10"/>
      <c r="ANM1099" s="10"/>
      <c r="ANN1099" s="10"/>
      <c r="ANO1099" s="10"/>
      <c r="ANP1099" s="10"/>
      <c r="ANQ1099" s="10"/>
      <c r="ANR1099" s="10"/>
      <c r="ANS1099" s="10"/>
      <c r="ANT1099" s="10"/>
      <c r="ANU1099" s="10"/>
      <c r="ANV1099" s="10"/>
      <c r="ANW1099" s="10"/>
      <c r="ANX1099" s="10"/>
      <c r="ANY1099" s="10"/>
      <c r="ANZ1099" s="10"/>
      <c r="AOA1099" s="10"/>
      <c r="AOB1099" s="10"/>
      <c r="AOC1099" s="10"/>
      <c r="AOD1099" s="10"/>
      <c r="AOE1099" s="10"/>
      <c r="AOF1099" s="10"/>
      <c r="AOG1099" s="10"/>
      <c r="AOH1099" s="10"/>
      <c r="AOI1099" s="10"/>
      <c r="AOJ1099" s="10"/>
      <c r="AOK1099" s="10"/>
      <c r="AOL1099" s="10"/>
      <c r="AOM1099" s="10"/>
      <c r="AON1099" s="10"/>
      <c r="AOO1099" s="10"/>
      <c r="AOP1099" s="10"/>
      <c r="AOQ1099" s="10"/>
      <c r="AOR1099" s="10"/>
      <c r="AOS1099" s="10"/>
      <c r="AOT1099" s="10"/>
      <c r="AOU1099" s="10"/>
      <c r="AOV1099" s="10"/>
      <c r="AOW1099" s="10"/>
      <c r="AOX1099" s="10"/>
      <c r="AOY1099" s="10"/>
      <c r="AOZ1099" s="10"/>
      <c r="APA1099" s="10"/>
      <c r="APB1099" s="10"/>
      <c r="APC1099" s="10"/>
      <c r="APD1099" s="10"/>
      <c r="APE1099" s="10"/>
      <c r="APF1099" s="10"/>
      <c r="APG1099" s="10"/>
      <c r="APH1099" s="10"/>
      <c r="API1099" s="10"/>
      <c r="APJ1099" s="10"/>
      <c r="APK1099" s="10"/>
      <c r="APL1099" s="10"/>
      <c r="APM1099" s="10"/>
      <c r="APN1099" s="10"/>
      <c r="APO1099" s="10"/>
      <c r="APP1099" s="10"/>
      <c r="APQ1099" s="10"/>
      <c r="APR1099" s="10"/>
      <c r="APS1099" s="10"/>
      <c r="APT1099" s="10"/>
      <c r="APU1099" s="10"/>
      <c r="APV1099" s="10"/>
      <c r="APW1099" s="10"/>
      <c r="APX1099" s="10"/>
      <c r="APY1099" s="10"/>
      <c r="APZ1099" s="10"/>
      <c r="AQA1099" s="10"/>
      <c r="AQB1099" s="10"/>
      <c r="AQC1099" s="10"/>
      <c r="AQD1099" s="10"/>
      <c r="AQE1099" s="10"/>
      <c r="AQF1099" s="10"/>
      <c r="AQG1099" s="10"/>
      <c r="AQH1099" s="10"/>
      <c r="AQI1099" s="10"/>
      <c r="AQJ1099" s="10"/>
      <c r="AQK1099" s="10"/>
      <c r="AQL1099" s="10"/>
      <c r="AQM1099" s="10"/>
      <c r="AQN1099" s="10"/>
      <c r="AQO1099" s="10"/>
      <c r="AQP1099" s="10"/>
      <c r="AQQ1099" s="10"/>
      <c r="AQR1099" s="10"/>
      <c r="AQS1099" s="10"/>
      <c r="AQT1099" s="10"/>
      <c r="AQU1099" s="10"/>
      <c r="AQV1099" s="10"/>
      <c r="AQW1099" s="10"/>
      <c r="AQX1099" s="10"/>
      <c r="AQY1099" s="10"/>
      <c r="AQZ1099" s="10"/>
      <c r="ARA1099" s="10"/>
      <c r="ARB1099" s="10"/>
      <c r="ARC1099" s="10"/>
      <c r="ARD1099" s="10"/>
      <c r="ARE1099" s="10"/>
      <c r="ARF1099" s="10"/>
      <c r="ARG1099" s="10"/>
      <c r="ARH1099" s="10"/>
      <c r="ARI1099" s="10"/>
      <c r="ARJ1099" s="10"/>
      <c r="ARK1099" s="10"/>
      <c r="ARL1099" s="10"/>
      <c r="ARM1099" s="10"/>
      <c r="ARN1099" s="10"/>
      <c r="ARO1099" s="10"/>
      <c r="ARP1099" s="10"/>
      <c r="ARQ1099" s="10"/>
      <c r="ARR1099" s="10"/>
      <c r="ARS1099" s="10"/>
      <c r="ART1099" s="10"/>
      <c r="ARU1099" s="10"/>
      <c r="ARV1099" s="10"/>
      <c r="ARW1099" s="10"/>
      <c r="ARX1099" s="10"/>
      <c r="ARY1099" s="10"/>
      <c r="ARZ1099" s="10"/>
      <c r="ASA1099" s="10"/>
      <c r="ASB1099" s="10"/>
      <c r="ASC1099" s="10"/>
      <c r="ASD1099" s="10"/>
      <c r="ASE1099" s="10"/>
      <c r="ASF1099" s="10"/>
      <c r="ASG1099" s="10"/>
      <c r="ASH1099" s="10"/>
      <c r="ASI1099" s="10"/>
      <c r="ASJ1099" s="10"/>
      <c r="ASK1099" s="10"/>
      <c r="ASL1099" s="10"/>
      <c r="ASM1099" s="10"/>
      <c r="ASN1099" s="10"/>
      <c r="ASO1099" s="10"/>
      <c r="ASP1099" s="10"/>
      <c r="ASQ1099" s="10"/>
      <c r="ASR1099" s="10"/>
      <c r="ASS1099" s="10"/>
      <c r="AST1099" s="10"/>
      <c r="ASU1099" s="10"/>
      <c r="ASV1099" s="10"/>
      <c r="ASW1099" s="10"/>
      <c r="ASX1099" s="10"/>
      <c r="ASY1099" s="10"/>
      <c r="ASZ1099" s="10"/>
      <c r="ATA1099" s="10"/>
      <c r="ATB1099" s="10"/>
      <c r="ATC1099" s="10"/>
      <c r="ATD1099" s="10"/>
      <c r="ATE1099" s="10"/>
      <c r="ATF1099" s="10"/>
      <c r="ATG1099" s="10"/>
      <c r="ATH1099" s="10"/>
      <c r="ATI1099" s="10"/>
      <c r="ATJ1099" s="10"/>
      <c r="ATK1099" s="10"/>
      <c r="ATL1099" s="10"/>
      <c r="ATM1099" s="10"/>
      <c r="ATN1099" s="10"/>
      <c r="ATO1099" s="10"/>
      <c r="ATP1099" s="10"/>
      <c r="ATQ1099" s="10"/>
      <c r="ATR1099" s="10"/>
      <c r="ATS1099" s="10"/>
      <c r="ATT1099" s="10"/>
      <c r="ATU1099" s="10"/>
      <c r="ATV1099" s="10"/>
      <c r="ATW1099" s="10"/>
      <c r="ATX1099" s="10"/>
      <c r="ATY1099" s="10"/>
      <c r="ATZ1099" s="10"/>
      <c r="AUA1099" s="10"/>
      <c r="AUB1099" s="10"/>
      <c r="AUC1099" s="10"/>
      <c r="AUD1099" s="10"/>
      <c r="AUE1099" s="10"/>
      <c r="AUF1099" s="10"/>
      <c r="AUG1099" s="10"/>
      <c r="AUH1099" s="10"/>
      <c r="AUI1099" s="10"/>
      <c r="AUJ1099" s="10"/>
      <c r="AUK1099" s="10"/>
      <c r="AUL1099" s="10"/>
      <c r="AUM1099" s="10"/>
      <c r="AUN1099" s="10"/>
      <c r="AUO1099" s="10"/>
      <c r="AUP1099" s="10"/>
      <c r="AUQ1099" s="10"/>
      <c r="AUR1099" s="10"/>
      <c r="AUS1099" s="10"/>
      <c r="AUT1099" s="10"/>
      <c r="AUU1099" s="10"/>
      <c r="AUV1099" s="10"/>
      <c r="AUW1099" s="10"/>
      <c r="AUX1099" s="10"/>
      <c r="AUY1099" s="10"/>
      <c r="AUZ1099" s="10"/>
      <c r="AVA1099" s="10"/>
      <c r="AVB1099" s="10"/>
      <c r="AVC1099" s="10"/>
      <c r="AVD1099" s="10"/>
      <c r="AVE1099" s="10"/>
      <c r="AVF1099" s="10"/>
      <c r="AVG1099" s="10"/>
      <c r="AVH1099" s="10"/>
      <c r="AVI1099" s="10"/>
      <c r="AVJ1099" s="10"/>
      <c r="AVK1099" s="10"/>
      <c r="AVL1099" s="10"/>
      <c r="AVM1099" s="10"/>
      <c r="AVN1099" s="10"/>
      <c r="AVO1099" s="10"/>
      <c r="AVP1099" s="10"/>
      <c r="AVQ1099" s="10"/>
      <c r="AVR1099" s="10"/>
      <c r="AVS1099" s="10"/>
      <c r="AVT1099" s="10"/>
      <c r="AVU1099" s="10"/>
      <c r="AVV1099" s="10"/>
      <c r="AVW1099" s="10"/>
      <c r="AVX1099" s="10"/>
      <c r="AVY1099" s="10"/>
      <c r="AVZ1099" s="10"/>
      <c r="AWA1099" s="10"/>
      <c r="AWB1099" s="10"/>
      <c r="AWC1099" s="10"/>
      <c r="AWD1099" s="10"/>
      <c r="AWE1099" s="10"/>
      <c r="AWF1099" s="10"/>
      <c r="AWG1099" s="10"/>
      <c r="AWH1099" s="10"/>
      <c r="AWI1099" s="10"/>
      <c r="AWJ1099" s="10"/>
      <c r="AWK1099" s="10"/>
      <c r="AWL1099" s="10"/>
      <c r="AWM1099" s="10"/>
      <c r="AWN1099" s="10"/>
      <c r="AWO1099" s="10"/>
      <c r="AWP1099" s="10"/>
      <c r="AWQ1099" s="10"/>
      <c r="AWR1099" s="10"/>
      <c r="AWS1099" s="10"/>
      <c r="AWT1099" s="10"/>
      <c r="AWU1099" s="10"/>
      <c r="AWV1099" s="10"/>
      <c r="AWW1099" s="10"/>
      <c r="AWX1099" s="10"/>
      <c r="AWY1099" s="10"/>
      <c r="AWZ1099" s="10"/>
      <c r="AXA1099" s="10"/>
      <c r="AXB1099" s="10"/>
      <c r="AXC1099" s="10"/>
      <c r="AXD1099" s="10"/>
      <c r="AXE1099" s="10"/>
      <c r="AXF1099" s="10"/>
      <c r="AXG1099" s="10"/>
      <c r="AXH1099" s="10"/>
      <c r="AXI1099" s="10"/>
      <c r="AXJ1099" s="10"/>
      <c r="AXK1099" s="10"/>
      <c r="AXL1099" s="10"/>
      <c r="AXM1099" s="10"/>
      <c r="AXN1099" s="10"/>
      <c r="AXO1099" s="10"/>
      <c r="AXP1099" s="10"/>
      <c r="AXQ1099" s="10"/>
      <c r="AXR1099" s="10"/>
      <c r="AXS1099" s="10"/>
      <c r="AXT1099" s="10"/>
      <c r="AXU1099" s="10"/>
      <c r="AXV1099" s="10"/>
      <c r="AXW1099" s="10"/>
      <c r="AXX1099" s="10"/>
      <c r="AXY1099" s="10"/>
      <c r="AXZ1099" s="10"/>
      <c r="AYA1099" s="10"/>
      <c r="AYB1099" s="10"/>
      <c r="AYC1099" s="10"/>
      <c r="AYD1099" s="10"/>
      <c r="AYE1099" s="10"/>
      <c r="AYF1099" s="10"/>
      <c r="AYG1099" s="10"/>
      <c r="AYH1099" s="10"/>
      <c r="AYI1099" s="10"/>
      <c r="AYJ1099" s="10"/>
      <c r="AYK1099" s="10"/>
      <c r="AYL1099" s="10"/>
      <c r="AYM1099" s="10"/>
      <c r="AYN1099" s="10"/>
      <c r="AYO1099" s="10"/>
      <c r="AYP1099" s="10"/>
      <c r="AYQ1099" s="10"/>
      <c r="AYR1099" s="10"/>
      <c r="AYS1099" s="10"/>
      <c r="AYT1099" s="10"/>
      <c r="AYU1099" s="10"/>
      <c r="AYV1099" s="10"/>
      <c r="AYW1099" s="10"/>
      <c r="AYX1099" s="10"/>
      <c r="AYY1099" s="10"/>
      <c r="AYZ1099" s="10"/>
      <c r="AZA1099" s="10"/>
      <c r="AZB1099" s="10"/>
      <c r="AZC1099" s="10"/>
      <c r="AZD1099" s="10"/>
      <c r="AZE1099" s="10"/>
      <c r="AZF1099" s="10"/>
      <c r="AZG1099" s="10"/>
      <c r="AZH1099" s="10"/>
      <c r="AZI1099" s="10"/>
      <c r="AZJ1099" s="10"/>
      <c r="AZK1099" s="10"/>
      <c r="AZL1099" s="10"/>
      <c r="AZM1099" s="10"/>
      <c r="AZN1099" s="10"/>
      <c r="AZO1099" s="10"/>
      <c r="AZP1099" s="10"/>
      <c r="AZQ1099" s="10"/>
      <c r="AZR1099" s="10"/>
      <c r="AZS1099" s="10"/>
      <c r="AZT1099" s="10"/>
      <c r="AZU1099" s="10"/>
      <c r="AZV1099" s="10"/>
      <c r="AZW1099" s="10"/>
      <c r="AZX1099" s="10"/>
      <c r="AZY1099" s="10"/>
      <c r="AZZ1099" s="10"/>
      <c r="BAA1099" s="10"/>
      <c r="BAB1099" s="10"/>
      <c r="BAC1099" s="10"/>
      <c r="BAD1099" s="10"/>
      <c r="BAE1099" s="10"/>
      <c r="BAF1099" s="10"/>
      <c r="BAG1099" s="10"/>
      <c r="BAH1099" s="10"/>
      <c r="BAI1099" s="10"/>
      <c r="BAJ1099" s="10"/>
      <c r="BAK1099" s="10"/>
      <c r="BAL1099" s="10"/>
      <c r="BAM1099" s="10"/>
      <c r="BAN1099" s="10"/>
      <c r="BAO1099" s="10"/>
      <c r="BAP1099" s="10"/>
      <c r="BAQ1099" s="10"/>
      <c r="BAR1099" s="10"/>
      <c r="BAS1099" s="10"/>
      <c r="BAT1099" s="10"/>
      <c r="BAU1099" s="10"/>
      <c r="BAV1099" s="10"/>
      <c r="BAW1099" s="10"/>
      <c r="BAX1099" s="10"/>
      <c r="BAY1099" s="10"/>
      <c r="BAZ1099" s="10"/>
      <c r="BBA1099" s="10"/>
      <c r="BBB1099" s="10"/>
      <c r="BBC1099" s="10"/>
      <c r="BBD1099" s="10"/>
      <c r="BBE1099" s="10"/>
      <c r="BBF1099" s="10"/>
      <c r="BBG1099" s="10"/>
      <c r="BBH1099" s="10"/>
      <c r="BBI1099" s="10"/>
      <c r="BBJ1099" s="10"/>
      <c r="BBK1099" s="10"/>
      <c r="BBL1099" s="10"/>
      <c r="BBM1099" s="10"/>
      <c r="BBN1099" s="10"/>
      <c r="BBO1099" s="10"/>
      <c r="BBP1099" s="10"/>
      <c r="BBQ1099" s="10"/>
      <c r="BBR1099" s="10"/>
      <c r="BBS1099" s="10"/>
      <c r="BBT1099" s="10"/>
      <c r="BBU1099" s="10"/>
      <c r="BBV1099" s="10"/>
      <c r="BBW1099" s="10"/>
      <c r="BBX1099" s="10"/>
      <c r="BBY1099" s="10"/>
      <c r="BBZ1099" s="10"/>
      <c r="BCA1099" s="10"/>
      <c r="BCB1099" s="10"/>
      <c r="BCC1099" s="10"/>
      <c r="BCD1099" s="10"/>
      <c r="BCE1099" s="10"/>
      <c r="BCF1099" s="10"/>
      <c r="BCG1099" s="10"/>
      <c r="BCH1099" s="10"/>
      <c r="BCI1099" s="10"/>
      <c r="BCJ1099" s="10"/>
      <c r="BCK1099" s="10"/>
      <c r="BCL1099" s="10"/>
      <c r="BCM1099" s="10"/>
      <c r="BCN1099" s="10"/>
      <c r="BCO1099" s="10"/>
      <c r="BCP1099" s="10"/>
      <c r="BCQ1099" s="10"/>
      <c r="BCR1099" s="10"/>
      <c r="BCS1099" s="10"/>
      <c r="BCT1099" s="10"/>
      <c r="BCU1099" s="10"/>
      <c r="BCV1099" s="10"/>
      <c r="BCW1099" s="10"/>
      <c r="BCX1099" s="10"/>
      <c r="BCY1099" s="10"/>
      <c r="BCZ1099" s="10"/>
      <c r="BDA1099" s="10"/>
      <c r="BDB1099" s="10"/>
      <c r="BDC1099" s="10"/>
      <c r="BDD1099" s="10"/>
      <c r="BDE1099" s="10"/>
      <c r="BDF1099" s="10"/>
      <c r="BDG1099" s="10"/>
      <c r="BDH1099" s="10"/>
      <c r="BDI1099" s="10"/>
      <c r="BDJ1099" s="10"/>
      <c r="BDK1099" s="10"/>
      <c r="BDL1099" s="10"/>
      <c r="BDM1099" s="10"/>
      <c r="BDN1099" s="10"/>
      <c r="BDO1099" s="10"/>
      <c r="BDP1099" s="10"/>
      <c r="BDQ1099" s="10"/>
      <c r="BDR1099" s="10"/>
      <c r="BDS1099" s="10"/>
      <c r="BDT1099" s="10"/>
      <c r="BDU1099" s="10"/>
      <c r="BDV1099" s="10"/>
      <c r="BDW1099" s="10"/>
      <c r="BDX1099" s="10"/>
      <c r="BDY1099" s="10"/>
      <c r="BDZ1099" s="10"/>
      <c r="BEA1099" s="10"/>
      <c r="BEB1099" s="10"/>
      <c r="BEC1099" s="10"/>
      <c r="BED1099" s="10"/>
      <c r="BEE1099" s="10"/>
      <c r="BEF1099" s="10"/>
      <c r="BEG1099" s="10"/>
      <c r="BEH1099" s="10"/>
      <c r="BEI1099" s="10"/>
      <c r="BEJ1099" s="10"/>
      <c r="BEK1099" s="10"/>
      <c r="BEL1099" s="10"/>
      <c r="BEM1099" s="10"/>
      <c r="BEN1099" s="10"/>
      <c r="BEO1099" s="10"/>
      <c r="BEP1099" s="10"/>
      <c r="BEQ1099" s="10"/>
      <c r="BER1099" s="10"/>
      <c r="BES1099" s="10"/>
      <c r="BET1099" s="10"/>
      <c r="BEU1099" s="10"/>
      <c r="BEV1099" s="10"/>
      <c r="BEW1099" s="10"/>
      <c r="BEX1099" s="10"/>
      <c r="BEY1099" s="10"/>
      <c r="BEZ1099" s="10"/>
      <c r="BFA1099" s="10"/>
      <c r="BFB1099" s="10"/>
      <c r="BFC1099" s="10"/>
      <c r="BFD1099" s="10"/>
      <c r="BFE1099" s="10"/>
      <c r="BFF1099" s="10"/>
      <c r="BFG1099" s="10"/>
      <c r="BFH1099" s="10"/>
      <c r="BFI1099" s="10"/>
      <c r="BFJ1099" s="10"/>
      <c r="BFK1099" s="10"/>
      <c r="BFL1099" s="10"/>
      <c r="BFM1099" s="10"/>
      <c r="BFN1099" s="10"/>
      <c r="BFO1099" s="10"/>
      <c r="BFP1099" s="10"/>
      <c r="BFQ1099" s="10"/>
      <c r="BFR1099" s="10"/>
      <c r="BFS1099" s="10"/>
      <c r="BFT1099" s="10"/>
      <c r="BFU1099" s="10"/>
      <c r="BFV1099" s="10"/>
      <c r="BFW1099" s="10"/>
      <c r="BFX1099" s="10"/>
      <c r="BFY1099" s="10"/>
      <c r="BFZ1099" s="10"/>
      <c r="BGA1099" s="10"/>
      <c r="BGB1099" s="10"/>
      <c r="BGC1099" s="10"/>
      <c r="BGD1099" s="10"/>
      <c r="BGE1099" s="10"/>
      <c r="BGF1099" s="10"/>
      <c r="BGG1099" s="10"/>
      <c r="BGH1099" s="10"/>
      <c r="BGI1099" s="10"/>
      <c r="BGJ1099" s="10"/>
      <c r="BGK1099" s="10"/>
      <c r="BGL1099" s="10"/>
      <c r="BGM1099" s="10"/>
      <c r="BGN1099" s="10"/>
      <c r="BGO1099" s="10"/>
      <c r="BGP1099" s="10"/>
      <c r="BGQ1099" s="10"/>
      <c r="BGR1099" s="10"/>
      <c r="BGS1099" s="10"/>
      <c r="BGT1099" s="10"/>
      <c r="BGU1099" s="10"/>
      <c r="BGV1099" s="10"/>
      <c r="BGW1099" s="10"/>
      <c r="BGX1099" s="10"/>
      <c r="BGY1099" s="10"/>
      <c r="BGZ1099" s="10"/>
      <c r="BHA1099" s="10"/>
      <c r="BHB1099" s="10"/>
      <c r="BHC1099" s="10"/>
      <c r="BHD1099" s="10"/>
      <c r="BHE1099" s="10"/>
      <c r="BHF1099" s="10"/>
      <c r="BHG1099" s="10"/>
      <c r="BHH1099" s="10"/>
      <c r="BHI1099" s="10"/>
      <c r="BHJ1099" s="10"/>
      <c r="BHK1099" s="10"/>
      <c r="BHL1099" s="10"/>
      <c r="BHM1099" s="10"/>
      <c r="BHN1099" s="10"/>
      <c r="BHO1099" s="10"/>
      <c r="BHP1099" s="10"/>
      <c r="BHQ1099" s="10"/>
      <c r="BHR1099" s="10"/>
      <c r="BHS1099" s="10"/>
      <c r="BHT1099" s="10"/>
      <c r="BHU1099" s="10"/>
      <c r="BHV1099" s="10"/>
      <c r="BHW1099" s="10"/>
      <c r="BHX1099" s="10"/>
      <c r="BHY1099" s="10"/>
      <c r="BHZ1099" s="10"/>
      <c r="BIA1099" s="10"/>
      <c r="BIB1099" s="10"/>
      <c r="BIC1099" s="10"/>
      <c r="BID1099" s="10"/>
      <c r="BIE1099" s="10"/>
      <c r="BIF1099" s="10"/>
      <c r="BIG1099" s="10"/>
      <c r="BIH1099" s="10"/>
      <c r="BII1099" s="10"/>
      <c r="BIJ1099" s="10"/>
      <c r="BIK1099" s="10"/>
      <c r="BIL1099" s="10"/>
      <c r="BIM1099" s="10"/>
      <c r="BIN1099" s="10"/>
      <c r="BIO1099" s="10"/>
      <c r="BIP1099" s="10"/>
      <c r="BIQ1099" s="10"/>
      <c r="BIR1099" s="10"/>
      <c r="BIS1099" s="10"/>
      <c r="BIT1099" s="10"/>
      <c r="BIU1099" s="10"/>
      <c r="BIV1099" s="10"/>
      <c r="BIW1099" s="10"/>
      <c r="BIX1099" s="10"/>
      <c r="BIY1099" s="10"/>
      <c r="BIZ1099" s="10"/>
      <c r="BJA1099" s="10"/>
      <c r="BJB1099" s="10"/>
      <c r="BJC1099" s="10"/>
      <c r="BJD1099" s="10"/>
      <c r="BJE1099" s="10"/>
      <c r="BJF1099" s="10"/>
      <c r="BJG1099" s="10"/>
      <c r="BJH1099" s="10"/>
      <c r="BJI1099" s="10"/>
      <c r="BJJ1099" s="10"/>
      <c r="BJK1099" s="10"/>
      <c r="BJL1099" s="10"/>
      <c r="BJM1099" s="10"/>
      <c r="BJN1099" s="10"/>
      <c r="BJO1099" s="10"/>
      <c r="BJP1099" s="10"/>
      <c r="BJQ1099" s="10"/>
      <c r="BJR1099" s="10"/>
      <c r="BJS1099" s="10"/>
      <c r="BJT1099" s="10"/>
      <c r="BJU1099" s="10"/>
      <c r="BJV1099" s="10"/>
      <c r="BJW1099" s="10"/>
      <c r="BJX1099" s="10"/>
      <c r="BJY1099" s="10"/>
      <c r="BJZ1099" s="10"/>
      <c r="BKA1099" s="10"/>
      <c r="BKB1099" s="10"/>
      <c r="BKC1099" s="10"/>
      <c r="BKD1099" s="10"/>
      <c r="BKE1099" s="10"/>
      <c r="BKF1099" s="10"/>
      <c r="BKG1099" s="10"/>
      <c r="BKH1099" s="10"/>
      <c r="BKI1099" s="10"/>
      <c r="BKJ1099" s="10"/>
      <c r="BKK1099" s="10"/>
      <c r="BKL1099" s="10"/>
      <c r="BKM1099" s="10"/>
      <c r="BKN1099" s="10"/>
      <c r="BKO1099" s="10"/>
      <c r="BKP1099" s="10"/>
      <c r="BKQ1099" s="10"/>
      <c r="BKR1099" s="10"/>
      <c r="BKS1099" s="10"/>
      <c r="BKT1099" s="10"/>
      <c r="BKU1099" s="10"/>
      <c r="BKV1099" s="10"/>
      <c r="BKW1099" s="10"/>
      <c r="BKX1099" s="10"/>
      <c r="BKY1099" s="10"/>
      <c r="BKZ1099" s="10"/>
      <c r="BLA1099" s="10"/>
      <c r="BLB1099" s="10"/>
      <c r="BLC1099" s="10"/>
      <c r="BLD1099" s="10"/>
      <c r="BLE1099" s="10"/>
      <c r="BLF1099" s="10"/>
      <c r="BLG1099" s="10"/>
      <c r="BLH1099" s="10"/>
      <c r="BLI1099" s="10"/>
      <c r="BLJ1099" s="10"/>
      <c r="BLK1099" s="10"/>
      <c r="BLL1099" s="10"/>
      <c r="BLM1099" s="10"/>
      <c r="BLN1099" s="10"/>
      <c r="BLO1099" s="10"/>
      <c r="BLP1099" s="10"/>
      <c r="BLQ1099" s="10"/>
      <c r="BLR1099" s="10"/>
      <c r="BLS1099" s="10"/>
      <c r="BLT1099" s="10"/>
      <c r="BLU1099" s="10"/>
      <c r="BLV1099" s="10"/>
      <c r="BLW1099" s="10"/>
      <c r="BLX1099" s="10"/>
      <c r="BLY1099" s="10"/>
      <c r="BLZ1099" s="10"/>
      <c r="BMA1099" s="10"/>
      <c r="BMB1099" s="10"/>
      <c r="BMC1099" s="10"/>
      <c r="BMD1099" s="10"/>
      <c r="BME1099" s="10"/>
      <c r="BMF1099" s="10"/>
      <c r="BMG1099" s="10"/>
      <c r="BMH1099" s="10"/>
      <c r="BMI1099" s="10"/>
      <c r="BMJ1099" s="10"/>
      <c r="BMK1099" s="10"/>
      <c r="BML1099" s="10"/>
      <c r="BMM1099" s="10"/>
      <c r="BMN1099" s="10"/>
      <c r="BMO1099" s="10"/>
      <c r="BMP1099" s="10"/>
      <c r="BMQ1099" s="10"/>
      <c r="BMR1099" s="10"/>
      <c r="BMS1099" s="10"/>
      <c r="BMT1099" s="10"/>
      <c r="BMU1099" s="10"/>
      <c r="BMV1099" s="10"/>
      <c r="BMW1099" s="10"/>
      <c r="BMX1099" s="10"/>
      <c r="BMY1099" s="10"/>
      <c r="BMZ1099" s="10"/>
      <c r="BNA1099" s="10"/>
      <c r="BNB1099" s="10"/>
      <c r="BNC1099" s="10"/>
      <c r="BND1099" s="10"/>
      <c r="BNE1099" s="10"/>
      <c r="BNF1099" s="10"/>
      <c r="BNG1099" s="10"/>
      <c r="BNH1099" s="10"/>
      <c r="BNI1099" s="10"/>
      <c r="BNJ1099" s="10"/>
      <c r="BNK1099" s="10"/>
      <c r="BNL1099" s="10"/>
      <c r="BNM1099" s="10"/>
      <c r="BNN1099" s="10"/>
      <c r="BNO1099" s="10"/>
      <c r="BNP1099" s="10"/>
      <c r="BNQ1099" s="10"/>
      <c r="BNR1099" s="10"/>
      <c r="BNS1099" s="10"/>
      <c r="BNT1099" s="10"/>
      <c r="BNU1099" s="10"/>
      <c r="BNV1099" s="10"/>
      <c r="BNW1099" s="10"/>
      <c r="BNX1099" s="10"/>
      <c r="BNY1099" s="10"/>
      <c r="BNZ1099" s="10"/>
      <c r="BOA1099" s="10"/>
      <c r="BOB1099" s="10"/>
      <c r="BOC1099" s="10"/>
      <c r="BOD1099" s="10"/>
      <c r="BOE1099" s="10"/>
      <c r="BOF1099" s="10"/>
      <c r="BOG1099" s="10"/>
      <c r="BOH1099" s="10"/>
      <c r="BOI1099" s="10"/>
      <c r="BOJ1099" s="10"/>
      <c r="BOK1099" s="10"/>
      <c r="BOL1099" s="10"/>
      <c r="BOM1099" s="10"/>
      <c r="BON1099" s="10"/>
      <c r="BOO1099" s="10"/>
      <c r="BOP1099" s="10"/>
      <c r="BOQ1099" s="10"/>
      <c r="BOR1099" s="10"/>
      <c r="BOS1099" s="10"/>
      <c r="BOT1099" s="10"/>
      <c r="BOU1099" s="10"/>
      <c r="BOV1099" s="10"/>
      <c r="BOW1099" s="10"/>
      <c r="BOX1099" s="10"/>
      <c r="BOY1099" s="10"/>
      <c r="BOZ1099" s="10"/>
      <c r="BPA1099" s="10"/>
      <c r="BPB1099" s="10"/>
      <c r="BPC1099" s="10"/>
      <c r="BPD1099" s="10"/>
      <c r="BPE1099" s="10"/>
      <c r="BPF1099" s="10"/>
      <c r="BPG1099" s="10"/>
      <c r="BPH1099" s="10"/>
      <c r="BPI1099" s="10"/>
      <c r="BPJ1099" s="10"/>
      <c r="BPK1099" s="10"/>
      <c r="BPL1099" s="10"/>
      <c r="BPM1099" s="10"/>
      <c r="BPN1099" s="10"/>
      <c r="BPO1099" s="10"/>
      <c r="BPP1099" s="10"/>
      <c r="BPQ1099" s="10"/>
      <c r="BPR1099" s="10"/>
      <c r="BPS1099" s="10"/>
      <c r="BPT1099" s="10"/>
      <c r="BPU1099" s="10"/>
      <c r="BPV1099" s="10"/>
      <c r="BPW1099" s="10"/>
      <c r="BPX1099" s="10"/>
      <c r="BPY1099" s="10"/>
      <c r="BPZ1099" s="10"/>
      <c r="BQA1099" s="10"/>
      <c r="BQB1099" s="10"/>
      <c r="BQC1099" s="10"/>
      <c r="BQD1099" s="10"/>
      <c r="BQE1099" s="10"/>
      <c r="BQF1099" s="10"/>
      <c r="BQG1099" s="10"/>
      <c r="BQH1099" s="10"/>
      <c r="BQI1099" s="10"/>
      <c r="BQJ1099" s="10"/>
      <c r="BQK1099" s="10"/>
      <c r="BQL1099" s="10"/>
      <c r="BQM1099" s="10"/>
      <c r="BQN1099" s="10"/>
      <c r="BQO1099" s="10"/>
      <c r="BQP1099" s="10"/>
      <c r="BQQ1099" s="10"/>
      <c r="BQR1099" s="10"/>
      <c r="BQS1099" s="10"/>
      <c r="BQT1099" s="10"/>
      <c r="BQU1099" s="10"/>
      <c r="BQV1099" s="10"/>
      <c r="BQW1099" s="10"/>
      <c r="BQX1099" s="10"/>
      <c r="BQY1099" s="10"/>
      <c r="BQZ1099" s="10"/>
      <c r="BRA1099" s="10"/>
      <c r="BRB1099" s="10"/>
      <c r="BRC1099" s="10"/>
      <c r="BRD1099" s="10"/>
      <c r="BRE1099" s="10"/>
      <c r="BRF1099" s="10"/>
      <c r="BRG1099" s="10"/>
      <c r="BRH1099" s="10"/>
      <c r="BRI1099" s="10"/>
      <c r="BRJ1099" s="10"/>
      <c r="BRK1099" s="10"/>
      <c r="BRL1099" s="10"/>
      <c r="BRM1099" s="10"/>
      <c r="BRN1099" s="10"/>
      <c r="BRO1099" s="10"/>
      <c r="BRP1099" s="10"/>
      <c r="BRQ1099" s="10"/>
      <c r="BRR1099" s="10"/>
      <c r="BRS1099" s="10"/>
      <c r="BRT1099" s="10"/>
      <c r="BRU1099" s="10"/>
      <c r="BRV1099" s="10"/>
      <c r="BRW1099" s="10"/>
      <c r="BRX1099" s="10"/>
      <c r="BRY1099" s="10"/>
      <c r="BRZ1099" s="10"/>
      <c r="BSA1099" s="10"/>
      <c r="BSB1099" s="10"/>
      <c r="BSC1099" s="10"/>
      <c r="BSD1099" s="10"/>
      <c r="BSE1099" s="10"/>
      <c r="BSF1099" s="10"/>
      <c r="BSG1099" s="10"/>
      <c r="BSH1099" s="10"/>
      <c r="BSI1099" s="10"/>
      <c r="BSJ1099" s="10"/>
      <c r="BSK1099" s="10"/>
      <c r="BSL1099" s="10"/>
      <c r="BSM1099" s="10"/>
      <c r="BSN1099" s="10"/>
      <c r="BSO1099" s="10"/>
      <c r="BSP1099" s="10"/>
      <c r="BSQ1099" s="10"/>
      <c r="BSR1099" s="10"/>
      <c r="BSS1099" s="10"/>
      <c r="BST1099" s="10"/>
      <c r="BSU1099" s="10"/>
      <c r="BSV1099" s="10"/>
      <c r="BSW1099" s="10"/>
      <c r="BSX1099" s="10"/>
      <c r="BSY1099" s="10"/>
      <c r="BSZ1099" s="10"/>
      <c r="BTA1099" s="10"/>
      <c r="BTB1099" s="10"/>
      <c r="BTC1099" s="10"/>
      <c r="BTD1099" s="10"/>
      <c r="BTE1099" s="10"/>
      <c r="BTF1099" s="10"/>
      <c r="BTG1099" s="10"/>
      <c r="BTH1099" s="10"/>
      <c r="BTI1099" s="10"/>
      <c r="BTJ1099" s="10"/>
      <c r="BTK1099" s="10"/>
      <c r="BTL1099" s="10"/>
      <c r="BTM1099" s="10"/>
      <c r="BTN1099" s="10"/>
      <c r="BTO1099" s="10"/>
      <c r="BTP1099" s="10"/>
      <c r="BTQ1099" s="10"/>
      <c r="BTR1099" s="10"/>
      <c r="BTS1099" s="10"/>
      <c r="BTT1099" s="10"/>
      <c r="BTU1099" s="10"/>
      <c r="BTV1099" s="10"/>
      <c r="BTW1099" s="10"/>
      <c r="BTX1099" s="10"/>
      <c r="BTY1099" s="10"/>
      <c r="BTZ1099" s="10"/>
      <c r="BUA1099" s="10"/>
      <c r="BUB1099" s="10"/>
      <c r="BUC1099" s="10"/>
      <c r="BUD1099" s="10"/>
      <c r="BUE1099" s="10"/>
      <c r="BUF1099" s="10"/>
      <c r="BUG1099" s="10"/>
      <c r="BUH1099" s="10"/>
      <c r="BUI1099" s="10"/>
      <c r="BUJ1099" s="10"/>
      <c r="BUK1099" s="10"/>
      <c r="BUL1099" s="10"/>
      <c r="BUM1099" s="10"/>
      <c r="BUN1099" s="10"/>
      <c r="BUO1099" s="10"/>
      <c r="BUP1099" s="10"/>
      <c r="BUQ1099" s="10"/>
      <c r="BUR1099" s="10"/>
      <c r="BUS1099" s="10"/>
      <c r="BUT1099" s="10"/>
      <c r="BUU1099" s="10"/>
      <c r="BUV1099" s="10"/>
      <c r="BUW1099" s="10"/>
      <c r="BUX1099" s="10"/>
      <c r="BUY1099" s="10"/>
      <c r="BUZ1099" s="10"/>
      <c r="BVA1099" s="10"/>
      <c r="BVB1099" s="10"/>
      <c r="BVC1099" s="10"/>
      <c r="BVD1099" s="10"/>
      <c r="BVE1099" s="10"/>
      <c r="BVF1099" s="10"/>
      <c r="BVG1099" s="10"/>
      <c r="BVH1099" s="10"/>
      <c r="BVI1099" s="10"/>
      <c r="BVJ1099" s="10"/>
      <c r="BVK1099" s="10"/>
      <c r="BVL1099" s="10"/>
      <c r="BVM1099" s="10"/>
      <c r="BVN1099" s="10"/>
      <c r="BVO1099" s="10"/>
      <c r="BVP1099" s="10"/>
      <c r="BVQ1099" s="10"/>
      <c r="BVR1099" s="10"/>
      <c r="BVS1099" s="10"/>
      <c r="BVT1099" s="10"/>
      <c r="BVU1099" s="10"/>
      <c r="BVV1099" s="10"/>
      <c r="BVW1099" s="10"/>
      <c r="BVX1099" s="10"/>
      <c r="BVY1099" s="10"/>
      <c r="BVZ1099" s="10"/>
      <c r="BWA1099" s="10"/>
      <c r="BWB1099" s="10"/>
      <c r="BWC1099" s="10"/>
      <c r="BWD1099" s="10"/>
      <c r="BWE1099" s="10"/>
      <c r="BWF1099" s="10"/>
      <c r="BWG1099" s="10"/>
      <c r="BWH1099" s="10"/>
      <c r="BWI1099" s="10"/>
      <c r="BWJ1099" s="10"/>
      <c r="BWK1099" s="10"/>
      <c r="BWL1099" s="10"/>
      <c r="BWM1099" s="10"/>
      <c r="BWN1099" s="10"/>
      <c r="BWO1099" s="10"/>
      <c r="BWP1099" s="10"/>
      <c r="BWQ1099" s="10"/>
      <c r="BWR1099" s="10"/>
      <c r="BWS1099" s="10"/>
      <c r="BWT1099" s="10"/>
      <c r="BWU1099" s="10"/>
      <c r="BWV1099" s="10"/>
      <c r="BWW1099" s="10"/>
      <c r="BWX1099" s="10"/>
      <c r="BWY1099" s="10"/>
      <c r="BWZ1099" s="10"/>
      <c r="BXA1099" s="10"/>
      <c r="BXB1099" s="10"/>
      <c r="BXC1099" s="10"/>
      <c r="BXD1099" s="10"/>
      <c r="BXE1099" s="10"/>
      <c r="BXF1099" s="10"/>
      <c r="BXG1099" s="10"/>
      <c r="BXH1099" s="10"/>
      <c r="BXI1099" s="10"/>
      <c r="BXJ1099" s="10"/>
      <c r="BXK1099" s="10"/>
      <c r="BXL1099" s="10"/>
      <c r="BXM1099" s="10"/>
      <c r="BXN1099" s="10"/>
      <c r="BXO1099" s="10"/>
      <c r="BXP1099" s="10"/>
      <c r="BXQ1099" s="10"/>
      <c r="BXR1099" s="10"/>
      <c r="BXS1099" s="10"/>
      <c r="BXT1099" s="10"/>
      <c r="BXU1099" s="10"/>
      <c r="BXV1099" s="10"/>
      <c r="BXW1099" s="10"/>
      <c r="BXX1099" s="10"/>
      <c r="BXY1099" s="10"/>
      <c r="BXZ1099" s="10"/>
      <c r="BYA1099" s="10"/>
      <c r="BYB1099" s="10"/>
      <c r="BYC1099" s="10"/>
      <c r="BYD1099" s="10"/>
      <c r="BYE1099" s="10"/>
      <c r="BYF1099" s="10"/>
      <c r="BYG1099" s="10"/>
      <c r="BYH1099" s="10"/>
      <c r="BYI1099" s="10"/>
      <c r="BYJ1099" s="10"/>
      <c r="BYK1099" s="10"/>
      <c r="BYL1099" s="10"/>
      <c r="BYM1099" s="10"/>
      <c r="BYN1099" s="10"/>
      <c r="BYO1099" s="10"/>
      <c r="BYP1099" s="10"/>
      <c r="BYQ1099" s="10"/>
      <c r="BYR1099" s="10"/>
      <c r="BYS1099" s="10"/>
      <c r="BYT1099" s="10"/>
      <c r="BYU1099" s="10"/>
      <c r="BYV1099" s="10"/>
      <c r="BYW1099" s="10"/>
      <c r="BYX1099" s="10"/>
      <c r="BYY1099" s="10"/>
      <c r="BYZ1099" s="10"/>
      <c r="BZA1099" s="10"/>
      <c r="BZB1099" s="10"/>
      <c r="BZC1099" s="10"/>
      <c r="BZD1099" s="10"/>
      <c r="BZE1099" s="10"/>
      <c r="BZF1099" s="10"/>
      <c r="BZG1099" s="10"/>
      <c r="BZH1099" s="10"/>
      <c r="BZI1099" s="10"/>
      <c r="BZJ1099" s="10"/>
      <c r="BZK1099" s="10"/>
      <c r="BZL1099" s="10"/>
      <c r="BZM1099" s="10"/>
      <c r="BZN1099" s="10"/>
      <c r="BZO1099" s="10"/>
      <c r="BZP1099" s="10"/>
      <c r="BZQ1099" s="10"/>
      <c r="BZR1099" s="10"/>
      <c r="BZS1099" s="10"/>
      <c r="BZT1099" s="10"/>
      <c r="BZU1099" s="10"/>
      <c r="BZV1099" s="10"/>
      <c r="BZW1099" s="10"/>
      <c r="BZX1099" s="10"/>
      <c r="BZY1099" s="10"/>
      <c r="BZZ1099" s="10"/>
      <c r="CAA1099" s="10"/>
      <c r="CAB1099" s="10"/>
      <c r="CAC1099" s="10"/>
      <c r="CAD1099" s="10"/>
      <c r="CAE1099" s="10"/>
      <c r="CAF1099" s="10"/>
      <c r="CAG1099" s="10"/>
      <c r="CAH1099" s="10"/>
      <c r="CAI1099" s="10"/>
      <c r="CAJ1099" s="10"/>
      <c r="CAK1099" s="10"/>
      <c r="CAL1099" s="10"/>
      <c r="CAM1099" s="10"/>
      <c r="CAN1099" s="10"/>
      <c r="CAO1099" s="10"/>
      <c r="CAP1099" s="10"/>
      <c r="CAQ1099" s="10"/>
      <c r="CAR1099" s="10"/>
      <c r="CAS1099" s="10"/>
      <c r="CAT1099" s="10"/>
      <c r="CAU1099" s="10"/>
      <c r="CAV1099" s="10"/>
      <c r="CAW1099" s="10"/>
      <c r="CAX1099" s="10"/>
      <c r="CAY1099" s="10"/>
      <c r="CAZ1099" s="10"/>
      <c r="CBA1099" s="10"/>
      <c r="CBB1099" s="10"/>
      <c r="CBC1099" s="10"/>
      <c r="CBD1099" s="10"/>
      <c r="CBE1099" s="10"/>
      <c r="CBF1099" s="10"/>
      <c r="CBG1099" s="10"/>
      <c r="CBH1099" s="10"/>
      <c r="CBI1099" s="10"/>
      <c r="CBJ1099" s="10"/>
      <c r="CBK1099" s="10"/>
      <c r="CBL1099" s="10"/>
      <c r="CBM1099" s="10"/>
      <c r="CBN1099" s="10"/>
      <c r="CBO1099" s="10"/>
      <c r="CBP1099" s="10"/>
      <c r="CBQ1099" s="10"/>
      <c r="CBR1099" s="10"/>
      <c r="CBS1099" s="10"/>
      <c r="CBT1099" s="10"/>
      <c r="CBU1099" s="10"/>
      <c r="CBV1099" s="10"/>
      <c r="CBW1099" s="10"/>
      <c r="CBX1099" s="10"/>
      <c r="CBY1099" s="10"/>
      <c r="CBZ1099" s="10"/>
      <c r="CCA1099" s="10"/>
      <c r="CCB1099" s="10"/>
      <c r="CCC1099" s="10"/>
      <c r="CCD1099" s="10"/>
      <c r="CCE1099" s="10"/>
      <c r="CCF1099" s="10"/>
      <c r="CCG1099" s="10"/>
      <c r="CCH1099" s="10"/>
      <c r="CCI1099" s="10"/>
      <c r="CCJ1099" s="10"/>
      <c r="CCK1099" s="10"/>
      <c r="CCL1099" s="10"/>
      <c r="CCM1099" s="10"/>
      <c r="CCN1099" s="10"/>
      <c r="CCO1099" s="10"/>
      <c r="CCP1099" s="10"/>
      <c r="CCQ1099" s="10"/>
      <c r="CCR1099" s="10"/>
      <c r="CCS1099" s="10"/>
      <c r="CCT1099" s="10"/>
      <c r="CCU1099" s="10"/>
      <c r="CCV1099" s="10"/>
      <c r="CCW1099" s="10"/>
      <c r="CCX1099" s="10"/>
      <c r="CCY1099" s="10"/>
      <c r="CCZ1099" s="10"/>
      <c r="CDA1099" s="10"/>
      <c r="CDB1099" s="10"/>
      <c r="CDC1099" s="10"/>
      <c r="CDD1099" s="10"/>
      <c r="CDE1099" s="10"/>
      <c r="CDF1099" s="10"/>
      <c r="CDG1099" s="10"/>
      <c r="CDH1099" s="10"/>
      <c r="CDI1099" s="10"/>
      <c r="CDJ1099" s="10"/>
      <c r="CDK1099" s="10"/>
      <c r="CDL1099" s="10"/>
      <c r="CDM1099" s="10"/>
      <c r="CDN1099" s="10"/>
      <c r="CDO1099" s="10"/>
      <c r="CDP1099" s="10"/>
      <c r="CDQ1099" s="10"/>
      <c r="CDR1099" s="10"/>
      <c r="CDS1099" s="10"/>
      <c r="CDT1099" s="10"/>
      <c r="CDU1099" s="10"/>
      <c r="CDV1099" s="10"/>
      <c r="CDW1099" s="10"/>
      <c r="CDX1099" s="10"/>
      <c r="CDY1099" s="10"/>
      <c r="CDZ1099" s="10"/>
      <c r="CEA1099" s="10"/>
      <c r="CEB1099" s="10"/>
      <c r="CEC1099" s="10"/>
      <c r="CED1099" s="10"/>
      <c r="CEE1099" s="10"/>
      <c r="CEF1099" s="10"/>
      <c r="CEG1099" s="10"/>
      <c r="CEH1099" s="10"/>
      <c r="CEI1099" s="10"/>
      <c r="CEJ1099" s="10"/>
      <c r="CEK1099" s="10"/>
      <c r="CEL1099" s="10"/>
      <c r="CEM1099" s="10"/>
      <c r="CEN1099" s="10"/>
      <c r="CEO1099" s="10"/>
      <c r="CEP1099" s="10"/>
      <c r="CEQ1099" s="10"/>
      <c r="CER1099" s="10"/>
      <c r="CES1099" s="10"/>
      <c r="CET1099" s="10"/>
      <c r="CEU1099" s="10"/>
      <c r="CEV1099" s="10"/>
      <c r="CEW1099" s="10"/>
      <c r="CEX1099" s="10"/>
      <c r="CEY1099" s="10"/>
      <c r="CEZ1099" s="10"/>
      <c r="CFA1099" s="10"/>
      <c r="CFB1099" s="10"/>
      <c r="CFC1099" s="10"/>
      <c r="CFD1099" s="10"/>
      <c r="CFE1099" s="10"/>
      <c r="CFF1099" s="10"/>
      <c r="CFG1099" s="10"/>
      <c r="CFH1099" s="10"/>
      <c r="CFI1099" s="10"/>
      <c r="CFJ1099" s="10"/>
      <c r="CFK1099" s="10"/>
      <c r="CFL1099" s="10"/>
      <c r="CFM1099" s="10"/>
      <c r="CFN1099" s="10"/>
      <c r="CFO1099" s="10"/>
      <c r="CFP1099" s="10"/>
      <c r="CFQ1099" s="10"/>
      <c r="CFR1099" s="10"/>
      <c r="CFS1099" s="10"/>
      <c r="CFT1099" s="10"/>
      <c r="CFU1099" s="10"/>
      <c r="CFV1099" s="10"/>
      <c r="CFW1099" s="10"/>
      <c r="CFX1099" s="10"/>
      <c r="CFY1099" s="10"/>
      <c r="CFZ1099" s="10"/>
      <c r="CGA1099" s="10"/>
      <c r="CGB1099" s="10"/>
      <c r="CGC1099" s="10"/>
      <c r="CGD1099" s="10"/>
      <c r="CGE1099" s="10"/>
      <c r="CGF1099" s="10"/>
      <c r="CGG1099" s="10"/>
      <c r="CGH1099" s="10"/>
      <c r="CGI1099" s="10"/>
      <c r="CGJ1099" s="10"/>
      <c r="CGK1099" s="10"/>
      <c r="CGL1099" s="10"/>
      <c r="CGM1099" s="10"/>
      <c r="CGN1099" s="10"/>
      <c r="CGO1099" s="10"/>
      <c r="CGP1099" s="10"/>
      <c r="CGQ1099" s="10"/>
      <c r="CGR1099" s="10"/>
      <c r="CGS1099" s="10"/>
      <c r="CGT1099" s="10"/>
      <c r="CGU1099" s="10"/>
      <c r="CGV1099" s="10"/>
      <c r="CGW1099" s="10"/>
      <c r="CGX1099" s="10"/>
      <c r="CGY1099" s="10"/>
      <c r="CGZ1099" s="10"/>
      <c r="CHA1099" s="10"/>
      <c r="CHB1099" s="10"/>
      <c r="CHC1099" s="10"/>
      <c r="CHD1099" s="10"/>
      <c r="CHE1099" s="10"/>
      <c r="CHF1099" s="10"/>
      <c r="CHG1099" s="10"/>
      <c r="CHH1099" s="10"/>
      <c r="CHI1099" s="10"/>
      <c r="CHJ1099" s="10"/>
      <c r="CHK1099" s="10"/>
      <c r="CHL1099" s="10"/>
      <c r="CHM1099" s="10"/>
      <c r="CHN1099" s="10"/>
      <c r="CHO1099" s="10"/>
      <c r="CHP1099" s="10"/>
      <c r="CHQ1099" s="10"/>
      <c r="CHR1099" s="10"/>
      <c r="CHS1099" s="10"/>
      <c r="CHT1099" s="10"/>
      <c r="CHU1099" s="10"/>
      <c r="CHV1099" s="10"/>
      <c r="CHW1099" s="10"/>
      <c r="CHX1099" s="10"/>
      <c r="CHY1099" s="10"/>
      <c r="CHZ1099" s="10"/>
      <c r="CIA1099" s="10"/>
      <c r="CIB1099" s="10"/>
      <c r="CIC1099" s="10"/>
      <c r="CID1099" s="10"/>
      <c r="CIE1099" s="10"/>
      <c r="CIF1099" s="10"/>
      <c r="CIG1099" s="10"/>
      <c r="CIH1099" s="10"/>
      <c r="CII1099" s="10"/>
      <c r="CIJ1099" s="10"/>
      <c r="CIK1099" s="10"/>
      <c r="CIL1099" s="10"/>
      <c r="CIM1099" s="10"/>
      <c r="CIN1099" s="10"/>
      <c r="CIO1099" s="10"/>
      <c r="CIP1099" s="10"/>
      <c r="CIQ1099" s="10"/>
      <c r="CIR1099" s="10"/>
      <c r="CIS1099" s="10"/>
      <c r="CIT1099" s="10"/>
      <c r="CIU1099" s="10"/>
      <c r="CIV1099" s="10"/>
      <c r="CIW1099" s="10"/>
      <c r="CIX1099" s="10"/>
      <c r="CIY1099" s="10"/>
      <c r="CIZ1099" s="10"/>
      <c r="CJA1099" s="10"/>
      <c r="CJB1099" s="10"/>
      <c r="CJC1099" s="10"/>
      <c r="CJD1099" s="10"/>
      <c r="CJE1099" s="10"/>
      <c r="CJF1099" s="10"/>
      <c r="CJG1099" s="10"/>
      <c r="CJH1099" s="10"/>
      <c r="CJI1099" s="10"/>
      <c r="CJJ1099" s="10"/>
      <c r="CJK1099" s="10"/>
      <c r="CJL1099" s="10"/>
      <c r="CJM1099" s="10"/>
      <c r="CJN1099" s="10"/>
      <c r="CJO1099" s="10"/>
      <c r="CJP1099" s="10"/>
      <c r="CJQ1099" s="10"/>
      <c r="CJR1099" s="10"/>
      <c r="CJS1099" s="10"/>
      <c r="CJT1099" s="10"/>
      <c r="CJU1099" s="10"/>
      <c r="CJV1099" s="10"/>
      <c r="CJW1099" s="10"/>
      <c r="CJX1099" s="10"/>
      <c r="CJY1099" s="10"/>
      <c r="CJZ1099" s="10"/>
      <c r="CKA1099" s="10"/>
      <c r="CKB1099" s="10"/>
      <c r="CKC1099" s="10"/>
      <c r="CKD1099" s="10"/>
      <c r="CKE1099" s="10"/>
      <c r="CKF1099" s="10"/>
      <c r="CKG1099" s="10"/>
      <c r="CKH1099" s="10"/>
      <c r="CKI1099" s="10"/>
      <c r="CKJ1099" s="10"/>
      <c r="CKK1099" s="10"/>
      <c r="CKL1099" s="10"/>
      <c r="CKM1099" s="10"/>
      <c r="CKN1099" s="10"/>
      <c r="CKO1099" s="10"/>
      <c r="CKP1099" s="10"/>
      <c r="CKQ1099" s="10"/>
      <c r="CKR1099" s="10"/>
      <c r="CKS1099" s="10"/>
      <c r="CKT1099" s="10"/>
      <c r="CKU1099" s="10"/>
      <c r="CKV1099" s="10"/>
      <c r="CKW1099" s="10"/>
      <c r="CKX1099" s="10"/>
      <c r="CKY1099" s="10"/>
      <c r="CKZ1099" s="10"/>
      <c r="CLA1099" s="10"/>
      <c r="CLB1099" s="10"/>
      <c r="CLC1099" s="10"/>
      <c r="CLD1099" s="10"/>
      <c r="CLE1099" s="10"/>
      <c r="CLF1099" s="10"/>
      <c r="CLG1099" s="10"/>
      <c r="CLH1099" s="10"/>
      <c r="CLI1099" s="10"/>
      <c r="CLJ1099" s="10"/>
      <c r="CLK1099" s="10"/>
      <c r="CLL1099" s="10"/>
      <c r="CLM1099" s="10"/>
      <c r="CLN1099" s="10"/>
      <c r="CLO1099" s="10"/>
      <c r="CLP1099" s="10"/>
      <c r="CLQ1099" s="10"/>
      <c r="CLR1099" s="10"/>
      <c r="CLS1099" s="10"/>
      <c r="CLT1099" s="10"/>
      <c r="CLU1099" s="10"/>
      <c r="CLV1099" s="10"/>
      <c r="CLW1099" s="10"/>
      <c r="CLX1099" s="10"/>
      <c r="CLY1099" s="10"/>
      <c r="CLZ1099" s="10"/>
      <c r="CMA1099" s="10"/>
      <c r="CMB1099" s="10"/>
      <c r="CMC1099" s="10"/>
      <c r="CMD1099" s="10"/>
      <c r="CME1099" s="10"/>
      <c r="CMF1099" s="10"/>
      <c r="CMG1099" s="10"/>
      <c r="CMH1099" s="10"/>
      <c r="CMI1099" s="10"/>
      <c r="CMJ1099" s="10"/>
      <c r="CMK1099" s="10"/>
      <c r="CML1099" s="10"/>
      <c r="CMM1099" s="10"/>
      <c r="CMN1099" s="10"/>
      <c r="CMO1099" s="10"/>
      <c r="CMP1099" s="10"/>
      <c r="CMQ1099" s="10"/>
      <c r="CMR1099" s="10"/>
      <c r="CMS1099" s="10"/>
      <c r="CMT1099" s="10"/>
      <c r="CMU1099" s="10"/>
      <c r="CMV1099" s="10"/>
      <c r="CMW1099" s="10"/>
      <c r="CMX1099" s="10"/>
      <c r="CMY1099" s="10"/>
      <c r="CMZ1099" s="10"/>
      <c r="CNA1099" s="10"/>
      <c r="CNB1099" s="10"/>
      <c r="CNC1099" s="10"/>
      <c r="CND1099" s="10"/>
      <c r="CNE1099" s="10"/>
      <c r="CNF1099" s="10"/>
      <c r="CNG1099" s="10"/>
      <c r="CNH1099" s="10"/>
      <c r="CNI1099" s="10"/>
      <c r="CNJ1099" s="10"/>
      <c r="CNK1099" s="10"/>
      <c r="CNL1099" s="10"/>
      <c r="CNM1099" s="10"/>
      <c r="CNN1099" s="10"/>
      <c r="CNO1099" s="10"/>
      <c r="CNP1099" s="10"/>
      <c r="CNQ1099" s="10"/>
      <c r="CNR1099" s="10"/>
      <c r="CNS1099" s="10"/>
      <c r="CNT1099" s="10"/>
      <c r="CNU1099" s="10"/>
      <c r="CNV1099" s="10"/>
      <c r="CNW1099" s="10"/>
      <c r="CNX1099" s="10"/>
      <c r="CNY1099" s="10"/>
      <c r="CNZ1099" s="10"/>
      <c r="COA1099" s="10"/>
      <c r="COB1099" s="10"/>
      <c r="COC1099" s="10"/>
      <c r="COD1099" s="10"/>
      <c r="COE1099" s="10"/>
      <c r="COF1099" s="10"/>
      <c r="COG1099" s="10"/>
      <c r="COH1099" s="10"/>
      <c r="COI1099" s="10"/>
      <c r="COJ1099" s="10"/>
      <c r="COK1099" s="10"/>
      <c r="COL1099" s="10"/>
      <c r="COM1099" s="10"/>
      <c r="CON1099" s="10"/>
      <c r="COO1099" s="10"/>
      <c r="COP1099" s="10"/>
      <c r="COQ1099" s="10"/>
      <c r="COR1099" s="10"/>
      <c r="COS1099" s="10"/>
      <c r="COT1099" s="10"/>
      <c r="COU1099" s="10"/>
      <c r="COV1099" s="10"/>
      <c r="COW1099" s="10"/>
      <c r="COX1099" s="10"/>
      <c r="COY1099" s="10"/>
      <c r="COZ1099" s="10"/>
      <c r="CPA1099" s="10"/>
      <c r="CPB1099" s="10"/>
      <c r="CPC1099" s="10"/>
      <c r="CPD1099" s="10"/>
      <c r="CPE1099" s="10"/>
      <c r="CPF1099" s="10"/>
      <c r="CPG1099" s="10"/>
      <c r="CPH1099" s="10"/>
      <c r="CPI1099" s="10"/>
      <c r="CPJ1099" s="10"/>
      <c r="CPK1099" s="10"/>
      <c r="CPL1099" s="10"/>
      <c r="CPM1099" s="10"/>
      <c r="CPN1099" s="10"/>
      <c r="CPO1099" s="10"/>
      <c r="CPP1099" s="10"/>
      <c r="CPQ1099" s="10"/>
      <c r="CPR1099" s="10"/>
      <c r="CPS1099" s="10"/>
      <c r="CPT1099" s="10"/>
      <c r="CPU1099" s="10"/>
      <c r="CPV1099" s="10"/>
      <c r="CPW1099" s="10"/>
      <c r="CPX1099" s="10"/>
      <c r="CPY1099" s="10"/>
      <c r="CPZ1099" s="10"/>
      <c r="CQA1099" s="10"/>
      <c r="CQB1099" s="10"/>
      <c r="CQC1099" s="10"/>
      <c r="CQD1099" s="10"/>
      <c r="CQE1099" s="10"/>
      <c r="CQF1099" s="10"/>
      <c r="CQG1099" s="10"/>
      <c r="CQH1099" s="10"/>
      <c r="CQI1099" s="10"/>
      <c r="CQJ1099" s="10"/>
      <c r="CQK1099" s="10"/>
      <c r="CQL1099" s="10"/>
      <c r="CQM1099" s="10"/>
      <c r="CQN1099" s="10"/>
      <c r="CQO1099" s="10"/>
      <c r="CQP1099" s="10"/>
      <c r="CQQ1099" s="10"/>
      <c r="CQR1099" s="10"/>
      <c r="CQS1099" s="10"/>
      <c r="CQT1099" s="10"/>
      <c r="CQU1099" s="10"/>
      <c r="CQV1099" s="10"/>
      <c r="CQW1099" s="10"/>
      <c r="CQX1099" s="10"/>
      <c r="CQY1099" s="10"/>
      <c r="CQZ1099" s="10"/>
      <c r="CRA1099" s="10"/>
      <c r="CRB1099" s="10"/>
      <c r="CRC1099" s="10"/>
      <c r="CRD1099" s="10"/>
      <c r="CRE1099" s="10"/>
      <c r="CRF1099" s="10"/>
      <c r="CRG1099" s="10"/>
      <c r="CRH1099" s="10"/>
      <c r="CRI1099" s="10"/>
      <c r="CRJ1099" s="10"/>
      <c r="CRK1099" s="10"/>
      <c r="CRL1099" s="10"/>
      <c r="CRM1099" s="10"/>
      <c r="CRN1099" s="10"/>
      <c r="CRO1099" s="10"/>
      <c r="CRP1099" s="10"/>
      <c r="CRQ1099" s="10"/>
      <c r="CRR1099" s="10"/>
      <c r="CRS1099" s="10"/>
      <c r="CRT1099" s="10"/>
      <c r="CRU1099" s="10"/>
      <c r="CRV1099" s="10"/>
      <c r="CRW1099" s="10"/>
      <c r="CRX1099" s="10"/>
      <c r="CRY1099" s="10"/>
      <c r="CRZ1099" s="10"/>
      <c r="CSA1099" s="10"/>
      <c r="CSB1099" s="10"/>
      <c r="CSC1099" s="10"/>
      <c r="CSD1099" s="10"/>
      <c r="CSE1099" s="10"/>
      <c r="CSF1099" s="10"/>
      <c r="CSG1099" s="10"/>
      <c r="CSH1099" s="10"/>
      <c r="CSI1099" s="10"/>
      <c r="CSJ1099" s="10"/>
      <c r="CSK1099" s="10"/>
      <c r="CSL1099" s="10"/>
      <c r="CSM1099" s="10"/>
      <c r="CSN1099" s="10"/>
      <c r="CSO1099" s="10"/>
      <c r="CSP1099" s="10"/>
      <c r="CSQ1099" s="10"/>
      <c r="CSR1099" s="10"/>
      <c r="CSS1099" s="10"/>
      <c r="CST1099" s="10"/>
      <c r="CSU1099" s="10"/>
      <c r="CSV1099" s="10"/>
      <c r="CSW1099" s="10"/>
      <c r="CSX1099" s="10"/>
      <c r="CSY1099" s="10"/>
      <c r="CSZ1099" s="10"/>
      <c r="CTA1099" s="10"/>
      <c r="CTB1099" s="10"/>
      <c r="CTC1099" s="10"/>
      <c r="CTD1099" s="10"/>
      <c r="CTE1099" s="10"/>
      <c r="CTF1099" s="10"/>
      <c r="CTG1099" s="10"/>
      <c r="CTH1099" s="10"/>
      <c r="CTI1099" s="10"/>
      <c r="CTJ1099" s="10"/>
      <c r="CTK1099" s="10"/>
      <c r="CTL1099" s="10"/>
      <c r="CTM1099" s="10"/>
      <c r="CTN1099" s="10"/>
      <c r="CTO1099" s="10"/>
      <c r="CTP1099" s="10"/>
      <c r="CTQ1099" s="10"/>
      <c r="CTR1099" s="10"/>
      <c r="CTS1099" s="10"/>
      <c r="CTT1099" s="10"/>
      <c r="CTU1099" s="10"/>
      <c r="CTV1099" s="10"/>
      <c r="CTW1099" s="10"/>
      <c r="CTX1099" s="10"/>
      <c r="CTY1099" s="10"/>
      <c r="CTZ1099" s="10"/>
      <c r="CUA1099" s="10"/>
      <c r="CUB1099" s="10"/>
      <c r="CUC1099" s="10"/>
      <c r="CUD1099" s="10"/>
      <c r="CUE1099" s="10"/>
      <c r="CUF1099" s="10"/>
      <c r="CUG1099" s="10"/>
      <c r="CUH1099" s="10"/>
      <c r="CUI1099" s="10"/>
      <c r="CUJ1099" s="10"/>
      <c r="CUK1099" s="10"/>
      <c r="CUL1099" s="10"/>
      <c r="CUM1099" s="10"/>
      <c r="CUN1099" s="10"/>
      <c r="CUO1099" s="10"/>
      <c r="CUP1099" s="10"/>
      <c r="CUQ1099" s="10"/>
      <c r="CUR1099" s="10"/>
      <c r="CUS1099" s="10"/>
      <c r="CUT1099" s="10"/>
      <c r="CUU1099" s="10"/>
      <c r="CUV1099" s="10"/>
      <c r="CUW1099" s="10"/>
      <c r="CUX1099" s="10"/>
      <c r="CUY1099" s="10"/>
      <c r="CUZ1099" s="10"/>
      <c r="CVA1099" s="10"/>
      <c r="CVB1099" s="10"/>
      <c r="CVC1099" s="10"/>
      <c r="CVD1099" s="10"/>
      <c r="CVE1099" s="10"/>
      <c r="CVF1099" s="10"/>
      <c r="CVG1099" s="10"/>
      <c r="CVH1099" s="10"/>
      <c r="CVI1099" s="10"/>
      <c r="CVJ1099" s="10"/>
      <c r="CVK1099" s="10"/>
      <c r="CVL1099" s="10"/>
      <c r="CVM1099" s="10"/>
      <c r="CVN1099" s="10"/>
      <c r="CVO1099" s="10"/>
      <c r="CVP1099" s="10"/>
      <c r="CVQ1099" s="10"/>
      <c r="CVR1099" s="10"/>
      <c r="CVS1099" s="10"/>
      <c r="CVT1099" s="10"/>
      <c r="CVU1099" s="10"/>
      <c r="CVV1099" s="10"/>
      <c r="CVW1099" s="10"/>
      <c r="CVX1099" s="10"/>
      <c r="CVY1099" s="10"/>
      <c r="CVZ1099" s="10"/>
      <c r="CWA1099" s="10"/>
      <c r="CWB1099" s="10"/>
      <c r="CWC1099" s="10"/>
      <c r="CWD1099" s="10"/>
      <c r="CWE1099" s="10"/>
      <c r="CWF1099" s="10"/>
      <c r="CWG1099" s="10"/>
      <c r="CWH1099" s="10"/>
      <c r="CWI1099" s="10"/>
      <c r="CWJ1099" s="10"/>
      <c r="CWK1099" s="10"/>
      <c r="CWL1099" s="10"/>
      <c r="CWM1099" s="10"/>
      <c r="CWN1099" s="10"/>
      <c r="CWO1099" s="10"/>
      <c r="CWP1099" s="10"/>
      <c r="CWQ1099" s="10"/>
      <c r="CWR1099" s="10"/>
      <c r="CWS1099" s="10"/>
      <c r="CWT1099" s="10"/>
      <c r="CWU1099" s="10"/>
      <c r="CWV1099" s="10"/>
      <c r="CWW1099" s="10"/>
      <c r="CWX1099" s="10"/>
      <c r="CWY1099" s="10"/>
      <c r="CWZ1099" s="10"/>
      <c r="CXA1099" s="10"/>
      <c r="CXB1099" s="10"/>
      <c r="CXC1099" s="10"/>
      <c r="CXD1099" s="10"/>
      <c r="CXE1099" s="10"/>
      <c r="CXF1099" s="10"/>
      <c r="CXG1099" s="10"/>
      <c r="CXH1099" s="10"/>
      <c r="CXI1099" s="10"/>
      <c r="CXJ1099" s="10"/>
      <c r="CXK1099" s="10"/>
      <c r="CXL1099" s="10"/>
      <c r="CXM1099" s="10"/>
      <c r="CXN1099" s="10"/>
      <c r="CXO1099" s="10"/>
      <c r="CXP1099" s="10"/>
      <c r="CXQ1099" s="10"/>
      <c r="CXR1099" s="10"/>
      <c r="CXS1099" s="10"/>
      <c r="CXT1099" s="10"/>
      <c r="CXU1099" s="10"/>
      <c r="CXV1099" s="10"/>
      <c r="CXW1099" s="10"/>
      <c r="CXX1099" s="10"/>
      <c r="CXY1099" s="10"/>
      <c r="CXZ1099" s="10"/>
      <c r="CYA1099" s="10"/>
      <c r="CYB1099" s="10"/>
      <c r="CYC1099" s="10"/>
      <c r="CYD1099" s="10"/>
      <c r="CYE1099" s="10"/>
      <c r="CYF1099" s="10"/>
      <c r="CYG1099" s="10"/>
      <c r="CYH1099" s="10"/>
      <c r="CYI1099" s="10"/>
      <c r="CYJ1099" s="10"/>
      <c r="CYK1099" s="10"/>
      <c r="CYL1099" s="10"/>
      <c r="CYM1099" s="10"/>
      <c r="CYN1099" s="10"/>
      <c r="CYO1099" s="10"/>
      <c r="CYP1099" s="10"/>
      <c r="CYQ1099" s="10"/>
      <c r="CYR1099" s="10"/>
      <c r="CYS1099" s="10"/>
      <c r="CYT1099" s="10"/>
      <c r="CYU1099" s="10"/>
      <c r="CYV1099" s="10"/>
      <c r="CYW1099" s="10"/>
      <c r="CYX1099" s="10"/>
      <c r="CYY1099" s="10"/>
      <c r="CYZ1099" s="10"/>
      <c r="CZA1099" s="10"/>
      <c r="CZB1099" s="10"/>
      <c r="CZC1099" s="10"/>
      <c r="CZD1099" s="10"/>
      <c r="CZE1099" s="10"/>
      <c r="CZF1099" s="10"/>
      <c r="CZG1099" s="10"/>
      <c r="CZH1099" s="10"/>
      <c r="CZI1099" s="10"/>
      <c r="CZJ1099" s="10"/>
      <c r="CZK1099" s="10"/>
      <c r="CZL1099" s="10"/>
      <c r="CZM1099" s="10"/>
      <c r="CZN1099" s="10"/>
      <c r="CZO1099" s="10"/>
      <c r="CZP1099" s="10"/>
      <c r="CZQ1099" s="10"/>
      <c r="CZR1099" s="10"/>
      <c r="CZS1099" s="10"/>
      <c r="CZT1099" s="10"/>
      <c r="CZU1099" s="10"/>
      <c r="CZV1099" s="10"/>
      <c r="CZW1099" s="10"/>
      <c r="CZX1099" s="10"/>
      <c r="CZY1099" s="10"/>
      <c r="CZZ1099" s="10"/>
      <c r="DAA1099" s="10"/>
      <c r="DAB1099" s="10"/>
      <c r="DAC1099" s="10"/>
      <c r="DAD1099" s="10"/>
      <c r="DAE1099" s="10"/>
      <c r="DAF1099" s="10"/>
      <c r="DAG1099" s="10"/>
      <c r="DAH1099" s="10"/>
      <c r="DAI1099" s="10"/>
      <c r="DAJ1099" s="10"/>
      <c r="DAK1099" s="10"/>
      <c r="DAL1099" s="10"/>
      <c r="DAM1099" s="10"/>
      <c r="DAN1099" s="10"/>
      <c r="DAO1099" s="10"/>
      <c r="DAP1099" s="10"/>
      <c r="DAQ1099" s="10"/>
      <c r="DAR1099" s="10"/>
      <c r="DAS1099" s="10"/>
      <c r="DAT1099" s="10"/>
      <c r="DAU1099" s="10"/>
      <c r="DAV1099" s="10"/>
      <c r="DAW1099" s="10"/>
      <c r="DAX1099" s="10"/>
      <c r="DAY1099" s="10"/>
      <c r="DAZ1099" s="10"/>
      <c r="DBA1099" s="10"/>
      <c r="DBB1099" s="10"/>
      <c r="DBC1099" s="10"/>
      <c r="DBD1099" s="10"/>
      <c r="DBE1099" s="10"/>
      <c r="DBF1099" s="10"/>
      <c r="DBG1099" s="10"/>
      <c r="DBH1099" s="10"/>
      <c r="DBI1099" s="10"/>
      <c r="DBJ1099" s="10"/>
      <c r="DBK1099" s="10"/>
      <c r="DBL1099" s="10"/>
      <c r="DBM1099" s="10"/>
      <c r="DBN1099" s="10"/>
      <c r="DBO1099" s="10"/>
      <c r="DBP1099" s="10"/>
      <c r="DBQ1099" s="10"/>
      <c r="DBR1099" s="10"/>
      <c r="DBS1099" s="10"/>
      <c r="DBT1099" s="10"/>
      <c r="DBU1099" s="10"/>
      <c r="DBV1099" s="10"/>
      <c r="DBW1099" s="10"/>
      <c r="DBX1099" s="10"/>
      <c r="DBY1099" s="10"/>
      <c r="DBZ1099" s="10"/>
      <c r="DCA1099" s="10"/>
      <c r="DCB1099" s="10"/>
      <c r="DCC1099" s="10"/>
      <c r="DCD1099" s="10"/>
      <c r="DCE1099" s="10"/>
      <c r="DCF1099" s="10"/>
      <c r="DCG1099" s="10"/>
      <c r="DCH1099" s="10"/>
      <c r="DCI1099" s="10"/>
      <c r="DCJ1099" s="10"/>
      <c r="DCK1099" s="10"/>
      <c r="DCL1099" s="10"/>
      <c r="DCM1099" s="10"/>
      <c r="DCN1099" s="10"/>
      <c r="DCO1099" s="10"/>
      <c r="DCP1099" s="10"/>
      <c r="DCQ1099" s="10"/>
      <c r="DCR1099" s="10"/>
      <c r="DCS1099" s="10"/>
      <c r="DCT1099" s="10"/>
      <c r="DCU1099" s="10"/>
      <c r="DCV1099" s="10"/>
      <c r="DCW1099" s="10"/>
      <c r="DCX1099" s="10"/>
      <c r="DCY1099" s="10"/>
      <c r="DCZ1099" s="10"/>
      <c r="DDA1099" s="10"/>
      <c r="DDB1099" s="10"/>
      <c r="DDC1099" s="10"/>
      <c r="DDD1099" s="10"/>
      <c r="DDE1099" s="10"/>
      <c r="DDF1099" s="10"/>
      <c r="DDG1099" s="10"/>
      <c r="DDH1099" s="10"/>
      <c r="DDI1099" s="10"/>
      <c r="DDJ1099" s="10"/>
      <c r="DDK1099" s="10"/>
      <c r="DDL1099" s="10"/>
      <c r="DDM1099" s="10"/>
      <c r="DDN1099" s="10"/>
      <c r="DDO1099" s="10"/>
      <c r="DDP1099" s="10"/>
      <c r="DDQ1099" s="10"/>
      <c r="DDR1099" s="10"/>
      <c r="DDS1099" s="10"/>
      <c r="DDT1099" s="10"/>
      <c r="DDU1099" s="10"/>
      <c r="DDV1099" s="10"/>
      <c r="DDW1099" s="10"/>
      <c r="DDX1099" s="10"/>
      <c r="DDY1099" s="10"/>
      <c r="DDZ1099" s="10"/>
      <c r="DEA1099" s="10"/>
      <c r="DEB1099" s="10"/>
      <c r="DEC1099" s="10"/>
      <c r="DED1099" s="10"/>
      <c r="DEE1099" s="10"/>
      <c r="DEF1099" s="10"/>
      <c r="DEG1099" s="10"/>
      <c r="DEH1099" s="10"/>
      <c r="DEI1099" s="10"/>
      <c r="DEJ1099" s="10"/>
      <c r="DEK1099" s="10"/>
      <c r="DEL1099" s="10"/>
      <c r="DEM1099" s="10"/>
      <c r="DEN1099" s="10"/>
      <c r="DEO1099" s="10"/>
      <c r="DEP1099" s="10"/>
      <c r="DEQ1099" s="10"/>
      <c r="DER1099" s="10"/>
      <c r="DES1099" s="10"/>
      <c r="DET1099" s="10"/>
      <c r="DEU1099" s="10"/>
      <c r="DEV1099" s="10"/>
      <c r="DEW1099" s="10"/>
      <c r="DEX1099" s="10"/>
      <c r="DEY1099" s="10"/>
      <c r="DEZ1099" s="10"/>
      <c r="DFA1099" s="10"/>
      <c r="DFB1099" s="10"/>
      <c r="DFC1099" s="10"/>
      <c r="DFD1099" s="10"/>
      <c r="DFE1099" s="10"/>
      <c r="DFF1099" s="10"/>
      <c r="DFG1099" s="10"/>
      <c r="DFH1099" s="10"/>
      <c r="DFI1099" s="10"/>
      <c r="DFJ1099" s="10"/>
      <c r="DFK1099" s="10"/>
      <c r="DFL1099" s="10"/>
      <c r="DFM1099" s="10"/>
      <c r="DFN1099" s="10"/>
      <c r="DFO1099" s="10"/>
      <c r="DFP1099" s="10"/>
      <c r="DFQ1099" s="10"/>
      <c r="DFR1099" s="10"/>
      <c r="DFS1099" s="10"/>
      <c r="DFT1099" s="10"/>
      <c r="DFU1099" s="10"/>
      <c r="DFV1099" s="10"/>
      <c r="DFW1099" s="10"/>
      <c r="DFX1099" s="10"/>
      <c r="DFY1099" s="10"/>
      <c r="DFZ1099" s="10"/>
      <c r="DGA1099" s="10"/>
      <c r="DGB1099" s="10"/>
      <c r="DGC1099" s="10"/>
      <c r="DGD1099" s="10"/>
      <c r="DGE1099" s="10"/>
      <c r="DGF1099" s="10"/>
      <c r="DGG1099" s="10"/>
      <c r="DGH1099" s="10"/>
      <c r="DGI1099" s="10"/>
      <c r="DGJ1099" s="10"/>
      <c r="DGK1099" s="10"/>
      <c r="DGL1099" s="10"/>
      <c r="DGM1099" s="10"/>
      <c r="DGN1099" s="10"/>
      <c r="DGO1099" s="10"/>
      <c r="DGP1099" s="10"/>
      <c r="DGQ1099" s="10"/>
      <c r="DGR1099" s="10"/>
      <c r="DGS1099" s="10"/>
      <c r="DGT1099" s="10"/>
      <c r="DGU1099" s="10"/>
      <c r="DGV1099" s="10"/>
      <c r="DGW1099" s="10"/>
      <c r="DGX1099" s="10"/>
      <c r="DGY1099" s="10"/>
      <c r="DGZ1099" s="10"/>
      <c r="DHA1099" s="10"/>
      <c r="DHB1099" s="10"/>
      <c r="DHC1099" s="10"/>
      <c r="DHD1099" s="10"/>
      <c r="DHE1099" s="10"/>
      <c r="DHF1099" s="10"/>
      <c r="DHG1099" s="10"/>
      <c r="DHH1099" s="10"/>
      <c r="DHI1099" s="10"/>
      <c r="DHJ1099" s="10"/>
      <c r="DHK1099" s="10"/>
      <c r="DHL1099" s="10"/>
      <c r="DHM1099" s="10"/>
      <c r="DHN1099" s="10"/>
      <c r="DHO1099" s="10"/>
      <c r="DHP1099" s="10"/>
      <c r="DHQ1099" s="10"/>
      <c r="DHR1099" s="10"/>
      <c r="DHS1099" s="10"/>
      <c r="DHT1099" s="10"/>
      <c r="DHU1099" s="10"/>
      <c r="DHV1099" s="10"/>
      <c r="DHW1099" s="10"/>
      <c r="DHX1099" s="10"/>
      <c r="DHY1099" s="10"/>
      <c r="DHZ1099" s="10"/>
      <c r="DIA1099" s="10"/>
      <c r="DIB1099" s="10"/>
      <c r="DIC1099" s="10"/>
      <c r="DID1099" s="10"/>
      <c r="DIE1099" s="10"/>
      <c r="DIF1099" s="10"/>
      <c r="DIG1099" s="10"/>
      <c r="DIH1099" s="10"/>
      <c r="DII1099" s="10"/>
      <c r="DIJ1099" s="10"/>
      <c r="DIK1099" s="10"/>
      <c r="DIL1099" s="10"/>
      <c r="DIM1099" s="10"/>
      <c r="DIN1099" s="10"/>
      <c r="DIO1099" s="10"/>
      <c r="DIP1099" s="10"/>
      <c r="DIQ1099" s="10"/>
      <c r="DIR1099" s="10"/>
      <c r="DIS1099" s="10"/>
      <c r="DIT1099" s="10"/>
      <c r="DIU1099" s="10"/>
      <c r="DIV1099" s="10"/>
      <c r="DIW1099" s="10"/>
      <c r="DIX1099" s="10"/>
      <c r="DIY1099" s="10"/>
      <c r="DIZ1099" s="10"/>
      <c r="DJA1099" s="10"/>
      <c r="DJB1099" s="10"/>
      <c r="DJC1099" s="10"/>
      <c r="DJD1099" s="10"/>
      <c r="DJE1099" s="10"/>
      <c r="DJF1099" s="10"/>
      <c r="DJG1099" s="10"/>
      <c r="DJH1099" s="10"/>
      <c r="DJI1099" s="10"/>
      <c r="DJJ1099" s="10"/>
      <c r="DJK1099" s="10"/>
      <c r="DJL1099" s="10"/>
      <c r="DJM1099" s="10"/>
      <c r="DJN1099" s="10"/>
      <c r="DJO1099" s="10"/>
      <c r="DJP1099" s="10"/>
      <c r="DJQ1099" s="10"/>
      <c r="DJR1099" s="10"/>
      <c r="DJS1099" s="10"/>
      <c r="DJT1099" s="10"/>
      <c r="DJU1099" s="10"/>
      <c r="DJV1099" s="10"/>
      <c r="DJW1099" s="10"/>
      <c r="DJX1099" s="10"/>
      <c r="DJY1099" s="10"/>
      <c r="DJZ1099" s="10"/>
      <c r="DKA1099" s="10"/>
      <c r="DKB1099" s="10"/>
      <c r="DKC1099" s="10"/>
      <c r="DKD1099" s="10"/>
      <c r="DKE1099" s="10"/>
      <c r="DKF1099" s="10"/>
      <c r="DKG1099" s="10"/>
      <c r="DKH1099" s="10"/>
      <c r="DKI1099" s="10"/>
      <c r="DKJ1099" s="10"/>
      <c r="DKK1099" s="10"/>
      <c r="DKL1099" s="10"/>
      <c r="DKM1099" s="10"/>
      <c r="DKN1099" s="10"/>
      <c r="DKO1099" s="10"/>
      <c r="DKP1099" s="10"/>
      <c r="DKQ1099" s="10"/>
      <c r="DKR1099" s="10"/>
      <c r="DKS1099" s="10"/>
      <c r="DKT1099" s="10"/>
      <c r="DKU1099" s="10"/>
      <c r="DKV1099" s="10"/>
      <c r="DKW1099" s="10"/>
      <c r="DKX1099" s="10"/>
      <c r="DKY1099" s="10"/>
      <c r="DKZ1099" s="10"/>
      <c r="DLA1099" s="10"/>
      <c r="DLB1099" s="10"/>
      <c r="DLC1099" s="10"/>
      <c r="DLD1099" s="10"/>
      <c r="DLE1099" s="10"/>
      <c r="DLF1099" s="10"/>
      <c r="DLG1099" s="10"/>
      <c r="DLH1099" s="10"/>
      <c r="DLI1099" s="10"/>
      <c r="DLJ1099" s="10"/>
      <c r="DLK1099" s="10"/>
      <c r="DLL1099" s="10"/>
      <c r="DLM1099" s="10"/>
      <c r="DLN1099" s="10"/>
      <c r="DLO1099" s="10"/>
      <c r="DLP1099" s="10"/>
      <c r="DLQ1099" s="10"/>
      <c r="DLR1099" s="10"/>
      <c r="DLS1099" s="10"/>
      <c r="DLT1099" s="10"/>
      <c r="DLU1099" s="10"/>
      <c r="DLV1099" s="10"/>
      <c r="DLW1099" s="10"/>
      <c r="DLX1099" s="10"/>
      <c r="DLY1099" s="10"/>
      <c r="DLZ1099" s="10"/>
      <c r="DMA1099" s="10"/>
      <c r="DMB1099" s="10"/>
      <c r="DMC1099" s="10"/>
      <c r="DMD1099" s="10"/>
      <c r="DME1099" s="10"/>
      <c r="DMF1099" s="10"/>
      <c r="DMG1099" s="10"/>
      <c r="DMH1099" s="10"/>
      <c r="DMI1099" s="10"/>
      <c r="DMJ1099" s="10"/>
      <c r="DMK1099" s="10"/>
      <c r="DML1099" s="10"/>
      <c r="DMM1099" s="10"/>
      <c r="DMN1099" s="10"/>
      <c r="DMO1099" s="10"/>
      <c r="DMP1099" s="10"/>
      <c r="DMQ1099" s="10"/>
      <c r="DMR1099" s="10"/>
      <c r="DMS1099" s="10"/>
      <c r="DMT1099" s="10"/>
      <c r="DMU1099" s="10"/>
      <c r="DMV1099" s="10"/>
      <c r="DMW1099" s="10"/>
      <c r="DMX1099" s="10"/>
      <c r="DMY1099" s="10"/>
      <c r="DMZ1099" s="10"/>
      <c r="DNA1099" s="10"/>
      <c r="DNB1099" s="10"/>
      <c r="DNC1099" s="10"/>
      <c r="DND1099" s="10"/>
      <c r="DNE1099" s="10"/>
      <c r="DNF1099" s="10"/>
      <c r="DNG1099" s="10"/>
      <c r="DNH1099" s="10"/>
      <c r="DNI1099" s="10"/>
      <c r="DNJ1099" s="10"/>
      <c r="DNK1099" s="10"/>
      <c r="DNL1099" s="10"/>
      <c r="DNM1099" s="10"/>
      <c r="DNN1099" s="10"/>
      <c r="DNO1099" s="10"/>
      <c r="DNP1099" s="10"/>
      <c r="DNQ1099" s="10"/>
      <c r="DNR1099" s="10"/>
      <c r="DNS1099" s="10"/>
      <c r="DNT1099" s="10"/>
      <c r="DNU1099" s="10"/>
      <c r="DNV1099" s="10"/>
      <c r="DNW1099" s="10"/>
      <c r="DNX1099" s="10"/>
      <c r="DNY1099" s="10"/>
      <c r="DNZ1099" s="10"/>
      <c r="DOA1099" s="10"/>
      <c r="DOB1099" s="10"/>
      <c r="DOC1099" s="10"/>
      <c r="DOD1099" s="10"/>
      <c r="DOE1099" s="10"/>
      <c r="DOF1099" s="10"/>
      <c r="DOG1099" s="10"/>
      <c r="DOH1099" s="10"/>
      <c r="DOI1099" s="10"/>
      <c r="DOJ1099" s="10"/>
      <c r="DOK1099" s="10"/>
      <c r="DOL1099" s="10"/>
      <c r="DOM1099" s="10"/>
      <c r="DON1099" s="10"/>
      <c r="DOO1099" s="10"/>
      <c r="DOP1099" s="10"/>
      <c r="DOQ1099" s="10"/>
      <c r="DOR1099" s="10"/>
      <c r="DOS1099" s="10"/>
      <c r="DOT1099" s="10"/>
      <c r="DOU1099" s="10"/>
      <c r="DOV1099" s="10"/>
      <c r="DOW1099" s="10"/>
      <c r="DOX1099" s="10"/>
      <c r="DOY1099" s="10"/>
      <c r="DOZ1099" s="10"/>
      <c r="DPA1099" s="10"/>
      <c r="DPB1099" s="10"/>
      <c r="DPC1099" s="10"/>
      <c r="DPD1099" s="10"/>
      <c r="DPE1099" s="10"/>
      <c r="DPF1099" s="10"/>
      <c r="DPG1099" s="10"/>
      <c r="DPH1099" s="10"/>
      <c r="DPI1099" s="10"/>
      <c r="DPJ1099" s="10"/>
      <c r="DPK1099" s="10"/>
      <c r="DPL1099" s="10"/>
      <c r="DPM1099" s="10"/>
      <c r="DPN1099" s="10"/>
      <c r="DPO1099" s="10"/>
      <c r="DPP1099" s="10"/>
      <c r="DPQ1099" s="10"/>
      <c r="DPR1099" s="10"/>
      <c r="DPS1099" s="10"/>
      <c r="DPT1099" s="10"/>
      <c r="DPU1099" s="10"/>
      <c r="DPV1099" s="10"/>
      <c r="DPW1099" s="10"/>
      <c r="DPX1099" s="10"/>
      <c r="DPY1099" s="10"/>
      <c r="DPZ1099" s="10"/>
      <c r="DQA1099" s="10"/>
      <c r="DQB1099" s="10"/>
      <c r="DQC1099" s="10"/>
      <c r="DQD1099" s="10"/>
      <c r="DQE1099" s="10"/>
      <c r="DQF1099" s="10"/>
      <c r="DQG1099" s="10"/>
      <c r="DQH1099" s="10"/>
      <c r="DQI1099" s="10"/>
      <c r="DQJ1099" s="10"/>
      <c r="DQK1099" s="10"/>
      <c r="DQL1099" s="10"/>
      <c r="DQM1099" s="10"/>
      <c r="DQN1099" s="10"/>
      <c r="DQO1099" s="10"/>
      <c r="DQP1099" s="10"/>
      <c r="DQQ1099" s="10"/>
      <c r="DQR1099" s="10"/>
      <c r="DQS1099" s="10"/>
      <c r="DQT1099" s="10"/>
      <c r="DQU1099" s="10"/>
      <c r="DQV1099" s="10"/>
      <c r="DQW1099" s="10"/>
      <c r="DQX1099" s="10"/>
      <c r="DQY1099" s="10"/>
      <c r="DQZ1099" s="10"/>
      <c r="DRA1099" s="10"/>
      <c r="DRB1099" s="10"/>
      <c r="DRC1099" s="10"/>
      <c r="DRD1099" s="10"/>
      <c r="DRE1099" s="10"/>
      <c r="DRF1099" s="10"/>
      <c r="DRG1099" s="10"/>
      <c r="DRH1099" s="10"/>
      <c r="DRI1099" s="10"/>
      <c r="DRJ1099" s="10"/>
      <c r="DRK1099" s="10"/>
      <c r="DRL1099" s="10"/>
      <c r="DRM1099" s="10"/>
      <c r="DRN1099" s="10"/>
      <c r="DRO1099" s="10"/>
      <c r="DRP1099" s="10"/>
      <c r="DRQ1099" s="10"/>
      <c r="DRR1099" s="10"/>
      <c r="DRS1099" s="10"/>
      <c r="DRT1099" s="10"/>
      <c r="DRU1099" s="10"/>
      <c r="DRV1099" s="10"/>
      <c r="DRW1099" s="10"/>
      <c r="DRX1099" s="10"/>
      <c r="DRY1099" s="10"/>
      <c r="DRZ1099" s="10"/>
      <c r="DSA1099" s="10"/>
      <c r="DSB1099" s="10"/>
      <c r="DSC1099" s="10"/>
      <c r="DSD1099" s="10"/>
      <c r="DSE1099" s="10"/>
      <c r="DSF1099" s="10"/>
      <c r="DSG1099" s="10"/>
      <c r="DSH1099" s="10"/>
      <c r="DSI1099" s="10"/>
      <c r="DSJ1099" s="10"/>
      <c r="DSK1099" s="10"/>
      <c r="DSL1099" s="10"/>
      <c r="DSM1099" s="10"/>
      <c r="DSN1099" s="10"/>
      <c r="DSO1099" s="10"/>
      <c r="DSP1099" s="10"/>
      <c r="DSQ1099" s="10"/>
      <c r="DSR1099" s="10"/>
      <c r="DSS1099" s="10"/>
      <c r="DST1099" s="10"/>
      <c r="DSU1099" s="10"/>
      <c r="DSV1099" s="10"/>
      <c r="DSW1099" s="10"/>
      <c r="DSX1099" s="10"/>
      <c r="DSY1099" s="10"/>
      <c r="DSZ1099" s="10"/>
      <c r="DTA1099" s="10"/>
      <c r="DTB1099" s="10"/>
      <c r="DTC1099" s="10"/>
      <c r="DTD1099" s="10"/>
      <c r="DTE1099" s="10"/>
      <c r="DTF1099" s="10"/>
      <c r="DTG1099" s="10"/>
      <c r="DTH1099" s="10"/>
      <c r="DTI1099" s="10"/>
      <c r="DTJ1099" s="10"/>
      <c r="DTK1099" s="10"/>
      <c r="DTL1099" s="10"/>
      <c r="DTM1099" s="10"/>
      <c r="DTN1099" s="10"/>
      <c r="DTO1099" s="10"/>
      <c r="DTP1099" s="10"/>
      <c r="DTQ1099" s="10"/>
      <c r="DTR1099" s="10"/>
      <c r="DTS1099" s="10"/>
      <c r="DTT1099" s="10"/>
      <c r="DTU1099" s="10"/>
      <c r="DTV1099" s="10"/>
      <c r="DTW1099" s="10"/>
      <c r="DTX1099" s="10"/>
      <c r="DTY1099" s="10"/>
      <c r="DTZ1099" s="10"/>
      <c r="DUA1099" s="10"/>
      <c r="DUB1099" s="10"/>
      <c r="DUC1099" s="10"/>
      <c r="DUD1099" s="10"/>
      <c r="DUE1099" s="10"/>
      <c r="DUF1099" s="10"/>
      <c r="DUG1099" s="10"/>
      <c r="DUH1099" s="10"/>
      <c r="DUI1099" s="10"/>
      <c r="DUJ1099" s="10"/>
      <c r="DUK1099" s="10"/>
      <c r="DUL1099" s="10"/>
      <c r="DUM1099" s="10"/>
      <c r="DUN1099" s="10"/>
      <c r="DUO1099" s="10"/>
      <c r="DUP1099" s="10"/>
      <c r="DUQ1099" s="10"/>
      <c r="DUR1099" s="10"/>
      <c r="DUS1099" s="10"/>
      <c r="DUT1099" s="10"/>
      <c r="DUU1099" s="10"/>
      <c r="DUV1099" s="10"/>
      <c r="DUW1099" s="10"/>
      <c r="DUX1099" s="10"/>
      <c r="DUY1099" s="10"/>
      <c r="DUZ1099" s="10"/>
      <c r="DVA1099" s="10"/>
      <c r="DVB1099" s="10"/>
      <c r="DVC1099" s="10"/>
      <c r="DVD1099" s="10"/>
      <c r="DVE1099" s="10"/>
      <c r="DVF1099" s="10"/>
      <c r="DVG1099" s="10"/>
      <c r="DVH1099" s="10"/>
      <c r="DVI1099" s="10"/>
      <c r="DVJ1099" s="10"/>
      <c r="DVK1099" s="10"/>
      <c r="DVL1099" s="10"/>
      <c r="DVM1099" s="10"/>
      <c r="DVN1099" s="10"/>
      <c r="DVO1099" s="10"/>
      <c r="DVP1099" s="10"/>
      <c r="DVQ1099" s="10"/>
      <c r="DVR1099" s="10"/>
      <c r="DVS1099" s="10"/>
      <c r="DVT1099" s="10"/>
      <c r="DVU1099" s="10"/>
      <c r="DVV1099" s="10"/>
      <c r="DVW1099" s="10"/>
      <c r="DVX1099" s="10"/>
      <c r="DVY1099" s="10"/>
      <c r="DVZ1099" s="10"/>
      <c r="DWA1099" s="10"/>
      <c r="DWB1099" s="10"/>
      <c r="DWC1099" s="10"/>
      <c r="DWD1099" s="10"/>
      <c r="DWE1099" s="10"/>
      <c r="DWF1099" s="10"/>
      <c r="DWG1099" s="10"/>
      <c r="DWH1099" s="10"/>
      <c r="DWI1099" s="10"/>
      <c r="DWJ1099" s="10"/>
      <c r="DWK1099" s="10"/>
      <c r="DWL1099" s="10"/>
      <c r="DWM1099" s="10"/>
      <c r="DWN1099" s="10"/>
      <c r="DWO1099" s="10"/>
      <c r="DWP1099" s="10"/>
      <c r="DWQ1099" s="10"/>
      <c r="DWR1099" s="10"/>
      <c r="DWS1099" s="10"/>
      <c r="DWT1099" s="10"/>
      <c r="DWU1099" s="10"/>
      <c r="DWV1099" s="10"/>
      <c r="DWW1099" s="10"/>
      <c r="DWX1099" s="10"/>
      <c r="DWY1099" s="10"/>
      <c r="DWZ1099" s="10"/>
      <c r="DXA1099" s="10"/>
      <c r="DXB1099" s="10"/>
      <c r="DXC1099" s="10"/>
      <c r="DXD1099" s="10"/>
      <c r="DXE1099" s="10"/>
      <c r="DXF1099" s="10"/>
      <c r="DXG1099" s="10"/>
      <c r="DXH1099" s="10"/>
      <c r="DXI1099" s="10"/>
      <c r="DXJ1099" s="10"/>
      <c r="DXK1099" s="10"/>
      <c r="DXL1099" s="10"/>
      <c r="DXM1099" s="10"/>
      <c r="DXN1099" s="10"/>
      <c r="DXO1099" s="10"/>
      <c r="DXP1099" s="10"/>
      <c r="DXQ1099" s="10"/>
      <c r="DXR1099" s="10"/>
      <c r="DXS1099" s="10"/>
      <c r="DXT1099" s="10"/>
      <c r="DXU1099" s="10"/>
      <c r="DXV1099" s="10"/>
      <c r="DXW1099" s="10"/>
      <c r="DXX1099" s="10"/>
      <c r="DXY1099" s="10"/>
      <c r="DXZ1099" s="10"/>
      <c r="DYA1099" s="10"/>
      <c r="DYB1099" s="10"/>
      <c r="DYC1099" s="10"/>
      <c r="DYD1099" s="10"/>
      <c r="DYE1099" s="10"/>
      <c r="DYF1099" s="10"/>
      <c r="DYG1099" s="10"/>
      <c r="DYH1099" s="10"/>
      <c r="DYI1099" s="10"/>
      <c r="DYJ1099" s="10"/>
      <c r="DYK1099" s="10"/>
      <c r="DYL1099" s="10"/>
      <c r="DYM1099" s="10"/>
      <c r="DYN1099" s="10"/>
      <c r="DYO1099" s="10"/>
      <c r="DYP1099" s="10"/>
      <c r="DYQ1099" s="10"/>
      <c r="DYR1099" s="10"/>
      <c r="DYS1099" s="10"/>
      <c r="DYT1099" s="10"/>
      <c r="DYU1099" s="10"/>
      <c r="DYV1099" s="10"/>
      <c r="DYW1099" s="10"/>
      <c r="DYX1099" s="10"/>
      <c r="DYY1099" s="10"/>
      <c r="DYZ1099" s="10"/>
      <c r="DZA1099" s="10"/>
      <c r="DZB1099" s="10"/>
      <c r="DZC1099" s="10"/>
      <c r="DZD1099" s="10"/>
      <c r="DZE1099" s="10"/>
      <c r="DZF1099" s="10"/>
      <c r="DZG1099" s="10"/>
      <c r="DZH1099" s="10"/>
      <c r="DZI1099" s="10"/>
      <c r="DZJ1099" s="10"/>
      <c r="DZK1099" s="10"/>
      <c r="DZL1099" s="10"/>
      <c r="DZM1099" s="10"/>
      <c r="DZN1099" s="10"/>
      <c r="DZO1099" s="10"/>
      <c r="DZP1099" s="10"/>
      <c r="DZQ1099" s="10"/>
      <c r="DZR1099" s="10"/>
      <c r="DZS1099" s="10"/>
      <c r="DZT1099" s="10"/>
      <c r="DZU1099" s="10"/>
      <c r="DZV1099" s="10"/>
      <c r="DZW1099" s="10"/>
      <c r="DZX1099" s="10"/>
      <c r="DZY1099" s="10"/>
      <c r="DZZ1099" s="10"/>
      <c r="EAA1099" s="10"/>
      <c r="EAB1099" s="10"/>
      <c r="EAC1099" s="10"/>
      <c r="EAD1099" s="10"/>
      <c r="EAE1099" s="10"/>
      <c r="EAF1099" s="10"/>
      <c r="EAG1099" s="10"/>
      <c r="EAH1099" s="10"/>
      <c r="EAI1099" s="10"/>
      <c r="EAJ1099" s="10"/>
      <c r="EAK1099" s="10"/>
      <c r="EAL1099" s="10"/>
      <c r="EAM1099" s="10"/>
      <c r="EAN1099" s="10"/>
      <c r="EAO1099" s="10"/>
      <c r="EAP1099" s="10"/>
      <c r="EAQ1099" s="10"/>
      <c r="EAR1099" s="10"/>
      <c r="EAS1099" s="10"/>
      <c r="EAT1099" s="10"/>
      <c r="EAU1099" s="10"/>
      <c r="EAV1099" s="10"/>
      <c r="EAW1099" s="10"/>
      <c r="EAX1099" s="10"/>
      <c r="EAY1099" s="10"/>
      <c r="EAZ1099" s="10"/>
      <c r="EBA1099" s="10"/>
      <c r="EBB1099" s="10"/>
      <c r="EBC1099" s="10"/>
      <c r="EBD1099" s="10"/>
      <c r="EBE1099" s="10"/>
      <c r="EBF1099" s="10"/>
      <c r="EBG1099" s="10"/>
      <c r="EBH1099" s="10"/>
      <c r="EBI1099" s="10"/>
      <c r="EBJ1099" s="10"/>
      <c r="EBK1099" s="10"/>
      <c r="EBL1099" s="10"/>
      <c r="EBM1099" s="10"/>
      <c r="EBN1099" s="10"/>
      <c r="EBO1099" s="10"/>
      <c r="EBP1099" s="10"/>
      <c r="EBQ1099" s="10"/>
      <c r="EBR1099" s="10"/>
      <c r="EBS1099" s="10"/>
      <c r="EBT1099" s="10"/>
      <c r="EBU1099" s="10"/>
      <c r="EBV1099" s="10"/>
      <c r="EBW1099" s="10"/>
      <c r="EBX1099" s="10"/>
      <c r="EBY1099" s="10"/>
      <c r="EBZ1099" s="10"/>
      <c r="ECA1099" s="10"/>
      <c r="ECB1099" s="10"/>
      <c r="ECC1099" s="10"/>
      <c r="ECD1099" s="10"/>
      <c r="ECE1099" s="10"/>
      <c r="ECF1099" s="10"/>
      <c r="ECG1099" s="10"/>
      <c r="ECH1099" s="10"/>
      <c r="ECI1099" s="10"/>
      <c r="ECJ1099" s="10"/>
      <c r="ECK1099" s="10"/>
      <c r="ECL1099" s="10"/>
      <c r="ECM1099" s="10"/>
      <c r="ECN1099" s="10"/>
      <c r="ECO1099" s="10"/>
      <c r="ECP1099" s="10"/>
      <c r="ECQ1099" s="10"/>
      <c r="ECR1099" s="10"/>
      <c r="ECS1099" s="10"/>
      <c r="ECT1099" s="10"/>
      <c r="ECU1099" s="10"/>
      <c r="ECV1099" s="10"/>
      <c r="ECW1099" s="10"/>
      <c r="ECX1099" s="10"/>
      <c r="ECY1099" s="10"/>
      <c r="ECZ1099" s="10"/>
      <c r="EDA1099" s="10"/>
      <c r="EDB1099" s="10"/>
      <c r="EDC1099" s="10"/>
      <c r="EDD1099" s="10"/>
      <c r="EDE1099" s="10"/>
      <c r="EDF1099" s="10"/>
      <c r="EDG1099" s="10"/>
      <c r="EDH1099" s="10"/>
      <c r="EDI1099" s="10"/>
      <c r="EDJ1099" s="10"/>
      <c r="EDK1099" s="10"/>
      <c r="EDL1099" s="10"/>
      <c r="EDM1099" s="10"/>
      <c r="EDN1099" s="10"/>
      <c r="EDO1099" s="10"/>
      <c r="EDP1099" s="10"/>
      <c r="EDQ1099" s="10"/>
      <c r="EDR1099" s="10"/>
      <c r="EDS1099" s="10"/>
      <c r="EDT1099" s="10"/>
      <c r="EDU1099" s="10"/>
      <c r="EDV1099" s="10"/>
      <c r="EDW1099" s="10"/>
      <c r="EDX1099" s="10"/>
      <c r="EDY1099" s="10"/>
      <c r="EDZ1099" s="10"/>
      <c r="EEA1099" s="10"/>
      <c r="EEB1099" s="10"/>
      <c r="EEC1099" s="10"/>
      <c r="EED1099" s="10"/>
      <c r="EEE1099" s="10"/>
      <c r="EEF1099" s="10"/>
      <c r="EEG1099" s="10"/>
      <c r="EEH1099" s="10"/>
      <c r="EEI1099" s="10"/>
      <c r="EEJ1099" s="10"/>
      <c r="EEK1099" s="10"/>
      <c r="EEL1099" s="10"/>
      <c r="EEM1099" s="10"/>
      <c r="EEN1099" s="10"/>
      <c r="EEO1099" s="10"/>
      <c r="EEP1099" s="10"/>
      <c r="EEQ1099" s="10"/>
      <c r="EER1099" s="10"/>
      <c r="EES1099" s="10"/>
      <c r="EET1099" s="10"/>
      <c r="EEU1099" s="10"/>
      <c r="EEV1099" s="10"/>
      <c r="EEW1099" s="10"/>
      <c r="EEX1099" s="10"/>
      <c r="EEY1099" s="10"/>
      <c r="EEZ1099" s="10"/>
      <c r="EFA1099" s="10"/>
      <c r="EFB1099" s="10"/>
      <c r="EFC1099" s="10"/>
      <c r="EFD1099" s="10"/>
      <c r="EFE1099" s="10"/>
      <c r="EFF1099" s="10"/>
      <c r="EFG1099" s="10"/>
      <c r="EFH1099" s="10"/>
      <c r="EFI1099" s="10"/>
      <c r="EFJ1099" s="10"/>
      <c r="EFK1099" s="10"/>
      <c r="EFL1099" s="10"/>
      <c r="EFM1099" s="10"/>
      <c r="EFN1099" s="10"/>
      <c r="EFO1099" s="10"/>
      <c r="EFP1099" s="10"/>
      <c r="EFQ1099" s="10"/>
      <c r="EFR1099" s="10"/>
      <c r="EFS1099" s="10"/>
      <c r="EFT1099" s="10"/>
      <c r="EFU1099" s="10"/>
      <c r="EFV1099" s="10"/>
      <c r="EFW1099" s="10"/>
      <c r="EFX1099" s="10"/>
      <c r="EFY1099" s="10"/>
      <c r="EFZ1099" s="10"/>
      <c r="EGA1099" s="10"/>
      <c r="EGB1099" s="10"/>
      <c r="EGC1099" s="10"/>
      <c r="EGD1099" s="10"/>
      <c r="EGE1099" s="10"/>
      <c r="EGF1099" s="10"/>
      <c r="EGG1099" s="10"/>
      <c r="EGH1099" s="10"/>
      <c r="EGI1099" s="10"/>
      <c r="EGJ1099" s="10"/>
      <c r="EGK1099" s="10"/>
      <c r="EGL1099" s="10"/>
      <c r="EGM1099" s="10"/>
      <c r="EGN1099" s="10"/>
      <c r="EGO1099" s="10"/>
      <c r="EGP1099" s="10"/>
      <c r="EGQ1099" s="10"/>
      <c r="EGR1099" s="10"/>
      <c r="EGS1099" s="10"/>
      <c r="EGT1099" s="10"/>
      <c r="EGU1099" s="10"/>
      <c r="EGV1099" s="10"/>
      <c r="EGW1099" s="10"/>
      <c r="EGX1099" s="10"/>
      <c r="EGY1099" s="10"/>
      <c r="EGZ1099" s="10"/>
      <c r="EHA1099" s="10"/>
      <c r="EHB1099" s="10"/>
      <c r="EHC1099" s="10"/>
      <c r="EHD1099" s="10"/>
      <c r="EHE1099" s="10"/>
      <c r="EHF1099" s="10"/>
      <c r="EHG1099" s="10"/>
      <c r="EHH1099" s="10"/>
      <c r="EHI1099" s="10"/>
      <c r="EHJ1099" s="10"/>
      <c r="EHK1099" s="10"/>
      <c r="EHL1099" s="10"/>
      <c r="EHM1099" s="10"/>
      <c r="EHN1099" s="10"/>
      <c r="EHO1099" s="10"/>
      <c r="EHP1099" s="10"/>
      <c r="EHQ1099" s="10"/>
      <c r="EHR1099" s="10"/>
      <c r="EHS1099" s="10"/>
      <c r="EHT1099" s="10"/>
      <c r="EHU1099" s="10"/>
      <c r="EHV1099" s="10"/>
      <c r="EHW1099" s="10"/>
      <c r="EHX1099" s="10"/>
      <c r="EHY1099" s="10"/>
      <c r="EHZ1099" s="10"/>
      <c r="EIA1099" s="10"/>
      <c r="EIB1099" s="10"/>
      <c r="EIC1099" s="10"/>
      <c r="EID1099" s="10"/>
      <c r="EIE1099" s="10"/>
      <c r="EIF1099" s="10"/>
      <c r="EIG1099" s="10"/>
      <c r="EIH1099" s="10"/>
      <c r="EII1099" s="10"/>
      <c r="EIJ1099" s="10"/>
      <c r="EIK1099" s="10"/>
      <c r="EIL1099" s="10"/>
      <c r="EIM1099" s="10"/>
      <c r="EIN1099" s="10"/>
      <c r="EIO1099" s="10"/>
      <c r="EIP1099" s="10"/>
      <c r="EIQ1099" s="10"/>
      <c r="EIR1099" s="10"/>
      <c r="EIS1099" s="10"/>
      <c r="EIT1099" s="10"/>
      <c r="EIU1099" s="10"/>
      <c r="EIV1099" s="10"/>
      <c r="EIW1099" s="10"/>
      <c r="EIX1099" s="10"/>
      <c r="EIY1099" s="10"/>
      <c r="EIZ1099" s="10"/>
      <c r="EJA1099" s="10"/>
      <c r="EJB1099" s="10"/>
      <c r="EJC1099" s="10"/>
      <c r="EJD1099" s="10"/>
      <c r="EJE1099" s="10"/>
      <c r="EJF1099" s="10"/>
      <c r="EJG1099" s="10"/>
      <c r="EJH1099" s="10"/>
      <c r="EJI1099" s="10"/>
      <c r="EJJ1099" s="10"/>
      <c r="EJK1099" s="10"/>
      <c r="EJL1099" s="10"/>
      <c r="EJM1099" s="10"/>
      <c r="EJN1099" s="10"/>
      <c r="EJO1099" s="10"/>
      <c r="EJP1099" s="10"/>
      <c r="EJQ1099" s="10"/>
      <c r="EJR1099" s="10"/>
      <c r="EJS1099" s="10"/>
      <c r="EJT1099" s="10"/>
      <c r="EJU1099" s="10"/>
      <c r="EJV1099" s="10"/>
      <c r="EJW1099" s="10"/>
      <c r="EJX1099" s="10"/>
      <c r="EJY1099" s="10"/>
      <c r="EJZ1099" s="10"/>
      <c r="EKA1099" s="10"/>
      <c r="EKB1099" s="10"/>
      <c r="EKC1099" s="10"/>
      <c r="EKD1099" s="10"/>
      <c r="EKE1099" s="10"/>
      <c r="EKF1099" s="10"/>
      <c r="EKG1099" s="10"/>
      <c r="EKH1099" s="10"/>
      <c r="EKI1099" s="10"/>
      <c r="EKJ1099" s="10"/>
      <c r="EKK1099" s="10"/>
      <c r="EKL1099" s="10"/>
      <c r="EKM1099" s="10"/>
      <c r="EKN1099" s="10"/>
      <c r="EKO1099" s="10"/>
      <c r="EKP1099" s="10"/>
      <c r="EKQ1099" s="10"/>
      <c r="EKR1099" s="10"/>
      <c r="EKS1099" s="10"/>
      <c r="EKT1099" s="10"/>
      <c r="EKU1099" s="10"/>
      <c r="EKV1099" s="10"/>
      <c r="EKW1099" s="10"/>
      <c r="EKX1099" s="10"/>
      <c r="EKY1099" s="10"/>
      <c r="EKZ1099" s="10"/>
      <c r="ELA1099" s="10"/>
      <c r="ELB1099" s="10"/>
      <c r="ELC1099" s="10"/>
      <c r="ELD1099" s="10"/>
      <c r="ELE1099" s="10"/>
      <c r="ELF1099" s="10"/>
      <c r="ELG1099" s="10"/>
      <c r="ELH1099" s="10"/>
      <c r="ELI1099" s="10"/>
      <c r="ELJ1099" s="10"/>
      <c r="ELK1099" s="10"/>
      <c r="ELL1099" s="10"/>
      <c r="ELM1099" s="10"/>
      <c r="ELN1099" s="10"/>
      <c r="ELO1099" s="10"/>
      <c r="ELP1099" s="10"/>
      <c r="ELQ1099" s="10"/>
      <c r="ELR1099" s="10"/>
      <c r="ELS1099" s="10"/>
      <c r="ELT1099" s="10"/>
      <c r="ELU1099" s="10"/>
      <c r="ELV1099" s="10"/>
      <c r="ELW1099" s="10"/>
      <c r="ELX1099" s="10"/>
      <c r="ELY1099" s="10"/>
      <c r="ELZ1099" s="10"/>
      <c r="EMA1099" s="10"/>
      <c r="EMB1099" s="10"/>
      <c r="EMC1099" s="10"/>
      <c r="EMD1099" s="10"/>
      <c r="EME1099" s="10"/>
      <c r="EMF1099" s="10"/>
      <c r="EMG1099" s="10"/>
      <c r="EMH1099" s="10"/>
      <c r="EMI1099" s="10"/>
      <c r="EMJ1099" s="10"/>
      <c r="EMK1099" s="10"/>
      <c r="EML1099" s="10"/>
      <c r="EMM1099" s="10"/>
      <c r="EMN1099" s="10"/>
      <c r="EMO1099" s="10"/>
      <c r="EMP1099" s="10"/>
      <c r="EMQ1099" s="10"/>
      <c r="EMR1099" s="10"/>
      <c r="EMS1099" s="10"/>
      <c r="EMT1099" s="10"/>
      <c r="EMU1099" s="10"/>
      <c r="EMV1099" s="10"/>
      <c r="EMW1099" s="10"/>
      <c r="EMX1099" s="10"/>
      <c r="EMY1099" s="10"/>
      <c r="EMZ1099" s="10"/>
      <c r="ENA1099" s="10"/>
      <c r="ENB1099" s="10"/>
      <c r="ENC1099" s="10"/>
      <c r="END1099" s="10"/>
      <c r="ENE1099" s="10"/>
      <c r="ENF1099" s="10"/>
      <c r="ENG1099" s="10"/>
      <c r="ENH1099" s="10"/>
      <c r="ENI1099" s="10"/>
      <c r="ENJ1099" s="10"/>
      <c r="ENK1099" s="10"/>
      <c r="ENL1099" s="10"/>
      <c r="ENM1099" s="10"/>
      <c r="ENN1099" s="10"/>
      <c r="ENO1099" s="10"/>
      <c r="ENP1099" s="10"/>
      <c r="ENQ1099" s="10"/>
      <c r="ENR1099" s="10"/>
      <c r="ENS1099" s="10"/>
      <c r="ENT1099" s="10"/>
      <c r="ENU1099" s="10"/>
      <c r="ENV1099" s="10"/>
      <c r="ENW1099" s="10"/>
      <c r="ENX1099" s="10"/>
      <c r="ENY1099" s="10"/>
      <c r="ENZ1099" s="10"/>
      <c r="EOA1099" s="10"/>
      <c r="EOB1099" s="10"/>
      <c r="EOC1099" s="10"/>
      <c r="EOD1099" s="10"/>
      <c r="EOE1099" s="10"/>
      <c r="EOF1099" s="10"/>
      <c r="EOG1099" s="10"/>
      <c r="EOH1099" s="10"/>
      <c r="EOI1099" s="10"/>
      <c r="EOJ1099" s="10"/>
      <c r="EOK1099" s="10"/>
      <c r="EOL1099" s="10"/>
      <c r="EOM1099" s="10"/>
      <c r="EON1099" s="10"/>
      <c r="EOO1099" s="10"/>
      <c r="EOP1099" s="10"/>
      <c r="EOQ1099" s="10"/>
      <c r="EOR1099" s="10"/>
      <c r="EOS1099" s="10"/>
      <c r="EOT1099" s="10"/>
      <c r="EOU1099" s="10"/>
      <c r="EOV1099" s="10"/>
      <c r="EOW1099" s="10"/>
      <c r="EOX1099" s="10"/>
      <c r="EOY1099" s="10"/>
      <c r="EOZ1099" s="10"/>
      <c r="EPA1099" s="10"/>
      <c r="EPB1099" s="10"/>
      <c r="EPC1099" s="10"/>
      <c r="EPD1099" s="10"/>
      <c r="EPE1099" s="10"/>
      <c r="EPF1099" s="10"/>
      <c r="EPG1099" s="10"/>
      <c r="EPH1099" s="10"/>
      <c r="EPI1099" s="10"/>
      <c r="EPJ1099" s="10"/>
      <c r="EPK1099" s="10"/>
      <c r="EPL1099" s="10"/>
      <c r="EPM1099" s="10"/>
      <c r="EPN1099" s="10"/>
      <c r="EPO1099" s="10"/>
      <c r="EPP1099" s="10"/>
      <c r="EPQ1099" s="10"/>
      <c r="EPR1099" s="10"/>
      <c r="EPS1099" s="10"/>
      <c r="EPT1099" s="10"/>
      <c r="EPU1099" s="10"/>
      <c r="EPV1099" s="10"/>
      <c r="EPW1099" s="10"/>
      <c r="EPX1099" s="10"/>
      <c r="EPY1099" s="10"/>
      <c r="EPZ1099" s="10"/>
      <c r="EQA1099" s="10"/>
      <c r="EQB1099" s="10"/>
      <c r="EQC1099" s="10"/>
      <c r="EQD1099" s="10"/>
      <c r="EQE1099" s="10"/>
      <c r="EQF1099" s="10"/>
      <c r="EQG1099" s="10"/>
      <c r="EQH1099" s="10"/>
      <c r="EQI1099" s="10"/>
      <c r="EQJ1099" s="10"/>
      <c r="EQK1099" s="10"/>
      <c r="EQL1099" s="10"/>
      <c r="EQM1099" s="10"/>
      <c r="EQN1099" s="10"/>
      <c r="EQO1099" s="10"/>
      <c r="EQP1099" s="10"/>
      <c r="EQQ1099" s="10"/>
      <c r="EQR1099" s="10"/>
      <c r="EQS1099" s="10"/>
      <c r="EQT1099" s="10"/>
      <c r="EQU1099" s="10"/>
      <c r="EQV1099" s="10"/>
      <c r="EQW1099" s="10"/>
      <c r="EQX1099" s="10"/>
      <c r="EQY1099" s="10"/>
      <c r="EQZ1099" s="10"/>
      <c r="ERA1099" s="10"/>
      <c r="ERB1099" s="10"/>
      <c r="ERC1099" s="10"/>
      <c r="ERD1099" s="10"/>
      <c r="ERE1099" s="10"/>
      <c r="ERF1099" s="10"/>
      <c r="ERG1099" s="10"/>
      <c r="ERH1099" s="10"/>
      <c r="ERI1099" s="10"/>
      <c r="ERJ1099" s="10"/>
      <c r="ERK1099" s="10"/>
      <c r="ERL1099" s="10"/>
      <c r="ERM1099" s="10"/>
      <c r="ERN1099" s="10"/>
      <c r="ERO1099" s="10"/>
      <c r="ERP1099" s="10"/>
      <c r="ERQ1099" s="10"/>
      <c r="ERR1099" s="10"/>
      <c r="ERS1099" s="10"/>
      <c r="ERT1099" s="10"/>
      <c r="ERU1099" s="10"/>
      <c r="ERV1099" s="10"/>
      <c r="ERW1099" s="10"/>
      <c r="ERX1099" s="10"/>
      <c r="ERY1099" s="10"/>
      <c r="ERZ1099" s="10"/>
      <c r="ESA1099" s="10"/>
      <c r="ESB1099" s="10"/>
      <c r="ESC1099" s="10"/>
      <c r="ESD1099" s="10"/>
      <c r="ESE1099" s="10"/>
      <c r="ESF1099" s="10"/>
      <c r="ESG1099" s="10"/>
      <c r="ESH1099" s="10"/>
      <c r="ESI1099" s="10"/>
      <c r="ESJ1099" s="10"/>
      <c r="ESK1099" s="10"/>
      <c r="ESL1099" s="10"/>
      <c r="ESM1099" s="10"/>
      <c r="ESN1099" s="10"/>
      <c r="ESO1099" s="10"/>
      <c r="ESP1099" s="10"/>
      <c r="ESQ1099" s="10"/>
      <c r="ESR1099" s="10"/>
      <c r="ESS1099" s="10"/>
      <c r="EST1099" s="10"/>
      <c r="ESU1099" s="10"/>
      <c r="ESV1099" s="10"/>
      <c r="ESW1099" s="10"/>
      <c r="ESX1099" s="10"/>
      <c r="ESY1099" s="10"/>
      <c r="ESZ1099" s="10"/>
      <c r="ETA1099" s="10"/>
      <c r="ETB1099" s="10"/>
      <c r="ETC1099" s="10"/>
      <c r="ETD1099" s="10"/>
      <c r="ETE1099" s="10"/>
      <c r="ETF1099" s="10"/>
      <c r="ETG1099" s="10"/>
      <c r="ETH1099" s="10"/>
      <c r="ETI1099" s="10"/>
      <c r="ETJ1099" s="10"/>
      <c r="ETK1099" s="10"/>
      <c r="ETL1099" s="10"/>
      <c r="ETM1099" s="10"/>
      <c r="ETN1099" s="10"/>
      <c r="ETO1099" s="10"/>
      <c r="ETP1099" s="10"/>
      <c r="ETQ1099" s="10"/>
      <c r="ETR1099" s="10"/>
      <c r="ETS1099" s="10"/>
      <c r="ETT1099" s="10"/>
      <c r="ETU1099" s="10"/>
      <c r="ETV1099" s="10"/>
      <c r="ETW1099" s="10"/>
      <c r="ETX1099" s="10"/>
      <c r="ETY1099" s="10"/>
      <c r="ETZ1099" s="10"/>
      <c r="EUA1099" s="10"/>
      <c r="EUB1099" s="10"/>
      <c r="EUC1099" s="10"/>
      <c r="EUD1099" s="10"/>
      <c r="EUE1099" s="10"/>
      <c r="EUF1099" s="10"/>
      <c r="EUG1099" s="10"/>
      <c r="EUH1099" s="10"/>
      <c r="EUI1099" s="10"/>
      <c r="EUJ1099" s="10"/>
      <c r="EUK1099" s="10"/>
      <c r="EUL1099" s="10"/>
      <c r="EUM1099" s="10"/>
      <c r="EUN1099" s="10"/>
      <c r="EUO1099" s="10"/>
      <c r="EUP1099" s="10"/>
      <c r="EUQ1099" s="10"/>
      <c r="EUR1099" s="10"/>
      <c r="EUS1099" s="10"/>
      <c r="EUT1099" s="10"/>
      <c r="EUU1099" s="10"/>
      <c r="EUV1099" s="10"/>
      <c r="EUW1099" s="10"/>
      <c r="EUX1099" s="10"/>
      <c r="EUY1099" s="10"/>
      <c r="EUZ1099" s="10"/>
      <c r="EVA1099" s="10"/>
      <c r="EVB1099" s="10"/>
      <c r="EVC1099" s="10"/>
      <c r="EVD1099" s="10"/>
      <c r="EVE1099" s="10"/>
      <c r="EVF1099" s="10"/>
      <c r="EVG1099" s="10"/>
      <c r="EVH1099" s="10"/>
      <c r="EVI1099" s="10"/>
      <c r="EVJ1099" s="10"/>
      <c r="EVK1099" s="10"/>
      <c r="EVL1099" s="10"/>
      <c r="EVM1099" s="10"/>
      <c r="EVN1099" s="10"/>
      <c r="EVO1099" s="10"/>
      <c r="EVP1099" s="10"/>
      <c r="EVQ1099" s="10"/>
      <c r="EVR1099" s="10"/>
      <c r="EVS1099" s="10"/>
      <c r="EVT1099" s="10"/>
      <c r="EVU1099" s="10"/>
      <c r="EVV1099" s="10"/>
      <c r="EVW1099" s="10"/>
      <c r="EVX1099" s="10"/>
      <c r="EVY1099" s="10"/>
      <c r="EVZ1099" s="10"/>
      <c r="EWA1099" s="10"/>
      <c r="EWB1099" s="10"/>
      <c r="EWC1099" s="10"/>
      <c r="EWD1099" s="10"/>
      <c r="EWE1099" s="10"/>
      <c r="EWF1099" s="10"/>
      <c r="EWG1099" s="10"/>
      <c r="EWH1099" s="10"/>
      <c r="EWI1099" s="10"/>
      <c r="EWJ1099" s="10"/>
      <c r="EWK1099" s="10"/>
      <c r="EWL1099" s="10"/>
      <c r="EWM1099" s="10"/>
      <c r="EWN1099" s="10"/>
      <c r="EWO1099" s="10"/>
      <c r="EWP1099" s="10"/>
      <c r="EWQ1099" s="10"/>
      <c r="EWR1099" s="10"/>
      <c r="EWS1099" s="10"/>
      <c r="EWT1099" s="10"/>
      <c r="EWU1099" s="10"/>
      <c r="EWV1099" s="10"/>
      <c r="EWW1099" s="10"/>
      <c r="EWX1099" s="10"/>
      <c r="EWY1099" s="10"/>
      <c r="EWZ1099" s="10"/>
      <c r="EXA1099" s="10"/>
      <c r="EXB1099" s="10"/>
      <c r="EXC1099" s="10"/>
      <c r="EXD1099" s="10"/>
      <c r="EXE1099" s="10"/>
      <c r="EXF1099" s="10"/>
      <c r="EXG1099" s="10"/>
      <c r="EXH1099" s="10"/>
      <c r="EXI1099" s="10"/>
      <c r="EXJ1099" s="10"/>
      <c r="EXK1099" s="10"/>
      <c r="EXL1099" s="10"/>
      <c r="EXM1099" s="10"/>
      <c r="EXN1099" s="10"/>
      <c r="EXO1099" s="10"/>
      <c r="EXP1099" s="10"/>
      <c r="EXQ1099" s="10"/>
      <c r="EXR1099" s="10"/>
      <c r="EXS1099" s="10"/>
      <c r="EXT1099" s="10"/>
      <c r="EXU1099" s="10"/>
      <c r="EXV1099" s="10"/>
      <c r="EXW1099" s="10"/>
      <c r="EXX1099" s="10"/>
      <c r="EXY1099" s="10"/>
      <c r="EXZ1099" s="10"/>
      <c r="EYA1099" s="10"/>
      <c r="EYB1099" s="10"/>
      <c r="EYC1099" s="10"/>
      <c r="EYD1099" s="10"/>
      <c r="EYE1099" s="10"/>
      <c r="EYF1099" s="10"/>
      <c r="EYG1099" s="10"/>
      <c r="EYH1099" s="10"/>
      <c r="EYI1099" s="10"/>
      <c r="EYJ1099" s="10"/>
      <c r="EYK1099" s="10"/>
      <c r="EYL1099" s="10"/>
      <c r="EYM1099" s="10"/>
      <c r="EYN1099" s="10"/>
      <c r="EYO1099" s="10"/>
      <c r="EYP1099" s="10"/>
      <c r="EYQ1099" s="10"/>
      <c r="EYR1099" s="10"/>
      <c r="EYS1099" s="10"/>
      <c r="EYT1099" s="10"/>
      <c r="EYU1099" s="10"/>
      <c r="EYV1099" s="10"/>
      <c r="EYW1099" s="10"/>
      <c r="EYX1099" s="10"/>
      <c r="EYY1099" s="10"/>
      <c r="EYZ1099" s="10"/>
      <c r="EZA1099" s="10"/>
      <c r="EZB1099" s="10"/>
      <c r="EZC1099" s="10"/>
      <c r="EZD1099" s="10"/>
      <c r="EZE1099" s="10"/>
      <c r="EZF1099" s="10"/>
      <c r="EZG1099" s="10"/>
      <c r="EZH1099" s="10"/>
      <c r="EZI1099" s="10"/>
      <c r="EZJ1099" s="10"/>
      <c r="EZK1099" s="10"/>
      <c r="EZL1099" s="10"/>
      <c r="EZM1099" s="10"/>
      <c r="EZN1099" s="10"/>
      <c r="EZO1099" s="10"/>
      <c r="EZP1099" s="10"/>
      <c r="EZQ1099" s="10"/>
      <c r="EZR1099" s="10"/>
      <c r="EZS1099" s="10"/>
      <c r="EZT1099" s="10"/>
      <c r="EZU1099" s="10"/>
      <c r="EZV1099" s="10"/>
      <c r="EZW1099" s="10"/>
      <c r="EZX1099" s="10"/>
      <c r="EZY1099" s="10"/>
      <c r="EZZ1099" s="10"/>
      <c r="FAA1099" s="10"/>
      <c r="FAB1099" s="10"/>
      <c r="FAC1099" s="10"/>
      <c r="FAD1099" s="10"/>
      <c r="FAE1099" s="10"/>
      <c r="FAF1099" s="10"/>
      <c r="FAG1099" s="10"/>
      <c r="FAH1099" s="10"/>
      <c r="FAI1099" s="10"/>
      <c r="FAJ1099" s="10"/>
      <c r="FAK1099" s="10"/>
      <c r="FAL1099" s="10"/>
      <c r="FAM1099" s="10"/>
      <c r="FAN1099" s="10"/>
      <c r="FAO1099" s="10"/>
      <c r="FAP1099" s="10"/>
      <c r="FAQ1099" s="10"/>
      <c r="FAR1099" s="10"/>
      <c r="FAS1099" s="10"/>
      <c r="FAT1099" s="10"/>
      <c r="FAU1099" s="10"/>
      <c r="FAV1099" s="10"/>
      <c r="FAW1099" s="10"/>
      <c r="FAX1099" s="10"/>
      <c r="FAY1099" s="10"/>
      <c r="FAZ1099" s="10"/>
      <c r="FBA1099" s="10"/>
      <c r="FBB1099" s="10"/>
      <c r="FBC1099" s="10"/>
      <c r="FBD1099" s="10"/>
      <c r="FBE1099" s="10"/>
      <c r="FBF1099" s="10"/>
      <c r="FBG1099" s="10"/>
      <c r="FBH1099" s="10"/>
      <c r="FBI1099" s="10"/>
      <c r="FBJ1099" s="10"/>
      <c r="FBK1099" s="10"/>
      <c r="FBL1099" s="10"/>
      <c r="FBM1099" s="10"/>
      <c r="FBN1099" s="10"/>
      <c r="FBO1099" s="10"/>
      <c r="FBP1099" s="10"/>
      <c r="FBQ1099" s="10"/>
      <c r="FBR1099" s="10"/>
      <c r="FBS1099" s="10"/>
      <c r="FBT1099" s="10"/>
      <c r="FBU1099" s="10"/>
      <c r="FBV1099" s="10"/>
      <c r="FBW1099" s="10"/>
      <c r="FBX1099" s="10"/>
      <c r="FBY1099" s="10"/>
      <c r="FBZ1099" s="10"/>
      <c r="FCA1099" s="10"/>
      <c r="FCB1099" s="10"/>
      <c r="FCC1099" s="10"/>
      <c r="FCD1099" s="10"/>
      <c r="FCE1099" s="10"/>
      <c r="FCF1099" s="10"/>
      <c r="FCG1099" s="10"/>
      <c r="FCH1099" s="10"/>
      <c r="FCI1099" s="10"/>
      <c r="FCJ1099" s="10"/>
      <c r="FCK1099" s="10"/>
      <c r="FCL1099" s="10"/>
      <c r="FCM1099" s="10"/>
      <c r="FCN1099" s="10"/>
      <c r="FCO1099" s="10"/>
      <c r="FCP1099" s="10"/>
      <c r="FCQ1099" s="10"/>
      <c r="FCR1099" s="10"/>
      <c r="FCS1099" s="10"/>
      <c r="FCT1099" s="10"/>
      <c r="FCU1099" s="10"/>
      <c r="FCV1099" s="10"/>
      <c r="FCW1099" s="10"/>
      <c r="FCX1099" s="10"/>
      <c r="FCY1099" s="10"/>
      <c r="FCZ1099" s="10"/>
      <c r="FDA1099" s="10"/>
      <c r="FDB1099" s="10"/>
      <c r="FDC1099" s="10"/>
      <c r="FDD1099" s="10"/>
      <c r="FDE1099" s="10"/>
      <c r="FDF1099" s="10"/>
      <c r="FDG1099" s="10"/>
      <c r="FDH1099" s="10"/>
      <c r="FDI1099" s="10"/>
      <c r="FDJ1099" s="10"/>
      <c r="FDK1099" s="10"/>
      <c r="FDL1099" s="10"/>
      <c r="FDM1099" s="10"/>
      <c r="FDN1099" s="10"/>
      <c r="FDO1099" s="10"/>
      <c r="FDP1099" s="10"/>
      <c r="FDQ1099" s="10"/>
      <c r="FDR1099" s="10"/>
      <c r="FDS1099" s="10"/>
      <c r="FDT1099" s="10"/>
      <c r="FDU1099" s="10"/>
      <c r="FDV1099" s="10"/>
      <c r="FDW1099" s="10"/>
      <c r="FDX1099" s="10"/>
      <c r="FDY1099" s="10"/>
      <c r="FDZ1099" s="10"/>
      <c r="FEA1099" s="10"/>
      <c r="FEB1099" s="10"/>
      <c r="FEC1099" s="10"/>
      <c r="FED1099" s="10"/>
      <c r="FEE1099" s="10"/>
      <c r="FEF1099" s="10"/>
      <c r="FEG1099" s="10"/>
      <c r="FEH1099" s="10"/>
      <c r="FEI1099" s="10"/>
      <c r="FEJ1099" s="10"/>
      <c r="FEK1099" s="10"/>
      <c r="FEL1099" s="10"/>
      <c r="FEM1099" s="10"/>
      <c r="FEN1099" s="10"/>
      <c r="FEO1099" s="10"/>
      <c r="FEP1099" s="10"/>
      <c r="FEQ1099" s="10"/>
      <c r="FER1099" s="10"/>
      <c r="FES1099" s="10"/>
      <c r="FET1099" s="10"/>
      <c r="FEU1099" s="10"/>
      <c r="FEV1099" s="10"/>
      <c r="FEW1099" s="10"/>
      <c r="FEX1099" s="10"/>
      <c r="FEY1099" s="10"/>
      <c r="FEZ1099" s="10"/>
      <c r="FFA1099" s="10"/>
      <c r="FFB1099" s="10"/>
      <c r="FFC1099" s="10"/>
      <c r="FFD1099" s="10"/>
      <c r="FFE1099" s="10"/>
      <c r="FFF1099" s="10"/>
      <c r="FFG1099" s="10"/>
      <c r="FFH1099" s="10"/>
      <c r="FFI1099" s="10"/>
      <c r="FFJ1099" s="10"/>
      <c r="FFK1099" s="10"/>
      <c r="FFL1099" s="10"/>
      <c r="FFM1099" s="10"/>
      <c r="FFN1099" s="10"/>
      <c r="FFO1099" s="10"/>
      <c r="FFP1099" s="10"/>
      <c r="FFQ1099" s="10"/>
      <c r="FFR1099" s="10"/>
      <c r="FFS1099" s="10"/>
      <c r="FFT1099" s="10"/>
      <c r="FFU1099" s="10"/>
      <c r="FFV1099" s="10"/>
      <c r="FFW1099" s="10"/>
      <c r="FFX1099" s="10"/>
      <c r="FFY1099" s="10"/>
      <c r="FFZ1099" s="10"/>
      <c r="FGA1099" s="10"/>
      <c r="FGB1099" s="10"/>
      <c r="FGC1099" s="10"/>
      <c r="FGD1099" s="10"/>
      <c r="FGE1099" s="10"/>
      <c r="FGF1099" s="10"/>
      <c r="FGG1099" s="10"/>
      <c r="FGH1099" s="10"/>
      <c r="FGI1099" s="10"/>
      <c r="FGJ1099" s="10"/>
      <c r="FGK1099" s="10"/>
      <c r="FGL1099" s="10"/>
      <c r="FGM1099" s="10"/>
      <c r="FGN1099" s="10"/>
      <c r="FGO1099" s="10"/>
      <c r="FGP1099" s="10"/>
      <c r="FGQ1099" s="10"/>
      <c r="FGR1099" s="10"/>
      <c r="FGS1099" s="10"/>
      <c r="FGT1099" s="10"/>
      <c r="FGU1099" s="10"/>
      <c r="FGV1099" s="10"/>
      <c r="FGW1099" s="10"/>
      <c r="FGX1099" s="10"/>
      <c r="FGY1099" s="10"/>
      <c r="FGZ1099" s="10"/>
      <c r="FHA1099" s="10"/>
      <c r="FHB1099" s="10"/>
      <c r="FHC1099" s="10"/>
      <c r="FHD1099" s="10"/>
      <c r="FHE1099" s="10"/>
      <c r="FHF1099" s="10"/>
      <c r="FHG1099" s="10"/>
      <c r="FHH1099" s="10"/>
      <c r="FHI1099" s="10"/>
      <c r="FHJ1099" s="10"/>
      <c r="FHK1099" s="10"/>
      <c r="FHL1099" s="10"/>
      <c r="FHM1099" s="10"/>
      <c r="FHN1099" s="10"/>
      <c r="FHO1099" s="10"/>
      <c r="FHP1099" s="10"/>
      <c r="FHQ1099" s="10"/>
      <c r="FHR1099" s="10"/>
      <c r="FHS1099" s="10"/>
      <c r="FHT1099" s="10"/>
      <c r="FHU1099" s="10"/>
      <c r="FHV1099" s="10"/>
      <c r="FHW1099" s="10"/>
      <c r="FHX1099" s="10"/>
      <c r="FHY1099" s="10"/>
      <c r="FHZ1099" s="10"/>
      <c r="FIA1099" s="10"/>
      <c r="FIB1099" s="10"/>
      <c r="FIC1099" s="10"/>
      <c r="FID1099" s="10"/>
      <c r="FIE1099" s="10"/>
      <c r="FIF1099" s="10"/>
      <c r="FIG1099" s="10"/>
      <c r="FIH1099" s="10"/>
      <c r="FII1099" s="10"/>
      <c r="FIJ1099" s="10"/>
      <c r="FIK1099" s="10"/>
      <c r="FIL1099" s="10"/>
      <c r="FIM1099" s="10"/>
      <c r="FIN1099" s="10"/>
      <c r="FIO1099" s="10"/>
      <c r="FIP1099" s="10"/>
      <c r="FIQ1099" s="10"/>
      <c r="FIR1099" s="10"/>
      <c r="FIS1099" s="10"/>
      <c r="FIT1099" s="10"/>
      <c r="FIU1099" s="10"/>
      <c r="FIV1099" s="10"/>
      <c r="FIW1099" s="10"/>
      <c r="FIX1099" s="10"/>
      <c r="FIY1099" s="10"/>
      <c r="FIZ1099" s="10"/>
      <c r="FJA1099" s="10"/>
      <c r="FJB1099" s="10"/>
      <c r="FJC1099" s="10"/>
      <c r="FJD1099" s="10"/>
      <c r="FJE1099" s="10"/>
      <c r="FJF1099" s="10"/>
      <c r="FJG1099" s="10"/>
      <c r="FJH1099" s="10"/>
      <c r="FJI1099" s="10"/>
      <c r="FJJ1099" s="10"/>
      <c r="FJK1099" s="10"/>
      <c r="FJL1099" s="10"/>
      <c r="FJM1099" s="10"/>
      <c r="FJN1099" s="10"/>
      <c r="FJO1099" s="10"/>
      <c r="FJP1099" s="10"/>
      <c r="FJQ1099" s="10"/>
      <c r="FJR1099" s="10"/>
      <c r="FJS1099" s="10"/>
      <c r="FJT1099" s="10"/>
      <c r="FJU1099" s="10"/>
      <c r="FJV1099" s="10"/>
      <c r="FJW1099" s="10"/>
      <c r="FJX1099" s="10"/>
      <c r="FJY1099" s="10"/>
      <c r="FJZ1099" s="10"/>
      <c r="FKA1099" s="10"/>
      <c r="FKB1099" s="10"/>
      <c r="FKC1099" s="10"/>
      <c r="FKD1099" s="10"/>
      <c r="FKE1099" s="10"/>
      <c r="FKF1099" s="10"/>
      <c r="FKG1099" s="10"/>
      <c r="FKH1099" s="10"/>
      <c r="FKI1099" s="10"/>
      <c r="FKJ1099" s="10"/>
      <c r="FKK1099" s="10"/>
      <c r="FKL1099" s="10"/>
      <c r="FKM1099" s="10"/>
      <c r="FKN1099" s="10"/>
      <c r="FKO1099" s="10"/>
      <c r="FKP1099" s="10"/>
      <c r="FKQ1099" s="10"/>
      <c r="FKR1099" s="10"/>
      <c r="FKS1099" s="10"/>
      <c r="FKT1099" s="10"/>
      <c r="FKU1099" s="10"/>
      <c r="FKV1099" s="10"/>
      <c r="FKW1099" s="10"/>
      <c r="FKX1099" s="10"/>
      <c r="FKY1099" s="10"/>
      <c r="FKZ1099" s="10"/>
      <c r="FLA1099" s="10"/>
      <c r="FLB1099" s="10"/>
      <c r="FLC1099" s="10"/>
      <c r="FLD1099" s="10"/>
      <c r="FLE1099" s="10"/>
      <c r="FLF1099" s="10"/>
      <c r="FLG1099" s="10"/>
      <c r="FLH1099" s="10"/>
      <c r="FLI1099" s="10"/>
      <c r="FLJ1099" s="10"/>
      <c r="FLK1099" s="10"/>
      <c r="FLL1099" s="10"/>
      <c r="FLM1099" s="10"/>
      <c r="FLN1099" s="10"/>
      <c r="FLO1099" s="10"/>
      <c r="FLP1099" s="10"/>
      <c r="FLQ1099" s="10"/>
      <c r="FLR1099" s="10"/>
      <c r="FLS1099" s="10"/>
      <c r="FLT1099" s="10"/>
      <c r="FLU1099" s="10"/>
      <c r="FLV1099" s="10"/>
      <c r="FLW1099" s="10"/>
      <c r="FLX1099" s="10"/>
      <c r="FLY1099" s="10"/>
      <c r="FLZ1099" s="10"/>
      <c r="FMA1099" s="10"/>
      <c r="FMB1099" s="10"/>
      <c r="FMC1099" s="10"/>
      <c r="FMD1099" s="10"/>
      <c r="FME1099" s="10"/>
      <c r="FMF1099" s="10"/>
      <c r="FMG1099" s="10"/>
      <c r="FMH1099" s="10"/>
      <c r="FMI1099" s="10"/>
      <c r="FMJ1099" s="10"/>
      <c r="FMK1099" s="10"/>
      <c r="FML1099" s="10"/>
      <c r="FMM1099" s="10"/>
      <c r="FMN1099" s="10"/>
      <c r="FMO1099" s="10"/>
      <c r="FMP1099" s="10"/>
      <c r="FMQ1099" s="10"/>
      <c r="FMR1099" s="10"/>
      <c r="FMS1099" s="10"/>
      <c r="FMT1099" s="10"/>
      <c r="FMU1099" s="10"/>
      <c r="FMV1099" s="10"/>
      <c r="FMW1099" s="10"/>
      <c r="FMX1099" s="10"/>
      <c r="FMY1099" s="10"/>
      <c r="FMZ1099" s="10"/>
      <c r="FNA1099" s="10"/>
      <c r="FNB1099" s="10"/>
      <c r="FNC1099" s="10"/>
      <c r="FND1099" s="10"/>
      <c r="FNE1099" s="10"/>
      <c r="FNF1099" s="10"/>
      <c r="FNG1099" s="10"/>
      <c r="FNH1099" s="10"/>
      <c r="FNI1099" s="10"/>
      <c r="FNJ1099" s="10"/>
      <c r="FNK1099" s="10"/>
      <c r="FNL1099" s="10"/>
      <c r="FNM1099" s="10"/>
      <c r="FNN1099" s="10"/>
      <c r="FNO1099" s="10"/>
      <c r="FNP1099" s="10"/>
      <c r="FNQ1099" s="10"/>
      <c r="FNR1099" s="10"/>
      <c r="FNS1099" s="10"/>
      <c r="FNT1099" s="10"/>
      <c r="FNU1099" s="10"/>
      <c r="FNV1099" s="10"/>
      <c r="FNW1099" s="10"/>
      <c r="FNX1099" s="10"/>
      <c r="FNY1099" s="10"/>
      <c r="FNZ1099" s="10"/>
      <c r="FOA1099" s="10"/>
      <c r="FOB1099" s="10"/>
      <c r="FOC1099" s="10"/>
      <c r="FOD1099" s="10"/>
      <c r="FOE1099" s="10"/>
      <c r="FOF1099" s="10"/>
      <c r="FOG1099" s="10"/>
      <c r="FOH1099" s="10"/>
      <c r="FOI1099" s="10"/>
      <c r="FOJ1099" s="10"/>
      <c r="FOK1099" s="10"/>
      <c r="FOL1099" s="10"/>
      <c r="FOM1099" s="10"/>
      <c r="FON1099" s="10"/>
      <c r="FOO1099" s="10"/>
      <c r="FOP1099" s="10"/>
      <c r="FOQ1099" s="10"/>
      <c r="FOR1099" s="10"/>
      <c r="FOS1099" s="10"/>
      <c r="FOT1099" s="10"/>
      <c r="FOU1099" s="10"/>
      <c r="FOV1099" s="10"/>
      <c r="FOW1099" s="10"/>
      <c r="FOX1099" s="10"/>
      <c r="FOY1099" s="10"/>
      <c r="FOZ1099" s="10"/>
      <c r="FPA1099" s="10"/>
      <c r="FPB1099" s="10"/>
      <c r="FPC1099" s="10"/>
      <c r="FPD1099" s="10"/>
      <c r="FPE1099" s="10"/>
      <c r="FPF1099" s="10"/>
      <c r="FPG1099" s="10"/>
      <c r="FPH1099" s="10"/>
      <c r="FPI1099" s="10"/>
      <c r="FPJ1099" s="10"/>
      <c r="FPK1099" s="10"/>
      <c r="FPL1099" s="10"/>
      <c r="FPM1099" s="10"/>
      <c r="FPN1099" s="10"/>
      <c r="FPO1099" s="10"/>
      <c r="FPP1099" s="10"/>
      <c r="FPQ1099" s="10"/>
      <c r="FPR1099" s="10"/>
      <c r="FPS1099" s="10"/>
      <c r="FPT1099" s="10"/>
      <c r="FPU1099" s="10"/>
      <c r="FPV1099" s="10"/>
      <c r="FPW1099" s="10"/>
      <c r="FPX1099" s="10"/>
      <c r="FPY1099" s="10"/>
      <c r="FPZ1099" s="10"/>
      <c r="FQA1099" s="10"/>
      <c r="FQB1099" s="10"/>
      <c r="FQC1099" s="10"/>
      <c r="FQD1099" s="10"/>
      <c r="FQE1099" s="10"/>
      <c r="FQF1099" s="10"/>
      <c r="FQG1099" s="10"/>
      <c r="FQH1099" s="10"/>
      <c r="FQI1099" s="10"/>
      <c r="FQJ1099" s="10"/>
      <c r="FQK1099" s="10"/>
      <c r="FQL1099" s="10"/>
      <c r="FQM1099" s="10"/>
      <c r="FQN1099" s="10"/>
      <c r="FQO1099" s="10"/>
      <c r="FQP1099" s="10"/>
      <c r="FQQ1099" s="10"/>
      <c r="FQR1099" s="10"/>
      <c r="FQS1099" s="10"/>
      <c r="FQT1099" s="10"/>
      <c r="FQU1099" s="10"/>
      <c r="FQV1099" s="10"/>
      <c r="FQW1099" s="10"/>
      <c r="FQX1099" s="10"/>
      <c r="FQY1099" s="10"/>
      <c r="FQZ1099" s="10"/>
      <c r="FRA1099" s="10"/>
      <c r="FRB1099" s="10"/>
      <c r="FRC1099" s="10"/>
      <c r="FRD1099" s="10"/>
      <c r="FRE1099" s="10"/>
      <c r="FRF1099" s="10"/>
      <c r="FRG1099" s="10"/>
      <c r="FRH1099" s="10"/>
      <c r="FRI1099" s="10"/>
      <c r="FRJ1099" s="10"/>
      <c r="FRK1099" s="10"/>
      <c r="FRL1099" s="10"/>
      <c r="FRM1099" s="10"/>
      <c r="FRN1099" s="10"/>
      <c r="FRO1099" s="10"/>
      <c r="FRP1099" s="10"/>
      <c r="FRQ1099" s="10"/>
      <c r="FRR1099" s="10"/>
      <c r="FRS1099" s="10"/>
      <c r="FRT1099" s="10"/>
      <c r="FRU1099" s="10"/>
      <c r="FRV1099" s="10"/>
      <c r="FRW1099" s="10"/>
      <c r="FRX1099" s="10"/>
      <c r="FRY1099" s="10"/>
      <c r="FRZ1099" s="10"/>
      <c r="FSA1099" s="10"/>
      <c r="FSB1099" s="10"/>
      <c r="FSC1099" s="10"/>
      <c r="FSD1099" s="10"/>
      <c r="FSE1099" s="10"/>
      <c r="FSF1099" s="10"/>
      <c r="FSG1099" s="10"/>
      <c r="FSH1099" s="10"/>
      <c r="FSI1099" s="10"/>
      <c r="FSJ1099" s="10"/>
      <c r="FSK1099" s="10"/>
      <c r="FSL1099" s="10"/>
      <c r="FSM1099" s="10"/>
      <c r="FSN1099" s="10"/>
      <c r="FSO1099" s="10"/>
      <c r="FSP1099" s="10"/>
      <c r="FSQ1099" s="10"/>
      <c r="FSR1099" s="10"/>
      <c r="FSS1099" s="10"/>
      <c r="FST1099" s="10"/>
      <c r="FSU1099" s="10"/>
      <c r="FSV1099" s="10"/>
      <c r="FSW1099" s="10"/>
      <c r="FSX1099" s="10"/>
      <c r="FSY1099" s="10"/>
      <c r="FSZ1099" s="10"/>
      <c r="FTA1099" s="10"/>
      <c r="FTB1099" s="10"/>
      <c r="FTC1099" s="10"/>
      <c r="FTD1099" s="10"/>
      <c r="FTE1099" s="10"/>
      <c r="FTF1099" s="10"/>
      <c r="FTG1099" s="10"/>
      <c r="FTH1099" s="10"/>
      <c r="FTI1099" s="10"/>
      <c r="FTJ1099" s="10"/>
      <c r="FTK1099" s="10"/>
      <c r="FTL1099" s="10"/>
      <c r="FTM1099" s="10"/>
      <c r="FTN1099" s="10"/>
      <c r="FTO1099" s="10"/>
      <c r="FTP1099" s="10"/>
      <c r="FTQ1099" s="10"/>
      <c r="FTR1099" s="10"/>
      <c r="FTS1099" s="10"/>
      <c r="FTT1099" s="10"/>
      <c r="FTU1099" s="10"/>
      <c r="FTV1099" s="10"/>
      <c r="FTW1099" s="10"/>
      <c r="FTX1099" s="10"/>
      <c r="FTY1099" s="10"/>
      <c r="FTZ1099" s="10"/>
      <c r="FUA1099" s="10"/>
      <c r="FUB1099" s="10"/>
      <c r="FUC1099" s="10"/>
      <c r="FUD1099" s="10"/>
      <c r="FUE1099" s="10"/>
      <c r="FUF1099" s="10"/>
      <c r="FUG1099" s="10"/>
      <c r="FUH1099" s="10"/>
      <c r="FUI1099" s="10"/>
      <c r="FUJ1099" s="10"/>
      <c r="FUK1099" s="10"/>
      <c r="FUL1099" s="10"/>
      <c r="FUM1099" s="10"/>
      <c r="FUN1099" s="10"/>
      <c r="FUO1099" s="10"/>
      <c r="FUP1099" s="10"/>
      <c r="FUQ1099" s="10"/>
      <c r="FUR1099" s="10"/>
      <c r="FUS1099" s="10"/>
      <c r="FUT1099" s="10"/>
      <c r="FUU1099" s="10"/>
      <c r="FUV1099" s="10"/>
      <c r="FUW1099" s="10"/>
      <c r="FUX1099" s="10"/>
      <c r="FUY1099" s="10"/>
      <c r="FUZ1099" s="10"/>
      <c r="FVA1099" s="10"/>
      <c r="FVB1099" s="10"/>
      <c r="FVC1099" s="10"/>
      <c r="FVD1099" s="10"/>
      <c r="FVE1099" s="10"/>
      <c r="FVF1099" s="10"/>
      <c r="FVG1099" s="10"/>
      <c r="FVH1099" s="10"/>
      <c r="FVI1099" s="10"/>
      <c r="FVJ1099" s="10"/>
      <c r="FVK1099" s="10"/>
      <c r="FVL1099" s="10"/>
      <c r="FVM1099" s="10"/>
      <c r="FVN1099" s="10"/>
      <c r="FVO1099" s="10"/>
      <c r="FVP1099" s="10"/>
      <c r="FVQ1099" s="10"/>
      <c r="FVR1099" s="10"/>
      <c r="FVS1099" s="10"/>
      <c r="FVT1099" s="10"/>
      <c r="FVU1099" s="10"/>
      <c r="FVV1099" s="10"/>
      <c r="FVW1099" s="10"/>
      <c r="FVX1099" s="10"/>
      <c r="FVY1099" s="10"/>
      <c r="FVZ1099" s="10"/>
      <c r="FWA1099" s="10"/>
      <c r="FWB1099" s="10"/>
      <c r="FWC1099" s="10"/>
      <c r="FWD1099" s="10"/>
      <c r="FWE1099" s="10"/>
      <c r="FWF1099" s="10"/>
      <c r="FWG1099" s="10"/>
      <c r="FWH1099" s="10"/>
      <c r="FWI1099" s="10"/>
      <c r="FWJ1099" s="10"/>
      <c r="FWK1099" s="10"/>
      <c r="FWL1099" s="10"/>
      <c r="FWM1099" s="10"/>
      <c r="FWN1099" s="10"/>
      <c r="FWO1099" s="10"/>
      <c r="FWP1099" s="10"/>
      <c r="FWQ1099" s="10"/>
      <c r="FWR1099" s="10"/>
      <c r="FWS1099" s="10"/>
      <c r="FWT1099" s="10"/>
      <c r="FWU1099" s="10"/>
      <c r="FWV1099" s="10"/>
      <c r="FWW1099" s="10"/>
      <c r="FWX1099" s="10"/>
      <c r="FWY1099" s="10"/>
      <c r="FWZ1099" s="10"/>
      <c r="FXA1099" s="10"/>
      <c r="FXB1099" s="10"/>
      <c r="FXC1099" s="10"/>
      <c r="FXD1099" s="10"/>
      <c r="FXE1099" s="10"/>
      <c r="FXF1099" s="10"/>
      <c r="FXG1099" s="10"/>
      <c r="FXH1099" s="10"/>
      <c r="FXI1099" s="10"/>
      <c r="FXJ1099" s="10"/>
      <c r="FXK1099" s="10"/>
      <c r="FXL1099" s="10"/>
      <c r="FXM1099" s="10"/>
      <c r="FXN1099" s="10"/>
      <c r="FXO1099" s="10"/>
      <c r="FXP1099" s="10"/>
      <c r="FXQ1099" s="10"/>
      <c r="FXR1099" s="10"/>
      <c r="FXS1099" s="10"/>
      <c r="FXT1099" s="10"/>
      <c r="FXU1099" s="10"/>
      <c r="FXV1099" s="10"/>
      <c r="FXW1099" s="10"/>
      <c r="FXX1099" s="10"/>
      <c r="FXY1099" s="10"/>
      <c r="FXZ1099" s="10"/>
      <c r="FYA1099" s="10"/>
      <c r="FYB1099" s="10"/>
      <c r="FYC1099" s="10"/>
      <c r="FYD1099" s="10"/>
      <c r="FYE1099" s="10"/>
      <c r="FYF1099" s="10"/>
      <c r="FYG1099" s="10"/>
      <c r="FYH1099" s="10"/>
      <c r="FYI1099" s="10"/>
      <c r="FYJ1099" s="10"/>
      <c r="FYK1099" s="10"/>
      <c r="FYL1099" s="10"/>
      <c r="FYM1099" s="10"/>
      <c r="FYN1099" s="10"/>
      <c r="FYO1099" s="10"/>
      <c r="FYP1099" s="10"/>
      <c r="FYQ1099" s="10"/>
      <c r="FYR1099" s="10"/>
      <c r="FYS1099" s="10"/>
      <c r="FYT1099" s="10"/>
      <c r="FYU1099" s="10"/>
      <c r="FYV1099" s="10"/>
      <c r="FYW1099" s="10"/>
      <c r="FYX1099" s="10"/>
      <c r="FYY1099" s="10"/>
      <c r="FYZ1099" s="10"/>
      <c r="FZA1099" s="10"/>
      <c r="FZB1099" s="10"/>
      <c r="FZC1099" s="10"/>
      <c r="FZD1099" s="10"/>
      <c r="FZE1099" s="10"/>
      <c r="FZF1099" s="10"/>
      <c r="FZG1099" s="10"/>
      <c r="FZH1099" s="10"/>
      <c r="FZI1099" s="10"/>
      <c r="FZJ1099" s="10"/>
      <c r="FZK1099" s="10"/>
      <c r="FZL1099" s="10"/>
      <c r="FZM1099" s="10"/>
      <c r="FZN1099" s="10"/>
      <c r="FZO1099" s="10"/>
      <c r="FZP1099" s="10"/>
      <c r="FZQ1099" s="10"/>
      <c r="FZR1099" s="10"/>
      <c r="FZS1099" s="10"/>
      <c r="FZT1099" s="10"/>
      <c r="FZU1099" s="10"/>
      <c r="FZV1099" s="10"/>
      <c r="FZW1099" s="10"/>
      <c r="FZX1099" s="10"/>
      <c r="FZY1099" s="10"/>
      <c r="FZZ1099" s="10"/>
      <c r="GAA1099" s="10"/>
      <c r="GAB1099" s="10"/>
      <c r="GAC1099" s="10"/>
      <c r="GAD1099" s="10"/>
      <c r="GAE1099" s="10"/>
      <c r="GAF1099" s="10"/>
      <c r="GAG1099" s="10"/>
      <c r="GAH1099" s="10"/>
      <c r="GAI1099" s="10"/>
      <c r="GAJ1099" s="10"/>
      <c r="GAK1099" s="10"/>
      <c r="GAL1099" s="10"/>
      <c r="GAM1099" s="10"/>
      <c r="GAN1099" s="10"/>
      <c r="GAO1099" s="10"/>
      <c r="GAP1099" s="10"/>
      <c r="GAQ1099" s="10"/>
      <c r="GAR1099" s="10"/>
      <c r="GAS1099" s="10"/>
      <c r="GAT1099" s="10"/>
      <c r="GAU1099" s="10"/>
      <c r="GAV1099" s="10"/>
      <c r="GAW1099" s="10"/>
      <c r="GAX1099" s="10"/>
      <c r="GAY1099" s="10"/>
      <c r="GAZ1099" s="10"/>
      <c r="GBA1099" s="10"/>
      <c r="GBB1099" s="10"/>
      <c r="GBC1099" s="10"/>
      <c r="GBD1099" s="10"/>
      <c r="GBE1099" s="10"/>
      <c r="GBF1099" s="10"/>
      <c r="GBG1099" s="10"/>
      <c r="GBH1099" s="10"/>
      <c r="GBI1099" s="10"/>
      <c r="GBJ1099" s="10"/>
      <c r="GBK1099" s="10"/>
      <c r="GBL1099" s="10"/>
      <c r="GBM1099" s="10"/>
      <c r="GBN1099" s="10"/>
      <c r="GBO1099" s="10"/>
      <c r="GBP1099" s="10"/>
      <c r="GBQ1099" s="10"/>
      <c r="GBR1099" s="10"/>
      <c r="GBS1099" s="10"/>
      <c r="GBT1099" s="10"/>
      <c r="GBU1099" s="10"/>
      <c r="GBV1099" s="10"/>
      <c r="GBW1099" s="10"/>
      <c r="GBX1099" s="10"/>
      <c r="GBY1099" s="10"/>
      <c r="GBZ1099" s="10"/>
      <c r="GCA1099" s="10"/>
      <c r="GCB1099" s="10"/>
      <c r="GCC1099" s="10"/>
      <c r="GCD1099" s="10"/>
      <c r="GCE1099" s="10"/>
      <c r="GCF1099" s="10"/>
      <c r="GCG1099" s="10"/>
      <c r="GCH1099" s="10"/>
      <c r="GCI1099" s="10"/>
      <c r="GCJ1099" s="10"/>
      <c r="GCK1099" s="10"/>
      <c r="GCL1099" s="10"/>
      <c r="GCM1099" s="10"/>
      <c r="GCN1099" s="10"/>
      <c r="GCO1099" s="10"/>
      <c r="GCP1099" s="10"/>
      <c r="GCQ1099" s="10"/>
      <c r="GCR1099" s="10"/>
      <c r="GCS1099" s="10"/>
      <c r="GCT1099" s="10"/>
      <c r="GCU1099" s="10"/>
      <c r="GCV1099" s="10"/>
      <c r="GCW1099" s="10"/>
      <c r="GCX1099" s="10"/>
      <c r="GCY1099" s="10"/>
      <c r="GCZ1099" s="10"/>
      <c r="GDA1099" s="10"/>
      <c r="GDB1099" s="10"/>
      <c r="GDC1099" s="10"/>
      <c r="GDD1099" s="10"/>
      <c r="GDE1099" s="10"/>
      <c r="GDF1099" s="10"/>
      <c r="GDG1099" s="10"/>
      <c r="GDH1099" s="10"/>
      <c r="GDI1099" s="10"/>
      <c r="GDJ1099" s="10"/>
      <c r="GDK1099" s="10"/>
      <c r="GDL1099" s="10"/>
      <c r="GDM1099" s="10"/>
      <c r="GDN1099" s="10"/>
      <c r="GDO1099" s="10"/>
      <c r="GDP1099" s="10"/>
      <c r="GDQ1099" s="10"/>
      <c r="GDR1099" s="10"/>
      <c r="GDS1099" s="10"/>
      <c r="GDT1099" s="10"/>
      <c r="GDU1099" s="10"/>
      <c r="GDV1099" s="10"/>
      <c r="GDW1099" s="10"/>
      <c r="GDX1099" s="10"/>
      <c r="GDY1099" s="10"/>
      <c r="GDZ1099" s="10"/>
      <c r="GEA1099" s="10"/>
      <c r="GEB1099" s="10"/>
      <c r="GEC1099" s="10"/>
      <c r="GED1099" s="10"/>
      <c r="GEE1099" s="10"/>
      <c r="GEF1099" s="10"/>
      <c r="GEG1099" s="10"/>
      <c r="GEH1099" s="10"/>
      <c r="GEI1099" s="10"/>
      <c r="GEJ1099" s="10"/>
      <c r="GEK1099" s="10"/>
      <c r="GEL1099" s="10"/>
      <c r="GEM1099" s="10"/>
      <c r="GEN1099" s="10"/>
      <c r="GEO1099" s="10"/>
      <c r="GEP1099" s="10"/>
      <c r="GEQ1099" s="10"/>
      <c r="GER1099" s="10"/>
      <c r="GES1099" s="10"/>
      <c r="GET1099" s="10"/>
      <c r="GEU1099" s="10"/>
      <c r="GEV1099" s="10"/>
      <c r="GEW1099" s="10"/>
      <c r="GEX1099" s="10"/>
      <c r="GEY1099" s="10"/>
      <c r="GEZ1099" s="10"/>
      <c r="GFA1099" s="10"/>
      <c r="GFB1099" s="10"/>
      <c r="GFC1099" s="10"/>
      <c r="GFD1099" s="10"/>
      <c r="GFE1099" s="10"/>
      <c r="GFF1099" s="10"/>
      <c r="GFG1099" s="10"/>
      <c r="GFH1099" s="10"/>
      <c r="GFI1099" s="10"/>
      <c r="GFJ1099" s="10"/>
      <c r="GFK1099" s="10"/>
      <c r="GFL1099" s="10"/>
      <c r="GFM1099" s="10"/>
      <c r="GFN1099" s="10"/>
      <c r="GFO1099" s="10"/>
      <c r="GFP1099" s="10"/>
      <c r="GFQ1099" s="10"/>
      <c r="GFR1099" s="10"/>
      <c r="GFS1099" s="10"/>
      <c r="GFT1099" s="10"/>
      <c r="GFU1099" s="10"/>
      <c r="GFV1099" s="10"/>
      <c r="GFW1099" s="10"/>
      <c r="GFX1099" s="10"/>
      <c r="GFY1099" s="10"/>
      <c r="GFZ1099" s="10"/>
      <c r="GGA1099" s="10"/>
      <c r="GGB1099" s="10"/>
      <c r="GGC1099" s="10"/>
      <c r="GGD1099" s="10"/>
      <c r="GGE1099" s="10"/>
      <c r="GGF1099" s="10"/>
      <c r="GGG1099" s="10"/>
      <c r="GGH1099" s="10"/>
      <c r="GGI1099" s="10"/>
      <c r="GGJ1099" s="10"/>
      <c r="GGK1099" s="10"/>
      <c r="GGL1099" s="10"/>
      <c r="GGM1099" s="10"/>
      <c r="GGN1099" s="10"/>
      <c r="GGO1099" s="10"/>
      <c r="GGP1099" s="10"/>
      <c r="GGQ1099" s="10"/>
      <c r="GGR1099" s="10"/>
      <c r="GGS1099" s="10"/>
      <c r="GGT1099" s="10"/>
      <c r="GGU1099" s="10"/>
      <c r="GGV1099" s="10"/>
      <c r="GGW1099" s="10"/>
      <c r="GGX1099" s="10"/>
      <c r="GGY1099" s="10"/>
      <c r="GGZ1099" s="10"/>
      <c r="GHA1099" s="10"/>
      <c r="GHB1099" s="10"/>
      <c r="GHC1099" s="10"/>
      <c r="GHD1099" s="10"/>
      <c r="GHE1099" s="10"/>
      <c r="GHF1099" s="10"/>
      <c r="GHG1099" s="10"/>
      <c r="GHH1099" s="10"/>
      <c r="GHI1099" s="10"/>
      <c r="GHJ1099" s="10"/>
      <c r="GHK1099" s="10"/>
      <c r="GHL1099" s="10"/>
      <c r="GHM1099" s="10"/>
      <c r="GHN1099" s="10"/>
      <c r="GHO1099" s="10"/>
      <c r="GHP1099" s="10"/>
      <c r="GHQ1099" s="10"/>
      <c r="GHR1099" s="10"/>
      <c r="GHS1099" s="10"/>
      <c r="GHT1099" s="10"/>
      <c r="GHU1099" s="10"/>
      <c r="GHV1099" s="10"/>
      <c r="GHW1099" s="10"/>
      <c r="GHX1099" s="10"/>
      <c r="GHY1099" s="10"/>
      <c r="GHZ1099" s="10"/>
      <c r="GIA1099" s="10"/>
      <c r="GIB1099" s="10"/>
      <c r="GIC1099" s="10"/>
      <c r="GID1099" s="10"/>
      <c r="GIE1099" s="10"/>
      <c r="GIF1099" s="10"/>
      <c r="GIG1099" s="10"/>
      <c r="GIH1099" s="10"/>
      <c r="GII1099" s="10"/>
      <c r="GIJ1099" s="10"/>
      <c r="GIK1099" s="10"/>
      <c r="GIL1099" s="10"/>
      <c r="GIM1099" s="10"/>
      <c r="GIN1099" s="10"/>
      <c r="GIO1099" s="10"/>
      <c r="GIP1099" s="10"/>
      <c r="GIQ1099" s="10"/>
      <c r="GIR1099" s="10"/>
      <c r="GIS1099" s="10"/>
      <c r="GIT1099" s="10"/>
      <c r="GIU1099" s="10"/>
      <c r="GIV1099" s="10"/>
      <c r="GIW1099" s="10"/>
      <c r="GIX1099" s="10"/>
      <c r="GIY1099" s="10"/>
      <c r="GIZ1099" s="10"/>
      <c r="GJA1099" s="10"/>
      <c r="GJB1099" s="10"/>
      <c r="GJC1099" s="10"/>
      <c r="GJD1099" s="10"/>
      <c r="GJE1099" s="10"/>
      <c r="GJF1099" s="10"/>
      <c r="GJG1099" s="10"/>
      <c r="GJH1099" s="10"/>
      <c r="GJI1099" s="10"/>
      <c r="GJJ1099" s="10"/>
      <c r="GJK1099" s="10"/>
      <c r="GJL1099" s="10"/>
      <c r="GJM1099" s="10"/>
      <c r="GJN1099" s="10"/>
      <c r="GJO1099" s="10"/>
      <c r="GJP1099" s="10"/>
      <c r="GJQ1099" s="10"/>
      <c r="GJR1099" s="10"/>
      <c r="GJS1099" s="10"/>
      <c r="GJT1099" s="10"/>
      <c r="GJU1099" s="10"/>
      <c r="GJV1099" s="10"/>
      <c r="GJW1099" s="10"/>
      <c r="GJX1099" s="10"/>
      <c r="GJY1099" s="10"/>
      <c r="GJZ1099" s="10"/>
      <c r="GKA1099" s="10"/>
      <c r="GKB1099" s="10"/>
      <c r="GKC1099" s="10"/>
      <c r="GKD1099" s="10"/>
      <c r="GKE1099" s="10"/>
      <c r="GKF1099" s="10"/>
      <c r="GKG1099" s="10"/>
      <c r="GKH1099" s="10"/>
      <c r="GKI1099" s="10"/>
      <c r="GKJ1099" s="10"/>
      <c r="GKK1099" s="10"/>
      <c r="GKL1099" s="10"/>
      <c r="GKM1099" s="10"/>
      <c r="GKN1099" s="10"/>
      <c r="GKO1099" s="10"/>
      <c r="GKP1099" s="10"/>
      <c r="GKQ1099" s="10"/>
      <c r="GKR1099" s="10"/>
      <c r="GKS1099" s="10"/>
      <c r="GKT1099" s="10"/>
      <c r="GKU1099" s="10"/>
      <c r="GKV1099" s="10"/>
      <c r="GKW1099" s="10"/>
      <c r="GKX1099" s="10"/>
      <c r="GKY1099" s="10"/>
      <c r="GKZ1099" s="10"/>
      <c r="GLA1099" s="10"/>
      <c r="GLB1099" s="10"/>
      <c r="GLC1099" s="10"/>
      <c r="GLD1099" s="10"/>
      <c r="GLE1099" s="10"/>
      <c r="GLF1099" s="10"/>
      <c r="GLG1099" s="10"/>
      <c r="GLH1099" s="10"/>
      <c r="GLI1099" s="10"/>
      <c r="GLJ1099" s="10"/>
      <c r="GLK1099" s="10"/>
      <c r="GLL1099" s="10"/>
      <c r="GLM1099" s="10"/>
      <c r="GLN1099" s="10"/>
      <c r="GLO1099" s="10"/>
      <c r="GLP1099" s="10"/>
      <c r="GLQ1099" s="10"/>
      <c r="GLR1099" s="10"/>
      <c r="GLS1099" s="10"/>
      <c r="GLT1099" s="10"/>
      <c r="GLU1099" s="10"/>
      <c r="GLV1099" s="10"/>
      <c r="GLW1099" s="10"/>
      <c r="GLX1099" s="10"/>
      <c r="GLY1099" s="10"/>
      <c r="GLZ1099" s="10"/>
      <c r="GMA1099" s="10"/>
      <c r="GMB1099" s="10"/>
      <c r="GMC1099" s="10"/>
      <c r="GMD1099" s="10"/>
      <c r="GME1099" s="10"/>
      <c r="GMF1099" s="10"/>
      <c r="GMG1099" s="10"/>
      <c r="GMH1099" s="10"/>
      <c r="GMI1099" s="10"/>
      <c r="GMJ1099" s="10"/>
      <c r="GMK1099" s="10"/>
      <c r="GML1099" s="10"/>
      <c r="GMM1099" s="10"/>
      <c r="GMN1099" s="10"/>
      <c r="GMO1099" s="10"/>
      <c r="GMP1099" s="10"/>
      <c r="GMQ1099" s="10"/>
      <c r="GMR1099" s="10"/>
      <c r="GMS1099" s="10"/>
      <c r="GMT1099" s="10"/>
      <c r="GMU1099" s="10"/>
      <c r="GMV1099" s="10"/>
      <c r="GMW1099" s="10"/>
      <c r="GMX1099" s="10"/>
      <c r="GMY1099" s="10"/>
      <c r="GMZ1099" s="10"/>
      <c r="GNA1099" s="10"/>
      <c r="GNB1099" s="10"/>
      <c r="GNC1099" s="10"/>
      <c r="GND1099" s="10"/>
      <c r="GNE1099" s="10"/>
      <c r="GNF1099" s="10"/>
      <c r="GNG1099" s="10"/>
      <c r="GNH1099" s="10"/>
      <c r="GNI1099" s="10"/>
      <c r="GNJ1099" s="10"/>
      <c r="GNK1099" s="10"/>
      <c r="GNL1099" s="10"/>
      <c r="GNM1099" s="10"/>
      <c r="GNN1099" s="10"/>
      <c r="GNO1099" s="10"/>
      <c r="GNP1099" s="10"/>
      <c r="GNQ1099" s="10"/>
      <c r="GNR1099" s="10"/>
      <c r="GNS1099" s="10"/>
      <c r="GNT1099" s="10"/>
      <c r="GNU1099" s="10"/>
      <c r="GNV1099" s="10"/>
      <c r="GNW1099" s="10"/>
      <c r="GNX1099" s="10"/>
      <c r="GNY1099" s="10"/>
      <c r="GNZ1099" s="10"/>
      <c r="GOA1099" s="10"/>
      <c r="GOB1099" s="10"/>
      <c r="GOC1099" s="10"/>
      <c r="GOD1099" s="10"/>
      <c r="GOE1099" s="10"/>
      <c r="GOF1099" s="10"/>
      <c r="GOG1099" s="10"/>
      <c r="GOH1099" s="10"/>
      <c r="GOI1099" s="10"/>
      <c r="GOJ1099" s="10"/>
      <c r="GOK1099" s="10"/>
      <c r="GOL1099" s="10"/>
      <c r="GOM1099" s="10"/>
      <c r="GON1099" s="10"/>
      <c r="GOO1099" s="10"/>
      <c r="GOP1099" s="10"/>
      <c r="GOQ1099" s="10"/>
      <c r="GOR1099" s="10"/>
      <c r="GOS1099" s="10"/>
      <c r="GOT1099" s="10"/>
      <c r="GOU1099" s="10"/>
      <c r="GOV1099" s="10"/>
      <c r="GOW1099" s="10"/>
      <c r="GOX1099" s="10"/>
      <c r="GOY1099" s="10"/>
      <c r="GOZ1099" s="10"/>
      <c r="GPA1099" s="10"/>
      <c r="GPB1099" s="10"/>
      <c r="GPC1099" s="10"/>
      <c r="GPD1099" s="10"/>
      <c r="GPE1099" s="10"/>
      <c r="GPF1099" s="10"/>
      <c r="GPG1099" s="10"/>
      <c r="GPH1099" s="10"/>
      <c r="GPI1099" s="10"/>
      <c r="GPJ1099" s="10"/>
      <c r="GPK1099" s="10"/>
      <c r="GPL1099" s="10"/>
      <c r="GPM1099" s="10"/>
      <c r="GPN1099" s="10"/>
      <c r="GPO1099" s="10"/>
      <c r="GPP1099" s="10"/>
      <c r="GPQ1099" s="10"/>
      <c r="GPR1099" s="10"/>
      <c r="GPS1099" s="10"/>
      <c r="GPT1099" s="10"/>
      <c r="GPU1099" s="10"/>
      <c r="GPV1099" s="10"/>
      <c r="GPW1099" s="10"/>
      <c r="GPX1099" s="10"/>
      <c r="GPY1099" s="10"/>
      <c r="GPZ1099" s="10"/>
      <c r="GQA1099" s="10"/>
      <c r="GQB1099" s="10"/>
      <c r="GQC1099" s="10"/>
      <c r="GQD1099" s="10"/>
      <c r="GQE1099" s="10"/>
      <c r="GQF1099" s="10"/>
      <c r="GQG1099" s="10"/>
      <c r="GQH1099" s="10"/>
      <c r="GQI1099" s="10"/>
      <c r="GQJ1099" s="10"/>
      <c r="GQK1099" s="10"/>
      <c r="GQL1099" s="10"/>
      <c r="GQM1099" s="10"/>
      <c r="GQN1099" s="10"/>
      <c r="GQO1099" s="10"/>
      <c r="GQP1099" s="10"/>
      <c r="GQQ1099" s="10"/>
      <c r="GQR1099" s="10"/>
      <c r="GQS1099" s="10"/>
      <c r="GQT1099" s="10"/>
      <c r="GQU1099" s="10"/>
      <c r="GQV1099" s="10"/>
      <c r="GQW1099" s="10"/>
      <c r="GQX1099" s="10"/>
      <c r="GQY1099" s="10"/>
      <c r="GQZ1099" s="10"/>
      <c r="GRA1099" s="10"/>
      <c r="GRB1099" s="10"/>
      <c r="GRC1099" s="10"/>
      <c r="GRD1099" s="10"/>
      <c r="GRE1099" s="10"/>
      <c r="GRF1099" s="10"/>
      <c r="GRG1099" s="10"/>
      <c r="GRH1099" s="10"/>
      <c r="GRI1099" s="10"/>
      <c r="GRJ1099" s="10"/>
      <c r="GRK1099" s="10"/>
      <c r="GRL1099" s="10"/>
      <c r="GRM1099" s="10"/>
      <c r="GRN1099" s="10"/>
      <c r="GRO1099" s="10"/>
      <c r="GRP1099" s="10"/>
      <c r="GRQ1099" s="10"/>
      <c r="GRR1099" s="10"/>
      <c r="GRS1099" s="10"/>
      <c r="GRT1099" s="10"/>
      <c r="GRU1099" s="10"/>
      <c r="GRV1099" s="10"/>
      <c r="GRW1099" s="10"/>
      <c r="GRX1099" s="10"/>
      <c r="GRY1099" s="10"/>
      <c r="GRZ1099" s="10"/>
      <c r="GSA1099" s="10"/>
      <c r="GSB1099" s="10"/>
      <c r="GSC1099" s="10"/>
      <c r="GSD1099" s="10"/>
      <c r="GSE1099" s="10"/>
      <c r="GSF1099" s="10"/>
      <c r="GSG1099" s="10"/>
      <c r="GSH1099" s="10"/>
      <c r="GSI1099" s="10"/>
      <c r="GSJ1099" s="10"/>
      <c r="GSK1099" s="10"/>
      <c r="GSL1099" s="10"/>
      <c r="GSM1099" s="10"/>
      <c r="GSN1099" s="10"/>
      <c r="GSO1099" s="10"/>
      <c r="GSP1099" s="10"/>
      <c r="GSQ1099" s="10"/>
      <c r="GSR1099" s="10"/>
      <c r="GSS1099" s="10"/>
      <c r="GST1099" s="10"/>
      <c r="GSU1099" s="10"/>
      <c r="GSV1099" s="10"/>
      <c r="GSW1099" s="10"/>
      <c r="GSX1099" s="10"/>
      <c r="GSY1099" s="10"/>
      <c r="GSZ1099" s="10"/>
      <c r="GTA1099" s="10"/>
      <c r="GTB1099" s="10"/>
      <c r="GTC1099" s="10"/>
      <c r="GTD1099" s="10"/>
      <c r="GTE1099" s="10"/>
      <c r="GTF1099" s="10"/>
      <c r="GTG1099" s="10"/>
      <c r="GTH1099" s="10"/>
      <c r="GTI1099" s="10"/>
      <c r="GTJ1099" s="10"/>
      <c r="GTK1099" s="10"/>
      <c r="GTL1099" s="10"/>
      <c r="GTM1099" s="10"/>
      <c r="GTN1099" s="10"/>
      <c r="GTO1099" s="10"/>
      <c r="GTP1099" s="10"/>
      <c r="GTQ1099" s="10"/>
      <c r="GTR1099" s="10"/>
      <c r="GTS1099" s="10"/>
      <c r="GTT1099" s="10"/>
      <c r="GTU1099" s="10"/>
      <c r="GTV1099" s="10"/>
      <c r="GTW1099" s="10"/>
      <c r="GTX1099" s="10"/>
      <c r="GTY1099" s="10"/>
      <c r="GTZ1099" s="10"/>
      <c r="GUA1099" s="10"/>
      <c r="GUB1099" s="10"/>
      <c r="GUC1099" s="10"/>
      <c r="GUD1099" s="10"/>
      <c r="GUE1099" s="10"/>
      <c r="GUF1099" s="10"/>
      <c r="GUG1099" s="10"/>
      <c r="GUH1099" s="10"/>
      <c r="GUI1099" s="10"/>
      <c r="GUJ1099" s="10"/>
      <c r="GUK1099" s="10"/>
      <c r="GUL1099" s="10"/>
      <c r="GUM1099" s="10"/>
      <c r="GUN1099" s="10"/>
      <c r="GUO1099" s="10"/>
      <c r="GUP1099" s="10"/>
      <c r="GUQ1099" s="10"/>
      <c r="GUR1099" s="10"/>
      <c r="GUS1099" s="10"/>
      <c r="GUT1099" s="10"/>
      <c r="GUU1099" s="10"/>
      <c r="GUV1099" s="10"/>
      <c r="GUW1099" s="10"/>
      <c r="GUX1099" s="10"/>
      <c r="GUY1099" s="10"/>
      <c r="GUZ1099" s="10"/>
      <c r="GVA1099" s="10"/>
      <c r="GVB1099" s="10"/>
      <c r="GVC1099" s="10"/>
      <c r="GVD1099" s="10"/>
      <c r="GVE1099" s="10"/>
      <c r="GVF1099" s="10"/>
      <c r="GVG1099" s="10"/>
      <c r="GVH1099" s="10"/>
      <c r="GVI1099" s="10"/>
      <c r="GVJ1099" s="10"/>
      <c r="GVK1099" s="10"/>
      <c r="GVL1099" s="10"/>
      <c r="GVM1099" s="10"/>
      <c r="GVN1099" s="10"/>
      <c r="GVO1099" s="10"/>
      <c r="GVP1099" s="10"/>
      <c r="GVQ1099" s="10"/>
      <c r="GVR1099" s="10"/>
      <c r="GVS1099" s="10"/>
      <c r="GVT1099" s="10"/>
      <c r="GVU1099" s="10"/>
      <c r="GVV1099" s="10"/>
      <c r="GVW1099" s="10"/>
      <c r="GVX1099" s="10"/>
      <c r="GVY1099" s="10"/>
      <c r="GVZ1099" s="10"/>
      <c r="GWA1099" s="10"/>
      <c r="GWB1099" s="10"/>
      <c r="GWC1099" s="10"/>
      <c r="GWD1099" s="10"/>
      <c r="GWE1099" s="10"/>
      <c r="GWF1099" s="10"/>
      <c r="GWG1099" s="10"/>
      <c r="GWH1099" s="10"/>
      <c r="GWI1099" s="10"/>
      <c r="GWJ1099" s="10"/>
      <c r="GWK1099" s="10"/>
      <c r="GWL1099" s="10"/>
      <c r="GWM1099" s="10"/>
      <c r="GWN1099" s="10"/>
      <c r="GWO1099" s="10"/>
      <c r="GWP1099" s="10"/>
      <c r="GWQ1099" s="10"/>
      <c r="GWR1099" s="10"/>
      <c r="GWS1099" s="10"/>
      <c r="GWT1099" s="10"/>
      <c r="GWU1099" s="10"/>
      <c r="GWV1099" s="10"/>
      <c r="GWW1099" s="10"/>
      <c r="GWX1099" s="10"/>
      <c r="GWY1099" s="10"/>
      <c r="GWZ1099" s="10"/>
      <c r="GXA1099" s="10"/>
      <c r="GXB1099" s="10"/>
      <c r="GXC1099" s="10"/>
      <c r="GXD1099" s="10"/>
      <c r="GXE1099" s="10"/>
      <c r="GXF1099" s="10"/>
      <c r="GXG1099" s="10"/>
      <c r="GXH1099" s="10"/>
      <c r="GXI1099" s="10"/>
      <c r="GXJ1099" s="10"/>
      <c r="GXK1099" s="10"/>
      <c r="GXL1099" s="10"/>
      <c r="GXM1099" s="10"/>
      <c r="GXN1099" s="10"/>
      <c r="GXO1099" s="10"/>
      <c r="GXP1099" s="10"/>
      <c r="GXQ1099" s="10"/>
      <c r="GXR1099" s="10"/>
      <c r="GXS1099" s="10"/>
      <c r="GXT1099" s="10"/>
      <c r="GXU1099" s="10"/>
      <c r="GXV1099" s="10"/>
      <c r="GXW1099" s="10"/>
      <c r="GXX1099" s="10"/>
      <c r="GXY1099" s="10"/>
      <c r="GXZ1099" s="10"/>
      <c r="GYA1099" s="10"/>
      <c r="GYB1099" s="10"/>
      <c r="GYC1099" s="10"/>
      <c r="GYD1099" s="10"/>
      <c r="GYE1099" s="10"/>
      <c r="GYF1099" s="10"/>
      <c r="GYG1099" s="10"/>
      <c r="GYH1099" s="10"/>
      <c r="GYI1099" s="10"/>
      <c r="GYJ1099" s="10"/>
      <c r="GYK1099" s="10"/>
      <c r="GYL1099" s="10"/>
      <c r="GYM1099" s="10"/>
      <c r="GYN1099" s="10"/>
      <c r="GYO1099" s="10"/>
      <c r="GYP1099" s="10"/>
      <c r="GYQ1099" s="10"/>
      <c r="GYR1099" s="10"/>
      <c r="GYS1099" s="10"/>
      <c r="GYT1099" s="10"/>
      <c r="GYU1099" s="10"/>
      <c r="GYV1099" s="10"/>
      <c r="GYW1099" s="10"/>
      <c r="GYX1099" s="10"/>
      <c r="GYY1099" s="10"/>
      <c r="GYZ1099" s="10"/>
      <c r="GZA1099" s="10"/>
      <c r="GZB1099" s="10"/>
      <c r="GZC1099" s="10"/>
      <c r="GZD1099" s="10"/>
      <c r="GZE1099" s="10"/>
      <c r="GZF1099" s="10"/>
      <c r="GZG1099" s="10"/>
      <c r="GZH1099" s="10"/>
      <c r="GZI1099" s="10"/>
      <c r="GZJ1099" s="10"/>
      <c r="GZK1099" s="10"/>
      <c r="GZL1099" s="10"/>
      <c r="GZM1099" s="10"/>
      <c r="GZN1099" s="10"/>
      <c r="GZO1099" s="10"/>
      <c r="GZP1099" s="10"/>
      <c r="GZQ1099" s="10"/>
      <c r="GZR1099" s="10"/>
      <c r="GZS1099" s="10"/>
      <c r="GZT1099" s="10"/>
      <c r="GZU1099" s="10"/>
      <c r="GZV1099" s="10"/>
      <c r="GZW1099" s="10"/>
      <c r="GZX1099" s="10"/>
      <c r="GZY1099" s="10"/>
      <c r="GZZ1099" s="10"/>
      <c r="HAA1099" s="10"/>
      <c r="HAB1099" s="10"/>
      <c r="HAC1099" s="10"/>
      <c r="HAD1099" s="10"/>
      <c r="HAE1099" s="10"/>
      <c r="HAF1099" s="10"/>
      <c r="HAG1099" s="10"/>
      <c r="HAH1099" s="10"/>
      <c r="HAI1099" s="10"/>
      <c r="HAJ1099" s="10"/>
      <c r="HAK1099" s="10"/>
      <c r="HAL1099" s="10"/>
      <c r="HAM1099" s="10"/>
      <c r="HAN1099" s="10"/>
      <c r="HAO1099" s="10"/>
      <c r="HAP1099" s="10"/>
      <c r="HAQ1099" s="10"/>
      <c r="HAR1099" s="10"/>
      <c r="HAS1099" s="10"/>
      <c r="HAT1099" s="10"/>
      <c r="HAU1099" s="10"/>
      <c r="HAV1099" s="10"/>
      <c r="HAW1099" s="10"/>
      <c r="HAX1099" s="10"/>
      <c r="HAY1099" s="10"/>
      <c r="HAZ1099" s="10"/>
      <c r="HBA1099" s="10"/>
      <c r="HBB1099" s="10"/>
      <c r="HBC1099" s="10"/>
      <c r="HBD1099" s="10"/>
      <c r="HBE1099" s="10"/>
      <c r="HBF1099" s="10"/>
      <c r="HBG1099" s="10"/>
      <c r="HBH1099" s="10"/>
      <c r="HBI1099" s="10"/>
      <c r="HBJ1099" s="10"/>
      <c r="HBK1099" s="10"/>
      <c r="HBL1099" s="10"/>
      <c r="HBM1099" s="10"/>
      <c r="HBN1099" s="10"/>
      <c r="HBO1099" s="10"/>
      <c r="HBP1099" s="10"/>
      <c r="HBQ1099" s="10"/>
      <c r="HBR1099" s="10"/>
      <c r="HBS1099" s="10"/>
      <c r="HBT1099" s="10"/>
      <c r="HBU1099" s="10"/>
      <c r="HBV1099" s="10"/>
      <c r="HBW1099" s="10"/>
      <c r="HBX1099" s="10"/>
      <c r="HBY1099" s="10"/>
      <c r="HBZ1099" s="10"/>
      <c r="HCA1099" s="10"/>
      <c r="HCB1099" s="10"/>
      <c r="HCC1099" s="10"/>
      <c r="HCD1099" s="10"/>
      <c r="HCE1099" s="10"/>
      <c r="HCF1099" s="10"/>
      <c r="HCG1099" s="10"/>
      <c r="HCH1099" s="10"/>
      <c r="HCI1099" s="10"/>
      <c r="HCJ1099" s="10"/>
      <c r="HCK1099" s="10"/>
      <c r="HCL1099" s="10"/>
      <c r="HCM1099" s="10"/>
      <c r="HCN1099" s="10"/>
      <c r="HCO1099" s="10"/>
      <c r="HCP1099" s="10"/>
      <c r="HCQ1099" s="10"/>
      <c r="HCR1099" s="10"/>
      <c r="HCS1099" s="10"/>
      <c r="HCT1099" s="10"/>
      <c r="HCU1099" s="10"/>
      <c r="HCV1099" s="10"/>
      <c r="HCW1099" s="10"/>
      <c r="HCX1099" s="10"/>
      <c r="HCY1099" s="10"/>
      <c r="HCZ1099" s="10"/>
      <c r="HDA1099" s="10"/>
      <c r="HDB1099" s="10"/>
      <c r="HDC1099" s="10"/>
      <c r="HDD1099" s="10"/>
      <c r="HDE1099" s="10"/>
      <c r="HDF1099" s="10"/>
      <c r="HDG1099" s="10"/>
      <c r="HDH1099" s="10"/>
      <c r="HDI1099" s="10"/>
      <c r="HDJ1099" s="10"/>
      <c r="HDK1099" s="10"/>
      <c r="HDL1099" s="10"/>
      <c r="HDM1099" s="10"/>
      <c r="HDN1099" s="10"/>
      <c r="HDO1099" s="10"/>
      <c r="HDP1099" s="10"/>
      <c r="HDQ1099" s="10"/>
      <c r="HDR1099" s="10"/>
      <c r="HDS1099" s="10"/>
      <c r="HDT1099" s="10"/>
      <c r="HDU1099" s="10"/>
      <c r="HDV1099" s="10"/>
      <c r="HDW1099" s="10"/>
      <c r="HDX1099" s="10"/>
      <c r="HDY1099" s="10"/>
      <c r="HDZ1099" s="10"/>
      <c r="HEA1099" s="10"/>
      <c r="HEB1099" s="10"/>
      <c r="HEC1099" s="10"/>
      <c r="HED1099" s="10"/>
      <c r="HEE1099" s="10"/>
      <c r="HEF1099" s="10"/>
      <c r="HEG1099" s="10"/>
      <c r="HEH1099" s="10"/>
      <c r="HEI1099" s="10"/>
      <c r="HEJ1099" s="10"/>
      <c r="HEK1099" s="10"/>
      <c r="HEL1099" s="10"/>
      <c r="HEM1099" s="10"/>
      <c r="HEN1099" s="10"/>
      <c r="HEO1099" s="10"/>
      <c r="HEP1099" s="10"/>
      <c r="HEQ1099" s="10"/>
      <c r="HER1099" s="10"/>
      <c r="HES1099" s="10"/>
      <c r="HET1099" s="10"/>
      <c r="HEU1099" s="10"/>
      <c r="HEV1099" s="10"/>
      <c r="HEW1099" s="10"/>
      <c r="HEX1099" s="10"/>
      <c r="HEY1099" s="10"/>
      <c r="HEZ1099" s="10"/>
      <c r="HFA1099" s="10"/>
      <c r="HFB1099" s="10"/>
      <c r="HFC1099" s="10"/>
      <c r="HFD1099" s="10"/>
      <c r="HFE1099" s="10"/>
      <c r="HFF1099" s="10"/>
      <c r="HFG1099" s="10"/>
      <c r="HFH1099" s="10"/>
      <c r="HFI1099" s="10"/>
      <c r="HFJ1099" s="10"/>
      <c r="HFK1099" s="10"/>
      <c r="HFL1099" s="10"/>
      <c r="HFM1099" s="10"/>
      <c r="HFN1099" s="10"/>
      <c r="HFO1099" s="10"/>
      <c r="HFP1099" s="10"/>
      <c r="HFQ1099" s="10"/>
      <c r="HFR1099" s="10"/>
      <c r="HFS1099" s="10"/>
      <c r="HFT1099" s="10"/>
      <c r="HFU1099" s="10"/>
      <c r="HFV1099" s="10"/>
      <c r="HFW1099" s="10"/>
      <c r="HFX1099" s="10"/>
      <c r="HFY1099" s="10"/>
      <c r="HFZ1099" s="10"/>
      <c r="HGA1099" s="10"/>
      <c r="HGB1099" s="10"/>
      <c r="HGC1099" s="10"/>
      <c r="HGD1099" s="10"/>
      <c r="HGE1099" s="10"/>
      <c r="HGF1099" s="10"/>
      <c r="HGG1099" s="10"/>
      <c r="HGH1099" s="10"/>
      <c r="HGI1099" s="10"/>
      <c r="HGJ1099" s="10"/>
      <c r="HGK1099" s="10"/>
      <c r="HGL1099" s="10"/>
      <c r="HGM1099" s="10"/>
      <c r="HGN1099" s="10"/>
      <c r="HGO1099" s="10"/>
      <c r="HGP1099" s="10"/>
      <c r="HGQ1099" s="10"/>
      <c r="HGR1099" s="10"/>
      <c r="HGS1099" s="10"/>
      <c r="HGT1099" s="10"/>
      <c r="HGU1099" s="10"/>
      <c r="HGV1099" s="10"/>
      <c r="HGW1099" s="10"/>
      <c r="HGX1099" s="10"/>
      <c r="HGY1099" s="10"/>
      <c r="HGZ1099" s="10"/>
      <c r="HHA1099" s="10"/>
      <c r="HHB1099" s="10"/>
      <c r="HHC1099" s="10"/>
      <c r="HHD1099" s="10"/>
      <c r="HHE1099" s="10"/>
      <c r="HHF1099" s="10"/>
      <c r="HHG1099" s="10"/>
      <c r="HHH1099" s="10"/>
      <c r="HHI1099" s="10"/>
      <c r="HHJ1099" s="10"/>
      <c r="HHK1099" s="10"/>
      <c r="HHL1099" s="10"/>
      <c r="HHM1099" s="10"/>
      <c r="HHN1099" s="10"/>
      <c r="HHO1099" s="10"/>
      <c r="HHP1099" s="10"/>
      <c r="HHQ1099" s="10"/>
      <c r="HHR1099" s="10"/>
      <c r="HHS1099" s="10"/>
      <c r="HHT1099" s="10"/>
      <c r="HHU1099" s="10"/>
      <c r="HHV1099" s="10"/>
      <c r="HHW1099" s="10"/>
      <c r="HHX1099" s="10"/>
      <c r="HHY1099" s="10"/>
      <c r="HHZ1099" s="10"/>
      <c r="HIA1099" s="10"/>
      <c r="HIB1099" s="10"/>
      <c r="HIC1099" s="10"/>
      <c r="HID1099" s="10"/>
      <c r="HIE1099" s="10"/>
      <c r="HIF1099" s="10"/>
      <c r="HIG1099" s="10"/>
      <c r="HIH1099" s="10"/>
      <c r="HII1099" s="10"/>
      <c r="HIJ1099" s="10"/>
      <c r="HIK1099" s="10"/>
      <c r="HIL1099" s="10"/>
      <c r="HIM1099" s="10"/>
      <c r="HIN1099" s="10"/>
      <c r="HIO1099" s="10"/>
      <c r="HIP1099" s="10"/>
      <c r="HIQ1099" s="10"/>
      <c r="HIR1099" s="10"/>
      <c r="HIS1099" s="10"/>
      <c r="HIT1099" s="10"/>
      <c r="HIU1099" s="10"/>
      <c r="HIV1099" s="10"/>
      <c r="HIW1099" s="10"/>
      <c r="HIX1099" s="10"/>
      <c r="HIY1099" s="10"/>
      <c r="HIZ1099" s="10"/>
      <c r="HJA1099" s="10"/>
      <c r="HJB1099" s="10"/>
      <c r="HJC1099" s="10"/>
      <c r="HJD1099" s="10"/>
      <c r="HJE1099" s="10"/>
      <c r="HJF1099" s="10"/>
      <c r="HJG1099" s="10"/>
      <c r="HJH1099" s="10"/>
      <c r="HJI1099" s="10"/>
      <c r="HJJ1099" s="10"/>
      <c r="HJK1099" s="10"/>
      <c r="HJL1099" s="10"/>
      <c r="HJM1099" s="10"/>
      <c r="HJN1099" s="10"/>
      <c r="HJO1099" s="10"/>
      <c r="HJP1099" s="10"/>
      <c r="HJQ1099" s="10"/>
      <c r="HJR1099" s="10"/>
      <c r="HJS1099" s="10"/>
      <c r="HJT1099" s="10"/>
      <c r="HJU1099" s="10"/>
      <c r="HJV1099" s="10"/>
      <c r="HJW1099" s="10"/>
      <c r="HJX1099" s="10"/>
      <c r="HJY1099" s="10"/>
      <c r="HJZ1099" s="10"/>
      <c r="HKA1099" s="10"/>
      <c r="HKB1099" s="10"/>
      <c r="HKC1099" s="10"/>
      <c r="HKD1099" s="10"/>
      <c r="HKE1099" s="10"/>
      <c r="HKF1099" s="10"/>
      <c r="HKG1099" s="10"/>
      <c r="HKH1099" s="10"/>
      <c r="HKI1099" s="10"/>
      <c r="HKJ1099" s="10"/>
      <c r="HKK1099" s="10"/>
      <c r="HKL1099" s="10"/>
      <c r="HKM1099" s="10"/>
      <c r="HKN1099" s="10"/>
      <c r="HKO1099" s="10"/>
      <c r="HKP1099" s="10"/>
      <c r="HKQ1099" s="10"/>
      <c r="HKR1099" s="10"/>
      <c r="HKS1099" s="10"/>
      <c r="HKT1099" s="10"/>
      <c r="HKU1099" s="10"/>
      <c r="HKV1099" s="10"/>
      <c r="HKW1099" s="10"/>
      <c r="HKX1099" s="10"/>
      <c r="HKY1099" s="10"/>
      <c r="HKZ1099" s="10"/>
      <c r="HLA1099" s="10"/>
      <c r="HLB1099" s="10"/>
      <c r="HLC1099" s="10"/>
      <c r="HLD1099" s="10"/>
      <c r="HLE1099" s="10"/>
      <c r="HLF1099" s="10"/>
      <c r="HLG1099" s="10"/>
      <c r="HLH1099" s="10"/>
      <c r="HLI1099" s="10"/>
      <c r="HLJ1099" s="10"/>
      <c r="HLK1099" s="10"/>
      <c r="HLL1099" s="10"/>
      <c r="HLM1099" s="10"/>
      <c r="HLN1099" s="10"/>
      <c r="HLO1099" s="10"/>
      <c r="HLP1099" s="10"/>
      <c r="HLQ1099" s="10"/>
      <c r="HLR1099" s="10"/>
      <c r="HLS1099" s="10"/>
      <c r="HLT1099" s="10"/>
      <c r="HLU1099" s="10"/>
      <c r="HLV1099" s="10"/>
      <c r="HLW1099" s="10"/>
      <c r="HLX1099" s="10"/>
      <c r="HLY1099" s="10"/>
      <c r="HLZ1099" s="10"/>
      <c r="HMA1099" s="10"/>
      <c r="HMB1099" s="10"/>
      <c r="HMC1099" s="10"/>
      <c r="HMD1099" s="10"/>
      <c r="HME1099" s="10"/>
      <c r="HMF1099" s="10"/>
      <c r="HMG1099" s="10"/>
      <c r="HMH1099" s="10"/>
      <c r="HMI1099" s="10"/>
      <c r="HMJ1099" s="10"/>
      <c r="HMK1099" s="10"/>
      <c r="HML1099" s="10"/>
      <c r="HMM1099" s="10"/>
      <c r="HMN1099" s="10"/>
      <c r="HMO1099" s="10"/>
      <c r="HMP1099" s="10"/>
      <c r="HMQ1099" s="10"/>
      <c r="HMR1099" s="10"/>
      <c r="HMS1099" s="10"/>
      <c r="HMT1099" s="10"/>
      <c r="HMU1099" s="10"/>
      <c r="HMV1099" s="10"/>
      <c r="HMW1099" s="10"/>
      <c r="HMX1099" s="10"/>
      <c r="HMY1099" s="10"/>
      <c r="HMZ1099" s="10"/>
      <c r="HNA1099" s="10"/>
      <c r="HNB1099" s="10"/>
      <c r="HNC1099" s="10"/>
      <c r="HND1099" s="10"/>
      <c r="HNE1099" s="10"/>
      <c r="HNF1099" s="10"/>
      <c r="HNG1099" s="10"/>
      <c r="HNH1099" s="10"/>
      <c r="HNI1099" s="10"/>
      <c r="HNJ1099" s="10"/>
      <c r="HNK1099" s="10"/>
      <c r="HNL1099" s="10"/>
      <c r="HNM1099" s="10"/>
      <c r="HNN1099" s="10"/>
      <c r="HNO1099" s="10"/>
      <c r="HNP1099" s="10"/>
      <c r="HNQ1099" s="10"/>
      <c r="HNR1099" s="10"/>
      <c r="HNS1099" s="10"/>
      <c r="HNT1099" s="10"/>
      <c r="HNU1099" s="10"/>
      <c r="HNV1099" s="10"/>
      <c r="HNW1099" s="10"/>
      <c r="HNX1099" s="10"/>
      <c r="HNY1099" s="10"/>
      <c r="HNZ1099" s="10"/>
      <c r="HOA1099" s="10"/>
      <c r="HOB1099" s="10"/>
      <c r="HOC1099" s="10"/>
      <c r="HOD1099" s="10"/>
      <c r="HOE1099" s="10"/>
      <c r="HOF1099" s="10"/>
      <c r="HOG1099" s="10"/>
      <c r="HOH1099" s="10"/>
      <c r="HOI1099" s="10"/>
      <c r="HOJ1099" s="10"/>
      <c r="HOK1099" s="10"/>
      <c r="HOL1099" s="10"/>
      <c r="HOM1099" s="10"/>
      <c r="HON1099" s="10"/>
      <c r="HOO1099" s="10"/>
      <c r="HOP1099" s="10"/>
      <c r="HOQ1099" s="10"/>
      <c r="HOR1099" s="10"/>
      <c r="HOS1099" s="10"/>
      <c r="HOT1099" s="10"/>
      <c r="HOU1099" s="10"/>
      <c r="HOV1099" s="10"/>
      <c r="HOW1099" s="10"/>
      <c r="HOX1099" s="10"/>
      <c r="HOY1099" s="10"/>
      <c r="HOZ1099" s="10"/>
      <c r="HPA1099" s="10"/>
      <c r="HPB1099" s="10"/>
      <c r="HPC1099" s="10"/>
      <c r="HPD1099" s="10"/>
      <c r="HPE1099" s="10"/>
      <c r="HPF1099" s="10"/>
      <c r="HPG1099" s="10"/>
      <c r="HPH1099" s="10"/>
      <c r="HPI1099" s="10"/>
      <c r="HPJ1099" s="10"/>
      <c r="HPK1099" s="10"/>
      <c r="HPL1099" s="10"/>
      <c r="HPM1099" s="10"/>
      <c r="HPN1099" s="10"/>
      <c r="HPO1099" s="10"/>
      <c r="HPP1099" s="10"/>
      <c r="HPQ1099" s="10"/>
      <c r="HPR1099" s="10"/>
      <c r="HPS1099" s="10"/>
      <c r="HPT1099" s="10"/>
      <c r="HPU1099" s="10"/>
      <c r="HPV1099" s="10"/>
      <c r="HPW1099" s="10"/>
      <c r="HPX1099" s="10"/>
      <c r="HPY1099" s="10"/>
      <c r="HPZ1099" s="10"/>
      <c r="HQA1099" s="10"/>
      <c r="HQB1099" s="10"/>
      <c r="HQC1099" s="10"/>
      <c r="HQD1099" s="10"/>
      <c r="HQE1099" s="10"/>
      <c r="HQF1099" s="10"/>
      <c r="HQG1099" s="10"/>
      <c r="HQH1099" s="10"/>
      <c r="HQI1099" s="10"/>
      <c r="HQJ1099" s="10"/>
      <c r="HQK1099" s="10"/>
      <c r="HQL1099" s="10"/>
      <c r="HQM1099" s="10"/>
      <c r="HQN1099" s="10"/>
      <c r="HQO1099" s="10"/>
      <c r="HQP1099" s="10"/>
      <c r="HQQ1099" s="10"/>
      <c r="HQR1099" s="10"/>
      <c r="HQS1099" s="10"/>
      <c r="HQT1099" s="10"/>
      <c r="HQU1099" s="10"/>
      <c r="HQV1099" s="10"/>
      <c r="HQW1099" s="10"/>
      <c r="HQX1099" s="10"/>
      <c r="HQY1099" s="10"/>
      <c r="HQZ1099" s="10"/>
      <c r="HRA1099" s="10"/>
      <c r="HRB1099" s="10"/>
      <c r="HRC1099" s="10"/>
      <c r="HRD1099" s="10"/>
      <c r="HRE1099" s="10"/>
      <c r="HRF1099" s="10"/>
      <c r="HRG1099" s="10"/>
      <c r="HRH1099" s="10"/>
      <c r="HRI1099" s="10"/>
      <c r="HRJ1099" s="10"/>
      <c r="HRK1099" s="10"/>
      <c r="HRL1099" s="10"/>
      <c r="HRM1099" s="10"/>
      <c r="HRN1099" s="10"/>
      <c r="HRO1099" s="10"/>
      <c r="HRP1099" s="10"/>
      <c r="HRQ1099" s="10"/>
      <c r="HRR1099" s="10"/>
      <c r="HRS1099" s="10"/>
      <c r="HRT1099" s="10"/>
      <c r="HRU1099" s="10"/>
      <c r="HRV1099" s="10"/>
      <c r="HRW1099" s="10"/>
      <c r="HRX1099" s="10"/>
      <c r="HRY1099" s="10"/>
      <c r="HRZ1099" s="10"/>
      <c r="HSA1099" s="10"/>
      <c r="HSB1099" s="10"/>
      <c r="HSC1099" s="10"/>
      <c r="HSD1099" s="10"/>
      <c r="HSE1099" s="10"/>
      <c r="HSF1099" s="10"/>
      <c r="HSG1099" s="10"/>
      <c r="HSH1099" s="10"/>
      <c r="HSI1099" s="10"/>
      <c r="HSJ1099" s="10"/>
      <c r="HSK1099" s="10"/>
      <c r="HSL1099" s="10"/>
      <c r="HSM1099" s="10"/>
      <c r="HSN1099" s="10"/>
      <c r="HSO1099" s="10"/>
      <c r="HSP1099" s="10"/>
      <c r="HSQ1099" s="10"/>
      <c r="HSR1099" s="10"/>
      <c r="HSS1099" s="10"/>
      <c r="HST1099" s="10"/>
      <c r="HSU1099" s="10"/>
      <c r="HSV1099" s="10"/>
      <c r="HSW1099" s="10"/>
      <c r="HSX1099" s="10"/>
      <c r="HSY1099" s="10"/>
      <c r="HSZ1099" s="10"/>
      <c r="HTA1099" s="10"/>
      <c r="HTB1099" s="10"/>
      <c r="HTC1099" s="10"/>
      <c r="HTD1099" s="10"/>
      <c r="HTE1099" s="10"/>
      <c r="HTF1099" s="10"/>
      <c r="HTG1099" s="10"/>
      <c r="HTH1099" s="10"/>
      <c r="HTI1099" s="10"/>
      <c r="HTJ1099" s="10"/>
      <c r="HTK1099" s="10"/>
      <c r="HTL1099" s="10"/>
      <c r="HTM1099" s="10"/>
      <c r="HTN1099" s="10"/>
      <c r="HTO1099" s="10"/>
      <c r="HTP1099" s="10"/>
      <c r="HTQ1099" s="10"/>
      <c r="HTR1099" s="10"/>
      <c r="HTS1099" s="10"/>
      <c r="HTT1099" s="10"/>
      <c r="HTU1099" s="10"/>
      <c r="HTV1099" s="10"/>
      <c r="HTW1099" s="10"/>
      <c r="HTX1099" s="10"/>
      <c r="HTY1099" s="10"/>
      <c r="HTZ1099" s="10"/>
      <c r="HUA1099" s="10"/>
      <c r="HUB1099" s="10"/>
      <c r="HUC1099" s="10"/>
      <c r="HUD1099" s="10"/>
      <c r="HUE1099" s="10"/>
      <c r="HUF1099" s="10"/>
      <c r="HUG1099" s="10"/>
      <c r="HUH1099" s="10"/>
      <c r="HUI1099" s="10"/>
      <c r="HUJ1099" s="10"/>
      <c r="HUK1099" s="10"/>
      <c r="HUL1099" s="10"/>
      <c r="HUM1099" s="10"/>
      <c r="HUN1099" s="10"/>
      <c r="HUO1099" s="10"/>
      <c r="HUP1099" s="10"/>
      <c r="HUQ1099" s="10"/>
      <c r="HUR1099" s="10"/>
      <c r="HUS1099" s="10"/>
      <c r="HUT1099" s="10"/>
      <c r="HUU1099" s="10"/>
      <c r="HUV1099" s="10"/>
      <c r="HUW1099" s="10"/>
      <c r="HUX1099" s="10"/>
      <c r="HUY1099" s="10"/>
      <c r="HUZ1099" s="10"/>
      <c r="HVA1099" s="10"/>
      <c r="HVB1099" s="10"/>
      <c r="HVC1099" s="10"/>
      <c r="HVD1099" s="10"/>
      <c r="HVE1099" s="10"/>
      <c r="HVF1099" s="10"/>
      <c r="HVG1099" s="10"/>
      <c r="HVH1099" s="10"/>
      <c r="HVI1099" s="10"/>
      <c r="HVJ1099" s="10"/>
      <c r="HVK1099" s="10"/>
      <c r="HVL1099" s="10"/>
      <c r="HVM1099" s="10"/>
      <c r="HVN1099" s="10"/>
      <c r="HVO1099" s="10"/>
      <c r="HVP1099" s="10"/>
      <c r="HVQ1099" s="10"/>
      <c r="HVR1099" s="10"/>
      <c r="HVS1099" s="10"/>
      <c r="HVT1099" s="10"/>
      <c r="HVU1099" s="10"/>
      <c r="HVV1099" s="10"/>
      <c r="HVW1099" s="10"/>
      <c r="HVX1099" s="10"/>
      <c r="HVY1099" s="10"/>
      <c r="HVZ1099" s="10"/>
      <c r="HWA1099" s="10"/>
      <c r="HWB1099" s="10"/>
      <c r="HWC1099" s="10"/>
      <c r="HWD1099" s="10"/>
      <c r="HWE1099" s="10"/>
      <c r="HWF1099" s="10"/>
      <c r="HWG1099" s="10"/>
      <c r="HWH1099" s="10"/>
      <c r="HWI1099" s="10"/>
      <c r="HWJ1099" s="10"/>
      <c r="HWK1099" s="10"/>
      <c r="HWL1099" s="10"/>
      <c r="HWM1099" s="10"/>
      <c r="HWN1099" s="10"/>
      <c r="HWO1099" s="10"/>
      <c r="HWP1099" s="10"/>
      <c r="HWQ1099" s="10"/>
      <c r="HWR1099" s="10"/>
      <c r="HWS1099" s="10"/>
      <c r="HWT1099" s="10"/>
      <c r="HWU1099" s="10"/>
      <c r="HWV1099" s="10"/>
      <c r="HWW1099" s="10"/>
      <c r="HWX1099" s="10"/>
      <c r="HWY1099" s="10"/>
      <c r="HWZ1099" s="10"/>
      <c r="HXA1099" s="10"/>
      <c r="HXB1099" s="10"/>
      <c r="HXC1099" s="10"/>
      <c r="HXD1099" s="10"/>
      <c r="HXE1099" s="10"/>
      <c r="HXF1099" s="10"/>
      <c r="HXG1099" s="10"/>
      <c r="HXH1099" s="10"/>
      <c r="HXI1099" s="10"/>
      <c r="HXJ1099" s="10"/>
      <c r="HXK1099" s="10"/>
      <c r="HXL1099" s="10"/>
      <c r="HXM1099" s="10"/>
      <c r="HXN1099" s="10"/>
      <c r="HXO1099" s="10"/>
      <c r="HXP1099" s="10"/>
      <c r="HXQ1099" s="10"/>
      <c r="HXR1099" s="10"/>
      <c r="HXS1099" s="10"/>
      <c r="HXT1099" s="10"/>
      <c r="HXU1099" s="10"/>
      <c r="HXV1099" s="10"/>
      <c r="HXW1099" s="10"/>
      <c r="HXX1099" s="10"/>
      <c r="HXY1099" s="10"/>
      <c r="HXZ1099" s="10"/>
      <c r="HYA1099" s="10"/>
      <c r="HYB1099" s="10"/>
      <c r="HYC1099" s="10"/>
      <c r="HYD1099" s="10"/>
      <c r="HYE1099" s="10"/>
      <c r="HYF1099" s="10"/>
      <c r="HYG1099" s="10"/>
      <c r="HYH1099" s="10"/>
      <c r="HYI1099" s="10"/>
      <c r="HYJ1099" s="10"/>
      <c r="HYK1099" s="10"/>
      <c r="HYL1099" s="10"/>
      <c r="HYM1099" s="10"/>
      <c r="HYN1099" s="10"/>
      <c r="HYO1099" s="10"/>
      <c r="HYP1099" s="10"/>
      <c r="HYQ1099" s="10"/>
      <c r="HYR1099" s="10"/>
      <c r="HYS1099" s="10"/>
      <c r="HYT1099" s="10"/>
      <c r="HYU1099" s="10"/>
      <c r="HYV1099" s="10"/>
      <c r="HYW1099" s="10"/>
      <c r="HYX1099" s="10"/>
      <c r="HYY1099" s="10"/>
      <c r="HYZ1099" s="10"/>
      <c r="HZA1099" s="10"/>
      <c r="HZB1099" s="10"/>
      <c r="HZC1099" s="10"/>
      <c r="HZD1099" s="10"/>
      <c r="HZE1099" s="10"/>
      <c r="HZF1099" s="10"/>
      <c r="HZG1099" s="10"/>
      <c r="HZH1099" s="10"/>
      <c r="HZI1099" s="10"/>
      <c r="HZJ1099" s="10"/>
      <c r="HZK1099" s="10"/>
      <c r="HZL1099" s="10"/>
      <c r="HZM1099" s="10"/>
      <c r="HZN1099" s="10"/>
      <c r="HZO1099" s="10"/>
      <c r="HZP1099" s="10"/>
      <c r="HZQ1099" s="10"/>
      <c r="HZR1099" s="10"/>
      <c r="HZS1099" s="10"/>
      <c r="HZT1099" s="10"/>
      <c r="HZU1099" s="10"/>
      <c r="HZV1099" s="10"/>
      <c r="HZW1099" s="10"/>
      <c r="HZX1099" s="10"/>
      <c r="HZY1099" s="10"/>
      <c r="HZZ1099" s="10"/>
      <c r="IAA1099" s="10"/>
      <c r="IAB1099" s="10"/>
      <c r="IAC1099" s="10"/>
      <c r="IAD1099" s="10"/>
      <c r="IAE1099" s="10"/>
      <c r="IAF1099" s="10"/>
      <c r="IAG1099" s="10"/>
      <c r="IAH1099" s="10"/>
      <c r="IAI1099" s="10"/>
      <c r="IAJ1099" s="10"/>
      <c r="IAK1099" s="10"/>
      <c r="IAL1099" s="10"/>
      <c r="IAM1099" s="10"/>
      <c r="IAN1099" s="10"/>
      <c r="IAO1099" s="10"/>
      <c r="IAP1099" s="10"/>
      <c r="IAQ1099" s="10"/>
      <c r="IAR1099" s="10"/>
      <c r="IAS1099" s="10"/>
      <c r="IAT1099" s="10"/>
      <c r="IAU1099" s="10"/>
      <c r="IAV1099" s="10"/>
      <c r="IAW1099" s="10"/>
      <c r="IAX1099" s="10"/>
      <c r="IAY1099" s="10"/>
      <c r="IAZ1099" s="10"/>
      <c r="IBA1099" s="10"/>
      <c r="IBB1099" s="10"/>
      <c r="IBC1099" s="10"/>
      <c r="IBD1099" s="10"/>
      <c r="IBE1099" s="10"/>
      <c r="IBF1099" s="10"/>
      <c r="IBG1099" s="10"/>
      <c r="IBH1099" s="10"/>
      <c r="IBI1099" s="10"/>
      <c r="IBJ1099" s="10"/>
      <c r="IBK1099" s="10"/>
      <c r="IBL1099" s="10"/>
      <c r="IBM1099" s="10"/>
      <c r="IBN1099" s="10"/>
      <c r="IBO1099" s="10"/>
      <c r="IBP1099" s="10"/>
      <c r="IBQ1099" s="10"/>
      <c r="IBR1099" s="10"/>
      <c r="IBS1099" s="10"/>
      <c r="IBT1099" s="10"/>
      <c r="IBU1099" s="10"/>
      <c r="IBV1099" s="10"/>
      <c r="IBW1099" s="10"/>
      <c r="IBX1099" s="10"/>
      <c r="IBY1099" s="10"/>
      <c r="IBZ1099" s="10"/>
      <c r="ICA1099" s="10"/>
      <c r="ICB1099" s="10"/>
      <c r="ICC1099" s="10"/>
      <c r="ICD1099" s="10"/>
      <c r="ICE1099" s="10"/>
      <c r="ICF1099" s="10"/>
      <c r="ICG1099" s="10"/>
      <c r="ICH1099" s="10"/>
      <c r="ICI1099" s="10"/>
      <c r="ICJ1099" s="10"/>
      <c r="ICK1099" s="10"/>
      <c r="ICL1099" s="10"/>
      <c r="ICM1099" s="10"/>
      <c r="ICN1099" s="10"/>
      <c r="ICO1099" s="10"/>
      <c r="ICP1099" s="10"/>
      <c r="ICQ1099" s="10"/>
      <c r="ICR1099" s="10"/>
      <c r="ICS1099" s="10"/>
      <c r="ICT1099" s="10"/>
      <c r="ICU1099" s="10"/>
      <c r="ICV1099" s="10"/>
      <c r="ICW1099" s="10"/>
      <c r="ICX1099" s="10"/>
      <c r="ICY1099" s="10"/>
      <c r="ICZ1099" s="10"/>
      <c r="IDA1099" s="10"/>
      <c r="IDB1099" s="10"/>
      <c r="IDC1099" s="10"/>
      <c r="IDD1099" s="10"/>
      <c r="IDE1099" s="10"/>
      <c r="IDF1099" s="10"/>
      <c r="IDG1099" s="10"/>
      <c r="IDH1099" s="10"/>
      <c r="IDI1099" s="10"/>
      <c r="IDJ1099" s="10"/>
      <c r="IDK1099" s="10"/>
      <c r="IDL1099" s="10"/>
      <c r="IDM1099" s="10"/>
      <c r="IDN1099" s="10"/>
      <c r="IDO1099" s="10"/>
      <c r="IDP1099" s="10"/>
      <c r="IDQ1099" s="10"/>
      <c r="IDR1099" s="10"/>
      <c r="IDS1099" s="10"/>
      <c r="IDT1099" s="10"/>
      <c r="IDU1099" s="10"/>
      <c r="IDV1099" s="10"/>
      <c r="IDW1099" s="10"/>
      <c r="IDX1099" s="10"/>
      <c r="IDY1099" s="10"/>
      <c r="IDZ1099" s="10"/>
      <c r="IEA1099" s="10"/>
      <c r="IEB1099" s="10"/>
      <c r="IEC1099" s="10"/>
      <c r="IED1099" s="10"/>
      <c r="IEE1099" s="10"/>
      <c r="IEF1099" s="10"/>
      <c r="IEG1099" s="10"/>
      <c r="IEH1099" s="10"/>
      <c r="IEI1099" s="10"/>
      <c r="IEJ1099" s="10"/>
      <c r="IEK1099" s="10"/>
      <c r="IEL1099" s="10"/>
      <c r="IEM1099" s="10"/>
      <c r="IEN1099" s="10"/>
      <c r="IEO1099" s="10"/>
      <c r="IEP1099" s="10"/>
      <c r="IEQ1099" s="10"/>
      <c r="IER1099" s="10"/>
      <c r="IES1099" s="10"/>
      <c r="IET1099" s="10"/>
      <c r="IEU1099" s="10"/>
      <c r="IEV1099" s="10"/>
      <c r="IEW1099" s="10"/>
      <c r="IEX1099" s="10"/>
      <c r="IEY1099" s="10"/>
      <c r="IEZ1099" s="10"/>
      <c r="IFA1099" s="10"/>
      <c r="IFB1099" s="10"/>
      <c r="IFC1099" s="10"/>
      <c r="IFD1099" s="10"/>
      <c r="IFE1099" s="10"/>
      <c r="IFF1099" s="10"/>
      <c r="IFG1099" s="10"/>
      <c r="IFH1099" s="10"/>
      <c r="IFI1099" s="10"/>
      <c r="IFJ1099" s="10"/>
      <c r="IFK1099" s="10"/>
      <c r="IFL1099" s="10"/>
      <c r="IFM1099" s="10"/>
      <c r="IFN1099" s="10"/>
      <c r="IFO1099" s="10"/>
      <c r="IFP1099" s="10"/>
      <c r="IFQ1099" s="10"/>
      <c r="IFR1099" s="10"/>
      <c r="IFS1099" s="10"/>
      <c r="IFT1099" s="10"/>
      <c r="IFU1099" s="10"/>
      <c r="IFV1099" s="10"/>
      <c r="IFW1099" s="10"/>
      <c r="IFX1099" s="10"/>
      <c r="IFY1099" s="10"/>
      <c r="IFZ1099" s="10"/>
      <c r="IGA1099" s="10"/>
      <c r="IGB1099" s="10"/>
      <c r="IGC1099" s="10"/>
      <c r="IGD1099" s="10"/>
      <c r="IGE1099" s="10"/>
      <c r="IGF1099" s="10"/>
      <c r="IGG1099" s="10"/>
      <c r="IGH1099" s="10"/>
      <c r="IGI1099" s="10"/>
      <c r="IGJ1099" s="10"/>
      <c r="IGK1099" s="10"/>
      <c r="IGL1099" s="10"/>
      <c r="IGM1099" s="10"/>
      <c r="IGN1099" s="10"/>
      <c r="IGO1099" s="10"/>
      <c r="IGP1099" s="10"/>
      <c r="IGQ1099" s="10"/>
      <c r="IGR1099" s="10"/>
      <c r="IGS1099" s="10"/>
      <c r="IGT1099" s="10"/>
      <c r="IGU1099" s="10"/>
      <c r="IGV1099" s="10"/>
      <c r="IGW1099" s="10"/>
      <c r="IGX1099" s="10"/>
      <c r="IGY1099" s="10"/>
      <c r="IGZ1099" s="10"/>
      <c r="IHA1099" s="10"/>
      <c r="IHB1099" s="10"/>
      <c r="IHC1099" s="10"/>
      <c r="IHD1099" s="10"/>
      <c r="IHE1099" s="10"/>
      <c r="IHF1099" s="10"/>
      <c r="IHG1099" s="10"/>
      <c r="IHH1099" s="10"/>
      <c r="IHI1099" s="10"/>
      <c r="IHJ1099" s="10"/>
      <c r="IHK1099" s="10"/>
      <c r="IHL1099" s="10"/>
      <c r="IHM1099" s="10"/>
      <c r="IHN1099" s="10"/>
      <c r="IHO1099" s="10"/>
      <c r="IHP1099" s="10"/>
      <c r="IHQ1099" s="10"/>
      <c r="IHR1099" s="10"/>
      <c r="IHS1099" s="10"/>
      <c r="IHT1099" s="10"/>
      <c r="IHU1099" s="10"/>
      <c r="IHV1099" s="10"/>
      <c r="IHW1099" s="10"/>
      <c r="IHX1099" s="10"/>
      <c r="IHY1099" s="10"/>
      <c r="IHZ1099" s="10"/>
      <c r="IIA1099" s="10"/>
      <c r="IIB1099" s="10"/>
      <c r="IIC1099" s="10"/>
      <c r="IID1099" s="10"/>
      <c r="IIE1099" s="10"/>
      <c r="IIF1099" s="10"/>
      <c r="IIG1099" s="10"/>
      <c r="IIH1099" s="10"/>
      <c r="III1099" s="10"/>
      <c r="IIJ1099" s="10"/>
      <c r="IIK1099" s="10"/>
      <c r="IIL1099" s="10"/>
      <c r="IIM1099" s="10"/>
      <c r="IIN1099" s="10"/>
      <c r="IIO1099" s="10"/>
      <c r="IIP1099" s="10"/>
      <c r="IIQ1099" s="10"/>
      <c r="IIR1099" s="10"/>
      <c r="IIS1099" s="10"/>
      <c r="IIT1099" s="10"/>
      <c r="IIU1099" s="10"/>
      <c r="IIV1099" s="10"/>
      <c r="IIW1099" s="10"/>
      <c r="IIX1099" s="10"/>
      <c r="IIY1099" s="10"/>
      <c r="IIZ1099" s="10"/>
      <c r="IJA1099" s="10"/>
      <c r="IJB1099" s="10"/>
      <c r="IJC1099" s="10"/>
      <c r="IJD1099" s="10"/>
      <c r="IJE1099" s="10"/>
      <c r="IJF1099" s="10"/>
      <c r="IJG1099" s="10"/>
      <c r="IJH1099" s="10"/>
      <c r="IJI1099" s="10"/>
      <c r="IJJ1099" s="10"/>
      <c r="IJK1099" s="10"/>
      <c r="IJL1099" s="10"/>
      <c r="IJM1099" s="10"/>
      <c r="IJN1099" s="10"/>
      <c r="IJO1099" s="10"/>
      <c r="IJP1099" s="10"/>
      <c r="IJQ1099" s="10"/>
      <c r="IJR1099" s="10"/>
      <c r="IJS1099" s="10"/>
      <c r="IJT1099" s="10"/>
      <c r="IJU1099" s="10"/>
      <c r="IJV1099" s="10"/>
      <c r="IJW1099" s="10"/>
      <c r="IJX1099" s="10"/>
      <c r="IJY1099" s="10"/>
      <c r="IJZ1099" s="10"/>
      <c r="IKA1099" s="10"/>
      <c r="IKB1099" s="10"/>
      <c r="IKC1099" s="10"/>
      <c r="IKD1099" s="10"/>
      <c r="IKE1099" s="10"/>
      <c r="IKF1099" s="10"/>
      <c r="IKG1099" s="10"/>
      <c r="IKH1099" s="10"/>
      <c r="IKI1099" s="10"/>
      <c r="IKJ1099" s="10"/>
      <c r="IKK1099" s="10"/>
      <c r="IKL1099" s="10"/>
      <c r="IKM1099" s="10"/>
      <c r="IKN1099" s="10"/>
      <c r="IKO1099" s="10"/>
      <c r="IKP1099" s="10"/>
      <c r="IKQ1099" s="10"/>
      <c r="IKR1099" s="10"/>
      <c r="IKS1099" s="10"/>
      <c r="IKT1099" s="10"/>
      <c r="IKU1099" s="10"/>
      <c r="IKV1099" s="10"/>
      <c r="IKW1099" s="10"/>
      <c r="IKX1099" s="10"/>
      <c r="IKY1099" s="10"/>
      <c r="IKZ1099" s="10"/>
      <c r="ILA1099" s="10"/>
      <c r="ILB1099" s="10"/>
      <c r="ILC1099" s="10"/>
      <c r="ILD1099" s="10"/>
      <c r="ILE1099" s="10"/>
      <c r="ILF1099" s="10"/>
      <c r="ILG1099" s="10"/>
      <c r="ILH1099" s="10"/>
      <c r="ILI1099" s="10"/>
      <c r="ILJ1099" s="10"/>
      <c r="ILK1099" s="10"/>
      <c r="ILL1099" s="10"/>
      <c r="ILM1099" s="10"/>
      <c r="ILN1099" s="10"/>
      <c r="ILO1099" s="10"/>
      <c r="ILP1099" s="10"/>
      <c r="ILQ1099" s="10"/>
      <c r="ILR1099" s="10"/>
      <c r="ILS1099" s="10"/>
      <c r="ILT1099" s="10"/>
      <c r="ILU1099" s="10"/>
      <c r="ILV1099" s="10"/>
      <c r="ILW1099" s="10"/>
      <c r="ILX1099" s="10"/>
      <c r="ILY1099" s="10"/>
      <c r="ILZ1099" s="10"/>
      <c r="IMA1099" s="10"/>
      <c r="IMB1099" s="10"/>
      <c r="IMC1099" s="10"/>
      <c r="IMD1099" s="10"/>
      <c r="IME1099" s="10"/>
      <c r="IMF1099" s="10"/>
      <c r="IMG1099" s="10"/>
      <c r="IMH1099" s="10"/>
      <c r="IMI1099" s="10"/>
      <c r="IMJ1099" s="10"/>
      <c r="IMK1099" s="10"/>
      <c r="IML1099" s="10"/>
      <c r="IMM1099" s="10"/>
      <c r="IMN1099" s="10"/>
      <c r="IMO1099" s="10"/>
      <c r="IMP1099" s="10"/>
      <c r="IMQ1099" s="10"/>
      <c r="IMR1099" s="10"/>
      <c r="IMS1099" s="10"/>
      <c r="IMT1099" s="10"/>
      <c r="IMU1099" s="10"/>
      <c r="IMV1099" s="10"/>
      <c r="IMW1099" s="10"/>
      <c r="IMX1099" s="10"/>
      <c r="IMY1099" s="10"/>
      <c r="IMZ1099" s="10"/>
      <c r="INA1099" s="10"/>
      <c r="INB1099" s="10"/>
      <c r="INC1099" s="10"/>
      <c r="IND1099" s="10"/>
      <c r="INE1099" s="10"/>
      <c r="INF1099" s="10"/>
      <c r="ING1099" s="10"/>
      <c r="INH1099" s="10"/>
      <c r="INI1099" s="10"/>
      <c r="INJ1099" s="10"/>
      <c r="INK1099" s="10"/>
      <c r="INL1099" s="10"/>
      <c r="INM1099" s="10"/>
      <c r="INN1099" s="10"/>
      <c r="INO1099" s="10"/>
      <c r="INP1099" s="10"/>
      <c r="INQ1099" s="10"/>
      <c r="INR1099" s="10"/>
      <c r="INS1099" s="10"/>
      <c r="INT1099" s="10"/>
      <c r="INU1099" s="10"/>
      <c r="INV1099" s="10"/>
      <c r="INW1099" s="10"/>
      <c r="INX1099" s="10"/>
      <c r="INY1099" s="10"/>
      <c r="INZ1099" s="10"/>
      <c r="IOA1099" s="10"/>
      <c r="IOB1099" s="10"/>
      <c r="IOC1099" s="10"/>
      <c r="IOD1099" s="10"/>
      <c r="IOE1099" s="10"/>
      <c r="IOF1099" s="10"/>
      <c r="IOG1099" s="10"/>
      <c r="IOH1099" s="10"/>
      <c r="IOI1099" s="10"/>
      <c r="IOJ1099" s="10"/>
      <c r="IOK1099" s="10"/>
      <c r="IOL1099" s="10"/>
      <c r="IOM1099" s="10"/>
      <c r="ION1099" s="10"/>
      <c r="IOO1099" s="10"/>
      <c r="IOP1099" s="10"/>
      <c r="IOQ1099" s="10"/>
      <c r="IOR1099" s="10"/>
      <c r="IOS1099" s="10"/>
      <c r="IOT1099" s="10"/>
      <c r="IOU1099" s="10"/>
      <c r="IOV1099" s="10"/>
      <c r="IOW1099" s="10"/>
      <c r="IOX1099" s="10"/>
      <c r="IOY1099" s="10"/>
      <c r="IOZ1099" s="10"/>
      <c r="IPA1099" s="10"/>
      <c r="IPB1099" s="10"/>
      <c r="IPC1099" s="10"/>
      <c r="IPD1099" s="10"/>
      <c r="IPE1099" s="10"/>
      <c r="IPF1099" s="10"/>
      <c r="IPG1099" s="10"/>
      <c r="IPH1099" s="10"/>
      <c r="IPI1099" s="10"/>
      <c r="IPJ1099" s="10"/>
      <c r="IPK1099" s="10"/>
      <c r="IPL1099" s="10"/>
      <c r="IPM1099" s="10"/>
      <c r="IPN1099" s="10"/>
      <c r="IPO1099" s="10"/>
      <c r="IPP1099" s="10"/>
      <c r="IPQ1099" s="10"/>
      <c r="IPR1099" s="10"/>
      <c r="IPS1099" s="10"/>
      <c r="IPT1099" s="10"/>
      <c r="IPU1099" s="10"/>
      <c r="IPV1099" s="10"/>
      <c r="IPW1099" s="10"/>
      <c r="IPX1099" s="10"/>
      <c r="IPY1099" s="10"/>
      <c r="IPZ1099" s="10"/>
      <c r="IQA1099" s="10"/>
      <c r="IQB1099" s="10"/>
      <c r="IQC1099" s="10"/>
      <c r="IQD1099" s="10"/>
      <c r="IQE1099" s="10"/>
      <c r="IQF1099" s="10"/>
      <c r="IQG1099" s="10"/>
      <c r="IQH1099" s="10"/>
      <c r="IQI1099" s="10"/>
      <c r="IQJ1099" s="10"/>
      <c r="IQK1099" s="10"/>
      <c r="IQL1099" s="10"/>
      <c r="IQM1099" s="10"/>
      <c r="IQN1099" s="10"/>
      <c r="IQO1099" s="10"/>
      <c r="IQP1099" s="10"/>
      <c r="IQQ1099" s="10"/>
      <c r="IQR1099" s="10"/>
      <c r="IQS1099" s="10"/>
      <c r="IQT1099" s="10"/>
      <c r="IQU1099" s="10"/>
      <c r="IQV1099" s="10"/>
      <c r="IQW1099" s="10"/>
      <c r="IQX1099" s="10"/>
      <c r="IQY1099" s="10"/>
      <c r="IQZ1099" s="10"/>
      <c r="IRA1099" s="10"/>
      <c r="IRB1099" s="10"/>
      <c r="IRC1099" s="10"/>
      <c r="IRD1099" s="10"/>
      <c r="IRE1099" s="10"/>
      <c r="IRF1099" s="10"/>
      <c r="IRG1099" s="10"/>
      <c r="IRH1099" s="10"/>
      <c r="IRI1099" s="10"/>
      <c r="IRJ1099" s="10"/>
      <c r="IRK1099" s="10"/>
      <c r="IRL1099" s="10"/>
      <c r="IRM1099" s="10"/>
      <c r="IRN1099" s="10"/>
      <c r="IRO1099" s="10"/>
      <c r="IRP1099" s="10"/>
      <c r="IRQ1099" s="10"/>
      <c r="IRR1099" s="10"/>
      <c r="IRS1099" s="10"/>
      <c r="IRT1099" s="10"/>
      <c r="IRU1099" s="10"/>
      <c r="IRV1099" s="10"/>
      <c r="IRW1099" s="10"/>
      <c r="IRX1099" s="10"/>
      <c r="IRY1099" s="10"/>
      <c r="IRZ1099" s="10"/>
      <c r="ISA1099" s="10"/>
      <c r="ISB1099" s="10"/>
      <c r="ISC1099" s="10"/>
      <c r="ISD1099" s="10"/>
      <c r="ISE1099" s="10"/>
      <c r="ISF1099" s="10"/>
      <c r="ISG1099" s="10"/>
      <c r="ISH1099" s="10"/>
      <c r="ISI1099" s="10"/>
      <c r="ISJ1099" s="10"/>
      <c r="ISK1099" s="10"/>
      <c r="ISL1099" s="10"/>
      <c r="ISM1099" s="10"/>
      <c r="ISN1099" s="10"/>
      <c r="ISO1099" s="10"/>
      <c r="ISP1099" s="10"/>
      <c r="ISQ1099" s="10"/>
      <c r="ISR1099" s="10"/>
      <c r="ISS1099" s="10"/>
      <c r="IST1099" s="10"/>
      <c r="ISU1099" s="10"/>
      <c r="ISV1099" s="10"/>
      <c r="ISW1099" s="10"/>
      <c r="ISX1099" s="10"/>
      <c r="ISY1099" s="10"/>
      <c r="ISZ1099" s="10"/>
      <c r="ITA1099" s="10"/>
      <c r="ITB1099" s="10"/>
      <c r="ITC1099" s="10"/>
      <c r="ITD1099" s="10"/>
      <c r="ITE1099" s="10"/>
      <c r="ITF1099" s="10"/>
      <c r="ITG1099" s="10"/>
      <c r="ITH1099" s="10"/>
      <c r="ITI1099" s="10"/>
      <c r="ITJ1099" s="10"/>
      <c r="ITK1099" s="10"/>
      <c r="ITL1099" s="10"/>
      <c r="ITM1099" s="10"/>
      <c r="ITN1099" s="10"/>
      <c r="ITO1099" s="10"/>
      <c r="ITP1099" s="10"/>
      <c r="ITQ1099" s="10"/>
      <c r="ITR1099" s="10"/>
      <c r="ITS1099" s="10"/>
      <c r="ITT1099" s="10"/>
      <c r="ITU1099" s="10"/>
      <c r="ITV1099" s="10"/>
      <c r="ITW1099" s="10"/>
      <c r="ITX1099" s="10"/>
      <c r="ITY1099" s="10"/>
      <c r="ITZ1099" s="10"/>
      <c r="IUA1099" s="10"/>
      <c r="IUB1099" s="10"/>
      <c r="IUC1099" s="10"/>
      <c r="IUD1099" s="10"/>
      <c r="IUE1099" s="10"/>
      <c r="IUF1099" s="10"/>
      <c r="IUG1099" s="10"/>
      <c r="IUH1099" s="10"/>
      <c r="IUI1099" s="10"/>
      <c r="IUJ1099" s="10"/>
      <c r="IUK1099" s="10"/>
      <c r="IUL1099" s="10"/>
      <c r="IUM1099" s="10"/>
      <c r="IUN1099" s="10"/>
      <c r="IUO1099" s="10"/>
      <c r="IUP1099" s="10"/>
      <c r="IUQ1099" s="10"/>
      <c r="IUR1099" s="10"/>
      <c r="IUS1099" s="10"/>
      <c r="IUT1099" s="10"/>
      <c r="IUU1099" s="10"/>
      <c r="IUV1099" s="10"/>
      <c r="IUW1099" s="10"/>
      <c r="IUX1099" s="10"/>
      <c r="IUY1099" s="10"/>
      <c r="IUZ1099" s="10"/>
      <c r="IVA1099" s="10"/>
      <c r="IVB1099" s="10"/>
      <c r="IVC1099" s="10"/>
      <c r="IVD1099" s="10"/>
      <c r="IVE1099" s="10"/>
      <c r="IVF1099" s="10"/>
      <c r="IVG1099" s="10"/>
      <c r="IVH1099" s="10"/>
      <c r="IVI1099" s="10"/>
      <c r="IVJ1099" s="10"/>
      <c r="IVK1099" s="10"/>
      <c r="IVL1099" s="10"/>
      <c r="IVM1099" s="10"/>
      <c r="IVN1099" s="10"/>
      <c r="IVO1099" s="10"/>
      <c r="IVP1099" s="10"/>
      <c r="IVQ1099" s="10"/>
      <c r="IVR1099" s="10"/>
      <c r="IVS1099" s="10"/>
      <c r="IVT1099" s="10"/>
      <c r="IVU1099" s="10"/>
      <c r="IVV1099" s="10"/>
      <c r="IVW1099" s="10"/>
      <c r="IVX1099" s="10"/>
      <c r="IVY1099" s="10"/>
      <c r="IVZ1099" s="10"/>
      <c r="IWA1099" s="10"/>
      <c r="IWB1099" s="10"/>
      <c r="IWC1099" s="10"/>
      <c r="IWD1099" s="10"/>
      <c r="IWE1099" s="10"/>
      <c r="IWF1099" s="10"/>
      <c r="IWG1099" s="10"/>
      <c r="IWH1099" s="10"/>
      <c r="IWI1099" s="10"/>
      <c r="IWJ1099" s="10"/>
      <c r="IWK1099" s="10"/>
      <c r="IWL1099" s="10"/>
      <c r="IWM1099" s="10"/>
      <c r="IWN1099" s="10"/>
      <c r="IWO1099" s="10"/>
      <c r="IWP1099" s="10"/>
      <c r="IWQ1099" s="10"/>
      <c r="IWR1099" s="10"/>
      <c r="IWS1099" s="10"/>
      <c r="IWT1099" s="10"/>
      <c r="IWU1099" s="10"/>
      <c r="IWV1099" s="10"/>
      <c r="IWW1099" s="10"/>
      <c r="IWX1099" s="10"/>
      <c r="IWY1099" s="10"/>
      <c r="IWZ1099" s="10"/>
      <c r="IXA1099" s="10"/>
      <c r="IXB1099" s="10"/>
      <c r="IXC1099" s="10"/>
      <c r="IXD1099" s="10"/>
      <c r="IXE1099" s="10"/>
      <c r="IXF1099" s="10"/>
      <c r="IXG1099" s="10"/>
      <c r="IXH1099" s="10"/>
      <c r="IXI1099" s="10"/>
      <c r="IXJ1099" s="10"/>
      <c r="IXK1099" s="10"/>
      <c r="IXL1099" s="10"/>
      <c r="IXM1099" s="10"/>
      <c r="IXN1099" s="10"/>
      <c r="IXO1099" s="10"/>
      <c r="IXP1099" s="10"/>
      <c r="IXQ1099" s="10"/>
      <c r="IXR1099" s="10"/>
      <c r="IXS1099" s="10"/>
      <c r="IXT1099" s="10"/>
      <c r="IXU1099" s="10"/>
      <c r="IXV1099" s="10"/>
      <c r="IXW1099" s="10"/>
      <c r="IXX1099" s="10"/>
      <c r="IXY1099" s="10"/>
      <c r="IXZ1099" s="10"/>
      <c r="IYA1099" s="10"/>
      <c r="IYB1099" s="10"/>
      <c r="IYC1099" s="10"/>
      <c r="IYD1099" s="10"/>
      <c r="IYE1099" s="10"/>
      <c r="IYF1099" s="10"/>
      <c r="IYG1099" s="10"/>
      <c r="IYH1099" s="10"/>
      <c r="IYI1099" s="10"/>
      <c r="IYJ1099" s="10"/>
      <c r="IYK1099" s="10"/>
      <c r="IYL1099" s="10"/>
      <c r="IYM1099" s="10"/>
      <c r="IYN1099" s="10"/>
      <c r="IYO1099" s="10"/>
      <c r="IYP1099" s="10"/>
      <c r="IYQ1099" s="10"/>
      <c r="IYR1099" s="10"/>
      <c r="IYS1099" s="10"/>
      <c r="IYT1099" s="10"/>
      <c r="IYU1099" s="10"/>
      <c r="IYV1099" s="10"/>
      <c r="IYW1099" s="10"/>
      <c r="IYX1099" s="10"/>
      <c r="IYY1099" s="10"/>
      <c r="IYZ1099" s="10"/>
      <c r="IZA1099" s="10"/>
      <c r="IZB1099" s="10"/>
      <c r="IZC1099" s="10"/>
      <c r="IZD1099" s="10"/>
      <c r="IZE1099" s="10"/>
      <c r="IZF1099" s="10"/>
      <c r="IZG1099" s="10"/>
      <c r="IZH1099" s="10"/>
      <c r="IZI1099" s="10"/>
      <c r="IZJ1099" s="10"/>
      <c r="IZK1099" s="10"/>
      <c r="IZL1099" s="10"/>
      <c r="IZM1099" s="10"/>
      <c r="IZN1099" s="10"/>
      <c r="IZO1099" s="10"/>
      <c r="IZP1099" s="10"/>
      <c r="IZQ1099" s="10"/>
      <c r="IZR1099" s="10"/>
      <c r="IZS1099" s="10"/>
      <c r="IZT1099" s="10"/>
      <c r="IZU1099" s="10"/>
      <c r="IZV1099" s="10"/>
      <c r="IZW1099" s="10"/>
      <c r="IZX1099" s="10"/>
      <c r="IZY1099" s="10"/>
      <c r="IZZ1099" s="10"/>
      <c r="JAA1099" s="10"/>
      <c r="JAB1099" s="10"/>
      <c r="JAC1099" s="10"/>
      <c r="JAD1099" s="10"/>
      <c r="JAE1099" s="10"/>
      <c r="JAF1099" s="10"/>
      <c r="JAG1099" s="10"/>
      <c r="JAH1099" s="10"/>
      <c r="JAI1099" s="10"/>
      <c r="JAJ1099" s="10"/>
      <c r="JAK1099" s="10"/>
      <c r="JAL1099" s="10"/>
      <c r="JAM1099" s="10"/>
      <c r="JAN1099" s="10"/>
      <c r="JAO1099" s="10"/>
      <c r="JAP1099" s="10"/>
      <c r="JAQ1099" s="10"/>
      <c r="JAR1099" s="10"/>
      <c r="JAS1099" s="10"/>
      <c r="JAT1099" s="10"/>
      <c r="JAU1099" s="10"/>
      <c r="JAV1099" s="10"/>
      <c r="JAW1099" s="10"/>
      <c r="JAX1099" s="10"/>
      <c r="JAY1099" s="10"/>
      <c r="JAZ1099" s="10"/>
      <c r="JBA1099" s="10"/>
      <c r="JBB1099" s="10"/>
      <c r="JBC1099" s="10"/>
      <c r="JBD1099" s="10"/>
      <c r="JBE1099" s="10"/>
      <c r="JBF1099" s="10"/>
      <c r="JBG1099" s="10"/>
      <c r="JBH1099" s="10"/>
      <c r="JBI1099" s="10"/>
      <c r="JBJ1099" s="10"/>
      <c r="JBK1099" s="10"/>
      <c r="JBL1099" s="10"/>
      <c r="JBM1099" s="10"/>
      <c r="JBN1099" s="10"/>
      <c r="JBO1099" s="10"/>
      <c r="JBP1099" s="10"/>
      <c r="JBQ1099" s="10"/>
      <c r="JBR1099" s="10"/>
      <c r="JBS1099" s="10"/>
      <c r="JBT1099" s="10"/>
      <c r="JBU1099" s="10"/>
      <c r="JBV1099" s="10"/>
      <c r="JBW1099" s="10"/>
      <c r="JBX1099" s="10"/>
      <c r="JBY1099" s="10"/>
      <c r="JBZ1099" s="10"/>
      <c r="JCA1099" s="10"/>
      <c r="JCB1099" s="10"/>
      <c r="JCC1099" s="10"/>
      <c r="JCD1099" s="10"/>
      <c r="JCE1099" s="10"/>
      <c r="JCF1099" s="10"/>
      <c r="JCG1099" s="10"/>
      <c r="JCH1099" s="10"/>
      <c r="JCI1099" s="10"/>
      <c r="JCJ1099" s="10"/>
      <c r="JCK1099" s="10"/>
      <c r="JCL1099" s="10"/>
      <c r="JCM1099" s="10"/>
      <c r="JCN1099" s="10"/>
      <c r="JCO1099" s="10"/>
      <c r="JCP1099" s="10"/>
      <c r="JCQ1099" s="10"/>
      <c r="JCR1099" s="10"/>
      <c r="JCS1099" s="10"/>
      <c r="JCT1099" s="10"/>
      <c r="JCU1099" s="10"/>
      <c r="JCV1099" s="10"/>
      <c r="JCW1099" s="10"/>
      <c r="JCX1099" s="10"/>
      <c r="JCY1099" s="10"/>
      <c r="JCZ1099" s="10"/>
      <c r="JDA1099" s="10"/>
      <c r="JDB1099" s="10"/>
      <c r="JDC1099" s="10"/>
      <c r="JDD1099" s="10"/>
      <c r="JDE1099" s="10"/>
      <c r="JDF1099" s="10"/>
      <c r="JDG1099" s="10"/>
      <c r="JDH1099" s="10"/>
      <c r="JDI1099" s="10"/>
      <c r="JDJ1099" s="10"/>
      <c r="JDK1099" s="10"/>
      <c r="JDL1099" s="10"/>
      <c r="JDM1099" s="10"/>
      <c r="JDN1099" s="10"/>
      <c r="JDO1099" s="10"/>
      <c r="JDP1099" s="10"/>
      <c r="JDQ1099" s="10"/>
      <c r="JDR1099" s="10"/>
      <c r="JDS1099" s="10"/>
      <c r="JDT1099" s="10"/>
      <c r="JDU1099" s="10"/>
      <c r="JDV1099" s="10"/>
      <c r="JDW1099" s="10"/>
      <c r="JDX1099" s="10"/>
      <c r="JDY1099" s="10"/>
      <c r="JDZ1099" s="10"/>
      <c r="JEA1099" s="10"/>
      <c r="JEB1099" s="10"/>
      <c r="JEC1099" s="10"/>
      <c r="JED1099" s="10"/>
      <c r="JEE1099" s="10"/>
      <c r="JEF1099" s="10"/>
      <c r="JEG1099" s="10"/>
      <c r="JEH1099" s="10"/>
      <c r="JEI1099" s="10"/>
      <c r="JEJ1099" s="10"/>
      <c r="JEK1099" s="10"/>
      <c r="JEL1099" s="10"/>
      <c r="JEM1099" s="10"/>
      <c r="JEN1099" s="10"/>
      <c r="JEO1099" s="10"/>
      <c r="JEP1099" s="10"/>
      <c r="JEQ1099" s="10"/>
      <c r="JER1099" s="10"/>
      <c r="JES1099" s="10"/>
      <c r="JET1099" s="10"/>
      <c r="JEU1099" s="10"/>
      <c r="JEV1099" s="10"/>
      <c r="JEW1099" s="10"/>
      <c r="JEX1099" s="10"/>
      <c r="JEY1099" s="10"/>
      <c r="JEZ1099" s="10"/>
      <c r="JFA1099" s="10"/>
      <c r="JFB1099" s="10"/>
      <c r="JFC1099" s="10"/>
      <c r="JFD1099" s="10"/>
      <c r="JFE1099" s="10"/>
      <c r="JFF1099" s="10"/>
      <c r="JFG1099" s="10"/>
      <c r="JFH1099" s="10"/>
      <c r="JFI1099" s="10"/>
      <c r="JFJ1099" s="10"/>
      <c r="JFK1099" s="10"/>
      <c r="JFL1099" s="10"/>
      <c r="JFM1099" s="10"/>
      <c r="JFN1099" s="10"/>
      <c r="JFO1099" s="10"/>
      <c r="JFP1099" s="10"/>
      <c r="JFQ1099" s="10"/>
      <c r="JFR1099" s="10"/>
      <c r="JFS1099" s="10"/>
      <c r="JFT1099" s="10"/>
      <c r="JFU1099" s="10"/>
      <c r="JFV1099" s="10"/>
      <c r="JFW1099" s="10"/>
      <c r="JFX1099" s="10"/>
      <c r="JFY1099" s="10"/>
      <c r="JFZ1099" s="10"/>
      <c r="JGA1099" s="10"/>
      <c r="JGB1099" s="10"/>
      <c r="JGC1099" s="10"/>
      <c r="JGD1099" s="10"/>
      <c r="JGE1099" s="10"/>
      <c r="JGF1099" s="10"/>
      <c r="JGG1099" s="10"/>
      <c r="JGH1099" s="10"/>
      <c r="JGI1099" s="10"/>
      <c r="JGJ1099" s="10"/>
      <c r="JGK1099" s="10"/>
      <c r="JGL1099" s="10"/>
      <c r="JGM1099" s="10"/>
      <c r="JGN1099" s="10"/>
      <c r="JGO1099" s="10"/>
      <c r="JGP1099" s="10"/>
      <c r="JGQ1099" s="10"/>
      <c r="JGR1099" s="10"/>
      <c r="JGS1099" s="10"/>
      <c r="JGT1099" s="10"/>
      <c r="JGU1099" s="10"/>
      <c r="JGV1099" s="10"/>
      <c r="JGW1099" s="10"/>
      <c r="JGX1099" s="10"/>
      <c r="JGY1099" s="10"/>
      <c r="JGZ1099" s="10"/>
      <c r="JHA1099" s="10"/>
      <c r="JHB1099" s="10"/>
      <c r="JHC1099" s="10"/>
      <c r="JHD1099" s="10"/>
      <c r="JHE1099" s="10"/>
      <c r="JHF1099" s="10"/>
      <c r="JHG1099" s="10"/>
      <c r="JHH1099" s="10"/>
      <c r="JHI1099" s="10"/>
      <c r="JHJ1099" s="10"/>
      <c r="JHK1099" s="10"/>
      <c r="JHL1099" s="10"/>
      <c r="JHM1099" s="10"/>
      <c r="JHN1099" s="10"/>
      <c r="JHO1099" s="10"/>
      <c r="JHP1099" s="10"/>
      <c r="JHQ1099" s="10"/>
      <c r="JHR1099" s="10"/>
      <c r="JHS1099" s="10"/>
      <c r="JHT1099" s="10"/>
      <c r="JHU1099" s="10"/>
      <c r="JHV1099" s="10"/>
      <c r="JHW1099" s="10"/>
      <c r="JHX1099" s="10"/>
      <c r="JHY1099" s="10"/>
      <c r="JHZ1099" s="10"/>
      <c r="JIA1099" s="10"/>
      <c r="JIB1099" s="10"/>
      <c r="JIC1099" s="10"/>
      <c r="JID1099" s="10"/>
      <c r="JIE1099" s="10"/>
      <c r="JIF1099" s="10"/>
      <c r="JIG1099" s="10"/>
      <c r="JIH1099" s="10"/>
      <c r="JII1099" s="10"/>
      <c r="JIJ1099" s="10"/>
      <c r="JIK1099" s="10"/>
      <c r="JIL1099" s="10"/>
      <c r="JIM1099" s="10"/>
      <c r="JIN1099" s="10"/>
      <c r="JIO1099" s="10"/>
      <c r="JIP1099" s="10"/>
      <c r="JIQ1099" s="10"/>
      <c r="JIR1099" s="10"/>
      <c r="JIS1099" s="10"/>
      <c r="JIT1099" s="10"/>
      <c r="JIU1099" s="10"/>
      <c r="JIV1099" s="10"/>
      <c r="JIW1099" s="10"/>
      <c r="JIX1099" s="10"/>
      <c r="JIY1099" s="10"/>
      <c r="JIZ1099" s="10"/>
      <c r="JJA1099" s="10"/>
      <c r="JJB1099" s="10"/>
      <c r="JJC1099" s="10"/>
      <c r="JJD1099" s="10"/>
      <c r="JJE1099" s="10"/>
      <c r="JJF1099" s="10"/>
      <c r="JJG1099" s="10"/>
      <c r="JJH1099" s="10"/>
      <c r="JJI1099" s="10"/>
      <c r="JJJ1099" s="10"/>
      <c r="JJK1099" s="10"/>
      <c r="JJL1099" s="10"/>
      <c r="JJM1099" s="10"/>
      <c r="JJN1099" s="10"/>
      <c r="JJO1099" s="10"/>
      <c r="JJP1099" s="10"/>
      <c r="JJQ1099" s="10"/>
      <c r="JJR1099" s="10"/>
      <c r="JJS1099" s="10"/>
      <c r="JJT1099" s="10"/>
      <c r="JJU1099" s="10"/>
      <c r="JJV1099" s="10"/>
      <c r="JJW1099" s="10"/>
      <c r="JJX1099" s="10"/>
      <c r="JJY1099" s="10"/>
      <c r="JJZ1099" s="10"/>
      <c r="JKA1099" s="10"/>
      <c r="JKB1099" s="10"/>
      <c r="JKC1099" s="10"/>
      <c r="JKD1099" s="10"/>
      <c r="JKE1099" s="10"/>
      <c r="JKF1099" s="10"/>
      <c r="JKG1099" s="10"/>
      <c r="JKH1099" s="10"/>
      <c r="JKI1099" s="10"/>
      <c r="JKJ1099" s="10"/>
      <c r="JKK1099" s="10"/>
      <c r="JKL1099" s="10"/>
      <c r="JKM1099" s="10"/>
      <c r="JKN1099" s="10"/>
      <c r="JKO1099" s="10"/>
      <c r="JKP1099" s="10"/>
      <c r="JKQ1099" s="10"/>
      <c r="JKR1099" s="10"/>
      <c r="JKS1099" s="10"/>
      <c r="JKT1099" s="10"/>
      <c r="JKU1099" s="10"/>
      <c r="JKV1099" s="10"/>
      <c r="JKW1099" s="10"/>
      <c r="JKX1099" s="10"/>
      <c r="JKY1099" s="10"/>
      <c r="JKZ1099" s="10"/>
      <c r="JLA1099" s="10"/>
      <c r="JLB1099" s="10"/>
      <c r="JLC1099" s="10"/>
      <c r="JLD1099" s="10"/>
      <c r="JLE1099" s="10"/>
      <c r="JLF1099" s="10"/>
      <c r="JLG1099" s="10"/>
      <c r="JLH1099" s="10"/>
      <c r="JLI1099" s="10"/>
      <c r="JLJ1099" s="10"/>
      <c r="JLK1099" s="10"/>
      <c r="JLL1099" s="10"/>
      <c r="JLM1099" s="10"/>
      <c r="JLN1099" s="10"/>
      <c r="JLO1099" s="10"/>
      <c r="JLP1099" s="10"/>
      <c r="JLQ1099" s="10"/>
      <c r="JLR1099" s="10"/>
      <c r="JLS1099" s="10"/>
      <c r="JLT1099" s="10"/>
      <c r="JLU1099" s="10"/>
      <c r="JLV1099" s="10"/>
      <c r="JLW1099" s="10"/>
      <c r="JLX1099" s="10"/>
      <c r="JLY1099" s="10"/>
      <c r="JLZ1099" s="10"/>
      <c r="JMA1099" s="10"/>
      <c r="JMB1099" s="10"/>
      <c r="JMC1099" s="10"/>
      <c r="JMD1099" s="10"/>
      <c r="JME1099" s="10"/>
      <c r="JMF1099" s="10"/>
      <c r="JMG1099" s="10"/>
      <c r="JMH1099" s="10"/>
      <c r="JMI1099" s="10"/>
      <c r="JMJ1099" s="10"/>
      <c r="JMK1099" s="10"/>
      <c r="JML1099" s="10"/>
      <c r="JMM1099" s="10"/>
      <c r="JMN1099" s="10"/>
      <c r="JMO1099" s="10"/>
      <c r="JMP1099" s="10"/>
      <c r="JMQ1099" s="10"/>
      <c r="JMR1099" s="10"/>
      <c r="JMS1099" s="10"/>
      <c r="JMT1099" s="10"/>
      <c r="JMU1099" s="10"/>
      <c r="JMV1099" s="10"/>
      <c r="JMW1099" s="10"/>
      <c r="JMX1099" s="10"/>
      <c r="JMY1099" s="10"/>
      <c r="JMZ1099" s="10"/>
      <c r="JNA1099" s="10"/>
      <c r="JNB1099" s="10"/>
      <c r="JNC1099" s="10"/>
      <c r="JND1099" s="10"/>
      <c r="JNE1099" s="10"/>
      <c r="JNF1099" s="10"/>
      <c r="JNG1099" s="10"/>
      <c r="JNH1099" s="10"/>
      <c r="JNI1099" s="10"/>
      <c r="JNJ1099" s="10"/>
      <c r="JNK1099" s="10"/>
      <c r="JNL1099" s="10"/>
      <c r="JNM1099" s="10"/>
      <c r="JNN1099" s="10"/>
      <c r="JNO1099" s="10"/>
      <c r="JNP1099" s="10"/>
      <c r="JNQ1099" s="10"/>
      <c r="JNR1099" s="10"/>
      <c r="JNS1099" s="10"/>
      <c r="JNT1099" s="10"/>
      <c r="JNU1099" s="10"/>
      <c r="JNV1099" s="10"/>
      <c r="JNW1099" s="10"/>
      <c r="JNX1099" s="10"/>
      <c r="JNY1099" s="10"/>
      <c r="JNZ1099" s="10"/>
      <c r="JOA1099" s="10"/>
      <c r="JOB1099" s="10"/>
      <c r="JOC1099" s="10"/>
      <c r="JOD1099" s="10"/>
      <c r="JOE1099" s="10"/>
      <c r="JOF1099" s="10"/>
      <c r="JOG1099" s="10"/>
      <c r="JOH1099" s="10"/>
      <c r="JOI1099" s="10"/>
      <c r="JOJ1099" s="10"/>
      <c r="JOK1099" s="10"/>
      <c r="JOL1099" s="10"/>
      <c r="JOM1099" s="10"/>
      <c r="JON1099" s="10"/>
      <c r="JOO1099" s="10"/>
      <c r="JOP1099" s="10"/>
      <c r="JOQ1099" s="10"/>
      <c r="JOR1099" s="10"/>
      <c r="JOS1099" s="10"/>
      <c r="JOT1099" s="10"/>
      <c r="JOU1099" s="10"/>
      <c r="JOV1099" s="10"/>
      <c r="JOW1099" s="10"/>
      <c r="JOX1099" s="10"/>
      <c r="JOY1099" s="10"/>
      <c r="JOZ1099" s="10"/>
      <c r="JPA1099" s="10"/>
      <c r="JPB1099" s="10"/>
      <c r="JPC1099" s="10"/>
      <c r="JPD1099" s="10"/>
      <c r="JPE1099" s="10"/>
      <c r="JPF1099" s="10"/>
      <c r="JPG1099" s="10"/>
      <c r="JPH1099" s="10"/>
      <c r="JPI1099" s="10"/>
      <c r="JPJ1099" s="10"/>
      <c r="JPK1099" s="10"/>
      <c r="JPL1099" s="10"/>
      <c r="JPM1099" s="10"/>
      <c r="JPN1099" s="10"/>
      <c r="JPO1099" s="10"/>
      <c r="JPP1099" s="10"/>
      <c r="JPQ1099" s="10"/>
      <c r="JPR1099" s="10"/>
      <c r="JPS1099" s="10"/>
      <c r="JPT1099" s="10"/>
      <c r="JPU1099" s="10"/>
      <c r="JPV1099" s="10"/>
      <c r="JPW1099" s="10"/>
      <c r="JPX1099" s="10"/>
      <c r="JPY1099" s="10"/>
      <c r="JPZ1099" s="10"/>
      <c r="JQA1099" s="10"/>
      <c r="JQB1099" s="10"/>
      <c r="JQC1099" s="10"/>
      <c r="JQD1099" s="10"/>
      <c r="JQE1099" s="10"/>
      <c r="JQF1099" s="10"/>
      <c r="JQG1099" s="10"/>
      <c r="JQH1099" s="10"/>
      <c r="JQI1099" s="10"/>
      <c r="JQJ1099" s="10"/>
      <c r="JQK1099" s="10"/>
      <c r="JQL1099" s="10"/>
      <c r="JQM1099" s="10"/>
      <c r="JQN1099" s="10"/>
      <c r="JQO1099" s="10"/>
      <c r="JQP1099" s="10"/>
      <c r="JQQ1099" s="10"/>
      <c r="JQR1099" s="10"/>
      <c r="JQS1099" s="10"/>
      <c r="JQT1099" s="10"/>
      <c r="JQU1099" s="10"/>
      <c r="JQV1099" s="10"/>
      <c r="JQW1099" s="10"/>
      <c r="JQX1099" s="10"/>
      <c r="JQY1099" s="10"/>
      <c r="JQZ1099" s="10"/>
      <c r="JRA1099" s="10"/>
      <c r="JRB1099" s="10"/>
      <c r="JRC1099" s="10"/>
      <c r="JRD1099" s="10"/>
      <c r="JRE1099" s="10"/>
      <c r="JRF1099" s="10"/>
      <c r="JRG1099" s="10"/>
      <c r="JRH1099" s="10"/>
      <c r="JRI1099" s="10"/>
      <c r="JRJ1099" s="10"/>
      <c r="JRK1099" s="10"/>
      <c r="JRL1099" s="10"/>
      <c r="JRM1099" s="10"/>
      <c r="JRN1099" s="10"/>
      <c r="JRO1099" s="10"/>
      <c r="JRP1099" s="10"/>
      <c r="JRQ1099" s="10"/>
      <c r="JRR1099" s="10"/>
      <c r="JRS1099" s="10"/>
      <c r="JRT1099" s="10"/>
      <c r="JRU1099" s="10"/>
      <c r="JRV1099" s="10"/>
      <c r="JRW1099" s="10"/>
      <c r="JRX1099" s="10"/>
      <c r="JRY1099" s="10"/>
      <c r="JRZ1099" s="10"/>
      <c r="JSA1099" s="10"/>
      <c r="JSB1099" s="10"/>
      <c r="JSC1099" s="10"/>
      <c r="JSD1099" s="10"/>
      <c r="JSE1099" s="10"/>
      <c r="JSF1099" s="10"/>
      <c r="JSG1099" s="10"/>
      <c r="JSH1099" s="10"/>
      <c r="JSI1099" s="10"/>
      <c r="JSJ1099" s="10"/>
      <c r="JSK1099" s="10"/>
      <c r="JSL1099" s="10"/>
      <c r="JSM1099" s="10"/>
      <c r="JSN1099" s="10"/>
      <c r="JSO1099" s="10"/>
      <c r="JSP1099" s="10"/>
      <c r="JSQ1099" s="10"/>
      <c r="JSR1099" s="10"/>
      <c r="JSS1099" s="10"/>
      <c r="JST1099" s="10"/>
      <c r="JSU1099" s="10"/>
      <c r="JSV1099" s="10"/>
      <c r="JSW1099" s="10"/>
      <c r="JSX1099" s="10"/>
      <c r="JSY1099" s="10"/>
      <c r="JSZ1099" s="10"/>
      <c r="JTA1099" s="10"/>
      <c r="JTB1099" s="10"/>
      <c r="JTC1099" s="10"/>
      <c r="JTD1099" s="10"/>
      <c r="JTE1099" s="10"/>
      <c r="JTF1099" s="10"/>
      <c r="JTG1099" s="10"/>
      <c r="JTH1099" s="10"/>
      <c r="JTI1099" s="10"/>
      <c r="JTJ1099" s="10"/>
      <c r="JTK1099" s="10"/>
      <c r="JTL1099" s="10"/>
      <c r="JTM1099" s="10"/>
      <c r="JTN1099" s="10"/>
      <c r="JTO1099" s="10"/>
      <c r="JTP1099" s="10"/>
      <c r="JTQ1099" s="10"/>
      <c r="JTR1099" s="10"/>
      <c r="JTS1099" s="10"/>
      <c r="JTT1099" s="10"/>
      <c r="JTU1099" s="10"/>
      <c r="JTV1099" s="10"/>
      <c r="JTW1099" s="10"/>
      <c r="JTX1099" s="10"/>
      <c r="JTY1099" s="10"/>
      <c r="JTZ1099" s="10"/>
      <c r="JUA1099" s="10"/>
      <c r="JUB1099" s="10"/>
      <c r="JUC1099" s="10"/>
      <c r="JUD1099" s="10"/>
      <c r="JUE1099" s="10"/>
      <c r="JUF1099" s="10"/>
      <c r="JUG1099" s="10"/>
      <c r="JUH1099" s="10"/>
      <c r="JUI1099" s="10"/>
      <c r="JUJ1099" s="10"/>
      <c r="JUK1099" s="10"/>
      <c r="JUL1099" s="10"/>
      <c r="JUM1099" s="10"/>
      <c r="JUN1099" s="10"/>
      <c r="JUO1099" s="10"/>
      <c r="JUP1099" s="10"/>
      <c r="JUQ1099" s="10"/>
      <c r="JUR1099" s="10"/>
      <c r="JUS1099" s="10"/>
      <c r="JUT1099" s="10"/>
      <c r="JUU1099" s="10"/>
      <c r="JUV1099" s="10"/>
      <c r="JUW1099" s="10"/>
      <c r="JUX1099" s="10"/>
      <c r="JUY1099" s="10"/>
      <c r="JUZ1099" s="10"/>
      <c r="JVA1099" s="10"/>
      <c r="JVB1099" s="10"/>
      <c r="JVC1099" s="10"/>
      <c r="JVD1099" s="10"/>
      <c r="JVE1099" s="10"/>
      <c r="JVF1099" s="10"/>
      <c r="JVG1099" s="10"/>
      <c r="JVH1099" s="10"/>
      <c r="JVI1099" s="10"/>
      <c r="JVJ1099" s="10"/>
      <c r="JVK1099" s="10"/>
      <c r="JVL1099" s="10"/>
      <c r="JVM1099" s="10"/>
      <c r="JVN1099" s="10"/>
      <c r="JVO1099" s="10"/>
      <c r="JVP1099" s="10"/>
      <c r="JVQ1099" s="10"/>
      <c r="JVR1099" s="10"/>
      <c r="JVS1099" s="10"/>
      <c r="JVT1099" s="10"/>
      <c r="JVU1099" s="10"/>
      <c r="JVV1099" s="10"/>
      <c r="JVW1099" s="10"/>
      <c r="JVX1099" s="10"/>
      <c r="JVY1099" s="10"/>
      <c r="JVZ1099" s="10"/>
      <c r="JWA1099" s="10"/>
      <c r="JWB1099" s="10"/>
      <c r="JWC1099" s="10"/>
      <c r="JWD1099" s="10"/>
      <c r="JWE1099" s="10"/>
      <c r="JWF1099" s="10"/>
      <c r="JWG1099" s="10"/>
      <c r="JWH1099" s="10"/>
      <c r="JWI1099" s="10"/>
      <c r="JWJ1099" s="10"/>
      <c r="JWK1099" s="10"/>
      <c r="JWL1099" s="10"/>
      <c r="JWM1099" s="10"/>
      <c r="JWN1099" s="10"/>
      <c r="JWO1099" s="10"/>
      <c r="JWP1099" s="10"/>
      <c r="JWQ1099" s="10"/>
      <c r="JWR1099" s="10"/>
      <c r="JWS1099" s="10"/>
      <c r="JWT1099" s="10"/>
      <c r="JWU1099" s="10"/>
      <c r="JWV1099" s="10"/>
      <c r="JWW1099" s="10"/>
      <c r="JWX1099" s="10"/>
      <c r="JWY1099" s="10"/>
      <c r="JWZ1099" s="10"/>
      <c r="JXA1099" s="10"/>
      <c r="JXB1099" s="10"/>
      <c r="JXC1099" s="10"/>
      <c r="JXD1099" s="10"/>
      <c r="JXE1099" s="10"/>
      <c r="JXF1099" s="10"/>
      <c r="JXG1099" s="10"/>
      <c r="JXH1099" s="10"/>
      <c r="JXI1099" s="10"/>
      <c r="JXJ1099" s="10"/>
      <c r="JXK1099" s="10"/>
      <c r="JXL1099" s="10"/>
      <c r="JXM1099" s="10"/>
      <c r="JXN1099" s="10"/>
      <c r="JXO1099" s="10"/>
      <c r="JXP1099" s="10"/>
      <c r="JXQ1099" s="10"/>
      <c r="JXR1099" s="10"/>
      <c r="JXS1099" s="10"/>
      <c r="JXT1099" s="10"/>
      <c r="JXU1099" s="10"/>
      <c r="JXV1099" s="10"/>
      <c r="JXW1099" s="10"/>
      <c r="JXX1099" s="10"/>
      <c r="JXY1099" s="10"/>
      <c r="JXZ1099" s="10"/>
      <c r="JYA1099" s="10"/>
      <c r="JYB1099" s="10"/>
      <c r="JYC1099" s="10"/>
      <c r="JYD1099" s="10"/>
      <c r="JYE1099" s="10"/>
      <c r="JYF1099" s="10"/>
      <c r="JYG1099" s="10"/>
      <c r="JYH1099" s="10"/>
      <c r="JYI1099" s="10"/>
      <c r="JYJ1099" s="10"/>
      <c r="JYK1099" s="10"/>
      <c r="JYL1099" s="10"/>
      <c r="JYM1099" s="10"/>
      <c r="JYN1099" s="10"/>
      <c r="JYO1099" s="10"/>
      <c r="JYP1099" s="10"/>
      <c r="JYQ1099" s="10"/>
      <c r="JYR1099" s="10"/>
      <c r="JYS1099" s="10"/>
      <c r="JYT1099" s="10"/>
      <c r="JYU1099" s="10"/>
      <c r="JYV1099" s="10"/>
      <c r="JYW1099" s="10"/>
      <c r="JYX1099" s="10"/>
      <c r="JYY1099" s="10"/>
      <c r="JYZ1099" s="10"/>
      <c r="JZA1099" s="10"/>
      <c r="JZB1099" s="10"/>
      <c r="JZC1099" s="10"/>
      <c r="JZD1099" s="10"/>
      <c r="JZE1099" s="10"/>
      <c r="JZF1099" s="10"/>
      <c r="JZG1099" s="10"/>
      <c r="JZH1099" s="10"/>
      <c r="JZI1099" s="10"/>
      <c r="JZJ1099" s="10"/>
      <c r="JZK1099" s="10"/>
      <c r="JZL1099" s="10"/>
      <c r="JZM1099" s="10"/>
      <c r="JZN1099" s="10"/>
      <c r="JZO1099" s="10"/>
      <c r="JZP1099" s="10"/>
      <c r="JZQ1099" s="10"/>
      <c r="JZR1099" s="10"/>
      <c r="JZS1099" s="10"/>
      <c r="JZT1099" s="10"/>
      <c r="JZU1099" s="10"/>
      <c r="JZV1099" s="10"/>
      <c r="JZW1099" s="10"/>
      <c r="JZX1099" s="10"/>
      <c r="JZY1099" s="10"/>
      <c r="JZZ1099" s="10"/>
      <c r="KAA1099" s="10"/>
      <c r="KAB1099" s="10"/>
      <c r="KAC1099" s="10"/>
      <c r="KAD1099" s="10"/>
      <c r="KAE1099" s="10"/>
      <c r="KAF1099" s="10"/>
      <c r="KAG1099" s="10"/>
      <c r="KAH1099" s="10"/>
      <c r="KAI1099" s="10"/>
      <c r="KAJ1099" s="10"/>
      <c r="KAK1099" s="10"/>
      <c r="KAL1099" s="10"/>
      <c r="KAM1099" s="10"/>
      <c r="KAN1099" s="10"/>
      <c r="KAO1099" s="10"/>
      <c r="KAP1099" s="10"/>
      <c r="KAQ1099" s="10"/>
      <c r="KAR1099" s="10"/>
      <c r="KAS1099" s="10"/>
      <c r="KAT1099" s="10"/>
      <c r="KAU1099" s="10"/>
      <c r="KAV1099" s="10"/>
      <c r="KAW1099" s="10"/>
      <c r="KAX1099" s="10"/>
      <c r="KAY1099" s="10"/>
      <c r="KAZ1099" s="10"/>
      <c r="KBA1099" s="10"/>
      <c r="KBB1099" s="10"/>
      <c r="KBC1099" s="10"/>
      <c r="KBD1099" s="10"/>
      <c r="KBE1099" s="10"/>
      <c r="KBF1099" s="10"/>
      <c r="KBG1099" s="10"/>
      <c r="KBH1099" s="10"/>
      <c r="KBI1099" s="10"/>
      <c r="KBJ1099" s="10"/>
      <c r="KBK1099" s="10"/>
      <c r="KBL1099" s="10"/>
      <c r="KBM1099" s="10"/>
      <c r="KBN1099" s="10"/>
      <c r="KBO1099" s="10"/>
      <c r="KBP1099" s="10"/>
      <c r="KBQ1099" s="10"/>
      <c r="KBR1099" s="10"/>
      <c r="KBS1099" s="10"/>
      <c r="KBT1099" s="10"/>
      <c r="KBU1099" s="10"/>
      <c r="KBV1099" s="10"/>
      <c r="KBW1099" s="10"/>
      <c r="KBX1099" s="10"/>
      <c r="KBY1099" s="10"/>
      <c r="KBZ1099" s="10"/>
      <c r="KCA1099" s="10"/>
      <c r="KCB1099" s="10"/>
      <c r="KCC1099" s="10"/>
      <c r="KCD1099" s="10"/>
      <c r="KCE1099" s="10"/>
      <c r="KCF1099" s="10"/>
      <c r="KCG1099" s="10"/>
      <c r="KCH1099" s="10"/>
      <c r="KCI1099" s="10"/>
      <c r="KCJ1099" s="10"/>
      <c r="KCK1099" s="10"/>
      <c r="KCL1099" s="10"/>
      <c r="KCM1099" s="10"/>
      <c r="KCN1099" s="10"/>
      <c r="KCO1099" s="10"/>
      <c r="KCP1099" s="10"/>
      <c r="KCQ1099" s="10"/>
      <c r="KCR1099" s="10"/>
      <c r="KCS1099" s="10"/>
      <c r="KCT1099" s="10"/>
      <c r="KCU1099" s="10"/>
      <c r="KCV1099" s="10"/>
      <c r="KCW1099" s="10"/>
      <c r="KCX1099" s="10"/>
      <c r="KCY1099" s="10"/>
      <c r="KCZ1099" s="10"/>
      <c r="KDA1099" s="10"/>
      <c r="KDB1099" s="10"/>
      <c r="KDC1099" s="10"/>
      <c r="KDD1099" s="10"/>
      <c r="KDE1099" s="10"/>
      <c r="KDF1099" s="10"/>
      <c r="KDG1099" s="10"/>
      <c r="KDH1099" s="10"/>
      <c r="KDI1099" s="10"/>
      <c r="KDJ1099" s="10"/>
      <c r="KDK1099" s="10"/>
      <c r="KDL1099" s="10"/>
      <c r="KDM1099" s="10"/>
      <c r="KDN1099" s="10"/>
      <c r="KDO1099" s="10"/>
      <c r="KDP1099" s="10"/>
      <c r="KDQ1099" s="10"/>
      <c r="KDR1099" s="10"/>
      <c r="KDS1099" s="10"/>
      <c r="KDT1099" s="10"/>
      <c r="KDU1099" s="10"/>
      <c r="KDV1099" s="10"/>
      <c r="KDW1099" s="10"/>
      <c r="KDX1099" s="10"/>
      <c r="KDY1099" s="10"/>
      <c r="KDZ1099" s="10"/>
      <c r="KEA1099" s="10"/>
      <c r="KEB1099" s="10"/>
      <c r="KEC1099" s="10"/>
      <c r="KED1099" s="10"/>
      <c r="KEE1099" s="10"/>
      <c r="KEF1099" s="10"/>
      <c r="KEG1099" s="10"/>
      <c r="KEH1099" s="10"/>
      <c r="KEI1099" s="10"/>
      <c r="KEJ1099" s="10"/>
      <c r="KEK1099" s="10"/>
      <c r="KEL1099" s="10"/>
      <c r="KEM1099" s="10"/>
      <c r="KEN1099" s="10"/>
      <c r="KEO1099" s="10"/>
      <c r="KEP1099" s="10"/>
      <c r="KEQ1099" s="10"/>
      <c r="KER1099" s="10"/>
      <c r="KES1099" s="10"/>
      <c r="KET1099" s="10"/>
      <c r="KEU1099" s="10"/>
      <c r="KEV1099" s="10"/>
      <c r="KEW1099" s="10"/>
      <c r="KEX1099" s="10"/>
      <c r="KEY1099" s="10"/>
      <c r="KEZ1099" s="10"/>
      <c r="KFA1099" s="10"/>
      <c r="KFB1099" s="10"/>
      <c r="KFC1099" s="10"/>
      <c r="KFD1099" s="10"/>
      <c r="KFE1099" s="10"/>
      <c r="KFF1099" s="10"/>
      <c r="KFG1099" s="10"/>
      <c r="KFH1099" s="10"/>
      <c r="KFI1099" s="10"/>
      <c r="KFJ1099" s="10"/>
      <c r="KFK1099" s="10"/>
      <c r="KFL1099" s="10"/>
      <c r="KFM1099" s="10"/>
      <c r="KFN1099" s="10"/>
      <c r="KFO1099" s="10"/>
      <c r="KFP1099" s="10"/>
      <c r="KFQ1099" s="10"/>
      <c r="KFR1099" s="10"/>
      <c r="KFS1099" s="10"/>
      <c r="KFT1099" s="10"/>
      <c r="KFU1099" s="10"/>
      <c r="KFV1099" s="10"/>
      <c r="KFW1099" s="10"/>
      <c r="KFX1099" s="10"/>
      <c r="KFY1099" s="10"/>
      <c r="KFZ1099" s="10"/>
      <c r="KGA1099" s="10"/>
      <c r="KGB1099" s="10"/>
      <c r="KGC1099" s="10"/>
      <c r="KGD1099" s="10"/>
      <c r="KGE1099" s="10"/>
      <c r="KGF1099" s="10"/>
      <c r="KGG1099" s="10"/>
      <c r="KGH1099" s="10"/>
      <c r="KGI1099" s="10"/>
      <c r="KGJ1099" s="10"/>
      <c r="KGK1099" s="10"/>
      <c r="KGL1099" s="10"/>
      <c r="KGM1099" s="10"/>
      <c r="KGN1099" s="10"/>
      <c r="KGO1099" s="10"/>
      <c r="KGP1099" s="10"/>
      <c r="KGQ1099" s="10"/>
      <c r="KGR1099" s="10"/>
      <c r="KGS1099" s="10"/>
      <c r="KGT1099" s="10"/>
      <c r="KGU1099" s="10"/>
      <c r="KGV1099" s="10"/>
      <c r="KGW1099" s="10"/>
      <c r="KGX1099" s="10"/>
      <c r="KGY1099" s="10"/>
      <c r="KGZ1099" s="10"/>
      <c r="KHA1099" s="10"/>
      <c r="KHB1099" s="10"/>
      <c r="KHC1099" s="10"/>
      <c r="KHD1099" s="10"/>
      <c r="KHE1099" s="10"/>
      <c r="KHF1099" s="10"/>
      <c r="KHG1099" s="10"/>
      <c r="KHH1099" s="10"/>
      <c r="KHI1099" s="10"/>
      <c r="KHJ1099" s="10"/>
      <c r="KHK1099" s="10"/>
      <c r="KHL1099" s="10"/>
      <c r="KHM1099" s="10"/>
      <c r="KHN1099" s="10"/>
      <c r="KHO1099" s="10"/>
      <c r="KHP1099" s="10"/>
      <c r="KHQ1099" s="10"/>
      <c r="KHR1099" s="10"/>
      <c r="KHS1099" s="10"/>
      <c r="KHT1099" s="10"/>
      <c r="KHU1099" s="10"/>
      <c r="KHV1099" s="10"/>
      <c r="KHW1099" s="10"/>
      <c r="KHX1099" s="10"/>
      <c r="KHY1099" s="10"/>
      <c r="KHZ1099" s="10"/>
      <c r="KIA1099" s="10"/>
      <c r="KIB1099" s="10"/>
      <c r="KIC1099" s="10"/>
      <c r="KID1099" s="10"/>
      <c r="KIE1099" s="10"/>
      <c r="KIF1099" s="10"/>
      <c r="KIG1099" s="10"/>
      <c r="KIH1099" s="10"/>
      <c r="KII1099" s="10"/>
      <c r="KIJ1099" s="10"/>
      <c r="KIK1099" s="10"/>
      <c r="KIL1099" s="10"/>
      <c r="KIM1099" s="10"/>
      <c r="KIN1099" s="10"/>
      <c r="KIO1099" s="10"/>
      <c r="KIP1099" s="10"/>
      <c r="KIQ1099" s="10"/>
      <c r="KIR1099" s="10"/>
      <c r="KIS1099" s="10"/>
      <c r="KIT1099" s="10"/>
      <c r="KIU1099" s="10"/>
      <c r="KIV1099" s="10"/>
      <c r="KIW1099" s="10"/>
      <c r="KIX1099" s="10"/>
      <c r="KIY1099" s="10"/>
      <c r="KIZ1099" s="10"/>
      <c r="KJA1099" s="10"/>
      <c r="KJB1099" s="10"/>
      <c r="KJC1099" s="10"/>
      <c r="KJD1099" s="10"/>
      <c r="KJE1099" s="10"/>
      <c r="KJF1099" s="10"/>
      <c r="KJG1099" s="10"/>
      <c r="KJH1099" s="10"/>
      <c r="KJI1099" s="10"/>
      <c r="KJJ1099" s="10"/>
      <c r="KJK1099" s="10"/>
      <c r="KJL1099" s="10"/>
      <c r="KJM1099" s="10"/>
      <c r="KJN1099" s="10"/>
      <c r="KJO1099" s="10"/>
      <c r="KJP1099" s="10"/>
      <c r="KJQ1099" s="10"/>
      <c r="KJR1099" s="10"/>
      <c r="KJS1099" s="10"/>
      <c r="KJT1099" s="10"/>
      <c r="KJU1099" s="10"/>
      <c r="KJV1099" s="10"/>
      <c r="KJW1099" s="10"/>
      <c r="KJX1099" s="10"/>
      <c r="KJY1099" s="10"/>
      <c r="KJZ1099" s="10"/>
      <c r="KKA1099" s="10"/>
      <c r="KKB1099" s="10"/>
      <c r="KKC1099" s="10"/>
      <c r="KKD1099" s="10"/>
      <c r="KKE1099" s="10"/>
      <c r="KKF1099" s="10"/>
      <c r="KKG1099" s="10"/>
      <c r="KKH1099" s="10"/>
      <c r="KKI1099" s="10"/>
      <c r="KKJ1099" s="10"/>
      <c r="KKK1099" s="10"/>
      <c r="KKL1099" s="10"/>
      <c r="KKM1099" s="10"/>
      <c r="KKN1099" s="10"/>
      <c r="KKO1099" s="10"/>
      <c r="KKP1099" s="10"/>
      <c r="KKQ1099" s="10"/>
      <c r="KKR1099" s="10"/>
      <c r="KKS1099" s="10"/>
      <c r="KKT1099" s="10"/>
      <c r="KKU1099" s="10"/>
      <c r="KKV1099" s="10"/>
      <c r="KKW1099" s="10"/>
      <c r="KKX1099" s="10"/>
      <c r="KKY1099" s="10"/>
      <c r="KKZ1099" s="10"/>
      <c r="KLA1099" s="10"/>
      <c r="KLB1099" s="10"/>
      <c r="KLC1099" s="10"/>
      <c r="KLD1099" s="10"/>
      <c r="KLE1099" s="10"/>
      <c r="KLF1099" s="10"/>
      <c r="KLG1099" s="10"/>
      <c r="KLH1099" s="10"/>
      <c r="KLI1099" s="10"/>
      <c r="KLJ1099" s="10"/>
      <c r="KLK1099" s="10"/>
      <c r="KLL1099" s="10"/>
      <c r="KLM1099" s="10"/>
      <c r="KLN1099" s="10"/>
      <c r="KLO1099" s="10"/>
      <c r="KLP1099" s="10"/>
      <c r="KLQ1099" s="10"/>
      <c r="KLR1099" s="10"/>
      <c r="KLS1099" s="10"/>
      <c r="KLT1099" s="10"/>
      <c r="KLU1099" s="10"/>
      <c r="KLV1099" s="10"/>
      <c r="KLW1099" s="10"/>
      <c r="KLX1099" s="10"/>
      <c r="KLY1099" s="10"/>
      <c r="KLZ1099" s="10"/>
      <c r="KMA1099" s="10"/>
      <c r="KMB1099" s="10"/>
      <c r="KMC1099" s="10"/>
      <c r="KMD1099" s="10"/>
      <c r="KME1099" s="10"/>
      <c r="KMF1099" s="10"/>
      <c r="KMG1099" s="10"/>
      <c r="KMH1099" s="10"/>
      <c r="KMI1099" s="10"/>
      <c r="KMJ1099" s="10"/>
      <c r="KMK1099" s="10"/>
      <c r="KML1099" s="10"/>
      <c r="KMM1099" s="10"/>
      <c r="KMN1099" s="10"/>
      <c r="KMO1099" s="10"/>
      <c r="KMP1099" s="10"/>
      <c r="KMQ1099" s="10"/>
      <c r="KMR1099" s="10"/>
      <c r="KMS1099" s="10"/>
      <c r="KMT1099" s="10"/>
      <c r="KMU1099" s="10"/>
      <c r="KMV1099" s="10"/>
      <c r="KMW1099" s="10"/>
      <c r="KMX1099" s="10"/>
      <c r="KMY1099" s="10"/>
      <c r="KMZ1099" s="10"/>
      <c r="KNA1099" s="10"/>
      <c r="KNB1099" s="10"/>
      <c r="KNC1099" s="10"/>
      <c r="KND1099" s="10"/>
      <c r="KNE1099" s="10"/>
      <c r="KNF1099" s="10"/>
      <c r="KNG1099" s="10"/>
      <c r="KNH1099" s="10"/>
      <c r="KNI1099" s="10"/>
      <c r="KNJ1099" s="10"/>
      <c r="KNK1099" s="10"/>
      <c r="KNL1099" s="10"/>
      <c r="KNM1099" s="10"/>
      <c r="KNN1099" s="10"/>
      <c r="KNO1099" s="10"/>
      <c r="KNP1099" s="10"/>
      <c r="KNQ1099" s="10"/>
      <c r="KNR1099" s="10"/>
      <c r="KNS1099" s="10"/>
      <c r="KNT1099" s="10"/>
      <c r="KNU1099" s="10"/>
      <c r="KNV1099" s="10"/>
      <c r="KNW1099" s="10"/>
      <c r="KNX1099" s="10"/>
      <c r="KNY1099" s="10"/>
      <c r="KNZ1099" s="10"/>
      <c r="KOA1099" s="10"/>
      <c r="KOB1099" s="10"/>
      <c r="KOC1099" s="10"/>
      <c r="KOD1099" s="10"/>
      <c r="KOE1099" s="10"/>
      <c r="KOF1099" s="10"/>
      <c r="KOG1099" s="10"/>
      <c r="KOH1099" s="10"/>
      <c r="KOI1099" s="10"/>
      <c r="KOJ1099" s="10"/>
      <c r="KOK1099" s="10"/>
      <c r="KOL1099" s="10"/>
      <c r="KOM1099" s="10"/>
      <c r="KON1099" s="10"/>
      <c r="KOO1099" s="10"/>
      <c r="KOP1099" s="10"/>
      <c r="KOQ1099" s="10"/>
      <c r="KOR1099" s="10"/>
      <c r="KOS1099" s="10"/>
      <c r="KOT1099" s="10"/>
      <c r="KOU1099" s="10"/>
      <c r="KOV1099" s="10"/>
      <c r="KOW1099" s="10"/>
      <c r="KOX1099" s="10"/>
      <c r="KOY1099" s="10"/>
      <c r="KOZ1099" s="10"/>
      <c r="KPA1099" s="10"/>
      <c r="KPB1099" s="10"/>
      <c r="KPC1099" s="10"/>
      <c r="KPD1099" s="10"/>
      <c r="KPE1099" s="10"/>
      <c r="KPF1099" s="10"/>
      <c r="KPG1099" s="10"/>
      <c r="KPH1099" s="10"/>
      <c r="KPI1099" s="10"/>
      <c r="KPJ1099" s="10"/>
      <c r="KPK1099" s="10"/>
      <c r="KPL1099" s="10"/>
      <c r="KPM1099" s="10"/>
      <c r="KPN1099" s="10"/>
      <c r="KPO1099" s="10"/>
      <c r="KPP1099" s="10"/>
      <c r="KPQ1099" s="10"/>
      <c r="KPR1099" s="10"/>
      <c r="KPS1099" s="10"/>
      <c r="KPT1099" s="10"/>
      <c r="KPU1099" s="10"/>
      <c r="KPV1099" s="10"/>
      <c r="KPW1099" s="10"/>
      <c r="KPX1099" s="10"/>
      <c r="KPY1099" s="10"/>
      <c r="KPZ1099" s="10"/>
      <c r="KQA1099" s="10"/>
      <c r="KQB1099" s="10"/>
      <c r="KQC1099" s="10"/>
      <c r="KQD1099" s="10"/>
      <c r="KQE1099" s="10"/>
      <c r="KQF1099" s="10"/>
      <c r="KQG1099" s="10"/>
      <c r="KQH1099" s="10"/>
      <c r="KQI1099" s="10"/>
      <c r="KQJ1099" s="10"/>
      <c r="KQK1099" s="10"/>
      <c r="KQL1099" s="10"/>
      <c r="KQM1099" s="10"/>
      <c r="KQN1099" s="10"/>
      <c r="KQO1099" s="10"/>
      <c r="KQP1099" s="10"/>
      <c r="KQQ1099" s="10"/>
      <c r="KQR1099" s="10"/>
      <c r="KQS1099" s="10"/>
      <c r="KQT1099" s="10"/>
      <c r="KQU1099" s="10"/>
      <c r="KQV1099" s="10"/>
      <c r="KQW1099" s="10"/>
      <c r="KQX1099" s="10"/>
      <c r="KQY1099" s="10"/>
      <c r="KQZ1099" s="10"/>
      <c r="KRA1099" s="10"/>
      <c r="KRB1099" s="10"/>
      <c r="KRC1099" s="10"/>
      <c r="KRD1099" s="10"/>
      <c r="KRE1099" s="10"/>
      <c r="KRF1099" s="10"/>
      <c r="KRG1099" s="10"/>
      <c r="KRH1099" s="10"/>
      <c r="KRI1099" s="10"/>
      <c r="KRJ1099" s="10"/>
      <c r="KRK1099" s="10"/>
      <c r="KRL1099" s="10"/>
      <c r="KRM1099" s="10"/>
      <c r="KRN1099" s="10"/>
      <c r="KRO1099" s="10"/>
      <c r="KRP1099" s="10"/>
      <c r="KRQ1099" s="10"/>
      <c r="KRR1099" s="10"/>
      <c r="KRS1099" s="10"/>
      <c r="KRT1099" s="10"/>
      <c r="KRU1099" s="10"/>
      <c r="KRV1099" s="10"/>
      <c r="KRW1099" s="10"/>
      <c r="KRX1099" s="10"/>
      <c r="KRY1099" s="10"/>
      <c r="KRZ1099" s="10"/>
      <c r="KSA1099" s="10"/>
      <c r="KSB1099" s="10"/>
      <c r="KSC1099" s="10"/>
      <c r="KSD1099" s="10"/>
      <c r="KSE1099" s="10"/>
      <c r="KSF1099" s="10"/>
      <c r="KSG1099" s="10"/>
      <c r="KSH1099" s="10"/>
      <c r="KSI1099" s="10"/>
      <c r="KSJ1099" s="10"/>
      <c r="KSK1099" s="10"/>
      <c r="KSL1099" s="10"/>
      <c r="KSM1099" s="10"/>
      <c r="KSN1099" s="10"/>
      <c r="KSO1099" s="10"/>
      <c r="KSP1099" s="10"/>
      <c r="KSQ1099" s="10"/>
      <c r="KSR1099" s="10"/>
      <c r="KSS1099" s="10"/>
      <c r="KST1099" s="10"/>
      <c r="KSU1099" s="10"/>
      <c r="KSV1099" s="10"/>
      <c r="KSW1099" s="10"/>
      <c r="KSX1099" s="10"/>
      <c r="KSY1099" s="10"/>
      <c r="KSZ1099" s="10"/>
      <c r="KTA1099" s="10"/>
      <c r="KTB1099" s="10"/>
      <c r="KTC1099" s="10"/>
      <c r="KTD1099" s="10"/>
      <c r="KTE1099" s="10"/>
      <c r="KTF1099" s="10"/>
      <c r="KTG1099" s="10"/>
      <c r="KTH1099" s="10"/>
      <c r="KTI1099" s="10"/>
      <c r="KTJ1099" s="10"/>
      <c r="KTK1099" s="10"/>
      <c r="KTL1099" s="10"/>
      <c r="KTM1099" s="10"/>
      <c r="KTN1099" s="10"/>
      <c r="KTO1099" s="10"/>
      <c r="KTP1099" s="10"/>
      <c r="KTQ1099" s="10"/>
      <c r="KTR1099" s="10"/>
      <c r="KTS1099" s="10"/>
      <c r="KTT1099" s="10"/>
      <c r="KTU1099" s="10"/>
      <c r="KTV1099" s="10"/>
      <c r="KTW1099" s="10"/>
      <c r="KTX1099" s="10"/>
      <c r="KTY1099" s="10"/>
      <c r="KTZ1099" s="10"/>
      <c r="KUA1099" s="10"/>
      <c r="KUB1099" s="10"/>
      <c r="KUC1099" s="10"/>
      <c r="KUD1099" s="10"/>
      <c r="KUE1099" s="10"/>
      <c r="KUF1099" s="10"/>
      <c r="KUG1099" s="10"/>
      <c r="KUH1099" s="10"/>
      <c r="KUI1099" s="10"/>
      <c r="KUJ1099" s="10"/>
      <c r="KUK1099" s="10"/>
      <c r="KUL1099" s="10"/>
      <c r="KUM1099" s="10"/>
      <c r="KUN1099" s="10"/>
      <c r="KUO1099" s="10"/>
      <c r="KUP1099" s="10"/>
      <c r="KUQ1099" s="10"/>
      <c r="KUR1099" s="10"/>
      <c r="KUS1099" s="10"/>
      <c r="KUT1099" s="10"/>
      <c r="KUU1099" s="10"/>
      <c r="KUV1099" s="10"/>
      <c r="KUW1099" s="10"/>
      <c r="KUX1099" s="10"/>
      <c r="KUY1099" s="10"/>
      <c r="KUZ1099" s="10"/>
      <c r="KVA1099" s="10"/>
      <c r="KVB1099" s="10"/>
      <c r="KVC1099" s="10"/>
      <c r="KVD1099" s="10"/>
      <c r="KVE1099" s="10"/>
      <c r="KVF1099" s="10"/>
      <c r="KVG1099" s="10"/>
      <c r="KVH1099" s="10"/>
      <c r="KVI1099" s="10"/>
      <c r="KVJ1099" s="10"/>
      <c r="KVK1099" s="10"/>
      <c r="KVL1099" s="10"/>
      <c r="KVM1099" s="10"/>
      <c r="KVN1099" s="10"/>
      <c r="KVO1099" s="10"/>
      <c r="KVP1099" s="10"/>
      <c r="KVQ1099" s="10"/>
      <c r="KVR1099" s="10"/>
      <c r="KVS1099" s="10"/>
      <c r="KVT1099" s="10"/>
      <c r="KVU1099" s="10"/>
      <c r="KVV1099" s="10"/>
      <c r="KVW1099" s="10"/>
      <c r="KVX1099" s="10"/>
      <c r="KVY1099" s="10"/>
      <c r="KVZ1099" s="10"/>
      <c r="KWA1099" s="10"/>
      <c r="KWB1099" s="10"/>
      <c r="KWC1099" s="10"/>
      <c r="KWD1099" s="10"/>
      <c r="KWE1099" s="10"/>
      <c r="KWF1099" s="10"/>
      <c r="KWG1099" s="10"/>
      <c r="KWH1099" s="10"/>
      <c r="KWI1099" s="10"/>
      <c r="KWJ1099" s="10"/>
      <c r="KWK1099" s="10"/>
      <c r="KWL1099" s="10"/>
      <c r="KWM1099" s="10"/>
      <c r="KWN1099" s="10"/>
      <c r="KWO1099" s="10"/>
      <c r="KWP1099" s="10"/>
      <c r="KWQ1099" s="10"/>
      <c r="KWR1099" s="10"/>
      <c r="KWS1099" s="10"/>
      <c r="KWT1099" s="10"/>
      <c r="KWU1099" s="10"/>
      <c r="KWV1099" s="10"/>
      <c r="KWW1099" s="10"/>
      <c r="KWX1099" s="10"/>
      <c r="KWY1099" s="10"/>
      <c r="KWZ1099" s="10"/>
      <c r="KXA1099" s="10"/>
      <c r="KXB1099" s="10"/>
      <c r="KXC1099" s="10"/>
      <c r="KXD1099" s="10"/>
      <c r="KXE1099" s="10"/>
      <c r="KXF1099" s="10"/>
      <c r="KXG1099" s="10"/>
      <c r="KXH1099" s="10"/>
      <c r="KXI1099" s="10"/>
      <c r="KXJ1099" s="10"/>
      <c r="KXK1099" s="10"/>
      <c r="KXL1099" s="10"/>
      <c r="KXM1099" s="10"/>
      <c r="KXN1099" s="10"/>
      <c r="KXO1099" s="10"/>
      <c r="KXP1099" s="10"/>
      <c r="KXQ1099" s="10"/>
      <c r="KXR1099" s="10"/>
      <c r="KXS1099" s="10"/>
      <c r="KXT1099" s="10"/>
      <c r="KXU1099" s="10"/>
      <c r="KXV1099" s="10"/>
      <c r="KXW1099" s="10"/>
      <c r="KXX1099" s="10"/>
      <c r="KXY1099" s="10"/>
      <c r="KXZ1099" s="10"/>
      <c r="KYA1099" s="10"/>
      <c r="KYB1099" s="10"/>
      <c r="KYC1099" s="10"/>
      <c r="KYD1099" s="10"/>
      <c r="KYE1099" s="10"/>
      <c r="KYF1099" s="10"/>
      <c r="KYG1099" s="10"/>
      <c r="KYH1099" s="10"/>
      <c r="KYI1099" s="10"/>
      <c r="KYJ1099" s="10"/>
      <c r="KYK1099" s="10"/>
      <c r="KYL1099" s="10"/>
      <c r="KYM1099" s="10"/>
      <c r="KYN1099" s="10"/>
      <c r="KYO1099" s="10"/>
      <c r="KYP1099" s="10"/>
      <c r="KYQ1099" s="10"/>
      <c r="KYR1099" s="10"/>
      <c r="KYS1099" s="10"/>
      <c r="KYT1099" s="10"/>
      <c r="KYU1099" s="10"/>
      <c r="KYV1099" s="10"/>
      <c r="KYW1099" s="10"/>
      <c r="KYX1099" s="10"/>
      <c r="KYY1099" s="10"/>
      <c r="KYZ1099" s="10"/>
      <c r="KZA1099" s="10"/>
      <c r="KZB1099" s="10"/>
      <c r="KZC1099" s="10"/>
      <c r="KZD1099" s="10"/>
      <c r="KZE1099" s="10"/>
      <c r="KZF1099" s="10"/>
      <c r="KZG1099" s="10"/>
      <c r="KZH1099" s="10"/>
      <c r="KZI1099" s="10"/>
      <c r="KZJ1099" s="10"/>
      <c r="KZK1099" s="10"/>
      <c r="KZL1099" s="10"/>
      <c r="KZM1099" s="10"/>
      <c r="KZN1099" s="10"/>
      <c r="KZO1099" s="10"/>
      <c r="KZP1099" s="10"/>
      <c r="KZQ1099" s="10"/>
      <c r="KZR1099" s="10"/>
      <c r="KZS1099" s="10"/>
      <c r="KZT1099" s="10"/>
      <c r="KZU1099" s="10"/>
      <c r="KZV1099" s="10"/>
      <c r="KZW1099" s="10"/>
      <c r="KZX1099" s="10"/>
      <c r="KZY1099" s="10"/>
      <c r="KZZ1099" s="10"/>
      <c r="LAA1099" s="10"/>
      <c r="LAB1099" s="10"/>
      <c r="LAC1099" s="10"/>
      <c r="LAD1099" s="10"/>
      <c r="LAE1099" s="10"/>
      <c r="LAF1099" s="10"/>
      <c r="LAG1099" s="10"/>
      <c r="LAH1099" s="10"/>
      <c r="LAI1099" s="10"/>
      <c r="LAJ1099" s="10"/>
      <c r="LAK1099" s="10"/>
      <c r="LAL1099" s="10"/>
      <c r="LAM1099" s="10"/>
      <c r="LAN1099" s="10"/>
      <c r="LAO1099" s="10"/>
      <c r="LAP1099" s="10"/>
      <c r="LAQ1099" s="10"/>
      <c r="LAR1099" s="10"/>
      <c r="LAS1099" s="10"/>
      <c r="LAT1099" s="10"/>
      <c r="LAU1099" s="10"/>
      <c r="LAV1099" s="10"/>
      <c r="LAW1099" s="10"/>
      <c r="LAX1099" s="10"/>
      <c r="LAY1099" s="10"/>
      <c r="LAZ1099" s="10"/>
      <c r="LBA1099" s="10"/>
      <c r="LBB1099" s="10"/>
      <c r="LBC1099" s="10"/>
      <c r="LBD1099" s="10"/>
      <c r="LBE1099" s="10"/>
      <c r="LBF1099" s="10"/>
      <c r="LBG1099" s="10"/>
      <c r="LBH1099" s="10"/>
      <c r="LBI1099" s="10"/>
      <c r="LBJ1099" s="10"/>
      <c r="LBK1099" s="10"/>
      <c r="LBL1099" s="10"/>
      <c r="LBM1099" s="10"/>
      <c r="LBN1099" s="10"/>
      <c r="LBO1099" s="10"/>
      <c r="LBP1099" s="10"/>
      <c r="LBQ1099" s="10"/>
      <c r="LBR1099" s="10"/>
      <c r="LBS1099" s="10"/>
      <c r="LBT1099" s="10"/>
      <c r="LBU1099" s="10"/>
      <c r="LBV1099" s="10"/>
      <c r="LBW1099" s="10"/>
      <c r="LBX1099" s="10"/>
      <c r="LBY1099" s="10"/>
      <c r="LBZ1099" s="10"/>
      <c r="LCA1099" s="10"/>
      <c r="LCB1099" s="10"/>
      <c r="LCC1099" s="10"/>
      <c r="LCD1099" s="10"/>
      <c r="LCE1099" s="10"/>
      <c r="LCF1099" s="10"/>
      <c r="LCG1099" s="10"/>
      <c r="LCH1099" s="10"/>
      <c r="LCI1099" s="10"/>
      <c r="LCJ1099" s="10"/>
      <c r="LCK1099" s="10"/>
      <c r="LCL1099" s="10"/>
      <c r="LCM1099" s="10"/>
      <c r="LCN1099" s="10"/>
      <c r="LCO1099" s="10"/>
      <c r="LCP1099" s="10"/>
      <c r="LCQ1099" s="10"/>
      <c r="LCR1099" s="10"/>
      <c r="LCS1099" s="10"/>
      <c r="LCT1099" s="10"/>
      <c r="LCU1099" s="10"/>
      <c r="LCV1099" s="10"/>
      <c r="LCW1099" s="10"/>
      <c r="LCX1099" s="10"/>
      <c r="LCY1099" s="10"/>
      <c r="LCZ1099" s="10"/>
      <c r="LDA1099" s="10"/>
      <c r="LDB1099" s="10"/>
      <c r="LDC1099" s="10"/>
      <c r="LDD1099" s="10"/>
      <c r="LDE1099" s="10"/>
      <c r="LDF1099" s="10"/>
      <c r="LDG1099" s="10"/>
      <c r="LDH1099" s="10"/>
      <c r="LDI1099" s="10"/>
      <c r="LDJ1099" s="10"/>
      <c r="LDK1099" s="10"/>
      <c r="LDL1099" s="10"/>
      <c r="LDM1099" s="10"/>
      <c r="LDN1099" s="10"/>
      <c r="LDO1099" s="10"/>
      <c r="LDP1099" s="10"/>
      <c r="LDQ1099" s="10"/>
      <c r="LDR1099" s="10"/>
      <c r="LDS1099" s="10"/>
      <c r="LDT1099" s="10"/>
      <c r="LDU1099" s="10"/>
      <c r="LDV1099" s="10"/>
      <c r="LDW1099" s="10"/>
      <c r="LDX1099" s="10"/>
      <c r="LDY1099" s="10"/>
      <c r="LDZ1099" s="10"/>
      <c r="LEA1099" s="10"/>
      <c r="LEB1099" s="10"/>
      <c r="LEC1099" s="10"/>
      <c r="LED1099" s="10"/>
      <c r="LEE1099" s="10"/>
      <c r="LEF1099" s="10"/>
      <c r="LEG1099" s="10"/>
      <c r="LEH1099" s="10"/>
      <c r="LEI1099" s="10"/>
      <c r="LEJ1099" s="10"/>
      <c r="LEK1099" s="10"/>
      <c r="LEL1099" s="10"/>
      <c r="LEM1099" s="10"/>
      <c r="LEN1099" s="10"/>
      <c r="LEO1099" s="10"/>
      <c r="LEP1099" s="10"/>
      <c r="LEQ1099" s="10"/>
      <c r="LER1099" s="10"/>
      <c r="LES1099" s="10"/>
      <c r="LET1099" s="10"/>
      <c r="LEU1099" s="10"/>
      <c r="LEV1099" s="10"/>
      <c r="LEW1099" s="10"/>
      <c r="LEX1099" s="10"/>
      <c r="LEY1099" s="10"/>
      <c r="LEZ1099" s="10"/>
      <c r="LFA1099" s="10"/>
      <c r="LFB1099" s="10"/>
      <c r="LFC1099" s="10"/>
      <c r="LFD1099" s="10"/>
      <c r="LFE1099" s="10"/>
      <c r="LFF1099" s="10"/>
      <c r="LFG1099" s="10"/>
      <c r="LFH1099" s="10"/>
      <c r="LFI1099" s="10"/>
      <c r="LFJ1099" s="10"/>
      <c r="LFK1099" s="10"/>
      <c r="LFL1099" s="10"/>
      <c r="LFM1099" s="10"/>
      <c r="LFN1099" s="10"/>
      <c r="LFO1099" s="10"/>
      <c r="LFP1099" s="10"/>
      <c r="LFQ1099" s="10"/>
      <c r="LFR1099" s="10"/>
      <c r="LFS1099" s="10"/>
      <c r="LFT1099" s="10"/>
      <c r="LFU1099" s="10"/>
      <c r="LFV1099" s="10"/>
      <c r="LFW1099" s="10"/>
      <c r="LFX1099" s="10"/>
      <c r="LFY1099" s="10"/>
      <c r="LFZ1099" s="10"/>
      <c r="LGA1099" s="10"/>
      <c r="LGB1099" s="10"/>
      <c r="LGC1099" s="10"/>
      <c r="LGD1099" s="10"/>
      <c r="LGE1099" s="10"/>
      <c r="LGF1099" s="10"/>
      <c r="LGG1099" s="10"/>
      <c r="LGH1099" s="10"/>
      <c r="LGI1099" s="10"/>
      <c r="LGJ1099" s="10"/>
      <c r="LGK1099" s="10"/>
      <c r="LGL1099" s="10"/>
      <c r="LGM1099" s="10"/>
      <c r="LGN1099" s="10"/>
      <c r="LGO1099" s="10"/>
      <c r="LGP1099" s="10"/>
      <c r="LGQ1099" s="10"/>
      <c r="LGR1099" s="10"/>
      <c r="LGS1099" s="10"/>
      <c r="LGT1099" s="10"/>
      <c r="LGU1099" s="10"/>
      <c r="LGV1099" s="10"/>
      <c r="LGW1099" s="10"/>
      <c r="LGX1099" s="10"/>
      <c r="LGY1099" s="10"/>
      <c r="LGZ1099" s="10"/>
      <c r="LHA1099" s="10"/>
      <c r="LHB1099" s="10"/>
      <c r="LHC1099" s="10"/>
      <c r="LHD1099" s="10"/>
      <c r="LHE1099" s="10"/>
      <c r="LHF1099" s="10"/>
      <c r="LHG1099" s="10"/>
      <c r="LHH1099" s="10"/>
      <c r="LHI1099" s="10"/>
      <c r="LHJ1099" s="10"/>
      <c r="LHK1099" s="10"/>
      <c r="LHL1099" s="10"/>
      <c r="LHM1099" s="10"/>
      <c r="LHN1099" s="10"/>
      <c r="LHO1099" s="10"/>
      <c r="LHP1099" s="10"/>
      <c r="LHQ1099" s="10"/>
      <c r="LHR1099" s="10"/>
      <c r="LHS1099" s="10"/>
      <c r="LHT1099" s="10"/>
      <c r="LHU1099" s="10"/>
      <c r="LHV1099" s="10"/>
      <c r="LHW1099" s="10"/>
      <c r="LHX1099" s="10"/>
      <c r="LHY1099" s="10"/>
      <c r="LHZ1099" s="10"/>
      <c r="LIA1099" s="10"/>
      <c r="LIB1099" s="10"/>
      <c r="LIC1099" s="10"/>
      <c r="LID1099" s="10"/>
      <c r="LIE1099" s="10"/>
      <c r="LIF1099" s="10"/>
      <c r="LIG1099" s="10"/>
      <c r="LIH1099" s="10"/>
      <c r="LII1099" s="10"/>
      <c r="LIJ1099" s="10"/>
      <c r="LIK1099" s="10"/>
      <c r="LIL1099" s="10"/>
      <c r="LIM1099" s="10"/>
      <c r="LIN1099" s="10"/>
      <c r="LIO1099" s="10"/>
      <c r="LIP1099" s="10"/>
      <c r="LIQ1099" s="10"/>
      <c r="LIR1099" s="10"/>
      <c r="LIS1099" s="10"/>
      <c r="LIT1099" s="10"/>
      <c r="LIU1099" s="10"/>
      <c r="LIV1099" s="10"/>
      <c r="LIW1099" s="10"/>
      <c r="LIX1099" s="10"/>
      <c r="LIY1099" s="10"/>
      <c r="LIZ1099" s="10"/>
      <c r="LJA1099" s="10"/>
      <c r="LJB1099" s="10"/>
      <c r="LJC1099" s="10"/>
      <c r="LJD1099" s="10"/>
      <c r="LJE1099" s="10"/>
      <c r="LJF1099" s="10"/>
      <c r="LJG1099" s="10"/>
      <c r="LJH1099" s="10"/>
      <c r="LJI1099" s="10"/>
      <c r="LJJ1099" s="10"/>
      <c r="LJK1099" s="10"/>
      <c r="LJL1099" s="10"/>
      <c r="LJM1099" s="10"/>
      <c r="LJN1099" s="10"/>
      <c r="LJO1099" s="10"/>
      <c r="LJP1099" s="10"/>
      <c r="LJQ1099" s="10"/>
      <c r="LJR1099" s="10"/>
      <c r="LJS1099" s="10"/>
      <c r="LJT1099" s="10"/>
      <c r="LJU1099" s="10"/>
      <c r="LJV1099" s="10"/>
      <c r="LJW1099" s="10"/>
      <c r="LJX1099" s="10"/>
      <c r="LJY1099" s="10"/>
      <c r="LJZ1099" s="10"/>
      <c r="LKA1099" s="10"/>
      <c r="LKB1099" s="10"/>
      <c r="LKC1099" s="10"/>
      <c r="LKD1099" s="10"/>
      <c r="LKE1099" s="10"/>
      <c r="LKF1099" s="10"/>
      <c r="LKG1099" s="10"/>
      <c r="LKH1099" s="10"/>
      <c r="LKI1099" s="10"/>
      <c r="LKJ1099" s="10"/>
      <c r="LKK1099" s="10"/>
      <c r="LKL1099" s="10"/>
      <c r="LKM1099" s="10"/>
      <c r="LKN1099" s="10"/>
      <c r="LKO1099" s="10"/>
      <c r="LKP1099" s="10"/>
      <c r="LKQ1099" s="10"/>
      <c r="LKR1099" s="10"/>
      <c r="LKS1099" s="10"/>
      <c r="LKT1099" s="10"/>
      <c r="LKU1099" s="10"/>
      <c r="LKV1099" s="10"/>
      <c r="LKW1099" s="10"/>
      <c r="LKX1099" s="10"/>
      <c r="LKY1099" s="10"/>
      <c r="LKZ1099" s="10"/>
      <c r="LLA1099" s="10"/>
      <c r="LLB1099" s="10"/>
      <c r="LLC1099" s="10"/>
      <c r="LLD1099" s="10"/>
      <c r="LLE1099" s="10"/>
      <c r="LLF1099" s="10"/>
      <c r="LLG1099" s="10"/>
      <c r="LLH1099" s="10"/>
      <c r="LLI1099" s="10"/>
      <c r="LLJ1099" s="10"/>
      <c r="LLK1099" s="10"/>
      <c r="LLL1099" s="10"/>
      <c r="LLM1099" s="10"/>
      <c r="LLN1099" s="10"/>
      <c r="LLO1099" s="10"/>
      <c r="LLP1099" s="10"/>
      <c r="LLQ1099" s="10"/>
      <c r="LLR1099" s="10"/>
      <c r="LLS1099" s="10"/>
      <c r="LLT1099" s="10"/>
      <c r="LLU1099" s="10"/>
      <c r="LLV1099" s="10"/>
      <c r="LLW1099" s="10"/>
      <c r="LLX1099" s="10"/>
      <c r="LLY1099" s="10"/>
      <c r="LLZ1099" s="10"/>
      <c r="LMA1099" s="10"/>
      <c r="LMB1099" s="10"/>
      <c r="LMC1099" s="10"/>
      <c r="LMD1099" s="10"/>
      <c r="LME1099" s="10"/>
      <c r="LMF1099" s="10"/>
      <c r="LMG1099" s="10"/>
      <c r="LMH1099" s="10"/>
      <c r="LMI1099" s="10"/>
      <c r="LMJ1099" s="10"/>
      <c r="LMK1099" s="10"/>
      <c r="LML1099" s="10"/>
      <c r="LMM1099" s="10"/>
      <c r="LMN1099" s="10"/>
      <c r="LMO1099" s="10"/>
      <c r="LMP1099" s="10"/>
      <c r="LMQ1099" s="10"/>
      <c r="LMR1099" s="10"/>
      <c r="LMS1099" s="10"/>
      <c r="LMT1099" s="10"/>
      <c r="LMU1099" s="10"/>
      <c r="LMV1099" s="10"/>
      <c r="LMW1099" s="10"/>
      <c r="LMX1099" s="10"/>
      <c r="LMY1099" s="10"/>
      <c r="LMZ1099" s="10"/>
      <c r="LNA1099" s="10"/>
      <c r="LNB1099" s="10"/>
      <c r="LNC1099" s="10"/>
      <c r="LND1099" s="10"/>
      <c r="LNE1099" s="10"/>
      <c r="LNF1099" s="10"/>
      <c r="LNG1099" s="10"/>
      <c r="LNH1099" s="10"/>
      <c r="LNI1099" s="10"/>
      <c r="LNJ1099" s="10"/>
      <c r="LNK1099" s="10"/>
      <c r="LNL1099" s="10"/>
      <c r="LNM1099" s="10"/>
      <c r="LNN1099" s="10"/>
      <c r="LNO1099" s="10"/>
      <c r="LNP1099" s="10"/>
      <c r="LNQ1099" s="10"/>
      <c r="LNR1099" s="10"/>
      <c r="LNS1099" s="10"/>
      <c r="LNT1099" s="10"/>
      <c r="LNU1099" s="10"/>
      <c r="LNV1099" s="10"/>
      <c r="LNW1099" s="10"/>
      <c r="LNX1099" s="10"/>
      <c r="LNY1099" s="10"/>
      <c r="LNZ1099" s="10"/>
      <c r="LOA1099" s="10"/>
      <c r="LOB1099" s="10"/>
      <c r="LOC1099" s="10"/>
      <c r="LOD1099" s="10"/>
      <c r="LOE1099" s="10"/>
      <c r="LOF1099" s="10"/>
      <c r="LOG1099" s="10"/>
      <c r="LOH1099" s="10"/>
      <c r="LOI1099" s="10"/>
      <c r="LOJ1099" s="10"/>
      <c r="LOK1099" s="10"/>
      <c r="LOL1099" s="10"/>
      <c r="LOM1099" s="10"/>
      <c r="LON1099" s="10"/>
      <c r="LOO1099" s="10"/>
      <c r="LOP1099" s="10"/>
      <c r="LOQ1099" s="10"/>
      <c r="LOR1099" s="10"/>
      <c r="LOS1099" s="10"/>
      <c r="LOT1099" s="10"/>
      <c r="LOU1099" s="10"/>
      <c r="LOV1099" s="10"/>
      <c r="LOW1099" s="10"/>
      <c r="LOX1099" s="10"/>
      <c r="LOY1099" s="10"/>
      <c r="LOZ1099" s="10"/>
      <c r="LPA1099" s="10"/>
      <c r="LPB1099" s="10"/>
      <c r="LPC1099" s="10"/>
      <c r="LPD1099" s="10"/>
      <c r="LPE1099" s="10"/>
      <c r="LPF1099" s="10"/>
      <c r="LPG1099" s="10"/>
      <c r="LPH1099" s="10"/>
      <c r="LPI1099" s="10"/>
      <c r="LPJ1099" s="10"/>
      <c r="LPK1099" s="10"/>
      <c r="LPL1099" s="10"/>
      <c r="LPM1099" s="10"/>
      <c r="LPN1099" s="10"/>
      <c r="LPO1099" s="10"/>
      <c r="LPP1099" s="10"/>
      <c r="LPQ1099" s="10"/>
      <c r="LPR1099" s="10"/>
      <c r="LPS1099" s="10"/>
      <c r="LPT1099" s="10"/>
      <c r="LPU1099" s="10"/>
      <c r="LPV1099" s="10"/>
      <c r="LPW1099" s="10"/>
      <c r="LPX1099" s="10"/>
      <c r="LPY1099" s="10"/>
      <c r="LPZ1099" s="10"/>
      <c r="LQA1099" s="10"/>
      <c r="LQB1099" s="10"/>
      <c r="LQC1099" s="10"/>
      <c r="LQD1099" s="10"/>
      <c r="LQE1099" s="10"/>
      <c r="LQF1099" s="10"/>
      <c r="LQG1099" s="10"/>
      <c r="LQH1099" s="10"/>
      <c r="LQI1099" s="10"/>
      <c r="LQJ1099" s="10"/>
      <c r="LQK1099" s="10"/>
      <c r="LQL1099" s="10"/>
      <c r="LQM1099" s="10"/>
      <c r="LQN1099" s="10"/>
      <c r="LQO1099" s="10"/>
      <c r="LQP1099" s="10"/>
      <c r="LQQ1099" s="10"/>
      <c r="LQR1099" s="10"/>
      <c r="LQS1099" s="10"/>
      <c r="LQT1099" s="10"/>
      <c r="LQU1099" s="10"/>
      <c r="LQV1099" s="10"/>
      <c r="LQW1099" s="10"/>
      <c r="LQX1099" s="10"/>
      <c r="LQY1099" s="10"/>
      <c r="LQZ1099" s="10"/>
      <c r="LRA1099" s="10"/>
      <c r="LRB1099" s="10"/>
      <c r="LRC1099" s="10"/>
      <c r="LRD1099" s="10"/>
      <c r="LRE1099" s="10"/>
      <c r="LRF1099" s="10"/>
      <c r="LRG1099" s="10"/>
      <c r="LRH1099" s="10"/>
      <c r="LRI1099" s="10"/>
      <c r="LRJ1099" s="10"/>
      <c r="LRK1099" s="10"/>
      <c r="LRL1099" s="10"/>
      <c r="LRM1099" s="10"/>
      <c r="LRN1099" s="10"/>
      <c r="LRO1099" s="10"/>
      <c r="LRP1099" s="10"/>
      <c r="LRQ1099" s="10"/>
      <c r="LRR1099" s="10"/>
      <c r="LRS1099" s="10"/>
      <c r="LRT1099" s="10"/>
      <c r="LRU1099" s="10"/>
      <c r="LRV1099" s="10"/>
      <c r="LRW1099" s="10"/>
      <c r="LRX1099" s="10"/>
      <c r="LRY1099" s="10"/>
      <c r="LRZ1099" s="10"/>
      <c r="LSA1099" s="10"/>
      <c r="LSB1099" s="10"/>
      <c r="LSC1099" s="10"/>
      <c r="LSD1099" s="10"/>
      <c r="LSE1099" s="10"/>
      <c r="LSF1099" s="10"/>
      <c r="LSG1099" s="10"/>
      <c r="LSH1099" s="10"/>
      <c r="LSI1099" s="10"/>
      <c r="LSJ1099" s="10"/>
      <c r="LSK1099" s="10"/>
      <c r="LSL1099" s="10"/>
      <c r="LSM1099" s="10"/>
      <c r="LSN1099" s="10"/>
      <c r="LSO1099" s="10"/>
      <c r="LSP1099" s="10"/>
      <c r="LSQ1099" s="10"/>
      <c r="LSR1099" s="10"/>
      <c r="LSS1099" s="10"/>
      <c r="LST1099" s="10"/>
      <c r="LSU1099" s="10"/>
      <c r="LSV1099" s="10"/>
      <c r="LSW1099" s="10"/>
      <c r="LSX1099" s="10"/>
      <c r="LSY1099" s="10"/>
      <c r="LSZ1099" s="10"/>
      <c r="LTA1099" s="10"/>
      <c r="LTB1099" s="10"/>
      <c r="LTC1099" s="10"/>
      <c r="LTD1099" s="10"/>
      <c r="LTE1099" s="10"/>
      <c r="LTF1099" s="10"/>
      <c r="LTG1099" s="10"/>
      <c r="LTH1099" s="10"/>
      <c r="LTI1099" s="10"/>
      <c r="LTJ1099" s="10"/>
      <c r="LTK1099" s="10"/>
      <c r="LTL1099" s="10"/>
      <c r="LTM1099" s="10"/>
      <c r="LTN1099" s="10"/>
      <c r="LTO1099" s="10"/>
      <c r="LTP1099" s="10"/>
      <c r="LTQ1099" s="10"/>
      <c r="LTR1099" s="10"/>
      <c r="LTS1099" s="10"/>
      <c r="LTT1099" s="10"/>
      <c r="LTU1099" s="10"/>
      <c r="LTV1099" s="10"/>
      <c r="LTW1099" s="10"/>
      <c r="LTX1099" s="10"/>
      <c r="LTY1099" s="10"/>
      <c r="LTZ1099" s="10"/>
      <c r="LUA1099" s="10"/>
      <c r="LUB1099" s="10"/>
      <c r="LUC1099" s="10"/>
      <c r="LUD1099" s="10"/>
      <c r="LUE1099" s="10"/>
      <c r="LUF1099" s="10"/>
      <c r="LUG1099" s="10"/>
      <c r="LUH1099" s="10"/>
      <c r="LUI1099" s="10"/>
      <c r="LUJ1099" s="10"/>
      <c r="LUK1099" s="10"/>
      <c r="LUL1099" s="10"/>
      <c r="LUM1099" s="10"/>
      <c r="LUN1099" s="10"/>
      <c r="LUO1099" s="10"/>
      <c r="LUP1099" s="10"/>
      <c r="LUQ1099" s="10"/>
      <c r="LUR1099" s="10"/>
      <c r="LUS1099" s="10"/>
      <c r="LUT1099" s="10"/>
      <c r="LUU1099" s="10"/>
      <c r="LUV1099" s="10"/>
      <c r="LUW1099" s="10"/>
      <c r="LUX1099" s="10"/>
      <c r="LUY1099" s="10"/>
      <c r="LUZ1099" s="10"/>
      <c r="LVA1099" s="10"/>
      <c r="LVB1099" s="10"/>
      <c r="LVC1099" s="10"/>
      <c r="LVD1099" s="10"/>
      <c r="LVE1099" s="10"/>
      <c r="LVF1099" s="10"/>
      <c r="LVG1099" s="10"/>
      <c r="LVH1099" s="10"/>
      <c r="LVI1099" s="10"/>
      <c r="LVJ1099" s="10"/>
      <c r="LVK1099" s="10"/>
      <c r="LVL1099" s="10"/>
      <c r="LVM1099" s="10"/>
      <c r="LVN1099" s="10"/>
      <c r="LVO1099" s="10"/>
      <c r="LVP1099" s="10"/>
      <c r="LVQ1099" s="10"/>
      <c r="LVR1099" s="10"/>
      <c r="LVS1099" s="10"/>
      <c r="LVT1099" s="10"/>
      <c r="LVU1099" s="10"/>
      <c r="LVV1099" s="10"/>
      <c r="LVW1099" s="10"/>
      <c r="LVX1099" s="10"/>
      <c r="LVY1099" s="10"/>
      <c r="LVZ1099" s="10"/>
      <c r="LWA1099" s="10"/>
      <c r="LWB1099" s="10"/>
      <c r="LWC1099" s="10"/>
      <c r="LWD1099" s="10"/>
      <c r="LWE1099" s="10"/>
      <c r="LWF1099" s="10"/>
      <c r="LWG1099" s="10"/>
      <c r="LWH1099" s="10"/>
      <c r="LWI1099" s="10"/>
      <c r="LWJ1099" s="10"/>
      <c r="LWK1099" s="10"/>
      <c r="LWL1099" s="10"/>
      <c r="LWM1099" s="10"/>
      <c r="LWN1099" s="10"/>
      <c r="LWO1099" s="10"/>
      <c r="LWP1099" s="10"/>
      <c r="LWQ1099" s="10"/>
      <c r="LWR1099" s="10"/>
      <c r="LWS1099" s="10"/>
      <c r="LWT1099" s="10"/>
      <c r="LWU1099" s="10"/>
      <c r="LWV1099" s="10"/>
      <c r="LWW1099" s="10"/>
      <c r="LWX1099" s="10"/>
      <c r="LWY1099" s="10"/>
      <c r="LWZ1099" s="10"/>
      <c r="LXA1099" s="10"/>
      <c r="LXB1099" s="10"/>
      <c r="LXC1099" s="10"/>
      <c r="LXD1099" s="10"/>
      <c r="LXE1099" s="10"/>
      <c r="LXF1099" s="10"/>
      <c r="LXG1099" s="10"/>
      <c r="LXH1099" s="10"/>
      <c r="LXI1099" s="10"/>
      <c r="LXJ1099" s="10"/>
      <c r="LXK1099" s="10"/>
      <c r="LXL1099" s="10"/>
      <c r="LXM1099" s="10"/>
      <c r="LXN1099" s="10"/>
      <c r="LXO1099" s="10"/>
      <c r="LXP1099" s="10"/>
      <c r="LXQ1099" s="10"/>
      <c r="LXR1099" s="10"/>
      <c r="LXS1099" s="10"/>
      <c r="LXT1099" s="10"/>
      <c r="LXU1099" s="10"/>
      <c r="LXV1099" s="10"/>
      <c r="LXW1099" s="10"/>
      <c r="LXX1099" s="10"/>
      <c r="LXY1099" s="10"/>
      <c r="LXZ1099" s="10"/>
      <c r="LYA1099" s="10"/>
      <c r="LYB1099" s="10"/>
      <c r="LYC1099" s="10"/>
      <c r="LYD1099" s="10"/>
      <c r="LYE1099" s="10"/>
      <c r="LYF1099" s="10"/>
      <c r="LYG1099" s="10"/>
      <c r="LYH1099" s="10"/>
      <c r="LYI1099" s="10"/>
      <c r="LYJ1099" s="10"/>
      <c r="LYK1099" s="10"/>
      <c r="LYL1099" s="10"/>
      <c r="LYM1099" s="10"/>
      <c r="LYN1099" s="10"/>
      <c r="LYO1099" s="10"/>
      <c r="LYP1099" s="10"/>
      <c r="LYQ1099" s="10"/>
      <c r="LYR1099" s="10"/>
      <c r="LYS1099" s="10"/>
      <c r="LYT1099" s="10"/>
      <c r="LYU1099" s="10"/>
      <c r="LYV1099" s="10"/>
      <c r="LYW1099" s="10"/>
      <c r="LYX1099" s="10"/>
      <c r="LYY1099" s="10"/>
      <c r="LYZ1099" s="10"/>
      <c r="LZA1099" s="10"/>
      <c r="LZB1099" s="10"/>
      <c r="LZC1099" s="10"/>
      <c r="LZD1099" s="10"/>
      <c r="LZE1099" s="10"/>
      <c r="LZF1099" s="10"/>
      <c r="LZG1099" s="10"/>
      <c r="LZH1099" s="10"/>
      <c r="LZI1099" s="10"/>
      <c r="LZJ1099" s="10"/>
      <c r="LZK1099" s="10"/>
      <c r="LZL1099" s="10"/>
      <c r="LZM1099" s="10"/>
      <c r="LZN1099" s="10"/>
      <c r="LZO1099" s="10"/>
      <c r="LZP1099" s="10"/>
      <c r="LZQ1099" s="10"/>
      <c r="LZR1099" s="10"/>
      <c r="LZS1099" s="10"/>
      <c r="LZT1099" s="10"/>
      <c r="LZU1099" s="10"/>
      <c r="LZV1099" s="10"/>
      <c r="LZW1099" s="10"/>
      <c r="LZX1099" s="10"/>
      <c r="LZY1099" s="10"/>
      <c r="LZZ1099" s="10"/>
      <c r="MAA1099" s="10"/>
      <c r="MAB1099" s="10"/>
      <c r="MAC1099" s="10"/>
      <c r="MAD1099" s="10"/>
      <c r="MAE1099" s="10"/>
      <c r="MAF1099" s="10"/>
      <c r="MAG1099" s="10"/>
      <c r="MAH1099" s="10"/>
      <c r="MAI1099" s="10"/>
      <c r="MAJ1099" s="10"/>
      <c r="MAK1099" s="10"/>
      <c r="MAL1099" s="10"/>
      <c r="MAM1099" s="10"/>
      <c r="MAN1099" s="10"/>
      <c r="MAO1099" s="10"/>
      <c r="MAP1099" s="10"/>
      <c r="MAQ1099" s="10"/>
      <c r="MAR1099" s="10"/>
      <c r="MAS1099" s="10"/>
      <c r="MAT1099" s="10"/>
      <c r="MAU1099" s="10"/>
      <c r="MAV1099" s="10"/>
      <c r="MAW1099" s="10"/>
      <c r="MAX1099" s="10"/>
      <c r="MAY1099" s="10"/>
      <c r="MAZ1099" s="10"/>
      <c r="MBA1099" s="10"/>
      <c r="MBB1099" s="10"/>
      <c r="MBC1099" s="10"/>
      <c r="MBD1099" s="10"/>
      <c r="MBE1099" s="10"/>
      <c r="MBF1099" s="10"/>
      <c r="MBG1099" s="10"/>
      <c r="MBH1099" s="10"/>
      <c r="MBI1099" s="10"/>
      <c r="MBJ1099" s="10"/>
      <c r="MBK1099" s="10"/>
      <c r="MBL1099" s="10"/>
      <c r="MBM1099" s="10"/>
      <c r="MBN1099" s="10"/>
      <c r="MBO1099" s="10"/>
      <c r="MBP1099" s="10"/>
      <c r="MBQ1099" s="10"/>
      <c r="MBR1099" s="10"/>
      <c r="MBS1099" s="10"/>
      <c r="MBT1099" s="10"/>
      <c r="MBU1099" s="10"/>
      <c r="MBV1099" s="10"/>
      <c r="MBW1099" s="10"/>
      <c r="MBX1099" s="10"/>
      <c r="MBY1099" s="10"/>
      <c r="MBZ1099" s="10"/>
      <c r="MCA1099" s="10"/>
      <c r="MCB1099" s="10"/>
      <c r="MCC1099" s="10"/>
      <c r="MCD1099" s="10"/>
      <c r="MCE1099" s="10"/>
      <c r="MCF1099" s="10"/>
      <c r="MCG1099" s="10"/>
      <c r="MCH1099" s="10"/>
      <c r="MCI1099" s="10"/>
      <c r="MCJ1099" s="10"/>
      <c r="MCK1099" s="10"/>
      <c r="MCL1099" s="10"/>
      <c r="MCM1099" s="10"/>
      <c r="MCN1099" s="10"/>
      <c r="MCO1099" s="10"/>
      <c r="MCP1099" s="10"/>
      <c r="MCQ1099" s="10"/>
      <c r="MCR1099" s="10"/>
      <c r="MCS1099" s="10"/>
      <c r="MCT1099" s="10"/>
      <c r="MCU1099" s="10"/>
      <c r="MCV1099" s="10"/>
      <c r="MCW1099" s="10"/>
      <c r="MCX1099" s="10"/>
      <c r="MCY1099" s="10"/>
      <c r="MCZ1099" s="10"/>
      <c r="MDA1099" s="10"/>
      <c r="MDB1099" s="10"/>
      <c r="MDC1099" s="10"/>
      <c r="MDD1099" s="10"/>
      <c r="MDE1099" s="10"/>
      <c r="MDF1099" s="10"/>
      <c r="MDG1099" s="10"/>
      <c r="MDH1099" s="10"/>
      <c r="MDI1099" s="10"/>
      <c r="MDJ1099" s="10"/>
      <c r="MDK1099" s="10"/>
      <c r="MDL1099" s="10"/>
      <c r="MDM1099" s="10"/>
      <c r="MDN1099" s="10"/>
      <c r="MDO1099" s="10"/>
      <c r="MDP1099" s="10"/>
      <c r="MDQ1099" s="10"/>
      <c r="MDR1099" s="10"/>
      <c r="MDS1099" s="10"/>
      <c r="MDT1099" s="10"/>
      <c r="MDU1099" s="10"/>
      <c r="MDV1099" s="10"/>
      <c r="MDW1099" s="10"/>
      <c r="MDX1099" s="10"/>
      <c r="MDY1099" s="10"/>
      <c r="MDZ1099" s="10"/>
      <c r="MEA1099" s="10"/>
      <c r="MEB1099" s="10"/>
      <c r="MEC1099" s="10"/>
      <c r="MED1099" s="10"/>
      <c r="MEE1099" s="10"/>
      <c r="MEF1099" s="10"/>
      <c r="MEG1099" s="10"/>
      <c r="MEH1099" s="10"/>
      <c r="MEI1099" s="10"/>
      <c r="MEJ1099" s="10"/>
      <c r="MEK1099" s="10"/>
      <c r="MEL1099" s="10"/>
      <c r="MEM1099" s="10"/>
      <c r="MEN1099" s="10"/>
      <c r="MEO1099" s="10"/>
      <c r="MEP1099" s="10"/>
      <c r="MEQ1099" s="10"/>
      <c r="MER1099" s="10"/>
      <c r="MES1099" s="10"/>
      <c r="MET1099" s="10"/>
      <c r="MEU1099" s="10"/>
      <c r="MEV1099" s="10"/>
      <c r="MEW1099" s="10"/>
      <c r="MEX1099" s="10"/>
      <c r="MEY1099" s="10"/>
      <c r="MEZ1099" s="10"/>
      <c r="MFA1099" s="10"/>
      <c r="MFB1099" s="10"/>
      <c r="MFC1099" s="10"/>
      <c r="MFD1099" s="10"/>
      <c r="MFE1099" s="10"/>
      <c r="MFF1099" s="10"/>
      <c r="MFG1099" s="10"/>
      <c r="MFH1099" s="10"/>
      <c r="MFI1099" s="10"/>
      <c r="MFJ1099" s="10"/>
      <c r="MFK1099" s="10"/>
      <c r="MFL1099" s="10"/>
      <c r="MFM1099" s="10"/>
      <c r="MFN1099" s="10"/>
      <c r="MFO1099" s="10"/>
      <c r="MFP1099" s="10"/>
      <c r="MFQ1099" s="10"/>
      <c r="MFR1099" s="10"/>
      <c r="MFS1099" s="10"/>
      <c r="MFT1099" s="10"/>
      <c r="MFU1099" s="10"/>
      <c r="MFV1099" s="10"/>
      <c r="MFW1099" s="10"/>
      <c r="MFX1099" s="10"/>
      <c r="MFY1099" s="10"/>
      <c r="MFZ1099" s="10"/>
      <c r="MGA1099" s="10"/>
      <c r="MGB1099" s="10"/>
      <c r="MGC1099" s="10"/>
      <c r="MGD1099" s="10"/>
      <c r="MGE1099" s="10"/>
      <c r="MGF1099" s="10"/>
      <c r="MGG1099" s="10"/>
      <c r="MGH1099" s="10"/>
      <c r="MGI1099" s="10"/>
      <c r="MGJ1099" s="10"/>
      <c r="MGK1099" s="10"/>
      <c r="MGL1099" s="10"/>
      <c r="MGM1099" s="10"/>
      <c r="MGN1099" s="10"/>
      <c r="MGO1099" s="10"/>
      <c r="MGP1099" s="10"/>
      <c r="MGQ1099" s="10"/>
      <c r="MGR1099" s="10"/>
      <c r="MGS1099" s="10"/>
      <c r="MGT1099" s="10"/>
      <c r="MGU1099" s="10"/>
      <c r="MGV1099" s="10"/>
      <c r="MGW1099" s="10"/>
      <c r="MGX1099" s="10"/>
      <c r="MGY1099" s="10"/>
      <c r="MGZ1099" s="10"/>
      <c r="MHA1099" s="10"/>
      <c r="MHB1099" s="10"/>
      <c r="MHC1099" s="10"/>
      <c r="MHD1099" s="10"/>
      <c r="MHE1099" s="10"/>
      <c r="MHF1099" s="10"/>
      <c r="MHG1099" s="10"/>
      <c r="MHH1099" s="10"/>
      <c r="MHI1099" s="10"/>
      <c r="MHJ1099" s="10"/>
      <c r="MHK1099" s="10"/>
      <c r="MHL1099" s="10"/>
      <c r="MHM1099" s="10"/>
      <c r="MHN1099" s="10"/>
      <c r="MHO1099" s="10"/>
      <c r="MHP1099" s="10"/>
      <c r="MHQ1099" s="10"/>
      <c r="MHR1099" s="10"/>
      <c r="MHS1099" s="10"/>
      <c r="MHT1099" s="10"/>
      <c r="MHU1099" s="10"/>
      <c r="MHV1099" s="10"/>
      <c r="MHW1099" s="10"/>
      <c r="MHX1099" s="10"/>
      <c r="MHY1099" s="10"/>
      <c r="MHZ1099" s="10"/>
      <c r="MIA1099" s="10"/>
      <c r="MIB1099" s="10"/>
      <c r="MIC1099" s="10"/>
      <c r="MID1099" s="10"/>
      <c r="MIE1099" s="10"/>
      <c r="MIF1099" s="10"/>
      <c r="MIG1099" s="10"/>
      <c r="MIH1099" s="10"/>
      <c r="MII1099" s="10"/>
      <c r="MIJ1099" s="10"/>
      <c r="MIK1099" s="10"/>
      <c r="MIL1099" s="10"/>
      <c r="MIM1099" s="10"/>
      <c r="MIN1099" s="10"/>
      <c r="MIO1099" s="10"/>
      <c r="MIP1099" s="10"/>
      <c r="MIQ1099" s="10"/>
      <c r="MIR1099" s="10"/>
      <c r="MIS1099" s="10"/>
      <c r="MIT1099" s="10"/>
      <c r="MIU1099" s="10"/>
      <c r="MIV1099" s="10"/>
      <c r="MIW1099" s="10"/>
      <c r="MIX1099" s="10"/>
      <c r="MIY1099" s="10"/>
      <c r="MIZ1099" s="10"/>
      <c r="MJA1099" s="10"/>
      <c r="MJB1099" s="10"/>
      <c r="MJC1099" s="10"/>
      <c r="MJD1099" s="10"/>
      <c r="MJE1099" s="10"/>
      <c r="MJF1099" s="10"/>
      <c r="MJG1099" s="10"/>
      <c r="MJH1099" s="10"/>
      <c r="MJI1099" s="10"/>
      <c r="MJJ1099" s="10"/>
      <c r="MJK1099" s="10"/>
      <c r="MJL1099" s="10"/>
      <c r="MJM1099" s="10"/>
      <c r="MJN1099" s="10"/>
      <c r="MJO1099" s="10"/>
      <c r="MJP1099" s="10"/>
      <c r="MJQ1099" s="10"/>
      <c r="MJR1099" s="10"/>
      <c r="MJS1099" s="10"/>
      <c r="MJT1099" s="10"/>
      <c r="MJU1099" s="10"/>
      <c r="MJV1099" s="10"/>
      <c r="MJW1099" s="10"/>
      <c r="MJX1099" s="10"/>
      <c r="MJY1099" s="10"/>
      <c r="MJZ1099" s="10"/>
      <c r="MKA1099" s="10"/>
      <c r="MKB1099" s="10"/>
      <c r="MKC1099" s="10"/>
      <c r="MKD1099" s="10"/>
      <c r="MKE1099" s="10"/>
      <c r="MKF1099" s="10"/>
      <c r="MKG1099" s="10"/>
      <c r="MKH1099" s="10"/>
      <c r="MKI1099" s="10"/>
      <c r="MKJ1099" s="10"/>
      <c r="MKK1099" s="10"/>
      <c r="MKL1099" s="10"/>
      <c r="MKM1099" s="10"/>
      <c r="MKN1099" s="10"/>
      <c r="MKO1099" s="10"/>
      <c r="MKP1099" s="10"/>
      <c r="MKQ1099" s="10"/>
      <c r="MKR1099" s="10"/>
      <c r="MKS1099" s="10"/>
      <c r="MKT1099" s="10"/>
      <c r="MKU1099" s="10"/>
      <c r="MKV1099" s="10"/>
      <c r="MKW1099" s="10"/>
      <c r="MKX1099" s="10"/>
      <c r="MKY1099" s="10"/>
      <c r="MKZ1099" s="10"/>
      <c r="MLA1099" s="10"/>
      <c r="MLB1099" s="10"/>
      <c r="MLC1099" s="10"/>
      <c r="MLD1099" s="10"/>
      <c r="MLE1099" s="10"/>
      <c r="MLF1099" s="10"/>
      <c r="MLG1099" s="10"/>
      <c r="MLH1099" s="10"/>
      <c r="MLI1099" s="10"/>
      <c r="MLJ1099" s="10"/>
      <c r="MLK1099" s="10"/>
      <c r="MLL1099" s="10"/>
      <c r="MLM1099" s="10"/>
      <c r="MLN1099" s="10"/>
      <c r="MLO1099" s="10"/>
      <c r="MLP1099" s="10"/>
      <c r="MLQ1099" s="10"/>
      <c r="MLR1099" s="10"/>
      <c r="MLS1099" s="10"/>
      <c r="MLT1099" s="10"/>
      <c r="MLU1099" s="10"/>
      <c r="MLV1099" s="10"/>
      <c r="MLW1099" s="10"/>
      <c r="MLX1099" s="10"/>
      <c r="MLY1099" s="10"/>
      <c r="MLZ1099" s="10"/>
      <c r="MMA1099" s="10"/>
      <c r="MMB1099" s="10"/>
      <c r="MMC1099" s="10"/>
      <c r="MMD1099" s="10"/>
      <c r="MME1099" s="10"/>
      <c r="MMF1099" s="10"/>
      <c r="MMG1099" s="10"/>
      <c r="MMH1099" s="10"/>
      <c r="MMI1099" s="10"/>
      <c r="MMJ1099" s="10"/>
      <c r="MMK1099" s="10"/>
      <c r="MML1099" s="10"/>
      <c r="MMM1099" s="10"/>
      <c r="MMN1099" s="10"/>
      <c r="MMO1099" s="10"/>
      <c r="MMP1099" s="10"/>
      <c r="MMQ1099" s="10"/>
      <c r="MMR1099" s="10"/>
      <c r="MMS1099" s="10"/>
      <c r="MMT1099" s="10"/>
      <c r="MMU1099" s="10"/>
      <c r="MMV1099" s="10"/>
      <c r="MMW1099" s="10"/>
      <c r="MMX1099" s="10"/>
      <c r="MMY1099" s="10"/>
      <c r="MMZ1099" s="10"/>
      <c r="MNA1099" s="10"/>
      <c r="MNB1099" s="10"/>
      <c r="MNC1099" s="10"/>
      <c r="MND1099" s="10"/>
      <c r="MNE1099" s="10"/>
      <c r="MNF1099" s="10"/>
      <c r="MNG1099" s="10"/>
      <c r="MNH1099" s="10"/>
      <c r="MNI1099" s="10"/>
      <c r="MNJ1099" s="10"/>
      <c r="MNK1099" s="10"/>
      <c r="MNL1099" s="10"/>
      <c r="MNM1099" s="10"/>
      <c r="MNN1099" s="10"/>
      <c r="MNO1099" s="10"/>
      <c r="MNP1099" s="10"/>
      <c r="MNQ1099" s="10"/>
      <c r="MNR1099" s="10"/>
      <c r="MNS1099" s="10"/>
      <c r="MNT1099" s="10"/>
      <c r="MNU1099" s="10"/>
      <c r="MNV1099" s="10"/>
      <c r="MNW1099" s="10"/>
      <c r="MNX1099" s="10"/>
      <c r="MNY1099" s="10"/>
      <c r="MNZ1099" s="10"/>
      <c r="MOA1099" s="10"/>
      <c r="MOB1099" s="10"/>
      <c r="MOC1099" s="10"/>
      <c r="MOD1099" s="10"/>
      <c r="MOE1099" s="10"/>
      <c r="MOF1099" s="10"/>
      <c r="MOG1099" s="10"/>
      <c r="MOH1099" s="10"/>
      <c r="MOI1099" s="10"/>
      <c r="MOJ1099" s="10"/>
      <c r="MOK1099" s="10"/>
      <c r="MOL1099" s="10"/>
      <c r="MOM1099" s="10"/>
      <c r="MON1099" s="10"/>
      <c r="MOO1099" s="10"/>
      <c r="MOP1099" s="10"/>
      <c r="MOQ1099" s="10"/>
      <c r="MOR1099" s="10"/>
      <c r="MOS1099" s="10"/>
      <c r="MOT1099" s="10"/>
      <c r="MOU1099" s="10"/>
      <c r="MOV1099" s="10"/>
      <c r="MOW1099" s="10"/>
      <c r="MOX1099" s="10"/>
      <c r="MOY1099" s="10"/>
      <c r="MOZ1099" s="10"/>
      <c r="MPA1099" s="10"/>
      <c r="MPB1099" s="10"/>
      <c r="MPC1099" s="10"/>
      <c r="MPD1099" s="10"/>
      <c r="MPE1099" s="10"/>
      <c r="MPF1099" s="10"/>
      <c r="MPG1099" s="10"/>
      <c r="MPH1099" s="10"/>
      <c r="MPI1099" s="10"/>
      <c r="MPJ1099" s="10"/>
      <c r="MPK1099" s="10"/>
      <c r="MPL1099" s="10"/>
      <c r="MPM1099" s="10"/>
      <c r="MPN1099" s="10"/>
      <c r="MPO1099" s="10"/>
      <c r="MPP1099" s="10"/>
      <c r="MPQ1099" s="10"/>
      <c r="MPR1099" s="10"/>
      <c r="MPS1099" s="10"/>
      <c r="MPT1099" s="10"/>
      <c r="MPU1099" s="10"/>
      <c r="MPV1099" s="10"/>
      <c r="MPW1099" s="10"/>
      <c r="MPX1099" s="10"/>
      <c r="MPY1099" s="10"/>
      <c r="MPZ1099" s="10"/>
      <c r="MQA1099" s="10"/>
      <c r="MQB1099" s="10"/>
      <c r="MQC1099" s="10"/>
      <c r="MQD1099" s="10"/>
      <c r="MQE1099" s="10"/>
      <c r="MQF1099" s="10"/>
      <c r="MQG1099" s="10"/>
      <c r="MQH1099" s="10"/>
      <c r="MQI1099" s="10"/>
      <c r="MQJ1099" s="10"/>
      <c r="MQK1099" s="10"/>
      <c r="MQL1099" s="10"/>
      <c r="MQM1099" s="10"/>
      <c r="MQN1099" s="10"/>
      <c r="MQO1099" s="10"/>
      <c r="MQP1099" s="10"/>
      <c r="MQQ1099" s="10"/>
      <c r="MQR1099" s="10"/>
      <c r="MQS1099" s="10"/>
      <c r="MQT1099" s="10"/>
      <c r="MQU1099" s="10"/>
      <c r="MQV1099" s="10"/>
      <c r="MQW1099" s="10"/>
      <c r="MQX1099" s="10"/>
      <c r="MQY1099" s="10"/>
      <c r="MQZ1099" s="10"/>
      <c r="MRA1099" s="10"/>
      <c r="MRB1099" s="10"/>
      <c r="MRC1099" s="10"/>
      <c r="MRD1099" s="10"/>
      <c r="MRE1099" s="10"/>
      <c r="MRF1099" s="10"/>
      <c r="MRG1099" s="10"/>
      <c r="MRH1099" s="10"/>
      <c r="MRI1099" s="10"/>
      <c r="MRJ1099" s="10"/>
      <c r="MRK1099" s="10"/>
      <c r="MRL1099" s="10"/>
      <c r="MRM1099" s="10"/>
      <c r="MRN1099" s="10"/>
      <c r="MRO1099" s="10"/>
      <c r="MRP1099" s="10"/>
      <c r="MRQ1099" s="10"/>
      <c r="MRR1099" s="10"/>
      <c r="MRS1099" s="10"/>
      <c r="MRT1099" s="10"/>
      <c r="MRU1099" s="10"/>
      <c r="MRV1099" s="10"/>
      <c r="MRW1099" s="10"/>
      <c r="MRX1099" s="10"/>
      <c r="MRY1099" s="10"/>
      <c r="MRZ1099" s="10"/>
      <c r="MSA1099" s="10"/>
      <c r="MSB1099" s="10"/>
      <c r="MSC1099" s="10"/>
      <c r="MSD1099" s="10"/>
      <c r="MSE1099" s="10"/>
      <c r="MSF1099" s="10"/>
      <c r="MSG1099" s="10"/>
      <c r="MSH1099" s="10"/>
      <c r="MSI1099" s="10"/>
      <c r="MSJ1099" s="10"/>
      <c r="MSK1099" s="10"/>
      <c r="MSL1099" s="10"/>
      <c r="MSM1099" s="10"/>
      <c r="MSN1099" s="10"/>
      <c r="MSO1099" s="10"/>
      <c r="MSP1099" s="10"/>
      <c r="MSQ1099" s="10"/>
      <c r="MSR1099" s="10"/>
      <c r="MSS1099" s="10"/>
      <c r="MST1099" s="10"/>
      <c r="MSU1099" s="10"/>
      <c r="MSV1099" s="10"/>
      <c r="MSW1099" s="10"/>
      <c r="MSX1099" s="10"/>
      <c r="MSY1099" s="10"/>
      <c r="MSZ1099" s="10"/>
      <c r="MTA1099" s="10"/>
      <c r="MTB1099" s="10"/>
      <c r="MTC1099" s="10"/>
      <c r="MTD1099" s="10"/>
      <c r="MTE1099" s="10"/>
      <c r="MTF1099" s="10"/>
      <c r="MTG1099" s="10"/>
      <c r="MTH1099" s="10"/>
      <c r="MTI1099" s="10"/>
      <c r="MTJ1099" s="10"/>
      <c r="MTK1099" s="10"/>
      <c r="MTL1099" s="10"/>
      <c r="MTM1099" s="10"/>
      <c r="MTN1099" s="10"/>
      <c r="MTO1099" s="10"/>
      <c r="MTP1099" s="10"/>
      <c r="MTQ1099" s="10"/>
      <c r="MTR1099" s="10"/>
      <c r="MTS1099" s="10"/>
      <c r="MTT1099" s="10"/>
      <c r="MTU1099" s="10"/>
      <c r="MTV1099" s="10"/>
      <c r="MTW1099" s="10"/>
      <c r="MTX1099" s="10"/>
      <c r="MTY1099" s="10"/>
      <c r="MTZ1099" s="10"/>
      <c r="MUA1099" s="10"/>
      <c r="MUB1099" s="10"/>
      <c r="MUC1099" s="10"/>
      <c r="MUD1099" s="10"/>
      <c r="MUE1099" s="10"/>
      <c r="MUF1099" s="10"/>
      <c r="MUG1099" s="10"/>
      <c r="MUH1099" s="10"/>
      <c r="MUI1099" s="10"/>
      <c r="MUJ1099" s="10"/>
      <c r="MUK1099" s="10"/>
      <c r="MUL1099" s="10"/>
      <c r="MUM1099" s="10"/>
      <c r="MUN1099" s="10"/>
      <c r="MUO1099" s="10"/>
      <c r="MUP1099" s="10"/>
      <c r="MUQ1099" s="10"/>
      <c r="MUR1099" s="10"/>
      <c r="MUS1099" s="10"/>
      <c r="MUT1099" s="10"/>
      <c r="MUU1099" s="10"/>
      <c r="MUV1099" s="10"/>
      <c r="MUW1099" s="10"/>
      <c r="MUX1099" s="10"/>
      <c r="MUY1099" s="10"/>
      <c r="MUZ1099" s="10"/>
      <c r="MVA1099" s="10"/>
      <c r="MVB1099" s="10"/>
      <c r="MVC1099" s="10"/>
      <c r="MVD1099" s="10"/>
      <c r="MVE1099" s="10"/>
      <c r="MVF1099" s="10"/>
      <c r="MVG1099" s="10"/>
      <c r="MVH1099" s="10"/>
      <c r="MVI1099" s="10"/>
      <c r="MVJ1099" s="10"/>
      <c r="MVK1099" s="10"/>
      <c r="MVL1099" s="10"/>
      <c r="MVM1099" s="10"/>
      <c r="MVN1099" s="10"/>
      <c r="MVO1099" s="10"/>
      <c r="MVP1099" s="10"/>
      <c r="MVQ1099" s="10"/>
      <c r="MVR1099" s="10"/>
      <c r="MVS1099" s="10"/>
      <c r="MVT1099" s="10"/>
      <c r="MVU1099" s="10"/>
      <c r="MVV1099" s="10"/>
      <c r="MVW1099" s="10"/>
      <c r="MVX1099" s="10"/>
      <c r="MVY1099" s="10"/>
      <c r="MVZ1099" s="10"/>
      <c r="MWA1099" s="10"/>
      <c r="MWB1099" s="10"/>
      <c r="MWC1099" s="10"/>
      <c r="MWD1099" s="10"/>
      <c r="MWE1099" s="10"/>
      <c r="MWF1099" s="10"/>
      <c r="MWG1099" s="10"/>
      <c r="MWH1099" s="10"/>
      <c r="MWI1099" s="10"/>
      <c r="MWJ1099" s="10"/>
      <c r="MWK1099" s="10"/>
      <c r="MWL1099" s="10"/>
      <c r="MWM1099" s="10"/>
      <c r="MWN1099" s="10"/>
      <c r="MWO1099" s="10"/>
      <c r="MWP1099" s="10"/>
      <c r="MWQ1099" s="10"/>
      <c r="MWR1099" s="10"/>
      <c r="MWS1099" s="10"/>
      <c r="MWT1099" s="10"/>
      <c r="MWU1099" s="10"/>
      <c r="MWV1099" s="10"/>
      <c r="MWW1099" s="10"/>
      <c r="MWX1099" s="10"/>
      <c r="MWY1099" s="10"/>
      <c r="MWZ1099" s="10"/>
      <c r="MXA1099" s="10"/>
      <c r="MXB1099" s="10"/>
      <c r="MXC1099" s="10"/>
      <c r="MXD1099" s="10"/>
      <c r="MXE1099" s="10"/>
      <c r="MXF1099" s="10"/>
      <c r="MXG1099" s="10"/>
      <c r="MXH1099" s="10"/>
      <c r="MXI1099" s="10"/>
      <c r="MXJ1099" s="10"/>
      <c r="MXK1099" s="10"/>
      <c r="MXL1099" s="10"/>
      <c r="MXM1099" s="10"/>
      <c r="MXN1099" s="10"/>
      <c r="MXO1099" s="10"/>
      <c r="MXP1099" s="10"/>
      <c r="MXQ1099" s="10"/>
      <c r="MXR1099" s="10"/>
      <c r="MXS1099" s="10"/>
      <c r="MXT1099" s="10"/>
      <c r="MXU1099" s="10"/>
      <c r="MXV1099" s="10"/>
      <c r="MXW1099" s="10"/>
      <c r="MXX1099" s="10"/>
      <c r="MXY1099" s="10"/>
      <c r="MXZ1099" s="10"/>
      <c r="MYA1099" s="10"/>
      <c r="MYB1099" s="10"/>
      <c r="MYC1099" s="10"/>
      <c r="MYD1099" s="10"/>
      <c r="MYE1099" s="10"/>
      <c r="MYF1099" s="10"/>
      <c r="MYG1099" s="10"/>
      <c r="MYH1099" s="10"/>
      <c r="MYI1099" s="10"/>
      <c r="MYJ1099" s="10"/>
      <c r="MYK1099" s="10"/>
      <c r="MYL1099" s="10"/>
      <c r="MYM1099" s="10"/>
      <c r="MYN1099" s="10"/>
      <c r="MYO1099" s="10"/>
      <c r="MYP1099" s="10"/>
      <c r="MYQ1099" s="10"/>
      <c r="MYR1099" s="10"/>
      <c r="MYS1099" s="10"/>
      <c r="MYT1099" s="10"/>
      <c r="MYU1099" s="10"/>
      <c r="MYV1099" s="10"/>
      <c r="MYW1099" s="10"/>
      <c r="MYX1099" s="10"/>
      <c r="MYY1099" s="10"/>
      <c r="MYZ1099" s="10"/>
      <c r="MZA1099" s="10"/>
      <c r="MZB1099" s="10"/>
      <c r="MZC1099" s="10"/>
      <c r="MZD1099" s="10"/>
      <c r="MZE1099" s="10"/>
      <c r="MZF1099" s="10"/>
      <c r="MZG1099" s="10"/>
      <c r="MZH1099" s="10"/>
      <c r="MZI1099" s="10"/>
      <c r="MZJ1099" s="10"/>
      <c r="MZK1099" s="10"/>
      <c r="MZL1099" s="10"/>
      <c r="MZM1099" s="10"/>
      <c r="MZN1099" s="10"/>
      <c r="MZO1099" s="10"/>
      <c r="MZP1099" s="10"/>
      <c r="MZQ1099" s="10"/>
      <c r="MZR1099" s="10"/>
      <c r="MZS1099" s="10"/>
      <c r="MZT1099" s="10"/>
      <c r="MZU1099" s="10"/>
      <c r="MZV1099" s="10"/>
      <c r="MZW1099" s="10"/>
      <c r="MZX1099" s="10"/>
      <c r="MZY1099" s="10"/>
      <c r="MZZ1099" s="10"/>
      <c r="NAA1099" s="10"/>
      <c r="NAB1099" s="10"/>
      <c r="NAC1099" s="10"/>
      <c r="NAD1099" s="10"/>
      <c r="NAE1099" s="10"/>
      <c r="NAF1099" s="10"/>
      <c r="NAG1099" s="10"/>
      <c r="NAH1099" s="10"/>
      <c r="NAI1099" s="10"/>
      <c r="NAJ1099" s="10"/>
      <c r="NAK1099" s="10"/>
      <c r="NAL1099" s="10"/>
      <c r="NAM1099" s="10"/>
      <c r="NAN1099" s="10"/>
      <c r="NAO1099" s="10"/>
      <c r="NAP1099" s="10"/>
      <c r="NAQ1099" s="10"/>
      <c r="NAR1099" s="10"/>
      <c r="NAS1099" s="10"/>
      <c r="NAT1099" s="10"/>
      <c r="NAU1099" s="10"/>
      <c r="NAV1099" s="10"/>
      <c r="NAW1099" s="10"/>
      <c r="NAX1099" s="10"/>
      <c r="NAY1099" s="10"/>
      <c r="NAZ1099" s="10"/>
      <c r="NBA1099" s="10"/>
      <c r="NBB1099" s="10"/>
      <c r="NBC1099" s="10"/>
      <c r="NBD1099" s="10"/>
      <c r="NBE1099" s="10"/>
      <c r="NBF1099" s="10"/>
      <c r="NBG1099" s="10"/>
      <c r="NBH1099" s="10"/>
      <c r="NBI1099" s="10"/>
      <c r="NBJ1099" s="10"/>
      <c r="NBK1099" s="10"/>
      <c r="NBL1099" s="10"/>
      <c r="NBM1099" s="10"/>
      <c r="NBN1099" s="10"/>
      <c r="NBO1099" s="10"/>
      <c r="NBP1099" s="10"/>
      <c r="NBQ1099" s="10"/>
      <c r="NBR1099" s="10"/>
      <c r="NBS1099" s="10"/>
      <c r="NBT1099" s="10"/>
      <c r="NBU1099" s="10"/>
      <c r="NBV1099" s="10"/>
      <c r="NBW1099" s="10"/>
      <c r="NBX1099" s="10"/>
      <c r="NBY1099" s="10"/>
      <c r="NBZ1099" s="10"/>
      <c r="NCA1099" s="10"/>
      <c r="NCB1099" s="10"/>
      <c r="NCC1099" s="10"/>
      <c r="NCD1099" s="10"/>
      <c r="NCE1099" s="10"/>
      <c r="NCF1099" s="10"/>
      <c r="NCG1099" s="10"/>
      <c r="NCH1099" s="10"/>
      <c r="NCI1099" s="10"/>
      <c r="NCJ1099" s="10"/>
      <c r="NCK1099" s="10"/>
      <c r="NCL1099" s="10"/>
      <c r="NCM1099" s="10"/>
      <c r="NCN1099" s="10"/>
      <c r="NCO1099" s="10"/>
      <c r="NCP1099" s="10"/>
      <c r="NCQ1099" s="10"/>
      <c r="NCR1099" s="10"/>
      <c r="NCS1099" s="10"/>
      <c r="NCT1099" s="10"/>
      <c r="NCU1099" s="10"/>
      <c r="NCV1099" s="10"/>
      <c r="NCW1099" s="10"/>
      <c r="NCX1099" s="10"/>
      <c r="NCY1099" s="10"/>
      <c r="NCZ1099" s="10"/>
      <c r="NDA1099" s="10"/>
      <c r="NDB1099" s="10"/>
      <c r="NDC1099" s="10"/>
      <c r="NDD1099" s="10"/>
      <c r="NDE1099" s="10"/>
      <c r="NDF1099" s="10"/>
      <c r="NDG1099" s="10"/>
      <c r="NDH1099" s="10"/>
      <c r="NDI1099" s="10"/>
      <c r="NDJ1099" s="10"/>
      <c r="NDK1099" s="10"/>
      <c r="NDL1099" s="10"/>
      <c r="NDM1099" s="10"/>
      <c r="NDN1099" s="10"/>
      <c r="NDO1099" s="10"/>
      <c r="NDP1099" s="10"/>
      <c r="NDQ1099" s="10"/>
      <c r="NDR1099" s="10"/>
      <c r="NDS1099" s="10"/>
      <c r="NDT1099" s="10"/>
      <c r="NDU1099" s="10"/>
      <c r="NDV1099" s="10"/>
      <c r="NDW1099" s="10"/>
      <c r="NDX1099" s="10"/>
      <c r="NDY1099" s="10"/>
      <c r="NDZ1099" s="10"/>
      <c r="NEA1099" s="10"/>
      <c r="NEB1099" s="10"/>
      <c r="NEC1099" s="10"/>
      <c r="NED1099" s="10"/>
      <c r="NEE1099" s="10"/>
      <c r="NEF1099" s="10"/>
      <c r="NEG1099" s="10"/>
      <c r="NEH1099" s="10"/>
      <c r="NEI1099" s="10"/>
      <c r="NEJ1099" s="10"/>
      <c r="NEK1099" s="10"/>
      <c r="NEL1099" s="10"/>
      <c r="NEM1099" s="10"/>
      <c r="NEN1099" s="10"/>
      <c r="NEO1099" s="10"/>
      <c r="NEP1099" s="10"/>
      <c r="NEQ1099" s="10"/>
      <c r="NER1099" s="10"/>
      <c r="NES1099" s="10"/>
      <c r="NET1099" s="10"/>
      <c r="NEU1099" s="10"/>
      <c r="NEV1099" s="10"/>
      <c r="NEW1099" s="10"/>
      <c r="NEX1099" s="10"/>
      <c r="NEY1099" s="10"/>
      <c r="NEZ1099" s="10"/>
      <c r="NFA1099" s="10"/>
      <c r="NFB1099" s="10"/>
      <c r="NFC1099" s="10"/>
      <c r="NFD1099" s="10"/>
      <c r="NFE1099" s="10"/>
      <c r="NFF1099" s="10"/>
      <c r="NFG1099" s="10"/>
      <c r="NFH1099" s="10"/>
      <c r="NFI1099" s="10"/>
      <c r="NFJ1099" s="10"/>
      <c r="NFK1099" s="10"/>
      <c r="NFL1099" s="10"/>
      <c r="NFM1099" s="10"/>
      <c r="NFN1099" s="10"/>
      <c r="NFO1099" s="10"/>
      <c r="NFP1099" s="10"/>
      <c r="NFQ1099" s="10"/>
      <c r="NFR1099" s="10"/>
      <c r="NFS1099" s="10"/>
      <c r="NFT1099" s="10"/>
      <c r="NFU1099" s="10"/>
      <c r="NFV1099" s="10"/>
      <c r="NFW1099" s="10"/>
      <c r="NFX1099" s="10"/>
      <c r="NFY1099" s="10"/>
      <c r="NFZ1099" s="10"/>
      <c r="NGA1099" s="10"/>
      <c r="NGB1099" s="10"/>
      <c r="NGC1099" s="10"/>
      <c r="NGD1099" s="10"/>
      <c r="NGE1099" s="10"/>
      <c r="NGF1099" s="10"/>
      <c r="NGG1099" s="10"/>
      <c r="NGH1099" s="10"/>
      <c r="NGI1099" s="10"/>
      <c r="NGJ1099" s="10"/>
      <c r="NGK1099" s="10"/>
      <c r="NGL1099" s="10"/>
      <c r="NGM1099" s="10"/>
      <c r="NGN1099" s="10"/>
      <c r="NGO1099" s="10"/>
      <c r="NGP1099" s="10"/>
      <c r="NGQ1099" s="10"/>
      <c r="NGR1099" s="10"/>
      <c r="NGS1099" s="10"/>
      <c r="NGT1099" s="10"/>
      <c r="NGU1099" s="10"/>
      <c r="NGV1099" s="10"/>
      <c r="NGW1099" s="10"/>
      <c r="NGX1099" s="10"/>
      <c r="NGY1099" s="10"/>
      <c r="NGZ1099" s="10"/>
      <c r="NHA1099" s="10"/>
      <c r="NHB1099" s="10"/>
      <c r="NHC1099" s="10"/>
      <c r="NHD1099" s="10"/>
      <c r="NHE1099" s="10"/>
      <c r="NHF1099" s="10"/>
      <c r="NHG1099" s="10"/>
      <c r="NHH1099" s="10"/>
      <c r="NHI1099" s="10"/>
      <c r="NHJ1099" s="10"/>
      <c r="NHK1099" s="10"/>
      <c r="NHL1099" s="10"/>
      <c r="NHM1099" s="10"/>
      <c r="NHN1099" s="10"/>
      <c r="NHO1099" s="10"/>
      <c r="NHP1099" s="10"/>
      <c r="NHQ1099" s="10"/>
      <c r="NHR1099" s="10"/>
      <c r="NHS1099" s="10"/>
      <c r="NHT1099" s="10"/>
      <c r="NHU1099" s="10"/>
      <c r="NHV1099" s="10"/>
      <c r="NHW1099" s="10"/>
      <c r="NHX1099" s="10"/>
      <c r="NHY1099" s="10"/>
      <c r="NHZ1099" s="10"/>
      <c r="NIA1099" s="10"/>
      <c r="NIB1099" s="10"/>
      <c r="NIC1099" s="10"/>
      <c r="NID1099" s="10"/>
      <c r="NIE1099" s="10"/>
      <c r="NIF1099" s="10"/>
      <c r="NIG1099" s="10"/>
      <c r="NIH1099" s="10"/>
      <c r="NII1099" s="10"/>
      <c r="NIJ1099" s="10"/>
      <c r="NIK1099" s="10"/>
      <c r="NIL1099" s="10"/>
      <c r="NIM1099" s="10"/>
      <c r="NIN1099" s="10"/>
      <c r="NIO1099" s="10"/>
      <c r="NIP1099" s="10"/>
      <c r="NIQ1099" s="10"/>
      <c r="NIR1099" s="10"/>
      <c r="NIS1099" s="10"/>
      <c r="NIT1099" s="10"/>
      <c r="NIU1099" s="10"/>
      <c r="NIV1099" s="10"/>
      <c r="NIW1099" s="10"/>
      <c r="NIX1099" s="10"/>
      <c r="NIY1099" s="10"/>
      <c r="NIZ1099" s="10"/>
      <c r="NJA1099" s="10"/>
      <c r="NJB1099" s="10"/>
      <c r="NJC1099" s="10"/>
      <c r="NJD1099" s="10"/>
      <c r="NJE1099" s="10"/>
      <c r="NJF1099" s="10"/>
      <c r="NJG1099" s="10"/>
      <c r="NJH1099" s="10"/>
      <c r="NJI1099" s="10"/>
      <c r="NJJ1099" s="10"/>
      <c r="NJK1099" s="10"/>
      <c r="NJL1099" s="10"/>
      <c r="NJM1099" s="10"/>
      <c r="NJN1099" s="10"/>
      <c r="NJO1099" s="10"/>
      <c r="NJP1099" s="10"/>
      <c r="NJQ1099" s="10"/>
      <c r="NJR1099" s="10"/>
      <c r="NJS1099" s="10"/>
      <c r="NJT1099" s="10"/>
      <c r="NJU1099" s="10"/>
      <c r="NJV1099" s="10"/>
      <c r="NJW1099" s="10"/>
      <c r="NJX1099" s="10"/>
      <c r="NJY1099" s="10"/>
      <c r="NJZ1099" s="10"/>
      <c r="NKA1099" s="10"/>
      <c r="NKB1099" s="10"/>
      <c r="NKC1099" s="10"/>
      <c r="NKD1099" s="10"/>
      <c r="NKE1099" s="10"/>
      <c r="NKF1099" s="10"/>
      <c r="NKG1099" s="10"/>
      <c r="NKH1099" s="10"/>
      <c r="NKI1099" s="10"/>
      <c r="NKJ1099" s="10"/>
      <c r="NKK1099" s="10"/>
      <c r="NKL1099" s="10"/>
      <c r="NKM1099" s="10"/>
      <c r="NKN1099" s="10"/>
      <c r="NKO1099" s="10"/>
      <c r="NKP1099" s="10"/>
      <c r="NKQ1099" s="10"/>
      <c r="NKR1099" s="10"/>
      <c r="NKS1099" s="10"/>
      <c r="NKT1099" s="10"/>
      <c r="NKU1099" s="10"/>
      <c r="NKV1099" s="10"/>
      <c r="NKW1099" s="10"/>
      <c r="NKX1099" s="10"/>
      <c r="NKY1099" s="10"/>
      <c r="NKZ1099" s="10"/>
      <c r="NLA1099" s="10"/>
      <c r="NLB1099" s="10"/>
      <c r="NLC1099" s="10"/>
      <c r="NLD1099" s="10"/>
      <c r="NLE1099" s="10"/>
      <c r="NLF1099" s="10"/>
      <c r="NLG1099" s="10"/>
      <c r="NLH1099" s="10"/>
      <c r="NLI1099" s="10"/>
      <c r="NLJ1099" s="10"/>
      <c r="NLK1099" s="10"/>
      <c r="NLL1099" s="10"/>
      <c r="NLM1099" s="10"/>
      <c r="NLN1099" s="10"/>
      <c r="NLO1099" s="10"/>
      <c r="NLP1099" s="10"/>
      <c r="NLQ1099" s="10"/>
      <c r="NLR1099" s="10"/>
      <c r="NLS1099" s="10"/>
      <c r="NLT1099" s="10"/>
      <c r="NLU1099" s="10"/>
      <c r="NLV1099" s="10"/>
      <c r="NLW1099" s="10"/>
      <c r="NLX1099" s="10"/>
      <c r="NLY1099" s="10"/>
      <c r="NLZ1099" s="10"/>
      <c r="NMA1099" s="10"/>
      <c r="NMB1099" s="10"/>
      <c r="NMC1099" s="10"/>
      <c r="NMD1099" s="10"/>
      <c r="NME1099" s="10"/>
      <c r="NMF1099" s="10"/>
      <c r="NMG1099" s="10"/>
      <c r="NMH1099" s="10"/>
      <c r="NMI1099" s="10"/>
      <c r="NMJ1099" s="10"/>
      <c r="NMK1099" s="10"/>
      <c r="NML1099" s="10"/>
      <c r="NMM1099" s="10"/>
      <c r="NMN1099" s="10"/>
      <c r="NMO1099" s="10"/>
      <c r="NMP1099" s="10"/>
      <c r="NMQ1099" s="10"/>
      <c r="NMR1099" s="10"/>
      <c r="NMS1099" s="10"/>
      <c r="NMT1099" s="10"/>
      <c r="NMU1099" s="10"/>
      <c r="NMV1099" s="10"/>
      <c r="NMW1099" s="10"/>
      <c r="NMX1099" s="10"/>
      <c r="NMY1099" s="10"/>
      <c r="NMZ1099" s="10"/>
      <c r="NNA1099" s="10"/>
      <c r="NNB1099" s="10"/>
      <c r="NNC1099" s="10"/>
      <c r="NND1099" s="10"/>
      <c r="NNE1099" s="10"/>
      <c r="NNF1099" s="10"/>
      <c r="NNG1099" s="10"/>
      <c r="NNH1099" s="10"/>
      <c r="NNI1099" s="10"/>
      <c r="NNJ1099" s="10"/>
      <c r="NNK1099" s="10"/>
      <c r="NNL1099" s="10"/>
      <c r="NNM1099" s="10"/>
      <c r="NNN1099" s="10"/>
      <c r="NNO1099" s="10"/>
      <c r="NNP1099" s="10"/>
      <c r="NNQ1099" s="10"/>
      <c r="NNR1099" s="10"/>
      <c r="NNS1099" s="10"/>
      <c r="NNT1099" s="10"/>
      <c r="NNU1099" s="10"/>
      <c r="NNV1099" s="10"/>
      <c r="NNW1099" s="10"/>
      <c r="NNX1099" s="10"/>
      <c r="NNY1099" s="10"/>
      <c r="NNZ1099" s="10"/>
      <c r="NOA1099" s="10"/>
      <c r="NOB1099" s="10"/>
      <c r="NOC1099" s="10"/>
      <c r="NOD1099" s="10"/>
      <c r="NOE1099" s="10"/>
      <c r="NOF1099" s="10"/>
      <c r="NOG1099" s="10"/>
      <c r="NOH1099" s="10"/>
      <c r="NOI1099" s="10"/>
      <c r="NOJ1099" s="10"/>
      <c r="NOK1099" s="10"/>
      <c r="NOL1099" s="10"/>
      <c r="NOM1099" s="10"/>
      <c r="NON1099" s="10"/>
      <c r="NOO1099" s="10"/>
      <c r="NOP1099" s="10"/>
      <c r="NOQ1099" s="10"/>
      <c r="NOR1099" s="10"/>
      <c r="NOS1099" s="10"/>
      <c r="NOT1099" s="10"/>
      <c r="NOU1099" s="10"/>
      <c r="NOV1099" s="10"/>
      <c r="NOW1099" s="10"/>
      <c r="NOX1099" s="10"/>
      <c r="NOY1099" s="10"/>
      <c r="NOZ1099" s="10"/>
      <c r="NPA1099" s="10"/>
      <c r="NPB1099" s="10"/>
      <c r="NPC1099" s="10"/>
      <c r="NPD1099" s="10"/>
      <c r="NPE1099" s="10"/>
      <c r="NPF1099" s="10"/>
      <c r="NPG1099" s="10"/>
      <c r="NPH1099" s="10"/>
      <c r="NPI1099" s="10"/>
      <c r="NPJ1099" s="10"/>
      <c r="NPK1099" s="10"/>
      <c r="NPL1099" s="10"/>
      <c r="NPM1099" s="10"/>
      <c r="NPN1099" s="10"/>
      <c r="NPO1099" s="10"/>
      <c r="NPP1099" s="10"/>
      <c r="NPQ1099" s="10"/>
      <c r="NPR1099" s="10"/>
      <c r="NPS1099" s="10"/>
      <c r="NPT1099" s="10"/>
      <c r="NPU1099" s="10"/>
      <c r="NPV1099" s="10"/>
      <c r="NPW1099" s="10"/>
      <c r="NPX1099" s="10"/>
      <c r="NPY1099" s="10"/>
      <c r="NPZ1099" s="10"/>
      <c r="NQA1099" s="10"/>
      <c r="NQB1099" s="10"/>
      <c r="NQC1099" s="10"/>
      <c r="NQD1099" s="10"/>
      <c r="NQE1099" s="10"/>
      <c r="NQF1099" s="10"/>
      <c r="NQG1099" s="10"/>
      <c r="NQH1099" s="10"/>
      <c r="NQI1099" s="10"/>
      <c r="NQJ1099" s="10"/>
      <c r="NQK1099" s="10"/>
      <c r="NQL1099" s="10"/>
      <c r="NQM1099" s="10"/>
      <c r="NQN1099" s="10"/>
      <c r="NQO1099" s="10"/>
      <c r="NQP1099" s="10"/>
      <c r="NQQ1099" s="10"/>
      <c r="NQR1099" s="10"/>
      <c r="NQS1099" s="10"/>
      <c r="NQT1099" s="10"/>
      <c r="NQU1099" s="10"/>
      <c r="NQV1099" s="10"/>
      <c r="NQW1099" s="10"/>
      <c r="NQX1099" s="10"/>
      <c r="NQY1099" s="10"/>
      <c r="NQZ1099" s="10"/>
      <c r="NRA1099" s="10"/>
      <c r="NRB1099" s="10"/>
      <c r="NRC1099" s="10"/>
      <c r="NRD1099" s="10"/>
      <c r="NRE1099" s="10"/>
      <c r="NRF1099" s="10"/>
      <c r="NRG1099" s="10"/>
      <c r="NRH1099" s="10"/>
      <c r="NRI1099" s="10"/>
      <c r="NRJ1099" s="10"/>
      <c r="NRK1099" s="10"/>
      <c r="NRL1099" s="10"/>
      <c r="NRM1099" s="10"/>
      <c r="NRN1099" s="10"/>
      <c r="NRO1099" s="10"/>
      <c r="NRP1099" s="10"/>
      <c r="NRQ1099" s="10"/>
      <c r="NRR1099" s="10"/>
      <c r="NRS1099" s="10"/>
      <c r="NRT1099" s="10"/>
      <c r="NRU1099" s="10"/>
      <c r="NRV1099" s="10"/>
      <c r="NRW1099" s="10"/>
      <c r="NRX1099" s="10"/>
      <c r="NRY1099" s="10"/>
      <c r="NRZ1099" s="10"/>
      <c r="NSA1099" s="10"/>
      <c r="NSB1099" s="10"/>
      <c r="NSC1099" s="10"/>
      <c r="NSD1099" s="10"/>
      <c r="NSE1099" s="10"/>
      <c r="NSF1099" s="10"/>
      <c r="NSG1099" s="10"/>
      <c r="NSH1099" s="10"/>
      <c r="NSI1099" s="10"/>
      <c r="NSJ1099" s="10"/>
      <c r="NSK1099" s="10"/>
      <c r="NSL1099" s="10"/>
      <c r="NSM1099" s="10"/>
      <c r="NSN1099" s="10"/>
      <c r="NSO1099" s="10"/>
      <c r="NSP1099" s="10"/>
      <c r="NSQ1099" s="10"/>
      <c r="NSR1099" s="10"/>
      <c r="NSS1099" s="10"/>
      <c r="NST1099" s="10"/>
      <c r="NSU1099" s="10"/>
      <c r="NSV1099" s="10"/>
      <c r="NSW1099" s="10"/>
      <c r="NSX1099" s="10"/>
      <c r="NSY1099" s="10"/>
      <c r="NSZ1099" s="10"/>
      <c r="NTA1099" s="10"/>
      <c r="NTB1099" s="10"/>
      <c r="NTC1099" s="10"/>
      <c r="NTD1099" s="10"/>
      <c r="NTE1099" s="10"/>
      <c r="NTF1099" s="10"/>
      <c r="NTG1099" s="10"/>
      <c r="NTH1099" s="10"/>
      <c r="NTI1099" s="10"/>
      <c r="NTJ1099" s="10"/>
      <c r="NTK1099" s="10"/>
      <c r="NTL1099" s="10"/>
      <c r="NTM1099" s="10"/>
      <c r="NTN1099" s="10"/>
      <c r="NTO1099" s="10"/>
      <c r="NTP1099" s="10"/>
      <c r="NTQ1099" s="10"/>
      <c r="NTR1099" s="10"/>
      <c r="NTS1099" s="10"/>
      <c r="NTT1099" s="10"/>
      <c r="NTU1099" s="10"/>
      <c r="NTV1099" s="10"/>
      <c r="NTW1099" s="10"/>
      <c r="NTX1099" s="10"/>
      <c r="NTY1099" s="10"/>
      <c r="NTZ1099" s="10"/>
      <c r="NUA1099" s="10"/>
      <c r="NUB1099" s="10"/>
      <c r="NUC1099" s="10"/>
      <c r="NUD1099" s="10"/>
      <c r="NUE1099" s="10"/>
      <c r="NUF1099" s="10"/>
      <c r="NUG1099" s="10"/>
      <c r="NUH1099" s="10"/>
      <c r="NUI1099" s="10"/>
      <c r="NUJ1099" s="10"/>
      <c r="NUK1099" s="10"/>
      <c r="NUL1099" s="10"/>
      <c r="NUM1099" s="10"/>
      <c r="NUN1099" s="10"/>
      <c r="NUO1099" s="10"/>
      <c r="NUP1099" s="10"/>
      <c r="NUQ1099" s="10"/>
      <c r="NUR1099" s="10"/>
      <c r="NUS1099" s="10"/>
      <c r="NUT1099" s="10"/>
      <c r="NUU1099" s="10"/>
      <c r="NUV1099" s="10"/>
      <c r="NUW1099" s="10"/>
      <c r="NUX1099" s="10"/>
      <c r="NUY1099" s="10"/>
      <c r="NUZ1099" s="10"/>
      <c r="NVA1099" s="10"/>
      <c r="NVB1099" s="10"/>
      <c r="NVC1099" s="10"/>
      <c r="NVD1099" s="10"/>
      <c r="NVE1099" s="10"/>
      <c r="NVF1099" s="10"/>
      <c r="NVG1099" s="10"/>
      <c r="NVH1099" s="10"/>
      <c r="NVI1099" s="10"/>
      <c r="NVJ1099" s="10"/>
      <c r="NVK1099" s="10"/>
      <c r="NVL1099" s="10"/>
      <c r="NVM1099" s="10"/>
      <c r="NVN1099" s="10"/>
      <c r="NVO1099" s="10"/>
      <c r="NVP1099" s="10"/>
      <c r="NVQ1099" s="10"/>
      <c r="NVR1099" s="10"/>
      <c r="NVS1099" s="10"/>
      <c r="NVT1099" s="10"/>
      <c r="NVU1099" s="10"/>
      <c r="NVV1099" s="10"/>
      <c r="NVW1099" s="10"/>
      <c r="NVX1099" s="10"/>
      <c r="NVY1099" s="10"/>
      <c r="NVZ1099" s="10"/>
      <c r="NWA1099" s="10"/>
      <c r="NWB1099" s="10"/>
      <c r="NWC1099" s="10"/>
      <c r="NWD1099" s="10"/>
      <c r="NWE1099" s="10"/>
      <c r="NWF1099" s="10"/>
      <c r="NWG1099" s="10"/>
      <c r="NWH1099" s="10"/>
      <c r="NWI1099" s="10"/>
      <c r="NWJ1099" s="10"/>
      <c r="NWK1099" s="10"/>
      <c r="NWL1099" s="10"/>
      <c r="NWM1099" s="10"/>
      <c r="NWN1099" s="10"/>
      <c r="NWO1099" s="10"/>
      <c r="NWP1099" s="10"/>
      <c r="NWQ1099" s="10"/>
      <c r="NWR1099" s="10"/>
      <c r="NWS1099" s="10"/>
      <c r="NWT1099" s="10"/>
      <c r="NWU1099" s="10"/>
      <c r="NWV1099" s="10"/>
      <c r="NWW1099" s="10"/>
      <c r="NWX1099" s="10"/>
      <c r="NWY1099" s="10"/>
      <c r="NWZ1099" s="10"/>
      <c r="NXA1099" s="10"/>
      <c r="NXB1099" s="10"/>
      <c r="NXC1099" s="10"/>
      <c r="NXD1099" s="10"/>
      <c r="NXE1099" s="10"/>
      <c r="NXF1099" s="10"/>
      <c r="NXG1099" s="10"/>
      <c r="NXH1099" s="10"/>
      <c r="NXI1099" s="10"/>
      <c r="NXJ1099" s="10"/>
      <c r="NXK1099" s="10"/>
      <c r="NXL1099" s="10"/>
      <c r="NXM1099" s="10"/>
      <c r="NXN1099" s="10"/>
      <c r="NXO1099" s="10"/>
      <c r="NXP1099" s="10"/>
      <c r="NXQ1099" s="10"/>
      <c r="NXR1099" s="10"/>
      <c r="NXS1099" s="10"/>
      <c r="NXT1099" s="10"/>
      <c r="NXU1099" s="10"/>
      <c r="NXV1099" s="10"/>
      <c r="NXW1099" s="10"/>
      <c r="NXX1099" s="10"/>
      <c r="NXY1099" s="10"/>
      <c r="NXZ1099" s="10"/>
      <c r="NYA1099" s="10"/>
      <c r="NYB1099" s="10"/>
      <c r="NYC1099" s="10"/>
      <c r="NYD1099" s="10"/>
      <c r="NYE1099" s="10"/>
      <c r="NYF1099" s="10"/>
      <c r="NYG1099" s="10"/>
      <c r="NYH1099" s="10"/>
      <c r="NYI1099" s="10"/>
      <c r="NYJ1099" s="10"/>
      <c r="NYK1099" s="10"/>
      <c r="NYL1099" s="10"/>
      <c r="NYM1099" s="10"/>
      <c r="NYN1099" s="10"/>
      <c r="NYO1099" s="10"/>
      <c r="NYP1099" s="10"/>
      <c r="NYQ1099" s="10"/>
      <c r="NYR1099" s="10"/>
      <c r="NYS1099" s="10"/>
      <c r="NYT1099" s="10"/>
      <c r="NYU1099" s="10"/>
      <c r="NYV1099" s="10"/>
      <c r="NYW1099" s="10"/>
      <c r="NYX1099" s="10"/>
      <c r="NYY1099" s="10"/>
      <c r="NYZ1099" s="10"/>
      <c r="NZA1099" s="10"/>
      <c r="NZB1099" s="10"/>
      <c r="NZC1099" s="10"/>
      <c r="NZD1099" s="10"/>
      <c r="NZE1099" s="10"/>
      <c r="NZF1099" s="10"/>
      <c r="NZG1099" s="10"/>
      <c r="NZH1099" s="10"/>
      <c r="NZI1099" s="10"/>
      <c r="NZJ1099" s="10"/>
      <c r="NZK1099" s="10"/>
      <c r="NZL1099" s="10"/>
      <c r="NZM1099" s="10"/>
      <c r="NZN1099" s="10"/>
      <c r="NZO1099" s="10"/>
      <c r="NZP1099" s="10"/>
      <c r="NZQ1099" s="10"/>
      <c r="NZR1099" s="10"/>
      <c r="NZS1099" s="10"/>
      <c r="NZT1099" s="10"/>
      <c r="NZU1099" s="10"/>
      <c r="NZV1099" s="10"/>
      <c r="NZW1099" s="10"/>
      <c r="NZX1099" s="10"/>
      <c r="NZY1099" s="10"/>
      <c r="NZZ1099" s="10"/>
      <c r="OAA1099" s="10"/>
      <c r="OAB1099" s="10"/>
      <c r="OAC1099" s="10"/>
      <c r="OAD1099" s="10"/>
      <c r="OAE1099" s="10"/>
      <c r="OAF1099" s="10"/>
      <c r="OAG1099" s="10"/>
      <c r="OAH1099" s="10"/>
      <c r="OAI1099" s="10"/>
      <c r="OAJ1099" s="10"/>
      <c r="OAK1099" s="10"/>
      <c r="OAL1099" s="10"/>
      <c r="OAM1099" s="10"/>
      <c r="OAN1099" s="10"/>
      <c r="OAO1099" s="10"/>
      <c r="OAP1099" s="10"/>
      <c r="OAQ1099" s="10"/>
      <c r="OAR1099" s="10"/>
      <c r="OAS1099" s="10"/>
      <c r="OAT1099" s="10"/>
      <c r="OAU1099" s="10"/>
      <c r="OAV1099" s="10"/>
      <c r="OAW1099" s="10"/>
      <c r="OAX1099" s="10"/>
      <c r="OAY1099" s="10"/>
      <c r="OAZ1099" s="10"/>
      <c r="OBA1099" s="10"/>
      <c r="OBB1099" s="10"/>
      <c r="OBC1099" s="10"/>
      <c r="OBD1099" s="10"/>
      <c r="OBE1099" s="10"/>
      <c r="OBF1099" s="10"/>
      <c r="OBG1099" s="10"/>
      <c r="OBH1099" s="10"/>
      <c r="OBI1099" s="10"/>
      <c r="OBJ1099" s="10"/>
      <c r="OBK1099" s="10"/>
      <c r="OBL1099" s="10"/>
      <c r="OBM1099" s="10"/>
      <c r="OBN1099" s="10"/>
      <c r="OBO1099" s="10"/>
      <c r="OBP1099" s="10"/>
      <c r="OBQ1099" s="10"/>
      <c r="OBR1099" s="10"/>
      <c r="OBS1099" s="10"/>
      <c r="OBT1099" s="10"/>
      <c r="OBU1099" s="10"/>
      <c r="OBV1099" s="10"/>
      <c r="OBW1099" s="10"/>
      <c r="OBX1099" s="10"/>
      <c r="OBY1099" s="10"/>
      <c r="OBZ1099" s="10"/>
      <c r="OCA1099" s="10"/>
      <c r="OCB1099" s="10"/>
      <c r="OCC1099" s="10"/>
      <c r="OCD1099" s="10"/>
      <c r="OCE1099" s="10"/>
      <c r="OCF1099" s="10"/>
      <c r="OCG1099" s="10"/>
      <c r="OCH1099" s="10"/>
      <c r="OCI1099" s="10"/>
      <c r="OCJ1099" s="10"/>
      <c r="OCK1099" s="10"/>
      <c r="OCL1099" s="10"/>
      <c r="OCM1099" s="10"/>
      <c r="OCN1099" s="10"/>
      <c r="OCO1099" s="10"/>
      <c r="OCP1099" s="10"/>
      <c r="OCQ1099" s="10"/>
      <c r="OCR1099" s="10"/>
      <c r="OCS1099" s="10"/>
      <c r="OCT1099" s="10"/>
      <c r="OCU1099" s="10"/>
      <c r="OCV1099" s="10"/>
      <c r="OCW1099" s="10"/>
      <c r="OCX1099" s="10"/>
      <c r="OCY1099" s="10"/>
      <c r="OCZ1099" s="10"/>
      <c r="ODA1099" s="10"/>
      <c r="ODB1099" s="10"/>
      <c r="ODC1099" s="10"/>
      <c r="ODD1099" s="10"/>
      <c r="ODE1099" s="10"/>
      <c r="ODF1099" s="10"/>
      <c r="ODG1099" s="10"/>
      <c r="ODH1099" s="10"/>
      <c r="ODI1099" s="10"/>
      <c r="ODJ1099" s="10"/>
      <c r="ODK1099" s="10"/>
      <c r="ODL1099" s="10"/>
      <c r="ODM1099" s="10"/>
      <c r="ODN1099" s="10"/>
      <c r="ODO1099" s="10"/>
      <c r="ODP1099" s="10"/>
      <c r="ODQ1099" s="10"/>
      <c r="ODR1099" s="10"/>
      <c r="ODS1099" s="10"/>
      <c r="ODT1099" s="10"/>
      <c r="ODU1099" s="10"/>
      <c r="ODV1099" s="10"/>
      <c r="ODW1099" s="10"/>
      <c r="ODX1099" s="10"/>
      <c r="ODY1099" s="10"/>
      <c r="ODZ1099" s="10"/>
      <c r="OEA1099" s="10"/>
      <c r="OEB1099" s="10"/>
      <c r="OEC1099" s="10"/>
      <c r="OED1099" s="10"/>
      <c r="OEE1099" s="10"/>
      <c r="OEF1099" s="10"/>
      <c r="OEG1099" s="10"/>
      <c r="OEH1099" s="10"/>
      <c r="OEI1099" s="10"/>
      <c r="OEJ1099" s="10"/>
      <c r="OEK1099" s="10"/>
      <c r="OEL1099" s="10"/>
      <c r="OEM1099" s="10"/>
      <c r="OEN1099" s="10"/>
      <c r="OEO1099" s="10"/>
      <c r="OEP1099" s="10"/>
      <c r="OEQ1099" s="10"/>
      <c r="OER1099" s="10"/>
      <c r="OES1099" s="10"/>
      <c r="OET1099" s="10"/>
      <c r="OEU1099" s="10"/>
      <c r="OEV1099" s="10"/>
      <c r="OEW1099" s="10"/>
      <c r="OEX1099" s="10"/>
      <c r="OEY1099" s="10"/>
      <c r="OEZ1099" s="10"/>
      <c r="OFA1099" s="10"/>
      <c r="OFB1099" s="10"/>
      <c r="OFC1099" s="10"/>
      <c r="OFD1099" s="10"/>
      <c r="OFE1099" s="10"/>
      <c r="OFF1099" s="10"/>
      <c r="OFG1099" s="10"/>
      <c r="OFH1099" s="10"/>
      <c r="OFI1099" s="10"/>
      <c r="OFJ1099" s="10"/>
      <c r="OFK1099" s="10"/>
      <c r="OFL1099" s="10"/>
      <c r="OFM1099" s="10"/>
      <c r="OFN1099" s="10"/>
      <c r="OFO1099" s="10"/>
      <c r="OFP1099" s="10"/>
      <c r="OFQ1099" s="10"/>
      <c r="OFR1099" s="10"/>
      <c r="OFS1099" s="10"/>
      <c r="OFT1099" s="10"/>
      <c r="OFU1099" s="10"/>
      <c r="OFV1099" s="10"/>
      <c r="OFW1099" s="10"/>
      <c r="OFX1099" s="10"/>
      <c r="OFY1099" s="10"/>
      <c r="OFZ1099" s="10"/>
      <c r="OGA1099" s="10"/>
      <c r="OGB1099" s="10"/>
      <c r="OGC1099" s="10"/>
      <c r="OGD1099" s="10"/>
      <c r="OGE1099" s="10"/>
      <c r="OGF1099" s="10"/>
      <c r="OGG1099" s="10"/>
      <c r="OGH1099" s="10"/>
      <c r="OGI1099" s="10"/>
      <c r="OGJ1099" s="10"/>
      <c r="OGK1099" s="10"/>
      <c r="OGL1099" s="10"/>
      <c r="OGM1099" s="10"/>
      <c r="OGN1099" s="10"/>
      <c r="OGO1099" s="10"/>
      <c r="OGP1099" s="10"/>
      <c r="OGQ1099" s="10"/>
      <c r="OGR1099" s="10"/>
      <c r="OGS1099" s="10"/>
      <c r="OGT1099" s="10"/>
      <c r="OGU1099" s="10"/>
      <c r="OGV1099" s="10"/>
      <c r="OGW1099" s="10"/>
      <c r="OGX1099" s="10"/>
      <c r="OGY1099" s="10"/>
      <c r="OGZ1099" s="10"/>
      <c r="OHA1099" s="10"/>
      <c r="OHB1099" s="10"/>
      <c r="OHC1099" s="10"/>
      <c r="OHD1099" s="10"/>
      <c r="OHE1099" s="10"/>
      <c r="OHF1099" s="10"/>
      <c r="OHG1099" s="10"/>
      <c r="OHH1099" s="10"/>
      <c r="OHI1099" s="10"/>
      <c r="OHJ1099" s="10"/>
      <c r="OHK1099" s="10"/>
      <c r="OHL1099" s="10"/>
      <c r="OHM1099" s="10"/>
      <c r="OHN1099" s="10"/>
      <c r="OHO1099" s="10"/>
      <c r="OHP1099" s="10"/>
      <c r="OHQ1099" s="10"/>
      <c r="OHR1099" s="10"/>
      <c r="OHS1099" s="10"/>
      <c r="OHT1099" s="10"/>
      <c r="OHU1099" s="10"/>
      <c r="OHV1099" s="10"/>
      <c r="OHW1099" s="10"/>
      <c r="OHX1099" s="10"/>
      <c r="OHY1099" s="10"/>
      <c r="OHZ1099" s="10"/>
      <c r="OIA1099" s="10"/>
      <c r="OIB1099" s="10"/>
      <c r="OIC1099" s="10"/>
      <c r="OID1099" s="10"/>
      <c r="OIE1099" s="10"/>
      <c r="OIF1099" s="10"/>
      <c r="OIG1099" s="10"/>
      <c r="OIH1099" s="10"/>
      <c r="OII1099" s="10"/>
      <c r="OIJ1099" s="10"/>
      <c r="OIK1099" s="10"/>
      <c r="OIL1099" s="10"/>
      <c r="OIM1099" s="10"/>
      <c r="OIN1099" s="10"/>
      <c r="OIO1099" s="10"/>
      <c r="OIP1099" s="10"/>
      <c r="OIQ1099" s="10"/>
      <c r="OIR1099" s="10"/>
      <c r="OIS1099" s="10"/>
      <c r="OIT1099" s="10"/>
      <c r="OIU1099" s="10"/>
      <c r="OIV1099" s="10"/>
      <c r="OIW1099" s="10"/>
      <c r="OIX1099" s="10"/>
      <c r="OIY1099" s="10"/>
      <c r="OIZ1099" s="10"/>
      <c r="OJA1099" s="10"/>
      <c r="OJB1099" s="10"/>
      <c r="OJC1099" s="10"/>
      <c r="OJD1099" s="10"/>
      <c r="OJE1099" s="10"/>
      <c r="OJF1099" s="10"/>
      <c r="OJG1099" s="10"/>
      <c r="OJH1099" s="10"/>
      <c r="OJI1099" s="10"/>
      <c r="OJJ1099" s="10"/>
      <c r="OJK1099" s="10"/>
      <c r="OJL1099" s="10"/>
      <c r="OJM1099" s="10"/>
      <c r="OJN1099" s="10"/>
      <c r="OJO1099" s="10"/>
      <c r="OJP1099" s="10"/>
      <c r="OJQ1099" s="10"/>
      <c r="OJR1099" s="10"/>
      <c r="OJS1099" s="10"/>
      <c r="OJT1099" s="10"/>
      <c r="OJU1099" s="10"/>
      <c r="OJV1099" s="10"/>
      <c r="OJW1099" s="10"/>
      <c r="OJX1099" s="10"/>
      <c r="OJY1099" s="10"/>
      <c r="OJZ1099" s="10"/>
      <c r="OKA1099" s="10"/>
      <c r="OKB1099" s="10"/>
      <c r="OKC1099" s="10"/>
      <c r="OKD1099" s="10"/>
      <c r="OKE1099" s="10"/>
      <c r="OKF1099" s="10"/>
      <c r="OKG1099" s="10"/>
      <c r="OKH1099" s="10"/>
      <c r="OKI1099" s="10"/>
      <c r="OKJ1099" s="10"/>
      <c r="OKK1099" s="10"/>
      <c r="OKL1099" s="10"/>
      <c r="OKM1099" s="10"/>
      <c r="OKN1099" s="10"/>
      <c r="OKO1099" s="10"/>
      <c r="OKP1099" s="10"/>
      <c r="OKQ1099" s="10"/>
      <c r="OKR1099" s="10"/>
      <c r="OKS1099" s="10"/>
      <c r="OKT1099" s="10"/>
      <c r="OKU1099" s="10"/>
      <c r="OKV1099" s="10"/>
      <c r="OKW1099" s="10"/>
      <c r="OKX1099" s="10"/>
      <c r="OKY1099" s="10"/>
      <c r="OKZ1099" s="10"/>
      <c r="OLA1099" s="10"/>
      <c r="OLB1099" s="10"/>
      <c r="OLC1099" s="10"/>
      <c r="OLD1099" s="10"/>
      <c r="OLE1099" s="10"/>
      <c r="OLF1099" s="10"/>
      <c r="OLG1099" s="10"/>
      <c r="OLH1099" s="10"/>
      <c r="OLI1099" s="10"/>
      <c r="OLJ1099" s="10"/>
      <c r="OLK1099" s="10"/>
      <c r="OLL1099" s="10"/>
      <c r="OLM1099" s="10"/>
      <c r="OLN1099" s="10"/>
      <c r="OLO1099" s="10"/>
      <c r="OLP1099" s="10"/>
      <c r="OLQ1099" s="10"/>
      <c r="OLR1099" s="10"/>
      <c r="OLS1099" s="10"/>
      <c r="OLT1099" s="10"/>
      <c r="OLU1099" s="10"/>
      <c r="OLV1099" s="10"/>
      <c r="OLW1099" s="10"/>
      <c r="OLX1099" s="10"/>
      <c r="OLY1099" s="10"/>
      <c r="OLZ1099" s="10"/>
      <c r="OMA1099" s="10"/>
      <c r="OMB1099" s="10"/>
      <c r="OMC1099" s="10"/>
      <c r="OMD1099" s="10"/>
      <c r="OME1099" s="10"/>
      <c r="OMF1099" s="10"/>
      <c r="OMG1099" s="10"/>
      <c r="OMH1099" s="10"/>
      <c r="OMI1099" s="10"/>
      <c r="OMJ1099" s="10"/>
      <c r="OMK1099" s="10"/>
      <c r="OML1099" s="10"/>
      <c r="OMM1099" s="10"/>
      <c r="OMN1099" s="10"/>
      <c r="OMO1099" s="10"/>
      <c r="OMP1099" s="10"/>
      <c r="OMQ1099" s="10"/>
      <c r="OMR1099" s="10"/>
      <c r="OMS1099" s="10"/>
      <c r="OMT1099" s="10"/>
      <c r="OMU1099" s="10"/>
      <c r="OMV1099" s="10"/>
      <c r="OMW1099" s="10"/>
      <c r="OMX1099" s="10"/>
      <c r="OMY1099" s="10"/>
      <c r="OMZ1099" s="10"/>
      <c r="ONA1099" s="10"/>
      <c r="ONB1099" s="10"/>
      <c r="ONC1099" s="10"/>
      <c r="OND1099" s="10"/>
      <c r="ONE1099" s="10"/>
      <c r="ONF1099" s="10"/>
      <c r="ONG1099" s="10"/>
      <c r="ONH1099" s="10"/>
      <c r="ONI1099" s="10"/>
      <c r="ONJ1099" s="10"/>
      <c r="ONK1099" s="10"/>
      <c r="ONL1099" s="10"/>
      <c r="ONM1099" s="10"/>
      <c r="ONN1099" s="10"/>
      <c r="ONO1099" s="10"/>
      <c r="ONP1099" s="10"/>
      <c r="ONQ1099" s="10"/>
      <c r="ONR1099" s="10"/>
      <c r="ONS1099" s="10"/>
      <c r="ONT1099" s="10"/>
      <c r="ONU1099" s="10"/>
      <c r="ONV1099" s="10"/>
      <c r="ONW1099" s="10"/>
      <c r="ONX1099" s="10"/>
      <c r="ONY1099" s="10"/>
      <c r="ONZ1099" s="10"/>
      <c r="OOA1099" s="10"/>
      <c r="OOB1099" s="10"/>
      <c r="OOC1099" s="10"/>
      <c r="OOD1099" s="10"/>
      <c r="OOE1099" s="10"/>
      <c r="OOF1099" s="10"/>
      <c r="OOG1099" s="10"/>
      <c r="OOH1099" s="10"/>
      <c r="OOI1099" s="10"/>
      <c r="OOJ1099" s="10"/>
      <c r="OOK1099" s="10"/>
      <c r="OOL1099" s="10"/>
      <c r="OOM1099" s="10"/>
      <c r="OON1099" s="10"/>
      <c r="OOO1099" s="10"/>
      <c r="OOP1099" s="10"/>
      <c r="OOQ1099" s="10"/>
      <c r="OOR1099" s="10"/>
      <c r="OOS1099" s="10"/>
      <c r="OOT1099" s="10"/>
      <c r="OOU1099" s="10"/>
      <c r="OOV1099" s="10"/>
      <c r="OOW1099" s="10"/>
      <c r="OOX1099" s="10"/>
      <c r="OOY1099" s="10"/>
      <c r="OOZ1099" s="10"/>
      <c r="OPA1099" s="10"/>
      <c r="OPB1099" s="10"/>
      <c r="OPC1099" s="10"/>
      <c r="OPD1099" s="10"/>
      <c r="OPE1099" s="10"/>
      <c r="OPF1099" s="10"/>
      <c r="OPG1099" s="10"/>
      <c r="OPH1099" s="10"/>
      <c r="OPI1099" s="10"/>
      <c r="OPJ1099" s="10"/>
      <c r="OPK1099" s="10"/>
      <c r="OPL1099" s="10"/>
      <c r="OPM1099" s="10"/>
      <c r="OPN1099" s="10"/>
      <c r="OPO1099" s="10"/>
      <c r="OPP1099" s="10"/>
      <c r="OPQ1099" s="10"/>
      <c r="OPR1099" s="10"/>
      <c r="OPS1099" s="10"/>
      <c r="OPT1099" s="10"/>
      <c r="OPU1099" s="10"/>
      <c r="OPV1099" s="10"/>
      <c r="OPW1099" s="10"/>
      <c r="OPX1099" s="10"/>
      <c r="OPY1099" s="10"/>
      <c r="OPZ1099" s="10"/>
      <c r="OQA1099" s="10"/>
      <c r="OQB1099" s="10"/>
      <c r="OQC1099" s="10"/>
      <c r="OQD1099" s="10"/>
      <c r="OQE1099" s="10"/>
      <c r="OQF1099" s="10"/>
      <c r="OQG1099" s="10"/>
      <c r="OQH1099" s="10"/>
      <c r="OQI1099" s="10"/>
      <c r="OQJ1099" s="10"/>
      <c r="OQK1099" s="10"/>
      <c r="OQL1099" s="10"/>
      <c r="OQM1099" s="10"/>
      <c r="OQN1099" s="10"/>
      <c r="OQO1099" s="10"/>
      <c r="OQP1099" s="10"/>
      <c r="OQQ1099" s="10"/>
      <c r="OQR1099" s="10"/>
      <c r="OQS1099" s="10"/>
      <c r="OQT1099" s="10"/>
      <c r="OQU1099" s="10"/>
      <c r="OQV1099" s="10"/>
      <c r="OQW1099" s="10"/>
      <c r="OQX1099" s="10"/>
      <c r="OQY1099" s="10"/>
      <c r="OQZ1099" s="10"/>
      <c r="ORA1099" s="10"/>
      <c r="ORB1099" s="10"/>
      <c r="ORC1099" s="10"/>
      <c r="ORD1099" s="10"/>
      <c r="ORE1099" s="10"/>
      <c r="ORF1099" s="10"/>
      <c r="ORG1099" s="10"/>
      <c r="ORH1099" s="10"/>
      <c r="ORI1099" s="10"/>
      <c r="ORJ1099" s="10"/>
      <c r="ORK1099" s="10"/>
      <c r="ORL1099" s="10"/>
      <c r="ORM1099" s="10"/>
      <c r="ORN1099" s="10"/>
      <c r="ORO1099" s="10"/>
      <c r="ORP1099" s="10"/>
      <c r="ORQ1099" s="10"/>
      <c r="ORR1099" s="10"/>
      <c r="ORS1099" s="10"/>
      <c r="ORT1099" s="10"/>
      <c r="ORU1099" s="10"/>
      <c r="ORV1099" s="10"/>
      <c r="ORW1099" s="10"/>
      <c r="ORX1099" s="10"/>
      <c r="ORY1099" s="10"/>
      <c r="ORZ1099" s="10"/>
      <c r="OSA1099" s="10"/>
      <c r="OSB1099" s="10"/>
      <c r="OSC1099" s="10"/>
      <c r="OSD1099" s="10"/>
      <c r="OSE1099" s="10"/>
      <c r="OSF1099" s="10"/>
      <c r="OSG1099" s="10"/>
      <c r="OSH1099" s="10"/>
      <c r="OSI1099" s="10"/>
      <c r="OSJ1099" s="10"/>
      <c r="OSK1099" s="10"/>
      <c r="OSL1099" s="10"/>
      <c r="OSM1099" s="10"/>
      <c r="OSN1099" s="10"/>
      <c r="OSO1099" s="10"/>
      <c r="OSP1099" s="10"/>
      <c r="OSQ1099" s="10"/>
      <c r="OSR1099" s="10"/>
      <c r="OSS1099" s="10"/>
      <c r="OST1099" s="10"/>
      <c r="OSU1099" s="10"/>
      <c r="OSV1099" s="10"/>
      <c r="OSW1099" s="10"/>
      <c r="OSX1099" s="10"/>
      <c r="OSY1099" s="10"/>
      <c r="OSZ1099" s="10"/>
      <c r="OTA1099" s="10"/>
      <c r="OTB1099" s="10"/>
      <c r="OTC1099" s="10"/>
      <c r="OTD1099" s="10"/>
      <c r="OTE1099" s="10"/>
      <c r="OTF1099" s="10"/>
      <c r="OTG1099" s="10"/>
      <c r="OTH1099" s="10"/>
      <c r="OTI1099" s="10"/>
      <c r="OTJ1099" s="10"/>
      <c r="OTK1099" s="10"/>
      <c r="OTL1099" s="10"/>
      <c r="OTM1099" s="10"/>
      <c r="OTN1099" s="10"/>
      <c r="OTO1099" s="10"/>
      <c r="OTP1099" s="10"/>
      <c r="OTQ1099" s="10"/>
      <c r="OTR1099" s="10"/>
      <c r="OTS1099" s="10"/>
      <c r="OTT1099" s="10"/>
      <c r="OTU1099" s="10"/>
      <c r="OTV1099" s="10"/>
      <c r="OTW1099" s="10"/>
      <c r="OTX1099" s="10"/>
      <c r="OTY1099" s="10"/>
      <c r="OTZ1099" s="10"/>
      <c r="OUA1099" s="10"/>
      <c r="OUB1099" s="10"/>
      <c r="OUC1099" s="10"/>
      <c r="OUD1099" s="10"/>
      <c r="OUE1099" s="10"/>
      <c r="OUF1099" s="10"/>
      <c r="OUG1099" s="10"/>
      <c r="OUH1099" s="10"/>
      <c r="OUI1099" s="10"/>
      <c r="OUJ1099" s="10"/>
      <c r="OUK1099" s="10"/>
      <c r="OUL1099" s="10"/>
      <c r="OUM1099" s="10"/>
      <c r="OUN1099" s="10"/>
      <c r="OUO1099" s="10"/>
      <c r="OUP1099" s="10"/>
      <c r="OUQ1099" s="10"/>
      <c r="OUR1099" s="10"/>
      <c r="OUS1099" s="10"/>
      <c r="OUT1099" s="10"/>
      <c r="OUU1099" s="10"/>
      <c r="OUV1099" s="10"/>
      <c r="OUW1099" s="10"/>
      <c r="OUX1099" s="10"/>
      <c r="OUY1099" s="10"/>
      <c r="OUZ1099" s="10"/>
      <c r="OVA1099" s="10"/>
      <c r="OVB1099" s="10"/>
      <c r="OVC1099" s="10"/>
      <c r="OVD1099" s="10"/>
      <c r="OVE1099" s="10"/>
      <c r="OVF1099" s="10"/>
      <c r="OVG1099" s="10"/>
      <c r="OVH1099" s="10"/>
      <c r="OVI1099" s="10"/>
      <c r="OVJ1099" s="10"/>
      <c r="OVK1099" s="10"/>
      <c r="OVL1099" s="10"/>
      <c r="OVM1099" s="10"/>
      <c r="OVN1099" s="10"/>
      <c r="OVO1099" s="10"/>
      <c r="OVP1099" s="10"/>
      <c r="OVQ1099" s="10"/>
      <c r="OVR1099" s="10"/>
      <c r="OVS1099" s="10"/>
      <c r="OVT1099" s="10"/>
      <c r="OVU1099" s="10"/>
      <c r="OVV1099" s="10"/>
      <c r="OVW1099" s="10"/>
      <c r="OVX1099" s="10"/>
      <c r="OVY1099" s="10"/>
      <c r="OVZ1099" s="10"/>
      <c r="OWA1099" s="10"/>
      <c r="OWB1099" s="10"/>
      <c r="OWC1099" s="10"/>
      <c r="OWD1099" s="10"/>
      <c r="OWE1099" s="10"/>
      <c r="OWF1099" s="10"/>
      <c r="OWG1099" s="10"/>
      <c r="OWH1099" s="10"/>
      <c r="OWI1099" s="10"/>
      <c r="OWJ1099" s="10"/>
      <c r="OWK1099" s="10"/>
      <c r="OWL1099" s="10"/>
      <c r="OWM1099" s="10"/>
      <c r="OWN1099" s="10"/>
      <c r="OWO1099" s="10"/>
      <c r="OWP1099" s="10"/>
      <c r="OWQ1099" s="10"/>
      <c r="OWR1099" s="10"/>
      <c r="OWS1099" s="10"/>
      <c r="OWT1099" s="10"/>
      <c r="OWU1099" s="10"/>
      <c r="OWV1099" s="10"/>
      <c r="OWW1099" s="10"/>
      <c r="OWX1099" s="10"/>
      <c r="OWY1099" s="10"/>
      <c r="OWZ1099" s="10"/>
      <c r="OXA1099" s="10"/>
      <c r="OXB1099" s="10"/>
      <c r="OXC1099" s="10"/>
      <c r="OXD1099" s="10"/>
      <c r="OXE1099" s="10"/>
      <c r="OXF1099" s="10"/>
      <c r="OXG1099" s="10"/>
      <c r="OXH1099" s="10"/>
      <c r="OXI1099" s="10"/>
      <c r="OXJ1099" s="10"/>
      <c r="OXK1099" s="10"/>
      <c r="OXL1099" s="10"/>
      <c r="OXM1099" s="10"/>
      <c r="OXN1099" s="10"/>
      <c r="OXO1099" s="10"/>
      <c r="OXP1099" s="10"/>
      <c r="OXQ1099" s="10"/>
      <c r="OXR1099" s="10"/>
      <c r="OXS1099" s="10"/>
      <c r="OXT1099" s="10"/>
      <c r="OXU1099" s="10"/>
      <c r="OXV1099" s="10"/>
      <c r="OXW1099" s="10"/>
      <c r="OXX1099" s="10"/>
      <c r="OXY1099" s="10"/>
      <c r="OXZ1099" s="10"/>
      <c r="OYA1099" s="10"/>
      <c r="OYB1099" s="10"/>
      <c r="OYC1099" s="10"/>
      <c r="OYD1099" s="10"/>
      <c r="OYE1099" s="10"/>
      <c r="OYF1099" s="10"/>
      <c r="OYG1099" s="10"/>
      <c r="OYH1099" s="10"/>
      <c r="OYI1099" s="10"/>
      <c r="OYJ1099" s="10"/>
      <c r="OYK1099" s="10"/>
      <c r="OYL1099" s="10"/>
      <c r="OYM1099" s="10"/>
      <c r="OYN1099" s="10"/>
      <c r="OYO1099" s="10"/>
      <c r="OYP1099" s="10"/>
      <c r="OYQ1099" s="10"/>
      <c r="OYR1099" s="10"/>
      <c r="OYS1099" s="10"/>
      <c r="OYT1099" s="10"/>
      <c r="OYU1099" s="10"/>
      <c r="OYV1099" s="10"/>
      <c r="OYW1099" s="10"/>
      <c r="OYX1099" s="10"/>
      <c r="OYY1099" s="10"/>
      <c r="OYZ1099" s="10"/>
      <c r="OZA1099" s="10"/>
      <c r="OZB1099" s="10"/>
      <c r="OZC1099" s="10"/>
      <c r="OZD1099" s="10"/>
      <c r="OZE1099" s="10"/>
      <c r="OZF1099" s="10"/>
      <c r="OZG1099" s="10"/>
      <c r="OZH1099" s="10"/>
      <c r="OZI1099" s="10"/>
      <c r="OZJ1099" s="10"/>
      <c r="OZK1099" s="10"/>
      <c r="OZL1099" s="10"/>
      <c r="OZM1099" s="10"/>
      <c r="OZN1099" s="10"/>
      <c r="OZO1099" s="10"/>
      <c r="OZP1099" s="10"/>
      <c r="OZQ1099" s="10"/>
      <c r="OZR1099" s="10"/>
      <c r="OZS1099" s="10"/>
      <c r="OZT1099" s="10"/>
      <c r="OZU1099" s="10"/>
      <c r="OZV1099" s="10"/>
      <c r="OZW1099" s="10"/>
      <c r="OZX1099" s="10"/>
      <c r="OZY1099" s="10"/>
      <c r="OZZ1099" s="10"/>
      <c r="PAA1099" s="10"/>
      <c r="PAB1099" s="10"/>
      <c r="PAC1099" s="10"/>
      <c r="PAD1099" s="10"/>
      <c r="PAE1099" s="10"/>
      <c r="PAF1099" s="10"/>
      <c r="PAG1099" s="10"/>
      <c r="PAH1099" s="10"/>
      <c r="PAI1099" s="10"/>
      <c r="PAJ1099" s="10"/>
      <c r="PAK1099" s="10"/>
      <c r="PAL1099" s="10"/>
      <c r="PAM1099" s="10"/>
      <c r="PAN1099" s="10"/>
      <c r="PAO1099" s="10"/>
      <c r="PAP1099" s="10"/>
      <c r="PAQ1099" s="10"/>
      <c r="PAR1099" s="10"/>
      <c r="PAS1099" s="10"/>
      <c r="PAT1099" s="10"/>
      <c r="PAU1099" s="10"/>
      <c r="PAV1099" s="10"/>
      <c r="PAW1099" s="10"/>
      <c r="PAX1099" s="10"/>
      <c r="PAY1099" s="10"/>
      <c r="PAZ1099" s="10"/>
      <c r="PBA1099" s="10"/>
      <c r="PBB1099" s="10"/>
      <c r="PBC1099" s="10"/>
      <c r="PBD1099" s="10"/>
      <c r="PBE1099" s="10"/>
      <c r="PBF1099" s="10"/>
      <c r="PBG1099" s="10"/>
      <c r="PBH1099" s="10"/>
      <c r="PBI1099" s="10"/>
      <c r="PBJ1099" s="10"/>
      <c r="PBK1099" s="10"/>
      <c r="PBL1099" s="10"/>
      <c r="PBM1099" s="10"/>
      <c r="PBN1099" s="10"/>
      <c r="PBO1099" s="10"/>
      <c r="PBP1099" s="10"/>
      <c r="PBQ1099" s="10"/>
      <c r="PBR1099" s="10"/>
      <c r="PBS1099" s="10"/>
      <c r="PBT1099" s="10"/>
      <c r="PBU1099" s="10"/>
      <c r="PBV1099" s="10"/>
      <c r="PBW1099" s="10"/>
      <c r="PBX1099" s="10"/>
      <c r="PBY1099" s="10"/>
      <c r="PBZ1099" s="10"/>
      <c r="PCA1099" s="10"/>
      <c r="PCB1099" s="10"/>
      <c r="PCC1099" s="10"/>
      <c r="PCD1099" s="10"/>
      <c r="PCE1099" s="10"/>
      <c r="PCF1099" s="10"/>
      <c r="PCG1099" s="10"/>
      <c r="PCH1099" s="10"/>
      <c r="PCI1099" s="10"/>
      <c r="PCJ1099" s="10"/>
      <c r="PCK1099" s="10"/>
      <c r="PCL1099" s="10"/>
      <c r="PCM1099" s="10"/>
      <c r="PCN1099" s="10"/>
      <c r="PCO1099" s="10"/>
      <c r="PCP1099" s="10"/>
      <c r="PCQ1099" s="10"/>
      <c r="PCR1099" s="10"/>
      <c r="PCS1099" s="10"/>
      <c r="PCT1099" s="10"/>
      <c r="PCU1099" s="10"/>
      <c r="PCV1099" s="10"/>
      <c r="PCW1099" s="10"/>
      <c r="PCX1099" s="10"/>
      <c r="PCY1099" s="10"/>
      <c r="PCZ1099" s="10"/>
      <c r="PDA1099" s="10"/>
      <c r="PDB1099" s="10"/>
      <c r="PDC1099" s="10"/>
      <c r="PDD1099" s="10"/>
      <c r="PDE1099" s="10"/>
      <c r="PDF1099" s="10"/>
      <c r="PDG1099" s="10"/>
      <c r="PDH1099" s="10"/>
      <c r="PDI1099" s="10"/>
      <c r="PDJ1099" s="10"/>
      <c r="PDK1099" s="10"/>
      <c r="PDL1099" s="10"/>
      <c r="PDM1099" s="10"/>
      <c r="PDN1099" s="10"/>
      <c r="PDO1099" s="10"/>
      <c r="PDP1099" s="10"/>
      <c r="PDQ1099" s="10"/>
      <c r="PDR1099" s="10"/>
      <c r="PDS1099" s="10"/>
      <c r="PDT1099" s="10"/>
      <c r="PDU1099" s="10"/>
      <c r="PDV1099" s="10"/>
      <c r="PDW1099" s="10"/>
      <c r="PDX1099" s="10"/>
      <c r="PDY1099" s="10"/>
      <c r="PDZ1099" s="10"/>
      <c r="PEA1099" s="10"/>
      <c r="PEB1099" s="10"/>
      <c r="PEC1099" s="10"/>
      <c r="PED1099" s="10"/>
      <c r="PEE1099" s="10"/>
      <c r="PEF1099" s="10"/>
      <c r="PEG1099" s="10"/>
      <c r="PEH1099" s="10"/>
      <c r="PEI1099" s="10"/>
      <c r="PEJ1099" s="10"/>
      <c r="PEK1099" s="10"/>
      <c r="PEL1099" s="10"/>
      <c r="PEM1099" s="10"/>
      <c r="PEN1099" s="10"/>
      <c r="PEO1099" s="10"/>
      <c r="PEP1099" s="10"/>
      <c r="PEQ1099" s="10"/>
      <c r="PER1099" s="10"/>
      <c r="PES1099" s="10"/>
      <c r="PET1099" s="10"/>
      <c r="PEU1099" s="10"/>
      <c r="PEV1099" s="10"/>
      <c r="PEW1099" s="10"/>
      <c r="PEX1099" s="10"/>
      <c r="PEY1099" s="10"/>
      <c r="PEZ1099" s="10"/>
      <c r="PFA1099" s="10"/>
      <c r="PFB1099" s="10"/>
      <c r="PFC1099" s="10"/>
      <c r="PFD1099" s="10"/>
      <c r="PFE1099" s="10"/>
      <c r="PFF1099" s="10"/>
      <c r="PFG1099" s="10"/>
      <c r="PFH1099" s="10"/>
      <c r="PFI1099" s="10"/>
      <c r="PFJ1099" s="10"/>
      <c r="PFK1099" s="10"/>
      <c r="PFL1099" s="10"/>
      <c r="PFM1099" s="10"/>
      <c r="PFN1099" s="10"/>
      <c r="PFO1099" s="10"/>
      <c r="PFP1099" s="10"/>
      <c r="PFQ1099" s="10"/>
      <c r="PFR1099" s="10"/>
      <c r="PFS1099" s="10"/>
      <c r="PFT1099" s="10"/>
      <c r="PFU1099" s="10"/>
      <c r="PFV1099" s="10"/>
      <c r="PFW1099" s="10"/>
      <c r="PFX1099" s="10"/>
      <c r="PFY1099" s="10"/>
      <c r="PFZ1099" s="10"/>
      <c r="PGA1099" s="10"/>
      <c r="PGB1099" s="10"/>
      <c r="PGC1099" s="10"/>
      <c r="PGD1099" s="10"/>
      <c r="PGE1099" s="10"/>
      <c r="PGF1099" s="10"/>
      <c r="PGG1099" s="10"/>
      <c r="PGH1099" s="10"/>
      <c r="PGI1099" s="10"/>
      <c r="PGJ1099" s="10"/>
      <c r="PGK1099" s="10"/>
      <c r="PGL1099" s="10"/>
      <c r="PGM1099" s="10"/>
      <c r="PGN1099" s="10"/>
      <c r="PGO1099" s="10"/>
      <c r="PGP1099" s="10"/>
      <c r="PGQ1099" s="10"/>
      <c r="PGR1099" s="10"/>
      <c r="PGS1099" s="10"/>
      <c r="PGT1099" s="10"/>
      <c r="PGU1099" s="10"/>
      <c r="PGV1099" s="10"/>
      <c r="PGW1099" s="10"/>
      <c r="PGX1099" s="10"/>
      <c r="PGY1099" s="10"/>
      <c r="PGZ1099" s="10"/>
      <c r="PHA1099" s="10"/>
      <c r="PHB1099" s="10"/>
      <c r="PHC1099" s="10"/>
      <c r="PHD1099" s="10"/>
      <c r="PHE1099" s="10"/>
      <c r="PHF1099" s="10"/>
      <c r="PHG1099" s="10"/>
      <c r="PHH1099" s="10"/>
      <c r="PHI1099" s="10"/>
      <c r="PHJ1099" s="10"/>
      <c r="PHK1099" s="10"/>
      <c r="PHL1099" s="10"/>
      <c r="PHM1099" s="10"/>
      <c r="PHN1099" s="10"/>
      <c r="PHO1099" s="10"/>
      <c r="PHP1099" s="10"/>
      <c r="PHQ1099" s="10"/>
      <c r="PHR1099" s="10"/>
      <c r="PHS1099" s="10"/>
      <c r="PHT1099" s="10"/>
      <c r="PHU1099" s="10"/>
      <c r="PHV1099" s="10"/>
      <c r="PHW1099" s="10"/>
      <c r="PHX1099" s="10"/>
      <c r="PHY1099" s="10"/>
      <c r="PHZ1099" s="10"/>
      <c r="PIA1099" s="10"/>
      <c r="PIB1099" s="10"/>
      <c r="PIC1099" s="10"/>
      <c r="PID1099" s="10"/>
      <c r="PIE1099" s="10"/>
      <c r="PIF1099" s="10"/>
      <c r="PIG1099" s="10"/>
      <c r="PIH1099" s="10"/>
      <c r="PII1099" s="10"/>
      <c r="PIJ1099" s="10"/>
      <c r="PIK1099" s="10"/>
      <c r="PIL1099" s="10"/>
      <c r="PIM1099" s="10"/>
      <c r="PIN1099" s="10"/>
      <c r="PIO1099" s="10"/>
      <c r="PIP1099" s="10"/>
      <c r="PIQ1099" s="10"/>
      <c r="PIR1099" s="10"/>
      <c r="PIS1099" s="10"/>
      <c r="PIT1099" s="10"/>
      <c r="PIU1099" s="10"/>
      <c r="PIV1099" s="10"/>
      <c r="PIW1099" s="10"/>
      <c r="PIX1099" s="10"/>
      <c r="PIY1099" s="10"/>
      <c r="PIZ1099" s="10"/>
      <c r="PJA1099" s="10"/>
      <c r="PJB1099" s="10"/>
      <c r="PJC1099" s="10"/>
      <c r="PJD1099" s="10"/>
      <c r="PJE1099" s="10"/>
      <c r="PJF1099" s="10"/>
      <c r="PJG1099" s="10"/>
      <c r="PJH1099" s="10"/>
      <c r="PJI1099" s="10"/>
      <c r="PJJ1099" s="10"/>
      <c r="PJK1099" s="10"/>
      <c r="PJL1099" s="10"/>
      <c r="PJM1099" s="10"/>
      <c r="PJN1099" s="10"/>
      <c r="PJO1099" s="10"/>
      <c r="PJP1099" s="10"/>
      <c r="PJQ1099" s="10"/>
      <c r="PJR1099" s="10"/>
      <c r="PJS1099" s="10"/>
      <c r="PJT1099" s="10"/>
      <c r="PJU1099" s="10"/>
      <c r="PJV1099" s="10"/>
      <c r="PJW1099" s="10"/>
      <c r="PJX1099" s="10"/>
      <c r="PJY1099" s="10"/>
      <c r="PJZ1099" s="10"/>
      <c r="PKA1099" s="10"/>
      <c r="PKB1099" s="10"/>
      <c r="PKC1099" s="10"/>
      <c r="PKD1099" s="10"/>
      <c r="PKE1099" s="10"/>
      <c r="PKF1099" s="10"/>
      <c r="PKG1099" s="10"/>
      <c r="PKH1099" s="10"/>
      <c r="PKI1099" s="10"/>
      <c r="PKJ1099" s="10"/>
      <c r="PKK1099" s="10"/>
      <c r="PKL1099" s="10"/>
      <c r="PKM1099" s="10"/>
      <c r="PKN1099" s="10"/>
      <c r="PKO1099" s="10"/>
      <c r="PKP1099" s="10"/>
      <c r="PKQ1099" s="10"/>
      <c r="PKR1099" s="10"/>
      <c r="PKS1099" s="10"/>
      <c r="PKT1099" s="10"/>
      <c r="PKU1099" s="10"/>
      <c r="PKV1099" s="10"/>
      <c r="PKW1099" s="10"/>
      <c r="PKX1099" s="10"/>
      <c r="PKY1099" s="10"/>
      <c r="PKZ1099" s="10"/>
      <c r="PLA1099" s="10"/>
      <c r="PLB1099" s="10"/>
      <c r="PLC1099" s="10"/>
      <c r="PLD1099" s="10"/>
      <c r="PLE1099" s="10"/>
      <c r="PLF1099" s="10"/>
      <c r="PLG1099" s="10"/>
      <c r="PLH1099" s="10"/>
      <c r="PLI1099" s="10"/>
      <c r="PLJ1099" s="10"/>
      <c r="PLK1099" s="10"/>
      <c r="PLL1099" s="10"/>
      <c r="PLM1099" s="10"/>
      <c r="PLN1099" s="10"/>
      <c r="PLO1099" s="10"/>
      <c r="PLP1099" s="10"/>
      <c r="PLQ1099" s="10"/>
      <c r="PLR1099" s="10"/>
      <c r="PLS1099" s="10"/>
      <c r="PLT1099" s="10"/>
      <c r="PLU1099" s="10"/>
      <c r="PLV1099" s="10"/>
      <c r="PLW1099" s="10"/>
      <c r="PLX1099" s="10"/>
      <c r="PLY1099" s="10"/>
      <c r="PLZ1099" s="10"/>
      <c r="PMA1099" s="10"/>
      <c r="PMB1099" s="10"/>
      <c r="PMC1099" s="10"/>
      <c r="PMD1099" s="10"/>
      <c r="PME1099" s="10"/>
      <c r="PMF1099" s="10"/>
      <c r="PMG1099" s="10"/>
      <c r="PMH1099" s="10"/>
      <c r="PMI1099" s="10"/>
      <c r="PMJ1099" s="10"/>
      <c r="PMK1099" s="10"/>
      <c r="PML1099" s="10"/>
      <c r="PMM1099" s="10"/>
      <c r="PMN1099" s="10"/>
      <c r="PMO1099" s="10"/>
      <c r="PMP1099" s="10"/>
      <c r="PMQ1099" s="10"/>
      <c r="PMR1099" s="10"/>
      <c r="PMS1099" s="10"/>
      <c r="PMT1099" s="10"/>
      <c r="PMU1099" s="10"/>
      <c r="PMV1099" s="10"/>
      <c r="PMW1099" s="10"/>
      <c r="PMX1099" s="10"/>
      <c r="PMY1099" s="10"/>
      <c r="PMZ1099" s="10"/>
      <c r="PNA1099" s="10"/>
      <c r="PNB1099" s="10"/>
      <c r="PNC1099" s="10"/>
      <c r="PND1099" s="10"/>
      <c r="PNE1099" s="10"/>
      <c r="PNF1099" s="10"/>
      <c r="PNG1099" s="10"/>
      <c r="PNH1099" s="10"/>
      <c r="PNI1099" s="10"/>
      <c r="PNJ1099" s="10"/>
      <c r="PNK1099" s="10"/>
      <c r="PNL1099" s="10"/>
      <c r="PNM1099" s="10"/>
      <c r="PNN1099" s="10"/>
      <c r="PNO1099" s="10"/>
      <c r="PNP1099" s="10"/>
      <c r="PNQ1099" s="10"/>
      <c r="PNR1099" s="10"/>
      <c r="PNS1099" s="10"/>
      <c r="PNT1099" s="10"/>
      <c r="PNU1099" s="10"/>
      <c r="PNV1099" s="10"/>
      <c r="PNW1099" s="10"/>
      <c r="PNX1099" s="10"/>
      <c r="PNY1099" s="10"/>
      <c r="PNZ1099" s="10"/>
      <c r="POA1099" s="10"/>
      <c r="POB1099" s="10"/>
      <c r="POC1099" s="10"/>
      <c r="POD1099" s="10"/>
      <c r="POE1099" s="10"/>
      <c r="POF1099" s="10"/>
      <c r="POG1099" s="10"/>
      <c r="POH1099" s="10"/>
      <c r="POI1099" s="10"/>
      <c r="POJ1099" s="10"/>
      <c r="POK1099" s="10"/>
      <c r="POL1099" s="10"/>
      <c r="POM1099" s="10"/>
      <c r="PON1099" s="10"/>
      <c r="POO1099" s="10"/>
      <c r="POP1099" s="10"/>
      <c r="POQ1099" s="10"/>
      <c r="POR1099" s="10"/>
      <c r="POS1099" s="10"/>
      <c r="POT1099" s="10"/>
      <c r="POU1099" s="10"/>
      <c r="POV1099" s="10"/>
      <c r="POW1099" s="10"/>
      <c r="POX1099" s="10"/>
      <c r="POY1099" s="10"/>
      <c r="POZ1099" s="10"/>
      <c r="PPA1099" s="10"/>
      <c r="PPB1099" s="10"/>
      <c r="PPC1099" s="10"/>
      <c r="PPD1099" s="10"/>
      <c r="PPE1099" s="10"/>
      <c r="PPF1099" s="10"/>
      <c r="PPG1099" s="10"/>
      <c r="PPH1099" s="10"/>
      <c r="PPI1099" s="10"/>
      <c r="PPJ1099" s="10"/>
      <c r="PPK1099" s="10"/>
      <c r="PPL1099" s="10"/>
      <c r="PPM1099" s="10"/>
      <c r="PPN1099" s="10"/>
      <c r="PPO1099" s="10"/>
      <c r="PPP1099" s="10"/>
      <c r="PPQ1099" s="10"/>
      <c r="PPR1099" s="10"/>
      <c r="PPS1099" s="10"/>
      <c r="PPT1099" s="10"/>
      <c r="PPU1099" s="10"/>
      <c r="PPV1099" s="10"/>
      <c r="PPW1099" s="10"/>
      <c r="PPX1099" s="10"/>
      <c r="PPY1099" s="10"/>
      <c r="PPZ1099" s="10"/>
      <c r="PQA1099" s="10"/>
      <c r="PQB1099" s="10"/>
      <c r="PQC1099" s="10"/>
      <c r="PQD1099" s="10"/>
      <c r="PQE1099" s="10"/>
      <c r="PQF1099" s="10"/>
      <c r="PQG1099" s="10"/>
      <c r="PQH1099" s="10"/>
      <c r="PQI1099" s="10"/>
      <c r="PQJ1099" s="10"/>
      <c r="PQK1099" s="10"/>
      <c r="PQL1099" s="10"/>
      <c r="PQM1099" s="10"/>
      <c r="PQN1099" s="10"/>
      <c r="PQO1099" s="10"/>
      <c r="PQP1099" s="10"/>
      <c r="PQQ1099" s="10"/>
      <c r="PQR1099" s="10"/>
      <c r="PQS1099" s="10"/>
      <c r="PQT1099" s="10"/>
      <c r="PQU1099" s="10"/>
      <c r="PQV1099" s="10"/>
      <c r="PQW1099" s="10"/>
      <c r="PQX1099" s="10"/>
      <c r="PQY1099" s="10"/>
      <c r="PQZ1099" s="10"/>
      <c r="PRA1099" s="10"/>
      <c r="PRB1099" s="10"/>
      <c r="PRC1099" s="10"/>
      <c r="PRD1099" s="10"/>
      <c r="PRE1099" s="10"/>
      <c r="PRF1099" s="10"/>
      <c r="PRG1099" s="10"/>
      <c r="PRH1099" s="10"/>
      <c r="PRI1099" s="10"/>
      <c r="PRJ1099" s="10"/>
      <c r="PRK1099" s="10"/>
      <c r="PRL1099" s="10"/>
      <c r="PRM1099" s="10"/>
      <c r="PRN1099" s="10"/>
      <c r="PRO1099" s="10"/>
      <c r="PRP1099" s="10"/>
      <c r="PRQ1099" s="10"/>
      <c r="PRR1099" s="10"/>
      <c r="PRS1099" s="10"/>
      <c r="PRT1099" s="10"/>
      <c r="PRU1099" s="10"/>
      <c r="PRV1099" s="10"/>
      <c r="PRW1099" s="10"/>
      <c r="PRX1099" s="10"/>
      <c r="PRY1099" s="10"/>
      <c r="PRZ1099" s="10"/>
      <c r="PSA1099" s="10"/>
      <c r="PSB1099" s="10"/>
      <c r="PSC1099" s="10"/>
      <c r="PSD1099" s="10"/>
      <c r="PSE1099" s="10"/>
      <c r="PSF1099" s="10"/>
      <c r="PSG1099" s="10"/>
      <c r="PSH1099" s="10"/>
      <c r="PSI1099" s="10"/>
      <c r="PSJ1099" s="10"/>
      <c r="PSK1099" s="10"/>
      <c r="PSL1099" s="10"/>
      <c r="PSM1099" s="10"/>
      <c r="PSN1099" s="10"/>
      <c r="PSO1099" s="10"/>
      <c r="PSP1099" s="10"/>
      <c r="PSQ1099" s="10"/>
      <c r="PSR1099" s="10"/>
      <c r="PSS1099" s="10"/>
      <c r="PST1099" s="10"/>
      <c r="PSU1099" s="10"/>
      <c r="PSV1099" s="10"/>
      <c r="PSW1099" s="10"/>
      <c r="PSX1099" s="10"/>
      <c r="PSY1099" s="10"/>
      <c r="PSZ1099" s="10"/>
      <c r="PTA1099" s="10"/>
      <c r="PTB1099" s="10"/>
      <c r="PTC1099" s="10"/>
      <c r="PTD1099" s="10"/>
      <c r="PTE1099" s="10"/>
      <c r="PTF1099" s="10"/>
      <c r="PTG1099" s="10"/>
      <c r="PTH1099" s="10"/>
      <c r="PTI1099" s="10"/>
      <c r="PTJ1099" s="10"/>
      <c r="PTK1099" s="10"/>
      <c r="PTL1099" s="10"/>
      <c r="PTM1099" s="10"/>
      <c r="PTN1099" s="10"/>
      <c r="PTO1099" s="10"/>
      <c r="PTP1099" s="10"/>
      <c r="PTQ1099" s="10"/>
      <c r="PTR1099" s="10"/>
      <c r="PTS1099" s="10"/>
      <c r="PTT1099" s="10"/>
      <c r="PTU1099" s="10"/>
      <c r="PTV1099" s="10"/>
      <c r="PTW1099" s="10"/>
      <c r="PTX1099" s="10"/>
      <c r="PTY1099" s="10"/>
      <c r="PTZ1099" s="10"/>
      <c r="PUA1099" s="10"/>
      <c r="PUB1099" s="10"/>
      <c r="PUC1099" s="10"/>
      <c r="PUD1099" s="10"/>
      <c r="PUE1099" s="10"/>
      <c r="PUF1099" s="10"/>
      <c r="PUG1099" s="10"/>
      <c r="PUH1099" s="10"/>
      <c r="PUI1099" s="10"/>
      <c r="PUJ1099" s="10"/>
      <c r="PUK1099" s="10"/>
      <c r="PUL1099" s="10"/>
      <c r="PUM1099" s="10"/>
      <c r="PUN1099" s="10"/>
      <c r="PUO1099" s="10"/>
      <c r="PUP1099" s="10"/>
      <c r="PUQ1099" s="10"/>
      <c r="PUR1099" s="10"/>
      <c r="PUS1099" s="10"/>
      <c r="PUT1099" s="10"/>
      <c r="PUU1099" s="10"/>
      <c r="PUV1099" s="10"/>
      <c r="PUW1099" s="10"/>
      <c r="PUX1099" s="10"/>
      <c r="PUY1099" s="10"/>
      <c r="PUZ1099" s="10"/>
      <c r="PVA1099" s="10"/>
      <c r="PVB1099" s="10"/>
      <c r="PVC1099" s="10"/>
      <c r="PVD1099" s="10"/>
      <c r="PVE1099" s="10"/>
      <c r="PVF1099" s="10"/>
      <c r="PVG1099" s="10"/>
      <c r="PVH1099" s="10"/>
      <c r="PVI1099" s="10"/>
      <c r="PVJ1099" s="10"/>
      <c r="PVK1099" s="10"/>
      <c r="PVL1099" s="10"/>
      <c r="PVM1099" s="10"/>
      <c r="PVN1099" s="10"/>
      <c r="PVO1099" s="10"/>
      <c r="PVP1099" s="10"/>
      <c r="PVQ1099" s="10"/>
      <c r="PVR1099" s="10"/>
      <c r="PVS1099" s="10"/>
      <c r="PVT1099" s="10"/>
      <c r="PVU1099" s="10"/>
      <c r="PVV1099" s="10"/>
      <c r="PVW1099" s="10"/>
      <c r="PVX1099" s="10"/>
      <c r="PVY1099" s="10"/>
      <c r="PVZ1099" s="10"/>
      <c r="PWA1099" s="10"/>
      <c r="PWB1099" s="10"/>
      <c r="PWC1099" s="10"/>
      <c r="PWD1099" s="10"/>
      <c r="PWE1099" s="10"/>
      <c r="PWF1099" s="10"/>
      <c r="PWG1099" s="10"/>
      <c r="PWH1099" s="10"/>
      <c r="PWI1099" s="10"/>
      <c r="PWJ1099" s="10"/>
      <c r="PWK1099" s="10"/>
      <c r="PWL1099" s="10"/>
      <c r="PWM1099" s="10"/>
      <c r="PWN1099" s="10"/>
      <c r="PWO1099" s="10"/>
      <c r="PWP1099" s="10"/>
      <c r="PWQ1099" s="10"/>
      <c r="PWR1099" s="10"/>
      <c r="PWS1099" s="10"/>
      <c r="PWT1099" s="10"/>
      <c r="PWU1099" s="10"/>
      <c r="PWV1099" s="10"/>
      <c r="PWW1099" s="10"/>
      <c r="PWX1099" s="10"/>
      <c r="PWY1099" s="10"/>
      <c r="PWZ1099" s="10"/>
      <c r="PXA1099" s="10"/>
      <c r="PXB1099" s="10"/>
      <c r="PXC1099" s="10"/>
      <c r="PXD1099" s="10"/>
      <c r="PXE1099" s="10"/>
      <c r="PXF1099" s="10"/>
      <c r="PXG1099" s="10"/>
      <c r="PXH1099" s="10"/>
      <c r="PXI1099" s="10"/>
      <c r="PXJ1099" s="10"/>
      <c r="PXK1099" s="10"/>
      <c r="PXL1099" s="10"/>
      <c r="PXM1099" s="10"/>
      <c r="PXN1099" s="10"/>
      <c r="PXO1099" s="10"/>
      <c r="PXP1099" s="10"/>
      <c r="PXQ1099" s="10"/>
      <c r="PXR1099" s="10"/>
      <c r="PXS1099" s="10"/>
      <c r="PXT1099" s="10"/>
      <c r="PXU1099" s="10"/>
      <c r="PXV1099" s="10"/>
      <c r="PXW1099" s="10"/>
      <c r="PXX1099" s="10"/>
      <c r="PXY1099" s="10"/>
      <c r="PXZ1099" s="10"/>
      <c r="PYA1099" s="10"/>
      <c r="PYB1099" s="10"/>
      <c r="PYC1099" s="10"/>
      <c r="PYD1099" s="10"/>
      <c r="PYE1099" s="10"/>
      <c r="PYF1099" s="10"/>
      <c r="PYG1099" s="10"/>
      <c r="PYH1099" s="10"/>
      <c r="PYI1099" s="10"/>
      <c r="PYJ1099" s="10"/>
      <c r="PYK1099" s="10"/>
      <c r="PYL1099" s="10"/>
      <c r="PYM1099" s="10"/>
      <c r="PYN1099" s="10"/>
      <c r="PYO1099" s="10"/>
      <c r="PYP1099" s="10"/>
      <c r="PYQ1099" s="10"/>
      <c r="PYR1099" s="10"/>
      <c r="PYS1099" s="10"/>
      <c r="PYT1099" s="10"/>
      <c r="PYU1099" s="10"/>
      <c r="PYV1099" s="10"/>
      <c r="PYW1099" s="10"/>
      <c r="PYX1099" s="10"/>
      <c r="PYY1099" s="10"/>
      <c r="PYZ1099" s="10"/>
      <c r="PZA1099" s="10"/>
      <c r="PZB1099" s="10"/>
      <c r="PZC1099" s="10"/>
      <c r="PZD1099" s="10"/>
      <c r="PZE1099" s="10"/>
      <c r="PZF1099" s="10"/>
      <c r="PZG1099" s="10"/>
      <c r="PZH1099" s="10"/>
      <c r="PZI1099" s="10"/>
      <c r="PZJ1099" s="10"/>
      <c r="PZK1099" s="10"/>
      <c r="PZL1099" s="10"/>
      <c r="PZM1099" s="10"/>
      <c r="PZN1099" s="10"/>
      <c r="PZO1099" s="10"/>
      <c r="PZP1099" s="10"/>
      <c r="PZQ1099" s="10"/>
      <c r="PZR1099" s="10"/>
      <c r="PZS1099" s="10"/>
      <c r="PZT1099" s="10"/>
      <c r="PZU1099" s="10"/>
      <c r="PZV1099" s="10"/>
      <c r="PZW1099" s="10"/>
      <c r="PZX1099" s="10"/>
      <c r="PZY1099" s="10"/>
      <c r="PZZ1099" s="10"/>
      <c r="QAA1099" s="10"/>
      <c r="QAB1099" s="10"/>
      <c r="QAC1099" s="10"/>
      <c r="QAD1099" s="10"/>
      <c r="QAE1099" s="10"/>
      <c r="QAF1099" s="10"/>
      <c r="QAG1099" s="10"/>
      <c r="QAH1099" s="10"/>
      <c r="QAI1099" s="10"/>
      <c r="QAJ1099" s="10"/>
      <c r="QAK1099" s="10"/>
      <c r="QAL1099" s="10"/>
      <c r="QAM1099" s="10"/>
      <c r="QAN1099" s="10"/>
      <c r="QAO1099" s="10"/>
      <c r="QAP1099" s="10"/>
      <c r="QAQ1099" s="10"/>
      <c r="QAR1099" s="10"/>
      <c r="QAS1099" s="10"/>
      <c r="QAT1099" s="10"/>
      <c r="QAU1099" s="10"/>
      <c r="QAV1099" s="10"/>
      <c r="QAW1099" s="10"/>
      <c r="QAX1099" s="10"/>
      <c r="QAY1099" s="10"/>
      <c r="QAZ1099" s="10"/>
      <c r="QBA1099" s="10"/>
      <c r="QBB1099" s="10"/>
      <c r="QBC1099" s="10"/>
      <c r="QBD1099" s="10"/>
      <c r="QBE1099" s="10"/>
      <c r="QBF1099" s="10"/>
      <c r="QBG1099" s="10"/>
      <c r="QBH1099" s="10"/>
      <c r="QBI1099" s="10"/>
      <c r="QBJ1099" s="10"/>
      <c r="QBK1099" s="10"/>
      <c r="QBL1099" s="10"/>
      <c r="QBM1099" s="10"/>
      <c r="QBN1099" s="10"/>
      <c r="QBO1099" s="10"/>
      <c r="QBP1099" s="10"/>
      <c r="QBQ1099" s="10"/>
      <c r="QBR1099" s="10"/>
      <c r="QBS1099" s="10"/>
      <c r="QBT1099" s="10"/>
      <c r="QBU1099" s="10"/>
      <c r="QBV1099" s="10"/>
      <c r="QBW1099" s="10"/>
      <c r="QBX1099" s="10"/>
      <c r="QBY1099" s="10"/>
      <c r="QBZ1099" s="10"/>
      <c r="QCA1099" s="10"/>
      <c r="QCB1099" s="10"/>
      <c r="QCC1099" s="10"/>
      <c r="QCD1099" s="10"/>
      <c r="QCE1099" s="10"/>
      <c r="QCF1099" s="10"/>
      <c r="QCG1099" s="10"/>
      <c r="QCH1099" s="10"/>
      <c r="QCI1099" s="10"/>
      <c r="QCJ1099" s="10"/>
      <c r="QCK1099" s="10"/>
      <c r="QCL1099" s="10"/>
      <c r="QCM1099" s="10"/>
      <c r="QCN1099" s="10"/>
      <c r="QCO1099" s="10"/>
      <c r="QCP1099" s="10"/>
      <c r="QCQ1099" s="10"/>
      <c r="QCR1099" s="10"/>
      <c r="QCS1099" s="10"/>
      <c r="QCT1099" s="10"/>
      <c r="QCU1099" s="10"/>
      <c r="QCV1099" s="10"/>
      <c r="QCW1099" s="10"/>
      <c r="QCX1099" s="10"/>
      <c r="QCY1099" s="10"/>
      <c r="QCZ1099" s="10"/>
      <c r="QDA1099" s="10"/>
      <c r="QDB1099" s="10"/>
      <c r="QDC1099" s="10"/>
      <c r="QDD1099" s="10"/>
      <c r="QDE1099" s="10"/>
      <c r="QDF1099" s="10"/>
      <c r="QDG1099" s="10"/>
      <c r="QDH1099" s="10"/>
      <c r="QDI1099" s="10"/>
      <c r="QDJ1099" s="10"/>
      <c r="QDK1099" s="10"/>
      <c r="QDL1099" s="10"/>
      <c r="QDM1099" s="10"/>
      <c r="QDN1099" s="10"/>
      <c r="QDO1099" s="10"/>
      <c r="QDP1099" s="10"/>
      <c r="QDQ1099" s="10"/>
      <c r="QDR1099" s="10"/>
      <c r="QDS1099" s="10"/>
      <c r="QDT1099" s="10"/>
      <c r="QDU1099" s="10"/>
      <c r="QDV1099" s="10"/>
      <c r="QDW1099" s="10"/>
      <c r="QDX1099" s="10"/>
      <c r="QDY1099" s="10"/>
      <c r="QDZ1099" s="10"/>
      <c r="QEA1099" s="10"/>
      <c r="QEB1099" s="10"/>
      <c r="QEC1099" s="10"/>
      <c r="QED1099" s="10"/>
      <c r="QEE1099" s="10"/>
      <c r="QEF1099" s="10"/>
      <c r="QEG1099" s="10"/>
      <c r="QEH1099" s="10"/>
      <c r="QEI1099" s="10"/>
      <c r="QEJ1099" s="10"/>
      <c r="QEK1099" s="10"/>
      <c r="QEL1099" s="10"/>
      <c r="QEM1099" s="10"/>
      <c r="QEN1099" s="10"/>
      <c r="QEO1099" s="10"/>
      <c r="QEP1099" s="10"/>
      <c r="QEQ1099" s="10"/>
      <c r="QER1099" s="10"/>
      <c r="QES1099" s="10"/>
      <c r="QET1099" s="10"/>
      <c r="QEU1099" s="10"/>
      <c r="QEV1099" s="10"/>
      <c r="QEW1099" s="10"/>
      <c r="QEX1099" s="10"/>
      <c r="QEY1099" s="10"/>
      <c r="QEZ1099" s="10"/>
      <c r="QFA1099" s="10"/>
      <c r="QFB1099" s="10"/>
      <c r="QFC1099" s="10"/>
      <c r="QFD1099" s="10"/>
      <c r="QFE1099" s="10"/>
      <c r="QFF1099" s="10"/>
      <c r="QFG1099" s="10"/>
      <c r="QFH1099" s="10"/>
      <c r="QFI1099" s="10"/>
      <c r="QFJ1099" s="10"/>
      <c r="QFK1099" s="10"/>
      <c r="QFL1099" s="10"/>
      <c r="QFM1099" s="10"/>
      <c r="QFN1099" s="10"/>
      <c r="QFO1099" s="10"/>
      <c r="QFP1099" s="10"/>
      <c r="QFQ1099" s="10"/>
      <c r="QFR1099" s="10"/>
      <c r="QFS1099" s="10"/>
      <c r="QFT1099" s="10"/>
      <c r="QFU1099" s="10"/>
      <c r="QFV1099" s="10"/>
      <c r="QFW1099" s="10"/>
      <c r="QFX1099" s="10"/>
      <c r="QFY1099" s="10"/>
      <c r="QFZ1099" s="10"/>
      <c r="QGA1099" s="10"/>
      <c r="QGB1099" s="10"/>
      <c r="QGC1099" s="10"/>
      <c r="QGD1099" s="10"/>
      <c r="QGE1099" s="10"/>
      <c r="QGF1099" s="10"/>
      <c r="QGG1099" s="10"/>
      <c r="QGH1099" s="10"/>
      <c r="QGI1099" s="10"/>
      <c r="QGJ1099" s="10"/>
      <c r="QGK1099" s="10"/>
      <c r="QGL1099" s="10"/>
      <c r="QGM1099" s="10"/>
      <c r="QGN1099" s="10"/>
      <c r="QGO1099" s="10"/>
      <c r="QGP1099" s="10"/>
      <c r="QGQ1099" s="10"/>
      <c r="QGR1099" s="10"/>
      <c r="QGS1099" s="10"/>
      <c r="QGT1099" s="10"/>
      <c r="QGU1099" s="10"/>
      <c r="QGV1099" s="10"/>
      <c r="QGW1099" s="10"/>
      <c r="QGX1099" s="10"/>
      <c r="QGY1099" s="10"/>
      <c r="QGZ1099" s="10"/>
      <c r="QHA1099" s="10"/>
      <c r="QHB1099" s="10"/>
      <c r="QHC1099" s="10"/>
      <c r="QHD1099" s="10"/>
      <c r="QHE1099" s="10"/>
      <c r="QHF1099" s="10"/>
      <c r="QHG1099" s="10"/>
      <c r="QHH1099" s="10"/>
      <c r="QHI1099" s="10"/>
      <c r="QHJ1099" s="10"/>
      <c r="QHK1099" s="10"/>
      <c r="QHL1099" s="10"/>
      <c r="QHM1099" s="10"/>
      <c r="QHN1099" s="10"/>
      <c r="QHO1099" s="10"/>
      <c r="QHP1099" s="10"/>
      <c r="QHQ1099" s="10"/>
      <c r="QHR1099" s="10"/>
      <c r="QHS1099" s="10"/>
      <c r="QHT1099" s="10"/>
      <c r="QHU1099" s="10"/>
      <c r="QHV1099" s="10"/>
      <c r="QHW1099" s="10"/>
      <c r="QHX1099" s="10"/>
      <c r="QHY1099" s="10"/>
      <c r="QHZ1099" s="10"/>
      <c r="QIA1099" s="10"/>
      <c r="QIB1099" s="10"/>
      <c r="QIC1099" s="10"/>
      <c r="QID1099" s="10"/>
      <c r="QIE1099" s="10"/>
      <c r="QIF1099" s="10"/>
      <c r="QIG1099" s="10"/>
      <c r="QIH1099" s="10"/>
      <c r="QII1099" s="10"/>
      <c r="QIJ1099" s="10"/>
      <c r="QIK1099" s="10"/>
      <c r="QIL1099" s="10"/>
      <c r="QIM1099" s="10"/>
      <c r="QIN1099" s="10"/>
      <c r="QIO1099" s="10"/>
      <c r="QIP1099" s="10"/>
      <c r="QIQ1099" s="10"/>
      <c r="QIR1099" s="10"/>
      <c r="QIS1099" s="10"/>
      <c r="QIT1099" s="10"/>
      <c r="QIU1099" s="10"/>
      <c r="QIV1099" s="10"/>
      <c r="QIW1099" s="10"/>
      <c r="QIX1099" s="10"/>
      <c r="QIY1099" s="10"/>
      <c r="QIZ1099" s="10"/>
      <c r="QJA1099" s="10"/>
      <c r="QJB1099" s="10"/>
      <c r="QJC1099" s="10"/>
      <c r="QJD1099" s="10"/>
      <c r="QJE1099" s="10"/>
      <c r="QJF1099" s="10"/>
      <c r="QJG1099" s="10"/>
      <c r="QJH1099" s="10"/>
      <c r="QJI1099" s="10"/>
      <c r="QJJ1099" s="10"/>
      <c r="QJK1099" s="10"/>
      <c r="QJL1099" s="10"/>
      <c r="QJM1099" s="10"/>
      <c r="QJN1099" s="10"/>
      <c r="QJO1099" s="10"/>
      <c r="QJP1099" s="10"/>
      <c r="QJQ1099" s="10"/>
      <c r="QJR1099" s="10"/>
      <c r="QJS1099" s="10"/>
      <c r="QJT1099" s="10"/>
      <c r="QJU1099" s="10"/>
      <c r="QJV1099" s="10"/>
      <c r="QJW1099" s="10"/>
      <c r="QJX1099" s="10"/>
      <c r="QJY1099" s="10"/>
      <c r="QJZ1099" s="10"/>
      <c r="QKA1099" s="10"/>
      <c r="QKB1099" s="10"/>
      <c r="QKC1099" s="10"/>
      <c r="QKD1099" s="10"/>
      <c r="QKE1099" s="10"/>
      <c r="QKF1099" s="10"/>
      <c r="QKG1099" s="10"/>
      <c r="QKH1099" s="10"/>
      <c r="QKI1099" s="10"/>
      <c r="QKJ1099" s="10"/>
      <c r="QKK1099" s="10"/>
      <c r="QKL1099" s="10"/>
      <c r="QKM1099" s="10"/>
      <c r="QKN1099" s="10"/>
      <c r="QKO1099" s="10"/>
      <c r="QKP1099" s="10"/>
      <c r="QKQ1099" s="10"/>
      <c r="QKR1099" s="10"/>
      <c r="QKS1099" s="10"/>
      <c r="QKT1099" s="10"/>
      <c r="QKU1099" s="10"/>
      <c r="QKV1099" s="10"/>
      <c r="QKW1099" s="10"/>
      <c r="QKX1099" s="10"/>
      <c r="QKY1099" s="10"/>
      <c r="QKZ1099" s="10"/>
      <c r="QLA1099" s="10"/>
      <c r="QLB1099" s="10"/>
      <c r="QLC1099" s="10"/>
      <c r="QLD1099" s="10"/>
      <c r="QLE1099" s="10"/>
      <c r="QLF1099" s="10"/>
      <c r="QLG1099" s="10"/>
      <c r="QLH1099" s="10"/>
      <c r="QLI1099" s="10"/>
      <c r="QLJ1099" s="10"/>
      <c r="QLK1099" s="10"/>
      <c r="QLL1099" s="10"/>
      <c r="QLM1099" s="10"/>
      <c r="QLN1099" s="10"/>
      <c r="QLO1099" s="10"/>
      <c r="QLP1099" s="10"/>
      <c r="QLQ1099" s="10"/>
      <c r="QLR1099" s="10"/>
      <c r="QLS1099" s="10"/>
      <c r="QLT1099" s="10"/>
      <c r="QLU1099" s="10"/>
      <c r="QLV1099" s="10"/>
      <c r="QLW1099" s="10"/>
      <c r="QLX1099" s="10"/>
      <c r="QLY1099" s="10"/>
      <c r="QLZ1099" s="10"/>
      <c r="QMA1099" s="10"/>
      <c r="QMB1099" s="10"/>
      <c r="QMC1099" s="10"/>
      <c r="QMD1099" s="10"/>
      <c r="QME1099" s="10"/>
      <c r="QMF1099" s="10"/>
      <c r="QMG1099" s="10"/>
      <c r="QMH1099" s="10"/>
      <c r="QMI1099" s="10"/>
      <c r="QMJ1099" s="10"/>
      <c r="QMK1099" s="10"/>
      <c r="QML1099" s="10"/>
      <c r="QMM1099" s="10"/>
      <c r="QMN1099" s="10"/>
      <c r="QMO1099" s="10"/>
      <c r="QMP1099" s="10"/>
      <c r="QMQ1099" s="10"/>
      <c r="QMR1099" s="10"/>
      <c r="QMS1099" s="10"/>
      <c r="QMT1099" s="10"/>
      <c r="QMU1099" s="10"/>
      <c r="QMV1099" s="10"/>
      <c r="QMW1099" s="10"/>
      <c r="QMX1099" s="10"/>
      <c r="QMY1099" s="10"/>
      <c r="QMZ1099" s="10"/>
      <c r="QNA1099" s="10"/>
      <c r="QNB1099" s="10"/>
      <c r="QNC1099" s="10"/>
      <c r="QND1099" s="10"/>
      <c r="QNE1099" s="10"/>
      <c r="QNF1099" s="10"/>
      <c r="QNG1099" s="10"/>
      <c r="QNH1099" s="10"/>
      <c r="QNI1099" s="10"/>
      <c r="QNJ1099" s="10"/>
      <c r="QNK1099" s="10"/>
      <c r="QNL1099" s="10"/>
      <c r="QNM1099" s="10"/>
      <c r="QNN1099" s="10"/>
      <c r="QNO1099" s="10"/>
      <c r="QNP1099" s="10"/>
      <c r="QNQ1099" s="10"/>
      <c r="QNR1099" s="10"/>
      <c r="QNS1099" s="10"/>
      <c r="QNT1099" s="10"/>
      <c r="QNU1099" s="10"/>
      <c r="QNV1099" s="10"/>
      <c r="QNW1099" s="10"/>
      <c r="QNX1099" s="10"/>
      <c r="QNY1099" s="10"/>
      <c r="QNZ1099" s="10"/>
      <c r="QOA1099" s="10"/>
      <c r="QOB1099" s="10"/>
      <c r="QOC1099" s="10"/>
      <c r="QOD1099" s="10"/>
      <c r="QOE1099" s="10"/>
      <c r="QOF1099" s="10"/>
      <c r="QOG1099" s="10"/>
      <c r="QOH1099" s="10"/>
      <c r="QOI1099" s="10"/>
      <c r="QOJ1099" s="10"/>
      <c r="QOK1099" s="10"/>
      <c r="QOL1099" s="10"/>
      <c r="QOM1099" s="10"/>
      <c r="QON1099" s="10"/>
      <c r="QOO1099" s="10"/>
      <c r="QOP1099" s="10"/>
      <c r="QOQ1099" s="10"/>
      <c r="QOR1099" s="10"/>
      <c r="QOS1099" s="10"/>
      <c r="QOT1099" s="10"/>
      <c r="QOU1099" s="10"/>
      <c r="QOV1099" s="10"/>
      <c r="QOW1099" s="10"/>
      <c r="QOX1099" s="10"/>
      <c r="QOY1099" s="10"/>
      <c r="QOZ1099" s="10"/>
      <c r="QPA1099" s="10"/>
      <c r="QPB1099" s="10"/>
      <c r="QPC1099" s="10"/>
      <c r="QPD1099" s="10"/>
      <c r="QPE1099" s="10"/>
      <c r="QPF1099" s="10"/>
      <c r="QPG1099" s="10"/>
      <c r="QPH1099" s="10"/>
      <c r="QPI1099" s="10"/>
      <c r="QPJ1099" s="10"/>
      <c r="QPK1099" s="10"/>
      <c r="QPL1099" s="10"/>
      <c r="QPM1099" s="10"/>
      <c r="QPN1099" s="10"/>
      <c r="QPO1099" s="10"/>
      <c r="QPP1099" s="10"/>
      <c r="QPQ1099" s="10"/>
      <c r="QPR1099" s="10"/>
      <c r="QPS1099" s="10"/>
      <c r="QPT1099" s="10"/>
      <c r="QPU1099" s="10"/>
      <c r="QPV1099" s="10"/>
      <c r="QPW1099" s="10"/>
      <c r="QPX1099" s="10"/>
      <c r="QPY1099" s="10"/>
      <c r="QPZ1099" s="10"/>
      <c r="QQA1099" s="10"/>
      <c r="QQB1099" s="10"/>
      <c r="QQC1099" s="10"/>
      <c r="QQD1099" s="10"/>
      <c r="QQE1099" s="10"/>
      <c r="QQF1099" s="10"/>
      <c r="QQG1099" s="10"/>
      <c r="QQH1099" s="10"/>
      <c r="QQI1099" s="10"/>
      <c r="QQJ1099" s="10"/>
      <c r="QQK1099" s="10"/>
      <c r="QQL1099" s="10"/>
      <c r="QQM1099" s="10"/>
      <c r="QQN1099" s="10"/>
      <c r="QQO1099" s="10"/>
      <c r="QQP1099" s="10"/>
      <c r="QQQ1099" s="10"/>
      <c r="QQR1099" s="10"/>
      <c r="QQS1099" s="10"/>
      <c r="QQT1099" s="10"/>
      <c r="QQU1099" s="10"/>
      <c r="QQV1099" s="10"/>
      <c r="QQW1099" s="10"/>
      <c r="QQX1099" s="10"/>
      <c r="QQY1099" s="10"/>
      <c r="QQZ1099" s="10"/>
      <c r="QRA1099" s="10"/>
      <c r="QRB1099" s="10"/>
      <c r="QRC1099" s="10"/>
      <c r="QRD1099" s="10"/>
      <c r="QRE1099" s="10"/>
      <c r="QRF1099" s="10"/>
      <c r="QRG1099" s="10"/>
      <c r="QRH1099" s="10"/>
      <c r="QRI1099" s="10"/>
      <c r="QRJ1099" s="10"/>
      <c r="QRK1099" s="10"/>
      <c r="QRL1099" s="10"/>
      <c r="QRM1099" s="10"/>
      <c r="QRN1099" s="10"/>
      <c r="QRO1099" s="10"/>
      <c r="QRP1099" s="10"/>
      <c r="QRQ1099" s="10"/>
      <c r="QRR1099" s="10"/>
      <c r="QRS1099" s="10"/>
      <c r="QRT1099" s="10"/>
      <c r="QRU1099" s="10"/>
      <c r="QRV1099" s="10"/>
      <c r="QRW1099" s="10"/>
      <c r="QRX1099" s="10"/>
      <c r="QRY1099" s="10"/>
      <c r="QRZ1099" s="10"/>
      <c r="QSA1099" s="10"/>
      <c r="QSB1099" s="10"/>
      <c r="QSC1099" s="10"/>
      <c r="QSD1099" s="10"/>
      <c r="QSE1099" s="10"/>
      <c r="QSF1099" s="10"/>
      <c r="QSG1099" s="10"/>
      <c r="QSH1099" s="10"/>
      <c r="QSI1099" s="10"/>
      <c r="QSJ1099" s="10"/>
      <c r="QSK1099" s="10"/>
      <c r="QSL1099" s="10"/>
      <c r="QSM1099" s="10"/>
      <c r="QSN1099" s="10"/>
      <c r="QSO1099" s="10"/>
      <c r="QSP1099" s="10"/>
      <c r="QSQ1099" s="10"/>
      <c r="QSR1099" s="10"/>
      <c r="QSS1099" s="10"/>
      <c r="QST1099" s="10"/>
      <c r="QSU1099" s="10"/>
      <c r="QSV1099" s="10"/>
      <c r="QSW1099" s="10"/>
      <c r="QSX1099" s="10"/>
      <c r="QSY1099" s="10"/>
      <c r="QSZ1099" s="10"/>
      <c r="QTA1099" s="10"/>
      <c r="QTB1099" s="10"/>
      <c r="QTC1099" s="10"/>
      <c r="QTD1099" s="10"/>
      <c r="QTE1099" s="10"/>
      <c r="QTF1099" s="10"/>
      <c r="QTG1099" s="10"/>
      <c r="QTH1099" s="10"/>
      <c r="QTI1099" s="10"/>
      <c r="QTJ1099" s="10"/>
      <c r="QTK1099" s="10"/>
      <c r="QTL1099" s="10"/>
      <c r="QTM1099" s="10"/>
      <c r="QTN1099" s="10"/>
      <c r="QTO1099" s="10"/>
      <c r="QTP1099" s="10"/>
      <c r="QTQ1099" s="10"/>
      <c r="QTR1099" s="10"/>
      <c r="QTS1099" s="10"/>
      <c r="QTT1099" s="10"/>
      <c r="QTU1099" s="10"/>
      <c r="QTV1099" s="10"/>
      <c r="QTW1099" s="10"/>
      <c r="QTX1099" s="10"/>
      <c r="QTY1099" s="10"/>
      <c r="QTZ1099" s="10"/>
      <c r="QUA1099" s="10"/>
      <c r="QUB1099" s="10"/>
      <c r="QUC1099" s="10"/>
      <c r="QUD1099" s="10"/>
      <c r="QUE1099" s="10"/>
      <c r="QUF1099" s="10"/>
      <c r="QUG1099" s="10"/>
      <c r="QUH1099" s="10"/>
      <c r="QUI1099" s="10"/>
      <c r="QUJ1099" s="10"/>
      <c r="QUK1099" s="10"/>
      <c r="QUL1099" s="10"/>
      <c r="QUM1099" s="10"/>
      <c r="QUN1099" s="10"/>
      <c r="QUO1099" s="10"/>
      <c r="QUP1099" s="10"/>
      <c r="QUQ1099" s="10"/>
      <c r="QUR1099" s="10"/>
      <c r="QUS1099" s="10"/>
      <c r="QUT1099" s="10"/>
      <c r="QUU1099" s="10"/>
      <c r="QUV1099" s="10"/>
      <c r="QUW1099" s="10"/>
      <c r="QUX1099" s="10"/>
      <c r="QUY1099" s="10"/>
      <c r="QUZ1099" s="10"/>
      <c r="QVA1099" s="10"/>
      <c r="QVB1099" s="10"/>
      <c r="QVC1099" s="10"/>
      <c r="QVD1099" s="10"/>
      <c r="QVE1099" s="10"/>
      <c r="QVF1099" s="10"/>
      <c r="QVG1099" s="10"/>
      <c r="QVH1099" s="10"/>
      <c r="QVI1099" s="10"/>
      <c r="QVJ1099" s="10"/>
      <c r="QVK1099" s="10"/>
      <c r="QVL1099" s="10"/>
      <c r="QVM1099" s="10"/>
      <c r="QVN1099" s="10"/>
      <c r="QVO1099" s="10"/>
      <c r="QVP1099" s="10"/>
      <c r="QVQ1099" s="10"/>
      <c r="QVR1099" s="10"/>
      <c r="QVS1099" s="10"/>
      <c r="QVT1099" s="10"/>
      <c r="QVU1099" s="10"/>
      <c r="QVV1099" s="10"/>
      <c r="QVW1099" s="10"/>
      <c r="QVX1099" s="10"/>
      <c r="QVY1099" s="10"/>
      <c r="QVZ1099" s="10"/>
      <c r="QWA1099" s="10"/>
      <c r="QWB1099" s="10"/>
      <c r="QWC1099" s="10"/>
      <c r="QWD1099" s="10"/>
      <c r="QWE1099" s="10"/>
      <c r="QWF1099" s="10"/>
      <c r="QWG1099" s="10"/>
      <c r="QWH1099" s="10"/>
      <c r="QWI1099" s="10"/>
      <c r="QWJ1099" s="10"/>
      <c r="QWK1099" s="10"/>
      <c r="QWL1099" s="10"/>
      <c r="QWM1099" s="10"/>
      <c r="QWN1099" s="10"/>
      <c r="QWO1099" s="10"/>
      <c r="QWP1099" s="10"/>
      <c r="QWQ1099" s="10"/>
      <c r="QWR1099" s="10"/>
      <c r="QWS1099" s="10"/>
      <c r="QWT1099" s="10"/>
      <c r="QWU1099" s="10"/>
      <c r="QWV1099" s="10"/>
      <c r="QWW1099" s="10"/>
      <c r="QWX1099" s="10"/>
      <c r="QWY1099" s="10"/>
      <c r="QWZ1099" s="10"/>
      <c r="QXA1099" s="10"/>
      <c r="QXB1099" s="10"/>
      <c r="QXC1099" s="10"/>
      <c r="QXD1099" s="10"/>
      <c r="QXE1099" s="10"/>
      <c r="QXF1099" s="10"/>
      <c r="QXG1099" s="10"/>
      <c r="QXH1099" s="10"/>
      <c r="QXI1099" s="10"/>
      <c r="QXJ1099" s="10"/>
      <c r="QXK1099" s="10"/>
      <c r="QXL1099" s="10"/>
      <c r="QXM1099" s="10"/>
      <c r="QXN1099" s="10"/>
      <c r="QXO1099" s="10"/>
      <c r="QXP1099" s="10"/>
      <c r="QXQ1099" s="10"/>
      <c r="QXR1099" s="10"/>
      <c r="QXS1099" s="10"/>
      <c r="QXT1099" s="10"/>
      <c r="QXU1099" s="10"/>
      <c r="QXV1099" s="10"/>
      <c r="QXW1099" s="10"/>
      <c r="QXX1099" s="10"/>
      <c r="QXY1099" s="10"/>
      <c r="QXZ1099" s="10"/>
      <c r="QYA1099" s="10"/>
      <c r="QYB1099" s="10"/>
      <c r="QYC1099" s="10"/>
      <c r="QYD1099" s="10"/>
      <c r="QYE1099" s="10"/>
      <c r="QYF1099" s="10"/>
      <c r="QYG1099" s="10"/>
      <c r="QYH1099" s="10"/>
      <c r="QYI1099" s="10"/>
      <c r="QYJ1099" s="10"/>
      <c r="QYK1099" s="10"/>
      <c r="QYL1099" s="10"/>
      <c r="QYM1099" s="10"/>
      <c r="QYN1099" s="10"/>
      <c r="QYO1099" s="10"/>
      <c r="QYP1099" s="10"/>
      <c r="QYQ1099" s="10"/>
      <c r="QYR1099" s="10"/>
      <c r="QYS1099" s="10"/>
      <c r="QYT1099" s="10"/>
      <c r="QYU1099" s="10"/>
      <c r="QYV1099" s="10"/>
      <c r="QYW1099" s="10"/>
      <c r="QYX1099" s="10"/>
      <c r="QYY1099" s="10"/>
      <c r="QYZ1099" s="10"/>
      <c r="QZA1099" s="10"/>
      <c r="QZB1099" s="10"/>
      <c r="QZC1099" s="10"/>
      <c r="QZD1099" s="10"/>
      <c r="QZE1099" s="10"/>
      <c r="QZF1099" s="10"/>
      <c r="QZG1099" s="10"/>
      <c r="QZH1099" s="10"/>
      <c r="QZI1099" s="10"/>
      <c r="QZJ1099" s="10"/>
      <c r="QZK1099" s="10"/>
      <c r="QZL1099" s="10"/>
      <c r="QZM1099" s="10"/>
      <c r="QZN1099" s="10"/>
      <c r="QZO1099" s="10"/>
      <c r="QZP1099" s="10"/>
      <c r="QZQ1099" s="10"/>
      <c r="QZR1099" s="10"/>
      <c r="QZS1099" s="10"/>
      <c r="QZT1099" s="10"/>
      <c r="QZU1099" s="10"/>
      <c r="QZV1099" s="10"/>
      <c r="QZW1099" s="10"/>
      <c r="QZX1099" s="10"/>
      <c r="QZY1099" s="10"/>
      <c r="QZZ1099" s="10"/>
      <c r="RAA1099" s="10"/>
      <c r="RAB1099" s="10"/>
      <c r="RAC1099" s="10"/>
      <c r="RAD1099" s="10"/>
      <c r="RAE1099" s="10"/>
      <c r="RAF1099" s="10"/>
      <c r="RAG1099" s="10"/>
      <c r="RAH1099" s="10"/>
      <c r="RAI1099" s="10"/>
      <c r="RAJ1099" s="10"/>
      <c r="RAK1099" s="10"/>
      <c r="RAL1099" s="10"/>
      <c r="RAM1099" s="10"/>
      <c r="RAN1099" s="10"/>
      <c r="RAO1099" s="10"/>
      <c r="RAP1099" s="10"/>
      <c r="RAQ1099" s="10"/>
      <c r="RAR1099" s="10"/>
      <c r="RAS1099" s="10"/>
      <c r="RAT1099" s="10"/>
      <c r="RAU1099" s="10"/>
      <c r="RAV1099" s="10"/>
      <c r="RAW1099" s="10"/>
      <c r="RAX1099" s="10"/>
      <c r="RAY1099" s="10"/>
      <c r="RAZ1099" s="10"/>
      <c r="RBA1099" s="10"/>
      <c r="RBB1099" s="10"/>
      <c r="RBC1099" s="10"/>
      <c r="RBD1099" s="10"/>
      <c r="RBE1099" s="10"/>
      <c r="RBF1099" s="10"/>
      <c r="RBG1099" s="10"/>
      <c r="RBH1099" s="10"/>
      <c r="RBI1099" s="10"/>
      <c r="RBJ1099" s="10"/>
      <c r="RBK1099" s="10"/>
      <c r="RBL1099" s="10"/>
      <c r="RBM1099" s="10"/>
      <c r="RBN1099" s="10"/>
      <c r="RBO1099" s="10"/>
      <c r="RBP1099" s="10"/>
      <c r="RBQ1099" s="10"/>
      <c r="RBR1099" s="10"/>
      <c r="RBS1099" s="10"/>
      <c r="RBT1099" s="10"/>
      <c r="RBU1099" s="10"/>
      <c r="RBV1099" s="10"/>
      <c r="RBW1099" s="10"/>
      <c r="RBX1099" s="10"/>
      <c r="RBY1099" s="10"/>
      <c r="RBZ1099" s="10"/>
      <c r="RCA1099" s="10"/>
      <c r="RCB1099" s="10"/>
      <c r="RCC1099" s="10"/>
      <c r="RCD1099" s="10"/>
      <c r="RCE1099" s="10"/>
      <c r="RCF1099" s="10"/>
      <c r="RCG1099" s="10"/>
      <c r="RCH1099" s="10"/>
      <c r="RCI1099" s="10"/>
      <c r="RCJ1099" s="10"/>
      <c r="RCK1099" s="10"/>
      <c r="RCL1099" s="10"/>
      <c r="RCM1099" s="10"/>
      <c r="RCN1099" s="10"/>
      <c r="RCO1099" s="10"/>
      <c r="RCP1099" s="10"/>
      <c r="RCQ1099" s="10"/>
      <c r="RCR1099" s="10"/>
      <c r="RCS1099" s="10"/>
      <c r="RCT1099" s="10"/>
      <c r="RCU1099" s="10"/>
      <c r="RCV1099" s="10"/>
      <c r="RCW1099" s="10"/>
      <c r="RCX1099" s="10"/>
      <c r="RCY1099" s="10"/>
      <c r="RCZ1099" s="10"/>
      <c r="RDA1099" s="10"/>
      <c r="RDB1099" s="10"/>
      <c r="RDC1099" s="10"/>
      <c r="RDD1099" s="10"/>
      <c r="RDE1099" s="10"/>
      <c r="RDF1099" s="10"/>
      <c r="RDG1099" s="10"/>
      <c r="RDH1099" s="10"/>
      <c r="RDI1099" s="10"/>
      <c r="RDJ1099" s="10"/>
      <c r="RDK1099" s="10"/>
      <c r="RDL1099" s="10"/>
      <c r="RDM1099" s="10"/>
      <c r="RDN1099" s="10"/>
      <c r="RDO1099" s="10"/>
      <c r="RDP1099" s="10"/>
      <c r="RDQ1099" s="10"/>
      <c r="RDR1099" s="10"/>
      <c r="RDS1099" s="10"/>
      <c r="RDT1099" s="10"/>
      <c r="RDU1099" s="10"/>
      <c r="RDV1099" s="10"/>
      <c r="RDW1099" s="10"/>
      <c r="RDX1099" s="10"/>
      <c r="RDY1099" s="10"/>
      <c r="RDZ1099" s="10"/>
      <c r="REA1099" s="10"/>
      <c r="REB1099" s="10"/>
      <c r="REC1099" s="10"/>
      <c r="RED1099" s="10"/>
      <c r="REE1099" s="10"/>
      <c r="REF1099" s="10"/>
      <c r="REG1099" s="10"/>
      <c r="REH1099" s="10"/>
      <c r="REI1099" s="10"/>
      <c r="REJ1099" s="10"/>
      <c r="REK1099" s="10"/>
      <c r="REL1099" s="10"/>
      <c r="REM1099" s="10"/>
      <c r="REN1099" s="10"/>
      <c r="REO1099" s="10"/>
      <c r="REP1099" s="10"/>
      <c r="REQ1099" s="10"/>
      <c r="RER1099" s="10"/>
      <c r="RES1099" s="10"/>
      <c r="RET1099" s="10"/>
      <c r="REU1099" s="10"/>
      <c r="REV1099" s="10"/>
      <c r="REW1099" s="10"/>
      <c r="REX1099" s="10"/>
      <c r="REY1099" s="10"/>
      <c r="REZ1099" s="10"/>
      <c r="RFA1099" s="10"/>
      <c r="RFB1099" s="10"/>
      <c r="RFC1099" s="10"/>
      <c r="RFD1099" s="10"/>
      <c r="RFE1099" s="10"/>
      <c r="RFF1099" s="10"/>
      <c r="RFG1099" s="10"/>
      <c r="RFH1099" s="10"/>
      <c r="RFI1099" s="10"/>
      <c r="RFJ1099" s="10"/>
      <c r="RFK1099" s="10"/>
      <c r="RFL1099" s="10"/>
      <c r="RFM1099" s="10"/>
      <c r="RFN1099" s="10"/>
      <c r="RFO1099" s="10"/>
      <c r="RFP1099" s="10"/>
      <c r="RFQ1099" s="10"/>
      <c r="RFR1099" s="10"/>
      <c r="RFS1099" s="10"/>
      <c r="RFT1099" s="10"/>
      <c r="RFU1099" s="10"/>
      <c r="RFV1099" s="10"/>
      <c r="RFW1099" s="10"/>
      <c r="RFX1099" s="10"/>
      <c r="RFY1099" s="10"/>
      <c r="RFZ1099" s="10"/>
      <c r="RGA1099" s="10"/>
      <c r="RGB1099" s="10"/>
      <c r="RGC1099" s="10"/>
      <c r="RGD1099" s="10"/>
      <c r="RGE1099" s="10"/>
      <c r="RGF1099" s="10"/>
      <c r="RGG1099" s="10"/>
      <c r="RGH1099" s="10"/>
      <c r="RGI1099" s="10"/>
      <c r="RGJ1099" s="10"/>
      <c r="RGK1099" s="10"/>
      <c r="RGL1099" s="10"/>
      <c r="RGM1099" s="10"/>
      <c r="RGN1099" s="10"/>
      <c r="RGO1099" s="10"/>
      <c r="RGP1099" s="10"/>
      <c r="RGQ1099" s="10"/>
      <c r="RGR1099" s="10"/>
      <c r="RGS1099" s="10"/>
      <c r="RGT1099" s="10"/>
      <c r="RGU1099" s="10"/>
      <c r="RGV1099" s="10"/>
      <c r="RGW1099" s="10"/>
      <c r="RGX1099" s="10"/>
      <c r="RGY1099" s="10"/>
      <c r="RGZ1099" s="10"/>
      <c r="RHA1099" s="10"/>
      <c r="RHB1099" s="10"/>
      <c r="RHC1099" s="10"/>
      <c r="RHD1099" s="10"/>
      <c r="RHE1099" s="10"/>
      <c r="RHF1099" s="10"/>
      <c r="RHG1099" s="10"/>
      <c r="RHH1099" s="10"/>
      <c r="RHI1099" s="10"/>
      <c r="RHJ1099" s="10"/>
      <c r="RHK1099" s="10"/>
      <c r="RHL1099" s="10"/>
      <c r="RHM1099" s="10"/>
      <c r="RHN1099" s="10"/>
      <c r="RHO1099" s="10"/>
      <c r="RHP1099" s="10"/>
      <c r="RHQ1099" s="10"/>
      <c r="RHR1099" s="10"/>
      <c r="RHS1099" s="10"/>
      <c r="RHT1099" s="10"/>
      <c r="RHU1099" s="10"/>
      <c r="RHV1099" s="10"/>
      <c r="RHW1099" s="10"/>
      <c r="RHX1099" s="10"/>
      <c r="RHY1099" s="10"/>
      <c r="RHZ1099" s="10"/>
      <c r="RIA1099" s="10"/>
      <c r="RIB1099" s="10"/>
      <c r="RIC1099" s="10"/>
      <c r="RID1099" s="10"/>
      <c r="RIE1099" s="10"/>
      <c r="RIF1099" s="10"/>
      <c r="RIG1099" s="10"/>
      <c r="RIH1099" s="10"/>
      <c r="RII1099" s="10"/>
      <c r="RIJ1099" s="10"/>
      <c r="RIK1099" s="10"/>
      <c r="RIL1099" s="10"/>
      <c r="RIM1099" s="10"/>
      <c r="RIN1099" s="10"/>
      <c r="RIO1099" s="10"/>
      <c r="RIP1099" s="10"/>
      <c r="RIQ1099" s="10"/>
      <c r="RIR1099" s="10"/>
      <c r="RIS1099" s="10"/>
      <c r="RIT1099" s="10"/>
      <c r="RIU1099" s="10"/>
      <c r="RIV1099" s="10"/>
      <c r="RIW1099" s="10"/>
      <c r="RIX1099" s="10"/>
      <c r="RIY1099" s="10"/>
      <c r="RIZ1099" s="10"/>
      <c r="RJA1099" s="10"/>
      <c r="RJB1099" s="10"/>
      <c r="RJC1099" s="10"/>
      <c r="RJD1099" s="10"/>
      <c r="RJE1099" s="10"/>
      <c r="RJF1099" s="10"/>
      <c r="RJG1099" s="10"/>
      <c r="RJH1099" s="10"/>
      <c r="RJI1099" s="10"/>
      <c r="RJJ1099" s="10"/>
      <c r="RJK1099" s="10"/>
      <c r="RJL1099" s="10"/>
      <c r="RJM1099" s="10"/>
      <c r="RJN1099" s="10"/>
      <c r="RJO1099" s="10"/>
      <c r="RJP1099" s="10"/>
      <c r="RJQ1099" s="10"/>
      <c r="RJR1099" s="10"/>
      <c r="RJS1099" s="10"/>
      <c r="RJT1099" s="10"/>
      <c r="RJU1099" s="10"/>
      <c r="RJV1099" s="10"/>
      <c r="RJW1099" s="10"/>
      <c r="RJX1099" s="10"/>
      <c r="RJY1099" s="10"/>
      <c r="RJZ1099" s="10"/>
      <c r="RKA1099" s="10"/>
      <c r="RKB1099" s="10"/>
      <c r="RKC1099" s="10"/>
      <c r="RKD1099" s="10"/>
      <c r="RKE1099" s="10"/>
      <c r="RKF1099" s="10"/>
      <c r="RKG1099" s="10"/>
      <c r="RKH1099" s="10"/>
      <c r="RKI1099" s="10"/>
      <c r="RKJ1099" s="10"/>
      <c r="RKK1099" s="10"/>
      <c r="RKL1099" s="10"/>
      <c r="RKM1099" s="10"/>
      <c r="RKN1099" s="10"/>
      <c r="RKO1099" s="10"/>
      <c r="RKP1099" s="10"/>
      <c r="RKQ1099" s="10"/>
      <c r="RKR1099" s="10"/>
      <c r="RKS1099" s="10"/>
      <c r="RKT1099" s="10"/>
      <c r="RKU1099" s="10"/>
      <c r="RKV1099" s="10"/>
      <c r="RKW1099" s="10"/>
      <c r="RKX1099" s="10"/>
      <c r="RKY1099" s="10"/>
      <c r="RKZ1099" s="10"/>
      <c r="RLA1099" s="10"/>
      <c r="RLB1099" s="10"/>
      <c r="RLC1099" s="10"/>
      <c r="RLD1099" s="10"/>
      <c r="RLE1099" s="10"/>
      <c r="RLF1099" s="10"/>
      <c r="RLG1099" s="10"/>
      <c r="RLH1099" s="10"/>
      <c r="RLI1099" s="10"/>
      <c r="RLJ1099" s="10"/>
      <c r="RLK1099" s="10"/>
      <c r="RLL1099" s="10"/>
      <c r="RLM1099" s="10"/>
      <c r="RLN1099" s="10"/>
      <c r="RLO1099" s="10"/>
      <c r="RLP1099" s="10"/>
      <c r="RLQ1099" s="10"/>
      <c r="RLR1099" s="10"/>
      <c r="RLS1099" s="10"/>
      <c r="RLT1099" s="10"/>
      <c r="RLU1099" s="10"/>
      <c r="RLV1099" s="10"/>
      <c r="RLW1099" s="10"/>
      <c r="RLX1099" s="10"/>
      <c r="RLY1099" s="10"/>
      <c r="RLZ1099" s="10"/>
      <c r="RMA1099" s="10"/>
      <c r="RMB1099" s="10"/>
      <c r="RMC1099" s="10"/>
      <c r="RMD1099" s="10"/>
      <c r="RME1099" s="10"/>
      <c r="RMF1099" s="10"/>
      <c r="RMG1099" s="10"/>
      <c r="RMH1099" s="10"/>
      <c r="RMI1099" s="10"/>
      <c r="RMJ1099" s="10"/>
      <c r="RMK1099" s="10"/>
      <c r="RML1099" s="10"/>
      <c r="RMM1099" s="10"/>
      <c r="RMN1099" s="10"/>
      <c r="RMO1099" s="10"/>
      <c r="RMP1099" s="10"/>
      <c r="RMQ1099" s="10"/>
      <c r="RMR1099" s="10"/>
      <c r="RMS1099" s="10"/>
      <c r="RMT1099" s="10"/>
      <c r="RMU1099" s="10"/>
      <c r="RMV1099" s="10"/>
      <c r="RMW1099" s="10"/>
      <c r="RMX1099" s="10"/>
      <c r="RMY1099" s="10"/>
      <c r="RMZ1099" s="10"/>
      <c r="RNA1099" s="10"/>
      <c r="RNB1099" s="10"/>
      <c r="RNC1099" s="10"/>
      <c r="RND1099" s="10"/>
      <c r="RNE1099" s="10"/>
      <c r="RNF1099" s="10"/>
      <c r="RNG1099" s="10"/>
      <c r="RNH1099" s="10"/>
      <c r="RNI1099" s="10"/>
      <c r="RNJ1099" s="10"/>
      <c r="RNK1099" s="10"/>
      <c r="RNL1099" s="10"/>
      <c r="RNM1099" s="10"/>
      <c r="RNN1099" s="10"/>
      <c r="RNO1099" s="10"/>
      <c r="RNP1099" s="10"/>
      <c r="RNQ1099" s="10"/>
      <c r="RNR1099" s="10"/>
      <c r="RNS1099" s="10"/>
      <c r="RNT1099" s="10"/>
      <c r="RNU1099" s="10"/>
      <c r="RNV1099" s="10"/>
      <c r="RNW1099" s="10"/>
      <c r="RNX1099" s="10"/>
      <c r="RNY1099" s="10"/>
      <c r="RNZ1099" s="10"/>
      <c r="ROA1099" s="10"/>
      <c r="ROB1099" s="10"/>
      <c r="ROC1099" s="10"/>
      <c r="ROD1099" s="10"/>
      <c r="ROE1099" s="10"/>
      <c r="ROF1099" s="10"/>
      <c r="ROG1099" s="10"/>
      <c r="ROH1099" s="10"/>
      <c r="ROI1099" s="10"/>
      <c r="ROJ1099" s="10"/>
      <c r="ROK1099" s="10"/>
      <c r="ROL1099" s="10"/>
      <c r="ROM1099" s="10"/>
      <c r="RON1099" s="10"/>
      <c r="ROO1099" s="10"/>
      <c r="ROP1099" s="10"/>
      <c r="ROQ1099" s="10"/>
      <c r="ROR1099" s="10"/>
      <c r="ROS1099" s="10"/>
      <c r="ROT1099" s="10"/>
      <c r="ROU1099" s="10"/>
      <c r="ROV1099" s="10"/>
      <c r="ROW1099" s="10"/>
      <c r="ROX1099" s="10"/>
      <c r="ROY1099" s="10"/>
      <c r="ROZ1099" s="10"/>
      <c r="RPA1099" s="10"/>
      <c r="RPB1099" s="10"/>
      <c r="RPC1099" s="10"/>
      <c r="RPD1099" s="10"/>
      <c r="RPE1099" s="10"/>
      <c r="RPF1099" s="10"/>
      <c r="RPG1099" s="10"/>
      <c r="RPH1099" s="10"/>
      <c r="RPI1099" s="10"/>
      <c r="RPJ1099" s="10"/>
      <c r="RPK1099" s="10"/>
      <c r="RPL1099" s="10"/>
      <c r="RPM1099" s="10"/>
      <c r="RPN1099" s="10"/>
      <c r="RPO1099" s="10"/>
      <c r="RPP1099" s="10"/>
      <c r="RPQ1099" s="10"/>
      <c r="RPR1099" s="10"/>
      <c r="RPS1099" s="10"/>
      <c r="RPT1099" s="10"/>
      <c r="RPU1099" s="10"/>
      <c r="RPV1099" s="10"/>
      <c r="RPW1099" s="10"/>
      <c r="RPX1099" s="10"/>
      <c r="RPY1099" s="10"/>
      <c r="RPZ1099" s="10"/>
      <c r="RQA1099" s="10"/>
      <c r="RQB1099" s="10"/>
      <c r="RQC1099" s="10"/>
      <c r="RQD1099" s="10"/>
      <c r="RQE1099" s="10"/>
      <c r="RQF1099" s="10"/>
      <c r="RQG1099" s="10"/>
      <c r="RQH1099" s="10"/>
      <c r="RQI1099" s="10"/>
      <c r="RQJ1099" s="10"/>
      <c r="RQK1099" s="10"/>
      <c r="RQL1099" s="10"/>
      <c r="RQM1099" s="10"/>
      <c r="RQN1099" s="10"/>
      <c r="RQO1099" s="10"/>
      <c r="RQP1099" s="10"/>
      <c r="RQQ1099" s="10"/>
      <c r="RQR1099" s="10"/>
      <c r="RQS1099" s="10"/>
      <c r="RQT1099" s="10"/>
      <c r="RQU1099" s="10"/>
      <c r="RQV1099" s="10"/>
      <c r="RQW1099" s="10"/>
      <c r="RQX1099" s="10"/>
      <c r="RQY1099" s="10"/>
      <c r="RQZ1099" s="10"/>
      <c r="RRA1099" s="10"/>
      <c r="RRB1099" s="10"/>
      <c r="RRC1099" s="10"/>
      <c r="RRD1099" s="10"/>
      <c r="RRE1099" s="10"/>
      <c r="RRF1099" s="10"/>
      <c r="RRG1099" s="10"/>
      <c r="RRH1099" s="10"/>
      <c r="RRI1099" s="10"/>
      <c r="RRJ1099" s="10"/>
      <c r="RRK1099" s="10"/>
      <c r="RRL1099" s="10"/>
      <c r="RRM1099" s="10"/>
      <c r="RRN1099" s="10"/>
      <c r="RRO1099" s="10"/>
      <c r="RRP1099" s="10"/>
      <c r="RRQ1099" s="10"/>
      <c r="RRR1099" s="10"/>
      <c r="RRS1099" s="10"/>
      <c r="RRT1099" s="10"/>
      <c r="RRU1099" s="10"/>
      <c r="RRV1099" s="10"/>
      <c r="RRW1099" s="10"/>
      <c r="RRX1099" s="10"/>
      <c r="RRY1099" s="10"/>
      <c r="RRZ1099" s="10"/>
      <c r="RSA1099" s="10"/>
      <c r="RSB1099" s="10"/>
      <c r="RSC1099" s="10"/>
      <c r="RSD1099" s="10"/>
      <c r="RSE1099" s="10"/>
      <c r="RSF1099" s="10"/>
      <c r="RSG1099" s="10"/>
      <c r="RSH1099" s="10"/>
      <c r="RSI1099" s="10"/>
      <c r="RSJ1099" s="10"/>
      <c r="RSK1099" s="10"/>
      <c r="RSL1099" s="10"/>
      <c r="RSM1099" s="10"/>
      <c r="RSN1099" s="10"/>
      <c r="RSO1099" s="10"/>
      <c r="RSP1099" s="10"/>
      <c r="RSQ1099" s="10"/>
      <c r="RSR1099" s="10"/>
      <c r="RSS1099" s="10"/>
      <c r="RST1099" s="10"/>
      <c r="RSU1099" s="10"/>
      <c r="RSV1099" s="10"/>
      <c r="RSW1099" s="10"/>
      <c r="RSX1099" s="10"/>
      <c r="RSY1099" s="10"/>
      <c r="RSZ1099" s="10"/>
      <c r="RTA1099" s="10"/>
      <c r="RTB1099" s="10"/>
      <c r="RTC1099" s="10"/>
      <c r="RTD1099" s="10"/>
      <c r="RTE1099" s="10"/>
      <c r="RTF1099" s="10"/>
      <c r="RTG1099" s="10"/>
      <c r="RTH1099" s="10"/>
      <c r="RTI1099" s="10"/>
      <c r="RTJ1099" s="10"/>
      <c r="RTK1099" s="10"/>
      <c r="RTL1099" s="10"/>
      <c r="RTM1099" s="10"/>
      <c r="RTN1099" s="10"/>
      <c r="RTO1099" s="10"/>
      <c r="RTP1099" s="10"/>
      <c r="RTQ1099" s="10"/>
      <c r="RTR1099" s="10"/>
      <c r="RTS1099" s="10"/>
      <c r="RTT1099" s="10"/>
      <c r="RTU1099" s="10"/>
      <c r="RTV1099" s="10"/>
      <c r="RTW1099" s="10"/>
      <c r="RTX1099" s="10"/>
      <c r="RTY1099" s="10"/>
      <c r="RTZ1099" s="10"/>
      <c r="RUA1099" s="10"/>
      <c r="RUB1099" s="10"/>
      <c r="RUC1099" s="10"/>
      <c r="RUD1099" s="10"/>
      <c r="RUE1099" s="10"/>
      <c r="RUF1099" s="10"/>
      <c r="RUG1099" s="10"/>
      <c r="RUH1099" s="10"/>
      <c r="RUI1099" s="10"/>
      <c r="RUJ1099" s="10"/>
      <c r="RUK1099" s="10"/>
      <c r="RUL1099" s="10"/>
      <c r="RUM1099" s="10"/>
      <c r="RUN1099" s="10"/>
      <c r="RUO1099" s="10"/>
      <c r="RUP1099" s="10"/>
      <c r="RUQ1099" s="10"/>
      <c r="RUR1099" s="10"/>
      <c r="RUS1099" s="10"/>
      <c r="RUT1099" s="10"/>
      <c r="RUU1099" s="10"/>
      <c r="RUV1099" s="10"/>
      <c r="RUW1099" s="10"/>
      <c r="RUX1099" s="10"/>
      <c r="RUY1099" s="10"/>
      <c r="RUZ1099" s="10"/>
      <c r="RVA1099" s="10"/>
      <c r="RVB1099" s="10"/>
      <c r="RVC1099" s="10"/>
      <c r="RVD1099" s="10"/>
      <c r="RVE1099" s="10"/>
      <c r="RVF1099" s="10"/>
      <c r="RVG1099" s="10"/>
      <c r="RVH1099" s="10"/>
      <c r="RVI1099" s="10"/>
      <c r="RVJ1099" s="10"/>
      <c r="RVK1099" s="10"/>
      <c r="RVL1099" s="10"/>
      <c r="RVM1099" s="10"/>
      <c r="RVN1099" s="10"/>
      <c r="RVO1099" s="10"/>
      <c r="RVP1099" s="10"/>
      <c r="RVQ1099" s="10"/>
      <c r="RVR1099" s="10"/>
      <c r="RVS1099" s="10"/>
      <c r="RVT1099" s="10"/>
      <c r="RVU1099" s="10"/>
      <c r="RVV1099" s="10"/>
      <c r="RVW1099" s="10"/>
      <c r="RVX1099" s="10"/>
      <c r="RVY1099" s="10"/>
      <c r="RVZ1099" s="10"/>
      <c r="RWA1099" s="10"/>
      <c r="RWB1099" s="10"/>
      <c r="RWC1099" s="10"/>
      <c r="RWD1099" s="10"/>
      <c r="RWE1099" s="10"/>
      <c r="RWF1099" s="10"/>
      <c r="RWG1099" s="10"/>
      <c r="RWH1099" s="10"/>
      <c r="RWI1099" s="10"/>
      <c r="RWJ1099" s="10"/>
      <c r="RWK1099" s="10"/>
      <c r="RWL1099" s="10"/>
      <c r="RWM1099" s="10"/>
      <c r="RWN1099" s="10"/>
      <c r="RWO1099" s="10"/>
      <c r="RWP1099" s="10"/>
      <c r="RWQ1099" s="10"/>
      <c r="RWR1099" s="10"/>
      <c r="RWS1099" s="10"/>
      <c r="RWT1099" s="10"/>
      <c r="RWU1099" s="10"/>
      <c r="RWV1099" s="10"/>
      <c r="RWW1099" s="10"/>
      <c r="RWX1099" s="10"/>
      <c r="RWY1099" s="10"/>
      <c r="RWZ1099" s="10"/>
      <c r="RXA1099" s="10"/>
      <c r="RXB1099" s="10"/>
      <c r="RXC1099" s="10"/>
      <c r="RXD1099" s="10"/>
      <c r="RXE1099" s="10"/>
      <c r="RXF1099" s="10"/>
      <c r="RXG1099" s="10"/>
      <c r="RXH1099" s="10"/>
      <c r="RXI1099" s="10"/>
      <c r="RXJ1099" s="10"/>
      <c r="RXK1099" s="10"/>
      <c r="RXL1099" s="10"/>
      <c r="RXM1099" s="10"/>
      <c r="RXN1099" s="10"/>
      <c r="RXO1099" s="10"/>
      <c r="RXP1099" s="10"/>
      <c r="RXQ1099" s="10"/>
      <c r="RXR1099" s="10"/>
      <c r="RXS1099" s="10"/>
      <c r="RXT1099" s="10"/>
      <c r="RXU1099" s="10"/>
      <c r="RXV1099" s="10"/>
      <c r="RXW1099" s="10"/>
      <c r="RXX1099" s="10"/>
      <c r="RXY1099" s="10"/>
      <c r="RXZ1099" s="10"/>
      <c r="RYA1099" s="10"/>
      <c r="RYB1099" s="10"/>
      <c r="RYC1099" s="10"/>
      <c r="RYD1099" s="10"/>
      <c r="RYE1099" s="10"/>
      <c r="RYF1099" s="10"/>
      <c r="RYG1099" s="10"/>
      <c r="RYH1099" s="10"/>
      <c r="RYI1099" s="10"/>
      <c r="RYJ1099" s="10"/>
      <c r="RYK1099" s="10"/>
      <c r="RYL1099" s="10"/>
      <c r="RYM1099" s="10"/>
      <c r="RYN1099" s="10"/>
      <c r="RYO1099" s="10"/>
      <c r="RYP1099" s="10"/>
      <c r="RYQ1099" s="10"/>
      <c r="RYR1099" s="10"/>
      <c r="RYS1099" s="10"/>
      <c r="RYT1099" s="10"/>
      <c r="RYU1099" s="10"/>
      <c r="RYV1099" s="10"/>
      <c r="RYW1099" s="10"/>
      <c r="RYX1099" s="10"/>
      <c r="RYY1099" s="10"/>
      <c r="RYZ1099" s="10"/>
      <c r="RZA1099" s="10"/>
      <c r="RZB1099" s="10"/>
      <c r="RZC1099" s="10"/>
      <c r="RZD1099" s="10"/>
      <c r="RZE1099" s="10"/>
      <c r="RZF1099" s="10"/>
      <c r="RZG1099" s="10"/>
      <c r="RZH1099" s="10"/>
      <c r="RZI1099" s="10"/>
      <c r="RZJ1099" s="10"/>
      <c r="RZK1099" s="10"/>
      <c r="RZL1099" s="10"/>
      <c r="RZM1099" s="10"/>
      <c r="RZN1099" s="10"/>
      <c r="RZO1099" s="10"/>
      <c r="RZP1099" s="10"/>
      <c r="RZQ1099" s="10"/>
      <c r="RZR1099" s="10"/>
      <c r="RZS1099" s="10"/>
      <c r="RZT1099" s="10"/>
      <c r="RZU1099" s="10"/>
      <c r="RZV1099" s="10"/>
      <c r="RZW1099" s="10"/>
      <c r="RZX1099" s="10"/>
      <c r="RZY1099" s="10"/>
      <c r="RZZ1099" s="10"/>
      <c r="SAA1099" s="10"/>
      <c r="SAB1099" s="10"/>
      <c r="SAC1099" s="10"/>
      <c r="SAD1099" s="10"/>
      <c r="SAE1099" s="10"/>
      <c r="SAF1099" s="10"/>
      <c r="SAG1099" s="10"/>
      <c r="SAH1099" s="10"/>
      <c r="SAI1099" s="10"/>
      <c r="SAJ1099" s="10"/>
      <c r="SAK1099" s="10"/>
      <c r="SAL1099" s="10"/>
      <c r="SAM1099" s="10"/>
      <c r="SAN1099" s="10"/>
      <c r="SAO1099" s="10"/>
      <c r="SAP1099" s="10"/>
      <c r="SAQ1099" s="10"/>
      <c r="SAR1099" s="10"/>
      <c r="SAS1099" s="10"/>
      <c r="SAT1099" s="10"/>
      <c r="SAU1099" s="10"/>
      <c r="SAV1099" s="10"/>
      <c r="SAW1099" s="10"/>
      <c r="SAX1099" s="10"/>
      <c r="SAY1099" s="10"/>
      <c r="SAZ1099" s="10"/>
      <c r="SBA1099" s="10"/>
      <c r="SBB1099" s="10"/>
      <c r="SBC1099" s="10"/>
      <c r="SBD1099" s="10"/>
      <c r="SBE1099" s="10"/>
      <c r="SBF1099" s="10"/>
      <c r="SBG1099" s="10"/>
      <c r="SBH1099" s="10"/>
      <c r="SBI1099" s="10"/>
      <c r="SBJ1099" s="10"/>
      <c r="SBK1099" s="10"/>
      <c r="SBL1099" s="10"/>
      <c r="SBM1099" s="10"/>
      <c r="SBN1099" s="10"/>
      <c r="SBO1099" s="10"/>
      <c r="SBP1099" s="10"/>
      <c r="SBQ1099" s="10"/>
      <c r="SBR1099" s="10"/>
      <c r="SBS1099" s="10"/>
      <c r="SBT1099" s="10"/>
      <c r="SBU1099" s="10"/>
      <c r="SBV1099" s="10"/>
      <c r="SBW1099" s="10"/>
      <c r="SBX1099" s="10"/>
      <c r="SBY1099" s="10"/>
      <c r="SBZ1099" s="10"/>
      <c r="SCA1099" s="10"/>
      <c r="SCB1099" s="10"/>
      <c r="SCC1099" s="10"/>
      <c r="SCD1099" s="10"/>
      <c r="SCE1099" s="10"/>
      <c r="SCF1099" s="10"/>
      <c r="SCG1099" s="10"/>
      <c r="SCH1099" s="10"/>
      <c r="SCI1099" s="10"/>
      <c r="SCJ1099" s="10"/>
      <c r="SCK1099" s="10"/>
      <c r="SCL1099" s="10"/>
      <c r="SCM1099" s="10"/>
      <c r="SCN1099" s="10"/>
      <c r="SCO1099" s="10"/>
      <c r="SCP1099" s="10"/>
      <c r="SCQ1099" s="10"/>
      <c r="SCR1099" s="10"/>
      <c r="SCS1099" s="10"/>
      <c r="SCT1099" s="10"/>
      <c r="SCU1099" s="10"/>
      <c r="SCV1099" s="10"/>
      <c r="SCW1099" s="10"/>
      <c r="SCX1099" s="10"/>
      <c r="SCY1099" s="10"/>
      <c r="SCZ1099" s="10"/>
      <c r="SDA1099" s="10"/>
      <c r="SDB1099" s="10"/>
      <c r="SDC1099" s="10"/>
      <c r="SDD1099" s="10"/>
      <c r="SDE1099" s="10"/>
      <c r="SDF1099" s="10"/>
      <c r="SDG1099" s="10"/>
      <c r="SDH1099" s="10"/>
      <c r="SDI1099" s="10"/>
      <c r="SDJ1099" s="10"/>
      <c r="SDK1099" s="10"/>
      <c r="SDL1099" s="10"/>
      <c r="SDM1099" s="10"/>
      <c r="SDN1099" s="10"/>
      <c r="SDO1099" s="10"/>
      <c r="SDP1099" s="10"/>
      <c r="SDQ1099" s="10"/>
      <c r="SDR1099" s="10"/>
      <c r="SDS1099" s="10"/>
      <c r="SDT1099" s="10"/>
      <c r="SDU1099" s="10"/>
      <c r="SDV1099" s="10"/>
      <c r="SDW1099" s="10"/>
      <c r="SDX1099" s="10"/>
      <c r="SDY1099" s="10"/>
      <c r="SDZ1099" s="10"/>
      <c r="SEA1099" s="10"/>
      <c r="SEB1099" s="10"/>
      <c r="SEC1099" s="10"/>
      <c r="SED1099" s="10"/>
      <c r="SEE1099" s="10"/>
      <c r="SEF1099" s="10"/>
      <c r="SEG1099" s="10"/>
      <c r="SEH1099" s="10"/>
      <c r="SEI1099" s="10"/>
      <c r="SEJ1099" s="10"/>
      <c r="SEK1099" s="10"/>
      <c r="SEL1099" s="10"/>
      <c r="SEM1099" s="10"/>
      <c r="SEN1099" s="10"/>
      <c r="SEO1099" s="10"/>
      <c r="SEP1099" s="10"/>
      <c r="SEQ1099" s="10"/>
      <c r="SER1099" s="10"/>
      <c r="SES1099" s="10"/>
      <c r="SET1099" s="10"/>
      <c r="SEU1099" s="10"/>
      <c r="SEV1099" s="10"/>
      <c r="SEW1099" s="10"/>
      <c r="SEX1099" s="10"/>
      <c r="SEY1099" s="10"/>
      <c r="SEZ1099" s="10"/>
      <c r="SFA1099" s="10"/>
      <c r="SFB1099" s="10"/>
      <c r="SFC1099" s="10"/>
      <c r="SFD1099" s="10"/>
      <c r="SFE1099" s="10"/>
      <c r="SFF1099" s="10"/>
      <c r="SFG1099" s="10"/>
      <c r="SFH1099" s="10"/>
      <c r="SFI1099" s="10"/>
      <c r="SFJ1099" s="10"/>
      <c r="SFK1099" s="10"/>
      <c r="SFL1099" s="10"/>
      <c r="SFM1099" s="10"/>
      <c r="SFN1099" s="10"/>
      <c r="SFO1099" s="10"/>
      <c r="SFP1099" s="10"/>
      <c r="SFQ1099" s="10"/>
      <c r="SFR1099" s="10"/>
      <c r="SFS1099" s="10"/>
      <c r="SFT1099" s="10"/>
      <c r="SFU1099" s="10"/>
      <c r="SFV1099" s="10"/>
      <c r="SFW1099" s="10"/>
      <c r="SFX1099" s="10"/>
      <c r="SFY1099" s="10"/>
      <c r="SFZ1099" s="10"/>
      <c r="SGA1099" s="10"/>
      <c r="SGB1099" s="10"/>
      <c r="SGC1099" s="10"/>
      <c r="SGD1099" s="10"/>
      <c r="SGE1099" s="10"/>
      <c r="SGF1099" s="10"/>
      <c r="SGG1099" s="10"/>
      <c r="SGH1099" s="10"/>
      <c r="SGI1099" s="10"/>
      <c r="SGJ1099" s="10"/>
      <c r="SGK1099" s="10"/>
      <c r="SGL1099" s="10"/>
      <c r="SGM1099" s="10"/>
      <c r="SGN1099" s="10"/>
      <c r="SGO1099" s="10"/>
      <c r="SGP1099" s="10"/>
      <c r="SGQ1099" s="10"/>
      <c r="SGR1099" s="10"/>
      <c r="SGS1099" s="10"/>
      <c r="SGT1099" s="10"/>
      <c r="SGU1099" s="10"/>
      <c r="SGV1099" s="10"/>
      <c r="SGW1099" s="10"/>
      <c r="SGX1099" s="10"/>
      <c r="SGY1099" s="10"/>
      <c r="SGZ1099" s="10"/>
      <c r="SHA1099" s="10"/>
      <c r="SHB1099" s="10"/>
      <c r="SHC1099" s="10"/>
      <c r="SHD1099" s="10"/>
      <c r="SHE1099" s="10"/>
      <c r="SHF1099" s="10"/>
      <c r="SHG1099" s="10"/>
      <c r="SHH1099" s="10"/>
      <c r="SHI1099" s="10"/>
      <c r="SHJ1099" s="10"/>
      <c r="SHK1099" s="10"/>
      <c r="SHL1099" s="10"/>
      <c r="SHM1099" s="10"/>
      <c r="SHN1099" s="10"/>
      <c r="SHO1099" s="10"/>
      <c r="SHP1099" s="10"/>
      <c r="SHQ1099" s="10"/>
      <c r="SHR1099" s="10"/>
      <c r="SHS1099" s="10"/>
      <c r="SHT1099" s="10"/>
      <c r="SHU1099" s="10"/>
      <c r="SHV1099" s="10"/>
      <c r="SHW1099" s="10"/>
      <c r="SHX1099" s="10"/>
      <c r="SHY1099" s="10"/>
      <c r="SHZ1099" s="10"/>
      <c r="SIA1099" s="10"/>
      <c r="SIB1099" s="10"/>
      <c r="SIC1099" s="10"/>
      <c r="SID1099" s="10"/>
      <c r="SIE1099" s="10"/>
      <c r="SIF1099" s="10"/>
      <c r="SIG1099" s="10"/>
      <c r="SIH1099" s="10"/>
      <c r="SII1099" s="10"/>
      <c r="SIJ1099" s="10"/>
      <c r="SIK1099" s="10"/>
      <c r="SIL1099" s="10"/>
      <c r="SIM1099" s="10"/>
      <c r="SIN1099" s="10"/>
      <c r="SIO1099" s="10"/>
      <c r="SIP1099" s="10"/>
      <c r="SIQ1099" s="10"/>
      <c r="SIR1099" s="10"/>
      <c r="SIS1099" s="10"/>
      <c r="SIT1099" s="10"/>
      <c r="SIU1099" s="10"/>
      <c r="SIV1099" s="10"/>
      <c r="SIW1099" s="10"/>
      <c r="SIX1099" s="10"/>
      <c r="SIY1099" s="10"/>
      <c r="SIZ1099" s="10"/>
      <c r="SJA1099" s="10"/>
      <c r="SJB1099" s="10"/>
      <c r="SJC1099" s="10"/>
      <c r="SJD1099" s="10"/>
      <c r="SJE1099" s="10"/>
      <c r="SJF1099" s="10"/>
      <c r="SJG1099" s="10"/>
      <c r="SJH1099" s="10"/>
      <c r="SJI1099" s="10"/>
      <c r="SJJ1099" s="10"/>
      <c r="SJK1099" s="10"/>
      <c r="SJL1099" s="10"/>
      <c r="SJM1099" s="10"/>
      <c r="SJN1099" s="10"/>
      <c r="SJO1099" s="10"/>
      <c r="SJP1099" s="10"/>
      <c r="SJQ1099" s="10"/>
      <c r="SJR1099" s="10"/>
      <c r="SJS1099" s="10"/>
      <c r="SJT1099" s="10"/>
      <c r="SJU1099" s="10"/>
      <c r="SJV1099" s="10"/>
      <c r="SJW1099" s="10"/>
      <c r="SJX1099" s="10"/>
      <c r="SJY1099" s="10"/>
      <c r="SJZ1099" s="10"/>
      <c r="SKA1099" s="10"/>
      <c r="SKB1099" s="10"/>
      <c r="SKC1099" s="10"/>
      <c r="SKD1099" s="10"/>
      <c r="SKE1099" s="10"/>
      <c r="SKF1099" s="10"/>
      <c r="SKG1099" s="10"/>
      <c r="SKH1099" s="10"/>
      <c r="SKI1099" s="10"/>
      <c r="SKJ1099" s="10"/>
      <c r="SKK1099" s="10"/>
      <c r="SKL1099" s="10"/>
      <c r="SKM1099" s="10"/>
      <c r="SKN1099" s="10"/>
      <c r="SKO1099" s="10"/>
      <c r="SKP1099" s="10"/>
      <c r="SKQ1099" s="10"/>
      <c r="SKR1099" s="10"/>
      <c r="SKS1099" s="10"/>
      <c r="SKT1099" s="10"/>
      <c r="SKU1099" s="10"/>
      <c r="SKV1099" s="10"/>
      <c r="SKW1099" s="10"/>
      <c r="SKX1099" s="10"/>
      <c r="SKY1099" s="10"/>
      <c r="SKZ1099" s="10"/>
      <c r="SLA1099" s="10"/>
      <c r="SLB1099" s="10"/>
      <c r="SLC1099" s="10"/>
      <c r="SLD1099" s="10"/>
      <c r="SLE1099" s="10"/>
      <c r="SLF1099" s="10"/>
      <c r="SLG1099" s="10"/>
      <c r="SLH1099" s="10"/>
      <c r="SLI1099" s="10"/>
      <c r="SLJ1099" s="10"/>
      <c r="SLK1099" s="10"/>
      <c r="SLL1099" s="10"/>
      <c r="SLM1099" s="10"/>
      <c r="SLN1099" s="10"/>
      <c r="SLO1099" s="10"/>
      <c r="SLP1099" s="10"/>
      <c r="SLQ1099" s="10"/>
      <c r="SLR1099" s="10"/>
      <c r="SLS1099" s="10"/>
      <c r="SLT1099" s="10"/>
      <c r="SLU1099" s="10"/>
      <c r="SLV1099" s="10"/>
      <c r="SLW1099" s="10"/>
      <c r="SLX1099" s="10"/>
      <c r="SLY1099" s="10"/>
      <c r="SLZ1099" s="10"/>
      <c r="SMA1099" s="10"/>
      <c r="SMB1099" s="10"/>
      <c r="SMC1099" s="10"/>
      <c r="SMD1099" s="10"/>
      <c r="SME1099" s="10"/>
      <c r="SMF1099" s="10"/>
      <c r="SMG1099" s="10"/>
      <c r="SMH1099" s="10"/>
      <c r="SMI1099" s="10"/>
      <c r="SMJ1099" s="10"/>
      <c r="SMK1099" s="10"/>
      <c r="SML1099" s="10"/>
      <c r="SMM1099" s="10"/>
      <c r="SMN1099" s="10"/>
      <c r="SMO1099" s="10"/>
      <c r="SMP1099" s="10"/>
      <c r="SMQ1099" s="10"/>
      <c r="SMR1099" s="10"/>
      <c r="SMS1099" s="10"/>
      <c r="SMT1099" s="10"/>
      <c r="SMU1099" s="10"/>
      <c r="SMV1099" s="10"/>
      <c r="SMW1099" s="10"/>
      <c r="SMX1099" s="10"/>
      <c r="SMY1099" s="10"/>
      <c r="SMZ1099" s="10"/>
      <c r="SNA1099" s="10"/>
      <c r="SNB1099" s="10"/>
      <c r="SNC1099" s="10"/>
      <c r="SND1099" s="10"/>
      <c r="SNE1099" s="10"/>
      <c r="SNF1099" s="10"/>
      <c r="SNG1099" s="10"/>
      <c r="SNH1099" s="10"/>
      <c r="SNI1099" s="10"/>
      <c r="SNJ1099" s="10"/>
      <c r="SNK1099" s="10"/>
      <c r="SNL1099" s="10"/>
      <c r="SNM1099" s="10"/>
      <c r="SNN1099" s="10"/>
      <c r="SNO1099" s="10"/>
      <c r="SNP1099" s="10"/>
      <c r="SNQ1099" s="10"/>
      <c r="SNR1099" s="10"/>
      <c r="SNS1099" s="10"/>
      <c r="SNT1099" s="10"/>
      <c r="SNU1099" s="10"/>
      <c r="SNV1099" s="10"/>
      <c r="SNW1099" s="10"/>
      <c r="SNX1099" s="10"/>
      <c r="SNY1099" s="10"/>
      <c r="SNZ1099" s="10"/>
      <c r="SOA1099" s="10"/>
      <c r="SOB1099" s="10"/>
      <c r="SOC1099" s="10"/>
      <c r="SOD1099" s="10"/>
      <c r="SOE1099" s="10"/>
      <c r="SOF1099" s="10"/>
      <c r="SOG1099" s="10"/>
      <c r="SOH1099" s="10"/>
      <c r="SOI1099" s="10"/>
      <c r="SOJ1099" s="10"/>
      <c r="SOK1099" s="10"/>
      <c r="SOL1099" s="10"/>
      <c r="SOM1099" s="10"/>
      <c r="SON1099" s="10"/>
      <c r="SOO1099" s="10"/>
      <c r="SOP1099" s="10"/>
      <c r="SOQ1099" s="10"/>
      <c r="SOR1099" s="10"/>
      <c r="SOS1099" s="10"/>
      <c r="SOT1099" s="10"/>
      <c r="SOU1099" s="10"/>
      <c r="SOV1099" s="10"/>
      <c r="SOW1099" s="10"/>
      <c r="SOX1099" s="10"/>
      <c r="SOY1099" s="10"/>
      <c r="SOZ1099" s="10"/>
      <c r="SPA1099" s="10"/>
      <c r="SPB1099" s="10"/>
      <c r="SPC1099" s="10"/>
      <c r="SPD1099" s="10"/>
      <c r="SPE1099" s="10"/>
      <c r="SPF1099" s="10"/>
      <c r="SPG1099" s="10"/>
      <c r="SPH1099" s="10"/>
      <c r="SPI1099" s="10"/>
      <c r="SPJ1099" s="10"/>
      <c r="SPK1099" s="10"/>
      <c r="SPL1099" s="10"/>
      <c r="SPM1099" s="10"/>
      <c r="SPN1099" s="10"/>
      <c r="SPO1099" s="10"/>
      <c r="SPP1099" s="10"/>
      <c r="SPQ1099" s="10"/>
      <c r="SPR1099" s="10"/>
      <c r="SPS1099" s="10"/>
      <c r="SPT1099" s="10"/>
      <c r="SPU1099" s="10"/>
      <c r="SPV1099" s="10"/>
      <c r="SPW1099" s="10"/>
      <c r="SPX1099" s="10"/>
      <c r="SPY1099" s="10"/>
      <c r="SPZ1099" s="10"/>
      <c r="SQA1099" s="10"/>
      <c r="SQB1099" s="10"/>
      <c r="SQC1099" s="10"/>
      <c r="SQD1099" s="10"/>
      <c r="SQE1099" s="10"/>
      <c r="SQF1099" s="10"/>
      <c r="SQG1099" s="10"/>
      <c r="SQH1099" s="10"/>
      <c r="SQI1099" s="10"/>
      <c r="SQJ1099" s="10"/>
      <c r="SQK1099" s="10"/>
      <c r="SQL1099" s="10"/>
      <c r="SQM1099" s="10"/>
      <c r="SQN1099" s="10"/>
      <c r="SQO1099" s="10"/>
      <c r="SQP1099" s="10"/>
      <c r="SQQ1099" s="10"/>
      <c r="SQR1099" s="10"/>
      <c r="SQS1099" s="10"/>
      <c r="SQT1099" s="10"/>
      <c r="SQU1099" s="10"/>
      <c r="SQV1099" s="10"/>
      <c r="SQW1099" s="10"/>
      <c r="SQX1099" s="10"/>
      <c r="SQY1099" s="10"/>
      <c r="SQZ1099" s="10"/>
      <c r="SRA1099" s="10"/>
      <c r="SRB1099" s="10"/>
      <c r="SRC1099" s="10"/>
      <c r="SRD1099" s="10"/>
      <c r="SRE1099" s="10"/>
      <c r="SRF1099" s="10"/>
      <c r="SRG1099" s="10"/>
      <c r="SRH1099" s="10"/>
      <c r="SRI1099" s="10"/>
      <c r="SRJ1099" s="10"/>
      <c r="SRK1099" s="10"/>
      <c r="SRL1099" s="10"/>
      <c r="SRM1099" s="10"/>
      <c r="SRN1099" s="10"/>
      <c r="SRO1099" s="10"/>
      <c r="SRP1099" s="10"/>
      <c r="SRQ1099" s="10"/>
      <c r="SRR1099" s="10"/>
      <c r="SRS1099" s="10"/>
      <c r="SRT1099" s="10"/>
      <c r="SRU1099" s="10"/>
      <c r="SRV1099" s="10"/>
      <c r="SRW1099" s="10"/>
      <c r="SRX1099" s="10"/>
      <c r="SRY1099" s="10"/>
      <c r="SRZ1099" s="10"/>
      <c r="SSA1099" s="10"/>
      <c r="SSB1099" s="10"/>
      <c r="SSC1099" s="10"/>
      <c r="SSD1099" s="10"/>
      <c r="SSE1099" s="10"/>
      <c r="SSF1099" s="10"/>
      <c r="SSG1099" s="10"/>
      <c r="SSH1099" s="10"/>
      <c r="SSI1099" s="10"/>
      <c r="SSJ1099" s="10"/>
      <c r="SSK1099" s="10"/>
      <c r="SSL1099" s="10"/>
      <c r="SSM1099" s="10"/>
      <c r="SSN1099" s="10"/>
      <c r="SSO1099" s="10"/>
      <c r="SSP1099" s="10"/>
      <c r="SSQ1099" s="10"/>
      <c r="SSR1099" s="10"/>
      <c r="SSS1099" s="10"/>
      <c r="SST1099" s="10"/>
      <c r="SSU1099" s="10"/>
      <c r="SSV1099" s="10"/>
      <c r="SSW1099" s="10"/>
      <c r="SSX1099" s="10"/>
      <c r="SSY1099" s="10"/>
      <c r="SSZ1099" s="10"/>
      <c r="STA1099" s="10"/>
      <c r="STB1099" s="10"/>
      <c r="STC1099" s="10"/>
      <c r="STD1099" s="10"/>
      <c r="STE1099" s="10"/>
      <c r="STF1099" s="10"/>
      <c r="STG1099" s="10"/>
      <c r="STH1099" s="10"/>
      <c r="STI1099" s="10"/>
      <c r="STJ1099" s="10"/>
      <c r="STK1099" s="10"/>
      <c r="STL1099" s="10"/>
      <c r="STM1099" s="10"/>
      <c r="STN1099" s="10"/>
      <c r="STO1099" s="10"/>
      <c r="STP1099" s="10"/>
      <c r="STQ1099" s="10"/>
      <c r="STR1099" s="10"/>
      <c r="STS1099" s="10"/>
      <c r="STT1099" s="10"/>
      <c r="STU1099" s="10"/>
      <c r="STV1099" s="10"/>
      <c r="STW1099" s="10"/>
      <c r="STX1099" s="10"/>
      <c r="STY1099" s="10"/>
      <c r="STZ1099" s="10"/>
      <c r="SUA1099" s="10"/>
      <c r="SUB1099" s="10"/>
      <c r="SUC1099" s="10"/>
      <c r="SUD1099" s="10"/>
      <c r="SUE1099" s="10"/>
      <c r="SUF1099" s="10"/>
      <c r="SUG1099" s="10"/>
      <c r="SUH1099" s="10"/>
      <c r="SUI1099" s="10"/>
      <c r="SUJ1099" s="10"/>
      <c r="SUK1099" s="10"/>
      <c r="SUL1099" s="10"/>
      <c r="SUM1099" s="10"/>
      <c r="SUN1099" s="10"/>
      <c r="SUO1099" s="10"/>
      <c r="SUP1099" s="10"/>
      <c r="SUQ1099" s="10"/>
      <c r="SUR1099" s="10"/>
      <c r="SUS1099" s="10"/>
      <c r="SUT1099" s="10"/>
      <c r="SUU1099" s="10"/>
      <c r="SUV1099" s="10"/>
      <c r="SUW1099" s="10"/>
      <c r="SUX1099" s="10"/>
      <c r="SUY1099" s="10"/>
      <c r="SUZ1099" s="10"/>
      <c r="SVA1099" s="10"/>
      <c r="SVB1099" s="10"/>
      <c r="SVC1099" s="10"/>
      <c r="SVD1099" s="10"/>
      <c r="SVE1099" s="10"/>
      <c r="SVF1099" s="10"/>
      <c r="SVG1099" s="10"/>
      <c r="SVH1099" s="10"/>
      <c r="SVI1099" s="10"/>
      <c r="SVJ1099" s="10"/>
      <c r="SVK1099" s="10"/>
      <c r="SVL1099" s="10"/>
      <c r="SVM1099" s="10"/>
      <c r="SVN1099" s="10"/>
      <c r="SVO1099" s="10"/>
      <c r="SVP1099" s="10"/>
      <c r="SVQ1099" s="10"/>
      <c r="SVR1099" s="10"/>
      <c r="SVS1099" s="10"/>
      <c r="SVT1099" s="10"/>
      <c r="SVU1099" s="10"/>
      <c r="SVV1099" s="10"/>
      <c r="SVW1099" s="10"/>
      <c r="SVX1099" s="10"/>
      <c r="SVY1099" s="10"/>
      <c r="SVZ1099" s="10"/>
      <c r="SWA1099" s="10"/>
      <c r="SWB1099" s="10"/>
      <c r="SWC1099" s="10"/>
      <c r="SWD1099" s="10"/>
      <c r="SWE1099" s="10"/>
      <c r="SWF1099" s="10"/>
      <c r="SWG1099" s="10"/>
      <c r="SWH1099" s="10"/>
      <c r="SWI1099" s="10"/>
      <c r="SWJ1099" s="10"/>
      <c r="SWK1099" s="10"/>
      <c r="SWL1099" s="10"/>
      <c r="SWM1099" s="10"/>
      <c r="SWN1099" s="10"/>
      <c r="SWO1099" s="10"/>
      <c r="SWP1099" s="10"/>
      <c r="SWQ1099" s="10"/>
      <c r="SWR1099" s="10"/>
      <c r="SWS1099" s="10"/>
      <c r="SWT1099" s="10"/>
      <c r="SWU1099" s="10"/>
      <c r="SWV1099" s="10"/>
      <c r="SWW1099" s="10"/>
      <c r="SWX1099" s="10"/>
      <c r="SWY1099" s="10"/>
      <c r="SWZ1099" s="10"/>
      <c r="SXA1099" s="10"/>
      <c r="SXB1099" s="10"/>
      <c r="SXC1099" s="10"/>
      <c r="SXD1099" s="10"/>
      <c r="SXE1099" s="10"/>
      <c r="SXF1099" s="10"/>
      <c r="SXG1099" s="10"/>
      <c r="SXH1099" s="10"/>
      <c r="SXI1099" s="10"/>
      <c r="SXJ1099" s="10"/>
      <c r="SXK1099" s="10"/>
      <c r="SXL1099" s="10"/>
      <c r="SXM1099" s="10"/>
      <c r="SXN1099" s="10"/>
      <c r="SXO1099" s="10"/>
      <c r="SXP1099" s="10"/>
      <c r="SXQ1099" s="10"/>
      <c r="SXR1099" s="10"/>
      <c r="SXS1099" s="10"/>
      <c r="SXT1099" s="10"/>
      <c r="SXU1099" s="10"/>
      <c r="SXV1099" s="10"/>
      <c r="SXW1099" s="10"/>
      <c r="SXX1099" s="10"/>
      <c r="SXY1099" s="10"/>
      <c r="SXZ1099" s="10"/>
      <c r="SYA1099" s="10"/>
      <c r="SYB1099" s="10"/>
      <c r="SYC1099" s="10"/>
      <c r="SYD1099" s="10"/>
      <c r="SYE1099" s="10"/>
      <c r="SYF1099" s="10"/>
      <c r="SYG1099" s="10"/>
      <c r="SYH1099" s="10"/>
      <c r="SYI1099" s="10"/>
      <c r="SYJ1099" s="10"/>
      <c r="SYK1099" s="10"/>
      <c r="SYL1099" s="10"/>
      <c r="SYM1099" s="10"/>
      <c r="SYN1099" s="10"/>
      <c r="SYO1099" s="10"/>
      <c r="SYP1099" s="10"/>
      <c r="SYQ1099" s="10"/>
      <c r="SYR1099" s="10"/>
      <c r="SYS1099" s="10"/>
      <c r="SYT1099" s="10"/>
      <c r="SYU1099" s="10"/>
      <c r="SYV1099" s="10"/>
      <c r="SYW1099" s="10"/>
      <c r="SYX1099" s="10"/>
      <c r="SYY1099" s="10"/>
      <c r="SYZ1099" s="10"/>
      <c r="SZA1099" s="10"/>
      <c r="SZB1099" s="10"/>
      <c r="SZC1099" s="10"/>
      <c r="SZD1099" s="10"/>
      <c r="SZE1099" s="10"/>
      <c r="SZF1099" s="10"/>
      <c r="SZG1099" s="10"/>
      <c r="SZH1099" s="10"/>
      <c r="SZI1099" s="10"/>
      <c r="SZJ1099" s="10"/>
      <c r="SZK1099" s="10"/>
      <c r="SZL1099" s="10"/>
      <c r="SZM1099" s="10"/>
      <c r="SZN1099" s="10"/>
      <c r="SZO1099" s="10"/>
      <c r="SZP1099" s="10"/>
      <c r="SZQ1099" s="10"/>
      <c r="SZR1099" s="10"/>
      <c r="SZS1099" s="10"/>
      <c r="SZT1099" s="10"/>
      <c r="SZU1099" s="10"/>
      <c r="SZV1099" s="10"/>
      <c r="SZW1099" s="10"/>
      <c r="SZX1099" s="10"/>
      <c r="SZY1099" s="10"/>
      <c r="SZZ1099" s="10"/>
      <c r="TAA1099" s="10"/>
      <c r="TAB1099" s="10"/>
      <c r="TAC1099" s="10"/>
      <c r="TAD1099" s="10"/>
      <c r="TAE1099" s="10"/>
      <c r="TAF1099" s="10"/>
      <c r="TAG1099" s="10"/>
      <c r="TAH1099" s="10"/>
      <c r="TAI1099" s="10"/>
      <c r="TAJ1099" s="10"/>
      <c r="TAK1099" s="10"/>
      <c r="TAL1099" s="10"/>
      <c r="TAM1099" s="10"/>
      <c r="TAN1099" s="10"/>
      <c r="TAO1099" s="10"/>
      <c r="TAP1099" s="10"/>
      <c r="TAQ1099" s="10"/>
      <c r="TAR1099" s="10"/>
      <c r="TAS1099" s="10"/>
      <c r="TAT1099" s="10"/>
      <c r="TAU1099" s="10"/>
      <c r="TAV1099" s="10"/>
      <c r="TAW1099" s="10"/>
      <c r="TAX1099" s="10"/>
      <c r="TAY1099" s="10"/>
      <c r="TAZ1099" s="10"/>
      <c r="TBA1099" s="10"/>
      <c r="TBB1099" s="10"/>
      <c r="TBC1099" s="10"/>
      <c r="TBD1099" s="10"/>
      <c r="TBE1099" s="10"/>
      <c r="TBF1099" s="10"/>
      <c r="TBG1099" s="10"/>
      <c r="TBH1099" s="10"/>
      <c r="TBI1099" s="10"/>
      <c r="TBJ1099" s="10"/>
      <c r="TBK1099" s="10"/>
      <c r="TBL1099" s="10"/>
      <c r="TBM1099" s="10"/>
      <c r="TBN1099" s="10"/>
      <c r="TBO1099" s="10"/>
      <c r="TBP1099" s="10"/>
      <c r="TBQ1099" s="10"/>
      <c r="TBR1099" s="10"/>
      <c r="TBS1099" s="10"/>
      <c r="TBT1099" s="10"/>
      <c r="TBU1099" s="10"/>
      <c r="TBV1099" s="10"/>
      <c r="TBW1099" s="10"/>
      <c r="TBX1099" s="10"/>
      <c r="TBY1099" s="10"/>
      <c r="TBZ1099" s="10"/>
      <c r="TCA1099" s="10"/>
      <c r="TCB1099" s="10"/>
      <c r="TCC1099" s="10"/>
      <c r="TCD1099" s="10"/>
      <c r="TCE1099" s="10"/>
      <c r="TCF1099" s="10"/>
      <c r="TCG1099" s="10"/>
      <c r="TCH1099" s="10"/>
      <c r="TCI1099" s="10"/>
      <c r="TCJ1099" s="10"/>
      <c r="TCK1099" s="10"/>
      <c r="TCL1099" s="10"/>
      <c r="TCM1099" s="10"/>
      <c r="TCN1099" s="10"/>
      <c r="TCO1099" s="10"/>
      <c r="TCP1099" s="10"/>
      <c r="TCQ1099" s="10"/>
      <c r="TCR1099" s="10"/>
      <c r="TCS1099" s="10"/>
      <c r="TCT1099" s="10"/>
      <c r="TCU1099" s="10"/>
      <c r="TCV1099" s="10"/>
      <c r="TCW1099" s="10"/>
      <c r="TCX1099" s="10"/>
      <c r="TCY1099" s="10"/>
      <c r="TCZ1099" s="10"/>
      <c r="TDA1099" s="10"/>
      <c r="TDB1099" s="10"/>
      <c r="TDC1099" s="10"/>
      <c r="TDD1099" s="10"/>
      <c r="TDE1099" s="10"/>
      <c r="TDF1099" s="10"/>
      <c r="TDG1099" s="10"/>
      <c r="TDH1099" s="10"/>
      <c r="TDI1099" s="10"/>
      <c r="TDJ1099" s="10"/>
      <c r="TDK1099" s="10"/>
      <c r="TDL1099" s="10"/>
      <c r="TDM1099" s="10"/>
      <c r="TDN1099" s="10"/>
      <c r="TDO1099" s="10"/>
      <c r="TDP1099" s="10"/>
      <c r="TDQ1099" s="10"/>
      <c r="TDR1099" s="10"/>
      <c r="TDS1099" s="10"/>
      <c r="TDT1099" s="10"/>
      <c r="TDU1099" s="10"/>
      <c r="TDV1099" s="10"/>
      <c r="TDW1099" s="10"/>
      <c r="TDX1099" s="10"/>
      <c r="TDY1099" s="10"/>
      <c r="TDZ1099" s="10"/>
      <c r="TEA1099" s="10"/>
      <c r="TEB1099" s="10"/>
      <c r="TEC1099" s="10"/>
      <c r="TED1099" s="10"/>
      <c r="TEE1099" s="10"/>
      <c r="TEF1099" s="10"/>
      <c r="TEG1099" s="10"/>
      <c r="TEH1099" s="10"/>
      <c r="TEI1099" s="10"/>
      <c r="TEJ1099" s="10"/>
      <c r="TEK1099" s="10"/>
      <c r="TEL1099" s="10"/>
      <c r="TEM1099" s="10"/>
      <c r="TEN1099" s="10"/>
      <c r="TEO1099" s="10"/>
      <c r="TEP1099" s="10"/>
      <c r="TEQ1099" s="10"/>
      <c r="TER1099" s="10"/>
      <c r="TES1099" s="10"/>
      <c r="TET1099" s="10"/>
      <c r="TEU1099" s="10"/>
      <c r="TEV1099" s="10"/>
      <c r="TEW1099" s="10"/>
      <c r="TEX1099" s="10"/>
      <c r="TEY1099" s="10"/>
      <c r="TEZ1099" s="10"/>
      <c r="TFA1099" s="10"/>
      <c r="TFB1099" s="10"/>
      <c r="TFC1099" s="10"/>
      <c r="TFD1099" s="10"/>
      <c r="TFE1099" s="10"/>
      <c r="TFF1099" s="10"/>
      <c r="TFG1099" s="10"/>
      <c r="TFH1099" s="10"/>
      <c r="TFI1099" s="10"/>
      <c r="TFJ1099" s="10"/>
      <c r="TFK1099" s="10"/>
      <c r="TFL1099" s="10"/>
      <c r="TFM1099" s="10"/>
      <c r="TFN1099" s="10"/>
      <c r="TFO1099" s="10"/>
      <c r="TFP1099" s="10"/>
      <c r="TFQ1099" s="10"/>
      <c r="TFR1099" s="10"/>
      <c r="TFS1099" s="10"/>
      <c r="TFT1099" s="10"/>
      <c r="TFU1099" s="10"/>
      <c r="TFV1099" s="10"/>
      <c r="TFW1099" s="10"/>
      <c r="TFX1099" s="10"/>
      <c r="TFY1099" s="10"/>
      <c r="TFZ1099" s="10"/>
      <c r="TGA1099" s="10"/>
      <c r="TGB1099" s="10"/>
      <c r="TGC1099" s="10"/>
      <c r="TGD1099" s="10"/>
      <c r="TGE1099" s="10"/>
      <c r="TGF1099" s="10"/>
      <c r="TGG1099" s="10"/>
      <c r="TGH1099" s="10"/>
      <c r="TGI1099" s="10"/>
      <c r="TGJ1099" s="10"/>
      <c r="TGK1099" s="10"/>
      <c r="TGL1099" s="10"/>
      <c r="TGM1099" s="10"/>
      <c r="TGN1099" s="10"/>
      <c r="TGO1099" s="10"/>
      <c r="TGP1099" s="10"/>
      <c r="TGQ1099" s="10"/>
      <c r="TGR1099" s="10"/>
      <c r="TGS1099" s="10"/>
      <c r="TGT1099" s="10"/>
      <c r="TGU1099" s="10"/>
      <c r="TGV1099" s="10"/>
      <c r="TGW1099" s="10"/>
      <c r="TGX1099" s="10"/>
      <c r="TGY1099" s="10"/>
      <c r="TGZ1099" s="10"/>
      <c r="THA1099" s="10"/>
      <c r="THB1099" s="10"/>
      <c r="THC1099" s="10"/>
      <c r="THD1099" s="10"/>
      <c r="THE1099" s="10"/>
      <c r="THF1099" s="10"/>
      <c r="THG1099" s="10"/>
      <c r="THH1099" s="10"/>
      <c r="THI1099" s="10"/>
      <c r="THJ1099" s="10"/>
      <c r="THK1099" s="10"/>
      <c r="THL1099" s="10"/>
      <c r="THM1099" s="10"/>
      <c r="THN1099" s="10"/>
      <c r="THO1099" s="10"/>
      <c r="THP1099" s="10"/>
      <c r="THQ1099" s="10"/>
      <c r="THR1099" s="10"/>
      <c r="THS1099" s="10"/>
      <c r="THT1099" s="10"/>
      <c r="THU1099" s="10"/>
      <c r="THV1099" s="10"/>
      <c r="THW1099" s="10"/>
      <c r="THX1099" s="10"/>
      <c r="THY1099" s="10"/>
      <c r="THZ1099" s="10"/>
      <c r="TIA1099" s="10"/>
      <c r="TIB1099" s="10"/>
      <c r="TIC1099" s="10"/>
      <c r="TID1099" s="10"/>
      <c r="TIE1099" s="10"/>
      <c r="TIF1099" s="10"/>
      <c r="TIG1099" s="10"/>
      <c r="TIH1099" s="10"/>
      <c r="TII1099" s="10"/>
      <c r="TIJ1099" s="10"/>
      <c r="TIK1099" s="10"/>
      <c r="TIL1099" s="10"/>
      <c r="TIM1099" s="10"/>
      <c r="TIN1099" s="10"/>
      <c r="TIO1099" s="10"/>
      <c r="TIP1099" s="10"/>
      <c r="TIQ1099" s="10"/>
      <c r="TIR1099" s="10"/>
      <c r="TIS1099" s="10"/>
      <c r="TIT1099" s="10"/>
      <c r="TIU1099" s="10"/>
      <c r="TIV1099" s="10"/>
      <c r="TIW1099" s="10"/>
      <c r="TIX1099" s="10"/>
      <c r="TIY1099" s="10"/>
      <c r="TIZ1099" s="10"/>
      <c r="TJA1099" s="10"/>
      <c r="TJB1099" s="10"/>
      <c r="TJC1099" s="10"/>
      <c r="TJD1099" s="10"/>
      <c r="TJE1099" s="10"/>
      <c r="TJF1099" s="10"/>
      <c r="TJG1099" s="10"/>
      <c r="TJH1099" s="10"/>
      <c r="TJI1099" s="10"/>
      <c r="TJJ1099" s="10"/>
      <c r="TJK1099" s="10"/>
      <c r="TJL1099" s="10"/>
      <c r="TJM1099" s="10"/>
      <c r="TJN1099" s="10"/>
      <c r="TJO1099" s="10"/>
      <c r="TJP1099" s="10"/>
      <c r="TJQ1099" s="10"/>
      <c r="TJR1099" s="10"/>
      <c r="TJS1099" s="10"/>
      <c r="TJT1099" s="10"/>
      <c r="TJU1099" s="10"/>
      <c r="TJV1099" s="10"/>
      <c r="TJW1099" s="10"/>
      <c r="TJX1099" s="10"/>
      <c r="TJY1099" s="10"/>
      <c r="TJZ1099" s="10"/>
      <c r="TKA1099" s="10"/>
      <c r="TKB1099" s="10"/>
      <c r="TKC1099" s="10"/>
      <c r="TKD1099" s="10"/>
      <c r="TKE1099" s="10"/>
      <c r="TKF1099" s="10"/>
      <c r="TKG1099" s="10"/>
      <c r="TKH1099" s="10"/>
      <c r="TKI1099" s="10"/>
      <c r="TKJ1099" s="10"/>
      <c r="TKK1099" s="10"/>
      <c r="TKL1099" s="10"/>
      <c r="TKM1099" s="10"/>
      <c r="TKN1099" s="10"/>
      <c r="TKO1099" s="10"/>
      <c r="TKP1099" s="10"/>
      <c r="TKQ1099" s="10"/>
      <c r="TKR1099" s="10"/>
      <c r="TKS1099" s="10"/>
      <c r="TKT1099" s="10"/>
      <c r="TKU1099" s="10"/>
      <c r="TKV1099" s="10"/>
      <c r="TKW1099" s="10"/>
      <c r="TKX1099" s="10"/>
      <c r="TKY1099" s="10"/>
      <c r="TKZ1099" s="10"/>
      <c r="TLA1099" s="10"/>
      <c r="TLB1099" s="10"/>
      <c r="TLC1099" s="10"/>
      <c r="TLD1099" s="10"/>
      <c r="TLE1099" s="10"/>
      <c r="TLF1099" s="10"/>
      <c r="TLG1099" s="10"/>
      <c r="TLH1099" s="10"/>
      <c r="TLI1099" s="10"/>
      <c r="TLJ1099" s="10"/>
      <c r="TLK1099" s="10"/>
      <c r="TLL1099" s="10"/>
      <c r="TLM1099" s="10"/>
      <c r="TLN1099" s="10"/>
      <c r="TLO1099" s="10"/>
      <c r="TLP1099" s="10"/>
      <c r="TLQ1099" s="10"/>
      <c r="TLR1099" s="10"/>
      <c r="TLS1099" s="10"/>
      <c r="TLT1099" s="10"/>
      <c r="TLU1099" s="10"/>
      <c r="TLV1099" s="10"/>
      <c r="TLW1099" s="10"/>
      <c r="TLX1099" s="10"/>
      <c r="TLY1099" s="10"/>
      <c r="TLZ1099" s="10"/>
      <c r="TMA1099" s="10"/>
      <c r="TMB1099" s="10"/>
      <c r="TMC1099" s="10"/>
      <c r="TMD1099" s="10"/>
      <c r="TME1099" s="10"/>
      <c r="TMF1099" s="10"/>
      <c r="TMG1099" s="10"/>
      <c r="TMH1099" s="10"/>
      <c r="TMI1099" s="10"/>
      <c r="TMJ1099" s="10"/>
      <c r="TMK1099" s="10"/>
      <c r="TML1099" s="10"/>
      <c r="TMM1099" s="10"/>
      <c r="TMN1099" s="10"/>
      <c r="TMO1099" s="10"/>
      <c r="TMP1099" s="10"/>
      <c r="TMQ1099" s="10"/>
      <c r="TMR1099" s="10"/>
      <c r="TMS1099" s="10"/>
      <c r="TMT1099" s="10"/>
      <c r="TMU1099" s="10"/>
      <c r="TMV1099" s="10"/>
      <c r="TMW1099" s="10"/>
      <c r="TMX1099" s="10"/>
      <c r="TMY1099" s="10"/>
      <c r="TMZ1099" s="10"/>
      <c r="TNA1099" s="10"/>
      <c r="TNB1099" s="10"/>
      <c r="TNC1099" s="10"/>
      <c r="TND1099" s="10"/>
      <c r="TNE1099" s="10"/>
      <c r="TNF1099" s="10"/>
      <c r="TNG1099" s="10"/>
      <c r="TNH1099" s="10"/>
      <c r="TNI1099" s="10"/>
      <c r="TNJ1099" s="10"/>
      <c r="TNK1099" s="10"/>
      <c r="TNL1099" s="10"/>
      <c r="TNM1099" s="10"/>
      <c r="TNN1099" s="10"/>
      <c r="TNO1099" s="10"/>
      <c r="TNP1099" s="10"/>
      <c r="TNQ1099" s="10"/>
      <c r="TNR1099" s="10"/>
      <c r="TNS1099" s="10"/>
      <c r="TNT1099" s="10"/>
      <c r="TNU1099" s="10"/>
      <c r="TNV1099" s="10"/>
      <c r="TNW1099" s="10"/>
      <c r="TNX1099" s="10"/>
      <c r="TNY1099" s="10"/>
      <c r="TNZ1099" s="10"/>
      <c r="TOA1099" s="10"/>
      <c r="TOB1099" s="10"/>
      <c r="TOC1099" s="10"/>
      <c r="TOD1099" s="10"/>
      <c r="TOE1099" s="10"/>
      <c r="TOF1099" s="10"/>
      <c r="TOG1099" s="10"/>
      <c r="TOH1099" s="10"/>
      <c r="TOI1099" s="10"/>
      <c r="TOJ1099" s="10"/>
      <c r="TOK1099" s="10"/>
      <c r="TOL1099" s="10"/>
      <c r="TOM1099" s="10"/>
      <c r="TON1099" s="10"/>
      <c r="TOO1099" s="10"/>
      <c r="TOP1099" s="10"/>
      <c r="TOQ1099" s="10"/>
      <c r="TOR1099" s="10"/>
      <c r="TOS1099" s="10"/>
      <c r="TOT1099" s="10"/>
      <c r="TOU1099" s="10"/>
      <c r="TOV1099" s="10"/>
      <c r="TOW1099" s="10"/>
      <c r="TOX1099" s="10"/>
      <c r="TOY1099" s="10"/>
      <c r="TOZ1099" s="10"/>
      <c r="TPA1099" s="10"/>
      <c r="TPB1099" s="10"/>
      <c r="TPC1099" s="10"/>
      <c r="TPD1099" s="10"/>
      <c r="TPE1099" s="10"/>
      <c r="TPF1099" s="10"/>
      <c r="TPG1099" s="10"/>
      <c r="TPH1099" s="10"/>
      <c r="TPI1099" s="10"/>
      <c r="TPJ1099" s="10"/>
      <c r="TPK1099" s="10"/>
      <c r="TPL1099" s="10"/>
      <c r="TPM1099" s="10"/>
      <c r="TPN1099" s="10"/>
      <c r="TPO1099" s="10"/>
      <c r="TPP1099" s="10"/>
      <c r="TPQ1099" s="10"/>
      <c r="TPR1099" s="10"/>
      <c r="TPS1099" s="10"/>
      <c r="TPT1099" s="10"/>
      <c r="TPU1099" s="10"/>
      <c r="TPV1099" s="10"/>
      <c r="TPW1099" s="10"/>
      <c r="TPX1099" s="10"/>
      <c r="TPY1099" s="10"/>
      <c r="TPZ1099" s="10"/>
      <c r="TQA1099" s="10"/>
      <c r="TQB1099" s="10"/>
      <c r="TQC1099" s="10"/>
      <c r="TQD1099" s="10"/>
      <c r="TQE1099" s="10"/>
      <c r="TQF1099" s="10"/>
      <c r="TQG1099" s="10"/>
      <c r="TQH1099" s="10"/>
      <c r="TQI1099" s="10"/>
      <c r="TQJ1099" s="10"/>
      <c r="TQK1099" s="10"/>
      <c r="TQL1099" s="10"/>
      <c r="TQM1099" s="10"/>
      <c r="TQN1099" s="10"/>
      <c r="TQO1099" s="10"/>
      <c r="TQP1099" s="10"/>
      <c r="TQQ1099" s="10"/>
      <c r="TQR1099" s="10"/>
      <c r="TQS1099" s="10"/>
      <c r="TQT1099" s="10"/>
      <c r="TQU1099" s="10"/>
      <c r="TQV1099" s="10"/>
      <c r="TQW1099" s="10"/>
      <c r="TQX1099" s="10"/>
      <c r="TQY1099" s="10"/>
      <c r="TQZ1099" s="10"/>
      <c r="TRA1099" s="10"/>
      <c r="TRB1099" s="10"/>
      <c r="TRC1099" s="10"/>
      <c r="TRD1099" s="10"/>
      <c r="TRE1099" s="10"/>
      <c r="TRF1099" s="10"/>
      <c r="TRG1099" s="10"/>
      <c r="TRH1099" s="10"/>
      <c r="TRI1099" s="10"/>
      <c r="TRJ1099" s="10"/>
      <c r="TRK1099" s="10"/>
      <c r="TRL1099" s="10"/>
      <c r="TRM1099" s="10"/>
      <c r="TRN1099" s="10"/>
      <c r="TRO1099" s="10"/>
      <c r="TRP1099" s="10"/>
      <c r="TRQ1099" s="10"/>
      <c r="TRR1099" s="10"/>
      <c r="TRS1099" s="10"/>
      <c r="TRT1099" s="10"/>
      <c r="TRU1099" s="10"/>
      <c r="TRV1099" s="10"/>
      <c r="TRW1099" s="10"/>
      <c r="TRX1099" s="10"/>
      <c r="TRY1099" s="10"/>
      <c r="TRZ1099" s="10"/>
      <c r="TSA1099" s="10"/>
      <c r="TSB1099" s="10"/>
      <c r="TSC1099" s="10"/>
      <c r="TSD1099" s="10"/>
      <c r="TSE1099" s="10"/>
      <c r="TSF1099" s="10"/>
      <c r="TSG1099" s="10"/>
      <c r="TSH1099" s="10"/>
      <c r="TSI1099" s="10"/>
      <c r="TSJ1099" s="10"/>
      <c r="TSK1099" s="10"/>
      <c r="TSL1099" s="10"/>
      <c r="TSM1099" s="10"/>
      <c r="TSN1099" s="10"/>
      <c r="TSO1099" s="10"/>
      <c r="TSP1099" s="10"/>
      <c r="TSQ1099" s="10"/>
      <c r="TSR1099" s="10"/>
      <c r="TSS1099" s="10"/>
      <c r="TST1099" s="10"/>
      <c r="TSU1099" s="10"/>
      <c r="TSV1099" s="10"/>
      <c r="TSW1099" s="10"/>
      <c r="TSX1099" s="10"/>
      <c r="TSY1099" s="10"/>
      <c r="TSZ1099" s="10"/>
      <c r="TTA1099" s="10"/>
      <c r="TTB1099" s="10"/>
      <c r="TTC1099" s="10"/>
      <c r="TTD1099" s="10"/>
      <c r="TTE1099" s="10"/>
      <c r="TTF1099" s="10"/>
      <c r="TTG1099" s="10"/>
      <c r="TTH1099" s="10"/>
      <c r="TTI1099" s="10"/>
      <c r="TTJ1099" s="10"/>
      <c r="TTK1099" s="10"/>
      <c r="TTL1099" s="10"/>
      <c r="TTM1099" s="10"/>
      <c r="TTN1099" s="10"/>
      <c r="TTO1099" s="10"/>
      <c r="TTP1099" s="10"/>
      <c r="TTQ1099" s="10"/>
      <c r="TTR1099" s="10"/>
      <c r="TTS1099" s="10"/>
      <c r="TTT1099" s="10"/>
      <c r="TTU1099" s="10"/>
      <c r="TTV1099" s="10"/>
      <c r="TTW1099" s="10"/>
      <c r="TTX1099" s="10"/>
      <c r="TTY1099" s="10"/>
      <c r="TTZ1099" s="10"/>
      <c r="TUA1099" s="10"/>
      <c r="TUB1099" s="10"/>
      <c r="TUC1099" s="10"/>
      <c r="TUD1099" s="10"/>
      <c r="TUE1099" s="10"/>
      <c r="TUF1099" s="10"/>
      <c r="TUG1099" s="10"/>
      <c r="TUH1099" s="10"/>
      <c r="TUI1099" s="10"/>
      <c r="TUJ1099" s="10"/>
      <c r="TUK1099" s="10"/>
      <c r="TUL1099" s="10"/>
      <c r="TUM1099" s="10"/>
      <c r="TUN1099" s="10"/>
      <c r="TUO1099" s="10"/>
      <c r="TUP1099" s="10"/>
      <c r="TUQ1099" s="10"/>
      <c r="TUR1099" s="10"/>
      <c r="TUS1099" s="10"/>
      <c r="TUT1099" s="10"/>
      <c r="TUU1099" s="10"/>
      <c r="TUV1099" s="10"/>
      <c r="TUW1099" s="10"/>
      <c r="TUX1099" s="10"/>
      <c r="TUY1099" s="10"/>
      <c r="TUZ1099" s="10"/>
      <c r="TVA1099" s="10"/>
      <c r="TVB1099" s="10"/>
      <c r="TVC1099" s="10"/>
      <c r="TVD1099" s="10"/>
      <c r="TVE1099" s="10"/>
      <c r="TVF1099" s="10"/>
      <c r="TVG1099" s="10"/>
      <c r="TVH1099" s="10"/>
      <c r="TVI1099" s="10"/>
      <c r="TVJ1099" s="10"/>
      <c r="TVK1099" s="10"/>
      <c r="TVL1099" s="10"/>
      <c r="TVM1099" s="10"/>
      <c r="TVN1099" s="10"/>
      <c r="TVO1099" s="10"/>
      <c r="TVP1099" s="10"/>
      <c r="TVQ1099" s="10"/>
      <c r="TVR1099" s="10"/>
      <c r="TVS1099" s="10"/>
      <c r="TVT1099" s="10"/>
      <c r="TVU1099" s="10"/>
      <c r="TVV1099" s="10"/>
      <c r="TVW1099" s="10"/>
      <c r="TVX1099" s="10"/>
      <c r="TVY1099" s="10"/>
      <c r="TVZ1099" s="10"/>
      <c r="TWA1099" s="10"/>
      <c r="TWB1099" s="10"/>
      <c r="TWC1099" s="10"/>
      <c r="TWD1099" s="10"/>
      <c r="TWE1099" s="10"/>
      <c r="TWF1099" s="10"/>
      <c r="TWG1099" s="10"/>
      <c r="TWH1099" s="10"/>
      <c r="TWI1099" s="10"/>
      <c r="TWJ1099" s="10"/>
      <c r="TWK1099" s="10"/>
      <c r="TWL1099" s="10"/>
      <c r="TWM1099" s="10"/>
      <c r="TWN1099" s="10"/>
      <c r="TWO1099" s="10"/>
      <c r="TWP1099" s="10"/>
      <c r="TWQ1099" s="10"/>
      <c r="TWR1099" s="10"/>
      <c r="TWS1099" s="10"/>
      <c r="TWT1099" s="10"/>
      <c r="TWU1099" s="10"/>
      <c r="TWV1099" s="10"/>
      <c r="TWW1099" s="10"/>
      <c r="TWX1099" s="10"/>
      <c r="TWY1099" s="10"/>
      <c r="TWZ1099" s="10"/>
      <c r="TXA1099" s="10"/>
      <c r="TXB1099" s="10"/>
      <c r="TXC1099" s="10"/>
      <c r="TXD1099" s="10"/>
      <c r="TXE1099" s="10"/>
      <c r="TXF1099" s="10"/>
      <c r="TXG1099" s="10"/>
      <c r="TXH1099" s="10"/>
      <c r="TXI1099" s="10"/>
      <c r="TXJ1099" s="10"/>
      <c r="TXK1099" s="10"/>
      <c r="TXL1099" s="10"/>
      <c r="TXM1099" s="10"/>
      <c r="TXN1099" s="10"/>
      <c r="TXO1099" s="10"/>
      <c r="TXP1099" s="10"/>
      <c r="TXQ1099" s="10"/>
      <c r="TXR1099" s="10"/>
      <c r="TXS1099" s="10"/>
      <c r="TXT1099" s="10"/>
      <c r="TXU1099" s="10"/>
      <c r="TXV1099" s="10"/>
      <c r="TXW1099" s="10"/>
      <c r="TXX1099" s="10"/>
      <c r="TXY1099" s="10"/>
      <c r="TXZ1099" s="10"/>
      <c r="TYA1099" s="10"/>
      <c r="TYB1099" s="10"/>
      <c r="TYC1099" s="10"/>
      <c r="TYD1099" s="10"/>
      <c r="TYE1099" s="10"/>
      <c r="TYF1099" s="10"/>
      <c r="TYG1099" s="10"/>
      <c r="TYH1099" s="10"/>
      <c r="TYI1099" s="10"/>
      <c r="TYJ1099" s="10"/>
      <c r="TYK1099" s="10"/>
      <c r="TYL1099" s="10"/>
      <c r="TYM1099" s="10"/>
      <c r="TYN1099" s="10"/>
      <c r="TYO1099" s="10"/>
      <c r="TYP1099" s="10"/>
      <c r="TYQ1099" s="10"/>
      <c r="TYR1099" s="10"/>
      <c r="TYS1099" s="10"/>
      <c r="TYT1099" s="10"/>
      <c r="TYU1099" s="10"/>
      <c r="TYV1099" s="10"/>
      <c r="TYW1099" s="10"/>
      <c r="TYX1099" s="10"/>
      <c r="TYY1099" s="10"/>
      <c r="TYZ1099" s="10"/>
      <c r="TZA1099" s="10"/>
      <c r="TZB1099" s="10"/>
      <c r="TZC1099" s="10"/>
      <c r="TZD1099" s="10"/>
      <c r="TZE1099" s="10"/>
      <c r="TZF1099" s="10"/>
      <c r="TZG1099" s="10"/>
      <c r="TZH1099" s="10"/>
      <c r="TZI1099" s="10"/>
      <c r="TZJ1099" s="10"/>
      <c r="TZK1099" s="10"/>
      <c r="TZL1099" s="10"/>
      <c r="TZM1099" s="10"/>
      <c r="TZN1099" s="10"/>
      <c r="TZO1099" s="10"/>
      <c r="TZP1099" s="10"/>
      <c r="TZQ1099" s="10"/>
      <c r="TZR1099" s="10"/>
      <c r="TZS1099" s="10"/>
      <c r="TZT1099" s="10"/>
      <c r="TZU1099" s="10"/>
      <c r="TZV1099" s="10"/>
      <c r="TZW1099" s="10"/>
      <c r="TZX1099" s="10"/>
      <c r="TZY1099" s="10"/>
      <c r="TZZ1099" s="10"/>
      <c r="UAA1099" s="10"/>
      <c r="UAB1099" s="10"/>
      <c r="UAC1099" s="10"/>
      <c r="UAD1099" s="10"/>
      <c r="UAE1099" s="10"/>
      <c r="UAF1099" s="10"/>
      <c r="UAG1099" s="10"/>
      <c r="UAH1099" s="10"/>
      <c r="UAI1099" s="10"/>
      <c r="UAJ1099" s="10"/>
      <c r="UAK1099" s="10"/>
      <c r="UAL1099" s="10"/>
      <c r="UAM1099" s="10"/>
      <c r="UAN1099" s="10"/>
      <c r="UAO1099" s="10"/>
      <c r="UAP1099" s="10"/>
      <c r="UAQ1099" s="10"/>
      <c r="UAR1099" s="10"/>
      <c r="UAS1099" s="10"/>
      <c r="UAT1099" s="10"/>
      <c r="UAU1099" s="10"/>
      <c r="UAV1099" s="10"/>
      <c r="UAW1099" s="10"/>
      <c r="UAX1099" s="10"/>
      <c r="UAY1099" s="10"/>
      <c r="UAZ1099" s="10"/>
      <c r="UBA1099" s="10"/>
      <c r="UBB1099" s="10"/>
      <c r="UBC1099" s="10"/>
      <c r="UBD1099" s="10"/>
      <c r="UBE1099" s="10"/>
      <c r="UBF1099" s="10"/>
      <c r="UBG1099" s="10"/>
      <c r="UBH1099" s="10"/>
      <c r="UBI1099" s="10"/>
      <c r="UBJ1099" s="10"/>
      <c r="UBK1099" s="10"/>
      <c r="UBL1099" s="10"/>
      <c r="UBM1099" s="10"/>
      <c r="UBN1099" s="10"/>
      <c r="UBO1099" s="10"/>
      <c r="UBP1099" s="10"/>
      <c r="UBQ1099" s="10"/>
      <c r="UBR1099" s="10"/>
      <c r="UBS1099" s="10"/>
      <c r="UBT1099" s="10"/>
      <c r="UBU1099" s="10"/>
      <c r="UBV1099" s="10"/>
      <c r="UBW1099" s="10"/>
      <c r="UBX1099" s="10"/>
      <c r="UBY1099" s="10"/>
      <c r="UBZ1099" s="10"/>
      <c r="UCA1099" s="10"/>
      <c r="UCB1099" s="10"/>
      <c r="UCC1099" s="10"/>
      <c r="UCD1099" s="10"/>
      <c r="UCE1099" s="10"/>
      <c r="UCF1099" s="10"/>
      <c r="UCG1099" s="10"/>
      <c r="UCH1099" s="10"/>
      <c r="UCI1099" s="10"/>
      <c r="UCJ1099" s="10"/>
      <c r="UCK1099" s="10"/>
      <c r="UCL1099" s="10"/>
      <c r="UCM1099" s="10"/>
      <c r="UCN1099" s="10"/>
      <c r="UCO1099" s="10"/>
      <c r="UCP1099" s="10"/>
      <c r="UCQ1099" s="10"/>
      <c r="UCR1099" s="10"/>
      <c r="UCS1099" s="10"/>
      <c r="UCT1099" s="10"/>
      <c r="UCU1099" s="10"/>
      <c r="UCV1099" s="10"/>
      <c r="UCW1099" s="10"/>
      <c r="UCX1099" s="10"/>
      <c r="UCY1099" s="10"/>
      <c r="UCZ1099" s="10"/>
      <c r="UDA1099" s="10"/>
      <c r="UDB1099" s="10"/>
      <c r="UDC1099" s="10"/>
      <c r="UDD1099" s="10"/>
      <c r="UDE1099" s="10"/>
      <c r="UDF1099" s="10"/>
      <c r="UDG1099" s="10"/>
      <c r="UDH1099" s="10"/>
      <c r="UDI1099" s="10"/>
      <c r="UDJ1099" s="10"/>
      <c r="UDK1099" s="10"/>
      <c r="UDL1099" s="10"/>
      <c r="UDM1099" s="10"/>
      <c r="UDN1099" s="10"/>
      <c r="UDO1099" s="10"/>
      <c r="UDP1099" s="10"/>
      <c r="UDQ1099" s="10"/>
      <c r="UDR1099" s="10"/>
      <c r="UDS1099" s="10"/>
      <c r="UDT1099" s="10"/>
      <c r="UDU1099" s="10"/>
      <c r="UDV1099" s="10"/>
      <c r="UDW1099" s="10"/>
      <c r="UDX1099" s="10"/>
      <c r="UDY1099" s="10"/>
      <c r="UDZ1099" s="10"/>
      <c r="UEA1099" s="10"/>
      <c r="UEB1099" s="10"/>
      <c r="UEC1099" s="10"/>
      <c r="UED1099" s="10"/>
      <c r="UEE1099" s="10"/>
      <c r="UEF1099" s="10"/>
      <c r="UEG1099" s="10"/>
      <c r="UEH1099" s="10"/>
      <c r="UEI1099" s="10"/>
      <c r="UEJ1099" s="10"/>
      <c r="UEK1099" s="10"/>
      <c r="UEL1099" s="10"/>
      <c r="UEM1099" s="10"/>
      <c r="UEN1099" s="10"/>
      <c r="UEO1099" s="10"/>
      <c r="UEP1099" s="10"/>
      <c r="UEQ1099" s="10"/>
      <c r="UER1099" s="10"/>
      <c r="UES1099" s="10"/>
      <c r="UET1099" s="10"/>
      <c r="UEU1099" s="10"/>
      <c r="UEV1099" s="10"/>
      <c r="UEW1099" s="10"/>
      <c r="UEX1099" s="10"/>
      <c r="UEY1099" s="10"/>
      <c r="UEZ1099" s="10"/>
      <c r="UFA1099" s="10"/>
      <c r="UFB1099" s="10"/>
      <c r="UFC1099" s="10"/>
      <c r="UFD1099" s="10"/>
      <c r="UFE1099" s="10"/>
      <c r="UFF1099" s="10"/>
      <c r="UFG1099" s="10"/>
      <c r="UFH1099" s="10"/>
      <c r="UFI1099" s="10"/>
      <c r="UFJ1099" s="10"/>
      <c r="UFK1099" s="10"/>
      <c r="UFL1099" s="10"/>
      <c r="UFM1099" s="10"/>
      <c r="UFN1099" s="10"/>
      <c r="UFO1099" s="10"/>
      <c r="UFP1099" s="10"/>
      <c r="UFQ1099" s="10"/>
      <c r="UFR1099" s="10"/>
      <c r="UFS1099" s="10"/>
      <c r="UFT1099" s="10"/>
      <c r="UFU1099" s="10"/>
      <c r="UFV1099" s="10"/>
      <c r="UFW1099" s="10"/>
      <c r="UFX1099" s="10"/>
      <c r="UFY1099" s="10"/>
      <c r="UFZ1099" s="10"/>
      <c r="UGA1099" s="10"/>
      <c r="UGB1099" s="10"/>
      <c r="UGC1099" s="10"/>
      <c r="UGD1099" s="10"/>
      <c r="UGE1099" s="10"/>
      <c r="UGF1099" s="10"/>
      <c r="UGG1099" s="10"/>
      <c r="UGH1099" s="10"/>
      <c r="UGI1099" s="10"/>
      <c r="UGJ1099" s="10"/>
      <c r="UGK1099" s="10"/>
      <c r="UGL1099" s="10"/>
      <c r="UGM1099" s="10"/>
      <c r="UGN1099" s="10"/>
      <c r="UGO1099" s="10"/>
      <c r="UGP1099" s="10"/>
      <c r="UGQ1099" s="10"/>
      <c r="UGR1099" s="10"/>
      <c r="UGS1099" s="10"/>
      <c r="UGT1099" s="10"/>
      <c r="UGU1099" s="10"/>
      <c r="UGV1099" s="10"/>
      <c r="UGW1099" s="10"/>
      <c r="UGX1099" s="10"/>
      <c r="UGY1099" s="10"/>
      <c r="UGZ1099" s="10"/>
      <c r="UHA1099" s="10"/>
      <c r="UHB1099" s="10"/>
      <c r="UHC1099" s="10"/>
      <c r="UHD1099" s="10"/>
      <c r="UHE1099" s="10"/>
      <c r="UHF1099" s="10"/>
      <c r="UHG1099" s="10"/>
      <c r="UHH1099" s="10"/>
      <c r="UHI1099" s="10"/>
      <c r="UHJ1099" s="10"/>
      <c r="UHK1099" s="10"/>
      <c r="UHL1099" s="10"/>
      <c r="UHM1099" s="10"/>
      <c r="UHN1099" s="10"/>
      <c r="UHO1099" s="10"/>
      <c r="UHP1099" s="10"/>
      <c r="UHQ1099" s="10"/>
      <c r="UHR1099" s="10"/>
      <c r="UHS1099" s="10"/>
      <c r="UHT1099" s="10"/>
      <c r="UHU1099" s="10"/>
      <c r="UHV1099" s="10"/>
      <c r="UHW1099" s="10"/>
      <c r="UHX1099" s="10"/>
      <c r="UHY1099" s="10"/>
      <c r="UHZ1099" s="10"/>
      <c r="UIA1099" s="10"/>
      <c r="UIB1099" s="10"/>
      <c r="UIC1099" s="10"/>
      <c r="UID1099" s="10"/>
      <c r="UIE1099" s="10"/>
      <c r="UIF1099" s="10"/>
      <c r="UIG1099" s="10"/>
      <c r="UIH1099" s="10"/>
      <c r="UII1099" s="10"/>
      <c r="UIJ1099" s="10"/>
      <c r="UIK1099" s="10"/>
      <c r="UIL1099" s="10"/>
      <c r="UIM1099" s="10"/>
      <c r="UIN1099" s="10"/>
      <c r="UIO1099" s="10"/>
      <c r="UIP1099" s="10"/>
      <c r="UIQ1099" s="10"/>
      <c r="UIR1099" s="10"/>
      <c r="UIS1099" s="10"/>
      <c r="UIT1099" s="10"/>
      <c r="UIU1099" s="10"/>
      <c r="UIV1099" s="10"/>
      <c r="UIW1099" s="10"/>
      <c r="UIX1099" s="10"/>
      <c r="UIY1099" s="10"/>
      <c r="UIZ1099" s="10"/>
      <c r="UJA1099" s="10"/>
      <c r="UJB1099" s="10"/>
      <c r="UJC1099" s="10"/>
      <c r="UJD1099" s="10"/>
      <c r="UJE1099" s="10"/>
      <c r="UJF1099" s="10"/>
      <c r="UJG1099" s="10"/>
      <c r="UJH1099" s="10"/>
      <c r="UJI1099" s="10"/>
      <c r="UJJ1099" s="10"/>
      <c r="UJK1099" s="10"/>
      <c r="UJL1099" s="10"/>
      <c r="UJM1099" s="10"/>
      <c r="UJN1099" s="10"/>
      <c r="UJO1099" s="10"/>
      <c r="UJP1099" s="10"/>
      <c r="UJQ1099" s="10"/>
      <c r="UJR1099" s="10"/>
      <c r="UJS1099" s="10"/>
      <c r="UJT1099" s="10"/>
      <c r="UJU1099" s="10"/>
      <c r="UJV1099" s="10"/>
      <c r="UJW1099" s="10"/>
      <c r="UJX1099" s="10"/>
      <c r="UJY1099" s="10"/>
      <c r="UJZ1099" s="10"/>
      <c r="UKA1099" s="10"/>
      <c r="UKB1099" s="10"/>
      <c r="UKC1099" s="10"/>
      <c r="UKD1099" s="10"/>
      <c r="UKE1099" s="10"/>
      <c r="UKF1099" s="10"/>
      <c r="UKG1099" s="10"/>
      <c r="UKH1099" s="10"/>
      <c r="UKI1099" s="10"/>
      <c r="UKJ1099" s="10"/>
      <c r="UKK1099" s="10"/>
      <c r="UKL1099" s="10"/>
      <c r="UKM1099" s="10"/>
      <c r="UKN1099" s="10"/>
      <c r="UKO1099" s="10"/>
      <c r="UKP1099" s="10"/>
      <c r="UKQ1099" s="10"/>
      <c r="UKR1099" s="10"/>
      <c r="UKS1099" s="10"/>
      <c r="UKT1099" s="10"/>
      <c r="UKU1099" s="10"/>
      <c r="UKV1099" s="10"/>
      <c r="UKW1099" s="10"/>
      <c r="UKX1099" s="10"/>
      <c r="UKY1099" s="10"/>
      <c r="UKZ1099" s="10"/>
      <c r="ULA1099" s="10"/>
      <c r="ULB1099" s="10"/>
      <c r="ULC1099" s="10"/>
      <c r="ULD1099" s="10"/>
      <c r="ULE1099" s="10"/>
      <c r="ULF1099" s="10"/>
      <c r="ULG1099" s="10"/>
      <c r="ULH1099" s="10"/>
      <c r="ULI1099" s="10"/>
      <c r="ULJ1099" s="10"/>
      <c r="ULK1099" s="10"/>
      <c r="ULL1099" s="10"/>
      <c r="ULM1099" s="10"/>
      <c r="ULN1099" s="10"/>
      <c r="ULO1099" s="10"/>
      <c r="ULP1099" s="10"/>
      <c r="ULQ1099" s="10"/>
      <c r="ULR1099" s="10"/>
      <c r="ULS1099" s="10"/>
      <c r="ULT1099" s="10"/>
      <c r="ULU1099" s="10"/>
      <c r="ULV1099" s="10"/>
      <c r="ULW1099" s="10"/>
      <c r="ULX1099" s="10"/>
      <c r="ULY1099" s="10"/>
      <c r="ULZ1099" s="10"/>
      <c r="UMA1099" s="10"/>
      <c r="UMB1099" s="10"/>
      <c r="UMC1099" s="10"/>
      <c r="UMD1099" s="10"/>
      <c r="UME1099" s="10"/>
      <c r="UMF1099" s="10"/>
      <c r="UMG1099" s="10"/>
      <c r="UMH1099" s="10"/>
      <c r="UMI1099" s="10"/>
      <c r="UMJ1099" s="10"/>
      <c r="UMK1099" s="10"/>
      <c r="UML1099" s="10"/>
      <c r="UMM1099" s="10"/>
      <c r="UMN1099" s="10"/>
      <c r="UMO1099" s="10"/>
      <c r="UMP1099" s="10"/>
      <c r="UMQ1099" s="10"/>
      <c r="UMR1099" s="10"/>
      <c r="UMS1099" s="10"/>
      <c r="UMT1099" s="10"/>
      <c r="UMU1099" s="10"/>
      <c r="UMV1099" s="10"/>
      <c r="UMW1099" s="10"/>
      <c r="UMX1099" s="10"/>
      <c r="UMY1099" s="10"/>
      <c r="UMZ1099" s="10"/>
      <c r="UNA1099" s="10"/>
      <c r="UNB1099" s="10"/>
      <c r="UNC1099" s="10"/>
      <c r="UND1099" s="10"/>
      <c r="UNE1099" s="10"/>
      <c r="UNF1099" s="10"/>
      <c r="UNG1099" s="10"/>
      <c r="UNH1099" s="10"/>
      <c r="UNI1099" s="10"/>
      <c r="UNJ1099" s="10"/>
      <c r="UNK1099" s="10"/>
      <c r="UNL1099" s="10"/>
      <c r="UNM1099" s="10"/>
      <c r="UNN1099" s="10"/>
      <c r="UNO1099" s="10"/>
      <c r="UNP1099" s="10"/>
      <c r="UNQ1099" s="10"/>
      <c r="UNR1099" s="10"/>
      <c r="UNS1099" s="10"/>
      <c r="UNT1099" s="10"/>
      <c r="UNU1099" s="10"/>
      <c r="UNV1099" s="10"/>
      <c r="UNW1099" s="10"/>
      <c r="UNX1099" s="10"/>
      <c r="UNY1099" s="10"/>
      <c r="UNZ1099" s="10"/>
      <c r="UOA1099" s="10"/>
      <c r="UOB1099" s="10"/>
      <c r="UOC1099" s="10"/>
      <c r="UOD1099" s="10"/>
      <c r="UOE1099" s="10"/>
      <c r="UOF1099" s="10"/>
      <c r="UOG1099" s="10"/>
      <c r="UOH1099" s="10"/>
      <c r="UOI1099" s="10"/>
      <c r="UOJ1099" s="10"/>
      <c r="UOK1099" s="10"/>
      <c r="UOL1099" s="10"/>
      <c r="UOM1099" s="10"/>
      <c r="UON1099" s="10"/>
      <c r="UOO1099" s="10"/>
      <c r="UOP1099" s="10"/>
      <c r="UOQ1099" s="10"/>
      <c r="UOR1099" s="10"/>
      <c r="UOS1099" s="10"/>
      <c r="UOT1099" s="10"/>
      <c r="UOU1099" s="10"/>
      <c r="UOV1099" s="10"/>
      <c r="UOW1099" s="10"/>
      <c r="UOX1099" s="10"/>
      <c r="UOY1099" s="10"/>
      <c r="UOZ1099" s="10"/>
      <c r="UPA1099" s="10"/>
      <c r="UPB1099" s="10"/>
      <c r="UPC1099" s="10"/>
      <c r="UPD1099" s="10"/>
      <c r="UPE1099" s="10"/>
      <c r="UPF1099" s="10"/>
      <c r="UPG1099" s="10"/>
      <c r="UPH1099" s="10"/>
      <c r="UPI1099" s="10"/>
      <c r="UPJ1099" s="10"/>
      <c r="UPK1099" s="10"/>
      <c r="UPL1099" s="10"/>
      <c r="UPM1099" s="10"/>
      <c r="UPN1099" s="10"/>
      <c r="UPO1099" s="10"/>
      <c r="UPP1099" s="10"/>
      <c r="UPQ1099" s="10"/>
      <c r="UPR1099" s="10"/>
      <c r="UPS1099" s="10"/>
      <c r="UPT1099" s="10"/>
      <c r="UPU1099" s="10"/>
      <c r="UPV1099" s="10"/>
      <c r="UPW1099" s="10"/>
      <c r="UPX1099" s="10"/>
      <c r="UPY1099" s="10"/>
      <c r="UPZ1099" s="10"/>
      <c r="UQA1099" s="10"/>
      <c r="UQB1099" s="10"/>
      <c r="UQC1099" s="10"/>
      <c r="UQD1099" s="10"/>
      <c r="UQE1099" s="10"/>
      <c r="UQF1099" s="10"/>
      <c r="UQG1099" s="10"/>
      <c r="UQH1099" s="10"/>
      <c r="UQI1099" s="10"/>
      <c r="UQJ1099" s="10"/>
      <c r="UQK1099" s="10"/>
      <c r="UQL1099" s="10"/>
      <c r="UQM1099" s="10"/>
      <c r="UQN1099" s="10"/>
      <c r="UQO1099" s="10"/>
      <c r="UQP1099" s="10"/>
      <c r="UQQ1099" s="10"/>
      <c r="UQR1099" s="10"/>
      <c r="UQS1099" s="10"/>
      <c r="UQT1099" s="10"/>
      <c r="UQU1099" s="10"/>
      <c r="UQV1099" s="10"/>
      <c r="UQW1099" s="10"/>
      <c r="UQX1099" s="10"/>
      <c r="UQY1099" s="10"/>
      <c r="UQZ1099" s="10"/>
      <c r="URA1099" s="10"/>
      <c r="URB1099" s="10"/>
      <c r="URC1099" s="10"/>
      <c r="URD1099" s="10"/>
      <c r="URE1099" s="10"/>
      <c r="URF1099" s="10"/>
      <c r="URG1099" s="10"/>
      <c r="URH1099" s="10"/>
      <c r="URI1099" s="10"/>
      <c r="URJ1099" s="10"/>
      <c r="URK1099" s="10"/>
      <c r="URL1099" s="10"/>
      <c r="URM1099" s="10"/>
      <c r="URN1099" s="10"/>
      <c r="URO1099" s="10"/>
      <c r="URP1099" s="10"/>
      <c r="URQ1099" s="10"/>
      <c r="URR1099" s="10"/>
      <c r="URS1099" s="10"/>
      <c r="URT1099" s="10"/>
      <c r="URU1099" s="10"/>
      <c r="URV1099" s="10"/>
      <c r="URW1099" s="10"/>
      <c r="URX1099" s="10"/>
      <c r="URY1099" s="10"/>
      <c r="URZ1099" s="10"/>
      <c r="USA1099" s="10"/>
      <c r="USB1099" s="10"/>
      <c r="USC1099" s="10"/>
      <c r="USD1099" s="10"/>
      <c r="USE1099" s="10"/>
      <c r="USF1099" s="10"/>
      <c r="USG1099" s="10"/>
      <c r="USH1099" s="10"/>
      <c r="USI1099" s="10"/>
      <c r="USJ1099" s="10"/>
      <c r="USK1099" s="10"/>
      <c r="USL1099" s="10"/>
      <c r="USM1099" s="10"/>
      <c r="USN1099" s="10"/>
      <c r="USO1099" s="10"/>
      <c r="USP1099" s="10"/>
      <c r="USQ1099" s="10"/>
      <c r="USR1099" s="10"/>
      <c r="USS1099" s="10"/>
      <c r="UST1099" s="10"/>
      <c r="USU1099" s="10"/>
      <c r="USV1099" s="10"/>
      <c r="USW1099" s="10"/>
      <c r="USX1099" s="10"/>
      <c r="USY1099" s="10"/>
      <c r="USZ1099" s="10"/>
      <c r="UTA1099" s="10"/>
      <c r="UTB1099" s="10"/>
      <c r="UTC1099" s="10"/>
      <c r="UTD1099" s="10"/>
      <c r="UTE1099" s="10"/>
      <c r="UTF1099" s="10"/>
      <c r="UTG1099" s="10"/>
      <c r="UTH1099" s="10"/>
      <c r="UTI1099" s="10"/>
      <c r="UTJ1099" s="10"/>
      <c r="UTK1099" s="10"/>
      <c r="UTL1099" s="10"/>
      <c r="UTM1099" s="10"/>
      <c r="UTN1099" s="10"/>
      <c r="UTO1099" s="10"/>
      <c r="UTP1099" s="10"/>
      <c r="UTQ1099" s="10"/>
      <c r="UTR1099" s="10"/>
      <c r="UTS1099" s="10"/>
      <c r="UTT1099" s="10"/>
      <c r="UTU1099" s="10"/>
      <c r="UTV1099" s="10"/>
      <c r="UTW1099" s="10"/>
      <c r="UTX1099" s="10"/>
      <c r="UTY1099" s="10"/>
      <c r="UTZ1099" s="10"/>
      <c r="UUA1099" s="10"/>
      <c r="UUB1099" s="10"/>
      <c r="UUC1099" s="10"/>
      <c r="UUD1099" s="10"/>
      <c r="UUE1099" s="10"/>
      <c r="UUF1099" s="10"/>
      <c r="UUG1099" s="10"/>
      <c r="UUH1099" s="10"/>
      <c r="UUI1099" s="10"/>
      <c r="UUJ1099" s="10"/>
      <c r="UUK1099" s="10"/>
      <c r="UUL1099" s="10"/>
      <c r="UUM1099" s="10"/>
      <c r="UUN1099" s="10"/>
      <c r="UUO1099" s="10"/>
      <c r="UUP1099" s="10"/>
      <c r="UUQ1099" s="10"/>
      <c r="UUR1099" s="10"/>
      <c r="UUS1099" s="10"/>
      <c r="UUT1099" s="10"/>
      <c r="UUU1099" s="10"/>
      <c r="UUV1099" s="10"/>
      <c r="UUW1099" s="10"/>
      <c r="UUX1099" s="10"/>
      <c r="UUY1099" s="10"/>
      <c r="UUZ1099" s="10"/>
      <c r="UVA1099" s="10"/>
      <c r="UVB1099" s="10"/>
      <c r="UVC1099" s="10"/>
      <c r="UVD1099" s="10"/>
      <c r="UVE1099" s="10"/>
      <c r="UVF1099" s="10"/>
      <c r="UVG1099" s="10"/>
      <c r="UVH1099" s="10"/>
      <c r="UVI1099" s="10"/>
      <c r="UVJ1099" s="10"/>
      <c r="UVK1099" s="10"/>
      <c r="UVL1099" s="10"/>
      <c r="UVM1099" s="10"/>
      <c r="UVN1099" s="10"/>
      <c r="UVO1099" s="10"/>
      <c r="UVP1099" s="10"/>
      <c r="UVQ1099" s="10"/>
      <c r="UVR1099" s="10"/>
      <c r="UVS1099" s="10"/>
      <c r="UVT1099" s="10"/>
      <c r="UVU1099" s="10"/>
      <c r="UVV1099" s="10"/>
      <c r="UVW1099" s="10"/>
      <c r="UVX1099" s="10"/>
      <c r="UVY1099" s="10"/>
      <c r="UVZ1099" s="10"/>
      <c r="UWA1099" s="10"/>
      <c r="UWB1099" s="10"/>
      <c r="UWC1099" s="10"/>
      <c r="UWD1099" s="10"/>
      <c r="UWE1099" s="10"/>
      <c r="UWF1099" s="10"/>
      <c r="UWG1099" s="10"/>
      <c r="UWH1099" s="10"/>
      <c r="UWI1099" s="10"/>
      <c r="UWJ1099" s="10"/>
      <c r="UWK1099" s="10"/>
      <c r="UWL1099" s="10"/>
      <c r="UWM1099" s="10"/>
      <c r="UWN1099" s="10"/>
      <c r="UWO1099" s="10"/>
      <c r="UWP1099" s="10"/>
      <c r="UWQ1099" s="10"/>
      <c r="UWR1099" s="10"/>
      <c r="UWS1099" s="10"/>
      <c r="UWT1099" s="10"/>
      <c r="UWU1099" s="10"/>
      <c r="UWV1099" s="10"/>
      <c r="UWW1099" s="10"/>
      <c r="UWX1099" s="10"/>
      <c r="UWY1099" s="10"/>
      <c r="UWZ1099" s="10"/>
      <c r="UXA1099" s="10"/>
      <c r="UXB1099" s="10"/>
      <c r="UXC1099" s="10"/>
      <c r="UXD1099" s="10"/>
      <c r="UXE1099" s="10"/>
      <c r="UXF1099" s="10"/>
      <c r="UXG1099" s="10"/>
      <c r="UXH1099" s="10"/>
      <c r="UXI1099" s="10"/>
      <c r="UXJ1099" s="10"/>
      <c r="UXK1099" s="10"/>
      <c r="UXL1099" s="10"/>
      <c r="UXM1099" s="10"/>
      <c r="UXN1099" s="10"/>
      <c r="UXO1099" s="10"/>
      <c r="UXP1099" s="10"/>
      <c r="UXQ1099" s="10"/>
      <c r="UXR1099" s="10"/>
      <c r="UXS1099" s="10"/>
      <c r="UXT1099" s="10"/>
      <c r="UXU1099" s="10"/>
      <c r="UXV1099" s="10"/>
      <c r="UXW1099" s="10"/>
      <c r="UXX1099" s="10"/>
      <c r="UXY1099" s="10"/>
      <c r="UXZ1099" s="10"/>
      <c r="UYA1099" s="10"/>
      <c r="UYB1099" s="10"/>
      <c r="UYC1099" s="10"/>
      <c r="UYD1099" s="10"/>
      <c r="UYE1099" s="10"/>
      <c r="UYF1099" s="10"/>
      <c r="UYG1099" s="10"/>
      <c r="UYH1099" s="10"/>
      <c r="UYI1099" s="10"/>
      <c r="UYJ1099" s="10"/>
      <c r="UYK1099" s="10"/>
      <c r="UYL1099" s="10"/>
      <c r="UYM1099" s="10"/>
      <c r="UYN1099" s="10"/>
      <c r="UYO1099" s="10"/>
      <c r="UYP1099" s="10"/>
      <c r="UYQ1099" s="10"/>
      <c r="UYR1099" s="10"/>
      <c r="UYS1099" s="10"/>
      <c r="UYT1099" s="10"/>
      <c r="UYU1099" s="10"/>
      <c r="UYV1099" s="10"/>
      <c r="UYW1099" s="10"/>
      <c r="UYX1099" s="10"/>
      <c r="UYY1099" s="10"/>
      <c r="UYZ1099" s="10"/>
      <c r="UZA1099" s="10"/>
      <c r="UZB1099" s="10"/>
      <c r="UZC1099" s="10"/>
      <c r="UZD1099" s="10"/>
      <c r="UZE1099" s="10"/>
      <c r="UZF1099" s="10"/>
      <c r="UZG1099" s="10"/>
      <c r="UZH1099" s="10"/>
      <c r="UZI1099" s="10"/>
      <c r="UZJ1099" s="10"/>
      <c r="UZK1099" s="10"/>
      <c r="UZL1099" s="10"/>
      <c r="UZM1099" s="10"/>
      <c r="UZN1099" s="10"/>
      <c r="UZO1099" s="10"/>
      <c r="UZP1099" s="10"/>
      <c r="UZQ1099" s="10"/>
      <c r="UZR1099" s="10"/>
      <c r="UZS1099" s="10"/>
      <c r="UZT1099" s="10"/>
      <c r="UZU1099" s="10"/>
      <c r="UZV1099" s="10"/>
      <c r="UZW1099" s="10"/>
      <c r="UZX1099" s="10"/>
      <c r="UZY1099" s="10"/>
      <c r="UZZ1099" s="10"/>
      <c r="VAA1099" s="10"/>
      <c r="VAB1099" s="10"/>
      <c r="VAC1099" s="10"/>
      <c r="VAD1099" s="10"/>
      <c r="VAE1099" s="10"/>
      <c r="VAF1099" s="10"/>
      <c r="VAG1099" s="10"/>
      <c r="VAH1099" s="10"/>
      <c r="VAI1099" s="10"/>
      <c r="VAJ1099" s="10"/>
      <c r="VAK1099" s="10"/>
      <c r="VAL1099" s="10"/>
      <c r="VAM1099" s="10"/>
      <c r="VAN1099" s="10"/>
      <c r="VAO1099" s="10"/>
      <c r="VAP1099" s="10"/>
      <c r="VAQ1099" s="10"/>
      <c r="VAR1099" s="10"/>
      <c r="VAS1099" s="10"/>
      <c r="VAT1099" s="10"/>
      <c r="VAU1099" s="10"/>
      <c r="VAV1099" s="10"/>
      <c r="VAW1099" s="10"/>
      <c r="VAX1099" s="10"/>
      <c r="VAY1099" s="10"/>
      <c r="VAZ1099" s="10"/>
      <c r="VBA1099" s="10"/>
      <c r="VBB1099" s="10"/>
      <c r="VBC1099" s="10"/>
      <c r="VBD1099" s="10"/>
      <c r="VBE1099" s="10"/>
      <c r="VBF1099" s="10"/>
      <c r="VBG1099" s="10"/>
      <c r="VBH1099" s="10"/>
      <c r="VBI1099" s="10"/>
      <c r="VBJ1099" s="10"/>
      <c r="VBK1099" s="10"/>
      <c r="VBL1099" s="10"/>
      <c r="VBM1099" s="10"/>
      <c r="VBN1099" s="10"/>
      <c r="VBO1099" s="10"/>
      <c r="VBP1099" s="10"/>
      <c r="VBQ1099" s="10"/>
      <c r="VBR1099" s="10"/>
      <c r="VBS1099" s="10"/>
      <c r="VBT1099" s="10"/>
      <c r="VBU1099" s="10"/>
      <c r="VBV1099" s="10"/>
      <c r="VBW1099" s="10"/>
      <c r="VBX1099" s="10"/>
      <c r="VBY1099" s="10"/>
      <c r="VBZ1099" s="10"/>
      <c r="VCA1099" s="10"/>
      <c r="VCB1099" s="10"/>
      <c r="VCC1099" s="10"/>
      <c r="VCD1099" s="10"/>
      <c r="VCE1099" s="10"/>
      <c r="VCF1099" s="10"/>
      <c r="VCG1099" s="10"/>
      <c r="VCH1099" s="10"/>
      <c r="VCI1099" s="10"/>
      <c r="VCJ1099" s="10"/>
      <c r="VCK1099" s="10"/>
      <c r="VCL1099" s="10"/>
      <c r="VCM1099" s="10"/>
      <c r="VCN1099" s="10"/>
      <c r="VCO1099" s="10"/>
      <c r="VCP1099" s="10"/>
      <c r="VCQ1099" s="10"/>
      <c r="VCR1099" s="10"/>
      <c r="VCS1099" s="10"/>
      <c r="VCT1099" s="10"/>
      <c r="VCU1099" s="10"/>
      <c r="VCV1099" s="10"/>
      <c r="VCW1099" s="10"/>
      <c r="VCX1099" s="10"/>
      <c r="VCY1099" s="10"/>
      <c r="VCZ1099" s="10"/>
      <c r="VDA1099" s="10"/>
      <c r="VDB1099" s="10"/>
      <c r="VDC1099" s="10"/>
      <c r="VDD1099" s="10"/>
      <c r="VDE1099" s="10"/>
      <c r="VDF1099" s="10"/>
      <c r="VDG1099" s="10"/>
      <c r="VDH1099" s="10"/>
      <c r="VDI1099" s="10"/>
      <c r="VDJ1099" s="10"/>
      <c r="VDK1099" s="10"/>
      <c r="VDL1099" s="10"/>
      <c r="VDM1099" s="10"/>
      <c r="VDN1099" s="10"/>
      <c r="VDO1099" s="10"/>
      <c r="VDP1099" s="10"/>
      <c r="VDQ1099" s="10"/>
      <c r="VDR1099" s="10"/>
      <c r="VDS1099" s="10"/>
      <c r="VDT1099" s="10"/>
      <c r="VDU1099" s="10"/>
      <c r="VDV1099" s="10"/>
      <c r="VDW1099" s="10"/>
      <c r="VDX1099" s="10"/>
      <c r="VDY1099" s="10"/>
      <c r="VDZ1099" s="10"/>
      <c r="VEA1099" s="10"/>
      <c r="VEB1099" s="10"/>
      <c r="VEC1099" s="10"/>
      <c r="VED1099" s="10"/>
      <c r="VEE1099" s="10"/>
      <c r="VEF1099" s="10"/>
      <c r="VEG1099" s="10"/>
      <c r="VEH1099" s="10"/>
      <c r="VEI1099" s="10"/>
      <c r="VEJ1099" s="10"/>
      <c r="VEK1099" s="10"/>
      <c r="VEL1099" s="10"/>
      <c r="VEM1099" s="10"/>
      <c r="VEN1099" s="10"/>
      <c r="VEO1099" s="10"/>
      <c r="VEP1099" s="10"/>
      <c r="VEQ1099" s="10"/>
      <c r="VER1099" s="10"/>
      <c r="VES1099" s="10"/>
      <c r="VET1099" s="10"/>
      <c r="VEU1099" s="10"/>
      <c r="VEV1099" s="10"/>
      <c r="VEW1099" s="10"/>
      <c r="VEX1099" s="10"/>
      <c r="VEY1099" s="10"/>
      <c r="VEZ1099" s="10"/>
      <c r="VFA1099" s="10"/>
      <c r="VFB1099" s="10"/>
      <c r="VFC1099" s="10"/>
      <c r="VFD1099" s="10"/>
      <c r="VFE1099" s="10"/>
      <c r="VFF1099" s="10"/>
      <c r="VFG1099" s="10"/>
      <c r="VFH1099" s="10"/>
      <c r="VFI1099" s="10"/>
      <c r="VFJ1099" s="10"/>
      <c r="VFK1099" s="10"/>
      <c r="VFL1099" s="10"/>
      <c r="VFM1099" s="10"/>
      <c r="VFN1099" s="10"/>
      <c r="VFO1099" s="10"/>
      <c r="VFP1099" s="10"/>
      <c r="VFQ1099" s="10"/>
      <c r="VFR1099" s="10"/>
      <c r="VFS1099" s="10"/>
      <c r="VFT1099" s="10"/>
      <c r="VFU1099" s="10"/>
      <c r="VFV1099" s="10"/>
      <c r="VFW1099" s="10"/>
      <c r="VFX1099" s="10"/>
      <c r="VFY1099" s="10"/>
      <c r="VFZ1099" s="10"/>
      <c r="VGA1099" s="10"/>
      <c r="VGB1099" s="10"/>
      <c r="VGC1099" s="10"/>
      <c r="VGD1099" s="10"/>
      <c r="VGE1099" s="10"/>
      <c r="VGF1099" s="10"/>
      <c r="VGG1099" s="10"/>
      <c r="VGH1099" s="10"/>
      <c r="VGI1099" s="10"/>
      <c r="VGJ1099" s="10"/>
      <c r="VGK1099" s="10"/>
      <c r="VGL1099" s="10"/>
      <c r="VGM1099" s="10"/>
      <c r="VGN1099" s="10"/>
      <c r="VGO1099" s="10"/>
      <c r="VGP1099" s="10"/>
      <c r="VGQ1099" s="10"/>
      <c r="VGR1099" s="10"/>
      <c r="VGS1099" s="10"/>
      <c r="VGT1099" s="10"/>
      <c r="VGU1099" s="10"/>
      <c r="VGV1099" s="10"/>
      <c r="VGW1099" s="10"/>
      <c r="VGX1099" s="10"/>
      <c r="VGY1099" s="10"/>
      <c r="VGZ1099" s="10"/>
      <c r="VHA1099" s="10"/>
      <c r="VHB1099" s="10"/>
      <c r="VHC1099" s="10"/>
      <c r="VHD1099" s="10"/>
      <c r="VHE1099" s="10"/>
      <c r="VHF1099" s="10"/>
      <c r="VHG1099" s="10"/>
      <c r="VHH1099" s="10"/>
      <c r="VHI1099" s="10"/>
      <c r="VHJ1099" s="10"/>
      <c r="VHK1099" s="10"/>
      <c r="VHL1099" s="10"/>
      <c r="VHM1099" s="10"/>
      <c r="VHN1099" s="10"/>
      <c r="VHO1099" s="10"/>
      <c r="VHP1099" s="10"/>
      <c r="VHQ1099" s="10"/>
      <c r="VHR1099" s="10"/>
      <c r="VHS1099" s="10"/>
      <c r="VHT1099" s="10"/>
      <c r="VHU1099" s="10"/>
      <c r="VHV1099" s="10"/>
      <c r="VHW1099" s="10"/>
      <c r="VHX1099" s="10"/>
      <c r="VHY1099" s="10"/>
      <c r="VHZ1099" s="10"/>
      <c r="VIA1099" s="10"/>
      <c r="VIB1099" s="10"/>
      <c r="VIC1099" s="10"/>
      <c r="VID1099" s="10"/>
      <c r="VIE1099" s="10"/>
      <c r="VIF1099" s="10"/>
      <c r="VIG1099" s="10"/>
      <c r="VIH1099" s="10"/>
      <c r="VII1099" s="10"/>
      <c r="VIJ1099" s="10"/>
      <c r="VIK1099" s="10"/>
      <c r="VIL1099" s="10"/>
      <c r="VIM1099" s="10"/>
      <c r="VIN1099" s="10"/>
      <c r="VIO1099" s="10"/>
      <c r="VIP1099" s="10"/>
      <c r="VIQ1099" s="10"/>
      <c r="VIR1099" s="10"/>
      <c r="VIS1099" s="10"/>
      <c r="VIT1099" s="10"/>
      <c r="VIU1099" s="10"/>
      <c r="VIV1099" s="10"/>
      <c r="VIW1099" s="10"/>
      <c r="VIX1099" s="10"/>
      <c r="VIY1099" s="10"/>
      <c r="VIZ1099" s="10"/>
      <c r="VJA1099" s="10"/>
      <c r="VJB1099" s="10"/>
      <c r="VJC1099" s="10"/>
      <c r="VJD1099" s="10"/>
      <c r="VJE1099" s="10"/>
      <c r="VJF1099" s="10"/>
      <c r="VJG1099" s="10"/>
      <c r="VJH1099" s="10"/>
      <c r="VJI1099" s="10"/>
      <c r="VJJ1099" s="10"/>
      <c r="VJK1099" s="10"/>
      <c r="VJL1099" s="10"/>
      <c r="VJM1099" s="10"/>
      <c r="VJN1099" s="10"/>
      <c r="VJO1099" s="10"/>
      <c r="VJP1099" s="10"/>
      <c r="VJQ1099" s="10"/>
      <c r="VJR1099" s="10"/>
      <c r="VJS1099" s="10"/>
      <c r="VJT1099" s="10"/>
      <c r="VJU1099" s="10"/>
      <c r="VJV1099" s="10"/>
      <c r="VJW1099" s="10"/>
      <c r="VJX1099" s="10"/>
      <c r="VJY1099" s="10"/>
      <c r="VJZ1099" s="10"/>
      <c r="VKA1099" s="10"/>
      <c r="VKB1099" s="10"/>
      <c r="VKC1099" s="10"/>
      <c r="VKD1099" s="10"/>
      <c r="VKE1099" s="10"/>
      <c r="VKF1099" s="10"/>
      <c r="VKG1099" s="10"/>
      <c r="VKH1099" s="10"/>
      <c r="VKI1099" s="10"/>
      <c r="VKJ1099" s="10"/>
      <c r="VKK1099" s="10"/>
      <c r="VKL1099" s="10"/>
      <c r="VKM1099" s="10"/>
      <c r="VKN1099" s="10"/>
      <c r="VKO1099" s="10"/>
      <c r="VKP1099" s="10"/>
      <c r="VKQ1099" s="10"/>
      <c r="VKR1099" s="10"/>
      <c r="VKS1099" s="10"/>
      <c r="VKT1099" s="10"/>
      <c r="VKU1099" s="10"/>
      <c r="VKV1099" s="10"/>
      <c r="VKW1099" s="10"/>
      <c r="VKX1099" s="10"/>
      <c r="VKY1099" s="10"/>
      <c r="VKZ1099" s="10"/>
      <c r="VLA1099" s="10"/>
      <c r="VLB1099" s="10"/>
      <c r="VLC1099" s="10"/>
      <c r="VLD1099" s="10"/>
      <c r="VLE1099" s="10"/>
      <c r="VLF1099" s="10"/>
      <c r="VLG1099" s="10"/>
      <c r="VLH1099" s="10"/>
      <c r="VLI1099" s="10"/>
      <c r="VLJ1099" s="10"/>
      <c r="VLK1099" s="10"/>
      <c r="VLL1099" s="10"/>
      <c r="VLM1099" s="10"/>
      <c r="VLN1099" s="10"/>
      <c r="VLO1099" s="10"/>
      <c r="VLP1099" s="10"/>
      <c r="VLQ1099" s="10"/>
      <c r="VLR1099" s="10"/>
      <c r="VLS1099" s="10"/>
      <c r="VLT1099" s="10"/>
      <c r="VLU1099" s="10"/>
      <c r="VLV1099" s="10"/>
      <c r="VLW1099" s="10"/>
      <c r="VLX1099" s="10"/>
      <c r="VLY1099" s="10"/>
      <c r="VLZ1099" s="10"/>
      <c r="VMA1099" s="10"/>
      <c r="VMB1099" s="10"/>
      <c r="VMC1099" s="10"/>
      <c r="VMD1099" s="10"/>
      <c r="VME1099" s="10"/>
      <c r="VMF1099" s="10"/>
      <c r="VMG1099" s="10"/>
      <c r="VMH1099" s="10"/>
      <c r="VMI1099" s="10"/>
      <c r="VMJ1099" s="10"/>
      <c r="VMK1099" s="10"/>
      <c r="VML1099" s="10"/>
      <c r="VMM1099" s="10"/>
      <c r="VMN1099" s="10"/>
      <c r="VMO1099" s="10"/>
      <c r="VMP1099" s="10"/>
      <c r="VMQ1099" s="10"/>
      <c r="VMR1099" s="10"/>
      <c r="VMS1099" s="10"/>
      <c r="VMT1099" s="10"/>
      <c r="VMU1099" s="10"/>
      <c r="VMV1099" s="10"/>
      <c r="VMW1099" s="10"/>
      <c r="VMX1099" s="10"/>
      <c r="VMY1099" s="10"/>
      <c r="VMZ1099" s="10"/>
      <c r="VNA1099" s="10"/>
      <c r="VNB1099" s="10"/>
      <c r="VNC1099" s="10"/>
      <c r="VND1099" s="10"/>
      <c r="VNE1099" s="10"/>
      <c r="VNF1099" s="10"/>
      <c r="VNG1099" s="10"/>
      <c r="VNH1099" s="10"/>
      <c r="VNI1099" s="10"/>
      <c r="VNJ1099" s="10"/>
      <c r="VNK1099" s="10"/>
      <c r="VNL1099" s="10"/>
      <c r="VNM1099" s="10"/>
      <c r="VNN1099" s="10"/>
      <c r="VNO1099" s="10"/>
      <c r="VNP1099" s="10"/>
      <c r="VNQ1099" s="10"/>
      <c r="VNR1099" s="10"/>
      <c r="VNS1099" s="10"/>
      <c r="VNT1099" s="10"/>
      <c r="VNU1099" s="10"/>
      <c r="VNV1099" s="10"/>
      <c r="VNW1099" s="10"/>
      <c r="VNX1099" s="10"/>
      <c r="VNY1099" s="10"/>
      <c r="VNZ1099" s="10"/>
      <c r="VOA1099" s="10"/>
      <c r="VOB1099" s="10"/>
      <c r="VOC1099" s="10"/>
      <c r="VOD1099" s="10"/>
      <c r="VOE1099" s="10"/>
      <c r="VOF1099" s="10"/>
      <c r="VOG1099" s="10"/>
      <c r="VOH1099" s="10"/>
      <c r="VOI1099" s="10"/>
      <c r="VOJ1099" s="10"/>
      <c r="VOK1099" s="10"/>
      <c r="VOL1099" s="10"/>
      <c r="VOM1099" s="10"/>
      <c r="VON1099" s="10"/>
      <c r="VOO1099" s="10"/>
      <c r="VOP1099" s="10"/>
      <c r="VOQ1099" s="10"/>
      <c r="VOR1099" s="10"/>
      <c r="VOS1099" s="10"/>
      <c r="VOT1099" s="10"/>
      <c r="VOU1099" s="10"/>
      <c r="VOV1099" s="10"/>
      <c r="VOW1099" s="10"/>
      <c r="VOX1099" s="10"/>
      <c r="VOY1099" s="10"/>
      <c r="VOZ1099" s="10"/>
      <c r="VPA1099" s="10"/>
      <c r="VPB1099" s="10"/>
      <c r="VPC1099" s="10"/>
      <c r="VPD1099" s="10"/>
      <c r="VPE1099" s="10"/>
      <c r="VPF1099" s="10"/>
      <c r="VPG1099" s="10"/>
      <c r="VPH1099" s="10"/>
      <c r="VPI1099" s="10"/>
      <c r="VPJ1099" s="10"/>
      <c r="VPK1099" s="10"/>
      <c r="VPL1099" s="10"/>
      <c r="VPM1099" s="10"/>
      <c r="VPN1099" s="10"/>
      <c r="VPO1099" s="10"/>
      <c r="VPP1099" s="10"/>
      <c r="VPQ1099" s="10"/>
      <c r="VPR1099" s="10"/>
      <c r="VPS1099" s="10"/>
      <c r="VPT1099" s="10"/>
      <c r="VPU1099" s="10"/>
      <c r="VPV1099" s="10"/>
      <c r="VPW1099" s="10"/>
      <c r="VPX1099" s="10"/>
      <c r="VPY1099" s="10"/>
      <c r="VPZ1099" s="10"/>
      <c r="VQA1099" s="10"/>
      <c r="VQB1099" s="10"/>
      <c r="VQC1099" s="10"/>
      <c r="VQD1099" s="10"/>
      <c r="VQE1099" s="10"/>
      <c r="VQF1099" s="10"/>
      <c r="VQG1099" s="10"/>
      <c r="VQH1099" s="10"/>
      <c r="VQI1099" s="10"/>
      <c r="VQJ1099" s="10"/>
      <c r="VQK1099" s="10"/>
      <c r="VQL1099" s="10"/>
      <c r="VQM1099" s="10"/>
      <c r="VQN1099" s="10"/>
      <c r="VQO1099" s="10"/>
      <c r="VQP1099" s="10"/>
      <c r="VQQ1099" s="10"/>
      <c r="VQR1099" s="10"/>
      <c r="VQS1099" s="10"/>
      <c r="VQT1099" s="10"/>
      <c r="VQU1099" s="10"/>
      <c r="VQV1099" s="10"/>
      <c r="VQW1099" s="10"/>
      <c r="VQX1099" s="10"/>
      <c r="VQY1099" s="10"/>
      <c r="VQZ1099" s="10"/>
      <c r="VRA1099" s="10"/>
      <c r="VRB1099" s="10"/>
      <c r="VRC1099" s="10"/>
      <c r="VRD1099" s="10"/>
      <c r="VRE1099" s="10"/>
      <c r="VRF1099" s="10"/>
      <c r="VRG1099" s="10"/>
      <c r="VRH1099" s="10"/>
      <c r="VRI1099" s="10"/>
      <c r="VRJ1099" s="10"/>
      <c r="VRK1099" s="10"/>
      <c r="VRL1099" s="10"/>
      <c r="VRM1099" s="10"/>
      <c r="VRN1099" s="10"/>
      <c r="VRO1099" s="10"/>
      <c r="VRP1099" s="10"/>
      <c r="VRQ1099" s="10"/>
      <c r="VRR1099" s="10"/>
      <c r="VRS1099" s="10"/>
      <c r="VRT1099" s="10"/>
      <c r="VRU1099" s="10"/>
      <c r="VRV1099" s="10"/>
      <c r="VRW1099" s="10"/>
      <c r="VRX1099" s="10"/>
      <c r="VRY1099" s="10"/>
      <c r="VRZ1099" s="10"/>
      <c r="VSA1099" s="10"/>
      <c r="VSB1099" s="10"/>
      <c r="VSC1099" s="10"/>
      <c r="VSD1099" s="10"/>
      <c r="VSE1099" s="10"/>
      <c r="VSF1099" s="10"/>
      <c r="VSG1099" s="10"/>
      <c r="VSH1099" s="10"/>
      <c r="VSI1099" s="10"/>
      <c r="VSJ1099" s="10"/>
      <c r="VSK1099" s="10"/>
      <c r="VSL1099" s="10"/>
      <c r="VSM1099" s="10"/>
      <c r="VSN1099" s="10"/>
      <c r="VSO1099" s="10"/>
      <c r="VSP1099" s="10"/>
      <c r="VSQ1099" s="10"/>
      <c r="VSR1099" s="10"/>
      <c r="VSS1099" s="10"/>
      <c r="VST1099" s="10"/>
      <c r="VSU1099" s="10"/>
      <c r="VSV1099" s="10"/>
      <c r="VSW1099" s="10"/>
      <c r="VSX1099" s="10"/>
      <c r="VSY1099" s="10"/>
      <c r="VSZ1099" s="10"/>
      <c r="VTA1099" s="10"/>
      <c r="VTB1099" s="10"/>
      <c r="VTC1099" s="10"/>
      <c r="VTD1099" s="10"/>
      <c r="VTE1099" s="10"/>
      <c r="VTF1099" s="10"/>
      <c r="VTG1099" s="10"/>
      <c r="VTH1099" s="10"/>
      <c r="VTI1099" s="10"/>
      <c r="VTJ1099" s="10"/>
      <c r="VTK1099" s="10"/>
      <c r="VTL1099" s="10"/>
      <c r="VTM1099" s="10"/>
      <c r="VTN1099" s="10"/>
      <c r="VTO1099" s="10"/>
      <c r="VTP1099" s="10"/>
      <c r="VTQ1099" s="10"/>
      <c r="VTR1099" s="10"/>
      <c r="VTS1099" s="10"/>
      <c r="VTT1099" s="10"/>
      <c r="VTU1099" s="10"/>
      <c r="VTV1099" s="10"/>
      <c r="VTW1099" s="10"/>
      <c r="VTX1099" s="10"/>
      <c r="VTY1099" s="10"/>
      <c r="VTZ1099" s="10"/>
      <c r="VUA1099" s="10"/>
      <c r="VUB1099" s="10"/>
      <c r="VUC1099" s="10"/>
      <c r="VUD1099" s="10"/>
      <c r="VUE1099" s="10"/>
      <c r="VUF1099" s="10"/>
      <c r="VUG1099" s="10"/>
      <c r="VUH1099" s="10"/>
      <c r="VUI1099" s="10"/>
      <c r="VUJ1099" s="10"/>
      <c r="VUK1099" s="10"/>
      <c r="VUL1099" s="10"/>
      <c r="VUM1099" s="10"/>
      <c r="VUN1099" s="10"/>
      <c r="VUO1099" s="10"/>
      <c r="VUP1099" s="10"/>
      <c r="VUQ1099" s="10"/>
      <c r="VUR1099" s="10"/>
      <c r="VUS1099" s="10"/>
      <c r="VUT1099" s="10"/>
      <c r="VUU1099" s="10"/>
      <c r="VUV1099" s="10"/>
      <c r="VUW1099" s="10"/>
      <c r="VUX1099" s="10"/>
      <c r="VUY1099" s="10"/>
      <c r="VUZ1099" s="10"/>
      <c r="VVA1099" s="10"/>
      <c r="VVB1099" s="10"/>
      <c r="VVC1099" s="10"/>
      <c r="VVD1099" s="10"/>
      <c r="VVE1099" s="10"/>
      <c r="VVF1099" s="10"/>
      <c r="VVG1099" s="10"/>
      <c r="VVH1099" s="10"/>
      <c r="VVI1099" s="10"/>
      <c r="VVJ1099" s="10"/>
      <c r="VVK1099" s="10"/>
      <c r="VVL1099" s="10"/>
      <c r="VVM1099" s="10"/>
      <c r="VVN1099" s="10"/>
      <c r="VVO1099" s="10"/>
      <c r="VVP1099" s="10"/>
      <c r="VVQ1099" s="10"/>
      <c r="VVR1099" s="10"/>
      <c r="VVS1099" s="10"/>
      <c r="VVT1099" s="10"/>
      <c r="VVU1099" s="10"/>
      <c r="VVV1099" s="10"/>
      <c r="VVW1099" s="10"/>
      <c r="VVX1099" s="10"/>
      <c r="VVY1099" s="10"/>
      <c r="VVZ1099" s="10"/>
      <c r="VWA1099" s="10"/>
      <c r="VWB1099" s="10"/>
      <c r="VWC1099" s="10"/>
      <c r="VWD1099" s="10"/>
      <c r="VWE1099" s="10"/>
      <c r="VWF1099" s="10"/>
      <c r="VWG1099" s="10"/>
      <c r="VWH1099" s="10"/>
      <c r="VWI1099" s="10"/>
      <c r="VWJ1099" s="10"/>
      <c r="VWK1099" s="10"/>
      <c r="VWL1099" s="10"/>
      <c r="VWM1099" s="10"/>
      <c r="VWN1099" s="10"/>
      <c r="VWO1099" s="10"/>
      <c r="VWP1099" s="10"/>
      <c r="VWQ1099" s="10"/>
      <c r="VWR1099" s="10"/>
      <c r="VWS1099" s="10"/>
      <c r="VWT1099" s="10"/>
      <c r="VWU1099" s="10"/>
      <c r="VWV1099" s="10"/>
      <c r="VWW1099" s="10"/>
      <c r="VWX1099" s="10"/>
      <c r="VWY1099" s="10"/>
      <c r="VWZ1099" s="10"/>
      <c r="VXA1099" s="10"/>
      <c r="VXB1099" s="10"/>
      <c r="VXC1099" s="10"/>
      <c r="VXD1099" s="10"/>
      <c r="VXE1099" s="10"/>
      <c r="VXF1099" s="10"/>
      <c r="VXG1099" s="10"/>
      <c r="VXH1099" s="10"/>
      <c r="VXI1099" s="10"/>
      <c r="VXJ1099" s="10"/>
      <c r="VXK1099" s="10"/>
      <c r="VXL1099" s="10"/>
      <c r="VXM1099" s="10"/>
      <c r="VXN1099" s="10"/>
      <c r="VXO1099" s="10"/>
      <c r="VXP1099" s="10"/>
      <c r="VXQ1099" s="10"/>
      <c r="VXR1099" s="10"/>
      <c r="VXS1099" s="10"/>
      <c r="VXT1099" s="10"/>
      <c r="VXU1099" s="10"/>
      <c r="VXV1099" s="10"/>
      <c r="VXW1099" s="10"/>
      <c r="VXX1099" s="10"/>
      <c r="VXY1099" s="10"/>
      <c r="VXZ1099" s="10"/>
      <c r="VYA1099" s="10"/>
      <c r="VYB1099" s="10"/>
      <c r="VYC1099" s="10"/>
      <c r="VYD1099" s="10"/>
      <c r="VYE1099" s="10"/>
      <c r="VYF1099" s="10"/>
      <c r="VYG1099" s="10"/>
      <c r="VYH1099" s="10"/>
      <c r="VYI1099" s="10"/>
      <c r="VYJ1099" s="10"/>
      <c r="VYK1099" s="10"/>
      <c r="VYL1099" s="10"/>
      <c r="VYM1099" s="10"/>
      <c r="VYN1099" s="10"/>
      <c r="VYO1099" s="10"/>
      <c r="VYP1099" s="10"/>
      <c r="VYQ1099" s="10"/>
      <c r="VYR1099" s="10"/>
      <c r="VYS1099" s="10"/>
      <c r="VYT1099" s="10"/>
      <c r="VYU1099" s="10"/>
      <c r="VYV1099" s="10"/>
      <c r="VYW1099" s="10"/>
      <c r="VYX1099" s="10"/>
      <c r="VYY1099" s="10"/>
      <c r="VYZ1099" s="10"/>
      <c r="VZA1099" s="10"/>
      <c r="VZB1099" s="10"/>
      <c r="VZC1099" s="10"/>
      <c r="VZD1099" s="10"/>
      <c r="VZE1099" s="10"/>
      <c r="VZF1099" s="10"/>
      <c r="VZG1099" s="10"/>
      <c r="VZH1099" s="10"/>
      <c r="VZI1099" s="10"/>
      <c r="VZJ1099" s="10"/>
      <c r="VZK1099" s="10"/>
      <c r="VZL1099" s="10"/>
      <c r="VZM1099" s="10"/>
      <c r="VZN1099" s="10"/>
      <c r="VZO1099" s="10"/>
      <c r="VZP1099" s="10"/>
      <c r="VZQ1099" s="10"/>
      <c r="VZR1099" s="10"/>
      <c r="VZS1099" s="10"/>
      <c r="VZT1099" s="10"/>
      <c r="VZU1099" s="10"/>
      <c r="VZV1099" s="10"/>
      <c r="VZW1099" s="10"/>
      <c r="VZX1099" s="10"/>
      <c r="VZY1099" s="10"/>
      <c r="VZZ1099" s="10"/>
      <c r="WAA1099" s="10"/>
      <c r="WAB1099" s="10"/>
      <c r="WAC1099" s="10"/>
      <c r="WAD1099" s="10"/>
      <c r="WAE1099" s="10"/>
      <c r="WAF1099" s="10"/>
      <c r="WAG1099" s="10"/>
      <c r="WAH1099" s="10"/>
      <c r="WAI1099" s="10"/>
      <c r="WAJ1099" s="10"/>
      <c r="WAK1099" s="10"/>
      <c r="WAL1099" s="10"/>
      <c r="WAM1099" s="10"/>
      <c r="WAN1099" s="10"/>
      <c r="WAO1099" s="10"/>
      <c r="WAP1099" s="10"/>
      <c r="WAQ1099" s="10"/>
      <c r="WAR1099" s="10"/>
      <c r="WAS1099" s="10"/>
      <c r="WAT1099" s="10"/>
      <c r="WAU1099" s="10"/>
      <c r="WAV1099" s="10"/>
      <c r="WAW1099" s="10"/>
      <c r="WAX1099" s="10"/>
      <c r="WAY1099" s="10"/>
      <c r="WAZ1099" s="10"/>
      <c r="WBA1099" s="10"/>
      <c r="WBB1099" s="10"/>
      <c r="WBC1099" s="10"/>
      <c r="WBD1099" s="10"/>
      <c r="WBE1099" s="10"/>
      <c r="WBF1099" s="10"/>
      <c r="WBG1099" s="10"/>
      <c r="WBH1099" s="10"/>
      <c r="WBI1099" s="10"/>
      <c r="WBJ1099" s="10"/>
      <c r="WBK1099" s="10"/>
      <c r="WBL1099" s="10"/>
      <c r="WBM1099" s="10"/>
      <c r="WBN1099" s="10"/>
      <c r="WBO1099" s="10"/>
      <c r="WBP1099" s="10"/>
      <c r="WBQ1099" s="10"/>
      <c r="WBR1099" s="10"/>
      <c r="WBS1099" s="10"/>
      <c r="WBT1099" s="10"/>
      <c r="WBU1099" s="10"/>
      <c r="WBV1099" s="10"/>
      <c r="WBW1099" s="10"/>
      <c r="WBX1099" s="10"/>
      <c r="WBY1099" s="10"/>
      <c r="WBZ1099" s="10"/>
      <c r="WCA1099" s="10"/>
      <c r="WCB1099" s="10"/>
      <c r="WCC1099" s="10"/>
      <c r="WCD1099" s="10"/>
      <c r="WCE1099" s="10"/>
      <c r="WCF1099" s="10"/>
      <c r="WCG1099" s="10"/>
      <c r="WCH1099" s="10"/>
      <c r="WCI1099" s="10"/>
      <c r="WCJ1099" s="10"/>
      <c r="WCK1099" s="10"/>
      <c r="WCL1099" s="10"/>
      <c r="WCM1099" s="10"/>
      <c r="WCN1099" s="10"/>
      <c r="WCO1099" s="10"/>
      <c r="WCP1099" s="10"/>
      <c r="WCQ1099" s="10"/>
      <c r="WCR1099" s="10"/>
      <c r="WCS1099" s="10"/>
      <c r="WCT1099" s="10"/>
      <c r="WCU1099" s="10"/>
      <c r="WCV1099" s="10"/>
      <c r="WCW1099" s="10"/>
      <c r="WCX1099" s="10"/>
      <c r="WCY1099" s="10"/>
      <c r="WCZ1099" s="10"/>
      <c r="WDA1099" s="10"/>
      <c r="WDB1099" s="10"/>
      <c r="WDC1099" s="10"/>
      <c r="WDD1099" s="10"/>
      <c r="WDE1099" s="10"/>
      <c r="WDF1099" s="10"/>
      <c r="WDG1099" s="10"/>
      <c r="WDH1099" s="10"/>
      <c r="WDI1099" s="10"/>
      <c r="WDJ1099" s="10"/>
      <c r="WDK1099" s="10"/>
      <c r="WDL1099" s="10"/>
      <c r="WDM1099" s="10"/>
      <c r="WDN1099" s="10"/>
      <c r="WDO1099" s="10"/>
      <c r="WDP1099" s="10"/>
      <c r="WDQ1099" s="10"/>
      <c r="WDR1099" s="10"/>
      <c r="WDS1099" s="10"/>
      <c r="WDT1099" s="10"/>
      <c r="WDU1099" s="10"/>
      <c r="WDV1099" s="10"/>
      <c r="WDW1099" s="10"/>
      <c r="WDX1099" s="10"/>
      <c r="WDY1099" s="10"/>
      <c r="WDZ1099" s="10"/>
      <c r="WEA1099" s="10"/>
      <c r="WEB1099" s="10"/>
      <c r="WEC1099" s="10"/>
      <c r="WED1099" s="10"/>
      <c r="WEE1099" s="10"/>
      <c r="WEF1099" s="10"/>
      <c r="WEG1099" s="10"/>
      <c r="WEH1099" s="10"/>
      <c r="WEI1099" s="10"/>
      <c r="WEJ1099" s="10"/>
      <c r="WEK1099" s="10"/>
      <c r="WEL1099" s="10"/>
      <c r="WEM1099" s="10"/>
      <c r="WEN1099" s="10"/>
      <c r="WEO1099" s="10"/>
      <c r="WEP1099" s="10"/>
      <c r="WEQ1099" s="10"/>
      <c r="WER1099" s="10"/>
      <c r="WES1099" s="10"/>
      <c r="WET1099" s="10"/>
      <c r="WEU1099" s="10"/>
      <c r="WEV1099" s="10"/>
      <c r="WEW1099" s="10"/>
      <c r="WEX1099" s="10"/>
      <c r="WEY1099" s="10"/>
      <c r="WEZ1099" s="10"/>
      <c r="WFA1099" s="10"/>
      <c r="WFB1099" s="10"/>
      <c r="WFC1099" s="10"/>
      <c r="WFD1099" s="10"/>
      <c r="WFE1099" s="10"/>
      <c r="WFF1099" s="10"/>
      <c r="WFG1099" s="10"/>
      <c r="WFH1099" s="10"/>
      <c r="WFI1099" s="10"/>
      <c r="WFJ1099" s="10"/>
      <c r="WFK1099" s="10"/>
      <c r="WFL1099" s="10"/>
      <c r="WFM1099" s="10"/>
      <c r="WFN1099" s="10"/>
      <c r="WFO1099" s="10"/>
      <c r="WFP1099" s="10"/>
      <c r="WFQ1099" s="10"/>
      <c r="WFR1099" s="10"/>
      <c r="WFS1099" s="10"/>
      <c r="WFT1099" s="10"/>
      <c r="WFU1099" s="10"/>
      <c r="WFV1099" s="10"/>
      <c r="WFW1099" s="10"/>
      <c r="WFX1099" s="10"/>
      <c r="WFY1099" s="10"/>
      <c r="WFZ1099" s="10"/>
      <c r="WGA1099" s="10"/>
      <c r="WGB1099" s="10"/>
      <c r="WGC1099" s="10"/>
      <c r="WGD1099" s="10"/>
      <c r="WGE1099" s="10"/>
      <c r="WGF1099" s="10"/>
      <c r="WGG1099" s="10"/>
      <c r="WGH1099" s="10"/>
      <c r="WGI1099" s="10"/>
      <c r="WGJ1099" s="10"/>
      <c r="WGK1099" s="10"/>
      <c r="WGL1099" s="10"/>
      <c r="WGM1099" s="10"/>
      <c r="WGN1099" s="10"/>
      <c r="WGO1099" s="10"/>
      <c r="WGP1099" s="10"/>
      <c r="WGQ1099" s="10"/>
      <c r="WGR1099" s="10"/>
      <c r="WGS1099" s="10"/>
      <c r="WGT1099" s="10"/>
      <c r="WGU1099" s="10"/>
      <c r="WGV1099" s="10"/>
      <c r="WGW1099" s="10"/>
      <c r="WGX1099" s="10"/>
      <c r="WGY1099" s="10"/>
      <c r="WGZ1099" s="10"/>
      <c r="WHA1099" s="10"/>
      <c r="WHB1099" s="10"/>
      <c r="WHC1099" s="10"/>
      <c r="WHD1099" s="10"/>
      <c r="WHE1099" s="10"/>
      <c r="WHF1099" s="10"/>
      <c r="WHG1099" s="10"/>
      <c r="WHH1099" s="10"/>
      <c r="WHI1099" s="10"/>
      <c r="WHJ1099" s="10"/>
      <c r="WHK1099" s="10"/>
      <c r="WHL1099" s="10"/>
      <c r="WHM1099" s="10"/>
      <c r="WHN1099" s="10"/>
      <c r="WHO1099" s="10"/>
      <c r="WHP1099" s="10"/>
      <c r="WHQ1099" s="10"/>
      <c r="WHR1099" s="10"/>
      <c r="WHS1099" s="10"/>
      <c r="WHT1099" s="10"/>
      <c r="WHU1099" s="10"/>
      <c r="WHV1099" s="10"/>
      <c r="WHW1099" s="10"/>
      <c r="WHX1099" s="10"/>
      <c r="WHY1099" s="10"/>
      <c r="WHZ1099" s="10"/>
      <c r="WIA1099" s="10"/>
      <c r="WIB1099" s="10"/>
      <c r="WIC1099" s="10"/>
      <c r="WID1099" s="10"/>
      <c r="WIE1099" s="10"/>
      <c r="WIF1099" s="10"/>
      <c r="WIG1099" s="10"/>
      <c r="WIH1099" s="10"/>
      <c r="WII1099" s="10"/>
      <c r="WIJ1099" s="10"/>
      <c r="WIK1099" s="10"/>
      <c r="WIL1099" s="10"/>
      <c r="WIM1099" s="10"/>
      <c r="WIN1099" s="10"/>
      <c r="WIO1099" s="10"/>
      <c r="WIP1099" s="10"/>
      <c r="WIQ1099" s="10"/>
      <c r="WIR1099" s="10"/>
      <c r="WIS1099" s="10"/>
      <c r="WIT1099" s="10"/>
      <c r="WIU1099" s="10"/>
      <c r="WIV1099" s="10"/>
      <c r="WIW1099" s="10"/>
      <c r="WIX1099" s="10"/>
      <c r="WIY1099" s="10"/>
      <c r="WIZ1099" s="10"/>
      <c r="WJA1099" s="10"/>
      <c r="WJB1099" s="10"/>
      <c r="WJC1099" s="10"/>
      <c r="WJD1099" s="10"/>
      <c r="WJE1099" s="10"/>
      <c r="WJF1099" s="10"/>
      <c r="WJG1099" s="10"/>
      <c r="WJH1099" s="10"/>
      <c r="WJI1099" s="10"/>
      <c r="WJJ1099" s="10"/>
      <c r="WJK1099" s="10"/>
      <c r="WJL1099" s="10"/>
      <c r="WJM1099" s="10"/>
      <c r="WJN1099" s="10"/>
      <c r="WJO1099" s="10"/>
      <c r="WJP1099" s="10"/>
      <c r="WJQ1099" s="10"/>
      <c r="WJR1099" s="10"/>
      <c r="WJS1099" s="10"/>
      <c r="WJT1099" s="10"/>
      <c r="WJU1099" s="10"/>
      <c r="WJV1099" s="10"/>
      <c r="WJW1099" s="10"/>
      <c r="WJX1099" s="10"/>
      <c r="WJY1099" s="10"/>
      <c r="WJZ1099" s="10"/>
      <c r="WKA1099" s="10"/>
      <c r="WKB1099" s="10"/>
      <c r="WKC1099" s="10"/>
      <c r="WKD1099" s="10"/>
      <c r="WKE1099" s="10"/>
      <c r="WKF1099" s="10"/>
      <c r="WKG1099" s="10"/>
      <c r="WKH1099" s="10"/>
      <c r="WKI1099" s="10"/>
      <c r="WKJ1099" s="10"/>
      <c r="WKK1099" s="10"/>
      <c r="WKL1099" s="10"/>
      <c r="WKM1099" s="10"/>
      <c r="WKN1099" s="10"/>
      <c r="WKO1099" s="10"/>
      <c r="WKP1099" s="10"/>
      <c r="WKQ1099" s="10"/>
      <c r="WKR1099" s="10"/>
      <c r="WKS1099" s="10"/>
      <c r="WKT1099" s="10"/>
      <c r="WKU1099" s="10"/>
      <c r="WKV1099" s="10"/>
      <c r="WKW1099" s="10"/>
      <c r="WKX1099" s="10"/>
      <c r="WKY1099" s="10"/>
      <c r="WKZ1099" s="10"/>
      <c r="WLA1099" s="10"/>
      <c r="WLB1099" s="10"/>
      <c r="WLC1099" s="10"/>
      <c r="WLD1099" s="10"/>
      <c r="WLE1099" s="10"/>
      <c r="WLF1099" s="10"/>
      <c r="WLG1099" s="10"/>
      <c r="WLH1099" s="10"/>
      <c r="WLI1099" s="10"/>
      <c r="WLJ1099" s="10"/>
      <c r="WLK1099" s="10"/>
      <c r="WLL1099" s="10"/>
      <c r="WLM1099" s="10"/>
      <c r="WLN1099" s="10"/>
      <c r="WLO1099" s="10"/>
      <c r="WLP1099" s="10"/>
      <c r="WLQ1099" s="10"/>
      <c r="WLR1099" s="10"/>
      <c r="WLS1099" s="10"/>
      <c r="WLT1099" s="10"/>
      <c r="WLU1099" s="10"/>
      <c r="WLV1099" s="10"/>
      <c r="WLW1099" s="10"/>
      <c r="WLX1099" s="10"/>
      <c r="WLY1099" s="10"/>
      <c r="WLZ1099" s="10"/>
      <c r="WMA1099" s="10"/>
      <c r="WMB1099" s="10"/>
      <c r="WMC1099" s="10"/>
      <c r="WMD1099" s="10"/>
      <c r="WME1099" s="10"/>
      <c r="WMF1099" s="10"/>
      <c r="WMG1099" s="10"/>
      <c r="WMH1099" s="10"/>
      <c r="WMI1099" s="10"/>
      <c r="WMJ1099" s="10"/>
      <c r="WMK1099" s="10"/>
      <c r="WML1099" s="10"/>
      <c r="WMM1099" s="10"/>
      <c r="WMN1099" s="10"/>
      <c r="WMO1099" s="10"/>
      <c r="WMP1099" s="10"/>
      <c r="WMQ1099" s="10"/>
      <c r="WMR1099" s="10"/>
      <c r="WMS1099" s="10"/>
      <c r="WMT1099" s="10"/>
      <c r="WMU1099" s="10"/>
      <c r="WMV1099" s="10"/>
      <c r="WMW1099" s="10"/>
      <c r="WMX1099" s="10"/>
      <c r="WMY1099" s="10"/>
      <c r="WMZ1099" s="10"/>
      <c r="WNA1099" s="10"/>
      <c r="WNB1099" s="10"/>
      <c r="WNC1099" s="10"/>
      <c r="WND1099" s="10"/>
      <c r="WNE1099" s="10"/>
      <c r="WNF1099" s="10"/>
      <c r="WNG1099" s="10"/>
      <c r="WNH1099" s="10"/>
      <c r="WNI1099" s="10"/>
      <c r="WNJ1099" s="10"/>
      <c r="WNK1099" s="10"/>
      <c r="WNL1099" s="10"/>
      <c r="WNM1099" s="10"/>
      <c r="WNN1099" s="10"/>
      <c r="WNO1099" s="10"/>
      <c r="WNP1099" s="10"/>
      <c r="WNQ1099" s="10"/>
      <c r="WNR1099" s="10"/>
      <c r="WNS1099" s="10"/>
      <c r="WNT1099" s="10"/>
      <c r="WNU1099" s="10"/>
      <c r="WNV1099" s="10"/>
      <c r="WNW1099" s="10"/>
      <c r="WNX1099" s="10"/>
      <c r="WNY1099" s="10"/>
      <c r="WNZ1099" s="10"/>
      <c r="WOA1099" s="10"/>
      <c r="WOB1099" s="10"/>
      <c r="WOC1099" s="10"/>
      <c r="WOD1099" s="10"/>
      <c r="WOE1099" s="10"/>
      <c r="WOF1099" s="10"/>
      <c r="WOG1099" s="10"/>
      <c r="WOH1099" s="10"/>
      <c r="WOI1099" s="10"/>
      <c r="WOJ1099" s="10"/>
      <c r="WOK1099" s="10"/>
      <c r="WOL1099" s="10"/>
      <c r="WOM1099" s="10"/>
      <c r="WON1099" s="10"/>
      <c r="WOO1099" s="10"/>
      <c r="WOP1099" s="10"/>
      <c r="WOQ1099" s="10"/>
      <c r="WOR1099" s="10"/>
      <c r="WOS1099" s="10"/>
      <c r="WOT1099" s="10"/>
      <c r="WOU1099" s="10"/>
      <c r="WOV1099" s="10"/>
      <c r="WOW1099" s="10"/>
      <c r="WOX1099" s="10"/>
      <c r="WOY1099" s="10"/>
      <c r="WOZ1099" s="10"/>
      <c r="WPA1099" s="10"/>
      <c r="WPB1099" s="10"/>
      <c r="WPC1099" s="10"/>
      <c r="WPD1099" s="10"/>
      <c r="WPE1099" s="10"/>
      <c r="WPF1099" s="10"/>
      <c r="WPG1099" s="10"/>
      <c r="WPH1099" s="10"/>
      <c r="WPI1099" s="10"/>
      <c r="WPJ1099" s="10"/>
      <c r="WPK1099" s="10"/>
      <c r="WPL1099" s="10"/>
      <c r="WPM1099" s="10"/>
      <c r="WPN1099" s="10"/>
      <c r="WPO1099" s="10"/>
      <c r="WPP1099" s="10"/>
      <c r="WPQ1099" s="10"/>
      <c r="WPR1099" s="10"/>
      <c r="WPS1099" s="10"/>
      <c r="WPT1099" s="10"/>
      <c r="WPU1099" s="10"/>
      <c r="WPV1099" s="10"/>
      <c r="WPW1099" s="10"/>
      <c r="WPX1099" s="10"/>
      <c r="WPY1099" s="10"/>
      <c r="WPZ1099" s="10"/>
      <c r="WQA1099" s="10"/>
      <c r="WQB1099" s="10"/>
      <c r="WQC1099" s="10"/>
      <c r="WQD1099" s="10"/>
      <c r="WQE1099" s="10"/>
      <c r="WQF1099" s="10"/>
      <c r="WQG1099" s="10"/>
      <c r="WQH1099" s="10"/>
      <c r="WQI1099" s="10"/>
      <c r="WQJ1099" s="10"/>
      <c r="WQK1099" s="10"/>
      <c r="WQL1099" s="10"/>
      <c r="WQM1099" s="10"/>
      <c r="WQN1099" s="10"/>
      <c r="WQO1099" s="10"/>
      <c r="WQP1099" s="10"/>
      <c r="WQQ1099" s="10"/>
      <c r="WQR1099" s="10"/>
      <c r="WQS1099" s="10"/>
      <c r="WQT1099" s="10"/>
      <c r="WQU1099" s="10"/>
      <c r="WQV1099" s="10"/>
      <c r="WQW1099" s="10"/>
      <c r="WQX1099" s="10"/>
      <c r="WQY1099" s="10"/>
      <c r="WQZ1099" s="10"/>
      <c r="WRA1099" s="10"/>
      <c r="WRB1099" s="10"/>
      <c r="WRC1099" s="10"/>
      <c r="WRD1099" s="10"/>
      <c r="WRE1099" s="10"/>
      <c r="WRF1099" s="10"/>
      <c r="WRG1099" s="10"/>
      <c r="WRH1099" s="10"/>
      <c r="WRI1099" s="10"/>
      <c r="WRJ1099" s="10"/>
      <c r="WRK1099" s="10"/>
      <c r="WRL1099" s="10"/>
      <c r="WRM1099" s="10"/>
      <c r="WRN1099" s="10"/>
      <c r="WRO1099" s="10"/>
      <c r="WRP1099" s="10"/>
      <c r="WRQ1099" s="10"/>
      <c r="WRR1099" s="10"/>
      <c r="WRS1099" s="10"/>
      <c r="WRT1099" s="10"/>
      <c r="WRU1099" s="10"/>
      <c r="WRV1099" s="10"/>
      <c r="WRW1099" s="10"/>
      <c r="WRX1099" s="10"/>
      <c r="WRY1099" s="10"/>
      <c r="WRZ1099" s="10"/>
      <c r="WSA1099" s="10"/>
      <c r="WSB1099" s="10"/>
      <c r="WSC1099" s="10"/>
      <c r="WSD1099" s="10"/>
      <c r="WSE1099" s="10"/>
      <c r="WSF1099" s="10"/>
      <c r="WSG1099" s="10"/>
      <c r="WSH1099" s="10"/>
      <c r="WSI1099" s="10"/>
      <c r="WSJ1099" s="10"/>
      <c r="WSK1099" s="10"/>
      <c r="WSL1099" s="10"/>
      <c r="WSM1099" s="10"/>
      <c r="WSN1099" s="10"/>
      <c r="WSO1099" s="10"/>
      <c r="WSP1099" s="10"/>
      <c r="WSQ1099" s="10"/>
      <c r="WSR1099" s="10"/>
      <c r="WSS1099" s="10"/>
      <c r="WST1099" s="10"/>
      <c r="WSU1099" s="10"/>
      <c r="WSV1099" s="10"/>
      <c r="WSW1099" s="10"/>
      <c r="WSX1099" s="10"/>
      <c r="WSY1099" s="10"/>
      <c r="WSZ1099" s="10"/>
      <c r="WTA1099" s="10"/>
      <c r="WTB1099" s="10"/>
      <c r="WTC1099" s="10"/>
      <c r="WTD1099" s="10"/>
      <c r="WTE1099" s="10"/>
      <c r="WTF1099" s="10"/>
      <c r="WTG1099" s="10"/>
      <c r="WTH1099" s="10"/>
      <c r="WTI1099" s="10"/>
      <c r="WTJ1099" s="10"/>
      <c r="WTK1099" s="10"/>
      <c r="WTL1099" s="10"/>
      <c r="WTM1099" s="10"/>
      <c r="WTN1099" s="10"/>
      <c r="WTO1099" s="10"/>
      <c r="WTP1099" s="10"/>
      <c r="WTQ1099" s="10"/>
      <c r="WTR1099" s="10"/>
      <c r="WTS1099" s="10"/>
      <c r="WTT1099" s="10"/>
      <c r="WTU1099" s="10"/>
      <c r="WTV1099" s="10"/>
      <c r="WTW1099" s="10"/>
      <c r="WTX1099" s="10"/>
      <c r="WTY1099" s="10"/>
      <c r="WTZ1099" s="10"/>
      <c r="WUA1099" s="10"/>
      <c r="WUB1099" s="10"/>
      <c r="WUC1099" s="10"/>
      <c r="WUD1099" s="10"/>
      <c r="WUE1099" s="10"/>
      <c r="WUF1099" s="10"/>
      <c r="WUG1099" s="10"/>
      <c r="WUH1099" s="10"/>
      <c r="WUI1099" s="10"/>
      <c r="WUJ1099" s="10"/>
      <c r="WUK1099" s="10"/>
      <c r="WUL1099" s="10"/>
      <c r="WUM1099" s="10"/>
      <c r="WUN1099" s="10"/>
      <c r="WUO1099" s="10"/>
      <c r="WUP1099" s="10"/>
      <c r="WUQ1099" s="10"/>
      <c r="WUR1099" s="10"/>
      <c r="WUS1099" s="10"/>
      <c r="WUT1099" s="10"/>
      <c r="WUU1099" s="10"/>
      <c r="WUV1099" s="10"/>
      <c r="WUW1099" s="10"/>
      <c r="WUX1099" s="10"/>
      <c r="WUY1099" s="10"/>
      <c r="WUZ1099" s="10"/>
      <c r="WVA1099" s="10"/>
      <c r="WVB1099" s="10"/>
      <c r="WVC1099" s="10"/>
      <c r="WVD1099" s="10"/>
      <c r="WVE1099" s="10"/>
      <c r="WVF1099" s="10"/>
      <c r="WVG1099" s="10"/>
      <c r="WVH1099" s="10"/>
      <c r="WVI1099" s="10"/>
      <c r="WVJ1099" s="10"/>
      <c r="WVK1099" s="10"/>
      <c r="WVL1099" s="10"/>
      <c r="WVM1099" s="10"/>
      <c r="WVN1099" s="10"/>
      <c r="WVO1099" s="10"/>
      <c r="WVP1099" s="10"/>
      <c r="WVQ1099" s="10"/>
      <c r="WVR1099" s="10"/>
      <c r="WVS1099" s="10"/>
      <c r="WVT1099" s="10"/>
      <c r="WVU1099" s="10"/>
      <c r="WVV1099" s="10"/>
      <c r="WVW1099" s="10"/>
      <c r="WVX1099" s="10"/>
      <c r="WVY1099" s="10"/>
      <c r="WVZ1099" s="10"/>
      <c r="WWA1099" s="10"/>
      <c r="WWB1099" s="10"/>
      <c r="WWC1099" s="10"/>
      <c r="WWD1099" s="10"/>
      <c r="WWE1099" s="10"/>
      <c r="WWF1099" s="10"/>
      <c r="WWG1099" s="10"/>
      <c r="WWH1099" s="10"/>
      <c r="WWI1099" s="10"/>
      <c r="WWJ1099" s="10"/>
      <c r="WWK1099" s="10"/>
      <c r="WWL1099" s="10"/>
      <c r="WWM1099" s="10"/>
      <c r="WWN1099" s="10"/>
      <c r="WWO1099" s="10"/>
      <c r="WWP1099" s="10"/>
      <c r="WWQ1099" s="10"/>
      <c r="WWR1099" s="10"/>
      <c r="WWS1099" s="10"/>
      <c r="WWT1099" s="10"/>
      <c r="WWU1099" s="10"/>
      <c r="WWV1099" s="10"/>
      <c r="WWW1099" s="10"/>
      <c r="WWX1099" s="10"/>
      <c r="WWY1099" s="10"/>
      <c r="WWZ1099" s="10"/>
      <c r="WXA1099" s="10"/>
      <c r="WXB1099" s="10"/>
      <c r="WXC1099" s="10"/>
      <c r="WXD1099" s="10"/>
      <c r="WXE1099" s="10"/>
      <c r="WXF1099" s="10"/>
      <c r="WXG1099" s="10"/>
      <c r="WXH1099" s="10"/>
      <c r="WXI1099" s="10"/>
      <c r="WXJ1099" s="10"/>
      <c r="WXK1099" s="10"/>
      <c r="WXL1099" s="10"/>
      <c r="WXM1099" s="10"/>
      <c r="WXN1099" s="10"/>
      <c r="WXO1099" s="10"/>
      <c r="WXP1099" s="10"/>
      <c r="WXQ1099" s="10"/>
      <c r="WXR1099" s="10"/>
      <c r="WXS1099" s="10"/>
      <c r="WXT1099" s="10"/>
      <c r="WXU1099" s="10"/>
      <c r="WXV1099" s="10"/>
      <c r="WXW1099" s="10"/>
      <c r="WXX1099" s="10"/>
      <c r="WXY1099" s="10"/>
      <c r="WXZ1099" s="10"/>
      <c r="WYA1099" s="10"/>
      <c r="WYB1099" s="10"/>
      <c r="WYC1099" s="10"/>
      <c r="WYD1099" s="10"/>
      <c r="WYE1099" s="10"/>
      <c r="WYF1099" s="10"/>
      <c r="WYG1099" s="10"/>
      <c r="WYH1099" s="10"/>
      <c r="WYI1099" s="10"/>
      <c r="WYJ1099" s="10"/>
      <c r="WYK1099" s="10"/>
      <c r="WYL1099" s="10"/>
      <c r="WYM1099" s="10"/>
      <c r="WYN1099" s="10"/>
      <c r="WYO1099" s="10"/>
      <c r="WYP1099" s="10"/>
      <c r="WYQ1099" s="10"/>
      <c r="WYR1099" s="10"/>
      <c r="WYS1099" s="10"/>
      <c r="WYT1099" s="10"/>
      <c r="WYU1099" s="10"/>
      <c r="WYV1099" s="10"/>
      <c r="WYW1099" s="10"/>
      <c r="WYX1099" s="10"/>
      <c r="WYY1099" s="10"/>
      <c r="WYZ1099" s="10"/>
      <c r="WZA1099" s="10"/>
      <c r="WZB1099" s="10"/>
      <c r="WZC1099" s="10"/>
      <c r="WZD1099" s="10"/>
      <c r="WZE1099" s="10"/>
      <c r="WZF1099" s="10"/>
      <c r="WZG1099" s="10"/>
      <c r="WZH1099" s="10"/>
      <c r="WZI1099" s="10"/>
      <c r="WZJ1099" s="10"/>
      <c r="WZK1099" s="10"/>
      <c r="WZL1099" s="10"/>
      <c r="WZM1099" s="10"/>
      <c r="WZN1099" s="10"/>
      <c r="WZO1099" s="10"/>
      <c r="WZP1099" s="10"/>
      <c r="WZQ1099" s="10"/>
      <c r="WZR1099" s="10"/>
      <c r="WZS1099" s="10"/>
      <c r="WZT1099" s="10"/>
      <c r="WZU1099" s="10"/>
      <c r="WZV1099" s="10"/>
      <c r="WZW1099" s="10"/>
      <c r="WZX1099" s="10"/>
      <c r="WZY1099" s="10"/>
      <c r="WZZ1099" s="10"/>
      <c r="XAA1099" s="10"/>
      <c r="XAB1099" s="10"/>
      <c r="XAC1099" s="10"/>
      <c r="XAD1099" s="10"/>
      <c r="XAE1099" s="10"/>
      <c r="XAF1099" s="10"/>
      <c r="XAG1099" s="10"/>
      <c r="XAH1099" s="10"/>
      <c r="XAI1099" s="10"/>
      <c r="XAJ1099" s="10"/>
      <c r="XAK1099" s="10"/>
      <c r="XAL1099" s="10"/>
      <c r="XAM1099" s="10"/>
      <c r="XAN1099" s="10"/>
      <c r="XAO1099" s="10"/>
      <c r="XAP1099" s="10"/>
      <c r="XAQ1099" s="10"/>
      <c r="XAR1099" s="10"/>
      <c r="XAS1099" s="10"/>
      <c r="XAT1099" s="10"/>
      <c r="XAU1099" s="10"/>
      <c r="XAV1099" s="10"/>
      <c r="XAW1099" s="10"/>
      <c r="XAX1099" s="10"/>
      <c r="XAY1099" s="10"/>
      <c r="XAZ1099" s="10"/>
      <c r="XBA1099" s="10"/>
      <c r="XBB1099" s="10"/>
      <c r="XBC1099" s="10"/>
      <c r="XBD1099" s="10"/>
      <c r="XBE1099" s="10"/>
      <c r="XBF1099" s="10"/>
      <c r="XBG1099" s="10"/>
      <c r="XBH1099" s="10"/>
      <c r="XBI1099" s="10"/>
      <c r="XBJ1099" s="10"/>
      <c r="XBK1099" s="10"/>
      <c r="XBL1099" s="10"/>
      <c r="XBM1099" s="10"/>
      <c r="XBN1099" s="10"/>
      <c r="XBO1099" s="10"/>
      <c r="XBP1099" s="10"/>
      <c r="XBQ1099" s="10"/>
      <c r="XBR1099" s="10"/>
      <c r="XBS1099" s="10"/>
      <c r="XBT1099" s="10"/>
      <c r="XBU1099" s="10"/>
      <c r="XBV1099" s="10"/>
      <c r="XBW1099" s="10"/>
      <c r="XBX1099" s="10"/>
      <c r="XBY1099" s="10"/>
      <c r="XBZ1099" s="10"/>
      <c r="XCA1099" s="10"/>
      <c r="XCB1099" s="10"/>
      <c r="XCC1099" s="10"/>
      <c r="XCD1099" s="10"/>
      <c r="XCE1099" s="10"/>
      <c r="XCF1099" s="10"/>
      <c r="XCG1099" s="10"/>
      <c r="XCH1099" s="10"/>
      <c r="XCI1099" s="10"/>
      <c r="XCJ1099" s="10"/>
      <c r="XCK1099" s="10"/>
      <c r="XCL1099" s="10"/>
      <c r="XCM1099" s="10"/>
      <c r="XCN1099" s="10"/>
      <c r="XCO1099" s="10"/>
      <c r="XCP1099" s="10"/>
      <c r="XCQ1099" s="10"/>
      <c r="XCR1099" s="10"/>
      <c r="XCS1099" s="10"/>
      <c r="XCT1099" s="10"/>
      <c r="XCU1099" s="10"/>
      <c r="XCV1099" s="10"/>
      <c r="XCW1099" s="10"/>
      <c r="XCX1099" s="10"/>
      <c r="XCY1099" s="10"/>
      <c r="XCZ1099" s="10"/>
      <c r="XDA1099" s="10"/>
    </row>
    <row r="1100" spans="1:16329" ht="61.5" x14ac:dyDescent="0.85">
      <c r="A1100" s="10">
        <v>1</v>
      </c>
      <c r="B1100" s="48">
        <f>SUBTOTAL(103,$A$1033:A1100)</f>
        <v>68</v>
      </c>
      <c r="C1100" s="13" t="s">
        <v>1869</v>
      </c>
      <c r="D1100" s="20">
        <v>4374650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55">
        <v>0</v>
      </c>
      <c r="L1100" s="20">
        <v>0</v>
      </c>
      <c r="M1100" s="20">
        <v>960</v>
      </c>
      <c r="N1100" s="20">
        <v>4310000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0">
        <v>0</v>
      </c>
      <c r="AC1100" s="20">
        <v>64650</v>
      </c>
      <c r="AD1100" s="20">
        <v>0</v>
      </c>
      <c r="AE1100" s="20">
        <v>0</v>
      </c>
      <c r="AF1100" s="22" t="s">
        <v>265</v>
      </c>
      <c r="AG1100" s="22">
        <v>2022</v>
      </c>
      <c r="AH1100" s="23">
        <v>2022</v>
      </c>
    </row>
    <row r="1101" spans="1:16329" ht="61.5" x14ac:dyDescent="0.85">
      <c r="A1101" s="10">
        <v>1</v>
      </c>
      <c r="B1101" s="48">
        <f>SUBTOTAL(103,$A$1033:A1101)</f>
        <v>69</v>
      </c>
      <c r="C1101" s="13" t="s">
        <v>1345</v>
      </c>
      <c r="D1101" s="20">
        <v>3334742.09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55">
        <v>0</v>
      </c>
      <c r="L1101" s="20">
        <v>0</v>
      </c>
      <c r="M1101" s="20">
        <v>630</v>
      </c>
      <c r="N1101" s="20">
        <v>3285460.19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0</v>
      </c>
      <c r="U1101" s="20">
        <v>0</v>
      </c>
      <c r="V1101" s="20">
        <v>0</v>
      </c>
      <c r="W1101" s="20">
        <v>0</v>
      </c>
      <c r="X1101" s="20">
        <v>0</v>
      </c>
      <c r="Y1101" s="20">
        <v>0</v>
      </c>
      <c r="Z1101" s="20">
        <v>0</v>
      </c>
      <c r="AA1101" s="20">
        <v>0</v>
      </c>
      <c r="AB1101" s="20">
        <v>0</v>
      </c>
      <c r="AC1101" s="20">
        <v>49281.9</v>
      </c>
      <c r="AD1101" s="20">
        <v>0</v>
      </c>
      <c r="AE1101" s="20">
        <v>0</v>
      </c>
      <c r="AF1101" s="22" t="s">
        <v>265</v>
      </c>
      <c r="AG1101" s="22">
        <v>2022</v>
      </c>
      <c r="AH1101" s="23">
        <v>2022</v>
      </c>
    </row>
    <row r="1102" spans="1:16329" ht="61.5" x14ac:dyDescent="0.85">
      <c r="A1102" s="10">
        <v>1</v>
      </c>
      <c r="B1102" s="48">
        <f>SUBTOTAL(103,$A$1033:A1102)</f>
        <v>70</v>
      </c>
      <c r="C1102" s="13" t="s">
        <v>565</v>
      </c>
      <c r="D1102" s="20">
        <v>2547497.35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55">
        <v>0</v>
      </c>
      <c r="L1102" s="20">
        <v>0</v>
      </c>
      <c r="M1102" s="20">
        <v>557</v>
      </c>
      <c r="N1102" s="20">
        <v>2509849.61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0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0</v>
      </c>
      <c r="AA1102" s="20">
        <v>0</v>
      </c>
      <c r="AB1102" s="20">
        <v>0</v>
      </c>
      <c r="AC1102" s="20">
        <v>37647.74</v>
      </c>
      <c r="AD1102" s="20">
        <v>0</v>
      </c>
      <c r="AE1102" s="20">
        <v>0</v>
      </c>
      <c r="AF1102" s="22" t="s">
        <v>265</v>
      </c>
      <c r="AG1102" s="22">
        <v>2022</v>
      </c>
      <c r="AH1102" s="23">
        <v>2022</v>
      </c>
    </row>
    <row r="1103" spans="1:16329" ht="61.5" x14ac:dyDescent="0.85">
      <c r="A1103" s="10">
        <v>1</v>
      </c>
      <c r="B1103" s="48">
        <f>SUBTOTAL(103,$A$1033:A1103)</f>
        <v>71</v>
      </c>
      <c r="C1103" s="13" t="s">
        <v>485</v>
      </c>
      <c r="D1103" s="20">
        <v>2158372.3199999998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55">
        <v>0</v>
      </c>
      <c r="L1103" s="20">
        <v>0</v>
      </c>
      <c r="M1103" s="20">
        <v>1020</v>
      </c>
      <c r="N1103" s="20">
        <v>2126475.19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20">
        <v>0</v>
      </c>
      <c r="U1103" s="20">
        <v>0</v>
      </c>
      <c r="V1103" s="20">
        <v>0</v>
      </c>
      <c r="W1103" s="20">
        <v>0</v>
      </c>
      <c r="X1103" s="20">
        <v>0</v>
      </c>
      <c r="Y1103" s="20">
        <v>0</v>
      </c>
      <c r="Z1103" s="20">
        <v>0</v>
      </c>
      <c r="AA1103" s="20">
        <v>0</v>
      </c>
      <c r="AB1103" s="20">
        <v>0</v>
      </c>
      <c r="AC1103" s="20">
        <v>31897.13</v>
      </c>
      <c r="AD1103" s="20">
        <v>0</v>
      </c>
      <c r="AE1103" s="20">
        <v>0</v>
      </c>
      <c r="AF1103" s="22" t="s">
        <v>265</v>
      </c>
      <c r="AG1103" s="22">
        <v>2022</v>
      </c>
      <c r="AH1103" s="23">
        <v>2022</v>
      </c>
      <c r="AT1103" s="10" t="e">
        <f>VLOOKUP(C1103,AW:AX,2,FALSE)</f>
        <v>#N/A</v>
      </c>
      <c r="BZ1103" s="52"/>
      <c r="CD1103" s="10" t="e">
        <f>VLOOKUP(C1103,CE:CF,2,FALSE)</f>
        <v>#N/A</v>
      </c>
      <c r="CE1103" s="69" t="s">
        <v>167</v>
      </c>
      <c r="CF1103" s="69">
        <v>412.82</v>
      </c>
    </row>
    <row r="1104" spans="1:16329" ht="61.5" x14ac:dyDescent="0.85">
      <c r="A1104" s="10">
        <v>1</v>
      </c>
      <c r="B1104" s="48">
        <f>SUBTOTAL(103,$A$1033:A1104)</f>
        <v>72</v>
      </c>
      <c r="C1104" s="13" t="s">
        <v>486</v>
      </c>
      <c r="D1104" s="20">
        <v>1135747.27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55">
        <v>0</v>
      </c>
      <c r="L1104" s="20">
        <v>0</v>
      </c>
      <c r="M1104" s="20">
        <v>350</v>
      </c>
      <c r="N1104" s="20">
        <v>1118962.83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0</v>
      </c>
      <c r="AA1104" s="20">
        <v>0</v>
      </c>
      <c r="AB1104" s="20">
        <v>0</v>
      </c>
      <c r="AC1104" s="20">
        <v>16784.439999999999</v>
      </c>
      <c r="AD1104" s="20">
        <v>0</v>
      </c>
      <c r="AE1104" s="20">
        <v>0</v>
      </c>
      <c r="AF1104" s="22" t="s">
        <v>265</v>
      </c>
      <c r="AG1104" s="22">
        <v>2022</v>
      </c>
      <c r="AH1104" s="23">
        <v>2022</v>
      </c>
      <c r="AT1104" s="10" t="e">
        <f>VLOOKUP(C1104,AW:AX,2,FALSE)</f>
        <v>#N/A</v>
      </c>
      <c r="BZ1104" s="52"/>
      <c r="CD1104" s="10" t="e">
        <f>VLOOKUP(C1104,CE:CF,2,FALSE)</f>
        <v>#N/A</v>
      </c>
      <c r="CE1104" s="69" t="s">
        <v>1256</v>
      </c>
      <c r="CF1104" s="69">
        <v>735</v>
      </c>
    </row>
    <row r="1105" spans="1:82" ht="61.5" x14ac:dyDescent="0.85">
      <c r="A1105" s="10">
        <v>1</v>
      </c>
      <c r="B1105" s="48">
        <f>SUBTOTAL(103,$A$1033:A1105)</f>
        <v>73</v>
      </c>
      <c r="C1105" s="13" t="s">
        <v>1341</v>
      </c>
      <c r="D1105" s="20">
        <v>3922975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55">
        <v>0</v>
      </c>
      <c r="L1105" s="20">
        <v>0</v>
      </c>
      <c r="M1105" s="20">
        <v>756</v>
      </c>
      <c r="N1105" s="20">
        <v>3865000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20">
        <v>0</v>
      </c>
      <c r="U1105" s="20">
        <v>0</v>
      </c>
      <c r="V1105" s="20">
        <v>0</v>
      </c>
      <c r="W1105" s="20">
        <v>0</v>
      </c>
      <c r="X1105" s="20">
        <v>0</v>
      </c>
      <c r="Y1105" s="20">
        <v>0</v>
      </c>
      <c r="Z1105" s="20">
        <v>0</v>
      </c>
      <c r="AA1105" s="20">
        <v>0</v>
      </c>
      <c r="AB1105" s="20">
        <v>0</v>
      </c>
      <c r="AC1105" s="20">
        <v>57975</v>
      </c>
      <c r="AD1105" s="20">
        <v>0</v>
      </c>
      <c r="AE1105" s="20">
        <v>0</v>
      </c>
      <c r="AF1105" s="22" t="s">
        <v>265</v>
      </c>
      <c r="AG1105" s="22">
        <v>2022</v>
      </c>
      <c r="AH1105" s="23">
        <v>2022</v>
      </c>
    </row>
    <row r="1106" spans="1:82" ht="61.5" x14ac:dyDescent="0.85">
      <c r="A1106" s="10">
        <v>1</v>
      </c>
      <c r="B1106" s="48">
        <f>SUBTOTAL(103,$A$1033:A1106)</f>
        <v>74</v>
      </c>
      <c r="C1106" s="13" t="s">
        <v>1576</v>
      </c>
      <c r="D1106" s="20">
        <v>3058283.01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55">
        <v>0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1343.2</v>
      </c>
      <c r="R1106" s="20">
        <v>3013086.71</v>
      </c>
      <c r="S1106" s="20">
        <v>0</v>
      </c>
      <c r="T1106" s="20">
        <v>0</v>
      </c>
      <c r="U1106" s="20">
        <v>0</v>
      </c>
      <c r="V1106" s="20">
        <v>0</v>
      </c>
      <c r="W1106" s="20">
        <v>0</v>
      </c>
      <c r="X1106" s="20">
        <v>0</v>
      </c>
      <c r="Y1106" s="20">
        <v>0</v>
      </c>
      <c r="Z1106" s="20">
        <v>0</v>
      </c>
      <c r="AA1106" s="20">
        <v>0</v>
      </c>
      <c r="AB1106" s="20">
        <v>0</v>
      </c>
      <c r="AC1106" s="20">
        <v>45196.3</v>
      </c>
      <c r="AD1106" s="20">
        <v>0</v>
      </c>
      <c r="AE1106" s="20">
        <v>0</v>
      </c>
      <c r="AF1106" s="22" t="s">
        <v>265</v>
      </c>
      <c r="AG1106" s="22">
        <v>2022</v>
      </c>
      <c r="AH1106" s="23">
        <v>2022</v>
      </c>
    </row>
    <row r="1107" spans="1:82" ht="61.5" x14ac:dyDescent="0.85">
      <c r="A1107" s="10">
        <v>1</v>
      </c>
      <c r="B1107" s="48">
        <f>SUBTOTAL(103,$A$1033:A1107)</f>
        <v>75</v>
      </c>
      <c r="C1107" s="13" t="s">
        <v>772</v>
      </c>
      <c r="D1107" s="20">
        <v>5482393.21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55">
        <v>0</v>
      </c>
      <c r="L1107" s="20">
        <v>0</v>
      </c>
      <c r="M1107" s="20">
        <v>1391</v>
      </c>
      <c r="N1107" s="20">
        <v>5401222.3600000003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0</v>
      </c>
      <c r="U1107" s="20">
        <v>0</v>
      </c>
      <c r="V1107" s="20">
        <v>0</v>
      </c>
      <c r="W1107" s="20">
        <v>0</v>
      </c>
      <c r="X1107" s="20">
        <v>0</v>
      </c>
      <c r="Y1107" s="20">
        <v>0</v>
      </c>
      <c r="Z1107" s="20">
        <v>0</v>
      </c>
      <c r="AA1107" s="20">
        <v>0</v>
      </c>
      <c r="AB1107" s="20">
        <v>0</v>
      </c>
      <c r="AC1107" s="20">
        <v>81170.850000000006</v>
      </c>
      <c r="AD1107" s="20">
        <v>0</v>
      </c>
      <c r="AE1107" s="20">
        <v>0</v>
      </c>
      <c r="AF1107" s="22" t="s">
        <v>265</v>
      </c>
      <c r="AG1107" s="22">
        <v>2022</v>
      </c>
      <c r="AH1107" s="23">
        <v>2022</v>
      </c>
      <c r="AT1107" s="10" t="e">
        <f>VLOOKUP(C1107,AW:AX,2,FALSE)</f>
        <v>#N/A</v>
      </c>
      <c r="BZ1107" s="52"/>
      <c r="CD1107" s="10" t="e">
        <f>VLOOKUP(C1107,CE:CF,2,FALSE)</f>
        <v>#N/A</v>
      </c>
    </row>
    <row r="1108" spans="1:82" ht="61.5" x14ac:dyDescent="0.85">
      <c r="A1108" s="10">
        <v>1</v>
      </c>
      <c r="B1108" s="48">
        <f>SUBTOTAL(103,$A$1033:A1108)</f>
        <v>76</v>
      </c>
      <c r="C1108" s="13" t="s">
        <v>573</v>
      </c>
      <c r="D1108" s="20">
        <v>2834067.58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55">
        <v>0</v>
      </c>
      <c r="L1108" s="20">
        <v>0</v>
      </c>
      <c r="M1108" s="20">
        <v>621.5</v>
      </c>
      <c r="N1108" s="20">
        <v>2792184.81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0</v>
      </c>
      <c r="U1108" s="20">
        <v>0</v>
      </c>
      <c r="V1108" s="20">
        <v>0</v>
      </c>
      <c r="W1108" s="20">
        <v>0</v>
      </c>
      <c r="X1108" s="20">
        <v>0</v>
      </c>
      <c r="Y1108" s="20">
        <v>0</v>
      </c>
      <c r="Z1108" s="20">
        <v>0</v>
      </c>
      <c r="AA1108" s="20">
        <v>0</v>
      </c>
      <c r="AB1108" s="20">
        <v>0</v>
      </c>
      <c r="AC1108" s="20">
        <v>41882.769999999997</v>
      </c>
      <c r="AD1108" s="20">
        <v>0</v>
      </c>
      <c r="AE1108" s="20">
        <v>0</v>
      </c>
      <c r="AF1108" s="22" t="s">
        <v>265</v>
      </c>
      <c r="AG1108" s="22">
        <v>2022</v>
      </c>
      <c r="AH1108" s="23">
        <v>2022</v>
      </c>
    </row>
    <row r="1109" spans="1:82" ht="61.5" x14ac:dyDescent="0.85">
      <c r="A1109" s="10">
        <v>1</v>
      </c>
      <c r="B1109" s="48">
        <f>SUBTOTAL(103,$A$1033:A1109)</f>
        <v>77</v>
      </c>
      <c r="C1109" s="13" t="s">
        <v>539</v>
      </c>
      <c r="D1109" s="20">
        <v>3905106.45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55">
        <v>0</v>
      </c>
      <c r="L1109" s="20">
        <v>0</v>
      </c>
      <c r="M1109" s="20">
        <v>822</v>
      </c>
      <c r="N1109" s="20">
        <v>3847395.52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0">
        <v>0</v>
      </c>
      <c r="AC1109" s="20">
        <v>57710.93</v>
      </c>
      <c r="AD1109" s="20">
        <v>0</v>
      </c>
      <c r="AE1109" s="20">
        <v>0</v>
      </c>
      <c r="AF1109" s="22" t="s">
        <v>265</v>
      </c>
      <c r="AG1109" s="22">
        <v>2022</v>
      </c>
      <c r="AH1109" s="23">
        <v>2022</v>
      </c>
    </row>
    <row r="1110" spans="1:82" ht="61.5" x14ac:dyDescent="0.85">
      <c r="A1110" s="10">
        <v>1</v>
      </c>
      <c r="B1110" s="48">
        <f>SUBTOTAL(103,$A$1033:A1110)</f>
        <v>78</v>
      </c>
      <c r="C1110" s="13" t="s">
        <v>577</v>
      </c>
      <c r="D1110" s="20">
        <v>2571262.73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55">
        <v>0</v>
      </c>
      <c r="L1110" s="20">
        <v>0</v>
      </c>
      <c r="M1110" s="20">
        <v>562</v>
      </c>
      <c r="N1110" s="20">
        <v>2533263.77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0</v>
      </c>
      <c r="AA1110" s="20">
        <v>0</v>
      </c>
      <c r="AB1110" s="20">
        <v>0</v>
      </c>
      <c r="AC1110" s="20">
        <v>37998.959999999999</v>
      </c>
      <c r="AD1110" s="20">
        <v>0</v>
      </c>
      <c r="AE1110" s="20">
        <v>0</v>
      </c>
      <c r="AF1110" s="22" t="s">
        <v>265</v>
      </c>
      <c r="AG1110" s="22">
        <v>2022</v>
      </c>
      <c r="AH1110" s="23">
        <v>2022</v>
      </c>
    </row>
    <row r="1111" spans="1:82" ht="61.5" x14ac:dyDescent="0.85">
      <c r="A1111" s="10">
        <v>1</v>
      </c>
      <c r="B1111" s="48">
        <f>SUBTOTAL(103,$A$1033:A1111)</f>
        <v>79</v>
      </c>
      <c r="C1111" s="13" t="s">
        <v>1337</v>
      </c>
      <c r="D1111" s="20">
        <v>1040953.78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55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554</v>
      </c>
      <c r="R1111" s="20">
        <v>1025570.23</v>
      </c>
      <c r="S1111" s="20">
        <v>0</v>
      </c>
      <c r="T1111" s="20">
        <v>0</v>
      </c>
      <c r="U1111" s="20">
        <v>0</v>
      </c>
      <c r="V1111" s="20">
        <v>0</v>
      </c>
      <c r="W1111" s="20">
        <v>0</v>
      </c>
      <c r="X1111" s="20">
        <v>0</v>
      </c>
      <c r="Y1111" s="20">
        <v>0</v>
      </c>
      <c r="Z1111" s="20">
        <v>0</v>
      </c>
      <c r="AA1111" s="20">
        <v>0</v>
      </c>
      <c r="AB1111" s="20">
        <v>0</v>
      </c>
      <c r="AC1111" s="20">
        <v>15383.55</v>
      </c>
      <c r="AD1111" s="20">
        <v>0</v>
      </c>
      <c r="AE1111" s="20">
        <v>0</v>
      </c>
      <c r="AF1111" s="22" t="s">
        <v>265</v>
      </c>
      <c r="AG1111" s="22">
        <v>2022</v>
      </c>
      <c r="AH1111" s="23">
        <v>2022</v>
      </c>
    </row>
    <row r="1112" spans="1:82" ht="61.5" x14ac:dyDescent="0.85">
      <c r="A1112" s="10">
        <v>1</v>
      </c>
      <c r="B1112" s="48">
        <f>SUBTOTAL(103,$A$1033:A1112)</f>
        <v>80</v>
      </c>
      <c r="C1112" s="13" t="s">
        <v>544</v>
      </c>
      <c r="D1112" s="20">
        <v>2101781.17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55">
        <v>0</v>
      </c>
      <c r="L1112" s="20">
        <v>0</v>
      </c>
      <c r="M1112" s="20">
        <v>432.6</v>
      </c>
      <c r="N1112" s="20">
        <v>2070720.36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20">
        <v>0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0</v>
      </c>
      <c r="AA1112" s="20">
        <v>0</v>
      </c>
      <c r="AB1112" s="20">
        <v>0</v>
      </c>
      <c r="AC1112" s="20">
        <v>31060.81</v>
      </c>
      <c r="AD1112" s="20">
        <v>0</v>
      </c>
      <c r="AE1112" s="20">
        <v>0</v>
      </c>
      <c r="AF1112" s="22" t="s">
        <v>265</v>
      </c>
      <c r="AG1112" s="22">
        <v>2022</v>
      </c>
      <c r="AH1112" s="23">
        <v>2022</v>
      </c>
    </row>
    <row r="1113" spans="1:82" ht="61.5" x14ac:dyDescent="0.85">
      <c r="A1113" s="10">
        <v>1</v>
      </c>
      <c r="B1113" s="48">
        <f>SUBTOTAL(103,$A$1033:A1113)</f>
        <v>81</v>
      </c>
      <c r="C1113" s="13" t="s">
        <v>550</v>
      </c>
      <c r="D1113" s="20">
        <v>3877535.8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55">
        <v>0</v>
      </c>
      <c r="L1113" s="20">
        <v>0</v>
      </c>
      <c r="M1113" s="20">
        <v>651</v>
      </c>
      <c r="N1113" s="20">
        <v>3820232.32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20">
        <v>0</v>
      </c>
      <c r="U1113" s="20">
        <v>0</v>
      </c>
      <c r="V1113" s="20">
        <v>0</v>
      </c>
      <c r="W1113" s="20">
        <v>0</v>
      </c>
      <c r="X1113" s="20">
        <v>0</v>
      </c>
      <c r="Y1113" s="20">
        <v>0</v>
      </c>
      <c r="Z1113" s="20">
        <v>0</v>
      </c>
      <c r="AA1113" s="20">
        <v>0</v>
      </c>
      <c r="AB1113" s="20">
        <v>0</v>
      </c>
      <c r="AC1113" s="20">
        <v>57303.48</v>
      </c>
      <c r="AD1113" s="20">
        <v>0</v>
      </c>
      <c r="AE1113" s="20">
        <v>0</v>
      </c>
      <c r="AF1113" s="22" t="s">
        <v>265</v>
      </c>
      <c r="AG1113" s="22">
        <v>2022</v>
      </c>
      <c r="AH1113" s="23">
        <v>2022</v>
      </c>
    </row>
    <row r="1114" spans="1:82" ht="61.5" x14ac:dyDescent="0.85">
      <c r="A1114" s="10">
        <v>1</v>
      </c>
      <c r="B1114" s="48">
        <f>SUBTOTAL(103,$A$1033:A1114)</f>
        <v>82</v>
      </c>
      <c r="C1114" s="13" t="s">
        <v>2407</v>
      </c>
      <c r="D1114" s="20">
        <v>4287856.6400000006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55">
        <v>0</v>
      </c>
      <c r="L1114" s="20">
        <v>0</v>
      </c>
      <c r="M1114" s="20">
        <v>879</v>
      </c>
      <c r="N1114" s="20">
        <v>4223887.49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0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0</v>
      </c>
      <c r="AA1114" s="20">
        <v>0</v>
      </c>
      <c r="AB1114" s="20">
        <v>0</v>
      </c>
      <c r="AC1114" s="20">
        <v>63969.15</v>
      </c>
      <c r="AD1114" s="20">
        <v>0</v>
      </c>
      <c r="AE1114" s="20">
        <v>0</v>
      </c>
      <c r="AF1114" s="22" t="s">
        <v>265</v>
      </c>
      <c r="AG1114" s="22">
        <v>2022</v>
      </c>
      <c r="AH1114" s="23">
        <v>2022</v>
      </c>
      <c r="BZ1114" s="52"/>
    </row>
    <row r="1115" spans="1:82" ht="61.5" x14ac:dyDescent="0.85">
      <c r="A1115" s="10">
        <v>1</v>
      </c>
      <c r="B1115" s="48">
        <f>SUBTOTAL(103,$A$1033:A1115)</f>
        <v>83</v>
      </c>
      <c r="C1115" s="13" t="s">
        <v>1342</v>
      </c>
      <c r="D1115" s="20">
        <v>3114943.65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55">
        <v>0</v>
      </c>
      <c r="L1115" s="20">
        <v>0</v>
      </c>
      <c r="M1115" s="20">
        <v>670</v>
      </c>
      <c r="N1115" s="20">
        <v>3068910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0</v>
      </c>
      <c r="U1115" s="20">
        <v>0</v>
      </c>
      <c r="V1115" s="20">
        <v>0</v>
      </c>
      <c r="W1115" s="20">
        <v>0</v>
      </c>
      <c r="X1115" s="20">
        <v>0</v>
      </c>
      <c r="Y1115" s="20">
        <v>0</v>
      </c>
      <c r="Z1115" s="20">
        <v>0</v>
      </c>
      <c r="AA1115" s="20">
        <v>0</v>
      </c>
      <c r="AB1115" s="20">
        <v>0</v>
      </c>
      <c r="AC1115" s="20">
        <v>46033.65</v>
      </c>
      <c r="AD1115" s="20">
        <v>0</v>
      </c>
      <c r="AE1115" s="20">
        <v>0</v>
      </c>
      <c r="AF1115" s="22" t="s">
        <v>265</v>
      </c>
      <c r="AG1115" s="22">
        <v>2022</v>
      </c>
      <c r="AH1115" s="23">
        <v>2022</v>
      </c>
    </row>
    <row r="1116" spans="1:82" ht="61.5" x14ac:dyDescent="0.85">
      <c r="A1116" s="10">
        <v>1</v>
      </c>
      <c r="B1116" s="48">
        <f>SUBTOTAL(103,$A$1033:A1116)</f>
        <v>84</v>
      </c>
      <c r="C1116" s="13" t="s">
        <v>553</v>
      </c>
      <c r="D1116" s="20">
        <v>5340026.92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55">
        <v>0</v>
      </c>
      <c r="L1116" s="20">
        <v>0</v>
      </c>
      <c r="M1116" s="20">
        <v>1688</v>
      </c>
      <c r="N1116" s="20">
        <v>5261110.2699999996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0">
        <v>0</v>
      </c>
      <c r="AC1116" s="20">
        <v>78916.649999999994</v>
      </c>
      <c r="AD1116" s="20">
        <v>0</v>
      </c>
      <c r="AE1116" s="20">
        <v>0</v>
      </c>
      <c r="AF1116" s="22" t="s">
        <v>265</v>
      </c>
      <c r="AG1116" s="22">
        <v>2022</v>
      </c>
      <c r="AH1116" s="23">
        <v>2022</v>
      </c>
      <c r="AT1116" s="10" t="e">
        <f>VLOOKUP(C1116,AW:AX,2,FALSE)</f>
        <v>#N/A</v>
      </c>
      <c r="BZ1116" s="52"/>
      <c r="CD1116" s="10" t="e">
        <f>VLOOKUP(C1116,CE:CF,2,FALSE)</f>
        <v>#N/A</v>
      </c>
    </row>
    <row r="1117" spans="1:82" ht="61.5" x14ac:dyDescent="0.85">
      <c r="A1117" s="10">
        <v>1</v>
      </c>
      <c r="B1117" s="48">
        <f>SUBTOTAL(103,$A$1033:A1117)</f>
        <v>85</v>
      </c>
      <c r="C1117" s="13" t="s">
        <v>554</v>
      </c>
      <c r="D1117" s="20">
        <v>5734750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55">
        <v>0</v>
      </c>
      <c r="L1117" s="20">
        <v>0</v>
      </c>
      <c r="M1117" s="20">
        <v>1130</v>
      </c>
      <c r="N1117" s="20">
        <v>5650000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0</v>
      </c>
      <c r="U1117" s="20">
        <v>0</v>
      </c>
      <c r="V1117" s="20">
        <v>0</v>
      </c>
      <c r="W1117" s="20">
        <v>0</v>
      </c>
      <c r="X1117" s="20">
        <v>0</v>
      </c>
      <c r="Y1117" s="20">
        <v>0</v>
      </c>
      <c r="Z1117" s="20">
        <v>0</v>
      </c>
      <c r="AA1117" s="20">
        <v>0</v>
      </c>
      <c r="AB1117" s="20">
        <v>0</v>
      </c>
      <c r="AC1117" s="20">
        <v>84750</v>
      </c>
      <c r="AD1117" s="20">
        <v>0</v>
      </c>
      <c r="AE1117" s="20">
        <v>0</v>
      </c>
      <c r="AF1117" s="22" t="s">
        <v>265</v>
      </c>
      <c r="AG1117" s="22">
        <v>2022</v>
      </c>
      <c r="AH1117" s="23">
        <v>2022</v>
      </c>
      <c r="AT1117" s="10" t="e">
        <f>VLOOKUP(C1117,AW:AX,2,FALSE)</f>
        <v>#N/A</v>
      </c>
      <c r="BZ1117" s="52"/>
      <c r="CD1117" s="10" t="e">
        <f>VLOOKUP(C1117,CE:CF,2,FALSE)</f>
        <v>#N/A</v>
      </c>
    </row>
    <row r="1118" spans="1:82" ht="61.5" x14ac:dyDescent="0.85">
      <c r="A1118" s="10">
        <v>1</v>
      </c>
      <c r="B1118" s="48">
        <f>SUBTOTAL(103,$A$1033:A1118)</f>
        <v>86</v>
      </c>
      <c r="C1118" s="13" t="s">
        <v>1346</v>
      </c>
      <c r="D1118" s="20">
        <v>8004176.4600000009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55">
        <v>0</v>
      </c>
      <c r="L1118" s="20">
        <v>0</v>
      </c>
      <c r="M1118" s="20">
        <v>2314</v>
      </c>
      <c r="N1118" s="20">
        <v>7641946.8200000003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0</v>
      </c>
      <c r="AA1118" s="20">
        <v>0</v>
      </c>
      <c r="AB1118" s="20">
        <v>0</v>
      </c>
      <c r="AC1118" s="20">
        <v>114629.2</v>
      </c>
      <c r="AD1118" s="20">
        <v>247600.44</v>
      </c>
      <c r="AE1118" s="20">
        <v>0</v>
      </c>
      <c r="AF1118" s="22">
        <v>2022</v>
      </c>
      <c r="AG1118" s="22">
        <v>2022</v>
      </c>
      <c r="AH1118" s="23">
        <v>2022</v>
      </c>
      <c r="BZ1118" s="52"/>
    </row>
    <row r="1119" spans="1:82" ht="61.5" x14ac:dyDescent="0.85">
      <c r="A1119" s="10">
        <v>1</v>
      </c>
      <c r="B1119" s="48">
        <f>SUBTOTAL(103,$A$1033:A1119)</f>
        <v>87</v>
      </c>
      <c r="C1119" s="13" t="s">
        <v>524</v>
      </c>
      <c r="D1119" s="20">
        <v>4161500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55">
        <v>0</v>
      </c>
      <c r="L1119" s="20">
        <v>0</v>
      </c>
      <c r="M1119" s="20">
        <v>508.47</v>
      </c>
      <c r="N1119" s="20">
        <v>4100000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0</v>
      </c>
      <c r="U1119" s="20">
        <v>0</v>
      </c>
      <c r="V1119" s="20">
        <v>0</v>
      </c>
      <c r="W1119" s="20">
        <v>0</v>
      </c>
      <c r="X1119" s="20">
        <v>0</v>
      </c>
      <c r="Y1119" s="20">
        <v>0</v>
      </c>
      <c r="Z1119" s="20">
        <v>0</v>
      </c>
      <c r="AA1119" s="20">
        <v>0</v>
      </c>
      <c r="AB1119" s="20">
        <v>0</v>
      </c>
      <c r="AC1119" s="20">
        <v>61500</v>
      </c>
      <c r="AD1119" s="20">
        <v>0</v>
      </c>
      <c r="AE1119" s="20">
        <v>0</v>
      </c>
      <c r="AF1119" s="22" t="s">
        <v>265</v>
      </c>
      <c r="AG1119" s="22">
        <v>2022</v>
      </c>
      <c r="AH1119" s="23">
        <v>2022</v>
      </c>
      <c r="AT1119" s="10" t="e">
        <f>VLOOKUP(C1119,AW:AX,2,FALSE)</f>
        <v>#N/A</v>
      </c>
      <c r="BZ1119" s="52"/>
      <c r="CD1119" s="10" t="e">
        <f t="shared" ref="CD1119:CD1139" si="76">VLOOKUP(C1119,CE:CF,2,FALSE)</f>
        <v>#N/A</v>
      </c>
    </row>
    <row r="1120" spans="1:82" ht="61.5" x14ac:dyDescent="0.85">
      <c r="A1120" s="10">
        <v>1</v>
      </c>
      <c r="B1120" s="48">
        <f>SUBTOTAL(103,$A$1033:A1120)</f>
        <v>88</v>
      </c>
      <c r="C1120" s="13" t="s">
        <v>769</v>
      </c>
      <c r="D1120" s="20">
        <v>4161500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55">
        <v>0</v>
      </c>
      <c r="L1120" s="20">
        <v>0</v>
      </c>
      <c r="M1120" s="20">
        <v>517.5</v>
      </c>
      <c r="N1120" s="20">
        <v>4100000</v>
      </c>
      <c r="O1120" s="20">
        <v>0</v>
      </c>
      <c r="P1120" s="20">
        <v>0</v>
      </c>
      <c r="Q1120" s="20">
        <v>0</v>
      </c>
      <c r="R1120" s="20">
        <v>0</v>
      </c>
      <c r="S1120" s="20">
        <v>0</v>
      </c>
      <c r="T1120" s="20">
        <v>0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0</v>
      </c>
      <c r="AA1120" s="20">
        <v>0</v>
      </c>
      <c r="AB1120" s="20">
        <v>0</v>
      </c>
      <c r="AC1120" s="20">
        <v>61500</v>
      </c>
      <c r="AD1120" s="20">
        <v>0</v>
      </c>
      <c r="AE1120" s="20">
        <v>0</v>
      </c>
      <c r="AF1120" s="22" t="s">
        <v>265</v>
      </c>
      <c r="AG1120" s="22">
        <v>2022</v>
      </c>
      <c r="AH1120" s="23">
        <v>2022</v>
      </c>
      <c r="AT1120" s="10" t="e">
        <f>VLOOKUP(C1120,AW:AX,2,FALSE)</f>
        <v>#N/A</v>
      </c>
      <c r="BZ1120" s="52"/>
      <c r="CD1120" s="10" t="e">
        <f t="shared" si="76"/>
        <v>#N/A</v>
      </c>
    </row>
    <row r="1121" spans="1:84" ht="61.5" x14ac:dyDescent="0.85">
      <c r="A1121" s="10">
        <v>1</v>
      </c>
      <c r="B1121" s="48">
        <f>SUBTOTAL(103,$A$1033:A1121)</f>
        <v>89</v>
      </c>
      <c r="C1121" s="13" t="s">
        <v>542</v>
      </c>
      <c r="D1121" s="20">
        <v>5146392.51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55">
        <v>0</v>
      </c>
      <c r="L1121" s="20">
        <v>0</v>
      </c>
      <c r="M1121" s="20">
        <v>606</v>
      </c>
      <c r="N1121" s="20">
        <v>4969200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0</v>
      </c>
      <c r="U1121" s="20">
        <v>0</v>
      </c>
      <c r="V1121" s="20">
        <v>0</v>
      </c>
      <c r="W1121" s="20">
        <v>0</v>
      </c>
      <c r="X1121" s="20">
        <v>0</v>
      </c>
      <c r="Y1121" s="20">
        <v>0</v>
      </c>
      <c r="Z1121" s="20">
        <v>0</v>
      </c>
      <c r="AA1121" s="20">
        <v>0</v>
      </c>
      <c r="AB1121" s="20">
        <v>0</v>
      </c>
      <c r="AC1121" s="20">
        <v>74538</v>
      </c>
      <c r="AD1121" s="20">
        <v>102654.51</v>
      </c>
      <c r="AE1121" s="20">
        <v>0</v>
      </c>
      <c r="AF1121" s="22">
        <v>2022</v>
      </c>
      <c r="AG1121" s="22">
        <v>2022</v>
      </c>
      <c r="AH1121" s="23">
        <v>2022</v>
      </c>
      <c r="AT1121" s="10" t="e">
        <f>VLOOKUP(C1121,AW:AX,2,FALSE)</f>
        <v>#N/A</v>
      </c>
      <c r="BZ1121" s="52"/>
      <c r="CD1121" s="10" t="e">
        <f t="shared" si="76"/>
        <v>#N/A</v>
      </c>
    </row>
    <row r="1122" spans="1:84" ht="61.5" x14ac:dyDescent="0.85">
      <c r="A1122" s="10">
        <v>1</v>
      </c>
      <c r="B1122" s="48">
        <f>SUBTOTAL(103,$A$1033:A1122)</f>
        <v>90</v>
      </c>
      <c r="C1122" s="13" t="s">
        <v>1072</v>
      </c>
      <c r="D1122" s="20">
        <v>3336923.37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55">
        <v>0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1524.32</v>
      </c>
      <c r="R1122" s="20">
        <v>3287609.23</v>
      </c>
      <c r="S1122" s="20">
        <v>0</v>
      </c>
      <c r="T1122" s="20">
        <v>0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0</v>
      </c>
      <c r="AA1122" s="20">
        <v>0</v>
      </c>
      <c r="AB1122" s="20">
        <v>0</v>
      </c>
      <c r="AC1122" s="20">
        <v>49314.14</v>
      </c>
      <c r="AD1122" s="20">
        <v>0</v>
      </c>
      <c r="AE1122" s="20">
        <v>0</v>
      </c>
      <c r="AF1122" s="22" t="s">
        <v>265</v>
      </c>
      <c r="AG1122" s="22">
        <v>2022</v>
      </c>
      <c r="AH1122" s="22">
        <v>2022</v>
      </c>
      <c r="BZ1122" s="52"/>
      <c r="CD1122" s="10" t="e">
        <f t="shared" si="76"/>
        <v>#N/A</v>
      </c>
    </row>
    <row r="1123" spans="1:84" ht="61.5" x14ac:dyDescent="0.85">
      <c r="A1123" s="10">
        <v>1</v>
      </c>
      <c r="B1123" s="48">
        <f>SUBTOTAL(103,$A$1033:A1123)</f>
        <v>91</v>
      </c>
      <c r="C1123" s="13" t="s">
        <v>770</v>
      </c>
      <c r="D1123" s="20">
        <v>4636000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55">
        <v>0</v>
      </c>
      <c r="L1123" s="20">
        <v>0</v>
      </c>
      <c r="M1123" s="20">
        <v>550</v>
      </c>
      <c r="N1123" s="20">
        <v>4400000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20">
        <v>0</v>
      </c>
      <c r="U1123" s="20">
        <v>0</v>
      </c>
      <c r="V1123" s="20">
        <v>0</v>
      </c>
      <c r="W1123" s="20">
        <v>0</v>
      </c>
      <c r="X1123" s="20">
        <v>0</v>
      </c>
      <c r="Y1123" s="20">
        <v>0</v>
      </c>
      <c r="Z1123" s="20">
        <v>0</v>
      </c>
      <c r="AA1123" s="20">
        <v>0</v>
      </c>
      <c r="AB1123" s="20">
        <v>0</v>
      </c>
      <c r="AC1123" s="20">
        <v>66000</v>
      </c>
      <c r="AD1123" s="20">
        <v>170000</v>
      </c>
      <c r="AE1123" s="20">
        <v>0</v>
      </c>
      <c r="AF1123" s="22">
        <v>2022</v>
      </c>
      <c r="AG1123" s="22">
        <v>2022</v>
      </c>
      <c r="AH1123" s="23">
        <v>2022</v>
      </c>
      <c r="AT1123" s="10" t="e">
        <f>VLOOKUP(C1123,AW:AX,2,FALSE)</f>
        <v>#N/A</v>
      </c>
      <c r="BZ1123" s="52"/>
      <c r="CD1123" s="10" t="e">
        <f t="shared" si="76"/>
        <v>#N/A</v>
      </c>
    </row>
    <row r="1124" spans="1:84" ht="61.5" x14ac:dyDescent="0.85">
      <c r="A1124" s="10">
        <v>1</v>
      </c>
      <c r="B1124" s="48">
        <f>SUBTOTAL(103,$A$1033:A1124)</f>
        <v>92</v>
      </c>
      <c r="C1124" s="13" t="s">
        <v>545</v>
      </c>
      <c r="D1124" s="20">
        <v>5343366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55">
        <v>0</v>
      </c>
      <c r="L1124" s="20">
        <v>0</v>
      </c>
      <c r="M1124" s="20">
        <v>642</v>
      </c>
      <c r="N1124" s="20">
        <v>5264400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20">
        <v>0</v>
      </c>
      <c r="U1124" s="20">
        <v>0</v>
      </c>
      <c r="V1124" s="20">
        <v>0</v>
      </c>
      <c r="W1124" s="20">
        <v>0</v>
      </c>
      <c r="X1124" s="20">
        <v>0</v>
      </c>
      <c r="Y1124" s="20">
        <v>0</v>
      </c>
      <c r="Z1124" s="20">
        <v>0</v>
      </c>
      <c r="AA1124" s="20">
        <v>0</v>
      </c>
      <c r="AB1124" s="20">
        <v>0</v>
      </c>
      <c r="AC1124" s="20">
        <v>78966</v>
      </c>
      <c r="AD1124" s="20">
        <v>0</v>
      </c>
      <c r="AE1124" s="20">
        <v>0</v>
      </c>
      <c r="AF1124" s="22" t="s">
        <v>265</v>
      </c>
      <c r="AG1124" s="22">
        <v>2022</v>
      </c>
      <c r="AH1124" s="23">
        <v>2022</v>
      </c>
      <c r="AT1124" s="10" t="e">
        <f>VLOOKUP(C1124,AW:AX,2,FALSE)</f>
        <v>#N/A</v>
      </c>
      <c r="BZ1124" s="52"/>
      <c r="CD1124" s="10" t="e">
        <f t="shared" si="76"/>
        <v>#N/A</v>
      </c>
    </row>
    <row r="1125" spans="1:84" ht="61.5" x14ac:dyDescent="0.85">
      <c r="A1125" s="10">
        <v>1</v>
      </c>
      <c r="B1125" s="48">
        <f>SUBTOTAL(103,$A$1033:A1125)</f>
        <v>93</v>
      </c>
      <c r="C1125" s="13" t="s">
        <v>1573</v>
      </c>
      <c r="D1125" s="20">
        <v>19142900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55">
        <v>0</v>
      </c>
      <c r="L1125" s="20">
        <v>0</v>
      </c>
      <c r="M1125" s="20">
        <v>2300</v>
      </c>
      <c r="N1125" s="20">
        <v>18860000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0</v>
      </c>
      <c r="U1125" s="20">
        <v>0</v>
      </c>
      <c r="V1125" s="20">
        <v>0</v>
      </c>
      <c r="W1125" s="20">
        <v>0</v>
      </c>
      <c r="X1125" s="20">
        <v>0</v>
      </c>
      <c r="Y1125" s="20">
        <v>0</v>
      </c>
      <c r="Z1125" s="20">
        <v>0</v>
      </c>
      <c r="AA1125" s="20">
        <v>0</v>
      </c>
      <c r="AB1125" s="20">
        <v>0</v>
      </c>
      <c r="AC1125" s="20">
        <v>282900</v>
      </c>
      <c r="AD1125" s="20">
        <v>0</v>
      </c>
      <c r="AE1125" s="20">
        <v>0</v>
      </c>
      <c r="AF1125" s="22" t="s">
        <v>265</v>
      </c>
      <c r="AG1125" s="22">
        <v>2022</v>
      </c>
      <c r="AH1125" s="23">
        <v>2022</v>
      </c>
      <c r="BZ1125" s="52"/>
      <c r="CD1125" s="10" t="e">
        <f t="shared" si="76"/>
        <v>#N/A</v>
      </c>
    </row>
    <row r="1126" spans="1:84" ht="61.5" x14ac:dyDescent="0.85">
      <c r="A1126" s="10">
        <v>1</v>
      </c>
      <c r="B1126" s="48">
        <f>SUBTOTAL(103,$A$1033:A1126)</f>
        <v>94</v>
      </c>
      <c r="C1126" s="13" t="s">
        <v>488</v>
      </c>
      <c r="D1126" s="20">
        <v>5709375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55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2002</v>
      </c>
      <c r="R1126" s="20">
        <v>5625000</v>
      </c>
      <c r="S1126" s="20">
        <v>0</v>
      </c>
      <c r="T1126" s="20">
        <v>0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0</v>
      </c>
      <c r="AA1126" s="20">
        <v>0</v>
      </c>
      <c r="AB1126" s="20">
        <v>0</v>
      </c>
      <c r="AC1126" s="20">
        <v>84375</v>
      </c>
      <c r="AD1126" s="20">
        <v>0</v>
      </c>
      <c r="AE1126" s="20">
        <v>0</v>
      </c>
      <c r="AF1126" s="22" t="s">
        <v>265</v>
      </c>
      <c r="AG1126" s="22">
        <v>2022</v>
      </c>
      <c r="AH1126" s="23">
        <v>2022</v>
      </c>
      <c r="BZ1126" s="52"/>
      <c r="CD1126" s="10" t="e">
        <f t="shared" si="76"/>
        <v>#N/A</v>
      </c>
    </row>
    <row r="1127" spans="1:84" ht="61.5" x14ac:dyDescent="0.85">
      <c r="A1127" s="10">
        <v>1</v>
      </c>
      <c r="B1127" s="48">
        <f>SUBTOTAL(103,$A$1033:A1127)</f>
        <v>95</v>
      </c>
      <c r="C1127" s="13" t="s">
        <v>1088</v>
      </c>
      <c r="D1127" s="20">
        <v>3246985.8699999996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55">
        <v>0</v>
      </c>
      <c r="L1127" s="20">
        <v>0</v>
      </c>
      <c r="M1127" s="20">
        <v>1093</v>
      </c>
      <c r="N1127" s="20">
        <v>3199000.86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0</v>
      </c>
      <c r="U1127" s="20">
        <v>0</v>
      </c>
      <c r="V1127" s="20">
        <v>0</v>
      </c>
      <c r="W1127" s="20">
        <v>0</v>
      </c>
      <c r="X1127" s="20">
        <v>0</v>
      </c>
      <c r="Y1127" s="20">
        <v>0</v>
      </c>
      <c r="Z1127" s="20">
        <v>0</v>
      </c>
      <c r="AA1127" s="20">
        <v>0</v>
      </c>
      <c r="AB1127" s="20">
        <v>0</v>
      </c>
      <c r="AC1127" s="20">
        <v>47985.01</v>
      </c>
      <c r="AD1127" s="20">
        <v>0</v>
      </c>
      <c r="AE1127" s="20">
        <v>0</v>
      </c>
      <c r="AF1127" s="22" t="s">
        <v>265</v>
      </c>
      <c r="AG1127" s="22">
        <v>2022</v>
      </c>
      <c r="AH1127" s="23">
        <v>2022</v>
      </c>
      <c r="BZ1127" s="52"/>
      <c r="CD1127" s="10">
        <f t="shared" si="76"/>
        <v>1093</v>
      </c>
    </row>
    <row r="1128" spans="1:84" ht="61.5" x14ac:dyDescent="0.85">
      <c r="A1128" s="10">
        <v>1</v>
      </c>
      <c r="B1128" s="48">
        <f>SUBTOTAL(103,$A$1033:A1128)</f>
        <v>96</v>
      </c>
      <c r="C1128" s="13" t="s">
        <v>1099</v>
      </c>
      <c r="D1128" s="20">
        <v>3504389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55">
        <v>0</v>
      </c>
      <c r="L1128" s="20">
        <v>0</v>
      </c>
      <c r="M1128" s="20">
        <v>536.45000000000005</v>
      </c>
      <c r="N1128" s="20">
        <v>3452600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0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0</v>
      </c>
      <c r="AA1128" s="20">
        <v>0</v>
      </c>
      <c r="AB1128" s="20">
        <v>0</v>
      </c>
      <c r="AC1128" s="20">
        <v>51789</v>
      </c>
      <c r="AD1128" s="20">
        <v>0</v>
      </c>
      <c r="AE1128" s="20">
        <v>0</v>
      </c>
      <c r="AF1128" s="22" t="s">
        <v>265</v>
      </c>
      <c r="AG1128" s="22">
        <v>2022</v>
      </c>
      <c r="AH1128" s="23">
        <v>2022</v>
      </c>
      <c r="BZ1128" s="52"/>
      <c r="CD1128" s="10" t="e">
        <f t="shared" si="76"/>
        <v>#N/A</v>
      </c>
    </row>
    <row r="1129" spans="1:84" ht="61.5" x14ac:dyDescent="0.85">
      <c r="A1129" s="10">
        <v>1</v>
      </c>
      <c r="B1129" s="48">
        <f>SUBTOTAL(103,$A$1033:A1129)</f>
        <v>97</v>
      </c>
      <c r="C1129" s="13" t="s">
        <v>1100</v>
      </c>
      <c r="D1129" s="20">
        <v>4436565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55">
        <v>0</v>
      </c>
      <c r="L1129" s="20">
        <v>0</v>
      </c>
      <c r="M1129" s="20">
        <v>555.54999999999995</v>
      </c>
      <c r="N1129" s="20">
        <v>4371000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0</v>
      </c>
      <c r="U1129" s="20">
        <v>0</v>
      </c>
      <c r="V1129" s="20">
        <v>0</v>
      </c>
      <c r="W1129" s="20">
        <v>0</v>
      </c>
      <c r="X1129" s="20">
        <v>0</v>
      </c>
      <c r="Y1129" s="20">
        <v>0</v>
      </c>
      <c r="Z1129" s="20">
        <v>0</v>
      </c>
      <c r="AA1129" s="20">
        <v>0</v>
      </c>
      <c r="AB1129" s="20">
        <v>0</v>
      </c>
      <c r="AC1129" s="20">
        <v>65565</v>
      </c>
      <c r="AD1129" s="20">
        <v>0</v>
      </c>
      <c r="AE1129" s="20">
        <v>0</v>
      </c>
      <c r="AF1129" s="22" t="s">
        <v>265</v>
      </c>
      <c r="AG1129" s="22">
        <v>2022</v>
      </c>
      <c r="AH1129" s="23">
        <v>2022</v>
      </c>
      <c r="BZ1129" s="52"/>
      <c r="CD1129" s="10" t="e">
        <f t="shared" si="76"/>
        <v>#N/A</v>
      </c>
    </row>
    <row r="1130" spans="1:84" ht="61.5" x14ac:dyDescent="0.85">
      <c r="A1130" s="10">
        <v>1</v>
      </c>
      <c r="B1130" s="48">
        <f>SUBTOTAL(103,$A$1033:A1130)</f>
        <v>98</v>
      </c>
      <c r="C1130" s="13" t="s">
        <v>547</v>
      </c>
      <c r="D1130" s="20">
        <v>4775482.93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55">
        <v>0</v>
      </c>
      <c r="L1130" s="20">
        <v>0</v>
      </c>
      <c r="M1130" s="20">
        <v>570</v>
      </c>
      <c r="N1130" s="20">
        <v>4606387.12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0</v>
      </c>
      <c r="AB1130" s="20">
        <v>0</v>
      </c>
      <c r="AC1130" s="20">
        <v>69095.81</v>
      </c>
      <c r="AD1130" s="20">
        <v>100000</v>
      </c>
      <c r="AE1130" s="20">
        <v>0</v>
      </c>
      <c r="AF1130" s="22">
        <v>2022</v>
      </c>
      <c r="AG1130" s="22">
        <v>2022</v>
      </c>
      <c r="AH1130" s="23">
        <v>2022</v>
      </c>
      <c r="AT1130" s="10" t="e">
        <f>VLOOKUP(C1130,AW:AX,2,FALSE)</f>
        <v>#N/A</v>
      </c>
      <c r="BZ1130" s="52"/>
      <c r="CD1130" s="10" t="e">
        <f t="shared" si="76"/>
        <v>#N/A</v>
      </c>
    </row>
    <row r="1131" spans="1:84" ht="61.5" x14ac:dyDescent="0.85">
      <c r="A1131" s="10">
        <v>1</v>
      </c>
      <c r="B1131" s="48">
        <f>SUBTOTAL(103,$A$1033:A1131)</f>
        <v>99</v>
      </c>
      <c r="C1131" s="13" t="s">
        <v>1343</v>
      </c>
      <c r="D1131" s="20">
        <v>2334272.15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55">
        <v>0</v>
      </c>
      <c r="L1131" s="20">
        <v>0</v>
      </c>
      <c r="M1131" s="20">
        <v>272.05</v>
      </c>
      <c r="N1131" s="20">
        <v>2230810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0</v>
      </c>
      <c r="U1131" s="20">
        <v>0</v>
      </c>
      <c r="V1131" s="20">
        <v>0</v>
      </c>
      <c r="W1131" s="20">
        <v>0</v>
      </c>
      <c r="X1131" s="20">
        <v>0</v>
      </c>
      <c r="Y1131" s="20">
        <v>0</v>
      </c>
      <c r="Z1131" s="20">
        <v>0</v>
      </c>
      <c r="AA1131" s="20">
        <v>0</v>
      </c>
      <c r="AB1131" s="20">
        <v>0</v>
      </c>
      <c r="AC1131" s="20">
        <v>33462.15</v>
      </c>
      <c r="AD1131" s="20">
        <v>70000</v>
      </c>
      <c r="AE1131" s="20">
        <v>0</v>
      </c>
      <c r="AF1131" s="22">
        <v>2022</v>
      </c>
      <c r="AG1131" s="22">
        <v>2022</v>
      </c>
      <c r="AH1131" s="23">
        <v>2022</v>
      </c>
      <c r="BZ1131" s="52"/>
      <c r="CD1131" s="10" t="e">
        <f t="shared" si="76"/>
        <v>#N/A</v>
      </c>
    </row>
    <row r="1132" spans="1:84" ht="61.5" x14ac:dyDescent="0.85">
      <c r="A1132" s="10">
        <v>1</v>
      </c>
      <c r="B1132" s="48">
        <f>SUBTOTAL(103,$A$1033:A1132)</f>
        <v>100</v>
      </c>
      <c r="C1132" s="13" t="s">
        <v>470</v>
      </c>
      <c r="D1132" s="20">
        <v>5093764.1500000004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55">
        <v>0</v>
      </c>
      <c r="L1132" s="20">
        <v>0</v>
      </c>
      <c r="M1132" s="20">
        <v>600</v>
      </c>
      <c r="N1132" s="20">
        <v>4920000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0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0">
        <v>0</v>
      </c>
      <c r="AC1132" s="20">
        <v>73800</v>
      </c>
      <c r="AD1132" s="20">
        <v>99964.15</v>
      </c>
      <c r="AE1132" s="20">
        <v>0</v>
      </c>
      <c r="AF1132" s="22">
        <v>2022</v>
      </c>
      <c r="AG1132" s="22">
        <v>2022</v>
      </c>
      <c r="AH1132" s="22">
        <v>2022</v>
      </c>
      <c r="AT1132" s="10" t="e">
        <f>VLOOKUP(C1132,AW:AX,2,FALSE)</f>
        <v>#N/A</v>
      </c>
      <c r="AW1132" s="10" t="s">
        <v>49</v>
      </c>
      <c r="AX1132" s="10">
        <v>1</v>
      </c>
      <c r="BZ1132" s="52"/>
      <c r="CD1132" s="10" t="e">
        <f t="shared" si="76"/>
        <v>#N/A</v>
      </c>
      <c r="CE1132" s="69" t="s">
        <v>506</v>
      </c>
      <c r="CF1132" s="69">
        <v>1603.24</v>
      </c>
    </row>
    <row r="1133" spans="1:84" ht="61.5" x14ac:dyDescent="0.85">
      <c r="A1133" s="10">
        <v>1</v>
      </c>
      <c r="B1133" s="48">
        <f>SUBTOTAL(103,$A$1033:A1133)</f>
        <v>101</v>
      </c>
      <c r="C1133" s="13" t="s">
        <v>1097</v>
      </c>
      <c r="D1133" s="20">
        <v>3381968.05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55">
        <v>0</v>
      </c>
      <c r="L1133" s="20">
        <v>0</v>
      </c>
      <c r="M1133" s="20">
        <v>0</v>
      </c>
      <c r="N1133" s="20">
        <v>0</v>
      </c>
      <c r="O1133" s="20">
        <v>780</v>
      </c>
      <c r="P1133" s="20">
        <v>3331988.23</v>
      </c>
      <c r="Q1133" s="20">
        <v>0</v>
      </c>
      <c r="R1133" s="20">
        <v>0</v>
      </c>
      <c r="S1133" s="20">
        <v>0</v>
      </c>
      <c r="T1133" s="20">
        <v>0</v>
      </c>
      <c r="U1133" s="20">
        <v>0</v>
      </c>
      <c r="V1133" s="20">
        <v>0</v>
      </c>
      <c r="W1133" s="20">
        <v>0</v>
      </c>
      <c r="X1133" s="20">
        <v>0</v>
      </c>
      <c r="Y1133" s="20">
        <v>0</v>
      </c>
      <c r="Z1133" s="20">
        <v>0</v>
      </c>
      <c r="AA1133" s="20">
        <v>0</v>
      </c>
      <c r="AB1133" s="20">
        <v>0</v>
      </c>
      <c r="AC1133" s="20">
        <v>49979.82</v>
      </c>
      <c r="AD1133" s="20">
        <v>0</v>
      </c>
      <c r="AE1133" s="20">
        <v>0</v>
      </c>
      <c r="AF1133" s="22" t="s">
        <v>265</v>
      </c>
      <c r="AG1133" s="22">
        <v>2022</v>
      </c>
      <c r="AH1133" s="22">
        <v>2022</v>
      </c>
      <c r="BZ1133" s="52"/>
      <c r="CD1133" s="10" t="e">
        <f t="shared" si="76"/>
        <v>#N/A</v>
      </c>
      <c r="CE1133" s="69" t="s">
        <v>5</v>
      </c>
      <c r="CF1133" s="69">
        <v>722.14</v>
      </c>
    </row>
    <row r="1134" spans="1:84" ht="61.5" x14ac:dyDescent="0.85">
      <c r="A1134" s="10">
        <v>1</v>
      </c>
      <c r="B1134" s="48">
        <f>SUBTOTAL(103,$A$1033:A1134)</f>
        <v>102</v>
      </c>
      <c r="C1134" s="13" t="s">
        <v>514</v>
      </c>
      <c r="D1134" s="20">
        <v>3949680.45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55">
        <v>0</v>
      </c>
      <c r="L1134" s="20">
        <v>0</v>
      </c>
      <c r="M1134" s="20">
        <v>904</v>
      </c>
      <c r="N1134" s="20">
        <v>3891310.79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0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0</v>
      </c>
      <c r="AA1134" s="20">
        <v>0</v>
      </c>
      <c r="AB1134" s="20">
        <v>0</v>
      </c>
      <c r="AC1134" s="20">
        <v>58369.66</v>
      </c>
      <c r="AD1134" s="20">
        <v>0</v>
      </c>
      <c r="AE1134" s="20">
        <v>0</v>
      </c>
      <c r="AF1134" s="22" t="s">
        <v>265</v>
      </c>
      <c r="AG1134" s="22">
        <v>2022</v>
      </c>
      <c r="AH1134" s="22">
        <v>2022</v>
      </c>
      <c r="AT1134" s="10" t="e">
        <f>VLOOKUP(C1134,AW:AX,2,FALSE)</f>
        <v>#N/A</v>
      </c>
      <c r="BZ1134" s="52"/>
      <c r="CD1134" s="10">
        <f t="shared" si="76"/>
        <v>904</v>
      </c>
      <c r="CE1134" s="69" t="s">
        <v>1250</v>
      </c>
      <c r="CF1134" s="69">
        <v>1674.7</v>
      </c>
    </row>
    <row r="1135" spans="1:84" ht="61.5" x14ac:dyDescent="0.85">
      <c r="A1135" s="10">
        <v>1</v>
      </c>
      <c r="B1135" s="48">
        <f>SUBTOTAL(103,$A$1033:A1135)</f>
        <v>103</v>
      </c>
      <c r="C1135" s="13" t="s">
        <v>3008</v>
      </c>
      <c r="D1135" s="20">
        <v>7667296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55">
        <v>0</v>
      </c>
      <c r="L1135" s="20">
        <v>0</v>
      </c>
      <c r="M1135" s="20">
        <v>910</v>
      </c>
      <c r="N1135" s="20">
        <v>7435759.6100000003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0</v>
      </c>
      <c r="AB1135" s="20">
        <v>0</v>
      </c>
      <c r="AC1135" s="20">
        <v>111536.39</v>
      </c>
      <c r="AD1135" s="20">
        <v>120000</v>
      </c>
      <c r="AE1135" s="20">
        <v>0</v>
      </c>
      <c r="AF1135" s="22">
        <v>2022</v>
      </c>
      <c r="AG1135" s="22">
        <v>2022</v>
      </c>
      <c r="AH1135" s="23">
        <v>2022</v>
      </c>
      <c r="AT1135" s="10" t="e">
        <f>VLOOKUP(C1135,AW:AX,2,FALSE)</f>
        <v>#N/A</v>
      </c>
      <c r="BZ1135" s="52"/>
      <c r="CD1135" s="10" t="e">
        <f t="shared" si="76"/>
        <v>#N/A</v>
      </c>
    </row>
    <row r="1136" spans="1:84" ht="61.5" x14ac:dyDescent="0.85">
      <c r="A1136" s="10">
        <v>1</v>
      </c>
      <c r="B1136" s="48">
        <f>SUBTOTAL(103,$A$1033:A1136)</f>
        <v>104</v>
      </c>
      <c r="C1136" s="13" t="s">
        <v>3009</v>
      </c>
      <c r="D1136" s="20">
        <v>6152757.6000000006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55">
        <v>0</v>
      </c>
      <c r="L1136" s="20">
        <v>0</v>
      </c>
      <c r="M1136" s="20">
        <v>690</v>
      </c>
      <c r="N1136" s="20">
        <v>5914046.9000000004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0">
        <v>0</v>
      </c>
      <c r="AC1136" s="20">
        <v>88710.7</v>
      </c>
      <c r="AD1136" s="20">
        <v>150000</v>
      </c>
      <c r="AE1136" s="20">
        <v>0</v>
      </c>
      <c r="AF1136" s="22">
        <v>2022</v>
      </c>
      <c r="AG1136" s="22">
        <v>2022</v>
      </c>
      <c r="AH1136" s="23">
        <v>2022</v>
      </c>
      <c r="BZ1136" s="52"/>
      <c r="CD1136" s="10" t="e">
        <f t="shared" si="76"/>
        <v>#N/A</v>
      </c>
    </row>
    <row r="1137" spans="1:84" ht="61.5" x14ac:dyDescent="0.85">
      <c r="A1137" s="10">
        <v>1</v>
      </c>
      <c r="B1137" s="48">
        <f>SUBTOTAL(103,$A$1033:A1137)</f>
        <v>105</v>
      </c>
      <c r="C1137" s="13" t="s">
        <v>3010</v>
      </c>
      <c r="D1137" s="20">
        <v>3862402.64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55">
        <v>0</v>
      </c>
      <c r="L1137" s="20">
        <v>0</v>
      </c>
      <c r="M1137" s="20">
        <v>0</v>
      </c>
      <c r="N1137" s="20">
        <v>0</v>
      </c>
      <c r="O1137" s="20">
        <v>548</v>
      </c>
      <c r="P1137" s="20">
        <v>3677243.98</v>
      </c>
      <c r="Q1137" s="20">
        <v>0</v>
      </c>
      <c r="R1137" s="20">
        <v>0</v>
      </c>
      <c r="S1137" s="20">
        <v>0</v>
      </c>
      <c r="T1137" s="20">
        <v>0</v>
      </c>
      <c r="U1137" s="20">
        <v>0</v>
      </c>
      <c r="V1137" s="20">
        <v>0</v>
      </c>
      <c r="W1137" s="20">
        <v>0</v>
      </c>
      <c r="X1137" s="20">
        <v>0</v>
      </c>
      <c r="Y1137" s="20">
        <v>0</v>
      </c>
      <c r="Z1137" s="20">
        <v>0</v>
      </c>
      <c r="AA1137" s="20">
        <v>0</v>
      </c>
      <c r="AB1137" s="20">
        <v>0</v>
      </c>
      <c r="AC1137" s="20">
        <v>55158.66</v>
      </c>
      <c r="AD1137" s="20">
        <v>130000</v>
      </c>
      <c r="AE1137" s="20">
        <v>0</v>
      </c>
      <c r="AF1137" s="22">
        <v>2022</v>
      </c>
      <c r="AG1137" s="22">
        <v>2022</v>
      </c>
      <c r="AH1137" s="22">
        <v>2022</v>
      </c>
      <c r="AT1137" s="10" t="e">
        <f>VLOOKUP(C1137,AW:AX,2,FALSE)</f>
        <v>#N/A</v>
      </c>
      <c r="AW1137" s="10" t="s">
        <v>49</v>
      </c>
      <c r="AX1137" s="10">
        <v>1</v>
      </c>
      <c r="BZ1137" s="52"/>
      <c r="CD1137" s="10" t="e">
        <f t="shared" si="76"/>
        <v>#N/A</v>
      </c>
      <c r="CE1137" s="69" t="s">
        <v>506</v>
      </c>
      <c r="CF1137" s="69">
        <v>1603.24</v>
      </c>
    </row>
    <row r="1138" spans="1:84" ht="61.5" x14ac:dyDescent="0.85">
      <c r="A1138" s="10">
        <v>1</v>
      </c>
      <c r="B1138" s="48">
        <f>SUBTOTAL(103,$A$1033:A1138)</f>
        <v>106</v>
      </c>
      <c r="C1138" s="13" t="s">
        <v>3011</v>
      </c>
      <c r="D1138" s="20">
        <v>4836294.4000000004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55">
        <v>0</v>
      </c>
      <c r="L1138" s="20">
        <v>0</v>
      </c>
      <c r="M1138" s="20">
        <v>574</v>
      </c>
      <c r="N1138" s="20">
        <v>4636743.25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20">
        <v>0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0</v>
      </c>
      <c r="AA1138" s="20">
        <v>0</v>
      </c>
      <c r="AB1138" s="20">
        <v>0</v>
      </c>
      <c r="AC1138" s="20">
        <v>69551.149999999994</v>
      </c>
      <c r="AD1138" s="20">
        <v>130000</v>
      </c>
      <c r="AE1138" s="20">
        <v>0</v>
      </c>
      <c r="AF1138" s="22">
        <v>2022</v>
      </c>
      <c r="AG1138" s="22">
        <v>2022</v>
      </c>
      <c r="AH1138" s="22">
        <v>2022</v>
      </c>
      <c r="BZ1138" s="52"/>
      <c r="CD1138" s="10" t="e">
        <f t="shared" si="76"/>
        <v>#N/A</v>
      </c>
      <c r="CE1138" s="69" t="s">
        <v>5</v>
      </c>
      <c r="CF1138" s="69">
        <v>722.14</v>
      </c>
    </row>
    <row r="1139" spans="1:84" ht="61.5" x14ac:dyDescent="0.85">
      <c r="A1139" s="10">
        <v>1</v>
      </c>
      <c r="B1139" s="48">
        <f>SUBTOTAL(103,$A$1033:A1139)</f>
        <v>107</v>
      </c>
      <c r="C1139" s="13" t="s">
        <v>3012</v>
      </c>
      <c r="D1139" s="20">
        <v>4794166.4000000004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55">
        <v>0</v>
      </c>
      <c r="L1139" s="20">
        <v>0</v>
      </c>
      <c r="M1139" s="20">
        <v>569</v>
      </c>
      <c r="N1139" s="20">
        <v>4723316.6500000004</v>
      </c>
      <c r="O1139" s="20">
        <v>0</v>
      </c>
      <c r="P1139" s="20">
        <v>0</v>
      </c>
      <c r="Q1139" s="20">
        <v>0</v>
      </c>
      <c r="R1139" s="20">
        <v>0</v>
      </c>
      <c r="S1139" s="20">
        <v>0</v>
      </c>
      <c r="T1139" s="20">
        <v>0</v>
      </c>
      <c r="U1139" s="20">
        <v>0</v>
      </c>
      <c r="V1139" s="20">
        <v>0</v>
      </c>
      <c r="W1139" s="20">
        <v>0</v>
      </c>
      <c r="X1139" s="20">
        <v>0</v>
      </c>
      <c r="Y1139" s="20">
        <v>0</v>
      </c>
      <c r="Z1139" s="20">
        <v>0</v>
      </c>
      <c r="AA1139" s="20">
        <v>0</v>
      </c>
      <c r="AB1139" s="20">
        <v>0</v>
      </c>
      <c r="AC1139" s="20">
        <v>70849.75</v>
      </c>
      <c r="AD1139" s="20">
        <v>0</v>
      </c>
      <c r="AE1139" s="20">
        <v>0</v>
      </c>
      <c r="AF1139" s="22">
        <v>2022</v>
      </c>
      <c r="AG1139" s="22">
        <v>2022</v>
      </c>
      <c r="AH1139" s="22">
        <v>2022</v>
      </c>
      <c r="AT1139" s="10" t="e">
        <f t="shared" ref="AT1139:AT1153" si="77">VLOOKUP(C1139,AW:AX,2,FALSE)</f>
        <v>#N/A</v>
      </c>
      <c r="BZ1139" s="52"/>
      <c r="CD1139" s="10" t="e">
        <f t="shared" si="76"/>
        <v>#N/A</v>
      </c>
      <c r="CE1139" s="69" t="s">
        <v>1250</v>
      </c>
      <c r="CF1139" s="69">
        <v>1674.7</v>
      </c>
    </row>
    <row r="1140" spans="1:84" ht="61.5" x14ac:dyDescent="0.85">
      <c r="B1140" s="13" t="s">
        <v>728</v>
      </c>
      <c r="C1140" s="178"/>
      <c r="D1140" s="183">
        <v>92172188.930000007</v>
      </c>
      <c r="E1140" s="20">
        <v>0</v>
      </c>
      <c r="F1140" s="20">
        <v>0</v>
      </c>
      <c r="G1140" s="20">
        <v>3470474.8500000006</v>
      </c>
      <c r="H1140" s="20">
        <v>650000</v>
      </c>
      <c r="I1140" s="20">
        <v>0</v>
      </c>
      <c r="J1140" s="20">
        <v>0</v>
      </c>
      <c r="K1140" s="55">
        <v>0</v>
      </c>
      <c r="L1140" s="20">
        <v>0</v>
      </c>
      <c r="M1140" s="20">
        <v>10496.31</v>
      </c>
      <c r="N1140" s="20">
        <v>83180825.150000006</v>
      </c>
      <c r="O1140" s="20">
        <v>0</v>
      </c>
      <c r="P1140" s="20">
        <v>0</v>
      </c>
      <c r="Q1140" s="20">
        <v>450.1</v>
      </c>
      <c r="R1140" s="20">
        <v>1824009.29</v>
      </c>
      <c r="S1140" s="20">
        <v>0</v>
      </c>
      <c r="T1140" s="20">
        <v>0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0</v>
      </c>
      <c r="AA1140" s="20">
        <v>0</v>
      </c>
      <c r="AB1140" s="20">
        <v>0</v>
      </c>
      <c r="AC1140" s="20">
        <v>1336879.6399999997</v>
      </c>
      <c r="AD1140" s="20">
        <v>1590000</v>
      </c>
      <c r="AE1140" s="20">
        <v>120000</v>
      </c>
      <c r="AF1140" s="53" t="s">
        <v>723</v>
      </c>
      <c r="AG1140" s="53" t="s">
        <v>723</v>
      </c>
      <c r="AH1140" s="64" t="s">
        <v>723</v>
      </c>
      <c r="AT1140" s="10" t="e">
        <f t="shared" si="77"/>
        <v>#N/A</v>
      </c>
      <c r="BY1140" s="69"/>
      <c r="BZ1140" s="20">
        <v>45048314.759999998</v>
      </c>
      <c r="CA1140" s="20"/>
      <c r="CB1140" s="20">
        <f>BZ1140-D1140</f>
        <v>-47123874.170000009</v>
      </c>
    </row>
    <row r="1141" spans="1:84" ht="61.5" x14ac:dyDescent="0.85">
      <c r="A1141" s="10">
        <v>1</v>
      </c>
      <c r="B1141" s="48">
        <f>SUBTOTAL(103,$A$1033:A1141)</f>
        <v>108</v>
      </c>
      <c r="C1141" s="13" t="s">
        <v>455</v>
      </c>
      <c r="D1141" s="20">
        <v>5463159.04</v>
      </c>
      <c r="E1141" s="21">
        <v>0</v>
      </c>
      <c r="F1141" s="21">
        <v>0</v>
      </c>
      <c r="G1141" s="21">
        <v>0</v>
      </c>
      <c r="H1141" s="21">
        <v>0</v>
      </c>
      <c r="I1141" s="21">
        <v>0</v>
      </c>
      <c r="J1141" s="21">
        <v>0</v>
      </c>
      <c r="K1141" s="304">
        <v>0</v>
      </c>
      <c r="L1141" s="21">
        <v>0</v>
      </c>
      <c r="M1141" s="20">
        <v>648.4</v>
      </c>
      <c r="N1141" s="20">
        <v>5283900.53</v>
      </c>
      <c r="O1141" s="21">
        <v>0</v>
      </c>
      <c r="P1141" s="21">
        <v>0</v>
      </c>
      <c r="Q1141" s="21">
        <v>0</v>
      </c>
      <c r="R1141" s="21">
        <v>0</v>
      </c>
      <c r="S1141" s="21">
        <v>0</v>
      </c>
      <c r="T1141" s="21">
        <v>0</v>
      </c>
      <c r="U1141" s="21">
        <v>0</v>
      </c>
      <c r="V1141" s="21">
        <v>0</v>
      </c>
      <c r="W1141" s="21">
        <v>0</v>
      </c>
      <c r="X1141" s="21">
        <v>0</v>
      </c>
      <c r="Y1141" s="21">
        <v>0</v>
      </c>
      <c r="Z1141" s="21">
        <v>0</v>
      </c>
      <c r="AA1141" s="20">
        <v>0</v>
      </c>
      <c r="AB1141" s="20">
        <v>0</v>
      </c>
      <c r="AC1141" s="20">
        <v>79258.509999999995</v>
      </c>
      <c r="AD1141" s="20">
        <v>100000</v>
      </c>
      <c r="AE1141" s="20">
        <v>0</v>
      </c>
      <c r="AF1141" s="22">
        <v>2022</v>
      </c>
      <c r="AG1141" s="22">
        <v>2022</v>
      </c>
      <c r="AH1141" s="23">
        <v>2022</v>
      </c>
      <c r="AT1141" s="10" t="e">
        <f t="shared" si="77"/>
        <v>#N/A</v>
      </c>
      <c r="BZ1141" s="52"/>
    </row>
    <row r="1142" spans="1:84" ht="61.5" x14ac:dyDescent="0.85">
      <c r="A1142" s="10">
        <v>1</v>
      </c>
      <c r="B1142" s="48">
        <f>SUBTOTAL(103,$A$1033:A1142)</f>
        <v>109</v>
      </c>
      <c r="C1142" s="13" t="s">
        <v>456</v>
      </c>
      <c r="D1142" s="20">
        <v>4608803.1999999993</v>
      </c>
      <c r="E1142" s="21">
        <v>0</v>
      </c>
      <c r="F1142" s="21">
        <v>0</v>
      </c>
      <c r="G1142" s="21">
        <v>0</v>
      </c>
      <c r="H1142" s="21">
        <v>0</v>
      </c>
      <c r="I1142" s="21">
        <v>0</v>
      </c>
      <c r="J1142" s="21">
        <v>0</v>
      </c>
      <c r="K1142" s="304">
        <v>0</v>
      </c>
      <c r="L1142" s="21">
        <v>0</v>
      </c>
      <c r="M1142" s="20">
        <v>547</v>
      </c>
      <c r="N1142" s="20">
        <v>4442170.6399999997</v>
      </c>
      <c r="O1142" s="21">
        <v>0</v>
      </c>
      <c r="P1142" s="21">
        <v>0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0">
        <v>0</v>
      </c>
      <c r="AB1142" s="20">
        <v>0</v>
      </c>
      <c r="AC1142" s="20">
        <v>66632.56</v>
      </c>
      <c r="AD1142" s="20">
        <v>100000</v>
      </c>
      <c r="AE1142" s="20">
        <v>0</v>
      </c>
      <c r="AF1142" s="22">
        <v>2022</v>
      </c>
      <c r="AG1142" s="22">
        <v>2022</v>
      </c>
      <c r="AH1142" s="23">
        <v>2022</v>
      </c>
      <c r="AT1142" s="10" t="e">
        <f t="shared" si="77"/>
        <v>#N/A</v>
      </c>
      <c r="BZ1142" s="52"/>
    </row>
    <row r="1143" spans="1:84" ht="61.5" x14ac:dyDescent="0.85">
      <c r="A1143" s="10">
        <v>1</v>
      </c>
      <c r="B1143" s="48">
        <f>SUBTOTAL(103,$A$1033:A1143)</f>
        <v>110</v>
      </c>
      <c r="C1143" s="13" t="s">
        <v>457</v>
      </c>
      <c r="D1143" s="20">
        <v>4155505.92</v>
      </c>
      <c r="E1143" s="21">
        <v>0</v>
      </c>
      <c r="F1143" s="21">
        <v>0</v>
      </c>
      <c r="G1143" s="21">
        <v>0</v>
      </c>
      <c r="H1143" s="21">
        <v>0</v>
      </c>
      <c r="I1143" s="21">
        <v>0</v>
      </c>
      <c r="J1143" s="21">
        <v>0</v>
      </c>
      <c r="K1143" s="304">
        <v>0</v>
      </c>
      <c r="L1143" s="21">
        <v>0</v>
      </c>
      <c r="M1143" s="20">
        <v>493.2</v>
      </c>
      <c r="N1143" s="20">
        <v>4015276.77</v>
      </c>
      <c r="O1143" s="21">
        <v>0</v>
      </c>
      <c r="P1143" s="21">
        <v>0</v>
      </c>
      <c r="Q1143" s="21">
        <v>0</v>
      </c>
      <c r="R1143" s="21">
        <v>0</v>
      </c>
      <c r="S1143" s="21">
        <v>0</v>
      </c>
      <c r="T1143" s="21">
        <v>0</v>
      </c>
      <c r="U1143" s="21">
        <v>0</v>
      </c>
      <c r="V1143" s="21">
        <v>0</v>
      </c>
      <c r="W1143" s="21">
        <v>0</v>
      </c>
      <c r="X1143" s="21">
        <v>0</v>
      </c>
      <c r="Y1143" s="21">
        <v>0</v>
      </c>
      <c r="Z1143" s="21">
        <v>0</v>
      </c>
      <c r="AA1143" s="20">
        <v>0</v>
      </c>
      <c r="AB1143" s="20">
        <v>0</v>
      </c>
      <c r="AC1143" s="20">
        <v>60229.15</v>
      </c>
      <c r="AD1143" s="20">
        <v>80000</v>
      </c>
      <c r="AE1143" s="20">
        <v>0</v>
      </c>
      <c r="AF1143" s="22">
        <v>2022</v>
      </c>
      <c r="AG1143" s="22">
        <v>2022</v>
      </c>
      <c r="AH1143" s="23">
        <v>2022</v>
      </c>
      <c r="AT1143" s="10" t="e">
        <f t="shared" si="77"/>
        <v>#N/A</v>
      </c>
      <c r="BZ1143" s="52"/>
    </row>
    <row r="1144" spans="1:84" ht="61.5" x14ac:dyDescent="0.85">
      <c r="A1144" s="10">
        <v>1</v>
      </c>
      <c r="B1144" s="48">
        <f>SUBTOTAL(103,$A$1033:A1144)</f>
        <v>111</v>
      </c>
      <c r="C1144" s="13" t="s">
        <v>458</v>
      </c>
      <c r="D1144" s="20">
        <v>9520928</v>
      </c>
      <c r="E1144" s="21">
        <v>0</v>
      </c>
      <c r="F1144" s="21">
        <v>0</v>
      </c>
      <c r="G1144" s="21">
        <v>0</v>
      </c>
      <c r="H1144" s="21">
        <v>0</v>
      </c>
      <c r="I1144" s="21">
        <v>0</v>
      </c>
      <c r="J1144" s="21">
        <v>0</v>
      </c>
      <c r="K1144" s="304">
        <v>0</v>
      </c>
      <c r="L1144" s="21">
        <v>0</v>
      </c>
      <c r="M1144" s="20">
        <v>1130</v>
      </c>
      <c r="N1144" s="20">
        <v>9183180.3000000007</v>
      </c>
      <c r="O1144" s="21">
        <v>0</v>
      </c>
      <c r="P1144" s="21">
        <v>0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1">
        <v>0</v>
      </c>
      <c r="W1144" s="21">
        <v>0</v>
      </c>
      <c r="X1144" s="21">
        <v>0</v>
      </c>
      <c r="Y1144" s="21">
        <v>0</v>
      </c>
      <c r="Z1144" s="21">
        <v>0</v>
      </c>
      <c r="AA1144" s="20">
        <v>0</v>
      </c>
      <c r="AB1144" s="20">
        <v>0</v>
      </c>
      <c r="AC1144" s="20">
        <v>137747.70000000001</v>
      </c>
      <c r="AD1144" s="20">
        <v>200000</v>
      </c>
      <c r="AE1144" s="20">
        <v>0</v>
      </c>
      <c r="AF1144" s="22">
        <v>2022</v>
      </c>
      <c r="AG1144" s="22">
        <v>2022</v>
      </c>
      <c r="AH1144" s="23">
        <v>2022</v>
      </c>
      <c r="AT1144" s="10" t="e">
        <f t="shared" si="77"/>
        <v>#N/A</v>
      </c>
      <c r="BZ1144" s="52"/>
    </row>
    <row r="1145" spans="1:84" ht="61.5" x14ac:dyDescent="0.85">
      <c r="A1145" s="10">
        <v>1</v>
      </c>
      <c r="B1145" s="48">
        <f>SUBTOTAL(103,$A$1033:A1145)</f>
        <v>112</v>
      </c>
      <c r="C1145" s="13" t="s">
        <v>459</v>
      </c>
      <c r="D1145" s="20">
        <v>7279718.3999999994</v>
      </c>
      <c r="E1145" s="21">
        <v>0</v>
      </c>
      <c r="F1145" s="21">
        <v>0</v>
      </c>
      <c r="G1145" s="21">
        <v>0</v>
      </c>
      <c r="H1145" s="21">
        <v>0</v>
      </c>
      <c r="I1145" s="21">
        <v>0</v>
      </c>
      <c r="J1145" s="21">
        <v>0</v>
      </c>
      <c r="K1145" s="304">
        <v>0</v>
      </c>
      <c r="L1145" s="21">
        <v>0</v>
      </c>
      <c r="M1145" s="20">
        <v>864</v>
      </c>
      <c r="N1145" s="20">
        <v>6975092.0199999996</v>
      </c>
      <c r="O1145" s="21">
        <v>0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0">
        <v>0</v>
      </c>
      <c r="AB1145" s="20">
        <v>0</v>
      </c>
      <c r="AC1145" s="20">
        <v>104626.38</v>
      </c>
      <c r="AD1145" s="20">
        <v>200000</v>
      </c>
      <c r="AE1145" s="20">
        <v>0</v>
      </c>
      <c r="AF1145" s="22">
        <v>2022</v>
      </c>
      <c r="AG1145" s="22">
        <v>2022</v>
      </c>
      <c r="AH1145" s="23">
        <v>2022</v>
      </c>
      <c r="AT1145" s="10" t="e">
        <f t="shared" si="77"/>
        <v>#N/A</v>
      </c>
      <c r="BZ1145" s="52"/>
    </row>
    <row r="1146" spans="1:84" ht="61.5" x14ac:dyDescent="0.85">
      <c r="A1146" s="10">
        <v>1</v>
      </c>
      <c r="B1146" s="48">
        <f>SUBTOTAL(103,$A$1033:A1146)</f>
        <v>113</v>
      </c>
      <c r="C1146" s="13" t="s">
        <v>460</v>
      </c>
      <c r="D1146" s="20">
        <v>739750</v>
      </c>
      <c r="E1146" s="21">
        <v>0</v>
      </c>
      <c r="F1146" s="21">
        <v>0</v>
      </c>
      <c r="G1146" s="21">
        <v>0</v>
      </c>
      <c r="H1146" s="20">
        <v>650000</v>
      </c>
      <c r="I1146" s="21">
        <v>0</v>
      </c>
      <c r="J1146" s="21">
        <v>0</v>
      </c>
      <c r="K1146" s="304">
        <v>0</v>
      </c>
      <c r="L1146" s="21">
        <v>0</v>
      </c>
      <c r="M1146" s="20">
        <v>0</v>
      </c>
      <c r="N1146" s="20">
        <v>0</v>
      </c>
      <c r="O1146" s="21">
        <v>0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0</v>
      </c>
      <c r="X1146" s="21">
        <v>0</v>
      </c>
      <c r="Y1146" s="21">
        <v>0</v>
      </c>
      <c r="Z1146" s="21">
        <v>0</v>
      </c>
      <c r="AA1146" s="20">
        <v>0</v>
      </c>
      <c r="AB1146" s="20">
        <v>0</v>
      </c>
      <c r="AC1146" s="20">
        <v>9750</v>
      </c>
      <c r="AD1146" s="20">
        <v>80000</v>
      </c>
      <c r="AE1146" s="20">
        <v>0</v>
      </c>
      <c r="AF1146" s="22">
        <v>2022</v>
      </c>
      <c r="AG1146" s="22">
        <v>2022</v>
      </c>
      <c r="AH1146" s="23">
        <v>2022</v>
      </c>
      <c r="AT1146" s="10" t="e">
        <f t="shared" si="77"/>
        <v>#N/A</v>
      </c>
      <c r="BZ1146" s="52"/>
    </row>
    <row r="1147" spans="1:84" ht="61.5" x14ac:dyDescent="0.85">
      <c r="A1147" s="10">
        <v>1</v>
      </c>
      <c r="B1147" s="48">
        <f>SUBTOTAL(103,$A$1033:A1147)</f>
        <v>114</v>
      </c>
      <c r="C1147" s="13" t="s">
        <v>461</v>
      </c>
      <c r="D1147" s="20">
        <v>5259765.0600000005</v>
      </c>
      <c r="E1147" s="21">
        <v>0</v>
      </c>
      <c r="F1147" s="21">
        <v>0</v>
      </c>
      <c r="G1147" s="21">
        <v>0</v>
      </c>
      <c r="H1147" s="21">
        <v>0</v>
      </c>
      <c r="I1147" s="21">
        <v>0</v>
      </c>
      <c r="J1147" s="21">
        <v>0</v>
      </c>
      <c r="K1147" s="304">
        <v>0</v>
      </c>
      <c r="L1147" s="21">
        <v>0</v>
      </c>
      <c r="M1147" s="20">
        <v>624.26</v>
      </c>
      <c r="N1147" s="20">
        <v>5083512.37</v>
      </c>
      <c r="O1147" s="21">
        <v>0</v>
      </c>
      <c r="P1147" s="21">
        <v>0</v>
      </c>
      <c r="Q1147" s="21">
        <v>0</v>
      </c>
      <c r="R1147" s="21">
        <v>0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0">
        <v>0</v>
      </c>
      <c r="AB1147" s="20">
        <v>0</v>
      </c>
      <c r="AC1147" s="20">
        <v>76252.69</v>
      </c>
      <c r="AD1147" s="20">
        <v>100000</v>
      </c>
      <c r="AE1147" s="20">
        <v>0</v>
      </c>
      <c r="AF1147" s="22">
        <v>2022</v>
      </c>
      <c r="AG1147" s="22">
        <v>2022</v>
      </c>
      <c r="AH1147" s="23">
        <v>2022</v>
      </c>
      <c r="AT1147" s="10" t="e">
        <f t="shared" si="77"/>
        <v>#N/A</v>
      </c>
      <c r="BZ1147" s="52"/>
    </row>
    <row r="1148" spans="1:84" ht="61.5" x14ac:dyDescent="0.85">
      <c r="A1148" s="10">
        <v>1</v>
      </c>
      <c r="B1148" s="48">
        <f>SUBTOTAL(103,$A$1033:A1148)</f>
        <v>115</v>
      </c>
      <c r="C1148" s="13" t="s">
        <v>462</v>
      </c>
      <c r="D1148" s="20">
        <v>4438606.09</v>
      </c>
      <c r="E1148" s="21">
        <v>0</v>
      </c>
      <c r="F1148" s="21">
        <v>0</v>
      </c>
      <c r="G1148" s="21">
        <v>0</v>
      </c>
      <c r="H1148" s="21">
        <v>0</v>
      </c>
      <c r="I1148" s="21">
        <v>0</v>
      </c>
      <c r="J1148" s="21">
        <v>0</v>
      </c>
      <c r="K1148" s="304">
        <v>0</v>
      </c>
      <c r="L1148" s="21">
        <v>0</v>
      </c>
      <c r="M1148" s="20">
        <v>526.79999999999995</v>
      </c>
      <c r="N1148" s="20">
        <v>4274488.76</v>
      </c>
      <c r="O1148" s="21">
        <v>0</v>
      </c>
      <c r="P1148" s="21">
        <v>0</v>
      </c>
      <c r="Q1148" s="21">
        <v>0</v>
      </c>
      <c r="R1148" s="21">
        <v>0</v>
      </c>
      <c r="S1148" s="21">
        <v>0</v>
      </c>
      <c r="T1148" s="21">
        <v>0</v>
      </c>
      <c r="U1148" s="21">
        <v>0</v>
      </c>
      <c r="V1148" s="21">
        <v>0</v>
      </c>
      <c r="W1148" s="21">
        <v>0</v>
      </c>
      <c r="X1148" s="21">
        <v>0</v>
      </c>
      <c r="Y1148" s="21">
        <v>0</v>
      </c>
      <c r="Z1148" s="21">
        <v>0</v>
      </c>
      <c r="AA1148" s="20">
        <v>0</v>
      </c>
      <c r="AB1148" s="20">
        <v>0</v>
      </c>
      <c r="AC1148" s="20">
        <v>64117.33</v>
      </c>
      <c r="AD1148" s="20">
        <v>100000</v>
      </c>
      <c r="AE1148" s="20">
        <v>0</v>
      </c>
      <c r="AF1148" s="22">
        <v>2022</v>
      </c>
      <c r="AG1148" s="22">
        <v>2022</v>
      </c>
      <c r="AH1148" s="23">
        <v>2022</v>
      </c>
      <c r="AT1148" s="10" t="e">
        <f t="shared" si="77"/>
        <v>#N/A</v>
      </c>
      <c r="BZ1148" s="52"/>
    </row>
    <row r="1149" spans="1:84" ht="61.5" x14ac:dyDescent="0.85">
      <c r="A1149" s="10">
        <v>1</v>
      </c>
      <c r="B1149" s="48">
        <f>SUBTOTAL(103,$A$1033:A1149)</f>
        <v>116</v>
      </c>
      <c r="C1149" s="13" t="s">
        <v>463</v>
      </c>
      <c r="D1149" s="20">
        <v>5259765.0600000005</v>
      </c>
      <c r="E1149" s="21">
        <v>0</v>
      </c>
      <c r="F1149" s="21">
        <v>0</v>
      </c>
      <c r="G1149" s="21">
        <v>0</v>
      </c>
      <c r="H1149" s="21">
        <v>0</v>
      </c>
      <c r="I1149" s="21">
        <v>0</v>
      </c>
      <c r="J1149" s="21">
        <v>0</v>
      </c>
      <c r="K1149" s="304">
        <v>0</v>
      </c>
      <c r="L1149" s="21">
        <v>0</v>
      </c>
      <c r="M1149" s="20">
        <v>624.26</v>
      </c>
      <c r="N1149" s="20">
        <v>5083512.37</v>
      </c>
      <c r="O1149" s="21">
        <v>0</v>
      </c>
      <c r="P1149" s="21">
        <v>0</v>
      </c>
      <c r="Q1149" s="21">
        <v>0</v>
      </c>
      <c r="R1149" s="21">
        <v>0</v>
      </c>
      <c r="S1149" s="21">
        <v>0</v>
      </c>
      <c r="T1149" s="21">
        <v>0</v>
      </c>
      <c r="U1149" s="21">
        <v>0</v>
      </c>
      <c r="V1149" s="21">
        <v>0</v>
      </c>
      <c r="W1149" s="21">
        <v>0</v>
      </c>
      <c r="X1149" s="21">
        <v>0</v>
      </c>
      <c r="Y1149" s="21">
        <v>0</v>
      </c>
      <c r="Z1149" s="21">
        <v>0</v>
      </c>
      <c r="AA1149" s="20">
        <v>0</v>
      </c>
      <c r="AB1149" s="20">
        <v>0</v>
      </c>
      <c r="AC1149" s="20">
        <v>76252.69</v>
      </c>
      <c r="AD1149" s="20">
        <v>100000</v>
      </c>
      <c r="AE1149" s="20">
        <v>0</v>
      </c>
      <c r="AF1149" s="22">
        <v>2022</v>
      </c>
      <c r="AG1149" s="22">
        <v>2022</v>
      </c>
      <c r="AH1149" s="23">
        <v>2022</v>
      </c>
      <c r="AT1149" s="10" t="e">
        <f t="shared" si="77"/>
        <v>#N/A</v>
      </c>
      <c r="BZ1149" s="52"/>
    </row>
    <row r="1150" spans="1:84" ht="61.5" x14ac:dyDescent="0.85">
      <c r="A1150" s="10">
        <v>1</v>
      </c>
      <c r="B1150" s="48">
        <f>SUBTOTAL(103,$A$1033:A1150)</f>
        <v>117</v>
      </c>
      <c r="C1150" s="13" t="s">
        <v>464</v>
      </c>
      <c r="D1150" s="20">
        <v>4590688.1599999992</v>
      </c>
      <c r="E1150" s="21">
        <v>0</v>
      </c>
      <c r="F1150" s="21">
        <v>0</v>
      </c>
      <c r="G1150" s="21">
        <v>0</v>
      </c>
      <c r="H1150" s="21">
        <v>0</v>
      </c>
      <c r="I1150" s="21">
        <v>0</v>
      </c>
      <c r="J1150" s="21">
        <v>0</v>
      </c>
      <c r="K1150" s="304">
        <v>0</v>
      </c>
      <c r="L1150" s="21">
        <v>0</v>
      </c>
      <c r="M1150" s="20">
        <v>544.85</v>
      </c>
      <c r="N1150" s="20">
        <v>4424323.3099999996</v>
      </c>
      <c r="O1150" s="21">
        <v>0</v>
      </c>
      <c r="P1150" s="21">
        <v>0</v>
      </c>
      <c r="Q1150" s="21">
        <v>0</v>
      </c>
      <c r="R1150" s="21">
        <v>0</v>
      </c>
      <c r="S1150" s="21">
        <v>0</v>
      </c>
      <c r="T1150" s="21">
        <v>0</v>
      </c>
      <c r="U1150" s="21">
        <v>0</v>
      </c>
      <c r="V1150" s="21">
        <v>0</v>
      </c>
      <c r="W1150" s="21">
        <v>0</v>
      </c>
      <c r="X1150" s="21">
        <v>0</v>
      </c>
      <c r="Y1150" s="21">
        <v>0</v>
      </c>
      <c r="Z1150" s="21">
        <v>0</v>
      </c>
      <c r="AA1150" s="20">
        <v>0</v>
      </c>
      <c r="AB1150" s="20">
        <v>0</v>
      </c>
      <c r="AC1150" s="20">
        <v>66364.850000000006</v>
      </c>
      <c r="AD1150" s="20">
        <v>100000</v>
      </c>
      <c r="AE1150" s="20">
        <v>0</v>
      </c>
      <c r="AF1150" s="22">
        <v>2022</v>
      </c>
      <c r="AG1150" s="22">
        <v>2022</v>
      </c>
      <c r="AH1150" s="23">
        <v>2022</v>
      </c>
      <c r="AT1150" s="10" t="e">
        <f t="shared" si="77"/>
        <v>#N/A</v>
      </c>
      <c r="BZ1150" s="52"/>
    </row>
    <row r="1151" spans="1:84" ht="61.5" x14ac:dyDescent="0.85">
      <c r="A1151" s="10">
        <v>1</v>
      </c>
      <c r="B1151" s="48">
        <f>SUBTOTAL(103,$A$1033:A1151)</f>
        <v>118</v>
      </c>
      <c r="C1151" s="13" t="s">
        <v>1652</v>
      </c>
      <c r="D1151" s="20">
        <v>3159600</v>
      </c>
      <c r="E1151" s="19">
        <v>0</v>
      </c>
      <c r="F1151" s="21">
        <v>0</v>
      </c>
      <c r="G1151" s="19">
        <v>0</v>
      </c>
      <c r="H1151" s="21">
        <v>0</v>
      </c>
      <c r="I1151" s="21">
        <v>0</v>
      </c>
      <c r="J1151" s="21">
        <v>0</v>
      </c>
      <c r="K1151" s="304">
        <v>0</v>
      </c>
      <c r="L1151" s="21">
        <v>0</v>
      </c>
      <c r="M1151" s="20">
        <v>375</v>
      </c>
      <c r="N1151" s="20">
        <v>3034088.67</v>
      </c>
      <c r="O1151" s="21">
        <v>0</v>
      </c>
      <c r="P1151" s="21">
        <v>0</v>
      </c>
      <c r="Q1151" s="21">
        <v>0</v>
      </c>
      <c r="R1151" s="21">
        <v>0</v>
      </c>
      <c r="S1151" s="21">
        <v>0</v>
      </c>
      <c r="T1151" s="21">
        <v>0</v>
      </c>
      <c r="U1151" s="21">
        <v>0</v>
      </c>
      <c r="V1151" s="21">
        <v>0</v>
      </c>
      <c r="W1151" s="21">
        <v>0</v>
      </c>
      <c r="X1151" s="21">
        <v>0</v>
      </c>
      <c r="Y1151" s="21">
        <v>0</v>
      </c>
      <c r="Z1151" s="21">
        <v>0</v>
      </c>
      <c r="AA1151" s="20">
        <v>0</v>
      </c>
      <c r="AB1151" s="20">
        <v>0</v>
      </c>
      <c r="AC1151" s="20">
        <v>45511.33</v>
      </c>
      <c r="AD1151" s="20">
        <v>80000</v>
      </c>
      <c r="AE1151" s="20">
        <v>0</v>
      </c>
      <c r="AF1151" s="22">
        <v>2022</v>
      </c>
      <c r="AG1151" s="22">
        <v>2022</v>
      </c>
      <c r="AH1151" s="23">
        <v>2022</v>
      </c>
      <c r="AT1151" s="10" t="e">
        <f t="shared" si="77"/>
        <v>#N/A</v>
      </c>
      <c r="BZ1151" s="52"/>
    </row>
    <row r="1152" spans="1:84" ht="61.5" x14ac:dyDescent="0.85">
      <c r="A1152" s="10">
        <v>1</v>
      </c>
      <c r="B1152" s="48">
        <f>SUBTOTAL(103,$A$1033:A1152)</f>
        <v>119</v>
      </c>
      <c r="C1152" s="13" t="s">
        <v>466</v>
      </c>
      <c r="D1152" s="20">
        <v>4608803.2</v>
      </c>
      <c r="E1152" s="21">
        <v>0</v>
      </c>
      <c r="F1152" s="21">
        <v>0</v>
      </c>
      <c r="G1152" s="21">
        <v>0</v>
      </c>
      <c r="H1152" s="21">
        <v>0</v>
      </c>
      <c r="I1152" s="21">
        <v>0</v>
      </c>
      <c r="J1152" s="21">
        <v>0</v>
      </c>
      <c r="K1152" s="304">
        <v>0</v>
      </c>
      <c r="L1152" s="21">
        <v>0</v>
      </c>
      <c r="M1152" s="20">
        <v>547</v>
      </c>
      <c r="N1152" s="20">
        <v>4343648.47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0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0">
        <v>0</v>
      </c>
      <c r="AB1152" s="20">
        <v>0</v>
      </c>
      <c r="AC1152" s="20">
        <v>65154.73</v>
      </c>
      <c r="AD1152" s="20">
        <v>200000</v>
      </c>
      <c r="AE1152" s="20">
        <v>0</v>
      </c>
      <c r="AF1152" s="22">
        <v>2022</v>
      </c>
      <c r="AG1152" s="22">
        <v>2022</v>
      </c>
      <c r="AH1152" s="23">
        <v>2022</v>
      </c>
      <c r="AT1152" s="10" t="e">
        <f t="shared" si="77"/>
        <v>#N/A</v>
      </c>
      <c r="BZ1152" s="52"/>
    </row>
    <row r="1153" spans="1:16329" ht="61.5" x14ac:dyDescent="0.85">
      <c r="A1153" s="10">
        <v>1</v>
      </c>
      <c r="B1153" s="48">
        <f>SUBTOTAL(103,$A$1033:A1153)</f>
        <v>120</v>
      </c>
      <c r="C1153" s="13" t="s">
        <v>467</v>
      </c>
      <c r="D1153" s="20">
        <v>3357096.07</v>
      </c>
      <c r="E1153" s="21">
        <v>0</v>
      </c>
      <c r="F1153" s="21">
        <v>0</v>
      </c>
      <c r="G1153" s="21">
        <v>0</v>
      </c>
      <c r="H1153" s="21">
        <v>0</v>
      </c>
      <c r="I1153" s="21">
        <v>0</v>
      </c>
      <c r="J1153" s="21">
        <v>0</v>
      </c>
      <c r="K1153" s="304">
        <v>0</v>
      </c>
      <c r="L1153" s="21">
        <v>0</v>
      </c>
      <c r="M1153" s="20">
        <v>398.44</v>
      </c>
      <c r="N1153" s="20">
        <v>3228666.0799999996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0">
        <v>0</v>
      </c>
      <c r="AB1153" s="20">
        <v>0</v>
      </c>
      <c r="AC1153" s="20">
        <v>48429.99</v>
      </c>
      <c r="AD1153" s="20">
        <v>80000</v>
      </c>
      <c r="AE1153" s="20">
        <v>0</v>
      </c>
      <c r="AF1153" s="22">
        <v>2022</v>
      </c>
      <c r="AG1153" s="22">
        <v>2022</v>
      </c>
      <c r="AH1153" s="23">
        <v>2022</v>
      </c>
      <c r="AT1153" s="10" t="e">
        <f t="shared" si="77"/>
        <v>#N/A</v>
      </c>
      <c r="BZ1153" s="52"/>
    </row>
    <row r="1154" spans="1:16329" ht="61.5" x14ac:dyDescent="0.85">
      <c r="A1154" s="10">
        <v>1</v>
      </c>
      <c r="B1154" s="48">
        <f>SUBTOTAL(103,$A$1033:A1154)</f>
        <v>121</v>
      </c>
      <c r="C1154" s="13" t="s">
        <v>1553</v>
      </c>
      <c r="D1154" s="20">
        <v>3405627.52</v>
      </c>
      <c r="E1154" s="21">
        <v>0</v>
      </c>
      <c r="F1154" s="21">
        <v>0</v>
      </c>
      <c r="G1154" s="21">
        <v>0</v>
      </c>
      <c r="H1154" s="21">
        <v>0</v>
      </c>
      <c r="I1154" s="21">
        <v>0</v>
      </c>
      <c r="J1154" s="21">
        <v>0</v>
      </c>
      <c r="K1154" s="304">
        <v>0</v>
      </c>
      <c r="L1154" s="21">
        <v>0</v>
      </c>
      <c r="M1154" s="20">
        <v>404.2</v>
      </c>
      <c r="N1154" s="20">
        <v>3286332.53</v>
      </c>
      <c r="O1154" s="21">
        <v>0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0">
        <v>0</v>
      </c>
      <c r="AB1154" s="20">
        <v>0</v>
      </c>
      <c r="AC1154" s="20">
        <v>49294.99</v>
      </c>
      <c r="AD1154" s="20">
        <v>70000</v>
      </c>
      <c r="AE1154" s="20">
        <v>0</v>
      </c>
      <c r="AF1154" s="22">
        <v>2022</v>
      </c>
      <c r="AG1154" s="22">
        <v>2022</v>
      </c>
      <c r="AH1154" s="23">
        <v>2022</v>
      </c>
      <c r="BZ1154" s="52"/>
    </row>
    <row r="1155" spans="1:16329" ht="61.5" x14ac:dyDescent="0.85">
      <c r="A1155" s="10">
        <v>1</v>
      </c>
      <c r="B1155" s="48">
        <f>SUBTOTAL(103,$A$1033:A1155)</f>
        <v>122</v>
      </c>
      <c r="C1155" s="13" t="s">
        <v>1873</v>
      </c>
      <c r="D1155" s="20">
        <v>9119463.129999999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55">
        <v>0</v>
      </c>
      <c r="L1155" s="20">
        <v>0</v>
      </c>
      <c r="M1155" s="20">
        <v>1261</v>
      </c>
      <c r="N1155" s="20">
        <v>8984692.7399999984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20">
        <v>0</v>
      </c>
      <c r="U1155" s="20">
        <v>0</v>
      </c>
      <c r="V1155" s="20">
        <v>0</v>
      </c>
      <c r="W1155" s="20">
        <v>0</v>
      </c>
      <c r="X1155" s="20">
        <v>0</v>
      </c>
      <c r="Y1155" s="20">
        <v>0</v>
      </c>
      <c r="Z1155" s="20">
        <v>0</v>
      </c>
      <c r="AA1155" s="20">
        <v>0</v>
      </c>
      <c r="AB1155" s="20">
        <v>0</v>
      </c>
      <c r="AC1155" s="20">
        <v>134770.39000000001</v>
      </c>
      <c r="AD1155" s="20">
        <v>0</v>
      </c>
      <c r="AE1155" s="20">
        <v>0</v>
      </c>
      <c r="AF1155" s="22" t="s">
        <v>265</v>
      </c>
      <c r="AG1155" s="22">
        <v>2022</v>
      </c>
      <c r="AH1155" s="23">
        <v>2022</v>
      </c>
      <c r="BZ1155" s="52"/>
      <c r="CD1155" s="10" t="e">
        <f t="shared" ref="CD1155:CD1160" si="78">VLOOKUP(C1155,CE:CF,2,FALSE)</f>
        <v>#N/A</v>
      </c>
      <c r="CE1155" s="69" t="s">
        <v>116</v>
      </c>
      <c r="CF1155" s="69">
        <v>1151</v>
      </c>
    </row>
    <row r="1156" spans="1:16329" ht="61.5" x14ac:dyDescent="0.85">
      <c r="A1156" s="10">
        <v>1</v>
      </c>
      <c r="B1156" s="48">
        <f>SUBTOTAL(103,$A$1033:A1156)</f>
        <v>123</v>
      </c>
      <c r="C1156" s="13" t="s">
        <v>446</v>
      </c>
      <c r="D1156" s="20">
        <v>6477841.29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55">
        <v>0</v>
      </c>
      <c r="L1156" s="20">
        <v>0</v>
      </c>
      <c r="M1156" s="20">
        <v>886</v>
      </c>
      <c r="N1156" s="20">
        <v>6382109.6500000004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20">
        <v>0</v>
      </c>
      <c r="U1156" s="20">
        <v>0</v>
      </c>
      <c r="V1156" s="20">
        <v>0</v>
      </c>
      <c r="W1156" s="20">
        <v>0</v>
      </c>
      <c r="X1156" s="20">
        <v>0</v>
      </c>
      <c r="Y1156" s="20">
        <v>0</v>
      </c>
      <c r="Z1156" s="20">
        <v>0</v>
      </c>
      <c r="AA1156" s="20">
        <v>0</v>
      </c>
      <c r="AB1156" s="20">
        <v>0</v>
      </c>
      <c r="AC1156" s="20">
        <v>95731.64</v>
      </c>
      <c r="AD1156" s="20">
        <v>0</v>
      </c>
      <c r="AE1156" s="20">
        <v>0</v>
      </c>
      <c r="AF1156" s="22" t="s">
        <v>265</v>
      </c>
      <c r="AG1156" s="22">
        <v>2022</v>
      </c>
      <c r="AH1156" s="23">
        <v>2022</v>
      </c>
      <c r="AT1156" s="10" t="e">
        <f>VLOOKUP(C1156,AW:AX,2,FALSE)</f>
        <v>#N/A</v>
      </c>
      <c r="BZ1156" s="52"/>
      <c r="CD1156" s="10" t="e">
        <f t="shared" si="78"/>
        <v>#N/A</v>
      </c>
    </row>
    <row r="1157" spans="1:16329" s="121" customFormat="1" ht="61.5" x14ac:dyDescent="0.85">
      <c r="A1157" s="10">
        <v>1</v>
      </c>
      <c r="B1157" s="48">
        <f>SUBTOTAL(103,$A$1033:A1157)</f>
        <v>124</v>
      </c>
      <c r="C1157" s="13" t="s">
        <v>2243</v>
      </c>
      <c r="D1157" s="20">
        <v>5233167.3900000006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55">
        <v>0</v>
      </c>
      <c r="L1157" s="20">
        <v>0</v>
      </c>
      <c r="M1157" s="20">
        <v>621.9</v>
      </c>
      <c r="N1157" s="20">
        <v>5155829.9400000004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20">
        <v>0</v>
      </c>
      <c r="U1157" s="20">
        <v>0</v>
      </c>
      <c r="V1157" s="20">
        <v>0</v>
      </c>
      <c r="W1157" s="20">
        <v>0</v>
      </c>
      <c r="X1157" s="20">
        <v>0</v>
      </c>
      <c r="Y1157" s="20">
        <v>0</v>
      </c>
      <c r="Z1157" s="20">
        <v>0</v>
      </c>
      <c r="AA1157" s="20">
        <v>0</v>
      </c>
      <c r="AB1157" s="20">
        <v>0</v>
      </c>
      <c r="AC1157" s="20">
        <v>77337.45</v>
      </c>
      <c r="AD1157" s="20">
        <v>0</v>
      </c>
      <c r="AE1157" s="20">
        <v>0</v>
      </c>
      <c r="AF1157" s="22" t="s">
        <v>265</v>
      </c>
      <c r="AG1157" s="22">
        <v>2022</v>
      </c>
      <c r="AH1157" s="23">
        <v>2022</v>
      </c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 t="e">
        <f>VLOOKUP(C1157,AW:AX,2,FALSE)</f>
        <v>#N/A</v>
      </c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52"/>
      <c r="CA1157" s="10"/>
      <c r="CB1157" s="10"/>
      <c r="CC1157" s="10"/>
      <c r="CD1157" s="10" t="e">
        <f t="shared" si="78"/>
        <v>#N/A</v>
      </c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  <c r="IM1157" s="10"/>
      <c r="IN1157" s="10"/>
      <c r="IO1157" s="10"/>
      <c r="IP1157" s="10"/>
      <c r="IQ1157" s="10"/>
      <c r="IR1157" s="10"/>
      <c r="IS1157" s="10"/>
      <c r="IT1157" s="10"/>
      <c r="IU1157" s="10"/>
      <c r="IV1157" s="10"/>
      <c r="IW1157" s="10"/>
      <c r="IX1157" s="10"/>
      <c r="IY1157" s="10"/>
      <c r="IZ1157" s="10"/>
      <c r="JA1157" s="10"/>
      <c r="JB1157" s="10"/>
      <c r="JC1157" s="10"/>
      <c r="JD1157" s="10"/>
      <c r="JE1157" s="10"/>
      <c r="JF1157" s="10"/>
      <c r="JG1157" s="10"/>
      <c r="JH1157" s="10"/>
      <c r="JI1157" s="10"/>
      <c r="JJ1157" s="10"/>
      <c r="JK1157" s="10"/>
      <c r="JL1157" s="10"/>
      <c r="JM1157" s="10"/>
      <c r="JN1157" s="10"/>
      <c r="JO1157" s="10"/>
      <c r="JP1157" s="10"/>
      <c r="JQ1157" s="10"/>
      <c r="JR1157" s="10"/>
      <c r="JS1157" s="10"/>
      <c r="JT1157" s="10"/>
      <c r="JU1157" s="10"/>
      <c r="JV1157" s="10"/>
      <c r="JW1157" s="10"/>
      <c r="JX1157" s="10"/>
      <c r="JY1157" s="10"/>
      <c r="JZ1157" s="10"/>
      <c r="KA1157" s="10"/>
      <c r="KB1157" s="10"/>
      <c r="KC1157" s="10"/>
      <c r="KD1157" s="10"/>
      <c r="KE1157" s="10"/>
      <c r="KF1157" s="10"/>
      <c r="KG1157" s="10"/>
      <c r="KH1157" s="10"/>
      <c r="KI1157" s="10"/>
      <c r="KJ1157" s="10"/>
      <c r="KK1157" s="10"/>
      <c r="KL1157" s="10"/>
      <c r="KM1157" s="10"/>
      <c r="KN1157" s="10"/>
      <c r="KO1157" s="10"/>
      <c r="KP1157" s="10"/>
      <c r="KQ1157" s="10"/>
      <c r="KR1157" s="10"/>
      <c r="KS1157" s="10"/>
      <c r="KT1157" s="10"/>
      <c r="KU1157" s="10"/>
      <c r="KV1157" s="10"/>
      <c r="KW1157" s="10"/>
      <c r="KX1157" s="10"/>
      <c r="KY1157" s="10"/>
      <c r="KZ1157" s="10"/>
      <c r="LA1157" s="10"/>
      <c r="LB1157" s="10"/>
      <c r="LC1157" s="10"/>
      <c r="LD1157" s="10"/>
      <c r="LE1157" s="10"/>
      <c r="LF1157" s="10"/>
      <c r="LG1157" s="10"/>
      <c r="LH1157" s="10"/>
      <c r="LI1157" s="10"/>
      <c r="LJ1157" s="10"/>
      <c r="LK1157" s="10"/>
      <c r="LL1157" s="10"/>
      <c r="LM1157" s="10"/>
      <c r="LN1157" s="10"/>
      <c r="LO1157" s="10"/>
      <c r="LP1157" s="10"/>
      <c r="LQ1157" s="10"/>
      <c r="LR1157" s="10"/>
      <c r="LS1157" s="10"/>
      <c r="LT1157" s="10"/>
      <c r="LU1157" s="10"/>
      <c r="LV1157" s="10"/>
      <c r="LW1157" s="10"/>
      <c r="LX1157" s="10"/>
      <c r="LY1157" s="10"/>
      <c r="LZ1157" s="10"/>
      <c r="MA1157" s="10"/>
      <c r="MB1157" s="10"/>
      <c r="MC1157" s="10"/>
      <c r="MD1157" s="10"/>
      <c r="ME1157" s="10"/>
      <c r="MF1157" s="10"/>
      <c r="MG1157" s="10"/>
      <c r="MH1157" s="10"/>
      <c r="MI1157" s="10"/>
      <c r="MJ1157" s="10"/>
      <c r="MK1157" s="10"/>
      <c r="ML1157" s="10"/>
      <c r="MM1157" s="10"/>
      <c r="MN1157" s="10"/>
      <c r="MO1157" s="10"/>
      <c r="MP1157" s="10"/>
      <c r="MQ1157" s="10"/>
      <c r="MR1157" s="10"/>
      <c r="MS1157" s="10"/>
      <c r="MT1157" s="10"/>
      <c r="MU1157" s="10"/>
      <c r="MV1157" s="10"/>
      <c r="MW1157" s="10"/>
      <c r="MX1157" s="10"/>
      <c r="MY1157" s="10"/>
      <c r="MZ1157" s="10"/>
      <c r="NA1157" s="10"/>
      <c r="NB1157" s="10"/>
      <c r="NC1157" s="10"/>
      <c r="ND1157" s="10"/>
      <c r="NE1157" s="10"/>
      <c r="NF1157" s="10"/>
      <c r="NG1157" s="10"/>
      <c r="NH1157" s="10"/>
      <c r="NI1157" s="10"/>
      <c r="NJ1157" s="10"/>
      <c r="NK1157" s="10"/>
      <c r="NL1157" s="10"/>
      <c r="NM1157" s="10"/>
      <c r="NN1157" s="10"/>
      <c r="NO1157" s="10"/>
      <c r="NP1157" s="10"/>
      <c r="NQ1157" s="10"/>
      <c r="NR1157" s="10"/>
      <c r="NS1157" s="10"/>
      <c r="NT1157" s="10"/>
      <c r="NU1157" s="10"/>
      <c r="NV1157" s="10"/>
      <c r="NW1157" s="10"/>
      <c r="NX1157" s="10"/>
      <c r="NY1157" s="10"/>
      <c r="NZ1157" s="10"/>
      <c r="OA1157" s="10"/>
      <c r="OB1157" s="10"/>
      <c r="OC1157" s="10"/>
      <c r="OD1157" s="10"/>
      <c r="OE1157" s="10"/>
      <c r="OF1157" s="10"/>
      <c r="OG1157" s="10"/>
      <c r="OH1157" s="10"/>
      <c r="OI1157" s="10"/>
      <c r="OJ1157" s="10"/>
      <c r="OK1157" s="10"/>
      <c r="OL1157" s="10"/>
      <c r="OM1157" s="10"/>
      <c r="ON1157" s="10"/>
      <c r="OO1157" s="10"/>
      <c r="OP1157" s="10"/>
      <c r="OQ1157" s="10"/>
      <c r="OR1157" s="10"/>
      <c r="OS1157" s="10"/>
      <c r="OT1157" s="10"/>
      <c r="OU1157" s="10"/>
      <c r="OV1157" s="10"/>
      <c r="OW1157" s="10"/>
      <c r="OX1157" s="10"/>
      <c r="OY1157" s="10"/>
      <c r="OZ1157" s="10"/>
      <c r="PA1157" s="10"/>
      <c r="PB1157" s="10"/>
      <c r="PC1157" s="10"/>
      <c r="PD1157" s="10"/>
      <c r="PE1157" s="10"/>
      <c r="PF1157" s="10"/>
      <c r="PG1157" s="10"/>
      <c r="PH1157" s="10"/>
      <c r="PI1157" s="10"/>
      <c r="PJ1157" s="10"/>
      <c r="PK1157" s="10"/>
      <c r="PL1157" s="10"/>
      <c r="PM1157" s="10"/>
      <c r="PN1157" s="10"/>
      <c r="PO1157" s="10"/>
      <c r="PP1157" s="10"/>
      <c r="PQ1157" s="10"/>
      <c r="PR1157" s="10"/>
      <c r="PS1157" s="10"/>
      <c r="PT1157" s="10"/>
      <c r="PU1157" s="10"/>
      <c r="PV1157" s="10"/>
      <c r="PW1157" s="10"/>
      <c r="PX1157" s="10"/>
      <c r="PY1157" s="10"/>
      <c r="PZ1157" s="10"/>
      <c r="QA1157" s="10"/>
      <c r="QB1157" s="10"/>
      <c r="QC1157" s="10"/>
      <c r="QD1157" s="10"/>
      <c r="QE1157" s="10"/>
      <c r="QF1157" s="10"/>
      <c r="QG1157" s="10"/>
      <c r="QH1157" s="10"/>
      <c r="QI1157" s="10"/>
      <c r="QJ1157" s="10"/>
      <c r="QK1157" s="10"/>
      <c r="QL1157" s="10"/>
      <c r="QM1157" s="10"/>
      <c r="QN1157" s="10"/>
      <c r="QO1157" s="10"/>
      <c r="QP1157" s="10"/>
      <c r="QQ1157" s="10"/>
      <c r="QR1157" s="10"/>
      <c r="QS1157" s="10"/>
      <c r="QT1157" s="10"/>
      <c r="QU1157" s="10"/>
      <c r="QV1157" s="10"/>
      <c r="QW1157" s="10"/>
      <c r="QX1157" s="10"/>
      <c r="QY1157" s="10"/>
      <c r="QZ1157" s="10"/>
      <c r="RA1157" s="10"/>
      <c r="RB1157" s="10"/>
      <c r="RC1157" s="10"/>
      <c r="RD1157" s="10"/>
      <c r="RE1157" s="10"/>
      <c r="RF1157" s="10"/>
      <c r="RG1157" s="10"/>
      <c r="RH1157" s="10"/>
      <c r="RI1157" s="10"/>
      <c r="RJ1157" s="10"/>
      <c r="RK1157" s="10"/>
      <c r="RL1157" s="10"/>
      <c r="RM1157" s="10"/>
      <c r="RN1157" s="10"/>
      <c r="RO1157" s="10"/>
      <c r="RP1157" s="10"/>
      <c r="RQ1157" s="10"/>
      <c r="RR1157" s="10"/>
      <c r="RS1157" s="10"/>
      <c r="RT1157" s="10"/>
      <c r="RU1157" s="10"/>
      <c r="RV1157" s="10"/>
      <c r="RW1157" s="10"/>
      <c r="RX1157" s="10"/>
      <c r="RY1157" s="10"/>
      <c r="RZ1157" s="10"/>
      <c r="SA1157" s="10"/>
      <c r="SB1157" s="10"/>
      <c r="SC1157" s="10"/>
      <c r="SD1157" s="10"/>
      <c r="SE1157" s="10"/>
      <c r="SF1157" s="10"/>
      <c r="SG1157" s="10"/>
      <c r="SH1157" s="10"/>
      <c r="SI1157" s="10"/>
      <c r="SJ1157" s="10"/>
      <c r="SK1157" s="10"/>
      <c r="SL1157" s="10"/>
      <c r="SM1157" s="10"/>
      <c r="SN1157" s="10"/>
      <c r="SO1157" s="10"/>
      <c r="SP1157" s="10"/>
      <c r="SQ1157" s="10"/>
      <c r="SR1157" s="10"/>
      <c r="SS1157" s="10"/>
      <c r="ST1157" s="10"/>
      <c r="SU1157" s="10"/>
      <c r="SV1157" s="10"/>
      <c r="SW1157" s="10"/>
      <c r="SX1157" s="10"/>
      <c r="SY1157" s="10"/>
      <c r="SZ1157" s="10"/>
      <c r="TA1157" s="10"/>
      <c r="TB1157" s="10"/>
      <c r="TC1157" s="10"/>
      <c r="TD1157" s="10"/>
      <c r="TE1157" s="10"/>
      <c r="TF1157" s="10"/>
      <c r="TG1157" s="10"/>
      <c r="TH1157" s="10"/>
      <c r="TI1157" s="10"/>
      <c r="TJ1157" s="10"/>
      <c r="TK1157" s="10"/>
      <c r="TL1157" s="10"/>
      <c r="TM1157" s="10"/>
      <c r="TN1157" s="10"/>
      <c r="TO1157" s="10"/>
      <c r="TP1157" s="10"/>
      <c r="TQ1157" s="10"/>
      <c r="TR1157" s="10"/>
      <c r="TS1157" s="10"/>
      <c r="TT1157" s="10"/>
      <c r="TU1157" s="10"/>
      <c r="TV1157" s="10"/>
      <c r="TW1157" s="10"/>
      <c r="TX1157" s="10"/>
      <c r="TY1157" s="10"/>
      <c r="TZ1157" s="10"/>
      <c r="UA1157" s="10"/>
      <c r="UB1157" s="10"/>
      <c r="UC1157" s="10"/>
      <c r="UD1157" s="10"/>
      <c r="UE1157" s="10"/>
      <c r="UF1157" s="10"/>
      <c r="UG1157" s="10"/>
      <c r="UH1157" s="10"/>
      <c r="UI1157" s="10"/>
      <c r="UJ1157" s="10"/>
      <c r="UK1157" s="10"/>
      <c r="UL1157" s="10"/>
      <c r="UM1157" s="10"/>
      <c r="UN1157" s="10"/>
      <c r="UO1157" s="10"/>
      <c r="UP1157" s="10"/>
      <c r="UQ1157" s="10"/>
      <c r="UR1157" s="10"/>
      <c r="US1157" s="10"/>
      <c r="UT1157" s="10"/>
      <c r="UU1157" s="10"/>
      <c r="UV1157" s="10"/>
      <c r="UW1157" s="10"/>
      <c r="UX1157" s="10"/>
      <c r="UY1157" s="10"/>
      <c r="UZ1157" s="10"/>
      <c r="VA1157" s="10"/>
      <c r="VB1157" s="10"/>
      <c r="VC1157" s="10"/>
      <c r="VD1157" s="10"/>
      <c r="VE1157" s="10"/>
      <c r="VF1157" s="10"/>
      <c r="VG1157" s="10"/>
      <c r="VH1157" s="10"/>
      <c r="VI1157" s="10"/>
      <c r="VJ1157" s="10"/>
      <c r="VK1157" s="10"/>
      <c r="VL1157" s="10"/>
      <c r="VM1157" s="10"/>
      <c r="VN1157" s="10"/>
      <c r="VO1157" s="10"/>
      <c r="VP1157" s="10"/>
      <c r="VQ1157" s="10"/>
      <c r="VR1157" s="10"/>
      <c r="VS1157" s="10"/>
      <c r="VT1157" s="10"/>
      <c r="VU1157" s="10"/>
      <c r="VV1157" s="10"/>
      <c r="VW1157" s="10"/>
      <c r="VX1157" s="10"/>
      <c r="VY1157" s="10"/>
      <c r="VZ1157" s="10"/>
      <c r="WA1157" s="10"/>
      <c r="WB1157" s="10"/>
      <c r="WC1157" s="10"/>
      <c r="WD1157" s="10"/>
      <c r="WE1157" s="10"/>
      <c r="WF1157" s="10"/>
      <c r="WG1157" s="10"/>
      <c r="WH1157" s="10"/>
      <c r="WI1157" s="10"/>
      <c r="WJ1157" s="10"/>
      <c r="WK1157" s="10"/>
      <c r="WL1157" s="10"/>
      <c r="WM1157" s="10"/>
      <c r="WN1157" s="10"/>
      <c r="WO1157" s="10"/>
      <c r="WP1157" s="10"/>
      <c r="WQ1157" s="10"/>
      <c r="WR1157" s="10"/>
      <c r="WS1157" s="10"/>
      <c r="WT1157" s="10"/>
      <c r="WU1157" s="10"/>
      <c r="WV1157" s="10"/>
      <c r="WW1157" s="10"/>
      <c r="WX1157" s="10"/>
      <c r="WY1157" s="10"/>
      <c r="WZ1157" s="10"/>
      <c r="XA1157" s="10"/>
      <c r="XB1157" s="10"/>
      <c r="XC1157" s="10"/>
      <c r="XD1157" s="10"/>
      <c r="XE1157" s="10"/>
      <c r="XF1157" s="10"/>
      <c r="XG1157" s="10"/>
      <c r="XH1157" s="10"/>
      <c r="XI1157" s="10"/>
      <c r="XJ1157" s="10"/>
      <c r="XK1157" s="10"/>
      <c r="XL1157" s="10"/>
      <c r="XM1157" s="10"/>
      <c r="XN1157" s="10"/>
      <c r="XO1157" s="10"/>
      <c r="XP1157" s="10"/>
      <c r="XQ1157" s="10"/>
      <c r="XR1157" s="10"/>
      <c r="XS1157" s="10"/>
      <c r="XT1157" s="10"/>
      <c r="XU1157" s="10"/>
      <c r="XV1157" s="10"/>
      <c r="XW1157" s="10"/>
      <c r="XX1157" s="10"/>
      <c r="XY1157" s="10"/>
      <c r="XZ1157" s="10"/>
      <c r="YA1157" s="10"/>
      <c r="YB1157" s="10"/>
      <c r="YC1157" s="10"/>
      <c r="YD1157" s="10"/>
      <c r="YE1157" s="10"/>
      <c r="YF1157" s="10"/>
      <c r="YG1157" s="10"/>
      <c r="YH1157" s="10"/>
      <c r="YI1157" s="10"/>
      <c r="YJ1157" s="10"/>
      <c r="YK1157" s="10"/>
      <c r="YL1157" s="10"/>
      <c r="YM1157" s="10"/>
      <c r="YN1157" s="10"/>
      <c r="YO1157" s="10"/>
      <c r="YP1157" s="10"/>
      <c r="YQ1157" s="10"/>
      <c r="YR1157" s="10"/>
      <c r="YS1157" s="10"/>
      <c r="YT1157" s="10"/>
      <c r="YU1157" s="10"/>
      <c r="YV1157" s="10"/>
      <c r="YW1157" s="10"/>
      <c r="YX1157" s="10"/>
      <c r="YY1157" s="10"/>
      <c r="YZ1157" s="10"/>
      <c r="ZA1157" s="10"/>
      <c r="ZB1157" s="10"/>
      <c r="ZC1157" s="10"/>
      <c r="ZD1157" s="10"/>
      <c r="ZE1157" s="10"/>
      <c r="ZF1157" s="10"/>
      <c r="ZG1157" s="10"/>
      <c r="ZH1157" s="10"/>
      <c r="ZI1157" s="10"/>
      <c r="ZJ1157" s="10"/>
      <c r="ZK1157" s="10"/>
      <c r="ZL1157" s="10"/>
      <c r="ZM1157" s="10"/>
      <c r="ZN1157" s="10"/>
      <c r="ZO1157" s="10"/>
      <c r="ZP1157" s="10"/>
      <c r="ZQ1157" s="10"/>
      <c r="ZR1157" s="10"/>
      <c r="ZS1157" s="10"/>
      <c r="ZT1157" s="10"/>
      <c r="ZU1157" s="10"/>
      <c r="ZV1157" s="10"/>
      <c r="ZW1157" s="10"/>
      <c r="ZX1157" s="10"/>
      <c r="ZY1157" s="10"/>
      <c r="ZZ1157" s="10"/>
      <c r="AAA1157" s="10"/>
      <c r="AAB1157" s="10"/>
      <c r="AAC1157" s="10"/>
      <c r="AAD1157" s="10"/>
      <c r="AAE1157" s="10"/>
      <c r="AAF1157" s="10"/>
      <c r="AAG1157" s="10"/>
      <c r="AAH1157" s="10"/>
      <c r="AAI1157" s="10"/>
      <c r="AAJ1157" s="10"/>
      <c r="AAK1157" s="10"/>
      <c r="AAL1157" s="10"/>
      <c r="AAM1157" s="10"/>
      <c r="AAN1157" s="10"/>
      <c r="AAO1157" s="10"/>
      <c r="AAP1157" s="10"/>
      <c r="AAQ1157" s="10"/>
      <c r="AAR1157" s="10"/>
      <c r="AAS1157" s="10"/>
      <c r="AAT1157" s="10"/>
      <c r="AAU1157" s="10"/>
      <c r="AAV1157" s="10"/>
      <c r="AAW1157" s="10"/>
      <c r="AAX1157" s="10"/>
      <c r="AAY1157" s="10"/>
      <c r="AAZ1157" s="10"/>
      <c r="ABA1157" s="10"/>
      <c r="ABB1157" s="10"/>
      <c r="ABC1157" s="10"/>
      <c r="ABD1157" s="10"/>
      <c r="ABE1157" s="10"/>
      <c r="ABF1157" s="10"/>
      <c r="ABG1157" s="10"/>
      <c r="ABH1157" s="10"/>
      <c r="ABI1157" s="10"/>
      <c r="ABJ1157" s="10"/>
      <c r="ABK1157" s="10"/>
      <c r="ABL1157" s="10"/>
      <c r="ABM1157" s="10"/>
      <c r="ABN1157" s="10"/>
      <c r="ABO1157" s="10"/>
      <c r="ABP1157" s="10"/>
      <c r="ABQ1157" s="10"/>
      <c r="ABR1157" s="10"/>
      <c r="ABS1157" s="10"/>
      <c r="ABT1157" s="10"/>
      <c r="ABU1157" s="10"/>
      <c r="ABV1157" s="10"/>
      <c r="ABW1157" s="10"/>
      <c r="ABX1157" s="10"/>
      <c r="ABY1157" s="10"/>
      <c r="ABZ1157" s="10"/>
      <c r="ACA1157" s="10"/>
      <c r="ACB1157" s="10"/>
      <c r="ACC1157" s="10"/>
      <c r="ACD1157" s="10"/>
      <c r="ACE1157" s="10"/>
      <c r="ACF1157" s="10"/>
      <c r="ACG1157" s="10"/>
      <c r="ACH1157" s="10"/>
      <c r="ACI1157" s="10"/>
      <c r="ACJ1157" s="10"/>
      <c r="ACK1157" s="10"/>
      <c r="ACL1157" s="10"/>
      <c r="ACM1157" s="10"/>
      <c r="ACN1157" s="10"/>
      <c r="ACO1157" s="10"/>
      <c r="ACP1157" s="10"/>
      <c r="ACQ1157" s="10"/>
      <c r="ACR1157" s="10"/>
      <c r="ACS1157" s="10"/>
      <c r="ACT1157" s="10"/>
      <c r="ACU1157" s="10"/>
      <c r="ACV1157" s="10"/>
      <c r="ACW1157" s="10"/>
      <c r="ACX1157" s="10"/>
      <c r="ACY1157" s="10"/>
      <c r="ACZ1157" s="10"/>
      <c r="ADA1157" s="10"/>
      <c r="ADB1157" s="10"/>
      <c r="ADC1157" s="10"/>
      <c r="ADD1157" s="10"/>
      <c r="ADE1157" s="10"/>
      <c r="ADF1157" s="10"/>
      <c r="ADG1157" s="10"/>
      <c r="ADH1157" s="10"/>
      <c r="ADI1157" s="10"/>
      <c r="ADJ1157" s="10"/>
      <c r="ADK1157" s="10"/>
      <c r="ADL1157" s="10"/>
      <c r="ADM1157" s="10"/>
      <c r="ADN1157" s="10"/>
      <c r="ADO1157" s="10"/>
      <c r="ADP1157" s="10"/>
      <c r="ADQ1157" s="10"/>
      <c r="ADR1157" s="10"/>
      <c r="ADS1157" s="10"/>
      <c r="ADT1157" s="10"/>
      <c r="ADU1157" s="10"/>
      <c r="ADV1157" s="10"/>
      <c r="ADW1157" s="10"/>
      <c r="ADX1157" s="10"/>
      <c r="ADY1157" s="10"/>
      <c r="ADZ1157" s="10"/>
      <c r="AEA1157" s="10"/>
      <c r="AEB1157" s="10"/>
      <c r="AEC1157" s="10"/>
      <c r="AED1157" s="10"/>
      <c r="AEE1157" s="10"/>
      <c r="AEF1157" s="10"/>
      <c r="AEG1157" s="10"/>
      <c r="AEH1157" s="10"/>
      <c r="AEI1157" s="10"/>
      <c r="AEJ1157" s="10"/>
      <c r="AEK1157" s="10"/>
      <c r="AEL1157" s="10"/>
      <c r="AEM1157" s="10"/>
      <c r="AEN1157" s="10"/>
      <c r="AEO1157" s="10"/>
      <c r="AEP1157" s="10"/>
      <c r="AEQ1157" s="10"/>
      <c r="AER1157" s="10"/>
      <c r="AES1157" s="10"/>
      <c r="AET1157" s="10"/>
      <c r="AEU1157" s="10"/>
      <c r="AEV1157" s="10"/>
      <c r="AEW1157" s="10"/>
      <c r="AEX1157" s="10"/>
      <c r="AEY1157" s="10"/>
      <c r="AEZ1157" s="10"/>
      <c r="AFA1157" s="10"/>
      <c r="AFB1157" s="10"/>
      <c r="AFC1157" s="10"/>
      <c r="AFD1157" s="10"/>
      <c r="AFE1157" s="10"/>
      <c r="AFF1157" s="10"/>
      <c r="AFG1157" s="10"/>
      <c r="AFH1157" s="10"/>
      <c r="AFI1157" s="10"/>
      <c r="AFJ1157" s="10"/>
      <c r="AFK1157" s="10"/>
      <c r="AFL1157" s="10"/>
      <c r="AFM1157" s="10"/>
      <c r="AFN1157" s="10"/>
      <c r="AFO1157" s="10"/>
      <c r="AFP1157" s="10"/>
      <c r="AFQ1157" s="10"/>
      <c r="AFR1157" s="10"/>
      <c r="AFS1157" s="10"/>
      <c r="AFT1157" s="10"/>
      <c r="AFU1157" s="10"/>
      <c r="AFV1157" s="10"/>
      <c r="AFW1157" s="10"/>
      <c r="AFX1157" s="10"/>
      <c r="AFY1157" s="10"/>
      <c r="AFZ1157" s="10"/>
      <c r="AGA1157" s="10"/>
      <c r="AGB1157" s="10"/>
      <c r="AGC1157" s="10"/>
      <c r="AGD1157" s="10"/>
      <c r="AGE1157" s="10"/>
      <c r="AGF1157" s="10"/>
      <c r="AGG1157" s="10"/>
      <c r="AGH1157" s="10"/>
      <c r="AGI1157" s="10"/>
      <c r="AGJ1157" s="10"/>
      <c r="AGK1157" s="10"/>
      <c r="AGL1157" s="10"/>
      <c r="AGM1157" s="10"/>
      <c r="AGN1157" s="10"/>
      <c r="AGO1157" s="10"/>
      <c r="AGP1157" s="10"/>
      <c r="AGQ1157" s="10"/>
      <c r="AGR1157" s="10"/>
      <c r="AGS1157" s="10"/>
      <c r="AGT1157" s="10"/>
      <c r="AGU1157" s="10"/>
      <c r="AGV1157" s="10"/>
      <c r="AGW1157" s="10"/>
      <c r="AGX1157" s="10"/>
      <c r="AGY1157" s="10"/>
      <c r="AGZ1157" s="10"/>
      <c r="AHA1157" s="10"/>
      <c r="AHB1157" s="10"/>
      <c r="AHC1157" s="10"/>
      <c r="AHD1157" s="10"/>
      <c r="AHE1157" s="10"/>
      <c r="AHF1157" s="10"/>
      <c r="AHG1157" s="10"/>
      <c r="AHH1157" s="10"/>
      <c r="AHI1157" s="10"/>
      <c r="AHJ1157" s="10"/>
      <c r="AHK1157" s="10"/>
      <c r="AHL1157" s="10"/>
      <c r="AHM1157" s="10"/>
      <c r="AHN1157" s="10"/>
      <c r="AHO1157" s="10"/>
      <c r="AHP1157" s="10"/>
      <c r="AHQ1157" s="10"/>
      <c r="AHR1157" s="10"/>
      <c r="AHS1157" s="10"/>
      <c r="AHT1157" s="10"/>
      <c r="AHU1157" s="10"/>
      <c r="AHV1157" s="10"/>
      <c r="AHW1157" s="10"/>
      <c r="AHX1157" s="10"/>
      <c r="AHY1157" s="10"/>
      <c r="AHZ1157" s="10"/>
      <c r="AIA1157" s="10"/>
      <c r="AIB1157" s="10"/>
      <c r="AIC1157" s="10"/>
      <c r="AID1157" s="10"/>
      <c r="AIE1157" s="10"/>
      <c r="AIF1157" s="10"/>
      <c r="AIG1157" s="10"/>
      <c r="AIH1157" s="10"/>
      <c r="AII1157" s="10"/>
      <c r="AIJ1157" s="10"/>
      <c r="AIK1157" s="10"/>
      <c r="AIL1157" s="10"/>
      <c r="AIM1157" s="10"/>
      <c r="AIN1157" s="10"/>
      <c r="AIO1157" s="10"/>
      <c r="AIP1157" s="10"/>
      <c r="AIQ1157" s="10"/>
      <c r="AIR1157" s="10"/>
      <c r="AIS1157" s="10"/>
      <c r="AIT1157" s="10"/>
      <c r="AIU1157" s="10"/>
      <c r="AIV1157" s="10"/>
      <c r="AIW1157" s="10"/>
      <c r="AIX1157" s="10"/>
      <c r="AIY1157" s="10"/>
      <c r="AIZ1157" s="10"/>
      <c r="AJA1157" s="10"/>
      <c r="AJB1157" s="10"/>
      <c r="AJC1157" s="10"/>
      <c r="AJD1157" s="10"/>
      <c r="AJE1157" s="10"/>
      <c r="AJF1157" s="10"/>
      <c r="AJG1157" s="10"/>
      <c r="AJH1157" s="10"/>
      <c r="AJI1157" s="10"/>
      <c r="AJJ1157" s="10"/>
      <c r="AJK1157" s="10"/>
      <c r="AJL1157" s="10"/>
      <c r="AJM1157" s="10"/>
      <c r="AJN1157" s="10"/>
      <c r="AJO1157" s="10"/>
      <c r="AJP1157" s="10"/>
      <c r="AJQ1157" s="10"/>
      <c r="AJR1157" s="10"/>
      <c r="AJS1157" s="10"/>
      <c r="AJT1157" s="10"/>
      <c r="AJU1157" s="10"/>
      <c r="AJV1157" s="10"/>
      <c r="AJW1157" s="10"/>
      <c r="AJX1157" s="10"/>
      <c r="AJY1157" s="10"/>
      <c r="AJZ1157" s="10"/>
      <c r="AKA1157" s="10"/>
      <c r="AKB1157" s="10"/>
      <c r="AKC1157" s="10"/>
      <c r="AKD1157" s="10"/>
      <c r="AKE1157" s="10"/>
      <c r="AKF1157" s="10"/>
      <c r="AKG1157" s="10"/>
      <c r="AKH1157" s="10"/>
      <c r="AKI1157" s="10"/>
      <c r="AKJ1157" s="10"/>
      <c r="AKK1157" s="10"/>
      <c r="AKL1157" s="10"/>
      <c r="AKM1157" s="10"/>
      <c r="AKN1157" s="10"/>
      <c r="AKO1157" s="10"/>
      <c r="AKP1157" s="10"/>
      <c r="AKQ1157" s="10"/>
      <c r="AKR1157" s="10"/>
      <c r="AKS1157" s="10"/>
      <c r="AKT1157" s="10"/>
      <c r="AKU1157" s="10"/>
      <c r="AKV1157" s="10"/>
      <c r="AKW1157" s="10"/>
      <c r="AKX1157" s="10"/>
      <c r="AKY1157" s="10"/>
      <c r="AKZ1157" s="10"/>
      <c r="ALA1157" s="10"/>
      <c r="ALB1157" s="10"/>
      <c r="ALC1157" s="10"/>
      <c r="ALD1157" s="10"/>
      <c r="ALE1157" s="10"/>
      <c r="ALF1157" s="10"/>
      <c r="ALG1157" s="10"/>
      <c r="ALH1157" s="10"/>
      <c r="ALI1157" s="10"/>
      <c r="ALJ1157" s="10"/>
      <c r="ALK1157" s="10"/>
      <c r="ALL1157" s="10"/>
      <c r="ALM1157" s="10"/>
      <c r="ALN1157" s="10"/>
      <c r="ALO1157" s="10"/>
      <c r="ALP1157" s="10"/>
      <c r="ALQ1157" s="10"/>
      <c r="ALR1157" s="10"/>
      <c r="ALS1157" s="10"/>
      <c r="ALT1157" s="10"/>
      <c r="ALU1157" s="10"/>
      <c r="ALV1157" s="10"/>
      <c r="ALW1157" s="10"/>
      <c r="ALX1157" s="10"/>
      <c r="ALY1157" s="10"/>
      <c r="ALZ1157" s="10"/>
      <c r="AMA1157" s="10"/>
      <c r="AMB1157" s="10"/>
      <c r="AMC1157" s="10"/>
      <c r="AMD1157" s="10"/>
      <c r="AME1157" s="10"/>
      <c r="AMF1157" s="10"/>
      <c r="AMG1157" s="10"/>
      <c r="AMH1157" s="10"/>
      <c r="AMI1157" s="10"/>
      <c r="AMJ1157" s="10"/>
      <c r="AMK1157" s="10"/>
      <c r="AML1157" s="10"/>
      <c r="AMM1157" s="10"/>
      <c r="AMN1157" s="10"/>
      <c r="AMO1157" s="10"/>
      <c r="AMP1157" s="10"/>
      <c r="AMQ1157" s="10"/>
      <c r="AMR1157" s="10"/>
      <c r="AMS1157" s="10"/>
      <c r="AMT1157" s="10"/>
      <c r="AMU1157" s="10"/>
      <c r="AMV1157" s="10"/>
      <c r="AMW1157" s="10"/>
      <c r="AMX1157" s="10"/>
      <c r="AMY1157" s="10"/>
      <c r="AMZ1157" s="10"/>
      <c r="ANA1157" s="10"/>
      <c r="ANB1157" s="10"/>
      <c r="ANC1157" s="10"/>
      <c r="AND1157" s="10"/>
      <c r="ANE1157" s="10"/>
      <c r="ANF1157" s="10"/>
      <c r="ANG1157" s="10"/>
      <c r="ANH1157" s="10"/>
      <c r="ANI1157" s="10"/>
      <c r="ANJ1157" s="10"/>
      <c r="ANK1157" s="10"/>
      <c r="ANL1157" s="10"/>
      <c r="ANM1157" s="10"/>
      <c r="ANN1157" s="10"/>
      <c r="ANO1157" s="10"/>
      <c r="ANP1157" s="10"/>
      <c r="ANQ1157" s="10"/>
      <c r="ANR1157" s="10"/>
      <c r="ANS1157" s="10"/>
      <c r="ANT1157" s="10"/>
      <c r="ANU1157" s="10"/>
      <c r="ANV1157" s="10"/>
      <c r="ANW1157" s="10"/>
      <c r="ANX1157" s="10"/>
      <c r="ANY1157" s="10"/>
      <c r="ANZ1157" s="10"/>
      <c r="AOA1157" s="10"/>
      <c r="AOB1157" s="10"/>
      <c r="AOC1157" s="10"/>
      <c r="AOD1157" s="10"/>
      <c r="AOE1157" s="10"/>
      <c r="AOF1157" s="10"/>
      <c r="AOG1157" s="10"/>
      <c r="AOH1157" s="10"/>
      <c r="AOI1157" s="10"/>
      <c r="AOJ1157" s="10"/>
      <c r="AOK1157" s="10"/>
      <c r="AOL1157" s="10"/>
      <c r="AOM1157" s="10"/>
      <c r="AON1157" s="10"/>
      <c r="AOO1157" s="10"/>
      <c r="AOP1157" s="10"/>
      <c r="AOQ1157" s="10"/>
      <c r="AOR1157" s="10"/>
      <c r="AOS1157" s="10"/>
      <c r="AOT1157" s="10"/>
      <c r="AOU1157" s="10"/>
      <c r="AOV1157" s="10"/>
      <c r="AOW1157" s="10"/>
      <c r="AOX1157" s="10"/>
      <c r="AOY1157" s="10"/>
      <c r="AOZ1157" s="10"/>
      <c r="APA1157" s="10"/>
      <c r="APB1157" s="10"/>
      <c r="APC1157" s="10"/>
      <c r="APD1157" s="10"/>
      <c r="APE1157" s="10"/>
      <c r="APF1157" s="10"/>
      <c r="APG1157" s="10"/>
      <c r="APH1157" s="10"/>
      <c r="API1157" s="10"/>
      <c r="APJ1157" s="10"/>
      <c r="APK1157" s="10"/>
      <c r="APL1157" s="10"/>
      <c r="APM1157" s="10"/>
      <c r="APN1157" s="10"/>
      <c r="APO1157" s="10"/>
      <c r="APP1157" s="10"/>
      <c r="APQ1157" s="10"/>
      <c r="APR1157" s="10"/>
      <c r="APS1157" s="10"/>
      <c r="APT1157" s="10"/>
      <c r="APU1157" s="10"/>
      <c r="APV1157" s="10"/>
      <c r="APW1157" s="10"/>
      <c r="APX1157" s="10"/>
      <c r="APY1157" s="10"/>
      <c r="APZ1157" s="10"/>
      <c r="AQA1157" s="10"/>
      <c r="AQB1157" s="10"/>
      <c r="AQC1157" s="10"/>
      <c r="AQD1157" s="10"/>
      <c r="AQE1157" s="10"/>
      <c r="AQF1157" s="10"/>
      <c r="AQG1157" s="10"/>
      <c r="AQH1157" s="10"/>
      <c r="AQI1157" s="10"/>
      <c r="AQJ1157" s="10"/>
      <c r="AQK1157" s="10"/>
      <c r="AQL1157" s="10"/>
      <c r="AQM1157" s="10"/>
      <c r="AQN1157" s="10"/>
      <c r="AQO1157" s="10"/>
      <c r="AQP1157" s="10"/>
      <c r="AQQ1157" s="10"/>
      <c r="AQR1157" s="10"/>
      <c r="AQS1157" s="10"/>
      <c r="AQT1157" s="10"/>
      <c r="AQU1157" s="10"/>
      <c r="AQV1157" s="10"/>
      <c r="AQW1157" s="10"/>
      <c r="AQX1157" s="10"/>
      <c r="AQY1157" s="10"/>
      <c r="AQZ1157" s="10"/>
      <c r="ARA1157" s="10"/>
      <c r="ARB1157" s="10"/>
      <c r="ARC1157" s="10"/>
      <c r="ARD1157" s="10"/>
      <c r="ARE1157" s="10"/>
      <c r="ARF1157" s="10"/>
      <c r="ARG1157" s="10"/>
      <c r="ARH1157" s="10"/>
      <c r="ARI1157" s="10"/>
      <c r="ARJ1157" s="10"/>
      <c r="ARK1157" s="10"/>
      <c r="ARL1157" s="10"/>
      <c r="ARM1157" s="10"/>
      <c r="ARN1157" s="10"/>
      <c r="ARO1157" s="10"/>
      <c r="ARP1157" s="10"/>
      <c r="ARQ1157" s="10"/>
      <c r="ARR1157" s="10"/>
      <c r="ARS1157" s="10"/>
      <c r="ART1157" s="10"/>
      <c r="ARU1157" s="10"/>
      <c r="ARV1157" s="10"/>
      <c r="ARW1157" s="10"/>
      <c r="ARX1157" s="10"/>
      <c r="ARY1157" s="10"/>
      <c r="ARZ1157" s="10"/>
      <c r="ASA1157" s="10"/>
      <c r="ASB1157" s="10"/>
      <c r="ASC1157" s="10"/>
      <c r="ASD1157" s="10"/>
      <c r="ASE1157" s="10"/>
      <c r="ASF1157" s="10"/>
      <c r="ASG1157" s="10"/>
      <c r="ASH1157" s="10"/>
      <c r="ASI1157" s="10"/>
      <c r="ASJ1157" s="10"/>
      <c r="ASK1157" s="10"/>
      <c r="ASL1157" s="10"/>
      <c r="ASM1157" s="10"/>
      <c r="ASN1157" s="10"/>
      <c r="ASO1157" s="10"/>
      <c r="ASP1157" s="10"/>
      <c r="ASQ1157" s="10"/>
      <c r="ASR1157" s="10"/>
      <c r="ASS1157" s="10"/>
      <c r="AST1157" s="10"/>
      <c r="ASU1157" s="10"/>
      <c r="ASV1157" s="10"/>
      <c r="ASW1157" s="10"/>
      <c r="ASX1157" s="10"/>
      <c r="ASY1157" s="10"/>
      <c r="ASZ1157" s="10"/>
      <c r="ATA1157" s="10"/>
      <c r="ATB1157" s="10"/>
      <c r="ATC1157" s="10"/>
      <c r="ATD1157" s="10"/>
      <c r="ATE1157" s="10"/>
      <c r="ATF1157" s="10"/>
      <c r="ATG1157" s="10"/>
      <c r="ATH1157" s="10"/>
      <c r="ATI1157" s="10"/>
      <c r="ATJ1157" s="10"/>
      <c r="ATK1157" s="10"/>
      <c r="ATL1157" s="10"/>
      <c r="ATM1157" s="10"/>
      <c r="ATN1157" s="10"/>
      <c r="ATO1157" s="10"/>
      <c r="ATP1157" s="10"/>
      <c r="ATQ1157" s="10"/>
      <c r="ATR1157" s="10"/>
      <c r="ATS1157" s="10"/>
      <c r="ATT1157" s="10"/>
      <c r="ATU1157" s="10"/>
      <c r="ATV1157" s="10"/>
      <c r="ATW1157" s="10"/>
      <c r="ATX1157" s="10"/>
      <c r="ATY1157" s="10"/>
      <c r="ATZ1157" s="10"/>
      <c r="AUA1157" s="10"/>
      <c r="AUB1157" s="10"/>
      <c r="AUC1157" s="10"/>
      <c r="AUD1157" s="10"/>
      <c r="AUE1157" s="10"/>
      <c r="AUF1157" s="10"/>
      <c r="AUG1157" s="10"/>
      <c r="AUH1157" s="10"/>
      <c r="AUI1157" s="10"/>
      <c r="AUJ1157" s="10"/>
      <c r="AUK1157" s="10"/>
      <c r="AUL1157" s="10"/>
      <c r="AUM1157" s="10"/>
      <c r="AUN1157" s="10"/>
      <c r="AUO1157" s="10"/>
      <c r="AUP1157" s="10"/>
      <c r="AUQ1157" s="10"/>
      <c r="AUR1157" s="10"/>
      <c r="AUS1157" s="10"/>
      <c r="AUT1157" s="10"/>
      <c r="AUU1157" s="10"/>
      <c r="AUV1157" s="10"/>
      <c r="AUW1157" s="10"/>
      <c r="AUX1157" s="10"/>
      <c r="AUY1157" s="10"/>
      <c r="AUZ1157" s="10"/>
      <c r="AVA1157" s="10"/>
      <c r="AVB1157" s="10"/>
      <c r="AVC1157" s="10"/>
      <c r="AVD1157" s="10"/>
      <c r="AVE1157" s="10"/>
      <c r="AVF1157" s="10"/>
      <c r="AVG1157" s="10"/>
      <c r="AVH1157" s="10"/>
      <c r="AVI1157" s="10"/>
      <c r="AVJ1157" s="10"/>
      <c r="AVK1157" s="10"/>
      <c r="AVL1157" s="10"/>
      <c r="AVM1157" s="10"/>
      <c r="AVN1157" s="10"/>
      <c r="AVO1157" s="10"/>
      <c r="AVP1157" s="10"/>
      <c r="AVQ1157" s="10"/>
      <c r="AVR1157" s="10"/>
      <c r="AVS1157" s="10"/>
      <c r="AVT1157" s="10"/>
      <c r="AVU1157" s="10"/>
      <c r="AVV1157" s="10"/>
      <c r="AVW1157" s="10"/>
      <c r="AVX1157" s="10"/>
      <c r="AVY1157" s="10"/>
      <c r="AVZ1157" s="10"/>
      <c r="AWA1157" s="10"/>
      <c r="AWB1157" s="10"/>
      <c r="AWC1157" s="10"/>
      <c r="AWD1157" s="10"/>
      <c r="AWE1157" s="10"/>
      <c r="AWF1157" s="10"/>
      <c r="AWG1157" s="10"/>
      <c r="AWH1157" s="10"/>
      <c r="AWI1157" s="10"/>
      <c r="AWJ1157" s="10"/>
      <c r="AWK1157" s="10"/>
      <c r="AWL1157" s="10"/>
      <c r="AWM1157" s="10"/>
      <c r="AWN1157" s="10"/>
      <c r="AWO1157" s="10"/>
      <c r="AWP1157" s="10"/>
      <c r="AWQ1157" s="10"/>
      <c r="AWR1157" s="10"/>
      <c r="AWS1157" s="10"/>
      <c r="AWT1157" s="10"/>
      <c r="AWU1157" s="10"/>
      <c r="AWV1157" s="10"/>
      <c r="AWW1157" s="10"/>
      <c r="AWX1157" s="10"/>
      <c r="AWY1157" s="10"/>
      <c r="AWZ1157" s="10"/>
      <c r="AXA1157" s="10"/>
      <c r="AXB1157" s="10"/>
      <c r="AXC1157" s="10"/>
      <c r="AXD1157" s="10"/>
      <c r="AXE1157" s="10"/>
      <c r="AXF1157" s="10"/>
      <c r="AXG1157" s="10"/>
      <c r="AXH1157" s="10"/>
      <c r="AXI1157" s="10"/>
      <c r="AXJ1157" s="10"/>
      <c r="AXK1157" s="10"/>
      <c r="AXL1157" s="10"/>
      <c r="AXM1157" s="10"/>
      <c r="AXN1157" s="10"/>
      <c r="AXO1157" s="10"/>
      <c r="AXP1157" s="10"/>
      <c r="AXQ1157" s="10"/>
      <c r="AXR1157" s="10"/>
      <c r="AXS1157" s="10"/>
      <c r="AXT1157" s="10"/>
      <c r="AXU1157" s="10"/>
      <c r="AXV1157" s="10"/>
      <c r="AXW1157" s="10"/>
      <c r="AXX1157" s="10"/>
      <c r="AXY1157" s="10"/>
      <c r="AXZ1157" s="10"/>
      <c r="AYA1157" s="10"/>
      <c r="AYB1157" s="10"/>
      <c r="AYC1157" s="10"/>
      <c r="AYD1157" s="10"/>
      <c r="AYE1157" s="10"/>
      <c r="AYF1157" s="10"/>
      <c r="AYG1157" s="10"/>
      <c r="AYH1157" s="10"/>
      <c r="AYI1157" s="10"/>
      <c r="AYJ1157" s="10"/>
      <c r="AYK1157" s="10"/>
      <c r="AYL1157" s="10"/>
      <c r="AYM1157" s="10"/>
      <c r="AYN1157" s="10"/>
      <c r="AYO1157" s="10"/>
      <c r="AYP1157" s="10"/>
      <c r="AYQ1157" s="10"/>
      <c r="AYR1157" s="10"/>
      <c r="AYS1157" s="10"/>
      <c r="AYT1157" s="10"/>
      <c r="AYU1157" s="10"/>
      <c r="AYV1157" s="10"/>
      <c r="AYW1157" s="10"/>
      <c r="AYX1157" s="10"/>
      <c r="AYY1157" s="10"/>
      <c r="AYZ1157" s="10"/>
      <c r="AZA1157" s="10"/>
      <c r="AZB1157" s="10"/>
      <c r="AZC1157" s="10"/>
      <c r="AZD1157" s="10"/>
      <c r="AZE1157" s="10"/>
      <c r="AZF1157" s="10"/>
      <c r="AZG1157" s="10"/>
      <c r="AZH1157" s="10"/>
      <c r="AZI1157" s="10"/>
      <c r="AZJ1157" s="10"/>
      <c r="AZK1157" s="10"/>
      <c r="AZL1157" s="10"/>
      <c r="AZM1157" s="10"/>
      <c r="AZN1157" s="10"/>
      <c r="AZO1157" s="10"/>
      <c r="AZP1157" s="10"/>
      <c r="AZQ1157" s="10"/>
      <c r="AZR1157" s="10"/>
      <c r="AZS1157" s="10"/>
      <c r="AZT1157" s="10"/>
      <c r="AZU1157" s="10"/>
      <c r="AZV1157" s="10"/>
      <c r="AZW1157" s="10"/>
      <c r="AZX1157" s="10"/>
      <c r="AZY1157" s="10"/>
      <c r="AZZ1157" s="10"/>
      <c r="BAA1157" s="10"/>
      <c r="BAB1157" s="10"/>
      <c r="BAC1157" s="10"/>
      <c r="BAD1157" s="10"/>
      <c r="BAE1157" s="10"/>
      <c r="BAF1157" s="10"/>
      <c r="BAG1157" s="10"/>
      <c r="BAH1157" s="10"/>
      <c r="BAI1157" s="10"/>
      <c r="BAJ1157" s="10"/>
      <c r="BAK1157" s="10"/>
      <c r="BAL1157" s="10"/>
      <c r="BAM1157" s="10"/>
      <c r="BAN1157" s="10"/>
      <c r="BAO1157" s="10"/>
      <c r="BAP1157" s="10"/>
      <c r="BAQ1157" s="10"/>
      <c r="BAR1157" s="10"/>
      <c r="BAS1157" s="10"/>
      <c r="BAT1157" s="10"/>
      <c r="BAU1157" s="10"/>
      <c r="BAV1157" s="10"/>
      <c r="BAW1157" s="10"/>
      <c r="BAX1157" s="10"/>
      <c r="BAY1157" s="10"/>
      <c r="BAZ1157" s="10"/>
      <c r="BBA1157" s="10"/>
      <c r="BBB1157" s="10"/>
      <c r="BBC1157" s="10"/>
      <c r="BBD1157" s="10"/>
      <c r="BBE1157" s="10"/>
      <c r="BBF1157" s="10"/>
      <c r="BBG1157" s="10"/>
      <c r="BBH1157" s="10"/>
      <c r="BBI1157" s="10"/>
      <c r="BBJ1157" s="10"/>
      <c r="BBK1157" s="10"/>
      <c r="BBL1157" s="10"/>
      <c r="BBM1157" s="10"/>
      <c r="BBN1157" s="10"/>
      <c r="BBO1157" s="10"/>
      <c r="BBP1157" s="10"/>
      <c r="BBQ1157" s="10"/>
      <c r="BBR1157" s="10"/>
      <c r="BBS1157" s="10"/>
      <c r="BBT1157" s="10"/>
      <c r="BBU1157" s="10"/>
      <c r="BBV1157" s="10"/>
      <c r="BBW1157" s="10"/>
      <c r="BBX1157" s="10"/>
      <c r="BBY1157" s="10"/>
      <c r="BBZ1157" s="10"/>
      <c r="BCA1157" s="10"/>
      <c r="BCB1157" s="10"/>
      <c r="BCC1157" s="10"/>
      <c r="BCD1157" s="10"/>
      <c r="BCE1157" s="10"/>
      <c r="BCF1157" s="10"/>
      <c r="BCG1157" s="10"/>
      <c r="BCH1157" s="10"/>
      <c r="BCI1157" s="10"/>
      <c r="BCJ1157" s="10"/>
      <c r="BCK1157" s="10"/>
      <c r="BCL1157" s="10"/>
      <c r="BCM1157" s="10"/>
      <c r="BCN1157" s="10"/>
      <c r="BCO1157" s="10"/>
      <c r="BCP1157" s="10"/>
      <c r="BCQ1157" s="10"/>
      <c r="BCR1157" s="10"/>
      <c r="BCS1157" s="10"/>
      <c r="BCT1157" s="10"/>
      <c r="BCU1157" s="10"/>
      <c r="BCV1157" s="10"/>
      <c r="BCW1157" s="10"/>
      <c r="BCX1157" s="10"/>
      <c r="BCY1157" s="10"/>
      <c r="BCZ1157" s="10"/>
      <c r="BDA1157" s="10"/>
      <c r="BDB1157" s="10"/>
      <c r="BDC1157" s="10"/>
      <c r="BDD1157" s="10"/>
      <c r="BDE1157" s="10"/>
      <c r="BDF1157" s="10"/>
      <c r="BDG1157" s="10"/>
      <c r="BDH1157" s="10"/>
      <c r="BDI1157" s="10"/>
      <c r="BDJ1157" s="10"/>
      <c r="BDK1157" s="10"/>
      <c r="BDL1157" s="10"/>
      <c r="BDM1157" s="10"/>
      <c r="BDN1157" s="10"/>
      <c r="BDO1157" s="10"/>
      <c r="BDP1157" s="10"/>
      <c r="BDQ1157" s="10"/>
      <c r="BDR1157" s="10"/>
      <c r="BDS1157" s="10"/>
      <c r="BDT1157" s="10"/>
      <c r="BDU1157" s="10"/>
      <c r="BDV1157" s="10"/>
      <c r="BDW1157" s="10"/>
      <c r="BDX1157" s="10"/>
      <c r="BDY1157" s="10"/>
      <c r="BDZ1157" s="10"/>
      <c r="BEA1157" s="10"/>
      <c r="BEB1157" s="10"/>
      <c r="BEC1157" s="10"/>
      <c r="BED1157" s="10"/>
      <c r="BEE1157" s="10"/>
      <c r="BEF1157" s="10"/>
      <c r="BEG1157" s="10"/>
      <c r="BEH1157" s="10"/>
      <c r="BEI1157" s="10"/>
      <c r="BEJ1157" s="10"/>
      <c r="BEK1157" s="10"/>
      <c r="BEL1157" s="10"/>
      <c r="BEM1157" s="10"/>
      <c r="BEN1157" s="10"/>
      <c r="BEO1157" s="10"/>
      <c r="BEP1157" s="10"/>
      <c r="BEQ1157" s="10"/>
      <c r="BER1157" s="10"/>
      <c r="BES1157" s="10"/>
      <c r="BET1157" s="10"/>
      <c r="BEU1157" s="10"/>
      <c r="BEV1157" s="10"/>
      <c r="BEW1157" s="10"/>
      <c r="BEX1157" s="10"/>
      <c r="BEY1157" s="10"/>
      <c r="BEZ1157" s="10"/>
      <c r="BFA1157" s="10"/>
      <c r="BFB1157" s="10"/>
      <c r="BFC1157" s="10"/>
      <c r="BFD1157" s="10"/>
      <c r="BFE1157" s="10"/>
      <c r="BFF1157" s="10"/>
      <c r="BFG1157" s="10"/>
      <c r="BFH1157" s="10"/>
      <c r="BFI1157" s="10"/>
      <c r="BFJ1157" s="10"/>
      <c r="BFK1157" s="10"/>
      <c r="BFL1157" s="10"/>
      <c r="BFM1157" s="10"/>
      <c r="BFN1157" s="10"/>
      <c r="BFO1157" s="10"/>
      <c r="BFP1157" s="10"/>
      <c r="BFQ1157" s="10"/>
      <c r="BFR1157" s="10"/>
      <c r="BFS1157" s="10"/>
      <c r="BFT1157" s="10"/>
      <c r="BFU1157" s="10"/>
      <c r="BFV1157" s="10"/>
      <c r="BFW1157" s="10"/>
      <c r="BFX1157" s="10"/>
      <c r="BFY1157" s="10"/>
      <c r="BFZ1157" s="10"/>
      <c r="BGA1157" s="10"/>
      <c r="BGB1157" s="10"/>
      <c r="BGC1157" s="10"/>
      <c r="BGD1157" s="10"/>
      <c r="BGE1157" s="10"/>
      <c r="BGF1157" s="10"/>
      <c r="BGG1157" s="10"/>
      <c r="BGH1157" s="10"/>
      <c r="BGI1157" s="10"/>
      <c r="BGJ1157" s="10"/>
      <c r="BGK1157" s="10"/>
      <c r="BGL1157" s="10"/>
      <c r="BGM1157" s="10"/>
      <c r="BGN1157" s="10"/>
      <c r="BGO1157" s="10"/>
      <c r="BGP1157" s="10"/>
      <c r="BGQ1157" s="10"/>
      <c r="BGR1157" s="10"/>
      <c r="BGS1157" s="10"/>
      <c r="BGT1157" s="10"/>
      <c r="BGU1157" s="10"/>
      <c r="BGV1157" s="10"/>
      <c r="BGW1157" s="10"/>
      <c r="BGX1157" s="10"/>
      <c r="BGY1157" s="10"/>
      <c r="BGZ1157" s="10"/>
      <c r="BHA1157" s="10"/>
      <c r="BHB1157" s="10"/>
      <c r="BHC1157" s="10"/>
      <c r="BHD1157" s="10"/>
      <c r="BHE1157" s="10"/>
      <c r="BHF1157" s="10"/>
      <c r="BHG1157" s="10"/>
      <c r="BHH1157" s="10"/>
      <c r="BHI1157" s="10"/>
      <c r="BHJ1157" s="10"/>
      <c r="BHK1157" s="10"/>
      <c r="BHL1157" s="10"/>
      <c r="BHM1157" s="10"/>
      <c r="BHN1157" s="10"/>
      <c r="BHO1157" s="10"/>
      <c r="BHP1157" s="10"/>
      <c r="BHQ1157" s="10"/>
      <c r="BHR1157" s="10"/>
      <c r="BHS1157" s="10"/>
      <c r="BHT1157" s="10"/>
      <c r="BHU1157" s="10"/>
      <c r="BHV1157" s="10"/>
      <c r="BHW1157" s="10"/>
      <c r="BHX1157" s="10"/>
      <c r="BHY1157" s="10"/>
      <c r="BHZ1157" s="10"/>
      <c r="BIA1157" s="10"/>
      <c r="BIB1157" s="10"/>
      <c r="BIC1157" s="10"/>
      <c r="BID1157" s="10"/>
      <c r="BIE1157" s="10"/>
      <c r="BIF1157" s="10"/>
      <c r="BIG1157" s="10"/>
      <c r="BIH1157" s="10"/>
      <c r="BII1157" s="10"/>
      <c r="BIJ1157" s="10"/>
      <c r="BIK1157" s="10"/>
      <c r="BIL1157" s="10"/>
      <c r="BIM1157" s="10"/>
      <c r="BIN1157" s="10"/>
      <c r="BIO1157" s="10"/>
      <c r="BIP1157" s="10"/>
      <c r="BIQ1157" s="10"/>
      <c r="BIR1157" s="10"/>
      <c r="BIS1157" s="10"/>
      <c r="BIT1157" s="10"/>
      <c r="BIU1157" s="10"/>
      <c r="BIV1157" s="10"/>
      <c r="BIW1157" s="10"/>
      <c r="BIX1157" s="10"/>
      <c r="BIY1157" s="10"/>
      <c r="BIZ1157" s="10"/>
      <c r="BJA1157" s="10"/>
      <c r="BJB1157" s="10"/>
      <c r="BJC1157" s="10"/>
      <c r="BJD1157" s="10"/>
      <c r="BJE1157" s="10"/>
      <c r="BJF1157" s="10"/>
      <c r="BJG1157" s="10"/>
      <c r="BJH1157" s="10"/>
      <c r="BJI1157" s="10"/>
      <c r="BJJ1157" s="10"/>
      <c r="BJK1157" s="10"/>
      <c r="BJL1157" s="10"/>
      <c r="BJM1157" s="10"/>
      <c r="BJN1157" s="10"/>
      <c r="BJO1157" s="10"/>
      <c r="BJP1157" s="10"/>
      <c r="BJQ1157" s="10"/>
      <c r="BJR1157" s="10"/>
      <c r="BJS1157" s="10"/>
      <c r="BJT1157" s="10"/>
      <c r="BJU1157" s="10"/>
      <c r="BJV1157" s="10"/>
      <c r="BJW1157" s="10"/>
      <c r="BJX1157" s="10"/>
      <c r="BJY1157" s="10"/>
      <c r="BJZ1157" s="10"/>
      <c r="BKA1157" s="10"/>
      <c r="BKB1157" s="10"/>
      <c r="BKC1157" s="10"/>
      <c r="BKD1157" s="10"/>
      <c r="BKE1157" s="10"/>
      <c r="BKF1157" s="10"/>
      <c r="BKG1157" s="10"/>
      <c r="BKH1157" s="10"/>
      <c r="BKI1157" s="10"/>
      <c r="BKJ1157" s="10"/>
      <c r="BKK1157" s="10"/>
      <c r="BKL1157" s="10"/>
      <c r="BKM1157" s="10"/>
      <c r="BKN1157" s="10"/>
      <c r="BKO1157" s="10"/>
      <c r="BKP1157" s="10"/>
      <c r="BKQ1157" s="10"/>
      <c r="BKR1157" s="10"/>
      <c r="BKS1157" s="10"/>
      <c r="BKT1157" s="10"/>
      <c r="BKU1157" s="10"/>
      <c r="BKV1157" s="10"/>
      <c r="BKW1157" s="10"/>
      <c r="BKX1157" s="10"/>
      <c r="BKY1157" s="10"/>
      <c r="BKZ1157" s="10"/>
      <c r="BLA1157" s="10"/>
      <c r="BLB1157" s="10"/>
      <c r="BLC1157" s="10"/>
      <c r="BLD1157" s="10"/>
      <c r="BLE1157" s="10"/>
      <c r="BLF1157" s="10"/>
      <c r="BLG1157" s="10"/>
      <c r="BLH1157" s="10"/>
      <c r="BLI1157" s="10"/>
      <c r="BLJ1157" s="10"/>
      <c r="BLK1157" s="10"/>
      <c r="BLL1157" s="10"/>
      <c r="BLM1157" s="10"/>
      <c r="BLN1157" s="10"/>
      <c r="BLO1157" s="10"/>
      <c r="BLP1157" s="10"/>
      <c r="BLQ1157" s="10"/>
      <c r="BLR1157" s="10"/>
      <c r="BLS1157" s="10"/>
      <c r="BLT1157" s="10"/>
      <c r="BLU1157" s="10"/>
      <c r="BLV1157" s="10"/>
      <c r="BLW1157" s="10"/>
      <c r="BLX1157" s="10"/>
      <c r="BLY1157" s="10"/>
      <c r="BLZ1157" s="10"/>
      <c r="BMA1157" s="10"/>
      <c r="BMB1157" s="10"/>
      <c r="BMC1157" s="10"/>
      <c r="BMD1157" s="10"/>
      <c r="BME1157" s="10"/>
      <c r="BMF1157" s="10"/>
      <c r="BMG1157" s="10"/>
      <c r="BMH1157" s="10"/>
      <c r="BMI1157" s="10"/>
      <c r="BMJ1157" s="10"/>
      <c r="BMK1157" s="10"/>
      <c r="BML1157" s="10"/>
      <c r="BMM1157" s="10"/>
      <c r="BMN1157" s="10"/>
      <c r="BMO1157" s="10"/>
      <c r="BMP1157" s="10"/>
      <c r="BMQ1157" s="10"/>
      <c r="BMR1157" s="10"/>
      <c r="BMS1157" s="10"/>
      <c r="BMT1157" s="10"/>
      <c r="BMU1157" s="10"/>
      <c r="BMV1157" s="10"/>
      <c r="BMW1157" s="10"/>
      <c r="BMX1157" s="10"/>
      <c r="BMY1157" s="10"/>
      <c r="BMZ1157" s="10"/>
      <c r="BNA1157" s="10"/>
      <c r="BNB1157" s="10"/>
      <c r="BNC1157" s="10"/>
      <c r="BND1157" s="10"/>
      <c r="BNE1157" s="10"/>
      <c r="BNF1157" s="10"/>
      <c r="BNG1157" s="10"/>
      <c r="BNH1157" s="10"/>
      <c r="BNI1157" s="10"/>
      <c r="BNJ1157" s="10"/>
      <c r="BNK1157" s="10"/>
      <c r="BNL1157" s="10"/>
      <c r="BNM1157" s="10"/>
      <c r="BNN1157" s="10"/>
      <c r="BNO1157" s="10"/>
      <c r="BNP1157" s="10"/>
      <c r="BNQ1157" s="10"/>
      <c r="BNR1157" s="10"/>
      <c r="BNS1157" s="10"/>
      <c r="BNT1157" s="10"/>
      <c r="BNU1157" s="10"/>
      <c r="BNV1157" s="10"/>
      <c r="BNW1157" s="10"/>
      <c r="BNX1157" s="10"/>
      <c r="BNY1157" s="10"/>
      <c r="BNZ1157" s="10"/>
      <c r="BOA1157" s="10"/>
      <c r="BOB1157" s="10"/>
      <c r="BOC1157" s="10"/>
      <c r="BOD1157" s="10"/>
      <c r="BOE1157" s="10"/>
      <c r="BOF1157" s="10"/>
      <c r="BOG1157" s="10"/>
      <c r="BOH1157" s="10"/>
      <c r="BOI1157" s="10"/>
      <c r="BOJ1157" s="10"/>
      <c r="BOK1157" s="10"/>
      <c r="BOL1157" s="10"/>
      <c r="BOM1157" s="10"/>
      <c r="BON1157" s="10"/>
      <c r="BOO1157" s="10"/>
      <c r="BOP1157" s="10"/>
      <c r="BOQ1157" s="10"/>
      <c r="BOR1157" s="10"/>
      <c r="BOS1157" s="10"/>
      <c r="BOT1157" s="10"/>
      <c r="BOU1157" s="10"/>
      <c r="BOV1157" s="10"/>
      <c r="BOW1157" s="10"/>
      <c r="BOX1157" s="10"/>
      <c r="BOY1157" s="10"/>
      <c r="BOZ1157" s="10"/>
      <c r="BPA1157" s="10"/>
      <c r="BPB1157" s="10"/>
      <c r="BPC1157" s="10"/>
      <c r="BPD1157" s="10"/>
      <c r="BPE1157" s="10"/>
      <c r="BPF1157" s="10"/>
      <c r="BPG1157" s="10"/>
      <c r="BPH1157" s="10"/>
      <c r="BPI1157" s="10"/>
      <c r="BPJ1157" s="10"/>
      <c r="BPK1157" s="10"/>
      <c r="BPL1157" s="10"/>
      <c r="BPM1157" s="10"/>
      <c r="BPN1157" s="10"/>
      <c r="BPO1157" s="10"/>
      <c r="BPP1157" s="10"/>
      <c r="BPQ1157" s="10"/>
      <c r="BPR1157" s="10"/>
      <c r="BPS1157" s="10"/>
      <c r="BPT1157" s="10"/>
      <c r="BPU1157" s="10"/>
      <c r="BPV1157" s="10"/>
      <c r="BPW1157" s="10"/>
      <c r="BPX1157" s="10"/>
      <c r="BPY1157" s="10"/>
      <c r="BPZ1157" s="10"/>
      <c r="BQA1157" s="10"/>
      <c r="BQB1157" s="10"/>
      <c r="BQC1157" s="10"/>
      <c r="BQD1157" s="10"/>
      <c r="BQE1157" s="10"/>
      <c r="BQF1157" s="10"/>
      <c r="BQG1157" s="10"/>
      <c r="BQH1157" s="10"/>
      <c r="BQI1157" s="10"/>
      <c r="BQJ1157" s="10"/>
      <c r="BQK1157" s="10"/>
      <c r="BQL1157" s="10"/>
      <c r="BQM1157" s="10"/>
      <c r="BQN1157" s="10"/>
      <c r="BQO1157" s="10"/>
      <c r="BQP1157" s="10"/>
      <c r="BQQ1157" s="10"/>
      <c r="BQR1157" s="10"/>
      <c r="BQS1157" s="10"/>
      <c r="BQT1157" s="10"/>
      <c r="BQU1157" s="10"/>
      <c r="BQV1157" s="10"/>
      <c r="BQW1157" s="10"/>
      <c r="BQX1157" s="10"/>
      <c r="BQY1157" s="10"/>
      <c r="BQZ1157" s="10"/>
      <c r="BRA1157" s="10"/>
      <c r="BRB1157" s="10"/>
      <c r="BRC1157" s="10"/>
      <c r="BRD1157" s="10"/>
      <c r="BRE1157" s="10"/>
      <c r="BRF1157" s="10"/>
      <c r="BRG1157" s="10"/>
      <c r="BRH1157" s="10"/>
      <c r="BRI1157" s="10"/>
      <c r="BRJ1157" s="10"/>
      <c r="BRK1157" s="10"/>
      <c r="BRL1157" s="10"/>
      <c r="BRM1157" s="10"/>
      <c r="BRN1157" s="10"/>
      <c r="BRO1157" s="10"/>
      <c r="BRP1157" s="10"/>
      <c r="BRQ1157" s="10"/>
      <c r="BRR1157" s="10"/>
      <c r="BRS1157" s="10"/>
      <c r="BRT1157" s="10"/>
      <c r="BRU1157" s="10"/>
      <c r="BRV1157" s="10"/>
      <c r="BRW1157" s="10"/>
      <c r="BRX1157" s="10"/>
      <c r="BRY1157" s="10"/>
      <c r="BRZ1157" s="10"/>
      <c r="BSA1157" s="10"/>
      <c r="BSB1157" s="10"/>
      <c r="BSC1157" s="10"/>
      <c r="BSD1157" s="10"/>
      <c r="BSE1157" s="10"/>
      <c r="BSF1157" s="10"/>
      <c r="BSG1157" s="10"/>
      <c r="BSH1157" s="10"/>
      <c r="BSI1157" s="10"/>
      <c r="BSJ1157" s="10"/>
      <c r="BSK1157" s="10"/>
      <c r="BSL1157" s="10"/>
      <c r="BSM1157" s="10"/>
      <c r="BSN1157" s="10"/>
      <c r="BSO1157" s="10"/>
      <c r="BSP1157" s="10"/>
      <c r="BSQ1157" s="10"/>
      <c r="BSR1157" s="10"/>
      <c r="BSS1157" s="10"/>
      <c r="BST1157" s="10"/>
      <c r="BSU1157" s="10"/>
      <c r="BSV1157" s="10"/>
      <c r="BSW1157" s="10"/>
      <c r="BSX1157" s="10"/>
      <c r="BSY1157" s="10"/>
      <c r="BSZ1157" s="10"/>
      <c r="BTA1157" s="10"/>
      <c r="BTB1157" s="10"/>
      <c r="BTC1157" s="10"/>
      <c r="BTD1157" s="10"/>
      <c r="BTE1157" s="10"/>
      <c r="BTF1157" s="10"/>
      <c r="BTG1157" s="10"/>
      <c r="BTH1157" s="10"/>
      <c r="BTI1157" s="10"/>
      <c r="BTJ1157" s="10"/>
      <c r="BTK1157" s="10"/>
      <c r="BTL1157" s="10"/>
      <c r="BTM1157" s="10"/>
      <c r="BTN1157" s="10"/>
      <c r="BTO1157" s="10"/>
      <c r="BTP1157" s="10"/>
      <c r="BTQ1157" s="10"/>
      <c r="BTR1157" s="10"/>
      <c r="BTS1157" s="10"/>
      <c r="BTT1157" s="10"/>
      <c r="BTU1157" s="10"/>
      <c r="BTV1157" s="10"/>
      <c r="BTW1157" s="10"/>
      <c r="BTX1157" s="10"/>
      <c r="BTY1157" s="10"/>
      <c r="BTZ1157" s="10"/>
      <c r="BUA1157" s="10"/>
      <c r="BUB1157" s="10"/>
      <c r="BUC1157" s="10"/>
      <c r="BUD1157" s="10"/>
      <c r="BUE1157" s="10"/>
      <c r="BUF1157" s="10"/>
      <c r="BUG1157" s="10"/>
      <c r="BUH1157" s="10"/>
      <c r="BUI1157" s="10"/>
      <c r="BUJ1157" s="10"/>
      <c r="BUK1157" s="10"/>
      <c r="BUL1157" s="10"/>
      <c r="BUM1157" s="10"/>
      <c r="BUN1157" s="10"/>
      <c r="BUO1157" s="10"/>
      <c r="BUP1157" s="10"/>
      <c r="BUQ1157" s="10"/>
      <c r="BUR1157" s="10"/>
      <c r="BUS1157" s="10"/>
      <c r="BUT1157" s="10"/>
      <c r="BUU1157" s="10"/>
      <c r="BUV1157" s="10"/>
      <c r="BUW1157" s="10"/>
      <c r="BUX1157" s="10"/>
      <c r="BUY1157" s="10"/>
      <c r="BUZ1157" s="10"/>
      <c r="BVA1157" s="10"/>
      <c r="BVB1157" s="10"/>
      <c r="BVC1157" s="10"/>
      <c r="BVD1157" s="10"/>
      <c r="BVE1157" s="10"/>
      <c r="BVF1157" s="10"/>
      <c r="BVG1157" s="10"/>
      <c r="BVH1157" s="10"/>
      <c r="BVI1157" s="10"/>
      <c r="BVJ1157" s="10"/>
      <c r="BVK1157" s="10"/>
      <c r="BVL1157" s="10"/>
      <c r="BVM1157" s="10"/>
      <c r="BVN1157" s="10"/>
      <c r="BVO1157" s="10"/>
      <c r="BVP1157" s="10"/>
      <c r="BVQ1157" s="10"/>
      <c r="BVR1157" s="10"/>
      <c r="BVS1157" s="10"/>
      <c r="BVT1157" s="10"/>
      <c r="BVU1157" s="10"/>
      <c r="BVV1157" s="10"/>
      <c r="BVW1157" s="10"/>
      <c r="BVX1157" s="10"/>
      <c r="BVY1157" s="10"/>
      <c r="BVZ1157" s="10"/>
      <c r="BWA1157" s="10"/>
      <c r="BWB1157" s="10"/>
      <c r="BWC1157" s="10"/>
      <c r="BWD1157" s="10"/>
      <c r="BWE1157" s="10"/>
      <c r="BWF1157" s="10"/>
      <c r="BWG1157" s="10"/>
      <c r="BWH1157" s="10"/>
      <c r="BWI1157" s="10"/>
      <c r="BWJ1157" s="10"/>
      <c r="BWK1157" s="10"/>
      <c r="BWL1157" s="10"/>
      <c r="BWM1157" s="10"/>
      <c r="BWN1157" s="10"/>
      <c r="BWO1157" s="10"/>
      <c r="BWP1157" s="10"/>
      <c r="BWQ1157" s="10"/>
      <c r="BWR1157" s="10"/>
      <c r="BWS1157" s="10"/>
      <c r="BWT1157" s="10"/>
      <c r="BWU1157" s="10"/>
      <c r="BWV1157" s="10"/>
      <c r="BWW1157" s="10"/>
      <c r="BWX1157" s="10"/>
      <c r="BWY1157" s="10"/>
      <c r="BWZ1157" s="10"/>
      <c r="BXA1157" s="10"/>
      <c r="BXB1157" s="10"/>
      <c r="BXC1157" s="10"/>
      <c r="BXD1157" s="10"/>
      <c r="BXE1157" s="10"/>
      <c r="BXF1157" s="10"/>
      <c r="BXG1157" s="10"/>
      <c r="BXH1157" s="10"/>
      <c r="BXI1157" s="10"/>
      <c r="BXJ1157" s="10"/>
      <c r="BXK1157" s="10"/>
      <c r="BXL1157" s="10"/>
      <c r="BXM1157" s="10"/>
      <c r="BXN1157" s="10"/>
      <c r="BXO1157" s="10"/>
      <c r="BXP1157" s="10"/>
      <c r="BXQ1157" s="10"/>
      <c r="BXR1157" s="10"/>
      <c r="BXS1157" s="10"/>
      <c r="BXT1157" s="10"/>
      <c r="BXU1157" s="10"/>
      <c r="BXV1157" s="10"/>
      <c r="BXW1157" s="10"/>
      <c r="BXX1157" s="10"/>
      <c r="BXY1157" s="10"/>
      <c r="BXZ1157" s="10"/>
      <c r="BYA1157" s="10"/>
      <c r="BYB1157" s="10"/>
      <c r="BYC1157" s="10"/>
      <c r="BYD1157" s="10"/>
      <c r="BYE1157" s="10"/>
      <c r="BYF1157" s="10"/>
      <c r="BYG1157" s="10"/>
      <c r="BYH1157" s="10"/>
      <c r="BYI1157" s="10"/>
      <c r="BYJ1157" s="10"/>
      <c r="BYK1157" s="10"/>
      <c r="BYL1157" s="10"/>
      <c r="BYM1157" s="10"/>
      <c r="BYN1157" s="10"/>
      <c r="BYO1157" s="10"/>
      <c r="BYP1157" s="10"/>
      <c r="BYQ1157" s="10"/>
      <c r="BYR1157" s="10"/>
      <c r="BYS1157" s="10"/>
      <c r="BYT1157" s="10"/>
      <c r="BYU1157" s="10"/>
      <c r="BYV1157" s="10"/>
      <c r="BYW1157" s="10"/>
      <c r="BYX1157" s="10"/>
      <c r="BYY1157" s="10"/>
      <c r="BYZ1157" s="10"/>
      <c r="BZA1157" s="10"/>
      <c r="BZB1157" s="10"/>
      <c r="BZC1157" s="10"/>
      <c r="BZD1157" s="10"/>
      <c r="BZE1157" s="10"/>
      <c r="BZF1157" s="10"/>
      <c r="BZG1157" s="10"/>
      <c r="BZH1157" s="10"/>
      <c r="BZI1157" s="10"/>
      <c r="BZJ1157" s="10"/>
      <c r="BZK1157" s="10"/>
      <c r="BZL1157" s="10"/>
      <c r="BZM1157" s="10"/>
      <c r="BZN1157" s="10"/>
      <c r="BZO1157" s="10"/>
      <c r="BZP1157" s="10"/>
      <c r="BZQ1157" s="10"/>
      <c r="BZR1157" s="10"/>
      <c r="BZS1157" s="10"/>
      <c r="BZT1157" s="10"/>
      <c r="BZU1157" s="10"/>
      <c r="BZV1157" s="10"/>
      <c r="BZW1157" s="10"/>
      <c r="BZX1157" s="10"/>
      <c r="BZY1157" s="10"/>
      <c r="BZZ1157" s="10"/>
      <c r="CAA1157" s="10"/>
      <c r="CAB1157" s="10"/>
      <c r="CAC1157" s="10"/>
      <c r="CAD1157" s="10"/>
      <c r="CAE1157" s="10"/>
      <c r="CAF1157" s="10"/>
      <c r="CAG1157" s="10"/>
      <c r="CAH1157" s="10"/>
      <c r="CAI1157" s="10"/>
      <c r="CAJ1157" s="10"/>
      <c r="CAK1157" s="10"/>
      <c r="CAL1157" s="10"/>
      <c r="CAM1157" s="10"/>
      <c r="CAN1157" s="10"/>
      <c r="CAO1157" s="10"/>
      <c r="CAP1157" s="10"/>
      <c r="CAQ1157" s="10"/>
      <c r="CAR1157" s="10"/>
      <c r="CAS1157" s="10"/>
      <c r="CAT1157" s="10"/>
      <c r="CAU1157" s="10"/>
      <c r="CAV1157" s="10"/>
      <c r="CAW1157" s="10"/>
      <c r="CAX1157" s="10"/>
      <c r="CAY1157" s="10"/>
      <c r="CAZ1157" s="10"/>
      <c r="CBA1157" s="10"/>
      <c r="CBB1157" s="10"/>
      <c r="CBC1157" s="10"/>
      <c r="CBD1157" s="10"/>
      <c r="CBE1157" s="10"/>
      <c r="CBF1157" s="10"/>
      <c r="CBG1157" s="10"/>
      <c r="CBH1157" s="10"/>
      <c r="CBI1157" s="10"/>
      <c r="CBJ1157" s="10"/>
      <c r="CBK1157" s="10"/>
      <c r="CBL1157" s="10"/>
      <c r="CBM1157" s="10"/>
      <c r="CBN1157" s="10"/>
      <c r="CBO1157" s="10"/>
      <c r="CBP1157" s="10"/>
      <c r="CBQ1157" s="10"/>
      <c r="CBR1157" s="10"/>
      <c r="CBS1157" s="10"/>
      <c r="CBT1157" s="10"/>
      <c r="CBU1157" s="10"/>
      <c r="CBV1157" s="10"/>
      <c r="CBW1157" s="10"/>
      <c r="CBX1157" s="10"/>
      <c r="CBY1157" s="10"/>
      <c r="CBZ1157" s="10"/>
      <c r="CCA1157" s="10"/>
      <c r="CCB1157" s="10"/>
      <c r="CCC1157" s="10"/>
      <c r="CCD1157" s="10"/>
      <c r="CCE1157" s="10"/>
      <c r="CCF1157" s="10"/>
      <c r="CCG1157" s="10"/>
      <c r="CCH1157" s="10"/>
      <c r="CCI1157" s="10"/>
      <c r="CCJ1157" s="10"/>
      <c r="CCK1157" s="10"/>
      <c r="CCL1157" s="10"/>
      <c r="CCM1157" s="10"/>
      <c r="CCN1157" s="10"/>
      <c r="CCO1157" s="10"/>
      <c r="CCP1157" s="10"/>
      <c r="CCQ1157" s="10"/>
      <c r="CCR1157" s="10"/>
      <c r="CCS1157" s="10"/>
      <c r="CCT1157" s="10"/>
      <c r="CCU1157" s="10"/>
      <c r="CCV1157" s="10"/>
      <c r="CCW1157" s="10"/>
      <c r="CCX1157" s="10"/>
      <c r="CCY1157" s="10"/>
      <c r="CCZ1157" s="10"/>
      <c r="CDA1157" s="10"/>
      <c r="CDB1157" s="10"/>
      <c r="CDC1157" s="10"/>
      <c r="CDD1157" s="10"/>
      <c r="CDE1157" s="10"/>
      <c r="CDF1157" s="10"/>
      <c r="CDG1157" s="10"/>
      <c r="CDH1157" s="10"/>
      <c r="CDI1157" s="10"/>
      <c r="CDJ1157" s="10"/>
      <c r="CDK1157" s="10"/>
      <c r="CDL1157" s="10"/>
      <c r="CDM1157" s="10"/>
      <c r="CDN1157" s="10"/>
      <c r="CDO1157" s="10"/>
      <c r="CDP1157" s="10"/>
      <c r="CDQ1157" s="10"/>
      <c r="CDR1157" s="10"/>
      <c r="CDS1157" s="10"/>
      <c r="CDT1157" s="10"/>
      <c r="CDU1157" s="10"/>
      <c r="CDV1157" s="10"/>
      <c r="CDW1157" s="10"/>
      <c r="CDX1157" s="10"/>
      <c r="CDY1157" s="10"/>
      <c r="CDZ1157" s="10"/>
      <c r="CEA1157" s="10"/>
      <c r="CEB1157" s="10"/>
      <c r="CEC1157" s="10"/>
      <c r="CED1157" s="10"/>
      <c r="CEE1157" s="10"/>
      <c r="CEF1157" s="10"/>
      <c r="CEG1157" s="10"/>
      <c r="CEH1157" s="10"/>
      <c r="CEI1157" s="10"/>
      <c r="CEJ1157" s="10"/>
      <c r="CEK1157" s="10"/>
      <c r="CEL1157" s="10"/>
      <c r="CEM1157" s="10"/>
      <c r="CEN1157" s="10"/>
      <c r="CEO1157" s="10"/>
      <c r="CEP1157" s="10"/>
      <c r="CEQ1157" s="10"/>
      <c r="CER1157" s="10"/>
      <c r="CES1157" s="10"/>
      <c r="CET1157" s="10"/>
      <c r="CEU1157" s="10"/>
      <c r="CEV1157" s="10"/>
      <c r="CEW1157" s="10"/>
      <c r="CEX1157" s="10"/>
      <c r="CEY1157" s="10"/>
      <c r="CEZ1157" s="10"/>
      <c r="CFA1157" s="10"/>
      <c r="CFB1157" s="10"/>
      <c r="CFC1157" s="10"/>
      <c r="CFD1157" s="10"/>
      <c r="CFE1157" s="10"/>
      <c r="CFF1157" s="10"/>
      <c r="CFG1157" s="10"/>
      <c r="CFH1157" s="10"/>
      <c r="CFI1157" s="10"/>
      <c r="CFJ1157" s="10"/>
      <c r="CFK1157" s="10"/>
      <c r="CFL1157" s="10"/>
      <c r="CFM1157" s="10"/>
      <c r="CFN1157" s="10"/>
      <c r="CFO1157" s="10"/>
      <c r="CFP1157" s="10"/>
      <c r="CFQ1157" s="10"/>
      <c r="CFR1157" s="10"/>
      <c r="CFS1157" s="10"/>
      <c r="CFT1157" s="10"/>
      <c r="CFU1157" s="10"/>
      <c r="CFV1157" s="10"/>
      <c r="CFW1157" s="10"/>
      <c r="CFX1157" s="10"/>
      <c r="CFY1157" s="10"/>
      <c r="CFZ1157" s="10"/>
      <c r="CGA1157" s="10"/>
      <c r="CGB1157" s="10"/>
      <c r="CGC1157" s="10"/>
      <c r="CGD1157" s="10"/>
      <c r="CGE1157" s="10"/>
      <c r="CGF1157" s="10"/>
      <c r="CGG1157" s="10"/>
      <c r="CGH1157" s="10"/>
      <c r="CGI1157" s="10"/>
      <c r="CGJ1157" s="10"/>
      <c r="CGK1157" s="10"/>
      <c r="CGL1157" s="10"/>
      <c r="CGM1157" s="10"/>
      <c r="CGN1157" s="10"/>
      <c r="CGO1157" s="10"/>
      <c r="CGP1157" s="10"/>
      <c r="CGQ1157" s="10"/>
      <c r="CGR1157" s="10"/>
      <c r="CGS1157" s="10"/>
      <c r="CGT1157" s="10"/>
      <c r="CGU1157" s="10"/>
      <c r="CGV1157" s="10"/>
      <c r="CGW1157" s="10"/>
      <c r="CGX1157" s="10"/>
      <c r="CGY1157" s="10"/>
      <c r="CGZ1157" s="10"/>
      <c r="CHA1157" s="10"/>
      <c r="CHB1157" s="10"/>
      <c r="CHC1157" s="10"/>
      <c r="CHD1157" s="10"/>
      <c r="CHE1157" s="10"/>
      <c r="CHF1157" s="10"/>
      <c r="CHG1157" s="10"/>
      <c r="CHH1157" s="10"/>
      <c r="CHI1157" s="10"/>
      <c r="CHJ1157" s="10"/>
      <c r="CHK1157" s="10"/>
      <c r="CHL1157" s="10"/>
      <c r="CHM1157" s="10"/>
      <c r="CHN1157" s="10"/>
      <c r="CHO1157" s="10"/>
      <c r="CHP1157" s="10"/>
      <c r="CHQ1157" s="10"/>
      <c r="CHR1157" s="10"/>
      <c r="CHS1157" s="10"/>
      <c r="CHT1157" s="10"/>
      <c r="CHU1157" s="10"/>
      <c r="CHV1157" s="10"/>
      <c r="CHW1157" s="10"/>
      <c r="CHX1157" s="10"/>
      <c r="CHY1157" s="10"/>
      <c r="CHZ1157" s="10"/>
      <c r="CIA1157" s="10"/>
      <c r="CIB1157" s="10"/>
      <c r="CIC1157" s="10"/>
      <c r="CID1157" s="10"/>
      <c r="CIE1157" s="10"/>
      <c r="CIF1157" s="10"/>
      <c r="CIG1157" s="10"/>
      <c r="CIH1157" s="10"/>
      <c r="CII1157" s="10"/>
      <c r="CIJ1157" s="10"/>
      <c r="CIK1157" s="10"/>
      <c r="CIL1157" s="10"/>
      <c r="CIM1157" s="10"/>
      <c r="CIN1157" s="10"/>
      <c r="CIO1157" s="10"/>
      <c r="CIP1157" s="10"/>
      <c r="CIQ1157" s="10"/>
      <c r="CIR1157" s="10"/>
      <c r="CIS1157" s="10"/>
      <c r="CIT1157" s="10"/>
      <c r="CIU1157" s="10"/>
      <c r="CIV1157" s="10"/>
      <c r="CIW1157" s="10"/>
      <c r="CIX1157" s="10"/>
      <c r="CIY1157" s="10"/>
      <c r="CIZ1157" s="10"/>
      <c r="CJA1157" s="10"/>
      <c r="CJB1157" s="10"/>
      <c r="CJC1157" s="10"/>
      <c r="CJD1157" s="10"/>
      <c r="CJE1157" s="10"/>
      <c r="CJF1157" s="10"/>
      <c r="CJG1157" s="10"/>
      <c r="CJH1157" s="10"/>
      <c r="CJI1157" s="10"/>
      <c r="CJJ1157" s="10"/>
      <c r="CJK1157" s="10"/>
      <c r="CJL1157" s="10"/>
      <c r="CJM1157" s="10"/>
      <c r="CJN1157" s="10"/>
      <c r="CJO1157" s="10"/>
      <c r="CJP1157" s="10"/>
      <c r="CJQ1157" s="10"/>
      <c r="CJR1157" s="10"/>
      <c r="CJS1157" s="10"/>
      <c r="CJT1157" s="10"/>
      <c r="CJU1157" s="10"/>
      <c r="CJV1157" s="10"/>
      <c r="CJW1157" s="10"/>
      <c r="CJX1157" s="10"/>
      <c r="CJY1157" s="10"/>
      <c r="CJZ1157" s="10"/>
      <c r="CKA1157" s="10"/>
      <c r="CKB1157" s="10"/>
      <c r="CKC1157" s="10"/>
      <c r="CKD1157" s="10"/>
      <c r="CKE1157" s="10"/>
      <c r="CKF1157" s="10"/>
      <c r="CKG1157" s="10"/>
      <c r="CKH1157" s="10"/>
      <c r="CKI1157" s="10"/>
      <c r="CKJ1157" s="10"/>
      <c r="CKK1157" s="10"/>
      <c r="CKL1157" s="10"/>
      <c r="CKM1157" s="10"/>
      <c r="CKN1157" s="10"/>
      <c r="CKO1157" s="10"/>
      <c r="CKP1157" s="10"/>
      <c r="CKQ1157" s="10"/>
      <c r="CKR1157" s="10"/>
      <c r="CKS1157" s="10"/>
      <c r="CKT1157" s="10"/>
      <c r="CKU1157" s="10"/>
      <c r="CKV1157" s="10"/>
      <c r="CKW1157" s="10"/>
      <c r="CKX1157" s="10"/>
      <c r="CKY1157" s="10"/>
      <c r="CKZ1157" s="10"/>
      <c r="CLA1157" s="10"/>
      <c r="CLB1157" s="10"/>
      <c r="CLC1157" s="10"/>
      <c r="CLD1157" s="10"/>
      <c r="CLE1157" s="10"/>
      <c r="CLF1157" s="10"/>
      <c r="CLG1157" s="10"/>
      <c r="CLH1157" s="10"/>
      <c r="CLI1157" s="10"/>
      <c r="CLJ1157" s="10"/>
      <c r="CLK1157" s="10"/>
      <c r="CLL1157" s="10"/>
      <c r="CLM1157" s="10"/>
      <c r="CLN1157" s="10"/>
      <c r="CLO1157" s="10"/>
      <c r="CLP1157" s="10"/>
      <c r="CLQ1157" s="10"/>
      <c r="CLR1157" s="10"/>
      <c r="CLS1157" s="10"/>
      <c r="CLT1157" s="10"/>
      <c r="CLU1157" s="10"/>
      <c r="CLV1157" s="10"/>
      <c r="CLW1157" s="10"/>
      <c r="CLX1157" s="10"/>
      <c r="CLY1157" s="10"/>
      <c r="CLZ1157" s="10"/>
      <c r="CMA1157" s="10"/>
      <c r="CMB1157" s="10"/>
      <c r="CMC1157" s="10"/>
      <c r="CMD1157" s="10"/>
      <c r="CME1157" s="10"/>
      <c r="CMF1157" s="10"/>
      <c r="CMG1157" s="10"/>
      <c r="CMH1157" s="10"/>
      <c r="CMI1157" s="10"/>
      <c r="CMJ1157" s="10"/>
      <c r="CMK1157" s="10"/>
      <c r="CML1157" s="10"/>
      <c r="CMM1157" s="10"/>
      <c r="CMN1157" s="10"/>
      <c r="CMO1157" s="10"/>
      <c r="CMP1157" s="10"/>
      <c r="CMQ1157" s="10"/>
      <c r="CMR1157" s="10"/>
      <c r="CMS1157" s="10"/>
      <c r="CMT1157" s="10"/>
      <c r="CMU1157" s="10"/>
      <c r="CMV1157" s="10"/>
      <c r="CMW1157" s="10"/>
      <c r="CMX1157" s="10"/>
      <c r="CMY1157" s="10"/>
      <c r="CMZ1157" s="10"/>
      <c r="CNA1157" s="10"/>
      <c r="CNB1157" s="10"/>
      <c r="CNC1157" s="10"/>
      <c r="CND1157" s="10"/>
      <c r="CNE1157" s="10"/>
      <c r="CNF1157" s="10"/>
      <c r="CNG1157" s="10"/>
      <c r="CNH1157" s="10"/>
      <c r="CNI1157" s="10"/>
      <c r="CNJ1157" s="10"/>
      <c r="CNK1157" s="10"/>
      <c r="CNL1157" s="10"/>
      <c r="CNM1157" s="10"/>
      <c r="CNN1157" s="10"/>
      <c r="CNO1157" s="10"/>
      <c r="CNP1157" s="10"/>
      <c r="CNQ1157" s="10"/>
      <c r="CNR1157" s="10"/>
      <c r="CNS1157" s="10"/>
      <c r="CNT1157" s="10"/>
      <c r="CNU1157" s="10"/>
      <c r="CNV1157" s="10"/>
      <c r="CNW1157" s="10"/>
      <c r="CNX1157" s="10"/>
      <c r="CNY1157" s="10"/>
      <c r="CNZ1157" s="10"/>
      <c r="COA1157" s="10"/>
      <c r="COB1157" s="10"/>
      <c r="COC1157" s="10"/>
      <c r="COD1157" s="10"/>
      <c r="COE1157" s="10"/>
      <c r="COF1157" s="10"/>
      <c r="COG1157" s="10"/>
      <c r="COH1157" s="10"/>
      <c r="COI1157" s="10"/>
      <c r="COJ1157" s="10"/>
      <c r="COK1157" s="10"/>
      <c r="COL1157" s="10"/>
      <c r="COM1157" s="10"/>
      <c r="CON1157" s="10"/>
      <c r="COO1157" s="10"/>
      <c r="COP1157" s="10"/>
      <c r="COQ1157" s="10"/>
      <c r="COR1157" s="10"/>
      <c r="COS1157" s="10"/>
      <c r="COT1157" s="10"/>
      <c r="COU1157" s="10"/>
      <c r="COV1157" s="10"/>
      <c r="COW1157" s="10"/>
      <c r="COX1157" s="10"/>
      <c r="COY1157" s="10"/>
      <c r="COZ1157" s="10"/>
      <c r="CPA1157" s="10"/>
      <c r="CPB1157" s="10"/>
      <c r="CPC1157" s="10"/>
      <c r="CPD1157" s="10"/>
      <c r="CPE1157" s="10"/>
      <c r="CPF1157" s="10"/>
      <c r="CPG1157" s="10"/>
      <c r="CPH1157" s="10"/>
      <c r="CPI1157" s="10"/>
      <c r="CPJ1157" s="10"/>
      <c r="CPK1157" s="10"/>
      <c r="CPL1157" s="10"/>
      <c r="CPM1157" s="10"/>
      <c r="CPN1157" s="10"/>
      <c r="CPO1157" s="10"/>
      <c r="CPP1157" s="10"/>
      <c r="CPQ1157" s="10"/>
      <c r="CPR1157" s="10"/>
      <c r="CPS1157" s="10"/>
      <c r="CPT1157" s="10"/>
      <c r="CPU1157" s="10"/>
      <c r="CPV1157" s="10"/>
      <c r="CPW1157" s="10"/>
      <c r="CPX1157" s="10"/>
      <c r="CPY1157" s="10"/>
      <c r="CPZ1157" s="10"/>
      <c r="CQA1157" s="10"/>
      <c r="CQB1157" s="10"/>
      <c r="CQC1157" s="10"/>
      <c r="CQD1157" s="10"/>
      <c r="CQE1157" s="10"/>
      <c r="CQF1157" s="10"/>
      <c r="CQG1157" s="10"/>
      <c r="CQH1157" s="10"/>
      <c r="CQI1157" s="10"/>
      <c r="CQJ1157" s="10"/>
      <c r="CQK1157" s="10"/>
      <c r="CQL1157" s="10"/>
      <c r="CQM1157" s="10"/>
      <c r="CQN1157" s="10"/>
      <c r="CQO1157" s="10"/>
      <c r="CQP1157" s="10"/>
      <c r="CQQ1157" s="10"/>
      <c r="CQR1157" s="10"/>
      <c r="CQS1157" s="10"/>
      <c r="CQT1157" s="10"/>
      <c r="CQU1157" s="10"/>
      <c r="CQV1157" s="10"/>
      <c r="CQW1157" s="10"/>
      <c r="CQX1157" s="10"/>
      <c r="CQY1157" s="10"/>
      <c r="CQZ1157" s="10"/>
      <c r="CRA1157" s="10"/>
      <c r="CRB1157" s="10"/>
      <c r="CRC1157" s="10"/>
      <c r="CRD1157" s="10"/>
      <c r="CRE1157" s="10"/>
      <c r="CRF1157" s="10"/>
      <c r="CRG1157" s="10"/>
      <c r="CRH1157" s="10"/>
      <c r="CRI1157" s="10"/>
      <c r="CRJ1157" s="10"/>
      <c r="CRK1157" s="10"/>
      <c r="CRL1157" s="10"/>
      <c r="CRM1157" s="10"/>
      <c r="CRN1157" s="10"/>
      <c r="CRO1157" s="10"/>
      <c r="CRP1157" s="10"/>
      <c r="CRQ1157" s="10"/>
      <c r="CRR1157" s="10"/>
      <c r="CRS1157" s="10"/>
      <c r="CRT1157" s="10"/>
      <c r="CRU1157" s="10"/>
      <c r="CRV1157" s="10"/>
      <c r="CRW1157" s="10"/>
      <c r="CRX1157" s="10"/>
      <c r="CRY1157" s="10"/>
      <c r="CRZ1157" s="10"/>
      <c r="CSA1157" s="10"/>
      <c r="CSB1157" s="10"/>
      <c r="CSC1157" s="10"/>
      <c r="CSD1157" s="10"/>
      <c r="CSE1157" s="10"/>
      <c r="CSF1157" s="10"/>
      <c r="CSG1157" s="10"/>
      <c r="CSH1157" s="10"/>
      <c r="CSI1157" s="10"/>
      <c r="CSJ1157" s="10"/>
      <c r="CSK1157" s="10"/>
      <c r="CSL1157" s="10"/>
      <c r="CSM1157" s="10"/>
      <c r="CSN1157" s="10"/>
      <c r="CSO1157" s="10"/>
      <c r="CSP1157" s="10"/>
      <c r="CSQ1157" s="10"/>
      <c r="CSR1157" s="10"/>
      <c r="CSS1157" s="10"/>
      <c r="CST1157" s="10"/>
      <c r="CSU1157" s="10"/>
      <c r="CSV1157" s="10"/>
      <c r="CSW1157" s="10"/>
      <c r="CSX1157" s="10"/>
      <c r="CSY1157" s="10"/>
      <c r="CSZ1157" s="10"/>
      <c r="CTA1157" s="10"/>
      <c r="CTB1157" s="10"/>
      <c r="CTC1157" s="10"/>
      <c r="CTD1157" s="10"/>
      <c r="CTE1157" s="10"/>
      <c r="CTF1157" s="10"/>
      <c r="CTG1157" s="10"/>
      <c r="CTH1157" s="10"/>
      <c r="CTI1157" s="10"/>
      <c r="CTJ1157" s="10"/>
      <c r="CTK1157" s="10"/>
      <c r="CTL1157" s="10"/>
      <c r="CTM1157" s="10"/>
      <c r="CTN1157" s="10"/>
      <c r="CTO1157" s="10"/>
      <c r="CTP1157" s="10"/>
      <c r="CTQ1157" s="10"/>
      <c r="CTR1157" s="10"/>
      <c r="CTS1157" s="10"/>
      <c r="CTT1157" s="10"/>
      <c r="CTU1157" s="10"/>
      <c r="CTV1157" s="10"/>
      <c r="CTW1157" s="10"/>
      <c r="CTX1157" s="10"/>
      <c r="CTY1157" s="10"/>
      <c r="CTZ1157" s="10"/>
      <c r="CUA1157" s="10"/>
      <c r="CUB1157" s="10"/>
      <c r="CUC1157" s="10"/>
      <c r="CUD1157" s="10"/>
      <c r="CUE1157" s="10"/>
      <c r="CUF1157" s="10"/>
      <c r="CUG1157" s="10"/>
      <c r="CUH1157" s="10"/>
      <c r="CUI1157" s="10"/>
      <c r="CUJ1157" s="10"/>
      <c r="CUK1157" s="10"/>
      <c r="CUL1157" s="10"/>
      <c r="CUM1157" s="10"/>
      <c r="CUN1157" s="10"/>
      <c r="CUO1157" s="10"/>
      <c r="CUP1157" s="10"/>
      <c r="CUQ1157" s="10"/>
      <c r="CUR1157" s="10"/>
      <c r="CUS1157" s="10"/>
      <c r="CUT1157" s="10"/>
      <c r="CUU1157" s="10"/>
      <c r="CUV1157" s="10"/>
      <c r="CUW1157" s="10"/>
      <c r="CUX1157" s="10"/>
      <c r="CUY1157" s="10"/>
      <c r="CUZ1157" s="10"/>
      <c r="CVA1157" s="10"/>
      <c r="CVB1157" s="10"/>
      <c r="CVC1157" s="10"/>
      <c r="CVD1157" s="10"/>
      <c r="CVE1157" s="10"/>
      <c r="CVF1157" s="10"/>
      <c r="CVG1157" s="10"/>
      <c r="CVH1157" s="10"/>
      <c r="CVI1157" s="10"/>
      <c r="CVJ1157" s="10"/>
      <c r="CVK1157" s="10"/>
      <c r="CVL1157" s="10"/>
      <c r="CVM1157" s="10"/>
      <c r="CVN1157" s="10"/>
      <c r="CVO1157" s="10"/>
      <c r="CVP1157" s="10"/>
      <c r="CVQ1157" s="10"/>
      <c r="CVR1157" s="10"/>
      <c r="CVS1157" s="10"/>
      <c r="CVT1157" s="10"/>
      <c r="CVU1157" s="10"/>
      <c r="CVV1157" s="10"/>
      <c r="CVW1157" s="10"/>
      <c r="CVX1157" s="10"/>
      <c r="CVY1157" s="10"/>
      <c r="CVZ1157" s="10"/>
      <c r="CWA1157" s="10"/>
      <c r="CWB1157" s="10"/>
      <c r="CWC1157" s="10"/>
      <c r="CWD1157" s="10"/>
      <c r="CWE1157" s="10"/>
      <c r="CWF1157" s="10"/>
      <c r="CWG1157" s="10"/>
      <c r="CWH1157" s="10"/>
      <c r="CWI1157" s="10"/>
      <c r="CWJ1157" s="10"/>
      <c r="CWK1157" s="10"/>
      <c r="CWL1157" s="10"/>
      <c r="CWM1157" s="10"/>
      <c r="CWN1157" s="10"/>
      <c r="CWO1157" s="10"/>
      <c r="CWP1157" s="10"/>
      <c r="CWQ1157" s="10"/>
      <c r="CWR1157" s="10"/>
      <c r="CWS1157" s="10"/>
      <c r="CWT1157" s="10"/>
      <c r="CWU1157" s="10"/>
      <c r="CWV1157" s="10"/>
      <c r="CWW1157" s="10"/>
      <c r="CWX1157" s="10"/>
      <c r="CWY1157" s="10"/>
      <c r="CWZ1157" s="10"/>
      <c r="CXA1157" s="10"/>
      <c r="CXB1157" s="10"/>
      <c r="CXC1157" s="10"/>
      <c r="CXD1157" s="10"/>
      <c r="CXE1157" s="10"/>
      <c r="CXF1157" s="10"/>
      <c r="CXG1157" s="10"/>
      <c r="CXH1157" s="10"/>
      <c r="CXI1157" s="10"/>
      <c r="CXJ1157" s="10"/>
      <c r="CXK1157" s="10"/>
      <c r="CXL1157" s="10"/>
      <c r="CXM1157" s="10"/>
      <c r="CXN1157" s="10"/>
      <c r="CXO1157" s="10"/>
      <c r="CXP1157" s="10"/>
      <c r="CXQ1157" s="10"/>
      <c r="CXR1157" s="10"/>
      <c r="CXS1157" s="10"/>
      <c r="CXT1157" s="10"/>
      <c r="CXU1157" s="10"/>
      <c r="CXV1157" s="10"/>
      <c r="CXW1157" s="10"/>
      <c r="CXX1157" s="10"/>
      <c r="CXY1157" s="10"/>
      <c r="CXZ1157" s="10"/>
      <c r="CYA1157" s="10"/>
      <c r="CYB1157" s="10"/>
      <c r="CYC1157" s="10"/>
      <c r="CYD1157" s="10"/>
      <c r="CYE1157" s="10"/>
      <c r="CYF1157" s="10"/>
      <c r="CYG1157" s="10"/>
      <c r="CYH1157" s="10"/>
      <c r="CYI1157" s="10"/>
      <c r="CYJ1157" s="10"/>
      <c r="CYK1157" s="10"/>
      <c r="CYL1157" s="10"/>
      <c r="CYM1157" s="10"/>
      <c r="CYN1157" s="10"/>
      <c r="CYO1157" s="10"/>
      <c r="CYP1157" s="10"/>
      <c r="CYQ1157" s="10"/>
      <c r="CYR1157" s="10"/>
      <c r="CYS1157" s="10"/>
      <c r="CYT1157" s="10"/>
      <c r="CYU1157" s="10"/>
      <c r="CYV1157" s="10"/>
      <c r="CYW1157" s="10"/>
      <c r="CYX1157" s="10"/>
      <c r="CYY1157" s="10"/>
      <c r="CYZ1157" s="10"/>
      <c r="CZA1157" s="10"/>
      <c r="CZB1157" s="10"/>
      <c r="CZC1157" s="10"/>
      <c r="CZD1157" s="10"/>
      <c r="CZE1157" s="10"/>
      <c r="CZF1157" s="10"/>
      <c r="CZG1157" s="10"/>
      <c r="CZH1157" s="10"/>
      <c r="CZI1157" s="10"/>
      <c r="CZJ1157" s="10"/>
      <c r="CZK1157" s="10"/>
      <c r="CZL1157" s="10"/>
      <c r="CZM1157" s="10"/>
      <c r="CZN1157" s="10"/>
      <c r="CZO1157" s="10"/>
      <c r="CZP1157" s="10"/>
      <c r="CZQ1157" s="10"/>
      <c r="CZR1157" s="10"/>
      <c r="CZS1157" s="10"/>
      <c r="CZT1157" s="10"/>
      <c r="CZU1157" s="10"/>
      <c r="CZV1157" s="10"/>
      <c r="CZW1157" s="10"/>
      <c r="CZX1157" s="10"/>
      <c r="CZY1157" s="10"/>
      <c r="CZZ1157" s="10"/>
      <c r="DAA1157" s="10"/>
      <c r="DAB1157" s="10"/>
      <c r="DAC1157" s="10"/>
      <c r="DAD1157" s="10"/>
      <c r="DAE1157" s="10"/>
      <c r="DAF1157" s="10"/>
      <c r="DAG1157" s="10"/>
      <c r="DAH1157" s="10"/>
      <c r="DAI1157" s="10"/>
      <c r="DAJ1157" s="10"/>
      <c r="DAK1157" s="10"/>
      <c r="DAL1157" s="10"/>
      <c r="DAM1157" s="10"/>
      <c r="DAN1157" s="10"/>
      <c r="DAO1157" s="10"/>
      <c r="DAP1157" s="10"/>
      <c r="DAQ1157" s="10"/>
      <c r="DAR1157" s="10"/>
      <c r="DAS1157" s="10"/>
      <c r="DAT1157" s="10"/>
      <c r="DAU1157" s="10"/>
      <c r="DAV1157" s="10"/>
      <c r="DAW1157" s="10"/>
      <c r="DAX1157" s="10"/>
      <c r="DAY1157" s="10"/>
      <c r="DAZ1157" s="10"/>
      <c r="DBA1157" s="10"/>
      <c r="DBB1157" s="10"/>
      <c r="DBC1157" s="10"/>
      <c r="DBD1157" s="10"/>
      <c r="DBE1157" s="10"/>
      <c r="DBF1157" s="10"/>
      <c r="DBG1157" s="10"/>
      <c r="DBH1157" s="10"/>
      <c r="DBI1157" s="10"/>
      <c r="DBJ1157" s="10"/>
      <c r="DBK1157" s="10"/>
      <c r="DBL1157" s="10"/>
      <c r="DBM1157" s="10"/>
      <c r="DBN1157" s="10"/>
      <c r="DBO1157" s="10"/>
      <c r="DBP1157" s="10"/>
      <c r="DBQ1157" s="10"/>
      <c r="DBR1157" s="10"/>
      <c r="DBS1157" s="10"/>
      <c r="DBT1157" s="10"/>
      <c r="DBU1157" s="10"/>
      <c r="DBV1157" s="10"/>
      <c r="DBW1157" s="10"/>
      <c r="DBX1157" s="10"/>
      <c r="DBY1157" s="10"/>
      <c r="DBZ1157" s="10"/>
      <c r="DCA1157" s="10"/>
      <c r="DCB1157" s="10"/>
      <c r="DCC1157" s="10"/>
      <c r="DCD1157" s="10"/>
      <c r="DCE1157" s="10"/>
      <c r="DCF1157" s="10"/>
      <c r="DCG1157" s="10"/>
      <c r="DCH1157" s="10"/>
      <c r="DCI1157" s="10"/>
      <c r="DCJ1157" s="10"/>
      <c r="DCK1157" s="10"/>
      <c r="DCL1157" s="10"/>
      <c r="DCM1157" s="10"/>
      <c r="DCN1157" s="10"/>
      <c r="DCO1157" s="10"/>
      <c r="DCP1157" s="10"/>
      <c r="DCQ1157" s="10"/>
      <c r="DCR1157" s="10"/>
      <c r="DCS1157" s="10"/>
      <c r="DCT1157" s="10"/>
      <c r="DCU1157" s="10"/>
      <c r="DCV1157" s="10"/>
      <c r="DCW1157" s="10"/>
      <c r="DCX1157" s="10"/>
      <c r="DCY1157" s="10"/>
      <c r="DCZ1157" s="10"/>
      <c r="DDA1157" s="10"/>
      <c r="DDB1157" s="10"/>
      <c r="DDC1157" s="10"/>
      <c r="DDD1157" s="10"/>
      <c r="DDE1157" s="10"/>
      <c r="DDF1157" s="10"/>
      <c r="DDG1157" s="10"/>
      <c r="DDH1157" s="10"/>
      <c r="DDI1157" s="10"/>
      <c r="DDJ1157" s="10"/>
      <c r="DDK1157" s="10"/>
      <c r="DDL1157" s="10"/>
      <c r="DDM1157" s="10"/>
      <c r="DDN1157" s="10"/>
      <c r="DDO1157" s="10"/>
      <c r="DDP1157" s="10"/>
      <c r="DDQ1157" s="10"/>
      <c r="DDR1157" s="10"/>
      <c r="DDS1157" s="10"/>
      <c r="DDT1157" s="10"/>
      <c r="DDU1157" s="10"/>
      <c r="DDV1157" s="10"/>
      <c r="DDW1157" s="10"/>
      <c r="DDX1157" s="10"/>
      <c r="DDY1157" s="10"/>
      <c r="DDZ1157" s="10"/>
      <c r="DEA1157" s="10"/>
      <c r="DEB1157" s="10"/>
      <c r="DEC1157" s="10"/>
      <c r="DED1157" s="10"/>
      <c r="DEE1157" s="10"/>
      <c r="DEF1157" s="10"/>
      <c r="DEG1157" s="10"/>
      <c r="DEH1157" s="10"/>
      <c r="DEI1157" s="10"/>
      <c r="DEJ1157" s="10"/>
      <c r="DEK1157" s="10"/>
      <c r="DEL1157" s="10"/>
      <c r="DEM1157" s="10"/>
      <c r="DEN1157" s="10"/>
      <c r="DEO1157" s="10"/>
      <c r="DEP1157" s="10"/>
      <c r="DEQ1157" s="10"/>
      <c r="DER1157" s="10"/>
      <c r="DES1157" s="10"/>
      <c r="DET1157" s="10"/>
      <c r="DEU1157" s="10"/>
      <c r="DEV1157" s="10"/>
      <c r="DEW1157" s="10"/>
      <c r="DEX1157" s="10"/>
      <c r="DEY1157" s="10"/>
      <c r="DEZ1157" s="10"/>
      <c r="DFA1157" s="10"/>
      <c r="DFB1157" s="10"/>
      <c r="DFC1157" s="10"/>
      <c r="DFD1157" s="10"/>
      <c r="DFE1157" s="10"/>
      <c r="DFF1157" s="10"/>
      <c r="DFG1157" s="10"/>
      <c r="DFH1157" s="10"/>
      <c r="DFI1157" s="10"/>
      <c r="DFJ1157" s="10"/>
      <c r="DFK1157" s="10"/>
      <c r="DFL1157" s="10"/>
      <c r="DFM1157" s="10"/>
      <c r="DFN1157" s="10"/>
      <c r="DFO1157" s="10"/>
      <c r="DFP1157" s="10"/>
      <c r="DFQ1157" s="10"/>
      <c r="DFR1157" s="10"/>
      <c r="DFS1157" s="10"/>
      <c r="DFT1157" s="10"/>
      <c r="DFU1157" s="10"/>
      <c r="DFV1157" s="10"/>
      <c r="DFW1157" s="10"/>
      <c r="DFX1157" s="10"/>
      <c r="DFY1157" s="10"/>
      <c r="DFZ1157" s="10"/>
      <c r="DGA1157" s="10"/>
      <c r="DGB1157" s="10"/>
      <c r="DGC1157" s="10"/>
      <c r="DGD1157" s="10"/>
      <c r="DGE1157" s="10"/>
      <c r="DGF1157" s="10"/>
      <c r="DGG1157" s="10"/>
      <c r="DGH1157" s="10"/>
      <c r="DGI1157" s="10"/>
      <c r="DGJ1157" s="10"/>
      <c r="DGK1157" s="10"/>
      <c r="DGL1157" s="10"/>
      <c r="DGM1157" s="10"/>
      <c r="DGN1157" s="10"/>
      <c r="DGO1157" s="10"/>
      <c r="DGP1157" s="10"/>
      <c r="DGQ1157" s="10"/>
      <c r="DGR1157" s="10"/>
      <c r="DGS1157" s="10"/>
      <c r="DGT1157" s="10"/>
      <c r="DGU1157" s="10"/>
      <c r="DGV1157" s="10"/>
      <c r="DGW1157" s="10"/>
      <c r="DGX1157" s="10"/>
      <c r="DGY1157" s="10"/>
      <c r="DGZ1157" s="10"/>
      <c r="DHA1157" s="10"/>
      <c r="DHB1157" s="10"/>
      <c r="DHC1157" s="10"/>
      <c r="DHD1157" s="10"/>
      <c r="DHE1157" s="10"/>
      <c r="DHF1157" s="10"/>
      <c r="DHG1157" s="10"/>
      <c r="DHH1157" s="10"/>
      <c r="DHI1157" s="10"/>
      <c r="DHJ1157" s="10"/>
      <c r="DHK1157" s="10"/>
      <c r="DHL1157" s="10"/>
      <c r="DHM1157" s="10"/>
      <c r="DHN1157" s="10"/>
      <c r="DHO1157" s="10"/>
      <c r="DHP1157" s="10"/>
      <c r="DHQ1157" s="10"/>
      <c r="DHR1157" s="10"/>
      <c r="DHS1157" s="10"/>
      <c r="DHT1157" s="10"/>
      <c r="DHU1157" s="10"/>
      <c r="DHV1157" s="10"/>
      <c r="DHW1157" s="10"/>
      <c r="DHX1157" s="10"/>
      <c r="DHY1157" s="10"/>
      <c r="DHZ1157" s="10"/>
      <c r="DIA1157" s="10"/>
      <c r="DIB1157" s="10"/>
      <c r="DIC1157" s="10"/>
      <c r="DID1157" s="10"/>
      <c r="DIE1157" s="10"/>
      <c r="DIF1157" s="10"/>
      <c r="DIG1157" s="10"/>
      <c r="DIH1157" s="10"/>
      <c r="DII1157" s="10"/>
      <c r="DIJ1157" s="10"/>
      <c r="DIK1157" s="10"/>
      <c r="DIL1157" s="10"/>
      <c r="DIM1157" s="10"/>
      <c r="DIN1157" s="10"/>
      <c r="DIO1157" s="10"/>
      <c r="DIP1157" s="10"/>
      <c r="DIQ1157" s="10"/>
      <c r="DIR1157" s="10"/>
      <c r="DIS1157" s="10"/>
      <c r="DIT1157" s="10"/>
      <c r="DIU1157" s="10"/>
      <c r="DIV1157" s="10"/>
      <c r="DIW1157" s="10"/>
      <c r="DIX1157" s="10"/>
      <c r="DIY1157" s="10"/>
      <c r="DIZ1157" s="10"/>
      <c r="DJA1157" s="10"/>
      <c r="DJB1157" s="10"/>
      <c r="DJC1157" s="10"/>
      <c r="DJD1157" s="10"/>
      <c r="DJE1157" s="10"/>
      <c r="DJF1157" s="10"/>
      <c r="DJG1157" s="10"/>
      <c r="DJH1157" s="10"/>
      <c r="DJI1157" s="10"/>
      <c r="DJJ1157" s="10"/>
      <c r="DJK1157" s="10"/>
      <c r="DJL1157" s="10"/>
      <c r="DJM1157" s="10"/>
      <c r="DJN1157" s="10"/>
      <c r="DJO1157" s="10"/>
      <c r="DJP1157" s="10"/>
      <c r="DJQ1157" s="10"/>
      <c r="DJR1157" s="10"/>
      <c r="DJS1157" s="10"/>
      <c r="DJT1157" s="10"/>
      <c r="DJU1157" s="10"/>
      <c r="DJV1157" s="10"/>
      <c r="DJW1157" s="10"/>
      <c r="DJX1157" s="10"/>
      <c r="DJY1157" s="10"/>
      <c r="DJZ1157" s="10"/>
      <c r="DKA1157" s="10"/>
      <c r="DKB1157" s="10"/>
      <c r="DKC1157" s="10"/>
      <c r="DKD1157" s="10"/>
      <c r="DKE1157" s="10"/>
      <c r="DKF1157" s="10"/>
      <c r="DKG1157" s="10"/>
      <c r="DKH1157" s="10"/>
      <c r="DKI1157" s="10"/>
      <c r="DKJ1157" s="10"/>
      <c r="DKK1157" s="10"/>
      <c r="DKL1157" s="10"/>
      <c r="DKM1157" s="10"/>
      <c r="DKN1157" s="10"/>
      <c r="DKO1157" s="10"/>
      <c r="DKP1157" s="10"/>
      <c r="DKQ1157" s="10"/>
      <c r="DKR1157" s="10"/>
      <c r="DKS1157" s="10"/>
      <c r="DKT1157" s="10"/>
      <c r="DKU1157" s="10"/>
      <c r="DKV1157" s="10"/>
      <c r="DKW1157" s="10"/>
      <c r="DKX1157" s="10"/>
      <c r="DKY1157" s="10"/>
      <c r="DKZ1157" s="10"/>
      <c r="DLA1157" s="10"/>
      <c r="DLB1157" s="10"/>
      <c r="DLC1157" s="10"/>
      <c r="DLD1157" s="10"/>
      <c r="DLE1157" s="10"/>
      <c r="DLF1157" s="10"/>
      <c r="DLG1157" s="10"/>
      <c r="DLH1157" s="10"/>
      <c r="DLI1157" s="10"/>
      <c r="DLJ1157" s="10"/>
      <c r="DLK1157" s="10"/>
      <c r="DLL1157" s="10"/>
      <c r="DLM1157" s="10"/>
      <c r="DLN1157" s="10"/>
      <c r="DLO1157" s="10"/>
      <c r="DLP1157" s="10"/>
      <c r="DLQ1157" s="10"/>
      <c r="DLR1157" s="10"/>
      <c r="DLS1157" s="10"/>
      <c r="DLT1157" s="10"/>
      <c r="DLU1157" s="10"/>
      <c r="DLV1157" s="10"/>
      <c r="DLW1157" s="10"/>
      <c r="DLX1157" s="10"/>
      <c r="DLY1157" s="10"/>
      <c r="DLZ1157" s="10"/>
      <c r="DMA1157" s="10"/>
      <c r="DMB1157" s="10"/>
      <c r="DMC1157" s="10"/>
      <c r="DMD1157" s="10"/>
      <c r="DME1157" s="10"/>
      <c r="DMF1157" s="10"/>
      <c r="DMG1157" s="10"/>
      <c r="DMH1157" s="10"/>
      <c r="DMI1157" s="10"/>
      <c r="DMJ1157" s="10"/>
      <c r="DMK1157" s="10"/>
      <c r="DML1157" s="10"/>
      <c r="DMM1157" s="10"/>
      <c r="DMN1157" s="10"/>
      <c r="DMO1157" s="10"/>
      <c r="DMP1157" s="10"/>
      <c r="DMQ1157" s="10"/>
      <c r="DMR1157" s="10"/>
      <c r="DMS1157" s="10"/>
      <c r="DMT1157" s="10"/>
      <c r="DMU1157" s="10"/>
      <c r="DMV1157" s="10"/>
      <c r="DMW1157" s="10"/>
      <c r="DMX1157" s="10"/>
      <c r="DMY1157" s="10"/>
      <c r="DMZ1157" s="10"/>
      <c r="DNA1157" s="10"/>
      <c r="DNB1157" s="10"/>
      <c r="DNC1157" s="10"/>
      <c r="DND1157" s="10"/>
      <c r="DNE1157" s="10"/>
      <c r="DNF1157" s="10"/>
      <c r="DNG1157" s="10"/>
      <c r="DNH1157" s="10"/>
      <c r="DNI1157" s="10"/>
      <c r="DNJ1157" s="10"/>
      <c r="DNK1157" s="10"/>
      <c r="DNL1157" s="10"/>
      <c r="DNM1157" s="10"/>
      <c r="DNN1157" s="10"/>
      <c r="DNO1157" s="10"/>
      <c r="DNP1157" s="10"/>
      <c r="DNQ1157" s="10"/>
      <c r="DNR1157" s="10"/>
      <c r="DNS1157" s="10"/>
      <c r="DNT1157" s="10"/>
      <c r="DNU1157" s="10"/>
      <c r="DNV1157" s="10"/>
      <c r="DNW1157" s="10"/>
      <c r="DNX1157" s="10"/>
      <c r="DNY1157" s="10"/>
      <c r="DNZ1157" s="10"/>
      <c r="DOA1157" s="10"/>
      <c r="DOB1157" s="10"/>
      <c r="DOC1157" s="10"/>
      <c r="DOD1157" s="10"/>
      <c r="DOE1157" s="10"/>
      <c r="DOF1157" s="10"/>
      <c r="DOG1157" s="10"/>
      <c r="DOH1157" s="10"/>
      <c r="DOI1157" s="10"/>
      <c r="DOJ1157" s="10"/>
      <c r="DOK1157" s="10"/>
      <c r="DOL1157" s="10"/>
      <c r="DOM1157" s="10"/>
      <c r="DON1157" s="10"/>
      <c r="DOO1157" s="10"/>
      <c r="DOP1157" s="10"/>
      <c r="DOQ1157" s="10"/>
      <c r="DOR1157" s="10"/>
      <c r="DOS1157" s="10"/>
      <c r="DOT1157" s="10"/>
      <c r="DOU1157" s="10"/>
      <c r="DOV1157" s="10"/>
      <c r="DOW1157" s="10"/>
      <c r="DOX1157" s="10"/>
      <c r="DOY1157" s="10"/>
      <c r="DOZ1157" s="10"/>
      <c r="DPA1157" s="10"/>
      <c r="DPB1157" s="10"/>
      <c r="DPC1157" s="10"/>
      <c r="DPD1157" s="10"/>
      <c r="DPE1157" s="10"/>
      <c r="DPF1157" s="10"/>
      <c r="DPG1157" s="10"/>
      <c r="DPH1157" s="10"/>
      <c r="DPI1157" s="10"/>
      <c r="DPJ1157" s="10"/>
      <c r="DPK1157" s="10"/>
      <c r="DPL1157" s="10"/>
      <c r="DPM1157" s="10"/>
      <c r="DPN1157" s="10"/>
      <c r="DPO1157" s="10"/>
      <c r="DPP1157" s="10"/>
      <c r="DPQ1157" s="10"/>
      <c r="DPR1157" s="10"/>
      <c r="DPS1157" s="10"/>
      <c r="DPT1157" s="10"/>
      <c r="DPU1157" s="10"/>
      <c r="DPV1157" s="10"/>
      <c r="DPW1157" s="10"/>
      <c r="DPX1157" s="10"/>
      <c r="DPY1157" s="10"/>
      <c r="DPZ1157" s="10"/>
      <c r="DQA1157" s="10"/>
      <c r="DQB1157" s="10"/>
      <c r="DQC1157" s="10"/>
      <c r="DQD1157" s="10"/>
      <c r="DQE1157" s="10"/>
      <c r="DQF1157" s="10"/>
      <c r="DQG1157" s="10"/>
      <c r="DQH1157" s="10"/>
      <c r="DQI1157" s="10"/>
      <c r="DQJ1157" s="10"/>
      <c r="DQK1157" s="10"/>
      <c r="DQL1157" s="10"/>
      <c r="DQM1157" s="10"/>
      <c r="DQN1157" s="10"/>
      <c r="DQO1157" s="10"/>
      <c r="DQP1157" s="10"/>
      <c r="DQQ1157" s="10"/>
      <c r="DQR1157" s="10"/>
      <c r="DQS1157" s="10"/>
      <c r="DQT1157" s="10"/>
      <c r="DQU1157" s="10"/>
      <c r="DQV1157" s="10"/>
      <c r="DQW1157" s="10"/>
      <c r="DQX1157" s="10"/>
      <c r="DQY1157" s="10"/>
      <c r="DQZ1157" s="10"/>
      <c r="DRA1157" s="10"/>
      <c r="DRB1157" s="10"/>
      <c r="DRC1157" s="10"/>
      <c r="DRD1157" s="10"/>
      <c r="DRE1157" s="10"/>
      <c r="DRF1157" s="10"/>
      <c r="DRG1157" s="10"/>
      <c r="DRH1157" s="10"/>
      <c r="DRI1157" s="10"/>
      <c r="DRJ1157" s="10"/>
      <c r="DRK1157" s="10"/>
      <c r="DRL1157" s="10"/>
      <c r="DRM1157" s="10"/>
      <c r="DRN1157" s="10"/>
      <c r="DRO1157" s="10"/>
      <c r="DRP1157" s="10"/>
      <c r="DRQ1157" s="10"/>
      <c r="DRR1157" s="10"/>
      <c r="DRS1157" s="10"/>
      <c r="DRT1157" s="10"/>
      <c r="DRU1157" s="10"/>
      <c r="DRV1157" s="10"/>
      <c r="DRW1157" s="10"/>
      <c r="DRX1157" s="10"/>
      <c r="DRY1157" s="10"/>
      <c r="DRZ1157" s="10"/>
      <c r="DSA1157" s="10"/>
      <c r="DSB1157" s="10"/>
      <c r="DSC1157" s="10"/>
      <c r="DSD1157" s="10"/>
      <c r="DSE1157" s="10"/>
      <c r="DSF1157" s="10"/>
      <c r="DSG1157" s="10"/>
      <c r="DSH1157" s="10"/>
      <c r="DSI1157" s="10"/>
      <c r="DSJ1157" s="10"/>
      <c r="DSK1157" s="10"/>
      <c r="DSL1157" s="10"/>
      <c r="DSM1157" s="10"/>
      <c r="DSN1157" s="10"/>
      <c r="DSO1157" s="10"/>
      <c r="DSP1157" s="10"/>
      <c r="DSQ1157" s="10"/>
      <c r="DSR1157" s="10"/>
      <c r="DSS1157" s="10"/>
      <c r="DST1157" s="10"/>
      <c r="DSU1157" s="10"/>
      <c r="DSV1157" s="10"/>
      <c r="DSW1157" s="10"/>
      <c r="DSX1157" s="10"/>
      <c r="DSY1157" s="10"/>
      <c r="DSZ1157" s="10"/>
      <c r="DTA1157" s="10"/>
      <c r="DTB1157" s="10"/>
      <c r="DTC1157" s="10"/>
      <c r="DTD1157" s="10"/>
      <c r="DTE1157" s="10"/>
      <c r="DTF1157" s="10"/>
      <c r="DTG1157" s="10"/>
      <c r="DTH1157" s="10"/>
      <c r="DTI1157" s="10"/>
      <c r="DTJ1157" s="10"/>
      <c r="DTK1157" s="10"/>
      <c r="DTL1157" s="10"/>
      <c r="DTM1157" s="10"/>
      <c r="DTN1157" s="10"/>
      <c r="DTO1157" s="10"/>
      <c r="DTP1157" s="10"/>
      <c r="DTQ1157" s="10"/>
      <c r="DTR1157" s="10"/>
      <c r="DTS1157" s="10"/>
      <c r="DTT1157" s="10"/>
      <c r="DTU1157" s="10"/>
      <c r="DTV1157" s="10"/>
      <c r="DTW1157" s="10"/>
      <c r="DTX1157" s="10"/>
      <c r="DTY1157" s="10"/>
      <c r="DTZ1157" s="10"/>
      <c r="DUA1157" s="10"/>
      <c r="DUB1157" s="10"/>
      <c r="DUC1157" s="10"/>
      <c r="DUD1157" s="10"/>
      <c r="DUE1157" s="10"/>
      <c r="DUF1157" s="10"/>
      <c r="DUG1157" s="10"/>
      <c r="DUH1157" s="10"/>
      <c r="DUI1157" s="10"/>
      <c r="DUJ1157" s="10"/>
      <c r="DUK1157" s="10"/>
      <c r="DUL1157" s="10"/>
      <c r="DUM1157" s="10"/>
      <c r="DUN1157" s="10"/>
      <c r="DUO1157" s="10"/>
      <c r="DUP1157" s="10"/>
      <c r="DUQ1157" s="10"/>
      <c r="DUR1157" s="10"/>
      <c r="DUS1157" s="10"/>
      <c r="DUT1157" s="10"/>
      <c r="DUU1157" s="10"/>
      <c r="DUV1157" s="10"/>
      <c r="DUW1157" s="10"/>
      <c r="DUX1157" s="10"/>
      <c r="DUY1157" s="10"/>
      <c r="DUZ1157" s="10"/>
      <c r="DVA1157" s="10"/>
      <c r="DVB1157" s="10"/>
      <c r="DVC1157" s="10"/>
      <c r="DVD1157" s="10"/>
      <c r="DVE1157" s="10"/>
      <c r="DVF1157" s="10"/>
      <c r="DVG1157" s="10"/>
      <c r="DVH1157" s="10"/>
      <c r="DVI1157" s="10"/>
      <c r="DVJ1157" s="10"/>
      <c r="DVK1157" s="10"/>
      <c r="DVL1157" s="10"/>
      <c r="DVM1157" s="10"/>
      <c r="DVN1157" s="10"/>
      <c r="DVO1157" s="10"/>
      <c r="DVP1157" s="10"/>
      <c r="DVQ1157" s="10"/>
      <c r="DVR1157" s="10"/>
      <c r="DVS1157" s="10"/>
      <c r="DVT1157" s="10"/>
      <c r="DVU1157" s="10"/>
      <c r="DVV1157" s="10"/>
      <c r="DVW1157" s="10"/>
      <c r="DVX1157" s="10"/>
      <c r="DVY1157" s="10"/>
      <c r="DVZ1157" s="10"/>
      <c r="DWA1157" s="10"/>
      <c r="DWB1157" s="10"/>
      <c r="DWC1157" s="10"/>
      <c r="DWD1157" s="10"/>
      <c r="DWE1157" s="10"/>
      <c r="DWF1157" s="10"/>
      <c r="DWG1157" s="10"/>
      <c r="DWH1157" s="10"/>
      <c r="DWI1157" s="10"/>
      <c r="DWJ1157" s="10"/>
      <c r="DWK1157" s="10"/>
      <c r="DWL1157" s="10"/>
      <c r="DWM1157" s="10"/>
      <c r="DWN1157" s="10"/>
      <c r="DWO1157" s="10"/>
      <c r="DWP1157" s="10"/>
      <c r="DWQ1157" s="10"/>
      <c r="DWR1157" s="10"/>
      <c r="DWS1157" s="10"/>
      <c r="DWT1157" s="10"/>
      <c r="DWU1157" s="10"/>
      <c r="DWV1157" s="10"/>
      <c r="DWW1157" s="10"/>
      <c r="DWX1157" s="10"/>
      <c r="DWY1157" s="10"/>
      <c r="DWZ1157" s="10"/>
      <c r="DXA1157" s="10"/>
      <c r="DXB1157" s="10"/>
      <c r="DXC1157" s="10"/>
      <c r="DXD1157" s="10"/>
      <c r="DXE1157" s="10"/>
      <c r="DXF1157" s="10"/>
      <c r="DXG1157" s="10"/>
      <c r="DXH1157" s="10"/>
      <c r="DXI1157" s="10"/>
      <c r="DXJ1157" s="10"/>
      <c r="DXK1157" s="10"/>
      <c r="DXL1157" s="10"/>
      <c r="DXM1157" s="10"/>
      <c r="DXN1157" s="10"/>
      <c r="DXO1157" s="10"/>
      <c r="DXP1157" s="10"/>
      <c r="DXQ1157" s="10"/>
      <c r="DXR1157" s="10"/>
      <c r="DXS1157" s="10"/>
      <c r="DXT1157" s="10"/>
      <c r="DXU1157" s="10"/>
      <c r="DXV1157" s="10"/>
      <c r="DXW1157" s="10"/>
      <c r="DXX1157" s="10"/>
      <c r="DXY1157" s="10"/>
      <c r="DXZ1157" s="10"/>
      <c r="DYA1157" s="10"/>
      <c r="DYB1157" s="10"/>
      <c r="DYC1157" s="10"/>
      <c r="DYD1157" s="10"/>
      <c r="DYE1157" s="10"/>
      <c r="DYF1157" s="10"/>
      <c r="DYG1157" s="10"/>
      <c r="DYH1157" s="10"/>
      <c r="DYI1157" s="10"/>
      <c r="DYJ1157" s="10"/>
      <c r="DYK1157" s="10"/>
      <c r="DYL1157" s="10"/>
      <c r="DYM1157" s="10"/>
      <c r="DYN1157" s="10"/>
      <c r="DYO1157" s="10"/>
      <c r="DYP1157" s="10"/>
      <c r="DYQ1157" s="10"/>
      <c r="DYR1157" s="10"/>
      <c r="DYS1157" s="10"/>
      <c r="DYT1157" s="10"/>
      <c r="DYU1157" s="10"/>
      <c r="DYV1157" s="10"/>
      <c r="DYW1157" s="10"/>
      <c r="DYX1157" s="10"/>
      <c r="DYY1157" s="10"/>
      <c r="DYZ1157" s="10"/>
      <c r="DZA1157" s="10"/>
      <c r="DZB1157" s="10"/>
      <c r="DZC1157" s="10"/>
      <c r="DZD1157" s="10"/>
      <c r="DZE1157" s="10"/>
      <c r="DZF1157" s="10"/>
      <c r="DZG1157" s="10"/>
      <c r="DZH1157" s="10"/>
      <c r="DZI1157" s="10"/>
      <c r="DZJ1157" s="10"/>
      <c r="DZK1157" s="10"/>
      <c r="DZL1157" s="10"/>
      <c r="DZM1157" s="10"/>
      <c r="DZN1157" s="10"/>
      <c r="DZO1157" s="10"/>
      <c r="DZP1157" s="10"/>
      <c r="DZQ1157" s="10"/>
      <c r="DZR1157" s="10"/>
      <c r="DZS1157" s="10"/>
      <c r="DZT1157" s="10"/>
      <c r="DZU1157" s="10"/>
      <c r="DZV1157" s="10"/>
      <c r="DZW1157" s="10"/>
      <c r="DZX1157" s="10"/>
      <c r="DZY1157" s="10"/>
      <c r="DZZ1157" s="10"/>
      <c r="EAA1157" s="10"/>
      <c r="EAB1157" s="10"/>
      <c r="EAC1157" s="10"/>
      <c r="EAD1157" s="10"/>
      <c r="EAE1157" s="10"/>
      <c r="EAF1157" s="10"/>
      <c r="EAG1157" s="10"/>
      <c r="EAH1157" s="10"/>
      <c r="EAI1157" s="10"/>
      <c r="EAJ1157" s="10"/>
      <c r="EAK1157" s="10"/>
      <c r="EAL1157" s="10"/>
      <c r="EAM1157" s="10"/>
      <c r="EAN1157" s="10"/>
      <c r="EAO1157" s="10"/>
      <c r="EAP1157" s="10"/>
      <c r="EAQ1157" s="10"/>
      <c r="EAR1157" s="10"/>
      <c r="EAS1157" s="10"/>
      <c r="EAT1157" s="10"/>
      <c r="EAU1157" s="10"/>
      <c r="EAV1157" s="10"/>
      <c r="EAW1157" s="10"/>
      <c r="EAX1157" s="10"/>
      <c r="EAY1157" s="10"/>
      <c r="EAZ1157" s="10"/>
      <c r="EBA1157" s="10"/>
      <c r="EBB1157" s="10"/>
      <c r="EBC1157" s="10"/>
      <c r="EBD1157" s="10"/>
      <c r="EBE1157" s="10"/>
      <c r="EBF1157" s="10"/>
      <c r="EBG1157" s="10"/>
      <c r="EBH1157" s="10"/>
      <c r="EBI1157" s="10"/>
      <c r="EBJ1157" s="10"/>
      <c r="EBK1157" s="10"/>
      <c r="EBL1157" s="10"/>
      <c r="EBM1157" s="10"/>
      <c r="EBN1157" s="10"/>
      <c r="EBO1157" s="10"/>
      <c r="EBP1157" s="10"/>
      <c r="EBQ1157" s="10"/>
      <c r="EBR1157" s="10"/>
      <c r="EBS1157" s="10"/>
      <c r="EBT1157" s="10"/>
      <c r="EBU1157" s="10"/>
      <c r="EBV1157" s="10"/>
      <c r="EBW1157" s="10"/>
      <c r="EBX1157" s="10"/>
      <c r="EBY1157" s="10"/>
      <c r="EBZ1157" s="10"/>
      <c r="ECA1157" s="10"/>
      <c r="ECB1157" s="10"/>
      <c r="ECC1157" s="10"/>
      <c r="ECD1157" s="10"/>
      <c r="ECE1157" s="10"/>
      <c r="ECF1157" s="10"/>
      <c r="ECG1157" s="10"/>
      <c r="ECH1157" s="10"/>
      <c r="ECI1157" s="10"/>
      <c r="ECJ1157" s="10"/>
      <c r="ECK1157" s="10"/>
      <c r="ECL1157" s="10"/>
      <c r="ECM1157" s="10"/>
      <c r="ECN1157" s="10"/>
      <c r="ECO1157" s="10"/>
      <c r="ECP1157" s="10"/>
      <c r="ECQ1157" s="10"/>
      <c r="ECR1157" s="10"/>
      <c r="ECS1157" s="10"/>
      <c r="ECT1157" s="10"/>
      <c r="ECU1157" s="10"/>
      <c r="ECV1157" s="10"/>
      <c r="ECW1157" s="10"/>
      <c r="ECX1157" s="10"/>
      <c r="ECY1157" s="10"/>
      <c r="ECZ1157" s="10"/>
      <c r="EDA1157" s="10"/>
      <c r="EDB1157" s="10"/>
      <c r="EDC1157" s="10"/>
      <c r="EDD1157" s="10"/>
      <c r="EDE1157" s="10"/>
      <c r="EDF1157" s="10"/>
      <c r="EDG1157" s="10"/>
      <c r="EDH1157" s="10"/>
      <c r="EDI1157" s="10"/>
      <c r="EDJ1157" s="10"/>
      <c r="EDK1157" s="10"/>
      <c r="EDL1157" s="10"/>
      <c r="EDM1157" s="10"/>
      <c r="EDN1157" s="10"/>
      <c r="EDO1157" s="10"/>
      <c r="EDP1157" s="10"/>
      <c r="EDQ1157" s="10"/>
      <c r="EDR1157" s="10"/>
      <c r="EDS1157" s="10"/>
      <c r="EDT1157" s="10"/>
      <c r="EDU1157" s="10"/>
      <c r="EDV1157" s="10"/>
      <c r="EDW1157" s="10"/>
      <c r="EDX1157" s="10"/>
      <c r="EDY1157" s="10"/>
      <c r="EDZ1157" s="10"/>
      <c r="EEA1157" s="10"/>
      <c r="EEB1157" s="10"/>
      <c r="EEC1157" s="10"/>
      <c r="EED1157" s="10"/>
      <c r="EEE1157" s="10"/>
      <c r="EEF1157" s="10"/>
      <c r="EEG1157" s="10"/>
      <c r="EEH1157" s="10"/>
      <c r="EEI1157" s="10"/>
      <c r="EEJ1157" s="10"/>
      <c r="EEK1157" s="10"/>
      <c r="EEL1157" s="10"/>
      <c r="EEM1157" s="10"/>
      <c r="EEN1157" s="10"/>
      <c r="EEO1157" s="10"/>
      <c r="EEP1157" s="10"/>
      <c r="EEQ1157" s="10"/>
      <c r="EER1157" s="10"/>
      <c r="EES1157" s="10"/>
      <c r="EET1157" s="10"/>
      <c r="EEU1157" s="10"/>
      <c r="EEV1157" s="10"/>
      <c r="EEW1157" s="10"/>
      <c r="EEX1157" s="10"/>
      <c r="EEY1157" s="10"/>
      <c r="EEZ1157" s="10"/>
      <c r="EFA1157" s="10"/>
      <c r="EFB1157" s="10"/>
      <c r="EFC1157" s="10"/>
      <c r="EFD1157" s="10"/>
      <c r="EFE1157" s="10"/>
      <c r="EFF1157" s="10"/>
      <c r="EFG1157" s="10"/>
      <c r="EFH1157" s="10"/>
      <c r="EFI1157" s="10"/>
      <c r="EFJ1157" s="10"/>
      <c r="EFK1157" s="10"/>
      <c r="EFL1157" s="10"/>
      <c r="EFM1157" s="10"/>
      <c r="EFN1157" s="10"/>
      <c r="EFO1157" s="10"/>
      <c r="EFP1157" s="10"/>
      <c r="EFQ1157" s="10"/>
      <c r="EFR1157" s="10"/>
      <c r="EFS1157" s="10"/>
      <c r="EFT1157" s="10"/>
      <c r="EFU1157" s="10"/>
      <c r="EFV1157" s="10"/>
      <c r="EFW1157" s="10"/>
      <c r="EFX1157" s="10"/>
      <c r="EFY1157" s="10"/>
      <c r="EFZ1157" s="10"/>
      <c r="EGA1157" s="10"/>
      <c r="EGB1157" s="10"/>
      <c r="EGC1157" s="10"/>
      <c r="EGD1157" s="10"/>
      <c r="EGE1157" s="10"/>
      <c r="EGF1157" s="10"/>
      <c r="EGG1157" s="10"/>
      <c r="EGH1157" s="10"/>
      <c r="EGI1157" s="10"/>
      <c r="EGJ1157" s="10"/>
      <c r="EGK1157" s="10"/>
      <c r="EGL1157" s="10"/>
      <c r="EGM1157" s="10"/>
      <c r="EGN1157" s="10"/>
      <c r="EGO1157" s="10"/>
      <c r="EGP1157" s="10"/>
      <c r="EGQ1157" s="10"/>
      <c r="EGR1157" s="10"/>
      <c r="EGS1157" s="10"/>
      <c r="EGT1157" s="10"/>
      <c r="EGU1157" s="10"/>
      <c r="EGV1157" s="10"/>
      <c r="EGW1157" s="10"/>
      <c r="EGX1157" s="10"/>
      <c r="EGY1157" s="10"/>
      <c r="EGZ1157" s="10"/>
      <c r="EHA1157" s="10"/>
      <c r="EHB1157" s="10"/>
      <c r="EHC1157" s="10"/>
      <c r="EHD1157" s="10"/>
      <c r="EHE1157" s="10"/>
      <c r="EHF1157" s="10"/>
      <c r="EHG1157" s="10"/>
      <c r="EHH1157" s="10"/>
      <c r="EHI1157" s="10"/>
      <c r="EHJ1157" s="10"/>
      <c r="EHK1157" s="10"/>
      <c r="EHL1157" s="10"/>
      <c r="EHM1157" s="10"/>
      <c r="EHN1157" s="10"/>
      <c r="EHO1157" s="10"/>
      <c r="EHP1157" s="10"/>
      <c r="EHQ1157" s="10"/>
      <c r="EHR1157" s="10"/>
      <c r="EHS1157" s="10"/>
      <c r="EHT1157" s="10"/>
      <c r="EHU1157" s="10"/>
      <c r="EHV1157" s="10"/>
      <c r="EHW1157" s="10"/>
      <c r="EHX1157" s="10"/>
      <c r="EHY1157" s="10"/>
      <c r="EHZ1157" s="10"/>
      <c r="EIA1157" s="10"/>
      <c r="EIB1157" s="10"/>
      <c r="EIC1157" s="10"/>
      <c r="EID1157" s="10"/>
      <c r="EIE1157" s="10"/>
      <c r="EIF1157" s="10"/>
      <c r="EIG1157" s="10"/>
      <c r="EIH1157" s="10"/>
      <c r="EII1157" s="10"/>
      <c r="EIJ1157" s="10"/>
      <c r="EIK1157" s="10"/>
      <c r="EIL1157" s="10"/>
      <c r="EIM1157" s="10"/>
      <c r="EIN1157" s="10"/>
      <c r="EIO1157" s="10"/>
      <c r="EIP1157" s="10"/>
      <c r="EIQ1157" s="10"/>
      <c r="EIR1157" s="10"/>
      <c r="EIS1157" s="10"/>
      <c r="EIT1157" s="10"/>
      <c r="EIU1157" s="10"/>
      <c r="EIV1157" s="10"/>
      <c r="EIW1157" s="10"/>
      <c r="EIX1157" s="10"/>
      <c r="EIY1157" s="10"/>
      <c r="EIZ1157" s="10"/>
      <c r="EJA1157" s="10"/>
      <c r="EJB1157" s="10"/>
      <c r="EJC1157" s="10"/>
      <c r="EJD1157" s="10"/>
      <c r="EJE1157" s="10"/>
      <c r="EJF1157" s="10"/>
      <c r="EJG1157" s="10"/>
      <c r="EJH1157" s="10"/>
      <c r="EJI1157" s="10"/>
      <c r="EJJ1157" s="10"/>
      <c r="EJK1157" s="10"/>
      <c r="EJL1157" s="10"/>
      <c r="EJM1157" s="10"/>
      <c r="EJN1157" s="10"/>
      <c r="EJO1157" s="10"/>
      <c r="EJP1157" s="10"/>
      <c r="EJQ1157" s="10"/>
      <c r="EJR1157" s="10"/>
      <c r="EJS1157" s="10"/>
      <c r="EJT1157" s="10"/>
      <c r="EJU1157" s="10"/>
      <c r="EJV1157" s="10"/>
      <c r="EJW1157" s="10"/>
      <c r="EJX1157" s="10"/>
      <c r="EJY1157" s="10"/>
      <c r="EJZ1157" s="10"/>
      <c r="EKA1157" s="10"/>
      <c r="EKB1157" s="10"/>
      <c r="EKC1157" s="10"/>
      <c r="EKD1157" s="10"/>
      <c r="EKE1157" s="10"/>
      <c r="EKF1157" s="10"/>
      <c r="EKG1157" s="10"/>
      <c r="EKH1157" s="10"/>
      <c r="EKI1157" s="10"/>
      <c r="EKJ1157" s="10"/>
      <c r="EKK1157" s="10"/>
      <c r="EKL1157" s="10"/>
      <c r="EKM1157" s="10"/>
      <c r="EKN1157" s="10"/>
      <c r="EKO1157" s="10"/>
      <c r="EKP1157" s="10"/>
      <c r="EKQ1157" s="10"/>
      <c r="EKR1157" s="10"/>
      <c r="EKS1157" s="10"/>
      <c r="EKT1157" s="10"/>
      <c r="EKU1157" s="10"/>
      <c r="EKV1157" s="10"/>
      <c r="EKW1157" s="10"/>
      <c r="EKX1157" s="10"/>
      <c r="EKY1157" s="10"/>
      <c r="EKZ1157" s="10"/>
      <c r="ELA1157" s="10"/>
      <c r="ELB1157" s="10"/>
      <c r="ELC1157" s="10"/>
      <c r="ELD1157" s="10"/>
      <c r="ELE1157" s="10"/>
      <c r="ELF1157" s="10"/>
      <c r="ELG1157" s="10"/>
      <c r="ELH1157" s="10"/>
      <c r="ELI1157" s="10"/>
      <c r="ELJ1157" s="10"/>
      <c r="ELK1157" s="10"/>
      <c r="ELL1157" s="10"/>
      <c r="ELM1157" s="10"/>
      <c r="ELN1157" s="10"/>
      <c r="ELO1157" s="10"/>
      <c r="ELP1157" s="10"/>
      <c r="ELQ1157" s="10"/>
      <c r="ELR1157" s="10"/>
      <c r="ELS1157" s="10"/>
      <c r="ELT1157" s="10"/>
      <c r="ELU1157" s="10"/>
      <c r="ELV1157" s="10"/>
      <c r="ELW1157" s="10"/>
      <c r="ELX1157" s="10"/>
      <c r="ELY1157" s="10"/>
      <c r="ELZ1157" s="10"/>
      <c r="EMA1157" s="10"/>
      <c r="EMB1157" s="10"/>
      <c r="EMC1157" s="10"/>
      <c r="EMD1157" s="10"/>
      <c r="EME1157" s="10"/>
      <c r="EMF1157" s="10"/>
      <c r="EMG1157" s="10"/>
      <c r="EMH1157" s="10"/>
      <c r="EMI1157" s="10"/>
      <c r="EMJ1157" s="10"/>
      <c r="EMK1157" s="10"/>
      <c r="EML1157" s="10"/>
      <c r="EMM1157" s="10"/>
      <c r="EMN1157" s="10"/>
      <c r="EMO1157" s="10"/>
      <c r="EMP1157" s="10"/>
      <c r="EMQ1157" s="10"/>
      <c r="EMR1157" s="10"/>
      <c r="EMS1157" s="10"/>
      <c r="EMT1157" s="10"/>
      <c r="EMU1157" s="10"/>
      <c r="EMV1157" s="10"/>
      <c r="EMW1157" s="10"/>
      <c r="EMX1157" s="10"/>
      <c r="EMY1157" s="10"/>
      <c r="EMZ1157" s="10"/>
      <c r="ENA1157" s="10"/>
      <c r="ENB1157" s="10"/>
      <c r="ENC1157" s="10"/>
      <c r="END1157" s="10"/>
      <c r="ENE1157" s="10"/>
      <c r="ENF1157" s="10"/>
      <c r="ENG1157" s="10"/>
      <c r="ENH1157" s="10"/>
      <c r="ENI1157" s="10"/>
      <c r="ENJ1157" s="10"/>
      <c r="ENK1157" s="10"/>
      <c r="ENL1157" s="10"/>
      <c r="ENM1157" s="10"/>
      <c r="ENN1157" s="10"/>
      <c r="ENO1157" s="10"/>
      <c r="ENP1157" s="10"/>
      <c r="ENQ1157" s="10"/>
      <c r="ENR1157" s="10"/>
      <c r="ENS1157" s="10"/>
      <c r="ENT1157" s="10"/>
      <c r="ENU1157" s="10"/>
      <c r="ENV1157" s="10"/>
      <c r="ENW1157" s="10"/>
      <c r="ENX1157" s="10"/>
      <c r="ENY1157" s="10"/>
      <c r="ENZ1157" s="10"/>
      <c r="EOA1157" s="10"/>
      <c r="EOB1157" s="10"/>
      <c r="EOC1157" s="10"/>
      <c r="EOD1157" s="10"/>
      <c r="EOE1157" s="10"/>
      <c r="EOF1157" s="10"/>
      <c r="EOG1157" s="10"/>
      <c r="EOH1157" s="10"/>
      <c r="EOI1157" s="10"/>
      <c r="EOJ1157" s="10"/>
      <c r="EOK1157" s="10"/>
      <c r="EOL1157" s="10"/>
      <c r="EOM1157" s="10"/>
      <c r="EON1157" s="10"/>
      <c r="EOO1157" s="10"/>
      <c r="EOP1157" s="10"/>
      <c r="EOQ1157" s="10"/>
      <c r="EOR1157" s="10"/>
      <c r="EOS1157" s="10"/>
      <c r="EOT1157" s="10"/>
      <c r="EOU1157" s="10"/>
      <c r="EOV1157" s="10"/>
      <c r="EOW1157" s="10"/>
      <c r="EOX1157" s="10"/>
      <c r="EOY1157" s="10"/>
      <c r="EOZ1157" s="10"/>
      <c r="EPA1157" s="10"/>
      <c r="EPB1157" s="10"/>
      <c r="EPC1157" s="10"/>
      <c r="EPD1157" s="10"/>
      <c r="EPE1157" s="10"/>
      <c r="EPF1157" s="10"/>
      <c r="EPG1157" s="10"/>
      <c r="EPH1157" s="10"/>
      <c r="EPI1157" s="10"/>
      <c r="EPJ1157" s="10"/>
      <c r="EPK1157" s="10"/>
      <c r="EPL1157" s="10"/>
      <c r="EPM1157" s="10"/>
      <c r="EPN1157" s="10"/>
      <c r="EPO1157" s="10"/>
      <c r="EPP1157" s="10"/>
      <c r="EPQ1157" s="10"/>
      <c r="EPR1157" s="10"/>
      <c r="EPS1157" s="10"/>
      <c r="EPT1157" s="10"/>
      <c r="EPU1157" s="10"/>
      <c r="EPV1157" s="10"/>
      <c r="EPW1157" s="10"/>
      <c r="EPX1157" s="10"/>
      <c r="EPY1157" s="10"/>
      <c r="EPZ1157" s="10"/>
      <c r="EQA1157" s="10"/>
      <c r="EQB1157" s="10"/>
      <c r="EQC1157" s="10"/>
      <c r="EQD1157" s="10"/>
      <c r="EQE1157" s="10"/>
      <c r="EQF1157" s="10"/>
      <c r="EQG1157" s="10"/>
      <c r="EQH1157" s="10"/>
      <c r="EQI1157" s="10"/>
      <c r="EQJ1157" s="10"/>
      <c r="EQK1157" s="10"/>
      <c r="EQL1157" s="10"/>
      <c r="EQM1157" s="10"/>
      <c r="EQN1157" s="10"/>
      <c r="EQO1157" s="10"/>
      <c r="EQP1157" s="10"/>
      <c r="EQQ1157" s="10"/>
      <c r="EQR1157" s="10"/>
      <c r="EQS1157" s="10"/>
      <c r="EQT1157" s="10"/>
      <c r="EQU1157" s="10"/>
      <c r="EQV1157" s="10"/>
      <c r="EQW1157" s="10"/>
      <c r="EQX1157" s="10"/>
      <c r="EQY1157" s="10"/>
      <c r="EQZ1157" s="10"/>
      <c r="ERA1157" s="10"/>
      <c r="ERB1157" s="10"/>
      <c r="ERC1157" s="10"/>
      <c r="ERD1157" s="10"/>
      <c r="ERE1157" s="10"/>
      <c r="ERF1157" s="10"/>
      <c r="ERG1157" s="10"/>
      <c r="ERH1157" s="10"/>
      <c r="ERI1157" s="10"/>
      <c r="ERJ1157" s="10"/>
      <c r="ERK1157" s="10"/>
      <c r="ERL1157" s="10"/>
      <c r="ERM1157" s="10"/>
      <c r="ERN1157" s="10"/>
      <c r="ERO1157" s="10"/>
      <c r="ERP1157" s="10"/>
      <c r="ERQ1157" s="10"/>
      <c r="ERR1157" s="10"/>
      <c r="ERS1157" s="10"/>
      <c r="ERT1157" s="10"/>
      <c r="ERU1157" s="10"/>
      <c r="ERV1157" s="10"/>
      <c r="ERW1157" s="10"/>
      <c r="ERX1157" s="10"/>
      <c r="ERY1157" s="10"/>
      <c r="ERZ1157" s="10"/>
      <c r="ESA1157" s="10"/>
      <c r="ESB1157" s="10"/>
      <c r="ESC1157" s="10"/>
      <c r="ESD1157" s="10"/>
      <c r="ESE1157" s="10"/>
      <c r="ESF1157" s="10"/>
      <c r="ESG1157" s="10"/>
      <c r="ESH1157" s="10"/>
      <c r="ESI1157" s="10"/>
      <c r="ESJ1157" s="10"/>
      <c r="ESK1157" s="10"/>
      <c r="ESL1157" s="10"/>
      <c r="ESM1157" s="10"/>
      <c r="ESN1157" s="10"/>
      <c r="ESO1157" s="10"/>
      <c r="ESP1157" s="10"/>
      <c r="ESQ1157" s="10"/>
      <c r="ESR1157" s="10"/>
      <c r="ESS1157" s="10"/>
      <c r="EST1157" s="10"/>
      <c r="ESU1157" s="10"/>
      <c r="ESV1157" s="10"/>
      <c r="ESW1157" s="10"/>
      <c r="ESX1157" s="10"/>
      <c r="ESY1157" s="10"/>
      <c r="ESZ1157" s="10"/>
      <c r="ETA1157" s="10"/>
      <c r="ETB1157" s="10"/>
      <c r="ETC1157" s="10"/>
      <c r="ETD1157" s="10"/>
      <c r="ETE1157" s="10"/>
      <c r="ETF1157" s="10"/>
      <c r="ETG1157" s="10"/>
      <c r="ETH1157" s="10"/>
      <c r="ETI1157" s="10"/>
      <c r="ETJ1157" s="10"/>
      <c r="ETK1157" s="10"/>
      <c r="ETL1157" s="10"/>
      <c r="ETM1157" s="10"/>
      <c r="ETN1157" s="10"/>
      <c r="ETO1157" s="10"/>
      <c r="ETP1157" s="10"/>
      <c r="ETQ1157" s="10"/>
      <c r="ETR1157" s="10"/>
      <c r="ETS1157" s="10"/>
      <c r="ETT1157" s="10"/>
      <c r="ETU1157" s="10"/>
      <c r="ETV1157" s="10"/>
      <c r="ETW1157" s="10"/>
      <c r="ETX1157" s="10"/>
      <c r="ETY1157" s="10"/>
      <c r="ETZ1157" s="10"/>
      <c r="EUA1157" s="10"/>
      <c r="EUB1157" s="10"/>
      <c r="EUC1157" s="10"/>
      <c r="EUD1157" s="10"/>
      <c r="EUE1157" s="10"/>
      <c r="EUF1157" s="10"/>
      <c r="EUG1157" s="10"/>
      <c r="EUH1157" s="10"/>
      <c r="EUI1157" s="10"/>
      <c r="EUJ1157" s="10"/>
      <c r="EUK1157" s="10"/>
      <c r="EUL1157" s="10"/>
      <c r="EUM1157" s="10"/>
      <c r="EUN1157" s="10"/>
      <c r="EUO1157" s="10"/>
      <c r="EUP1157" s="10"/>
      <c r="EUQ1157" s="10"/>
      <c r="EUR1157" s="10"/>
      <c r="EUS1157" s="10"/>
      <c r="EUT1157" s="10"/>
      <c r="EUU1157" s="10"/>
      <c r="EUV1157" s="10"/>
      <c r="EUW1157" s="10"/>
      <c r="EUX1157" s="10"/>
      <c r="EUY1157" s="10"/>
      <c r="EUZ1157" s="10"/>
      <c r="EVA1157" s="10"/>
      <c r="EVB1157" s="10"/>
      <c r="EVC1157" s="10"/>
      <c r="EVD1157" s="10"/>
      <c r="EVE1157" s="10"/>
      <c r="EVF1157" s="10"/>
      <c r="EVG1157" s="10"/>
      <c r="EVH1157" s="10"/>
      <c r="EVI1157" s="10"/>
      <c r="EVJ1157" s="10"/>
      <c r="EVK1157" s="10"/>
      <c r="EVL1157" s="10"/>
      <c r="EVM1157" s="10"/>
      <c r="EVN1157" s="10"/>
      <c r="EVO1157" s="10"/>
      <c r="EVP1157" s="10"/>
      <c r="EVQ1157" s="10"/>
      <c r="EVR1157" s="10"/>
      <c r="EVS1157" s="10"/>
      <c r="EVT1157" s="10"/>
      <c r="EVU1157" s="10"/>
      <c r="EVV1157" s="10"/>
      <c r="EVW1157" s="10"/>
      <c r="EVX1157" s="10"/>
      <c r="EVY1157" s="10"/>
      <c r="EVZ1157" s="10"/>
      <c r="EWA1157" s="10"/>
      <c r="EWB1157" s="10"/>
      <c r="EWC1157" s="10"/>
      <c r="EWD1157" s="10"/>
      <c r="EWE1157" s="10"/>
      <c r="EWF1157" s="10"/>
      <c r="EWG1157" s="10"/>
      <c r="EWH1157" s="10"/>
      <c r="EWI1157" s="10"/>
      <c r="EWJ1157" s="10"/>
      <c r="EWK1157" s="10"/>
      <c r="EWL1157" s="10"/>
      <c r="EWM1157" s="10"/>
      <c r="EWN1157" s="10"/>
      <c r="EWO1157" s="10"/>
      <c r="EWP1157" s="10"/>
      <c r="EWQ1157" s="10"/>
      <c r="EWR1157" s="10"/>
      <c r="EWS1157" s="10"/>
      <c r="EWT1157" s="10"/>
      <c r="EWU1157" s="10"/>
      <c r="EWV1157" s="10"/>
      <c r="EWW1157" s="10"/>
      <c r="EWX1157" s="10"/>
      <c r="EWY1157" s="10"/>
      <c r="EWZ1157" s="10"/>
      <c r="EXA1157" s="10"/>
      <c r="EXB1157" s="10"/>
      <c r="EXC1157" s="10"/>
      <c r="EXD1157" s="10"/>
      <c r="EXE1157" s="10"/>
      <c r="EXF1157" s="10"/>
      <c r="EXG1157" s="10"/>
      <c r="EXH1157" s="10"/>
      <c r="EXI1157" s="10"/>
      <c r="EXJ1157" s="10"/>
      <c r="EXK1157" s="10"/>
      <c r="EXL1157" s="10"/>
      <c r="EXM1157" s="10"/>
      <c r="EXN1157" s="10"/>
      <c r="EXO1157" s="10"/>
      <c r="EXP1157" s="10"/>
      <c r="EXQ1157" s="10"/>
      <c r="EXR1157" s="10"/>
      <c r="EXS1157" s="10"/>
      <c r="EXT1157" s="10"/>
      <c r="EXU1157" s="10"/>
      <c r="EXV1157" s="10"/>
      <c r="EXW1157" s="10"/>
      <c r="EXX1157" s="10"/>
      <c r="EXY1157" s="10"/>
      <c r="EXZ1157" s="10"/>
      <c r="EYA1157" s="10"/>
      <c r="EYB1157" s="10"/>
      <c r="EYC1157" s="10"/>
      <c r="EYD1157" s="10"/>
      <c r="EYE1157" s="10"/>
      <c r="EYF1157" s="10"/>
      <c r="EYG1157" s="10"/>
      <c r="EYH1157" s="10"/>
      <c r="EYI1157" s="10"/>
      <c r="EYJ1157" s="10"/>
      <c r="EYK1157" s="10"/>
      <c r="EYL1157" s="10"/>
      <c r="EYM1157" s="10"/>
      <c r="EYN1157" s="10"/>
      <c r="EYO1157" s="10"/>
      <c r="EYP1157" s="10"/>
      <c r="EYQ1157" s="10"/>
      <c r="EYR1157" s="10"/>
      <c r="EYS1157" s="10"/>
      <c r="EYT1157" s="10"/>
      <c r="EYU1157" s="10"/>
      <c r="EYV1157" s="10"/>
      <c r="EYW1157" s="10"/>
      <c r="EYX1157" s="10"/>
      <c r="EYY1157" s="10"/>
      <c r="EYZ1157" s="10"/>
      <c r="EZA1157" s="10"/>
      <c r="EZB1157" s="10"/>
      <c r="EZC1157" s="10"/>
      <c r="EZD1157" s="10"/>
      <c r="EZE1157" s="10"/>
      <c r="EZF1157" s="10"/>
      <c r="EZG1157" s="10"/>
      <c r="EZH1157" s="10"/>
      <c r="EZI1157" s="10"/>
      <c r="EZJ1157" s="10"/>
      <c r="EZK1157" s="10"/>
      <c r="EZL1157" s="10"/>
      <c r="EZM1157" s="10"/>
      <c r="EZN1157" s="10"/>
      <c r="EZO1157" s="10"/>
      <c r="EZP1157" s="10"/>
      <c r="EZQ1157" s="10"/>
      <c r="EZR1157" s="10"/>
      <c r="EZS1157" s="10"/>
      <c r="EZT1157" s="10"/>
      <c r="EZU1157" s="10"/>
      <c r="EZV1157" s="10"/>
      <c r="EZW1157" s="10"/>
      <c r="EZX1157" s="10"/>
      <c r="EZY1157" s="10"/>
      <c r="EZZ1157" s="10"/>
      <c r="FAA1157" s="10"/>
      <c r="FAB1157" s="10"/>
      <c r="FAC1157" s="10"/>
      <c r="FAD1157" s="10"/>
      <c r="FAE1157" s="10"/>
      <c r="FAF1157" s="10"/>
      <c r="FAG1157" s="10"/>
      <c r="FAH1157" s="10"/>
      <c r="FAI1157" s="10"/>
      <c r="FAJ1157" s="10"/>
      <c r="FAK1157" s="10"/>
      <c r="FAL1157" s="10"/>
      <c r="FAM1157" s="10"/>
      <c r="FAN1157" s="10"/>
      <c r="FAO1157" s="10"/>
      <c r="FAP1157" s="10"/>
      <c r="FAQ1157" s="10"/>
      <c r="FAR1157" s="10"/>
      <c r="FAS1157" s="10"/>
      <c r="FAT1157" s="10"/>
      <c r="FAU1157" s="10"/>
      <c r="FAV1157" s="10"/>
      <c r="FAW1157" s="10"/>
      <c r="FAX1157" s="10"/>
      <c r="FAY1157" s="10"/>
      <c r="FAZ1157" s="10"/>
      <c r="FBA1157" s="10"/>
      <c r="FBB1157" s="10"/>
      <c r="FBC1157" s="10"/>
      <c r="FBD1157" s="10"/>
      <c r="FBE1157" s="10"/>
      <c r="FBF1157" s="10"/>
      <c r="FBG1157" s="10"/>
      <c r="FBH1157" s="10"/>
      <c r="FBI1157" s="10"/>
      <c r="FBJ1157" s="10"/>
      <c r="FBK1157" s="10"/>
      <c r="FBL1157" s="10"/>
      <c r="FBM1157" s="10"/>
      <c r="FBN1157" s="10"/>
      <c r="FBO1157" s="10"/>
      <c r="FBP1157" s="10"/>
      <c r="FBQ1157" s="10"/>
      <c r="FBR1157" s="10"/>
      <c r="FBS1157" s="10"/>
      <c r="FBT1157" s="10"/>
      <c r="FBU1157" s="10"/>
      <c r="FBV1157" s="10"/>
      <c r="FBW1157" s="10"/>
      <c r="FBX1157" s="10"/>
      <c r="FBY1157" s="10"/>
      <c r="FBZ1157" s="10"/>
      <c r="FCA1157" s="10"/>
      <c r="FCB1157" s="10"/>
      <c r="FCC1157" s="10"/>
      <c r="FCD1157" s="10"/>
      <c r="FCE1157" s="10"/>
      <c r="FCF1157" s="10"/>
      <c r="FCG1157" s="10"/>
      <c r="FCH1157" s="10"/>
      <c r="FCI1157" s="10"/>
      <c r="FCJ1157" s="10"/>
      <c r="FCK1157" s="10"/>
      <c r="FCL1157" s="10"/>
      <c r="FCM1157" s="10"/>
      <c r="FCN1157" s="10"/>
      <c r="FCO1157" s="10"/>
      <c r="FCP1157" s="10"/>
      <c r="FCQ1157" s="10"/>
      <c r="FCR1157" s="10"/>
      <c r="FCS1157" s="10"/>
      <c r="FCT1157" s="10"/>
      <c r="FCU1157" s="10"/>
      <c r="FCV1157" s="10"/>
      <c r="FCW1157" s="10"/>
      <c r="FCX1157" s="10"/>
      <c r="FCY1157" s="10"/>
      <c r="FCZ1157" s="10"/>
      <c r="FDA1157" s="10"/>
      <c r="FDB1157" s="10"/>
      <c r="FDC1157" s="10"/>
      <c r="FDD1157" s="10"/>
      <c r="FDE1157" s="10"/>
      <c r="FDF1157" s="10"/>
      <c r="FDG1157" s="10"/>
      <c r="FDH1157" s="10"/>
      <c r="FDI1157" s="10"/>
      <c r="FDJ1157" s="10"/>
      <c r="FDK1157" s="10"/>
      <c r="FDL1157" s="10"/>
      <c r="FDM1157" s="10"/>
      <c r="FDN1157" s="10"/>
      <c r="FDO1157" s="10"/>
      <c r="FDP1157" s="10"/>
      <c r="FDQ1157" s="10"/>
      <c r="FDR1157" s="10"/>
      <c r="FDS1157" s="10"/>
      <c r="FDT1157" s="10"/>
      <c r="FDU1157" s="10"/>
      <c r="FDV1157" s="10"/>
      <c r="FDW1157" s="10"/>
      <c r="FDX1157" s="10"/>
      <c r="FDY1157" s="10"/>
      <c r="FDZ1157" s="10"/>
      <c r="FEA1157" s="10"/>
      <c r="FEB1157" s="10"/>
      <c r="FEC1157" s="10"/>
      <c r="FED1157" s="10"/>
      <c r="FEE1157" s="10"/>
      <c r="FEF1157" s="10"/>
      <c r="FEG1157" s="10"/>
      <c r="FEH1157" s="10"/>
      <c r="FEI1157" s="10"/>
      <c r="FEJ1157" s="10"/>
      <c r="FEK1157" s="10"/>
      <c r="FEL1157" s="10"/>
      <c r="FEM1157" s="10"/>
      <c r="FEN1157" s="10"/>
      <c r="FEO1157" s="10"/>
      <c r="FEP1157" s="10"/>
      <c r="FEQ1157" s="10"/>
      <c r="FER1157" s="10"/>
      <c r="FES1157" s="10"/>
      <c r="FET1157" s="10"/>
      <c r="FEU1157" s="10"/>
      <c r="FEV1157" s="10"/>
      <c r="FEW1157" s="10"/>
      <c r="FEX1157" s="10"/>
      <c r="FEY1157" s="10"/>
      <c r="FEZ1157" s="10"/>
      <c r="FFA1157" s="10"/>
      <c r="FFB1157" s="10"/>
      <c r="FFC1157" s="10"/>
      <c r="FFD1157" s="10"/>
      <c r="FFE1157" s="10"/>
      <c r="FFF1157" s="10"/>
      <c r="FFG1157" s="10"/>
      <c r="FFH1157" s="10"/>
      <c r="FFI1157" s="10"/>
      <c r="FFJ1157" s="10"/>
      <c r="FFK1157" s="10"/>
      <c r="FFL1157" s="10"/>
      <c r="FFM1157" s="10"/>
      <c r="FFN1157" s="10"/>
      <c r="FFO1157" s="10"/>
      <c r="FFP1157" s="10"/>
      <c r="FFQ1157" s="10"/>
      <c r="FFR1157" s="10"/>
      <c r="FFS1157" s="10"/>
      <c r="FFT1157" s="10"/>
      <c r="FFU1157" s="10"/>
      <c r="FFV1157" s="10"/>
      <c r="FFW1157" s="10"/>
      <c r="FFX1157" s="10"/>
      <c r="FFY1157" s="10"/>
      <c r="FFZ1157" s="10"/>
      <c r="FGA1157" s="10"/>
      <c r="FGB1157" s="10"/>
      <c r="FGC1157" s="10"/>
      <c r="FGD1157" s="10"/>
      <c r="FGE1157" s="10"/>
      <c r="FGF1157" s="10"/>
      <c r="FGG1157" s="10"/>
      <c r="FGH1157" s="10"/>
      <c r="FGI1157" s="10"/>
      <c r="FGJ1157" s="10"/>
      <c r="FGK1157" s="10"/>
      <c r="FGL1157" s="10"/>
      <c r="FGM1157" s="10"/>
      <c r="FGN1157" s="10"/>
      <c r="FGO1157" s="10"/>
      <c r="FGP1157" s="10"/>
      <c r="FGQ1157" s="10"/>
      <c r="FGR1157" s="10"/>
      <c r="FGS1157" s="10"/>
      <c r="FGT1157" s="10"/>
      <c r="FGU1157" s="10"/>
      <c r="FGV1157" s="10"/>
      <c r="FGW1157" s="10"/>
      <c r="FGX1157" s="10"/>
      <c r="FGY1157" s="10"/>
      <c r="FGZ1157" s="10"/>
      <c r="FHA1157" s="10"/>
      <c r="FHB1157" s="10"/>
      <c r="FHC1157" s="10"/>
      <c r="FHD1157" s="10"/>
      <c r="FHE1157" s="10"/>
      <c r="FHF1157" s="10"/>
      <c r="FHG1157" s="10"/>
      <c r="FHH1157" s="10"/>
      <c r="FHI1157" s="10"/>
      <c r="FHJ1157" s="10"/>
      <c r="FHK1157" s="10"/>
      <c r="FHL1157" s="10"/>
      <c r="FHM1157" s="10"/>
      <c r="FHN1157" s="10"/>
      <c r="FHO1157" s="10"/>
      <c r="FHP1157" s="10"/>
      <c r="FHQ1157" s="10"/>
      <c r="FHR1157" s="10"/>
      <c r="FHS1157" s="10"/>
      <c r="FHT1157" s="10"/>
      <c r="FHU1157" s="10"/>
      <c r="FHV1157" s="10"/>
      <c r="FHW1157" s="10"/>
      <c r="FHX1157" s="10"/>
      <c r="FHY1157" s="10"/>
      <c r="FHZ1157" s="10"/>
      <c r="FIA1157" s="10"/>
      <c r="FIB1157" s="10"/>
      <c r="FIC1157" s="10"/>
      <c r="FID1157" s="10"/>
      <c r="FIE1157" s="10"/>
      <c r="FIF1157" s="10"/>
      <c r="FIG1157" s="10"/>
      <c r="FIH1157" s="10"/>
      <c r="FII1157" s="10"/>
      <c r="FIJ1157" s="10"/>
      <c r="FIK1157" s="10"/>
      <c r="FIL1157" s="10"/>
      <c r="FIM1157" s="10"/>
      <c r="FIN1157" s="10"/>
      <c r="FIO1157" s="10"/>
      <c r="FIP1157" s="10"/>
      <c r="FIQ1157" s="10"/>
      <c r="FIR1157" s="10"/>
      <c r="FIS1157" s="10"/>
      <c r="FIT1157" s="10"/>
      <c r="FIU1157" s="10"/>
      <c r="FIV1157" s="10"/>
      <c r="FIW1157" s="10"/>
      <c r="FIX1157" s="10"/>
      <c r="FIY1157" s="10"/>
      <c r="FIZ1157" s="10"/>
      <c r="FJA1157" s="10"/>
      <c r="FJB1157" s="10"/>
      <c r="FJC1157" s="10"/>
      <c r="FJD1157" s="10"/>
      <c r="FJE1157" s="10"/>
      <c r="FJF1157" s="10"/>
      <c r="FJG1157" s="10"/>
      <c r="FJH1157" s="10"/>
      <c r="FJI1157" s="10"/>
      <c r="FJJ1157" s="10"/>
      <c r="FJK1157" s="10"/>
      <c r="FJL1157" s="10"/>
      <c r="FJM1157" s="10"/>
      <c r="FJN1157" s="10"/>
      <c r="FJO1157" s="10"/>
      <c r="FJP1157" s="10"/>
      <c r="FJQ1157" s="10"/>
      <c r="FJR1157" s="10"/>
      <c r="FJS1157" s="10"/>
      <c r="FJT1157" s="10"/>
      <c r="FJU1157" s="10"/>
      <c r="FJV1157" s="10"/>
      <c r="FJW1157" s="10"/>
      <c r="FJX1157" s="10"/>
      <c r="FJY1157" s="10"/>
      <c r="FJZ1157" s="10"/>
      <c r="FKA1157" s="10"/>
      <c r="FKB1157" s="10"/>
      <c r="FKC1157" s="10"/>
      <c r="FKD1157" s="10"/>
      <c r="FKE1157" s="10"/>
      <c r="FKF1157" s="10"/>
      <c r="FKG1157" s="10"/>
      <c r="FKH1157" s="10"/>
      <c r="FKI1157" s="10"/>
      <c r="FKJ1157" s="10"/>
      <c r="FKK1157" s="10"/>
      <c r="FKL1157" s="10"/>
      <c r="FKM1157" s="10"/>
      <c r="FKN1157" s="10"/>
      <c r="FKO1157" s="10"/>
      <c r="FKP1157" s="10"/>
      <c r="FKQ1157" s="10"/>
      <c r="FKR1157" s="10"/>
      <c r="FKS1157" s="10"/>
      <c r="FKT1157" s="10"/>
      <c r="FKU1157" s="10"/>
      <c r="FKV1157" s="10"/>
      <c r="FKW1157" s="10"/>
      <c r="FKX1157" s="10"/>
      <c r="FKY1157" s="10"/>
      <c r="FKZ1157" s="10"/>
      <c r="FLA1157" s="10"/>
      <c r="FLB1157" s="10"/>
      <c r="FLC1157" s="10"/>
      <c r="FLD1157" s="10"/>
      <c r="FLE1157" s="10"/>
      <c r="FLF1157" s="10"/>
      <c r="FLG1157" s="10"/>
      <c r="FLH1157" s="10"/>
      <c r="FLI1157" s="10"/>
      <c r="FLJ1157" s="10"/>
      <c r="FLK1157" s="10"/>
      <c r="FLL1157" s="10"/>
      <c r="FLM1157" s="10"/>
      <c r="FLN1157" s="10"/>
      <c r="FLO1157" s="10"/>
      <c r="FLP1157" s="10"/>
      <c r="FLQ1157" s="10"/>
      <c r="FLR1157" s="10"/>
      <c r="FLS1157" s="10"/>
      <c r="FLT1157" s="10"/>
      <c r="FLU1157" s="10"/>
      <c r="FLV1157" s="10"/>
      <c r="FLW1157" s="10"/>
      <c r="FLX1157" s="10"/>
      <c r="FLY1157" s="10"/>
      <c r="FLZ1157" s="10"/>
      <c r="FMA1157" s="10"/>
      <c r="FMB1157" s="10"/>
      <c r="FMC1157" s="10"/>
      <c r="FMD1157" s="10"/>
      <c r="FME1157" s="10"/>
      <c r="FMF1157" s="10"/>
      <c r="FMG1157" s="10"/>
      <c r="FMH1157" s="10"/>
      <c r="FMI1157" s="10"/>
      <c r="FMJ1157" s="10"/>
      <c r="FMK1157" s="10"/>
      <c r="FML1157" s="10"/>
      <c r="FMM1157" s="10"/>
      <c r="FMN1157" s="10"/>
      <c r="FMO1157" s="10"/>
      <c r="FMP1157" s="10"/>
      <c r="FMQ1157" s="10"/>
      <c r="FMR1157" s="10"/>
      <c r="FMS1157" s="10"/>
      <c r="FMT1157" s="10"/>
      <c r="FMU1157" s="10"/>
      <c r="FMV1157" s="10"/>
      <c r="FMW1157" s="10"/>
      <c r="FMX1157" s="10"/>
      <c r="FMY1157" s="10"/>
      <c r="FMZ1157" s="10"/>
      <c r="FNA1157" s="10"/>
      <c r="FNB1157" s="10"/>
      <c r="FNC1157" s="10"/>
      <c r="FND1157" s="10"/>
      <c r="FNE1157" s="10"/>
      <c r="FNF1157" s="10"/>
      <c r="FNG1157" s="10"/>
      <c r="FNH1157" s="10"/>
      <c r="FNI1157" s="10"/>
      <c r="FNJ1157" s="10"/>
      <c r="FNK1157" s="10"/>
      <c r="FNL1157" s="10"/>
      <c r="FNM1157" s="10"/>
      <c r="FNN1157" s="10"/>
      <c r="FNO1157" s="10"/>
      <c r="FNP1157" s="10"/>
      <c r="FNQ1157" s="10"/>
      <c r="FNR1157" s="10"/>
      <c r="FNS1157" s="10"/>
      <c r="FNT1157" s="10"/>
      <c r="FNU1157" s="10"/>
      <c r="FNV1157" s="10"/>
      <c r="FNW1157" s="10"/>
      <c r="FNX1157" s="10"/>
      <c r="FNY1157" s="10"/>
      <c r="FNZ1157" s="10"/>
      <c r="FOA1157" s="10"/>
      <c r="FOB1157" s="10"/>
      <c r="FOC1157" s="10"/>
      <c r="FOD1157" s="10"/>
      <c r="FOE1157" s="10"/>
      <c r="FOF1157" s="10"/>
      <c r="FOG1157" s="10"/>
      <c r="FOH1157" s="10"/>
      <c r="FOI1157" s="10"/>
      <c r="FOJ1157" s="10"/>
      <c r="FOK1157" s="10"/>
      <c r="FOL1157" s="10"/>
      <c r="FOM1157" s="10"/>
      <c r="FON1157" s="10"/>
      <c r="FOO1157" s="10"/>
      <c r="FOP1157" s="10"/>
      <c r="FOQ1157" s="10"/>
      <c r="FOR1157" s="10"/>
      <c r="FOS1157" s="10"/>
      <c r="FOT1157" s="10"/>
      <c r="FOU1157" s="10"/>
      <c r="FOV1157" s="10"/>
      <c r="FOW1157" s="10"/>
      <c r="FOX1157" s="10"/>
      <c r="FOY1157" s="10"/>
      <c r="FOZ1157" s="10"/>
      <c r="FPA1157" s="10"/>
      <c r="FPB1157" s="10"/>
      <c r="FPC1157" s="10"/>
      <c r="FPD1157" s="10"/>
      <c r="FPE1157" s="10"/>
      <c r="FPF1157" s="10"/>
      <c r="FPG1157" s="10"/>
      <c r="FPH1157" s="10"/>
      <c r="FPI1157" s="10"/>
      <c r="FPJ1157" s="10"/>
      <c r="FPK1157" s="10"/>
      <c r="FPL1157" s="10"/>
      <c r="FPM1157" s="10"/>
      <c r="FPN1157" s="10"/>
      <c r="FPO1157" s="10"/>
      <c r="FPP1157" s="10"/>
      <c r="FPQ1157" s="10"/>
      <c r="FPR1157" s="10"/>
      <c r="FPS1157" s="10"/>
      <c r="FPT1157" s="10"/>
      <c r="FPU1157" s="10"/>
      <c r="FPV1157" s="10"/>
      <c r="FPW1157" s="10"/>
      <c r="FPX1157" s="10"/>
      <c r="FPY1157" s="10"/>
      <c r="FPZ1157" s="10"/>
      <c r="FQA1157" s="10"/>
      <c r="FQB1157" s="10"/>
      <c r="FQC1157" s="10"/>
      <c r="FQD1157" s="10"/>
      <c r="FQE1157" s="10"/>
      <c r="FQF1157" s="10"/>
      <c r="FQG1157" s="10"/>
      <c r="FQH1157" s="10"/>
      <c r="FQI1157" s="10"/>
      <c r="FQJ1157" s="10"/>
      <c r="FQK1157" s="10"/>
      <c r="FQL1157" s="10"/>
      <c r="FQM1157" s="10"/>
      <c r="FQN1157" s="10"/>
      <c r="FQO1157" s="10"/>
      <c r="FQP1157" s="10"/>
      <c r="FQQ1157" s="10"/>
      <c r="FQR1157" s="10"/>
      <c r="FQS1157" s="10"/>
      <c r="FQT1157" s="10"/>
      <c r="FQU1157" s="10"/>
      <c r="FQV1157" s="10"/>
      <c r="FQW1157" s="10"/>
      <c r="FQX1157" s="10"/>
      <c r="FQY1157" s="10"/>
      <c r="FQZ1157" s="10"/>
      <c r="FRA1157" s="10"/>
      <c r="FRB1157" s="10"/>
      <c r="FRC1157" s="10"/>
      <c r="FRD1157" s="10"/>
      <c r="FRE1157" s="10"/>
      <c r="FRF1157" s="10"/>
      <c r="FRG1157" s="10"/>
      <c r="FRH1157" s="10"/>
      <c r="FRI1157" s="10"/>
      <c r="FRJ1157" s="10"/>
      <c r="FRK1157" s="10"/>
      <c r="FRL1157" s="10"/>
      <c r="FRM1157" s="10"/>
      <c r="FRN1157" s="10"/>
      <c r="FRO1157" s="10"/>
      <c r="FRP1157" s="10"/>
      <c r="FRQ1157" s="10"/>
      <c r="FRR1157" s="10"/>
      <c r="FRS1157" s="10"/>
      <c r="FRT1157" s="10"/>
      <c r="FRU1157" s="10"/>
      <c r="FRV1157" s="10"/>
      <c r="FRW1157" s="10"/>
      <c r="FRX1157" s="10"/>
      <c r="FRY1157" s="10"/>
      <c r="FRZ1157" s="10"/>
      <c r="FSA1157" s="10"/>
      <c r="FSB1157" s="10"/>
      <c r="FSC1157" s="10"/>
      <c r="FSD1157" s="10"/>
      <c r="FSE1157" s="10"/>
      <c r="FSF1157" s="10"/>
      <c r="FSG1157" s="10"/>
      <c r="FSH1157" s="10"/>
      <c r="FSI1157" s="10"/>
      <c r="FSJ1157" s="10"/>
      <c r="FSK1157" s="10"/>
      <c r="FSL1157" s="10"/>
      <c r="FSM1157" s="10"/>
      <c r="FSN1157" s="10"/>
      <c r="FSO1157" s="10"/>
      <c r="FSP1157" s="10"/>
      <c r="FSQ1157" s="10"/>
      <c r="FSR1157" s="10"/>
      <c r="FSS1157" s="10"/>
      <c r="FST1157" s="10"/>
      <c r="FSU1157" s="10"/>
      <c r="FSV1157" s="10"/>
      <c r="FSW1157" s="10"/>
      <c r="FSX1157" s="10"/>
      <c r="FSY1157" s="10"/>
      <c r="FSZ1157" s="10"/>
      <c r="FTA1157" s="10"/>
      <c r="FTB1157" s="10"/>
      <c r="FTC1157" s="10"/>
      <c r="FTD1157" s="10"/>
      <c r="FTE1157" s="10"/>
      <c r="FTF1157" s="10"/>
      <c r="FTG1157" s="10"/>
      <c r="FTH1157" s="10"/>
      <c r="FTI1157" s="10"/>
      <c r="FTJ1157" s="10"/>
      <c r="FTK1157" s="10"/>
      <c r="FTL1157" s="10"/>
      <c r="FTM1157" s="10"/>
      <c r="FTN1157" s="10"/>
      <c r="FTO1157" s="10"/>
      <c r="FTP1157" s="10"/>
      <c r="FTQ1157" s="10"/>
      <c r="FTR1157" s="10"/>
      <c r="FTS1157" s="10"/>
      <c r="FTT1157" s="10"/>
      <c r="FTU1157" s="10"/>
      <c r="FTV1157" s="10"/>
      <c r="FTW1157" s="10"/>
      <c r="FTX1157" s="10"/>
      <c r="FTY1157" s="10"/>
      <c r="FTZ1157" s="10"/>
      <c r="FUA1157" s="10"/>
      <c r="FUB1157" s="10"/>
      <c r="FUC1157" s="10"/>
      <c r="FUD1157" s="10"/>
      <c r="FUE1157" s="10"/>
      <c r="FUF1157" s="10"/>
      <c r="FUG1157" s="10"/>
      <c r="FUH1157" s="10"/>
      <c r="FUI1157" s="10"/>
      <c r="FUJ1157" s="10"/>
      <c r="FUK1157" s="10"/>
      <c r="FUL1157" s="10"/>
      <c r="FUM1157" s="10"/>
      <c r="FUN1157" s="10"/>
      <c r="FUO1157" s="10"/>
      <c r="FUP1157" s="10"/>
      <c r="FUQ1157" s="10"/>
      <c r="FUR1157" s="10"/>
      <c r="FUS1157" s="10"/>
      <c r="FUT1157" s="10"/>
      <c r="FUU1157" s="10"/>
      <c r="FUV1157" s="10"/>
      <c r="FUW1157" s="10"/>
      <c r="FUX1157" s="10"/>
      <c r="FUY1157" s="10"/>
      <c r="FUZ1157" s="10"/>
      <c r="FVA1157" s="10"/>
      <c r="FVB1157" s="10"/>
      <c r="FVC1157" s="10"/>
      <c r="FVD1157" s="10"/>
      <c r="FVE1157" s="10"/>
      <c r="FVF1157" s="10"/>
      <c r="FVG1157" s="10"/>
      <c r="FVH1157" s="10"/>
      <c r="FVI1157" s="10"/>
      <c r="FVJ1157" s="10"/>
      <c r="FVK1157" s="10"/>
      <c r="FVL1157" s="10"/>
      <c r="FVM1157" s="10"/>
      <c r="FVN1157" s="10"/>
      <c r="FVO1157" s="10"/>
      <c r="FVP1157" s="10"/>
      <c r="FVQ1157" s="10"/>
      <c r="FVR1157" s="10"/>
      <c r="FVS1157" s="10"/>
      <c r="FVT1157" s="10"/>
      <c r="FVU1157" s="10"/>
      <c r="FVV1157" s="10"/>
      <c r="FVW1157" s="10"/>
      <c r="FVX1157" s="10"/>
      <c r="FVY1157" s="10"/>
      <c r="FVZ1157" s="10"/>
      <c r="FWA1157" s="10"/>
      <c r="FWB1157" s="10"/>
      <c r="FWC1157" s="10"/>
      <c r="FWD1157" s="10"/>
      <c r="FWE1157" s="10"/>
      <c r="FWF1157" s="10"/>
      <c r="FWG1157" s="10"/>
      <c r="FWH1157" s="10"/>
      <c r="FWI1157" s="10"/>
      <c r="FWJ1157" s="10"/>
      <c r="FWK1157" s="10"/>
      <c r="FWL1157" s="10"/>
      <c r="FWM1157" s="10"/>
      <c r="FWN1157" s="10"/>
      <c r="FWO1157" s="10"/>
      <c r="FWP1157" s="10"/>
      <c r="FWQ1157" s="10"/>
      <c r="FWR1157" s="10"/>
      <c r="FWS1157" s="10"/>
      <c r="FWT1157" s="10"/>
      <c r="FWU1157" s="10"/>
      <c r="FWV1157" s="10"/>
      <c r="FWW1157" s="10"/>
      <c r="FWX1157" s="10"/>
      <c r="FWY1157" s="10"/>
      <c r="FWZ1157" s="10"/>
      <c r="FXA1157" s="10"/>
      <c r="FXB1157" s="10"/>
      <c r="FXC1157" s="10"/>
      <c r="FXD1157" s="10"/>
      <c r="FXE1157" s="10"/>
      <c r="FXF1157" s="10"/>
      <c r="FXG1157" s="10"/>
      <c r="FXH1157" s="10"/>
      <c r="FXI1157" s="10"/>
      <c r="FXJ1157" s="10"/>
      <c r="FXK1157" s="10"/>
      <c r="FXL1157" s="10"/>
      <c r="FXM1157" s="10"/>
      <c r="FXN1157" s="10"/>
      <c r="FXO1157" s="10"/>
      <c r="FXP1157" s="10"/>
      <c r="FXQ1157" s="10"/>
      <c r="FXR1157" s="10"/>
      <c r="FXS1157" s="10"/>
      <c r="FXT1157" s="10"/>
      <c r="FXU1157" s="10"/>
      <c r="FXV1157" s="10"/>
      <c r="FXW1157" s="10"/>
      <c r="FXX1157" s="10"/>
      <c r="FXY1157" s="10"/>
      <c r="FXZ1157" s="10"/>
      <c r="FYA1157" s="10"/>
      <c r="FYB1157" s="10"/>
      <c r="FYC1157" s="10"/>
      <c r="FYD1157" s="10"/>
      <c r="FYE1157" s="10"/>
      <c r="FYF1157" s="10"/>
      <c r="FYG1157" s="10"/>
      <c r="FYH1157" s="10"/>
      <c r="FYI1157" s="10"/>
      <c r="FYJ1157" s="10"/>
      <c r="FYK1157" s="10"/>
      <c r="FYL1157" s="10"/>
      <c r="FYM1157" s="10"/>
      <c r="FYN1157" s="10"/>
      <c r="FYO1157" s="10"/>
      <c r="FYP1157" s="10"/>
      <c r="FYQ1157" s="10"/>
      <c r="FYR1157" s="10"/>
      <c r="FYS1157" s="10"/>
      <c r="FYT1157" s="10"/>
      <c r="FYU1157" s="10"/>
      <c r="FYV1157" s="10"/>
      <c r="FYW1157" s="10"/>
      <c r="FYX1157" s="10"/>
      <c r="FYY1157" s="10"/>
      <c r="FYZ1157" s="10"/>
      <c r="FZA1157" s="10"/>
      <c r="FZB1157" s="10"/>
      <c r="FZC1157" s="10"/>
      <c r="FZD1157" s="10"/>
      <c r="FZE1157" s="10"/>
      <c r="FZF1157" s="10"/>
      <c r="FZG1157" s="10"/>
      <c r="FZH1157" s="10"/>
      <c r="FZI1157" s="10"/>
      <c r="FZJ1157" s="10"/>
      <c r="FZK1157" s="10"/>
      <c r="FZL1157" s="10"/>
      <c r="FZM1157" s="10"/>
      <c r="FZN1157" s="10"/>
      <c r="FZO1157" s="10"/>
      <c r="FZP1157" s="10"/>
      <c r="FZQ1157" s="10"/>
      <c r="FZR1157" s="10"/>
      <c r="FZS1157" s="10"/>
      <c r="FZT1157" s="10"/>
      <c r="FZU1157" s="10"/>
      <c r="FZV1157" s="10"/>
      <c r="FZW1157" s="10"/>
      <c r="FZX1157" s="10"/>
      <c r="FZY1157" s="10"/>
      <c r="FZZ1157" s="10"/>
      <c r="GAA1157" s="10"/>
      <c r="GAB1157" s="10"/>
      <c r="GAC1157" s="10"/>
      <c r="GAD1157" s="10"/>
      <c r="GAE1157" s="10"/>
      <c r="GAF1157" s="10"/>
      <c r="GAG1157" s="10"/>
      <c r="GAH1157" s="10"/>
      <c r="GAI1157" s="10"/>
      <c r="GAJ1157" s="10"/>
      <c r="GAK1157" s="10"/>
      <c r="GAL1157" s="10"/>
      <c r="GAM1157" s="10"/>
      <c r="GAN1157" s="10"/>
      <c r="GAO1157" s="10"/>
      <c r="GAP1157" s="10"/>
      <c r="GAQ1157" s="10"/>
      <c r="GAR1157" s="10"/>
      <c r="GAS1157" s="10"/>
      <c r="GAT1157" s="10"/>
      <c r="GAU1157" s="10"/>
      <c r="GAV1157" s="10"/>
      <c r="GAW1157" s="10"/>
      <c r="GAX1157" s="10"/>
      <c r="GAY1157" s="10"/>
      <c r="GAZ1157" s="10"/>
      <c r="GBA1157" s="10"/>
      <c r="GBB1157" s="10"/>
      <c r="GBC1157" s="10"/>
      <c r="GBD1157" s="10"/>
      <c r="GBE1157" s="10"/>
      <c r="GBF1157" s="10"/>
      <c r="GBG1157" s="10"/>
      <c r="GBH1157" s="10"/>
      <c r="GBI1157" s="10"/>
      <c r="GBJ1157" s="10"/>
      <c r="GBK1157" s="10"/>
      <c r="GBL1157" s="10"/>
      <c r="GBM1157" s="10"/>
      <c r="GBN1157" s="10"/>
      <c r="GBO1157" s="10"/>
      <c r="GBP1157" s="10"/>
      <c r="GBQ1157" s="10"/>
      <c r="GBR1157" s="10"/>
      <c r="GBS1157" s="10"/>
      <c r="GBT1157" s="10"/>
      <c r="GBU1157" s="10"/>
      <c r="GBV1157" s="10"/>
      <c r="GBW1157" s="10"/>
      <c r="GBX1157" s="10"/>
      <c r="GBY1157" s="10"/>
      <c r="GBZ1157" s="10"/>
      <c r="GCA1157" s="10"/>
      <c r="GCB1157" s="10"/>
      <c r="GCC1157" s="10"/>
      <c r="GCD1157" s="10"/>
      <c r="GCE1157" s="10"/>
      <c r="GCF1157" s="10"/>
      <c r="GCG1157" s="10"/>
      <c r="GCH1157" s="10"/>
      <c r="GCI1157" s="10"/>
      <c r="GCJ1157" s="10"/>
      <c r="GCK1157" s="10"/>
      <c r="GCL1157" s="10"/>
      <c r="GCM1157" s="10"/>
      <c r="GCN1157" s="10"/>
      <c r="GCO1157" s="10"/>
      <c r="GCP1157" s="10"/>
      <c r="GCQ1157" s="10"/>
      <c r="GCR1157" s="10"/>
      <c r="GCS1157" s="10"/>
      <c r="GCT1157" s="10"/>
      <c r="GCU1157" s="10"/>
      <c r="GCV1157" s="10"/>
      <c r="GCW1157" s="10"/>
      <c r="GCX1157" s="10"/>
      <c r="GCY1157" s="10"/>
      <c r="GCZ1157" s="10"/>
      <c r="GDA1157" s="10"/>
      <c r="GDB1157" s="10"/>
      <c r="GDC1157" s="10"/>
      <c r="GDD1157" s="10"/>
      <c r="GDE1157" s="10"/>
      <c r="GDF1157" s="10"/>
      <c r="GDG1157" s="10"/>
      <c r="GDH1157" s="10"/>
      <c r="GDI1157" s="10"/>
      <c r="GDJ1157" s="10"/>
      <c r="GDK1157" s="10"/>
      <c r="GDL1157" s="10"/>
      <c r="GDM1157" s="10"/>
      <c r="GDN1157" s="10"/>
      <c r="GDO1157" s="10"/>
      <c r="GDP1157" s="10"/>
      <c r="GDQ1157" s="10"/>
      <c r="GDR1157" s="10"/>
      <c r="GDS1157" s="10"/>
      <c r="GDT1157" s="10"/>
      <c r="GDU1157" s="10"/>
      <c r="GDV1157" s="10"/>
      <c r="GDW1157" s="10"/>
      <c r="GDX1157" s="10"/>
      <c r="GDY1157" s="10"/>
      <c r="GDZ1157" s="10"/>
      <c r="GEA1157" s="10"/>
      <c r="GEB1157" s="10"/>
      <c r="GEC1157" s="10"/>
      <c r="GED1157" s="10"/>
      <c r="GEE1157" s="10"/>
      <c r="GEF1157" s="10"/>
      <c r="GEG1157" s="10"/>
      <c r="GEH1157" s="10"/>
      <c r="GEI1157" s="10"/>
      <c r="GEJ1157" s="10"/>
      <c r="GEK1157" s="10"/>
      <c r="GEL1157" s="10"/>
      <c r="GEM1157" s="10"/>
      <c r="GEN1157" s="10"/>
      <c r="GEO1157" s="10"/>
      <c r="GEP1157" s="10"/>
      <c r="GEQ1157" s="10"/>
      <c r="GER1157" s="10"/>
      <c r="GES1157" s="10"/>
      <c r="GET1157" s="10"/>
      <c r="GEU1157" s="10"/>
      <c r="GEV1157" s="10"/>
      <c r="GEW1157" s="10"/>
      <c r="GEX1157" s="10"/>
      <c r="GEY1157" s="10"/>
      <c r="GEZ1157" s="10"/>
      <c r="GFA1157" s="10"/>
      <c r="GFB1157" s="10"/>
      <c r="GFC1157" s="10"/>
      <c r="GFD1157" s="10"/>
      <c r="GFE1157" s="10"/>
      <c r="GFF1157" s="10"/>
      <c r="GFG1157" s="10"/>
      <c r="GFH1157" s="10"/>
      <c r="GFI1157" s="10"/>
      <c r="GFJ1157" s="10"/>
      <c r="GFK1157" s="10"/>
      <c r="GFL1157" s="10"/>
      <c r="GFM1157" s="10"/>
      <c r="GFN1157" s="10"/>
      <c r="GFO1157" s="10"/>
      <c r="GFP1157" s="10"/>
      <c r="GFQ1157" s="10"/>
      <c r="GFR1157" s="10"/>
      <c r="GFS1157" s="10"/>
      <c r="GFT1157" s="10"/>
      <c r="GFU1157" s="10"/>
      <c r="GFV1157" s="10"/>
      <c r="GFW1157" s="10"/>
      <c r="GFX1157" s="10"/>
      <c r="GFY1157" s="10"/>
      <c r="GFZ1157" s="10"/>
      <c r="GGA1157" s="10"/>
      <c r="GGB1157" s="10"/>
      <c r="GGC1157" s="10"/>
      <c r="GGD1157" s="10"/>
      <c r="GGE1157" s="10"/>
      <c r="GGF1157" s="10"/>
      <c r="GGG1157" s="10"/>
      <c r="GGH1157" s="10"/>
      <c r="GGI1157" s="10"/>
      <c r="GGJ1157" s="10"/>
      <c r="GGK1157" s="10"/>
      <c r="GGL1157" s="10"/>
      <c r="GGM1157" s="10"/>
      <c r="GGN1157" s="10"/>
      <c r="GGO1157" s="10"/>
      <c r="GGP1157" s="10"/>
      <c r="GGQ1157" s="10"/>
      <c r="GGR1157" s="10"/>
      <c r="GGS1157" s="10"/>
      <c r="GGT1157" s="10"/>
      <c r="GGU1157" s="10"/>
      <c r="GGV1157" s="10"/>
      <c r="GGW1157" s="10"/>
      <c r="GGX1157" s="10"/>
      <c r="GGY1157" s="10"/>
      <c r="GGZ1157" s="10"/>
      <c r="GHA1157" s="10"/>
      <c r="GHB1157" s="10"/>
      <c r="GHC1157" s="10"/>
      <c r="GHD1157" s="10"/>
      <c r="GHE1157" s="10"/>
      <c r="GHF1157" s="10"/>
      <c r="GHG1157" s="10"/>
      <c r="GHH1157" s="10"/>
      <c r="GHI1157" s="10"/>
      <c r="GHJ1157" s="10"/>
      <c r="GHK1157" s="10"/>
      <c r="GHL1157" s="10"/>
      <c r="GHM1157" s="10"/>
      <c r="GHN1157" s="10"/>
      <c r="GHO1157" s="10"/>
      <c r="GHP1157" s="10"/>
      <c r="GHQ1157" s="10"/>
      <c r="GHR1157" s="10"/>
      <c r="GHS1157" s="10"/>
      <c r="GHT1157" s="10"/>
      <c r="GHU1157" s="10"/>
      <c r="GHV1157" s="10"/>
      <c r="GHW1157" s="10"/>
      <c r="GHX1157" s="10"/>
      <c r="GHY1157" s="10"/>
      <c r="GHZ1157" s="10"/>
      <c r="GIA1157" s="10"/>
      <c r="GIB1157" s="10"/>
      <c r="GIC1157" s="10"/>
      <c r="GID1157" s="10"/>
      <c r="GIE1157" s="10"/>
      <c r="GIF1157" s="10"/>
      <c r="GIG1157" s="10"/>
      <c r="GIH1157" s="10"/>
      <c r="GII1157" s="10"/>
      <c r="GIJ1157" s="10"/>
      <c r="GIK1157" s="10"/>
      <c r="GIL1157" s="10"/>
      <c r="GIM1157" s="10"/>
      <c r="GIN1157" s="10"/>
      <c r="GIO1157" s="10"/>
      <c r="GIP1157" s="10"/>
      <c r="GIQ1157" s="10"/>
      <c r="GIR1157" s="10"/>
      <c r="GIS1157" s="10"/>
      <c r="GIT1157" s="10"/>
      <c r="GIU1157" s="10"/>
      <c r="GIV1157" s="10"/>
      <c r="GIW1157" s="10"/>
      <c r="GIX1157" s="10"/>
      <c r="GIY1157" s="10"/>
      <c r="GIZ1157" s="10"/>
      <c r="GJA1157" s="10"/>
      <c r="GJB1157" s="10"/>
      <c r="GJC1157" s="10"/>
      <c r="GJD1157" s="10"/>
      <c r="GJE1157" s="10"/>
      <c r="GJF1157" s="10"/>
      <c r="GJG1157" s="10"/>
      <c r="GJH1157" s="10"/>
      <c r="GJI1157" s="10"/>
      <c r="GJJ1157" s="10"/>
      <c r="GJK1157" s="10"/>
      <c r="GJL1157" s="10"/>
      <c r="GJM1157" s="10"/>
      <c r="GJN1157" s="10"/>
      <c r="GJO1157" s="10"/>
      <c r="GJP1157" s="10"/>
      <c r="GJQ1157" s="10"/>
      <c r="GJR1157" s="10"/>
      <c r="GJS1157" s="10"/>
      <c r="GJT1157" s="10"/>
      <c r="GJU1157" s="10"/>
      <c r="GJV1157" s="10"/>
      <c r="GJW1157" s="10"/>
      <c r="GJX1157" s="10"/>
      <c r="GJY1157" s="10"/>
      <c r="GJZ1157" s="10"/>
      <c r="GKA1157" s="10"/>
      <c r="GKB1157" s="10"/>
      <c r="GKC1157" s="10"/>
      <c r="GKD1157" s="10"/>
      <c r="GKE1157" s="10"/>
      <c r="GKF1157" s="10"/>
      <c r="GKG1157" s="10"/>
      <c r="GKH1157" s="10"/>
      <c r="GKI1157" s="10"/>
      <c r="GKJ1157" s="10"/>
      <c r="GKK1157" s="10"/>
      <c r="GKL1157" s="10"/>
      <c r="GKM1157" s="10"/>
      <c r="GKN1157" s="10"/>
      <c r="GKO1157" s="10"/>
      <c r="GKP1157" s="10"/>
      <c r="GKQ1157" s="10"/>
      <c r="GKR1157" s="10"/>
      <c r="GKS1157" s="10"/>
      <c r="GKT1157" s="10"/>
      <c r="GKU1157" s="10"/>
      <c r="GKV1157" s="10"/>
      <c r="GKW1157" s="10"/>
      <c r="GKX1157" s="10"/>
      <c r="GKY1157" s="10"/>
      <c r="GKZ1157" s="10"/>
      <c r="GLA1157" s="10"/>
      <c r="GLB1157" s="10"/>
      <c r="GLC1157" s="10"/>
      <c r="GLD1157" s="10"/>
      <c r="GLE1157" s="10"/>
      <c r="GLF1157" s="10"/>
      <c r="GLG1157" s="10"/>
      <c r="GLH1157" s="10"/>
      <c r="GLI1157" s="10"/>
      <c r="GLJ1157" s="10"/>
      <c r="GLK1157" s="10"/>
      <c r="GLL1157" s="10"/>
      <c r="GLM1157" s="10"/>
      <c r="GLN1157" s="10"/>
      <c r="GLO1157" s="10"/>
      <c r="GLP1157" s="10"/>
      <c r="GLQ1157" s="10"/>
      <c r="GLR1157" s="10"/>
      <c r="GLS1157" s="10"/>
      <c r="GLT1157" s="10"/>
      <c r="GLU1157" s="10"/>
      <c r="GLV1157" s="10"/>
      <c r="GLW1157" s="10"/>
      <c r="GLX1157" s="10"/>
      <c r="GLY1157" s="10"/>
      <c r="GLZ1157" s="10"/>
      <c r="GMA1157" s="10"/>
      <c r="GMB1157" s="10"/>
      <c r="GMC1157" s="10"/>
      <c r="GMD1157" s="10"/>
      <c r="GME1157" s="10"/>
      <c r="GMF1157" s="10"/>
      <c r="GMG1157" s="10"/>
      <c r="GMH1157" s="10"/>
      <c r="GMI1157" s="10"/>
      <c r="GMJ1157" s="10"/>
      <c r="GMK1157" s="10"/>
      <c r="GML1157" s="10"/>
      <c r="GMM1157" s="10"/>
      <c r="GMN1157" s="10"/>
      <c r="GMO1157" s="10"/>
      <c r="GMP1157" s="10"/>
      <c r="GMQ1157" s="10"/>
      <c r="GMR1157" s="10"/>
      <c r="GMS1157" s="10"/>
      <c r="GMT1157" s="10"/>
      <c r="GMU1157" s="10"/>
      <c r="GMV1157" s="10"/>
      <c r="GMW1157" s="10"/>
      <c r="GMX1157" s="10"/>
      <c r="GMY1157" s="10"/>
      <c r="GMZ1157" s="10"/>
      <c r="GNA1157" s="10"/>
      <c r="GNB1157" s="10"/>
      <c r="GNC1157" s="10"/>
      <c r="GND1157" s="10"/>
      <c r="GNE1157" s="10"/>
      <c r="GNF1157" s="10"/>
      <c r="GNG1157" s="10"/>
      <c r="GNH1157" s="10"/>
      <c r="GNI1157" s="10"/>
      <c r="GNJ1157" s="10"/>
      <c r="GNK1157" s="10"/>
      <c r="GNL1157" s="10"/>
      <c r="GNM1157" s="10"/>
      <c r="GNN1157" s="10"/>
      <c r="GNO1157" s="10"/>
      <c r="GNP1157" s="10"/>
      <c r="GNQ1157" s="10"/>
      <c r="GNR1157" s="10"/>
      <c r="GNS1157" s="10"/>
      <c r="GNT1157" s="10"/>
      <c r="GNU1157" s="10"/>
      <c r="GNV1157" s="10"/>
      <c r="GNW1157" s="10"/>
      <c r="GNX1157" s="10"/>
      <c r="GNY1157" s="10"/>
      <c r="GNZ1157" s="10"/>
      <c r="GOA1157" s="10"/>
      <c r="GOB1157" s="10"/>
      <c r="GOC1157" s="10"/>
      <c r="GOD1157" s="10"/>
      <c r="GOE1157" s="10"/>
      <c r="GOF1157" s="10"/>
      <c r="GOG1157" s="10"/>
      <c r="GOH1157" s="10"/>
      <c r="GOI1157" s="10"/>
      <c r="GOJ1157" s="10"/>
      <c r="GOK1157" s="10"/>
      <c r="GOL1157" s="10"/>
      <c r="GOM1157" s="10"/>
      <c r="GON1157" s="10"/>
      <c r="GOO1157" s="10"/>
      <c r="GOP1157" s="10"/>
      <c r="GOQ1157" s="10"/>
      <c r="GOR1157" s="10"/>
      <c r="GOS1157" s="10"/>
      <c r="GOT1157" s="10"/>
      <c r="GOU1157" s="10"/>
      <c r="GOV1157" s="10"/>
      <c r="GOW1157" s="10"/>
      <c r="GOX1157" s="10"/>
      <c r="GOY1157" s="10"/>
      <c r="GOZ1157" s="10"/>
      <c r="GPA1157" s="10"/>
      <c r="GPB1157" s="10"/>
      <c r="GPC1157" s="10"/>
      <c r="GPD1157" s="10"/>
      <c r="GPE1157" s="10"/>
      <c r="GPF1157" s="10"/>
      <c r="GPG1157" s="10"/>
      <c r="GPH1157" s="10"/>
      <c r="GPI1157" s="10"/>
      <c r="GPJ1157" s="10"/>
      <c r="GPK1157" s="10"/>
      <c r="GPL1157" s="10"/>
      <c r="GPM1157" s="10"/>
      <c r="GPN1157" s="10"/>
      <c r="GPO1157" s="10"/>
      <c r="GPP1157" s="10"/>
      <c r="GPQ1157" s="10"/>
      <c r="GPR1157" s="10"/>
      <c r="GPS1157" s="10"/>
      <c r="GPT1157" s="10"/>
      <c r="GPU1157" s="10"/>
      <c r="GPV1157" s="10"/>
      <c r="GPW1157" s="10"/>
      <c r="GPX1157" s="10"/>
      <c r="GPY1157" s="10"/>
      <c r="GPZ1157" s="10"/>
      <c r="GQA1157" s="10"/>
      <c r="GQB1157" s="10"/>
      <c r="GQC1157" s="10"/>
      <c r="GQD1157" s="10"/>
      <c r="GQE1157" s="10"/>
      <c r="GQF1157" s="10"/>
      <c r="GQG1157" s="10"/>
      <c r="GQH1157" s="10"/>
      <c r="GQI1157" s="10"/>
      <c r="GQJ1157" s="10"/>
      <c r="GQK1157" s="10"/>
      <c r="GQL1157" s="10"/>
      <c r="GQM1157" s="10"/>
      <c r="GQN1157" s="10"/>
      <c r="GQO1157" s="10"/>
      <c r="GQP1157" s="10"/>
      <c r="GQQ1157" s="10"/>
      <c r="GQR1157" s="10"/>
      <c r="GQS1157" s="10"/>
      <c r="GQT1157" s="10"/>
      <c r="GQU1157" s="10"/>
      <c r="GQV1157" s="10"/>
      <c r="GQW1157" s="10"/>
      <c r="GQX1157" s="10"/>
      <c r="GQY1157" s="10"/>
      <c r="GQZ1157" s="10"/>
      <c r="GRA1157" s="10"/>
      <c r="GRB1157" s="10"/>
      <c r="GRC1157" s="10"/>
      <c r="GRD1157" s="10"/>
      <c r="GRE1157" s="10"/>
      <c r="GRF1157" s="10"/>
      <c r="GRG1157" s="10"/>
      <c r="GRH1157" s="10"/>
      <c r="GRI1157" s="10"/>
      <c r="GRJ1157" s="10"/>
      <c r="GRK1157" s="10"/>
      <c r="GRL1157" s="10"/>
      <c r="GRM1157" s="10"/>
      <c r="GRN1157" s="10"/>
      <c r="GRO1157" s="10"/>
      <c r="GRP1157" s="10"/>
      <c r="GRQ1157" s="10"/>
      <c r="GRR1157" s="10"/>
      <c r="GRS1157" s="10"/>
      <c r="GRT1157" s="10"/>
      <c r="GRU1157" s="10"/>
      <c r="GRV1157" s="10"/>
      <c r="GRW1157" s="10"/>
      <c r="GRX1157" s="10"/>
      <c r="GRY1157" s="10"/>
      <c r="GRZ1157" s="10"/>
      <c r="GSA1157" s="10"/>
      <c r="GSB1157" s="10"/>
      <c r="GSC1157" s="10"/>
      <c r="GSD1157" s="10"/>
      <c r="GSE1157" s="10"/>
      <c r="GSF1157" s="10"/>
      <c r="GSG1157" s="10"/>
      <c r="GSH1157" s="10"/>
      <c r="GSI1157" s="10"/>
      <c r="GSJ1157" s="10"/>
      <c r="GSK1157" s="10"/>
      <c r="GSL1157" s="10"/>
      <c r="GSM1157" s="10"/>
      <c r="GSN1157" s="10"/>
      <c r="GSO1157" s="10"/>
      <c r="GSP1157" s="10"/>
      <c r="GSQ1157" s="10"/>
      <c r="GSR1157" s="10"/>
      <c r="GSS1157" s="10"/>
      <c r="GST1157" s="10"/>
      <c r="GSU1157" s="10"/>
      <c r="GSV1157" s="10"/>
      <c r="GSW1157" s="10"/>
      <c r="GSX1157" s="10"/>
      <c r="GSY1157" s="10"/>
      <c r="GSZ1157" s="10"/>
      <c r="GTA1157" s="10"/>
      <c r="GTB1157" s="10"/>
      <c r="GTC1157" s="10"/>
      <c r="GTD1157" s="10"/>
      <c r="GTE1157" s="10"/>
      <c r="GTF1157" s="10"/>
      <c r="GTG1157" s="10"/>
      <c r="GTH1157" s="10"/>
      <c r="GTI1157" s="10"/>
      <c r="GTJ1157" s="10"/>
      <c r="GTK1157" s="10"/>
      <c r="GTL1157" s="10"/>
      <c r="GTM1157" s="10"/>
      <c r="GTN1157" s="10"/>
      <c r="GTO1157" s="10"/>
      <c r="GTP1157" s="10"/>
      <c r="GTQ1157" s="10"/>
      <c r="GTR1157" s="10"/>
      <c r="GTS1157" s="10"/>
      <c r="GTT1157" s="10"/>
      <c r="GTU1157" s="10"/>
      <c r="GTV1157" s="10"/>
      <c r="GTW1157" s="10"/>
      <c r="GTX1157" s="10"/>
      <c r="GTY1157" s="10"/>
      <c r="GTZ1157" s="10"/>
      <c r="GUA1157" s="10"/>
      <c r="GUB1157" s="10"/>
      <c r="GUC1157" s="10"/>
      <c r="GUD1157" s="10"/>
      <c r="GUE1157" s="10"/>
      <c r="GUF1157" s="10"/>
      <c r="GUG1157" s="10"/>
      <c r="GUH1157" s="10"/>
      <c r="GUI1157" s="10"/>
      <c r="GUJ1157" s="10"/>
      <c r="GUK1157" s="10"/>
      <c r="GUL1157" s="10"/>
      <c r="GUM1157" s="10"/>
      <c r="GUN1157" s="10"/>
      <c r="GUO1157" s="10"/>
      <c r="GUP1157" s="10"/>
      <c r="GUQ1157" s="10"/>
      <c r="GUR1157" s="10"/>
      <c r="GUS1157" s="10"/>
      <c r="GUT1157" s="10"/>
      <c r="GUU1157" s="10"/>
      <c r="GUV1157" s="10"/>
      <c r="GUW1157" s="10"/>
      <c r="GUX1157" s="10"/>
      <c r="GUY1157" s="10"/>
      <c r="GUZ1157" s="10"/>
      <c r="GVA1157" s="10"/>
      <c r="GVB1157" s="10"/>
      <c r="GVC1157" s="10"/>
      <c r="GVD1157" s="10"/>
      <c r="GVE1157" s="10"/>
      <c r="GVF1157" s="10"/>
      <c r="GVG1157" s="10"/>
      <c r="GVH1157" s="10"/>
      <c r="GVI1157" s="10"/>
      <c r="GVJ1157" s="10"/>
      <c r="GVK1157" s="10"/>
      <c r="GVL1157" s="10"/>
      <c r="GVM1157" s="10"/>
      <c r="GVN1157" s="10"/>
      <c r="GVO1157" s="10"/>
      <c r="GVP1157" s="10"/>
      <c r="GVQ1157" s="10"/>
      <c r="GVR1157" s="10"/>
      <c r="GVS1157" s="10"/>
      <c r="GVT1157" s="10"/>
      <c r="GVU1157" s="10"/>
      <c r="GVV1157" s="10"/>
      <c r="GVW1157" s="10"/>
      <c r="GVX1157" s="10"/>
      <c r="GVY1157" s="10"/>
      <c r="GVZ1157" s="10"/>
      <c r="GWA1157" s="10"/>
      <c r="GWB1157" s="10"/>
      <c r="GWC1157" s="10"/>
      <c r="GWD1157" s="10"/>
      <c r="GWE1157" s="10"/>
      <c r="GWF1157" s="10"/>
      <c r="GWG1157" s="10"/>
      <c r="GWH1157" s="10"/>
      <c r="GWI1157" s="10"/>
      <c r="GWJ1157" s="10"/>
      <c r="GWK1157" s="10"/>
      <c r="GWL1157" s="10"/>
      <c r="GWM1157" s="10"/>
      <c r="GWN1157" s="10"/>
      <c r="GWO1157" s="10"/>
      <c r="GWP1157" s="10"/>
      <c r="GWQ1157" s="10"/>
      <c r="GWR1157" s="10"/>
      <c r="GWS1157" s="10"/>
      <c r="GWT1157" s="10"/>
      <c r="GWU1157" s="10"/>
      <c r="GWV1157" s="10"/>
      <c r="GWW1157" s="10"/>
      <c r="GWX1157" s="10"/>
      <c r="GWY1157" s="10"/>
      <c r="GWZ1157" s="10"/>
      <c r="GXA1157" s="10"/>
      <c r="GXB1157" s="10"/>
      <c r="GXC1157" s="10"/>
      <c r="GXD1157" s="10"/>
      <c r="GXE1157" s="10"/>
      <c r="GXF1157" s="10"/>
      <c r="GXG1157" s="10"/>
      <c r="GXH1157" s="10"/>
      <c r="GXI1157" s="10"/>
      <c r="GXJ1157" s="10"/>
      <c r="GXK1157" s="10"/>
      <c r="GXL1157" s="10"/>
      <c r="GXM1157" s="10"/>
      <c r="GXN1157" s="10"/>
      <c r="GXO1157" s="10"/>
      <c r="GXP1157" s="10"/>
      <c r="GXQ1157" s="10"/>
      <c r="GXR1157" s="10"/>
      <c r="GXS1157" s="10"/>
      <c r="GXT1157" s="10"/>
      <c r="GXU1157" s="10"/>
      <c r="GXV1157" s="10"/>
      <c r="GXW1157" s="10"/>
      <c r="GXX1157" s="10"/>
      <c r="GXY1157" s="10"/>
      <c r="GXZ1157" s="10"/>
      <c r="GYA1157" s="10"/>
      <c r="GYB1157" s="10"/>
      <c r="GYC1157" s="10"/>
      <c r="GYD1157" s="10"/>
      <c r="GYE1157" s="10"/>
      <c r="GYF1157" s="10"/>
      <c r="GYG1157" s="10"/>
      <c r="GYH1157" s="10"/>
      <c r="GYI1157" s="10"/>
      <c r="GYJ1157" s="10"/>
      <c r="GYK1157" s="10"/>
      <c r="GYL1157" s="10"/>
      <c r="GYM1157" s="10"/>
      <c r="GYN1157" s="10"/>
      <c r="GYO1157" s="10"/>
      <c r="GYP1157" s="10"/>
      <c r="GYQ1157" s="10"/>
      <c r="GYR1157" s="10"/>
      <c r="GYS1157" s="10"/>
      <c r="GYT1157" s="10"/>
      <c r="GYU1157" s="10"/>
      <c r="GYV1157" s="10"/>
      <c r="GYW1157" s="10"/>
      <c r="GYX1157" s="10"/>
      <c r="GYY1157" s="10"/>
      <c r="GYZ1157" s="10"/>
      <c r="GZA1157" s="10"/>
      <c r="GZB1157" s="10"/>
      <c r="GZC1157" s="10"/>
      <c r="GZD1157" s="10"/>
      <c r="GZE1157" s="10"/>
      <c r="GZF1157" s="10"/>
      <c r="GZG1157" s="10"/>
      <c r="GZH1157" s="10"/>
      <c r="GZI1157" s="10"/>
      <c r="GZJ1157" s="10"/>
      <c r="GZK1157" s="10"/>
      <c r="GZL1157" s="10"/>
      <c r="GZM1157" s="10"/>
      <c r="GZN1157" s="10"/>
      <c r="GZO1157" s="10"/>
      <c r="GZP1157" s="10"/>
      <c r="GZQ1157" s="10"/>
      <c r="GZR1157" s="10"/>
      <c r="GZS1157" s="10"/>
      <c r="GZT1157" s="10"/>
      <c r="GZU1157" s="10"/>
      <c r="GZV1157" s="10"/>
      <c r="GZW1157" s="10"/>
      <c r="GZX1157" s="10"/>
      <c r="GZY1157" s="10"/>
      <c r="GZZ1157" s="10"/>
      <c r="HAA1157" s="10"/>
      <c r="HAB1157" s="10"/>
      <c r="HAC1157" s="10"/>
      <c r="HAD1157" s="10"/>
      <c r="HAE1157" s="10"/>
      <c r="HAF1157" s="10"/>
      <c r="HAG1157" s="10"/>
      <c r="HAH1157" s="10"/>
      <c r="HAI1157" s="10"/>
      <c r="HAJ1157" s="10"/>
      <c r="HAK1157" s="10"/>
      <c r="HAL1157" s="10"/>
      <c r="HAM1157" s="10"/>
      <c r="HAN1157" s="10"/>
      <c r="HAO1157" s="10"/>
      <c r="HAP1157" s="10"/>
      <c r="HAQ1157" s="10"/>
      <c r="HAR1157" s="10"/>
      <c r="HAS1157" s="10"/>
      <c r="HAT1157" s="10"/>
      <c r="HAU1157" s="10"/>
      <c r="HAV1157" s="10"/>
      <c r="HAW1157" s="10"/>
      <c r="HAX1157" s="10"/>
      <c r="HAY1157" s="10"/>
      <c r="HAZ1157" s="10"/>
      <c r="HBA1157" s="10"/>
      <c r="HBB1157" s="10"/>
      <c r="HBC1157" s="10"/>
      <c r="HBD1157" s="10"/>
      <c r="HBE1157" s="10"/>
      <c r="HBF1157" s="10"/>
      <c r="HBG1157" s="10"/>
      <c r="HBH1157" s="10"/>
      <c r="HBI1157" s="10"/>
      <c r="HBJ1157" s="10"/>
      <c r="HBK1157" s="10"/>
      <c r="HBL1157" s="10"/>
      <c r="HBM1157" s="10"/>
      <c r="HBN1157" s="10"/>
      <c r="HBO1157" s="10"/>
      <c r="HBP1157" s="10"/>
      <c r="HBQ1157" s="10"/>
      <c r="HBR1157" s="10"/>
      <c r="HBS1157" s="10"/>
      <c r="HBT1157" s="10"/>
      <c r="HBU1157" s="10"/>
      <c r="HBV1157" s="10"/>
      <c r="HBW1157" s="10"/>
      <c r="HBX1157" s="10"/>
      <c r="HBY1157" s="10"/>
      <c r="HBZ1157" s="10"/>
      <c r="HCA1157" s="10"/>
      <c r="HCB1157" s="10"/>
      <c r="HCC1157" s="10"/>
      <c r="HCD1157" s="10"/>
      <c r="HCE1157" s="10"/>
      <c r="HCF1157" s="10"/>
      <c r="HCG1157" s="10"/>
      <c r="HCH1157" s="10"/>
      <c r="HCI1157" s="10"/>
      <c r="HCJ1157" s="10"/>
      <c r="HCK1157" s="10"/>
      <c r="HCL1157" s="10"/>
      <c r="HCM1157" s="10"/>
      <c r="HCN1157" s="10"/>
      <c r="HCO1157" s="10"/>
      <c r="HCP1157" s="10"/>
      <c r="HCQ1157" s="10"/>
      <c r="HCR1157" s="10"/>
      <c r="HCS1157" s="10"/>
      <c r="HCT1157" s="10"/>
      <c r="HCU1157" s="10"/>
      <c r="HCV1157" s="10"/>
      <c r="HCW1157" s="10"/>
      <c r="HCX1157" s="10"/>
      <c r="HCY1157" s="10"/>
      <c r="HCZ1157" s="10"/>
      <c r="HDA1157" s="10"/>
      <c r="HDB1157" s="10"/>
      <c r="HDC1157" s="10"/>
      <c r="HDD1157" s="10"/>
      <c r="HDE1157" s="10"/>
      <c r="HDF1157" s="10"/>
      <c r="HDG1157" s="10"/>
      <c r="HDH1157" s="10"/>
      <c r="HDI1157" s="10"/>
      <c r="HDJ1157" s="10"/>
      <c r="HDK1157" s="10"/>
      <c r="HDL1157" s="10"/>
      <c r="HDM1157" s="10"/>
      <c r="HDN1157" s="10"/>
      <c r="HDO1157" s="10"/>
      <c r="HDP1157" s="10"/>
      <c r="HDQ1157" s="10"/>
      <c r="HDR1157" s="10"/>
      <c r="HDS1157" s="10"/>
      <c r="HDT1157" s="10"/>
      <c r="HDU1157" s="10"/>
      <c r="HDV1157" s="10"/>
      <c r="HDW1157" s="10"/>
      <c r="HDX1157" s="10"/>
      <c r="HDY1157" s="10"/>
      <c r="HDZ1157" s="10"/>
      <c r="HEA1157" s="10"/>
      <c r="HEB1157" s="10"/>
      <c r="HEC1157" s="10"/>
      <c r="HED1157" s="10"/>
      <c r="HEE1157" s="10"/>
      <c r="HEF1157" s="10"/>
      <c r="HEG1157" s="10"/>
      <c r="HEH1157" s="10"/>
      <c r="HEI1157" s="10"/>
      <c r="HEJ1157" s="10"/>
      <c r="HEK1157" s="10"/>
      <c r="HEL1157" s="10"/>
      <c r="HEM1157" s="10"/>
      <c r="HEN1157" s="10"/>
      <c r="HEO1157" s="10"/>
      <c r="HEP1157" s="10"/>
      <c r="HEQ1157" s="10"/>
      <c r="HER1157" s="10"/>
      <c r="HES1157" s="10"/>
      <c r="HET1157" s="10"/>
      <c r="HEU1157" s="10"/>
      <c r="HEV1157" s="10"/>
      <c r="HEW1157" s="10"/>
      <c r="HEX1157" s="10"/>
      <c r="HEY1157" s="10"/>
      <c r="HEZ1157" s="10"/>
      <c r="HFA1157" s="10"/>
      <c r="HFB1157" s="10"/>
      <c r="HFC1157" s="10"/>
      <c r="HFD1157" s="10"/>
      <c r="HFE1157" s="10"/>
      <c r="HFF1157" s="10"/>
      <c r="HFG1157" s="10"/>
      <c r="HFH1157" s="10"/>
      <c r="HFI1157" s="10"/>
      <c r="HFJ1157" s="10"/>
      <c r="HFK1157" s="10"/>
      <c r="HFL1157" s="10"/>
      <c r="HFM1157" s="10"/>
      <c r="HFN1157" s="10"/>
      <c r="HFO1157" s="10"/>
      <c r="HFP1157" s="10"/>
      <c r="HFQ1157" s="10"/>
      <c r="HFR1157" s="10"/>
      <c r="HFS1157" s="10"/>
      <c r="HFT1157" s="10"/>
      <c r="HFU1157" s="10"/>
      <c r="HFV1157" s="10"/>
      <c r="HFW1157" s="10"/>
      <c r="HFX1157" s="10"/>
      <c r="HFY1157" s="10"/>
      <c r="HFZ1157" s="10"/>
      <c r="HGA1157" s="10"/>
      <c r="HGB1157" s="10"/>
      <c r="HGC1157" s="10"/>
      <c r="HGD1157" s="10"/>
      <c r="HGE1157" s="10"/>
      <c r="HGF1157" s="10"/>
      <c r="HGG1157" s="10"/>
      <c r="HGH1157" s="10"/>
      <c r="HGI1157" s="10"/>
      <c r="HGJ1157" s="10"/>
      <c r="HGK1157" s="10"/>
      <c r="HGL1157" s="10"/>
      <c r="HGM1157" s="10"/>
      <c r="HGN1157" s="10"/>
      <c r="HGO1157" s="10"/>
      <c r="HGP1157" s="10"/>
      <c r="HGQ1157" s="10"/>
      <c r="HGR1157" s="10"/>
      <c r="HGS1157" s="10"/>
      <c r="HGT1157" s="10"/>
      <c r="HGU1157" s="10"/>
      <c r="HGV1157" s="10"/>
      <c r="HGW1157" s="10"/>
      <c r="HGX1157" s="10"/>
      <c r="HGY1157" s="10"/>
      <c r="HGZ1157" s="10"/>
      <c r="HHA1157" s="10"/>
      <c r="HHB1157" s="10"/>
      <c r="HHC1157" s="10"/>
      <c r="HHD1157" s="10"/>
      <c r="HHE1157" s="10"/>
      <c r="HHF1157" s="10"/>
      <c r="HHG1157" s="10"/>
      <c r="HHH1157" s="10"/>
      <c r="HHI1157" s="10"/>
      <c r="HHJ1157" s="10"/>
      <c r="HHK1157" s="10"/>
      <c r="HHL1157" s="10"/>
      <c r="HHM1157" s="10"/>
      <c r="HHN1157" s="10"/>
      <c r="HHO1157" s="10"/>
      <c r="HHP1157" s="10"/>
      <c r="HHQ1157" s="10"/>
      <c r="HHR1157" s="10"/>
      <c r="HHS1157" s="10"/>
      <c r="HHT1157" s="10"/>
      <c r="HHU1157" s="10"/>
      <c r="HHV1157" s="10"/>
      <c r="HHW1157" s="10"/>
      <c r="HHX1157" s="10"/>
      <c r="HHY1157" s="10"/>
      <c r="HHZ1157" s="10"/>
      <c r="HIA1157" s="10"/>
      <c r="HIB1157" s="10"/>
      <c r="HIC1157" s="10"/>
      <c r="HID1157" s="10"/>
      <c r="HIE1157" s="10"/>
      <c r="HIF1157" s="10"/>
      <c r="HIG1157" s="10"/>
      <c r="HIH1157" s="10"/>
      <c r="HII1157" s="10"/>
      <c r="HIJ1157" s="10"/>
      <c r="HIK1157" s="10"/>
      <c r="HIL1157" s="10"/>
      <c r="HIM1157" s="10"/>
      <c r="HIN1157" s="10"/>
      <c r="HIO1157" s="10"/>
      <c r="HIP1157" s="10"/>
      <c r="HIQ1157" s="10"/>
      <c r="HIR1157" s="10"/>
      <c r="HIS1157" s="10"/>
      <c r="HIT1157" s="10"/>
      <c r="HIU1157" s="10"/>
      <c r="HIV1157" s="10"/>
      <c r="HIW1157" s="10"/>
      <c r="HIX1157" s="10"/>
      <c r="HIY1157" s="10"/>
      <c r="HIZ1157" s="10"/>
      <c r="HJA1157" s="10"/>
      <c r="HJB1157" s="10"/>
      <c r="HJC1157" s="10"/>
      <c r="HJD1157" s="10"/>
      <c r="HJE1157" s="10"/>
      <c r="HJF1157" s="10"/>
      <c r="HJG1157" s="10"/>
      <c r="HJH1157" s="10"/>
      <c r="HJI1157" s="10"/>
      <c r="HJJ1157" s="10"/>
      <c r="HJK1157" s="10"/>
      <c r="HJL1157" s="10"/>
      <c r="HJM1157" s="10"/>
      <c r="HJN1157" s="10"/>
      <c r="HJO1157" s="10"/>
      <c r="HJP1157" s="10"/>
      <c r="HJQ1157" s="10"/>
      <c r="HJR1157" s="10"/>
      <c r="HJS1157" s="10"/>
      <c r="HJT1157" s="10"/>
      <c r="HJU1157" s="10"/>
      <c r="HJV1157" s="10"/>
      <c r="HJW1157" s="10"/>
      <c r="HJX1157" s="10"/>
      <c r="HJY1157" s="10"/>
      <c r="HJZ1157" s="10"/>
      <c r="HKA1157" s="10"/>
      <c r="HKB1157" s="10"/>
      <c r="HKC1157" s="10"/>
      <c r="HKD1157" s="10"/>
      <c r="HKE1157" s="10"/>
      <c r="HKF1157" s="10"/>
      <c r="HKG1157" s="10"/>
      <c r="HKH1157" s="10"/>
      <c r="HKI1157" s="10"/>
      <c r="HKJ1157" s="10"/>
      <c r="HKK1157" s="10"/>
      <c r="HKL1157" s="10"/>
      <c r="HKM1157" s="10"/>
      <c r="HKN1157" s="10"/>
      <c r="HKO1157" s="10"/>
      <c r="HKP1157" s="10"/>
      <c r="HKQ1157" s="10"/>
      <c r="HKR1157" s="10"/>
      <c r="HKS1157" s="10"/>
      <c r="HKT1157" s="10"/>
      <c r="HKU1157" s="10"/>
      <c r="HKV1157" s="10"/>
      <c r="HKW1157" s="10"/>
      <c r="HKX1157" s="10"/>
      <c r="HKY1157" s="10"/>
      <c r="HKZ1157" s="10"/>
      <c r="HLA1157" s="10"/>
      <c r="HLB1157" s="10"/>
      <c r="HLC1157" s="10"/>
      <c r="HLD1157" s="10"/>
      <c r="HLE1157" s="10"/>
      <c r="HLF1157" s="10"/>
      <c r="HLG1157" s="10"/>
      <c r="HLH1157" s="10"/>
      <c r="HLI1157" s="10"/>
      <c r="HLJ1157" s="10"/>
      <c r="HLK1157" s="10"/>
      <c r="HLL1157" s="10"/>
      <c r="HLM1157" s="10"/>
      <c r="HLN1157" s="10"/>
      <c r="HLO1157" s="10"/>
      <c r="HLP1157" s="10"/>
      <c r="HLQ1157" s="10"/>
      <c r="HLR1157" s="10"/>
      <c r="HLS1157" s="10"/>
      <c r="HLT1157" s="10"/>
      <c r="HLU1157" s="10"/>
      <c r="HLV1157" s="10"/>
      <c r="HLW1157" s="10"/>
      <c r="HLX1157" s="10"/>
      <c r="HLY1157" s="10"/>
      <c r="HLZ1157" s="10"/>
      <c r="HMA1157" s="10"/>
      <c r="HMB1157" s="10"/>
      <c r="HMC1157" s="10"/>
      <c r="HMD1157" s="10"/>
      <c r="HME1157" s="10"/>
      <c r="HMF1157" s="10"/>
      <c r="HMG1157" s="10"/>
      <c r="HMH1157" s="10"/>
      <c r="HMI1157" s="10"/>
      <c r="HMJ1157" s="10"/>
      <c r="HMK1157" s="10"/>
      <c r="HML1157" s="10"/>
      <c r="HMM1157" s="10"/>
      <c r="HMN1157" s="10"/>
      <c r="HMO1157" s="10"/>
      <c r="HMP1157" s="10"/>
      <c r="HMQ1157" s="10"/>
      <c r="HMR1157" s="10"/>
      <c r="HMS1157" s="10"/>
      <c r="HMT1157" s="10"/>
      <c r="HMU1157" s="10"/>
      <c r="HMV1157" s="10"/>
      <c r="HMW1157" s="10"/>
      <c r="HMX1157" s="10"/>
      <c r="HMY1157" s="10"/>
      <c r="HMZ1157" s="10"/>
      <c r="HNA1157" s="10"/>
      <c r="HNB1157" s="10"/>
      <c r="HNC1157" s="10"/>
      <c r="HND1157" s="10"/>
      <c r="HNE1157" s="10"/>
      <c r="HNF1157" s="10"/>
      <c r="HNG1157" s="10"/>
      <c r="HNH1157" s="10"/>
      <c r="HNI1157" s="10"/>
      <c r="HNJ1157" s="10"/>
      <c r="HNK1157" s="10"/>
      <c r="HNL1157" s="10"/>
      <c r="HNM1157" s="10"/>
      <c r="HNN1157" s="10"/>
      <c r="HNO1157" s="10"/>
      <c r="HNP1157" s="10"/>
      <c r="HNQ1157" s="10"/>
      <c r="HNR1157" s="10"/>
      <c r="HNS1157" s="10"/>
      <c r="HNT1157" s="10"/>
      <c r="HNU1157" s="10"/>
      <c r="HNV1157" s="10"/>
      <c r="HNW1157" s="10"/>
      <c r="HNX1157" s="10"/>
      <c r="HNY1157" s="10"/>
      <c r="HNZ1157" s="10"/>
      <c r="HOA1157" s="10"/>
      <c r="HOB1157" s="10"/>
      <c r="HOC1157" s="10"/>
      <c r="HOD1157" s="10"/>
      <c r="HOE1157" s="10"/>
      <c r="HOF1157" s="10"/>
      <c r="HOG1157" s="10"/>
      <c r="HOH1157" s="10"/>
      <c r="HOI1157" s="10"/>
      <c r="HOJ1157" s="10"/>
      <c r="HOK1157" s="10"/>
      <c r="HOL1157" s="10"/>
      <c r="HOM1157" s="10"/>
      <c r="HON1157" s="10"/>
      <c r="HOO1157" s="10"/>
      <c r="HOP1157" s="10"/>
      <c r="HOQ1157" s="10"/>
      <c r="HOR1157" s="10"/>
      <c r="HOS1157" s="10"/>
      <c r="HOT1157" s="10"/>
      <c r="HOU1157" s="10"/>
      <c r="HOV1157" s="10"/>
      <c r="HOW1157" s="10"/>
      <c r="HOX1157" s="10"/>
      <c r="HOY1157" s="10"/>
      <c r="HOZ1157" s="10"/>
      <c r="HPA1157" s="10"/>
      <c r="HPB1157" s="10"/>
      <c r="HPC1157" s="10"/>
      <c r="HPD1157" s="10"/>
      <c r="HPE1157" s="10"/>
      <c r="HPF1157" s="10"/>
      <c r="HPG1157" s="10"/>
      <c r="HPH1157" s="10"/>
      <c r="HPI1157" s="10"/>
      <c r="HPJ1157" s="10"/>
      <c r="HPK1157" s="10"/>
      <c r="HPL1157" s="10"/>
      <c r="HPM1157" s="10"/>
      <c r="HPN1157" s="10"/>
      <c r="HPO1157" s="10"/>
      <c r="HPP1157" s="10"/>
      <c r="HPQ1157" s="10"/>
      <c r="HPR1157" s="10"/>
      <c r="HPS1157" s="10"/>
      <c r="HPT1157" s="10"/>
      <c r="HPU1157" s="10"/>
      <c r="HPV1157" s="10"/>
      <c r="HPW1157" s="10"/>
      <c r="HPX1157" s="10"/>
      <c r="HPY1157" s="10"/>
      <c r="HPZ1157" s="10"/>
      <c r="HQA1157" s="10"/>
      <c r="HQB1157" s="10"/>
      <c r="HQC1157" s="10"/>
      <c r="HQD1157" s="10"/>
      <c r="HQE1157" s="10"/>
      <c r="HQF1157" s="10"/>
      <c r="HQG1157" s="10"/>
      <c r="HQH1157" s="10"/>
      <c r="HQI1157" s="10"/>
      <c r="HQJ1157" s="10"/>
      <c r="HQK1157" s="10"/>
      <c r="HQL1157" s="10"/>
      <c r="HQM1157" s="10"/>
      <c r="HQN1157" s="10"/>
      <c r="HQO1157" s="10"/>
      <c r="HQP1157" s="10"/>
      <c r="HQQ1157" s="10"/>
      <c r="HQR1157" s="10"/>
      <c r="HQS1157" s="10"/>
      <c r="HQT1157" s="10"/>
      <c r="HQU1157" s="10"/>
      <c r="HQV1157" s="10"/>
      <c r="HQW1157" s="10"/>
      <c r="HQX1157" s="10"/>
      <c r="HQY1157" s="10"/>
      <c r="HQZ1157" s="10"/>
      <c r="HRA1157" s="10"/>
      <c r="HRB1157" s="10"/>
      <c r="HRC1157" s="10"/>
      <c r="HRD1157" s="10"/>
      <c r="HRE1157" s="10"/>
      <c r="HRF1157" s="10"/>
      <c r="HRG1157" s="10"/>
      <c r="HRH1157" s="10"/>
      <c r="HRI1157" s="10"/>
      <c r="HRJ1157" s="10"/>
      <c r="HRK1157" s="10"/>
      <c r="HRL1157" s="10"/>
      <c r="HRM1157" s="10"/>
      <c r="HRN1157" s="10"/>
      <c r="HRO1157" s="10"/>
      <c r="HRP1157" s="10"/>
      <c r="HRQ1157" s="10"/>
      <c r="HRR1157" s="10"/>
      <c r="HRS1157" s="10"/>
      <c r="HRT1157" s="10"/>
      <c r="HRU1157" s="10"/>
      <c r="HRV1157" s="10"/>
      <c r="HRW1157" s="10"/>
      <c r="HRX1157" s="10"/>
      <c r="HRY1157" s="10"/>
      <c r="HRZ1157" s="10"/>
      <c r="HSA1157" s="10"/>
      <c r="HSB1157" s="10"/>
      <c r="HSC1157" s="10"/>
      <c r="HSD1157" s="10"/>
      <c r="HSE1157" s="10"/>
      <c r="HSF1157" s="10"/>
      <c r="HSG1157" s="10"/>
      <c r="HSH1157" s="10"/>
      <c r="HSI1157" s="10"/>
      <c r="HSJ1157" s="10"/>
      <c r="HSK1157" s="10"/>
      <c r="HSL1157" s="10"/>
      <c r="HSM1157" s="10"/>
      <c r="HSN1157" s="10"/>
      <c r="HSO1157" s="10"/>
      <c r="HSP1157" s="10"/>
      <c r="HSQ1157" s="10"/>
      <c r="HSR1157" s="10"/>
      <c r="HSS1157" s="10"/>
      <c r="HST1157" s="10"/>
      <c r="HSU1157" s="10"/>
      <c r="HSV1157" s="10"/>
      <c r="HSW1157" s="10"/>
      <c r="HSX1157" s="10"/>
      <c r="HSY1157" s="10"/>
      <c r="HSZ1157" s="10"/>
      <c r="HTA1157" s="10"/>
      <c r="HTB1157" s="10"/>
      <c r="HTC1157" s="10"/>
      <c r="HTD1157" s="10"/>
      <c r="HTE1157" s="10"/>
      <c r="HTF1157" s="10"/>
      <c r="HTG1157" s="10"/>
      <c r="HTH1157" s="10"/>
      <c r="HTI1157" s="10"/>
      <c r="HTJ1157" s="10"/>
      <c r="HTK1157" s="10"/>
      <c r="HTL1157" s="10"/>
      <c r="HTM1157" s="10"/>
      <c r="HTN1157" s="10"/>
      <c r="HTO1157" s="10"/>
      <c r="HTP1157" s="10"/>
      <c r="HTQ1157" s="10"/>
      <c r="HTR1157" s="10"/>
      <c r="HTS1157" s="10"/>
      <c r="HTT1157" s="10"/>
      <c r="HTU1157" s="10"/>
      <c r="HTV1157" s="10"/>
      <c r="HTW1157" s="10"/>
      <c r="HTX1157" s="10"/>
      <c r="HTY1157" s="10"/>
      <c r="HTZ1157" s="10"/>
      <c r="HUA1157" s="10"/>
      <c r="HUB1157" s="10"/>
      <c r="HUC1157" s="10"/>
      <c r="HUD1157" s="10"/>
      <c r="HUE1157" s="10"/>
      <c r="HUF1157" s="10"/>
      <c r="HUG1157" s="10"/>
      <c r="HUH1157" s="10"/>
      <c r="HUI1157" s="10"/>
      <c r="HUJ1157" s="10"/>
      <c r="HUK1157" s="10"/>
      <c r="HUL1157" s="10"/>
      <c r="HUM1157" s="10"/>
      <c r="HUN1157" s="10"/>
      <c r="HUO1157" s="10"/>
      <c r="HUP1157" s="10"/>
      <c r="HUQ1157" s="10"/>
      <c r="HUR1157" s="10"/>
      <c r="HUS1157" s="10"/>
      <c r="HUT1157" s="10"/>
      <c r="HUU1157" s="10"/>
      <c r="HUV1157" s="10"/>
      <c r="HUW1157" s="10"/>
      <c r="HUX1157" s="10"/>
      <c r="HUY1157" s="10"/>
      <c r="HUZ1157" s="10"/>
      <c r="HVA1157" s="10"/>
      <c r="HVB1157" s="10"/>
      <c r="HVC1157" s="10"/>
      <c r="HVD1157" s="10"/>
      <c r="HVE1157" s="10"/>
      <c r="HVF1157" s="10"/>
      <c r="HVG1157" s="10"/>
      <c r="HVH1157" s="10"/>
      <c r="HVI1157" s="10"/>
      <c r="HVJ1157" s="10"/>
      <c r="HVK1157" s="10"/>
      <c r="HVL1157" s="10"/>
      <c r="HVM1157" s="10"/>
      <c r="HVN1157" s="10"/>
      <c r="HVO1157" s="10"/>
      <c r="HVP1157" s="10"/>
      <c r="HVQ1157" s="10"/>
      <c r="HVR1157" s="10"/>
      <c r="HVS1157" s="10"/>
      <c r="HVT1157" s="10"/>
      <c r="HVU1157" s="10"/>
      <c r="HVV1157" s="10"/>
      <c r="HVW1157" s="10"/>
      <c r="HVX1157" s="10"/>
      <c r="HVY1157" s="10"/>
      <c r="HVZ1157" s="10"/>
      <c r="HWA1157" s="10"/>
      <c r="HWB1157" s="10"/>
      <c r="HWC1157" s="10"/>
      <c r="HWD1157" s="10"/>
      <c r="HWE1157" s="10"/>
      <c r="HWF1157" s="10"/>
      <c r="HWG1157" s="10"/>
      <c r="HWH1157" s="10"/>
      <c r="HWI1157" s="10"/>
      <c r="HWJ1157" s="10"/>
      <c r="HWK1157" s="10"/>
      <c r="HWL1157" s="10"/>
      <c r="HWM1157" s="10"/>
      <c r="HWN1157" s="10"/>
      <c r="HWO1157" s="10"/>
      <c r="HWP1157" s="10"/>
      <c r="HWQ1157" s="10"/>
      <c r="HWR1157" s="10"/>
      <c r="HWS1157" s="10"/>
      <c r="HWT1157" s="10"/>
      <c r="HWU1157" s="10"/>
      <c r="HWV1157" s="10"/>
      <c r="HWW1157" s="10"/>
      <c r="HWX1157" s="10"/>
      <c r="HWY1157" s="10"/>
      <c r="HWZ1157" s="10"/>
      <c r="HXA1157" s="10"/>
      <c r="HXB1157" s="10"/>
      <c r="HXC1157" s="10"/>
      <c r="HXD1157" s="10"/>
      <c r="HXE1157" s="10"/>
      <c r="HXF1157" s="10"/>
      <c r="HXG1157" s="10"/>
      <c r="HXH1157" s="10"/>
      <c r="HXI1157" s="10"/>
      <c r="HXJ1157" s="10"/>
      <c r="HXK1157" s="10"/>
      <c r="HXL1157" s="10"/>
      <c r="HXM1157" s="10"/>
      <c r="HXN1157" s="10"/>
      <c r="HXO1157" s="10"/>
      <c r="HXP1157" s="10"/>
      <c r="HXQ1157" s="10"/>
      <c r="HXR1157" s="10"/>
      <c r="HXS1157" s="10"/>
      <c r="HXT1157" s="10"/>
      <c r="HXU1157" s="10"/>
      <c r="HXV1157" s="10"/>
      <c r="HXW1157" s="10"/>
      <c r="HXX1157" s="10"/>
      <c r="HXY1157" s="10"/>
      <c r="HXZ1157" s="10"/>
      <c r="HYA1157" s="10"/>
      <c r="HYB1157" s="10"/>
      <c r="HYC1157" s="10"/>
      <c r="HYD1157" s="10"/>
      <c r="HYE1157" s="10"/>
      <c r="HYF1157" s="10"/>
      <c r="HYG1157" s="10"/>
      <c r="HYH1157" s="10"/>
      <c r="HYI1157" s="10"/>
      <c r="HYJ1157" s="10"/>
      <c r="HYK1157" s="10"/>
      <c r="HYL1157" s="10"/>
      <c r="HYM1157" s="10"/>
      <c r="HYN1157" s="10"/>
      <c r="HYO1157" s="10"/>
      <c r="HYP1157" s="10"/>
      <c r="HYQ1157" s="10"/>
      <c r="HYR1157" s="10"/>
      <c r="HYS1157" s="10"/>
      <c r="HYT1157" s="10"/>
      <c r="HYU1157" s="10"/>
      <c r="HYV1157" s="10"/>
      <c r="HYW1157" s="10"/>
      <c r="HYX1157" s="10"/>
      <c r="HYY1157" s="10"/>
      <c r="HYZ1157" s="10"/>
      <c r="HZA1157" s="10"/>
      <c r="HZB1157" s="10"/>
      <c r="HZC1157" s="10"/>
      <c r="HZD1157" s="10"/>
      <c r="HZE1157" s="10"/>
      <c r="HZF1157" s="10"/>
      <c r="HZG1157" s="10"/>
      <c r="HZH1157" s="10"/>
      <c r="HZI1157" s="10"/>
      <c r="HZJ1157" s="10"/>
      <c r="HZK1157" s="10"/>
      <c r="HZL1157" s="10"/>
      <c r="HZM1157" s="10"/>
      <c r="HZN1157" s="10"/>
      <c r="HZO1157" s="10"/>
      <c r="HZP1157" s="10"/>
      <c r="HZQ1157" s="10"/>
      <c r="HZR1157" s="10"/>
      <c r="HZS1157" s="10"/>
      <c r="HZT1157" s="10"/>
      <c r="HZU1157" s="10"/>
      <c r="HZV1157" s="10"/>
      <c r="HZW1157" s="10"/>
      <c r="HZX1157" s="10"/>
      <c r="HZY1157" s="10"/>
      <c r="HZZ1157" s="10"/>
      <c r="IAA1157" s="10"/>
      <c r="IAB1157" s="10"/>
      <c r="IAC1157" s="10"/>
      <c r="IAD1157" s="10"/>
      <c r="IAE1157" s="10"/>
      <c r="IAF1157" s="10"/>
      <c r="IAG1157" s="10"/>
      <c r="IAH1157" s="10"/>
      <c r="IAI1157" s="10"/>
      <c r="IAJ1157" s="10"/>
      <c r="IAK1157" s="10"/>
      <c r="IAL1157" s="10"/>
      <c r="IAM1157" s="10"/>
      <c r="IAN1157" s="10"/>
      <c r="IAO1157" s="10"/>
      <c r="IAP1157" s="10"/>
      <c r="IAQ1157" s="10"/>
      <c r="IAR1157" s="10"/>
      <c r="IAS1157" s="10"/>
      <c r="IAT1157" s="10"/>
      <c r="IAU1157" s="10"/>
      <c r="IAV1157" s="10"/>
      <c r="IAW1157" s="10"/>
      <c r="IAX1157" s="10"/>
      <c r="IAY1157" s="10"/>
      <c r="IAZ1157" s="10"/>
      <c r="IBA1157" s="10"/>
      <c r="IBB1157" s="10"/>
      <c r="IBC1157" s="10"/>
      <c r="IBD1157" s="10"/>
      <c r="IBE1157" s="10"/>
      <c r="IBF1157" s="10"/>
      <c r="IBG1157" s="10"/>
      <c r="IBH1157" s="10"/>
      <c r="IBI1157" s="10"/>
      <c r="IBJ1157" s="10"/>
      <c r="IBK1157" s="10"/>
      <c r="IBL1157" s="10"/>
      <c r="IBM1157" s="10"/>
      <c r="IBN1157" s="10"/>
      <c r="IBO1157" s="10"/>
      <c r="IBP1157" s="10"/>
      <c r="IBQ1157" s="10"/>
      <c r="IBR1157" s="10"/>
      <c r="IBS1157" s="10"/>
      <c r="IBT1157" s="10"/>
      <c r="IBU1157" s="10"/>
      <c r="IBV1157" s="10"/>
      <c r="IBW1157" s="10"/>
      <c r="IBX1157" s="10"/>
      <c r="IBY1157" s="10"/>
      <c r="IBZ1157" s="10"/>
      <c r="ICA1157" s="10"/>
      <c r="ICB1157" s="10"/>
      <c r="ICC1157" s="10"/>
      <c r="ICD1157" s="10"/>
      <c r="ICE1157" s="10"/>
      <c r="ICF1157" s="10"/>
      <c r="ICG1157" s="10"/>
      <c r="ICH1157" s="10"/>
      <c r="ICI1157" s="10"/>
      <c r="ICJ1157" s="10"/>
      <c r="ICK1157" s="10"/>
      <c r="ICL1157" s="10"/>
      <c r="ICM1157" s="10"/>
      <c r="ICN1157" s="10"/>
      <c r="ICO1157" s="10"/>
      <c r="ICP1157" s="10"/>
      <c r="ICQ1157" s="10"/>
      <c r="ICR1157" s="10"/>
      <c r="ICS1157" s="10"/>
      <c r="ICT1157" s="10"/>
      <c r="ICU1157" s="10"/>
      <c r="ICV1157" s="10"/>
      <c r="ICW1157" s="10"/>
      <c r="ICX1157" s="10"/>
      <c r="ICY1157" s="10"/>
      <c r="ICZ1157" s="10"/>
      <c r="IDA1157" s="10"/>
      <c r="IDB1157" s="10"/>
      <c r="IDC1157" s="10"/>
      <c r="IDD1157" s="10"/>
      <c r="IDE1157" s="10"/>
      <c r="IDF1157" s="10"/>
      <c r="IDG1157" s="10"/>
      <c r="IDH1157" s="10"/>
      <c r="IDI1157" s="10"/>
      <c r="IDJ1157" s="10"/>
      <c r="IDK1157" s="10"/>
      <c r="IDL1157" s="10"/>
      <c r="IDM1157" s="10"/>
      <c r="IDN1157" s="10"/>
      <c r="IDO1157" s="10"/>
      <c r="IDP1157" s="10"/>
      <c r="IDQ1157" s="10"/>
      <c r="IDR1157" s="10"/>
      <c r="IDS1157" s="10"/>
      <c r="IDT1157" s="10"/>
      <c r="IDU1157" s="10"/>
      <c r="IDV1157" s="10"/>
      <c r="IDW1157" s="10"/>
      <c r="IDX1157" s="10"/>
      <c r="IDY1157" s="10"/>
      <c r="IDZ1157" s="10"/>
      <c r="IEA1157" s="10"/>
      <c r="IEB1157" s="10"/>
      <c r="IEC1157" s="10"/>
      <c r="IED1157" s="10"/>
      <c r="IEE1157" s="10"/>
      <c r="IEF1157" s="10"/>
      <c r="IEG1157" s="10"/>
      <c r="IEH1157" s="10"/>
      <c r="IEI1157" s="10"/>
      <c r="IEJ1157" s="10"/>
      <c r="IEK1157" s="10"/>
      <c r="IEL1157" s="10"/>
      <c r="IEM1157" s="10"/>
      <c r="IEN1157" s="10"/>
      <c r="IEO1157" s="10"/>
      <c r="IEP1157" s="10"/>
      <c r="IEQ1157" s="10"/>
      <c r="IER1157" s="10"/>
      <c r="IES1157" s="10"/>
      <c r="IET1157" s="10"/>
      <c r="IEU1157" s="10"/>
      <c r="IEV1157" s="10"/>
      <c r="IEW1157" s="10"/>
      <c r="IEX1157" s="10"/>
      <c r="IEY1157" s="10"/>
      <c r="IEZ1157" s="10"/>
      <c r="IFA1157" s="10"/>
      <c r="IFB1157" s="10"/>
      <c r="IFC1157" s="10"/>
      <c r="IFD1157" s="10"/>
      <c r="IFE1157" s="10"/>
      <c r="IFF1157" s="10"/>
      <c r="IFG1157" s="10"/>
      <c r="IFH1157" s="10"/>
      <c r="IFI1157" s="10"/>
      <c r="IFJ1157" s="10"/>
      <c r="IFK1157" s="10"/>
      <c r="IFL1157" s="10"/>
      <c r="IFM1157" s="10"/>
      <c r="IFN1157" s="10"/>
      <c r="IFO1157" s="10"/>
      <c r="IFP1157" s="10"/>
      <c r="IFQ1157" s="10"/>
      <c r="IFR1157" s="10"/>
      <c r="IFS1157" s="10"/>
      <c r="IFT1157" s="10"/>
      <c r="IFU1157" s="10"/>
      <c r="IFV1157" s="10"/>
      <c r="IFW1157" s="10"/>
      <c r="IFX1157" s="10"/>
      <c r="IFY1157" s="10"/>
      <c r="IFZ1157" s="10"/>
      <c r="IGA1157" s="10"/>
      <c r="IGB1157" s="10"/>
      <c r="IGC1157" s="10"/>
      <c r="IGD1157" s="10"/>
      <c r="IGE1157" s="10"/>
      <c r="IGF1157" s="10"/>
      <c r="IGG1157" s="10"/>
      <c r="IGH1157" s="10"/>
      <c r="IGI1157" s="10"/>
      <c r="IGJ1157" s="10"/>
      <c r="IGK1157" s="10"/>
      <c r="IGL1157" s="10"/>
      <c r="IGM1157" s="10"/>
      <c r="IGN1157" s="10"/>
      <c r="IGO1157" s="10"/>
      <c r="IGP1157" s="10"/>
      <c r="IGQ1157" s="10"/>
      <c r="IGR1157" s="10"/>
      <c r="IGS1157" s="10"/>
      <c r="IGT1157" s="10"/>
      <c r="IGU1157" s="10"/>
      <c r="IGV1157" s="10"/>
      <c r="IGW1157" s="10"/>
      <c r="IGX1157" s="10"/>
      <c r="IGY1157" s="10"/>
      <c r="IGZ1157" s="10"/>
      <c r="IHA1157" s="10"/>
      <c r="IHB1157" s="10"/>
      <c r="IHC1157" s="10"/>
      <c r="IHD1157" s="10"/>
      <c r="IHE1157" s="10"/>
      <c r="IHF1157" s="10"/>
      <c r="IHG1157" s="10"/>
      <c r="IHH1157" s="10"/>
      <c r="IHI1157" s="10"/>
      <c r="IHJ1157" s="10"/>
      <c r="IHK1157" s="10"/>
      <c r="IHL1157" s="10"/>
      <c r="IHM1157" s="10"/>
      <c r="IHN1157" s="10"/>
      <c r="IHO1157" s="10"/>
      <c r="IHP1157" s="10"/>
      <c r="IHQ1157" s="10"/>
      <c r="IHR1157" s="10"/>
      <c r="IHS1157" s="10"/>
      <c r="IHT1157" s="10"/>
      <c r="IHU1157" s="10"/>
      <c r="IHV1157" s="10"/>
      <c r="IHW1157" s="10"/>
      <c r="IHX1157" s="10"/>
      <c r="IHY1157" s="10"/>
      <c r="IHZ1157" s="10"/>
      <c r="IIA1157" s="10"/>
      <c r="IIB1157" s="10"/>
      <c r="IIC1157" s="10"/>
      <c r="IID1157" s="10"/>
      <c r="IIE1157" s="10"/>
      <c r="IIF1157" s="10"/>
      <c r="IIG1157" s="10"/>
      <c r="IIH1157" s="10"/>
      <c r="III1157" s="10"/>
      <c r="IIJ1157" s="10"/>
      <c r="IIK1157" s="10"/>
      <c r="IIL1157" s="10"/>
      <c r="IIM1157" s="10"/>
      <c r="IIN1157" s="10"/>
      <c r="IIO1157" s="10"/>
      <c r="IIP1157" s="10"/>
      <c r="IIQ1157" s="10"/>
      <c r="IIR1157" s="10"/>
      <c r="IIS1157" s="10"/>
      <c r="IIT1157" s="10"/>
      <c r="IIU1157" s="10"/>
      <c r="IIV1157" s="10"/>
      <c r="IIW1157" s="10"/>
      <c r="IIX1157" s="10"/>
      <c r="IIY1157" s="10"/>
      <c r="IIZ1157" s="10"/>
      <c r="IJA1157" s="10"/>
      <c r="IJB1157" s="10"/>
      <c r="IJC1157" s="10"/>
      <c r="IJD1157" s="10"/>
      <c r="IJE1157" s="10"/>
      <c r="IJF1157" s="10"/>
      <c r="IJG1157" s="10"/>
      <c r="IJH1157" s="10"/>
      <c r="IJI1157" s="10"/>
      <c r="IJJ1157" s="10"/>
      <c r="IJK1157" s="10"/>
      <c r="IJL1157" s="10"/>
      <c r="IJM1157" s="10"/>
      <c r="IJN1157" s="10"/>
      <c r="IJO1157" s="10"/>
      <c r="IJP1157" s="10"/>
      <c r="IJQ1157" s="10"/>
      <c r="IJR1157" s="10"/>
      <c r="IJS1157" s="10"/>
      <c r="IJT1157" s="10"/>
      <c r="IJU1157" s="10"/>
      <c r="IJV1157" s="10"/>
      <c r="IJW1157" s="10"/>
      <c r="IJX1157" s="10"/>
      <c r="IJY1157" s="10"/>
      <c r="IJZ1157" s="10"/>
      <c r="IKA1157" s="10"/>
      <c r="IKB1157" s="10"/>
      <c r="IKC1157" s="10"/>
      <c r="IKD1157" s="10"/>
      <c r="IKE1157" s="10"/>
      <c r="IKF1157" s="10"/>
      <c r="IKG1157" s="10"/>
      <c r="IKH1157" s="10"/>
      <c r="IKI1157" s="10"/>
      <c r="IKJ1157" s="10"/>
      <c r="IKK1157" s="10"/>
      <c r="IKL1157" s="10"/>
      <c r="IKM1157" s="10"/>
      <c r="IKN1157" s="10"/>
      <c r="IKO1157" s="10"/>
      <c r="IKP1157" s="10"/>
      <c r="IKQ1157" s="10"/>
      <c r="IKR1157" s="10"/>
      <c r="IKS1157" s="10"/>
      <c r="IKT1157" s="10"/>
      <c r="IKU1157" s="10"/>
      <c r="IKV1157" s="10"/>
      <c r="IKW1157" s="10"/>
      <c r="IKX1157" s="10"/>
      <c r="IKY1157" s="10"/>
      <c r="IKZ1157" s="10"/>
      <c r="ILA1157" s="10"/>
      <c r="ILB1157" s="10"/>
      <c r="ILC1157" s="10"/>
      <c r="ILD1157" s="10"/>
      <c r="ILE1157" s="10"/>
      <c r="ILF1157" s="10"/>
      <c r="ILG1157" s="10"/>
      <c r="ILH1157" s="10"/>
      <c r="ILI1157" s="10"/>
      <c r="ILJ1157" s="10"/>
      <c r="ILK1157" s="10"/>
      <c r="ILL1157" s="10"/>
      <c r="ILM1157" s="10"/>
      <c r="ILN1157" s="10"/>
      <c r="ILO1157" s="10"/>
      <c r="ILP1157" s="10"/>
      <c r="ILQ1157" s="10"/>
      <c r="ILR1157" s="10"/>
      <c r="ILS1157" s="10"/>
      <c r="ILT1157" s="10"/>
      <c r="ILU1157" s="10"/>
      <c r="ILV1157" s="10"/>
      <c r="ILW1157" s="10"/>
      <c r="ILX1157" s="10"/>
      <c r="ILY1157" s="10"/>
      <c r="ILZ1157" s="10"/>
      <c r="IMA1157" s="10"/>
      <c r="IMB1157" s="10"/>
      <c r="IMC1157" s="10"/>
      <c r="IMD1157" s="10"/>
      <c r="IME1157" s="10"/>
      <c r="IMF1157" s="10"/>
      <c r="IMG1157" s="10"/>
      <c r="IMH1157" s="10"/>
      <c r="IMI1157" s="10"/>
      <c r="IMJ1157" s="10"/>
      <c r="IMK1157" s="10"/>
      <c r="IML1157" s="10"/>
      <c r="IMM1157" s="10"/>
      <c r="IMN1157" s="10"/>
      <c r="IMO1157" s="10"/>
      <c r="IMP1157" s="10"/>
      <c r="IMQ1157" s="10"/>
      <c r="IMR1157" s="10"/>
      <c r="IMS1157" s="10"/>
      <c r="IMT1157" s="10"/>
      <c r="IMU1157" s="10"/>
      <c r="IMV1157" s="10"/>
      <c r="IMW1157" s="10"/>
      <c r="IMX1157" s="10"/>
      <c r="IMY1157" s="10"/>
      <c r="IMZ1157" s="10"/>
      <c r="INA1157" s="10"/>
      <c r="INB1157" s="10"/>
      <c r="INC1157" s="10"/>
      <c r="IND1157" s="10"/>
      <c r="INE1157" s="10"/>
      <c r="INF1157" s="10"/>
      <c r="ING1157" s="10"/>
      <c r="INH1157" s="10"/>
      <c r="INI1157" s="10"/>
      <c r="INJ1157" s="10"/>
      <c r="INK1157" s="10"/>
      <c r="INL1157" s="10"/>
      <c r="INM1157" s="10"/>
      <c r="INN1157" s="10"/>
      <c r="INO1157" s="10"/>
      <c r="INP1157" s="10"/>
      <c r="INQ1157" s="10"/>
      <c r="INR1157" s="10"/>
      <c r="INS1157" s="10"/>
      <c r="INT1157" s="10"/>
      <c r="INU1157" s="10"/>
      <c r="INV1157" s="10"/>
      <c r="INW1157" s="10"/>
      <c r="INX1157" s="10"/>
      <c r="INY1157" s="10"/>
      <c r="INZ1157" s="10"/>
      <c r="IOA1157" s="10"/>
      <c r="IOB1157" s="10"/>
      <c r="IOC1157" s="10"/>
      <c r="IOD1157" s="10"/>
      <c r="IOE1157" s="10"/>
      <c r="IOF1157" s="10"/>
      <c r="IOG1157" s="10"/>
      <c r="IOH1157" s="10"/>
      <c r="IOI1157" s="10"/>
      <c r="IOJ1157" s="10"/>
      <c r="IOK1157" s="10"/>
      <c r="IOL1157" s="10"/>
      <c r="IOM1157" s="10"/>
      <c r="ION1157" s="10"/>
      <c r="IOO1157" s="10"/>
      <c r="IOP1157" s="10"/>
      <c r="IOQ1157" s="10"/>
      <c r="IOR1157" s="10"/>
      <c r="IOS1157" s="10"/>
      <c r="IOT1157" s="10"/>
      <c r="IOU1157" s="10"/>
      <c r="IOV1157" s="10"/>
      <c r="IOW1157" s="10"/>
      <c r="IOX1157" s="10"/>
      <c r="IOY1157" s="10"/>
      <c r="IOZ1157" s="10"/>
      <c r="IPA1157" s="10"/>
      <c r="IPB1157" s="10"/>
      <c r="IPC1157" s="10"/>
      <c r="IPD1157" s="10"/>
      <c r="IPE1157" s="10"/>
      <c r="IPF1157" s="10"/>
      <c r="IPG1157" s="10"/>
      <c r="IPH1157" s="10"/>
      <c r="IPI1157" s="10"/>
      <c r="IPJ1157" s="10"/>
      <c r="IPK1157" s="10"/>
      <c r="IPL1157" s="10"/>
      <c r="IPM1157" s="10"/>
      <c r="IPN1157" s="10"/>
      <c r="IPO1157" s="10"/>
      <c r="IPP1157" s="10"/>
      <c r="IPQ1157" s="10"/>
      <c r="IPR1157" s="10"/>
      <c r="IPS1157" s="10"/>
      <c r="IPT1157" s="10"/>
      <c r="IPU1157" s="10"/>
      <c r="IPV1157" s="10"/>
      <c r="IPW1157" s="10"/>
      <c r="IPX1157" s="10"/>
      <c r="IPY1157" s="10"/>
      <c r="IPZ1157" s="10"/>
      <c r="IQA1157" s="10"/>
      <c r="IQB1157" s="10"/>
      <c r="IQC1157" s="10"/>
      <c r="IQD1157" s="10"/>
      <c r="IQE1157" s="10"/>
      <c r="IQF1157" s="10"/>
      <c r="IQG1157" s="10"/>
      <c r="IQH1157" s="10"/>
      <c r="IQI1157" s="10"/>
      <c r="IQJ1157" s="10"/>
      <c r="IQK1157" s="10"/>
      <c r="IQL1157" s="10"/>
      <c r="IQM1157" s="10"/>
      <c r="IQN1157" s="10"/>
      <c r="IQO1157" s="10"/>
      <c r="IQP1157" s="10"/>
      <c r="IQQ1157" s="10"/>
      <c r="IQR1157" s="10"/>
      <c r="IQS1157" s="10"/>
      <c r="IQT1157" s="10"/>
      <c r="IQU1157" s="10"/>
      <c r="IQV1157" s="10"/>
      <c r="IQW1157" s="10"/>
      <c r="IQX1157" s="10"/>
      <c r="IQY1157" s="10"/>
      <c r="IQZ1157" s="10"/>
      <c r="IRA1157" s="10"/>
      <c r="IRB1157" s="10"/>
      <c r="IRC1157" s="10"/>
      <c r="IRD1157" s="10"/>
      <c r="IRE1157" s="10"/>
      <c r="IRF1157" s="10"/>
      <c r="IRG1157" s="10"/>
      <c r="IRH1157" s="10"/>
      <c r="IRI1157" s="10"/>
      <c r="IRJ1157" s="10"/>
      <c r="IRK1157" s="10"/>
      <c r="IRL1157" s="10"/>
      <c r="IRM1157" s="10"/>
      <c r="IRN1157" s="10"/>
      <c r="IRO1157" s="10"/>
      <c r="IRP1157" s="10"/>
      <c r="IRQ1157" s="10"/>
      <c r="IRR1157" s="10"/>
      <c r="IRS1157" s="10"/>
      <c r="IRT1157" s="10"/>
      <c r="IRU1157" s="10"/>
      <c r="IRV1157" s="10"/>
      <c r="IRW1157" s="10"/>
      <c r="IRX1157" s="10"/>
      <c r="IRY1157" s="10"/>
      <c r="IRZ1157" s="10"/>
      <c r="ISA1157" s="10"/>
      <c r="ISB1157" s="10"/>
      <c r="ISC1157" s="10"/>
      <c r="ISD1157" s="10"/>
      <c r="ISE1157" s="10"/>
      <c r="ISF1157" s="10"/>
      <c r="ISG1157" s="10"/>
      <c r="ISH1157" s="10"/>
      <c r="ISI1157" s="10"/>
      <c r="ISJ1157" s="10"/>
      <c r="ISK1157" s="10"/>
      <c r="ISL1157" s="10"/>
      <c r="ISM1157" s="10"/>
      <c r="ISN1157" s="10"/>
      <c r="ISO1157" s="10"/>
      <c r="ISP1157" s="10"/>
      <c r="ISQ1157" s="10"/>
      <c r="ISR1157" s="10"/>
      <c r="ISS1157" s="10"/>
      <c r="IST1157" s="10"/>
      <c r="ISU1157" s="10"/>
      <c r="ISV1157" s="10"/>
      <c r="ISW1157" s="10"/>
      <c r="ISX1157" s="10"/>
      <c r="ISY1157" s="10"/>
      <c r="ISZ1157" s="10"/>
      <c r="ITA1157" s="10"/>
      <c r="ITB1157" s="10"/>
      <c r="ITC1157" s="10"/>
      <c r="ITD1157" s="10"/>
      <c r="ITE1157" s="10"/>
      <c r="ITF1157" s="10"/>
      <c r="ITG1157" s="10"/>
      <c r="ITH1157" s="10"/>
      <c r="ITI1157" s="10"/>
      <c r="ITJ1157" s="10"/>
      <c r="ITK1157" s="10"/>
      <c r="ITL1157" s="10"/>
      <c r="ITM1157" s="10"/>
      <c r="ITN1157" s="10"/>
      <c r="ITO1157" s="10"/>
      <c r="ITP1157" s="10"/>
      <c r="ITQ1157" s="10"/>
      <c r="ITR1157" s="10"/>
      <c r="ITS1157" s="10"/>
      <c r="ITT1157" s="10"/>
      <c r="ITU1157" s="10"/>
      <c r="ITV1157" s="10"/>
      <c r="ITW1157" s="10"/>
      <c r="ITX1157" s="10"/>
      <c r="ITY1157" s="10"/>
      <c r="ITZ1157" s="10"/>
      <c r="IUA1157" s="10"/>
      <c r="IUB1157" s="10"/>
      <c r="IUC1157" s="10"/>
      <c r="IUD1157" s="10"/>
      <c r="IUE1157" s="10"/>
      <c r="IUF1157" s="10"/>
      <c r="IUG1157" s="10"/>
      <c r="IUH1157" s="10"/>
      <c r="IUI1157" s="10"/>
      <c r="IUJ1157" s="10"/>
      <c r="IUK1157" s="10"/>
      <c r="IUL1157" s="10"/>
      <c r="IUM1157" s="10"/>
      <c r="IUN1157" s="10"/>
      <c r="IUO1157" s="10"/>
      <c r="IUP1157" s="10"/>
      <c r="IUQ1157" s="10"/>
      <c r="IUR1157" s="10"/>
      <c r="IUS1157" s="10"/>
      <c r="IUT1157" s="10"/>
      <c r="IUU1157" s="10"/>
      <c r="IUV1157" s="10"/>
      <c r="IUW1157" s="10"/>
      <c r="IUX1157" s="10"/>
      <c r="IUY1157" s="10"/>
      <c r="IUZ1157" s="10"/>
      <c r="IVA1157" s="10"/>
      <c r="IVB1157" s="10"/>
      <c r="IVC1157" s="10"/>
      <c r="IVD1157" s="10"/>
      <c r="IVE1157" s="10"/>
      <c r="IVF1157" s="10"/>
      <c r="IVG1157" s="10"/>
      <c r="IVH1157" s="10"/>
      <c r="IVI1157" s="10"/>
      <c r="IVJ1157" s="10"/>
      <c r="IVK1157" s="10"/>
      <c r="IVL1157" s="10"/>
      <c r="IVM1157" s="10"/>
      <c r="IVN1157" s="10"/>
      <c r="IVO1157" s="10"/>
      <c r="IVP1157" s="10"/>
      <c r="IVQ1157" s="10"/>
      <c r="IVR1157" s="10"/>
      <c r="IVS1157" s="10"/>
      <c r="IVT1157" s="10"/>
      <c r="IVU1157" s="10"/>
      <c r="IVV1157" s="10"/>
      <c r="IVW1157" s="10"/>
      <c r="IVX1157" s="10"/>
      <c r="IVY1157" s="10"/>
      <c r="IVZ1157" s="10"/>
      <c r="IWA1157" s="10"/>
      <c r="IWB1157" s="10"/>
      <c r="IWC1157" s="10"/>
      <c r="IWD1157" s="10"/>
      <c r="IWE1157" s="10"/>
      <c r="IWF1157" s="10"/>
      <c r="IWG1157" s="10"/>
      <c r="IWH1157" s="10"/>
      <c r="IWI1157" s="10"/>
      <c r="IWJ1157" s="10"/>
      <c r="IWK1157" s="10"/>
      <c r="IWL1157" s="10"/>
      <c r="IWM1157" s="10"/>
      <c r="IWN1157" s="10"/>
      <c r="IWO1157" s="10"/>
      <c r="IWP1157" s="10"/>
      <c r="IWQ1157" s="10"/>
      <c r="IWR1157" s="10"/>
      <c r="IWS1157" s="10"/>
      <c r="IWT1157" s="10"/>
      <c r="IWU1157" s="10"/>
      <c r="IWV1157" s="10"/>
      <c r="IWW1157" s="10"/>
      <c r="IWX1157" s="10"/>
      <c r="IWY1157" s="10"/>
      <c r="IWZ1157" s="10"/>
      <c r="IXA1157" s="10"/>
      <c r="IXB1157" s="10"/>
      <c r="IXC1157" s="10"/>
      <c r="IXD1157" s="10"/>
      <c r="IXE1157" s="10"/>
      <c r="IXF1157" s="10"/>
      <c r="IXG1157" s="10"/>
      <c r="IXH1157" s="10"/>
      <c r="IXI1157" s="10"/>
      <c r="IXJ1157" s="10"/>
      <c r="IXK1157" s="10"/>
      <c r="IXL1157" s="10"/>
      <c r="IXM1157" s="10"/>
      <c r="IXN1157" s="10"/>
      <c r="IXO1157" s="10"/>
      <c r="IXP1157" s="10"/>
      <c r="IXQ1157" s="10"/>
      <c r="IXR1157" s="10"/>
      <c r="IXS1157" s="10"/>
      <c r="IXT1157" s="10"/>
      <c r="IXU1157" s="10"/>
      <c r="IXV1157" s="10"/>
      <c r="IXW1157" s="10"/>
      <c r="IXX1157" s="10"/>
      <c r="IXY1157" s="10"/>
      <c r="IXZ1157" s="10"/>
      <c r="IYA1157" s="10"/>
      <c r="IYB1157" s="10"/>
      <c r="IYC1157" s="10"/>
      <c r="IYD1157" s="10"/>
      <c r="IYE1157" s="10"/>
      <c r="IYF1157" s="10"/>
      <c r="IYG1157" s="10"/>
      <c r="IYH1157" s="10"/>
      <c r="IYI1157" s="10"/>
      <c r="IYJ1157" s="10"/>
      <c r="IYK1157" s="10"/>
      <c r="IYL1157" s="10"/>
      <c r="IYM1157" s="10"/>
      <c r="IYN1157" s="10"/>
      <c r="IYO1157" s="10"/>
      <c r="IYP1157" s="10"/>
      <c r="IYQ1157" s="10"/>
      <c r="IYR1157" s="10"/>
      <c r="IYS1157" s="10"/>
      <c r="IYT1157" s="10"/>
      <c r="IYU1157" s="10"/>
      <c r="IYV1157" s="10"/>
      <c r="IYW1157" s="10"/>
      <c r="IYX1157" s="10"/>
      <c r="IYY1157" s="10"/>
      <c r="IYZ1157" s="10"/>
      <c r="IZA1157" s="10"/>
      <c r="IZB1157" s="10"/>
      <c r="IZC1157" s="10"/>
      <c r="IZD1157" s="10"/>
      <c r="IZE1157" s="10"/>
      <c r="IZF1157" s="10"/>
      <c r="IZG1157" s="10"/>
      <c r="IZH1157" s="10"/>
      <c r="IZI1157" s="10"/>
      <c r="IZJ1157" s="10"/>
      <c r="IZK1157" s="10"/>
      <c r="IZL1157" s="10"/>
      <c r="IZM1157" s="10"/>
      <c r="IZN1157" s="10"/>
      <c r="IZO1157" s="10"/>
      <c r="IZP1157" s="10"/>
      <c r="IZQ1157" s="10"/>
      <c r="IZR1157" s="10"/>
      <c r="IZS1157" s="10"/>
      <c r="IZT1157" s="10"/>
      <c r="IZU1157" s="10"/>
      <c r="IZV1157" s="10"/>
      <c r="IZW1157" s="10"/>
      <c r="IZX1157" s="10"/>
      <c r="IZY1157" s="10"/>
      <c r="IZZ1157" s="10"/>
      <c r="JAA1157" s="10"/>
      <c r="JAB1157" s="10"/>
      <c r="JAC1157" s="10"/>
      <c r="JAD1157" s="10"/>
      <c r="JAE1157" s="10"/>
      <c r="JAF1157" s="10"/>
      <c r="JAG1157" s="10"/>
      <c r="JAH1157" s="10"/>
      <c r="JAI1157" s="10"/>
      <c r="JAJ1157" s="10"/>
      <c r="JAK1157" s="10"/>
      <c r="JAL1157" s="10"/>
      <c r="JAM1157" s="10"/>
      <c r="JAN1157" s="10"/>
      <c r="JAO1157" s="10"/>
      <c r="JAP1157" s="10"/>
      <c r="JAQ1157" s="10"/>
      <c r="JAR1157" s="10"/>
      <c r="JAS1157" s="10"/>
      <c r="JAT1157" s="10"/>
      <c r="JAU1157" s="10"/>
      <c r="JAV1157" s="10"/>
      <c r="JAW1157" s="10"/>
      <c r="JAX1157" s="10"/>
      <c r="JAY1157" s="10"/>
      <c r="JAZ1157" s="10"/>
      <c r="JBA1157" s="10"/>
      <c r="JBB1157" s="10"/>
      <c r="JBC1157" s="10"/>
      <c r="JBD1157" s="10"/>
      <c r="JBE1157" s="10"/>
      <c r="JBF1157" s="10"/>
      <c r="JBG1157" s="10"/>
      <c r="JBH1157" s="10"/>
      <c r="JBI1157" s="10"/>
      <c r="JBJ1157" s="10"/>
      <c r="JBK1157" s="10"/>
      <c r="JBL1157" s="10"/>
      <c r="JBM1157" s="10"/>
      <c r="JBN1157" s="10"/>
      <c r="JBO1157" s="10"/>
      <c r="JBP1157" s="10"/>
      <c r="JBQ1157" s="10"/>
      <c r="JBR1157" s="10"/>
      <c r="JBS1157" s="10"/>
      <c r="JBT1157" s="10"/>
      <c r="JBU1157" s="10"/>
      <c r="JBV1157" s="10"/>
      <c r="JBW1157" s="10"/>
      <c r="JBX1157" s="10"/>
      <c r="JBY1157" s="10"/>
      <c r="JBZ1157" s="10"/>
      <c r="JCA1157" s="10"/>
      <c r="JCB1157" s="10"/>
      <c r="JCC1157" s="10"/>
      <c r="JCD1157" s="10"/>
      <c r="JCE1157" s="10"/>
      <c r="JCF1157" s="10"/>
      <c r="JCG1157" s="10"/>
      <c r="JCH1157" s="10"/>
      <c r="JCI1157" s="10"/>
      <c r="JCJ1157" s="10"/>
      <c r="JCK1157" s="10"/>
      <c r="JCL1157" s="10"/>
      <c r="JCM1157" s="10"/>
      <c r="JCN1157" s="10"/>
      <c r="JCO1157" s="10"/>
      <c r="JCP1157" s="10"/>
      <c r="JCQ1157" s="10"/>
      <c r="JCR1157" s="10"/>
      <c r="JCS1157" s="10"/>
      <c r="JCT1157" s="10"/>
      <c r="JCU1157" s="10"/>
      <c r="JCV1157" s="10"/>
      <c r="JCW1157" s="10"/>
      <c r="JCX1157" s="10"/>
      <c r="JCY1157" s="10"/>
      <c r="JCZ1157" s="10"/>
      <c r="JDA1157" s="10"/>
      <c r="JDB1157" s="10"/>
      <c r="JDC1157" s="10"/>
      <c r="JDD1157" s="10"/>
      <c r="JDE1157" s="10"/>
      <c r="JDF1157" s="10"/>
      <c r="JDG1157" s="10"/>
      <c r="JDH1157" s="10"/>
      <c r="JDI1157" s="10"/>
      <c r="JDJ1157" s="10"/>
      <c r="JDK1157" s="10"/>
      <c r="JDL1157" s="10"/>
      <c r="JDM1157" s="10"/>
      <c r="JDN1157" s="10"/>
      <c r="JDO1157" s="10"/>
      <c r="JDP1157" s="10"/>
      <c r="JDQ1157" s="10"/>
      <c r="JDR1157" s="10"/>
      <c r="JDS1157" s="10"/>
      <c r="JDT1157" s="10"/>
      <c r="JDU1157" s="10"/>
      <c r="JDV1157" s="10"/>
      <c r="JDW1157" s="10"/>
      <c r="JDX1157" s="10"/>
      <c r="JDY1157" s="10"/>
      <c r="JDZ1157" s="10"/>
      <c r="JEA1157" s="10"/>
      <c r="JEB1157" s="10"/>
      <c r="JEC1157" s="10"/>
      <c r="JED1157" s="10"/>
      <c r="JEE1157" s="10"/>
      <c r="JEF1157" s="10"/>
      <c r="JEG1157" s="10"/>
      <c r="JEH1157" s="10"/>
      <c r="JEI1157" s="10"/>
      <c r="JEJ1157" s="10"/>
      <c r="JEK1157" s="10"/>
      <c r="JEL1157" s="10"/>
      <c r="JEM1157" s="10"/>
      <c r="JEN1157" s="10"/>
      <c r="JEO1157" s="10"/>
      <c r="JEP1157" s="10"/>
      <c r="JEQ1157" s="10"/>
      <c r="JER1157" s="10"/>
      <c r="JES1157" s="10"/>
      <c r="JET1157" s="10"/>
      <c r="JEU1157" s="10"/>
      <c r="JEV1157" s="10"/>
      <c r="JEW1157" s="10"/>
      <c r="JEX1157" s="10"/>
      <c r="JEY1157" s="10"/>
      <c r="JEZ1157" s="10"/>
      <c r="JFA1157" s="10"/>
      <c r="JFB1157" s="10"/>
      <c r="JFC1157" s="10"/>
      <c r="JFD1157" s="10"/>
      <c r="JFE1157" s="10"/>
      <c r="JFF1157" s="10"/>
      <c r="JFG1157" s="10"/>
      <c r="JFH1157" s="10"/>
      <c r="JFI1157" s="10"/>
      <c r="JFJ1157" s="10"/>
      <c r="JFK1157" s="10"/>
      <c r="JFL1157" s="10"/>
      <c r="JFM1157" s="10"/>
      <c r="JFN1157" s="10"/>
      <c r="JFO1157" s="10"/>
      <c r="JFP1157" s="10"/>
      <c r="JFQ1157" s="10"/>
      <c r="JFR1157" s="10"/>
      <c r="JFS1157" s="10"/>
      <c r="JFT1157" s="10"/>
      <c r="JFU1157" s="10"/>
      <c r="JFV1157" s="10"/>
      <c r="JFW1157" s="10"/>
      <c r="JFX1157" s="10"/>
      <c r="JFY1157" s="10"/>
      <c r="JFZ1157" s="10"/>
      <c r="JGA1157" s="10"/>
      <c r="JGB1157" s="10"/>
      <c r="JGC1157" s="10"/>
      <c r="JGD1157" s="10"/>
      <c r="JGE1157" s="10"/>
      <c r="JGF1157" s="10"/>
      <c r="JGG1157" s="10"/>
      <c r="JGH1157" s="10"/>
      <c r="JGI1157" s="10"/>
      <c r="JGJ1157" s="10"/>
      <c r="JGK1157" s="10"/>
      <c r="JGL1157" s="10"/>
      <c r="JGM1157" s="10"/>
      <c r="JGN1157" s="10"/>
      <c r="JGO1157" s="10"/>
      <c r="JGP1157" s="10"/>
      <c r="JGQ1157" s="10"/>
      <c r="JGR1157" s="10"/>
      <c r="JGS1157" s="10"/>
      <c r="JGT1157" s="10"/>
      <c r="JGU1157" s="10"/>
      <c r="JGV1157" s="10"/>
      <c r="JGW1157" s="10"/>
      <c r="JGX1157" s="10"/>
      <c r="JGY1157" s="10"/>
      <c r="JGZ1157" s="10"/>
      <c r="JHA1157" s="10"/>
      <c r="JHB1157" s="10"/>
      <c r="JHC1157" s="10"/>
      <c r="JHD1157" s="10"/>
      <c r="JHE1157" s="10"/>
      <c r="JHF1157" s="10"/>
      <c r="JHG1157" s="10"/>
      <c r="JHH1157" s="10"/>
      <c r="JHI1157" s="10"/>
      <c r="JHJ1157" s="10"/>
      <c r="JHK1157" s="10"/>
      <c r="JHL1157" s="10"/>
      <c r="JHM1157" s="10"/>
      <c r="JHN1157" s="10"/>
      <c r="JHO1157" s="10"/>
      <c r="JHP1157" s="10"/>
      <c r="JHQ1157" s="10"/>
      <c r="JHR1157" s="10"/>
      <c r="JHS1157" s="10"/>
      <c r="JHT1157" s="10"/>
      <c r="JHU1157" s="10"/>
      <c r="JHV1157" s="10"/>
      <c r="JHW1157" s="10"/>
      <c r="JHX1157" s="10"/>
      <c r="JHY1157" s="10"/>
      <c r="JHZ1157" s="10"/>
      <c r="JIA1157" s="10"/>
      <c r="JIB1157" s="10"/>
      <c r="JIC1157" s="10"/>
      <c r="JID1157" s="10"/>
      <c r="JIE1157" s="10"/>
      <c r="JIF1157" s="10"/>
      <c r="JIG1157" s="10"/>
      <c r="JIH1157" s="10"/>
      <c r="JII1157" s="10"/>
      <c r="JIJ1157" s="10"/>
      <c r="JIK1157" s="10"/>
      <c r="JIL1157" s="10"/>
      <c r="JIM1157" s="10"/>
      <c r="JIN1157" s="10"/>
      <c r="JIO1157" s="10"/>
      <c r="JIP1157" s="10"/>
      <c r="JIQ1157" s="10"/>
      <c r="JIR1157" s="10"/>
      <c r="JIS1157" s="10"/>
      <c r="JIT1157" s="10"/>
      <c r="JIU1157" s="10"/>
      <c r="JIV1157" s="10"/>
      <c r="JIW1157" s="10"/>
      <c r="JIX1157" s="10"/>
      <c r="JIY1157" s="10"/>
      <c r="JIZ1157" s="10"/>
      <c r="JJA1157" s="10"/>
      <c r="JJB1157" s="10"/>
      <c r="JJC1157" s="10"/>
      <c r="JJD1157" s="10"/>
      <c r="JJE1157" s="10"/>
      <c r="JJF1157" s="10"/>
      <c r="JJG1157" s="10"/>
      <c r="JJH1157" s="10"/>
      <c r="JJI1157" s="10"/>
      <c r="JJJ1157" s="10"/>
      <c r="JJK1157" s="10"/>
      <c r="JJL1157" s="10"/>
      <c r="JJM1157" s="10"/>
      <c r="JJN1157" s="10"/>
      <c r="JJO1157" s="10"/>
      <c r="JJP1157" s="10"/>
      <c r="JJQ1157" s="10"/>
      <c r="JJR1157" s="10"/>
      <c r="JJS1157" s="10"/>
      <c r="JJT1157" s="10"/>
      <c r="JJU1157" s="10"/>
      <c r="JJV1157" s="10"/>
      <c r="JJW1157" s="10"/>
      <c r="JJX1157" s="10"/>
      <c r="JJY1157" s="10"/>
      <c r="JJZ1157" s="10"/>
      <c r="JKA1157" s="10"/>
      <c r="JKB1157" s="10"/>
      <c r="JKC1157" s="10"/>
      <c r="JKD1157" s="10"/>
      <c r="JKE1157" s="10"/>
      <c r="JKF1157" s="10"/>
      <c r="JKG1157" s="10"/>
      <c r="JKH1157" s="10"/>
      <c r="JKI1157" s="10"/>
      <c r="JKJ1157" s="10"/>
      <c r="JKK1157" s="10"/>
      <c r="JKL1157" s="10"/>
      <c r="JKM1157" s="10"/>
      <c r="JKN1157" s="10"/>
      <c r="JKO1157" s="10"/>
      <c r="JKP1157" s="10"/>
      <c r="JKQ1157" s="10"/>
      <c r="JKR1157" s="10"/>
      <c r="JKS1157" s="10"/>
      <c r="JKT1157" s="10"/>
      <c r="JKU1157" s="10"/>
      <c r="JKV1157" s="10"/>
      <c r="JKW1157" s="10"/>
      <c r="JKX1157" s="10"/>
      <c r="JKY1157" s="10"/>
      <c r="JKZ1157" s="10"/>
      <c r="JLA1157" s="10"/>
      <c r="JLB1157" s="10"/>
      <c r="JLC1157" s="10"/>
      <c r="JLD1157" s="10"/>
      <c r="JLE1157" s="10"/>
      <c r="JLF1157" s="10"/>
      <c r="JLG1157" s="10"/>
      <c r="JLH1157" s="10"/>
      <c r="JLI1157" s="10"/>
      <c r="JLJ1157" s="10"/>
      <c r="JLK1157" s="10"/>
      <c r="JLL1157" s="10"/>
      <c r="JLM1157" s="10"/>
      <c r="JLN1157" s="10"/>
      <c r="JLO1157" s="10"/>
      <c r="JLP1157" s="10"/>
      <c r="JLQ1157" s="10"/>
      <c r="JLR1157" s="10"/>
      <c r="JLS1157" s="10"/>
      <c r="JLT1157" s="10"/>
      <c r="JLU1157" s="10"/>
      <c r="JLV1157" s="10"/>
      <c r="JLW1157" s="10"/>
      <c r="JLX1157" s="10"/>
      <c r="JLY1157" s="10"/>
      <c r="JLZ1157" s="10"/>
      <c r="JMA1157" s="10"/>
      <c r="JMB1157" s="10"/>
      <c r="JMC1157" s="10"/>
      <c r="JMD1157" s="10"/>
      <c r="JME1157" s="10"/>
      <c r="JMF1157" s="10"/>
      <c r="JMG1157" s="10"/>
      <c r="JMH1157" s="10"/>
      <c r="JMI1157" s="10"/>
      <c r="JMJ1157" s="10"/>
      <c r="JMK1157" s="10"/>
      <c r="JML1157" s="10"/>
      <c r="JMM1157" s="10"/>
      <c r="JMN1157" s="10"/>
      <c r="JMO1157" s="10"/>
      <c r="JMP1157" s="10"/>
      <c r="JMQ1157" s="10"/>
      <c r="JMR1157" s="10"/>
      <c r="JMS1157" s="10"/>
      <c r="JMT1157" s="10"/>
      <c r="JMU1157" s="10"/>
      <c r="JMV1157" s="10"/>
      <c r="JMW1157" s="10"/>
      <c r="JMX1157" s="10"/>
      <c r="JMY1157" s="10"/>
      <c r="JMZ1157" s="10"/>
      <c r="JNA1157" s="10"/>
      <c r="JNB1157" s="10"/>
      <c r="JNC1157" s="10"/>
      <c r="JND1157" s="10"/>
      <c r="JNE1157" s="10"/>
      <c r="JNF1157" s="10"/>
      <c r="JNG1157" s="10"/>
      <c r="JNH1157" s="10"/>
      <c r="JNI1157" s="10"/>
      <c r="JNJ1157" s="10"/>
      <c r="JNK1157" s="10"/>
      <c r="JNL1157" s="10"/>
      <c r="JNM1157" s="10"/>
      <c r="JNN1157" s="10"/>
      <c r="JNO1157" s="10"/>
      <c r="JNP1157" s="10"/>
      <c r="JNQ1157" s="10"/>
      <c r="JNR1157" s="10"/>
      <c r="JNS1157" s="10"/>
      <c r="JNT1157" s="10"/>
      <c r="JNU1157" s="10"/>
      <c r="JNV1157" s="10"/>
      <c r="JNW1157" s="10"/>
      <c r="JNX1157" s="10"/>
      <c r="JNY1157" s="10"/>
      <c r="JNZ1157" s="10"/>
      <c r="JOA1157" s="10"/>
      <c r="JOB1157" s="10"/>
      <c r="JOC1157" s="10"/>
      <c r="JOD1157" s="10"/>
      <c r="JOE1157" s="10"/>
      <c r="JOF1157" s="10"/>
      <c r="JOG1157" s="10"/>
      <c r="JOH1157" s="10"/>
      <c r="JOI1157" s="10"/>
      <c r="JOJ1157" s="10"/>
      <c r="JOK1157" s="10"/>
      <c r="JOL1157" s="10"/>
      <c r="JOM1157" s="10"/>
      <c r="JON1157" s="10"/>
      <c r="JOO1157" s="10"/>
      <c r="JOP1157" s="10"/>
      <c r="JOQ1157" s="10"/>
      <c r="JOR1157" s="10"/>
      <c r="JOS1157" s="10"/>
      <c r="JOT1157" s="10"/>
      <c r="JOU1157" s="10"/>
      <c r="JOV1157" s="10"/>
      <c r="JOW1157" s="10"/>
      <c r="JOX1157" s="10"/>
      <c r="JOY1157" s="10"/>
      <c r="JOZ1157" s="10"/>
      <c r="JPA1157" s="10"/>
      <c r="JPB1157" s="10"/>
      <c r="JPC1157" s="10"/>
      <c r="JPD1157" s="10"/>
      <c r="JPE1157" s="10"/>
      <c r="JPF1157" s="10"/>
      <c r="JPG1157" s="10"/>
      <c r="JPH1157" s="10"/>
      <c r="JPI1157" s="10"/>
      <c r="JPJ1157" s="10"/>
      <c r="JPK1157" s="10"/>
      <c r="JPL1157" s="10"/>
      <c r="JPM1157" s="10"/>
      <c r="JPN1157" s="10"/>
      <c r="JPO1157" s="10"/>
      <c r="JPP1157" s="10"/>
      <c r="JPQ1157" s="10"/>
      <c r="JPR1157" s="10"/>
      <c r="JPS1157" s="10"/>
      <c r="JPT1157" s="10"/>
      <c r="JPU1157" s="10"/>
      <c r="JPV1157" s="10"/>
      <c r="JPW1157" s="10"/>
      <c r="JPX1157" s="10"/>
      <c r="JPY1157" s="10"/>
      <c r="JPZ1157" s="10"/>
      <c r="JQA1157" s="10"/>
      <c r="JQB1157" s="10"/>
      <c r="JQC1157" s="10"/>
      <c r="JQD1157" s="10"/>
      <c r="JQE1157" s="10"/>
      <c r="JQF1157" s="10"/>
      <c r="JQG1157" s="10"/>
      <c r="JQH1157" s="10"/>
      <c r="JQI1157" s="10"/>
      <c r="JQJ1157" s="10"/>
      <c r="JQK1157" s="10"/>
      <c r="JQL1157" s="10"/>
      <c r="JQM1157" s="10"/>
      <c r="JQN1157" s="10"/>
      <c r="JQO1157" s="10"/>
      <c r="JQP1157" s="10"/>
      <c r="JQQ1157" s="10"/>
      <c r="JQR1157" s="10"/>
      <c r="JQS1157" s="10"/>
      <c r="JQT1157" s="10"/>
      <c r="JQU1157" s="10"/>
      <c r="JQV1157" s="10"/>
      <c r="JQW1157" s="10"/>
      <c r="JQX1157" s="10"/>
      <c r="JQY1157" s="10"/>
      <c r="JQZ1157" s="10"/>
      <c r="JRA1157" s="10"/>
      <c r="JRB1157" s="10"/>
      <c r="JRC1157" s="10"/>
      <c r="JRD1157" s="10"/>
      <c r="JRE1157" s="10"/>
      <c r="JRF1157" s="10"/>
      <c r="JRG1157" s="10"/>
      <c r="JRH1157" s="10"/>
      <c r="JRI1157" s="10"/>
      <c r="JRJ1157" s="10"/>
      <c r="JRK1157" s="10"/>
      <c r="JRL1157" s="10"/>
      <c r="JRM1157" s="10"/>
      <c r="JRN1157" s="10"/>
      <c r="JRO1157" s="10"/>
      <c r="JRP1157" s="10"/>
      <c r="JRQ1157" s="10"/>
      <c r="JRR1157" s="10"/>
      <c r="JRS1157" s="10"/>
      <c r="JRT1157" s="10"/>
      <c r="JRU1157" s="10"/>
      <c r="JRV1157" s="10"/>
      <c r="JRW1157" s="10"/>
      <c r="JRX1157" s="10"/>
      <c r="JRY1157" s="10"/>
      <c r="JRZ1157" s="10"/>
      <c r="JSA1157" s="10"/>
      <c r="JSB1157" s="10"/>
      <c r="JSC1157" s="10"/>
      <c r="JSD1157" s="10"/>
      <c r="JSE1157" s="10"/>
      <c r="JSF1157" s="10"/>
      <c r="JSG1157" s="10"/>
      <c r="JSH1157" s="10"/>
      <c r="JSI1157" s="10"/>
      <c r="JSJ1157" s="10"/>
      <c r="JSK1157" s="10"/>
      <c r="JSL1157" s="10"/>
      <c r="JSM1157" s="10"/>
      <c r="JSN1157" s="10"/>
      <c r="JSO1157" s="10"/>
      <c r="JSP1157" s="10"/>
      <c r="JSQ1157" s="10"/>
      <c r="JSR1157" s="10"/>
      <c r="JSS1157" s="10"/>
      <c r="JST1157" s="10"/>
      <c r="JSU1157" s="10"/>
      <c r="JSV1157" s="10"/>
      <c r="JSW1157" s="10"/>
      <c r="JSX1157" s="10"/>
      <c r="JSY1157" s="10"/>
      <c r="JSZ1157" s="10"/>
      <c r="JTA1157" s="10"/>
      <c r="JTB1157" s="10"/>
      <c r="JTC1157" s="10"/>
      <c r="JTD1157" s="10"/>
      <c r="JTE1157" s="10"/>
      <c r="JTF1157" s="10"/>
      <c r="JTG1157" s="10"/>
      <c r="JTH1157" s="10"/>
      <c r="JTI1157" s="10"/>
      <c r="JTJ1157" s="10"/>
      <c r="JTK1157" s="10"/>
      <c r="JTL1157" s="10"/>
      <c r="JTM1157" s="10"/>
      <c r="JTN1157" s="10"/>
      <c r="JTO1157" s="10"/>
      <c r="JTP1157" s="10"/>
      <c r="JTQ1157" s="10"/>
      <c r="JTR1157" s="10"/>
      <c r="JTS1157" s="10"/>
      <c r="JTT1157" s="10"/>
      <c r="JTU1157" s="10"/>
      <c r="JTV1157" s="10"/>
      <c r="JTW1157" s="10"/>
      <c r="JTX1157" s="10"/>
      <c r="JTY1157" s="10"/>
      <c r="JTZ1157" s="10"/>
      <c r="JUA1157" s="10"/>
      <c r="JUB1157" s="10"/>
      <c r="JUC1157" s="10"/>
      <c r="JUD1157" s="10"/>
      <c r="JUE1157" s="10"/>
      <c r="JUF1157" s="10"/>
      <c r="JUG1157" s="10"/>
      <c r="JUH1157" s="10"/>
      <c r="JUI1157" s="10"/>
      <c r="JUJ1157" s="10"/>
      <c r="JUK1157" s="10"/>
      <c r="JUL1157" s="10"/>
      <c r="JUM1157" s="10"/>
      <c r="JUN1157" s="10"/>
      <c r="JUO1157" s="10"/>
      <c r="JUP1157" s="10"/>
      <c r="JUQ1157" s="10"/>
      <c r="JUR1157" s="10"/>
      <c r="JUS1157" s="10"/>
      <c r="JUT1157" s="10"/>
      <c r="JUU1157" s="10"/>
      <c r="JUV1157" s="10"/>
      <c r="JUW1157" s="10"/>
      <c r="JUX1157" s="10"/>
      <c r="JUY1157" s="10"/>
      <c r="JUZ1157" s="10"/>
      <c r="JVA1157" s="10"/>
      <c r="JVB1157" s="10"/>
      <c r="JVC1157" s="10"/>
      <c r="JVD1157" s="10"/>
      <c r="JVE1157" s="10"/>
      <c r="JVF1157" s="10"/>
      <c r="JVG1157" s="10"/>
      <c r="JVH1157" s="10"/>
      <c r="JVI1157" s="10"/>
      <c r="JVJ1157" s="10"/>
      <c r="JVK1157" s="10"/>
      <c r="JVL1157" s="10"/>
      <c r="JVM1157" s="10"/>
      <c r="JVN1157" s="10"/>
      <c r="JVO1157" s="10"/>
      <c r="JVP1157" s="10"/>
      <c r="JVQ1157" s="10"/>
      <c r="JVR1157" s="10"/>
      <c r="JVS1157" s="10"/>
      <c r="JVT1157" s="10"/>
      <c r="JVU1157" s="10"/>
      <c r="JVV1157" s="10"/>
      <c r="JVW1157" s="10"/>
      <c r="JVX1157" s="10"/>
      <c r="JVY1157" s="10"/>
      <c r="JVZ1157" s="10"/>
      <c r="JWA1157" s="10"/>
      <c r="JWB1157" s="10"/>
      <c r="JWC1157" s="10"/>
      <c r="JWD1157" s="10"/>
      <c r="JWE1157" s="10"/>
      <c r="JWF1157" s="10"/>
      <c r="JWG1157" s="10"/>
      <c r="JWH1157" s="10"/>
      <c r="JWI1157" s="10"/>
      <c r="JWJ1157" s="10"/>
      <c r="JWK1157" s="10"/>
      <c r="JWL1157" s="10"/>
      <c r="JWM1157" s="10"/>
      <c r="JWN1157" s="10"/>
      <c r="JWO1157" s="10"/>
      <c r="JWP1157" s="10"/>
      <c r="JWQ1157" s="10"/>
      <c r="JWR1157" s="10"/>
      <c r="JWS1157" s="10"/>
      <c r="JWT1157" s="10"/>
      <c r="JWU1157" s="10"/>
      <c r="JWV1157" s="10"/>
      <c r="JWW1157" s="10"/>
      <c r="JWX1157" s="10"/>
      <c r="JWY1157" s="10"/>
      <c r="JWZ1157" s="10"/>
      <c r="JXA1157" s="10"/>
      <c r="JXB1157" s="10"/>
      <c r="JXC1157" s="10"/>
      <c r="JXD1157" s="10"/>
      <c r="JXE1157" s="10"/>
      <c r="JXF1157" s="10"/>
      <c r="JXG1157" s="10"/>
      <c r="JXH1157" s="10"/>
      <c r="JXI1157" s="10"/>
      <c r="JXJ1157" s="10"/>
      <c r="JXK1157" s="10"/>
      <c r="JXL1157" s="10"/>
      <c r="JXM1157" s="10"/>
      <c r="JXN1157" s="10"/>
      <c r="JXO1157" s="10"/>
      <c r="JXP1157" s="10"/>
      <c r="JXQ1157" s="10"/>
      <c r="JXR1157" s="10"/>
      <c r="JXS1157" s="10"/>
      <c r="JXT1157" s="10"/>
      <c r="JXU1157" s="10"/>
      <c r="JXV1157" s="10"/>
      <c r="JXW1157" s="10"/>
      <c r="JXX1157" s="10"/>
      <c r="JXY1157" s="10"/>
      <c r="JXZ1157" s="10"/>
      <c r="JYA1157" s="10"/>
      <c r="JYB1157" s="10"/>
      <c r="JYC1157" s="10"/>
      <c r="JYD1157" s="10"/>
      <c r="JYE1157" s="10"/>
      <c r="JYF1157" s="10"/>
      <c r="JYG1157" s="10"/>
      <c r="JYH1157" s="10"/>
      <c r="JYI1157" s="10"/>
      <c r="JYJ1157" s="10"/>
      <c r="JYK1157" s="10"/>
      <c r="JYL1157" s="10"/>
      <c r="JYM1157" s="10"/>
      <c r="JYN1157" s="10"/>
      <c r="JYO1157" s="10"/>
      <c r="JYP1157" s="10"/>
      <c r="JYQ1157" s="10"/>
      <c r="JYR1157" s="10"/>
      <c r="JYS1157" s="10"/>
      <c r="JYT1157" s="10"/>
      <c r="JYU1157" s="10"/>
      <c r="JYV1157" s="10"/>
      <c r="JYW1157" s="10"/>
      <c r="JYX1157" s="10"/>
      <c r="JYY1157" s="10"/>
      <c r="JYZ1157" s="10"/>
      <c r="JZA1157" s="10"/>
      <c r="JZB1157" s="10"/>
      <c r="JZC1157" s="10"/>
      <c r="JZD1157" s="10"/>
      <c r="JZE1157" s="10"/>
      <c r="JZF1157" s="10"/>
      <c r="JZG1157" s="10"/>
      <c r="JZH1157" s="10"/>
      <c r="JZI1157" s="10"/>
      <c r="JZJ1157" s="10"/>
      <c r="JZK1157" s="10"/>
      <c r="JZL1157" s="10"/>
      <c r="JZM1157" s="10"/>
      <c r="JZN1157" s="10"/>
      <c r="JZO1157" s="10"/>
      <c r="JZP1157" s="10"/>
      <c r="JZQ1157" s="10"/>
      <c r="JZR1157" s="10"/>
      <c r="JZS1157" s="10"/>
      <c r="JZT1157" s="10"/>
      <c r="JZU1157" s="10"/>
      <c r="JZV1157" s="10"/>
      <c r="JZW1157" s="10"/>
      <c r="JZX1157" s="10"/>
      <c r="JZY1157" s="10"/>
      <c r="JZZ1157" s="10"/>
      <c r="KAA1157" s="10"/>
      <c r="KAB1157" s="10"/>
      <c r="KAC1157" s="10"/>
      <c r="KAD1157" s="10"/>
      <c r="KAE1157" s="10"/>
      <c r="KAF1157" s="10"/>
      <c r="KAG1157" s="10"/>
      <c r="KAH1157" s="10"/>
      <c r="KAI1157" s="10"/>
      <c r="KAJ1157" s="10"/>
      <c r="KAK1157" s="10"/>
      <c r="KAL1157" s="10"/>
      <c r="KAM1157" s="10"/>
      <c r="KAN1157" s="10"/>
      <c r="KAO1157" s="10"/>
      <c r="KAP1157" s="10"/>
      <c r="KAQ1157" s="10"/>
      <c r="KAR1157" s="10"/>
      <c r="KAS1157" s="10"/>
      <c r="KAT1157" s="10"/>
      <c r="KAU1157" s="10"/>
      <c r="KAV1157" s="10"/>
      <c r="KAW1157" s="10"/>
      <c r="KAX1157" s="10"/>
      <c r="KAY1157" s="10"/>
      <c r="KAZ1157" s="10"/>
      <c r="KBA1157" s="10"/>
      <c r="KBB1157" s="10"/>
      <c r="KBC1157" s="10"/>
      <c r="KBD1157" s="10"/>
      <c r="KBE1157" s="10"/>
      <c r="KBF1157" s="10"/>
      <c r="KBG1157" s="10"/>
      <c r="KBH1157" s="10"/>
      <c r="KBI1157" s="10"/>
      <c r="KBJ1157" s="10"/>
      <c r="KBK1157" s="10"/>
      <c r="KBL1157" s="10"/>
      <c r="KBM1157" s="10"/>
      <c r="KBN1157" s="10"/>
      <c r="KBO1157" s="10"/>
      <c r="KBP1157" s="10"/>
      <c r="KBQ1157" s="10"/>
      <c r="KBR1157" s="10"/>
      <c r="KBS1157" s="10"/>
      <c r="KBT1157" s="10"/>
      <c r="KBU1157" s="10"/>
      <c r="KBV1157" s="10"/>
      <c r="KBW1157" s="10"/>
      <c r="KBX1157" s="10"/>
      <c r="KBY1157" s="10"/>
      <c r="KBZ1157" s="10"/>
      <c r="KCA1157" s="10"/>
      <c r="KCB1157" s="10"/>
      <c r="KCC1157" s="10"/>
      <c r="KCD1157" s="10"/>
      <c r="KCE1157" s="10"/>
      <c r="KCF1157" s="10"/>
      <c r="KCG1157" s="10"/>
      <c r="KCH1157" s="10"/>
      <c r="KCI1157" s="10"/>
      <c r="KCJ1157" s="10"/>
      <c r="KCK1157" s="10"/>
      <c r="KCL1157" s="10"/>
      <c r="KCM1157" s="10"/>
      <c r="KCN1157" s="10"/>
      <c r="KCO1157" s="10"/>
      <c r="KCP1157" s="10"/>
      <c r="KCQ1157" s="10"/>
      <c r="KCR1157" s="10"/>
      <c r="KCS1157" s="10"/>
      <c r="KCT1157" s="10"/>
      <c r="KCU1157" s="10"/>
      <c r="KCV1157" s="10"/>
      <c r="KCW1157" s="10"/>
      <c r="KCX1157" s="10"/>
      <c r="KCY1157" s="10"/>
      <c r="KCZ1157" s="10"/>
      <c r="KDA1157" s="10"/>
      <c r="KDB1157" s="10"/>
      <c r="KDC1157" s="10"/>
      <c r="KDD1157" s="10"/>
      <c r="KDE1157" s="10"/>
      <c r="KDF1157" s="10"/>
      <c r="KDG1157" s="10"/>
      <c r="KDH1157" s="10"/>
      <c r="KDI1157" s="10"/>
      <c r="KDJ1157" s="10"/>
      <c r="KDK1157" s="10"/>
      <c r="KDL1157" s="10"/>
      <c r="KDM1157" s="10"/>
      <c r="KDN1157" s="10"/>
      <c r="KDO1157" s="10"/>
      <c r="KDP1157" s="10"/>
      <c r="KDQ1157" s="10"/>
      <c r="KDR1157" s="10"/>
      <c r="KDS1157" s="10"/>
      <c r="KDT1157" s="10"/>
      <c r="KDU1157" s="10"/>
      <c r="KDV1157" s="10"/>
      <c r="KDW1157" s="10"/>
      <c r="KDX1157" s="10"/>
      <c r="KDY1157" s="10"/>
      <c r="KDZ1157" s="10"/>
      <c r="KEA1157" s="10"/>
      <c r="KEB1157" s="10"/>
      <c r="KEC1157" s="10"/>
      <c r="KED1157" s="10"/>
      <c r="KEE1157" s="10"/>
      <c r="KEF1157" s="10"/>
      <c r="KEG1157" s="10"/>
      <c r="KEH1157" s="10"/>
      <c r="KEI1157" s="10"/>
      <c r="KEJ1157" s="10"/>
      <c r="KEK1157" s="10"/>
      <c r="KEL1157" s="10"/>
      <c r="KEM1157" s="10"/>
      <c r="KEN1157" s="10"/>
      <c r="KEO1157" s="10"/>
      <c r="KEP1157" s="10"/>
      <c r="KEQ1157" s="10"/>
      <c r="KER1157" s="10"/>
      <c r="KES1157" s="10"/>
      <c r="KET1157" s="10"/>
      <c r="KEU1157" s="10"/>
      <c r="KEV1157" s="10"/>
      <c r="KEW1157" s="10"/>
      <c r="KEX1157" s="10"/>
      <c r="KEY1157" s="10"/>
      <c r="KEZ1157" s="10"/>
      <c r="KFA1157" s="10"/>
      <c r="KFB1157" s="10"/>
      <c r="KFC1157" s="10"/>
      <c r="KFD1157" s="10"/>
      <c r="KFE1157" s="10"/>
      <c r="KFF1157" s="10"/>
      <c r="KFG1157" s="10"/>
      <c r="KFH1157" s="10"/>
      <c r="KFI1157" s="10"/>
      <c r="KFJ1157" s="10"/>
      <c r="KFK1157" s="10"/>
      <c r="KFL1157" s="10"/>
      <c r="KFM1157" s="10"/>
      <c r="KFN1157" s="10"/>
      <c r="KFO1157" s="10"/>
      <c r="KFP1157" s="10"/>
      <c r="KFQ1157" s="10"/>
      <c r="KFR1157" s="10"/>
      <c r="KFS1157" s="10"/>
      <c r="KFT1157" s="10"/>
      <c r="KFU1157" s="10"/>
      <c r="KFV1157" s="10"/>
      <c r="KFW1157" s="10"/>
      <c r="KFX1157" s="10"/>
      <c r="KFY1157" s="10"/>
      <c r="KFZ1157" s="10"/>
      <c r="KGA1157" s="10"/>
      <c r="KGB1157" s="10"/>
      <c r="KGC1157" s="10"/>
      <c r="KGD1157" s="10"/>
      <c r="KGE1157" s="10"/>
      <c r="KGF1157" s="10"/>
      <c r="KGG1157" s="10"/>
      <c r="KGH1157" s="10"/>
      <c r="KGI1157" s="10"/>
      <c r="KGJ1157" s="10"/>
      <c r="KGK1157" s="10"/>
      <c r="KGL1157" s="10"/>
      <c r="KGM1157" s="10"/>
      <c r="KGN1157" s="10"/>
      <c r="KGO1157" s="10"/>
      <c r="KGP1157" s="10"/>
      <c r="KGQ1157" s="10"/>
      <c r="KGR1157" s="10"/>
      <c r="KGS1157" s="10"/>
      <c r="KGT1157" s="10"/>
      <c r="KGU1157" s="10"/>
      <c r="KGV1157" s="10"/>
      <c r="KGW1157" s="10"/>
      <c r="KGX1157" s="10"/>
      <c r="KGY1157" s="10"/>
      <c r="KGZ1157" s="10"/>
      <c r="KHA1157" s="10"/>
      <c r="KHB1157" s="10"/>
      <c r="KHC1157" s="10"/>
      <c r="KHD1157" s="10"/>
      <c r="KHE1157" s="10"/>
      <c r="KHF1157" s="10"/>
      <c r="KHG1157" s="10"/>
      <c r="KHH1157" s="10"/>
      <c r="KHI1157" s="10"/>
      <c r="KHJ1157" s="10"/>
      <c r="KHK1157" s="10"/>
      <c r="KHL1157" s="10"/>
      <c r="KHM1157" s="10"/>
      <c r="KHN1157" s="10"/>
      <c r="KHO1157" s="10"/>
      <c r="KHP1157" s="10"/>
      <c r="KHQ1157" s="10"/>
      <c r="KHR1157" s="10"/>
      <c r="KHS1157" s="10"/>
      <c r="KHT1157" s="10"/>
      <c r="KHU1157" s="10"/>
      <c r="KHV1157" s="10"/>
      <c r="KHW1157" s="10"/>
      <c r="KHX1157" s="10"/>
      <c r="KHY1157" s="10"/>
      <c r="KHZ1157" s="10"/>
      <c r="KIA1157" s="10"/>
      <c r="KIB1157" s="10"/>
      <c r="KIC1157" s="10"/>
      <c r="KID1157" s="10"/>
      <c r="KIE1157" s="10"/>
      <c r="KIF1157" s="10"/>
      <c r="KIG1157" s="10"/>
      <c r="KIH1157" s="10"/>
      <c r="KII1157" s="10"/>
      <c r="KIJ1157" s="10"/>
      <c r="KIK1157" s="10"/>
      <c r="KIL1157" s="10"/>
      <c r="KIM1157" s="10"/>
      <c r="KIN1157" s="10"/>
      <c r="KIO1157" s="10"/>
      <c r="KIP1157" s="10"/>
      <c r="KIQ1157" s="10"/>
      <c r="KIR1157" s="10"/>
      <c r="KIS1157" s="10"/>
      <c r="KIT1157" s="10"/>
      <c r="KIU1157" s="10"/>
      <c r="KIV1157" s="10"/>
      <c r="KIW1157" s="10"/>
      <c r="KIX1157" s="10"/>
      <c r="KIY1157" s="10"/>
      <c r="KIZ1157" s="10"/>
      <c r="KJA1157" s="10"/>
      <c r="KJB1157" s="10"/>
      <c r="KJC1157" s="10"/>
      <c r="KJD1157" s="10"/>
      <c r="KJE1157" s="10"/>
      <c r="KJF1157" s="10"/>
      <c r="KJG1157" s="10"/>
      <c r="KJH1157" s="10"/>
      <c r="KJI1157" s="10"/>
      <c r="KJJ1157" s="10"/>
      <c r="KJK1157" s="10"/>
      <c r="KJL1157" s="10"/>
      <c r="KJM1157" s="10"/>
      <c r="KJN1157" s="10"/>
      <c r="KJO1157" s="10"/>
      <c r="KJP1157" s="10"/>
      <c r="KJQ1157" s="10"/>
      <c r="KJR1157" s="10"/>
      <c r="KJS1157" s="10"/>
      <c r="KJT1157" s="10"/>
      <c r="KJU1157" s="10"/>
      <c r="KJV1157" s="10"/>
      <c r="KJW1157" s="10"/>
      <c r="KJX1157" s="10"/>
      <c r="KJY1157" s="10"/>
      <c r="KJZ1157" s="10"/>
      <c r="KKA1157" s="10"/>
      <c r="KKB1157" s="10"/>
      <c r="KKC1157" s="10"/>
      <c r="KKD1157" s="10"/>
      <c r="KKE1157" s="10"/>
      <c r="KKF1157" s="10"/>
      <c r="KKG1157" s="10"/>
      <c r="KKH1157" s="10"/>
      <c r="KKI1157" s="10"/>
      <c r="KKJ1157" s="10"/>
      <c r="KKK1157" s="10"/>
      <c r="KKL1157" s="10"/>
      <c r="KKM1157" s="10"/>
      <c r="KKN1157" s="10"/>
      <c r="KKO1157" s="10"/>
      <c r="KKP1157" s="10"/>
      <c r="KKQ1157" s="10"/>
      <c r="KKR1157" s="10"/>
      <c r="KKS1157" s="10"/>
      <c r="KKT1157" s="10"/>
      <c r="KKU1157" s="10"/>
      <c r="KKV1157" s="10"/>
      <c r="KKW1157" s="10"/>
      <c r="KKX1157" s="10"/>
      <c r="KKY1157" s="10"/>
      <c r="KKZ1157" s="10"/>
      <c r="KLA1157" s="10"/>
      <c r="KLB1157" s="10"/>
      <c r="KLC1157" s="10"/>
      <c r="KLD1157" s="10"/>
      <c r="KLE1157" s="10"/>
      <c r="KLF1157" s="10"/>
      <c r="KLG1157" s="10"/>
      <c r="KLH1157" s="10"/>
      <c r="KLI1157" s="10"/>
      <c r="KLJ1157" s="10"/>
      <c r="KLK1157" s="10"/>
      <c r="KLL1157" s="10"/>
      <c r="KLM1157" s="10"/>
      <c r="KLN1157" s="10"/>
      <c r="KLO1157" s="10"/>
      <c r="KLP1157" s="10"/>
      <c r="KLQ1157" s="10"/>
      <c r="KLR1157" s="10"/>
      <c r="KLS1157" s="10"/>
      <c r="KLT1157" s="10"/>
      <c r="KLU1157" s="10"/>
      <c r="KLV1157" s="10"/>
      <c r="KLW1157" s="10"/>
      <c r="KLX1157" s="10"/>
      <c r="KLY1157" s="10"/>
      <c r="KLZ1157" s="10"/>
      <c r="KMA1157" s="10"/>
      <c r="KMB1157" s="10"/>
      <c r="KMC1157" s="10"/>
      <c r="KMD1157" s="10"/>
      <c r="KME1157" s="10"/>
      <c r="KMF1157" s="10"/>
      <c r="KMG1157" s="10"/>
      <c r="KMH1157" s="10"/>
      <c r="KMI1157" s="10"/>
      <c r="KMJ1157" s="10"/>
      <c r="KMK1157" s="10"/>
      <c r="KML1157" s="10"/>
      <c r="KMM1157" s="10"/>
      <c r="KMN1157" s="10"/>
      <c r="KMO1157" s="10"/>
      <c r="KMP1157" s="10"/>
      <c r="KMQ1157" s="10"/>
      <c r="KMR1157" s="10"/>
      <c r="KMS1157" s="10"/>
      <c r="KMT1157" s="10"/>
      <c r="KMU1157" s="10"/>
      <c r="KMV1157" s="10"/>
      <c r="KMW1157" s="10"/>
      <c r="KMX1157" s="10"/>
      <c r="KMY1157" s="10"/>
      <c r="KMZ1157" s="10"/>
      <c r="KNA1157" s="10"/>
      <c r="KNB1157" s="10"/>
      <c r="KNC1157" s="10"/>
      <c r="KND1157" s="10"/>
      <c r="KNE1157" s="10"/>
      <c r="KNF1157" s="10"/>
      <c r="KNG1157" s="10"/>
      <c r="KNH1157" s="10"/>
      <c r="KNI1157" s="10"/>
      <c r="KNJ1157" s="10"/>
      <c r="KNK1157" s="10"/>
      <c r="KNL1157" s="10"/>
      <c r="KNM1157" s="10"/>
      <c r="KNN1157" s="10"/>
      <c r="KNO1157" s="10"/>
      <c r="KNP1157" s="10"/>
      <c r="KNQ1157" s="10"/>
      <c r="KNR1157" s="10"/>
      <c r="KNS1157" s="10"/>
      <c r="KNT1157" s="10"/>
      <c r="KNU1157" s="10"/>
      <c r="KNV1157" s="10"/>
      <c r="KNW1157" s="10"/>
      <c r="KNX1157" s="10"/>
      <c r="KNY1157" s="10"/>
      <c r="KNZ1157" s="10"/>
      <c r="KOA1157" s="10"/>
      <c r="KOB1157" s="10"/>
      <c r="KOC1157" s="10"/>
      <c r="KOD1157" s="10"/>
      <c r="KOE1157" s="10"/>
      <c r="KOF1157" s="10"/>
      <c r="KOG1157" s="10"/>
      <c r="KOH1157" s="10"/>
      <c r="KOI1157" s="10"/>
      <c r="KOJ1157" s="10"/>
      <c r="KOK1157" s="10"/>
      <c r="KOL1157" s="10"/>
      <c r="KOM1157" s="10"/>
      <c r="KON1157" s="10"/>
      <c r="KOO1157" s="10"/>
      <c r="KOP1157" s="10"/>
      <c r="KOQ1157" s="10"/>
      <c r="KOR1157" s="10"/>
      <c r="KOS1157" s="10"/>
      <c r="KOT1157" s="10"/>
      <c r="KOU1157" s="10"/>
      <c r="KOV1157" s="10"/>
      <c r="KOW1157" s="10"/>
      <c r="KOX1157" s="10"/>
      <c r="KOY1157" s="10"/>
      <c r="KOZ1157" s="10"/>
      <c r="KPA1157" s="10"/>
      <c r="KPB1157" s="10"/>
      <c r="KPC1157" s="10"/>
      <c r="KPD1157" s="10"/>
      <c r="KPE1157" s="10"/>
      <c r="KPF1157" s="10"/>
      <c r="KPG1157" s="10"/>
      <c r="KPH1157" s="10"/>
      <c r="KPI1157" s="10"/>
      <c r="KPJ1157" s="10"/>
      <c r="KPK1157" s="10"/>
      <c r="KPL1157" s="10"/>
      <c r="KPM1157" s="10"/>
      <c r="KPN1157" s="10"/>
      <c r="KPO1157" s="10"/>
      <c r="KPP1157" s="10"/>
      <c r="KPQ1157" s="10"/>
      <c r="KPR1157" s="10"/>
      <c r="KPS1157" s="10"/>
      <c r="KPT1157" s="10"/>
      <c r="KPU1157" s="10"/>
      <c r="KPV1157" s="10"/>
      <c r="KPW1157" s="10"/>
      <c r="KPX1157" s="10"/>
      <c r="KPY1157" s="10"/>
      <c r="KPZ1157" s="10"/>
      <c r="KQA1157" s="10"/>
      <c r="KQB1157" s="10"/>
      <c r="KQC1157" s="10"/>
      <c r="KQD1157" s="10"/>
      <c r="KQE1157" s="10"/>
      <c r="KQF1157" s="10"/>
      <c r="KQG1157" s="10"/>
      <c r="KQH1157" s="10"/>
      <c r="KQI1157" s="10"/>
      <c r="KQJ1157" s="10"/>
      <c r="KQK1157" s="10"/>
      <c r="KQL1157" s="10"/>
      <c r="KQM1157" s="10"/>
      <c r="KQN1157" s="10"/>
      <c r="KQO1157" s="10"/>
      <c r="KQP1157" s="10"/>
      <c r="KQQ1157" s="10"/>
      <c r="KQR1157" s="10"/>
      <c r="KQS1157" s="10"/>
      <c r="KQT1157" s="10"/>
      <c r="KQU1157" s="10"/>
      <c r="KQV1157" s="10"/>
      <c r="KQW1157" s="10"/>
      <c r="KQX1157" s="10"/>
      <c r="KQY1157" s="10"/>
      <c r="KQZ1157" s="10"/>
      <c r="KRA1157" s="10"/>
      <c r="KRB1157" s="10"/>
      <c r="KRC1157" s="10"/>
      <c r="KRD1157" s="10"/>
      <c r="KRE1157" s="10"/>
      <c r="KRF1157" s="10"/>
      <c r="KRG1157" s="10"/>
      <c r="KRH1157" s="10"/>
      <c r="KRI1157" s="10"/>
      <c r="KRJ1157" s="10"/>
      <c r="KRK1157" s="10"/>
      <c r="KRL1157" s="10"/>
      <c r="KRM1157" s="10"/>
      <c r="KRN1157" s="10"/>
      <c r="KRO1157" s="10"/>
      <c r="KRP1157" s="10"/>
      <c r="KRQ1157" s="10"/>
      <c r="KRR1157" s="10"/>
      <c r="KRS1157" s="10"/>
      <c r="KRT1157" s="10"/>
      <c r="KRU1157" s="10"/>
      <c r="KRV1157" s="10"/>
      <c r="KRW1157" s="10"/>
      <c r="KRX1157" s="10"/>
      <c r="KRY1157" s="10"/>
      <c r="KRZ1157" s="10"/>
      <c r="KSA1157" s="10"/>
      <c r="KSB1157" s="10"/>
      <c r="KSC1157" s="10"/>
      <c r="KSD1157" s="10"/>
      <c r="KSE1157" s="10"/>
      <c r="KSF1157" s="10"/>
      <c r="KSG1157" s="10"/>
      <c r="KSH1157" s="10"/>
      <c r="KSI1157" s="10"/>
      <c r="KSJ1157" s="10"/>
      <c r="KSK1157" s="10"/>
      <c r="KSL1157" s="10"/>
      <c r="KSM1157" s="10"/>
      <c r="KSN1157" s="10"/>
      <c r="KSO1157" s="10"/>
      <c r="KSP1157" s="10"/>
      <c r="KSQ1157" s="10"/>
      <c r="KSR1157" s="10"/>
      <c r="KSS1157" s="10"/>
      <c r="KST1157" s="10"/>
      <c r="KSU1157" s="10"/>
      <c r="KSV1157" s="10"/>
      <c r="KSW1157" s="10"/>
      <c r="KSX1157" s="10"/>
      <c r="KSY1157" s="10"/>
      <c r="KSZ1157" s="10"/>
      <c r="KTA1157" s="10"/>
      <c r="KTB1157" s="10"/>
      <c r="KTC1157" s="10"/>
      <c r="KTD1157" s="10"/>
      <c r="KTE1157" s="10"/>
      <c r="KTF1157" s="10"/>
      <c r="KTG1157" s="10"/>
      <c r="KTH1157" s="10"/>
      <c r="KTI1157" s="10"/>
      <c r="KTJ1157" s="10"/>
      <c r="KTK1157" s="10"/>
      <c r="KTL1157" s="10"/>
      <c r="KTM1157" s="10"/>
      <c r="KTN1157" s="10"/>
      <c r="KTO1157" s="10"/>
      <c r="KTP1157" s="10"/>
      <c r="KTQ1157" s="10"/>
      <c r="KTR1157" s="10"/>
      <c r="KTS1157" s="10"/>
      <c r="KTT1157" s="10"/>
      <c r="KTU1157" s="10"/>
      <c r="KTV1157" s="10"/>
      <c r="KTW1157" s="10"/>
      <c r="KTX1157" s="10"/>
      <c r="KTY1157" s="10"/>
      <c r="KTZ1157" s="10"/>
      <c r="KUA1157" s="10"/>
      <c r="KUB1157" s="10"/>
      <c r="KUC1157" s="10"/>
      <c r="KUD1157" s="10"/>
      <c r="KUE1157" s="10"/>
      <c r="KUF1157" s="10"/>
      <c r="KUG1157" s="10"/>
      <c r="KUH1157" s="10"/>
      <c r="KUI1157" s="10"/>
      <c r="KUJ1157" s="10"/>
      <c r="KUK1157" s="10"/>
      <c r="KUL1157" s="10"/>
      <c r="KUM1157" s="10"/>
      <c r="KUN1157" s="10"/>
      <c r="KUO1157" s="10"/>
      <c r="KUP1157" s="10"/>
      <c r="KUQ1157" s="10"/>
      <c r="KUR1157" s="10"/>
      <c r="KUS1157" s="10"/>
      <c r="KUT1157" s="10"/>
      <c r="KUU1157" s="10"/>
      <c r="KUV1157" s="10"/>
      <c r="KUW1157" s="10"/>
      <c r="KUX1157" s="10"/>
      <c r="KUY1157" s="10"/>
      <c r="KUZ1157" s="10"/>
      <c r="KVA1157" s="10"/>
      <c r="KVB1157" s="10"/>
      <c r="KVC1157" s="10"/>
      <c r="KVD1157" s="10"/>
      <c r="KVE1157" s="10"/>
      <c r="KVF1157" s="10"/>
      <c r="KVG1157" s="10"/>
      <c r="KVH1157" s="10"/>
      <c r="KVI1157" s="10"/>
      <c r="KVJ1157" s="10"/>
      <c r="KVK1157" s="10"/>
      <c r="KVL1157" s="10"/>
      <c r="KVM1157" s="10"/>
      <c r="KVN1157" s="10"/>
      <c r="KVO1157" s="10"/>
      <c r="KVP1157" s="10"/>
      <c r="KVQ1157" s="10"/>
      <c r="KVR1157" s="10"/>
      <c r="KVS1157" s="10"/>
      <c r="KVT1157" s="10"/>
      <c r="KVU1157" s="10"/>
      <c r="KVV1157" s="10"/>
      <c r="KVW1157" s="10"/>
      <c r="KVX1157" s="10"/>
      <c r="KVY1157" s="10"/>
      <c r="KVZ1157" s="10"/>
      <c r="KWA1157" s="10"/>
      <c r="KWB1157" s="10"/>
      <c r="KWC1157" s="10"/>
      <c r="KWD1157" s="10"/>
      <c r="KWE1157" s="10"/>
      <c r="KWF1157" s="10"/>
      <c r="KWG1157" s="10"/>
      <c r="KWH1157" s="10"/>
      <c r="KWI1157" s="10"/>
      <c r="KWJ1157" s="10"/>
      <c r="KWK1157" s="10"/>
      <c r="KWL1157" s="10"/>
      <c r="KWM1157" s="10"/>
      <c r="KWN1157" s="10"/>
      <c r="KWO1157" s="10"/>
      <c r="KWP1157" s="10"/>
      <c r="KWQ1157" s="10"/>
      <c r="KWR1157" s="10"/>
      <c r="KWS1157" s="10"/>
      <c r="KWT1157" s="10"/>
      <c r="KWU1157" s="10"/>
      <c r="KWV1157" s="10"/>
      <c r="KWW1157" s="10"/>
      <c r="KWX1157" s="10"/>
      <c r="KWY1157" s="10"/>
      <c r="KWZ1157" s="10"/>
      <c r="KXA1157" s="10"/>
      <c r="KXB1157" s="10"/>
      <c r="KXC1157" s="10"/>
      <c r="KXD1157" s="10"/>
      <c r="KXE1157" s="10"/>
      <c r="KXF1157" s="10"/>
      <c r="KXG1157" s="10"/>
      <c r="KXH1157" s="10"/>
      <c r="KXI1157" s="10"/>
      <c r="KXJ1157" s="10"/>
      <c r="KXK1157" s="10"/>
      <c r="KXL1157" s="10"/>
      <c r="KXM1157" s="10"/>
      <c r="KXN1157" s="10"/>
      <c r="KXO1157" s="10"/>
      <c r="KXP1157" s="10"/>
      <c r="KXQ1157" s="10"/>
      <c r="KXR1157" s="10"/>
      <c r="KXS1157" s="10"/>
      <c r="KXT1157" s="10"/>
      <c r="KXU1157" s="10"/>
      <c r="KXV1157" s="10"/>
      <c r="KXW1157" s="10"/>
      <c r="KXX1157" s="10"/>
      <c r="KXY1157" s="10"/>
      <c r="KXZ1157" s="10"/>
      <c r="KYA1157" s="10"/>
      <c r="KYB1157" s="10"/>
      <c r="KYC1157" s="10"/>
      <c r="KYD1157" s="10"/>
      <c r="KYE1157" s="10"/>
      <c r="KYF1157" s="10"/>
      <c r="KYG1157" s="10"/>
      <c r="KYH1157" s="10"/>
      <c r="KYI1157" s="10"/>
      <c r="KYJ1157" s="10"/>
      <c r="KYK1157" s="10"/>
      <c r="KYL1157" s="10"/>
      <c r="KYM1157" s="10"/>
      <c r="KYN1157" s="10"/>
      <c r="KYO1157" s="10"/>
      <c r="KYP1157" s="10"/>
      <c r="KYQ1157" s="10"/>
      <c r="KYR1157" s="10"/>
      <c r="KYS1157" s="10"/>
      <c r="KYT1157" s="10"/>
      <c r="KYU1157" s="10"/>
      <c r="KYV1157" s="10"/>
      <c r="KYW1157" s="10"/>
      <c r="KYX1157" s="10"/>
      <c r="KYY1157" s="10"/>
      <c r="KYZ1157" s="10"/>
      <c r="KZA1157" s="10"/>
      <c r="KZB1157" s="10"/>
      <c r="KZC1157" s="10"/>
      <c r="KZD1157" s="10"/>
      <c r="KZE1157" s="10"/>
      <c r="KZF1157" s="10"/>
      <c r="KZG1157" s="10"/>
      <c r="KZH1157" s="10"/>
      <c r="KZI1157" s="10"/>
      <c r="KZJ1157" s="10"/>
      <c r="KZK1157" s="10"/>
      <c r="KZL1157" s="10"/>
      <c r="KZM1157" s="10"/>
      <c r="KZN1157" s="10"/>
      <c r="KZO1157" s="10"/>
      <c r="KZP1157" s="10"/>
      <c r="KZQ1157" s="10"/>
      <c r="KZR1157" s="10"/>
      <c r="KZS1157" s="10"/>
      <c r="KZT1157" s="10"/>
      <c r="KZU1157" s="10"/>
      <c r="KZV1157" s="10"/>
      <c r="KZW1157" s="10"/>
      <c r="KZX1157" s="10"/>
      <c r="KZY1157" s="10"/>
      <c r="KZZ1157" s="10"/>
      <c r="LAA1157" s="10"/>
      <c r="LAB1157" s="10"/>
      <c r="LAC1157" s="10"/>
      <c r="LAD1157" s="10"/>
      <c r="LAE1157" s="10"/>
      <c r="LAF1157" s="10"/>
      <c r="LAG1157" s="10"/>
      <c r="LAH1157" s="10"/>
      <c r="LAI1157" s="10"/>
      <c r="LAJ1157" s="10"/>
      <c r="LAK1157" s="10"/>
      <c r="LAL1157" s="10"/>
      <c r="LAM1157" s="10"/>
      <c r="LAN1157" s="10"/>
      <c r="LAO1157" s="10"/>
      <c r="LAP1157" s="10"/>
      <c r="LAQ1157" s="10"/>
      <c r="LAR1157" s="10"/>
      <c r="LAS1157" s="10"/>
      <c r="LAT1157" s="10"/>
      <c r="LAU1157" s="10"/>
      <c r="LAV1157" s="10"/>
      <c r="LAW1157" s="10"/>
      <c r="LAX1157" s="10"/>
      <c r="LAY1157" s="10"/>
      <c r="LAZ1157" s="10"/>
      <c r="LBA1157" s="10"/>
      <c r="LBB1157" s="10"/>
      <c r="LBC1157" s="10"/>
      <c r="LBD1157" s="10"/>
      <c r="LBE1157" s="10"/>
      <c r="LBF1157" s="10"/>
      <c r="LBG1157" s="10"/>
      <c r="LBH1157" s="10"/>
      <c r="LBI1157" s="10"/>
      <c r="LBJ1157" s="10"/>
      <c r="LBK1157" s="10"/>
      <c r="LBL1157" s="10"/>
      <c r="LBM1157" s="10"/>
      <c r="LBN1157" s="10"/>
      <c r="LBO1157" s="10"/>
      <c r="LBP1157" s="10"/>
      <c r="LBQ1157" s="10"/>
      <c r="LBR1157" s="10"/>
      <c r="LBS1157" s="10"/>
      <c r="LBT1157" s="10"/>
      <c r="LBU1157" s="10"/>
      <c r="LBV1157" s="10"/>
      <c r="LBW1157" s="10"/>
      <c r="LBX1157" s="10"/>
      <c r="LBY1157" s="10"/>
      <c r="LBZ1157" s="10"/>
      <c r="LCA1157" s="10"/>
      <c r="LCB1157" s="10"/>
      <c r="LCC1157" s="10"/>
      <c r="LCD1157" s="10"/>
      <c r="LCE1157" s="10"/>
      <c r="LCF1157" s="10"/>
      <c r="LCG1157" s="10"/>
      <c r="LCH1157" s="10"/>
      <c r="LCI1157" s="10"/>
      <c r="LCJ1157" s="10"/>
      <c r="LCK1157" s="10"/>
      <c r="LCL1157" s="10"/>
      <c r="LCM1157" s="10"/>
      <c r="LCN1157" s="10"/>
      <c r="LCO1157" s="10"/>
      <c r="LCP1157" s="10"/>
      <c r="LCQ1157" s="10"/>
      <c r="LCR1157" s="10"/>
      <c r="LCS1157" s="10"/>
      <c r="LCT1157" s="10"/>
      <c r="LCU1157" s="10"/>
      <c r="LCV1157" s="10"/>
      <c r="LCW1157" s="10"/>
      <c r="LCX1157" s="10"/>
      <c r="LCY1157" s="10"/>
      <c r="LCZ1157" s="10"/>
      <c r="LDA1157" s="10"/>
      <c r="LDB1157" s="10"/>
      <c r="LDC1157" s="10"/>
      <c r="LDD1157" s="10"/>
      <c r="LDE1157" s="10"/>
      <c r="LDF1157" s="10"/>
      <c r="LDG1157" s="10"/>
      <c r="LDH1157" s="10"/>
      <c r="LDI1157" s="10"/>
      <c r="LDJ1157" s="10"/>
      <c r="LDK1157" s="10"/>
      <c r="LDL1157" s="10"/>
      <c r="LDM1157" s="10"/>
      <c r="LDN1157" s="10"/>
      <c r="LDO1157" s="10"/>
      <c r="LDP1157" s="10"/>
      <c r="LDQ1157" s="10"/>
      <c r="LDR1157" s="10"/>
      <c r="LDS1157" s="10"/>
      <c r="LDT1157" s="10"/>
      <c r="LDU1157" s="10"/>
      <c r="LDV1157" s="10"/>
      <c r="LDW1157" s="10"/>
      <c r="LDX1157" s="10"/>
      <c r="LDY1157" s="10"/>
      <c r="LDZ1157" s="10"/>
      <c r="LEA1157" s="10"/>
      <c r="LEB1157" s="10"/>
      <c r="LEC1157" s="10"/>
      <c r="LED1157" s="10"/>
      <c r="LEE1157" s="10"/>
      <c r="LEF1157" s="10"/>
      <c r="LEG1157" s="10"/>
      <c r="LEH1157" s="10"/>
      <c r="LEI1157" s="10"/>
      <c r="LEJ1157" s="10"/>
      <c r="LEK1157" s="10"/>
      <c r="LEL1157" s="10"/>
      <c r="LEM1157" s="10"/>
      <c r="LEN1157" s="10"/>
      <c r="LEO1157" s="10"/>
      <c r="LEP1157" s="10"/>
      <c r="LEQ1157" s="10"/>
      <c r="LER1157" s="10"/>
      <c r="LES1157" s="10"/>
      <c r="LET1157" s="10"/>
      <c r="LEU1157" s="10"/>
      <c r="LEV1157" s="10"/>
      <c r="LEW1157" s="10"/>
      <c r="LEX1157" s="10"/>
      <c r="LEY1157" s="10"/>
      <c r="LEZ1157" s="10"/>
      <c r="LFA1157" s="10"/>
      <c r="LFB1157" s="10"/>
      <c r="LFC1157" s="10"/>
      <c r="LFD1157" s="10"/>
      <c r="LFE1157" s="10"/>
      <c r="LFF1157" s="10"/>
      <c r="LFG1157" s="10"/>
      <c r="LFH1157" s="10"/>
      <c r="LFI1157" s="10"/>
      <c r="LFJ1157" s="10"/>
      <c r="LFK1157" s="10"/>
      <c r="LFL1157" s="10"/>
      <c r="LFM1157" s="10"/>
      <c r="LFN1157" s="10"/>
      <c r="LFO1157" s="10"/>
      <c r="LFP1157" s="10"/>
      <c r="LFQ1157" s="10"/>
      <c r="LFR1157" s="10"/>
      <c r="LFS1157" s="10"/>
      <c r="LFT1157" s="10"/>
      <c r="LFU1157" s="10"/>
      <c r="LFV1157" s="10"/>
      <c r="LFW1157" s="10"/>
      <c r="LFX1157" s="10"/>
      <c r="LFY1157" s="10"/>
      <c r="LFZ1157" s="10"/>
      <c r="LGA1157" s="10"/>
      <c r="LGB1157" s="10"/>
      <c r="LGC1157" s="10"/>
      <c r="LGD1157" s="10"/>
      <c r="LGE1157" s="10"/>
      <c r="LGF1157" s="10"/>
      <c r="LGG1157" s="10"/>
      <c r="LGH1157" s="10"/>
      <c r="LGI1157" s="10"/>
      <c r="LGJ1157" s="10"/>
      <c r="LGK1157" s="10"/>
      <c r="LGL1157" s="10"/>
      <c r="LGM1157" s="10"/>
      <c r="LGN1157" s="10"/>
      <c r="LGO1157" s="10"/>
      <c r="LGP1157" s="10"/>
      <c r="LGQ1157" s="10"/>
      <c r="LGR1157" s="10"/>
      <c r="LGS1157" s="10"/>
      <c r="LGT1157" s="10"/>
      <c r="LGU1157" s="10"/>
      <c r="LGV1157" s="10"/>
      <c r="LGW1157" s="10"/>
      <c r="LGX1157" s="10"/>
      <c r="LGY1157" s="10"/>
      <c r="LGZ1157" s="10"/>
      <c r="LHA1157" s="10"/>
      <c r="LHB1157" s="10"/>
      <c r="LHC1157" s="10"/>
      <c r="LHD1157" s="10"/>
      <c r="LHE1157" s="10"/>
      <c r="LHF1157" s="10"/>
      <c r="LHG1157" s="10"/>
      <c r="LHH1157" s="10"/>
      <c r="LHI1157" s="10"/>
      <c r="LHJ1157" s="10"/>
      <c r="LHK1157" s="10"/>
      <c r="LHL1157" s="10"/>
      <c r="LHM1157" s="10"/>
      <c r="LHN1157" s="10"/>
      <c r="LHO1157" s="10"/>
      <c r="LHP1157" s="10"/>
      <c r="LHQ1157" s="10"/>
      <c r="LHR1157" s="10"/>
      <c r="LHS1157" s="10"/>
      <c r="LHT1157" s="10"/>
      <c r="LHU1157" s="10"/>
      <c r="LHV1157" s="10"/>
      <c r="LHW1157" s="10"/>
      <c r="LHX1157" s="10"/>
      <c r="LHY1157" s="10"/>
      <c r="LHZ1157" s="10"/>
      <c r="LIA1157" s="10"/>
      <c r="LIB1157" s="10"/>
      <c r="LIC1157" s="10"/>
      <c r="LID1157" s="10"/>
      <c r="LIE1157" s="10"/>
      <c r="LIF1157" s="10"/>
      <c r="LIG1157" s="10"/>
      <c r="LIH1157" s="10"/>
      <c r="LII1157" s="10"/>
      <c r="LIJ1157" s="10"/>
      <c r="LIK1157" s="10"/>
      <c r="LIL1157" s="10"/>
      <c r="LIM1157" s="10"/>
      <c r="LIN1157" s="10"/>
      <c r="LIO1157" s="10"/>
      <c r="LIP1157" s="10"/>
      <c r="LIQ1157" s="10"/>
      <c r="LIR1157" s="10"/>
      <c r="LIS1157" s="10"/>
      <c r="LIT1157" s="10"/>
      <c r="LIU1157" s="10"/>
      <c r="LIV1157" s="10"/>
      <c r="LIW1157" s="10"/>
      <c r="LIX1157" s="10"/>
      <c r="LIY1157" s="10"/>
      <c r="LIZ1157" s="10"/>
      <c r="LJA1157" s="10"/>
      <c r="LJB1157" s="10"/>
      <c r="LJC1157" s="10"/>
      <c r="LJD1157" s="10"/>
      <c r="LJE1157" s="10"/>
      <c r="LJF1157" s="10"/>
      <c r="LJG1157" s="10"/>
      <c r="LJH1157" s="10"/>
      <c r="LJI1157" s="10"/>
      <c r="LJJ1157" s="10"/>
      <c r="LJK1157" s="10"/>
      <c r="LJL1157" s="10"/>
      <c r="LJM1157" s="10"/>
      <c r="LJN1157" s="10"/>
      <c r="LJO1157" s="10"/>
      <c r="LJP1157" s="10"/>
      <c r="LJQ1157" s="10"/>
      <c r="LJR1157" s="10"/>
      <c r="LJS1157" s="10"/>
      <c r="LJT1157" s="10"/>
      <c r="LJU1157" s="10"/>
      <c r="LJV1157" s="10"/>
      <c r="LJW1157" s="10"/>
      <c r="LJX1157" s="10"/>
      <c r="LJY1157" s="10"/>
      <c r="LJZ1157" s="10"/>
      <c r="LKA1157" s="10"/>
      <c r="LKB1157" s="10"/>
      <c r="LKC1157" s="10"/>
      <c r="LKD1157" s="10"/>
      <c r="LKE1157" s="10"/>
      <c r="LKF1157" s="10"/>
      <c r="LKG1157" s="10"/>
      <c r="LKH1157" s="10"/>
      <c r="LKI1157" s="10"/>
      <c r="LKJ1157" s="10"/>
      <c r="LKK1157" s="10"/>
      <c r="LKL1157" s="10"/>
      <c r="LKM1157" s="10"/>
      <c r="LKN1157" s="10"/>
      <c r="LKO1157" s="10"/>
      <c r="LKP1157" s="10"/>
      <c r="LKQ1157" s="10"/>
      <c r="LKR1157" s="10"/>
      <c r="LKS1157" s="10"/>
      <c r="LKT1157" s="10"/>
      <c r="LKU1157" s="10"/>
      <c r="LKV1157" s="10"/>
      <c r="LKW1157" s="10"/>
      <c r="LKX1157" s="10"/>
      <c r="LKY1157" s="10"/>
      <c r="LKZ1157" s="10"/>
      <c r="LLA1157" s="10"/>
      <c r="LLB1157" s="10"/>
      <c r="LLC1157" s="10"/>
      <c r="LLD1157" s="10"/>
      <c r="LLE1157" s="10"/>
      <c r="LLF1157" s="10"/>
      <c r="LLG1157" s="10"/>
      <c r="LLH1157" s="10"/>
      <c r="LLI1157" s="10"/>
      <c r="LLJ1157" s="10"/>
      <c r="LLK1157" s="10"/>
      <c r="LLL1157" s="10"/>
      <c r="LLM1157" s="10"/>
      <c r="LLN1157" s="10"/>
      <c r="LLO1157" s="10"/>
      <c r="LLP1157" s="10"/>
      <c r="LLQ1157" s="10"/>
      <c r="LLR1157" s="10"/>
      <c r="LLS1157" s="10"/>
      <c r="LLT1157" s="10"/>
      <c r="LLU1157" s="10"/>
      <c r="LLV1157" s="10"/>
      <c r="LLW1157" s="10"/>
      <c r="LLX1157" s="10"/>
      <c r="LLY1157" s="10"/>
      <c r="LLZ1157" s="10"/>
      <c r="LMA1157" s="10"/>
      <c r="LMB1157" s="10"/>
      <c r="LMC1157" s="10"/>
      <c r="LMD1157" s="10"/>
      <c r="LME1157" s="10"/>
      <c r="LMF1157" s="10"/>
      <c r="LMG1157" s="10"/>
      <c r="LMH1157" s="10"/>
      <c r="LMI1157" s="10"/>
      <c r="LMJ1157" s="10"/>
      <c r="LMK1157" s="10"/>
      <c r="LML1157" s="10"/>
      <c r="LMM1157" s="10"/>
      <c r="LMN1157" s="10"/>
      <c r="LMO1157" s="10"/>
      <c r="LMP1157" s="10"/>
      <c r="LMQ1157" s="10"/>
      <c r="LMR1157" s="10"/>
      <c r="LMS1157" s="10"/>
      <c r="LMT1157" s="10"/>
      <c r="LMU1157" s="10"/>
      <c r="LMV1157" s="10"/>
      <c r="LMW1157" s="10"/>
      <c r="LMX1157" s="10"/>
      <c r="LMY1157" s="10"/>
      <c r="LMZ1157" s="10"/>
      <c r="LNA1157" s="10"/>
      <c r="LNB1157" s="10"/>
      <c r="LNC1157" s="10"/>
      <c r="LND1157" s="10"/>
      <c r="LNE1157" s="10"/>
      <c r="LNF1157" s="10"/>
      <c r="LNG1157" s="10"/>
      <c r="LNH1157" s="10"/>
      <c r="LNI1157" s="10"/>
      <c r="LNJ1157" s="10"/>
      <c r="LNK1157" s="10"/>
      <c r="LNL1157" s="10"/>
      <c r="LNM1157" s="10"/>
      <c r="LNN1157" s="10"/>
      <c r="LNO1157" s="10"/>
      <c r="LNP1157" s="10"/>
      <c r="LNQ1157" s="10"/>
      <c r="LNR1157" s="10"/>
      <c r="LNS1157" s="10"/>
      <c r="LNT1157" s="10"/>
      <c r="LNU1157" s="10"/>
      <c r="LNV1157" s="10"/>
      <c r="LNW1157" s="10"/>
      <c r="LNX1157" s="10"/>
      <c r="LNY1157" s="10"/>
      <c r="LNZ1157" s="10"/>
      <c r="LOA1157" s="10"/>
      <c r="LOB1157" s="10"/>
      <c r="LOC1157" s="10"/>
      <c r="LOD1157" s="10"/>
      <c r="LOE1157" s="10"/>
      <c r="LOF1157" s="10"/>
      <c r="LOG1157" s="10"/>
      <c r="LOH1157" s="10"/>
      <c r="LOI1157" s="10"/>
      <c r="LOJ1157" s="10"/>
      <c r="LOK1157" s="10"/>
      <c r="LOL1157" s="10"/>
      <c r="LOM1157" s="10"/>
      <c r="LON1157" s="10"/>
      <c r="LOO1157" s="10"/>
      <c r="LOP1157" s="10"/>
      <c r="LOQ1157" s="10"/>
      <c r="LOR1157" s="10"/>
      <c r="LOS1157" s="10"/>
      <c r="LOT1157" s="10"/>
      <c r="LOU1157" s="10"/>
      <c r="LOV1157" s="10"/>
      <c r="LOW1157" s="10"/>
      <c r="LOX1157" s="10"/>
      <c r="LOY1157" s="10"/>
      <c r="LOZ1157" s="10"/>
      <c r="LPA1157" s="10"/>
      <c r="LPB1157" s="10"/>
      <c r="LPC1157" s="10"/>
      <c r="LPD1157" s="10"/>
      <c r="LPE1157" s="10"/>
      <c r="LPF1157" s="10"/>
      <c r="LPG1157" s="10"/>
      <c r="LPH1157" s="10"/>
      <c r="LPI1157" s="10"/>
      <c r="LPJ1157" s="10"/>
      <c r="LPK1157" s="10"/>
      <c r="LPL1157" s="10"/>
      <c r="LPM1157" s="10"/>
      <c r="LPN1157" s="10"/>
      <c r="LPO1157" s="10"/>
      <c r="LPP1157" s="10"/>
      <c r="LPQ1157" s="10"/>
      <c r="LPR1157" s="10"/>
      <c r="LPS1157" s="10"/>
      <c r="LPT1157" s="10"/>
      <c r="LPU1157" s="10"/>
      <c r="LPV1157" s="10"/>
      <c r="LPW1157" s="10"/>
      <c r="LPX1157" s="10"/>
      <c r="LPY1157" s="10"/>
      <c r="LPZ1157" s="10"/>
      <c r="LQA1157" s="10"/>
      <c r="LQB1157" s="10"/>
      <c r="LQC1157" s="10"/>
      <c r="LQD1157" s="10"/>
      <c r="LQE1157" s="10"/>
      <c r="LQF1157" s="10"/>
      <c r="LQG1157" s="10"/>
      <c r="LQH1157" s="10"/>
      <c r="LQI1157" s="10"/>
      <c r="LQJ1157" s="10"/>
      <c r="LQK1157" s="10"/>
      <c r="LQL1157" s="10"/>
      <c r="LQM1157" s="10"/>
      <c r="LQN1157" s="10"/>
      <c r="LQO1157" s="10"/>
      <c r="LQP1157" s="10"/>
      <c r="LQQ1157" s="10"/>
      <c r="LQR1157" s="10"/>
      <c r="LQS1157" s="10"/>
      <c r="LQT1157" s="10"/>
      <c r="LQU1157" s="10"/>
      <c r="LQV1157" s="10"/>
      <c r="LQW1157" s="10"/>
      <c r="LQX1157" s="10"/>
      <c r="LQY1157" s="10"/>
      <c r="LQZ1157" s="10"/>
      <c r="LRA1157" s="10"/>
      <c r="LRB1157" s="10"/>
      <c r="LRC1157" s="10"/>
      <c r="LRD1157" s="10"/>
      <c r="LRE1157" s="10"/>
      <c r="LRF1157" s="10"/>
      <c r="LRG1157" s="10"/>
      <c r="LRH1157" s="10"/>
      <c r="LRI1157" s="10"/>
      <c r="LRJ1157" s="10"/>
      <c r="LRK1157" s="10"/>
      <c r="LRL1157" s="10"/>
      <c r="LRM1157" s="10"/>
      <c r="LRN1157" s="10"/>
      <c r="LRO1157" s="10"/>
      <c r="LRP1157" s="10"/>
      <c r="LRQ1157" s="10"/>
      <c r="LRR1157" s="10"/>
      <c r="LRS1157" s="10"/>
      <c r="LRT1157" s="10"/>
      <c r="LRU1157" s="10"/>
      <c r="LRV1157" s="10"/>
      <c r="LRW1157" s="10"/>
      <c r="LRX1157" s="10"/>
      <c r="LRY1157" s="10"/>
      <c r="LRZ1157" s="10"/>
      <c r="LSA1157" s="10"/>
      <c r="LSB1157" s="10"/>
      <c r="LSC1157" s="10"/>
      <c r="LSD1157" s="10"/>
      <c r="LSE1157" s="10"/>
      <c r="LSF1157" s="10"/>
      <c r="LSG1157" s="10"/>
      <c r="LSH1157" s="10"/>
      <c r="LSI1157" s="10"/>
      <c r="LSJ1157" s="10"/>
      <c r="LSK1157" s="10"/>
      <c r="LSL1157" s="10"/>
      <c r="LSM1157" s="10"/>
      <c r="LSN1157" s="10"/>
      <c r="LSO1157" s="10"/>
      <c r="LSP1157" s="10"/>
      <c r="LSQ1157" s="10"/>
      <c r="LSR1157" s="10"/>
      <c r="LSS1157" s="10"/>
      <c r="LST1157" s="10"/>
      <c r="LSU1157" s="10"/>
      <c r="LSV1157" s="10"/>
      <c r="LSW1157" s="10"/>
      <c r="LSX1157" s="10"/>
      <c r="LSY1157" s="10"/>
      <c r="LSZ1157" s="10"/>
      <c r="LTA1157" s="10"/>
      <c r="LTB1157" s="10"/>
      <c r="LTC1157" s="10"/>
      <c r="LTD1157" s="10"/>
      <c r="LTE1157" s="10"/>
      <c r="LTF1157" s="10"/>
      <c r="LTG1157" s="10"/>
      <c r="LTH1157" s="10"/>
      <c r="LTI1157" s="10"/>
      <c r="LTJ1157" s="10"/>
      <c r="LTK1157" s="10"/>
      <c r="LTL1157" s="10"/>
      <c r="LTM1157" s="10"/>
      <c r="LTN1157" s="10"/>
      <c r="LTO1157" s="10"/>
      <c r="LTP1157" s="10"/>
      <c r="LTQ1157" s="10"/>
      <c r="LTR1157" s="10"/>
      <c r="LTS1157" s="10"/>
      <c r="LTT1157" s="10"/>
      <c r="LTU1157" s="10"/>
      <c r="LTV1157" s="10"/>
      <c r="LTW1157" s="10"/>
      <c r="LTX1157" s="10"/>
      <c r="LTY1157" s="10"/>
      <c r="LTZ1157" s="10"/>
      <c r="LUA1157" s="10"/>
      <c r="LUB1157" s="10"/>
      <c r="LUC1157" s="10"/>
      <c r="LUD1157" s="10"/>
      <c r="LUE1157" s="10"/>
      <c r="LUF1157" s="10"/>
      <c r="LUG1157" s="10"/>
      <c r="LUH1157" s="10"/>
      <c r="LUI1157" s="10"/>
      <c r="LUJ1157" s="10"/>
      <c r="LUK1157" s="10"/>
      <c r="LUL1157" s="10"/>
      <c r="LUM1157" s="10"/>
      <c r="LUN1157" s="10"/>
      <c r="LUO1157" s="10"/>
      <c r="LUP1157" s="10"/>
      <c r="LUQ1157" s="10"/>
      <c r="LUR1157" s="10"/>
      <c r="LUS1157" s="10"/>
      <c r="LUT1157" s="10"/>
      <c r="LUU1157" s="10"/>
      <c r="LUV1157" s="10"/>
      <c r="LUW1157" s="10"/>
      <c r="LUX1157" s="10"/>
      <c r="LUY1157" s="10"/>
      <c r="LUZ1157" s="10"/>
      <c r="LVA1157" s="10"/>
      <c r="LVB1157" s="10"/>
      <c r="LVC1157" s="10"/>
      <c r="LVD1157" s="10"/>
      <c r="LVE1157" s="10"/>
      <c r="LVF1157" s="10"/>
      <c r="LVG1157" s="10"/>
      <c r="LVH1157" s="10"/>
      <c r="LVI1157" s="10"/>
      <c r="LVJ1157" s="10"/>
      <c r="LVK1157" s="10"/>
      <c r="LVL1157" s="10"/>
      <c r="LVM1157" s="10"/>
      <c r="LVN1157" s="10"/>
      <c r="LVO1157" s="10"/>
      <c r="LVP1157" s="10"/>
      <c r="LVQ1157" s="10"/>
      <c r="LVR1157" s="10"/>
      <c r="LVS1157" s="10"/>
      <c r="LVT1157" s="10"/>
      <c r="LVU1157" s="10"/>
      <c r="LVV1157" s="10"/>
      <c r="LVW1157" s="10"/>
      <c r="LVX1157" s="10"/>
      <c r="LVY1157" s="10"/>
      <c r="LVZ1157" s="10"/>
      <c r="LWA1157" s="10"/>
      <c r="LWB1157" s="10"/>
      <c r="LWC1157" s="10"/>
      <c r="LWD1157" s="10"/>
      <c r="LWE1157" s="10"/>
      <c r="LWF1157" s="10"/>
      <c r="LWG1157" s="10"/>
      <c r="LWH1157" s="10"/>
      <c r="LWI1157" s="10"/>
      <c r="LWJ1157" s="10"/>
      <c r="LWK1157" s="10"/>
      <c r="LWL1157" s="10"/>
      <c r="LWM1157" s="10"/>
      <c r="LWN1157" s="10"/>
      <c r="LWO1157" s="10"/>
      <c r="LWP1157" s="10"/>
      <c r="LWQ1157" s="10"/>
      <c r="LWR1157" s="10"/>
      <c r="LWS1157" s="10"/>
      <c r="LWT1157" s="10"/>
      <c r="LWU1157" s="10"/>
      <c r="LWV1157" s="10"/>
      <c r="LWW1157" s="10"/>
      <c r="LWX1157" s="10"/>
      <c r="LWY1157" s="10"/>
      <c r="LWZ1157" s="10"/>
      <c r="LXA1157" s="10"/>
      <c r="LXB1157" s="10"/>
      <c r="LXC1157" s="10"/>
      <c r="LXD1157" s="10"/>
      <c r="LXE1157" s="10"/>
      <c r="LXF1157" s="10"/>
      <c r="LXG1157" s="10"/>
      <c r="LXH1157" s="10"/>
      <c r="LXI1157" s="10"/>
      <c r="LXJ1157" s="10"/>
      <c r="LXK1157" s="10"/>
      <c r="LXL1157" s="10"/>
      <c r="LXM1157" s="10"/>
      <c r="LXN1157" s="10"/>
      <c r="LXO1157" s="10"/>
      <c r="LXP1157" s="10"/>
      <c r="LXQ1157" s="10"/>
      <c r="LXR1157" s="10"/>
      <c r="LXS1157" s="10"/>
      <c r="LXT1157" s="10"/>
      <c r="LXU1157" s="10"/>
      <c r="LXV1157" s="10"/>
      <c r="LXW1157" s="10"/>
      <c r="LXX1157" s="10"/>
      <c r="LXY1157" s="10"/>
      <c r="LXZ1157" s="10"/>
      <c r="LYA1157" s="10"/>
      <c r="LYB1157" s="10"/>
      <c r="LYC1157" s="10"/>
      <c r="LYD1157" s="10"/>
      <c r="LYE1157" s="10"/>
      <c r="LYF1157" s="10"/>
      <c r="LYG1157" s="10"/>
      <c r="LYH1157" s="10"/>
      <c r="LYI1157" s="10"/>
      <c r="LYJ1157" s="10"/>
      <c r="LYK1157" s="10"/>
      <c r="LYL1157" s="10"/>
      <c r="LYM1157" s="10"/>
      <c r="LYN1157" s="10"/>
      <c r="LYO1157" s="10"/>
      <c r="LYP1157" s="10"/>
      <c r="LYQ1157" s="10"/>
      <c r="LYR1157" s="10"/>
      <c r="LYS1157" s="10"/>
      <c r="LYT1157" s="10"/>
      <c r="LYU1157" s="10"/>
      <c r="LYV1157" s="10"/>
      <c r="LYW1157" s="10"/>
      <c r="LYX1157" s="10"/>
      <c r="LYY1157" s="10"/>
      <c r="LYZ1157" s="10"/>
      <c r="LZA1157" s="10"/>
      <c r="LZB1157" s="10"/>
      <c r="LZC1157" s="10"/>
      <c r="LZD1157" s="10"/>
      <c r="LZE1157" s="10"/>
      <c r="LZF1157" s="10"/>
      <c r="LZG1157" s="10"/>
      <c r="LZH1157" s="10"/>
      <c r="LZI1157" s="10"/>
      <c r="LZJ1157" s="10"/>
      <c r="LZK1157" s="10"/>
      <c r="LZL1157" s="10"/>
      <c r="LZM1157" s="10"/>
      <c r="LZN1157" s="10"/>
      <c r="LZO1157" s="10"/>
      <c r="LZP1157" s="10"/>
      <c r="LZQ1157" s="10"/>
      <c r="LZR1157" s="10"/>
      <c r="LZS1157" s="10"/>
      <c r="LZT1157" s="10"/>
      <c r="LZU1157" s="10"/>
      <c r="LZV1157" s="10"/>
      <c r="LZW1157" s="10"/>
      <c r="LZX1157" s="10"/>
      <c r="LZY1157" s="10"/>
      <c r="LZZ1157" s="10"/>
      <c r="MAA1157" s="10"/>
      <c r="MAB1157" s="10"/>
      <c r="MAC1157" s="10"/>
      <c r="MAD1157" s="10"/>
      <c r="MAE1157" s="10"/>
      <c r="MAF1157" s="10"/>
      <c r="MAG1157" s="10"/>
      <c r="MAH1157" s="10"/>
      <c r="MAI1157" s="10"/>
      <c r="MAJ1157" s="10"/>
      <c r="MAK1157" s="10"/>
      <c r="MAL1157" s="10"/>
      <c r="MAM1157" s="10"/>
      <c r="MAN1157" s="10"/>
      <c r="MAO1157" s="10"/>
      <c r="MAP1157" s="10"/>
      <c r="MAQ1157" s="10"/>
      <c r="MAR1157" s="10"/>
      <c r="MAS1157" s="10"/>
      <c r="MAT1157" s="10"/>
      <c r="MAU1157" s="10"/>
      <c r="MAV1157" s="10"/>
      <c r="MAW1157" s="10"/>
      <c r="MAX1157" s="10"/>
      <c r="MAY1157" s="10"/>
      <c r="MAZ1157" s="10"/>
      <c r="MBA1157" s="10"/>
      <c r="MBB1157" s="10"/>
      <c r="MBC1157" s="10"/>
      <c r="MBD1157" s="10"/>
      <c r="MBE1157" s="10"/>
      <c r="MBF1157" s="10"/>
      <c r="MBG1157" s="10"/>
      <c r="MBH1157" s="10"/>
      <c r="MBI1157" s="10"/>
      <c r="MBJ1157" s="10"/>
      <c r="MBK1157" s="10"/>
      <c r="MBL1157" s="10"/>
      <c r="MBM1157" s="10"/>
      <c r="MBN1157" s="10"/>
      <c r="MBO1157" s="10"/>
      <c r="MBP1157" s="10"/>
      <c r="MBQ1157" s="10"/>
      <c r="MBR1157" s="10"/>
      <c r="MBS1157" s="10"/>
      <c r="MBT1157" s="10"/>
      <c r="MBU1157" s="10"/>
      <c r="MBV1157" s="10"/>
      <c r="MBW1157" s="10"/>
      <c r="MBX1157" s="10"/>
      <c r="MBY1157" s="10"/>
      <c r="MBZ1157" s="10"/>
      <c r="MCA1157" s="10"/>
      <c r="MCB1157" s="10"/>
      <c r="MCC1157" s="10"/>
      <c r="MCD1157" s="10"/>
      <c r="MCE1157" s="10"/>
      <c r="MCF1157" s="10"/>
      <c r="MCG1157" s="10"/>
      <c r="MCH1157" s="10"/>
      <c r="MCI1157" s="10"/>
      <c r="MCJ1157" s="10"/>
      <c r="MCK1157" s="10"/>
      <c r="MCL1157" s="10"/>
      <c r="MCM1157" s="10"/>
      <c r="MCN1157" s="10"/>
      <c r="MCO1157" s="10"/>
      <c r="MCP1157" s="10"/>
      <c r="MCQ1157" s="10"/>
      <c r="MCR1157" s="10"/>
      <c r="MCS1157" s="10"/>
      <c r="MCT1157" s="10"/>
      <c r="MCU1157" s="10"/>
      <c r="MCV1157" s="10"/>
      <c r="MCW1157" s="10"/>
      <c r="MCX1157" s="10"/>
      <c r="MCY1157" s="10"/>
      <c r="MCZ1157" s="10"/>
      <c r="MDA1157" s="10"/>
      <c r="MDB1157" s="10"/>
      <c r="MDC1157" s="10"/>
      <c r="MDD1157" s="10"/>
      <c r="MDE1157" s="10"/>
      <c r="MDF1157" s="10"/>
      <c r="MDG1157" s="10"/>
      <c r="MDH1157" s="10"/>
      <c r="MDI1157" s="10"/>
      <c r="MDJ1157" s="10"/>
      <c r="MDK1157" s="10"/>
      <c r="MDL1157" s="10"/>
      <c r="MDM1157" s="10"/>
      <c r="MDN1157" s="10"/>
      <c r="MDO1157" s="10"/>
      <c r="MDP1157" s="10"/>
      <c r="MDQ1157" s="10"/>
      <c r="MDR1157" s="10"/>
      <c r="MDS1157" s="10"/>
      <c r="MDT1157" s="10"/>
      <c r="MDU1157" s="10"/>
      <c r="MDV1157" s="10"/>
      <c r="MDW1157" s="10"/>
      <c r="MDX1157" s="10"/>
      <c r="MDY1157" s="10"/>
      <c r="MDZ1157" s="10"/>
      <c r="MEA1157" s="10"/>
      <c r="MEB1157" s="10"/>
      <c r="MEC1157" s="10"/>
      <c r="MED1157" s="10"/>
      <c r="MEE1157" s="10"/>
      <c r="MEF1157" s="10"/>
      <c r="MEG1157" s="10"/>
      <c r="MEH1157" s="10"/>
      <c r="MEI1157" s="10"/>
      <c r="MEJ1157" s="10"/>
      <c r="MEK1157" s="10"/>
      <c r="MEL1157" s="10"/>
      <c r="MEM1157" s="10"/>
      <c r="MEN1157" s="10"/>
      <c r="MEO1157" s="10"/>
      <c r="MEP1157" s="10"/>
      <c r="MEQ1157" s="10"/>
      <c r="MER1157" s="10"/>
      <c r="MES1157" s="10"/>
      <c r="MET1157" s="10"/>
      <c r="MEU1157" s="10"/>
      <c r="MEV1157" s="10"/>
      <c r="MEW1157" s="10"/>
      <c r="MEX1157" s="10"/>
      <c r="MEY1157" s="10"/>
      <c r="MEZ1157" s="10"/>
      <c r="MFA1157" s="10"/>
      <c r="MFB1157" s="10"/>
      <c r="MFC1157" s="10"/>
      <c r="MFD1157" s="10"/>
      <c r="MFE1157" s="10"/>
      <c r="MFF1157" s="10"/>
      <c r="MFG1157" s="10"/>
      <c r="MFH1157" s="10"/>
      <c r="MFI1157" s="10"/>
      <c r="MFJ1157" s="10"/>
      <c r="MFK1157" s="10"/>
      <c r="MFL1157" s="10"/>
      <c r="MFM1157" s="10"/>
      <c r="MFN1157" s="10"/>
      <c r="MFO1157" s="10"/>
      <c r="MFP1157" s="10"/>
      <c r="MFQ1157" s="10"/>
      <c r="MFR1157" s="10"/>
      <c r="MFS1157" s="10"/>
      <c r="MFT1157" s="10"/>
      <c r="MFU1157" s="10"/>
      <c r="MFV1157" s="10"/>
      <c r="MFW1157" s="10"/>
      <c r="MFX1157" s="10"/>
      <c r="MFY1157" s="10"/>
      <c r="MFZ1157" s="10"/>
      <c r="MGA1157" s="10"/>
      <c r="MGB1157" s="10"/>
      <c r="MGC1157" s="10"/>
      <c r="MGD1157" s="10"/>
      <c r="MGE1157" s="10"/>
      <c r="MGF1157" s="10"/>
      <c r="MGG1157" s="10"/>
      <c r="MGH1157" s="10"/>
      <c r="MGI1157" s="10"/>
      <c r="MGJ1157" s="10"/>
      <c r="MGK1157" s="10"/>
      <c r="MGL1157" s="10"/>
      <c r="MGM1157" s="10"/>
      <c r="MGN1157" s="10"/>
      <c r="MGO1157" s="10"/>
      <c r="MGP1157" s="10"/>
      <c r="MGQ1157" s="10"/>
      <c r="MGR1157" s="10"/>
      <c r="MGS1157" s="10"/>
      <c r="MGT1157" s="10"/>
      <c r="MGU1157" s="10"/>
      <c r="MGV1157" s="10"/>
      <c r="MGW1157" s="10"/>
      <c r="MGX1157" s="10"/>
      <c r="MGY1157" s="10"/>
      <c r="MGZ1157" s="10"/>
      <c r="MHA1157" s="10"/>
      <c r="MHB1157" s="10"/>
      <c r="MHC1157" s="10"/>
      <c r="MHD1157" s="10"/>
      <c r="MHE1157" s="10"/>
      <c r="MHF1157" s="10"/>
      <c r="MHG1157" s="10"/>
      <c r="MHH1157" s="10"/>
      <c r="MHI1157" s="10"/>
      <c r="MHJ1157" s="10"/>
      <c r="MHK1157" s="10"/>
      <c r="MHL1157" s="10"/>
      <c r="MHM1157" s="10"/>
      <c r="MHN1157" s="10"/>
      <c r="MHO1157" s="10"/>
      <c r="MHP1157" s="10"/>
      <c r="MHQ1157" s="10"/>
      <c r="MHR1157" s="10"/>
      <c r="MHS1157" s="10"/>
      <c r="MHT1157" s="10"/>
      <c r="MHU1157" s="10"/>
      <c r="MHV1157" s="10"/>
      <c r="MHW1157" s="10"/>
      <c r="MHX1157" s="10"/>
      <c r="MHY1157" s="10"/>
      <c r="MHZ1157" s="10"/>
      <c r="MIA1157" s="10"/>
      <c r="MIB1157" s="10"/>
      <c r="MIC1157" s="10"/>
      <c r="MID1157" s="10"/>
      <c r="MIE1157" s="10"/>
      <c r="MIF1157" s="10"/>
      <c r="MIG1157" s="10"/>
      <c r="MIH1157" s="10"/>
      <c r="MII1157" s="10"/>
      <c r="MIJ1157" s="10"/>
      <c r="MIK1157" s="10"/>
      <c r="MIL1157" s="10"/>
      <c r="MIM1157" s="10"/>
      <c r="MIN1157" s="10"/>
      <c r="MIO1157" s="10"/>
      <c r="MIP1157" s="10"/>
      <c r="MIQ1157" s="10"/>
      <c r="MIR1157" s="10"/>
      <c r="MIS1157" s="10"/>
      <c r="MIT1157" s="10"/>
      <c r="MIU1157" s="10"/>
      <c r="MIV1157" s="10"/>
      <c r="MIW1157" s="10"/>
      <c r="MIX1157" s="10"/>
      <c r="MIY1157" s="10"/>
      <c r="MIZ1157" s="10"/>
      <c r="MJA1157" s="10"/>
      <c r="MJB1157" s="10"/>
      <c r="MJC1157" s="10"/>
      <c r="MJD1157" s="10"/>
      <c r="MJE1157" s="10"/>
      <c r="MJF1157" s="10"/>
      <c r="MJG1157" s="10"/>
      <c r="MJH1157" s="10"/>
      <c r="MJI1157" s="10"/>
      <c r="MJJ1157" s="10"/>
      <c r="MJK1157" s="10"/>
      <c r="MJL1157" s="10"/>
      <c r="MJM1157" s="10"/>
      <c r="MJN1157" s="10"/>
      <c r="MJO1157" s="10"/>
      <c r="MJP1157" s="10"/>
      <c r="MJQ1157" s="10"/>
      <c r="MJR1157" s="10"/>
      <c r="MJS1157" s="10"/>
      <c r="MJT1157" s="10"/>
      <c r="MJU1157" s="10"/>
      <c r="MJV1157" s="10"/>
      <c r="MJW1157" s="10"/>
      <c r="MJX1157" s="10"/>
      <c r="MJY1157" s="10"/>
      <c r="MJZ1157" s="10"/>
      <c r="MKA1157" s="10"/>
      <c r="MKB1157" s="10"/>
      <c r="MKC1157" s="10"/>
      <c r="MKD1157" s="10"/>
      <c r="MKE1157" s="10"/>
      <c r="MKF1157" s="10"/>
      <c r="MKG1157" s="10"/>
      <c r="MKH1157" s="10"/>
      <c r="MKI1157" s="10"/>
      <c r="MKJ1157" s="10"/>
      <c r="MKK1157" s="10"/>
      <c r="MKL1157" s="10"/>
      <c r="MKM1157" s="10"/>
      <c r="MKN1157" s="10"/>
      <c r="MKO1157" s="10"/>
      <c r="MKP1157" s="10"/>
      <c r="MKQ1157" s="10"/>
      <c r="MKR1157" s="10"/>
      <c r="MKS1157" s="10"/>
      <c r="MKT1157" s="10"/>
      <c r="MKU1157" s="10"/>
      <c r="MKV1157" s="10"/>
      <c r="MKW1157" s="10"/>
      <c r="MKX1157" s="10"/>
      <c r="MKY1157" s="10"/>
      <c r="MKZ1157" s="10"/>
      <c r="MLA1157" s="10"/>
      <c r="MLB1157" s="10"/>
      <c r="MLC1157" s="10"/>
      <c r="MLD1157" s="10"/>
      <c r="MLE1157" s="10"/>
      <c r="MLF1157" s="10"/>
      <c r="MLG1157" s="10"/>
      <c r="MLH1157" s="10"/>
      <c r="MLI1157" s="10"/>
      <c r="MLJ1157" s="10"/>
      <c r="MLK1157" s="10"/>
      <c r="MLL1157" s="10"/>
      <c r="MLM1157" s="10"/>
      <c r="MLN1157" s="10"/>
      <c r="MLO1157" s="10"/>
      <c r="MLP1157" s="10"/>
      <c r="MLQ1157" s="10"/>
      <c r="MLR1157" s="10"/>
      <c r="MLS1157" s="10"/>
      <c r="MLT1157" s="10"/>
      <c r="MLU1157" s="10"/>
      <c r="MLV1157" s="10"/>
      <c r="MLW1157" s="10"/>
      <c r="MLX1157" s="10"/>
      <c r="MLY1157" s="10"/>
      <c r="MLZ1157" s="10"/>
      <c r="MMA1157" s="10"/>
      <c r="MMB1157" s="10"/>
      <c r="MMC1157" s="10"/>
      <c r="MMD1157" s="10"/>
      <c r="MME1157" s="10"/>
      <c r="MMF1157" s="10"/>
      <c r="MMG1157" s="10"/>
      <c r="MMH1157" s="10"/>
      <c r="MMI1157" s="10"/>
      <c r="MMJ1157" s="10"/>
      <c r="MMK1157" s="10"/>
      <c r="MML1157" s="10"/>
      <c r="MMM1157" s="10"/>
      <c r="MMN1157" s="10"/>
      <c r="MMO1157" s="10"/>
      <c r="MMP1157" s="10"/>
      <c r="MMQ1157" s="10"/>
      <c r="MMR1157" s="10"/>
      <c r="MMS1157" s="10"/>
      <c r="MMT1157" s="10"/>
      <c r="MMU1157" s="10"/>
      <c r="MMV1157" s="10"/>
      <c r="MMW1157" s="10"/>
      <c r="MMX1157" s="10"/>
      <c r="MMY1157" s="10"/>
      <c r="MMZ1157" s="10"/>
      <c r="MNA1157" s="10"/>
      <c r="MNB1157" s="10"/>
      <c r="MNC1157" s="10"/>
      <c r="MND1157" s="10"/>
      <c r="MNE1157" s="10"/>
      <c r="MNF1157" s="10"/>
      <c r="MNG1157" s="10"/>
      <c r="MNH1157" s="10"/>
      <c r="MNI1157" s="10"/>
      <c r="MNJ1157" s="10"/>
      <c r="MNK1157" s="10"/>
      <c r="MNL1157" s="10"/>
      <c r="MNM1157" s="10"/>
      <c r="MNN1157" s="10"/>
      <c r="MNO1157" s="10"/>
      <c r="MNP1157" s="10"/>
      <c r="MNQ1157" s="10"/>
      <c r="MNR1157" s="10"/>
      <c r="MNS1157" s="10"/>
      <c r="MNT1157" s="10"/>
      <c r="MNU1157" s="10"/>
      <c r="MNV1157" s="10"/>
      <c r="MNW1157" s="10"/>
      <c r="MNX1157" s="10"/>
      <c r="MNY1157" s="10"/>
      <c r="MNZ1157" s="10"/>
      <c r="MOA1157" s="10"/>
      <c r="MOB1157" s="10"/>
      <c r="MOC1157" s="10"/>
      <c r="MOD1157" s="10"/>
      <c r="MOE1157" s="10"/>
      <c r="MOF1157" s="10"/>
      <c r="MOG1157" s="10"/>
      <c r="MOH1157" s="10"/>
      <c r="MOI1157" s="10"/>
      <c r="MOJ1157" s="10"/>
      <c r="MOK1157" s="10"/>
      <c r="MOL1157" s="10"/>
      <c r="MOM1157" s="10"/>
      <c r="MON1157" s="10"/>
      <c r="MOO1157" s="10"/>
      <c r="MOP1157" s="10"/>
      <c r="MOQ1157" s="10"/>
      <c r="MOR1157" s="10"/>
      <c r="MOS1157" s="10"/>
      <c r="MOT1157" s="10"/>
      <c r="MOU1157" s="10"/>
      <c r="MOV1157" s="10"/>
      <c r="MOW1157" s="10"/>
      <c r="MOX1157" s="10"/>
      <c r="MOY1157" s="10"/>
      <c r="MOZ1157" s="10"/>
      <c r="MPA1157" s="10"/>
      <c r="MPB1157" s="10"/>
      <c r="MPC1157" s="10"/>
      <c r="MPD1157" s="10"/>
      <c r="MPE1157" s="10"/>
      <c r="MPF1157" s="10"/>
      <c r="MPG1157" s="10"/>
      <c r="MPH1157" s="10"/>
      <c r="MPI1157" s="10"/>
      <c r="MPJ1157" s="10"/>
      <c r="MPK1157" s="10"/>
      <c r="MPL1157" s="10"/>
      <c r="MPM1157" s="10"/>
      <c r="MPN1157" s="10"/>
      <c r="MPO1157" s="10"/>
      <c r="MPP1157" s="10"/>
      <c r="MPQ1157" s="10"/>
      <c r="MPR1157" s="10"/>
      <c r="MPS1157" s="10"/>
      <c r="MPT1157" s="10"/>
      <c r="MPU1157" s="10"/>
      <c r="MPV1157" s="10"/>
      <c r="MPW1157" s="10"/>
      <c r="MPX1157" s="10"/>
      <c r="MPY1157" s="10"/>
      <c r="MPZ1157" s="10"/>
      <c r="MQA1157" s="10"/>
      <c r="MQB1157" s="10"/>
      <c r="MQC1157" s="10"/>
      <c r="MQD1157" s="10"/>
      <c r="MQE1157" s="10"/>
      <c r="MQF1157" s="10"/>
      <c r="MQG1157" s="10"/>
      <c r="MQH1157" s="10"/>
      <c r="MQI1157" s="10"/>
      <c r="MQJ1157" s="10"/>
      <c r="MQK1157" s="10"/>
      <c r="MQL1157" s="10"/>
      <c r="MQM1157" s="10"/>
      <c r="MQN1157" s="10"/>
      <c r="MQO1157" s="10"/>
      <c r="MQP1157" s="10"/>
      <c r="MQQ1157" s="10"/>
      <c r="MQR1157" s="10"/>
      <c r="MQS1157" s="10"/>
      <c r="MQT1157" s="10"/>
      <c r="MQU1157" s="10"/>
      <c r="MQV1157" s="10"/>
      <c r="MQW1157" s="10"/>
      <c r="MQX1157" s="10"/>
      <c r="MQY1157" s="10"/>
      <c r="MQZ1157" s="10"/>
      <c r="MRA1157" s="10"/>
      <c r="MRB1157" s="10"/>
      <c r="MRC1157" s="10"/>
      <c r="MRD1157" s="10"/>
      <c r="MRE1157" s="10"/>
      <c r="MRF1157" s="10"/>
      <c r="MRG1157" s="10"/>
      <c r="MRH1157" s="10"/>
      <c r="MRI1157" s="10"/>
      <c r="MRJ1157" s="10"/>
      <c r="MRK1157" s="10"/>
      <c r="MRL1157" s="10"/>
      <c r="MRM1157" s="10"/>
      <c r="MRN1157" s="10"/>
      <c r="MRO1157" s="10"/>
      <c r="MRP1157" s="10"/>
      <c r="MRQ1157" s="10"/>
      <c r="MRR1157" s="10"/>
      <c r="MRS1157" s="10"/>
      <c r="MRT1157" s="10"/>
      <c r="MRU1157" s="10"/>
      <c r="MRV1157" s="10"/>
      <c r="MRW1157" s="10"/>
      <c r="MRX1157" s="10"/>
      <c r="MRY1157" s="10"/>
      <c r="MRZ1157" s="10"/>
      <c r="MSA1157" s="10"/>
      <c r="MSB1157" s="10"/>
      <c r="MSC1157" s="10"/>
      <c r="MSD1157" s="10"/>
      <c r="MSE1157" s="10"/>
      <c r="MSF1157" s="10"/>
      <c r="MSG1157" s="10"/>
      <c r="MSH1157" s="10"/>
      <c r="MSI1157" s="10"/>
      <c r="MSJ1157" s="10"/>
      <c r="MSK1157" s="10"/>
      <c r="MSL1157" s="10"/>
      <c r="MSM1157" s="10"/>
      <c r="MSN1157" s="10"/>
      <c r="MSO1157" s="10"/>
      <c r="MSP1157" s="10"/>
      <c r="MSQ1157" s="10"/>
      <c r="MSR1157" s="10"/>
      <c r="MSS1157" s="10"/>
      <c r="MST1157" s="10"/>
      <c r="MSU1157" s="10"/>
      <c r="MSV1157" s="10"/>
      <c r="MSW1157" s="10"/>
      <c r="MSX1157" s="10"/>
      <c r="MSY1157" s="10"/>
      <c r="MSZ1157" s="10"/>
      <c r="MTA1157" s="10"/>
      <c r="MTB1157" s="10"/>
      <c r="MTC1157" s="10"/>
      <c r="MTD1157" s="10"/>
      <c r="MTE1157" s="10"/>
      <c r="MTF1157" s="10"/>
      <c r="MTG1157" s="10"/>
      <c r="MTH1157" s="10"/>
      <c r="MTI1157" s="10"/>
      <c r="MTJ1157" s="10"/>
      <c r="MTK1157" s="10"/>
      <c r="MTL1157" s="10"/>
      <c r="MTM1157" s="10"/>
      <c r="MTN1157" s="10"/>
      <c r="MTO1157" s="10"/>
      <c r="MTP1157" s="10"/>
      <c r="MTQ1157" s="10"/>
      <c r="MTR1157" s="10"/>
      <c r="MTS1157" s="10"/>
      <c r="MTT1157" s="10"/>
      <c r="MTU1157" s="10"/>
      <c r="MTV1157" s="10"/>
      <c r="MTW1157" s="10"/>
      <c r="MTX1157" s="10"/>
      <c r="MTY1157" s="10"/>
      <c r="MTZ1157" s="10"/>
      <c r="MUA1157" s="10"/>
      <c r="MUB1157" s="10"/>
      <c r="MUC1157" s="10"/>
      <c r="MUD1157" s="10"/>
      <c r="MUE1157" s="10"/>
      <c r="MUF1157" s="10"/>
      <c r="MUG1157" s="10"/>
      <c r="MUH1157" s="10"/>
      <c r="MUI1157" s="10"/>
      <c r="MUJ1157" s="10"/>
      <c r="MUK1157" s="10"/>
      <c r="MUL1157" s="10"/>
      <c r="MUM1157" s="10"/>
      <c r="MUN1157" s="10"/>
      <c r="MUO1157" s="10"/>
      <c r="MUP1157" s="10"/>
      <c r="MUQ1157" s="10"/>
      <c r="MUR1157" s="10"/>
      <c r="MUS1157" s="10"/>
      <c r="MUT1157" s="10"/>
      <c r="MUU1157" s="10"/>
      <c r="MUV1157" s="10"/>
      <c r="MUW1157" s="10"/>
      <c r="MUX1157" s="10"/>
      <c r="MUY1157" s="10"/>
      <c r="MUZ1157" s="10"/>
      <c r="MVA1157" s="10"/>
      <c r="MVB1157" s="10"/>
      <c r="MVC1157" s="10"/>
      <c r="MVD1157" s="10"/>
      <c r="MVE1157" s="10"/>
      <c r="MVF1157" s="10"/>
      <c r="MVG1157" s="10"/>
      <c r="MVH1157" s="10"/>
      <c r="MVI1157" s="10"/>
      <c r="MVJ1157" s="10"/>
      <c r="MVK1157" s="10"/>
      <c r="MVL1157" s="10"/>
      <c r="MVM1157" s="10"/>
      <c r="MVN1157" s="10"/>
      <c r="MVO1157" s="10"/>
      <c r="MVP1157" s="10"/>
      <c r="MVQ1157" s="10"/>
      <c r="MVR1157" s="10"/>
      <c r="MVS1157" s="10"/>
      <c r="MVT1157" s="10"/>
      <c r="MVU1157" s="10"/>
      <c r="MVV1157" s="10"/>
      <c r="MVW1157" s="10"/>
      <c r="MVX1157" s="10"/>
      <c r="MVY1157" s="10"/>
      <c r="MVZ1157" s="10"/>
      <c r="MWA1157" s="10"/>
      <c r="MWB1157" s="10"/>
      <c r="MWC1157" s="10"/>
      <c r="MWD1157" s="10"/>
      <c r="MWE1157" s="10"/>
      <c r="MWF1157" s="10"/>
      <c r="MWG1157" s="10"/>
      <c r="MWH1157" s="10"/>
      <c r="MWI1157" s="10"/>
      <c r="MWJ1157" s="10"/>
      <c r="MWK1157" s="10"/>
      <c r="MWL1157" s="10"/>
      <c r="MWM1157" s="10"/>
      <c r="MWN1157" s="10"/>
      <c r="MWO1157" s="10"/>
      <c r="MWP1157" s="10"/>
      <c r="MWQ1157" s="10"/>
      <c r="MWR1157" s="10"/>
      <c r="MWS1157" s="10"/>
      <c r="MWT1157" s="10"/>
      <c r="MWU1157" s="10"/>
      <c r="MWV1157" s="10"/>
      <c r="MWW1157" s="10"/>
      <c r="MWX1157" s="10"/>
      <c r="MWY1157" s="10"/>
      <c r="MWZ1157" s="10"/>
      <c r="MXA1157" s="10"/>
      <c r="MXB1157" s="10"/>
      <c r="MXC1157" s="10"/>
      <c r="MXD1157" s="10"/>
      <c r="MXE1157" s="10"/>
      <c r="MXF1157" s="10"/>
      <c r="MXG1157" s="10"/>
      <c r="MXH1157" s="10"/>
      <c r="MXI1157" s="10"/>
      <c r="MXJ1157" s="10"/>
      <c r="MXK1157" s="10"/>
      <c r="MXL1157" s="10"/>
      <c r="MXM1157" s="10"/>
      <c r="MXN1157" s="10"/>
      <c r="MXO1157" s="10"/>
      <c r="MXP1157" s="10"/>
      <c r="MXQ1157" s="10"/>
      <c r="MXR1157" s="10"/>
      <c r="MXS1157" s="10"/>
      <c r="MXT1157" s="10"/>
      <c r="MXU1157" s="10"/>
      <c r="MXV1157" s="10"/>
      <c r="MXW1157" s="10"/>
      <c r="MXX1157" s="10"/>
      <c r="MXY1157" s="10"/>
      <c r="MXZ1157" s="10"/>
      <c r="MYA1157" s="10"/>
      <c r="MYB1157" s="10"/>
      <c r="MYC1157" s="10"/>
      <c r="MYD1157" s="10"/>
      <c r="MYE1157" s="10"/>
      <c r="MYF1157" s="10"/>
      <c r="MYG1157" s="10"/>
      <c r="MYH1157" s="10"/>
      <c r="MYI1157" s="10"/>
      <c r="MYJ1157" s="10"/>
      <c r="MYK1157" s="10"/>
      <c r="MYL1157" s="10"/>
      <c r="MYM1157" s="10"/>
      <c r="MYN1157" s="10"/>
      <c r="MYO1157" s="10"/>
      <c r="MYP1157" s="10"/>
      <c r="MYQ1157" s="10"/>
      <c r="MYR1157" s="10"/>
      <c r="MYS1157" s="10"/>
      <c r="MYT1157" s="10"/>
      <c r="MYU1157" s="10"/>
      <c r="MYV1157" s="10"/>
      <c r="MYW1157" s="10"/>
      <c r="MYX1157" s="10"/>
      <c r="MYY1157" s="10"/>
      <c r="MYZ1157" s="10"/>
      <c r="MZA1157" s="10"/>
      <c r="MZB1157" s="10"/>
      <c r="MZC1157" s="10"/>
      <c r="MZD1157" s="10"/>
      <c r="MZE1157" s="10"/>
      <c r="MZF1157" s="10"/>
      <c r="MZG1157" s="10"/>
      <c r="MZH1157" s="10"/>
      <c r="MZI1157" s="10"/>
      <c r="MZJ1157" s="10"/>
      <c r="MZK1157" s="10"/>
      <c r="MZL1157" s="10"/>
      <c r="MZM1157" s="10"/>
      <c r="MZN1157" s="10"/>
      <c r="MZO1157" s="10"/>
      <c r="MZP1157" s="10"/>
      <c r="MZQ1157" s="10"/>
      <c r="MZR1157" s="10"/>
      <c r="MZS1157" s="10"/>
      <c r="MZT1157" s="10"/>
      <c r="MZU1157" s="10"/>
      <c r="MZV1157" s="10"/>
      <c r="MZW1157" s="10"/>
      <c r="MZX1157" s="10"/>
      <c r="MZY1157" s="10"/>
      <c r="MZZ1157" s="10"/>
      <c r="NAA1157" s="10"/>
      <c r="NAB1157" s="10"/>
      <c r="NAC1157" s="10"/>
      <c r="NAD1157" s="10"/>
      <c r="NAE1157" s="10"/>
      <c r="NAF1157" s="10"/>
      <c r="NAG1157" s="10"/>
      <c r="NAH1157" s="10"/>
      <c r="NAI1157" s="10"/>
      <c r="NAJ1157" s="10"/>
      <c r="NAK1157" s="10"/>
      <c r="NAL1157" s="10"/>
      <c r="NAM1157" s="10"/>
      <c r="NAN1157" s="10"/>
      <c r="NAO1157" s="10"/>
      <c r="NAP1157" s="10"/>
      <c r="NAQ1157" s="10"/>
      <c r="NAR1157" s="10"/>
      <c r="NAS1157" s="10"/>
      <c r="NAT1157" s="10"/>
      <c r="NAU1157" s="10"/>
      <c r="NAV1157" s="10"/>
      <c r="NAW1157" s="10"/>
      <c r="NAX1157" s="10"/>
      <c r="NAY1157" s="10"/>
      <c r="NAZ1157" s="10"/>
      <c r="NBA1157" s="10"/>
      <c r="NBB1157" s="10"/>
      <c r="NBC1157" s="10"/>
      <c r="NBD1157" s="10"/>
      <c r="NBE1157" s="10"/>
      <c r="NBF1157" s="10"/>
      <c r="NBG1157" s="10"/>
      <c r="NBH1157" s="10"/>
      <c r="NBI1157" s="10"/>
      <c r="NBJ1157" s="10"/>
      <c r="NBK1157" s="10"/>
      <c r="NBL1157" s="10"/>
      <c r="NBM1157" s="10"/>
      <c r="NBN1157" s="10"/>
      <c r="NBO1157" s="10"/>
      <c r="NBP1157" s="10"/>
      <c r="NBQ1157" s="10"/>
      <c r="NBR1157" s="10"/>
      <c r="NBS1157" s="10"/>
      <c r="NBT1157" s="10"/>
      <c r="NBU1157" s="10"/>
      <c r="NBV1157" s="10"/>
      <c r="NBW1157" s="10"/>
      <c r="NBX1157" s="10"/>
      <c r="NBY1157" s="10"/>
      <c r="NBZ1157" s="10"/>
      <c r="NCA1157" s="10"/>
      <c r="NCB1157" s="10"/>
      <c r="NCC1157" s="10"/>
      <c r="NCD1157" s="10"/>
      <c r="NCE1157" s="10"/>
      <c r="NCF1157" s="10"/>
      <c r="NCG1157" s="10"/>
      <c r="NCH1157" s="10"/>
      <c r="NCI1157" s="10"/>
      <c r="NCJ1157" s="10"/>
      <c r="NCK1157" s="10"/>
      <c r="NCL1157" s="10"/>
      <c r="NCM1157" s="10"/>
      <c r="NCN1157" s="10"/>
      <c r="NCO1157" s="10"/>
      <c r="NCP1157" s="10"/>
      <c r="NCQ1157" s="10"/>
      <c r="NCR1157" s="10"/>
      <c r="NCS1157" s="10"/>
      <c r="NCT1157" s="10"/>
      <c r="NCU1157" s="10"/>
      <c r="NCV1157" s="10"/>
      <c r="NCW1157" s="10"/>
      <c r="NCX1157" s="10"/>
      <c r="NCY1157" s="10"/>
      <c r="NCZ1157" s="10"/>
      <c r="NDA1157" s="10"/>
      <c r="NDB1157" s="10"/>
      <c r="NDC1157" s="10"/>
      <c r="NDD1157" s="10"/>
      <c r="NDE1157" s="10"/>
      <c r="NDF1157" s="10"/>
      <c r="NDG1157" s="10"/>
      <c r="NDH1157" s="10"/>
      <c r="NDI1157" s="10"/>
      <c r="NDJ1157" s="10"/>
      <c r="NDK1157" s="10"/>
      <c r="NDL1157" s="10"/>
      <c r="NDM1157" s="10"/>
      <c r="NDN1157" s="10"/>
      <c r="NDO1157" s="10"/>
      <c r="NDP1157" s="10"/>
      <c r="NDQ1157" s="10"/>
      <c r="NDR1157" s="10"/>
      <c r="NDS1157" s="10"/>
      <c r="NDT1157" s="10"/>
      <c r="NDU1157" s="10"/>
      <c r="NDV1157" s="10"/>
      <c r="NDW1157" s="10"/>
      <c r="NDX1157" s="10"/>
      <c r="NDY1157" s="10"/>
      <c r="NDZ1157" s="10"/>
      <c r="NEA1157" s="10"/>
      <c r="NEB1157" s="10"/>
      <c r="NEC1157" s="10"/>
      <c r="NED1157" s="10"/>
      <c r="NEE1157" s="10"/>
      <c r="NEF1157" s="10"/>
      <c r="NEG1157" s="10"/>
      <c r="NEH1157" s="10"/>
      <c r="NEI1157" s="10"/>
      <c r="NEJ1157" s="10"/>
      <c r="NEK1157" s="10"/>
      <c r="NEL1157" s="10"/>
      <c r="NEM1157" s="10"/>
      <c r="NEN1157" s="10"/>
      <c r="NEO1157" s="10"/>
      <c r="NEP1157" s="10"/>
      <c r="NEQ1157" s="10"/>
      <c r="NER1157" s="10"/>
      <c r="NES1157" s="10"/>
      <c r="NET1157" s="10"/>
      <c r="NEU1157" s="10"/>
      <c r="NEV1157" s="10"/>
      <c r="NEW1157" s="10"/>
      <c r="NEX1157" s="10"/>
      <c r="NEY1157" s="10"/>
      <c r="NEZ1157" s="10"/>
      <c r="NFA1157" s="10"/>
      <c r="NFB1157" s="10"/>
      <c r="NFC1157" s="10"/>
      <c r="NFD1157" s="10"/>
      <c r="NFE1157" s="10"/>
      <c r="NFF1157" s="10"/>
      <c r="NFG1157" s="10"/>
      <c r="NFH1157" s="10"/>
      <c r="NFI1157" s="10"/>
      <c r="NFJ1157" s="10"/>
      <c r="NFK1157" s="10"/>
      <c r="NFL1157" s="10"/>
      <c r="NFM1157" s="10"/>
      <c r="NFN1157" s="10"/>
      <c r="NFO1157" s="10"/>
      <c r="NFP1157" s="10"/>
      <c r="NFQ1157" s="10"/>
      <c r="NFR1157" s="10"/>
      <c r="NFS1157" s="10"/>
      <c r="NFT1157" s="10"/>
      <c r="NFU1157" s="10"/>
      <c r="NFV1157" s="10"/>
      <c r="NFW1157" s="10"/>
      <c r="NFX1157" s="10"/>
      <c r="NFY1157" s="10"/>
      <c r="NFZ1157" s="10"/>
      <c r="NGA1157" s="10"/>
      <c r="NGB1157" s="10"/>
      <c r="NGC1157" s="10"/>
      <c r="NGD1157" s="10"/>
      <c r="NGE1157" s="10"/>
      <c r="NGF1157" s="10"/>
      <c r="NGG1157" s="10"/>
      <c r="NGH1157" s="10"/>
      <c r="NGI1157" s="10"/>
      <c r="NGJ1157" s="10"/>
      <c r="NGK1157" s="10"/>
      <c r="NGL1157" s="10"/>
      <c r="NGM1157" s="10"/>
      <c r="NGN1157" s="10"/>
      <c r="NGO1157" s="10"/>
      <c r="NGP1157" s="10"/>
      <c r="NGQ1157" s="10"/>
      <c r="NGR1157" s="10"/>
      <c r="NGS1157" s="10"/>
      <c r="NGT1157" s="10"/>
      <c r="NGU1157" s="10"/>
      <c r="NGV1157" s="10"/>
      <c r="NGW1157" s="10"/>
      <c r="NGX1157" s="10"/>
      <c r="NGY1157" s="10"/>
      <c r="NGZ1157" s="10"/>
      <c r="NHA1157" s="10"/>
      <c r="NHB1157" s="10"/>
      <c r="NHC1157" s="10"/>
      <c r="NHD1157" s="10"/>
      <c r="NHE1157" s="10"/>
      <c r="NHF1157" s="10"/>
      <c r="NHG1157" s="10"/>
      <c r="NHH1157" s="10"/>
      <c r="NHI1157" s="10"/>
      <c r="NHJ1157" s="10"/>
      <c r="NHK1157" s="10"/>
      <c r="NHL1157" s="10"/>
      <c r="NHM1157" s="10"/>
      <c r="NHN1157" s="10"/>
      <c r="NHO1157" s="10"/>
      <c r="NHP1157" s="10"/>
      <c r="NHQ1157" s="10"/>
      <c r="NHR1157" s="10"/>
      <c r="NHS1157" s="10"/>
      <c r="NHT1157" s="10"/>
      <c r="NHU1157" s="10"/>
      <c r="NHV1157" s="10"/>
      <c r="NHW1157" s="10"/>
      <c r="NHX1157" s="10"/>
      <c r="NHY1157" s="10"/>
      <c r="NHZ1157" s="10"/>
      <c r="NIA1157" s="10"/>
      <c r="NIB1157" s="10"/>
      <c r="NIC1157" s="10"/>
      <c r="NID1157" s="10"/>
      <c r="NIE1157" s="10"/>
      <c r="NIF1157" s="10"/>
      <c r="NIG1157" s="10"/>
      <c r="NIH1157" s="10"/>
      <c r="NII1157" s="10"/>
      <c r="NIJ1157" s="10"/>
      <c r="NIK1157" s="10"/>
      <c r="NIL1157" s="10"/>
      <c r="NIM1157" s="10"/>
      <c r="NIN1157" s="10"/>
      <c r="NIO1157" s="10"/>
      <c r="NIP1157" s="10"/>
      <c r="NIQ1157" s="10"/>
      <c r="NIR1157" s="10"/>
      <c r="NIS1157" s="10"/>
      <c r="NIT1157" s="10"/>
      <c r="NIU1157" s="10"/>
      <c r="NIV1157" s="10"/>
      <c r="NIW1157" s="10"/>
      <c r="NIX1157" s="10"/>
      <c r="NIY1157" s="10"/>
      <c r="NIZ1157" s="10"/>
      <c r="NJA1157" s="10"/>
      <c r="NJB1157" s="10"/>
      <c r="NJC1157" s="10"/>
      <c r="NJD1157" s="10"/>
      <c r="NJE1157" s="10"/>
      <c r="NJF1157" s="10"/>
      <c r="NJG1157" s="10"/>
      <c r="NJH1157" s="10"/>
      <c r="NJI1157" s="10"/>
      <c r="NJJ1157" s="10"/>
      <c r="NJK1157" s="10"/>
      <c r="NJL1157" s="10"/>
      <c r="NJM1157" s="10"/>
      <c r="NJN1157" s="10"/>
      <c r="NJO1157" s="10"/>
      <c r="NJP1157" s="10"/>
      <c r="NJQ1157" s="10"/>
      <c r="NJR1157" s="10"/>
      <c r="NJS1157" s="10"/>
      <c r="NJT1157" s="10"/>
      <c r="NJU1157" s="10"/>
      <c r="NJV1157" s="10"/>
      <c r="NJW1157" s="10"/>
      <c r="NJX1157" s="10"/>
      <c r="NJY1157" s="10"/>
      <c r="NJZ1157" s="10"/>
      <c r="NKA1157" s="10"/>
      <c r="NKB1157" s="10"/>
      <c r="NKC1157" s="10"/>
      <c r="NKD1157" s="10"/>
      <c r="NKE1157" s="10"/>
      <c r="NKF1157" s="10"/>
      <c r="NKG1157" s="10"/>
      <c r="NKH1157" s="10"/>
      <c r="NKI1157" s="10"/>
      <c r="NKJ1157" s="10"/>
      <c r="NKK1157" s="10"/>
      <c r="NKL1157" s="10"/>
      <c r="NKM1157" s="10"/>
      <c r="NKN1157" s="10"/>
      <c r="NKO1157" s="10"/>
      <c r="NKP1157" s="10"/>
      <c r="NKQ1157" s="10"/>
      <c r="NKR1157" s="10"/>
      <c r="NKS1157" s="10"/>
      <c r="NKT1157" s="10"/>
      <c r="NKU1157" s="10"/>
      <c r="NKV1157" s="10"/>
      <c r="NKW1157" s="10"/>
      <c r="NKX1157" s="10"/>
      <c r="NKY1157" s="10"/>
      <c r="NKZ1157" s="10"/>
      <c r="NLA1157" s="10"/>
      <c r="NLB1157" s="10"/>
      <c r="NLC1157" s="10"/>
      <c r="NLD1157" s="10"/>
      <c r="NLE1157" s="10"/>
      <c r="NLF1157" s="10"/>
      <c r="NLG1157" s="10"/>
      <c r="NLH1157" s="10"/>
      <c r="NLI1157" s="10"/>
      <c r="NLJ1157" s="10"/>
      <c r="NLK1157" s="10"/>
      <c r="NLL1157" s="10"/>
      <c r="NLM1157" s="10"/>
      <c r="NLN1157" s="10"/>
      <c r="NLO1157" s="10"/>
      <c r="NLP1157" s="10"/>
      <c r="NLQ1157" s="10"/>
      <c r="NLR1157" s="10"/>
      <c r="NLS1157" s="10"/>
      <c r="NLT1157" s="10"/>
      <c r="NLU1157" s="10"/>
      <c r="NLV1157" s="10"/>
      <c r="NLW1157" s="10"/>
      <c r="NLX1157" s="10"/>
      <c r="NLY1157" s="10"/>
      <c r="NLZ1157" s="10"/>
      <c r="NMA1157" s="10"/>
      <c r="NMB1157" s="10"/>
      <c r="NMC1157" s="10"/>
      <c r="NMD1157" s="10"/>
      <c r="NME1157" s="10"/>
      <c r="NMF1157" s="10"/>
      <c r="NMG1157" s="10"/>
      <c r="NMH1157" s="10"/>
      <c r="NMI1157" s="10"/>
      <c r="NMJ1157" s="10"/>
      <c r="NMK1157" s="10"/>
      <c r="NML1157" s="10"/>
      <c r="NMM1157" s="10"/>
      <c r="NMN1157" s="10"/>
      <c r="NMO1157" s="10"/>
      <c r="NMP1157" s="10"/>
      <c r="NMQ1157" s="10"/>
      <c r="NMR1157" s="10"/>
      <c r="NMS1157" s="10"/>
      <c r="NMT1157" s="10"/>
      <c r="NMU1157" s="10"/>
      <c r="NMV1157" s="10"/>
      <c r="NMW1157" s="10"/>
      <c r="NMX1157" s="10"/>
      <c r="NMY1157" s="10"/>
      <c r="NMZ1157" s="10"/>
      <c r="NNA1157" s="10"/>
      <c r="NNB1157" s="10"/>
      <c r="NNC1157" s="10"/>
      <c r="NND1157" s="10"/>
      <c r="NNE1157" s="10"/>
      <c r="NNF1157" s="10"/>
      <c r="NNG1157" s="10"/>
      <c r="NNH1157" s="10"/>
      <c r="NNI1157" s="10"/>
      <c r="NNJ1157" s="10"/>
      <c r="NNK1157" s="10"/>
      <c r="NNL1157" s="10"/>
      <c r="NNM1157" s="10"/>
      <c r="NNN1157" s="10"/>
      <c r="NNO1157" s="10"/>
      <c r="NNP1157" s="10"/>
      <c r="NNQ1157" s="10"/>
      <c r="NNR1157" s="10"/>
      <c r="NNS1157" s="10"/>
      <c r="NNT1157" s="10"/>
      <c r="NNU1157" s="10"/>
      <c r="NNV1157" s="10"/>
      <c r="NNW1157" s="10"/>
      <c r="NNX1157" s="10"/>
      <c r="NNY1157" s="10"/>
      <c r="NNZ1157" s="10"/>
      <c r="NOA1157" s="10"/>
      <c r="NOB1157" s="10"/>
      <c r="NOC1157" s="10"/>
      <c r="NOD1157" s="10"/>
      <c r="NOE1157" s="10"/>
      <c r="NOF1157" s="10"/>
      <c r="NOG1157" s="10"/>
      <c r="NOH1157" s="10"/>
      <c r="NOI1157" s="10"/>
      <c r="NOJ1157" s="10"/>
      <c r="NOK1157" s="10"/>
      <c r="NOL1157" s="10"/>
      <c r="NOM1157" s="10"/>
      <c r="NON1157" s="10"/>
      <c r="NOO1157" s="10"/>
      <c r="NOP1157" s="10"/>
      <c r="NOQ1157" s="10"/>
      <c r="NOR1157" s="10"/>
      <c r="NOS1157" s="10"/>
      <c r="NOT1157" s="10"/>
      <c r="NOU1157" s="10"/>
      <c r="NOV1157" s="10"/>
      <c r="NOW1157" s="10"/>
      <c r="NOX1157" s="10"/>
      <c r="NOY1157" s="10"/>
      <c r="NOZ1157" s="10"/>
      <c r="NPA1157" s="10"/>
      <c r="NPB1157" s="10"/>
      <c r="NPC1157" s="10"/>
      <c r="NPD1157" s="10"/>
      <c r="NPE1157" s="10"/>
      <c r="NPF1157" s="10"/>
      <c r="NPG1157" s="10"/>
      <c r="NPH1157" s="10"/>
      <c r="NPI1157" s="10"/>
      <c r="NPJ1157" s="10"/>
      <c r="NPK1157" s="10"/>
      <c r="NPL1157" s="10"/>
      <c r="NPM1157" s="10"/>
      <c r="NPN1157" s="10"/>
      <c r="NPO1157" s="10"/>
      <c r="NPP1157" s="10"/>
      <c r="NPQ1157" s="10"/>
      <c r="NPR1157" s="10"/>
      <c r="NPS1157" s="10"/>
      <c r="NPT1157" s="10"/>
      <c r="NPU1157" s="10"/>
      <c r="NPV1157" s="10"/>
      <c r="NPW1157" s="10"/>
      <c r="NPX1157" s="10"/>
      <c r="NPY1157" s="10"/>
      <c r="NPZ1157" s="10"/>
      <c r="NQA1157" s="10"/>
      <c r="NQB1157" s="10"/>
      <c r="NQC1157" s="10"/>
      <c r="NQD1157" s="10"/>
      <c r="NQE1157" s="10"/>
      <c r="NQF1157" s="10"/>
      <c r="NQG1157" s="10"/>
      <c r="NQH1157" s="10"/>
      <c r="NQI1157" s="10"/>
      <c r="NQJ1157" s="10"/>
      <c r="NQK1157" s="10"/>
      <c r="NQL1157" s="10"/>
      <c r="NQM1157" s="10"/>
      <c r="NQN1157" s="10"/>
      <c r="NQO1157" s="10"/>
      <c r="NQP1157" s="10"/>
      <c r="NQQ1157" s="10"/>
      <c r="NQR1157" s="10"/>
      <c r="NQS1157" s="10"/>
      <c r="NQT1157" s="10"/>
      <c r="NQU1157" s="10"/>
      <c r="NQV1157" s="10"/>
      <c r="NQW1157" s="10"/>
      <c r="NQX1157" s="10"/>
      <c r="NQY1157" s="10"/>
      <c r="NQZ1157" s="10"/>
      <c r="NRA1157" s="10"/>
      <c r="NRB1157" s="10"/>
      <c r="NRC1157" s="10"/>
      <c r="NRD1157" s="10"/>
      <c r="NRE1157" s="10"/>
      <c r="NRF1157" s="10"/>
      <c r="NRG1157" s="10"/>
      <c r="NRH1157" s="10"/>
      <c r="NRI1157" s="10"/>
      <c r="NRJ1157" s="10"/>
      <c r="NRK1157" s="10"/>
      <c r="NRL1157" s="10"/>
      <c r="NRM1157" s="10"/>
      <c r="NRN1157" s="10"/>
      <c r="NRO1157" s="10"/>
      <c r="NRP1157" s="10"/>
      <c r="NRQ1157" s="10"/>
      <c r="NRR1157" s="10"/>
      <c r="NRS1157" s="10"/>
      <c r="NRT1157" s="10"/>
      <c r="NRU1157" s="10"/>
      <c r="NRV1157" s="10"/>
      <c r="NRW1157" s="10"/>
      <c r="NRX1157" s="10"/>
      <c r="NRY1157" s="10"/>
      <c r="NRZ1157" s="10"/>
      <c r="NSA1157" s="10"/>
      <c r="NSB1157" s="10"/>
      <c r="NSC1157" s="10"/>
      <c r="NSD1157" s="10"/>
      <c r="NSE1157" s="10"/>
      <c r="NSF1157" s="10"/>
      <c r="NSG1157" s="10"/>
      <c r="NSH1157" s="10"/>
      <c r="NSI1157" s="10"/>
      <c r="NSJ1157" s="10"/>
      <c r="NSK1157" s="10"/>
      <c r="NSL1157" s="10"/>
      <c r="NSM1157" s="10"/>
      <c r="NSN1157" s="10"/>
      <c r="NSO1157" s="10"/>
      <c r="NSP1157" s="10"/>
      <c r="NSQ1157" s="10"/>
      <c r="NSR1157" s="10"/>
      <c r="NSS1157" s="10"/>
      <c r="NST1157" s="10"/>
      <c r="NSU1157" s="10"/>
      <c r="NSV1157" s="10"/>
      <c r="NSW1157" s="10"/>
      <c r="NSX1157" s="10"/>
      <c r="NSY1157" s="10"/>
      <c r="NSZ1157" s="10"/>
      <c r="NTA1157" s="10"/>
      <c r="NTB1157" s="10"/>
      <c r="NTC1157" s="10"/>
      <c r="NTD1157" s="10"/>
      <c r="NTE1157" s="10"/>
      <c r="NTF1157" s="10"/>
      <c r="NTG1157" s="10"/>
      <c r="NTH1157" s="10"/>
      <c r="NTI1157" s="10"/>
      <c r="NTJ1157" s="10"/>
      <c r="NTK1157" s="10"/>
      <c r="NTL1157" s="10"/>
      <c r="NTM1157" s="10"/>
      <c r="NTN1157" s="10"/>
      <c r="NTO1157" s="10"/>
      <c r="NTP1157" s="10"/>
      <c r="NTQ1157" s="10"/>
      <c r="NTR1157" s="10"/>
      <c r="NTS1157" s="10"/>
      <c r="NTT1157" s="10"/>
      <c r="NTU1157" s="10"/>
      <c r="NTV1157" s="10"/>
      <c r="NTW1157" s="10"/>
      <c r="NTX1157" s="10"/>
      <c r="NTY1157" s="10"/>
      <c r="NTZ1157" s="10"/>
      <c r="NUA1157" s="10"/>
      <c r="NUB1157" s="10"/>
      <c r="NUC1157" s="10"/>
      <c r="NUD1157" s="10"/>
      <c r="NUE1157" s="10"/>
      <c r="NUF1157" s="10"/>
      <c r="NUG1157" s="10"/>
      <c r="NUH1157" s="10"/>
      <c r="NUI1157" s="10"/>
      <c r="NUJ1157" s="10"/>
      <c r="NUK1157" s="10"/>
      <c r="NUL1157" s="10"/>
      <c r="NUM1157" s="10"/>
      <c r="NUN1157" s="10"/>
      <c r="NUO1157" s="10"/>
      <c r="NUP1157" s="10"/>
      <c r="NUQ1157" s="10"/>
      <c r="NUR1157" s="10"/>
      <c r="NUS1157" s="10"/>
      <c r="NUT1157" s="10"/>
      <c r="NUU1157" s="10"/>
      <c r="NUV1157" s="10"/>
      <c r="NUW1157" s="10"/>
      <c r="NUX1157" s="10"/>
      <c r="NUY1157" s="10"/>
      <c r="NUZ1157" s="10"/>
      <c r="NVA1157" s="10"/>
      <c r="NVB1157" s="10"/>
      <c r="NVC1157" s="10"/>
      <c r="NVD1157" s="10"/>
      <c r="NVE1157" s="10"/>
      <c r="NVF1157" s="10"/>
      <c r="NVG1157" s="10"/>
      <c r="NVH1157" s="10"/>
      <c r="NVI1157" s="10"/>
      <c r="NVJ1157" s="10"/>
      <c r="NVK1157" s="10"/>
      <c r="NVL1157" s="10"/>
      <c r="NVM1157" s="10"/>
      <c r="NVN1157" s="10"/>
      <c r="NVO1157" s="10"/>
      <c r="NVP1157" s="10"/>
      <c r="NVQ1157" s="10"/>
      <c r="NVR1157" s="10"/>
      <c r="NVS1157" s="10"/>
      <c r="NVT1157" s="10"/>
      <c r="NVU1157" s="10"/>
      <c r="NVV1157" s="10"/>
      <c r="NVW1157" s="10"/>
      <c r="NVX1157" s="10"/>
      <c r="NVY1157" s="10"/>
      <c r="NVZ1157" s="10"/>
      <c r="NWA1157" s="10"/>
      <c r="NWB1157" s="10"/>
      <c r="NWC1157" s="10"/>
      <c r="NWD1157" s="10"/>
      <c r="NWE1157" s="10"/>
      <c r="NWF1157" s="10"/>
      <c r="NWG1157" s="10"/>
      <c r="NWH1157" s="10"/>
      <c r="NWI1157" s="10"/>
      <c r="NWJ1157" s="10"/>
      <c r="NWK1157" s="10"/>
      <c r="NWL1157" s="10"/>
      <c r="NWM1157" s="10"/>
      <c r="NWN1157" s="10"/>
      <c r="NWO1157" s="10"/>
      <c r="NWP1157" s="10"/>
      <c r="NWQ1157" s="10"/>
      <c r="NWR1157" s="10"/>
      <c r="NWS1157" s="10"/>
      <c r="NWT1157" s="10"/>
      <c r="NWU1157" s="10"/>
      <c r="NWV1157" s="10"/>
      <c r="NWW1157" s="10"/>
      <c r="NWX1157" s="10"/>
      <c r="NWY1157" s="10"/>
      <c r="NWZ1157" s="10"/>
      <c r="NXA1157" s="10"/>
      <c r="NXB1157" s="10"/>
      <c r="NXC1157" s="10"/>
      <c r="NXD1157" s="10"/>
      <c r="NXE1157" s="10"/>
      <c r="NXF1157" s="10"/>
      <c r="NXG1157" s="10"/>
      <c r="NXH1157" s="10"/>
      <c r="NXI1157" s="10"/>
      <c r="NXJ1157" s="10"/>
      <c r="NXK1157" s="10"/>
      <c r="NXL1157" s="10"/>
      <c r="NXM1157" s="10"/>
      <c r="NXN1157" s="10"/>
      <c r="NXO1157" s="10"/>
      <c r="NXP1157" s="10"/>
      <c r="NXQ1157" s="10"/>
      <c r="NXR1157" s="10"/>
      <c r="NXS1157" s="10"/>
      <c r="NXT1157" s="10"/>
      <c r="NXU1157" s="10"/>
      <c r="NXV1157" s="10"/>
      <c r="NXW1157" s="10"/>
      <c r="NXX1157" s="10"/>
      <c r="NXY1157" s="10"/>
      <c r="NXZ1157" s="10"/>
      <c r="NYA1157" s="10"/>
      <c r="NYB1157" s="10"/>
      <c r="NYC1157" s="10"/>
      <c r="NYD1157" s="10"/>
      <c r="NYE1157" s="10"/>
      <c r="NYF1157" s="10"/>
      <c r="NYG1157" s="10"/>
      <c r="NYH1157" s="10"/>
      <c r="NYI1157" s="10"/>
      <c r="NYJ1157" s="10"/>
      <c r="NYK1157" s="10"/>
      <c r="NYL1157" s="10"/>
      <c r="NYM1157" s="10"/>
      <c r="NYN1157" s="10"/>
      <c r="NYO1157" s="10"/>
      <c r="NYP1157" s="10"/>
      <c r="NYQ1157" s="10"/>
      <c r="NYR1157" s="10"/>
      <c r="NYS1157" s="10"/>
      <c r="NYT1157" s="10"/>
      <c r="NYU1157" s="10"/>
      <c r="NYV1157" s="10"/>
      <c r="NYW1157" s="10"/>
      <c r="NYX1157" s="10"/>
      <c r="NYY1157" s="10"/>
      <c r="NYZ1157" s="10"/>
      <c r="NZA1157" s="10"/>
      <c r="NZB1157" s="10"/>
      <c r="NZC1157" s="10"/>
      <c r="NZD1157" s="10"/>
      <c r="NZE1157" s="10"/>
      <c r="NZF1157" s="10"/>
      <c r="NZG1157" s="10"/>
      <c r="NZH1157" s="10"/>
      <c r="NZI1157" s="10"/>
      <c r="NZJ1157" s="10"/>
      <c r="NZK1157" s="10"/>
      <c r="NZL1157" s="10"/>
      <c r="NZM1157" s="10"/>
      <c r="NZN1157" s="10"/>
      <c r="NZO1157" s="10"/>
      <c r="NZP1157" s="10"/>
      <c r="NZQ1157" s="10"/>
      <c r="NZR1157" s="10"/>
      <c r="NZS1157" s="10"/>
      <c r="NZT1157" s="10"/>
      <c r="NZU1157" s="10"/>
      <c r="NZV1157" s="10"/>
      <c r="NZW1157" s="10"/>
      <c r="NZX1157" s="10"/>
      <c r="NZY1157" s="10"/>
      <c r="NZZ1157" s="10"/>
      <c r="OAA1157" s="10"/>
      <c r="OAB1157" s="10"/>
      <c r="OAC1157" s="10"/>
      <c r="OAD1157" s="10"/>
      <c r="OAE1157" s="10"/>
      <c r="OAF1157" s="10"/>
      <c r="OAG1157" s="10"/>
      <c r="OAH1157" s="10"/>
      <c r="OAI1157" s="10"/>
      <c r="OAJ1157" s="10"/>
      <c r="OAK1157" s="10"/>
      <c r="OAL1157" s="10"/>
      <c r="OAM1157" s="10"/>
      <c r="OAN1157" s="10"/>
      <c r="OAO1157" s="10"/>
      <c r="OAP1157" s="10"/>
      <c r="OAQ1157" s="10"/>
      <c r="OAR1157" s="10"/>
      <c r="OAS1157" s="10"/>
      <c r="OAT1157" s="10"/>
      <c r="OAU1157" s="10"/>
      <c r="OAV1157" s="10"/>
      <c r="OAW1157" s="10"/>
      <c r="OAX1157" s="10"/>
      <c r="OAY1157" s="10"/>
      <c r="OAZ1157" s="10"/>
      <c r="OBA1157" s="10"/>
      <c r="OBB1157" s="10"/>
      <c r="OBC1157" s="10"/>
      <c r="OBD1157" s="10"/>
      <c r="OBE1157" s="10"/>
      <c r="OBF1157" s="10"/>
      <c r="OBG1157" s="10"/>
      <c r="OBH1157" s="10"/>
      <c r="OBI1157" s="10"/>
      <c r="OBJ1157" s="10"/>
      <c r="OBK1157" s="10"/>
      <c r="OBL1157" s="10"/>
      <c r="OBM1157" s="10"/>
      <c r="OBN1157" s="10"/>
      <c r="OBO1157" s="10"/>
      <c r="OBP1157" s="10"/>
      <c r="OBQ1157" s="10"/>
      <c r="OBR1157" s="10"/>
      <c r="OBS1157" s="10"/>
      <c r="OBT1157" s="10"/>
      <c r="OBU1157" s="10"/>
      <c r="OBV1157" s="10"/>
      <c r="OBW1157" s="10"/>
      <c r="OBX1157" s="10"/>
      <c r="OBY1157" s="10"/>
      <c r="OBZ1157" s="10"/>
      <c r="OCA1157" s="10"/>
      <c r="OCB1157" s="10"/>
      <c r="OCC1157" s="10"/>
      <c r="OCD1157" s="10"/>
      <c r="OCE1157" s="10"/>
      <c r="OCF1157" s="10"/>
      <c r="OCG1157" s="10"/>
      <c r="OCH1157" s="10"/>
      <c r="OCI1157" s="10"/>
      <c r="OCJ1157" s="10"/>
      <c r="OCK1157" s="10"/>
      <c r="OCL1157" s="10"/>
      <c r="OCM1157" s="10"/>
      <c r="OCN1157" s="10"/>
      <c r="OCO1157" s="10"/>
      <c r="OCP1157" s="10"/>
      <c r="OCQ1157" s="10"/>
      <c r="OCR1157" s="10"/>
      <c r="OCS1157" s="10"/>
      <c r="OCT1157" s="10"/>
      <c r="OCU1157" s="10"/>
      <c r="OCV1157" s="10"/>
      <c r="OCW1157" s="10"/>
      <c r="OCX1157" s="10"/>
      <c r="OCY1157" s="10"/>
      <c r="OCZ1157" s="10"/>
      <c r="ODA1157" s="10"/>
      <c r="ODB1157" s="10"/>
      <c r="ODC1157" s="10"/>
      <c r="ODD1157" s="10"/>
      <c r="ODE1157" s="10"/>
      <c r="ODF1157" s="10"/>
      <c r="ODG1157" s="10"/>
      <c r="ODH1157" s="10"/>
      <c r="ODI1157" s="10"/>
      <c r="ODJ1157" s="10"/>
      <c r="ODK1157" s="10"/>
      <c r="ODL1157" s="10"/>
      <c r="ODM1157" s="10"/>
      <c r="ODN1157" s="10"/>
      <c r="ODO1157" s="10"/>
      <c r="ODP1157" s="10"/>
      <c r="ODQ1157" s="10"/>
      <c r="ODR1157" s="10"/>
      <c r="ODS1157" s="10"/>
      <c r="ODT1157" s="10"/>
      <c r="ODU1157" s="10"/>
      <c r="ODV1157" s="10"/>
      <c r="ODW1157" s="10"/>
      <c r="ODX1157" s="10"/>
      <c r="ODY1157" s="10"/>
      <c r="ODZ1157" s="10"/>
      <c r="OEA1157" s="10"/>
      <c r="OEB1157" s="10"/>
      <c r="OEC1157" s="10"/>
      <c r="OED1157" s="10"/>
      <c r="OEE1157" s="10"/>
      <c r="OEF1157" s="10"/>
      <c r="OEG1157" s="10"/>
      <c r="OEH1157" s="10"/>
      <c r="OEI1157" s="10"/>
      <c r="OEJ1157" s="10"/>
      <c r="OEK1157" s="10"/>
      <c r="OEL1157" s="10"/>
      <c r="OEM1157" s="10"/>
      <c r="OEN1157" s="10"/>
      <c r="OEO1157" s="10"/>
      <c r="OEP1157" s="10"/>
      <c r="OEQ1157" s="10"/>
      <c r="OER1157" s="10"/>
      <c r="OES1157" s="10"/>
      <c r="OET1157" s="10"/>
      <c r="OEU1157" s="10"/>
      <c r="OEV1157" s="10"/>
      <c r="OEW1157" s="10"/>
      <c r="OEX1157" s="10"/>
      <c r="OEY1157" s="10"/>
      <c r="OEZ1157" s="10"/>
      <c r="OFA1157" s="10"/>
      <c r="OFB1157" s="10"/>
      <c r="OFC1157" s="10"/>
      <c r="OFD1157" s="10"/>
      <c r="OFE1157" s="10"/>
      <c r="OFF1157" s="10"/>
      <c r="OFG1157" s="10"/>
      <c r="OFH1157" s="10"/>
      <c r="OFI1157" s="10"/>
      <c r="OFJ1157" s="10"/>
      <c r="OFK1157" s="10"/>
      <c r="OFL1157" s="10"/>
      <c r="OFM1157" s="10"/>
      <c r="OFN1157" s="10"/>
      <c r="OFO1157" s="10"/>
      <c r="OFP1157" s="10"/>
      <c r="OFQ1157" s="10"/>
      <c r="OFR1157" s="10"/>
      <c r="OFS1157" s="10"/>
      <c r="OFT1157" s="10"/>
      <c r="OFU1157" s="10"/>
      <c r="OFV1157" s="10"/>
      <c r="OFW1157" s="10"/>
      <c r="OFX1157" s="10"/>
      <c r="OFY1157" s="10"/>
      <c r="OFZ1157" s="10"/>
      <c r="OGA1157" s="10"/>
      <c r="OGB1157" s="10"/>
      <c r="OGC1157" s="10"/>
      <c r="OGD1157" s="10"/>
      <c r="OGE1157" s="10"/>
      <c r="OGF1157" s="10"/>
      <c r="OGG1157" s="10"/>
      <c r="OGH1157" s="10"/>
      <c r="OGI1157" s="10"/>
      <c r="OGJ1157" s="10"/>
      <c r="OGK1157" s="10"/>
      <c r="OGL1157" s="10"/>
      <c r="OGM1157" s="10"/>
      <c r="OGN1157" s="10"/>
      <c r="OGO1157" s="10"/>
      <c r="OGP1157" s="10"/>
      <c r="OGQ1157" s="10"/>
      <c r="OGR1157" s="10"/>
      <c r="OGS1157" s="10"/>
      <c r="OGT1157" s="10"/>
      <c r="OGU1157" s="10"/>
      <c r="OGV1157" s="10"/>
      <c r="OGW1157" s="10"/>
      <c r="OGX1157" s="10"/>
      <c r="OGY1157" s="10"/>
      <c r="OGZ1157" s="10"/>
      <c r="OHA1157" s="10"/>
      <c r="OHB1157" s="10"/>
      <c r="OHC1157" s="10"/>
      <c r="OHD1157" s="10"/>
      <c r="OHE1157" s="10"/>
      <c r="OHF1157" s="10"/>
      <c r="OHG1157" s="10"/>
      <c r="OHH1157" s="10"/>
      <c r="OHI1157" s="10"/>
      <c r="OHJ1157" s="10"/>
      <c r="OHK1157" s="10"/>
      <c r="OHL1157" s="10"/>
      <c r="OHM1157" s="10"/>
      <c r="OHN1157" s="10"/>
      <c r="OHO1157" s="10"/>
      <c r="OHP1157" s="10"/>
      <c r="OHQ1157" s="10"/>
      <c r="OHR1157" s="10"/>
      <c r="OHS1157" s="10"/>
      <c r="OHT1157" s="10"/>
      <c r="OHU1157" s="10"/>
      <c r="OHV1157" s="10"/>
      <c r="OHW1157" s="10"/>
      <c r="OHX1157" s="10"/>
      <c r="OHY1157" s="10"/>
      <c r="OHZ1157" s="10"/>
      <c r="OIA1157" s="10"/>
      <c r="OIB1157" s="10"/>
      <c r="OIC1157" s="10"/>
      <c r="OID1157" s="10"/>
      <c r="OIE1157" s="10"/>
      <c r="OIF1157" s="10"/>
      <c r="OIG1157" s="10"/>
      <c r="OIH1157" s="10"/>
      <c r="OII1157" s="10"/>
      <c r="OIJ1157" s="10"/>
      <c r="OIK1157" s="10"/>
      <c r="OIL1157" s="10"/>
      <c r="OIM1157" s="10"/>
      <c r="OIN1157" s="10"/>
      <c r="OIO1157" s="10"/>
      <c r="OIP1157" s="10"/>
      <c r="OIQ1157" s="10"/>
      <c r="OIR1157" s="10"/>
      <c r="OIS1157" s="10"/>
      <c r="OIT1157" s="10"/>
      <c r="OIU1157" s="10"/>
      <c r="OIV1157" s="10"/>
      <c r="OIW1157" s="10"/>
      <c r="OIX1157" s="10"/>
      <c r="OIY1157" s="10"/>
      <c r="OIZ1157" s="10"/>
      <c r="OJA1157" s="10"/>
      <c r="OJB1157" s="10"/>
      <c r="OJC1157" s="10"/>
      <c r="OJD1157" s="10"/>
      <c r="OJE1157" s="10"/>
      <c r="OJF1157" s="10"/>
      <c r="OJG1157" s="10"/>
      <c r="OJH1157" s="10"/>
      <c r="OJI1157" s="10"/>
      <c r="OJJ1157" s="10"/>
      <c r="OJK1157" s="10"/>
      <c r="OJL1157" s="10"/>
      <c r="OJM1157" s="10"/>
      <c r="OJN1157" s="10"/>
      <c r="OJO1157" s="10"/>
      <c r="OJP1157" s="10"/>
      <c r="OJQ1157" s="10"/>
      <c r="OJR1157" s="10"/>
      <c r="OJS1157" s="10"/>
      <c r="OJT1157" s="10"/>
      <c r="OJU1157" s="10"/>
      <c r="OJV1157" s="10"/>
      <c r="OJW1157" s="10"/>
      <c r="OJX1157" s="10"/>
      <c r="OJY1157" s="10"/>
      <c r="OJZ1157" s="10"/>
      <c r="OKA1157" s="10"/>
      <c r="OKB1157" s="10"/>
      <c r="OKC1157" s="10"/>
      <c r="OKD1157" s="10"/>
      <c r="OKE1157" s="10"/>
      <c r="OKF1157" s="10"/>
      <c r="OKG1157" s="10"/>
      <c r="OKH1157" s="10"/>
      <c r="OKI1157" s="10"/>
      <c r="OKJ1157" s="10"/>
      <c r="OKK1157" s="10"/>
      <c r="OKL1157" s="10"/>
      <c r="OKM1157" s="10"/>
      <c r="OKN1157" s="10"/>
      <c r="OKO1157" s="10"/>
      <c r="OKP1157" s="10"/>
      <c r="OKQ1157" s="10"/>
      <c r="OKR1157" s="10"/>
      <c r="OKS1157" s="10"/>
      <c r="OKT1157" s="10"/>
      <c r="OKU1157" s="10"/>
      <c r="OKV1157" s="10"/>
      <c r="OKW1157" s="10"/>
      <c r="OKX1157" s="10"/>
      <c r="OKY1157" s="10"/>
      <c r="OKZ1157" s="10"/>
      <c r="OLA1157" s="10"/>
      <c r="OLB1157" s="10"/>
      <c r="OLC1157" s="10"/>
      <c r="OLD1157" s="10"/>
      <c r="OLE1157" s="10"/>
      <c r="OLF1157" s="10"/>
      <c r="OLG1157" s="10"/>
      <c r="OLH1157" s="10"/>
      <c r="OLI1157" s="10"/>
      <c r="OLJ1157" s="10"/>
      <c r="OLK1157" s="10"/>
      <c r="OLL1157" s="10"/>
      <c r="OLM1157" s="10"/>
      <c r="OLN1157" s="10"/>
      <c r="OLO1157" s="10"/>
      <c r="OLP1157" s="10"/>
      <c r="OLQ1157" s="10"/>
      <c r="OLR1157" s="10"/>
      <c r="OLS1157" s="10"/>
      <c r="OLT1157" s="10"/>
      <c r="OLU1157" s="10"/>
      <c r="OLV1157" s="10"/>
      <c r="OLW1157" s="10"/>
      <c r="OLX1157" s="10"/>
      <c r="OLY1157" s="10"/>
      <c r="OLZ1157" s="10"/>
      <c r="OMA1157" s="10"/>
      <c r="OMB1157" s="10"/>
      <c r="OMC1157" s="10"/>
      <c r="OMD1157" s="10"/>
      <c r="OME1157" s="10"/>
      <c r="OMF1157" s="10"/>
      <c r="OMG1157" s="10"/>
      <c r="OMH1157" s="10"/>
      <c r="OMI1157" s="10"/>
      <c r="OMJ1157" s="10"/>
      <c r="OMK1157" s="10"/>
      <c r="OML1157" s="10"/>
      <c r="OMM1157" s="10"/>
      <c r="OMN1157" s="10"/>
      <c r="OMO1157" s="10"/>
      <c r="OMP1157" s="10"/>
      <c r="OMQ1157" s="10"/>
      <c r="OMR1157" s="10"/>
      <c r="OMS1157" s="10"/>
      <c r="OMT1157" s="10"/>
      <c r="OMU1157" s="10"/>
      <c r="OMV1157" s="10"/>
      <c r="OMW1157" s="10"/>
      <c r="OMX1157" s="10"/>
      <c r="OMY1157" s="10"/>
      <c r="OMZ1157" s="10"/>
      <c r="ONA1157" s="10"/>
      <c r="ONB1157" s="10"/>
      <c r="ONC1157" s="10"/>
      <c r="OND1157" s="10"/>
      <c r="ONE1157" s="10"/>
      <c r="ONF1157" s="10"/>
      <c r="ONG1157" s="10"/>
      <c r="ONH1157" s="10"/>
      <c r="ONI1157" s="10"/>
      <c r="ONJ1157" s="10"/>
      <c r="ONK1157" s="10"/>
      <c r="ONL1157" s="10"/>
      <c r="ONM1157" s="10"/>
      <c r="ONN1157" s="10"/>
      <c r="ONO1157" s="10"/>
      <c r="ONP1157" s="10"/>
      <c r="ONQ1157" s="10"/>
      <c r="ONR1157" s="10"/>
      <c r="ONS1157" s="10"/>
      <c r="ONT1157" s="10"/>
      <c r="ONU1157" s="10"/>
      <c r="ONV1157" s="10"/>
      <c r="ONW1157" s="10"/>
      <c r="ONX1157" s="10"/>
      <c r="ONY1157" s="10"/>
      <c r="ONZ1157" s="10"/>
      <c r="OOA1157" s="10"/>
      <c r="OOB1157" s="10"/>
      <c r="OOC1157" s="10"/>
      <c r="OOD1157" s="10"/>
      <c r="OOE1157" s="10"/>
      <c r="OOF1157" s="10"/>
      <c r="OOG1157" s="10"/>
      <c r="OOH1157" s="10"/>
      <c r="OOI1157" s="10"/>
      <c r="OOJ1157" s="10"/>
      <c r="OOK1157" s="10"/>
      <c r="OOL1157" s="10"/>
      <c r="OOM1157" s="10"/>
      <c r="OON1157" s="10"/>
      <c r="OOO1157" s="10"/>
      <c r="OOP1157" s="10"/>
      <c r="OOQ1157" s="10"/>
      <c r="OOR1157" s="10"/>
      <c r="OOS1157" s="10"/>
      <c r="OOT1157" s="10"/>
      <c r="OOU1157" s="10"/>
      <c r="OOV1157" s="10"/>
      <c r="OOW1157" s="10"/>
      <c r="OOX1157" s="10"/>
      <c r="OOY1157" s="10"/>
      <c r="OOZ1157" s="10"/>
      <c r="OPA1157" s="10"/>
      <c r="OPB1157" s="10"/>
      <c r="OPC1157" s="10"/>
      <c r="OPD1157" s="10"/>
      <c r="OPE1157" s="10"/>
      <c r="OPF1157" s="10"/>
      <c r="OPG1157" s="10"/>
      <c r="OPH1157" s="10"/>
      <c r="OPI1157" s="10"/>
      <c r="OPJ1157" s="10"/>
      <c r="OPK1157" s="10"/>
      <c r="OPL1157" s="10"/>
      <c r="OPM1157" s="10"/>
      <c r="OPN1157" s="10"/>
      <c r="OPO1157" s="10"/>
      <c r="OPP1157" s="10"/>
      <c r="OPQ1157" s="10"/>
      <c r="OPR1157" s="10"/>
      <c r="OPS1157" s="10"/>
      <c r="OPT1157" s="10"/>
      <c r="OPU1157" s="10"/>
      <c r="OPV1157" s="10"/>
      <c r="OPW1157" s="10"/>
      <c r="OPX1157" s="10"/>
      <c r="OPY1157" s="10"/>
      <c r="OPZ1157" s="10"/>
      <c r="OQA1157" s="10"/>
      <c r="OQB1157" s="10"/>
      <c r="OQC1157" s="10"/>
      <c r="OQD1157" s="10"/>
      <c r="OQE1157" s="10"/>
      <c r="OQF1157" s="10"/>
      <c r="OQG1157" s="10"/>
      <c r="OQH1157" s="10"/>
      <c r="OQI1157" s="10"/>
      <c r="OQJ1157" s="10"/>
      <c r="OQK1157" s="10"/>
      <c r="OQL1157" s="10"/>
      <c r="OQM1157" s="10"/>
      <c r="OQN1157" s="10"/>
      <c r="OQO1157" s="10"/>
      <c r="OQP1157" s="10"/>
      <c r="OQQ1157" s="10"/>
      <c r="OQR1157" s="10"/>
      <c r="OQS1157" s="10"/>
      <c r="OQT1157" s="10"/>
      <c r="OQU1157" s="10"/>
      <c r="OQV1157" s="10"/>
      <c r="OQW1157" s="10"/>
      <c r="OQX1157" s="10"/>
      <c r="OQY1157" s="10"/>
      <c r="OQZ1157" s="10"/>
      <c r="ORA1157" s="10"/>
      <c r="ORB1157" s="10"/>
      <c r="ORC1157" s="10"/>
      <c r="ORD1157" s="10"/>
      <c r="ORE1157" s="10"/>
      <c r="ORF1157" s="10"/>
      <c r="ORG1157" s="10"/>
      <c r="ORH1157" s="10"/>
      <c r="ORI1157" s="10"/>
      <c r="ORJ1157" s="10"/>
      <c r="ORK1157" s="10"/>
      <c r="ORL1157" s="10"/>
      <c r="ORM1157" s="10"/>
      <c r="ORN1157" s="10"/>
      <c r="ORO1157" s="10"/>
      <c r="ORP1157" s="10"/>
      <c r="ORQ1157" s="10"/>
      <c r="ORR1157" s="10"/>
      <c r="ORS1157" s="10"/>
      <c r="ORT1157" s="10"/>
      <c r="ORU1157" s="10"/>
      <c r="ORV1157" s="10"/>
      <c r="ORW1157" s="10"/>
      <c r="ORX1157" s="10"/>
      <c r="ORY1157" s="10"/>
      <c r="ORZ1157" s="10"/>
      <c r="OSA1157" s="10"/>
      <c r="OSB1157" s="10"/>
      <c r="OSC1157" s="10"/>
      <c r="OSD1157" s="10"/>
      <c r="OSE1157" s="10"/>
      <c r="OSF1157" s="10"/>
      <c r="OSG1157" s="10"/>
      <c r="OSH1157" s="10"/>
      <c r="OSI1157" s="10"/>
      <c r="OSJ1157" s="10"/>
      <c r="OSK1157" s="10"/>
      <c r="OSL1157" s="10"/>
      <c r="OSM1157" s="10"/>
      <c r="OSN1157" s="10"/>
      <c r="OSO1157" s="10"/>
      <c r="OSP1157" s="10"/>
      <c r="OSQ1157" s="10"/>
      <c r="OSR1157" s="10"/>
      <c r="OSS1157" s="10"/>
      <c r="OST1157" s="10"/>
      <c r="OSU1157" s="10"/>
      <c r="OSV1157" s="10"/>
      <c r="OSW1157" s="10"/>
      <c r="OSX1157" s="10"/>
      <c r="OSY1157" s="10"/>
      <c r="OSZ1157" s="10"/>
      <c r="OTA1157" s="10"/>
      <c r="OTB1157" s="10"/>
      <c r="OTC1157" s="10"/>
      <c r="OTD1157" s="10"/>
      <c r="OTE1157" s="10"/>
      <c r="OTF1157" s="10"/>
      <c r="OTG1157" s="10"/>
      <c r="OTH1157" s="10"/>
      <c r="OTI1157" s="10"/>
      <c r="OTJ1157" s="10"/>
      <c r="OTK1157" s="10"/>
      <c r="OTL1157" s="10"/>
      <c r="OTM1157" s="10"/>
      <c r="OTN1157" s="10"/>
      <c r="OTO1157" s="10"/>
      <c r="OTP1157" s="10"/>
      <c r="OTQ1157" s="10"/>
      <c r="OTR1157" s="10"/>
      <c r="OTS1157" s="10"/>
      <c r="OTT1157" s="10"/>
      <c r="OTU1157" s="10"/>
      <c r="OTV1157" s="10"/>
      <c r="OTW1157" s="10"/>
      <c r="OTX1157" s="10"/>
      <c r="OTY1157" s="10"/>
      <c r="OTZ1157" s="10"/>
      <c r="OUA1157" s="10"/>
      <c r="OUB1157" s="10"/>
      <c r="OUC1157" s="10"/>
      <c r="OUD1157" s="10"/>
      <c r="OUE1157" s="10"/>
      <c r="OUF1157" s="10"/>
      <c r="OUG1157" s="10"/>
      <c r="OUH1157" s="10"/>
      <c r="OUI1157" s="10"/>
      <c r="OUJ1157" s="10"/>
      <c r="OUK1157" s="10"/>
      <c r="OUL1157" s="10"/>
      <c r="OUM1157" s="10"/>
      <c r="OUN1157" s="10"/>
      <c r="OUO1157" s="10"/>
      <c r="OUP1157" s="10"/>
      <c r="OUQ1157" s="10"/>
      <c r="OUR1157" s="10"/>
      <c r="OUS1157" s="10"/>
      <c r="OUT1157" s="10"/>
      <c r="OUU1157" s="10"/>
      <c r="OUV1157" s="10"/>
      <c r="OUW1157" s="10"/>
      <c r="OUX1157" s="10"/>
      <c r="OUY1157" s="10"/>
      <c r="OUZ1157" s="10"/>
      <c r="OVA1157" s="10"/>
      <c r="OVB1157" s="10"/>
      <c r="OVC1157" s="10"/>
      <c r="OVD1157" s="10"/>
      <c r="OVE1157" s="10"/>
      <c r="OVF1157" s="10"/>
      <c r="OVG1157" s="10"/>
      <c r="OVH1157" s="10"/>
      <c r="OVI1157" s="10"/>
      <c r="OVJ1157" s="10"/>
      <c r="OVK1157" s="10"/>
      <c r="OVL1157" s="10"/>
      <c r="OVM1157" s="10"/>
      <c r="OVN1157" s="10"/>
      <c r="OVO1157" s="10"/>
      <c r="OVP1157" s="10"/>
      <c r="OVQ1157" s="10"/>
      <c r="OVR1157" s="10"/>
      <c r="OVS1157" s="10"/>
      <c r="OVT1157" s="10"/>
      <c r="OVU1157" s="10"/>
      <c r="OVV1157" s="10"/>
      <c r="OVW1157" s="10"/>
      <c r="OVX1157" s="10"/>
      <c r="OVY1157" s="10"/>
      <c r="OVZ1157" s="10"/>
      <c r="OWA1157" s="10"/>
      <c r="OWB1157" s="10"/>
      <c r="OWC1157" s="10"/>
      <c r="OWD1157" s="10"/>
      <c r="OWE1157" s="10"/>
      <c r="OWF1157" s="10"/>
      <c r="OWG1157" s="10"/>
      <c r="OWH1157" s="10"/>
      <c r="OWI1157" s="10"/>
      <c r="OWJ1157" s="10"/>
      <c r="OWK1157" s="10"/>
      <c r="OWL1157" s="10"/>
      <c r="OWM1157" s="10"/>
      <c r="OWN1157" s="10"/>
      <c r="OWO1157" s="10"/>
      <c r="OWP1157" s="10"/>
      <c r="OWQ1157" s="10"/>
      <c r="OWR1157" s="10"/>
      <c r="OWS1157" s="10"/>
      <c r="OWT1157" s="10"/>
      <c r="OWU1157" s="10"/>
      <c r="OWV1157" s="10"/>
      <c r="OWW1157" s="10"/>
      <c r="OWX1157" s="10"/>
      <c r="OWY1157" s="10"/>
      <c r="OWZ1157" s="10"/>
      <c r="OXA1157" s="10"/>
      <c r="OXB1157" s="10"/>
      <c r="OXC1157" s="10"/>
      <c r="OXD1157" s="10"/>
      <c r="OXE1157" s="10"/>
      <c r="OXF1157" s="10"/>
      <c r="OXG1157" s="10"/>
      <c r="OXH1157" s="10"/>
      <c r="OXI1157" s="10"/>
      <c r="OXJ1157" s="10"/>
      <c r="OXK1157" s="10"/>
      <c r="OXL1157" s="10"/>
      <c r="OXM1157" s="10"/>
      <c r="OXN1157" s="10"/>
      <c r="OXO1157" s="10"/>
      <c r="OXP1157" s="10"/>
      <c r="OXQ1157" s="10"/>
      <c r="OXR1157" s="10"/>
      <c r="OXS1157" s="10"/>
      <c r="OXT1157" s="10"/>
      <c r="OXU1157" s="10"/>
      <c r="OXV1157" s="10"/>
      <c r="OXW1157" s="10"/>
      <c r="OXX1157" s="10"/>
      <c r="OXY1157" s="10"/>
      <c r="OXZ1157" s="10"/>
      <c r="OYA1157" s="10"/>
      <c r="OYB1157" s="10"/>
      <c r="OYC1157" s="10"/>
      <c r="OYD1157" s="10"/>
      <c r="OYE1157" s="10"/>
      <c r="OYF1157" s="10"/>
      <c r="OYG1157" s="10"/>
      <c r="OYH1157" s="10"/>
      <c r="OYI1157" s="10"/>
      <c r="OYJ1157" s="10"/>
      <c r="OYK1157" s="10"/>
      <c r="OYL1157" s="10"/>
      <c r="OYM1157" s="10"/>
      <c r="OYN1157" s="10"/>
      <c r="OYO1157" s="10"/>
      <c r="OYP1157" s="10"/>
      <c r="OYQ1157" s="10"/>
      <c r="OYR1157" s="10"/>
      <c r="OYS1157" s="10"/>
      <c r="OYT1157" s="10"/>
      <c r="OYU1157" s="10"/>
      <c r="OYV1157" s="10"/>
      <c r="OYW1157" s="10"/>
      <c r="OYX1157" s="10"/>
      <c r="OYY1157" s="10"/>
      <c r="OYZ1157" s="10"/>
      <c r="OZA1157" s="10"/>
      <c r="OZB1157" s="10"/>
      <c r="OZC1157" s="10"/>
      <c r="OZD1157" s="10"/>
      <c r="OZE1157" s="10"/>
      <c r="OZF1157" s="10"/>
      <c r="OZG1157" s="10"/>
      <c r="OZH1157" s="10"/>
      <c r="OZI1157" s="10"/>
      <c r="OZJ1157" s="10"/>
      <c r="OZK1157" s="10"/>
      <c r="OZL1157" s="10"/>
      <c r="OZM1157" s="10"/>
      <c r="OZN1157" s="10"/>
      <c r="OZO1157" s="10"/>
      <c r="OZP1157" s="10"/>
      <c r="OZQ1157" s="10"/>
      <c r="OZR1157" s="10"/>
      <c r="OZS1157" s="10"/>
      <c r="OZT1157" s="10"/>
      <c r="OZU1157" s="10"/>
      <c r="OZV1157" s="10"/>
      <c r="OZW1157" s="10"/>
      <c r="OZX1157" s="10"/>
      <c r="OZY1157" s="10"/>
      <c r="OZZ1157" s="10"/>
      <c r="PAA1157" s="10"/>
      <c r="PAB1157" s="10"/>
      <c r="PAC1157" s="10"/>
      <c r="PAD1157" s="10"/>
      <c r="PAE1157" s="10"/>
      <c r="PAF1157" s="10"/>
      <c r="PAG1157" s="10"/>
      <c r="PAH1157" s="10"/>
      <c r="PAI1157" s="10"/>
      <c r="PAJ1157" s="10"/>
      <c r="PAK1157" s="10"/>
      <c r="PAL1157" s="10"/>
      <c r="PAM1157" s="10"/>
      <c r="PAN1157" s="10"/>
      <c r="PAO1157" s="10"/>
      <c r="PAP1157" s="10"/>
      <c r="PAQ1157" s="10"/>
      <c r="PAR1157" s="10"/>
      <c r="PAS1157" s="10"/>
      <c r="PAT1157" s="10"/>
      <c r="PAU1157" s="10"/>
      <c r="PAV1157" s="10"/>
      <c r="PAW1157" s="10"/>
      <c r="PAX1157" s="10"/>
      <c r="PAY1157" s="10"/>
      <c r="PAZ1157" s="10"/>
      <c r="PBA1157" s="10"/>
      <c r="PBB1157" s="10"/>
      <c r="PBC1157" s="10"/>
      <c r="PBD1157" s="10"/>
      <c r="PBE1157" s="10"/>
      <c r="PBF1157" s="10"/>
      <c r="PBG1157" s="10"/>
      <c r="PBH1157" s="10"/>
      <c r="PBI1157" s="10"/>
      <c r="PBJ1157" s="10"/>
      <c r="PBK1157" s="10"/>
      <c r="PBL1157" s="10"/>
      <c r="PBM1157" s="10"/>
      <c r="PBN1157" s="10"/>
      <c r="PBO1157" s="10"/>
      <c r="PBP1157" s="10"/>
      <c r="PBQ1157" s="10"/>
      <c r="PBR1157" s="10"/>
      <c r="PBS1157" s="10"/>
      <c r="PBT1157" s="10"/>
      <c r="PBU1157" s="10"/>
      <c r="PBV1157" s="10"/>
      <c r="PBW1157" s="10"/>
      <c r="PBX1157" s="10"/>
      <c r="PBY1157" s="10"/>
      <c r="PBZ1157" s="10"/>
      <c r="PCA1157" s="10"/>
      <c r="PCB1157" s="10"/>
      <c r="PCC1157" s="10"/>
      <c r="PCD1157" s="10"/>
      <c r="PCE1157" s="10"/>
      <c r="PCF1157" s="10"/>
      <c r="PCG1157" s="10"/>
      <c r="PCH1157" s="10"/>
      <c r="PCI1157" s="10"/>
      <c r="PCJ1157" s="10"/>
      <c r="PCK1157" s="10"/>
      <c r="PCL1157" s="10"/>
      <c r="PCM1157" s="10"/>
      <c r="PCN1157" s="10"/>
      <c r="PCO1157" s="10"/>
      <c r="PCP1157" s="10"/>
      <c r="PCQ1157" s="10"/>
      <c r="PCR1157" s="10"/>
      <c r="PCS1157" s="10"/>
      <c r="PCT1157" s="10"/>
      <c r="PCU1157" s="10"/>
      <c r="PCV1157" s="10"/>
      <c r="PCW1157" s="10"/>
      <c r="PCX1157" s="10"/>
      <c r="PCY1157" s="10"/>
      <c r="PCZ1157" s="10"/>
      <c r="PDA1157" s="10"/>
      <c r="PDB1157" s="10"/>
      <c r="PDC1157" s="10"/>
      <c r="PDD1157" s="10"/>
      <c r="PDE1157" s="10"/>
      <c r="PDF1157" s="10"/>
      <c r="PDG1157" s="10"/>
      <c r="PDH1157" s="10"/>
      <c r="PDI1157" s="10"/>
      <c r="PDJ1157" s="10"/>
      <c r="PDK1157" s="10"/>
      <c r="PDL1157" s="10"/>
      <c r="PDM1157" s="10"/>
      <c r="PDN1157" s="10"/>
      <c r="PDO1157" s="10"/>
      <c r="PDP1157" s="10"/>
      <c r="PDQ1157" s="10"/>
      <c r="PDR1157" s="10"/>
      <c r="PDS1157" s="10"/>
      <c r="PDT1157" s="10"/>
      <c r="PDU1157" s="10"/>
      <c r="PDV1157" s="10"/>
      <c r="PDW1157" s="10"/>
      <c r="PDX1157" s="10"/>
      <c r="PDY1157" s="10"/>
      <c r="PDZ1157" s="10"/>
      <c r="PEA1157" s="10"/>
      <c r="PEB1157" s="10"/>
      <c r="PEC1157" s="10"/>
      <c r="PED1157" s="10"/>
      <c r="PEE1157" s="10"/>
      <c r="PEF1157" s="10"/>
      <c r="PEG1157" s="10"/>
      <c r="PEH1157" s="10"/>
      <c r="PEI1157" s="10"/>
      <c r="PEJ1157" s="10"/>
      <c r="PEK1157" s="10"/>
      <c r="PEL1157" s="10"/>
      <c r="PEM1157" s="10"/>
      <c r="PEN1157" s="10"/>
      <c r="PEO1157" s="10"/>
      <c r="PEP1157" s="10"/>
      <c r="PEQ1157" s="10"/>
      <c r="PER1157" s="10"/>
      <c r="PES1157" s="10"/>
      <c r="PET1157" s="10"/>
      <c r="PEU1157" s="10"/>
      <c r="PEV1157" s="10"/>
      <c r="PEW1157" s="10"/>
      <c r="PEX1157" s="10"/>
      <c r="PEY1157" s="10"/>
      <c r="PEZ1157" s="10"/>
      <c r="PFA1157" s="10"/>
      <c r="PFB1157" s="10"/>
      <c r="PFC1157" s="10"/>
      <c r="PFD1157" s="10"/>
      <c r="PFE1157" s="10"/>
      <c r="PFF1157" s="10"/>
      <c r="PFG1157" s="10"/>
      <c r="PFH1157" s="10"/>
      <c r="PFI1157" s="10"/>
      <c r="PFJ1157" s="10"/>
      <c r="PFK1157" s="10"/>
      <c r="PFL1157" s="10"/>
      <c r="PFM1157" s="10"/>
      <c r="PFN1157" s="10"/>
      <c r="PFO1157" s="10"/>
      <c r="PFP1157" s="10"/>
      <c r="PFQ1157" s="10"/>
      <c r="PFR1157" s="10"/>
      <c r="PFS1157" s="10"/>
      <c r="PFT1157" s="10"/>
      <c r="PFU1157" s="10"/>
      <c r="PFV1157" s="10"/>
      <c r="PFW1157" s="10"/>
      <c r="PFX1157" s="10"/>
      <c r="PFY1157" s="10"/>
      <c r="PFZ1157" s="10"/>
      <c r="PGA1157" s="10"/>
      <c r="PGB1157" s="10"/>
      <c r="PGC1157" s="10"/>
      <c r="PGD1157" s="10"/>
      <c r="PGE1157" s="10"/>
      <c r="PGF1157" s="10"/>
      <c r="PGG1157" s="10"/>
      <c r="PGH1157" s="10"/>
      <c r="PGI1157" s="10"/>
      <c r="PGJ1157" s="10"/>
      <c r="PGK1157" s="10"/>
      <c r="PGL1157" s="10"/>
      <c r="PGM1157" s="10"/>
      <c r="PGN1157" s="10"/>
      <c r="PGO1157" s="10"/>
      <c r="PGP1157" s="10"/>
      <c r="PGQ1157" s="10"/>
      <c r="PGR1157" s="10"/>
      <c r="PGS1157" s="10"/>
      <c r="PGT1157" s="10"/>
      <c r="PGU1157" s="10"/>
      <c r="PGV1157" s="10"/>
      <c r="PGW1157" s="10"/>
      <c r="PGX1157" s="10"/>
      <c r="PGY1157" s="10"/>
      <c r="PGZ1157" s="10"/>
      <c r="PHA1157" s="10"/>
      <c r="PHB1157" s="10"/>
      <c r="PHC1157" s="10"/>
      <c r="PHD1157" s="10"/>
      <c r="PHE1157" s="10"/>
      <c r="PHF1157" s="10"/>
      <c r="PHG1157" s="10"/>
      <c r="PHH1157" s="10"/>
      <c r="PHI1157" s="10"/>
      <c r="PHJ1157" s="10"/>
      <c r="PHK1157" s="10"/>
      <c r="PHL1157" s="10"/>
      <c r="PHM1157" s="10"/>
      <c r="PHN1157" s="10"/>
      <c r="PHO1157" s="10"/>
      <c r="PHP1157" s="10"/>
      <c r="PHQ1157" s="10"/>
      <c r="PHR1157" s="10"/>
      <c r="PHS1157" s="10"/>
      <c r="PHT1157" s="10"/>
      <c r="PHU1157" s="10"/>
      <c r="PHV1157" s="10"/>
      <c r="PHW1157" s="10"/>
      <c r="PHX1157" s="10"/>
      <c r="PHY1157" s="10"/>
      <c r="PHZ1157" s="10"/>
      <c r="PIA1157" s="10"/>
      <c r="PIB1157" s="10"/>
      <c r="PIC1157" s="10"/>
      <c r="PID1157" s="10"/>
      <c r="PIE1157" s="10"/>
      <c r="PIF1157" s="10"/>
      <c r="PIG1157" s="10"/>
      <c r="PIH1157" s="10"/>
      <c r="PII1157" s="10"/>
      <c r="PIJ1157" s="10"/>
      <c r="PIK1157" s="10"/>
      <c r="PIL1157" s="10"/>
      <c r="PIM1157" s="10"/>
      <c r="PIN1157" s="10"/>
      <c r="PIO1157" s="10"/>
      <c r="PIP1157" s="10"/>
      <c r="PIQ1157" s="10"/>
      <c r="PIR1157" s="10"/>
      <c r="PIS1157" s="10"/>
      <c r="PIT1157" s="10"/>
      <c r="PIU1157" s="10"/>
      <c r="PIV1157" s="10"/>
      <c r="PIW1157" s="10"/>
      <c r="PIX1157" s="10"/>
      <c r="PIY1157" s="10"/>
      <c r="PIZ1157" s="10"/>
      <c r="PJA1157" s="10"/>
      <c r="PJB1157" s="10"/>
      <c r="PJC1157" s="10"/>
      <c r="PJD1157" s="10"/>
      <c r="PJE1157" s="10"/>
      <c r="PJF1157" s="10"/>
      <c r="PJG1157" s="10"/>
      <c r="PJH1157" s="10"/>
      <c r="PJI1157" s="10"/>
      <c r="PJJ1157" s="10"/>
      <c r="PJK1157" s="10"/>
      <c r="PJL1157" s="10"/>
      <c r="PJM1157" s="10"/>
      <c r="PJN1157" s="10"/>
      <c r="PJO1157" s="10"/>
      <c r="PJP1157" s="10"/>
      <c r="PJQ1157" s="10"/>
      <c r="PJR1157" s="10"/>
      <c r="PJS1157" s="10"/>
      <c r="PJT1157" s="10"/>
      <c r="PJU1157" s="10"/>
      <c r="PJV1157" s="10"/>
      <c r="PJW1157" s="10"/>
      <c r="PJX1157" s="10"/>
      <c r="PJY1157" s="10"/>
      <c r="PJZ1157" s="10"/>
      <c r="PKA1157" s="10"/>
      <c r="PKB1157" s="10"/>
      <c r="PKC1157" s="10"/>
      <c r="PKD1157" s="10"/>
      <c r="PKE1157" s="10"/>
      <c r="PKF1157" s="10"/>
      <c r="PKG1157" s="10"/>
      <c r="PKH1157" s="10"/>
      <c r="PKI1157" s="10"/>
      <c r="PKJ1157" s="10"/>
      <c r="PKK1157" s="10"/>
      <c r="PKL1157" s="10"/>
      <c r="PKM1157" s="10"/>
      <c r="PKN1157" s="10"/>
      <c r="PKO1157" s="10"/>
      <c r="PKP1157" s="10"/>
      <c r="PKQ1157" s="10"/>
      <c r="PKR1157" s="10"/>
      <c r="PKS1157" s="10"/>
      <c r="PKT1157" s="10"/>
      <c r="PKU1157" s="10"/>
      <c r="PKV1157" s="10"/>
      <c r="PKW1157" s="10"/>
      <c r="PKX1157" s="10"/>
      <c r="PKY1157" s="10"/>
      <c r="PKZ1157" s="10"/>
      <c r="PLA1157" s="10"/>
      <c r="PLB1157" s="10"/>
      <c r="PLC1157" s="10"/>
      <c r="PLD1157" s="10"/>
      <c r="PLE1157" s="10"/>
      <c r="PLF1157" s="10"/>
      <c r="PLG1157" s="10"/>
      <c r="PLH1157" s="10"/>
      <c r="PLI1157" s="10"/>
      <c r="PLJ1157" s="10"/>
      <c r="PLK1157" s="10"/>
      <c r="PLL1157" s="10"/>
      <c r="PLM1157" s="10"/>
      <c r="PLN1157" s="10"/>
      <c r="PLO1157" s="10"/>
      <c r="PLP1157" s="10"/>
      <c r="PLQ1157" s="10"/>
      <c r="PLR1157" s="10"/>
      <c r="PLS1157" s="10"/>
      <c r="PLT1157" s="10"/>
      <c r="PLU1157" s="10"/>
      <c r="PLV1157" s="10"/>
      <c r="PLW1157" s="10"/>
      <c r="PLX1157" s="10"/>
      <c r="PLY1157" s="10"/>
      <c r="PLZ1157" s="10"/>
      <c r="PMA1157" s="10"/>
      <c r="PMB1157" s="10"/>
      <c r="PMC1157" s="10"/>
      <c r="PMD1157" s="10"/>
      <c r="PME1157" s="10"/>
      <c r="PMF1157" s="10"/>
      <c r="PMG1157" s="10"/>
      <c r="PMH1157" s="10"/>
      <c r="PMI1157" s="10"/>
      <c r="PMJ1157" s="10"/>
      <c r="PMK1157" s="10"/>
      <c r="PML1157" s="10"/>
      <c r="PMM1157" s="10"/>
      <c r="PMN1157" s="10"/>
      <c r="PMO1157" s="10"/>
      <c r="PMP1157" s="10"/>
      <c r="PMQ1157" s="10"/>
      <c r="PMR1157" s="10"/>
      <c r="PMS1157" s="10"/>
      <c r="PMT1157" s="10"/>
      <c r="PMU1157" s="10"/>
      <c r="PMV1157" s="10"/>
      <c r="PMW1157" s="10"/>
      <c r="PMX1157" s="10"/>
      <c r="PMY1157" s="10"/>
      <c r="PMZ1157" s="10"/>
      <c r="PNA1157" s="10"/>
      <c r="PNB1157" s="10"/>
      <c r="PNC1157" s="10"/>
      <c r="PND1157" s="10"/>
      <c r="PNE1157" s="10"/>
      <c r="PNF1157" s="10"/>
      <c r="PNG1157" s="10"/>
      <c r="PNH1157" s="10"/>
      <c r="PNI1157" s="10"/>
      <c r="PNJ1157" s="10"/>
      <c r="PNK1157" s="10"/>
      <c r="PNL1157" s="10"/>
      <c r="PNM1157" s="10"/>
      <c r="PNN1157" s="10"/>
      <c r="PNO1157" s="10"/>
      <c r="PNP1157" s="10"/>
      <c r="PNQ1157" s="10"/>
      <c r="PNR1157" s="10"/>
      <c r="PNS1157" s="10"/>
      <c r="PNT1157" s="10"/>
      <c r="PNU1157" s="10"/>
      <c r="PNV1157" s="10"/>
      <c r="PNW1157" s="10"/>
      <c r="PNX1157" s="10"/>
      <c r="PNY1157" s="10"/>
      <c r="PNZ1157" s="10"/>
      <c r="POA1157" s="10"/>
      <c r="POB1157" s="10"/>
      <c r="POC1157" s="10"/>
      <c r="POD1157" s="10"/>
      <c r="POE1157" s="10"/>
      <c r="POF1157" s="10"/>
      <c r="POG1157" s="10"/>
      <c r="POH1157" s="10"/>
      <c r="POI1157" s="10"/>
      <c r="POJ1157" s="10"/>
      <c r="POK1157" s="10"/>
      <c r="POL1157" s="10"/>
      <c r="POM1157" s="10"/>
      <c r="PON1157" s="10"/>
      <c r="POO1157" s="10"/>
      <c r="POP1157" s="10"/>
      <c r="POQ1157" s="10"/>
      <c r="POR1157" s="10"/>
      <c r="POS1157" s="10"/>
      <c r="POT1157" s="10"/>
      <c r="POU1157" s="10"/>
      <c r="POV1157" s="10"/>
      <c r="POW1157" s="10"/>
      <c r="POX1157" s="10"/>
      <c r="POY1157" s="10"/>
      <c r="POZ1157" s="10"/>
      <c r="PPA1157" s="10"/>
      <c r="PPB1157" s="10"/>
      <c r="PPC1157" s="10"/>
      <c r="PPD1157" s="10"/>
      <c r="PPE1157" s="10"/>
      <c r="PPF1157" s="10"/>
      <c r="PPG1157" s="10"/>
      <c r="PPH1157" s="10"/>
      <c r="PPI1157" s="10"/>
      <c r="PPJ1157" s="10"/>
      <c r="PPK1157" s="10"/>
      <c r="PPL1157" s="10"/>
      <c r="PPM1157" s="10"/>
      <c r="PPN1157" s="10"/>
      <c r="PPO1157" s="10"/>
      <c r="PPP1157" s="10"/>
      <c r="PPQ1157" s="10"/>
      <c r="PPR1157" s="10"/>
      <c r="PPS1157" s="10"/>
      <c r="PPT1157" s="10"/>
      <c r="PPU1157" s="10"/>
      <c r="PPV1157" s="10"/>
      <c r="PPW1157" s="10"/>
      <c r="PPX1157" s="10"/>
      <c r="PPY1157" s="10"/>
      <c r="PPZ1157" s="10"/>
      <c r="PQA1157" s="10"/>
      <c r="PQB1157" s="10"/>
      <c r="PQC1157" s="10"/>
      <c r="PQD1157" s="10"/>
      <c r="PQE1157" s="10"/>
      <c r="PQF1157" s="10"/>
      <c r="PQG1157" s="10"/>
      <c r="PQH1157" s="10"/>
      <c r="PQI1157" s="10"/>
      <c r="PQJ1157" s="10"/>
      <c r="PQK1157" s="10"/>
      <c r="PQL1157" s="10"/>
      <c r="PQM1157" s="10"/>
      <c r="PQN1157" s="10"/>
      <c r="PQO1157" s="10"/>
      <c r="PQP1157" s="10"/>
      <c r="PQQ1157" s="10"/>
      <c r="PQR1157" s="10"/>
      <c r="PQS1157" s="10"/>
      <c r="PQT1157" s="10"/>
      <c r="PQU1157" s="10"/>
      <c r="PQV1157" s="10"/>
      <c r="PQW1157" s="10"/>
      <c r="PQX1157" s="10"/>
      <c r="PQY1157" s="10"/>
      <c r="PQZ1157" s="10"/>
      <c r="PRA1157" s="10"/>
      <c r="PRB1157" s="10"/>
      <c r="PRC1157" s="10"/>
      <c r="PRD1157" s="10"/>
      <c r="PRE1157" s="10"/>
      <c r="PRF1157" s="10"/>
      <c r="PRG1157" s="10"/>
      <c r="PRH1157" s="10"/>
      <c r="PRI1157" s="10"/>
      <c r="PRJ1157" s="10"/>
      <c r="PRK1157" s="10"/>
      <c r="PRL1157" s="10"/>
      <c r="PRM1157" s="10"/>
      <c r="PRN1157" s="10"/>
      <c r="PRO1157" s="10"/>
      <c r="PRP1157" s="10"/>
      <c r="PRQ1157" s="10"/>
      <c r="PRR1157" s="10"/>
      <c r="PRS1157" s="10"/>
      <c r="PRT1157" s="10"/>
      <c r="PRU1157" s="10"/>
      <c r="PRV1157" s="10"/>
      <c r="PRW1157" s="10"/>
      <c r="PRX1157" s="10"/>
      <c r="PRY1157" s="10"/>
      <c r="PRZ1157" s="10"/>
      <c r="PSA1157" s="10"/>
      <c r="PSB1157" s="10"/>
      <c r="PSC1157" s="10"/>
      <c r="PSD1157" s="10"/>
      <c r="PSE1157" s="10"/>
      <c r="PSF1157" s="10"/>
      <c r="PSG1157" s="10"/>
      <c r="PSH1157" s="10"/>
      <c r="PSI1157" s="10"/>
      <c r="PSJ1157" s="10"/>
      <c r="PSK1157" s="10"/>
      <c r="PSL1157" s="10"/>
      <c r="PSM1157" s="10"/>
      <c r="PSN1157" s="10"/>
      <c r="PSO1157" s="10"/>
      <c r="PSP1157" s="10"/>
      <c r="PSQ1157" s="10"/>
      <c r="PSR1157" s="10"/>
      <c r="PSS1157" s="10"/>
      <c r="PST1157" s="10"/>
      <c r="PSU1157" s="10"/>
      <c r="PSV1157" s="10"/>
      <c r="PSW1157" s="10"/>
      <c r="PSX1157" s="10"/>
      <c r="PSY1157" s="10"/>
      <c r="PSZ1157" s="10"/>
      <c r="PTA1157" s="10"/>
      <c r="PTB1157" s="10"/>
      <c r="PTC1157" s="10"/>
      <c r="PTD1157" s="10"/>
      <c r="PTE1157" s="10"/>
      <c r="PTF1157" s="10"/>
      <c r="PTG1157" s="10"/>
      <c r="PTH1157" s="10"/>
      <c r="PTI1157" s="10"/>
      <c r="PTJ1157" s="10"/>
      <c r="PTK1157" s="10"/>
      <c r="PTL1157" s="10"/>
      <c r="PTM1157" s="10"/>
      <c r="PTN1157" s="10"/>
      <c r="PTO1157" s="10"/>
      <c r="PTP1157" s="10"/>
      <c r="PTQ1157" s="10"/>
      <c r="PTR1157" s="10"/>
      <c r="PTS1157" s="10"/>
      <c r="PTT1157" s="10"/>
      <c r="PTU1157" s="10"/>
      <c r="PTV1157" s="10"/>
      <c r="PTW1157" s="10"/>
      <c r="PTX1157" s="10"/>
      <c r="PTY1157" s="10"/>
      <c r="PTZ1157" s="10"/>
      <c r="PUA1157" s="10"/>
      <c r="PUB1157" s="10"/>
      <c r="PUC1157" s="10"/>
      <c r="PUD1157" s="10"/>
      <c r="PUE1157" s="10"/>
      <c r="PUF1157" s="10"/>
      <c r="PUG1157" s="10"/>
      <c r="PUH1157" s="10"/>
      <c r="PUI1157" s="10"/>
      <c r="PUJ1157" s="10"/>
      <c r="PUK1157" s="10"/>
      <c r="PUL1157" s="10"/>
      <c r="PUM1157" s="10"/>
      <c r="PUN1157" s="10"/>
      <c r="PUO1157" s="10"/>
      <c r="PUP1157" s="10"/>
      <c r="PUQ1157" s="10"/>
      <c r="PUR1157" s="10"/>
      <c r="PUS1157" s="10"/>
      <c r="PUT1157" s="10"/>
      <c r="PUU1157" s="10"/>
      <c r="PUV1157" s="10"/>
      <c r="PUW1157" s="10"/>
      <c r="PUX1157" s="10"/>
      <c r="PUY1157" s="10"/>
      <c r="PUZ1157" s="10"/>
      <c r="PVA1157" s="10"/>
      <c r="PVB1157" s="10"/>
      <c r="PVC1157" s="10"/>
      <c r="PVD1157" s="10"/>
      <c r="PVE1157" s="10"/>
      <c r="PVF1157" s="10"/>
      <c r="PVG1157" s="10"/>
      <c r="PVH1157" s="10"/>
      <c r="PVI1157" s="10"/>
      <c r="PVJ1157" s="10"/>
      <c r="PVK1157" s="10"/>
      <c r="PVL1157" s="10"/>
      <c r="PVM1157" s="10"/>
      <c r="PVN1157" s="10"/>
      <c r="PVO1157" s="10"/>
      <c r="PVP1157" s="10"/>
      <c r="PVQ1157" s="10"/>
      <c r="PVR1157" s="10"/>
      <c r="PVS1157" s="10"/>
      <c r="PVT1157" s="10"/>
      <c r="PVU1157" s="10"/>
      <c r="PVV1157" s="10"/>
      <c r="PVW1157" s="10"/>
      <c r="PVX1157" s="10"/>
      <c r="PVY1157" s="10"/>
      <c r="PVZ1157" s="10"/>
      <c r="PWA1157" s="10"/>
      <c r="PWB1157" s="10"/>
      <c r="PWC1157" s="10"/>
      <c r="PWD1157" s="10"/>
      <c r="PWE1157" s="10"/>
      <c r="PWF1157" s="10"/>
      <c r="PWG1157" s="10"/>
      <c r="PWH1157" s="10"/>
      <c r="PWI1157" s="10"/>
      <c r="PWJ1157" s="10"/>
      <c r="PWK1157" s="10"/>
      <c r="PWL1157" s="10"/>
      <c r="PWM1157" s="10"/>
      <c r="PWN1157" s="10"/>
      <c r="PWO1157" s="10"/>
      <c r="PWP1157" s="10"/>
      <c r="PWQ1157" s="10"/>
      <c r="PWR1157" s="10"/>
      <c r="PWS1157" s="10"/>
      <c r="PWT1157" s="10"/>
      <c r="PWU1157" s="10"/>
      <c r="PWV1157" s="10"/>
      <c r="PWW1157" s="10"/>
      <c r="PWX1157" s="10"/>
      <c r="PWY1157" s="10"/>
      <c r="PWZ1157" s="10"/>
      <c r="PXA1157" s="10"/>
      <c r="PXB1157" s="10"/>
      <c r="PXC1157" s="10"/>
      <c r="PXD1157" s="10"/>
      <c r="PXE1157" s="10"/>
      <c r="PXF1157" s="10"/>
      <c r="PXG1157" s="10"/>
      <c r="PXH1157" s="10"/>
      <c r="PXI1157" s="10"/>
      <c r="PXJ1157" s="10"/>
      <c r="PXK1157" s="10"/>
      <c r="PXL1157" s="10"/>
      <c r="PXM1157" s="10"/>
      <c r="PXN1157" s="10"/>
      <c r="PXO1157" s="10"/>
      <c r="PXP1157" s="10"/>
      <c r="PXQ1157" s="10"/>
      <c r="PXR1157" s="10"/>
      <c r="PXS1157" s="10"/>
      <c r="PXT1157" s="10"/>
      <c r="PXU1157" s="10"/>
      <c r="PXV1157" s="10"/>
      <c r="PXW1157" s="10"/>
      <c r="PXX1157" s="10"/>
      <c r="PXY1157" s="10"/>
      <c r="PXZ1157" s="10"/>
      <c r="PYA1157" s="10"/>
      <c r="PYB1157" s="10"/>
      <c r="PYC1157" s="10"/>
      <c r="PYD1157" s="10"/>
      <c r="PYE1157" s="10"/>
      <c r="PYF1157" s="10"/>
      <c r="PYG1157" s="10"/>
      <c r="PYH1157" s="10"/>
      <c r="PYI1157" s="10"/>
      <c r="PYJ1157" s="10"/>
      <c r="PYK1157" s="10"/>
      <c r="PYL1157" s="10"/>
      <c r="PYM1157" s="10"/>
      <c r="PYN1157" s="10"/>
      <c r="PYO1157" s="10"/>
      <c r="PYP1157" s="10"/>
      <c r="PYQ1157" s="10"/>
      <c r="PYR1157" s="10"/>
      <c r="PYS1157" s="10"/>
      <c r="PYT1157" s="10"/>
      <c r="PYU1157" s="10"/>
      <c r="PYV1157" s="10"/>
      <c r="PYW1157" s="10"/>
      <c r="PYX1157" s="10"/>
      <c r="PYY1157" s="10"/>
      <c r="PYZ1157" s="10"/>
      <c r="PZA1157" s="10"/>
      <c r="PZB1157" s="10"/>
      <c r="PZC1157" s="10"/>
      <c r="PZD1157" s="10"/>
      <c r="PZE1157" s="10"/>
      <c r="PZF1157" s="10"/>
      <c r="PZG1157" s="10"/>
      <c r="PZH1157" s="10"/>
      <c r="PZI1157" s="10"/>
      <c r="PZJ1157" s="10"/>
      <c r="PZK1157" s="10"/>
      <c r="PZL1157" s="10"/>
      <c r="PZM1157" s="10"/>
      <c r="PZN1157" s="10"/>
      <c r="PZO1157" s="10"/>
      <c r="PZP1157" s="10"/>
      <c r="PZQ1157" s="10"/>
      <c r="PZR1157" s="10"/>
      <c r="PZS1157" s="10"/>
      <c r="PZT1157" s="10"/>
      <c r="PZU1157" s="10"/>
      <c r="PZV1157" s="10"/>
      <c r="PZW1157" s="10"/>
      <c r="PZX1157" s="10"/>
      <c r="PZY1157" s="10"/>
      <c r="PZZ1157" s="10"/>
      <c r="QAA1157" s="10"/>
      <c r="QAB1157" s="10"/>
      <c r="QAC1157" s="10"/>
      <c r="QAD1157" s="10"/>
      <c r="QAE1157" s="10"/>
      <c r="QAF1157" s="10"/>
      <c r="QAG1157" s="10"/>
      <c r="QAH1157" s="10"/>
      <c r="QAI1157" s="10"/>
      <c r="QAJ1157" s="10"/>
      <c r="QAK1157" s="10"/>
      <c r="QAL1157" s="10"/>
      <c r="QAM1157" s="10"/>
      <c r="QAN1157" s="10"/>
      <c r="QAO1157" s="10"/>
      <c r="QAP1157" s="10"/>
      <c r="QAQ1157" s="10"/>
      <c r="QAR1157" s="10"/>
      <c r="QAS1157" s="10"/>
      <c r="QAT1157" s="10"/>
      <c r="QAU1157" s="10"/>
      <c r="QAV1157" s="10"/>
      <c r="QAW1157" s="10"/>
      <c r="QAX1157" s="10"/>
      <c r="QAY1157" s="10"/>
      <c r="QAZ1157" s="10"/>
      <c r="QBA1157" s="10"/>
      <c r="QBB1157" s="10"/>
      <c r="QBC1157" s="10"/>
      <c r="QBD1157" s="10"/>
      <c r="QBE1157" s="10"/>
      <c r="QBF1157" s="10"/>
      <c r="QBG1157" s="10"/>
      <c r="QBH1157" s="10"/>
      <c r="QBI1157" s="10"/>
      <c r="QBJ1157" s="10"/>
      <c r="QBK1157" s="10"/>
      <c r="QBL1157" s="10"/>
      <c r="QBM1157" s="10"/>
      <c r="QBN1157" s="10"/>
      <c r="QBO1157" s="10"/>
      <c r="QBP1157" s="10"/>
      <c r="QBQ1157" s="10"/>
      <c r="QBR1157" s="10"/>
      <c r="QBS1157" s="10"/>
      <c r="QBT1157" s="10"/>
      <c r="QBU1157" s="10"/>
      <c r="QBV1157" s="10"/>
      <c r="QBW1157" s="10"/>
      <c r="QBX1157" s="10"/>
      <c r="QBY1157" s="10"/>
      <c r="QBZ1157" s="10"/>
      <c r="QCA1157" s="10"/>
      <c r="QCB1157" s="10"/>
      <c r="QCC1157" s="10"/>
      <c r="QCD1157" s="10"/>
      <c r="QCE1157" s="10"/>
      <c r="QCF1157" s="10"/>
      <c r="QCG1157" s="10"/>
      <c r="QCH1157" s="10"/>
      <c r="QCI1157" s="10"/>
      <c r="QCJ1157" s="10"/>
      <c r="QCK1157" s="10"/>
      <c r="QCL1157" s="10"/>
      <c r="QCM1157" s="10"/>
      <c r="QCN1157" s="10"/>
      <c r="QCO1157" s="10"/>
      <c r="QCP1157" s="10"/>
      <c r="QCQ1157" s="10"/>
      <c r="QCR1157" s="10"/>
      <c r="QCS1157" s="10"/>
      <c r="QCT1157" s="10"/>
      <c r="QCU1157" s="10"/>
      <c r="QCV1157" s="10"/>
      <c r="QCW1157" s="10"/>
      <c r="QCX1157" s="10"/>
      <c r="QCY1157" s="10"/>
      <c r="QCZ1157" s="10"/>
      <c r="QDA1157" s="10"/>
      <c r="QDB1157" s="10"/>
      <c r="QDC1157" s="10"/>
      <c r="QDD1157" s="10"/>
      <c r="QDE1157" s="10"/>
      <c r="QDF1157" s="10"/>
      <c r="QDG1157" s="10"/>
      <c r="QDH1157" s="10"/>
      <c r="QDI1157" s="10"/>
      <c r="QDJ1157" s="10"/>
      <c r="QDK1157" s="10"/>
      <c r="QDL1157" s="10"/>
      <c r="QDM1157" s="10"/>
      <c r="QDN1157" s="10"/>
      <c r="QDO1157" s="10"/>
      <c r="QDP1157" s="10"/>
      <c r="QDQ1157" s="10"/>
      <c r="QDR1157" s="10"/>
      <c r="QDS1157" s="10"/>
      <c r="QDT1157" s="10"/>
      <c r="QDU1157" s="10"/>
      <c r="QDV1157" s="10"/>
      <c r="QDW1157" s="10"/>
      <c r="QDX1157" s="10"/>
      <c r="QDY1157" s="10"/>
      <c r="QDZ1157" s="10"/>
      <c r="QEA1157" s="10"/>
      <c r="QEB1157" s="10"/>
      <c r="QEC1157" s="10"/>
      <c r="QED1157" s="10"/>
      <c r="QEE1157" s="10"/>
      <c r="QEF1157" s="10"/>
      <c r="QEG1157" s="10"/>
      <c r="QEH1157" s="10"/>
      <c r="QEI1157" s="10"/>
      <c r="QEJ1157" s="10"/>
      <c r="QEK1157" s="10"/>
      <c r="QEL1157" s="10"/>
      <c r="QEM1157" s="10"/>
      <c r="QEN1157" s="10"/>
      <c r="QEO1157" s="10"/>
      <c r="QEP1157" s="10"/>
      <c r="QEQ1157" s="10"/>
      <c r="QER1157" s="10"/>
      <c r="QES1157" s="10"/>
      <c r="QET1157" s="10"/>
      <c r="QEU1157" s="10"/>
      <c r="QEV1157" s="10"/>
      <c r="QEW1157" s="10"/>
      <c r="QEX1157" s="10"/>
      <c r="QEY1157" s="10"/>
      <c r="QEZ1157" s="10"/>
      <c r="QFA1157" s="10"/>
      <c r="QFB1157" s="10"/>
      <c r="QFC1157" s="10"/>
      <c r="QFD1157" s="10"/>
      <c r="QFE1157" s="10"/>
      <c r="QFF1157" s="10"/>
      <c r="QFG1157" s="10"/>
      <c r="QFH1157" s="10"/>
      <c r="QFI1157" s="10"/>
      <c r="QFJ1157" s="10"/>
      <c r="QFK1157" s="10"/>
      <c r="QFL1157" s="10"/>
      <c r="QFM1157" s="10"/>
      <c r="QFN1157" s="10"/>
      <c r="QFO1157" s="10"/>
      <c r="QFP1157" s="10"/>
      <c r="QFQ1157" s="10"/>
      <c r="QFR1157" s="10"/>
      <c r="QFS1157" s="10"/>
      <c r="QFT1157" s="10"/>
      <c r="QFU1157" s="10"/>
      <c r="QFV1157" s="10"/>
      <c r="QFW1157" s="10"/>
      <c r="QFX1157" s="10"/>
      <c r="QFY1157" s="10"/>
      <c r="QFZ1157" s="10"/>
      <c r="QGA1157" s="10"/>
      <c r="QGB1157" s="10"/>
      <c r="QGC1157" s="10"/>
      <c r="QGD1157" s="10"/>
      <c r="QGE1157" s="10"/>
      <c r="QGF1157" s="10"/>
      <c r="QGG1157" s="10"/>
      <c r="QGH1157" s="10"/>
      <c r="QGI1157" s="10"/>
      <c r="QGJ1157" s="10"/>
      <c r="QGK1157" s="10"/>
      <c r="QGL1157" s="10"/>
      <c r="QGM1157" s="10"/>
      <c r="QGN1157" s="10"/>
      <c r="QGO1157" s="10"/>
      <c r="QGP1157" s="10"/>
      <c r="QGQ1157" s="10"/>
      <c r="QGR1157" s="10"/>
      <c r="QGS1157" s="10"/>
      <c r="QGT1157" s="10"/>
      <c r="QGU1157" s="10"/>
      <c r="QGV1157" s="10"/>
      <c r="QGW1157" s="10"/>
      <c r="QGX1157" s="10"/>
      <c r="QGY1157" s="10"/>
      <c r="QGZ1157" s="10"/>
      <c r="QHA1157" s="10"/>
      <c r="QHB1157" s="10"/>
      <c r="QHC1157" s="10"/>
      <c r="QHD1157" s="10"/>
      <c r="QHE1157" s="10"/>
      <c r="QHF1157" s="10"/>
      <c r="QHG1157" s="10"/>
      <c r="QHH1157" s="10"/>
      <c r="QHI1157" s="10"/>
      <c r="QHJ1157" s="10"/>
      <c r="QHK1157" s="10"/>
      <c r="QHL1157" s="10"/>
      <c r="QHM1157" s="10"/>
      <c r="QHN1157" s="10"/>
      <c r="QHO1157" s="10"/>
      <c r="QHP1157" s="10"/>
      <c r="QHQ1157" s="10"/>
      <c r="QHR1157" s="10"/>
      <c r="QHS1157" s="10"/>
      <c r="QHT1157" s="10"/>
      <c r="QHU1157" s="10"/>
      <c r="QHV1157" s="10"/>
      <c r="QHW1157" s="10"/>
      <c r="QHX1157" s="10"/>
      <c r="QHY1157" s="10"/>
      <c r="QHZ1157" s="10"/>
      <c r="QIA1157" s="10"/>
      <c r="QIB1157" s="10"/>
      <c r="QIC1157" s="10"/>
      <c r="QID1157" s="10"/>
      <c r="QIE1157" s="10"/>
      <c r="QIF1157" s="10"/>
      <c r="QIG1157" s="10"/>
      <c r="QIH1157" s="10"/>
      <c r="QII1157" s="10"/>
      <c r="QIJ1157" s="10"/>
      <c r="QIK1157" s="10"/>
      <c r="QIL1157" s="10"/>
      <c r="QIM1157" s="10"/>
      <c r="QIN1157" s="10"/>
      <c r="QIO1157" s="10"/>
      <c r="QIP1157" s="10"/>
      <c r="QIQ1157" s="10"/>
      <c r="QIR1157" s="10"/>
      <c r="QIS1157" s="10"/>
      <c r="QIT1157" s="10"/>
      <c r="QIU1157" s="10"/>
      <c r="QIV1157" s="10"/>
      <c r="QIW1157" s="10"/>
      <c r="QIX1157" s="10"/>
      <c r="QIY1157" s="10"/>
      <c r="QIZ1157" s="10"/>
      <c r="QJA1157" s="10"/>
      <c r="QJB1157" s="10"/>
      <c r="QJC1157" s="10"/>
      <c r="QJD1157" s="10"/>
      <c r="QJE1157" s="10"/>
      <c r="QJF1157" s="10"/>
      <c r="QJG1157" s="10"/>
      <c r="QJH1157" s="10"/>
      <c r="QJI1157" s="10"/>
      <c r="QJJ1157" s="10"/>
      <c r="QJK1157" s="10"/>
      <c r="QJL1157" s="10"/>
      <c r="QJM1157" s="10"/>
      <c r="QJN1157" s="10"/>
      <c r="QJO1157" s="10"/>
      <c r="QJP1157" s="10"/>
      <c r="QJQ1157" s="10"/>
      <c r="QJR1157" s="10"/>
      <c r="QJS1157" s="10"/>
      <c r="QJT1157" s="10"/>
      <c r="QJU1157" s="10"/>
      <c r="QJV1157" s="10"/>
      <c r="QJW1157" s="10"/>
      <c r="QJX1157" s="10"/>
      <c r="QJY1157" s="10"/>
      <c r="QJZ1157" s="10"/>
      <c r="QKA1157" s="10"/>
      <c r="QKB1157" s="10"/>
      <c r="QKC1157" s="10"/>
      <c r="QKD1157" s="10"/>
      <c r="QKE1157" s="10"/>
      <c r="QKF1157" s="10"/>
      <c r="QKG1157" s="10"/>
      <c r="QKH1157" s="10"/>
      <c r="QKI1157" s="10"/>
      <c r="QKJ1157" s="10"/>
      <c r="QKK1157" s="10"/>
      <c r="QKL1157" s="10"/>
      <c r="QKM1157" s="10"/>
      <c r="QKN1157" s="10"/>
      <c r="QKO1157" s="10"/>
      <c r="QKP1157" s="10"/>
      <c r="QKQ1157" s="10"/>
      <c r="QKR1157" s="10"/>
      <c r="QKS1157" s="10"/>
      <c r="QKT1157" s="10"/>
      <c r="QKU1157" s="10"/>
      <c r="QKV1157" s="10"/>
      <c r="QKW1157" s="10"/>
      <c r="QKX1157" s="10"/>
      <c r="QKY1157" s="10"/>
      <c r="QKZ1157" s="10"/>
      <c r="QLA1157" s="10"/>
      <c r="QLB1157" s="10"/>
      <c r="QLC1157" s="10"/>
      <c r="QLD1157" s="10"/>
      <c r="QLE1157" s="10"/>
      <c r="QLF1157" s="10"/>
      <c r="QLG1157" s="10"/>
      <c r="QLH1157" s="10"/>
      <c r="QLI1157" s="10"/>
      <c r="QLJ1157" s="10"/>
      <c r="QLK1157" s="10"/>
      <c r="QLL1157" s="10"/>
      <c r="QLM1157" s="10"/>
      <c r="QLN1157" s="10"/>
      <c r="QLO1157" s="10"/>
      <c r="QLP1157" s="10"/>
      <c r="QLQ1157" s="10"/>
      <c r="QLR1157" s="10"/>
      <c r="QLS1157" s="10"/>
      <c r="QLT1157" s="10"/>
      <c r="QLU1157" s="10"/>
      <c r="QLV1157" s="10"/>
      <c r="QLW1157" s="10"/>
      <c r="QLX1157" s="10"/>
      <c r="QLY1157" s="10"/>
      <c r="QLZ1157" s="10"/>
      <c r="QMA1157" s="10"/>
      <c r="QMB1157" s="10"/>
      <c r="QMC1157" s="10"/>
      <c r="QMD1157" s="10"/>
      <c r="QME1157" s="10"/>
      <c r="QMF1157" s="10"/>
      <c r="QMG1157" s="10"/>
      <c r="QMH1157" s="10"/>
      <c r="QMI1157" s="10"/>
      <c r="QMJ1157" s="10"/>
      <c r="QMK1157" s="10"/>
      <c r="QML1157" s="10"/>
      <c r="QMM1157" s="10"/>
      <c r="QMN1157" s="10"/>
      <c r="QMO1157" s="10"/>
      <c r="QMP1157" s="10"/>
      <c r="QMQ1157" s="10"/>
      <c r="QMR1157" s="10"/>
      <c r="QMS1157" s="10"/>
      <c r="QMT1157" s="10"/>
      <c r="QMU1157" s="10"/>
      <c r="QMV1157" s="10"/>
      <c r="QMW1157" s="10"/>
      <c r="QMX1157" s="10"/>
      <c r="QMY1157" s="10"/>
      <c r="QMZ1157" s="10"/>
      <c r="QNA1157" s="10"/>
      <c r="QNB1157" s="10"/>
      <c r="QNC1157" s="10"/>
      <c r="QND1157" s="10"/>
      <c r="QNE1157" s="10"/>
      <c r="QNF1157" s="10"/>
      <c r="QNG1157" s="10"/>
      <c r="QNH1157" s="10"/>
      <c r="QNI1157" s="10"/>
      <c r="QNJ1157" s="10"/>
      <c r="QNK1157" s="10"/>
      <c r="QNL1157" s="10"/>
      <c r="QNM1157" s="10"/>
      <c r="QNN1157" s="10"/>
      <c r="QNO1157" s="10"/>
      <c r="QNP1157" s="10"/>
      <c r="QNQ1157" s="10"/>
      <c r="QNR1157" s="10"/>
      <c r="QNS1157" s="10"/>
      <c r="QNT1157" s="10"/>
      <c r="QNU1157" s="10"/>
      <c r="QNV1157" s="10"/>
      <c r="QNW1157" s="10"/>
      <c r="QNX1157" s="10"/>
      <c r="QNY1157" s="10"/>
      <c r="QNZ1157" s="10"/>
      <c r="QOA1157" s="10"/>
      <c r="QOB1157" s="10"/>
      <c r="QOC1157" s="10"/>
      <c r="QOD1157" s="10"/>
      <c r="QOE1157" s="10"/>
      <c r="QOF1157" s="10"/>
      <c r="QOG1157" s="10"/>
      <c r="QOH1157" s="10"/>
      <c r="QOI1157" s="10"/>
      <c r="QOJ1157" s="10"/>
      <c r="QOK1157" s="10"/>
      <c r="QOL1157" s="10"/>
      <c r="QOM1157" s="10"/>
      <c r="QON1157" s="10"/>
      <c r="QOO1157" s="10"/>
      <c r="QOP1157" s="10"/>
      <c r="QOQ1157" s="10"/>
      <c r="QOR1157" s="10"/>
      <c r="QOS1157" s="10"/>
      <c r="QOT1157" s="10"/>
      <c r="QOU1157" s="10"/>
      <c r="QOV1157" s="10"/>
      <c r="QOW1157" s="10"/>
      <c r="QOX1157" s="10"/>
      <c r="QOY1157" s="10"/>
      <c r="QOZ1157" s="10"/>
      <c r="QPA1157" s="10"/>
      <c r="QPB1157" s="10"/>
      <c r="QPC1157" s="10"/>
      <c r="QPD1157" s="10"/>
      <c r="QPE1157" s="10"/>
      <c r="QPF1157" s="10"/>
      <c r="QPG1157" s="10"/>
      <c r="QPH1157" s="10"/>
      <c r="QPI1157" s="10"/>
      <c r="QPJ1157" s="10"/>
      <c r="QPK1157" s="10"/>
      <c r="QPL1157" s="10"/>
      <c r="QPM1157" s="10"/>
      <c r="QPN1157" s="10"/>
      <c r="QPO1157" s="10"/>
      <c r="QPP1157" s="10"/>
      <c r="QPQ1157" s="10"/>
      <c r="QPR1157" s="10"/>
      <c r="QPS1157" s="10"/>
      <c r="QPT1157" s="10"/>
      <c r="QPU1157" s="10"/>
      <c r="QPV1157" s="10"/>
      <c r="QPW1157" s="10"/>
      <c r="QPX1157" s="10"/>
      <c r="QPY1157" s="10"/>
      <c r="QPZ1157" s="10"/>
      <c r="QQA1157" s="10"/>
      <c r="QQB1157" s="10"/>
      <c r="QQC1157" s="10"/>
      <c r="QQD1157" s="10"/>
      <c r="QQE1157" s="10"/>
      <c r="QQF1157" s="10"/>
      <c r="QQG1157" s="10"/>
      <c r="QQH1157" s="10"/>
      <c r="QQI1157" s="10"/>
      <c r="QQJ1157" s="10"/>
      <c r="QQK1157" s="10"/>
      <c r="QQL1157" s="10"/>
      <c r="QQM1157" s="10"/>
      <c r="QQN1157" s="10"/>
      <c r="QQO1157" s="10"/>
      <c r="QQP1157" s="10"/>
      <c r="QQQ1157" s="10"/>
      <c r="QQR1157" s="10"/>
      <c r="QQS1157" s="10"/>
      <c r="QQT1157" s="10"/>
      <c r="QQU1157" s="10"/>
      <c r="QQV1157" s="10"/>
      <c r="QQW1157" s="10"/>
      <c r="QQX1157" s="10"/>
      <c r="QQY1157" s="10"/>
      <c r="QQZ1157" s="10"/>
      <c r="QRA1157" s="10"/>
      <c r="QRB1157" s="10"/>
      <c r="QRC1157" s="10"/>
      <c r="QRD1157" s="10"/>
      <c r="QRE1157" s="10"/>
      <c r="QRF1157" s="10"/>
      <c r="QRG1157" s="10"/>
      <c r="QRH1157" s="10"/>
      <c r="QRI1157" s="10"/>
      <c r="QRJ1157" s="10"/>
      <c r="QRK1157" s="10"/>
      <c r="QRL1157" s="10"/>
      <c r="QRM1157" s="10"/>
      <c r="QRN1157" s="10"/>
      <c r="QRO1157" s="10"/>
      <c r="QRP1157" s="10"/>
      <c r="QRQ1157" s="10"/>
      <c r="QRR1157" s="10"/>
      <c r="QRS1157" s="10"/>
      <c r="QRT1157" s="10"/>
      <c r="QRU1157" s="10"/>
      <c r="QRV1157" s="10"/>
      <c r="QRW1157" s="10"/>
      <c r="QRX1157" s="10"/>
      <c r="QRY1157" s="10"/>
      <c r="QRZ1157" s="10"/>
      <c r="QSA1157" s="10"/>
      <c r="QSB1157" s="10"/>
      <c r="QSC1157" s="10"/>
      <c r="QSD1157" s="10"/>
      <c r="QSE1157" s="10"/>
      <c r="QSF1157" s="10"/>
      <c r="QSG1157" s="10"/>
      <c r="QSH1157" s="10"/>
      <c r="QSI1157" s="10"/>
      <c r="QSJ1157" s="10"/>
      <c r="QSK1157" s="10"/>
      <c r="QSL1157" s="10"/>
      <c r="QSM1157" s="10"/>
      <c r="QSN1157" s="10"/>
      <c r="QSO1157" s="10"/>
      <c r="QSP1157" s="10"/>
      <c r="QSQ1157" s="10"/>
      <c r="QSR1157" s="10"/>
      <c r="QSS1157" s="10"/>
      <c r="QST1157" s="10"/>
      <c r="QSU1157" s="10"/>
      <c r="QSV1157" s="10"/>
      <c r="QSW1157" s="10"/>
      <c r="QSX1157" s="10"/>
      <c r="QSY1157" s="10"/>
      <c r="QSZ1157" s="10"/>
      <c r="QTA1157" s="10"/>
      <c r="QTB1157" s="10"/>
      <c r="QTC1157" s="10"/>
      <c r="QTD1157" s="10"/>
      <c r="QTE1157" s="10"/>
      <c r="QTF1157" s="10"/>
      <c r="QTG1157" s="10"/>
      <c r="QTH1157" s="10"/>
      <c r="QTI1157" s="10"/>
      <c r="QTJ1157" s="10"/>
      <c r="QTK1157" s="10"/>
      <c r="QTL1157" s="10"/>
      <c r="QTM1157" s="10"/>
      <c r="QTN1157" s="10"/>
      <c r="QTO1157" s="10"/>
      <c r="QTP1157" s="10"/>
      <c r="QTQ1157" s="10"/>
      <c r="QTR1157" s="10"/>
      <c r="QTS1157" s="10"/>
      <c r="QTT1157" s="10"/>
      <c r="QTU1157" s="10"/>
      <c r="QTV1157" s="10"/>
      <c r="QTW1157" s="10"/>
      <c r="QTX1157" s="10"/>
      <c r="QTY1157" s="10"/>
      <c r="QTZ1157" s="10"/>
      <c r="QUA1157" s="10"/>
      <c r="QUB1157" s="10"/>
      <c r="QUC1157" s="10"/>
      <c r="QUD1157" s="10"/>
      <c r="QUE1157" s="10"/>
      <c r="QUF1157" s="10"/>
      <c r="QUG1157" s="10"/>
      <c r="QUH1157" s="10"/>
      <c r="QUI1157" s="10"/>
      <c r="QUJ1157" s="10"/>
      <c r="QUK1157" s="10"/>
      <c r="QUL1157" s="10"/>
      <c r="QUM1157" s="10"/>
      <c r="QUN1157" s="10"/>
      <c r="QUO1157" s="10"/>
      <c r="QUP1157" s="10"/>
      <c r="QUQ1157" s="10"/>
      <c r="QUR1157" s="10"/>
      <c r="QUS1157" s="10"/>
      <c r="QUT1157" s="10"/>
      <c r="QUU1157" s="10"/>
      <c r="QUV1157" s="10"/>
      <c r="QUW1157" s="10"/>
      <c r="QUX1157" s="10"/>
      <c r="QUY1157" s="10"/>
      <c r="QUZ1157" s="10"/>
      <c r="QVA1157" s="10"/>
      <c r="QVB1157" s="10"/>
      <c r="QVC1157" s="10"/>
      <c r="QVD1157" s="10"/>
      <c r="QVE1157" s="10"/>
      <c r="QVF1157" s="10"/>
      <c r="QVG1157" s="10"/>
      <c r="QVH1157" s="10"/>
      <c r="QVI1157" s="10"/>
      <c r="QVJ1157" s="10"/>
      <c r="QVK1157" s="10"/>
      <c r="QVL1157" s="10"/>
      <c r="QVM1157" s="10"/>
      <c r="QVN1157" s="10"/>
      <c r="QVO1157" s="10"/>
      <c r="QVP1157" s="10"/>
      <c r="QVQ1157" s="10"/>
      <c r="QVR1157" s="10"/>
      <c r="QVS1157" s="10"/>
      <c r="QVT1157" s="10"/>
      <c r="QVU1157" s="10"/>
      <c r="QVV1157" s="10"/>
      <c r="QVW1157" s="10"/>
      <c r="QVX1157" s="10"/>
      <c r="QVY1157" s="10"/>
      <c r="QVZ1157" s="10"/>
      <c r="QWA1157" s="10"/>
      <c r="QWB1157" s="10"/>
      <c r="QWC1157" s="10"/>
      <c r="QWD1157" s="10"/>
      <c r="QWE1157" s="10"/>
      <c r="QWF1157" s="10"/>
      <c r="QWG1157" s="10"/>
      <c r="QWH1157" s="10"/>
      <c r="QWI1157" s="10"/>
      <c r="QWJ1157" s="10"/>
      <c r="QWK1157" s="10"/>
      <c r="QWL1157" s="10"/>
      <c r="QWM1157" s="10"/>
      <c r="QWN1157" s="10"/>
      <c r="QWO1157" s="10"/>
      <c r="QWP1157" s="10"/>
      <c r="QWQ1157" s="10"/>
      <c r="QWR1157" s="10"/>
      <c r="QWS1157" s="10"/>
      <c r="QWT1157" s="10"/>
      <c r="QWU1157" s="10"/>
      <c r="QWV1157" s="10"/>
      <c r="QWW1157" s="10"/>
      <c r="QWX1157" s="10"/>
      <c r="QWY1157" s="10"/>
      <c r="QWZ1157" s="10"/>
      <c r="QXA1157" s="10"/>
      <c r="QXB1157" s="10"/>
      <c r="QXC1157" s="10"/>
      <c r="QXD1157" s="10"/>
      <c r="QXE1157" s="10"/>
      <c r="QXF1157" s="10"/>
      <c r="QXG1157" s="10"/>
      <c r="QXH1157" s="10"/>
      <c r="QXI1157" s="10"/>
      <c r="QXJ1157" s="10"/>
      <c r="QXK1157" s="10"/>
      <c r="QXL1157" s="10"/>
      <c r="QXM1157" s="10"/>
      <c r="QXN1157" s="10"/>
      <c r="QXO1157" s="10"/>
      <c r="QXP1157" s="10"/>
      <c r="QXQ1157" s="10"/>
      <c r="QXR1157" s="10"/>
      <c r="QXS1157" s="10"/>
      <c r="QXT1157" s="10"/>
      <c r="QXU1157" s="10"/>
      <c r="QXV1157" s="10"/>
      <c r="QXW1157" s="10"/>
      <c r="QXX1157" s="10"/>
      <c r="QXY1157" s="10"/>
      <c r="QXZ1157" s="10"/>
      <c r="QYA1157" s="10"/>
      <c r="QYB1157" s="10"/>
      <c r="QYC1157" s="10"/>
      <c r="QYD1157" s="10"/>
      <c r="QYE1157" s="10"/>
      <c r="QYF1157" s="10"/>
      <c r="QYG1157" s="10"/>
      <c r="QYH1157" s="10"/>
      <c r="QYI1157" s="10"/>
      <c r="QYJ1157" s="10"/>
      <c r="QYK1157" s="10"/>
      <c r="QYL1157" s="10"/>
      <c r="QYM1157" s="10"/>
      <c r="QYN1157" s="10"/>
      <c r="QYO1157" s="10"/>
      <c r="QYP1157" s="10"/>
      <c r="QYQ1157" s="10"/>
      <c r="QYR1157" s="10"/>
      <c r="QYS1157" s="10"/>
      <c r="QYT1157" s="10"/>
      <c r="QYU1157" s="10"/>
      <c r="QYV1157" s="10"/>
      <c r="QYW1157" s="10"/>
      <c r="QYX1157" s="10"/>
      <c r="QYY1157" s="10"/>
      <c r="QYZ1157" s="10"/>
      <c r="QZA1157" s="10"/>
      <c r="QZB1157" s="10"/>
      <c r="QZC1157" s="10"/>
      <c r="QZD1157" s="10"/>
      <c r="QZE1157" s="10"/>
      <c r="QZF1157" s="10"/>
      <c r="QZG1157" s="10"/>
      <c r="QZH1157" s="10"/>
      <c r="QZI1157" s="10"/>
      <c r="QZJ1157" s="10"/>
      <c r="QZK1157" s="10"/>
      <c r="QZL1157" s="10"/>
      <c r="QZM1157" s="10"/>
      <c r="QZN1157" s="10"/>
      <c r="QZO1157" s="10"/>
      <c r="QZP1157" s="10"/>
      <c r="QZQ1157" s="10"/>
      <c r="QZR1157" s="10"/>
      <c r="QZS1157" s="10"/>
      <c r="QZT1157" s="10"/>
      <c r="QZU1157" s="10"/>
      <c r="QZV1157" s="10"/>
      <c r="QZW1157" s="10"/>
      <c r="QZX1157" s="10"/>
      <c r="QZY1157" s="10"/>
      <c r="QZZ1157" s="10"/>
      <c r="RAA1157" s="10"/>
      <c r="RAB1157" s="10"/>
      <c r="RAC1157" s="10"/>
      <c r="RAD1157" s="10"/>
      <c r="RAE1157" s="10"/>
      <c r="RAF1157" s="10"/>
      <c r="RAG1157" s="10"/>
      <c r="RAH1157" s="10"/>
      <c r="RAI1157" s="10"/>
      <c r="RAJ1157" s="10"/>
      <c r="RAK1157" s="10"/>
      <c r="RAL1157" s="10"/>
      <c r="RAM1157" s="10"/>
      <c r="RAN1157" s="10"/>
      <c r="RAO1157" s="10"/>
      <c r="RAP1157" s="10"/>
      <c r="RAQ1157" s="10"/>
      <c r="RAR1157" s="10"/>
      <c r="RAS1157" s="10"/>
      <c r="RAT1157" s="10"/>
      <c r="RAU1157" s="10"/>
      <c r="RAV1157" s="10"/>
      <c r="RAW1157" s="10"/>
      <c r="RAX1157" s="10"/>
      <c r="RAY1157" s="10"/>
      <c r="RAZ1157" s="10"/>
      <c r="RBA1157" s="10"/>
      <c r="RBB1157" s="10"/>
      <c r="RBC1157" s="10"/>
      <c r="RBD1157" s="10"/>
      <c r="RBE1157" s="10"/>
      <c r="RBF1157" s="10"/>
      <c r="RBG1157" s="10"/>
      <c r="RBH1157" s="10"/>
      <c r="RBI1157" s="10"/>
      <c r="RBJ1157" s="10"/>
      <c r="RBK1157" s="10"/>
      <c r="RBL1157" s="10"/>
      <c r="RBM1157" s="10"/>
      <c r="RBN1157" s="10"/>
      <c r="RBO1157" s="10"/>
      <c r="RBP1157" s="10"/>
      <c r="RBQ1157" s="10"/>
      <c r="RBR1157" s="10"/>
      <c r="RBS1157" s="10"/>
      <c r="RBT1157" s="10"/>
      <c r="RBU1157" s="10"/>
      <c r="RBV1157" s="10"/>
      <c r="RBW1157" s="10"/>
      <c r="RBX1157" s="10"/>
      <c r="RBY1157" s="10"/>
      <c r="RBZ1157" s="10"/>
      <c r="RCA1157" s="10"/>
      <c r="RCB1157" s="10"/>
      <c r="RCC1157" s="10"/>
      <c r="RCD1157" s="10"/>
      <c r="RCE1157" s="10"/>
      <c r="RCF1157" s="10"/>
      <c r="RCG1157" s="10"/>
      <c r="RCH1157" s="10"/>
      <c r="RCI1157" s="10"/>
      <c r="RCJ1157" s="10"/>
      <c r="RCK1157" s="10"/>
      <c r="RCL1157" s="10"/>
      <c r="RCM1157" s="10"/>
      <c r="RCN1157" s="10"/>
      <c r="RCO1157" s="10"/>
      <c r="RCP1157" s="10"/>
      <c r="RCQ1157" s="10"/>
      <c r="RCR1157" s="10"/>
      <c r="RCS1157" s="10"/>
      <c r="RCT1157" s="10"/>
      <c r="RCU1157" s="10"/>
      <c r="RCV1157" s="10"/>
      <c r="RCW1157" s="10"/>
      <c r="RCX1157" s="10"/>
      <c r="RCY1157" s="10"/>
      <c r="RCZ1157" s="10"/>
      <c r="RDA1157" s="10"/>
      <c r="RDB1157" s="10"/>
      <c r="RDC1157" s="10"/>
      <c r="RDD1157" s="10"/>
      <c r="RDE1157" s="10"/>
      <c r="RDF1157" s="10"/>
      <c r="RDG1157" s="10"/>
      <c r="RDH1157" s="10"/>
      <c r="RDI1157" s="10"/>
      <c r="RDJ1157" s="10"/>
      <c r="RDK1157" s="10"/>
      <c r="RDL1157" s="10"/>
      <c r="RDM1157" s="10"/>
      <c r="RDN1157" s="10"/>
      <c r="RDO1157" s="10"/>
      <c r="RDP1157" s="10"/>
      <c r="RDQ1157" s="10"/>
      <c r="RDR1157" s="10"/>
      <c r="RDS1157" s="10"/>
      <c r="RDT1157" s="10"/>
      <c r="RDU1157" s="10"/>
      <c r="RDV1157" s="10"/>
      <c r="RDW1157" s="10"/>
      <c r="RDX1157" s="10"/>
      <c r="RDY1157" s="10"/>
      <c r="RDZ1157" s="10"/>
      <c r="REA1157" s="10"/>
      <c r="REB1157" s="10"/>
      <c r="REC1157" s="10"/>
      <c r="RED1157" s="10"/>
      <c r="REE1157" s="10"/>
      <c r="REF1157" s="10"/>
      <c r="REG1157" s="10"/>
      <c r="REH1157" s="10"/>
      <c r="REI1157" s="10"/>
      <c r="REJ1157" s="10"/>
      <c r="REK1157" s="10"/>
      <c r="REL1157" s="10"/>
      <c r="REM1157" s="10"/>
      <c r="REN1157" s="10"/>
      <c r="REO1157" s="10"/>
      <c r="REP1157" s="10"/>
      <c r="REQ1157" s="10"/>
      <c r="RER1157" s="10"/>
      <c r="RES1157" s="10"/>
      <c r="RET1157" s="10"/>
      <c r="REU1157" s="10"/>
      <c r="REV1157" s="10"/>
      <c r="REW1157" s="10"/>
      <c r="REX1157" s="10"/>
      <c r="REY1157" s="10"/>
      <c r="REZ1157" s="10"/>
      <c r="RFA1157" s="10"/>
      <c r="RFB1157" s="10"/>
      <c r="RFC1157" s="10"/>
      <c r="RFD1157" s="10"/>
      <c r="RFE1157" s="10"/>
      <c r="RFF1157" s="10"/>
      <c r="RFG1157" s="10"/>
      <c r="RFH1157" s="10"/>
      <c r="RFI1157" s="10"/>
      <c r="RFJ1157" s="10"/>
      <c r="RFK1157" s="10"/>
      <c r="RFL1157" s="10"/>
      <c r="RFM1157" s="10"/>
      <c r="RFN1157" s="10"/>
      <c r="RFO1157" s="10"/>
      <c r="RFP1157" s="10"/>
      <c r="RFQ1157" s="10"/>
      <c r="RFR1157" s="10"/>
      <c r="RFS1157" s="10"/>
      <c r="RFT1157" s="10"/>
      <c r="RFU1157" s="10"/>
      <c r="RFV1157" s="10"/>
      <c r="RFW1157" s="10"/>
      <c r="RFX1157" s="10"/>
      <c r="RFY1157" s="10"/>
      <c r="RFZ1157" s="10"/>
      <c r="RGA1157" s="10"/>
      <c r="RGB1157" s="10"/>
      <c r="RGC1157" s="10"/>
      <c r="RGD1157" s="10"/>
      <c r="RGE1157" s="10"/>
      <c r="RGF1157" s="10"/>
      <c r="RGG1157" s="10"/>
      <c r="RGH1157" s="10"/>
      <c r="RGI1157" s="10"/>
      <c r="RGJ1157" s="10"/>
      <c r="RGK1157" s="10"/>
      <c r="RGL1157" s="10"/>
      <c r="RGM1157" s="10"/>
      <c r="RGN1157" s="10"/>
      <c r="RGO1157" s="10"/>
      <c r="RGP1157" s="10"/>
      <c r="RGQ1157" s="10"/>
      <c r="RGR1157" s="10"/>
      <c r="RGS1157" s="10"/>
      <c r="RGT1157" s="10"/>
      <c r="RGU1157" s="10"/>
      <c r="RGV1157" s="10"/>
      <c r="RGW1157" s="10"/>
      <c r="RGX1157" s="10"/>
      <c r="RGY1157" s="10"/>
      <c r="RGZ1157" s="10"/>
      <c r="RHA1157" s="10"/>
      <c r="RHB1157" s="10"/>
      <c r="RHC1157" s="10"/>
      <c r="RHD1157" s="10"/>
      <c r="RHE1157" s="10"/>
      <c r="RHF1157" s="10"/>
      <c r="RHG1157" s="10"/>
      <c r="RHH1157" s="10"/>
      <c r="RHI1157" s="10"/>
      <c r="RHJ1157" s="10"/>
      <c r="RHK1157" s="10"/>
      <c r="RHL1157" s="10"/>
      <c r="RHM1157" s="10"/>
      <c r="RHN1157" s="10"/>
      <c r="RHO1157" s="10"/>
      <c r="RHP1157" s="10"/>
      <c r="RHQ1157" s="10"/>
      <c r="RHR1157" s="10"/>
      <c r="RHS1157" s="10"/>
      <c r="RHT1157" s="10"/>
      <c r="RHU1157" s="10"/>
      <c r="RHV1157" s="10"/>
      <c r="RHW1157" s="10"/>
      <c r="RHX1157" s="10"/>
      <c r="RHY1157" s="10"/>
      <c r="RHZ1157" s="10"/>
      <c r="RIA1157" s="10"/>
      <c r="RIB1157" s="10"/>
      <c r="RIC1157" s="10"/>
      <c r="RID1157" s="10"/>
      <c r="RIE1157" s="10"/>
      <c r="RIF1157" s="10"/>
      <c r="RIG1157" s="10"/>
      <c r="RIH1157" s="10"/>
      <c r="RII1157" s="10"/>
      <c r="RIJ1157" s="10"/>
      <c r="RIK1157" s="10"/>
      <c r="RIL1157" s="10"/>
      <c r="RIM1157" s="10"/>
      <c r="RIN1157" s="10"/>
      <c r="RIO1157" s="10"/>
      <c r="RIP1157" s="10"/>
      <c r="RIQ1157" s="10"/>
      <c r="RIR1157" s="10"/>
      <c r="RIS1157" s="10"/>
      <c r="RIT1157" s="10"/>
      <c r="RIU1157" s="10"/>
      <c r="RIV1157" s="10"/>
      <c r="RIW1157" s="10"/>
      <c r="RIX1157" s="10"/>
      <c r="RIY1157" s="10"/>
      <c r="RIZ1157" s="10"/>
      <c r="RJA1157" s="10"/>
      <c r="RJB1157" s="10"/>
      <c r="RJC1157" s="10"/>
      <c r="RJD1157" s="10"/>
      <c r="RJE1157" s="10"/>
      <c r="RJF1157" s="10"/>
      <c r="RJG1157" s="10"/>
      <c r="RJH1157" s="10"/>
      <c r="RJI1157" s="10"/>
      <c r="RJJ1157" s="10"/>
      <c r="RJK1157" s="10"/>
      <c r="RJL1157" s="10"/>
      <c r="RJM1157" s="10"/>
      <c r="RJN1157" s="10"/>
      <c r="RJO1157" s="10"/>
      <c r="RJP1157" s="10"/>
      <c r="RJQ1157" s="10"/>
      <c r="RJR1157" s="10"/>
      <c r="RJS1157" s="10"/>
      <c r="RJT1157" s="10"/>
      <c r="RJU1157" s="10"/>
      <c r="RJV1157" s="10"/>
      <c r="RJW1157" s="10"/>
      <c r="RJX1157" s="10"/>
      <c r="RJY1157" s="10"/>
      <c r="RJZ1157" s="10"/>
      <c r="RKA1157" s="10"/>
      <c r="RKB1157" s="10"/>
      <c r="RKC1157" s="10"/>
      <c r="RKD1157" s="10"/>
      <c r="RKE1157" s="10"/>
      <c r="RKF1157" s="10"/>
      <c r="RKG1157" s="10"/>
      <c r="RKH1157" s="10"/>
      <c r="RKI1157" s="10"/>
      <c r="RKJ1157" s="10"/>
      <c r="RKK1157" s="10"/>
      <c r="RKL1157" s="10"/>
      <c r="RKM1157" s="10"/>
      <c r="RKN1157" s="10"/>
      <c r="RKO1157" s="10"/>
      <c r="RKP1157" s="10"/>
      <c r="RKQ1157" s="10"/>
      <c r="RKR1157" s="10"/>
      <c r="RKS1157" s="10"/>
      <c r="RKT1157" s="10"/>
      <c r="RKU1157" s="10"/>
      <c r="RKV1157" s="10"/>
      <c r="RKW1157" s="10"/>
      <c r="RKX1157" s="10"/>
      <c r="RKY1157" s="10"/>
      <c r="RKZ1157" s="10"/>
      <c r="RLA1157" s="10"/>
      <c r="RLB1157" s="10"/>
      <c r="RLC1157" s="10"/>
      <c r="RLD1157" s="10"/>
      <c r="RLE1157" s="10"/>
      <c r="RLF1157" s="10"/>
      <c r="RLG1157" s="10"/>
      <c r="RLH1157" s="10"/>
      <c r="RLI1157" s="10"/>
      <c r="RLJ1157" s="10"/>
      <c r="RLK1157" s="10"/>
      <c r="RLL1157" s="10"/>
      <c r="RLM1157" s="10"/>
      <c r="RLN1157" s="10"/>
      <c r="RLO1157" s="10"/>
      <c r="RLP1157" s="10"/>
      <c r="RLQ1157" s="10"/>
      <c r="RLR1157" s="10"/>
      <c r="RLS1157" s="10"/>
      <c r="RLT1157" s="10"/>
      <c r="RLU1157" s="10"/>
      <c r="RLV1157" s="10"/>
      <c r="RLW1157" s="10"/>
      <c r="RLX1157" s="10"/>
      <c r="RLY1157" s="10"/>
      <c r="RLZ1157" s="10"/>
      <c r="RMA1157" s="10"/>
      <c r="RMB1157" s="10"/>
      <c r="RMC1157" s="10"/>
      <c r="RMD1157" s="10"/>
      <c r="RME1157" s="10"/>
      <c r="RMF1157" s="10"/>
      <c r="RMG1157" s="10"/>
      <c r="RMH1157" s="10"/>
      <c r="RMI1157" s="10"/>
      <c r="RMJ1157" s="10"/>
      <c r="RMK1157" s="10"/>
      <c r="RML1157" s="10"/>
      <c r="RMM1157" s="10"/>
      <c r="RMN1157" s="10"/>
      <c r="RMO1157" s="10"/>
      <c r="RMP1157" s="10"/>
      <c r="RMQ1157" s="10"/>
      <c r="RMR1157" s="10"/>
      <c r="RMS1157" s="10"/>
      <c r="RMT1157" s="10"/>
      <c r="RMU1157" s="10"/>
      <c r="RMV1157" s="10"/>
      <c r="RMW1157" s="10"/>
      <c r="RMX1157" s="10"/>
      <c r="RMY1157" s="10"/>
      <c r="RMZ1157" s="10"/>
      <c r="RNA1157" s="10"/>
      <c r="RNB1157" s="10"/>
      <c r="RNC1157" s="10"/>
      <c r="RND1157" s="10"/>
      <c r="RNE1157" s="10"/>
      <c r="RNF1157" s="10"/>
      <c r="RNG1157" s="10"/>
      <c r="RNH1157" s="10"/>
      <c r="RNI1157" s="10"/>
      <c r="RNJ1157" s="10"/>
      <c r="RNK1157" s="10"/>
      <c r="RNL1157" s="10"/>
      <c r="RNM1157" s="10"/>
      <c r="RNN1157" s="10"/>
      <c r="RNO1157" s="10"/>
      <c r="RNP1157" s="10"/>
      <c r="RNQ1157" s="10"/>
      <c r="RNR1157" s="10"/>
      <c r="RNS1157" s="10"/>
      <c r="RNT1157" s="10"/>
      <c r="RNU1157" s="10"/>
      <c r="RNV1157" s="10"/>
      <c r="RNW1157" s="10"/>
      <c r="RNX1157" s="10"/>
      <c r="RNY1157" s="10"/>
      <c r="RNZ1157" s="10"/>
      <c r="ROA1157" s="10"/>
      <c r="ROB1157" s="10"/>
      <c r="ROC1157" s="10"/>
      <c r="ROD1157" s="10"/>
      <c r="ROE1157" s="10"/>
      <c r="ROF1157" s="10"/>
      <c r="ROG1157" s="10"/>
      <c r="ROH1157" s="10"/>
      <c r="ROI1157" s="10"/>
      <c r="ROJ1157" s="10"/>
      <c r="ROK1157" s="10"/>
      <c r="ROL1157" s="10"/>
      <c r="ROM1157" s="10"/>
      <c r="RON1157" s="10"/>
      <c r="ROO1157" s="10"/>
      <c r="ROP1157" s="10"/>
      <c r="ROQ1157" s="10"/>
      <c r="ROR1157" s="10"/>
      <c r="ROS1157" s="10"/>
      <c r="ROT1157" s="10"/>
      <c r="ROU1157" s="10"/>
      <c r="ROV1157" s="10"/>
      <c r="ROW1157" s="10"/>
      <c r="ROX1157" s="10"/>
      <c r="ROY1157" s="10"/>
      <c r="ROZ1157" s="10"/>
      <c r="RPA1157" s="10"/>
      <c r="RPB1157" s="10"/>
      <c r="RPC1157" s="10"/>
      <c r="RPD1157" s="10"/>
      <c r="RPE1157" s="10"/>
      <c r="RPF1157" s="10"/>
      <c r="RPG1157" s="10"/>
      <c r="RPH1157" s="10"/>
      <c r="RPI1157" s="10"/>
      <c r="RPJ1157" s="10"/>
      <c r="RPK1157" s="10"/>
      <c r="RPL1157" s="10"/>
      <c r="RPM1157" s="10"/>
      <c r="RPN1157" s="10"/>
      <c r="RPO1157" s="10"/>
      <c r="RPP1157" s="10"/>
      <c r="RPQ1157" s="10"/>
      <c r="RPR1157" s="10"/>
      <c r="RPS1157" s="10"/>
      <c r="RPT1157" s="10"/>
      <c r="RPU1157" s="10"/>
      <c r="RPV1157" s="10"/>
      <c r="RPW1157" s="10"/>
      <c r="RPX1157" s="10"/>
      <c r="RPY1157" s="10"/>
      <c r="RPZ1157" s="10"/>
      <c r="RQA1157" s="10"/>
      <c r="RQB1157" s="10"/>
      <c r="RQC1157" s="10"/>
      <c r="RQD1157" s="10"/>
      <c r="RQE1157" s="10"/>
      <c r="RQF1157" s="10"/>
      <c r="RQG1157" s="10"/>
      <c r="RQH1157" s="10"/>
      <c r="RQI1157" s="10"/>
      <c r="RQJ1157" s="10"/>
      <c r="RQK1157" s="10"/>
      <c r="RQL1157" s="10"/>
      <c r="RQM1157" s="10"/>
      <c r="RQN1157" s="10"/>
      <c r="RQO1157" s="10"/>
      <c r="RQP1157" s="10"/>
      <c r="RQQ1157" s="10"/>
      <c r="RQR1157" s="10"/>
      <c r="RQS1157" s="10"/>
      <c r="RQT1157" s="10"/>
      <c r="RQU1157" s="10"/>
      <c r="RQV1157" s="10"/>
      <c r="RQW1157" s="10"/>
      <c r="RQX1157" s="10"/>
      <c r="RQY1157" s="10"/>
      <c r="RQZ1157" s="10"/>
      <c r="RRA1157" s="10"/>
      <c r="RRB1157" s="10"/>
      <c r="RRC1157" s="10"/>
      <c r="RRD1157" s="10"/>
      <c r="RRE1157" s="10"/>
      <c r="RRF1157" s="10"/>
      <c r="RRG1157" s="10"/>
      <c r="RRH1157" s="10"/>
      <c r="RRI1157" s="10"/>
      <c r="RRJ1157" s="10"/>
      <c r="RRK1157" s="10"/>
      <c r="RRL1157" s="10"/>
      <c r="RRM1157" s="10"/>
      <c r="RRN1157" s="10"/>
      <c r="RRO1157" s="10"/>
      <c r="RRP1157" s="10"/>
      <c r="RRQ1157" s="10"/>
      <c r="RRR1157" s="10"/>
      <c r="RRS1157" s="10"/>
      <c r="RRT1157" s="10"/>
      <c r="RRU1157" s="10"/>
      <c r="RRV1157" s="10"/>
      <c r="RRW1157" s="10"/>
      <c r="RRX1157" s="10"/>
      <c r="RRY1157" s="10"/>
      <c r="RRZ1157" s="10"/>
      <c r="RSA1157" s="10"/>
      <c r="RSB1157" s="10"/>
      <c r="RSC1157" s="10"/>
      <c r="RSD1157" s="10"/>
      <c r="RSE1157" s="10"/>
      <c r="RSF1157" s="10"/>
      <c r="RSG1157" s="10"/>
      <c r="RSH1157" s="10"/>
      <c r="RSI1157" s="10"/>
      <c r="RSJ1157" s="10"/>
      <c r="RSK1157" s="10"/>
      <c r="RSL1157" s="10"/>
      <c r="RSM1157" s="10"/>
      <c r="RSN1157" s="10"/>
      <c r="RSO1157" s="10"/>
      <c r="RSP1157" s="10"/>
      <c r="RSQ1157" s="10"/>
      <c r="RSR1157" s="10"/>
      <c r="RSS1157" s="10"/>
      <c r="RST1157" s="10"/>
      <c r="RSU1157" s="10"/>
      <c r="RSV1157" s="10"/>
      <c r="RSW1157" s="10"/>
      <c r="RSX1157" s="10"/>
      <c r="RSY1157" s="10"/>
      <c r="RSZ1157" s="10"/>
      <c r="RTA1157" s="10"/>
      <c r="RTB1157" s="10"/>
      <c r="RTC1157" s="10"/>
      <c r="RTD1157" s="10"/>
      <c r="RTE1157" s="10"/>
      <c r="RTF1157" s="10"/>
      <c r="RTG1157" s="10"/>
      <c r="RTH1157" s="10"/>
      <c r="RTI1157" s="10"/>
      <c r="RTJ1157" s="10"/>
      <c r="RTK1157" s="10"/>
      <c r="RTL1157" s="10"/>
      <c r="RTM1157" s="10"/>
      <c r="RTN1157" s="10"/>
      <c r="RTO1157" s="10"/>
      <c r="RTP1157" s="10"/>
      <c r="RTQ1157" s="10"/>
      <c r="RTR1157" s="10"/>
      <c r="RTS1157" s="10"/>
      <c r="RTT1157" s="10"/>
      <c r="RTU1157" s="10"/>
      <c r="RTV1157" s="10"/>
      <c r="RTW1157" s="10"/>
      <c r="RTX1157" s="10"/>
      <c r="RTY1157" s="10"/>
      <c r="RTZ1157" s="10"/>
      <c r="RUA1157" s="10"/>
      <c r="RUB1157" s="10"/>
      <c r="RUC1157" s="10"/>
      <c r="RUD1157" s="10"/>
      <c r="RUE1157" s="10"/>
      <c r="RUF1157" s="10"/>
      <c r="RUG1157" s="10"/>
      <c r="RUH1157" s="10"/>
      <c r="RUI1157" s="10"/>
      <c r="RUJ1157" s="10"/>
      <c r="RUK1157" s="10"/>
      <c r="RUL1157" s="10"/>
      <c r="RUM1157" s="10"/>
      <c r="RUN1157" s="10"/>
      <c r="RUO1157" s="10"/>
      <c r="RUP1157" s="10"/>
      <c r="RUQ1157" s="10"/>
      <c r="RUR1157" s="10"/>
      <c r="RUS1157" s="10"/>
      <c r="RUT1157" s="10"/>
      <c r="RUU1157" s="10"/>
      <c r="RUV1157" s="10"/>
      <c r="RUW1157" s="10"/>
      <c r="RUX1157" s="10"/>
      <c r="RUY1157" s="10"/>
      <c r="RUZ1157" s="10"/>
      <c r="RVA1157" s="10"/>
      <c r="RVB1157" s="10"/>
      <c r="RVC1157" s="10"/>
      <c r="RVD1157" s="10"/>
      <c r="RVE1157" s="10"/>
      <c r="RVF1157" s="10"/>
      <c r="RVG1157" s="10"/>
      <c r="RVH1157" s="10"/>
      <c r="RVI1157" s="10"/>
      <c r="RVJ1157" s="10"/>
      <c r="RVK1157" s="10"/>
      <c r="RVL1157" s="10"/>
      <c r="RVM1157" s="10"/>
      <c r="RVN1157" s="10"/>
      <c r="RVO1157" s="10"/>
      <c r="RVP1157" s="10"/>
      <c r="RVQ1157" s="10"/>
      <c r="RVR1157" s="10"/>
      <c r="RVS1157" s="10"/>
      <c r="RVT1157" s="10"/>
      <c r="RVU1157" s="10"/>
      <c r="RVV1157" s="10"/>
      <c r="RVW1157" s="10"/>
      <c r="RVX1157" s="10"/>
      <c r="RVY1157" s="10"/>
      <c r="RVZ1157" s="10"/>
      <c r="RWA1157" s="10"/>
      <c r="RWB1157" s="10"/>
      <c r="RWC1157" s="10"/>
      <c r="RWD1157" s="10"/>
      <c r="RWE1157" s="10"/>
      <c r="RWF1157" s="10"/>
      <c r="RWG1157" s="10"/>
      <c r="RWH1157" s="10"/>
      <c r="RWI1157" s="10"/>
      <c r="RWJ1157" s="10"/>
      <c r="RWK1157" s="10"/>
      <c r="RWL1157" s="10"/>
      <c r="RWM1157" s="10"/>
      <c r="RWN1157" s="10"/>
      <c r="RWO1157" s="10"/>
      <c r="RWP1157" s="10"/>
      <c r="RWQ1157" s="10"/>
      <c r="RWR1157" s="10"/>
      <c r="RWS1157" s="10"/>
      <c r="RWT1157" s="10"/>
      <c r="RWU1157" s="10"/>
      <c r="RWV1157" s="10"/>
      <c r="RWW1157" s="10"/>
      <c r="RWX1157" s="10"/>
      <c r="RWY1157" s="10"/>
      <c r="RWZ1157" s="10"/>
      <c r="RXA1157" s="10"/>
      <c r="RXB1157" s="10"/>
      <c r="RXC1157" s="10"/>
      <c r="RXD1157" s="10"/>
      <c r="RXE1157" s="10"/>
      <c r="RXF1157" s="10"/>
      <c r="RXG1157" s="10"/>
      <c r="RXH1157" s="10"/>
      <c r="RXI1157" s="10"/>
      <c r="RXJ1157" s="10"/>
      <c r="RXK1157" s="10"/>
      <c r="RXL1157" s="10"/>
      <c r="RXM1157" s="10"/>
      <c r="RXN1157" s="10"/>
      <c r="RXO1157" s="10"/>
      <c r="RXP1157" s="10"/>
      <c r="RXQ1157" s="10"/>
      <c r="RXR1157" s="10"/>
      <c r="RXS1157" s="10"/>
      <c r="RXT1157" s="10"/>
      <c r="RXU1157" s="10"/>
      <c r="RXV1157" s="10"/>
      <c r="RXW1157" s="10"/>
      <c r="RXX1157" s="10"/>
      <c r="RXY1157" s="10"/>
      <c r="RXZ1157" s="10"/>
      <c r="RYA1157" s="10"/>
      <c r="RYB1157" s="10"/>
      <c r="RYC1157" s="10"/>
      <c r="RYD1157" s="10"/>
      <c r="RYE1157" s="10"/>
      <c r="RYF1157" s="10"/>
      <c r="RYG1157" s="10"/>
      <c r="RYH1157" s="10"/>
      <c r="RYI1157" s="10"/>
      <c r="RYJ1157" s="10"/>
      <c r="RYK1157" s="10"/>
      <c r="RYL1157" s="10"/>
      <c r="RYM1157" s="10"/>
      <c r="RYN1157" s="10"/>
      <c r="RYO1157" s="10"/>
      <c r="RYP1157" s="10"/>
      <c r="RYQ1157" s="10"/>
      <c r="RYR1157" s="10"/>
      <c r="RYS1157" s="10"/>
      <c r="RYT1157" s="10"/>
      <c r="RYU1157" s="10"/>
      <c r="RYV1157" s="10"/>
      <c r="RYW1157" s="10"/>
      <c r="RYX1157" s="10"/>
      <c r="RYY1157" s="10"/>
      <c r="RYZ1157" s="10"/>
      <c r="RZA1157" s="10"/>
      <c r="RZB1157" s="10"/>
      <c r="RZC1157" s="10"/>
      <c r="RZD1157" s="10"/>
      <c r="RZE1157" s="10"/>
      <c r="RZF1157" s="10"/>
      <c r="RZG1157" s="10"/>
      <c r="RZH1157" s="10"/>
      <c r="RZI1157" s="10"/>
      <c r="RZJ1157" s="10"/>
      <c r="RZK1157" s="10"/>
      <c r="RZL1157" s="10"/>
      <c r="RZM1157" s="10"/>
      <c r="RZN1157" s="10"/>
      <c r="RZO1157" s="10"/>
      <c r="RZP1157" s="10"/>
      <c r="RZQ1157" s="10"/>
      <c r="RZR1157" s="10"/>
      <c r="RZS1157" s="10"/>
      <c r="RZT1157" s="10"/>
      <c r="RZU1157" s="10"/>
      <c r="RZV1157" s="10"/>
      <c r="RZW1157" s="10"/>
      <c r="RZX1157" s="10"/>
      <c r="RZY1157" s="10"/>
      <c r="RZZ1157" s="10"/>
      <c r="SAA1157" s="10"/>
      <c r="SAB1157" s="10"/>
      <c r="SAC1157" s="10"/>
      <c r="SAD1157" s="10"/>
      <c r="SAE1157" s="10"/>
      <c r="SAF1157" s="10"/>
      <c r="SAG1157" s="10"/>
      <c r="SAH1157" s="10"/>
      <c r="SAI1157" s="10"/>
      <c r="SAJ1157" s="10"/>
      <c r="SAK1157" s="10"/>
      <c r="SAL1157" s="10"/>
      <c r="SAM1157" s="10"/>
      <c r="SAN1157" s="10"/>
      <c r="SAO1157" s="10"/>
      <c r="SAP1157" s="10"/>
      <c r="SAQ1157" s="10"/>
      <c r="SAR1157" s="10"/>
      <c r="SAS1157" s="10"/>
      <c r="SAT1157" s="10"/>
      <c r="SAU1157" s="10"/>
      <c r="SAV1157" s="10"/>
      <c r="SAW1157" s="10"/>
      <c r="SAX1157" s="10"/>
      <c r="SAY1157" s="10"/>
      <c r="SAZ1157" s="10"/>
      <c r="SBA1157" s="10"/>
      <c r="SBB1157" s="10"/>
      <c r="SBC1157" s="10"/>
      <c r="SBD1157" s="10"/>
      <c r="SBE1157" s="10"/>
      <c r="SBF1157" s="10"/>
      <c r="SBG1157" s="10"/>
      <c r="SBH1157" s="10"/>
      <c r="SBI1157" s="10"/>
      <c r="SBJ1157" s="10"/>
      <c r="SBK1157" s="10"/>
      <c r="SBL1157" s="10"/>
      <c r="SBM1157" s="10"/>
      <c r="SBN1157" s="10"/>
      <c r="SBO1157" s="10"/>
      <c r="SBP1157" s="10"/>
      <c r="SBQ1157" s="10"/>
      <c r="SBR1157" s="10"/>
      <c r="SBS1157" s="10"/>
      <c r="SBT1157" s="10"/>
      <c r="SBU1157" s="10"/>
      <c r="SBV1157" s="10"/>
      <c r="SBW1157" s="10"/>
      <c r="SBX1157" s="10"/>
      <c r="SBY1157" s="10"/>
      <c r="SBZ1157" s="10"/>
      <c r="SCA1157" s="10"/>
      <c r="SCB1157" s="10"/>
      <c r="SCC1157" s="10"/>
      <c r="SCD1157" s="10"/>
      <c r="SCE1157" s="10"/>
      <c r="SCF1157" s="10"/>
      <c r="SCG1157" s="10"/>
      <c r="SCH1157" s="10"/>
      <c r="SCI1157" s="10"/>
      <c r="SCJ1157" s="10"/>
      <c r="SCK1157" s="10"/>
      <c r="SCL1157" s="10"/>
      <c r="SCM1157" s="10"/>
      <c r="SCN1157" s="10"/>
      <c r="SCO1157" s="10"/>
      <c r="SCP1157" s="10"/>
      <c r="SCQ1157" s="10"/>
      <c r="SCR1157" s="10"/>
      <c r="SCS1157" s="10"/>
      <c r="SCT1157" s="10"/>
      <c r="SCU1157" s="10"/>
      <c r="SCV1157" s="10"/>
      <c r="SCW1157" s="10"/>
      <c r="SCX1157" s="10"/>
      <c r="SCY1157" s="10"/>
      <c r="SCZ1157" s="10"/>
      <c r="SDA1157" s="10"/>
      <c r="SDB1157" s="10"/>
      <c r="SDC1157" s="10"/>
      <c r="SDD1157" s="10"/>
      <c r="SDE1157" s="10"/>
      <c r="SDF1157" s="10"/>
      <c r="SDG1157" s="10"/>
      <c r="SDH1157" s="10"/>
      <c r="SDI1157" s="10"/>
      <c r="SDJ1157" s="10"/>
      <c r="SDK1157" s="10"/>
      <c r="SDL1157" s="10"/>
      <c r="SDM1157" s="10"/>
      <c r="SDN1157" s="10"/>
      <c r="SDO1157" s="10"/>
      <c r="SDP1157" s="10"/>
      <c r="SDQ1157" s="10"/>
      <c r="SDR1157" s="10"/>
      <c r="SDS1157" s="10"/>
      <c r="SDT1157" s="10"/>
      <c r="SDU1157" s="10"/>
      <c r="SDV1157" s="10"/>
      <c r="SDW1157" s="10"/>
      <c r="SDX1157" s="10"/>
      <c r="SDY1157" s="10"/>
      <c r="SDZ1157" s="10"/>
      <c r="SEA1157" s="10"/>
      <c r="SEB1157" s="10"/>
      <c r="SEC1157" s="10"/>
      <c r="SED1157" s="10"/>
      <c r="SEE1157" s="10"/>
      <c r="SEF1157" s="10"/>
      <c r="SEG1157" s="10"/>
      <c r="SEH1157" s="10"/>
      <c r="SEI1157" s="10"/>
      <c r="SEJ1157" s="10"/>
      <c r="SEK1157" s="10"/>
      <c r="SEL1157" s="10"/>
      <c r="SEM1157" s="10"/>
      <c r="SEN1157" s="10"/>
      <c r="SEO1157" s="10"/>
      <c r="SEP1157" s="10"/>
      <c r="SEQ1157" s="10"/>
      <c r="SER1157" s="10"/>
      <c r="SES1157" s="10"/>
      <c r="SET1157" s="10"/>
      <c r="SEU1157" s="10"/>
      <c r="SEV1157" s="10"/>
      <c r="SEW1157" s="10"/>
      <c r="SEX1157" s="10"/>
      <c r="SEY1157" s="10"/>
      <c r="SEZ1157" s="10"/>
      <c r="SFA1157" s="10"/>
      <c r="SFB1157" s="10"/>
      <c r="SFC1157" s="10"/>
      <c r="SFD1157" s="10"/>
      <c r="SFE1157" s="10"/>
      <c r="SFF1157" s="10"/>
      <c r="SFG1157" s="10"/>
      <c r="SFH1157" s="10"/>
      <c r="SFI1157" s="10"/>
      <c r="SFJ1157" s="10"/>
      <c r="SFK1157" s="10"/>
      <c r="SFL1157" s="10"/>
      <c r="SFM1157" s="10"/>
      <c r="SFN1157" s="10"/>
      <c r="SFO1157" s="10"/>
      <c r="SFP1157" s="10"/>
      <c r="SFQ1157" s="10"/>
      <c r="SFR1157" s="10"/>
      <c r="SFS1157" s="10"/>
      <c r="SFT1157" s="10"/>
      <c r="SFU1157" s="10"/>
      <c r="SFV1157" s="10"/>
      <c r="SFW1157" s="10"/>
      <c r="SFX1157" s="10"/>
      <c r="SFY1157" s="10"/>
      <c r="SFZ1157" s="10"/>
      <c r="SGA1157" s="10"/>
      <c r="SGB1157" s="10"/>
      <c r="SGC1157" s="10"/>
      <c r="SGD1157" s="10"/>
      <c r="SGE1157" s="10"/>
      <c r="SGF1157" s="10"/>
      <c r="SGG1157" s="10"/>
      <c r="SGH1157" s="10"/>
      <c r="SGI1157" s="10"/>
      <c r="SGJ1157" s="10"/>
      <c r="SGK1157" s="10"/>
      <c r="SGL1157" s="10"/>
      <c r="SGM1157" s="10"/>
      <c r="SGN1157" s="10"/>
      <c r="SGO1157" s="10"/>
      <c r="SGP1157" s="10"/>
      <c r="SGQ1157" s="10"/>
      <c r="SGR1157" s="10"/>
      <c r="SGS1157" s="10"/>
      <c r="SGT1157" s="10"/>
      <c r="SGU1157" s="10"/>
      <c r="SGV1157" s="10"/>
      <c r="SGW1157" s="10"/>
      <c r="SGX1157" s="10"/>
      <c r="SGY1157" s="10"/>
      <c r="SGZ1157" s="10"/>
      <c r="SHA1157" s="10"/>
      <c r="SHB1157" s="10"/>
      <c r="SHC1157" s="10"/>
      <c r="SHD1157" s="10"/>
      <c r="SHE1157" s="10"/>
      <c r="SHF1157" s="10"/>
      <c r="SHG1157" s="10"/>
      <c r="SHH1157" s="10"/>
      <c r="SHI1157" s="10"/>
      <c r="SHJ1157" s="10"/>
      <c r="SHK1157" s="10"/>
      <c r="SHL1157" s="10"/>
      <c r="SHM1157" s="10"/>
      <c r="SHN1157" s="10"/>
      <c r="SHO1157" s="10"/>
      <c r="SHP1157" s="10"/>
      <c r="SHQ1157" s="10"/>
      <c r="SHR1157" s="10"/>
      <c r="SHS1157" s="10"/>
      <c r="SHT1157" s="10"/>
      <c r="SHU1157" s="10"/>
      <c r="SHV1157" s="10"/>
      <c r="SHW1157" s="10"/>
      <c r="SHX1157" s="10"/>
      <c r="SHY1157" s="10"/>
      <c r="SHZ1157" s="10"/>
      <c r="SIA1157" s="10"/>
      <c r="SIB1157" s="10"/>
      <c r="SIC1157" s="10"/>
      <c r="SID1157" s="10"/>
      <c r="SIE1157" s="10"/>
      <c r="SIF1157" s="10"/>
      <c r="SIG1157" s="10"/>
      <c r="SIH1157" s="10"/>
      <c r="SII1157" s="10"/>
      <c r="SIJ1157" s="10"/>
      <c r="SIK1157" s="10"/>
      <c r="SIL1157" s="10"/>
      <c r="SIM1157" s="10"/>
      <c r="SIN1157" s="10"/>
      <c r="SIO1157" s="10"/>
      <c r="SIP1157" s="10"/>
      <c r="SIQ1157" s="10"/>
      <c r="SIR1157" s="10"/>
      <c r="SIS1157" s="10"/>
      <c r="SIT1157" s="10"/>
      <c r="SIU1157" s="10"/>
      <c r="SIV1157" s="10"/>
      <c r="SIW1157" s="10"/>
      <c r="SIX1157" s="10"/>
      <c r="SIY1157" s="10"/>
      <c r="SIZ1157" s="10"/>
      <c r="SJA1157" s="10"/>
      <c r="SJB1157" s="10"/>
      <c r="SJC1157" s="10"/>
      <c r="SJD1157" s="10"/>
      <c r="SJE1157" s="10"/>
      <c r="SJF1157" s="10"/>
      <c r="SJG1157" s="10"/>
      <c r="SJH1157" s="10"/>
      <c r="SJI1157" s="10"/>
      <c r="SJJ1157" s="10"/>
      <c r="SJK1157" s="10"/>
      <c r="SJL1157" s="10"/>
      <c r="SJM1157" s="10"/>
      <c r="SJN1157" s="10"/>
      <c r="SJO1157" s="10"/>
      <c r="SJP1157" s="10"/>
      <c r="SJQ1157" s="10"/>
      <c r="SJR1157" s="10"/>
      <c r="SJS1157" s="10"/>
      <c r="SJT1157" s="10"/>
      <c r="SJU1157" s="10"/>
      <c r="SJV1157" s="10"/>
      <c r="SJW1157" s="10"/>
      <c r="SJX1157" s="10"/>
      <c r="SJY1157" s="10"/>
      <c r="SJZ1157" s="10"/>
      <c r="SKA1157" s="10"/>
      <c r="SKB1157" s="10"/>
      <c r="SKC1157" s="10"/>
      <c r="SKD1157" s="10"/>
      <c r="SKE1157" s="10"/>
      <c r="SKF1157" s="10"/>
      <c r="SKG1157" s="10"/>
      <c r="SKH1157" s="10"/>
      <c r="SKI1157" s="10"/>
      <c r="SKJ1157" s="10"/>
      <c r="SKK1157" s="10"/>
      <c r="SKL1157" s="10"/>
      <c r="SKM1157" s="10"/>
      <c r="SKN1157" s="10"/>
      <c r="SKO1157" s="10"/>
      <c r="SKP1157" s="10"/>
      <c r="SKQ1157" s="10"/>
      <c r="SKR1157" s="10"/>
      <c r="SKS1157" s="10"/>
      <c r="SKT1157" s="10"/>
      <c r="SKU1157" s="10"/>
      <c r="SKV1157" s="10"/>
      <c r="SKW1157" s="10"/>
      <c r="SKX1157" s="10"/>
      <c r="SKY1157" s="10"/>
      <c r="SKZ1157" s="10"/>
      <c r="SLA1157" s="10"/>
      <c r="SLB1157" s="10"/>
      <c r="SLC1157" s="10"/>
      <c r="SLD1157" s="10"/>
      <c r="SLE1157" s="10"/>
      <c r="SLF1157" s="10"/>
      <c r="SLG1157" s="10"/>
      <c r="SLH1157" s="10"/>
      <c r="SLI1157" s="10"/>
      <c r="SLJ1157" s="10"/>
      <c r="SLK1157" s="10"/>
      <c r="SLL1157" s="10"/>
      <c r="SLM1157" s="10"/>
      <c r="SLN1157" s="10"/>
      <c r="SLO1157" s="10"/>
      <c r="SLP1157" s="10"/>
      <c r="SLQ1157" s="10"/>
      <c r="SLR1157" s="10"/>
      <c r="SLS1157" s="10"/>
      <c r="SLT1157" s="10"/>
      <c r="SLU1157" s="10"/>
      <c r="SLV1157" s="10"/>
      <c r="SLW1157" s="10"/>
      <c r="SLX1157" s="10"/>
      <c r="SLY1157" s="10"/>
      <c r="SLZ1157" s="10"/>
      <c r="SMA1157" s="10"/>
      <c r="SMB1157" s="10"/>
      <c r="SMC1157" s="10"/>
      <c r="SMD1157" s="10"/>
      <c r="SME1157" s="10"/>
      <c r="SMF1157" s="10"/>
      <c r="SMG1157" s="10"/>
      <c r="SMH1157" s="10"/>
      <c r="SMI1157" s="10"/>
      <c r="SMJ1157" s="10"/>
      <c r="SMK1157" s="10"/>
      <c r="SML1157" s="10"/>
      <c r="SMM1157" s="10"/>
      <c r="SMN1157" s="10"/>
      <c r="SMO1157" s="10"/>
      <c r="SMP1157" s="10"/>
      <c r="SMQ1157" s="10"/>
      <c r="SMR1157" s="10"/>
      <c r="SMS1157" s="10"/>
      <c r="SMT1157" s="10"/>
      <c r="SMU1157" s="10"/>
      <c r="SMV1157" s="10"/>
      <c r="SMW1157" s="10"/>
      <c r="SMX1157" s="10"/>
      <c r="SMY1157" s="10"/>
      <c r="SMZ1157" s="10"/>
      <c r="SNA1157" s="10"/>
      <c r="SNB1157" s="10"/>
      <c r="SNC1157" s="10"/>
      <c r="SND1157" s="10"/>
      <c r="SNE1157" s="10"/>
      <c r="SNF1157" s="10"/>
      <c r="SNG1157" s="10"/>
      <c r="SNH1157" s="10"/>
      <c r="SNI1157" s="10"/>
      <c r="SNJ1157" s="10"/>
      <c r="SNK1157" s="10"/>
      <c r="SNL1157" s="10"/>
      <c r="SNM1157" s="10"/>
      <c r="SNN1157" s="10"/>
      <c r="SNO1157" s="10"/>
      <c r="SNP1157" s="10"/>
      <c r="SNQ1157" s="10"/>
      <c r="SNR1157" s="10"/>
      <c r="SNS1157" s="10"/>
      <c r="SNT1157" s="10"/>
      <c r="SNU1157" s="10"/>
      <c r="SNV1157" s="10"/>
      <c r="SNW1157" s="10"/>
      <c r="SNX1157" s="10"/>
      <c r="SNY1157" s="10"/>
      <c r="SNZ1157" s="10"/>
      <c r="SOA1157" s="10"/>
      <c r="SOB1157" s="10"/>
      <c r="SOC1157" s="10"/>
      <c r="SOD1157" s="10"/>
      <c r="SOE1157" s="10"/>
      <c r="SOF1157" s="10"/>
      <c r="SOG1157" s="10"/>
      <c r="SOH1157" s="10"/>
      <c r="SOI1157" s="10"/>
      <c r="SOJ1157" s="10"/>
      <c r="SOK1157" s="10"/>
      <c r="SOL1157" s="10"/>
      <c r="SOM1157" s="10"/>
      <c r="SON1157" s="10"/>
      <c r="SOO1157" s="10"/>
      <c r="SOP1157" s="10"/>
      <c r="SOQ1157" s="10"/>
      <c r="SOR1157" s="10"/>
      <c r="SOS1157" s="10"/>
      <c r="SOT1157" s="10"/>
      <c r="SOU1157" s="10"/>
      <c r="SOV1157" s="10"/>
      <c r="SOW1157" s="10"/>
      <c r="SOX1157" s="10"/>
      <c r="SOY1157" s="10"/>
      <c r="SOZ1157" s="10"/>
      <c r="SPA1157" s="10"/>
      <c r="SPB1157" s="10"/>
      <c r="SPC1157" s="10"/>
      <c r="SPD1157" s="10"/>
      <c r="SPE1157" s="10"/>
      <c r="SPF1157" s="10"/>
      <c r="SPG1157" s="10"/>
      <c r="SPH1157" s="10"/>
      <c r="SPI1157" s="10"/>
      <c r="SPJ1157" s="10"/>
      <c r="SPK1157" s="10"/>
      <c r="SPL1157" s="10"/>
      <c r="SPM1157" s="10"/>
      <c r="SPN1157" s="10"/>
      <c r="SPO1157" s="10"/>
      <c r="SPP1157" s="10"/>
      <c r="SPQ1157" s="10"/>
      <c r="SPR1157" s="10"/>
      <c r="SPS1157" s="10"/>
      <c r="SPT1157" s="10"/>
      <c r="SPU1157" s="10"/>
      <c r="SPV1157" s="10"/>
      <c r="SPW1157" s="10"/>
      <c r="SPX1157" s="10"/>
      <c r="SPY1157" s="10"/>
      <c r="SPZ1157" s="10"/>
      <c r="SQA1157" s="10"/>
      <c r="SQB1157" s="10"/>
      <c r="SQC1157" s="10"/>
      <c r="SQD1157" s="10"/>
      <c r="SQE1157" s="10"/>
      <c r="SQF1157" s="10"/>
      <c r="SQG1157" s="10"/>
      <c r="SQH1157" s="10"/>
      <c r="SQI1157" s="10"/>
      <c r="SQJ1157" s="10"/>
      <c r="SQK1157" s="10"/>
      <c r="SQL1157" s="10"/>
      <c r="SQM1157" s="10"/>
      <c r="SQN1157" s="10"/>
      <c r="SQO1157" s="10"/>
      <c r="SQP1157" s="10"/>
      <c r="SQQ1157" s="10"/>
      <c r="SQR1157" s="10"/>
      <c r="SQS1157" s="10"/>
      <c r="SQT1157" s="10"/>
      <c r="SQU1157" s="10"/>
      <c r="SQV1157" s="10"/>
      <c r="SQW1157" s="10"/>
      <c r="SQX1157" s="10"/>
      <c r="SQY1157" s="10"/>
      <c r="SQZ1157" s="10"/>
      <c r="SRA1157" s="10"/>
      <c r="SRB1157" s="10"/>
      <c r="SRC1157" s="10"/>
      <c r="SRD1157" s="10"/>
      <c r="SRE1157" s="10"/>
      <c r="SRF1157" s="10"/>
      <c r="SRG1157" s="10"/>
      <c r="SRH1157" s="10"/>
      <c r="SRI1157" s="10"/>
      <c r="SRJ1157" s="10"/>
      <c r="SRK1157" s="10"/>
      <c r="SRL1157" s="10"/>
      <c r="SRM1157" s="10"/>
      <c r="SRN1157" s="10"/>
      <c r="SRO1157" s="10"/>
      <c r="SRP1157" s="10"/>
      <c r="SRQ1157" s="10"/>
      <c r="SRR1157" s="10"/>
      <c r="SRS1157" s="10"/>
      <c r="SRT1157" s="10"/>
      <c r="SRU1157" s="10"/>
      <c r="SRV1157" s="10"/>
      <c r="SRW1157" s="10"/>
      <c r="SRX1157" s="10"/>
      <c r="SRY1157" s="10"/>
      <c r="SRZ1157" s="10"/>
      <c r="SSA1157" s="10"/>
      <c r="SSB1157" s="10"/>
      <c r="SSC1157" s="10"/>
      <c r="SSD1157" s="10"/>
      <c r="SSE1157" s="10"/>
      <c r="SSF1157" s="10"/>
      <c r="SSG1157" s="10"/>
      <c r="SSH1157" s="10"/>
      <c r="SSI1157" s="10"/>
      <c r="SSJ1157" s="10"/>
      <c r="SSK1157" s="10"/>
      <c r="SSL1157" s="10"/>
      <c r="SSM1157" s="10"/>
      <c r="SSN1157" s="10"/>
      <c r="SSO1157" s="10"/>
      <c r="SSP1157" s="10"/>
      <c r="SSQ1157" s="10"/>
      <c r="SSR1157" s="10"/>
      <c r="SSS1157" s="10"/>
      <c r="SST1157" s="10"/>
      <c r="SSU1157" s="10"/>
      <c r="SSV1157" s="10"/>
      <c r="SSW1157" s="10"/>
      <c r="SSX1157" s="10"/>
      <c r="SSY1157" s="10"/>
      <c r="SSZ1157" s="10"/>
      <c r="STA1157" s="10"/>
      <c r="STB1157" s="10"/>
      <c r="STC1157" s="10"/>
      <c r="STD1157" s="10"/>
      <c r="STE1157" s="10"/>
      <c r="STF1157" s="10"/>
      <c r="STG1157" s="10"/>
      <c r="STH1157" s="10"/>
      <c r="STI1157" s="10"/>
      <c r="STJ1157" s="10"/>
      <c r="STK1157" s="10"/>
      <c r="STL1157" s="10"/>
      <c r="STM1157" s="10"/>
      <c r="STN1157" s="10"/>
      <c r="STO1157" s="10"/>
      <c r="STP1157" s="10"/>
      <c r="STQ1157" s="10"/>
      <c r="STR1157" s="10"/>
      <c r="STS1157" s="10"/>
      <c r="STT1157" s="10"/>
      <c r="STU1157" s="10"/>
      <c r="STV1157" s="10"/>
      <c r="STW1157" s="10"/>
      <c r="STX1157" s="10"/>
      <c r="STY1157" s="10"/>
      <c r="STZ1157" s="10"/>
      <c r="SUA1157" s="10"/>
      <c r="SUB1157" s="10"/>
      <c r="SUC1157" s="10"/>
      <c r="SUD1157" s="10"/>
      <c r="SUE1157" s="10"/>
      <c r="SUF1157" s="10"/>
      <c r="SUG1157" s="10"/>
      <c r="SUH1157" s="10"/>
      <c r="SUI1157" s="10"/>
      <c r="SUJ1157" s="10"/>
      <c r="SUK1157" s="10"/>
      <c r="SUL1157" s="10"/>
      <c r="SUM1157" s="10"/>
      <c r="SUN1157" s="10"/>
      <c r="SUO1157" s="10"/>
      <c r="SUP1157" s="10"/>
      <c r="SUQ1157" s="10"/>
      <c r="SUR1157" s="10"/>
      <c r="SUS1157" s="10"/>
      <c r="SUT1157" s="10"/>
      <c r="SUU1157" s="10"/>
      <c r="SUV1157" s="10"/>
      <c r="SUW1157" s="10"/>
      <c r="SUX1157" s="10"/>
      <c r="SUY1157" s="10"/>
      <c r="SUZ1157" s="10"/>
      <c r="SVA1157" s="10"/>
      <c r="SVB1157" s="10"/>
      <c r="SVC1157" s="10"/>
      <c r="SVD1157" s="10"/>
      <c r="SVE1157" s="10"/>
      <c r="SVF1157" s="10"/>
      <c r="SVG1157" s="10"/>
      <c r="SVH1157" s="10"/>
      <c r="SVI1157" s="10"/>
      <c r="SVJ1157" s="10"/>
      <c r="SVK1157" s="10"/>
      <c r="SVL1157" s="10"/>
      <c r="SVM1157" s="10"/>
      <c r="SVN1157" s="10"/>
      <c r="SVO1157" s="10"/>
      <c r="SVP1157" s="10"/>
      <c r="SVQ1157" s="10"/>
      <c r="SVR1157" s="10"/>
      <c r="SVS1157" s="10"/>
      <c r="SVT1157" s="10"/>
      <c r="SVU1157" s="10"/>
      <c r="SVV1157" s="10"/>
      <c r="SVW1157" s="10"/>
      <c r="SVX1157" s="10"/>
      <c r="SVY1157" s="10"/>
      <c r="SVZ1157" s="10"/>
      <c r="SWA1157" s="10"/>
      <c r="SWB1157" s="10"/>
      <c r="SWC1157" s="10"/>
      <c r="SWD1157" s="10"/>
      <c r="SWE1157" s="10"/>
      <c r="SWF1157" s="10"/>
      <c r="SWG1157" s="10"/>
      <c r="SWH1157" s="10"/>
      <c r="SWI1157" s="10"/>
      <c r="SWJ1157" s="10"/>
      <c r="SWK1157" s="10"/>
      <c r="SWL1157" s="10"/>
      <c r="SWM1157" s="10"/>
      <c r="SWN1157" s="10"/>
      <c r="SWO1157" s="10"/>
      <c r="SWP1157" s="10"/>
      <c r="SWQ1157" s="10"/>
      <c r="SWR1157" s="10"/>
      <c r="SWS1157" s="10"/>
      <c r="SWT1157" s="10"/>
      <c r="SWU1157" s="10"/>
      <c r="SWV1157" s="10"/>
      <c r="SWW1157" s="10"/>
      <c r="SWX1157" s="10"/>
      <c r="SWY1157" s="10"/>
      <c r="SWZ1157" s="10"/>
      <c r="SXA1157" s="10"/>
      <c r="SXB1157" s="10"/>
      <c r="SXC1157" s="10"/>
      <c r="SXD1157" s="10"/>
      <c r="SXE1157" s="10"/>
      <c r="SXF1157" s="10"/>
      <c r="SXG1157" s="10"/>
      <c r="SXH1157" s="10"/>
      <c r="SXI1157" s="10"/>
      <c r="SXJ1157" s="10"/>
      <c r="SXK1157" s="10"/>
      <c r="SXL1157" s="10"/>
      <c r="SXM1157" s="10"/>
      <c r="SXN1157" s="10"/>
      <c r="SXO1157" s="10"/>
      <c r="SXP1157" s="10"/>
      <c r="SXQ1157" s="10"/>
      <c r="SXR1157" s="10"/>
      <c r="SXS1157" s="10"/>
      <c r="SXT1157" s="10"/>
      <c r="SXU1157" s="10"/>
      <c r="SXV1157" s="10"/>
      <c r="SXW1157" s="10"/>
      <c r="SXX1157" s="10"/>
      <c r="SXY1157" s="10"/>
      <c r="SXZ1157" s="10"/>
      <c r="SYA1157" s="10"/>
      <c r="SYB1157" s="10"/>
      <c r="SYC1157" s="10"/>
      <c r="SYD1157" s="10"/>
      <c r="SYE1157" s="10"/>
      <c r="SYF1157" s="10"/>
      <c r="SYG1157" s="10"/>
      <c r="SYH1157" s="10"/>
      <c r="SYI1157" s="10"/>
      <c r="SYJ1157" s="10"/>
      <c r="SYK1157" s="10"/>
      <c r="SYL1157" s="10"/>
      <c r="SYM1157" s="10"/>
      <c r="SYN1157" s="10"/>
      <c r="SYO1157" s="10"/>
      <c r="SYP1157" s="10"/>
      <c r="SYQ1157" s="10"/>
      <c r="SYR1157" s="10"/>
      <c r="SYS1157" s="10"/>
      <c r="SYT1157" s="10"/>
      <c r="SYU1157" s="10"/>
      <c r="SYV1157" s="10"/>
      <c r="SYW1157" s="10"/>
      <c r="SYX1157" s="10"/>
      <c r="SYY1157" s="10"/>
      <c r="SYZ1157" s="10"/>
      <c r="SZA1157" s="10"/>
      <c r="SZB1157" s="10"/>
      <c r="SZC1157" s="10"/>
      <c r="SZD1157" s="10"/>
      <c r="SZE1157" s="10"/>
      <c r="SZF1157" s="10"/>
      <c r="SZG1157" s="10"/>
      <c r="SZH1157" s="10"/>
      <c r="SZI1157" s="10"/>
      <c r="SZJ1157" s="10"/>
      <c r="SZK1157" s="10"/>
      <c r="SZL1157" s="10"/>
      <c r="SZM1157" s="10"/>
      <c r="SZN1157" s="10"/>
      <c r="SZO1157" s="10"/>
      <c r="SZP1157" s="10"/>
      <c r="SZQ1157" s="10"/>
      <c r="SZR1157" s="10"/>
      <c r="SZS1157" s="10"/>
      <c r="SZT1157" s="10"/>
      <c r="SZU1157" s="10"/>
      <c r="SZV1157" s="10"/>
      <c r="SZW1157" s="10"/>
      <c r="SZX1157" s="10"/>
      <c r="SZY1157" s="10"/>
      <c r="SZZ1157" s="10"/>
      <c r="TAA1157" s="10"/>
      <c r="TAB1157" s="10"/>
      <c r="TAC1157" s="10"/>
      <c r="TAD1157" s="10"/>
      <c r="TAE1157" s="10"/>
      <c r="TAF1157" s="10"/>
      <c r="TAG1157" s="10"/>
      <c r="TAH1157" s="10"/>
      <c r="TAI1157" s="10"/>
      <c r="TAJ1157" s="10"/>
      <c r="TAK1157" s="10"/>
      <c r="TAL1157" s="10"/>
      <c r="TAM1157" s="10"/>
      <c r="TAN1157" s="10"/>
      <c r="TAO1157" s="10"/>
      <c r="TAP1157" s="10"/>
      <c r="TAQ1157" s="10"/>
      <c r="TAR1157" s="10"/>
      <c r="TAS1157" s="10"/>
      <c r="TAT1157" s="10"/>
      <c r="TAU1157" s="10"/>
      <c r="TAV1157" s="10"/>
      <c r="TAW1157" s="10"/>
      <c r="TAX1157" s="10"/>
      <c r="TAY1157" s="10"/>
      <c r="TAZ1157" s="10"/>
      <c r="TBA1157" s="10"/>
      <c r="TBB1157" s="10"/>
      <c r="TBC1157" s="10"/>
      <c r="TBD1157" s="10"/>
      <c r="TBE1157" s="10"/>
      <c r="TBF1157" s="10"/>
      <c r="TBG1157" s="10"/>
      <c r="TBH1157" s="10"/>
      <c r="TBI1157" s="10"/>
      <c r="TBJ1157" s="10"/>
      <c r="TBK1157" s="10"/>
      <c r="TBL1157" s="10"/>
      <c r="TBM1157" s="10"/>
      <c r="TBN1157" s="10"/>
      <c r="TBO1157" s="10"/>
      <c r="TBP1157" s="10"/>
      <c r="TBQ1157" s="10"/>
      <c r="TBR1157" s="10"/>
      <c r="TBS1157" s="10"/>
      <c r="TBT1157" s="10"/>
      <c r="TBU1157" s="10"/>
      <c r="TBV1157" s="10"/>
      <c r="TBW1157" s="10"/>
      <c r="TBX1157" s="10"/>
      <c r="TBY1157" s="10"/>
      <c r="TBZ1157" s="10"/>
      <c r="TCA1157" s="10"/>
      <c r="TCB1157" s="10"/>
      <c r="TCC1157" s="10"/>
      <c r="TCD1157" s="10"/>
      <c r="TCE1157" s="10"/>
      <c r="TCF1157" s="10"/>
      <c r="TCG1157" s="10"/>
      <c r="TCH1157" s="10"/>
      <c r="TCI1157" s="10"/>
      <c r="TCJ1157" s="10"/>
      <c r="TCK1157" s="10"/>
      <c r="TCL1157" s="10"/>
      <c r="TCM1157" s="10"/>
      <c r="TCN1157" s="10"/>
      <c r="TCO1157" s="10"/>
      <c r="TCP1157" s="10"/>
      <c r="TCQ1157" s="10"/>
      <c r="TCR1157" s="10"/>
      <c r="TCS1157" s="10"/>
      <c r="TCT1157" s="10"/>
      <c r="TCU1157" s="10"/>
      <c r="TCV1157" s="10"/>
      <c r="TCW1157" s="10"/>
      <c r="TCX1157" s="10"/>
      <c r="TCY1157" s="10"/>
      <c r="TCZ1157" s="10"/>
      <c r="TDA1157" s="10"/>
      <c r="TDB1157" s="10"/>
      <c r="TDC1157" s="10"/>
      <c r="TDD1157" s="10"/>
      <c r="TDE1157" s="10"/>
      <c r="TDF1157" s="10"/>
      <c r="TDG1157" s="10"/>
      <c r="TDH1157" s="10"/>
      <c r="TDI1157" s="10"/>
      <c r="TDJ1157" s="10"/>
      <c r="TDK1157" s="10"/>
      <c r="TDL1157" s="10"/>
      <c r="TDM1157" s="10"/>
      <c r="TDN1157" s="10"/>
      <c r="TDO1157" s="10"/>
      <c r="TDP1157" s="10"/>
      <c r="TDQ1157" s="10"/>
      <c r="TDR1157" s="10"/>
      <c r="TDS1157" s="10"/>
      <c r="TDT1157" s="10"/>
      <c r="TDU1157" s="10"/>
      <c r="TDV1157" s="10"/>
      <c r="TDW1157" s="10"/>
      <c r="TDX1157" s="10"/>
      <c r="TDY1157" s="10"/>
      <c r="TDZ1157" s="10"/>
      <c r="TEA1157" s="10"/>
      <c r="TEB1157" s="10"/>
      <c r="TEC1157" s="10"/>
      <c r="TED1157" s="10"/>
      <c r="TEE1157" s="10"/>
      <c r="TEF1157" s="10"/>
      <c r="TEG1157" s="10"/>
      <c r="TEH1157" s="10"/>
      <c r="TEI1157" s="10"/>
      <c r="TEJ1157" s="10"/>
      <c r="TEK1157" s="10"/>
      <c r="TEL1157" s="10"/>
      <c r="TEM1157" s="10"/>
      <c r="TEN1157" s="10"/>
      <c r="TEO1157" s="10"/>
      <c r="TEP1157" s="10"/>
      <c r="TEQ1157" s="10"/>
      <c r="TER1157" s="10"/>
      <c r="TES1157" s="10"/>
      <c r="TET1157" s="10"/>
      <c r="TEU1157" s="10"/>
      <c r="TEV1157" s="10"/>
      <c r="TEW1157" s="10"/>
      <c r="TEX1157" s="10"/>
      <c r="TEY1157" s="10"/>
      <c r="TEZ1157" s="10"/>
      <c r="TFA1157" s="10"/>
      <c r="TFB1157" s="10"/>
      <c r="TFC1157" s="10"/>
      <c r="TFD1157" s="10"/>
      <c r="TFE1157" s="10"/>
      <c r="TFF1157" s="10"/>
      <c r="TFG1157" s="10"/>
      <c r="TFH1157" s="10"/>
      <c r="TFI1157" s="10"/>
      <c r="TFJ1157" s="10"/>
      <c r="TFK1157" s="10"/>
      <c r="TFL1157" s="10"/>
      <c r="TFM1157" s="10"/>
      <c r="TFN1157" s="10"/>
      <c r="TFO1157" s="10"/>
      <c r="TFP1157" s="10"/>
      <c r="TFQ1157" s="10"/>
      <c r="TFR1157" s="10"/>
      <c r="TFS1157" s="10"/>
      <c r="TFT1157" s="10"/>
      <c r="TFU1157" s="10"/>
      <c r="TFV1157" s="10"/>
      <c r="TFW1157" s="10"/>
      <c r="TFX1157" s="10"/>
      <c r="TFY1157" s="10"/>
      <c r="TFZ1157" s="10"/>
      <c r="TGA1157" s="10"/>
      <c r="TGB1157" s="10"/>
      <c r="TGC1157" s="10"/>
      <c r="TGD1157" s="10"/>
      <c r="TGE1157" s="10"/>
      <c r="TGF1157" s="10"/>
      <c r="TGG1157" s="10"/>
      <c r="TGH1157" s="10"/>
      <c r="TGI1157" s="10"/>
      <c r="TGJ1157" s="10"/>
      <c r="TGK1157" s="10"/>
      <c r="TGL1157" s="10"/>
      <c r="TGM1157" s="10"/>
      <c r="TGN1157" s="10"/>
      <c r="TGO1157" s="10"/>
      <c r="TGP1157" s="10"/>
      <c r="TGQ1157" s="10"/>
      <c r="TGR1157" s="10"/>
      <c r="TGS1157" s="10"/>
      <c r="TGT1157" s="10"/>
      <c r="TGU1157" s="10"/>
      <c r="TGV1157" s="10"/>
      <c r="TGW1157" s="10"/>
      <c r="TGX1157" s="10"/>
      <c r="TGY1157" s="10"/>
      <c r="TGZ1157" s="10"/>
      <c r="THA1157" s="10"/>
      <c r="THB1157" s="10"/>
      <c r="THC1157" s="10"/>
      <c r="THD1157" s="10"/>
      <c r="THE1157" s="10"/>
      <c r="THF1157" s="10"/>
      <c r="THG1157" s="10"/>
      <c r="THH1157" s="10"/>
      <c r="THI1157" s="10"/>
      <c r="THJ1157" s="10"/>
      <c r="THK1157" s="10"/>
      <c r="THL1157" s="10"/>
      <c r="THM1157" s="10"/>
      <c r="THN1157" s="10"/>
      <c r="THO1157" s="10"/>
      <c r="THP1157" s="10"/>
      <c r="THQ1157" s="10"/>
      <c r="THR1157" s="10"/>
      <c r="THS1157" s="10"/>
      <c r="THT1157" s="10"/>
      <c r="THU1157" s="10"/>
      <c r="THV1157" s="10"/>
      <c r="THW1157" s="10"/>
      <c r="THX1157" s="10"/>
      <c r="THY1157" s="10"/>
      <c r="THZ1157" s="10"/>
      <c r="TIA1157" s="10"/>
      <c r="TIB1157" s="10"/>
      <c r="TIC1157" s="10"/>
      <c r="TID1157" s="10"/>
      <c r="TIE1157" s="10"/>
      <c r="TIF1157" s="10"/>
      <c r="TIG1157" s="10"/>
      <c r="TIH1157" s="10"/>
      <c r="TII1157" s="10"/>
      <c r="TIJ1157" s="10"/>
      <c r="TIK1157" s="10"/>
      <c r="TIL1157" s="10"/>
      <c r="TIM1157" s="10"/>
      <c r="TIN1157" s="10"/>
      <c r="TIO1157" s="10"/>
      <c r="TIP1157" s="10"/>
      <c r="TIQ1157" s="10"/>
      <c r="TIR1157" s="10"/>
      <c r="TIS1157" s="10"/>
      <c r="TIT1157" s="10"/>
      <c r="TIU1157" s="10"/>
      <c r="TIV1157" s="10"/>
      <c r="TIW1157" s="10"/>
      <c r="TIX1157" s="10"/>
      <c r="TIY1157" s="10"/>
      <c r="TIZ1157" s="10"/>
      <c r="TJA1157" s="10"/>
      <c r="TJB1157" s="10"/>
      <c r="TJC1157" s="10"/>
      <c r="TJD1157" s="10"/>
      <c r="TJE1157" s="10"/>
      <c r="TJF1157" s="10"/>
      <c r="TJG1157" s="10"/>
      <c r="TJH1157" s="10"/>
      <c r="TJI1157" s="10"/>
      <c r="TJJ1157" s="10"/>
      <c r="TJK1157" s="10"/>
      <c r="TJL1157" s="10"/>
      <c r="TJM1157" s="10"/>
      <c r="TJN1157" s="10"/>
      <c r="TJO1157" s="10"/>
      <c r="TJP1157" s="10"/>
      <c r="TJQ1157" s="10"/>
      <c r="TJR1157" s="10"/>
      <c r="TJS1157" s="10"/>
      <c r="TJT1157" s="10"/>
      <c r="TJU1157" s="10"/>
      <c r="TJV1157" s="10"/>
      <c r="TJW1157" s="10"/>
      <c r="TJX1157" s="10"/>
      <c r="TJY1157" s="10"/>
      <c r="TJZ1157" s="10"/>
      <c r="TKA1157" s="10"/>
      <c r="TKB1157" s="10"/>
      <c r="TKC1157" s="10"/>
      <c r="TKD1157" s="10"/>
      <c r="TKE1157" s="10"/>
      <c r="TKF1157" s="10"/>
      <c r="TKG1157" s="10"/>
      <c r="TKH1157" s="10"/>
      <c r="TKI1157" s="10"/>
      <c r="TKJ1157" s="10"/>
      <c r="TKK1157" s="10"/>
      <c r="TKL1157" s="10"/>
      <c r="TKM1157" s="10"/>
      <c r="TKN1157" s="10"/>
      <c r="TKO1157" s="10"/>
      <c r="TKP1157" s="10"/>
      <c r="TKQ1157" s="10"/>
      <c r="TKR1157" s="10"/>
      <c r="TKS1157" s="10"/>
      <c r="TKT1157" s="10"/>
      <c r="TKU1157" s="10"/>
      <c r="TKV1157" s="10"/>
      <c r="TKW1157" s="10"/>
      <c r="TKX1157" s="10"/>
      <c r="TKY1157" s="10"/>
      <c r="TKZ1157" s="10"/>
      <c r="TLA1157" s="10"/>
      <c r="TLB1157" s="10"/>
      <c r="TLC1157" s="10"/>
      <c r="TLD1157" s="10"/>
      <c r="TLE1157" s="10"/>
      <c r="TLF1157" s="10"/>
      <c r="TLG1157" s="10"/>
      <c r="TLH1157" s="10"/>
      <c r="TLI1157" s="10"/>
      <c r="TLJ1157" s="10"/>
      <c r="TLK1157" s="10"/>
      <c r="TLL1157" s="10"/>
      <c r="TLM1157" s="10"/>
      <c r="TLN1157" s="10"/>
      <c r="TLO1157" s="10"/>
      <c r="TLP1157" s="10"/>
      <c r="TLQ1157" s="10"/>
      <c r="TLR1157" s="10"/>
      <c r="TLS1157" s="10"/>
      <c r="TLT1157" s="10"/>
      <c r="TLU1157" s="10"/>
      <c r="TLV1157" s="10"/>
      <c r="TLW1157" s="10"/>
      <c r="TLX1157" s="10"/>
      <c r="TLY1157" s="10"/>
      <c r="TLZ1157" s="10"/>
      <c r="TMA1157" s="10"/>
      <c r="TMB1157" s="10"/>
      <c r="TMC1157" s="10"/>
      <c r="TMD1157" s="10"/>
      <c r="TME1157" s="10"/>
      <c r="TMF1157" s="10"/>
      <c r="TMG1157" s="10"/>
      <c r="TMH1157" s="10"/>
      <c r="TMI1157" s="10"/>
      <c r="TMJ1157" s="10"/>
      <c r="TMK1157" s="10"/>
      <c r="TML1157" s="10"/>
      <c r="TMM1157" s="10"/>
      <c r="TMN1157" s="10"/>
      <c r="TMO1157" s="10"/>
      <c r="TMP1157" s="10"/>
      <c r="TMQ1157" s="10"/>
      <c r="TMR1157" s="10"/>
      <c r="TMS1157" s="10"/>
      <c r="TMT1157" s="10"/>
      <c r="TMU1157" s="10"/>
      <c r="TMV1157" s="10"/>
      <c r="TMW1157" s="10"/>
      <c r="TMX1157" s="10"/>
      <c r="TMY1157" s="10"/>
      <c r="TMZ1157" s="10"/>
      <c r="TNA1157" s="10"/>
      <c r="TNB1157" s="10"/>
      <c r="TNC1157" s="10"/>
      <c r="TND1157" s="10"/>
      <c r="TNE1157" s="10"/>
      <c r="TNF1157" s="10"/>
      <c r="TNG1157" s="10"/>
      <c r="TNH1157" s="10"/>
      <c r="TNI1157" s="10"/>
      <c r="TNJ1157" s="10"/>
      <c r="TNK1157" s="10"/>
      <c r="TNL1157" s="10"/>
      <c r="TNM1157" s="10"/>
      <c r="TNN1157" s="10"/>
      <c r="TNO1157" s="10"/>
      <c r="TNP1157" s="10"/>
      <c r="TNQ1157" s="10"/>
      <c r="TNR1157" s="10"/>
      <c r="TNS1157" s="10"/>
      <c r="TNT1157" s="10"/>
      <c r="TNU1157" s="10"/>
      <c r="TNV1157" s="10"/>
      <c r="TNW1157" s="10"/>
      <c r="TNX1157" s="10"/>
      <c r="TNY1157" s="10"/>
      <c r="TNZ1157" s="10"/>
      <c r="TOA1157" s="10"/>
      <c r="TOB1157" s="10"/>
      <c r="TOC1157" s="10"/>
      <c r="TOD1157" s="10"/>
      <c r="TOE1157" s="10"/>
      <c r="TOF1157" s="10"/>
      <c r="TOG1157" s="10"/>
      <c r="TOH1157" s="10"/>
      <c r="TOI1157" s="10"/>
      <c r="TOJ1157" s="10"/>
      <c r="TOK1157" s="10"/>
      <c r="TOL1157" s="10"/>
      <c r="TOM1157" s="10"/>
      <c r="TON1157" s="10"/>
      <c r="TOO1157" s="10"/>
      <c r="TOP1157" s="10"/>
      <c r="TOQ1157" s="10"/>
      <c r="TOR1157" s="10"/>
      <c r="TOS1157" s="10"/>
      <c r="TOT1157" s="10"/>
      <c r="TOU1157" s="10"/>
      <c r="TOV1157" s="10"/>
      <c r="TOW1157" s="10"/>
      <c r="TOX1157" s="10"/>
      <c r="TOY1157" s="10"/>
      <c r="TOZ1157" s="10"/>
      <c r="TPA1157" s="10"/>
      <c r="TPB1157" s="10"/>
      <c r="TPC1157" s="10"/>
      <c r="TPD1157" s="10"/>
      <c r="TPE1157" s="10"/>
      <c r="TPF1157" s="10"/>
      <c r="TPG1157" s="10"/>
      <c r="TPH1157" s="10"/>
      <c r="TPI1157" s="10"/>
      <c r="TPJ1157" s="10"/>
      <c r="TPK1157" s="10"/>
      <c r="TPL1157" s="10"/>
      <c r="TPM1157" s="10"/>
      <c r="TPN1157" s="10"/>
      <c r="TPO1157" s="10"/>
      <c r="TPP1157" s="10"/>
      <c r="TPQ1157" s="10"/>
      <c r="TPR1157" s="10"/>
      <c r="TPS1157" s="10"/>
      <c r="TPT1157" s="10"/>
      <c r="TPU1157" s="10"/>
      <c r="TPV1157" s="10"/>
      <c r="TPW1157" s="10"/>
      <c r="TPX1157" s="10"/>
      <c r="TPY1157" s="10"/>
      <c r="TPZ1157" s="10"/>
      <c r="TQA1157" s="10"/>
      <c r="TQB1157" s="10"/>
      <c r="TQC1157" s="10"/>
      <c r="TQD1157" s="10"/>
      <c r="TQE1157" s="10"/>
      <c r="TQF1157" s="10"/>
      <c r="TQG1157" s="10"/>
      <c r="TQH1157" s="10"/>
      <c r="TQI1157" s="10"/>
      <c r="TQJ1157" s="10"/>
      <c r="TQK1157" s="10"/>
      <c r="TQL1157" s="10"/>
      <c r="TQM1157" s="10"/>
      <c r="TQN1157" s="10"/>
      <c r="TQO1157" s="10"/>
      <c r="TQP1157" s="10"/>
      <c r="TQQ1157" s="10"/>
      <c r="TQR1157" s="10"/>
      <c r="TQS1157" s="10"/>
      <c r="TQT1157" s="10"/>
      <c r="TQU1157" s="10"/>
      <c r="TQV1157" s="10"/>
      <c r="TQW1157" s="10"/>
      <c r="TQX1157" s="10"/>
      <c r="TQY1157" s="10"/>
      <c r="TQZ1157" s="10"/>
      <c r="TRA1157" s="10"/>
      <c r="TRB1157" s="10"/>
      <c r="TRC1157" s="10"/>
      <c r="TRD1157" s="10"/>
      <c r="TRE1157" s="10"/>
      <c r="TRF1157" s="10"/>
      <c r="TRG1157" s="10"/>
      <c r="TRH1157" s="10"/>
      <c r="TRI1157" s="10"/>
      <c r="TRJ1157" s="10"/>
      <c r="TRK1157" s="10"/>
      <c r="TRL1157" s="10"/>
      <c r="TRM1157" s="10"/>
      <c r="TRN1157" s="10"/>
      <c r="TRO1157" s="10"/>
      <c r="TRP1157" s="10"/>
      <c r="TRQ1157" s="10"/>
      <c r="TRR1157" s="10"/>
      <c r="TRS1157" s="10"/>
      <c r="TRT1157" s="10"/>
      <c r="TRU1157" s="10"/>
      <c r="TRV1157" s="10"/>
      <c r="TRW1157" s="10"/>
      <c r="TRX1157" s="10"/>
      <c r="TRY1157" s="10"/>
      <c r="TRZ1157" s="10"/>
      <c r="TSA1157" s="10"/>
      <c r="TSB1157" s="10"/>
      <c r="TSC1157" s="10"/>
      <c r="TSD1157" s="10"/>
      <c r="TSE1157" s="10"/>
      <c r="TSF1157" s="10"/>
      <c r="TSG1157" s="10"/>
      <c r="TSH1157" s="10"/>
      <c r="TSI1157" s="10"/>
      <c r="TSJ1157" s="10"/>
      <c r="TSK1157" s="10"/>
      <c r="TSL1157" s="10"/>
      <c r="TSM1157" s="10"/>
      <c r="TSN1157" s="10"/>
      <c r="TSO1157" s="10"/>
      <c r="TSP1157" s="10"/>
      <c r="TSQ1157" s="10"/>
      <c r="TSR1157" s="10"/>
      <c r="TSS1157" s="10"/>
      <c r="TST1157" s="10"/>
      <c r="TSU1157" s="10"/>
      <c r="TSV1157" s="10"/>
      <c r="TSW1157" s="10"/>
      <c r="TSX1157" s="10"/>
      <c r="TSY1157" s="10"/>
      <c r="TSZ1157" s="10"/>
      <c r="TTA1157" s="10"/>
      <c r="TTB1157" s="10"/>
      <c r="TTC1157" s="10"/>
      <c r="TTD1157" s="10"/>
      <c r="TTE1157" s="10"/>
      <c r="TTF1157" s="10"/>
      <c r="TTG1157" s="10"/>
      <c r="TTH1157" s="10"/>
      <c r="TTI1157" s="10"/>
      <c r="TTJ1157" s="10"/>
      <c r="TTK1157" s="10"/>
      <c r="TTL1157" s="10"/>
      <c r="TTM1157" s="10"/>
      <c r="TTN1157" s="10"/>
      <c r="TTO1157" s="10"/>
      <c r="TTP1157" s="10"/>
      <c r="TTQ1157" s="10"/>
      <c r="TTR1157" s="10"/>
      <c r="TTS1157" s="10"/>
      <c r="TTT1157" s="10"/>
      <c r="TTU1157" s="10"/>
      <c r="TTV1157" s="10"/>
      <c r="TTW1157" s="10"/>
      <c r="TTX1157" s="10"/>
      <c r="TTY1157" s="10"/>
      <c r="TTZ1157" s="10"/>
      <c r="TUA1157" s="10"/>
      <c r="TUB1157" s="10"/>
      <c r="TUC1157" s="10"/>
      <c r="TUD1157" s="10"/>
      <c r="TUE1157" s="10"/>
      <c r="TUF1157" s="10"/>
      <c r="TUG1157" s="10"/>
      <c r="TUH1157" s="10"/>
      <c r="TUI1157" s="10"/>
      <c r="TUJ1157" s="10"/>
      <c r="TUK1157" s="10"/>
      <c r="TUL1157" s="10"/>
      <c r="TUM1157" s="10"/>
      <c r="TUN1157" s="10"/>
      <c r="TUO1157" s="10"/>
      <c r="TUP1157" s="10"/>
      <c r="TUQ1157" s="10"/>
      <c r="TUR1157" s="10"/>
      <c r="TUS1157" s="10"/>
      <c r="TUT1157" s="10"/>
      <c r="TUU1157" s="10"/>
      <c r="TUV1157" s="10"/>
      <c r="TUW1157" s="10"/>
      <c r="TUX1157" s="10"/>
      <c r="TUY1157" s="10"/>
      <c r="TUZ1157" s="10"/>
      <c r="TVA1157" s="10"/>
      <c r="TVB1157" s="10"/>
      <c r="TVC1157" s="10"/>
      <c r="TVD1157" s="10"/>
      <c r="TVE1157" s="10"/>
      <c r="TVF1157" s="10"/>
      <c r="TVG1157" s="10"/>
      <c r="TVH1157" s="10"/>
      <c r="TVI1157" s="10"/>
      <c r="TVJ1157" s="10"/>
      <c r="TVK1157" s="10"/>
      <c r="TVL1157" s="10"/>
      <c r="TVM1157" s="10"/>
      <c r="TVN1157" s="10"/>
      <c r="TVO1157" s="10"/>
      <c r="TVP1157" s="10"/>
      <c r="TVQ1157" s="10"/>
      <c r="TVR1157" s="10"/>
      <c r="TVS1157" s="10"/>
      <c r="TVT1157" s="10"/>
      <c r="TVU1157" s="10"/>
      <c r="TVV1157" s="10"/>
      <c r="TVW1157" s="10"/>
      <c r="TVX1157" s="10"/>
      <c r="TVY1157" s="10"/>
      <c r="TVZ1157" s="10"/>
      <c r="TWA1157" s="10"/>
      <c r="TWB1157" s="10"/>
      <c r="TWC1157" s="10"/>
      <c r="TWD1157" s="10"/>
      <c r="TWE1157" s="10"/>
      <c r="TWF1157" s="10"/>
      <c r="TWG1157" s="10"/>
      <c r="TWH1157" s="10"/>
      <c r="TWI1157" s="10"/>
      <c r="TWJ1157" s="10"/>
      <c r="TWK1157" s="10"/>
      <c r="TWL1157" s="10"/>
      <c r="TWM1157" s="10"/>
      <c r="TWN1157" s="10"/>
      <c r="TWO1157" s="10"/>
      <c r="TWP1157" s="10"/>
      <c r="TWQ1157" s="10"/>
      <c r="TWR1157" s="10"/>
      <c r="TWS1157" s="10"/>
      <c r="TWT1157" s="10"/>
      <c r="TWU1157" s="10"/>
      <c r="TWV1157" s="10"/>
      <c r="TWW1157" s="10"/>
      <c r="TWX1157" s="10"/>
      <c r="TWY1157" s="10"/>
      <c r="TWZ1157" s="10"/>
      <c r="TXA1157" s="10"/>
      <c r="TXB1157" s="10"/>
      <c r="TXC1157" s="10"/>
      <c r="TXD1157" s="10"/>
      <c r="TXE1157" s="10"/>
      <c r="TXF1157" s="10"/>
      <c r="TXG1157" s="10"/>
      <c r="TXH1157" s="10"/>
      <c r="TXI1157" s="10"/>
      <c r="TXJ1157" s="10"/>
      <c r="TXK1157" s="10"/>
      <c r="TXL1157" s="10"/>
      <c r="TXM1157" s="10"/>
      <c r="TXN1157" s="10"/>
      <c r="TXO1157" s="10"/>
      <c r="TXP1157" s="10"/>
      <c r="TXQ1157" s="10"/>
      <c r="TXR1157" s="10"/>
      <c r="TXS1157" s="10"/>
      <c r="TXT1157" s="10"/>
      <c r="TXU1157" s="10"/>
      <c r="TXV1157" s="10"/>
      <c r="TXW1157" s="10"/>
      <c r="TXX1157" s="10"/>
      <c r="TXY1157" s="10"/>
      <c r="TXZ1157" s="10"/>
      <c r="TYA1157" s="10"/>
      <c r="TYB1157" s="10"/>
      <c r="TYC1157" s="10"/>
      <c r="TYD1157" s="10"/>
      <c r="TYE1157" s="10"/>
      <c r="TYF1157" s="10"/>
      <c r="TYG1157" s="10"/>
      <c r="TYH1157" s="10"/>
      <c r="TYI1157" s="10"/>
      <c r="TYJ1157" s="10"/>
      <c r="TYK1157" s="10"/>
      <c r="TYL1157" s="10"/>
      <c r="TYM1157" s="10"/>
      <c r="TYN1157" s="10"/>
      <c r="TYO1157" s="10"/>
      <c r="TYP1157" s="10"/>
      <c r="TYQ1157" s="10"/>
      <c r="TYR1157" s="10"/>
      <c r="TYS1157" s="10"/>
      <c r="TYT1157" s="10"/>
      <c r="TYU1157" s="10"/>
      <c r="TYV1157" s="10"/>
      <c r="TYW1157" s="10"/>
      <c r="TYX1157" s="10"/>
      <c r="TYY1157" s="10"/>
      <c r="TYZ1157" s="10"/>
      <c r="TZA1157" s="10"/>
      <c r="TZB1157" s="10"/>
      <c r="TZC1157" s="10"/>
      <c r="TZD1157" s="10"/>
      <c r="TZE1157" s="10"/>
      <c r="TZF1157" s="10"/>
      <c r="TZG1157" s="10"/>
      <c r="TZH1157" s="10"/>
      <c r="TZI1157" s="10"/>
      <c r="TZJ1157" s="10"/>
      <c r="TZK1157" s="10"/>
      <c r="TZL1157" s="10"/>
      <c r="TZM1157" s="10"/>
      <c r="TZN1157" s="10"/>
      <c r="TZO1157" s="10"/>
      <c r="TZP1157" s="10"/>
      <c r="TZQ1157" s="10"/>
      <c r="TZR1157" s="10"/>
      <c r="TZS1157" s="10"/>
      <c r="TZT1157" s="10"/>
      <c r="TZU1157" s="10"/>
      <c r="TZV1157" s="10"/>
      <c r="TZW1157" s="10"/>
      <c r="TZX1157" s="10"/>
      <c r="TZY1157" s="10"/>
      <c r="TZZ1157" s="10"/>
      <c r="UAA1157" s="10"/>
      <c r="UAB1157" s="10"/>
      <c r="UAC1157" s="10"/>
      <c r="UAD1157" s="10"/>
      <c r="UAE1157" s="10"/>
      <c r="UAF1157" s="10"/>
      <c r="UAG1157" s="10"/>
      <c r="UAH1157" s="10"/>
      <c r="UAI1157" s="10"/>
      <c r="UAJ1157" s="10"/>
      <c r="UAK1157" s="10"/>
      <c r="UAL1157" s="10"/>
      <c r="UAM1157" s="10"/>
      <c r="UAN1157" s="10"/>
      <c r="UAO1157" s="10"/>
      <c r="UAP1157" s="10"/>
      <c r="UAQ1157" s="10"/>
      <c r="UAR1157" s="10"/>
      <c r="UAS1157" s="10"/>
      <c r="UAT1157" s="10"/>
      <c r="UAU1157" s="10"/>
      <c r="UAV1157" s="10"/>
      <c r="UAW1157" s="10"/>
      <c r="UAX1157" s="10"/>
      <c r="UAY1157" s="10"/>
      <c r="UAZ1157" s="10"/>
      <c r="UBA1157" s="10"/>
      <c r="UBB1157" s="10"/>
      <c r="UBC1157" s="10"/>
      <c r="UBD1157" s="10"/>
      <c r="UBE1157" s="10"/>
      <c r="UBF1157" s="10"/>
      <c r="UBG1157" s="10"/>
      <c r="UBH1157" s="10"/>
      <c r="UBI1157" s="10"/>
      <c r="UBJ1157" s="10"/>
      <c r="UBK1157" s="10"/>
      <c r="UBL1157" s="10"/>
      <c r="UBM1157" s="10"/>
      <c r="UBN1157" s="10"/>
      <c r="UBO1157" s="10"/>
      <c r="UBP1157" s="10"/>
      <c r="UBQ1157" s="10"/>
      <c r="UBR1157" s="10"/>
      <c r="UBS1157" s="10"/>
      <c r="UBT1157" s="10"/>
      <c r="UBU1157" s="10"/>
      <c r="UBV1157" s="10"/>
      <c r="UBW1157" s="10"/>
      <c r="UBX1157" s="10"/>
      <c r="UBY1157" s="10"/>
      <c r="UBZ1157" s="10"/>
      <c r="UCA1157" s="10"/>
      <c r="UCB1157" s="10"/>
      <c r="UCC1157" s="10"/>
      <c r="UCD1157" s="10"/>
      <c r="UCE1157" s="10"/>
      <c r="UCF1157" s="10"/>
      <c r="UCG1157" s="10"/>
      <c r="UCH1157" s="10"/>
      <c r="UCI1157" s="10"/>
      <c r="UCJ1157" s="10"/>
      <c r="UCK1157" s="10"/>
      <c r="UCL1157" s="10"/>
      <c r="UCM1157" s="10"/>
      <c r="UCN1157" s="10"/>
      <c r="UCO1157" s="10"/>
      <c r="UCP1157" s="10"/>
      <c r="UCQ1157" s="10"/>
      <c r="UCR1157" s="10"/>
      <c r="UCS1157" s="10"/>
      <c r="UCT1157" s="10"/>
      <c r="UCU1157" s="10"/>
      <c r="UCV1157" s="10"/>
      <c r="UCW1157" s="10"/>
      <c r="UCX1157" s="10"/>
      <c r="UCY1157" s="10"/>
      <c r="UCZ1157" s="10"/>
      <c r="UDA1157" s="10"/>
      <c r="UDB1157" s="10"/>
      <c r="UDC1157" s="10"/>
      <c r="UDD1157" s="10"/>
      <c r="UDE1157" s="10"/>
      <c r="UDF1157" s="10"/>
      <c r="UDG1157" s="10"/>
      <c r="UDH1157" s="10"/>
      <c r="UDI1157" s="10"/>
      <c r="UDJ1157" s="10"/>
      <c r="UDK1157" s="10"/>
      <c r="UDL1157" s="10"/>
      <c r="UDM1157" s="10"/>
      <c r="UDN1157" s="10"/>
      <c r="UDO1157" s="10"/>
      <c r="UDP1157" s="10"/>
      <c r="UDQ1157" s="10"/>
      <c r="UDR1157" s="10"/>
      <c r="UDS1157" s="10"/>
      <c r="UDT1157" s="10"/>
      <c r="UDU1157" s="10"/>
      <c r="UDV1157" s="10"/>
      <c r="UDW1157" s="10"/>
      <c r="UDX1157" s="10"/>
      <c r="UDY1157" s="10"/>
      <c r="UDZ1157" s="10"/>
      <c r="UEA1157" s="10"/>
      <c r="UEB1157" s="10"/>
      <c r="UEC1157" s="10"/>
      <c r="UED1157" s="10"/>
      <c r="UEE1157" s="10"/>
      <c r="UEF1157" s="10"/>
      <c r="UEG1157" s="10"/>
      <c r="UEH1157" s="10"/>
      <c r="UEI1157" s="10"/>
      <c r="UEJ1157" s="10"/>
      <c r="UEK1157" s="10"/>
      <c r="UEL1157" s="10"/>
      <c r="UEM1157" s="10"/>
      <c r="UEN1157" s="10"/>
      <c r="UEO1157" s="10"/>
      <c r="UEP1157" s="10"/>
      <c r="UEQ1157" s="10"/>
      <c r="UER1157" s="10"/>
      <c r="UES1157" s="10"/>
      <c r="UET1157" s="10"/>
      <c r="UEU1157" s="10"/>
      <c r="UEV1157" s="10"/>
      <c r="UEW1157" s="10"/>
      <c r="UEX1157" s="10"/>
      <c r="UEY1157" s="10"/>
      <c r="UEZ1157" s="10"/>
      <c r="UFA1157" s="10"/>
      <c r="UFB1157" s="10"/>
      <c r="UFC1157" s="10"/>
      <c r="UFD1157" s="10"/>
      <c r="UFE1157" s="10"/>
      <c r="UFF1157" s="10"/>
      <c r="UFG1157" s="10"/>
      <c r="UFH1157" s="10"/>
      <c r="UFI1157" s="10"/>
      <c r="UFJ1157" s="10"/>
      <c r="UFK1157" s="10"/>
      <c r="UFL1157" s="10"/>
      <c r="UFM1157" s="10"/>
      <c r="UFN1157" s="10"/>
      <c r="UFO1157" s="10"/>
      <c r="UFP1157" s="10"/>
      <c r="UFQ1157" s="10"/>
      <c r="UFR1157" s="10"/>
      <c r="UFS1157" s="10"/>
      <c r="UFT1157" s="10"/>
      <c r="UFU1157" s="10"/>
      <c r="UFV1157" s="10"/>
      <c r="UFW1157" s="10"/>
      <c r="UFX1157" s="10"/>
      <c r="UFY1157" s="10"/>
      <c r="UFZ1157" s="10"/>
      <c r="UGA1157" s="10"/>
      <c r="UGB1157" s="10"/>
      <c r="UGC1157" s="10"/>
      <c r="UGD1157" s="10"/>
      <c r="UGE1157" s="10"/>
      <c r="UGF1157" s="10"/>
      <c r="UGG1157" s="10"/>
      <c r="UGH1157" s="10"/>
      <c r="UGI1157" s="10"/>
      <c r="UGJ1157" s="10"/>
      <c r="UGK1157" s="10"/>
      <c r="UGL1157" s="10"/>
      <c r="UGM1157" s="10"/>
      <c r="UGN1157" s="10"/>
      <c r="UGO1157" s="10"/>
      <c r="UGP1157" s="10"/>
      <c r="UGQ1157" s="10"/>
      <c r="UGR1157" s="10"/>
      <c r="UGS1157" s="10"/>
      <c r="UGT1157" s="10"/>
      <c r="UGU1157" s="10"/>
      <c r="UGV1157" s="10"/>
      <c r="UGW1157" s="10"/>
      <c r="UGX1157" s="10"/>
      <c r="UGY1157" s="10"/>
      <c r="UGZ1157" s="10"/>
      <c r="UHA1157" s="10"/>
      <c r="UHB1157" s="10"/>
      <c r="UHC1157" s="10"/>
      <c r="UHD1157" s="10"/>
      <c r="UHE1157" s="10"/>
      <c r="UHF1157" s="10"/>
      <c r="UHG1157" s="10"/>
      <c r="UHH1157" s="10"/>
      <c r="UHI1157" s="10"/>
      <c r="UHJ1157" s="10"/>
      <c r="UHK1157" s="10"/>
      <c r="UHL1157" s="10"/>
      <c r="UHM1157" s="10"/>
      <c r="UHN1157" s="10"/>
      <c r="UHO1157" s="10"/>
      <c r="UHP1157" s="10"/>
      <c r="UHQ1157" s="10"/>
      <c r="UHR1157" s="10"/>
      <c r="UHS1157" s="10"/>
      <c r="UHT1157" s="10"/>
      <c r="UHU1157" s="10"/>
      <c r="UHV1157" s="10"/>
      <c r="UHW1157" s="10"/>
      <c r="UHX1157" s="10"/>
      <c r="UHY1157" s="10"/>
      <c r="UHZ1157" s="10"/>
      <c r="UIA1157" s="10"/>
      <c r="UIB1157" s="10"/>
      <c r="UIC1157" s="10"/>
      <c r="UID1157" s="10"/>
      <c r="UIE1157" s="10"/>
      <c r="UIF1157" s="10"/>
      <c r="UIG1157" s="10"/>
      <c r="UIH1157" s="10"/>
      <c r="UII1157" s="10"/>
      <c r="UIJ1157" s="10"/>
      <c r="UIK1157" s="10"/>
      <c r="UIL1157" s="10"/>
      <c r="UIM1157" s="10"/>
      <c r="UIN1157" s="10"/>
      <c r="UIO1157" s="10"/>
      <c r="UIP1157" s="10"/>
      <c r="UIQ1157" s="10"/>
      <c r="UIR1157" s="10"/>
      <c r="UIS1157" s="10"/>
      <c r="UIT1157" s="10"/>
      <c r="UIU1157" s="10"/>
      <c r="UIV1157" s="10"/>
      <c r="UIW1157" s="10"/>
      <c r="UIX1157" s="10"/>
      <c r="UIY1157" s="10"/>
      <c r="UIZ1157" s="10"/>
      <c r="UJA1157" s="10"/>
      <c r="UJB1157" s="10"/>
      <c r="UJC1157" s="10"/>
      <c r="UJD1157" s="10"/>
      <c r="UJE1157" s="10"/>
      <c r="UJF1157" s="10"/>
      <c r="UJG1157" s="10"/>
      <c r="UJH1157" s="10"/>
      <c r="UJI1157" s="10"/>
      <c r="UJJ1157" s="10"/>
      <c r="UJK1157" s="10"/>
      <c r="UJL1157" s="10"/>
      <c r="UJM1157" s="10"/>
      <c r="UJN1157" s="10"/>
      <c r="UJO1157" s="10"/>
      <c r="UJP1157" s="10"/>
      <c r="UJQ1157" s="10"/>
      <c r="UJR1157" s="10"/>
      <c r="UJS1157" s="10"/>
      <c r="UJT1157" s="10"/>
      <c r="UJU1157" s="10"/>
      <c r="UJV1157" s="10"/>
      <c r="UJW1157" s="10"/>
      <c r="UJX1157" s="10"/>
      <c r="UJY1157" s="10"/>
      <c r="UJZ1157" s="10"/>
      <c r="UKA1157" s="10"/>
      <c r="UKB1157" s="10"/>
      <c r="UKC1157" s="10"/>
      <c r="UKD1157" s="10"/>
      <c r="UKE1157" s="10"/>
      <c r="UKF1157" s="10"/>
      <c r="UKG1157" s="10"/>
      <c r="UKH1157" s="10"/>
      <c r="UKI1157" s="10"/>
      <c r="UKJ1157" s="10"/>
      <c r="UKK1157" s="10"/>
      <c r="UKL1157" s="10"/>
      <c r="UKM1157" s="10"/>
      <c r="UKN1157" s="10"/>
      <c r="UKO1157" s="10"/>
      <c r="UKP1157" s="10"/>
      <c r="UKQ1157" s="10"/>
      <c r="UKR1157" s="10"/>
      <c r="UKS1157" s="10"/>
      <c r="UKT1157" s="10"/>
      <c r="UKU1157" s="10"/>
      <c r="UKV1157" s="10"/>
      <c r="UKW1157" s="10"/>
      <c r="UKX1157" s="10"/>
      <c r="UKY1157" s="10"/>
      <c r="UKZ1157" s="10"/>
      <c r="ULA1157" s="10"/>
      <c r="ULB1157" s="10"/>
      <c r="ULC1157" s="10"/>
      <c r="ULD1157" s="10"/>
      <c r="ULE1157" s="10"/>
      <c r="ULF1157" s="10"/>
      <c r="ULG1157" s="10"/>
      <c r="ULH1157" s="10"/>
      <c r="ULI1157" s="10"/>
      <c r="ULJ1157" s="10"/>
      <c r="ULK1157" s="10"/>
      <c r="ULL1157" s="10"/>
      <c r="ULM1157" s="10"/>
      <c r="ULN1157" s="10"/>
      <c r="ULO1157" s="10"/>
      <c r="ULP1157" s="10"/>
      <c r="ULQ1157" s="10"/>
      <c r="ULR1157" s="10"/>
      <c r="ULS1157" s="10"/>
      <c r="ULT1157" s="10"/>
      <c r="ULU1157" s="10"/>
      <c r="ULV1157" s="10"/>
      <c r="ULW1157" s="10"/>
      <c r="ULX1157" s="10"/>
      <c r="ULY1157" s="10"/>
      <c r="ULZ1157" s="10"/>
      <c r="UMA1157" s="10"/>
      <c r="UMB1157" s="10"/>
      <c r="UMC1157" s="10"/>
      <c r="UMD1157" s="10"/>
      <c r="UME1157" s="10"/>
      <c r="UMF1157" s="10"/>
      <c r="UMG1157" s="10"/>
      <c r="UMH1157" s="10"/>
      <c r="UMI1157" s="10"/>
      <c r="UMJ1157" s="10"/>
      <c r="UMK1157" s="10"/>
      <c r="UML1157" s="10"/>
      <c r="UMM1157" s="10"/>
      <c r="UMN1157" s="10"/>
      <c r="UMO1157" s="10"/>
      <c r="UMP1157" s="10"/>
      <c r="UMQ1157" s="10"/>
      <c r="UMR1157" s="10"/>
      <c r="UMS1157" s="10"/>
      <c r="UMT1157" s="10"/>
      <c r="UMU1157" s="10"/>
      <c r="UMV1157" s="10"/>
      <c r="UMW1157" s="10"/>
      <c r="UMX1157" s="10"/>
      <c r="UMY1157" s="10"/>
      <c r="UMZ1157" s="10"/>
      <c r="UNA1157" s="10"/>
      <c r="UNB1157" s="10"/>
      <c r="UNC1157" s="10"/>
      <c r="UND1157" s="10"/>
      <c r="UNE1157" s="10"/>
      <c r="UNF1157" s="10"/>
      <c r="UNG1157" s="10"/>
      <c r="UNH1157" s="10"/>
      <c r="UNI1157" s="10"/>
      <c r="UNJ1157" s="10"/>
      <c r="UNK1157" s="10"/>
      <c r="UNL1157" s="10"/>
      <c r="UNM1157" s="10"/>
      <c r="UNN1157" s="10"/>
      <c r="UNO1157" s="10"/>
      <c r="UNP1157" s="10"/>
      <c r="UNQ1157" s="10"/>
      <c r="UNR1157" s="10"/>
      <c r="UNS1157" s="10"/>
      <c r="UNT1157" s="10"/>
      <c r="UNU1157" s="10"/>
      <c r="UNV1157" s="10"/>
      <c r="UNW1157" s="10"/>
      <c r="UNX1157" s="10"/>
      <c r="UNY1157" s="10"/>
      <c r="UNZ1157" s="10"/>
      <c r="UOA1157" s="10"/>
      <c r="UOB1157" s="10"/>
      <c r="UOC1157" s="10"/>
      <c r="UOD1157" s="10"/>
      <c r="UOE1157" s="10"/>
      <c r="UOF1157" s="10"/>
      <c r="UOG1157" s="10"/>
      <c r="UOH1157" s="10"/>
      <c r="UOI1157" s="10"/>
      <c r="UOJ1157" s="10"/>
      <c r="UOK1157" s="10"/>
      <c r="UOL1157" s="10"/>
      <c r="UOM1157" s="10"/>
      <c r="UON1157" s="10"/>
      <c r="UOO1157" s="10"/>
      <c r="UOP1157" s="10"/>
      <c r="UOQ1157" s="10"/>
      <c r="UOR1157" s="10"/>
      <c r="UOS1157" s="10"/>
      <c r="UOT1157" s="10"/>
      <c r="UOU1157" s="10"/>
      <c r="UOV1157" s="10"/>
      <c r="UOW1157" s="10"/>
      <c r="UOX1157" s="10"/>
      <c r="UOY1157" s="10"/>
      <c r="UOZ1157" s="10"/>
      <c r="UPA1157" s="10"/>
      <c r="UPB1157" s="10"/>
      <c r="UPC1157" s="10"/>
      <c r="UPD1157" s="10"/>
      <c r="UPE1157" s="10"/>
      <c r="UPF1157" s="10"/>
      <c r="UPG1157" s="10"/>
      <c r="UPH1157" s="10"/>
      <c r="UPI1157" s="10"/>
      <c r="UPJ1157" s="10"/>
      <c r="UPK1157" s="10"/>
      <c r="UPL1157" s="10"/>
      <c r="UPM1157" s="10"/>
      <c r="UPN1157" s="10"/>
      <c r="UPO1157" s="10"/>
      <c r="UPP1157" s="10"/>
      <c r="UPQ1157" s="10"/>
      <c r="UPR1157" s="10"/>
      <c r="UPS1157" s="10"/>
      <c r="UPT1157" s="10"/>
      <c r="UPU1157" s="10"/>
      <c r="UPV1157" s="10"/>
      <c r="UPW1157" s="10"/>
      <c r="UPX1157" s="10"/>
      <c r="UPY1157" s="10"/>
      <c r="UPZ1157" s="10"/>
      <c r="UQA1157" s="10"/>
      <c r="UQB1157" s="10"/>
      <c r="UQC1157" s="10"/>
      <c r="UQD1157" s="10"/>
      <c r="UQE1157" s="10"/>
      <c r="UQF1157" s="10"/>
      <c r="UQG1157" s="10"/>
      <c r="UQH1157" s="10"/>
      <c r="UQI1157" s="10"/>
      <c r="UQJ1157" s="10"/>
      <c r="UQK1157" s="10"/>
      <c r="UQL1157" s="10"/>
      <c r="UQM1157" s="10"/>
      <c r="UQN1157" s="10"/>
      <c r="UQO1157" s="10"/>
      <c r="UQP1157" s="10"/>
      <c r="UQQ1157" s="10"/>
      <c r="UQR1157" s="10"/>
      <c r="UQS1157" s="10"/>
      <c r="UQT1157" s="10"/>
      <c r="UQU1157" s="10"/>
      <c r="UQV1157" s="10"/>
      <c r="UQW1157" s="10"/>
      <c r="UQX1157" s="10"/>
      <c r="UQY1157" s="10"/>
      <c r="UQZ1157" s="10"/>
      <c r="URA1157" s="10"/>
      <c r="URB1157" s="10"/>
      <c r="URC1157" s="10"/>
      <c r="URD1157" s="10"/>
      <c r="URE1157" s="10"/>
      <c r="URF1157" s="10"/>
      <c r="URG1157" s="10"/>
      <c r="URH1157" s="10"/>
      <c r="URI1157" s="10"/>
      <c r="URJ1157" s="10"/>
      <c r="URK1157" s="10"/>
      <c r="URL1157" s="10"/>
      <c r="URM1157" s="10"/>
      <c r="URN1157" s="10"/>
      <c r="URO1157" s="10"/>
      <c r="URP1157" s="10"/>
      <c r="URQ1157" s="10"/>
      <c r="URR1157" s="10"/>
      <c r="URS1157" s="10"/>
      <c r="URT1157" s="10"/>
      <c r="URU1157" s="10"/>
      <c r="URV1157" s="10"/>
      <c r="URW1157" s="10"/>
      <c r="URX1157" s="10"/>
      <c r="URY1157" s="10"/>
      <c r="URZ1157" s="10"/>
      <c r="USA1157" s="10"/>
      <c r="USB1157" s="10"/>
      <c r="USC1157" s="10"/>
      <c r="USD1157" s="10"/>
      <c r="USE1157" s="10"/>
      <c r="USF1157" s="10"/>
      <c r="USG1157" s="10"/>
      <c r="USH1157" s="10"/>
      <c r="USI1157" s="10"/>
      <c r="USJ1157" s="10"/>
      <c r="USK1157" s="10"/>
      <c r="USL1157" s="10"/>
      <c r="USM1157" s="10"/>
      <c r="USN1157" s="10"/>
      <c r="USO1157" s="10"/>
      <c r="USP1157" s="10"/>
      <c r="USQ1157" s="10"/>
      <c r="USR1157" s="10"/>
      <c r="USS1157" s="10"/>
      <c r="UST1157" s="10"/>
      <c r="USU1157" s="10"/>
      <c r="USV1157" s="10"/>
      <c r="USW1157" s="10"/>
      <c r="USX1157" s="10"/>
      <c r="USY1157" s="10"/>
      <c r="USZ1157" s="10"/>
      <c r="UTA1157" s="10"/>
      <c r="UTB1157" s="10"/>
      <c r="UTC1157" s="10"/>
      <c r="UTD1157" s="10"/>
      <c r="UTE1157" s="10"/>
      <c r="UTF1157" s="10"/>
      <c r="UTG1157" s="10"/>
      <c r="UTH1157" s="10"/>
      <c r="UTI1157" s="10"/>
      <c r="UTJ1157" s="10"/>
      <c r="UTK1157" s="10"/>
      <c r="UTL1157" s="10"/>
      <c r="UTM1157" s="10"/>
      <c r="UTN1157" s="10"/>
      <c r="UTO1157" s="10"/>
      <c r="UTP1157" s="10"/>
      <c r="UTQ1157" s="10"/>
      <c r="UTR1157" s="10"/>
      <c r="UTS1157" s="10"/>
      <c r="UTT1157" s="10"/>
      <c r="UTU1157" s="10"/>
      <c r="UTV1157" s="10"/>
      <c r="UTW1157" s="10"/>
      <c r="UTX1157" s="10"/>
      <c r="UTY1157" s="10"/>
      <c r="UTZ1157" s="10"/>
      <c r="UUA1157" s="10"/>
      <c r="UUB1157" s="10"/>
      <c r="UUC1157" s="10"/>
      <c r="UUD1157" s="10"/>
      <c r="UUE1157" s="10"/>
      <c r="UUF1157" s="10"/>
      <c r="UUG1157" s="10"/>
      <c r="UUH1157" s="10"/>
      <c r="UUI1157" s="10"/>
      <c r="UUJ1157" s="10"/>
      <c r="UUK1157" s="10"/>
      <c r="UUL1157" s="10"/>
      <c r="UUM1157" s="10"/>
      <c r="UUN1157" s="10"/>
      <c r="UUO1157" s="10"/>
      <c r="UUP1157" s="10"/>
      <c r="UUQ1157" s="10"/>
      <c r="UUR1157" s="10"/>
      <c r="UUS1157" s="10"/>
      <c r="UUT1157" s="10"/>
      <c r="UUU1157" s="10"/>
      <c r="UUV1157" s="10"/>
      <c r="UUW1157" s="10"/>
      <c r="UUX1157" s="10"/>
      <c r="UUY1157" s="10"/>
      <c r="UUZ1157" s="10"/>
      <c r="UVA1157" s="10"/>
      <c r="UVB1157" s="10"/>
      <c r="UVC1157" s="10"/>
      <c r="UVD1157" s="10"/>
      <c r="UVE1157" s="10"/>
      <c r="UVF1157" s="10"/>
      <c r="UVG1157" s="10"/>
      <c r="UVH1157" s="10"/>
      <c r="UVI1157" s="10"/>
      <c r="UVJ1157" s="10"/>
      <c r="UVK1157" s="10"/>
      <c r="UVL1157" s="10"/>
      <c r="UVM1157" s="10"/>
      <c r="UVN1157" s="10"/>
      <c r="UVO1157" s="10"/>
      <c r="UVP1157" s="10"/>
      <c r="UVQ1157" s="10"/>
      <c r="UVR1157" s="10"/>
      <c r="UVS1157" s="10"/>
      <c r="UVT1157" s="10"/>
      <c r="UVU1157" s="10"/>
      <c r="UVV1157" s="10"/>
      <c r="UVW1157" s="10"/>
      <c r="UVX1157" s="10"/>
      <c r="UVY1157" s="10"/>
      <c r="UVZ1157" s="10"/>
      <c r="UWA1157" s="10"/>
      <c r="UWB1157" s="10"/>
      <c r="UWC1157" s="10"/>
      <c r="UWD1157" s="10"/>
      <c r="UWE1157" s="10"/>
      <c r="UWF1157" s="10"/>
      <c r="UWG1157" s="10"/>
      <c r="UWH1157" s="10"/>
      <c r="UWI1157" s="10"/>
      <c r="UWJ1157" s="10"/>
      <c r="UWK1157" s="10"/>
      <c r="UWL1157" s="10"/>
      <c r="UWM1157" s="10"/>
      <c r="UWN1157" s="10"/>
      <c r="UWO1157" s="10"/>
      <c r="UWP1157" s="10"/>
      <c r="UWQ1157" s="10"/>
      <c r="UWR1157" s="10"/>
      <c r="UWS1157" s="10"/>
      <c r="UWT1157" s="10"/>
      <c r="UWU1157" s="10"/>
      <c r="UWV1157" s="10"/>
      <c r="UWW1157" s="10"/>
      <c r="UWX1157" s="10"/>
      <c r="UWY1157" s="10"/>
      <c r="UWZ1157" s="10"/>
      <c r="UXA1157" s="10"/>
      <c r="UXB1157" s="10"/>
      <c r="UXC1157" s="10"/>
      <c r="UXD1157" s="10"/>
      <c r="UXE1157" s="10"/>
      <c r="UXF1157" s="10"/>
      <c r="UXG1157" s="10"/>
      <c r="UXH1157" s="10"/>
      <c r="UXI1157" s="10"/>
      <c r="UXJ1157" s="10"/>
      <c r="UXK1157" s="10"/>
      <c r="UXL1157" s="10"/>
      <c r="UXM1157" s="10"/>
      <c r="UXN1157" s="10"/>
      <c r="UXO1157" s="10"/>
      <c r="UXP1157" s="10"/>
      <c r="UXQ1157" s="10"/>
      <c r="UXR1157" s="10"/>
      <c r="UXS1157" s="10"/>
      <c r="UXT1157" s="10"/>
      <c r="UXU1157" s="10"/>
      <c r="UXV1157" s="10"/>
      <c r="UXW1157" s="10"/>
      <c r="UXX1157" s="10"/>
      <c r="UXY1157" s="10"/>
      <c r="UXZ1157" s="10"/>
      <c r="UYA1157" s="10"/>
      <c r="UYB1157" s="10"/>
      <c r="UYC1157" s="10"/>
      <c r="UYD1157" s="10"/>
      <c r="UYE1157" s="10"/>
      <c r="UYF1157" s="10"/>
      <c r="UYG1157" s="10"/>
      <c r="UYH1157" s="10"/>
      <c r="UYI1157" s="10"/>
      <c r="UYJ1157" s="10"/>
      <c r="UYK1157" s="10"/>
      <c r="UYL1157" s="10"/>
      <c r="UYM1157" s="10"/>
      <c r="UYN1157" s="10"/>
      <c r="UYO1157" s="10"/>
      <c r="UYP1157" s="10"/>
      <c r="UYQ1157" s="10"/>
      <c r="UYR1157" s="10"/>
      <c r="UYS1157" s="10"/>
      <c r="UYT1157" s="10"/>
      <c r="UYU1157" s="10"/>
      <c r="UYV1157" s="10"/>
      <c r="UYW1157" s="10"/>
      <c r="UYX1157" s="10"/>
      <c r="UYY1157" s="10"/>
      <c r="UYZ1157" s="10"/>
      <c r="UZA1157" s="10"/>
      <c r="UZB1157" s="10"/>
      <c r="UZC1157" s="10"/>
      <c r="UZD1157" s="10"/>
      <c r="UZE1157" s="10"/>
      <c r="UZF1157" s="10"/>
      <c r="UZG1157" s="10"/>
      <c r="UZH1157" s="10"/>
      <c r="UZI1157" s="10"/>
      <c r="UZJ1157" s="10"/>
      <c r="UZK1157" s="10"/>
      <c r="UZL1157" s="10"/>
      <c r="UZM1157" s="10"/>
      <c r="UZN1157" s="10"/>
      <c r="UZO1157" s="10"/>
      <c r="UZP1157" s="10"/>
      <c r="UZQ1157" s="10"/>
      <c r="UZR1157" s="10"/>
      <c r="UZS1157" s="10"/>
      <c r="UZT1157" s="10"/>
      <c r="UZU1157" s="10"/>
      <c r="UZV1157" s="10"/>
      <c r="UZW1157" s="10"/>
      <c r="UZX1157" s="10"/>
      <c r="UZY1157" s="10"/>
      <c r="UZZ1157" s="10"/>
      <c r="VAA1157" s="10"/>
      <c r="VAB1157" s="10"/>
      <c r="VAC1157" s="10"/>
      <c r="VAD1157" s="10"/>
      <c r="VAE1157" s="10"/>
      <c r="VAF1157" s="10"/>
      <c r="VAG1157" s="10"/>
      <c r="VAH1157" s="10"/>
      <c r="VAI1157" s="10"/>
      <c r="VAJ1157" s="10"/>
      <c r="VAK1157" s="10"/>
      <c r="VAL1157" s="10"/>
      <c r="VAM1157" s="10"/>
      <c r="VAN1157" s="10"/>
      <c r="VAO1157" s="10"/>
      <c r="VAP1157" s="10"/>
      <c r="VAQ1157" s="10"/>
      <c r="VAR1157" s="10"/>
      <c r="VAS1157" s="10"/>
      <c r="VAT1157" s="10"/>
      <c r="VAU1157" s="10"/>
      <c r="VAV1157" s="10"/>
      <c r="VAW1157" s="10"/>
      <c r="VAX1157" s="10"/>
      <c r="VAY1157" s="10"/>
      <c r="VAZ1157" s="10"/>
      <c r="VBA1157" s="10"/>
      <c r="VBB1157" s="10"/>
      <c r="VBC1157" s="10"/>
      <c r="VBD1157" s="10"/>
      <c r="VBE1157" s="10"/>
      <c r="VBF1157" s="10"/>
      <c r="VBG1157" s="10"/>
      <c r="VBH1157" s="10"/>
      <c r="VBI1157" s="10"/>
      <c r="VBJ1157" s="10"/>
      <c r="VBK1157" s="10"/>
      <c r="VBL1157" s="10"/>
      <c r="VBM1157" s="10"/>
      <c r="VBN1157" s="10"/>
      <c r="VBO1157" s="10"/>
      <c r="VBP1157" s="10"/>
      <c r="VBQ1157" s="10"/>
      <c r="VBR1157" s="10"/>
      <c r="VBS1157" s="10"/>
      <c r="VBT1157" s="10"/>
      <c r="VBU1157" s="10"/>
      <c r="VBV1157" s="10"/>
      <c r="VBW1157" s="10"/>
      <c r="VBX1157" s="10"/>
      <c r="VBY1157" s="10"/>
      <c r="VBZ1157" s="10"/>
      <c r="VCA1157" s="10"/>
      <c r="VCB1157" s="10"/>
      <c r="VCC1157" s="10"/>
      <c r="VCD1157" s="10"/>
      <c r="VCE1157" s="10"/>
      <c r="VCF1157" s="10"/>
      <c r="VCG1157" s="10"/>
      <c r="VCH1157" s="10"/>
      <c r="VCI1157" s="10"/>
      <c r="VCJ1157" s="10"/>
      <c r="VCK1157" s="10"/>
      <c r="VCL1157" s="10"/>
      <c r="VCM1157" s="10"/>
      <c r="VCN1157" s="10"/>
      <c r="VCO1157" s="10"/>
      <c r="VCP1157" s="10"/>
      <c r="VCQ1157" s="10"/>
      <c r="VCR1157" s="10"/>
      <c r="VCS1157" s="10"/>
      <c r="VCT1157" s="10"/>
      <c r="VCU1157" s="10"/>
      <c r="VCV1157" s="10"/>
      <c r="VCW1157" s="10"/>
      <c r="VCX1157" s="10"/>
      <c r="VCY1157" s="10"/>
      <c r="VCZ1157" s="10"/>
      <c r="VDA1157" s="10"/>
      <c r="VDB1157" s="10"/>
      <c r="VDC1157" s="10"/>
      <c r="VDD1157" s="10"/>
      <c r="VDE1157" s="10"/>
      <c r="VDF1157" s="10"/>
      <c r="VDG1157" s="10"/>
      <c r="VDH1157" s="10"/>
      <c r="VDI1157" s="10"/>
      <c r="VDJ1157" s="10"/>
      <c r="VDK1157" s="10"/>
      <c r="VDL1157" s="10"/>
      <c r="VDM1157" s="10"/>
      <c r="VDN1157" s="10"/>
      <c r="VDO1157" s="10"/>
      <c r="VDP1157" s="10"/>
      <c r="VDQ1157" s="10"/>
      <c r="VDR1157" s="10"/>
      <c r="VDS1157" s="10"/>
      <c r="VDT1157" s="10"/>
      <c r="VDU1157" s="10"/>
      <c r="VDV1157" s="10"/>
      <c r="VDW1157" s="10"/>
      <c r="VDX1157" s="10"/>
      <c r="VDY1157" s="10"/>
      <c r="VDZ1157" s="10"/>
      <c r="VEA1157" s="10"/>
      <c r="VEB1157" s="10"/>
      <c r="VEC1157" s="10"/>
      <c r="VED1157" s="10"/>
      <c r="VEE1157" s="10"/>
      <c r="VEF1157" s="10"/>
      <c r="VEG1157" s="10"/>
      <c r="VEH1157" s="10"/>
      <c r="VEI1157" s="10"/>
      <c r="VEJ1157" s="10"/>
      <c r="VEK1157" s="10"/>
      <c r="VEL1157" s="10"/>
      <c r="VEM1157" s="10"/>
      <c r="VEN1157" s="10"/>
      <c r="VEO1157" s="10"/>
      <c r="VEP1157" s="10"/>
      <c r="VEQ1157" s="10"/>
      <c r="VER1157" s="10"/>
      <c r="VES1157" s="10"/>
      <c r="VET1157" s="10"/>
      <c r="VEU1157" s="10"/>
      <c r="VEV1157" s="10"/>
      <c r="VEW1157" s="10"/>
      <c r="VEX1157" s="10"/>
      <c r="VEY1157" s="10"/>
      <c r="VEZ1157" s="10"/>
      <c r="VFA1157" s="10"/>
      <c r="VFB1157" s="10"/>
      <c r="VFC1157" s="10"/>
      <c r="VFD1157" s="10"/>
      <c r="VFE1157" s="10"/>
      <c r="VFF1157" s="10"/>
      <c r="VFG1157" s="10"/>
      <c r="VFH1157" s="10"/>
      <c r="VFI1157" s="10"/>
      <c r="VFJ1157" s="10"/>
      <c r="VFK1157" s="10"/>
      <c r="VFL1157" s="10"/>
      <c r="VFM1157" s="10"/>
      <c r="VFN1157" s="10"/>
      <c r="VFO1157" s="10"/>
      <c r="VFP1157" s="10"/>
      <c r="VFQ1157" s="10"/>
      <c r="VFR1157" s="10"/>
      <c r="VFS1157" s="10"/>
      <c r="VFT1157" s="10"/>
      <c r="VFU1157" s="10"/>
      <c r="VFV1157" s="10"/>
      <c r="VFW1157" s="10"/>
      <c r="VFX1157" s="10"/>
      <c r="VFY1157" s="10"/>
      <c r="VFZ1157" s="10"/>
      <c r="VGA1157" s="10"/>
      <c r="VGB1157" s="10"/>
      <c r="VGC1157" s="10"/>
      <c r="VGD1157" s="10"/>
      <c r="VGE1157" s="10"/>
      <c r="VGF1157" s="10"/>
      <c r="VGG1157" s="10"/>
      <c r="VGH1157" s="10"/>
      <c r="VGI1157" s="10"/>
      <c r="VGJ1157" s="10"/>
      <c r="VGK1157" s="10"/>
      <c r="VGL1157" s="10"/>
      <c r="VGM1157" s="10"/>
      <c r="VGN1157" s="10"/>
      <c r="VGO1157" s="10"/>
      <c r="VGP1157" s="10"/>
      <c r="VGQ1157" s="10"/>
      <c r="VGR1157" s="10"/>
      <c r="VGS1157" s="10"/>
      <c r="VGT1157" s="10"/>
      <c r="VGU1157" s="10"/>
      <c r="VGV1157" s="10"/>
      <c r="VGW1157" s="10"/>
      <c r="VGX1157" s="10"/>
      <c r="VGY1157" s="10"/>
      <c r="VGZ1157" s="10"/>
      <c r="VHA1157" s="10"/>
      <c r="VHB1157" s="10"/>
      <c r="VHC1157" s="10"/>
      <c r="VHD1157" s="10"/>
      <c r="VHE1157" s="10"/>
      <c r="VHF1157" s="10"/>
      <c r="VHG1157" s="10"/>
      <c r="VHH1157" s="10"/>
      <c r="VHI1157" s="10"/>
      <c r="VHJ1157" s="10"/>
      <c r="VHK1157" s="10"/>
      <c r="VHL1157" s="10"/>
      <c r="VHM1157" s="10"/>
      <c r="VHN1157" s="10"/>
      <c r="VHO1157" s="10"/>
      <c r="VHP1157" s="10"/>
      <c r="VHQ1157" s="10"/>
      <c r="VHR1157" s="10"/>
      <c r="VHS1157" s="10"/>
      <c r="VHT1157" s="10"/>
      <c r="VHU1157" s="10"/>
      <c r="VHV1157" s="10"/>
      <c r="VHW1157" s="10"/>
      <c r="VHX1157" s="10"/>
      <c r="VHY1157" s="10"/>
      <c r="VHZ1157" s="10"/>
      <c r="VIA1157" s="10"/>
      <c r="VIB1157" s="10"/>
      <c r="VIC1157" s="10"/>
      <c r="VID1157" s="10"/>
      <c r="VIE1157" s="10"/>
      <c r="VIF1157" s="10"/>
      <c r="VIG1157" s="10"/>
      <c r="VIH1157" s="10"/>
      <c r="VII1157" s="10"/>
      <c r="VIJ1157" s="10"/>
      <c r="VIK1157" s="10"/>
      <c r="VIL1157" s="10"/>
      <c r="VIM1157" s="10"/>
      <c r="VIN1157" s="10"/>
      <c r="VIO1157" s="10"/>
      <c r="VIP1157" s="10"/>
      <c r="VIQ1157" s="10"/>
      <c r="VIR1157" s="10"/>
      <c r="VIS1157" s="10"/>
      <c r="VIT1157" s="10"/>
      <c r="VIU1157" s="10"/>
      <c r="VIV1157" s="10"/>
      <c r="VIW1157" s="10"/>
      <c r="VIX1157" s="10"/>
      <c r="VIY1157" s="10"/>
      <c r="VIZ1157" s="10"/>
      <c r="VJA1157" s="10"/>
      <c r="VJB1157" s="10"/>
      <c r="VJC1157" s="10"/>
      <c r="VJD1157" s="10"/>
      <c r="VJE1157" s="10"/>
      <c r="VJF1157" s="10"/>
      <c r="VJG1157" s="10"/>
      <c r="VJH1157" s="10"/>
      <c r="VJI1157" s="10"/>
      <c r="VJJ1157" s="10"/>
      <c r="VJK1157" s="10"/>
      <c r="VJL1157" s="10"/>
      <c r="VJM1157" s="10"/>
      <c r="VJN1157" s="10"/>
      <c r="VJO1157" s="10"/>
      <c r="VJP1157" s="10"/>
      <c r="VJQ1157" s="10"/>
      <c r="VJR1157" s="10"/>
      <c r="VJS1157" s="10"/>
      <c r="VJT1157" s="10"/>
      <c r="VJU1157" s="10"/>
      <c r="VJV1157" s="10"/>
      <c r="VJW1157" s="10"/>
      <c r="VJX1157" s="10"/>
      <c r="VJY1157" s="10"/>
      <c r="VJZ1157" s="10"/>
      <c r="VKA1157" s="10"/>
      <c r="VKB1157" s="10"/>
      <c r="VKC1157" s="10"/>
      <c r="VKD1157" s="10"/>
      <c r="VKE1157" s="10"/>
      <c r="VKF1157" s="10"/>
      <c r="VKG1157" s="10"/>
      <c r="VKH1157" s="10"/>
      <c r="VKI1157" s="10"/>
      <c r="VKJ1157" s="10"/>
      <c r="VKK1157" s="10"/>
      <c r="VKL1157" s="10"/>
      <c r="VKM1157" s="10"/>
      <c r="VKN1157" s="10"/>
      <c r="VKO1157" s="10"/>
      <c r="VKP1157" s="10"/>
      <c r="VKQ1157" s="10"/>
      <c r="VKR1157" s="10"/>
      <c r="VKS1157" s="10"/>
      <c r="VKT1157" s="10"/>
      <c r="VKU1157" s="10"/>
      <c r="VKV1157" s="10"/>
      <c r="VKW1157" s="10"/>
      <c r="VKX1157" s="10"/>
      <c r="VKY1157" s="10"/>
      <c r="VKZ1157" s="10"/>
      <c r="VLA1157" s="10"/>
      <c r="VLB1157" s="10"/>
      <c r="VLC1157" s="10"/>
      <c r="VLD1157" s="10"/>
      <c r="VLE1157" s="10"/>
      <c r="VLF1157" s="10"/>
      <c r="VLG1157" s="10"/>
      <c r="VLH1157" s="10"/>
      <c r="VLI1157" s="10"/>
      <c r="VLJ1157" s="10"/>
      <c r="VLK1157" s="10"/>
      <c r="VLL1157" s="10"/>
      <c r="VLM1157" s="10"/>
      <c r="VLN1157" s="10"/>
      <c r="VLO1157" s="10"/>
      <c r="VLP1157" s="10"/>
      <c r="VLQ1157" s="10"/>
      <c r="VLR1157" s="10"/>
      <c r="VLS1157" s="10"/>
      <c r="VLT1157" s="10"/>
      <c r="VLU1157" s="10"/>
      <c r="VLV1157" s="10"/>
      <c r="VLW1157" s="10"/>
      <c r="VLX1157" s="10"/>
      <c r="VLY1157" s="10"/>
      <c r="VLZ1157" s="10"/>
      <c r="VMA1157" s="10"/>
      <c r="VMB1157" s="10"/>
      <c r="VMC1157" s="10"/>
      <c r="VMD1157" s="10"/>
      <c r="VME1157" s="10"/>
      <c r="VMF1157" s="10"/>
      <c r="VMG1157" s="10"/>
      <c r="VMH1157" s="10"/>
      <c r="VMI1157" s="10"/>
      <c r="VMJ1157" s="10"/>
      <c r="VMK1157" s="10"/>
      <c r="VML1157" s="10"/>
      <c r="VMM1157" s="10"/>
      <c r="VMN1157" s="10"/>
      <c r="VMO1157" s="10"/>
      <c r="VMP1157" s="10"/>
      <c r="VMQ1157" s="10"/>
      <c r="VMR1157" s="10"/>
      <c r="VMS1157" s="10"/>
      <c r="VMT1157" s="10"/>
      <c r="VMU1157" s="10"/>
      <c r="VMV1157" s="10"/>
      <c r="VMW1157" s="10"/>
      <c r="VMX1157" s="10"/>
      <c r="VMY1157" s="10"/>
      <c r="VMZ1157" s="10"/>
      <c r="VNA1157" s="10"/>
      <c r="VNB1157" s="10"/>
      <c r="VNC1157" s="10"/>
      <c r="VND1157" s="10"/>
      <c r="VNE1157" s="10"/>
      <c r="VNF1157" s="10"/>
      <c r="VNG1157" s="10"/>
      <c r="VNH1157" s="10"/>
      <c r="VNI1157" s="10"/>
      <c r="VNJ1157" s="10"/>
      <c r="VNK1157" s="10"/>
      <c r="VNL1157" s="10"/>
      <c r="VNM1157" s="10"/>
      <c r="VNN1157" s="10"/>
      <c r="VNO1157" s="10"/>
      <c r="VNP1157" s="10"/>
      <c r="VNQ1157" s="10"/>
      <c r="VNR1157" s="10"/>
      <c r="VNS1157" s="10"/>
      <c r="VNT1157" s="10"/>
      <c r="VNU1157" s="10"/>
      <c r="VNV1157" s="10"/>
      <c r="VNW1157" s="10"/>
      <c r="VNX1157" s="10"/>
      <c r="VNY1157" s="10"/>
      <c r="VNZ1157" s="10"/>
      <c r="VOA1157" s="10"/>
      <c r="VOB1157" s="10"/>
      <c r="VOC1157" s="10"/>
      <c r="VOD1157" s="10"/>
      <c r="VOE1157" s="10"/>
      <c r="VOF1157" s="10"/>
      <c r="VOG1157" s="10"/>
      <c r="VOH1157" s="10"/>
      <c r="VOI1157" s="10"/>
      <c r="VOJ1157" s="10"/>
      <c r="VOK1157" s="10"/>
      <c r="VOL1157" s="10"/>
      <c r="VOM1157" s="10"/>
      <c r="VON1157" s="10"/>
      <c r="VOO1157" s="10"/>
      <c r="VOP1157" s="10"/>
      <c r="VOQ1157" s="10"/>
      <c r="VOR1157" s="10"/>
      <c r="VOS1157" s="10"/>
      <c r="VOT1157" s="10"/>
      <c r="VOU1157" s="10"/>
      <c r="VOV1157" s="10"/>
      <c r="VOW1157" s="10"/>
      <c r="VOX1157" s="10"/>
      <c r="VOY1157" s="10"/>
      <c r="VOZ1157" s="10"/>
      <c r="VPA1157" s="10"/>
      <c r="VPB1157" s="10"/>
      <c r="VPC1157" s="10"/>
      <c r="VPD1157" s="10"/>
      <c r="VPE1157" s="10"/>
      <c r="VPF1157" s="10"/>
      <c r="VPG1157" s="10"/>
      <c r="VPH1157" s="10"/>
      <c r="VPI1157" s="10"/>
      <c r="VPJ1157" s="10"/>
      <c r="VPK1157" s="10"/>
      <c r="VPL1157" s="10"/>
      <c r="VPM1157" s="10"/>
      <c r="VPN1157" s="10"/>
      <c r="VPO1157" s="10"/>
      <c r="VPP1157" s="10"/>
      <c r="VPQ1157" s="10"/>
      <c r="VPR1157" s="10"/>
      <c r="VPS1157" s="10"/>
      <c r="VPT1157" s="10"/>
      <c r="VPU1157" s="10"/>
      <c r="VPV1157" s="10"/>
      <c r="VPW1157" s="10"/>
      <c r="VPX1157" s="10"/>
      <c r="VPY1157" s="10"/>
      <c r="VPZ1157" s="10"/>
      <c r="VQA1157" s="10"/>
      <c r="VQB1157" s="10"/>
      <c r="VQC1157" s="10"/>
      <c r="VQD1157" s="10"/>
      <c r="VQE1157" s="10"/>
      <c r="VQF1157" s="10"/>
      <c r="VQG1157" s="10"/>
      <c r="VQH1157" s="10"/>
      <c r="VQI1157" s="10"/>
      <c r="VQJ1157" s="10"/>
      <c r="VQK1157" s="10"/>
      <c r="VQL1157" s="10"/>
      <c r="VQM1157" s="10"/>
      <c r="VQN1157" s="10"/>
      <c r="VQO1157" s="10"/>
      <c r="VQP1157" s="10"/>
      <c r="VQQ1157" s="10"/>
      <c r="VQR1157" s="10"/>
      <c r="VQS1157" s="10"/>
      <c r="VQT1157" s="10"/>
      <c r="VQU1157" s="10"/>
      <c r="VQV1157" s="10"/>
      <c r="VQW1157" s="10"/>
      <c r="VQX1157" s="10"/>
      <c r="VQY1157" s="10"/>
      <c r="VQZ1157" s="10"/>
      <c r="VRA1157" s="10"/>
      <c r="VRB1157" s="10"/>
      <c r="VRC1157" s="10"/>
      <c r="VRD1157" s="10"/>
      <c r="VRE1157" s="10"/>
      <c r="VRF1157" s="10"/>
      <c r="VRG1157" s="10"/>
      <c r="VRH1157" s="10"/>
      <c r="VRI1157" s="10"/>
      <c r="VRJ1157" s="10"/>
      <c r="VRK1157" s="10"/>
      <c r="VRL1157" s="10"/>
      <c r="VRM1157" s="10"/>
      <c r="VRN1157" s="10"/>
      <c r="VRO1157" s="10"/>
      <c r="VRP1157" s="10"/>
      <c r="VRQ1157" s="10"/>
      <c r="VRR1157" s="10"/>
      <c r="VRS1157" s="10"/>
      <c r="VRT1157" s="10"/>
      <c r="VRU1157" s="10"/>
      <c r="VRV1157" s="10"/>
      <c r="VRW1157" s="10"/>
      <c r="VRX1157" s="10"/>
      <c r="VRY1157" s="10"/>
      <c r="VRZ1157" s="10"/>
      <c r="VSA1157" s="10"/>
      <c r="VSB1157" s="10"/>
      <c r="VSC1157" s="10"/>
      <c r="VSD1157" s="10"/>
      <c r="VSE1157" s="10"/>
      <c r="VSF1157" s="10"/>
      <c r="VSG1157" s="10"/>
      <c r="VSH1157" s="10"/>
      <c r="VSI1157" s="10"/>
      <c r="VSJ1157" s="10"/>
      <c r="VSK1157" s="10"/>
      <c r="VSL1157" s="10"/>
      <c r="VSM1157" s="10"/>
      <c r="VSN1157" s="10"/>
      <c r="VSO1157" s="10"/>
      <c r="VSP1157" s="10"/>
      <c r="VSQ1157" s="10"/>
      <c r="VSR1157" s="10"/>
      <c r="VSS1157" s="10"/>
      <c r="VST1157" s="10"/>
      <c r="VSU1157" s="10"/>
      <c r="VSV1157" s="10"/>
      <c r="VSW1157" s="10"/>
      <c r="VSX1157" s="10"/>
      <c r="VSY1157" s="10"/>
      <c r="VSZ1157" s="10"/>
      <c r="VTA1157" s="10"/>
      <c r="VTB1157" s="10"/>
      <c r="VTC1157" s="10"/>
      <c r="VTD1157" s="10"/>
      <c r="VTE1157" s="10"/>
      <c r="VTF1157" s="10"/>
      <c r="VTG1157" s="10"/>
      <c r="VTH1157" s="10"/>
      <c r="VTI1157" s="10"/>
      <c r="VTJ1157" s="10"/>
      <c r="VTK1157" s="10"/>
      <c r="VTL1157" s="10"/>
      <c r="VTM1157" s="10"/>
      <c r="VTN1157" s="10"/>
      <c r="VTO1157" s="10"/>
      <c r="VTP1157" s="10"/>
      <c r="VTQ1157" s="10"/>
      <c r="VTR1157" s="10"/>
      <c r="VTS1157" s="10"/>
      <c r="VTT1157" s="10"/>
      <c r="VTU1157" s="10"/>
      <c r="VTV1157" s="10"/>
      <c r="VTW1157" s="10"/>
      <c r="VTX1157" s="10"/>
      <c r="VTY1157" s="10"/>
      <c r="VTZ1157" s="10"/>
      <c r="VUA1157" s="10"/>
      <c r="VUB1157" s="10"/>
      <c r="VUC1157" s="10"/>
      <c r="VUD1157" s="10"/>
      <c r="VUE1157" s="10"/>
      <c r="VUF1157" s="10"/>
      <c r="VUG1157" s="10"/>
      <c r="VUH1157" s="10"/>
      <c r="VUI1157" s="10"/>
      <c r="VUJ1157" s="10"/>
      <c r="VUK1157" s="10"/>
      <c r="VUL1157" s="10"/>
      <c r="VUM1157" s="10"/>
      <c r="VUN1157" s="10"/>
      <c r="VUO1157" s="10"/>
      <c r="VUP1157" s="10"/>
      <c r="VUQ1157" s="10"/>
      <c r="VUR1157" s="10"/>
      <c r="VUS1157" s="10"/>
      <c r="VUT1157" s="10"/>
      <c r="VUU1157" s="10"/>
      <c r="VUV1157" s="10"/>
      <c r="VUW1157" s="10"/>
      <c r="VUX1157" s="10"/>
      <c r="VUY1157" s="10"/>
      <c r="VUZ1157" s="10"/>
      <c r="VVA1157" s="10"/>
      <c r="VVB1157" s="10"/>
      <c r="VVC1157" s="10"/>
      <c r="VVD1157" s="10"/>
      <c r="VVE1157" s="10"/>
      <c r="VVF1157" s="10"/>
      <c r="VVG1157" s="10"/>
      <c r="VVH1157" s="10"/>
      <c r="VVI1157" s="10"/>
      <c r="VVJ1157" s="10"/>
      <c r="VVK1157" s="10"/>
      <c r="VVL1157" s="10"/>
      <c r="VVM1157" s="10"/>
      <c r="VVN1157" s="10"/>
      <c r="VVO1157" s="10"/>
      <c r="VVP1157" s="10"/>
      <c r="VVQ1157" s="10"/>
      <c r="VVR1157" s="10"/>
      <c r="VVS1157" s="10"/>
      <c r="VVT1157" s="10"/>
      <c r="VVU1157" s="10"/>
      <c r="VVV1157" s="10"/>
      <c r="VVW1157" s="10"/>
      <c r="VVX1157" s="10"/>
      <c r="VVY1157" s="10"/>
      <c r="VVZ1157" s="10"/>
      <c r="VWA1157" s="10"/>
      <c r="VWB1157" s="10"/>
      <c r="VWC1157" s="10"/>
      <c r="VWD1157" s="10"/>
      <c r="VWE1157" s="10"/>
      <c r="VWF1157" s="10"/>
      <c r="VWG1157" s="10"/>
      <c r="VWH1157" s="10"/>
      <c r="VWI1157" s="10"/>
      <c r="VWJ1157" s="10"/>
      <c r="VWK1157" s="10"/>
      <c r="VWL1157" s="10"/>
      <c r="VWM1157" s="10"/>
      <c r="VWN1157" s="10"/>
      <c r="VWO1157" s="10"/>
      <c r="VWP1157" s="10"/>
      <c r="VWQ1157" s="10"/>
      <c r="VWR1157" s="10"/>
      <c r="VWS1157" s="10"/>
      <c r="VWT1157" s="10"/>
      <c r="VWU1157" s="10"/>
      <c r="VWV1157" s="10"/>
      <c r="VWW1157" s="10"/>
      <c r="VWX1157" s="10"/>
      <c r="VWY1157" s="10"/>
      <c r="VWZ1157" s="10"/>
      <c r="VXA1157" s="10"/>
      <c r="VXB1157" s="10"/>
      <c r="VXC1157" s="10"/>
      <c r="VXD1157" s="10"/>
      <c r="VXE1157" s="10"/>
      <c r="VXF1157" s="10"/>
      <c r="VXG1157" s="10"/>
      <c r="VXH1157" s="10"/>
      <c r="VXI1157" s="10"/>
      <c r="VXJ1157" s="10"/>
      <c r="VXK1157" s="10"/>
      <c r="VXL1157" s="10"/>
      <c r="VXM1157" s="10"/>
      <c r="VXN1157" s="10"/>
      <c r="VXO1157" s="10"/>
      <c r="VXP1157" s="10"/>
      <c r="VXQ1157" s="10"/>
      <c r="VXR1157" s="10"/>
      <c r="VXS1157" s="10"/>
      <c r="VXT1157" s="10"/>
      <c r="VXU1157" s="10"/>
      <c r="VXV1157" s="10"/>
      <c r="VXW1157" s="10"/>
      <c r="VXX1157" s="10"/>
      <c r="VXY1157" s="10"/>
      <c r="VXZ1157" s="10"/>
      <c r="VYA1157" s="10"/>
      <c r="VYB1157" s="10"/>
      <c r="VYC1157" s="10"/>
      <c r="VYD1157" s="10"/>
      <c r="VYE1157" s="10"/>
      <c r="VYF1157" s="10"/>
      <c r="VYG1157" s="10"/>
      <c r="VYH1157" s="10"/>
      <c r="VYI1157" s="10"/>
      <c r="VYJ1157" s="10"/>
      <c r="VYK1157" s="10"/>
      <c r="VYL1157" s="10"/>
      <c r="VYM1157" s="10"/>
      <c r="VYN1157" s="10"/>
      <c r="VYO1157" s="10"/>
      <c r="VYP1157" s="10"/>
      <c r="VYQ1157" s="10"/>
      <c r="VYR1157" s="10"/>
      <c r="VYS1157" s="10"/>
      <c r="VYT1157" s="10"/>
      <c r="VYU1157" s="10"/>
      <c r="VYV1157" s="10"/>
      <c r="VYW1157" s="10"/>
      <c r="VYX1157" s="10"/>
      <c r="VYY1157" s="10"/>
      <c r="VYZ1157" s="10"/>
      <c r="VZA1157" s="10"/>
      <c r="VZB1157" s="10"/>
      <c r="VZC1157" s="10"/>
      <c r="VZD1157" s="10"/>
      <c r="VZE1157" s="10"/>
      <c r="VZF1157" s="10"/>
      <c r="VZG1157" s="10"/>
      <c r="VZH1157" s="10"/>
      <c r="VZI1157" s="10"/>
      <c r="VZJ1157" s="10"/>
      <c r="VZK1157" s="10"/>
      <c r="VZL1157" s="10"/>
      <c r="VZM1157" s="10"/>
      <c r="VZN1157" s="10"/>
      <c r="VZO1157" s="10"/>
      <c r="VZP1157" s="10"/>
      <c r="VZQ1157" s="10"/>
      <c r="VZR1157" s="10"/>
      <c r="VZS1157" s="10"/>
      <c r="VZT1157" s="10"/>
      <c r="VZU1157" s="10"/>
      <c r="VZV1157" s="10"/>
      <c r="VZW1157" s="10"/>
      <c r="VZX1157" s="10"/>
      <c r="VZY1157" s="10"/>
      <c r="VZZ1157" s="10"/>
      <c r="WAA1157" s="10"/>
      <c r="WAB1157" s="10"/>
      <c r="WAC1157" s="10"/>
      <c r="WAD1157" s="10"/>
      <c r="WAE1157" s="10"/>
      <c r="WAF1157" s="10"/>
      <c r="WAG1157" s="10"/>
      <c r="WAH1157" s="10"/>
      <c r="WAI1157" s="10"/>
      <c r="WAJ1157" s="10"/>
      <c r="WAK1157" s="10"/>
      <c r="WAL1157" s="10"/>
      <c r="WAM1157" s="10"/>
      <c r="WAN1157" s="10"/>
      <c r="WAO1157" s="10"/>
      <c r="WAP1157" s="10"/>
      <c r="WAQ1157" s="10"/>
      <c r="WAR1157" s="10"/>
      <c r="WAS1157" s="10"/>
      <c r="WAT1157" s="10"/>
      <c r="WAU1157" s="10"/>
      <c r="WAV1157" s="10"/>
      <c r="WAW1157" s="10"/>
      <c r="WAX1157" s="10"/>
      <c r="WAY1157" s="10"/>
      <c r="WAZ1157" s="10"/>
      <c r="WBA1157" s="10"/>
      <c r="WBB1157" s="10"/>
      <c r="WBC1157" s="10"/>
      <c r="WBD1157" s="10"/>
      <c r="WBE1157" s="10"/>
      <c r="WBF1157" s="10"/>
      <c r="WBG1157" s="10"/>
      <c r="WBH1157" s="10"/>
      <c r="WBI1157" s="10"/>
      <c r="WBJ1157" s="10"/>
      <c r="WBK1157" s="10"/>
      <c r="WBL1157" s="10"/>
      <c r="WBM1157" s="10"/>
      <c r="WBN1157" s="10"/>
      <c r="WBO1157" s="10"/>
      <c r="WBP1157" s="10"/>
      <c r="WBQ1157" s="10"/>
      <c r="WBR1157" s="10"/>
      <c r="WBS1157" s="10"/>
      <c r="WBT1157" s="10"/>
      <c r="WBU1157" s="10"/>
      <c r="WBV1157" s="10"/>
      <c r="WBW1157" s="10"/>
      <c r="WBX1157" s="10"/>
      <c r="WBY1157" s="10"/>
      <c r="WBZ1157" s="10"/>
      <c r="WCA1157" s="10"/>
      <c r="WCB1157" s="10"/>
      <c r="WCC1157" s="10"/>
      <c r="WCD1157" s="10"/>
      <c r="WCE1157" s="10"/>
      <c r="WCF1157" s="10"/>
      <c r="WCG1157" s="10"/>
      <c r="WCH1157" s="10"/>
      <c r="WCI1157" s="10"/>
      <c r="WCJ1157" s="10"/>
      <c r="WCK1157" s="10"/>
      <c r="WCL1157" s="10"/>
      <c r="WCM1157" s="10"/>
      <c r="WCN1157" s="10"/>
      <c r="WCO1157" s="10"/>
      <c r="WCP1157" s="10"/>
      <c r="WCQ1157" s="10"/>
      <c r="WCR1157" s="10"/>
      <c r="WCS1157" s="10"/>
      <c r="WCT1157" s="10"/>
      <c r="WCU1157" s="10"/>
      <c r="WCV1157" s="10"/>
      <c r="WCW1157" s="10"/>
      <c r="WCX1157" s="10"/>
      <c r="WCY1157" s="10"/>
      <c r="WCZ1157" s="10"/>
      <c r="WDA1157" s="10"/>
      <c r="WDB1157" s="10"/>
      <c r="WDC1157" s="10"/>
      <c r="WDD1157" s="10"/>
      <c r="WDE1157" s="10"/>
      <c r="WDF1157" s="10"/>
      <c r="WDG1157" s="10"/>
      <c r="WDH1157" s="10"/>
      <c r="WDI1157" s="10"/>
      <c r="WDJ1157" s="10"/>
      <c r="WDK1157" s="10"/>
      <c r="WDL1157" s="10"/>
      <c r="WDM1157" s="10"/>
      <c r="WDN1157" s="10"/>
      <c r="WDO1157" s="10"/>
      <c r="WDP1157" s="10"/>
      <c r="WDQ1157" s="10"/>
      <c r="WDR1157" s="10"/>
      <c r="WDS1157" s="10"/>
      <c r="WDT1157" s="10"/>
      <c r="WDU1157" s="10"/>
      <c r="WDV1157" s="10"/>
      <c r="WDW1157" s="10"/>
      <c r="WDX1157" s="10"/>
      <c r="WDY1157" s="10"/>
      <c r="WDZ1157" s="10"/>
      <c r="WEA1157" s="10"/>
      <c r="WEB1157" s="10"/>
      <c r="WEC1157" s="10"/>
      <c r="WED1157" s="10"/>
      <c r="WEE1157" s="10"/>
      <c r="WEF1157" s="10"/>
      <c r="WEG1157" s="10"/>
      <c r="WEH1157" s="10"/>
      <c r="WEI1157" s="10"/>
      <c r="WEJ1157" s="10"/>
      <c r="WEK1157" s="10"/>
      <c r="WEL1157" s="10"/>
      <c r="WEM1157" s="10"/>
      <c r="WEN1157" s="10"/>
      <c r="WEO1157" s="10"/>
      <c r="WEP1157" s="10"/>
      <c r="WEQ1157" s="10"/>
      <c r="WER1157" s="10"/>
      <c r="WES1157" s="10"/>
      <c r="WET1157" s="10"/>
      <c r="WEU1157" s="10"/>
      <c r="WEV1157" s="10"/>
      <c r="WEW1157" s="10"/>
      <c r="WEX1157" s="10"/>
      <c r="WEY1157" s="10"/>
      <c r="WEZ1157" s="10"/>
      <c r="WFA1157" s="10"/>
      <c r="WFB1157" s="10"/>
      <c r="WFC1157" s="10"/>
      <c r="WFD1157" s="10"/>
      <c r="WFE1157" s="10"/>
      <c r="WFF1157" s="10"/>
      <c r="WFG1157" s="10"/>
      <c r="WFH1157" s="10"/>
      <c r="WFI1157" s="10"/>
      <c r="WFJ1157" s="10"/>
      <c r="WFK1157" s="10"/>
      <c r="WFL1157" s="10"/>
      <c r="WFM1157" s="10"/>
      <c r="WFN1157" s="10"/>
      <c r="WFO1157" s="10"/>
      <c r="WFP1157" s="10"/>
      <c r="WFQ1157" s="10"/>
      <c r="WFR1157" s="10"/>
      <c r="WFS1157" s="10"/>
      <c r="WFT1157" s="10"/>
      <c r="WFU1157" s="10"/>
      <c r="WFV1157" s="10"/>
      <c r="WFW1157" s="10"/>
      <c r="WFX1157" s="10"/>
      <c r="WFY1157" s="10"/>
      <c r="WFZ1157" s="10"/>
      <c r="WGA1157" s="10"/>
      <c r="WGB1157" s="10"/>
      <c r="WGC1157" s="10"/>
      <c r="WGD1157" s="10"/>
      <c r="WGE1157" s="10"/>
      <c r="WGF1157" s="10"/>
      <c r="WGG1157" s="10"/>
      <c r="WGH1157" s="10"/>
      <c r="WGI1157" s="10"/>
      <c r="WGJ1157" s="10"/>
      <c r="WGK1157" s="10"/>
      <c r="WGL1157" s="10"/>
      <c r="WGM1157" s="10"/>
      <c r="WGN1157" s="10"/>
      <c r="WGO1157" s="10"/>
      <c r="WGP1157" s="10"/>
      <c r="WGQ1157" s="10"/>
      <c r="WGR1157" s="10"/>
      <c r="WGS1157" s="10"/>
      <c r="WGT1157" s="10"/>
      <c r="WGU1157" s="10"/>
      <c r="WGV1157" s="10"/>
      <c r="WGW1157" s="10"/>
      <c r="WGX1157" s="10"/>
      <c r="WGY1157" s="10"/>
      <c r="WGZ1157" s="10"/>
      <c r="WHA1157" s="10"/>
      <c r="WHB1157" s="10"/>
      <c r="WHC1157" s="10"/>
      <c r="WHD1157" s="10"/>
      <c r="WHE1157" s="10"/>
      <c r="WHF1157" s="10"/>
      <c r="WHG1157" s="10"/>
      <c r="WHH1157" s="10"/>
      <c r="WHI1157" s="10"/>
      <c r="WHJ1157" s="10"/>
      <c r="WHK1157" s="10"/>
      <c r="WHL1157" s="10"/>
      <c r="WHM1157" s="10"/>
      <c r="WHN1157" s="10"/>
      <c r="WHO1157" s="10"/>
      <c r="WHP1157" s="10"/>
      <c r="WHQ1157" s="10"/>
      <c r="WHR1157" s="10"/>
      <c r="WHS1157" s="10"/>
      <c r="WHT1157" s="10"/>
      <c r="WHU1157" s="10"/>
      <c r="WHV1157" s="10"/>
      <c r="WHW1157" s="10"/>
      <c r="WHX1157" s="10"/>
      <c r="WHY1157" s="10"/>
      <c r="WHZ1157" s="10"/>
      <c r="WIA1157" s="10"/>
      <c r="WIB1157" s="10"/>
      <c r="WIC1157" s="10"/>
      <c r="WID1157" s="10"/>
      <c r="WIE1157" s="10"/>
      <c r="WIF1157" s="10"/>
      <c r="WIG1157" s="10"/>
      <c r="WIH1157" s="10"/>
      <c r="WII1157" s="10"/>
      <c r="WIJ1157" s="10"/>
      <c r="WIK1157" s="10"/>
      <c r="WIL1157" s="10"/>
      <c r="WIM1157" s="10"/>
      <c r="WIN1157" s="10"/>
      <c r="WIO1157" s="10"/>
      <c r="WIP1157" s="10"/>
      <c r="WIQ1157" s="10"/>
      <c r="WIR1157" s="10"/>
      <c r="WIS1157" s="10"/>
      <c r="WIT1157" s="10"/>
      <c r="WIU1157" s="10"/>
      <c r="WIV1157" s="10"/>
      <c r="WIW1157" s="10"/>
      <c r="WIX1157" s="10"/>
      <c r="WIY1157" s="10"/>
      <c r="WIZ1157" s="10"/>
      <c r="WJA1157" s="10"/>
      <c r="WJB1157" s="10"/>
      <c r="WJC1157" s="10"/>
      <c r="WJD1157" s="10"/>
      <c r="WJE1157" s="10"/>
      <c r="WJF1157" s="10"/>
      <c r="WJG1157" s="10"/>
      <c r="WJH1157" s="10"/>
      <c r="WJI1157" s="10"/>
      <c r="WJJ1157" s="10"/>
      <c r="WJK1157" s="10"/>
      <c r="WJL1157" s="10"/>
      <c r="WJM1157" s="10"/>
      <c r="WJN1157" s="10"/>
      <c r="WJO1157" s="10"/>
      <c r="WJP1157" s="10"/>
      <c r="WJQ1157" s="10"/>
      <c r="WJR1157" s="10"/>
      <c r="WJS1157" s="10"/>
      <c r="WJT1157" s="10"/>
      <c r="WJU1157" s="10"/>
      <c r="WJV1157" s="10"/>
      <c r="WJW1157" s="10"/>
      <c r="WJX1157" s="10"/>
      <c r="WJY1157" s="10"/>
      <c r="WJZ1157" s="10"/>
      <c r="WKA1157" s="10"/>
      <c r="WKB1157" s="10"/>
      <c r="WKC1157" s="10"/>
      <c r="WKD1157" s="10"/>
      <c r="WKE1157" s="10"/>
      <c r="WKF1157" s="10"/>
      <c r="WKG1157" s="10"/>
      <c r="WKH1157" s="10"/>
      <c r="WKI1157" s="10"/>
      <c r="WKJ1157" s="10"/>
      <c r="WKK1157" s="10"/>
      <c r="WKL1157" s="10"/>
      <c r="WKM1157" s="10"/>
      <c r="WKN1157" s="10"/>
      <c r="WKO1157" s="10"/>
      <c r="WKP1157" s="10"/>
      <c r="WKQ1157" s="10"/>
      <c r="WKR1157" s="10"/>
      <c r="WKS1157" s="10"/>
      <c r="WKT1157" s="10"/>
      <c r="WKU1157" s="10"/>
      <c r="WKV1157" s="10"/>
      <c r="WKW1157" s="10"/>
      <c r="WKX1157" s="10"/>
      <c r="WKY1157" s="10"/>
      <c r="WKZ1157" s="10"/>
      <c r="WLA1157" s="10"/>
      <c r="WLB1157" s="10"/>
      <c r="WLC1157" s="10"/>
      <c r="WLD1157" s="10"/>
      <c r="WLE1157" s="10"/>
      <c r="WLF1157" s="10"/>
      <c r="WLG1157" s="10"/>
      <c r="WLH1157" s="10"/>
      <c r="WLI1157" s="10"/>
      <c r="WLJ1157" s="10"/>
      <c r="WLK1157" s="10"/>
      <c r="WLL1157" s="10"/>
      <c r="WLM1157" s="10"/>
      <c r="WLN1157" s="10"/>
      <c r="WLO1157" s="10"/>
      <c r="WLP1157" s="10"/>
      <c r="WLQ1157" s="10"/>
      <c r="WLR1157" s="10"/>
      <c r="WLS1157" s="10"/>
      <c r="WLT1157" s="10"/>
      <c r="WLU1157" s="10"/>
      <c r="WLV1157" s="10"/>
      <c r="WLW1157" s="10"/>
      <c r="WLX1157" s="10"/>
      <c r="WLY1157" s="10"/>
      <c r="WLZ1157" s="10"/>
      <c r="WMA1157" s="10"/>
      <c r="WMB1157" s="10"/>
      <c r="WMC1157" s="10"/>
      <c r="WMD1157" s="10"/>
      <c r="WME1157" s="10"/>
      <c r="WMF1157" s="10"/>
      <c r="WMG1157" s="10"/>
      <c r="WMH1157" s="10"/>
      <c r="WMI1157" s="10"/>
      <c r="WMJ1157" s="10"/>
      <c r="WMK1157" s="10"/>
      <c r="WML1157" s="10"/>
      <c r="WMM1157" s="10"/>
      <c r="WMN1157" s="10"/>
      <c r="WMO1157" s="10"/>
      <c r="WMP1157" s="10"/>
      <c r="WMQ1157" s="10"/>
      <c r="WMR1157" s="10"/>
      <c r="WMS1157" s="10"/>
      <c r="WMT1157" s="10"/>
      <c r="WMU1157" s="10"/>
      <c r="WMV1157" s="10"/>
      <c r="WMW1157" s="10"/>
      <c r="WMX1157" s="10"/>
      <c r="WMY1157" s="10"/>
      <c r="WMZ1157" s="10"/>
      <c r="WNA1157" s="10"/>
      <c r="WNB1157" s="10"/>
      <c r="WNC1157" s="10"/>
      <c r="WND1157" s="10"/>
      <c r="WNE1157" s="10"/>
      <c r="WNF1157" s="10"/>
      <c r="WNG1157" s="10"/>
      <c r="WNH1157" s="10"/>
      <c r="WNI1157" s="10"/>
      <c r="WNJ1157" s="10"/>
      <c r="WNK1157" s="10"/>
      <c r="WNL1157" s="10"/>
      <c r="WNM1157" s="10"/>
      <c r="WNN1157" s="10"/>
      <c r="WNO1157" s="10"/>
      <c r="WNP1157" s="10"/>
      <c r="WNQ1157" s="10"/>
      <c r="WNR1157" s="10"/>
      <c r="WNS1157" s="10"/>
      <c r="WNT1157" s="10"/>
      <c r="WNU1157" s="10"/>
      <c r="WNV1157" s="10"/>
      <c r="WNW1157" s="10"/>
      <c r="WNX1157" s="10"/>
      <c r="WNY1157" s="10"/>
      <c r="WNZ1157" s="10"/>
      <c r="WOA1157" s="10"/>
      <c r="WOB1157" s="10"/>
      <c r="WOC1157" s="10"/>
      <c r="WOD1157" s="10"/>
      <c r="WOE1157" s="10"/>
      <c r="WOF1157" s="10"/>
      <c r="WOG1157" s="10"/>
      <c r="WOH1157" s="10"/>
      <c r="WOI1157" s="10"/>
      <c r="WOJ1157" s="10"/>
      <c r="WOK1157" s="10"/>
      <c r="WOL1157" s="10"/>
      <c r="WOM1157" s="10"/>
      <c r="WON1157" s="10"/>
      <c r="WOO1157" s="10"/>
      <c r="WOP1157" s="10"/>
      <c r="WOQ1157" s="10"/>
      <c r="WOR1157" s="10"/>
      <c r="WOS1157" s="10"/>
      <c r="WOT1157" s="10"/>
      <c r="WOU1157" s="10"/>
      <c r="WOV1157" s="10"/>
      <c r="WOW1157" s="10"/>
      <c r="WOX1157" s="10"/>
      <c r="WOY1157" s="10"/>
      <c r="WOZ1157" s="10"/>
      <c r="WPA1157" s="10"/>
      <c r="WPB1157" s="10"/>
      <c r="WPC1157" s="10"/>
      <c r="WPD1157" s="10"/>
      <c r="WPE1157" s="10"/>
      <c r="WPF1157" s="10"/>
      <c r="WPG1157" s="10"/>
      <c r="WPH1157" s="10"/>
      <c r="WPI1157" s="10"/>
      <c r="WPJ1157" s="10"/>
      <c r="WPK1157" s="10"/>
      <c r="WPL1157" s="10"/>
      <c r="WPM1157" s="10"/>
      <c r="WPN1157" s="10"/>
      <c r="WPO1157" s="10"/>
      <c r="WPP1157" s="10"/>
      <c r="WPQ1157" s="10"/>
      <c r="WPR1157" s="10"/>
      <c r="WPS1157" s="10"/>
      <c r="WPT1157" s="10"/>
      <c r="WPU1157" s="10"/>
      <c r="WPV1157" s="10"/>
      <c r="WPW1157" s="10"/>
      <c r="WPX1157" s="10"/>
      <c r="WPY1157" s="10"/>
      <c r="WPZ1157" s="10"/>
      <c r="WQA1157" s="10"/>
      <c r="WQB1157" s="10"/>
      <c r="WQC1157" s="10"/>
      <c r="WQD1157" s="10"/>
      <c r="WQE1157" s="10"/>
      <c r="WQF1157" s="10"/>
      <c r="WQG1157" s="10"/>
      <c r="WQH1157" s="10"/>
      <c r="WQI1157" s="10"/>
      <c r="WQJ1157" s="10"/>
      <c r="WQK1157" s="10"/>
      <c r="WQL1157" s="10"/>
      <c r="WQM1157" s="10"/>
      <c r="WQN1157" s="10"/>
      <c r="WQO1157" s="10"/>
      <c r="WQP1157" s="10"/>
      <c r="WQQ1157" s="10"/>
      <c r="WQR1157" s="10"/>
      <c r="WQS1157" s="10"/>
      <c r="WQT1157" s="10"/>
      <c r="WQU1157" s="10"/>
      <c r="WQV1157" s="10"/>
      <c r="WQW1157" s="10"/>
      <c r="WQX1157" s="10"/>
      <c r="WQY1157" s="10"/>
      <c r="WQZ1157" s="10"/>
      <c r="WRA1157" s="10"/>
      <c r="WRB1157" s="10"/>
      <c r="WRC1157" s="10"/>
      <c r="WRD1157" s="10"/>
      <c r="WRE1157" s="10"/>
      <c r="WRF1157" s="10"/>
      <c r="WRG1157" s="10"/>
      <c r="WRH1157" s="10"/>
      <c r="WRI1157" s="10"/>
      <c r="WRJ1157" s="10"/>
      <c r="WRK1157" s="10"/>
      <c r="WRL1157" s="10"/>
      <c r="WRM1157" s="10"/>
      <c r="WRN1157" s="10"/>
      <c r="WRO1157" s="10"/>
      <c r="WRP1157" s="10"/>
      <c r="WRQ1157" s="10"/>
      <c r="WRR1157" s="10"/>
      <c r="WRS1157" s="10"/>
      <c r="WRT1157" s="10"/>
      <c r="WRU1157" s="10"/>
      <c r="WRV1157" s="10"/>
      <c r="WRW1157" s="10"/>
      <c r="WRX1157" s="10"/>
      <c r="WRY1157" s="10"/>
      <c r="WRZ1157" s="10"/>
      <c r="WSA1157" s="10"/>
      <c r="WSB1157" s="10"/>
      <c r="WSC1157" s="10"/>
      <c r="WSD1157" s="10"/>
      <c r="WSE1157" s="10"/>
      <c r="WSF1157" s="10"/>
      <c r="WSG1157" s="10"/>
      <c r="WSH1157" s="10"/>
      <c r="WSI1157" s="10"/>
      <c r="WSJ1157" s="10"/>
      <c r="WSK1157" s="10"/>
      <c r="WSL1157" s="10"/>
      <c r="WSM1157" s="10"/>
      <c r="WSN1157" s="10"/>
      <c r="WSO1157" s="10"/>
      <c r="WSP1157" s="10"/>
      <c r="WSQ1157" s="10"/>
      <c r="WSR1157" s="10"/>
      <c r="WSS1157" s="10"/>
      <c r="WST1157" s="10"/>
      <c r="WSU1157" s="10"/>
      <c r="WSV1157" s="10"/>
      <c r="WSW1157" s="10"/>
      <c r="WSX1157" s="10"/>
      <c r="WSY1157" s="10"/>
      <c r="WSZ1157" s="10"/>
      <c r="WTA1157" s="10"/>
      <c r="WTB1157" s="10"/>
      <c r="WTC1157" s="10"/>
      <c r="WTD1157" s="10"/>
      <c r="WTE1157" s="10"/>
      <c r="WTF1157" s="10"/>
      <c r="WTG1157" s="10"/>
      <c r="WTH1157" s="10"/>
      <c r="WTI1157" s="10"/>
      <c r="WTJ1157" s="10"/>
      <c r="WTK1157" s="10"/>
      <c r="WTL1157" s="10"/>
      <c r="WTM1157" s="10"/>
      <c r="WTN1157" s="10"/>
      <c r="WTO1157" s="10"/>
      <c r="WTP1157" s="10"/>
      <c r="WTQ1157" s="10"/>
      <c r="WTR1157" s="10"/>
      <c r="WTS1157" s="10"/>
      <c r="WTT1157" s="10"/>
      <c r="WTU1157" s="10"/>
      <c r="WTV1157" s="10"/>
      <c r="WTW1157" s="10"/>
      <c r="WTX1157" s="10"/>
      <c r="WTY1157" s="10"/>
      <c r="WTZ1157" s="10"/>
      <c r="WUA1157" s="10"/>
      <c r="WUB1157" s="10"/>
      <c r="WUC1157" s="10"/>
      <c r="WUD1157" s="10"/>
      <c r="WUE1157" s="10"/>
      <c r="WUF1157" s="10"/>
      <c r="WUG1157" s="10"/>
      <c r="WUH1157" s="10"/>
      <c r="WUI1157" s="10"/>
      <c r="WUJ1157" s="10"/>
      <c r="WUK1157" s="10"/>
      <c r="WUL1157" s="10"/>
      <c r="WUM1157" s="10"/>
      <c r="WUN1157" s="10"/>
      <c r="WUO1157" s="10"/>
      <c r="WUP1157" s="10"/>
      <c r="WUQ1157" s="10"/>
      <c r="WUR1157" s="10"/>
      <c r="WUS1157" s="10"/>
      <c r="WUT1157" s="10"/>
      <c r="WUU1157" s="10"/>
      <c r="WUV1157" s="10"/>
      <c r="WUW1157" s="10"/>
      <c r="WUX1157" s="10"/>
      <c r="WUY1157" s="10"/>
      <c r="WUZ1157" s="10"/>
      <c r="WVA1157" s="10"/>
      <c r="WVB1157" s="10"/>
      <c r="WVC1157" s="10"/>
      <c r="WVD1157" s="10"/>
      <c r="WVE1157" s="10"/>
      <c r="WVF1157" s="10"/>
      <c r="WVG1157" s="10"/>
      <c r="WVH1157" s="10"/>
      <c r="WVI1157" s="10"/>
      <c r="WVJ1157" s="10"/>
      <c r="WVK1157" s="10"/>
      <c r="WVL1157" s="10"/>
      <c r="WVM1157" s="10"/>
      <c r="WVN1157" s="10"/>
      <c r="WVO1157" s="10"/>
      <c r="WVP1157" s="10"/>
      <c r="WVQ1157" s="10"/>
      <c r="WVR1157" s="10"/>
      <c r="WVS1157" s="10"/>
      <c r="WVT1157" s="10"/>
      <c r="WVU1157" s="10"/>
      <c r="WVV1157" s="10"/>
      <c r="WVW1157" s="10"/>
      <c r="WVX1157" s="10"/>
      <c r="WVY1157" s="10"/>
      <c r="WVZ1157" s="10"/>
      <c r="WWA1157" s="10"/>
      <c r="WWB1157" s="10"/>
      <c r="WWC1157" s="10"/>
      <c r="WWD1157" s="10"/>
      <c r="WWE1157" s="10"/>
      <c r="WWF1157" s="10"/>
      <c r="WWG1157" s="10"/>
      <c r="WWH1157" s="10"/>
      <c r="WWI1157" s="10"/>
      <c r="WWJ1157" s="10"/>
      <c r="WWK1157" s="10"/>
      <c r="WWL1157" s="10"/>
      <c r="WWM1157" s="10"/>
      <c r="WWN1157" s="10"/>
      <c r="WWO1157" s="10"/>
      <c r="WWP1157" s="10"/>
      <c r="WWQ1157" s="10"/>
      <c r="WWR1157" s="10"/>
      <c r="WWS1157" s="10"/>
      <c r="WWT1157" s="10"/>
      <c r="WWU1157" s="10"/>
      <c r="WWV1157" s="10"/>
      <c r="WWW1157" s="10"/>
      <c r="WWX1157" s="10"/>
      <c r="WWY1157" s="10"/>
      <c r="WWZ1157" s="10"/>
      <c r="WXA1157" s="10"/>
      <c r="WXB1157" s="10"/>
      <c r="WXC1157" s="10"/>
      <c r="WXD1157" s="10"/>
      <c r="WXE1157" s="10"/>
      <c r="WXF1157" s="10"/>
      <c r="WXG1157" s="10"/>
      <c r="WXH1157" s="10"/>
      <c r="WXI1157" s="10"/>
      <c r="WXJ1157" s="10"/>
      <c r="WXK1157" s="10"/>
      <c r="WXL1157" s="10"/>
      <c r="WXM1157" s="10"/>
      <c r="WXN1157" s="10"/>
      <c r="WXO1157" s="10"/>
      <c r="WXP1157" s="10"/>
      <c r="WXQ1157" s="10"/>
      <c r="WXR1157" s="10"/>
      <c r="WXS1157" s="10"/>
      <c r="WXT1157" s="10"/>
      <c r="WXU1157" s="10"/>
      <c r="WXV1157" s="10"/>
      <c r="WXW1157" s="10"/>
      <c r="WXX1157" s="10"/>
      <c r="WXY1157" s="10"/>
      <c r="WXZ1157" s="10"/>
      <c r="WYA1157" s="10"/>
      <c r="WYB1157" s="10"/>
      <c r="WYC1157" s="10"/>
      <c r="WYD1157" s="10"/>
      <c r="WYE1157" s="10"/>
      <c r="WYF1157" s="10"/>
      <c r="WYG1157" s="10"/>
      <c r="WYH1157" s="10"/>
      <c r="WYI1157" s="10"/>
      <c r="WYJ1157" s="10"/>
      <c r="WYK1157" s="10"/>
      <c r="WYL1157" s="10"/>
      <c r="WYM1157" s="10"/>
      <c r="WYN1157" s="10"/>
      <c r="WYO1157" s="10"/>
      <c r="WYP1157" s="10"/>
      <c r="WYQ1157" s="10"/>
      <c r="WYR1157" s="10"/>
      <c r="WYS1157" s="10"/>
      <c r="WYT1157" s="10"/>
      <c r="WYU1157" s="10"/>
      <c r="WYV1157" s="10"/>
      <c r="WYW1157" s="10"/>
      <c r="WYX1157" s="10"/>
      <c r="WYY1157" s="10"/>
      <c r="WYZ1157" s="10"/>
      <c r="WZA1157" s="10"/>
      <c r="WZB1157" s="10"/>
      <c r="WZC1157" s="10"/>
      <c r="WZD1157" s="10"/>
      <c r="WZE1157" s="10"/>
      <c r="WZF1157" s="10"/>
      <c r="WZG1157" s="10"/>
      <c r="WZH1157" s="10"/>
      <c r="WZI1157" s="10"/>
      <c r="WZJ1157" s="10"/>
      <c r="WZK1157" s="10"/>
      <c r="WZL1157" s="10"/>
      <c r="WZM1157" s="10"/>
      <c r="WZN1157" s="10"/>
      <c r="WZO1157" s="10"/>
      <c r="WZP1157" s="10"/>
      <c r="WZQ1157" s="10"/>
      <c r="WZR1157" s="10"/>
      <c r="WZS1157" s="10"/>
      <c r="WZT1157" s="10"/>
      <c r="WZU1157" s="10"/>
      <c r="WZV1157" s="10"/>
      <c r="WZW1157" s="10"/>
      <c r="WZX1157" s="10"/>
      <c r="WZY1157" s="10"/>
      <c r="WZZ1157" s="10"/>
      <c r="XAA1157" s="10"/>
      <c r="XAB1157" s="10"/>
      <c r="XAC1157" s="10"/>
      <c r="XAD1157" s="10"/>
      <c r="XAE1157" s="10"/>
      <c r="XAF1157" s="10"/>
      <c r="XAG1157" s="10"/>
      <c r="XAH1157" s="10"/>
      <c r="XAI1157" s="10"/>
      <c r="XAJ1157" s="10"/>
      <c r="XAK1157" s="10"/>
      <c r="XAL1157" s="10"/>
      <c r="XAM1157" s="10"/>
      <c r="XAN1157" s="10"/>
      <c r="XAO1157" s="10"/>
      <c r="XAP1157" s="10"/>
      <c r="XAQ1157" s="10"/>
      <c r="XAR1157" s="10"/>
      <c r="XAS1157" s="10"/>
      <c r="XAT1157" s="10"/>
      <c r="XAU1157" s="10"/>
      <c r="XAV1157" s="10"/>
      <c r="XAW1157" s="10"/>
      <c r="XAX1157" s="10"/>
      <c r="XAY1157" s="10"/>
      <c r="XAZ1157" s="10"/>
      <c r="XBA1157" s="10"/>
      <c r="XBB1157" s="10"/>
      <c r="XBC1157" s="10"/>
      <c r="XBD1157" s="10"/>
      <c r="XBE1157" s="10"/>
      <c r="XBF1157" s="10"/>
      <c r="XBG1157" s="10"/>
      <c r="XBH1157" s="10"/>
      <c r="XBI1157" s="10"/>
      <c r="XBJ1157" s="10"/>
      <c r="XBK1157" s="10"/>
      <c r="XBL1157" s="10"/>
      <c r="XBM1157" s="10"/>
      <c r="XBN1157" s="10"/>
      <c r="XBO1157" s="10"/>
      <c r="XBP1157" s="10"/>
      <c r="XBQ1157" s="10"/>
      <c r="XBR1157" s="10"/>
      <c r="XBS1157" s="10"/>
      <c r="XBT1157" s="10"/>
      <c r="XBU1157" s="10"/>
      <c r="XBV1157" s="10"/>
      <c r="XBW1157" s="10"/>
      <c r="XBX1157" s="10"/>
      <c r="XBY1157" s="10"/>
      <c r="XBZ1157" s="10"/>
      <c r="XCA1157" s="10"/>
      <c r="XCB1157" s="10"/>
      <c r="XCC1157" s="10"/>
      <c r="XCD1157" s="10"/>
      <c r="XCE1157" s="10"/>
      <c r="XCF1157" s="10"/>
      <c r="XCG1157" s="10"/>
      <c r="XCH1157" s="10"/>
      <c r="XCI1157" s="10"/>
      <c r="XCJ1157" s="10"/>
      <c r="XCK1157" s="10"/>
      <c r="XCL1157" s="10"/>
      <c r="XCM1157" s="10"/>
      <c r="XCN1157" s="10"/>
      <c r="XCO1157" s="10"/>
      <c r="XCP1157" s="10"/>
      <c r="XCQ1157" s="10"/>
      <c r="XCR1157" s="10"/>
      <c r="XCS1157" s="10"/>
      <c r="XCT1157" s="10"/>
      <c r="XCU1157" s="10"/>
      <c r="XCV1157" s="10"/>
      <c r="XCW1157" s="10"/>
      <c r="XCX1157" s="10"/>
      <c r="XCY1157" s="10"/>
      <c r="XCZ1157" s="10"/>
      <c r="XDA1157" s="10"/>
    </row>
    <row r="1158" spans="1:16329" ht="61.5" x14ac:dyDescent="0.85">
      <c r="A1158" s="10">
        <v>1</v>
      </c>
      <c r="B1158" s="48">
        <f>SUBTOTAL(103,$A$1033:A1158)</f>
        <v>125</v>
      </c>
      <c r="C1158" s="13" t="s">
        <v>1104</v>
      </c>
      <c r="D1158" s="20">
        <v>2152387.4200000004</v>
      </c>
      <c r="E1158" s="20">
        <v>0</v>
      </c>
      <c r="F1158" s="20">
        <v>0</v>
      </c>
      <c r="G1158" s="80">
        <v>2120578.7400000002</v>
      </c>
      <c r="H1158" s="20">
        <v>0</v>
      </c>
      <c r="I1158" s="20">
        <v>0</v>
      </c>
      <c r="J1158" s="20">
        <v>0</v>
      </c>
      <c r="K1158" s="55">
        <v>0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20">
        <v>0</v>
      </c>
      <c r="U1158" s="20">
        <v>0</v>
      </c>
      <c r="V1158" s="20">
        <v>0</v>
      </c>
      <c r="W1158" s="20">
        <v>0</v>
      </c>
      <c r="X1158" s="20">
        <v>0</v>
      </c>
      <c r="Y1158" s="20">
        <v>0</v>
      </c>
      <c r="Z1158" s="20">
        <v>0</v>
      </c>
      <c r="AA1158" s="20">
        <v>0</v>
      </c>
      <c r="AB1158" s="20">
        <v>0</v>
      </c>
      <c r="AC1158" s="20">
        <v>31808.68</v>
      </c>
      <c r="AD1158" s="20">
        <v>0</v>
      </c>
      <c r="AE1158" s="20">
        <v>0</v>
      </c>
      <c r="AF1158" s="22" t="s">
        <v>265</v>
      </c>
      <c r="AG1158" s="22">
        <v>2022</v>
      </c>
      <c r="AH1158" s="23">
        <v>2022</v>
      </c>
      <c r="BZ1158" s="52"/>
      <c r="CD1158" s="10" t="e">
        <f t="shared" si="78"/>
        <v>#N/A</v>
      </c>
      <c r="CE1158" s="69" t="s">
        <v>186</v>
      </c>
      <c r="CF1158" s="69">
        <v>1028.5999999999999</v>
      </c>
    </row>
    <row r="1159" spans="1:16329" ht="61.5" x14ac:dyDescent="0.85">
      <c r="A1159" s="10">
        <v>1</v>
      </c>
      <c r="B1159" s="48">
        <f>SUBTOTAL(103,$A$1033:A1159)</f>
        <v>126</v>
      </c>
      <c r="C1159" s="13" t="s">
        <v>1114</v>
      </c>
      <c r="D1159" s="20">
        <v>1370144.55</v>
      </c>
      <c r="E1159" s="19">
        <v>0</v>
      </c>
      <c r="F1159" s="20">
        <v>0</v>
      </c>
      <c r="G1159" s="20">
        <v>1349896.11</v>
      </c>
      <c r="H1159" s="19">
        <v>0</v>
      </c>
      <c r="I1159" s="20">
        <v>0</v>
      </c>
      <c r="J1159" s="20">
        <v>0</v>
      </c>
      <c r="K1159" s="55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20">
        <v>0</v>
      </c>
      <c r="U1159" s="20">
        <v>0</v>
      </c>
      <c r="V1159" s="20">
        <v>0</v>
      </c>
      <c r="W1159" s="20">
        <v>0</v>
      </c>
      <c r="X1159" s="20">
        <v>0</v>
      </c>
      <c r="Y1159" s="20">
        <v>0</v>
      </c>
      <c r="Z1159" s="20">
        <v>0</v>
      </c>
      <c r="AA1159" s="20">
        <v>0</v>
      </c>
      <c r="AB1159" s="20">
        <v>0</v>
      </c>
      <c r="AC1159" s="20">
        <v>20248.439999999999</v>
      </c>
      <c r="AD1159" s="20">
        <v>0</v>
      </c>
      <c r="AE1159" s="20">
        <v>0</v>
      </c>
      <c r="AF1159" s="22" t="s">
        <v>265</v>
      </c>
      <c r="AG1159" s="22">
        <v>2022</v>
      </c>
      <c r="AH1159" s="23">
        <v>2022</v>
      </c>
      <c r="BZ1159" s="52"/>
      <c r="CD1159" s="10" t="e">
        <f t="shared" si="78"/>
        <v>#N/A</v>
      </c>
      <c r="CE1159" s="69" t="s">
        <v>607</v>
      </c>
      <c r="CF1159" s="69">
        <v>384.56</v>
      </c>
    </row>
    <row r="1160" spans="1:16329" ht="61.5" x14ac:dyDescent="0.85">
      <c r="A1160" s="10">
        <v>1</v>
      </c>
      <c r="B1160" s="48">
        <f>SUBTOTAL(103,$A$1033:A1160)</f>
        <v>127</v>
      </c>
      <c r="C1160" s="13" t="s">
        <v>1112</v>
      </c>
      <c r="D1160" s="20">
        <v>1971369.43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55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450.1</v>
      </c>
      <c r="R1160" s="20">
        <v>1824009.29</v>
      </c>
      <c r="S1160" s="20">
        <v>0</v>
      </c>
      <c r="T1160" s="20">
        <v>0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0</v>
      </c>
      <c r="AA1160" s="20">
        <v>0</v>
      </c>
      <c r="AB1160" s="20">
        <v>0</v>
      </c>
      <c r="AC1160" s="20">
        <v>27360.14</v>
      </c>
      <c r="AD1160" s="20">
        <v>0</v>
      </c>
      <c r="AE1160" s="20">
        <v>120000</v>
      </c>
      <c r="AF1160" s="22" t="s">
        <v>265</v>
      </c>
      <c r="AG1160" s="22">
        <v>2022</v>
      </c>
      <c r="AH1160" s="23">
        <v>2022</v>
      </c>
      <c r="BZ1160" s="52"/>
      <c r="CD1160" s="10" t="e">
        <f t="shared" si="78"/>
        <v>#N/A</v>
      </c>
      <c r="CE1160" s="69" t="s">
        <v>432</v>
      </c>
      <c r="CF1160" s="69">
        <v>592.20000000000005</v>
      </c>
    </row>
    <row r="1161" spans="1:16329" ht="61.5" x14ac:dyDescent="0.85">
      <c r="B1161" s="13" t="s">
        <v>729</v>
      </c>
      <c r="C1161" s="178"/>
      <c r="D1161" s="183">
        <v>243021963.44999996</v>
      </c>
      <c r="E1161" s="20">
        <v>0</v>
      </c>
      <c r="F1161" s="20">
        <v>0</v>
      </c>
      <c r="G1161" s="20">
        <v>31300000</v>
      </c>
      <c r="H1161" s="20">
        <v>0</v>
      </c>
      <c r="I1161" s="20">
        <v>1074076.8500000001</v>
      </c>
      <c r="J1161" s="20">
        <v>0</v>
      </c>
      <c r="K1161" s="55">
        <v>5</v>
      </c>
      <c r="L1161" s="20">
        <v>11180664</v>
      </c>
      <c r="M1161" s="20">
        <v>20629.900000000001</v>
      </c>
      <c r="N1161" s="20">
        <v>162469292.59999999</v>
      </c>
      <c r="O1161" s="20">
        <v>0</v>
      </c>
      <c r="P1161" s="20">
        <v>0</v>
      </c>
      <c r="Q1161" s="20">
        <v>1983</v>
      </c>
      <c r="R1161" s="20">
        <v>13937132.07</v>
      </c>
      <c r="S1161" s="20">
        <v>19.07</v>
      </c>
      <c r="T1161" s="20">
        <v>1424684.89</v>
      </c>
      <c r="U1161" s="20">
        <v>0</v>
      </c>
      <c r="V1161" s="20">
        <v>0</v>
      </c>
      <c r="W1161" s="20">
        <v>0</v>
      </c>
      <c r="X1161" s="20">
        <v>0</v>
      </c>
      <c r="Y1161" s="20">
        <v>0</v>
      </c>
      <c r="Z1161" s="20">
        <v>0</v>
      </c>
      <c r="AA1161" s="20">
        <v>0</v>
      </c>
      <c r="AB1161" s="20">
        <v>12000000</v>
      </c>
      <c r="AC1161" s="20">
        <v>3500787.7500000005</v>
      </c>
      <c r="AD1161" s="20">
        <v>5895325.290000001</v>
      </c>
      <c r="AE1161" s="20">
        <v>240000</v>
      </c>
      <c r="AF1161" s="53" t="s">
        <v>723</v>
      </c>
      <c r="AG1161" s="53" t="s">
        <v>723</v>
      </c>
      <c r="AH1161" s="64" t="s">
        <v>723</v>
      </c>
      <c r="AT1161" s="10" t="e">
        <f t="shared" ref="AT1161:AT1182" si="79">VLOOKUP(C1161,AW:AX,2,FALSE)</f>
        <v>#N/A</v>
      </c>
      <c r="BY1161" s="69"/>
      <c r="BZ1161" s="52">
        <v>91626897.959999993</v>
      </c>
    </row>
    <row r="1162" spans="1:16329" ht="61.5" x14ac:dyDescent="0.85">
      <c r="A1162" s="10">
        <v>1</v>
      </c>
      <c r="B1162" s="48">
        <f>SUBTOTAL(103,$A$1033:A1162)</f>
        <v>128</v>
      </c>
      <c r="C1162" s="13" t="s">
        <v>416</v>
      </c>
      <c r="D1162" s="20">
        <v>9419820.8000000007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55">
        <v>0</v>
      </c>
      <c r="L1162" s="20">
        <v>0</v>
      </c>
      <c r="M1162" s="20">
        <v>1118</v>
      </c>
      <c r="N1162" s="20">
        <v>9073715.0700000003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0</v>
      </c>
      <c r="U1162" s="20">
        <v>0</v>
      </c>
      <c r="V1162" s="20">
        <v>0</v>
      </c>
      <c r="W1162" s="20">
        <v>0</v>
      </c>
      <c r="X1162" s="20">
        <v>0</v>
      </c>
      <c r="Y1162" s="20">
        <v>0</v>
      </c>
      <c r="Z1162" s="20">
        <v>0</v>
      </c>
      <c r="AA1162" s="20">
        <v>0</v>
      </c>
      <c r="AB1162" s="20">
        <v>0</v>
      </c>
      <c r="AC1162" s="20">
        <v>136105.73000000001</v>
      </c>
      <c r="AD1162" s="20">
        <v>210000</v>
      </c>
      <c r="AE1162" s="20">
        <v>0</v>
      </c>
      <c r="AF1162" s="22">
        <v>2022</v>
      </c>
      <c r="AG1162" s="22">
        <v>2022</v>
      </c>
      <c r="AH1162" s="23">
        <v>2022</v>
      </c>
      <c r="AT1162" s="10" t="e">
        <f t="shared" si="79"/>
        <v>#N/A</v>
      </c>
      <c r="BZ1162" s="52"/>
    </row>
    <row r="1163" spans="1:16329" ht="61.5" x14ac:dyDescent="0.85">
      <c r="A1163" s="10">
        <v>1</v>
      </c>
      <c r="B1163" s="48">
        <f>SUBTOTAL(103,$A$1033:A1163)</f>
        <v>129</v>
      </c>
      <c r="C1163" s="13" t="s">
        <v>412</v>
      </c>
      <c r="D1163" s="20">
        <v>3195344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55">
        <v>0</v>
      </c>
      <c r="L1163" s="20">
        <v>0</v>
      </c>
      <c r="M1163" s="20">
        <v>365</v>
      </c>
      <c r="N1163" s="20">
        <v>2911668.97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20">
        <v>0</v>
      </c>
      <c r="U1163" s="20">
        <v>0</v>
      </c>
      <c r="V1163" s="20">
        <v>0</v>
      </c>
      <c r="W1163" s="20">
        <v>0</v>
      </c>
      <c r="X1163" s="20">
        <v>0</v>
      </c>
      <c r="Y1163" s="20">
        <v>0</v>
      </c>
      <c r="Z1163" s="20">
        <v>0</v>
      </c>
      <c r="AA1163" s="20">
        <v>0</v>
      </c>
      <c r="AB1163" s="20">
        <v>0</v>
      </c>
      <c r="AC1163" s="20">
        <v>43675.03</v>
      </c>
      <c r="AD1163" s="20">
        <v>120000</v>
      </c>
      <c r="AE1163" s="20">
        <v>120000</v>
      </c>
      <c r="AF1163" s="22">
        <v>2022</v>
      </c>
      <c r="AG1163" s="22">
        <v>2022</v>
      </c>
      <c r="AH1163" s="22">
        <v>2022</v>
      </c>
      <c r="AT1163" s="10" t="e">
        <f t="shared" si="79"/>
        <v>#N/A</v>
      </c>
      <c r="BZ1163" s="52"/>
      <c r="CD1163" s="10" t="e">
        <f>VLOOKUP(C1163,CE:CF,2,FALSE)</f>
        <v>#N/A</v>
      </c>
    </row>
    <row r="1164" spans="1:16329" ht="61.5" x14ac:dyDescent="0.85">
      <c r="A1164" s="10">
        <v>1</v>
      </c>
      <c r="B1164" s="48">
        <f>SUBTOTAL(103,$A$1033:A1164)</f>
        <v>130</v>
      </c>
      <c r="C1164" s="13" t="s">
        <v>418</v>
      </c>
      <c r="D1164" s="20">
        <v>14506507.66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55">
        <v>0</v>
      </c>
      <c r="L1164" s="20">
        <v>0</v>
      </c>
      <c r="M1164" s="20">
        <v>1714</v>
      </c>
      <c r="N1164" s="20">
        <v>14095081.439999999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0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0</v>
      </c>
      <c r="AA1164" s="20">
        <v>0</v>
      </c>
      <c r="AB1164" s="20">
        <v>0</v>
      </c>
      <c r="AC1164" s="20">
        <v>211426.22</v>
      </c>
      <c r="AD1164" s="20">
        <v>200000</v>
      </c>
      <c r="AE1164" s="20">
        <v>0</v>
      </c>
      <c r="AF1164" s="22">
        <v>2022</v>
      </c>
      <c r="AG1164" s="22">
        <v>2022</v>
      </c>
      <c r="AH1164" s="23">
        <v>2022</v>
      </c>
      <c r="AT1164" s="10" t="e">
        <f t="shared" si="79"/>
        <v>#N/A</v>
      </c>
      <c r="BZ1164" s="52"/>
    </row>
    <row r="1165" spans="1:16329" ht="61.5" x14ac:dyDescent="0.85">
      <c r="A1165" s="10">
        <v>1</v>
      </c>
      <c r="B1165" s="48">
        <f>SUBTOTAL(103,$A$1033:A1165)</f>
        <v>131</v>
      </c>
      <c r="C1165" s="13" t="s">
        <v>419</v>
      </c>
      <c r="D1165" s="20">
        <v>5135016.6800000006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55">
        <v>0</v>
      </c>
      <c r="L1165" s="20">
        <v>0</v>
      </c>
      <c r="M1165" s="20">
        <v>600</v>
      </c>
      <c r="N1165" s="20">
        <v>4960607.57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0</v>
      </c>
      <c r="U1165" s="20">
        <v>0</v>
      </c>
      <c r="V1165" s="20">
        <v>0</v>
      </c>
      <c r="W1165" s="20">
        <v>0</v>
      </c>
      <c r="X1165" s="20">
        <v>0</v>
      </c>
      <c r="Y1165" s="20">
        <v>0</v>
      </c>
      <c r="Z1165" s="20">
        <v>0</v>
      </c>
      <c r="AA1165" s="20">
        <v>0</v>
      </c>
      <c r="AB1165" s="20">
        <v>0</v>
      </c>
      <c r="AC1165" s="20">
        <v>74409.11</v>
      </c>
      <c r="AD1165" s="20">
        <v>100000</v>
      </c>
      <c r="AE1165" s="20">
        <v>0</v>
      </c>
      <c r="AF1165" s="22">
        <v>2022</v>
      </c>
      <c r="AG1165" s="22">
        <v>2022</v>
      </c>
      <c r="AH1165" s="23">
        <v>2022</v>
      </c>
      <c r="AT1165" s="10" t="e">
        <f t="shared" si="79"/>
        <v>#N/A</v>
      </c>
      <c r="BZ1165" s="52"/>
    </row>
    <row r="1166" spans="1:16329" ht="61.5" x14ac:dyDescent="0.85">
      <c r="A1166" s="10">
        <v>1</v>
      </c>
      <c r="B1166" s="48">
        <f>SUBTOTAL(103,$A$1033:A1166)</f>
        <v>132</v>
      </c>
      <c r="C1166" s="13" t="s">
        <v>1654</v>
      </c>
      <c r="D1166" s="20">
        <v>2417238.8400000003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55">
        <v>0</v>
      </c>
      <c r="L1166" s="20">
        <v>0</v>
      </c>
      <c r="M1166" s="20">
        <v>370</v>
      </c>
      <c r="N1166" s="20">
        <v>2381516.1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20">
        <v>0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0</v>
      </c>
      <c r="AA1166" s="20">
        <v>0</v>
      </c>
      <c r="AB1166" s="20">
        <v>0</v>
      </c>
      <c r="AC1166" s="20">
        <v>35722.74</v>
      </c>
      <c r="AD1166" s="20">
        <v>0</v>
      </c>
      <c r="AE1166" s="20">
        <v>0</v>
      </c>
      <c r="AF1166" s="22" t="s">
        <v>265</v>
      </c>
      <c r="AG1166" s="22">
        <v>2022</v>
      </c>
      <c r="AH1166" s="23">
        <v>2022</v>
      </c>
      <c r="AT1166" s="10" t="e">
        <f t="shared" si="79"/>
        <v>#N/A</v>
      </c>
      <c r="BZ1166" s="52"/>
    </row>
    <row r="1167" spans="1:16329" ht="61.5" x14ac:dyDescent="0.85">
      <c r="A1167" s="10">
        <v>1</v>
      </c>
      <c r="B1167" s="48">
        <f>SUBTOTAL(103,$A$1033:A1167)</f>
        <v>133</v>
      </c>
      <c r="C1167" s="13" t="s">
        <v>202</v>
      </c>
      <c r="D1167" s="20">
        <v>6526544.8700000001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55">
        <v>0</v>
      </c>
      <c r="L1167" s="20">
        <v>0</v>
      </c>
      <c r="M1167" s="20">
        <v>999</v>
      </c>
      <c r="N1167" s="20">
        <v>6430093.4699999997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0</v>
      </c>
      <c r="U1167" s="20">
        <v>0</v>
      </c>
      <c r="V1167" s="20">
        <v>0</v>
      </c>
      <c r="W1167" s="20">
        <v>0</v>
      </c>
      <c r="X1167" s="20">
        <v>0</v>
      </c>
      <c r="Y1167" s="20">
        <v>0</v>
      </c>
      <c r="Z1167" s="20">
        <v>0</v>
      </c>
      <c r="AA1167" s="20">
        <v>0</v>
      </c>
      <c r="AB1167" s="20">
        <v>0</v>
      </c>
      <c r="AC1167" s="20">
        <v>96451.4</v>
      </c>
      <c r="AD1167" s="20">
        <v>0</v>
      </c>
      <c r="AE1167" s="20">
        <v>0</v>
      </c>
      <c r="AF1167" s="22" t="s">
        <v>265</v>
      </c>
      <c r="AG1167" s="22">
        <v>2022</v>
      </c>
      <c r="AH1167" s="23">
        <v>2022</v>
      </c>
      <c r="AT1167" s="10" t="e">
        <f t="shared" si="79"/>
        <v>#N/A</v>
      </c>
      <c r="BZ1167" s="52"/>
    </row>
    <row r="1168" spans="1:16329" ht="61.5" x14ac:dyDescent="0.85">
      <c r="A1168" s="10">
        <v>1</v>
      </c>
      <c r="B1168" s="48">
        <f>SUBTOTAL(103,$A$1033:A1168)</f>
        <v>134</v>
      </c>
      <c r="C1168" s="13" t="s">
        <v>203</v>
      </c>
      <c r="D1168" s="20">
        <v>527907</v>
      </c>
      <c r="E1168" s="20">
        <v>0</v>
      </c>
      <c r="F1168" s="20">
        <v>0</v>
      </c>
      <c r="G1168" s="20">
        <v>0</v>
      </c>
      <c r="H1168" s="20">
        <v>0</v>
      </c>
      <c r="I1168" s="20">
        <v>451139.9</v>
      </c>
      <c r="J1168" s="20">
        <v>0</v>
      </c>
      <c r="K1168" s="55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0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0</v>
      </c>
      <c r="AA1168" s="20">
        <v>0</v>
      </c>
      <c r="AB1168" s="20">
        <v>0</v>
      </c>
      <c r="AC1168" s="20">
        <v>6767.1</v>
      </c>
      <c r="AD1168" s="20">
        <v>70000</v>
      </c>
      <c r="AE1168" s="20">
        <v>0</v>
      </c>
      <c r="AF1168" s="22">
        <v>2022</v>
      </c>
      <c r="AG1168" s="22">
        <v>2022</v>
      </c>
      <c r="AH1168" s="23">
        <v>2022</v>
      </c>
      <c r="AT1168" s="10" t="e">
        <f t="shared" si="79"/>
        <v>#N/A</v>
      </c>
      <c r="BZ1168" s="52"/>
    </row>
    <row r="1169" spans="1:84" ht="61.5" x14ac:dyDescent="0.85">
      <c r="A1169" s="10">
        <v>1</v>
      </c>
      <c r="B1169" s="48">
        <f>SUBTOTAL(103,$A$1033:A1169)</f>
        <v>135</v>
      </c>
      <c r="C1169" s="13" t="s">
        <v>204</v>
      </c>
      <c r="D1169" s="20">
        <v>702281</v>
      </c>
      <c r="E1169" s="20">
        <v>0</v>
      </c>
      <c r="F1169" s="20">
        <v>0</v>
      </c>
      <c r="G1169" s="20">
        <v>0</v>
      </c>
      <c r="H1169" s="20">
        <v>0</v>
      </c>
      <c r="I1169" s="20">
        <v>622936.94999999995</v>
      </c>
      <c r="J1169" s="20">
        <v>0</v>
      </c>
      <c r="K1169" s="55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20">
        <v>0</v>
      </c>
      <c r="AA1169" s="20">
        <v>0</v>
      </c>
      <c r="AB1169" s="20">
        <v>0</v>
      </c>
      <c r="AC1169" s="20">
        <v>9344.0499999999993</v>
      </c>
      <c r="AD1169" s="20">
        <v>70000</v>
      </c>
      <c r="AE1169" s="20">
        <v>0</v>
      </c>
      <c r="AF1169" s="22">
        <v>2022</v>
      </c>
      <c r="AG1169" s="22">
        <v>2022</v>
      </c>
      <c r="AH1169" s="23">
        <v>2022</v>
      </c>
      <c r="AT1169" s="10" t="e">
        <f t="shared" si="79"/>
        <v>#N/A</v>
      </c>
      <c r="BZ1169" s="52"/>
    </row>
    <row r="1170" spans="1:84" ht="61.5" x14ac:dyDescent="0.85">
      <c r="A1170" s="10">
        <v>1</v>
      </c>
      <c r="B1170" s="48">
        <f>SUBTOTAL(103,$A$1033:A1170)</f>
        <v>136</v>
      </c>
      <c r="C1170" s="13" t="s">
        <v>205</v>
      </c>
      <c r="D1170" s="20">
        <v>1496055.16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55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19.07</v>
      </c>
      <c r="T1170" s="20">
        <v>1424684.89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0</v>
      </c>
      <c r="AA1170" s="20">
        <v>0</v>
      </c>
      <c r="AB1170" s="20">
        <v>0</v>
      </c>
      <c r="AC1170" s="20">
        <v>21370.27</v>
      </c>
      <c r="AD1170" s="20">
        <v>50000</v>
      </c>
      <c r="AE1170" s="20">
        <v>0</v>
      </c>
      <c r="AF1170" s="22">
        <v>2022</v>
      </c>
      <c r="AG1170" s="22">
        <v>2022</v>
      </c>
      <c r="AH1170" s="23">
        <v>2022</v>
      </c>
      <c r="AT1170" s="10" t="e">
        <f t="shared" si="79"/>
        <v>#N/A</v>
      </c>
      <c r="BZ1170" s="52"/>
    </row>
    <row r="1171" spans="1:84" ht="61.5" x14ac:dyDescent="0.85">
      <c r="A1171" s="10">
        <v>1</v>
      </c>
      <c r="B1171" s="48">
        <f>SUBTOTAL(103,$A$1033:A1171)</f>
        <v>137</v>
      </c>
      <c r="C1171" s="13" t="s">
        <v>420</v>
      </c>
      <c r="D1171" s="20">
        <v>8721555.9000000004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55">
        <v>0</v>
      </c>
      <c r="L1171" s="20">
        <v>0</v>
      </c>
      <c r="M1171" s="20">
        <v>1024</v>
      </c>
      <c r="N1171" s="20">
        <v>8395621.5800000001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0</v>
      </c>
      <c r="U1171" s="20">
        <v>0</v>
      </c>
      <c r="V1171" s="20">
        <v>0</v>
      </c>
      <c r="W1171" s="20">
        <v>0</v>
      </c>
      <c r="X1171" s="20">
        <v>0</v>
      </c>
      <c r="Y1171" s="20">
        <v>0</v>
      </c>
      <c r="Z1171" s="20">
        <v>0</v>
      </c>
      <c r="AA1171" s="20">
        <v>0</v>
      </c>
      <c r="AB1171" s="20">
        <v>0</v>
      </c>
      <c r="AC1171" s="20">
        <v>125934.32</v>
      </c>
      <c r="AD1171" s="20">
        <v>200000</v>
      </c>
      <c r="AE1171" s="20">
        <v>0</v>
      </c>
      <c r="AF1171" s="22">
        <v>2022</v>
      </c>
      <c r="AG1171" s="22">
        <v>2022</v>
      </c>
      <c r="AH1171" s="23">
        <v>2022</v>
      </c>
      <c r="AT1171" s="10" t="e">
        <f t="shared" si="79"/>
        <v>#N/A</v>
      </c>
      <c r="BZ1171" s="52"/>
    </row>
    <row r="1172" spans="1:84" ht="61.5" x14ac:dyDescent="0.85">
      <c r="A1172" s="10">
        <v>1</v>
      </c>
      <c r="B1172" s="48">
        <f>SUBTOTAL(103,$A$1033:A1172)</f>
        <v>138</v>
      </c>
      <c r="C1172" s="13" t="s">
        <v>422</v>
      </c>
      <c r="D1172" s="20">
        <v>5130762.33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55">
        <v>0</v>
      </c>
      <c r="L1172" s="20">
        <v>0</v>
      </c>
      <c r="M1172" s="20">
        <v>600</v>
      </c>
      <c r="N1172" s="20">
        <v>4956416.09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0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0">
        <v>0</v>
      </c>
      <c r="AC1172" s="20">
        <v>74346.240000000005</v>
      </c>
      <c r="AD1172" s="20">
        <v>100000</v>
      </c>
      <c r="AE1172" s="20">
        <v>0</v>
      </c>
      <c r="AF1172" s="22">
        <v>2022</v>
      </c>
      <c r="AG1172" s="22">
        <v>2022</v>
      </c>
      <c r="AH1172" s="23">
        <v>2022</v>
      </c>
      <c r="AT1172" s="10" t="e">
        <f t="shared" si="79"/>
        <v>#N/A</v>
      </c>
      <c r="BZ1172" s="52"/>
    </row>
    <row r="1173" spans="1:84" ht="61.5" x14ac:dyDescent="0.85">
      <c r="A1173" s="10">
        <v>1</v>
      </c>
      <c r="B1173" s="48">
        <f>SUBTOTAL(103,$A$1033:A1173)</f>
        <v>139</v>
      </c>
      <c r="C1173" s="13" t="s">
        <v>423</v>
      </c>
      <c r="D1173" s="20">
        <v>4137776.27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55">
        <v>0</v>
      </c>
      <c r="L1173" s="20">
        <v>0</v>
      </c>
      <c r="M1173" s="20">
        <v>483</v>
      </c>
      <c r="N1173" s="20">
        <v>3958400.27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0">
        <v>0</v>
      </c>
      <c r="AC1173" s="20">
        <v>59376</v>
      </c>
      <c r="AD1173" s="20">
        <v>120000</v>
      </c>
      <c r="AE1173" s="20">
        <v>0</v>
      </c>
      <c r="AF1173" s="22">
        <v>2022</v>
      </c>
      <c r="AG1173" s="22">
        <v>2022</v>
      </c>
      <c r="AH1173" s="23">
        <v>2022</v>
      </c>
      <c r="AT1173" s="10" t="e">
        <f t="shared" si="79"/>
        <v>#N/A</v>
      </c>
      <c r="BZ1173" s="52"/>
    </row>
    <row r="1174" spans="1:84" ht="61.5" x14ac:dyDescent="0.85">
      <c r="A1174" s="10">
        <v>1</v>
      </c>
      <c r="B1174" s="48">
        <f>SUBTOTAL(103,$A$1033:A1174)</f>
        <v>140</v>
      </c>
      <c r="C1174" s="13" t="s">
        <v>424</v>
      </c>
      <c r="D1174" s="20">
        <v>12748610.619999999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55">
        <v>0</v>
      </c>
      <c r="L1174" s="20">
        <v>0</v>
      </c>
      <c r="M1174" s="20">
        <v>1501</v>
      </c>
      <c r="N1174" s="20">
        <v>12304049.869999999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0</v>
      </c>
      <c r="AA1174" s="20">
        <v>0</v>
      </c>
      <c r="AB1174" s="20">
        <v>0</v>
      </c>
      <c r="AC1174" s="20">
        <v>184560.75</v>
      </c>
      <c r="AD1174" s="20">
        <v>260000</v>
      </c>
      <c r="AE1174" s="20">
        <v>0</v>
      </c>
      <c r="AF1174" s="22">
        <v>2022</v>
      </c>
      <c r="AG1174" s="22">
        <v>2022</v>
      </c>
      <c r="AH1174" s="23">
        <v>2022</v>
      </c>
      <c r="AT1174" s="10" t="e">
        <f t="shared" si="79"/>
        <v>#N/A</v>
      </c>
      <c r="BZ1174" s="52"/>
    </row>
    <row r="1175" spans="1:84" ht="61.5" x14ac:dyDescent="0.85">
      <c r="A1175" s="10">
        <v>1</v>
      </c>
      <c r="B1175" s="48">
        <f>SUBTOTAL(103,$A$1033:A1175)</f>
        <v>141</v>
      </c>
      <c r="C1175" s="13" t="s">
        <v>425</v>
      </c>
      <c r="D1175" s="20">
        <v>5136586.55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55">
        <v>0</v>
      </c>
      <c r="L1175" s="20">
        <v>0</v>
      </c>
      <c r="M1175" s="20">
        <v>600</v>
      </c>
      <c r="N1175" s="20">
        <v>4952302.0199999996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20">
        <v>0</v>
      </c>
      <c r="U1175" s="20">
        <v>0</v>
      </c>
      <c r="V1175" s="20">
        <v>0</v>
      </c>
      <c r="W1175" s="20">
        <v>0</v>
      </c>
      <c r="X1175" s="20">
        <v>0</v>
      </c>
      <c r="Y1175" s="20">
        <v>0</v>
      </c>
      <c r="Z1175" s="20">
        <v>0</v>
      </c>
      <c r="AA1175" s="20">
        <v>0</v>
      </c>
      <c r="AB1175" s="20">
        <v>0</v>
      </c>
      <c r="AC1175" s="20">
        <v>74284.53</v>
      </c>
      <c r="AD1175" s="20">
        <v>110000</v>
      </c>
      <c r="AE1175" s="20">
        <v>0</v>
      </c>
      <c r="AF1175" s="22">
        <v>2022</v>
      </c>
      <c r="AG1175" s="22">
        <v>2022</v>
      </c>
      <c r="AH1175" s="23">
        <v>2022</v>
      </c>
      <c r="AT1175" s="10" t="e">
        <f t="shared" si="79"/>
        <v>#N/A</v>
      </c>
      <c r="BZ1175" s="52"/>
    </row>
    <row r="1176" spans="1:84" ht="61.5" x14ac:dyDescent="0.85">
      <c r="A1176" s="10">
        <v>1</v>
      </c>
      <c r="B1176" s="48">
        <f>SUBTOTAL(103,$A$1033:A1176)</f>
        <v>142</v>
      </c>
      <c r="C1176" s="13" t="s">
        <v>426</v>
      </c>
      <c r="D1176" s="20">
        <v>3157300.37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55">
        <v>0</v>
      </c>
      <c r="L1176" s="20">
        <v>0</v>
      </c>
      <c r="M1176" s="20">
        <v>369</v>
      </c>
      <c r="N1176" s="20">
        <v>3031823.02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20">
        <v>0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0</v>
      </c>
      <c r="AA1176" s="20">
        <v>0</v>
      </c>
      <c r="AB1176" s="20">
        <v>0</v>
      </c>
      <c r="AC1176" s="20">
        <v>45477.35</v>
      </c>
      <c r="AD1176" s="20">
        <v>80000</v>
      </c>
      <c r="AE1176" s="20">
        <v>0</v>
      </c>
      <c r="AF1176" s="22">
        <v>2022</v>
      </c>
      <c r="AG1176" s="22">
        <v>2022</v>
      </c>
      <c r="AH1176" s="23">
        <v>2022</v>
      </c>
      <c r="AT1176" s="10" t="e">
        <f t="shared" si="79"/>
        <v>#N/A</v>
      </c>
      <c r="BZ1176" s="52"/>
    </row>
    <row r="1177" spans="1:84" ht="61.5" x14ac:dyDescent="0.85">
      <c r="A1177" s="10">
        <v>1</v>
      </c>
      <c r="B1177" s="48">
        <f>SUBTOTAL(103,$A$1033:A1177)</f>
        <v>143</v>
      </c>
      <c r="C1177" s="13" t="s">
        <v>206</v>
      </c>
      <c r="D1177" s="20">
        <v>5257928.6899999995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55">
        <v>0</v>
      </c>
      <c r="L1177" s="20">
        <v>0</v>
      </c>
      <c r="M1177" s="20">
        <v>614</v>
      </c>
      <c r="N1177" s="20">
        <v>5081703.1399999997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0</v>
      </c>
      <c r="U1177" s="20">
        <v>0</v>
      </c>
      <c r="V1177" s="20">
        <v>0</v>
      </c>
      <c r="W1177" s="20">
        <v>0</v>
      </c>
      <c r="X1177" s="20">
        <v>0</v>
      </c>
      <c r="Y1177" s="20">
        <v>0</v>
      </c>
      <c r="Z1177" s="20">
        <v>0</v>
      </c>
      <c r="AA1177" s="20">
        <v>0</v>
      </c>
      <c r="AB1177" s="20">
        <v>0</v>
      </c>
      <c r="AC1177" s="20">
        <v>76225.55</v>
      </c>
      <c r="AD1177" s="20">
        <v>100000</v>
      </c>
      <c r="AE1177" s="20">
        <v>0</v>
      </c>
      <c r="AF1177" s="22">
        <v>2022</v>
      </c>
      <c r="AG1177" s="22">
        <v>2022</v>
      </c>
      <c r="AH1177" s="23">
        <v>2022</v>
      </c>
      <c r="AT1177" s="10" t="e">
        <f t="shared" si="79"/>
        <v>#N/A</v>
      </c>
      <c r="BZ1177" s="52"/>
    </row>
    <row r="1178" spans="1:84" ht="61.5" x14ac:dyDescent="0.85">
      <c r="A1178" s="10">
        <v>1</v>
      </c>
      <c r="B1178" s="48">
        <f>SUBTOTAL(103,$A$1033:A1178)</f>
        <v>144</v>
      </c>
      <c r="C1178" s="13" t="s">
        <v>428</v>
      </c>
      <c r="D1178" s="20">
        <v>3169671.0300000003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55">
        <v>0</v>
      </c>
      <c r="L1178" s="20">
        <v>0</v>
      </c>
      <c r="M1178" s="20">
        <v>370</v>
      </c>
      <c r="N1178" s="20">
        <v>3053863.08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0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0">
        <v>0</v>
      </c>
      <c r="AC1178" s="20">
        <v>45807.95</v>
      </c>
      <c r="AD1178" s="20">
        <v>70000</v>
      </c>
      <c r="AE1178" s="20">
        <v>0</v>
      </c>
      <c r="AF1178" s="22">
        <v>2022</v>
      </c>
      <c r="AG1178" s="22">
        <v>2022</v>
      </c>
      <c r="AH1178" s="23">
        <v>2022</v>
      </c>
      <c r="AT1178" s="10" t="e">
        <f t="shared" si="79"/>
        <v>#N/A</v>
      </c>
      <c r="BZ1178" s="52"/>
    </row>
    <row r="1179" spans="1:84" ht="61.5" x14ac:dyDescent="0.85">
      <c r="A1179" s="10">
        <v>1</v>
      </c>
      <c r="B1179" s="48">
        <f>SUBTOTAL(103,$A$1033:A1179)</f>
        <v>145</v>
      </c>
      <c r="C1179" s="13" t="s">
        <v>429</v>
      </c>
      <c r="D1179" s="20">
        <v>4534033.3900000006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55">
        <v>0</v>
      </c>
      <c r="L1179" s="20">
        <v>0</v>
      </c>
      <c r="M1179" s="20">
        <v>530</v>
      </c>
      <c r="N1179" s="20">
        <v>4388210.24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0</v>
      </c>
      <c r="U1179" s="20">
        <v>0</v>
      </c>
      <c r="V1179" s="20">
        <v>0</v>
      </c>
      <c r="W1179" s="20">
        <v>0</v>
      </c>
      <c r="X1179" s="20">
        <v>0</v>
      </c>
      <c r="Y1179" s="20">
        <v>0</v>
      </c>
      <c r="Z1179" s="20">
        <v>0</v>
      </c>
      <c r="AA1179" s="20">
        <v>0</v>
      </c>
      <c r="AB1179" s="20">
        <v>0</v>
      </c>
      <c r="AC1179" s="20">
        <v>65823.149999999994</v>
      </c>
      <c r="AD1179" s="20">
        <v>80000</v>
      </c>
      <c r="AE1179" s="20">
        <v>0</v>
      </c>
      <c r="AF1179" s="22">
        <v>2022</v>
      </c>
      <c r="AG1179" s="22">
        <v>2022</v>
      </c>
      <c r="AH1179" s="23">
        <v>2022</v>
      </c>
      <c r="AT1179" s="10" t="e">
        <f t="shared" si="79"/>
        <v>#N/A</v>
      </c>
      <c r="BZ1179" s="52"/>
    </row>
    <row r="1180" spans="1:84" ht="61.5" x14ac:dyDescent="0.85">
      <c r="A1180" s="10">
        <v>1</v>
      </c>
      <c r="B1180" s="48">
        <f>SUBTOTAL(103,$A$1033:A1180)</f>
        <v>146</v>
      </c>
      <c r="C1180" s="13" t="s">
        <v>430</v>
      </c>
      <c r="D1180" s="20">
        <v>2737086.52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55">
        <v>0</v>
      </c>
      <c r="L1180" s="20">
        <v>0</v>
      </c>
      <c r="M1180" s="20">
        <v>396</v>
      </c>
      <c r="N1180" s="20">
        <v>2548865.88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0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38232.99</v>
      </c>
      <c r="AD1180" s="20">
        <v>149987.65</v>
      </c>
      <c r="AE1180" s="20">
        <v>0</v>
      </c>
      <c r="AF1180" s="22">
        <v>2022</v>
      </c>
      <c r="AG1180" s="22">
        <v>2022</v>
      </c>
      <c r="AH1180" s="23">
        <v>2022</v>
      </c>
      <c r="AT1180" s="10" t="e">
        <f t="shared" si="79"/>
        <v>#N/A</v>
      </c>
      <c r="BZ1180" s="52"/>
    </row>
    <row r="1181" spans="1:84" ht="61.5" x14ac:dyDescent="0.85">
      <c r="A1181" s="10">
        <v>1</v>
      </c>
      <c r="B1181" s="48">
        <f>SUBTOTAL(103,$A$1033:A1181)</f>
        <v>147</v>
      </c>
      <c r="C1181" s="13" t="s">
        <v>2672</v>
      </c>
      <c r="D1181" s="20">
        <v>27288645.210000001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55">
        <v>0</v>
      </c>
      <c r="L1181" s="20">
        <v>0</v>
      </c>
      <c r="M1181" s="20">
        <v>1490</v>
      </c>
      <c r="N1181" s="20">
        <v>12554144</v>
      </c>
      <c r="O1181" s="20">
        <v>0</v>
      </c>
      <c r="P1181" s="20">
        <v>0</v>
      </c>
      <c r="Q1181" s="20">
        <v>1983</v>
      </c>
      <c r="R1181" s="20">
        <v>13937132.07</v>
      </c>
      <c r="S1181" s="20">
        <v>0</v>
      </c>
      <c r="T1181" s="20">
        <v>0</v>
      </c>
      <c r="U1181" s="20">
        <v>0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397369.14</v>
      </c>
      <c r="AD1181" s="20">
        <v>400000</v>
      </c>
      <c r="AE1181" s="20">
        <v>0</v>
      </c>
      <c r="AF1181" s="22">
        <v>2022</v>
      </c>
      <c r="AG1181" s="22">
        <v>2022</v>
      </c>
      <c r="AH1181" s="23">
        <v>2022</v>
      </c>
      <c r="AT1181" s="10" t="e">
        <f t="shared" si="79"/>
        <v>#N/A</v>
      </c>
      <c r="BZ1181" s="52"/>
    </row>
    <row r="1182" spans="1:84" ht="61.5" x14ac:dyDescent="0.85">
      <c r="A1182" s="10">
        <v>1</v>
      </c>
      <c r="B1182" s="48">
        <f>SUBTOTAL(103,$A$1033:A1182)</f>
        <v>148</v>
      </c>
      <c r="C1182" s="13" t="s">
        <v>2671</v>
      </c>
      <c r="D1182" s="20">
        <v>3141961.02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55">
        <v>0</v>
      </c>
      <c r="L1182" s="20">
        <v>0</v>
      </c>
      <c r="M1182" s="20">
        <v>367</v>
      </c>
      <c r="N1182" s="20">
        <v>2967449.28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0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44511.74</v>
      </c>
      <c r="AD1182" s="20">
        <v>130000</v>
      </c>
      <c r="AE1182" s="20">
        <v>0</v>
      </c>
      <c r="AF1182" s="22">
        <v>2022</v>
      </c>
      <c r="AG1182" s="22">
        <v>2022</v>
      </c>
      <c r="AH1182" s="23">
        <v>2022</v>
      </c>
      <c r="AT1182" s="10" t="e">
        <f t="shared" si="79"/>
        <v>#N/A</v>
      </c>
      <c r="BZ1182" s="52"/>
    </row>
    <row r="1183" spans="1:84" ht="61.5" x14ac:dyDescent="0.85">
      <c r="A1183" s="10">
        <v>1</v>
      </c>
      <c r="B1183" s="48">
        <f>SUBTOTAL(103,$A$1033:A1183)</f>
        <v>149</v>
      </c>
      <c r="C1183" s="13" t="s">
        <v>3073</v>
      </c>
      <c r="D1183" s="20">
        <v>11121792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55">
        <v>0</v>
      </c>
      <c r="L1183" s="20">
        <v>0</v>
      </c>
      <c r="M1183" s="20">
        <v>1320</v>
      </c>
      <c r="N1183" s="20">
        <v>10760386.210000001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0</v>
      </c>
      <c r="U1183" s="20">
        <v>0</v>
      </c>
      <c r="V1183" s="20">
        <v>0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0">
        <v>0</v>
      </c>
      <c r="AC1183" s="20">
        <v>161405.79</v>
      </c>
      <c r="AD1183" s="20">
        <v>200000</v>
      </c>
      <c r="AE1183" s="20">
        <v>0</v>
      </c>
      <c r="AF1183" s="22">
        <v>2022</v>
      </c>
      <c r="AG1183" s="22">
        <v>2022</v>
      </c>
      <c r="AH1183" s="23">
        <v>2022</v>
      </c>
      <c r="BZ1183" s="52"/>
      <c r="CD1183" s="10" t="e">
        <f>VLOOKUP(C1183,CE:CF,2,FALSE)</f>
        <v>#N/A</v>
      </c>
      <c r="CE1183" s="69" t="s">
        <v>1195</v>
      </c>
      <c r="CF1183" s="69">
        <v>542.66</v>
      </c>
    </row>
    <row r="1184" spans="1:84" ht="61.5" x14ac:dyDescent="0.85">
      <c r="A1184" s="10">
        <v>1</v>
      </c>
      <c r="B1184" s="48">
        <f>SUBTOTAL(103,$A$1033:A1184)</f>
        <v>150</v>
      </c>
      <c r="C1184" s="13" t="s">
        <v>417</v>
      </c>
      <c r="D1184" s="20">
        <v>6034058.8700000001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55">
        <v>0</v>
      </c>
      <c r="L1184" s="20">
        <v>0</v>
      </c>
      <c r="M1184" s="20">
        <v>734</v>
      </c>
      <c r="N1184" s="20">
        <v>5649319.0800000001</v>
      </c>
      <c r="O1184" s="20">
        <v>0</v>
      </c>
      <c r="P1184" s="20">
        <v>0</v>
      </c>
      <c r="Q1184" s="20">
        <v>0</v>
      </c>
      <c r="R1184" s="20">
        <v>0</v>
      </c>
      <c r="S1184" s="20">
        <v>0</v>
      </c>
      <c r="T1184" s="20">
        <v>0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0</v>
      </c>
      <c r="AA1184" s="20">
        <v>0</v>
      </c>
      <c r="AB1184" s="20">
        <v>0</v>
      </c>
      <c r="AC1184" s="20">
        <v>84739.79</v>
      </c>
      <c r="AD1184" s="20">
        <v>180000</v>
      </c>
      <c r="AE1184" s="20">
        <v>120000</v>
      </c>
      <c r="AF1184" s="22">
        <v>2022</v>
      </c>
      <c r="AG1184" s="22">
        <v>2022</v>
      </c>
      <c r="AH1184" s="23">
        <v>2022</v>
      </c>
      <c r="AT1184" s="10" t="e">
        <f>VLOOKUP(C1184,AW:AX,2,FALSE)</f>
        <v>#N/A</v>
      </c>
      <c r="BZ1184" s="52"/>
    </row>
    <row r="1185" spans="1:16329" ht="61.5" x14ac:dyDescent="0.85">
      <c r="A1185" s="10">
        <v>1</v>
      </c>
      <c r="B1185" s="48">
        <f>SUBTOTAL(103,$A$1033:A1185)</f>
        <v>151</v>
      </c>
      <c r="C1185" s="13" t="s">
        <v>199</v>
      </c>
      <c r="D1185" s="20">
        <v>3677950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55">
        <v>0</v>
      </c>
      <c r="L1185" s="20">
        <v>0</v>
      </c>
      <c r="M1185" s="20">
        <v>649.20000000000005</v>
      </c>
      <c r="N1185" s="20">
        <v>3495517.24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20">
        <v>0</v>
      </c>
      <c r="U1185" s="20">
        <v>0</v>
      </c>
      <c r="V1185" s="20">
        <v>0</v>
      </c>
      <c r="W1185" s="20">
        <v>0</v>
      </c>
      <c r="X1185" s="20">
        <v>0</v>
      </c>
      <c r="Y1185" s="20">
        <v>0</v>
      </c>
      <c r="Z1185" s="20">
        <v>0</v>
      </c>
      <c r="AA1185" s="20">
        <v>0</v>
      </c>
      <c r="AB1185" s="20">
        <v>0</v>
      </c>
      <c r="AC1185" s="20">
        <v>52432.76</v>
      </c>
      <c r="AD1185" s="20">
        <v>130000</v>
      </c>
      <c r="AE1185" s="20">
        <v>0</v>
      </c>
      <c r="AF1185" s="22">
        <v>2022</v>
      </c>
      <c r="AG1185" s="22">
        <v>2022</v>
      </c>
      <c r="AH1185" s="23">
        <v>2022</v>
      </c>
      <c r="AT1185" s="10" t="e">
        <f>VLOOKUP(C1185,AW:AX,2,FALSE)</f>
        <v>#N/A</v>
      </c>
      <c r="BZ1185" s="52"/>
      <c r="CD1185" s="10" t="e">
        <f t="shared" ref="CD1185:CD1205" si="80">VLOOKUP(C1185,CE:CF,2,FALSE)</f>
        <v>#N/A</v>
      </c>
    </row>
    <row r="1186" spans="1:16329" ht="61.5" x14ac:dyDescent="0.85">
      <c r="A1186" s="10">
        <v>1</v>
      </c>
      <c r="B1186" s="48">
        <f>SUBTOTAL(103,$A$1033:A1186)</f>
        <v>152</v>
      </c>
      <c r="C1186" s="13" t="s">
        <v>201</v>
      </c>
      <c r="D1186" s="20">
        <v>3670000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55">
        <v>0</v>
      </c>
      <c r="L1186" s="20">
        <v>0</v>
      </c>
      <c r="M1186" s="20">
        <v>639.20000000000005</v>
      </c>
      <c r="N1186" s="20">
        <v>3477832.51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20">
        <v>0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20">
        <v>0</v>
      </c>
      <c r="AA1186" s="20">
        <v>0</v>
      </c>
      <c r="AB1186" s="20">
        <v>0</v>
      </c>
      <c r="AC1186" s="20">
        <v>52167.49</v>
      </c>
      <c r="AD1186" s="20">
        <v>140000</v>
      </c>
      <c r="AE1186" s="20">
        <v>0</v>
      </c>
      <c r="AF1186" s="22">
        <v>2022</v>
      </c>
      <c r="AG1186" s="22">
        <v>2022</v>
      </c>
      <c r="AH1186" s="23">
        <v>2022</v>
      </c>
      <c r="AT1186" s="10" t="e">
        <f>VLOOKUP(C1186,AW:AX,2,FALSE)</f>
        <v>#N/A</v>
      </c>
      <c r="BZ1186" s="52"/>
      <c r="CD1186" s="10" t="e">
        <f t="shared" si="80"/>
        <v>#N/A</v>
      </c>
    </row>
    <row r="1187" spans="1:16329" s="3" customFormat="1" ht="61.5" x14ac:dyDescent="0.85">
      <c r="A1187" s="10">
        <v>1</v>
      </c>
      <c r="B1187" s="48">
        <f>SUBTOTAL(103,$A$1033:A1187)</f>
        <v>153</v>
      </c>
      <c r="C1187" s="13" t="s">
        <v>394</v>
      </c>
      <c r="D1187" s="20">
        <v>3079199.78</v>
      </c>
      <c r="E1187" s="20">
        <v>0</v>
      </c>
      <c r="F1187" s="20">
        <v>0</v>
      </c>
      <c r="G1187" s="20">
        <v>2100000</v>
      </c>
      <c r="H1187" s="20">
        <v>0</v>
      </c>
      <c r="I1187" s="20">
        <v>0</v>
      </c>
      <c r="J1187" s="20">
        <v>0</v>
      </c>
      <c r="K1187" s="55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20">
        <v>0</v>
      </c>
      <c r="U1187" s="20">
        <v>0</v>
      </c>
      <c r="V1187" s="20">
        <v>0</v>
      </c>
      <c r="W1187" s="20">
        <v>0</v>
      </c>
      <c r="X1187" s="20">
        <v>0</v>
      </c>
      <c r="Y1187" s="20">
        <v>0</v>
      </c>
      <c r="Z1187" s="20">
        <v>0</v>
      </c>
      <c r="AA1187" s="20">
        <v>0</v>
      </c>
      <c r="AB1187" s="20">
        <v>800000</v>
      </c>
      <c r="AC1187" s="20">
        <v>43500</v>
      </c>
      <c r="AD1187" s="20">
        <v>135699.78</v>
      </c>
      <c r="AE1187" s="20">
        <v>0</v>
      </c>
      <c r="AF1187" s="22">
        <v>2022</v>
      </c>
      <c r="AG1187" s="22">
        <v>2022</v>
      </c>
      <c r="AH1187" s="23">
        <v>2022</v>
      </c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 t="e">
        <f>VLOOKUP(C1187,AW:AX,2,FALSE)</f>
        <v>#N/A</v>
      </c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52"/>
      <c r="CA1187" s="10"/>
      <c r="CB1187" s="10"/>
      <c r="CC1187" s="10"/>
      <c r="CD1187" s="10" t="e">
        <f t="shared" si="80"/>
        <v>#N/A</v>
      </c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  <c r="IM1187" s="10"/>
      <c r="IN1187" s="10"/>
      <c r="IO1187" s="10"/>
      <c r="IP1187" s="10"/>
      <c r="IQ1187" s="10"/>
      <c r="IR1187" s="10"/>
      <c r="IS1187" s="10"/>
      <c r="IT1187" s="10"/>
      <c r="IU1187" s="10"/>
      <c r="IV1187" s="10"/>
      <c r="IW1187" s="10"/>
      <c r="IX1187" s="10"/>
      <c r="IY1187" s="10"/>
      <c r="IZ1187" s="10"/>
      <c r="JA1187" s="10"/>
      <c r="JB1187" s="10"/>
      <c r="JC1187" s="10"/>
      <c r="JD1187" s="10"/>
      <c r="JE1187" s="10"/>
      <c r="JF1187" s="10"/>
      <c r="JG1187" s="10"/>
      <c r="JH1187" s="10"/>
      <c r="JI1187" s="10"/>
      <c r="JJ1187" s="10"/>
      <c r="JK1187" s="10"/>
      <c r="JL1187" s="10"/>
      <c r="JM1187" s="10"/>
      <c r="JN1187" s="10"/>
      <c r="JO1187" s="10"/>
      <c r="JP1187" s="10"/>
      <c r="JQ1187" s="10"/>
      <c r="JR1187" s="10"/>
      <c r="JS1187" s="10"/>
      <c r="JT1187" s="10"/>
      <c r="JU1187" s="10"/>
      <c r="JV1187" s="10"/>
      <c r="JW1187" s="10"/>
      <c r="JX1187" s="10"/>
      <c r="JY1187" s="10"/>
      <c r="JZ1187" s="10"/>
      <c r="KA1187" s="10"/>
      <c r="KB1187" s="10"/>
      <c r="KC1187" s="10"/>
      <c r="KD1187" s="10"/>
      <c r="KE1187" s="10"/>
      <c r="KF1187" s="10"/>
      <c r="KG1187" s="10"/>
      <c r="KH1187" s="10"/>
      <c r="KI1187" s="10"/>
      <c r="KJ1187" s="10"/>
      <c r="KK1187" s="10"/>
      <c r="KL1187" s="10"/>
      <c r="KM1187" s="10"/>
      <c r="KN1187" s="10"/>
      <c r="KO1187" s="10"/>
      <c r="KP1187" s="10"/>
      <c r="KQ1187" s="10"/>
      <c r="KR1187" s="10"/>
      <c r="KS1187" s="10"/>
      <c r="KT1187" s="10"/>
      <c r="KU1187" s="10"/>
      <c r="KV1187" s="10"/>
      <c r="KW1187" s="10"/>
      <c r="KX1187" s="10"/>
      <c r="KY1187" s="10"/>
      <c r="KZ1187" s="10"/>
      <c r="LA1187" s="10"/>
      <c r="LB1187" s="10"/>
      <c r="LC1187" s="10"/>
      <c r="LD1187" s="10"/>
      <c r="LE1187" s="10"/>
      <c r="LF1187" s="10"/>
      <c r="LG1187" s="10"/>
      <c r="LH1187" s="10"/>
      <c r="LI1187" s="10"/>
      <c r="LJ1187" s="10"/>
      <c r="LK1187" s="10"/>
      <c r="LL1187" s="10"/>
      <c r="LM1187" s="10"/>
      <c r="LN1187" s="10"/>
      <c r="LO1187" s="10"/>
      <c r="LP1187" s="10"/>
      <c r="LQ1187" s="10"/>
      <c r="LR1187" s="10"/>
      <c r="LS1187" s="10"/>
      <c r="LT1187" s="10"/>
      <c r="LU1187" s="10"/>
      <c r="LV1187" s="10"/>
      <c r="LW1187" s="10"/>
      <c r="LX1187" s="10"/>
      <c r="LY1187" s="10"/>
      <c r="LZ1187" s="10"/>
      <c r="MA1187" s="10"/>
      <c r="MB1187" s="10"/>
      <c r="MC1187" s="10"/>
      <c r="MD1187" s="10"/>
      <c r="ME1187" s="10"/>
      <c r="MF1187" s="10"/>
      <c r="MG1187" s="10"/>
      <c r="MH1187" s="10"/>
      <c r="MI1187" s="10"/>
      <c r="MJ1187" s="10"/>
      <c r="MK1187" s="10"/>
      <c r="ML1187" s="10"/>
      <c r="MM1187" s="10"/>
      <c r="MN1187" s="10"/>
      <c r="MO1187" s="10"/>
      <c r="MP1187" s="10"/>
      <c r="MQ1187" s="10"/>
      <c r="MR1187" s="10"/>
      <c r="MS1187" s="10"/>
      <c r="MT1187" s="10"/>
      <c r="MU1187" s="10"/>
      <c r="MV1187" s="10"/>
      <c r="MW1187" s="10"/>
      <c r="MX1187" s="10"/>
      <c r="MY1187" s="10"/>
      <c r="MZ1187" s="10"/>
      <c r="NA1187" s="10"/>
      <c r="NB1187" s="10"/>
      <c r="NC1187" s="10"/>
      <c r="ND1187" s="10"/>
      <c r="NE1187" s="10"/>
      <c r="NF1187" s="10"/>
      <c r="NG1187" s="10"/>
      <c r="NH1187" s="10"/>
      <c r="NI1187" s="10"/>
      <c r="NJ1187" s="10"/>
      <c r="NK1187" s="10"/>
      <c r="NL1187" s="10"/>
      <c r="NM1187" s="10"/>
      <c r="NN1187" s="10"/>
      <c r="NO1187" s="10"/>
      <c r="NP1187" s="10"/>
      <c r="NQ1187" s="10"/>
      <c r="NR1187" s="10"/>
      <c r="NS1187" s="10"/>
      <c r="NT1187" s="10"/>
      <c r="NU1187" s="10"/>
      <c r="NV1187" s="10"/>
      <c r="NW1187" s="10"/>
      <c r="NX1187" s="10"/>
      <c r="NY1187" s="10"/>
      <c r="NZ1187" s="10"/>
      <c r="OA1187" s="10"/>
      <c r="OB1187" s="10"/>
      <c r="OC1187" s="10"/>
      <c r="OD1187" s="10"/>
      <c r="OE1187" s="10"/>
      <c r="OF1187" s="10"/>
      <c r="OG1187" s="10"/>
      <c r="OH1187" s="10"/>
      <c r="OI1187" s="10"/>
      <c r="OJ1187" s="10"/>
      <c r="OK1187" s="10"/>
      <c r="OL1187" s="10"/>
      <c r="OM1187" s="10"/>
      <c r="ON1187" s="10"/>
      <c r="OO1187" s="10"/>
      <c r="OP1187" s="10"/>
      <c r="OQ1187" s="10"/>
      <c r="OR1187" s="10"/>
      <c r="OS1187" s="10"/>
      <c r="OT1187" s="10"/>
      <c r="OU1187" s="10"/>
      <c r="OV1187" s="10"/>
      <c r="OW1187" s="10"/>
      <c r="OX1187" s="10"/>
      <c r="OY1187" s="10"/>
      <c r="OZ1187" s="10"/>
      <c r="PA1187" s="10"/>
      <c r="PB1187" s="10"/>
      <c r="PC1187" s="10"/>
      <c r="PD1187" s="10"/>
      <c r="PE1187" s="10"/>
      <c r="PF1187" s="10"/>
      <c r="PG1187" s="10"/>
      <c r="PH1187" s="10"/>
      <c r="PI1187" s="10"/>
      <c r="PJ1187" s="10"/>
      <c r="PK1187" s="10"/>
      <c r="PL1187" s="10"/>
      <c r="PM1187" s="10"/>
      <c r="PN1187" s="10"/>
      <c r="PO1187" s="10"/>
      <c r="PP1187" s="10"/>
      <c r="PQ1187" s="10"/>
      <c r="PR1187" s="10"/>
      <c r="PS1187" s="10"/>
      <c r="PT1187" s="10"/>
      <c r="PU1187" s="10"/>
      <c r="PV1187" s="10"/>
      <c r="PW1187" s="10"/>
      <c r="PX1187" s="10"/>
      <c r="PY1187" s="10"/>
      <c r="PZ1187" s="10"/>
      <c r="QA1187" s="10"/>
      <c r="QB1187" s="10"/>
      <c r="QC1187" s="10"/>
      <c r="QD1187" s="10"/>
      <c r="QE1187" s="10"/>
      <c r="QF1187" s="10"/>
      <c r="QG1187" s="10"/>
      <c r="QH1187" s="10"/>
      <c r="QI1187" s="10"/>
      <c r="QJ1187" s="10"/>
      <c r="QK1187" s="10"/>
      <c r="QL1187" s="10"/>
      <c r="QM1187" s="10"/>
      <c r="QN1187" s="10"/>
      <c r="QO1187" s="10"/>
      <c r="QP1187" s="10"/>
      <c r="QQ1187" s="10"/>
      <c r="QR1187" s="10"/>
      <c r="QS1187" s="10"/>
      <c r="QT1187" s="10"/>
      <c r="QU1187" s="10"/>
      <c r="QV1187" s="10"/>
      <c r="QW1187" s="10"/>
      <c r="QX1187" s="10"/>
      <c r="QY1187" s="10"/>
      <c r="QZ1187" s="10"/>
      <c r="RA1187" s="10"/>
      <c r="RB1187" s="10"/>
      <c r="RC1187" s="10"/>
      <c r="RD1187" s="10"/>
      <c r="RE1187" s="10"/>
      <c r="RF1187" s="10"/>
      <c r="RG1187" s="10"/>
      <c r="RH1187" s="10"/>
      <c r="RI1187" s="10"/>
      <c r="RJ1187" s="10"/>
      <c r="RK1187" s="10"/>
      <c r="RL1187" s="10"/>
      <c r="RM1187" s="10"/>
      <c r="RN1187" s="10"/>
      <c r="RO1187" s="10"/>
      <c r="RP1187" s="10"/>
      <c r="RQ1187" s="10"/>
      <c r="RR1187" s="10"/>
      <c r="RS1187" s="10"/>
      <c r="RT1187" s="10"/>
      <c r="RU1187" s="10"/>
      <c r="RV1187" s="10"/>
      <c r="RW1187" s="10"/>
      <c r="RX1187" s="10"/>
      <c r="RY1187" s="10"/>
      <c r="RZ1187" s="10"/>
      <c r="SA1187" s="10"/>
      <c r="SB1187" s="10"/>
      <c r="SC1187" s="10"/>
      <c r="SD1187" s="10"/>
      <c r="SE1187" s="10"/>
      <c r="SF1187" s="10"/>
      <c r="SG1187" s="10"/>
      <c r="SH1187" s="10"/>
      <c r="SI1187" s="10"/>
      <c r="SJ1187" s="10"/>
      <c r="SK1187" s="10"/>
      <c r="SL1187" s="10"/>
      <c r="SM1187" s="10"/>
      <c r="SN1187" s="10"/>
      <c r="SO1187" s="10"/>
      <c r="SP1187" s="10"/>
      <c r="SQ1187" s="10"/>
      <c r="SR1187" s="10"/>
      <c r="SS1187" s="10"/>
      <c r="ST1187" s="10"/>
      <c r="SU1187" s="10"/>
      <c r="SV1187" s="10"/>
      <c r="SW1187" s="10"/>
      <c r="SX1187" s="10"/>
      <c r="SY1187" s="10"/>
      <c r="SZ1187" s="10"/>
      <c r="TA1187" s="10"/>
      <c r="TB1187" s="10"/>
      <c r="TC1187" s="10"/>
      <c r="TD1187" s="10"/>
      <c r="TE1187" s="10"/>
      <c r="TF1187" s="10"/>
      <c r="TG1187" s="10"/>
      <c r="TH1187" s="10"/>
      <c r="TI1187" s="10"/>
      <c r="TJ1187" s="10"/>
      <c r="TK1187" s="10"/>
      <c r="TL1187" s="10"/>
      <c r="TM1187" s="10"/>
      <c r="TN1187" s="10"/>
      <c r="TO1187" s="10"/>
      <c r="TP1187" s="10"/>
      <c r="TQ1187" s="10"/>
      <c r="TR1187" s="10"/>
      <c r="TS1187" s="10"/>
      <c r="TT1187" s="10"/>
      <c r="TU1187" s="10"/>
      <c r="TV1187" s="10"/>
      <c r="TW1187" s="10"/>
      <c r="TX1187" s="10"/>
      <c r="TY1187" s="10"/>
      <c r="TZ1187" s="10"/>
      <c r="UA1187" s="10"/>
      <c r="UB1187" s="10"/>
      <c r="UC1187" s="10"/>
      <c r="UD1187" s="10"/>
      <c r="UE1187" s="10"/>
      <c r="UF1187" s="10"/>
      <c r="UG1187" s="10"/>
      <c r="UH1187" s="10"/>
      <c r="UI1187" s="10"/>
      <c r="UJ1187" s="10"/>
      <c r="UK1187" s="10"/>
      <c r="UL1187" s="10"/>
      <c r="UM1187" s="10"/>
      <c r="UN1187" s="10"/>
      <c r="UO1187" s="10"/>
      <c r="UP1187" s="10"/>
      <c r="UQ1187" s="10"/>
      <c r="UR1187" s="10"/>
      <c r="US1187" s="10"/>
      <c r="UT1187" s="10"/>
      <c r="UU1187" s="10"/>
      <c r="UV1187" s="10"/>
      <c r="UW1187" s="10"/>
      <c r="UX1187" s="10"/>
      <c r="UY1187" s="10"/>
      <c r="UZ1187" s="10"/>
      <c r="VA1187" s="10"/>
      <c r="VB1187" s="10"/>
      <c r="VC1187" s="10"/>
      <c r="VD1187" s="10"/>
      <c r="VE1187" s="10"/>
      <c r="VF1187" s="10"/>
      <c r="VG1187" s="10"/>
      <c r="VH1187" s="10"/>
      <c r="VI1187" s="10"/>
      <c r="VJ1187" s="10"/>
      <c r="VK1187" s="10"/>
      <c r="VL1187" s="10"/>
      <c r="VM1187" s="10"/>
      <c r="VN1187" s="10"/>
      <c r="VO1187" s="10"/>
      <c r="VP1187" s="10"/>
      <c r="VQ1187" s="10"/>
      <c r="VR1187" s="10"/>
      <c r="VS1187" s="10"/>
      <c r="VT1187" s="10"/>
      <c r="VU1187" s="10"/>
      <c r="VV1187" s="10"/>
      <c r="VW1187" s="10"/>
      <c r="VX1187" s="10"/>
      <c r="VY1187" s="10"/>
      <c r="VZ1187" s="10"/>
      <c r="WA1187" s="10"/>
      <c r="WB1187" s="10"/>
      <c r="WC1187" s="10"/>
      <c r="WD1187" s="10"/>
      <c r="WE1187" s="10"/>
      <c r="WF1187" s="10"/>
      <c r="WG1187" s="10"/>
      <c r="WH1187" s="10"/>
      <c r="WI1187" s="10"/>
      <c r="WJ1187" s="10"/>
      <c r="WK1187" s="10"/>
      <c r="WL1187" s="10"/>
      <c r="WM1187" s="10"/>
      <c r="WN1187" s="10"/>
      <c r="WO1187" s="10"/>
      <c r="WP1187" s="10"/>
      <c r="WQ1187" s="10"/>
      <c r="WR1187" s="10"/>
      <c r="WS1187" s="10"/>
      <c r="WT1187" s="10"/>
      <c r="WU1187" s="10"/>
      <c r="WV1187" s="10"/>
      <c r="WW1187" s="10"/>
      <c r="WX1187" s="10"/>
      <c r="WY1187" s="10"/>
      <c r="WZ1187" s="10"/>
      <c r="XA1187" s="10"/>
      <c r="XB1187" s="10"/>
      <c r="XC1187" s="10"/>
      <c r="XD1187" s="10"/>
      <c r="XE1187" s="10"/>
      <c r="XF1187" s="10"/>
      <c r="XG1187" s="10"/>
      <c r="XH1187" s="10"/>
      <c r="XI1187" s="10"/>
      <c r="XJ1187" s="10"/>
      <c r="XK1187" s="10"/>
      <c r="XL1187" s="10"/>
      <c r="XM1187" s="10"/>
      <c r="XN1187" s="10"/>
      <c r="XO1187" s="10"/>
      <c r="XP1187" s="10"/>
      <c r="XQ1187" s="10"/>
      <c r="XR1187" s="10"/>
      <c r="XS1187" s="10"/>
      <c r="XT1187" s="10"/>
      <c r="XU1187" s="10"/>
      <c r="XV1187" s="10"/>
      <c r="XW1187" s="10"/>
      <c r="XX1187" s="10"/>
      <c r="XY1187" s="10"/>
      <c r="XZ1187" s="10"/>
      <c r="YA1187" s="10"/>
      <c r="YB1187" s="10"/>
      <c r="YC1187" s="10"/>
      <c r="YD1187" s="10"/>
      <c r="YE1187" s="10"/>
      <c r="YF1187" s="10"/>
      <c r="YG1187" s="10"/>
      <c r="YH1187" s="10"/>
      <c r="YI1187" s="10"/>
      <c r="YJ1187" s="10"/>
      <c r="YK1187" s="10"/>
      <c r="YL1187" s="10"/>
      <c r="YM1187" s="10"/>
      <c r="YN1187" s="10"/>
      <c r="YO1187" s="10"/>
      <c r="YP1187" s="10"/>
      <c r="YQ1187" s="10"/>
      <c r="YR1187" s="10"/>
      <c r="YS1187" s="10"/>
      <c r="YT1187" s="10"/>
      <c r="YU1187" s="10"/>
      <c r="YV1187" s="10"/>
      <c r="YW1187" s="10"/>
      <c r="YX1187" s="10"/>
      <c r="YY1187" s="10"/>
      <c r="YZ1187" s="10"/>
      <c r="ZA1187" s="10"/>
      <c r="ZB1187" s="10"/>
      <c r="ZC1187" s="10"/>
      <c r="ZD1187" s="10"/>
      <c r="ZE1187" s="10"/>
      <c r="ZF1187" s="10"/>
      <c r="ZG1187" s="10"/>
      <c r="ZH1187" s="10"/>
      <c r="ZI1187" s="10"/>
      <c r="ZJ1187" s="10"/>
      <c r="ZK1187" s="10"/>
      <c r="ZL1187" s="10"/>
      <c r="ZM1187" s="10"/>
      <c r="ZN1187" s="10"/>
      <c r="ZO1187" s="10"/>
      <c r="ZP1187" s="10"/>
      <c r="ZQ1187" s="10"/>
      <c r="ZR1187" s="10"/>
      <c r="ZS1187" s="10"/>
      <c r="ZT1187" s="10"/>
      <c r="ZU1187" s="10"/>
      <c r="ZV1187" s="10"/>
      <c r="ZW1187" s="10"/>
      <c r="ZX1187" s="10"/>
      <c r="ZY1187" s="10"/>
      <c r="ZZ1187" s="10"/>
      <c r="AAA1187" s="10"/>
      <c r="AAB1187" s="10"/>
      <c r="AAC1187" s="10"/>
      <c r="AAD1187" s="10"/>
      <c r="AAE1187" s="10"/>
      <c r="AAF1187" s="10"/>
      <c r="AAG1187" s="10"/>
      <c r="AAH1187" s="10"/>
      <c r="AAI1187" s="10"/>
      <c r="AAJ1187" s="10"/>
      <c r="AAK1187" s="10"/>
      <c r="AAL1187" s="10"/>
      <c r="AAM1187" s="10"/>
      <c r="AAN1187" s="10"/>
      <c r="AAO1187" s="10"/>
      <c r="AAP1187" s="10"/>
      <c r="AAQ1187" s="10"/>
      <c r="AAR1187" s="10"/>
      <c r="AAS1187" s="10"/>
      <c r="AAT1187" s="10"/>
      <c r="AAU1187" s="10"/>
      <c r="AAV1187" s="10"/>
      <c r="AAW1187" s="10"/>
      <c r="AAX1187" s="10"/>
      <c r="AAY1187" s="10"/>
      <c r="AAZ1187" s="10"/>
      <c r="ABA1187" s="10"/>
      <c r="ABB1187" s="10"/>
      <c r="ABC1187" s="10"/>
      <c r="ABD1187" s="10"/>
      <c r="ABE1187" s="10"/>
      <c r="ABF1187" s="10"/>
      <c r="ABG1187" s="10"/>
      <c r="ABH1187" s="10"/>
      <c r="ABI1187" s="10"/>
      <c r="ABJ1187" s="10"/>
      <c r="ABK1187" s="10"/>
      <c r="ABL1187" s="10"/>
      <c r="ABM1187" s="10"/>
      <c r="ABN1187" s="10"/>
      <c r="ABO1187" s="10"/>
      <c r="ABP1187" s="10"/>
      <c r="ABQ1187" s="10"/>
      <c r="ABR1187" s="10"/>
      <c r="ABS1187" s="10"/>
      <c r="ABT1187" s="10"/>
      <c r="ABU1187" s="10"/>
      <c r="ABV1187" s="10"/>
      <c r="ABW1187" s="10"/>
      <c r="ABX1187" s="10"/>
      <c r="ABY1187" s="10"/>
      <c r="ABZ1187" s="10"/>
      <c r="ACA1187" s="10"/>
      <c r="ACB1187" s="10"/>
      <c r="ACC1187" s="10"/>
      <c r="ACD1187" s="10"/>
      <c r="ACE1187" s="10"/>
      <c r="ACF1187" s="10"/>
      <c r="ACG1187" s="10"/>
      <c r="ACH1187" s="10"/>
      <c r="ACI1187" s="10"/>
      <c r="ACJ1187" s="10"/>
      <c r="ACK1187" s="10"/>
      <c r="ACL1187" s="10"/>
      <c r="ACM1187" s="10"/>
      <c r="ACN1187" s="10"/>
      <c r="ACO1187" s="10"/>
      <c r="ACP1187" s="10"/>
      <c r="ACQ1187" s="10"/>
      <c r="ACR1187" s="10"/>
      <c r="ACS1187" s="10"/>
      <c r="ACT1187" s="10"/>
      <c r="ACU1187" s="10"/>
      <c r="ACV1187" s="10"/>
      <c r="ACW1187" s="10"/>
      <c r="ACX1187" s="10"/>
      <c r="ACY1187" s="10"/>
      <c r="ACZ1187" s="10"/>
      <c r="ADA1187" s="10"/>
      <c r="ADB1187" s="10"/>
      <c r="ADC1187" s="10"/>
      <c r="ADD1187" s="10"/>
      <c r="ADE1187" s="10"/>
      <c r="ADF1187" s="10"/>
      <c r="ADG1187" s="10"/>
      <c r="ADH1187" s="10"/>
      <c r="ADI1187" s="10"/>
      <c r="ADJ1187" s="10"/>
      <c r="ADK1187" s="10"/>
      <c r="ADL1187" s="10"/>
      <c r="ADM1187" s="10"/>
      <c r="ADN1187" s="10"/>
      <c r="ADO1187" s="10"/>
      <c r="ADP1187" s="10"/>
      <c r="ADQ1187" s="10"/>
      <c r="ADR1187" s="10"/>
      <c r="ADS1187" s="10"/>
      <c r="ADT1187" s="10"/>
      <c r="ADU1187" s="10"/>
      <c r="ADV1187" s="10"/>
      <c r="ADW1187" s="10"/>
      <c r="ADX1187" s="10"/>
      <c r="ADY1187" s="10"/>
      <c r="ADZ1187" s="10"/>
      <c r="AEA1187" s="10"/>
      <c r="AEB1187" s="10"/>
      <c r="AEC1187" s="10"/>
      <c r="AED1187" s="10"/>
      <c r="AEE1187" s="10"/>
      <c r="AEF1187" s="10"/>
      <c r="AEG1187" s="10"/>
      <c r="AEH1187" s="10"/>
      <c r="AEI1187" s="10"/>
      <c r="AEJ1187" s="10"/>
      <c r="AEK1187" s="10"/>
      <c r="AEL1187" s="10"/>
      <c r="AEM1187" s="10"/>
      <c r="AEN1187" s="10"/>
      <c r="AEO1187" s="10"/>
      <c r="AEP1187" s="10"/>
      <c r="AEQ1187" s="10"/>
      <c r="AER1187" s="10"/>
      <c r="AES1187" s="10"/>
      <c r="AET1187" s="10"/>
      <c r="AEU1187" s="10"/>
      <c r="AEV1187" s="10"/>
      <c r="AEW1187" s="10"/>
      <c r="AEX1187" s="10"/>
      <c r="AEY1187" s="10"/>
      <c r="AEZ1187" s="10"/>
      <c r="AFA1187" s="10"/>
      <c r="AFB1187" s="10"/>
      <c r="AFC1187" s="10"/>
      <c r="AFD1187" s="10"/>
      <c r="AFE1187" s="10"/>
      <c r="AFF1187" s="10"/>
      <c r="AFG1187" s="10"/>
      <c r="AFH1187" s="10"/>
      <c r="AFI1187" s="10"/>
      <c r="AFJ1187" s="10"/>
      <c r="AFK1187" s="10"/>
      <c r="AFL1187" s="10"/>
      <c r="AFM1187" s="10"/>
      <c r="AFN1187" s="10"/>
      <c r="AFO1187" s="10"/>
      <c r="AFP1187" s="10"/>
      <c r="AFQ1187" s="10"/>
      <c r="AFR1187" s="10"/>
      <c r="AFS1187" s="10"/>
      <c r="AFT1187" s="10"/>
      <c r="AFU1187" s="10"/>
      <c r="AFV1187" s="10"/>
      <c r="AFW1187" s="10"/>
      <c r="AFX1187" s="10"/>
      <c r="AFY1187" s="10"/>
      <c r="AFZ1187" s="10"/>
      <c r="AGA1187" s="10"/>
      <c r="AGB1187" s="10"/>
      <c r="AGC1187" s="10"/>
      <c r="AGD1187" s="10"/>
      <c r="AGE1187" s="10"/>
      <c r="AGF1187" s="10"/>
      <c r="AGG1187" s="10"/>
      <c r="AGH1187" s="10"/>
      <c r="AGI1187" s="10"/>
      <c r="AGJ1187" s="10"/>
      <c r="AGK1187" s="10"/>
      <c r="AGL1187" s="10"/>
      <c r="AGM1187" s="10"/>
      <c r="AGN1187" s="10"/>
      <c r="AGO1187" s="10"/>
      <c r="AGP1187" s="10"/>
      <c r="AGQ1187" s="10"/>
      <c r="AGR1187" s="10"/>
      <c r="AGS1187" s="10"/>
      <c r="AGT1187" s="10"/>
      <c r="AGU1187" s="10"/>
      <c r="AGV1187" s="10"/>
      <c r="AGW1187" s="10"/>
      <c r="AGX1187" s="10"/>
      <c r="AGY1187" s="10"/>
      <c r="AGZ1187" s="10"/>
      <c r="AHA1187" s="10"/>
      <c r="AHB1187" s="10"/>
      <c r="AHC1187" s="10"/>
      <c r="AHD1187" s="10"/>
      <c r="AHE1187" s="10"/>
      <c r="AHF1187" s="10"/>
      <c r="AHG1187" s="10"/>
      <c r="AHH1187" s="10"/>
      <c r="AHI1187" s="10"/>
      <c r="AHJ1187" s="10"/>
      <c r="AHK1187" s="10"/>
      <c r="AHL1187" s="10"/>
      <c r="AHM1187" s="10"/>
      <c r="AHN1187" s="10"/>
      <c r="AHO1187" s="10"/>
      <c r="AHP1187" s="10"/>
      <c r="AHQ1187" s="10"/>
      <c r="AHR1187" s="10"/>
      <c r="AHS1187" s="10"/>
      <c r="AHT1187" s="10"/>
      <c r="AHU1187" s="10"/>
      <c r="AHV1187" s="10"/>
      <c r="AHW1187" s="10"/>
      <c r="AHX1187" s="10"/>
      <c r="AHY1187" s="10"/>
      <c r="AHZ1187" s="10"/>
      <c r="AIA1187" s="10"/>
      <c r="AIB1187" s="10"/>
      <c r="AIC1187" s="10"/>
      <c r="AID1187" s="10"/>
      <c r="AIE1187" s="10"/>
      <c r="AIF1187" s="10"/>
      <c r="AIG1187" s="10"/>
      <c r="AIH1187" s="10"/>
      <c r="AII1187" s="10"/>
      <c r="AIJ1187" s="10"/>
      <c r="AIK1187" s="10"/>
      <c r="AIL1187" s="10"/>
      <c r="AIM1187" s="10"/>
      <c r="AIN1187" s="10"/>
      <c r="AIO1187" s="10"/>
      <c r="AIP1187" s="10"/>
      <c r="AIQ1187" s="10"/>
      <c r="AIR1187" s="10"/>
      <c r="AIS1187" s="10"/>
      <c r="AIT1187" s="10"/>
      <c r="AIU1187" s="10"/>
      <c r="AIV1187" s="10"/>
      <c r="AIW1187" s="10"/>
      <c r="AIX1187" s="10"/>
      <c r="AIY1187" s="10"/>
      <c r="AIZ1187" s="10"/>
      <c r="AJA1187" s="10"/>
      <c r="AJB1187" s="10"/>
      <c r="AJC1187" s="10"/>
      <c r="AJD1187" s="10"/>
      <c r="AJE1187" s="10"/>
      <c r="AJF1187" s="10"/>
      <c r="AJG1187" s="10"/>
      <c r="AJH1187" s="10"/>
      <c r="AJI1187" s="10"/>
      <c r="AJJ1187" s="10"/>
      <c r="AJK1187" s="10"/>
      <c r="AJL1187" s="10"/>
      <c r="AJM1187" s="10"/>
      <c r="AJN1187" s="10"/>
      <c r="AJO1187" s="10"/>
      <c r="AJP1187" s="10"/>
      <c r="AJQ1187" s="10"/>
      <c r="AJR1187" s="10"/>
      <c r="AJS1187" s="10"/>
      <c r="AJT1187" s="10"/>
      <c r="AJU1187" s="10"/>
      <c r="AJV1187" s="10"/>
      <c r="AJW1187" s="10"/>
      <c r="AJX1187" s="10"/>
      <c r="AJY1187" s="10"/>
      <c r="AJZ1187" s="10"/>
      <c r="AKA1187" s="10"/>
      <c r="AKB1187" s="10"/>
      <c r="AKC1187" s="10"/>
      <c r="AKD1187" s="10"/>
      <c r="AKE1187" s="10"/>
      <c r="AKF1187" s="10"/>
      <c r="AKG1187" s="10"/>
      <c r="AKH1187" s="10"/>
      <c r="AKI1187" s="10"/>
      <c r="AKJ1187" s="10"/>
      <c r="AKK1187" s="10"/>
      <c r="AKL1187" s="10"/>
      <c r="AKM1187" s="10"/>
      <c r="AKN1187" s="10"/>
      <c r="AKO1187" s="10"/>
      <c r="AKP1187" s="10"/>
      <c r="AKQ1187" s="10"/>
      <c r="AKR1187" s="10"/>
      <c r="AKS1187" s="10"/>
      <c r="AKT1187" s="10"/>
      <c r="AKU1187" s="10"/>
      <c r="AKV1187" s="10"/>
      <c r="AKW1187" s="10"/>
      <c r="AKX1187" s="10"/>
      <c r="AKY1187" s="10"/>
      <c r="AKZ1187" s="10"/>
      <c r="ALA1187" s="10"/>
      <c r="ALB1187" s="10"/>
      <c r="ALC1187" s="10"/>
      <c r="ALD1187" s="10"/>
      <c r="ALE1187" s="10"/>
      <c r="ALF1187" s="10"/>
      <c r="ALG1187" s="10"/>
      <c r="ALH1187" s="10"/>
      <c r="ALI1187" s="10"/>
      <c r="ALJ1187" s="10"/>
      <c r="ALK1187" s="10"/>
      <c r="ALL1187" s="10"/>
      <c r="ALM1187" s="10"/>
      <c r="ALN1187" s="10"/>
      <c r="ALO1187" s="10"/>
      <c r="ALP1187" s="10"/>
      <c r="ALQ1187" s="10"/>
      <c r="ALR1187" s="10"/>
      <c r="ALS1187" s="10"/>
      <c r="ALT1187" s="10"/>
      <c r="ALU1187" s="10"/>
      <c r="ALV1187" s="10"/>
      <c r="ALW1187" s="10"/>
      <c r="ALX1187" s="10"/>
      <c r="ALY1187" s="10"/>
      <c r="ALZ1187" s="10"/>
      <c r="AMA1187" s="10"/>
      <c r="AMB1187" s="10"/>
      <c r="AMC1187" s="10"/>
      <c r="AMD1187" s="10"/>
      <c r="AME1187" s="10"/>
      <c r="AMF1187" s="10"/>
      <c r="AMG1187" s="10"/>
      <c r="AMH1187" s="10"/>
      <c r="AMI1187" s="10"/>
      <c r="AMJ1187" s="10"/>
      <c r="AMK1187" s="10"/>
      <c r="AML1187" s="10"/>
      <c r="AMM1187" s="10"/>
      <c r="AMN1187" s="10"/>
      <c r="AMO1187" s="10"/>
      <c r="AMP1187" s="10"/>
      <c r="AMQ1187" s="10"/>
      <c r="AMR1187" s="10"/>
      <c r="AMS1187" s="10"/>
      <c r="AMT1187" s="10"/>
      <c r="AMU1187" s="10"/>
      <c r="AMV1187" s="10"/>
      <c r="AMW1187" s="10"/>
      <c r="AMX1187" s="10"/>
      <c r="AMY1187" s="10"/>
      <c r="AMZ1187" s="10"/>
      <c r="ANA1187" s="10"/>
      <c r="ANB1187" s="10"/>
      <c r="ANC1187" s="10"/>
      <c r="AND1187" s="10"/>
      <c r="ANE1187" s="10"/>
      <c r="ANF1187" s="10"/>
      <c r="ANG1187" s="10"/>
      <c r="ANH1187" s="10"/>
      <c r="ANI1187" s="10"/>
      <c r="ANJ1187" s="10"/>
      <c r="ANK1187" s="10"/>
      <c r="ANL1187" s="10"/>
      <c r="ANM1187" s="10"/>
      <c r="ANN1187" s="10"/>
      <c r="ANO1187" s="10"/>
      <c r="ANP1187" s="10"/>
      <c r="ANQ1187" s="10"/>
      <c r="ANR1187" s="10"/>
      <c r="ANS1187" s="10"/>
      <c r="ANT1187" s="10"/>
      <c r="ANU1187" s="10"/>
      <c r="ANV1187" s="10"/>
      <c r="ANW1187" s="10"/>
      <c r="ANX1187" s="10"/>
      <c r="ANY1187" s="10"/>
      <c r="ANZ1187" s="10"/>
      <c r="AOA1187" s="10"/>
      <c r="AOB1187" s="10"/>
      <c r="AOC1187" s="10"/>
      <c r="AOD1187" s="10"/>
      <c r="AOE1187" s="10"/>
      <c r="AOF1187" s="10"/>
      <c r="AOG1187" s="10"/>
      <c r="AOH1187" s="10"/>
      <c r="AOI1187" s="10"/>
      <c r="AOJ1187" s="10"/>
      <c r="AOK1187" s="10"/>
      <c r="AOL1187" s="10"/>
      <c r="AOM1187" s="10"/>
      <c r="AON1187" s="10"/>
      <c r="AOO1187" s="10"/>
      <c r="AOP1187" s="10"/>
      <c r="AOQ1187" s="10"/>
      <c r="AOR1187" s="10"/>
      <c r="AOS1187" s="10"/>
      <c r="AOT1187" s="10"/>
      <c r="AOU1187" s="10"/>
      <c r="AOV1187" s="10"/>
      <c r="AOW1187" s="10"/>
      <c r="AOX1187" s="10"/>
      <c r="AOY1187" s="10"/>
      <c r="AOZ1187" s="10"/>
      <c r="APA1187" s="10"/>
      <c r="APB1187" s="10"/>
      <c r="APC1187" s="10"/>
      <c r="APD1187" s="10"/>
      <c r="APE1187" s="10"/>
      <c r="APF1187" s="10"/>
      <c r="APG1187" s="10"/>
      <c r="APH1187" s="10"/>
      <c r="API1187" s="10"/>
      <c r="APJ1187" s="10"/>
      <c r="APK1187" s="10"/>
      <c r="APL1187" s="10"/>
      <c r="APM1187" s="10"/>
      <c r="APN1187" s="10"/>
      <c r="APO1187" s="10"/>
      <c r="APP1187" s="10"/>
      <c r="APQ1187" s="10"/>
      <c r="APR1187" s="10"/>
      <c r="APS1187" s="10"/>
      <c r="APT1187" s="10"/>
      <c r="APU1187" s="10"/>
      <c r="APV1187" s="10"/>
      <c r="APW1187" s="10"/>
      <c r="APX1187" s="10"/>
      <c r="APY1187" s="10"/>
      <c r="APZ1187" s="10"/>
      <c r="AQA1187" s="10"/>
      <c r="AQB1187" s="10"/>
      <c r="AQC1187" s="10"/>
      <c r="AQD1187" s="10"/>
      <c r="AQE1187" s="10"/>
      <c r="AQF1187" s="10"/>
      <c r="AQG1187" s="10"/>
      <c r="AQH1187" s="10"/>
      <c r="AQI1187" s="10"/>
      <c r="AQJ1187" s="10"/>
      <c r="AQK1187" s="10"/>
      <c r="AQL1187" s="10"/>
      <c r="AQM1187" s="10"/>
      <c r="AQN1187" s="10"/>
      <c r="AQO1187" s="10"/>
      <c r="AQP1187" s="10"/>
      <c r="AQQ1187" s="10"/>
      <c r="AQR1187" s="10"/>
      <c r="AQS1187" s="10"/>
      <c r="AQT1187" s="10"/>
      <c r="AQU1187" s="10"/>
      <c r="AQV1187" s="10"/>
      <c r="AQW1187" s="10"/>
      <c r="AQX1187" s="10"/>
      <c r="AQY1187" s="10"/>
      <c r="AQZ1187" s="10"/>
      <c r="ARA1187" s="10"/>
      <c r="ARB1187" s="10"/>
      <c r="ARC1187" s="10"/>
      <c r="ARD1187" s="10"/>
      <c r="ARE1187" s="10"/>
      <c r="ARF1187" s="10"/>
      <c r="ARG1187" s="10"/>
      <c r="ARH1187" s="10"/>
      <c r="ARI1187" s="10"/>
      <c r="ARJ1187" s="10"/>
      <c r="ARK1187" s="10"/>
      <c r="ARL1187" s="10"/>
      <c r="ARM1187" s="10"/>
      <c r="ARN1187" s="10"/>
      <c r="ARO1187" s="10"/>
      <c r="ARP1187" s="10"/>
      <c r="ARQ1187" s="10"/>
      <c r="ARR1187" s="10"/>
      <c r="ARS1187" s="10"/>
      <c r="ART1187" s="10"/>
      <c r="ARU1187" s="10"/>
      <c r="ARV1187" s="10"/>
      <c r="ARW1187" s="10"/>
      <c r="ARX1187" s="10"/>
      <c r="ARY1187" s="10"/>
      <c r="ARZ1187" s="10"/>
      <c r="ASA1187" s="10"/>
      <c r="ASB1187" s="10"/>
      <c r="ASC1187" s="10"/>
      <c r="ASD1187" s="10"/>
      <c r="ASE1187" s="10"/>
      <c r="ASF1187" s="10"/>
      <c r="ASG1187" s="10"/>
      <c r="ASH1187" s="10"/>
      <c r="ASI1187" s="10"/>
      <c r="ASJ1187" s="10"/>
      <c r="ASK1187" s="10"/>
      <c r="ASL1187" s="10"/>
      <c r="ASM1187" s="10"/>
      <c r="ASN1187" s="10"/>
      <c r="ASO1187" s="10"/>
      <c r="ASP1187" s="10"/>
      <c r="ASQ1187" s="10"/>
      <c r="ASR1187" s="10"/>
      <c r="ASS1187" s="10"/>
      <c r="AST1187" s="10"/>
      <c r="ASU1187" s="10"/>
      <c r="ASV1187" s="10"/>
      <c r="ASW1187" s="10"/>
      <c r="ASX1187" s="10"/>
      <c r="ASY1187" s="10"/>
      <c r="ASZ1187" s="10"/>
      <c r="ATA1187" s="10"/>
      <c r="ATB1187" s="10"/>
      <c r="ATC1187" s="10"/>
      <c r="ATD1187" s="10"/>
      <c r="ATE1187" s="10"/>
      <c r="ATF1187" s="10"/>
      <c r="ATG1187" s="10"/>
      <c r="ATH1187" s="10"/>
      <c r="ATI1187" s="10"/>
      <c r="ATJ1187" s="10"/>
      <c r="ATK1187" s="10"/>
      <c r="ATL1187" s="10"/>
      <c r="ATM1187" s="10"/>
      <c r="ATN1187" s="10"/>
      <c r="ATO1187" s="10"/>
      <c r="ATP1187" s="10"/>
      <c r="ATQ1187" s="10"/>
      <c r="ATR1187" s="10"/>
      <c r="ATS1187" s="10"/>
      <c r="ATT1187" s="10"/>
      <c r="ATU1187" s="10"/>
      <c r="ATV1187" s="10"/>
      <c r="ATW1187" s="10"/>
      <c r="ATX1187" s="10"/>
      <c r="ATY1187" s="10"/>
      <c r="ATZ1187" s="10"/>
      <c r="AUA1187" s="10"/>
      <c r="AUB1187" s="10"/>
      <c r="AUC1187" s="10"/>
      <c r="AUD1187" s="10"/>
      <c r="AUE1187" s="10"/>
      <c r="AUF1187" s="10"/>
      <c r="AUG1187" s="10"/>
      <c r="AUH1187" s="10"/>
      <c r="AUI1187" s="10"/>
      <c r="AUJ1187" s="10"/>
      <c r="AUK1187" s="10"/>
      <c r="AUL1187" s="10"/>
      <c r="AUM1187" s="10"/>
      <c r="AUN1187" s="10"/>
      <c r="AUO1187" s="10"/>
      <c r="AUP1187" s="10"/>
      <c r="AUQ1187" s="10"/>
      <c r="AUR1187" s="10"/>
      <c r="AUS1187" s="10"/>
      <c r="AUT1187" s="10"/>
      <c r="AUU1187" s="10"/>
      <c r="AUV1187" s="10"/>
      <c r="AUW1187" s="10"/>
      <c r="AUX1187" s="10"/>
      <c r="AUY1187" s="10"/>
      <c r="AUZ1187" s="10"/>
      <c r="AVA1187" s="10"/>
      <c r="AVB1187" s="10"/>
      <c r="AVC1187" s="10"/>
      <c r="AVD1187" s="10"/>
      <c r="AVE1187" s="10"/>
      <c r="AVF1187" s="10"/>
      <c r="AVG1187" s="10"/>
      <c r="AVH1187" s="10"/>
      <c r="AVI1187" s="10"/>
      <c r="AVJ1187" s="10"/>
      <c r="AVK1187" s="10"/>
      <c r="AVL1187" s="10"/>
      <c r="AVM1187" s="10"/>
      <c r="AVN1187" s="10"/>
      <c r="AVO1187" s="10"/>
      <c r="AVP1187" s="10"/>
      <c r="AVQ1187" s="10"/>
      <c r="AVR1187" s="10"/>
      <c r="AVS1187" s="10"/>
      <c r="AVT1187" s="10"/>
      <c r="AVU1187" s="10"/>
      <c r="AVV1187" s="10"/>
      <c r="AVW1187" s="10"/>
      <c r="AVX1187" s="10"/>
      <c r="AVY1187" s="10"/>
      <c r="AVZ1187" s="10"/>
      <c r="AWA1187" s="10"/>
      <c r="AWB1187" s="10"/>
      <c r="AWC1187" s="10"/>
      <c r="AWD1187" s="10"/>
      <c r="AWE1187" s="10"/>
      <c r="AWF1187" s="10"/>
      <c r="AWG1187" s="10"/>
      <c r="AWH1187" s="10"/>
      <c r="AWI1187" s="10"/>
      <c r="AWJ1187" s="10"/>
      <c r="AWK1187" s="10"/>
      <c r="AWL1187" s="10"/>
      <c r="AWM1187" s="10"/>
      <c r="AWN1187" s="10"/>
      <c r="AWO1187" s="10"/>
      <c r="AWP1187" s="10"/>
      <c r="AWQ1187" s="10"/>
      <c r="AWR1187" s="10"/>
      <c r="AWS1187" s="10"/>
      <c r="AWT1187" s="10"/>
      <c r="AWU1187" s="10"/>
      <c r="AWV1187" s="10"/>
      <c r="AWW1187" s="10"/>
      <c r="AWX1187" s="10"/>
      <c r="AWY1187" s="10"/>
      <c r="AWZ1187" s="10"/>
      <c r="AXA1187" s="10"/>
      <c r="AXB1187" s="10"/>
      <c r="AXC1187" s="10"/>
      <c r="AXD1187" s="10"/>
      <c r="AXE1187" s="10"/>
      <c r="AXF1187" s="10"/>
      <c r="AXG1187" s="10"/>
      <c r="AXH1187" s="10"/>
      <c r="AXI1187" s="10"/>
      <c r="AXJ1187" s="10"/>
      <c r="AXK1187" s="10"/>
      <c r="AXL1187" s="10"/>
      <c r="AXM1187" s="10"/>
      <c r="AXN1187" s="10"/>
      <c r="AXO1187" s="10"/>
      <c r="AXP1187" s="10"/>
      <c r="AXQ1187" s="10"/>
      <c r="AXR1187" s="10"/>
      <c r="AXS1187" s="10"/>
      <c r="AXT1187" s="10"/>
      <c r="AXU1187" s="10"/>
      <c r="AXV1187" s="10"/>
      <c r="AXW1187" s="10"/>
      <c r="AXX1187" s="10"/>
      <c r="AXY1187" s="10"/>
      <c r="AXZ1187" s="10"/>
      <c r="AYA1187" s="10"/>
      <c r="AYB1187" s="10"/>
      <c r="AYC1187" s="10"/>
      <c r="AYD1187" s="10"/>
      <c r="AYE1187" s="10"/>
      <c r="AYF1187" s="10"/>
      <c r="AYG1187" s="10"/>
      <c r="AYH1187" s="10"/>
      <c r="AYI1187" s="10"/>
      <c r="AYJ1187" s="10"/>
      <c r="AYK1187" s="10"/>
      <c r="AYL1187" s="10"/>
      <c r="AYM1187" s="10"/>
      <c r="AYN1187" s="10"/>
      <c r="AYO1187" s="10"/>
      <c r="AYP1187" s="10"/>
      <c r="AYQ1187" s="10"/>
      <c r="AYR1187" s="10"/>
      <c r="AYS1187" s="10"/>
      <c r="AYT1187" s="10"/>
      <c r="AYU1187" s="10"/>
      <c r="AYV1187" s="10"/>
      <c r="AYW1187" s="10"/>
      <c r="AYX1187" s="10"/>
      <c r="AYY1187" s="10"/>
      <c r="AYZ1187" s="10"/>
      <c r="AZA1187" s="10"/>
      <c r="AZB1187" s="10"/>
      <c r="AZC1187" s="10"/>
      <c r="AZD1187" s="10"/>
      <c r="AZE1187" s="10"/>
      <c r="AZF1187" s="10"/>
      <c r="AZG1187" s="10"/>
      <c r="AZH1187" s="10"/>
      <c r="AZI1187" s="10"/>
      <c r="AZJ1187" s="10"/>
      <c r="AZK1187" s="10"/>
      <c r="AZL1187" s="10"/>
      <c r="AZM1187" s="10"/>
      <c r="AZN1187" s="10"/>
      <c r="AZO1187" s="10"/>
      <c r="AZP1187" s="10"/>
      <c r="AZQ1187" s="10"/>
      <c r="AZR1187" s="10"/>
      <c r="AZS1187" s="10"/>
      <c r="AZT1187" s="10"/>
      <c r="AZU1187" s="10"/>
      <c r="AZV1187" s="10"/>
      <c r="AZW1187" s="10"/>
      <c r="AZX1187" s="10"/>
      <c r="AZY1187" s="10"/>
      <c r="AZZ1187" s="10"/>
      <c r="BAA1187" s="10"/>
      <c r="BAB1187" s="10"/>
      <c r="BAC1187" s="10"/>
      <c r="BAD1187" s="10"/>
      <c r="BAE1187" s="10"/>
      <c r="BAF1187" s="10"/>
      <c r="BAG1187" s="10"/>
      <c r="BAH1187" s="10"/>
      <c r="BAI1187" s="10"/>
      <c r="BAJ1187" s="10"/>
      <c r="BAK1187" s="10"/>
      <c r="BAL1187" s="10"/>
      <c r="BAM1187" s="10"/>
      <c r="BAN1187" s="10"/>
      <c r="BAO1187" s="10"/>
      <c r="BAP1187" s="10"/>
      <c r="BAQ1187" s="10"/>
      <c r="BAR1187" s="10"/>
      <c r="BAS1187" s="10"/>
      <c r="BAT1187" s="10"/>
      <c r="BAU1187" s="10"/>
      <c r="BAV1187" s="10"/>
      <c r="BAW1187" s="10"/>
      <c r="BAX1187" s="10"/>
      <c r="BAY1187" s="10"/>
      <c r="BAZ1187" s="10"/>
      <c r="BBA1187" s="10"/>
      <c r="BBB1187" s="10"/>
      <c r="BBC1187" s="10"/>
      <c r="BBD1187" s="10"/>
      <c r="BBE1187" s="10"/>
      <c r="BBF1187" s="10"/>
      <c r="BBG1187" s="10"/>
      <c r="BBH1187" s="10"/>
      <c r="BBI1187" s="10"/>
      <c r="BBJ1187" s="10"/>
      <c r="BBK1187" s="10"/>
      <c r="BBL1187" s="10"/>
      <c r="BBM1187" s="10"/>
      <c r="BBN1187" s="10"/>
      <c r="BBO1187" s="10"/>
      <c r="BBP1187" s="10"/>
      <c r="BBQ1187" s="10"/>
      <c r="BBR1187" s="10"/>
      <c r="BBS1187" s="10"/>
      <c r="BBT1187" s="10"/>
      <c r="BBU1187" s="10"/>
      <c r="BBV1187" s="10"/>
      <c r="BBW1187" s="10"/>
      <c r="BBX1187" s="10"/>
      <c r="BBY1187" s="10"/>
      <c r="BBZ1187" s="10"/>
      <c r="BCA1187" s="10"/>
      <c r="BCB1187" s="10"/>
      <c r="BCC1187" s="10"/>
      <c r="BCD1187" s="10"/>
      <c r="BCE1187" s="10"/>
      <c r="BCF1187" s="10"/>
      <c r="BCG1187" s="10"/>
      <c r="BCH1187" s="10"/>
      <c r="BCI1187" s="10"/>
      <c r="BCJ1187" s="10"/>
      <c r="BCK1187" s="10"/>
      <c r="BCL1187" s="10"/>
      <c r="BCM1187" s="10"/>
      <c r="BCN1187" s="10"/>
      <c r="BCO1187" s="10"/>
      <c r="BCP1187" s="10"/>
      <c r="BCQ1187" s="10"/>
      <c r="BCR1187" s="10"/>
      <c r="BCS1187" s="10"/>
      <c r="BCT1187" s="10"/>
      <c r="BCU1187" s="10"/>
      <c r="BCV1187" s="10"/>
      <c r="BCW1187" s="10"/>
      <c r="BCX1187" s="10"/>
      <c r="BCY1187" s="10"/>
      <c r="BCZ1187" s="10"/>
      <c r="BDA1187" s="10"/>
      <c r="BDB1187" s="10"/>
      <c r="BDC1187" s="10"/>
      <c r="BDD1187" s="10"/>
      <c r="BDE1187" s="10"/>
      <c r="BDF1187" s="10"/>
      <c r="BDG1187" s="10"/>
      <c r="BDH1187" s="10"/>
      <c r="BDI1187" s="10"/>
      <c r="BDJ1187" s="10"/>
      <c r="BDK1187" s="10"/>
      <c r="BDL1187" s="10"/>
      <c r="BDM1187" s="10"/>
      <c r="BDN1187" s="10"/>
      <c r="BDO1187" s="10"/>
      <c r="BDP1187" s="10"/>
      <c r="BDQ1187" s="10"/>
      <c r="BDR1187" s="10"/>
      <c r="BDS1187" s="10"/>
      <c r="BDT1187" s="10"/>
      <c r="BDU1187" s="10"/>
      <c r="BDV1187" s="10"/>
      <c r="BDW1187" s="10"/>
      <c r="BDX1187" s="10"/>
      <c r="BDY1187" s="10"/>
      <c r="BDZ1187" s="10"/>
      <c r="BEA1187" s="10"/>
      <c r="BEB1187" s="10"/>
      <c r="BEC1187" s="10"/>
      <c r="BED1187" s="10"/>
      <c r="BEE1187" s="10"/>
      <c r="BEF1187" s="10"/>
      <c r="BEG1187" s="10"/>
      <c r="BEH1187" s="10"/>
      <c r="BEI1187" s="10"/>
      <c r="BEJ1187" s="10"/>
      <c r="BEK1187" s="10"/>
      <c r="BEL1187" s="10"/>
      <c r="BEM1187" s="10"/>
      <c r="BEN1187" s="10"/>
      <c r="BEO1187" s="10"/>
      <c r="BEP1187" s="10"/>
      <c r="BEQ1187" s="10"/>
      <c r="BER1187" s="10"/>
      <c r="BES1187" s="10"/>
      <c r="BET1187" s="10"/>
      <c r="BEU1187" s="10"/>
      <c r="BEV1187" s="10"/>
      <c r="BEW1187" s="10"/>
      <c r="BEX1187" s="10"/>
      <c r="BEY1187" s="10"/>
      <c r="BEZ1187" s="10"/>
      <c r="BFA1187" s="10"/>
      <c r="BFB1187" s="10"/>
      <c r="BFC1187" s="10"/>
      <c r="BFD1187" s="10"/>
      <c r="BFE1187" s="10"/>
      <c r="BFF1187" s="10"/>
      <c r="BFG1187" s="10"/>
      <c r="BFH1187" s="10"/>
      <c r="BFI1187" s="10"/>
      <c r="BFJ1187" s="10"/>
      <c r="BFK1187" s="10"/>
      <c r="BFL1187" s="10"/>
      <c r="BFM1187" s="10"/>
      <c r="BFN1187" s="10"/>
      <c r="BFO1187" s="10"/>
      <c r="BFP1187" s="10"/>
      <c r="BFQ1187" s="10"/>
      <c r="BFR1187" s="10"/>
      <c r="BFS1187" s="10"/>
      <c r="BFT1187" s="10"/>
      <c r="BFU1187" s="10"/>
      <c r="BFV1187" s="10"/>
      <c r="BFW1187" s="10"/>
      <c r="BFX1187" s="10"/>
      <c r="BFY1187" s="10"/>
      <c r="BFZ1187" s="10"/>
      <c r="BGA1187" s="10"/>
      <c r="BGB1187" s="10"/>
      <c r="BGC1187" s="10"/>
      <c r="BGD1187" s="10"/>
      <c r="BGE1187" s="10"/>
      <c r="BGF1187" s="10"/>
      <c r="BGG1187" s="10"/>
      <c r="BGH1187" s="10"/>
      <c r="BGI1187" s="10"/>
      <c r="BGJ1187" s="10"/>
      <c r="BGK1187" s="10"/>
      <c r="BGL1187" s="10"/>
      <c r="BGM1187" s="10"/>
      <c r="BGN1187" s="10"/>
      <c r="BGO1187" s="10"/>
      <c r="BGP1187" s="10"/>
      <c r="BGQ1187" s="10"/>
      <c r="BGR1187" s="10"/>
      <c r="BGS1187" s="10"/>
      <c r="BGT1187" s="10"/>
      <c r="BGU1187" s="10"/>
      <c r="BGV1187" s="10"/>
      <c r="BGW1187" s="10"/>
      <c r="BGX1187" s="10"/>
      <c r="BGY1187" s="10"/>
      <c r="BGZ1187" s="10"/>
      <c r="BHA1187" s="10"/>
      <c r="BHB1187" s="10"/>
      <c r="BHC1187" s="10"/>
      <c r="BHD1187" s="10"/>
      <c r="BHE1187" s="10"/>
      <c r="BHF1187" s="10"/>
      <c r="BHG1187" s="10"/>
      <c r="BHH1187" s="10"/>
      <c r="BHI1187" s="10"/>
      <c r="BHJ1187" s="10"/>
      <c r="BHK1187" s="10"/>
      <c r="BHL1187" s="10"/>
      <c r="BHM1187" s="10"/>
      <c r="BHN1187" s="10"/>
      <c r="BHO1187" s="10"/>
      <c r="BHP1187" s="10"/>
      <c r="BHQ1187" s="10"/>
      <c r="BHR1187" s="10"/>
      <c r="BHS1187" s="10"/>
      <c r="BHT1187" s="10"/>
      <c r="BHU1187" s="10"/>
      <c r="BHV1187" s="10"/>
      <c r="BHW1187" s="10"/>
      <c r="BHX1187" s="10"/>
      <c r="BHY1187" s="10"/>
      <c r="BHZ1187" s="10"/>
      <c r="BIA1187" s="10"/>
      <c r="BIB1187" s="10"/>
      <c r="BIC1187" s="10"/>
      <c r="BID1187" s="10"/>
      <c r="BIE1187" s="10"/>
      <c r="BIF1187" s="10"/>
      <c r="BIG1187" s="10"/>
      <c r="BIH1187" s="10"/>
      <c r="BII1187" s="10"/>
      <c r="BIJ1187" s="10"/>
      <c r="BIK1187" s="10"/>
      <c r="BIL1187" s="10"/>
      <c r="BIM1187" s="10"/>
      <c r="BIN1187" s="10"/>
      <c r="BIO1187" s="10"/>
      <c r="BIP1187" s="10"/>
      <c r="BIQ1187" s="10"/>
      <c r="BIR1187" s="10"/>
      <c r="BIS1187" s="10"/>
      <c r="BIT1187" s="10"/>
      <c r="BIU1187" s="10"/>
      <c r="BIV1187" s="10"/>
      <c r="BIW1187" s="10"/>
      <c r="BIX1187" s="10"/>
      <c r="BIY1187" s="10"/>
      <c r="BIZ1187" s="10"/>
      <c r="BJA1187" s="10"/>
      <c r="BJB1187" s="10"/>
      <c r="BJC1187" s="10"/>
      <c r="BJD1187" s="10"/>
      <c r="BJE1187" s="10"/>
      <c r="BJF1187" s="10"/>
      <c r="BJG1187" s="10"/>
      <c r="BJH1187" s="10"/>
      <c r="BJI1187" s="10"/>
      <c r="BJJ1187" s="10"/>
      <c r="BJK1187" s="10"/>
      <c r="BJL1187" s="10"/>
      <c r="BJM1187" s="10"/>
      <c r="BJN1187" s="10"/>
      <c r="BJO1187" s="10"/>
      <c r="BJP1187" s="10"/>
      <c r="BJQ1187" s="10"/>
      <c r="BJR1187" s="10"/>
      <c r="BJS1187" s="10"/>
      <c r="BJT1187" s="10"/>
      <c r="BJU1187" s="10"/>
      <c r="BJV1187" s="10"/>
      <c r="BJW1187" s="10"/>
      <c r="BJX1187" s="10"/>
      <c r="BJY1187" s="10"/>
      <c r="BJZ1187" s="10"/>
      <c r="BKA1187" s="10"/>
      <c r="BKB1187" s="10"/>
      <c r="BKC1187" s="10"/>
      <c r="BKD1187" s="10"/>
      <c r="BKE1187" s="10"/>
      <c r="BKF1187" s="10"/>
      <c r="BKG1187" s="10"/>
      <c r="BKH1187" s="10"/>
      <c r="BKI1187" s="10"/>
      <c r="BKJ1187" s="10"/>
      <c r="BKK1187" s="10"/>
      <c r="BKL1187" s="10"/>
      <c r="BKM1187" s="10"/>
      <c r="BKN1187" s="10"/>
      <c r="BKO1187" s="10"/>
      <c r="BKP1187" s="10"/>
      <c r="BKQ1187" s="10"/>
      <c r="BKR1187" s="10"/>
      <c r="BKS1187" s="10"/>
      <c r="BKT1187" s="10"/>
      <c r="BKU1187" s="10"/>
      <c r="BKV1187" s="10"/>
      <c r="BKW1187" s="10"/>
      <c r="BKX1187" s="10"/>
      <c r="BKY1187" s="10"/>
      <c r="BKZ1187" s="10"/>
      <c r="BLA1187" s="10"/>
      <c r="BLB1187" s="10"/>
      <c r="BLC1187" s="10"/>
      <c r="BLD1187" s="10"/>
      <c r="BLE1187" s="10"/>
      <c r="BLF1187" s="10"/>
      <c r="BLG1187" s="10"/>
      <c r="BLH1187" s="10"/>
      <c r="BLI1187" s="10"/>
      <c r="BLJ1187" s="10"/>
      <c r="BLK1187" s="10"/>
      <c r="BLL1187" s="10"/>
      <c r="BLM1187" s="10"/>
      <c r="BLN1187" s="10"/>
      <c r="BLO1187" s="10"/>
      <c r="BLP1187" s="10"/>
      <c r="BLQ1187" s="10"/>
      <c r="BLR1187" s="10"/>
      <c r="BLS1187" s="10"/>
      <c r="BLT1187" s="10"/>
      <c r="BLU1187" s="10"/>
      <c r="BLV1187" s="10"/>
      <c r="BLW1187" s="10"/>
      <c r="BLX1187" s="10"/>
      <c r="BLY1187" s="10"/>
      <c r="BLZ1187" s="10"/>
      <c r="BMA1187" s="10"/>
      <c r="BMB1187" s="10"/>
      <c r="BMC1187" s="10"/>
      <c r="BMD1187" s="10"/>
      <c r="BME1187" s="10"/>
      <c r="BMF1187" s="10"/>
      <c r="BMG1187" s="10"/>
      <c r="BMH1187" s="10"/>
      <c r="BMI1187" s="10"/>
      <c r="BMJ1187" s="10"/>
      <c r="BMK1187" s="10"/>
      <c r="BML1187" s="10"/>
      <c r="BMM1187" s="10"/>
      <c r="BMN1187" s="10"/>
      <c r="BMO1187" s="10"/>
      <c r="BMP1187" s="10"/>
      <c r="BMQ1187" s="10"/>
      <c r="BMR1187" s="10"/>
      <c r="BMS1187" s="10"/>
      <c r="BMT1187" s="10"/>
      <c r="BMU1187" s="10"/>
      <c r="BMV1187" s="10"/>
      <c r="BMW1187" s="10"/>
      <c r="BMX1187" s="10"/>
      <c r="BMY1187" s="10"/>
      <c r="BMZ1187" s="10"/>
      <c r="BNA1187" s="10"/>
      <c r="BNB1187" s="10"/>
      <c r="BNC1187" s="10"/>
      <c r="BND1187" s="10"/>
      <c r="BNE1187" s="10"/>
      <c r="BNF1187" s="10"/>
      <c r="BNG1187" s="10"/>
      <c r="BNH1187" s="10"/>
      <c r="BNI1187" s="10"/>
      <c r="BNJ1187" s="10"/>
      <c r="BNK1187" s="10"/>
      <c r="BNL1187" s="10"/>
      <c r="BNM1187" s="10"/>
      <c r="BNN1187" s="10"/>
      <c r="BNO1187" s="10"/>
      <c r="BNP1187" s="10"/>
      <c r="BNQ1187" s="10"/>
      <c r="BNR1187" s="10"/>
      <c r="BNS1187" s="10"/>
      <c r="BNT1187" s="10"/>
      <c r="BNU1187" s="10"/>
      <c r="BNV1187" s="10"/>
      <c r="BNW1187" s="10"/>
      <c r="BNX1187" s="10"/>
      <c r="BNY1187" s="10"/>
      <c r="BNZ1187" s="10"/>
      <c r="BOA1187" s="10"/>
      <c r="BOB1187" s="10"/>
      <c r="BOC1187" s="10"/>
      <c r="BOD1187" s="10"/>
      <c r="BOE1187" s="10"/>
      <c r="BOF1187" s="10"/>
      <c r="BOG1187" s="10"/>
      <c r="BOH1187" s="10"/>
      <c r="BOI1187" s="10"/>
      <c r="BOJ1187" s="10"/>
      <c r="BOK1187" s="10"/>
      <c r="BOL1187" s="10"/>
      <c r="BOM1187" s="10"/>
      <c r="BON1187" s="10"/>
      <c r="BOO1187" s="10"/>
      <c r="BOP1187" s="10"/>
      <c r="BOQ1187" s="10"/>
      <c r="BOR1187" s="10"/>
      <c r="BOS1187" s="10"/>
      <c r="BOT1187" s="10"/>
      <c r="BOU1187" s="10"/>
      <c r="BOV1187" s="10"/>
      <c r="BOW1187" s="10"/>
      <c r="BOX1187" s="10"/>
      <c r="BOY1187" s="10"/>
      <c r="BOZ1187" s="10"/>
      <c r="BPA1187" s="10"/>
      <c r="BPB1187" s="10"/>
      <c r="BPC1187" s="10"/>
      <c r="BPD1187" s="10"/>
      <c r="BPE1187" s="10"/>
      <c r="BPF1187" s="10"/>
      <c r="BPG1187" s="10"/>
      <c r="BPH1187" s="10"/>
      <c r="BPI1187" s="10"/>
      <c r="BPJ1187" s="10"/>
      <c r="BPK1187" s="10"/>
      <c r="BPL1187" s="10"/>
      <c r="BPM1187" s="10"/>
      <c r="BPN1187" s="10"/>
      <c r="BPO1187" s="10"/>
      <c r="BPP1187" s="10"/>
      <c r="BPQ1187" s="10"/>
      <c r="BPR1187" s="10"/>
      <c r="BPS1187" s="10"/>
      <c r="BPT1187" s="10"/>
      <c r="BPU1187" s="10"/>
      <c r="BPV1187" s="10"/>
      <c r="BPW1187" s="10"/>
      <c r="BPX1187" s="10"/>
      <c r="BPY1187" s="10"/>
      <c r="BPZ1187" s="10"/>
      <c r="BQA1187" s="10"/>
      <c r="BQB1187" s="10"/>
      <c r="BQC1187" s="10"/>
      <c r="BQD1187" s="10"/>
      <c r="BQE1187" s="10"/>
      <c r="BQF1187" s="10"/>
      <c r="BQG1187" s="10"/>
      <c r="BQH1187" s="10"/>
      <c r="BQI1187" s="10"/>
      <c r="BQJ1187" s="10"/>
      <c r="BQK1187" s="10"/>
      <c r="BQL1187" s="10"/>
      <c r="BQM1187" s="10"/>
      <c r="BQN1187" s="10"/>
      <c r="BQO1187" s="10"/>
      <c r="BQP1187" s="10"/>
      <c r="BQQ1187" s="10"/>
      <c r="BQR1187" s="10"/>
      <c r="BQS1187" s="10"/>
      <c r="BQT1187" s="10"/>
      <c r="BQU1187" s="10"/>
      <c r="BQV1187" s="10"/>
      <c r="BQW1187" s="10"/>
      <c r="BQX1187" s="10"/>
      <c r="BQY1187" s="10"/>
      <c r="BQZ1187" s="10"/>
      <c r="BRA1187" s="10"/>
      <c r="BRB1187" s="10"/>
      <c r="BRC1187" s="10"/>
      <c r="BRD1187" s="10"/>
      <c r="BRE1187" s="10"/>
      <c r="BRF1187" s="10"/>
      <c r="BRG1187" s="10"/>
      <c r="BRH1187" s="10"/>
      <c r="BRI1187" s="10"/>
      <c r="BRJ1187" s="10"/>
      <c r="BRK1187" s="10"/>
      <c r="BRL1187" s="10"/>
      <c r="BRM1187" s="10"/>
      <c r="BRN1187" s="10"/>
      <c r="BRO1187" s="10"/>
      <c r="BRP1187" s="10"/>
      <c r="BRQ1187" s="10"/>
      <c r="BRR1187" s="10"/>
      <c r="BRS1187" s="10"/>
      <c r="BRT1187" s="10"/>
      <c r="BRU1187" s="10"/>
      <c r="BRV1187" s="10"/>
      <c r="BRW1187" s="10"/>
      <c r="BRX1187" s="10"/>
      <c r="BRY1187" s="10"/>
      <c r="BRZ1187" s="10"/>
      <c r="BSA1187" s="10"/>
      <c r="BSB1187" s="10"/>
      <c r="BSC1187" s="10"/>
      <c r="BSD1187" s="10"/>
      <c r="BSE1187" s="10"/>
      <c r="BSF1187" s="10"/>
      <c r="BSG1187" s="10"/>
      <c r="BSH1187" s="10"/>
      <c r="BSI1187" s="10"/>
      <c r="BSJ1187" s="10"/>
      <c r="BSK1187" s="10"/>
      <c r="BSL1187" s="10"/>
      <c r="BSM1187" s="10"/>
      <c r="BSN1187" s="10"/>
      <c r="BSO1187" s="10"/>
      <c r="BSP1187" s="10"/>
      <c r="BSQ1187" s="10"/>
      <c r="BSR1187" s="10"/>
      <c r="BSS1187" s="10"/>
      <c r="BST1187" s="10"/>
      <c r="BSU1187" s="10"/>
      <c r="BSV1187" s="10"/>
      <c r="BSW1187" s="10"/>
      <c r="BSX1187" s="10"/>
      <c r="BSY1187" s="10"/>
      <c r="BSZ1187" s="10"/>
      <c r="BTA1187" s="10"/>
      <c r="BTB1187" s="10"/>
      <c r="BTC1187" s="10"/>
      <c r="BTD1187" s="10"/>
      <c r="BTE1187" s="10"/>
      <c r="BTF1187" s="10"/>
      <c r="BTG1187" s="10"/>
      <c r="BTH1187" s="10"/>
      <c r="BTI1187" s="10"/>
      <c r="BTJ1187" s="10"/>
      <c r="BTK1187" s="10"/>
      <c r="BTL1187" s="10"/>
      <c r="BTM1187" s="10"/>
      <c r="BTN1187" s="10"/>
      <c r="BTO1187" s="10"/>
      <c r="BTP1187" s="10"/>
      <c r="BTQ1187" s="10"/>
      <c r="BTR1187" s="10"/>
      <c r="BTS1187" s="10"/>
      <c r="BTT1187" s="10"/>
      <c r="BTU1187" s="10"/>
      <c r="BTV1187" s="10"/>
      <c r="BTW1187" s="10"/>
      <c r="BTX1187" s="10"/>
      <c r="BTY1187" s="10"/>
      <c r="BTZ1187" s="10"/>
      <c r="BUA1187" s="10"/>
      <c r="BUB1187" s="10"/>
      <c r="BUC1187" s="10"/>
      <c r="BUD1187" s="10"/>
      <c r="BUE1187" s="10"/>
      <c r="BUF1187" s="10"/>
      <c r="BUG1187" s="10"/>
      <c r="BUH1187" s="10"/>
      <c r="BUI1187" s="10"/>
      <c r="BUJ1187" s="10"/>
      <c r="BUK1187" s="10"/>
      <c r="BUL1187" s="10"/>
      <c r="BUM1187" s="10"/>
      <c r="BUN1187" s="10"/>
      <c r="BUO1187" s="10"/>
      <c r="BUP1187" s="10"/>
      <c r="BUQ1187" s="10"/>
      <c r="BUR1187" s="10"/>
      <c r="BUS1187" s="10"/>
      <c r="BUT1187" s="10"/>
      <c r="BUU1187" s="10"/>
      <c r="BUV1187" s="10"/>
      <c r="BUW1187" s="10"/>
      <c r="BUX1187" s="10"/>
      <c r="BUY1187" s="10"/>
      <c r="BUZ1187" s="10"/>
      <c r="BVA1187" s="10"/>
      <c r="BVB1187" s="10"/>
      <c r="BVC1187" s="10"/>
      <c r="BVD1187" s="10"/>
      <c r="BVE1187" s="10"/>
      <c r="BVF1187" s="10"/>
      <c r="BVG1187" s="10"/>
      <c r="BVH1187" s="10"/>
      <c r="BVI1187" s="10"/>
      <c r="BVJ1187" s="10"/>
      <c r="BVK1187" s="10"/>
      <c r="BVL1187" s="10"/>
      <c r="BVM1187" s="10"/>
      <c r="BVN1187" s="10"/>
      <c r="BVO1187" s="10"/>
      <c r="BVP1187" s="10"/>
      <c r="BVQ1187" s="10"/>
      <c r="BVR1187" s="10"/>
      <c r="BVS1187" s="10"/>
      <c r="BVT1187" s="10"/>
      <c r="BVU1187" s="10"/>
      <c r="BVV1187" s="10"/>
      <c r="BVW1187" s="10"/>
      <c r="BVX1187" s="10"/>
      <c r="BVY1187" s="10"/>
      <c r="BVZ1187" s="10"/>
      <c r="BWA1187" s="10"/>
      <c r="BWB1187" s="10"/>
      <c r="BWC1187" s="10"/>
      <c r="BWD1187" s="10"/>
      <c r="BWE1187" s="10"/>
      <c r="BWF1187" s="10"/>
      <c r="BWG1187" s="10"/>
      <c r="BWH1187" s="10"/>
      <c r="BWI1187" s="10"/>
      <c r="BWJ1187" s="10"/>
      <c r="BWK1187" s="10"/>
      <c r="BWL1187" s="10"/>
      <c r="BWM1187" s="10"/>
      <c r="BWN1187" s="10"/>
      <c r="BWO1187" s="10"/>
      <c r="BWP1187" s="10"/>
      <c r="BWQ1187" s="10"/>
      <c r="BWR1187" s="10"/>
      <c r="BWS1187" s="10"/>
      <c r="BWT1187" s="10"/>
      <c r="BWU1187" s="10"/>
      <c r="BWV1187" s="10"/>
      <c r="BWW1187" s="10"/>
      <c r="BWX1187" s="10"/>
      <c r="BWY1187" s="10"/>
      <c r="BWZ1187" s="10"/>
      <c r="BXA1187" s="10"/>
      <c r="BXB1187" s="10"/>
      <c r="BXC1187" s="10"/>
      <c r="BXD1187" s="10"/>
      <c r="BXE1187" s="10"/>
      <c r="BXF1187" s="10"/>
      <c r="BXG1187" s="10"/>
      <c r="BXH1187" s="10"/>
      <c r="BXI1187" s="10"/>
      <c r="BXJ1187" s="10"/>
      <c r="BXK1187" s="10"/>
      <c r="BXL1187" s="10"/>
      <c r="BXM1187" s="10"/>
      <c r="BXN1187" s="10"/>
      <c r="BXO1187" s="10"/>
      <c r="BXP1187" s="10"/>
      <c r="BXQ1187" s="10"/>
      <c r="BXR1187" s="10"/>
      <c r="BXS1187" s="10"/>
      <c r="BXT1187" s="10"/>
      <c r="BXU1187" s="10"/>
      <c r="BXV1187" s="10"/>
      <c r="BXW1187" s="10"/>
      <c r="BXX1187" s="10"/>
      <c r="BXY1187" s="10"/>
      <c r="BXZ1187" s="10"/>
      <c r="BYA1187" s="10"/>
      <c r="BYB1187" s="10"/>
      <c r="BYC1187" s="10"/>
      <c r="BYD1187" s="10"/>
      <c r="BYE1187" s="10"/>
      <c r="BYF1187" s="10"/>
      <c r="BYG1187" s="10"/>
      <c r="BYH1187" s="10"/>
      <c r="BYI1187" s="10"/>
      <c r="BYJ1187" s="10"/>
      <c r="BYK1187" s="10"/>
      <c r="BYL1187" s="10"/>
      <c r="BYM1187" s="10"/>
      <c r="BYN1187" s="10"/>
      <c r="BYO1187" s="10"/>
      <c r="BYP1187" s="10"/>
      <c r="BYQ1187" s="10"/>
      <c r="BYR1187" s="10"/>
      <c r="BYS1187" s="10"/>
      <c r="BYT1187" s="10"/>
      <c r="BYU1187" s="10"/>
      <c r="BYV1187" s="10"/>
      <c r="BYW1187" s="10"/>
      <c r="BYX1187" s="10"/>
      <c r="BYY1187" s="10"/>
      <c r="BYZ1187" s="10"/>
      <c r="BZA1187" s="10"/>
      <c r="BZB1187" s="10"/>
      <c r="BZC1187" s="10"/>
      <c r="BZD1187" s="10"/>
      <c r="BZE1187" s="10"/>
      <c r="BZF1187" s="10"/>
      <c r="BZG1187" s="10"/>
      <c r="BZH1187" s="10"/>
      <c r="BZI1187" s="10"/>
      <c r="BZJ1187" s="10"/>
      <c r="BZK1187" s="10"/>
      <c r="BZL1187" s="10"/>
      <c r="BZM1187" s="10"/>
      <c r="BZN1187" s="10"/>
      <c r="BZO1187" s="10"/>
      <c r="BZP1187" s="10"/>
      <c r="BZQ1187" s="10"/>
      <c r="BZR1187" s="10"/>
      <c r="BZS1187" s="10"/>
      <c r="BZT1187" s="10"/>
      <c r="BZU1187" s="10"/>
      <c r="BZV1187" s="10"/>
      <c r="BZW1187" s="10"/>
      <c r="BZX1187" s="10"/>
      <c r="BZY1187" s="10"/>
      <c r="BZZ1187" s="10"/>
      <c r="CAA1187" s="10"/>
      <c r="CAB1187" s="10"/>
      <c r="CAC1187" s="10"/>
      <c r="CAD1187" s="10"/>
      <c r="CAE1187" s="10"/>
      <c r="CAF1187" s="10"/>
      <c r="CAG1187" s="10"/>
      <c r="CAH1187" s="10"/>
      <c r="CAI1187" s="10"/>
      <c r="CAJ1187" s="10"/>
      <c r="CAK1187" s="10"/>
      <c r="CAL1187" s="10"/>
      <c r="CAM1187" s="10"/>
      <c r="CAN1187" s="10"/>
      <c r="CAO1187" s="10"/>
      <c r="CAP1187" s="10"/>
      <c r="CAQ1187" s="10"/>
      <c r="CAR1187" s="10"/>
      <c r="CAS1187" s="10"/>
      <c r="CAT1187" s="10"/>
      <c r="CAU1187" s="10"/>
      <c r="CAV1187" s="10"/>
      <c r="CAW1187" s="10"/>
      <c r="CAX1187" s="10"/>
      <c r="CAY1187" s="10"/>
      <c r="CAZ1187" s="10"/>
      <c r="CBA1187" s="10"/>
      <c r="CBB1187" s="10"/>
      <c r="CBC1187" s="10"/>
      <c r="CBD1187" s="10"/>
      <c r="CBE1187" s="10"/>
      <c r="CBF1187" s="10"/>
      <c r="CBG1187" s="10"/>
      <c r="CBH1187" s="10"/>
      <c r="CBI1187" s="10"/>
      <c r="CBJ1187" s="10"/>
      <c r="CBK1187" s="10"/>
      <c r="CBL1187" s="10"/>
      <c r="CBM1187" s="10"/>
      <c r="CBN1187" s="10"/>
      <c r="CBO1187" s="10"/>
      <c r="CBP1187" s="10"/>
      <c r="CBQ1187" s="10"/>
      <c r="CBR1187" s="10"/>
      <c r="CBS1187" s="10"/>
      <c r="CBT1187" s="10"/>
      <c r="CBU1187" s="10"/>
      <c r="CBV1187" s="10"/>
      <c r="CBW1187" s="10"/>
      <c r="CBX1187" s="10"/>
      <c r="CBY1187" s="10"/>
      <c r="CBZ1187" s="10"/>
      <c r="CCA1187" s="10"/>
      <c r="CCB1187" s="10"/>
      <c r="CCC1187" s="10"/>
      <c r="CCD1187" s="10"/>
      <c r="CCE1187" s="10"/>
      <c r="CCF1187" s="10"/>
      <c r="CCG1187" s="10"/>
      <c r="CCH1187" s="10"/>
      <c r="CCI1187" s="10"/>
      <c r="CCJ1187" s="10"/>
      <c r="CCK1187" s="10"/>
      <c r="CCL1187" s="10"/>
      <c r="CCM1187" s="10"/>
      <c r="CCN1187" s="10"/>
      <c r="CCO1187" s="10"/>
      <c r="CCP1187" s="10"/>
      <c r="CCQ1187" s="10"/>
      <c r="CCR1187" s="10"/>
      <c r="CCS1187" s="10"/>
      <c r="CCT1187" s="10"/>
      <c r="CCU1187" s="10"/>
      <c r="CCV1187" s="10"/>
      <c r="CCW1187" s="10"/>
      <c r="CCX1187" s="10"/>
      <c r="CCY1187" s="10"/>
      <c r="CCZ1187" s="10"/>
      <c r="CDA1187" s="10"/>
      <c r="CDB1187" s="10"/>
      <c r="CDC1187" s="10"/>
      <c r="CDD1187" s="10"/>
      <c r="CDE1187" s="10"/>
      <c r="CDF1187" s="10"/>
      <c r="CDG1187" s="10"/>
      <c r="CDH1187" s="10"/>
      <c r="CDI1187" s="10"/>
      <c r="CDJ1187" s="10"/>
      <c r="CDK1187" s="10"/>
      <c r="CDL1187" s="10"/>
      <c r="CDM1187" s="10"/>
      <c r="CDN1187" s="10"/>
      <c r="CDO1187" s="10"/>
      <c r="CDP1187" s="10"/>
      <c r="CDQ1187" s="10"/>
      <c r="CDR1187" s="10"/>
      <c r="CDS1187" s="10"/>
      <c r="CDT1187" s="10"/>
      <c r="CDU1187" s="10"/>
      <c r="CDV1187" s="10"/>
      <c r="CDW1187" s="10"/>
      <c r="CDX1187" s="10"/>
      <c r="CDY1187" s="10"/>
      <c r="CDZ1187" s="10"/>
      <c r="CEA1187" s="10"/>
      <c r="CEB1187" s="10"/>
      <c r="CEC1187" s="10"/>
      <c r="CED1187" s="10"/>
      <c r="CEE1187" s="10"/>
      <c r="CEF1187" s="10"/>
      <c r="CEG1187" s="10"/>
      <c r="CEH1187" s="10"/>
      <c r="CEI1187" s="10"/>
      <c r="CEJ1187" s="10"/>
      <c r="CEK1187" s="10"/>
      <c r="CEL1187" s="10"/>
      <c r="CEM1187" s="10"/>
      <c r="CEN1187" s="10"/>
      <c r="CEO1187" s="10"/>
      <c r="CEP1187" s="10"/>
      <c r="CEQ1187" s="10"/>
      <c r="CER1187" s="10"/>
      <c r="CES1187" s="10"/>
      <c r="CET1187" s="10"/>
      <c r="CEU1187" s="10"/>
      <c r="CEV1187" s="10"/>
      <c r="CEW1187" s="10"/>
      <c r="CEX1187" s="10"/>
      <c r="CEY1187" s="10"/>
      <c r="CEZ1187" s="10"/>
      <c r="CFA1187" s="10"/>
      <c r="CFB1187" s="10"/>
      <c r="CFC1187" s="10"/>
      <c r="CFD1187" s="10"/>
      <c r="CFE1187" s="10"/>
      <c r="CFF1187" s="10"/>
      <c r="CFG1187" s="10"/>
      <c r="CFH1187" s="10"/>
      <c r="CFI1187" s="10"/>
      <c r="CFJ1187" s="10"/>
      <c r="CFK1187" s="10"/>
      <c r="CFL1187" s="10"/>
      <c r="CFM1187" s="10"/>
      <c r="CFN1187" s="10"/>
      <c r="CFO1187" s="10"/>
      <c r="CFP1187" s="10"/>
      <c r="CFQ1187" s="10"/>
      <c r="CFR1187" s="10"/>
      <c r="CFS1187" s="10"/>
      <c r="CFT1187" s="10"/>
      <c r="CFU1187" s="10"/>
      <c r="CFV1187" s="10"/>
      <c r="CFW1187" s="10"/>
      <c r="CFX1187" s="10"/>
      <c r="CFY1187" s="10"/>
      <c r="CFZ1187" s="10"/>
      <c r="CGA1187" s="10"/>
      <c r="CGB1187" s="10"/>
      <c r="CGC1187" s="10"/>
      <c r="CGD1187" s="10"/>
      <c r="CGE1187" s="10"/>
      <c r="CGF1187" s="10"/>
      <c r="CGG1187" s="10"/>
      <c r="CGH1187" s="10"/>
      <c r="CGI1187" s="10"/>
      <c r="CGJ1187" s="10"/>
      <c r="CGK1187" s="10"/>
      <c r="CGL1187" s="10"/>
      <c r="CGM1187" s="10"/>
      <c r="CGN1187" s="10"/>
      <c r="CGO1187" s="10"/>
      <c r="CGP1187" s="10"/>
      <c r="CGQ1187" s="10"/>
      <c r="CGR1187" s="10"/>
      <c r="CGS1187" s="10"/>
      <c r="CGT1187" s="10"/>
      <c r="CGU1187" s="10"/>
      <c r="CGV1187" s="10"/>
      <c r="CGW1187" s="10"/>
      <c r="CGX1187" s="10"/>
      <c r="CGY1187" s="10"/>
      <c r="CGZ1187" s="10"/>
      <c r="CHA1187" s="10"/>
      <c r="CHB1187" s="10"/>
      <c r="CHC1187" s="10"/>
      <c r="CHD1187" s="10"/>
      <c r="CHE1187" s="10"/>
      <c r="CHF1187" s="10"/>
      <c r="CHG1187" s="10"/>
      <c r="CHH1187" s="10"/>
      <c r="CHI1187" s="10"/>
      <c r="CHJ1187" s="10"/>
      <c r="CHK1187" s="10"/>
      <c r="CHL1187" s="10"/>
      <c r="CHM1187" s="10"/>
      <c r="CHN1187" s="10"/>
      <c r="CHO1187" s="10"/>
      <c r="CHP1187" s="10"/>
      <c r="CHQ1187" s="10"/>
      <c r="CHR1187" s="10"/>
      <c r="CHS1187" s="10"/>
      <c r="CHT1187" s="10"/>
      <c r="CHU1187" s="10"/>
      <c r="CHV1187" s="10"/>
      <c r="CHW1187" s="10"/>
      <c r="CHX1187" s="10"/>
      <c r="CHY1187" s="10"/>
      <c r="CHZ1187" s="10"/>
      <c r="CIA1187" s="10"/>
      <c r="CIB1187" s="10"/>
      <c r="CIC1187" s="10"/>
      <c r="CID1187" s="10"/>
      <c r="CIE1187" s="10"/>
      <c r="CIF1187" s="10"/>
      <c r="CIG1187" s="10"/>
      <c r="CIH1187" s="10"/>
      <c r="CII1187" s="10"/>
      <c r="CIJ1187" s="10"/>
      <c r="CIK1187" s="10"/>
      <c r="CIL1187" s="10"/>
      <c r="CIM1187" s="10"/>
      <c r="CIN1187" s="10"/>
      <c r="CIO1187" s="10"/>
      <c r="CIP1187" s="10"/>
      <c r="CIQ1187" s="10"/>
      <c r="CIR1187" s="10"/>
      <c r="CIS1187" s="10"/>
      <c r="CIT1187" s="10"/>
      <c r="CIU1187" s="10"/>
      <c r="CIV1187" s="10"/>
      <c r="CIW1187" s="10"/>
      <c r="CIX1187" s="10"/>
      <c r="CIY1187" s="10"/>
      <c r="CIZ1187" s="10"/>
      <c r="CJA1187" s="10"/>
      <c r="CJB1187" s="10"/>
      <c r="CJC1187" s="10"/>
      <c r="CJD1187" s="10"/>
      <c r="CJE1187" s="10"/>
      <c r="CJF1187" s="10"/>
      <c r="CJG1187" s="10"/>
      <c r="CJH1187" s="10"/>
      <c r="CJI1187" s="10"/>
      <c r="CJJ1187" s="10"/>
      <c r="CJK1187" s="10"/>
      <c r="CJL1187" s="10"/>
      <c r="CJM1187" s="10"/>
      <c r="CJN1187" s="10"/>
      <c r="CJO1187" s="10"/>
      <c r="CJP1187" s="10"/>
      <c r="CJQ1187" s="10"/>
      <c r="CJR1187" s="10"/>
      <c r="CJS1187" s="10"/>
      <c r="CJT1187" s="10"/>
      <c r="CJU1187" s="10"/>
      <c r="CJV1187" s="10"/>
      <c r="CJW1187" s="10"/>
      <c r="CJX1187" s="10"/>
      <c r="CJY1187" s="10"/>
      <c r="CJZ1187" s="10"/>
      <c r="CKA1187" s="10"/>
      <c r="CKB1187" s="10"/>
      <c r="CKC1187" s="10"/>
      <c r="CKD1187" s="10"/>
      <c r="CKE1187" s="10"/>
      <c r="CKF1187" s="10"/>
      <c r="CKG1187" s="10"/>
      <c r="CKH1187" s="10"/>
      <c r="CKI1187" s="10"/>
      <c r="CKJ1187" s="10"/>
      <c r="CKK1187" s="10"/>
      <c r="CKL1187" s="10"/>
      <c r="CKM1187" s="10"/>
      <c r="CKN1187" s="10"/>
      <c r="CKO1187" s="10"/>
      <c r="CKP1187" s="10"/>
      <c r="CKQ1187" s="10"/>
      <c r="CKR1187" s="10"/>
      <c r="CKS1187" s="10"/>
      <c r="CKT1187" s="10"/>
      <c r="CKU1187" s="10"/>
      <c r="CKV1187" s="10"/>
      <c r="CKW1187" s="10"/>
      <c r="CKX1187" s="10"/>
      <c r="CKY1187" s="10"/>
      <c r="CKZ1187" s="10"/>
      <c r="CLA1187" s="10"/>
      <c r="CLB1187" s="10"/>
      <c r="CLC1187" s="10"/>
      <c r="CLD1187" s="10"/>
      <c r="CLE1187" s="10"/>
      <c r="CLF1187" s="10"/>
      <c r="CLG1187" s="10"/>
      <c r="CLH1187" s="10"/>
      <c r="CLI1187" s="10"/>
      <c r="CLJ1187" s="10"/>
      <c r="CLK1187" s="10"/>
      <c r="CLL1187" s="10"/>
      <c r="CLM1187" s="10"/>
      <c r="CLN1187" s="10"/>
      <c r="CLO1187" s="10"/>
      <c r="CLP1187" s="10"/>
      <c r="CLQ1187" s="10"/>
      <c r="CLR1187" s="10"/>
      <c r="CLS1187" s="10"/>
      <c r="CLT1187" s="10"/>
      <c r="CLU1187" s="10"/>
      <c r="CLV1187" s="10"/>
      <c r="CLW1187" s="10"/>
      <c r="CLX1187" s="10"/>
      <c r="CLY1187" s="10"/>
      <c r="CLZ1187" s="10"/>
      <c r="CMA1187" s="10"/>
      <c r="CMB1187" s="10"/>
      <c r="CMC1187" s="10"/>
      <c r="CMD1187" s="10"/>
      <c r="CME1187" s="10"/>
      <c r="CMF1187" s="10"/>
      <c r="CMG1187" s="10"/>
      <c r="CMH1187" s="10"/>
      <c r="CMI1187" s="10"/>
      <c r="CMJ1187" s="10"/>
      <c r="CMK1187" s="10"/>
      <c r="CML1187" s="10"/>
      <c r="CMM1187" s="10"/>
      <c r="CMN1187" s="10"/>
      <c r="CMO1187" s="10"/>
      <c r="CMP1187" s="10"/>
      <c r="CMQ1187" s="10"/>
      <c r="CMR1187" s="10"/>
      <c r="CMS1187" s="10"/>
      <c r="CMT1187" s="10"/>
      <c r="CMU1187" s="10"/>
      <c r="CMV1187" s="10"/>
      <c r="CMW1187" s="10"/>
      <c r="CMX1187" s="10"/>
      <c r="CMY1187" s="10"/>
      <c r="CMZ1187" s="10"/>
      <c r="CNA1187" s="10"/>
      <c r="CNB1187" s="10"/>
      <c r="CNC1187" s="10"/>
      <c r="CND1187" s="10"/>
      <c r="CNE1187" s="10"/>
      <c r="CNF1187" s="10"/>
      <c r="CNG1187" s="10"/>
      <c r="CNH1187" s="10"/>
      <c r="CNI1187" s="10"/>
      <c r="CNJ1187" s="10"/>
      <c r="CNK1187" s="10"/>
      <c r="CNL1187" s="10"/>
      <c r="CNM1187" s="10"/>
      <c r="CNN1187" s="10"/>
      <c r="CNO1187" s="10"/>
      <c r="CNP1187" s="10"/>
      <c r="CNQ1187" s="10"/>
      <c r="CNR1187" s="10"/>
      <c r="CNS1187" s="10"/>
      <c r="CNT1187" s="10"/>
      <c r="CNU1187" s="10"/>
      <c r="CNV1187" s="10"/>
      <c r="CNW1187" s="10"/>
      <c r="CNX1187" s="10"/>
      <c r="CNY1187" s="10"/>
      <c r="CNZ1187" s="10"/>
      <c r="COA1187" s="10"/>
      <c r="COB1187" s="10"/>
      <c r="COC1187" s="10"/>
      <c r="COD1187" s="10"/>
      <c r="COE1187" s="10"/>
      <c r="COF1187" s="10"/>
      <c r="COG1187" s="10"/>
      <c r="COH1187" s="10"/>
      <c r="COI1187" s="10"/>
      <c r="COJ1187" s="10"/>
      <c r="COK1187" s="10"/>
      <c r="COL1187" s="10"/>
      <c r="COM1187" s="10"/>
      <c r="CON1187" s="10"/>
      <c r="COO1187" s="10"/>
      <c r="COP1187" s="10"/>
      <c r="COQ1187" s="10"/>
      <c r="COR1187" s="10"/>
      <c r="COS1187" s="10"/>
      <c r="COT1187" s="10"/>
      <c r="COU1187" s="10"/>
      <c r="COV1187" s="10"/>
      <c r="COW1187" s="10"/>
      <c r="COX1187" s="10"/>
      <c r="COY1187" s="10"/>
      <c r="COZ1187" s="10"/>
      <c r="CPA1187" s="10"/>
      <c r="CPB1187" s="10"/>
      <c r="CPC1187" s="10"/>
      <c r="CPD1187" s="10"/>
      <c r="CPE1187" s="10"/>
      <c r="CPF1187" s="10"/>
      <c r="CPG1187" s="10"/>
      <c r="CPH1187" s="10"/>
      <c r="CPI1187" s="10"/>
      <c r="CPJ1187" s="10"/>
      <c r="CPK1187" s="10"/>
      <c r="CPL1187" s="10"/>
      <c r="CPM1187" s="10"/>
      <c r="CPN1187" s="10"/>
      <c r="CPO1187" s="10"/>
      <c r="CPP1187" s="10"/>
      <c r="CPQ1187" s="10"/>
      <c r="CPR1187" s="10"/>
      <c r="CPS1187" s="10"/>
      <c r="CPT1187" s="10"/>
      <c r="CPU1187" s="10"/>
      <c r="CPV1187" s="10"/>
      <c r="CPW1187" s="10"/>
      <c r="CPX1187" s="10"/>
      <c r="CPY1187" s="10"/>
      <c r="CPZ1187" s="10"/>
      <c r="CQA1187" s="10"/>
      <c r="CQB1187" s="10"/>
      <c r="CQC1187" s="10"/>
      <c r="CQD1187" s="10"/>
      <c r="CQE1187" s="10"/>
      <c r="CQF1187" s="10"/>
      <c r="CQG1187" s="10"/>
      <c r="CQH1187" s="10"/>
      <c r="CQI1187" s="10"/>
      <c r="CQJ1187" s="10"/>
      <c r="CQK1187" s="10"/>
      <c r="CQL1187" s="10"/>
      <c r="CQM1187" s="10"/>
      <c r="CQN1187" s="10"/>
      <c r="CQO1187" s="10"/>
      <c r="CQP1187" s="10"/>
      <c r="CQQ1187" s="10"/>
      <c r="CQR1187" s="10"/>
      <c r="CQS1187" s="10"/>
      <c r="CQT1187" s="10"/>
      <c r="CQU1187" s="10"/>
      <c r="CQV1187" s="10"/>
      <c r="CQW1187" s="10"/>
      <c r="CQX1187" s="10"/>
      <c r="CQY1187" s="10"/>
      <c r="CQZ1187" s="10"/>
      <c r="CRA1187" s="10"/>
      <c r="CRB1187" s="10"/>
      <c r="CRC1187" s="10"/>
      <c r="CRD1187" s="10"/>
      <c r="CRE1187" s="10"/>
      <c r="CRF1187" s="10"/>
      <c r="CRG1187" s="10"/>
      <c r="CRH1187" s="10"/>
      <c r="CRI1187" s="10"/>
      <c r="CRJ1187" s="10"/>
      <c r="CRK1187" s="10"/>
      <c r="CRL1187" s="10"/>
      <c r="CRM1187" s="10"/>
      <c r="CRN1187" s="10"/>
      <c r="CRO1187" s="10"/>
      <c r="CRP1187" s="10"/>
      <c r="CRQ1187" s="10"/>
      <c r="CRR1187" s="10"/>
      <c r="CRS1187" s="10"/>
      <c r="CRT1187" s="10"/>
      <c r="CRU1187" s="10"/>
      <c r="CRV1187" s="10"/>
      <c r="CRW1187" s="10"/>
      <c r="CRX1187" s="10"/>
      <c r="CRY1187" s="10"/>
      <c r="CRZ1187" s="10"/>
      <c r="CSA1187" s="10"/>
      <c r="CSB1187" s="10"/>
      <c r="CSC1187" s="10"/>
      <c r="CSD1187" s="10"/>
      <c r="CSE1187" s="10"/>
      <c r="CSF1187" s="10"/>
      <c r="CSG1187" s="10"/>
      <c r="CSH1187" s="10"/>
      <c r="CSI1187" s="10"/>
      <c r="CSJ1187" s="10"/>
      <c r="CSK1187" s="10"/>
      <c r="CSL1187" s="10"/>
      <c r="CSM1187" s="10"/>
      <c r="CSN1187" s="10"/>
      <c r="CSO1187" s="10"/>
      <c r="CSP1187" s="10"/>
      <c r="CSQ1187" s="10"/>
      <c r="CSR1187" s="10"/>
      <c r="CSS1187" s="10"/>
      <c r="CST1187" s="10"/>
      <c r="CSU1187" s="10"/>
      <c r="CSV1187" s="10"/>
      <c r="CSW1187" s="10"/>
      <c r="CSX1187" s="10"/>
      <c r="CSY1187" s="10"/>
      <c r="CSZ1187" s="10"/>
      <c r="CTA1187" s="10"/>
      <c r="CTB1187" s="10"/>
      <c r="CTC1187" s="10"/>
      <c r="CTD1187" s="10"/>
      <c r="CTE1187" s="10"/>
      <c r="CTF1187" s="10"/>
      <c r="CTG1187" s="10"/>
      <c r="CTH1187" s="10"/>
      <c r="CTI1187" s="10"/>
      <c r="CTJ1187" s="10"/>
      <c r="CTK1187" s="10"/>
      <c r="CTL1187" s="10"/>
      <c r="CTM1187" s="10"/>
      <c r="CTN1187" s="10"/>
      <c r="CTO1187" s="10"/>
      <c r="CTP1187" s="10"/>
      <c r="CTQ1187" s="10"/>
      <c r="CTR1187" s="10"/>
      <c r="CTS1187" s="10"/>
      <c r="CTT1187" s="10"/>
      <c r="CTU1187" s="10"/>
      <c r="CTV1187" s="10"/>
      <c r="CTW1187" s="10"/>
      <c r="CTX1187" s="10"/>
      <c r="CTY1187" s="10"/>
      <c r="CTZ1187" s="10"/>
      <c r="CUA1187" s="10"/>
      <c r="CUB1187" s="10"/>
      <c r="CUC1187" s="10"/>
      <c r="CUD1187" s="10"/>
      <c r="CUE1187" s="10"/>
      <c r="CUF1187" s="10"/>
      <c r="CUG1187" s="10"/>
      <c r="CUH1187" s="10"/>
      <c r="CUI1187" s="10"/>
      <c r="CUJ1187" s="10"/>
      <c r="CUK1187" s="10"/>
      <c r="CUL1187" s="10"/>
      <c r="CUM1187" s="10"/>
      <c r="CUN1187" s="10"/>
      <c r="CUO1187" s="10"/>
      <c r="CUP1187" s="10"/>
      <c r="CUQ1187" s="10"/>
      <c r="CUR1187" s="10"/>
      <c r="CUS1187" s="10"/>
      <c r="CUT1187" s="10"/>
      <c r="CUU1187" s="10"/>
      <c r="CUV1187" s="10"/>
      <c r="CUW1187" s="10"/>
      <c r="CUX1187" s="10"/>
      <c r="CUY1187" s="10"/>
      <c r="CUZ1187" s="10"/>
      <c r="CVA1187" s="10"/>
      <c r="CVB1187" s="10"/>
      <c r="CVC1187" s="10"/>
      <c r="CVD1187" s="10"/>
      <c r="CVE1187" s="10"/>
      <c r="CVF1187" s="10"/>
      <c r="CVG1187" s="10"/>
      <c r="CVH1187" s="10"/>
      <c r="CVI1187" s="10"/>
      <c r="CVJ1187" s="10"/>
      <c r="CVK1187" s="10"/>
      <c r="CVL1187" s="10"/>
      <c r="CVM1187" s="10"/>
      <c r="CVN1187" s="10"/>
      <c r="CVO1187" s="10"/>
      <c r="CVP1187" s="10"/>
      <c r="CVQ1187" s="10"/>
      <c r="CVR1187" s="10"/>
      <c r="CVS1187" s="10"/>
      <c r="CVT1187" s="10"/>
      <c r="CVU1187" s="10"/>
      <c r="CVV1187" s="10"/>
      <c r="CVW1187" s="10"/>
      <c r="CVX1187" s="10"/>
      <c r="CVY1187" s="10"/>
      <c r="CVZ1187" s="10"/>
      <c r="CWA1187" s="10"/>
      <c r="CWB1187" s="10"/>
      <c r="CWC1187" s="10"/>
      <c r="CWD1187" s="10"/>
      <c r="CWE1187" s="10"/>
      <c r="CWF1187" s="10"/>
      <c r="CWG1187" s="10"/>
      <c r="CWH1187" s="10"/>
      <c r="CWI1187" s="10"/>
      <c r="CWJ1187" s="10"/>
      <c r="CWK1187" s="10"/>
      <c r="CWL1187" s="10"/>
      <c r="CWM1187" s="10"/>
      <c r="CWN1187" s="10"/>
      <c r="CWO1187" s="10"/>
      <c r="CWP1187" s="10"/>
      <c r="CWQ1187" s="10"/>
      <c r="CWR1187" s="10"/>
      <c r="CWS1187" s="10"/>
      <c r="CWT1187" s="10"/>
      <c r="CWU1187" s="10"/>
      <c r="CWV1187" s="10"/>
      <c r="CWW1187" s="10"/>
      <c r="CWX1187" s="10"/>
      <c r="CWY1187" s="10"/>
      <c r="CWZ1187" s="10"/>
      <c r="CXA1187" s="10"/>
      <c r="CXB1187" s="10"/>
      <c r="CXC1187" s="10"/>
      <c r="CXD1187" s="10"/>
      <c r="CXE1187" s="10"/>
      <c r="CXF1187" s="10"/>
      <c r="CXG1187" s="10"/>
      <c r="CXH1187" s="10"/>
      <c r="CXI1187" s="10"/>
      <c r="CXJ1187" s="10"/>
      <c r="CXK1187" s="10"/>
      <c r="CXL1187" s="10"/>
      <c r="CXM1187" s="10"/>
      <c r="CXN1187" s="10"/>
      <c r="CXO1187" s="10"/>
      <c r="CXP1187" s="10"/>
      <c r="CXQ1187" s="10"/>
      <c r="CXR1187" s="10"/>
      <c r="CXS1187" s="10"/>
      <c r="CXT1187" s="10"/>
      <c r="CXU1187" s="10"/>
      <c r="CXV1187" s="10"/>
      <c r="CXW1187" s="10"/>
      <c r="CXX1187" s="10"/>
      <c r="CXY1187" s="10"/>
      <c r="CXZ1187" s="10"/>
      <c r="CYA1187" s="10"/>
      <c r="CYB1187" s="10"/>
      <c r="CYC1187" s="10"/>
      <c r="CYD1187" s="10"/>
      <c r="CYE1187" s="10"/>
      <c r="CYF1187" s="10"/>
      <c r="CYG1187" s="10"/>
      <c r="CYH1187" s="10"/>
      <c r="CYI1187" s="10"/>
      <c r="CYJ1187" s="10"/>
      <c r="CYK1187" s="10"/>
      <c r="CYL1187" s="10"/>
      <c r="CYM1187" s="10"/>
      <c r="CYN1187" s="10"/>
      <c r="CYO1187" s="10"/>
      <c r="CYP1187" s="10"/>
      <c r="CYQ1187" s="10"/>
      <c r="CYR1187" s="10"/>
      <c r="CYS1187" s="10"/>
      <c r="CYT1187" s="10"/>
      <c r="CYU1187" s="10"/>
      <c r="CYV1187" s="10"/>
      <c r="CYW1187" s="10"/>
      <c r="CYX1187" s="10"/>
      <c r="CYY1187" s="10"/>
      <c r="CYZ1187" s="10"/>
      <c r="CZA1187" s="10"/>
      <c r="CZB1187" s="10"/>
      <c r="CZC1187" s="10"/>
      <c r="CZD1187" s="10"/>
      <c r="CZE1187" s="10"/>
      <c r="CZF1187" s="10"/>
      <c r="CZG1187" s="10"/>
      <c r="CZH1187" s="10"/>
      <c r="CZI1187" s="10"/>
      <c r="CZJ1187" s="10"/>
      <c r="CZK1187" s="10"/>
      <c r="CZL1187" s="10"/>
      <c r="CZM1187" s="10"/>
      <c r="CZN1187" s="10"/>
      <c r="CZO1187" s="10"/>
      <c r="CZP1187" s="10"/>
      <c r="CZQ1187" s="10"/>
      <c r="CZR1187" s="10"/>
      <c r="CZS1187" s="10"/>
      <c r="CZT1187" s="10"/>
      <c r="CZU1187" s="10"/>
      <c r="CZV1187" s="10"/>
      <c r="CZW1187" s="10"/>
      <c r="CZX1187" s="10"/>
      <c r="CZY1187" s="10"/>
      <c r="CZZ1187" s="10"/>
      <c r="DAA1187" s="10"/>
      <c r="DAB1187" s="10"/>
      <c r="DAC1187" s="10"/>
      <c r="DAD1187" s="10"/>
      <c r="DAE1187" s="10"/>
      <c r="DAF1187" s="10"/>
      <c r="DAG1187" s="10"/>
      <c r="DAH1187" s="10"/>
      <c r="DAI1187" s="10"/>
      <c r="DAJ1187" s="10"/>
      <c r="DAK1187" s="10"/>
      <c r="DAL1187" s="10"/>
      <c r="DAM1187" s="10"/>
      <c r="DAN1187" s="10"/>
      <c r="DAO1187" s="10"/>
      <c r="DAP1187" s="10"/>
      <c r="DAQ1187" s="10"/>
      <c r="DAR1187" s="10"/>
      <c r="DAS1187" s="10"/>
      <c r="DAT1187" s="10"/>
      <c r="DAU1187" s="10"/>
      <c r="DAV1187" s="10"/>
      <c r="DAW1187" s="10"/>
      <c r="DAX1187" s="10"/>
      <c r="DAY1187" s="10"/>
      <c r="DAZ1187" s="10"/>
      <c r="DBA1187" s="10"/>
      <c r="DBB1187" s="10"/>
      <c r="DBC1187" s="10"/>
      <c r="DBD1187" s="10"/>
      <c r="DBE1187" s="10"/>
      <c r="DBF1187" s="10"/>
      <c r="DBG1187" s="10"/>
      <c r="DBH1187" s="10"/>
      <c r="DBI1187" s="10"/>
      <c r="DBJ1187" s="10"/>
      <c r="DBK1187" s="10"/>
      <c r="DBL1187" s="10"/>
      <c r="DBM1187" s="10"/>
      <c r="DBN1187" s="10"/>
      <c r="DBO1187" s="10"/>
      <c r="DBP1187" s="10"/>
      <c r="DBQ1187" s="10"/>
      <c r="DBR1187" s="10"/>
      <c r="DBS1187" s="10"/>
      <c r="DBT1187" s="10"/>
      <c r="DBU1187" s="10"/>
      <c r="DBV1187" s="10"/>
      <c r="DBW1187" s="10"/>
      <c r="DBX1187" s="10"/>
      <c r="DBY1187" s="10"/>
      <c r="DBZ1187" s="10"/>
      <c r="DCA1187" s="10"/>
      <c r="DCB1187" s="10"/>
      <c r="DCC1187" s="10"/>
      <c r="DCD1187" s="10"/>
      <c r="DCE1187" s="10"/>
      <c r="DCF1187" s="10"/>
      <c r="DCG1187" s="10"/>
      <c r="DCH1187" s="10"/>
      <c r="DCI1187" s="10"/>
      <c r="DCJ1187" s="10"/>
      <c r="DCK1187" s="10"/>
      <c r="DCL1187" s="10"/>
      <c r="DCM1187" s="10"/>
      <c r="DCN1187" s="10"/>
      <c r="DCO1187" s="10"/>
      <c r="DCP1187" s="10"/>
      <c r="DCQ1187" s="10"/>
      <c r="DCR1187" s="10"/>
      <c r="DCS1187" s="10"/>
      <c r="DCT1187" s="10"/>
      <c r="DCU1187" s="10"/>
      <c r="DCV1187" s="10"/>
      <c r="DCW1187" s="10"/>
      <c r="DCX1187" s="10"/>
      <c r="DCY1187" s="10"/>
      <c r="DCZ1187" s="10"/>
      <c r="DDA1187" s="10"/>
      <c r="DDB1187" s="10"/>
      <c r="DDC1187" s="10"/>
      <c r="DDD1187" s="10"/>
      <c r="DDE1187" s="10"/>
      <c r="DDF1187" s="10"/>
      <c r="DDG1187" s="10"/>
      <c r="DDH1187" s="10"/>
      <c r="DDI1187" s="10"/>
      <c r="DDJ1187" s="10"/>
      <c r="DDK1187" s="10"/>
      <c r="DDL1187" s="10"/>
      <c r="DDM1187" s="10"/>
      <c r="DDN1187" s="10"/>
      <c r="DDO1187" s="10"/>
      <c r="DDP1187" s="10"/>
      <c r="DDQ1187" s="10"/>
      <c r="DDR1187" s="10"/>
      <c r="DDS1187" s="10"/>
      <c r="DDT1187" s="10"/>
      <c r="DDU1187" s="10"/>
      <c r="DDV1187" s="10"/>
      <c r="DDW1187" s="10"/>
      <c r="DDX1187" s="10"/>
      <c r="DDY1187" s="10"/>
      <c r="DDZ1187" s="10"/>
      <c r="DEA1187" s="10"/>
      <c r="DEB1187" s="10"/>
      <c r="DEC1187" s="10"/>
      <c r="DED1187" s="10"/>
      <c r="DEE1187" s="10"/>
      <c r="DEF1187" s="10"/>
      <c r="DEG1187" s="10"/>
      <c r="DEH1187" s="10"/>
      <c r="DEI1187" s="10"/>
      <c r="DEJ1187" s="10"/>
      <c r="DEK1187" s="10"/>
      <c r="DEL1187" s="10"/>
      <c r="DEM1187" s="10"/>
      <c r="DEN1187" s="10"/>
      <c r="DEO1187" s="10"/>
      <c r="DEP1187" s="10"/>
      <c r="DEQ1187" s="10"/>
      <c r="DER1187" s="10"/>
      <c r="DES1187" s="10"/>
      <c r="DET1187" s="10"/>
      <c r="DEU1187" s="10"/>
      <c r="DEV1187" s="10"/>
      <c r="DEW1187" s="10"/>
      <c r="DEX1187" s="10"/>
      <c r="DEY1187" s="10"/>
      <c r="DEZ1187" s="10"/>
      <c r="DFA1187" s="10"/>
      <c r="DFB1187" s="10"/>
      <c r="DFC1187" s="10"/>
      <c r="DFD1187" s="10"/>
      <c r="DFE1187" s="10"/>
      <c r="DFF1187" s="10"/>
      <c r="DFG1187" s="10"/>
      <c r="DFH1187" s="10"/>
      <c r="DFI1187" s="10"/>
      <c r="DFJ1187" s="10"/>
      <c r="DFK1187" s="10"/>
      <c r="DFL1187" s="10"/>
      <c r="DFM1187" s="10"/>
      <c r="DFN1187" s="10"/>
      <c r="DFO1187" s="10"/>
      <c r="DFP1187" s="10"/>
      <c r="DFQ1187" s="10"/>
      <c r="DFR1187" s="10"/>
      <c r="DFS1187" s="10"/>
      <c r="DFT1187" s="10"/>
      <c r="DFU1187" s="10"/>
      <c r="DFV1187" s="10"/>
      <c r="DFW1187" s="10"/>
      <c r="DFX1187" s="10"/>
      <c r="DFY1187" s="10"/>
      <c r="DFZ1187" s="10"/>
      <c r="DGA1187" s="10"/>
      <c r="DGB1187" s="10"/>
      <c r="DGC1187" s="10"/>
      <c r="DGD1187" s="10"/>
      <c r="DGE1187" s="10"/>
      <c r="DGF1187" s="10"/>
      <c r="DGG1187" s="10"/>
      <c r="DGH1187" s="10"/>
      <c r="DGI1187" s="10"/>
      <c r="DGJ1187" s="10"/>
      <c r="DGK1187" s="10"/>
      <c r="DGL1187" s="10"/>
      <c r="DGM1187" s="10"/>
      <c r="DGN1187" s="10"/>
      <c r="DGO1187" s="10"/>
      <c r="DGP1187" s="10"/>
      <c r="DGQ1187" s="10"/>
      <c r="DGR1187" s="10"/>
      <c r="DGS1187" s="10"/>
      <c r="DGT1187" s="10"/>
      <c r="DGU1187" s="10"/>
      <c r="DGV1187" s="10"/>
      <c r="DGW1187" s="10"/>
      <c r="DGX1187" s="10"/>
      <c r="DGY1187" s="10"/>
      <c r="DGZ1187" s="10"/>
      <c r="DHA1187" s="10"/>
      <c r="DHB1187" s="10"/>
      <c r="DHC1187" s="10"/>
      <c r="DHD1187" s="10"/>
      <c r="DHE1187" s="10"/>
      <c r="DHF1187" s="10"/>
      <c r="DHG1187" s="10"/>
      <c r="DHH1187" s="10"/>
      <c r="DHI1187" s="10"/>
      <c r="DHJ1187" s="10"/>
      <c r="DHK1187" s="10"/>
      <c r="DHL1187" s="10"/>
      <c r="DHM1187" s="10"/>
      <c r="DHN1187" s="10"/>
      <c r="DHO1187" s="10"/>
      <c r="DHP1187" s="10"/>
      <c r="DHQ1187" s="10"/>
      <c r="DHR1187" s="10"/>
      <c r="DHS1187" s="10"/>
      <c r="DHT1187" s="10"/>
      <c r="DHU1187" s="10"/>
      <c r="DHV1187" s="10"/>
      <c r="DHW1187" s="10"/>
      <c r="DHX1187" s="10"/>
      <c r="DHY1187" s="10"/>
      <c r="DHZ1187" s="10"/>
      <c r="DIA1187" s="10"/>
      <c r="DIB1187" s="10"/>
      <c r="DIC1187" s="10"/>
      <c r="DID1187" s="10"/>
      <c r="DIE1187" s="10"/>
      <c r="DIF1187" s="10"/>
      <c r="DIG1187" s="10"/>
      <c r="DIH1187" s="10"/>
      <c r="DII1187" s="10"/>
      <c r="DIJ1187" s="10"/>
      <c r="DIK1187" s="10"/>
      <c r="DIL1187" s="10"/>
      <c r="DIM1187" s="10"/>
      <c r="DIN1187" s="10"/>
      <c r="DIO1187" s="10"/>
      <c r="DIP1187" s="10"/>
      <c r="DIQ1187" s="10"/>
      <c r="DIR1187" s="10"/>
      <c r="DIS1187" s="10"/>
      <c r="DIT1187" s="10"/>
      <c r="DIU1187" s="10"/>
      <c r="DIV1187" s="10"/>
      <c r="DIW1187" s="10"/>
      <c r="DIX1187" s="10"/>
      <c r="DIY1187" s="10"/>
      <c r="DIZ1187" s="10"/>
      <c r="DJA1187" s="10"/>
      <c r="DJB1187" s="10"/>
      <c r="DJC1187" s="10"/>
      <c r="DJD1187" s="10"/>
      <c r="DJE1187" s="10"/>
      <c r="DJF1187" s="10"/>
      <c r="DJG1187" s="10"/>
      <c r="DJH1187" s="10"/>
      <c r="DJI1187" s="10"/>
      <c r="DJJ1187" s="10"/>
      <c r="DJK1187" s="10"/>
      <c r="DJL1187" s="10"/>
      <c r="DJM1187" s="10"/>
      <c r="DJN1187" s="10"/>
      <c r="DJO1187" s="10"/>
      <c r="DJP1187" s="10"/>
      <c r="DJQ1187" s="10"/>
      <c r="DJR1187" s="10"/>
      <c r="DJS1187" s="10"/>
      <c r="DJT1187" s="10"/>
      <c r="DJU1187" s="10"/>
      <c r="DJV1187" s="10"/>
      <c r="DJW1187" s="10"/>
      <c r="DJX1187" s="10"/>
      <c r="DJY1187" s="10"/>
      <c r="DJZ1187" s="10"/>
      <c r="DKA1187" s="10"/>
      <c r="DKB1187" s="10"/>
      <c r="DKC1187" s="10"/>
      <c r="DKD1187" s="10"/>
      <c r="DKE1187" s="10"/>
      <c r="DKF1187" s="10"/>
      <c r="DKG1187" s="10"/>
      <c r="DKH1187" s="10"/>
      <c r="DKI1187" s="10"/>
      <c r="DKJ1187" s="10"/>
      <c r="DKK1187" s="10"/>
      <c r="DKL1187" s="10"/>
      <c r="DKM1187" s="10"/>
      <c r="DKN1187" s="10"/>
      <c r="DKO1187" s="10"/>
      <c r="DKP1187" s="10"/>
      <c r="DKQ1187" s="10"/>
      <c r="DKR1187" s="10"/>
      <c r="DKS1187" s="10"/>
      <c r="DKT1187" s="10"/>
      <c r="DKU1187" s="10"/>
      <c r="DKV1187" s="10"/>
      <c r="DKW1187" s="10"/>
      <c r="DKX1187" s="10"/>
      <c r="DKY1187" s="10"/>
      <c r="DKZ1187" s="10"/>
      <c r="DLA1187" s="10"/>
      <c r="DLB1187" s="10"/>
      <c r="DLC1187" s="10"/>
      <c r="DLD1187" s="10"/>
      <c r="DLE1187" s="10"/>
      <c r="DLF1187" s="10"/>
      <c r="DLG1187" s="10"/>
      <c r="DLH1187" s="10"/>
      <c r="DLI1187" s="10"/>
      <c r="DLJ1187" s="10"/>
      <c r="DLK1187" s="10"/>
      <c r="DLL1187" s="10"/>
      <c r="DLM1187" s="10"/>
      <c r="DLN1187" s="10"/>
      <c r="DLO1187" s="10"/>
      <c r="DLP1187" s="10"/>
      <c r="DLQ1187" s="10"/>
      <c r="DLR1187" s="10"/>
      <c r="DLS1187" s="10"/>
      <c r="DLT1187" s="10"/>
      <c r="DLU1187" s="10"/>
      <c r="DLV1187" s="10"/>
      <c r="DLW1187" s="10"/>
      <c r="DLX1187" s="10"/>
      <c r="DLY1187" s="10"/>
      <c r="DLZ1187" s="10"/>
      <c r="DMA1187" s="10"/>
      <c r="DMB1187" s="10"/>
      <c r="DMC1187" s="10"/>
      <c r="DMD1187" s="10"/>
      <c r="DME1187" s="10"/>
      <c r="DMF1187" s="10"/>
      <c r="DMG1187" s="10"/>
      <c r="DMH1187" s="10"/>
      <c r="DMI1187" s="10"/>
      <c r="DMJ1187" s="10"/>
      <c r="DMK1187" s="10"/>
      <c r="DML1187" s="10"/>
      <c r="DMM1187" s="10"/>
      <c r="DMN1187" s="10"/>
      <c r="DMO1187" s="10"/>
      <c r="DMP1187" s="10"/>
      <c r="DMQ1187" s="10"/>
      <c r="DMR1187" s="10"/>
      <c r="DMS1187" s="10"/>
      <c r="DMT1187" s="10"/>
      <c r="DMU1187" s="10"/>
      <c r="DMV1187" s="10"/>
      <c r="DMW1187" s="10"/>
      <c r="DMX1187" s="10"/>
      <c r="DMY1187" s="10"/>
      <c r="DMZ1187" s="10"/>
      <c r="DNA1187" s="10"/>
      <c r="DNB1187" s="10"/>
      <c r="DNC1187" s="10"/>
      <c r="DND1187" s="10"/>
      <c r="DNE1187" s="10"/>
      <c r="DNF1187" s="10"/>
      <c r="DNG1187" s="10"/>
      <c r="DNH1187" s="10"/>
      <c r="DNI1187" s="10"/>
      <c r="DNJ1187" s="10"/>
      <c r="DNK1187" s="10"/>
      <c r="DNL1187" s="10"/>
      <c r="DNM1187" s="10"/>
      <c r="DNN1187" s="10"/>
      <c r="DNO1187" s="10"/>
      <c r="DNP1187" s="10"/>
      <c r="DNQ1187" s="10"/>
      <c r="DNR1187" s="10"/>
      <c r="DNS1187" s="10"/>
      <c r="DNT1187" s="10"/>
      <c r="DNU1187" s="10"/>
      <c r="DNV1187" s="10"/>
      <c r="DNW1187" s="10"/>
      <c r="DNX1187" s="10"/>
      <c r="DNY1187" s="10"/>
      <c r="DNZ1187" s="10"/>
      <c r="DOA1187" s="10"/>
      <c r="DOB1187" s="10"/>
      <c r="DOC1187" s="10"/>
      <c r="DOD1187" s="10"/>
      <c r="DOE1187" s="10"/>
      <c r="DOF1187" s="10"/>
      <c r="DOG1187" s="10"/>
      <c r="DOH1187" s="10"/>
      <c r="DOI1187" s="10"/>
      <c r="DOJ1187" s="10"/>
      <c r="DOK1187" s="10"/>
      <c r="DOL1187" s="10"/>
      <c r="DOM1187" s="10"/>
      <c r="DON1187" s="10"/>
      <c r="DOO1187" s="10"/>
      <c r="DOP1187" s="10"/>
      <c r="DOQ1187" s="10"/>
      <c r="DOR1187" s="10"/>
      <c r="DOS1187" s="10"/>
      <c r="DOT1187" s="10"/>
      <c r="DOU1187" s="10"/>
      <c r="DOV1187" s="10"/>
      <c r="DOW1187" s="10"/>
      <c r="DOX1187" s="10"/>
      <c r="DOY1187" s="10"/>
      <c r="DOZ1187" s="10"/>
      <c r="DPA1187" s="10"/>
      <c r="DPB1187" s="10"/>
      <c r="DPC1187" s="10"/>
      <c r="DPD1187" s="10"/>
      <c r="DPE1187" s="10"/>
      <c r="DPF1187" s="10"/>
      <c r="DPG1187" s="10"/>
      <c r="DPH1187" s="10"/>
      <c r="DPI1187" s="10"/>
      <c r="DPJ1187" s="10"/>
      <c r="DPK1187" s="10"/>
      <c r="DPL1187" s="10"/>
      <c r="DPM1187" s="10"/>
      <c r="DPN1187" s="10"/>
      <c r="DPO1187" s="10"/>
      <c r="DPP1187" s="10"/>
      <c r="DPQ1187" s="10"/>
      <c r="DPR1187" s="10"/>
      <c r="DPS1187" s="10"/>
      <c r="DPT1187" s="10"/>
      <c r="DPU1187" s="10"/>
      <c r="DPV1187" s="10"/>
      <c r="DPW1187" s="10"/>
      <c r="DPX1187" s="10"/>
      <c r="DPY1187" s="10"/>
      <c r="DPZ1187" s="10"/>
      <c r="DQA1187" s="10"/>
      <c r="DQB1187" s="10"/>
      <c r="DQC1187" s="10"/>
      <c r="DQD1187" s="10"/>
      <c r="DQE1187" s="10"/>
      <c r="DQF1187" s="10"/>
      <c r="DQG1187" s="10"/>
      <c r="DQH1187" s="10"/>
      <c r="DQI1187" s="10"/>
      <c r="DQJ1187" s="10"/>
      <c r="DQK1187" s="10"/>
      <c r="DQL1187" s="10"/>
      <c r="DQM1187" s="10"/>
      <c r="DQN1187" s="10"/>
      <c r="DQO1187" s="10"/>
      <c r="DQP1187" s="10"/>
      <c r="DQQ1187" s="10"/>
      <c r="DQR1187" s="10"/>
      <c r="DQS1187" s="10"/>
      <c r="DQT1187" s="10"/>
      <c r="DQU1187" s="10"/>
      <c r="DQV1187" s="10"/>
      <c r="DQW1187" s="10"/>
      <c r="DQX1187" s="10"/>
      <c r="DQY1187" s="10"/>
      <c r="DQZ1187" s="10"/>
      <c r="DRA1187" s="10"/>
      <c r="DRB1187" s="10"/>
      <c r="DRC1187" s="10"/>
      <c r="DRD1187" s="10"/>
      <c r="DRE1187" s="10"/>
      <c r="DRF1187" s="10"/>
      <c r="DRG1187" s="10"/>
      <c r="DRH1187" s="10"/>
      <c r="DRI1187" s="10"/>
      <c r="DRJ1187" s="10"/>
      <c r="DRK1187" s="10"/>
      <c r="DRL1187" s="10"/>
      <c r="DRM1187" s="10"/>
      <c r="DRN1187" s="10"/>
      <c r="DRO1187" s="10"/>
      <c r="DRP1187" s="10"/>
      <c r="DRQ1187" s="10"/>
      <c r="DRR1187" s="10"/>
      <c r="DRS1187" s="10"/>
      <c r="DRT1187" s="10"/>
      <c r="DRU1187" s="10"/>
      <c r="DRV1187" s="10"/>
      <c r="DRW1187" s="10"/>
      <c r="DRX1187" s="10"/>
      <c r="DRY1187" s="10"/>
      <c r="DRZ1187" s="10"/>
      <c r="DSA1187" s="10"/>
      <c r="DSB1187" s="10"/>
      <c r="DSC1187" s="10"/>
      <c r="DSD1187" s="10"/>
      <c r="DSE1187" s="10"/>
      <c r="DSF1187" s="10"/>
      <c r="DSG1187" s="10"/>
      <c r="DSH1187" s="10"/>
      <c r="DSI1187" s="10"/>
      <c r="DSJ1187" s="10"/>
      <c r="DSK1187" s="10"/>
      <c r="DSL1187" s="10"/>
      <c r="DSM1187" s="10"/>
      <c r="DSN1187" s="10"/>
      <c r="DSO1187" s="10"/>
      <c r="DSP1187" s="10"/>
      <c r="DSQ1187" s="10"/>
      <c r="DSR1187" s="10"/>
      <c r="DSS1187" s="10"/>
      <c r="DST1187" s="10"/>
      <c r="DSU1187" s="10"/>
      <c r="DSV1187" s="10"/>
      <c r="DSW1187" s="10"/>
      <c r="DSX1187" s="10"/>
      <c r="DSY1187" s="10"/>
      <c r="DSZ1187" s="10"/>
      <c r="DTA1187" s="10"/>
      <c r="DTB1187" s="10"/>
      <c r="DTC1187" s="10"/>
      <c r="DTD1187" s="10"/>
      <c r="DTE1187" s="10"/>
      <c r="DTF1187" s="10"/>
      <c r="DTG1187" s="10"/>
      <c r="DTH1187" s="10"/>
      <c r="DTI1187" s="10"/>
      <c r="DTJ1187" s="10"/>
      <c r="DTK1187" s="10"/>
      <c r="DTL1187" s="10"/>
      <c r="DTM1187" s="10"/>
      <c r="DTN1187" s="10"/>
      <c r="DTO1187" s="10"/>
      <c r="DTP1187" s="10"/>
      <c r="DTQ1187" s="10"/>
      <c r="DTR1187" s="10"/>
      <c r="DTS1187" s="10"/>
      <c r="DTT1187" s="10"/>
      <c r="DTU1187" s="10"/>
      <c r="DTV1187" s="10"/>
      <c r="DTW1187" s="10"/>
      <c r="DTX1187" s="10"/>
      <c r="DTY1187" s="10"/>
      <c r="DTZ1187" s="10"/>
      <c r="DUA1187" s="10"/>
      <c r="DUB1187" s="10"/>
      <c r="DUC1187" s="10"/>
      <c r="DUD1187" s="10"/>
      <c r="DUE1187" s="10"/>
      <c r="DUF1187" s="10"/>
      <c r="DUG1187" s="10"/>
      <c r="DUH1187" s="10"/>
      <c r="DUI1187" s="10"/>
      <c r="DUJ1187" s="10"/>
      <c r="DUK1187" s="10"/>
      <c r="DUL1187" s="10"/>
      <c r="DUM1187" s="10"/>
      <c r="DUN1187" s="10"/>
      <c r="DUO1187" s="10"/>
      <c r="DUP1187" s="10"/>
      <c r="DUQ1187" s="10"/>
      <c r="DUR1187" s="10"/>
      <c r="DUS1187" s="10"/>
      <c r="DUT1187" s="10"/>
      <c r="DUU1187" s="10"/>
      <c r="DUV1187" s="10"/>
      <c r="DUW1187" s="10"/>
      <c r="DUX1187" s="10"/>
      <c r="DUY1187" s="10"/>
      <c r="DUZ1187" s="10"/>
      <c r="DVA1187" s="10"/>
      <c r="DVB1187" s="10"/>
      <c r="DVC1187" s="10"/>
      <c r="DVD1187" s="10"/>
      <c r="DVE1187" s="10"/>
      <c r="DVF1187" s="10"/>
      <c r="DVG1187" s="10"/>
      <c r="DVH1187" s="10"/>
      <c r="DVI1187" s="10"/>
      <c r="DVJ1187" s="10"/>
      <c r="DVK1187" s="10"/>
      <c r="DVL1187" s="10"/>
      <c r="DVM1187" s="10"/>
      <c r="DVN1187" s="10"/>
      <c r="DVO1187" s="10"/>
      <c r="DVP1187" s="10"/>
      <c r="DVQ1187" s="10"/>
      <c r="DVR1187" s="10"/>
      <c r="DVS1187" s="10"/>
      <c r="DVT1187" s="10"/>
      <c r="DVU1187" s="10"/>
      <c r="DVV1187" s="10"/>
      <c r="DVW1187" s="10"/>
      <c r="DVX1187" s="10"/>
      <c r="DVY1187" s="10"/>
      <c r="DVZ1187" s="10"/>
      <c r="DWA1187" s="10"/>
      <c r="DWB1187" s="10"/>
      <c r="DWC1187" s="10"/>
      <c r="DWD1187" s="10"/>
      <c r="DWE1187" s="10"/>
      <c r="DWF1187" s="10"/>
      <c r="DWG1187" s="10"/>
      <c r="DWH1187" s="10"/>
      <c r="DWI1187" s="10"/>
      <c r="DWJ1187" s="10"/>
      <c r="DWK1187" s="10"/>
      <c r="DWL1187" s="10"/>
      <c r="DWM1187" s="10"/>
      <c r="DWN1187" s="10"/>
      <c r="DWO1187" s="10"/>
      <c r="DWP1187" s="10"/>
      <c r="DWQ1187" s="10"/>
      <c r="DWR1187" s="10"/>
      <c r="DWS1187" s="10"/>
      <c r="DWT1187" s="10"/>
      <c r="DWU1187" s="10"/>
      <c r="DWV1187" s="10"/>
      <c r="DWW1187" s="10"/>
      <c r="DWX1187" s="10"/>
      <c r="DWY1187" s="10"/>
      <c r="DWZ1187" s="10"/>
      <c r="DXA1187" s="10"/>
      <c r="DXB1187" s="10"/>
      <c r="DXC1187" s="10"/>
      <c r="DXD1187" s="10"/>
      <c r="DXE1187" s="10"/>
      <c r="DXF1187" s="10"/>
      <c r="DXG1187" s="10"/>
      <c r="DXH1187" s="10"/>
      <c r="DXI1187" s="10"/>
      <c r="DXJ1187" s="10"/>
      <c r="DXK1187" s="10"/>
      <c r="DXL1187" s="10"/>
      <c r="DXM1187" s="10"/>
      <c r="DXN1187" s="10"/>
      <c r="DXO1187" s="10"/>
      <c r="DXP1187" s="10"/>
      <c r="DXQ1187" s="10"/>
      <c r="DXR1187" s="10"/>
      <c r="DXS1187" s="10"/>
      <c r="DXT1187" s="10"/>
      <c r="DXU1187" s="10"/>
      <c r="DXV1187" s="10"/>
      <c r="DXW1187" s="10"/>
      <c r="DXX1187" s="10"/>
      <c r="DXY1187" s="10"/>
      <c r="DXZ1187" s="10"/>
      <c r="DYA1187" s="10"/>
      <c r="DYB1187" s="10"/>
      <c r="DYC1187" s="10"/>
      <c r="DYD1187" s="10"/>
      <c r="DYE1187" s="10"/>
      <c r="DYF1187" s="10"/>
      <c r="DYG1187" s="10"/>
      <c r="DYH1187" s="10"/>
      <c r="DYI1187" s="10"/>
      <c r="DYJ1187" s="10"/>
      <c r="DYK1187" s="10"/>
      <c r="DYL1187" s="10"/>
      <c r="DYM1187" s="10"/>
      <c r="DYN1187" s="10"/>
      <c r="DYO1187" s="10"/>
      <c r="DYP1187" s="10"/>
      <c r="DYQ1187" s="10"/>
      <c r="DYR1187" s="10"/>
      <c r="DYS1187" s="10"/>
      <c r="DYT1187" s="10"/>
      <c r="DYU1187" s="10"/>
      <c r="DYV1187" s="10"/>
      <c r="DYW1187" s="10"/>
      <c r="DYX1187" s="10"/>
      <c r="DYY1187" s="10"/>
      <c r="DYZ1187" s="10"/>
      <c r="DZA1187" s="10"/>
      <c r="DZB1187" s="10"/>
      <c r="DZC1187" s="10"/>
      <c r="DZD1187" s="10"/>
      <c r="DZE1187" s="10"/>
      <c r="DZF1187" s="10"/>
      <c r="DZG1187" s="10"/>
      <c r="DZH1187" s="10"/>
      <c r="DZI1187" s="10"/>
      <c r="DZJ1187" s="10"/>
      <c r="DZK1187" s="10"/>
      <c r="DZL1187" s="10"/>
      <c r="DZM1187" s="10"/>
      <c r="DZN1187" s="10"/>
      <c r="DZO1187" s="10"/>
      <c r="DZP1187" s="10"/>
      <c r="DZQ1187" s="10"/>
      <c r="DZR1187" s="10"/>
      <c r="DZS1187" s="10"/>
      <c r="DZT1187" s="10"/>
      <c r="DZU1187" s="10"/>
      <c r="DZV1187" s="10"/>
      <c r="DZW1187" s="10"/>
      <c r="DZX1187" s="10"/>
      <c r="DZY1187" s="10"/>
      <c r="DZZ1187" s="10"/>
      <c r="EAA1187" s="10"/>
      <c r="EAB1187" s="10"/>
      <c r="EAC1187" s="10"/>
      <c r="EAD1187" s="10"/>
      <c r="EAE1187" s="10"/>
      <c r="EAF1187" s="10"/>
      <c r="EAG1187" s="10"/>
      <c r="EAH1187" s="10"/>
      <c r="EAI1187" s="10"/>
      <c r="EAJ1187" s="10"/>
      <c r="EAK1187" s="10"/>
      <c r="EAL1187" s="10"/>
      <c r="EAM1187" s="10"/>
      <c r="EAN1187" s="10"/>
      <c r="EAO1187" s="10"/>
      <c r="EAP1187" s="10"/>
      <c r="EAQ1187" s="10"/>
      <c r="EAR1187" s="10"/>
      <c r="EAS1187" s="10"/>
      <c r="EAT1187" s="10"/>
      <c r="EAU1187" s="10"/>
      <c r="EAV1187" s="10"/>
      <c r="EAW1187" s="10"/>
      <c r="EAX1187" s="10"/>
      <c r="EAY1187" s="10"/>
      <c r="EAZ1187" s="10"/>
      <c r="EBA1187" s="10"/>
      <c r="EBB1187" s="10"/>
      <c r="EBC1187" s="10"/>
      <c r="EBD1187" s="10"/>
      <c r="EBE1187" s="10"/>
      <c r="EBF1187" s="10"/>
      <c r="EBG1187" s="10"/>
      <c r="EBH1187" s="10"/>
      <c r="EBI1187" s="10"/>
      <c r="EBJ1187" s="10"/>
      <c r="EBK1187" s="10"/>
      <c r="EBL1187" s="10"/>
      <c r="EBM1187" s="10"/>
      <c r="EBN1187" s="10"/>
      <c r="EBO1187" s="10"/>
      <c r="EBP1187" s="10"/>
      <c r="EBQ1187" s="10"/>
      <c r="EBR1187" s="10"/>
      <c r="EBS1187" s="10"/>
      <c r="EBT1187" s="10"/>
      <c r="EBU1187" s="10"/>
      <c r="EBV1187" s="10"/>
      <c r="EBW1187" s="10"/>
      <c r="EBX1187" s="10"/>
      <c r="EBY1187" s="10"/>
      <c r="EBZ1187" s="10"/>
      <c r="ECA1187" s="10"/>
      <c r="ECB1187" s="10"/>
      <c r="ECC1187" s="10"/>
      <c r="ECD1187" s="10"/>
      <c r="ECE1187" s="10"/>
      <c r="ECF1187" s="10"/>
      <c r="ECG1187" s="10"/>
      <c r="ECH1187" s="10"/>
      <c r="ECI1187" s="10"/>
      <c r="ECJ1187" s="10"/>
      <c r="ECK1187" s="10"/>
      <c r="ECL1187" s="10"/>
      <c r="ECM1187" s="10"/>
      <c r="ECN1187" s="10"/>
      <c r="ECO1187" s="10"/>
      <c r="ECP1187" s="10"/>
      <c r="ECQ1187" s="10"/>
      <c r="ECR1187" s="10"/>
      <c r="ECS1187" s="10"/>
      <c r="ECT1187" s="10"/>
      <c r="ECU1187" s="10"/>
      <c r="ECV1187" s="10"/>
      <c r="ECW1187" s="10"/>
      <c r="ECX1187" s="10"/>
      <c r="ECY1187" s="10"/>
      <c r="ECZ1187" s="10"/>
      <c r="EDA1187" s="10"/>
      <c r="EDB1187" s="10"/>
      <c r="EDC1187" s="10"/>
      <c r="EDD1187" s="10"/>
      <c r="EDE1187" s="10"/>
      <c r="EDF1187" s="10"/>
      <c r="EDG1187" s="10"/>
      <c r="EDH1187" s="10"/>
      <c r="EDI1187" s="10"/>
      <c r="EDJ1187" s="10"/>
      <c r="EDK1187" s="10"/>
      <c r="EDL1187" s="10"/>
      <c r="EDM1187" s="10"/>
      <c r="EDN1187" s="10"/>
      <c r="EDO1187" s="10"/>
      <c r="EDP1187" s="10"/>
      <c r="EDQ1187" s="10"/>
      <c r="EDR1187" s="10"/>
      <c r="EDS1187" s="10"/>
      <c r="EDT1187" s="10"/>
      <c r="EDU1187" s="10"/>
      <c r="EDV1187" s="10"/>
      <c r="EDW1187" s="10"/>
      <c r="EDX1187" s="10"/>
      <c r="EDY1187" s="10"/>
      <c r="EDZ1187" s="10"/>
      <c r="EEA1187" s="10"/>
      <c r="EEB1187" s="10"/>
      <c r="EEC1187" s="10"/>
      <c r="EED1187" s="10"/>
      <c r="EEE1187" s="10"/>
      <c r="EEF1187" s="10"/>
      <c r="EEG1187" s="10"/>
      <c r="EEH1187" s="10"/>
      <c r="EEI1187" s="10"/>
      <c r="EEJ1187" s="10"/>
      <c r="EEK1187" s="10"/>
      <c r="EEL1187" s="10"/>
      <c r="EEM1187" s="10"/>
      <c r="EEN1187" s="10"/>
      <c r="EEO1187" s="10"/>
      <c r="EEP1187" s="10"/>
      <c r="EEQ1187" s="10"/>
      <c r="EER1187" s="10"/>
      <c r="EES1187" s="10"/>
      <c r="EET1187" s="10"/>
      <c r="EEU1187" s="10"/>
      <c r="EEV1187" s="10"/>
      <c r="EEW1187" s="10"/>
      <c r="EEX1187" s="10"/>
      <c r="EEY1187" s="10"/>
      <c r="EEZ1187" s="10"/>
      <c r="EFA1187" s="10"/>
      <c r="EFB1187" s="10"/>
      <c r="EFC1187" s="10"/>
      <c r="EFD1187" s="10"/>
      <c r="EFE1187" s="10"/>
      <c r="EFF1187" s="10"/>
      <c r="EFG1187" s="10"/>
      <c r="EFH1187" s="10"/>
      <c r="EFI1187" s="10"/>
      <c r="EFJ1187" s="10"/>
      <c r="EFK1187" s="10"/>
      <c r="EFL1187" s="10"/>
      <c r="EFM1187" s="10"/>
      <c r="EFN1187" s="10"/>
      <c r="EFO1187" s="10"/>
      <c r="EFP1187" s="10"/>
      <c r="EFQ1187" s="10"/>
      <c r="EFR1187" s="10"/>
      <c r="EFS1187" s="10"/>
      <c r="EFT1187" s="10"/>
      <c r="EFU1187" s="10"/>
      <c r="EFV1187" s="10"/>
      <c r="EFW1187" s="10"/>
      <c r="EFX1187" s="10"/>
      <c r="EFY1187" s="10"/>
      <c r="EFZ1187" s="10"/>
      <c r="EGA1187" s="10"/>
      <c r="EGB1187" s="10"/>
      <c r="EGC1187" s="10"/>
      <c r="EGD1187" s="10"/>
      <c r="EGE1187" s="10"/>
      <c r="EGF1187" s="10"/>
      <c r="EGG1187" s="10"/>
      <c r="EGH1187" s="10"/>
      <c r="EGI1187" s="10"/>
      <c r="EGJ1187" s="10"/>
      <c r="EGK1187" s="10"/>
      <c r="EGL1187" s="10"/>
      <c r="EGM1187" s="10"/>
      <c r="EGN1187" s="10"/>
      <c r="EGO1187" s="10"/>
      <c r="EGP1187" s="10"/>
      <c r="EGQ1187" s="10"/>
      <c r="EGR1187" s="10"/>
      <c r="EGS1187" s="10"/>
      <c r="EGT1187" s="10"/>
      <c r="EGU1187" s="10"/>
      <c r="EGV1187" s="10"/>
      <c r="EGW1187" s="10"/>
      <c r="EGX1187" s="10"/>
      <c r="EGY1187" s="10"/>
      <c r="EGZ1187" s="10"/>
      <c r="EHA1187" s="10"/>
      <c r="EHB1187" s="10"/>
      <c r="EHC1187" s="10"/>
      <c r="EHD1187" s="10"/>
      <c r="EHE1187" s="10"/>
      <c r="EHF1187" s="10"/>
      <c r="EHG1187" s="10"/>
      <c r="EHH1187" s="10"/>
      <c r="EHI1187" s="10"/>
      <c r="EHJ1187" s="10"/>
      <c r="EHK1187" s="10"/>
      <c r="EHL1187" s="10"/>
      <c r="EHM1187" s="10"/>
      <c r="EHN1187" s="10"/>
      <c r="EHO1187" s="10"/>
      <c r="EHP1187" s="10"/>
      <c r="EHQ1187" s="10"/>
      <c r="EHR1187" s="10"/>
      <c r="EHS1187" s="10"/>
      <c r="EHT1187" s="10"/>
      <c r="EHU1187" s="10"/>
      <c r="EHV1187" s="10"/>
      <c r="EHW1187" s="10"/>
      <c r="EHX1187" s="10"/>
      <c r="EHY1187" s="10"/>
      <c r="EHZ1187" s="10"/>
      <c r="EIA1187" s="10"/>
      <c r="EIB1187" s="10"/>
      <c r="EIC1187" s="10"/>
      <c r="EID1187" s="10"/>
      <c r="EIE1187" s="10"/>
      <c r="EIF1187" s="10"/>
      <c r="EIG1187" s="10"/>
      <c r="EIH1187" s="10"/>
      <c r="EII1187" s="10"/>
      <c r="EIJ1187" s="10"/>
      <c r="EIK1187" s="10"/>
      <c r="EIL1187" s="10"/>
      <c r="EIM1187" s="10"/>
      <c r="EIN1187" s="10"/>
      <c r="EIO1187" s="10"/>
      <c r="EIP1187" s="10"/>
      <c r="EIQ1187" s="10"/>
      <c r="EIR1187" s="10"/>
      <c r="EIS1187" s="10"/>
      <c r="EIT1187" s="10"/>
      <c r="EIU1187" s="10"/>
      <c r="EIV1187" s="10"/>
      <c r="EIW1187" s="10"/>
      <c r="EIX1187" s="10"/>
      <c r="EIY1187" s="10"/>
      <c r="EIZ1187" s="10"/>
      <c r="EJA1187" s="10"/>
      <c r="EJB1187" s="10"/>
      <c r="EJC1187" s="10"/>
      <c r="EJD1187" s="10"/>
      <c r="EJE1187" s="10"/>
      <c r="EJF1187" s="10"/>
      <c r="EJG1187" s="10"/>
      <c r="EJH1187" s="10"/>
      <c r="EJI1187" s="10"/>
      <c r="EJJ1187" s="10"/>
      <c r="EJK1187" s="10"/>
      <c r="EJL1187" s="10"/>
      <c r="EJM1187" s="10"/>
      <c r="EJN1187" s="10"/>
      <c r="EJO1187" s="10"/>
      <c r="EJP1187" s="10"/>
      <c r="EJQ1187" s="10"/>
      <c r="EJR1187" s="10"/>
      <c r="EJS1187" s="10"/>
      <c r="EJT1187" s="10"/>
      <c r="EJU1187" s="10"/>
      <c r="EJV1187" s="10"/>
      <c r="EJW1187" s="10"/>
      <c r="EJX1187" s="10"/>
      <c r="EJY1187" s="10"/>
      <c r="EJZ1187" s="10"/>
      <c r="EKA1187" s="10"/>
      <c r="EKB1187" s="10"/>
      <c r="EKC1187" s="10"/>
      <c r="EKD1187" s="10"/>
      <c r="EKE1187" s="10"/>
      <c r="EKF1187" s="10"/>
      <c r="EKG1187" s="10"/>
      <c r="EKH1187" s="10"/>
      <c r="EKI1187" s="10"/>
      <c r="EKJ1187" s="10"/>
      <c r="EKK1187" s="10"/>
      <c r="EKL1187" s="10"/>
      <c r="EKM1187" s="10"/>
      <c r="EKN1187" s="10"/>
      <c r="EKO1187" s="10"/>
      <c r="EKP1187" s="10"/>
      <c r="EKQ1187" s="10"/>
      <c r="EKR1187" s="10"/>
      <c r="EKS1187" s="10"/>
      <c r="EKT1187" s="10"/>
      <c r="EKU1187" s="10"/>
      <c r="EKV1187" s="10"/>
      <c r="EKW1187" s="10"/>
      <c r="EKX1187" s="10"/>
      <c r="EKY1187" s="10"/>
      <c r="EKZ1187" s="10"/>
      <c r="ELA1187" s="10"/>
      <c r="ELB1187" s="10"/>
      <c r="ELC1187" s="10"/>
      <c r="ELD1187" s="10"/>
      <c r="ELE1187" s="10"/>
      <c r="ELF1187" s="10"/>
      <c r="ELG1187" s="10"/>
      <c r="ELH1187" s="10"/>
      <c r="ELI1187" s="10"/>
      <c r="ELJ1187" s="10"/>
      <c r="ELK1187" s="10"/>
      <c r="ELL1187" s="10"/>
      <c r="ELM1187" s="10"/>
      <c r="ELN1187" s="10"/>
      <c r="ELO1187" s="10"/>
      <c r="ELP1187" s="10"/>
      <c r="ELQ1187" s="10"/>
      <c r="ELR1187" s="10"/>
      <c r="ELS1187" s="10"/>
      <c r="ELT1187" s="10"/>
      <c r="ELU1187" s="10"/>
      <c r="ELV1187" s="10"/>
      <c r="ELW1187" s="10"/>
      <c r="ELX1187" s="10"/>
      <c r="ELY1187" s="10"/>
      <c r="ELZ1187" s="10"/>
      <c r="EMA1187" s="10"/>
      <c r="EMB1187" s="10"/>
      <c r="EMC1187" s="10"/>
      <c r="EMD1187" s="10"/>
      <c r="EME1187" s="10"/>
      <c r="EMF1187" s="10"/>
      <c r="EMG1187" s="10"/>
      <c r="EMH1187" s="10"/>
      <c r="EMI1187" s="10"/>
      <c r="EMJ1187" s="10"/>
      <c r="EMK1187" s="10"/>
      <c r="EML1187" s="10"/>
      <c r="EMM1187" s="10"/>
      <c r="EMN1187" s="10"/>
      <c r="EMO1187" s="10"/>
      <c r="EMP1187" s="10"/>
      <c r="EMQ1187" s="10"/>
      <c r="EMR1187" s="10"/>
      <c r="EMS1187" s="10"/>
      <c r="EMT1187" s="10"/>
      <c r="EMU1187" s="10"/>
      <c r="EMV1187" s="10"/>
      <c r="EMW1187" s="10"/>
      <c r="EMX1187" s="10"/>
      <c r="EMY1187" s="10"/>
      <c r="EMZ1187" s="10"/>
      <c r="ENA1187" s="10"/>
      <c r="ENB1187" s="10"/>
      <c r="ENC1187" s="10"/>
      <c r="END1187" s="10"/>
      <c r="ENE1187" s="10"/>
      <c r="ENF1187" s="10"/>
      <c r="ENG1187" s="10"/>
      <c r="ENH1187" s="10"/>
      <c r="ENI1187" s="10"/>
      <c r="ENJ1187" s="10"/>
      <c r="ENK1187" s="10"/>
      <c r="ENL1187" s="10"/>
      <c r="ENM1187" s="10"/>
      <c r="ENN1187" s="10"/>
      <c r="ENO1187" s="10"/>
      <c r="ENP1187" s="10"/>
      <c r="ENQ1187" s="10"/>
      <c r="ENR1187" s="10"/>
      <c r="ENS1187" s="10"/>
      <c r="ENT1187" s="10"/>
      <c r="ENU1187" s="10"/>
      <c r="ENV1187" s="10"/>
      <c r="ENW1187" s="10"/>
      <c r="ENX1187" s="10"/>
      <c r="ENY1187" s="10"/>
      <c r="ENZ1187" s="10"/>
      <c r="EOA1187" s="10"/>
      <c r="EOB1187" s="10"/>
      <c r="EOC1187" s="10"/>
      <c r="EOD1187" s="10"/>
      <c r="EOE1187" s="10"/>
      <c r="EOF1187" s="10"/>
      <c r="EOG1187" s="10"/>
      <c r="EOH1187" s="10"/>
      <c r="EOI1187" s="10"/>
      <c r="EOJ1187" s="10"/>
      <c r="EOK1187" s="10"/>
      <c r="EOL1187" s="10"/>
      <c r="EOM1187" s="10"/>
      <c r="EON1187" s="10"/>
      <c r="EOO1187" s="10"/>
      <c r="EOP1187" s="10"/>
      <c r="EOQ1187" s="10"/>
      <c r="EOR1187" s="10"/>
      <c r="EOS1187" s="10"/>
      <c r="EOT1187" s="10"/>
      <c r="EOU1187" s="10"/>
      <c r="EOV1187" s="10"/>
      <c r="EOW1187" s="10"/>
      <c r="EOX1187" s="10"/>
      <c r="EOY1187" s="10"/>
      <c r="EOZ1187" s="10"/>
      <c r="EPA1187" s="10"/>
      <c r="EPB1187" s="10"/>
      <c r="EPC1187" s="10"/>
      <c r="EPD1187" s="10"/>
      <c r="EPE1187" s="10"/>
      <c r="EPF1187" s="10"/>
      <c r="EPG1187" s="10"/>
      <c r="EPH1187" s="10"/>
      <c r="EPI1187" s="10"/>
      <c r="EPJ1187" s="10"/>
      <c r="EPK1187" s="10"/>
      <c r="EPL1187" s="10"/>
      <c r="EPM1187" s="10"/>
      <c r="EPN1187" s="10"/>
      <c r="EPO1187" s="10"/>
      <c r="EPP1187" s="10"/>
      <c r="EPQ1187" s="10"/>
      <c r="EPR1187" s="10"/>
      <c r="EPS1187" s="10"/>
      <c r="EPT1187" s="10"/>
      <c r="EPU1187" s="10"/>
      <c r="EPV1187" s="10"/>
      <c r="EPW1187" s="10"/>
      <c r="EPX1187" s="10"/>
      <c r="EPY1187" s="10"/>
      <c r="EPZ1187" s="10"/>
      <c r="EQA1187" s="10"/>
      <c r="EQB1187" s="10"/>
      <c r="EQC1187" s="10"/>
      <c r="EQD1187" s="10"/>
      <c r="EQE1187" s="10"/>
      <c r="EQF1187" s="10"/>
      <c r="EQG1187" s="10"/>
      <c r="EQH1187" s="10"/>
      <c r="EQI1187" s="10"/>
      <c r="EQJ1187" s="10"/>
      <c r="EQK1187" s="10"/>
      <c r="EQL1187" s="10"/>
      <c r="EQM1187" s="10"/>
      <c r="EQN1187" s="10"/>
      <c r="EQO1187" s="10"/>
      <c r="EQP1187" s="10"/>
      <c r="EQQ1187" s="10"/>
      <c r="EQR1187" s="10"/>
      <c r="EQS1187" s="10"/>
      <c r="EQT1187" s="10"/>
      <c r="EQU1187" s="10"/>
      <c r="EQV1187" s="10"/>
      <c r="EQW1187" s="10"/>
      <c r="EQX1187" s="10"/>
      <c r="EQY1187" s="10"/>
      <c r="EQZ1187" s="10"/>
      <c r="ERA1187" s="10"/>
      <c r="ERB1187" s="10"/>
      <c r="ERC1187" s="10"/>
      <c r="ERD1187" s="10"/>
      <c r="ERE1187" s="10"/>
      <c r="ERF1187" s="10"/>
      <c r="ERG1187" s="10"/>
      <c r="ERH1187" s="10"/>
      <c r="ERI1187" s="10"/>
      <c r="ERJ1187" s="10"/>
      <c r="ERK1187" s="10"/>
      <c r="ERL1187" s="10"/>
      <c r="ERM1187" s="10"/>
      <c r="ERN1187" s="10"/>
      <c r="ERO1187" s="10"/>
      <c r="ERP1187" s="10"/>
      <c r="ERQ1187" s="10"/>
      <c r="ERR1187" s="10"/>
      <c r="ERS1187" s="10"/>
      <c r="ERT1187" s="10"/>
      <c r="ERU1187" s="10"/>
      <c r="ERV1187" s="10"/>
      <c r="ERW1187" s="10"/>
      <c r="ERX1187" s="10"/>
      <c r="ERY1187" s="10"/>
      <c r="ERZ1187" s="10"/>
      <c r="ESA1187" s="10"/>
      <c r="ESB1187" s="10"/>
      <c r="ESC1187" s="10"/>
      <c r="ESD1187" s="10"/>
      <c r="ESE1187" s="10"/>
      <c r="ESF1187" s="10"/>
      <c r="ESG1187" s="10"/>
      <c r="ESH1187" s="10"/>
      <c r="ESI1187" s="10"/>
      <c r="ESJ1187" s="10"/>
      <c r="ESK1187" s="10"/>
      <c r="ESL1187" s="10"/>
      <c r="ESM1187" s="10"/>
      <c r="ESN1187" s="10"/>
      <c r="ESO1187" s="10"/>
      <c r="ESP1187" s="10"/>
      <c r="ESQ1187" s="10"/>
      <c r="ESR1187" s="10"/>
      <c r="ESS1187" s="10"/>
      <c r="EST1187" s="10"/>
      <c r="ESU1187" s="10"/>
      <c r="ESV1187" s="10"/>
      <c r="ESW1187" s="10"/>
      <c r="ESX1187" s="10"/>
      <c r="ESY1187" s="10"/>
      <c r="ESZ1187" s="10"/>
      <c r="ETA1187" s="10"/>
      <c r="ETB1187" s="10"/>
      <c r="ETC1187" s="10"/>
      <c r="ETD1187" s="10"/>
      <c r="ETE1187" s="10"/>
      <c r="ETF1187" s="10"/>
      <c r="ETG1187" s="10"/>
      <c r="ETH1187" s="10"/>
      <c r="ETI1187" s="10"/>
      <c r="ETJ1187" s="10"/>
      <c r="ETK1187" s="10"/>
      <c r="ETL1187" s="10"/>
      <c r="ETM1187" s="10"/>
      <c r="ETN1187" s="10"/>
      <c r="ETO1187" s="10"/>
      <c r="ETP1187" s="10"/>
      <c r="ETQ1187" s="10"/>
      <c r="ETR1187" s="10"/>
      <c r="ETS1187" s="10"/>
      <c r="ETT1187" s="10"/>
      <c r="ETU1187" s="10"/>
      <c r="ETV1187" s="10"/>
      <c r="ETW1187" s="10"/>
      <c r="ETX1187" s="10"/>
      <c r="ETY1187" s="10"/>
      <c r="ETZ1187" s="10"/>
      <c r="EUA1187" s="10"/>
      <c r="EUB1187" s="10"/>
      <c r="EUC1187" s="10"/>
      <c r="EUD1187" s="10"/>
      <c r="EUE1187" s="10"/>
      <c r="EUF1187" s="10"/>
      <c r="EUG1187" s="10"/>
      <c r="EUH1187" s="10"/>
      <c r="EUI1187" s="10"/>
      <c r="EUJ1187" s="10"/>
      <c r="EUK1187" s="10"/>
      <c r="EUL1187" s="10"/>
      <c r="EUM1187" s="10"/>
      <c r="EUN1187" s="10"/>
      <c r="EUO1187" s="10"/>
      <c r="EUP1187" s="10"/>
      <c r="EUQ1187" s="10"/>
      <c r="EUR1187" s="10"/>
      <c r="EUS1187" s="10"/>
      <c r="EUT1187" s="10"/>
      <c r="EUU1187" s="10"/>
      <c r="EUV1187" s="10"/>
      <c r="EUW1187" s="10"/>
      <c r="EUX1187" s="10"/>
      <c r="EUY1187" s="10"/>
      <c r="EUZ1187" s="10"/>
      <c r="EVA1187" s="10"/>
      <c r="EVB1187" s="10"/>
      <c r="EVC1187" s="10"/>
      <c r="EVD1187" s="10"/>
      <c r="EVE1187" s="10"/>
      <c r="EVF1187" s="10"/>
      <c r="EVG1187" s="10"/>
      <c r="EVH1187" s="10"/>
      <c r="EVI1187" s="10"/>
      <c r="EVJ1187" s="10"/>
      <c r="EVK1187" s="10"/>
      <c r="EVL1187" s="10"/>
      <c r="EVM1187" s="10"/>
      <c r="EVN1187" s="10"/>
      <c r="EVO1187" s="10"/>
      <c r="EVP1187" s="10"/>
      <c r="EVQ1187" s="10"/>
      <c r="EVR1187" s="10"/>
      <c r="EVS1187" s="10"/>
      <c r="EVT1187" s="10"/>
      <c r="EVU1187" s="10"/>
      <c r="EVV1187" s="10"/>
      <c r="EVW1187" s="10"/>
      <c r="EVX1187" s="10"/>
      <c r="EVY1187" s="10"/>
      <c r="EVZ1187" s="10"/>
      <c r="EWA1187" s="10"/>
      <c r="EWB1187" s="10"/>
      <c r="EWC1187" s="10"/>
      <c r="EWD1187" s="10"/>
      <c r="EWE1187" s="10"/>
      <c r="EWF1187" s="10"/>
      <c r="EWG1187" s="10"/>
      <c r="EWH1187" s="10"/>
      <c r="EWI1187" s="10"/>
      <c r="EWJ1187" s="10"/>
      <c r="EWK1187" s="10"/>
      <c r="EWL1187" s="10"/>
      <c r="EWM1187" s="10"/>
      <c r="EWN1187" s="10"/>
      <c r="EWO1187" s="10"/>
      <c r="EWP1187" s="10"/>
      <c r="EWQ1187" s="10"/>
      <c r="EWR1187" s="10"/>
      <c r="EWS1187" s="10"/>
      <c r="EWT1187" s="10"/>
      <c r="EWU1187" s="10"/>
      <c r="EWV1187" s="10"/>
      <c r="EWW1187" s="10"/>
      <c r="EWX1187" s="10"/>
      <c r="EWY1187" s="10"/>
      <c r="EWZ1187" s="10"/>
      <c r="EXA1187" s="10"/>
      <c r="EXB1187" s="10"/>
      <c r="EXC1187" s="10"/>
      <c r="EXD1187" s="10"/>
      <c r="EXE1187" s="10"/>
      <c r="EXF1187" s="10"/>
      <c r="EXG1187" s="10"/>
      <c r="EXH1187" s="10"/>
      <c r="EXI1187" s="10"/>
      <c r="EXJ1187" s="10"/>
      <c r="EXK1187" s="10"/>
      <c r="EXL1187" s="10"/>
      <c r="EXM1187" s="10"/>
      <c r="EXN1187" s="10"/>
      <c r="EXO1187" s="10"/>
      <c r="EXP1187" s="10"/>
      <c r="EXQ1187" s="10"/>
      <c r="EXR1187" s="10"/>
      <c r="EXS1187" s="10"/>
      <c r="EXT1187" s="10"/>
      <c r="EXU1187" s="10"/>
      <c r="EXV1187" s="10"/>
      <c r="EXW1187" s="10"/>
      <c r="EXX1187" s="10"/>
      <c r="EXY1187" s="10"/>
      <c r="EXZ1187" s="10"/>
      <c r="EYA1187" s="10"/>
      <c r="EYB1187" s="10"/>
      <c r="EYC1187" s="10"/>
      <c r="EYD1187" s="10"/>
      <c r="EYE1187" s="10"/>
      <c r="EYF1187" s="10"/>
      <c r="EYG1187" s="10"/>
      <c r="EYH1187" s="10"/>
      <c r="EYI1187" s="10"/>
      <c r="EYJ1187" s="10"/>
      <c r="EYK1187" s="10"/>
      <c r="EYL1187" s="10"/>
      <c r="EYM1187" s="10"/>
      <c r="EYN1187" s="10"/>
      <c r="EYO1187" s="10"/>
      <c r="EYP1187" s="10"/>
      <c r="EYQ1187" s="10"/>
      <c r="EYR1187" s="10"/>
      <c r="EYS1187" s="10"/>
      <c r="EYT1187" s="10"/>
      <c r="EYU1187" s="10"/>
      <c r="EYV1187" s="10"/>
      <c r="EYW1187" s="10"/>
      <c r="EYX1187" s="10"/>
      <c r="EYY1187" s="10"/>
      <c r="EYZ1187" s="10"/>
      <c r="EZA1187" s="10"/>
      <c r="EZB1187" s="10"/>
      <c r="EZC1187" s="10"/>
      <c r="EZD1187" s="10"/>
      <c r="EZE1187" s="10"/>
      <c r="EZF1187" s="10"/>
      <c r="EZG1187" s="10"/>
      <c r="EZH1187" s="10"/>
      <c r="EZI1187" s="10"/>
      <c r="EZJ1187" s="10"/>
      <c r="EZK1187" s="10"/>
      <c r="EZL1187" s="10"/>
      <c r="EZM1187" s="10"/>
      <c r="EZN1187" s="10"/>
      <c r="EZO1187" s="10"/>
      <c r="EZP1187" s="10"/>
      <c r="EZQ1187" s="10"/>
      <c r="EZR1187" s="10"/>
      <c r="EZS1187" s="10"/>
      <c r="EZT1187" s="10"/>
      <c r="EZU1187" s="10"/>
      <c r="EZV1187" s="10"/>
      <c r="EZW1187" s="10"/>
      <c r="EZX1187" s="10"/>
      <c r="EZY1187" s="10"/>
      <c r="EZZ1187" s="10"/>
      <c r="FAA1187" s="10"/>
      <c r="FAB1187" s="10"/>
      <c r="FAC1187" s="10"/>
      <c r="FAD1187" s="10"/>
      <c r="FAE1187" s="10"/>
      <c r="FAF1187" s="10"/>
      <c r="FAG1187" s="10"/>
      <c r="FAH1187" s="10"/>
      <c r="FAI1187" s="10"/>
      <c r="FAJ1187" s="10"/>
      <c r="FAK1187" s="10"/>
      <c r="FAL1187" s="10"/>
      <c r="FAM1187" s="10"/>
      <c r="FAN1187" s="10"/>
      <c r="FAO1187" s="10"/>
      <c r="FAP1187" s="10"/>
      <c r="FAQ1187" s="10"/>
      <c r="FAR1187" s="10"/>
      <c r="FAS1187" s="10"/>
      <c r="FAT1187" s="10"/>
      <c r="FAU1187" s="10"/>
      <c r="FAV1187" s="10"/>
      <c r="FAW1187" s="10"/>
      <c r="FAX1187" s="10"/>
      <c r="FAY1187" s="10"/>
      <c r="FAZ1187" s="10"/>
      <c r="FBA1187" s="10"/>
      <c r="FBB1187" s="10"/>
      <c r="FBC1187" s="10"/>
      <c r="FBD1187" s="10"/>
      <c r="FBE1187" s="10"/>
      <c r="FBF1187" s="10"/>
      <c r="FBG1187" s="10"/>
      <c r="FBH1187" s="10"/>
      <c r="FBI1187" s="10"/>
      <c r="FBJ1187" s="10"/>
      <c r="FBK1187" s="10"/>
      <c r="FBL1187" s="10"/>
      <c r="FBM1187" s="10"/>
      <c r="FBN1187" s="10"/>
      <c r="FBO1187" s="10"/>
      <c r="FBP1187" s="10"/>
      <c r="FBQ1187" s="10"/>
      <c r="FBR1187" s="10"/>
      <c r="FBS1187" s="10"/>
      <c r="FBT1187" s="10"/>
      <c r="FBU1187" s="10"/>
      <c r="FBV1187" s="10"/>
      <c r="FBW1187" s="10"/>
      <c r="FBX1187" s="10"/>
      <c r="FBY1187" s="10"/>
      <c r="FBZ1187" s="10"/>
      <c r="FCA1187" s="10"/>
      <c r="FCB1187" s="10"/>
      <c r="FCC1187" s="10"/>
      <c r="FCD1187" s="10"/>
      <c r="FCE1187" s="10"/>
      <c r="FCF1187" s="10"/>
      <c r="FCG1187" s="10"/>
      <c r="FCH1187" s="10"/>
      <c r="FCI1187" s="10"/>
      <c r="FCJ1187" s="10"/>
      <c r="FCK1187" s="10"/>
      <c r="FCL1187" s="10"/>
      <c r="FCM1187" s="10"/>
      <c r="FCN1187" s="10"/>
      <c r="FCO1187" s="10"/>
      <c r="FCP1187" s="10"/>
      <c r="FCQ1187" s="10"/>
      <c r="FCR1187" s="10"/>
      <c r="FCS1187" s="10"/>
      <c r="FCT1187" s="10"/>
      <c r="FCU1187" s="10"/>
      <c r="FCV1187" s="10"/>
      <c r="FCW1187" s="10"/>
      <c r="FCX1187" s="10"/>
      <c r="FCY1187" s="10"/>
      <c r="FCZ1187" s="10"/>
      <c r="FDA1187" s="10"/>
      <c r="FDB1187" s="10"/>
      <c r="FDC1187" s="10"/>
      <c r="FDD1187" s="10"/>
      <c r="FDE1187" s="10"/>
      <c r="FDF1187" s="10"/>
      <c r="FDG1187" s="10"/>
      <c r="FDH1187" s="10"/>
      <c r="FDI1187" s="10"/>
      <c r="FDJ1187" s="10"/>
      <c r="FDK1187" s="10"/>
      <c r="FDL1187" s="10"/>
      <c r="FDM1187" s="10"/>
      <c r="FDN1187" s="10"/>
      <c r="FDO1187" s="10"/>
      <c r="FDP1187" s="10"/>
      <c r="FDQ1187" s="10"/>
      <c r="FDR1187" s="10"/>
      <c r="FDS1187" s="10"/>
      <c r="FDT1187" s="10"/>
      <c r="FDU1187" s="10"/>
      <c r="FDV1187" s="10"/>
      <c r="FDW1187" s="10"/>
      <c r="FDX1187" s="10"/>
      <c r="FDY1187" s="10"/>
      <c r="FDZ1187" s="10"/>
      <c r="FEA1187" s="10"/>
      <c r="FEB1187" s="10"/>
      <c r="FEC1187" s="10"/>
      <c r="FED1187" s="10"/>
      <c r="FEE1187" s="10"/>
      <c r="FEF1187" s="10"/>
      <c r="FEG1187" s="10"/>
      <c r="FEH1187" s="10"/>
      <c r="FEI1187" s="10"/>
      <c r="FEJ1187" s="10"/>
      <c r="FEK1187" s="10"/>
      <c r="FEL1187" s="10"/>
      <c r="FEM1187" s="10"/>
      <c r="FEN1187" s="10"/>
      <c r="FEO1187" s="10"/>
      <c r="FEP1187" s="10"/>
      <c r="FEQ1187" s="10"/>
      <c r="FER1187" s="10"/>
      <c r="FES1187" s="10"/>
      <c r="FET1187" s="10"/>
      <c r="FEU1187" s="10"/>
      <c r="FEV1187" s="10"/>
      <c r="FEW1187" s="10"/>
      <c r="FEX1187" s="10"/>
      <c r="FEY1187" s="10"/>
      <c r="FEZ1187" s="10"/>
      <c r="FFA1187" s="10"/>
      <c r="FFB1187" s="10"/>
      <c r="FFC1187" s="10"/>
      <c r="FFD1187" s="10"/>
      <c r="FFE1187" s="10"/>
      <c r="FFF1187" s="10"/>
      <c r="FFG1187" s="10"/>
      <c r="FFH1187" s="10"/>
      <c r="FFI1187" s="10"/>
      <c r="FFJ1187" s="10"/>
      <c r="FFK1187" s="10"/>
      <c r="FFL1187" s="10"/>
      <c r="FFM1187" s="10"/>
      <c r="FFN1187" s="10"/>
      <c r="FFO1187" s="10"/>
      <c r="FFP1187" s="10"/>
      <c r="FFQ1187" s="10"/>
      <c r="FFR1187" s="10"/>
      <c r="FFS1187" s="10"/>
      <c r="FFT1187" s="10"/>
      <c r="FFU1187" s="10"/>
      <c r="FFV1187" s="10"/>
      <c r="FFW1187" s="10"/>
      <c r="FFX1187" s="10"/>
      <c r="FFY1187" s="10"/>
      <c r="FFZ1187" s="10"/>
      <c r="FGA1187" s="10"/>
      <c r="FGB1187" s="10"/>
      <c r="FGC1187" s="10"/>
      <c r="FGD1187" s="10"/>
      <c r="FGE1187" s="10"/>
      <c r="FGF1187" s="10"/>
      <c r="FGG1187" s="10"/>
      <c r="FGH1187" s="10"/>
      <c r="FGI1187" s="10"/>
      <c r="FGJ1187" s="10"/>
      <c r="FGK1187" s="10"/>
      <c r="FGL1187" s="10"/>
      <c r="FGM1187" s="10"/>
      <c r="FGN1187" s="10"/>
      <c r="FGO1187" s="10"/>
      <c r="FGP1187" s="10"/>
      <c r="FGQ1187" s="10"/>
      <c r="FGR1187" s="10"/>
      <c r="FGS1187" s="10"/>
      <c r="FGT1187" s="10"/>
      <c r="FGU1187" s="10"/>
      <c r="FGV1187" s="10"/>
      <c r="FGW1187" s="10"/>
      <c r="FGX1187" s="10"/>
      <c r="FGY1187" s="10"/>
      <c r="FGZ1187" s="10"/>
      <c r="FHA1187" s="10"/>
      <c r="FHB1187" s="10"/>
      <c r="FHC1187" s="10"/>
      <c r="FHD1187" s="10"/>
      <c r="FHE1187" s="10"/>
      <c r="FHF1187" s="10"/>
      <c r="FHG1187" s="10"/>
      <c r="FHH1187" s="10"/>
      <c r="FHI1187" s="10"/>
      <c r="FHJ1187" s="10"/>
      <c r="FHK1187" s="10"/>
      <c r="FHL1187" s="10"/>
      <c r="FHM1187" s="10"/>
      <c r="FHN1187" s="10"/>
      <c r="FHO1187" s="10"/>
      <c r="FHP1187" s="10"/>
      <c r="FHQ1187" s="10"/>
      <c r="FHR1187" s="10"/>
      <c r="FHS1187" s="10"/>
      <c r="FHT1187" s="10"/>
      <c r="FHU1187" s="10"/>
      <c r="FHV1187" s="10"/>
      <c r="FHW1187" s="10"/>
      <c r="FHX1187" s="10"/>
      <c r="FHY1187" s="10"/>
      <c r="FHZ1187" s="10"/>
      <c r="FIA1187" s="10"/>
      <c r="FIB1187" s="10"/>
      <c r="FIC1187" s="10"/>
      <c r="FID1187" s="10"/>
      <c r="FIE1187" s="10"/>
      <c r="FIF1187" s="10"/>
      <c r="FIG1187" s="10"/>
      <c r="FIH1187" s="10"/>
      <c r="FII1187" s="10"/>
      <c r="FIJ1187" s="10"/>
      <c r="FIK1187" s="10"/>
      <c r="FIL1187" s="10"/>
      <c r="FIM1187" s="10"/>
      <c r="FIN1187" s="10"/>
      <c r="FIO1187" s="10"/>
      <c r="FIP1187" s="10"/>
      <c r="FIQ1187" s="10"/>
      <c r="FIR1187" s="10"/>
      <c r="FIS1187" s="10"/>
      <c r="FIT1187" s="10"/>
      <c r="FIU1187" s="10"/>
      <c r="FIV1187" s="10"/>
      <c r="FIW1187" s="10"/>
      <c r="FIX1187" s="10"/>
      <c r="FIY1187" s="10"/>
      <c r="FIZ1187" s="10"/>
      <c r="FJA1187" s="10"/>
      <c r="FJB1187" s="10"/>
      <c r="FJC1187" s="10"/>
      <c r="FJD1187" s="10"/>
      <c r="FJE1187" s="10"/>
      <c r="FJF1187" s="10"/>
      <c r="FJG1187" s="10"/>
      <c r="FJH1187" s="10"/>
      <c r="FJI1187" s="10"/>
      <c r="FJJ1187" s="10"/>
      <c r="FJK1187" s="10"/>
      <c r="FJL1187" s="10"/>
      <c r="FJM1187" s="10"/>
      <c r="FJN1187" s="10"/>
      <c r="FJO1187" s="10"/>
      <c r="FJP1187" s="10"/>
      <c r="FJQ1187" s="10"/>
      <c r="FJR1187" s="10"/>
      <c r="FJS1187" s="10"/>
      <c r="FJT1187" s="10"/>
      <c r="FJU1187" s="10"/>
      <c r="FJV1187" s="10"/>
      <c r="FJW1187" s="10"/>
      <c r="FJX1187" s="10"/>
      <c r="FJY1187" s="10"/>
      <c r="FJZ1187" s="10"/>
      <c r="FKA1187" s="10"/>
      <c r="FKB1187" s="10"/>
      <c r="FKC1187" s="10"/>
      <c r="FKD1187" s="10"/>
      <c r="FKE1187" s="10"/>
      <c r="FKF1187" s="10"/>
      <c r="FKG1187" s="10"/>
      <c r="FKH1187" s="10"/>
      <c r="FKI1187" s="10"/>
      <c r="FKJ1187" s="10"/>
      <c r="FKK1187" s="10"/>
      <c r="FKL1187" s="10"/>
      <c r="FKM1187" s="10"/>
      <c r="FKN1187" s="10"/>
      <c r="FKO1187" s="10"/>
      <c r="FKP1187" s="10"/>
      <c r="FKQ1187" s="10"/>
      <c r="FKR1187" s="10"/>
      <c r="FKS1187" s="10"/>
      <c r="FKT1187" s="10"/>
      <c r="FKU1187" s="10"/>
      <c r="FKV1187" s="10"/>
      <c r="FKW1187" s="10"/>
      <c r="FKX1187" s="10"/>
      <c r="FKY1187" s="10"/>
      <c r="FKZ1187" s="10"/>
      <c r="FLA1187" s="10"/>
      <c r="FLB1187" s="10"/>
      <c r="FLC1187" s="10"/>
      <c r="FLD1187" s="10"/>
      <c r="FLE1187" s="10"/>
      <c r="FLF1187" s="10"/>
      <c r="FLG1187" s="10"/>
      <c r="FLH1187" s="10"/>
      <c r="FLI1187" s="10"/>
      <c r="FLJ1187" s="10"/>
      <c r="FLK1187" s="10"/>
      <c r="FLL1187" s="10"/>
      <c r="FLM1187" s="10"/>
      <c r="FLN1187" s="10"/>
      <c r="FLO1187" s="10"/>
      <c r="FLP1187" s="10"/>
      <c r="FLQ1187" s="10"/>
      <c r="FLR1187" s="10"/>
      <c r="FLS1187" s="10"/>
      <c r="FLT1187" s="10"/>
      <c r="FLU1187" s="10"/>
      <c r="FLV1187" s="10"/>
      <c r="FLW1187" s="10"/>
      <c r="FLX1187" s="10"/>
      <c r="FLY1187" s="10"/>
      <c r="FLZ1187" s="10"/>
      <c r="FMA1187" s="10"/>
      <c r="FMB1187" s="10"/>
      <c r="FMC1187" s="10"/>
      <c r="FMD1187" s="10"/>
      <c r="FME1187" s="10"/>
      <c r="FMF1187" s="10"/>
      <c r="FMG1187" s="10"/>
      <c r="FMH1187" s="10"/>
      <c r="FMI1187" s="10"/>
      <c r="FMJ1187" s="10"/>
      <c r="FMK1187" s="10"/>
      <c r="FML1187" s="10"/>
      <c r="FMM1187" s="10"/>
      <c r="FMN1187" s="10"/>
      <c r="FMO1187" s="10"/>
      <c r="FMP1187" s="10"/>
      <c r="FMQ1187" s="10"/>
      <c r="FMR1187" s="10"/>
      <c r="FMS1187" s="10"/>
      <c r="FMT1187" s="10"/>
      <c r="FMU1187" s="10"/>
      <c r="FMV1187" s="10"/>
      <c r="FMW1187" s="10"/>
      <c r="FMX1187" s="10"/>
      <c r="FMY1187" s="10"/>
      <c r="FMZ1187" s="10"/>
      <c r="FNA1187" s="10"/>
      <c r="FNB1187" s="10"/>
      <c r="FNC1187" s="10"/>
      <c r="FND1187" s="10"/>
      <c r="FNE1187" s="10"/>
      <c r="FNF1187" s="10"/>
      <c r="FNG1187" s="10"/>
      <c r="FNH1187" s="10"/>
      <c r="FNI1187" s="10"/>
      <c r="FNJ1187" s="10"/>
      <c r="FNK1187" s="10"/>
      <c r="FNL1187" s="10"/>
      <c r="FNM1187" s="10"/>
      <c r="FNN1187" s="10"/>
      <c r="FNO1187" s="10"/>
      <c r="FNP1187" s="10"/>
      <c r="FNQ1187" s="10"/>
      <c r="FNR1187" s="10"/>
      <c r="FNS1187" s="10"/>
      <c r="FNT1187" s="10"/>
      <c r="FNU1187" s="10"/>
      <c r="FNV1187" s="10"/>
      <c r="FNW1187" s="10"/>
      <c r="FNX1187" s="10"/>
      <c r="FNY1187" s="10"/>
      <c r="FNZ1187" s="10"/>
      <c r="FOA1187" s="10"/>
      <c r="FOB1187" s="10"/>
      <c r="FOC1187" s="10"/>
      <c r="FOD1187" s="10"/>
      <c r="FOE1187" s="10"/>
      <c r="FOF1187" s="10"/>
      <c r="FOG1187" s="10"/>
      <c r="FOH1187" s="10"/>
      <c r="FOI1187" s="10"/>
      <c r="FOJ1187" s="10"/>
      <c r="FOK1187" s="10"/>
      <c r="FOL1187" s="10"/>
      <c r="FOM1187" s="10"/>
      <c r="FON1187" s="10"/>
      <c r="FOO1187" s="10"/>
      <c r="FOP1187" s="10"/>
      <c r="FOQ1187" s="10"/>
      <c r="FOR1187" s="10"/>
      <c r="FOS1187" s="10"/>
      <c r="FOT1187" s="10"/>
      <c r="FOU1187" s="10"/>
      <c r="FOV1187" s="10"/>
      <c r="FOW1187" s="10"/>
      <c r="FOX1187" s="10"/>
      <c r="FOY1187" s="10"/>
      <c r="FOZ1187" s="10"/>
      <c r="FPA1187" s="10"/>
      <c r="FPB1187" s="10"/>
      <c r="FPC1187" s="10"/>
      <c r="FPD1187" s="10"/>
      <c r="FPE1187" s="10"/>
      <c r="FPF1187" s="10"/>
      <c r="FPG1187" s="10"/>
      <c r="FPH1187" s="10"/>
      <c r="FPI1187" s="10"/>
      <c r="FPJ1187" s="10"/>
      <c r="FPK1187" s="10"/>
      <c r="FPL1187" s="10"/>
      <c r="FPM1187" s="10"/>
      <c r="FPN1187" s="10"/>
      <c r="FPO1187" s="10"/>
      <c r="FPP1187" s="10"/>
      <c r="FPQ1187" s="10"/>
      <c r="FPR1187" s="10"/>
      <c r="FPS1187" s="10"/>
      <c r="FPT1187" s="10"/>
      <c r="FPU1187" s="10"/>
      <c r="FPV1187" s="10"/>
      <c r="FPW1187" s="10"/>
      <c r="FPX1187" s="10"/>
      <c r="FPY1187" s="10"/>
      <c r="FPZ1187" s="10"/>
      <c r="FQA1187" s="10"/>
      <c r="FQB1187" s="10"/>
      <c r="FQC1187" s="10"/>
      <c r="FQD1187" s="10"/>
      <c r="FQE1187" s="10"/>
      <c r="FQF1187" s="10"/>
      <c r="FQG1187" s="10"/>
      <c r="FQH1187" s="10"/>
      <c r="FQI1187" s="10"/>
      <c r="FQJ1187" s="10"/>
      <c r="FQK1187" s="10"/>
      <c r="FQL1187" s="10"/>
      <c r="FQM1187" s="10"/>
      <c r="FQN1187" s="10"/>
      <c r="FQO1187" s="10"/>
      <c r="FQP1187" s="10"/>
      <c r="FQQ1187" s="10"/>
      <c r="FQR1187" s="10"/>
      <c r="FQS1187" s="10"/>
      <c r="FQT1187" s="10"/>
      <c r="FQU1187" s="10"/>
      <c r="FQV1187" s="10"/>
      <c r="FQW1187" s="10"/>
      <c r="FQX1187" s="10"/>
      <c r="FQY1187" s="10"/>
      <c r="FQZ1187" s="10"/>
      <c r="FRA1187" s="10"/>
      <c r="FRB1187" s="10"/>
      <c r="FRC1187" s="10"/>
      <c r="FRD1187" s="10"/>
      <c r="FRE1187" s="10"/>
      <c r="FRF1187" s="10"/>
      <c r="FRG1187" s="10"/>
      <c r="FRH1187" s="10"/>
      <c r="FRI1187" s="10"/>
      <c r="FRJ1187" s="10"/>
      <c r="FRK1187" s="10"/>
      <c r="FRL1187" s="10"/>
      <c r="FRM1187" s="10"/>
      <c r="FRN1187" s="10"/>
      <c r="FRO1187" s="10"/>
      <c r="FRP1187" s="10"/>
      <c r="FRQ1187" s="10"/>
      <c r="FRR1187" s="10"/>
      <c r="FRS1187" s="10"/>
      <c r="FRT1187" s="10"/>
      <c r="FRU1187" s="10"/>
      <c r="FRV1187" s="10"/>
      <c r="FRW1187" s="10"/>
      <c r="FRX1187" s="10"/>
      <c r="FRY1187" s="10"/>
      <c r="FRZ1187" s="10"/>
      <c r="FSA1187" s="10"/>
      <c r="FSB1187" s="10"/>
      <c r="FSC1187" s="10"/>
      <c r="FSD1187" s="10"/>
      <c r="FSE1187" s="10"/>
      <c r="FSF1187" s="10"/>
      <c r="FSG1187" s="10"/>
      <c r="FSH1187" s="10"/>
      <c r="FSI1187" s="10"/>
      <c r="FSJ1187" s="10"/>
      <c r="FSK1187" s="10"/>
      <c r="FSL1187" s="10"/>
      <c r="FSM1187" s="10"/>
      <c r="FSN1187" s="10"/>
      <c r="FSO1187" s="10"/>
      <c r="FSP1187" s="10"/>
      <c r="FSQ1187" s="10"/>
      <c r="FSR1187" s="10"/>
      <c r="FSS1187" s="10"/>
      <c r="FST1187" s="10"/>
      <c r="FSU1187" s="10"/>
      <c r="FSV1187" s="10"/>
      <c r="FSW1187" s="10"/>
      <c r="FSX1187" s="10"/>
      <c r="FSY1187" s="10"/>
      <c r="FSZ1187" s="10"/>
      <c r="FTA1187" s="10"/>
      <c r="FTB1187" s="10"/>
      <c r="FTC1187" s="10"/>
      <c r="FTD1187" s="10"/>
      <c r="FTE1187" s="10"/>
      <c r="FTF1187" s="10"/>
      <c r="FTG1187" s="10"/>
      <c r="FTH1187" s="10"/>
      <c r="FTI1187" s="10"/>
      <c r="FTJ1187" s="10"/>
      <c r="FTK1187" s="10"/>
      <c r="FTL1187" s="10"/>
      <c r="FTM1187" s="10"/>
      <c r="FTN1187" s="10"/>
      <c r="FTO1187" s="10"/>
      <c r="FTP1187" s="10"/>
      <c r="FTQ1187" s="10"/>
      <c r="FTR1187" s="10"/>
      <c r="FTS1187" s="10"/>
      <c r="FTT1187" s="10"/>
      <c r="FTU1187" s="10"/>
      <c r="FTV1187" s="10"/>
      <c r="FTW1187" s="10"/>
      <c r="FTX1187" s="10"/>
      <c r="FTY1187" s="10"/>
      <c r="FTZ1187" s="10"/>
      <c r="FUA1187" s="10"/>
      <c r="FUB1187" s="10"/>
      <c r="FUC1187" s="10"/>
      <c r="FUD1187" s="10"/>
      <c r="FUE1187" s="10"/>
      <c r="FUF1187" s="10"/>
      <c r="FUG1187" s="10"/>
      <c r="FUH1187" s="10"/>
      <c r="FUI1187" s="10"/>
      <c r="FUJ1187" s="10"/>
      <c r="FUK1187" s="10"/>
      <c r="FUL1187" s="10"/>
      <c r="FUM1187" s="10"/>
      <c r="FUN1187" s="10"/>
      <c r="FUO1187" s="10"/>
      <c r="FUP1187" s="10"/>
      <c r="FUQ1187" s="10"/>
      <c r="FUR1187" s="10"/>
      <c r="FUS1187" s="10"/>
      <c r="FUT1187" s="10"/>
      <c r="FUU1187" s="10"/>
      <c r="FUV1187" s="10"/>
      <c r="FUW1187" s="10"/>
      <c r="FUX1187" s="10"/>
      <c r="FUY1187" s="10"/>
      <c r="FUZ1187" s="10"/>
      <c r="FVA1187" s="10"/>
      <c r="FVB1187" s="10"/>
      <c r="FVC1187" s="10"/>
      <c r="FVD1187" s="10"/>
      <c r="FVE1187" s="10"/>
      <c r="FVF1187" s="10"/>
      <c r="FVG1187" s="10"/>
      <c r="FVH1187" s="10"/>
      <c r="FVI1187" s="10"/>
      <c r="FVJ1187" s="10"/>
      <c r="FVK1187" s="10"/>
      <c r="FVL1187" s="10"/>
      <c r="FVM1187" s="10"/>
      <c r="FVN1187" s="10"/>
      <c r="FVO1187" s="10"/>
      <c r="FVP1187" s="10"/>
      <c r="FVQ1187" s="10"/>
      <c r="FVR1187" s="10"/>
      <c r="FVS1187" s="10"/>
      <c r="FVT1187" s="10"/>
      <c r="FVU1187" s="10"/>
      <c r="FVV1187" s="10"/>
      <c r="FVW1187" s="10"/>
      <c r="FVX1187" s="10"/>
      <c r="FVY1187" s="10"/>
      <c r="FVZ1187" s="10"/>
      <c r="FWA1187" s="10"/>
      <c r="FWB1187" s="10"/>
      <c r="FWC1187" s="10"/>
      <c r="FWD1187" s="10"/>
      <c r="FWE1187" s="10"/>
      <c r="FWF1187" s="10"/>
      <c r="FWG1187" s="10"/>
      <c r="FWH1187" s="10"/>
      <c r="FWI1187" s="10"/>
      <c r="FWJ1187" s="10"/>
      <c r="FWK1187" s="10"/>
      <c r="FWL1187" s="10"/>
      <c r="FWM1187" s="10"/>
      <c r="FWN1187" s="10"/>
      <c r="FWO1187" s="10"/>
      <c r="FWP1187" s="10"/>
      <c r="FWQ1187" s="10"/>
      <c r="FWR1187" s="10"/>
      <c r="FWS1187" s="10"/>
      <c r="FWT1187" s="10"/>
      <c r="FWU1187" s="10"/>
      <c r="FWV1187" s="10"/>
      <c r="FWW1187" s="10"/>
      <c r="FWX1187" s="10"/>
      <c r="FWY1187" s="10"/>
      <c r="FWZ1187" s="10"/>
      <c r="FXA1187" s="10"/>
      <c r="FXB1187" s="10"/>
      <c r="FXC1187" s="10"/>
      <c r="FXD1187" s="10"/>
      <c r="FXE1187" s="10"/>
      <c r="FXF1187" s="10"/>
      <c r="FXG1187" s="10"/>
      <c r="FXH1187" s="10"/>
      <c r="FXI1187" s="10"/>
      <c r="FXJ1187" s="10"/>
      <c r="FXK1187" s="10"/>
      <c r="FXL1187" s="10"/>
      <c r="FXM1187" s="10"/>
      <c r="FXN1187" s="10"/>
      <c r="FXO1187" s="10"/>
      <c r="FXP1187" s="10"/>
      <c r="FXQ1187" s="10"/>
      <c r="FXR1187" s="10"/>
      <c r="FXS1187" s="10"/>
      <c r="FXT1187" s="10"/>
      <c r="FXU1187" s="10"/>
      <c r="FXV1187" s="10"/>
      <c r="FXW1187" s="10"/>
      <c r="FXX1187" s="10"/>
      <c r="FXY1187" s="10"/>
      <c r="FXZ1187" s="10"/>
      <c r="FYA1187" s="10"/>
      <c r="FYB1187" s="10"/>
      <c r="FYC1187" s="10"/>
      <c r="FYD1187" s="10"/>
      <c r="FYE1187" s="10"/>
      <c r="FYF1187" s="10"/>
      <c r="FYG1187" s="10"/>
      <c r="FYH1187" s="10"/>
      <c r="FYI1187" s="10"/>
      <c r="FYJ1187" s="10"/>
      <c r="FYK1187" s="10"/>
      <c r="FYL1187" s="10"/>
      <c r="FYM1187" s="10"/>
      <c r="FYN1187" s="10"/>
      <c r="FYO1187" s="10"/>
      <c r="FYP1187" s="10"/>
      <c r="FYQ1187" s="10"/>
      <c r="FYR1187" s="10"/>
      <c r="FYS1187" s="10"/>
      <c r="FYT1187" s="10"/>
      <c r="FYU1187" s="10"/>
      <c r="FYV1187" s="10"/>
      <c r="FYW1187" s="10"/>
      <c r="FYX1187" s="10"/>
      <c r="FYY1187" s="10"/>
      <c r="FYZ1187" s="10"/>
      <c r="FZA1187" s="10"/>
      <c r="FZB1187" s="10"/>
      <c r="FZC1187" s="10"/>
      <c r="FZD1187" s="10"/>
      <c r="FZE1187" s="10"/>
      <c r="FZF1187" s="10"/>
      <c r="FZG1187" s="10"/>
      <c r="FZH1187" s="10"/>
      <c r="FZI1187" s="10"/>
      <c r="FZJ1187" s="10"/>
      <c r="FZK1187" s="10"/>
      <c r="FZL1187" s="10"/>
      <c r="FZM1187" s="10"/>
      <c r="FZN1187" s="10"/>
      <c r="FZO1187" s="10"/>
      <c r="FZP1187" s="10"/>
      <c r="FZQ1187" s="10"/>
      <c r="FZR1187" s="10"/>
      <c r="FZS1187" s="10"/>
      <c r="FZT1187" s="10"/>
      <c r="FZU1187" s="10"/>
      <c r="FZV1187" s="10"/>
      <c r="FZW1187" s="10"/>
      <c r="FZX1187" s="10"/>
      <c r="FZY1187" s="10"/>
      <c r="FZZ1187" s="10"/>
      <c r="GAA1187" s="10"/>
      <c r="GAB1187" s="10"/>
      <c r="GAC1187" s="10"/>
      <c r="GAD1187" s="10"/>
      <c r="GAE1187" s="10"/>
      <c r="GAF1187" s="10"/>
      <c r="GAG1187" s="10"/>
      <c r="GAH1187" s="10"/>
      <c r="GAI1187" s="10"/>
      <c r="GAJ1187" s="10"/>
      <c r="GAK1187" s="10"/>
      <c r="GAL1187" s="10"/>
      <c r="GAM1187" s="10"/>
      <c r="GAN1187" s="10"/>
      <c r="GAO1187" s="10"/>
      <c r="GAP1187" s="10"/>
      <c r="GAQ1187" s="10"/>
      <c r="GAR1187" s="10"/>
      <c r="GAS1187" s="10"/>
      <c r="GAT1187" s="10"/>
      <c r="GAU1187" s="10"/>
      <c r="GAV1187" s="10"/>
      <c r="GAW1187" s="10"/>
      <c r="GAX1187" s="10"/>
      <c r="GAY1187" s="10"/>
      <c r="GAZ1187" s="10"/>
      <c r="GBA1187" s="10"/>
      <c r="GBB1187" s="10"/>
      <c r="GBC1187" s="10"/>
      <c r="GBD1187" s="10"/>
      <c r="GBE1187" s="10"/>
      <c r="GBF1187" s="10"/>
      <c r="GBG1187" s="10"/>
      <c r="GBH1187" s="10"/>
      <c r="GBI1187" s="10"/>
      <c r="GBJ1187" s="10"/>
      <c r="GBK1187" s="10"/>
      <c r="GBL1187" s="10"/>
      <c r="GBM1187" s="10"/>
      <c r="GBN1187" s="10"/>
      <c r="GBO1187" s="10"/>
      <c r="GBP1187" s="10"/>
      <c r="GBQ1187" s="10"/>
      <c r="GBR1187" s="10"/>
      <c r="GBS1187" s="10"/>
      <c r="GBT1187" s="10"/>
      <c r="GBU1187" s="10"/>
      <c r="GBV1187" s="10"/>
      <c r="GBW1187" s="10"/>
      <c r="GBX1187" s="10"/>
      <c r="GBY1187" s="10"/>
      <c r="GBZ1187" s="10"/>
      <c r="GCA1187" s="10"/>
      <c r="GCB1187" s="10"/>
      <c r="GCC1187" s="10"/>
      <c r="GCD1187" s="10"/>
      <c r="GCE1187" s="10"/>
      <c r="GCF1187" s="10"/>
      <c r="GCG1187" s="10"/>
      <c r="GCH1187" s="10"/>
      <c r="GCI1187" s="10"/>
      <c r="GCJ1187" s="10"/>
      <c r="GCK1187" s="10"/>
      <c r="GCL1187" s="10"/>
      <c r="GCM1187" s="10"/>
      <c r="GCN1187" s="10"/>
      <c r="GCO1187" s="10"/>
      <c r="GCP1187" s="10"/>
      <c r="GCQ1187" s="10"/>
      <c r="GCR1187" s="10"/>
      <c r="GCS1187" s="10"/>
      <c r="GCT1187" s="10"/>
      <c r="GCU1187" s="10"/>
      <c r="GCV1187" s="10"/>
      <c r="GCW1187" s="10"/>
      <c r="GCX1187" s="10"/>
      <c r="GCY1187" s="10"/>
      <c r="GCZ1187" s="10"/>
      <c r="GDA1187" s="10"/>
      <c r="GDB1187" s="10"/>
      <c r="GDC1187" s="10"/>
      <c r="GDD1187" s="10"/>
      <c r="GDE1187" s="10"/>
      <c r="GDF1187" s="10"/>
      <c r="GDG1187" s="10"/>
      <c r="GDH1187" s="10"/>
      <c r="GDI1187" s="10"/>
      <c r="GDJ1187" s="10"/>
      <c r="GDK1187" s="10"/>
      <c r="GDL1187" s="10"/>
      <c r="GDM1187" s="10"/>
      <c r="GDN1187" s="10"/>
      <c r="GDO1187" s="10"/>
      <c r="GDP1187" s="10"/>
      <c r="GDQ1187" s="10"/>
      <c r="GDR1187" s="10"/>
      <c r="GDS1187" s="10"/>
      <c r="GDT1187" s="10"/>
      <c r="GDU1187" s="10"/>
      <c r="GDV1187" s="10"/>
      <c r="GDW1187" s="10"/>
      <c r="GDX1187" s="10"/>
      <c r="GDY1187" s="10"/>
      <c r="GDZ1187" s="10"/>
      <c r="GEA1187" s="10"/>
      <c r="GEB1187" s="10"/>
      <c r="GEC1187" s="10"/>
      <c r="GED1187" s="10"/>
      <c r="GEE1187" s="10"/>
      <c r="GEF1187" s="10"/>
      <c r="GEG1187" s="10"/>
      <c r="GEH1187" s="10"/>
      <c r="GEI1187" s="10"/>
      <c r="GEJ1187" s="10"/>
      <c r="GEK1187" s="10"/>
      <c r="GEL1187" s="10"/>
      <c r="GEM1187" s="10"/>
      <c r="GEN1187" s="10"/>
      <c r="GEO1187" s="10"/>
      <c r="GEP1187" s="10"/>
      <c r="GEQ1187" s="10"/>
      <c r="GER1187" s="10"/>
      <c r="GES1187" s="10"/>
      <c r="GET1187" s="10"/>
      <c r="GEU1187" s="10"/>
      <c r="GEV1187" s="10"/>
      <c r="GEW1187" s="10"/>
      <c r="GEX1187" s="10"/>
      <c r="GEY1187" s="10"/>
      <c r="GEZ1187" s="10"/>
      <c r="GFA1187" s="10"/>
      <c r="GFB1187" s="10"/>
      <c r="GFC1187" s="10"/>
      <c r="GFD1187" s="10"/>
      <c r="GFE1187" s="10"/>
      <c r="GFF1187" s="10"/>
      <c r="GFG1187" s="10"/>
      <c r="GFH1187" s="10"/>
      <c r="GFI1187" s="10"/>
      <c r="GFJ1187" s="10"/>
      <c r="GFK1187" s="10"/>
      <c r="GFL1187" s="10"/>
      <c r="GFM1187" s="10"/>
      <c r="GFN1187" s="10"/>
      <c r="GFO1187" s="10"/>
      <c r="GFP1187" s="10"/>
      <c r="GFQ1187" s="10"/>
      <c r="GFR1187" s="10"/>
      <c r="GFS1187" s="10"/>
      <c r="GFT1187" s="10"/>
      <c r="GFU1187" s="10"/>
      <c r="GFV1187" s="10"/>
      <c r="GFW1187" s="10"/>
      <c r="GFX1187" s="10"/>
      <c r="GFY1187" s="10"/>
      <c r="GFZ1187" s="10"/>
      <c r="GGA1187" s="10"/>
      <c r="GGB1187" s="10"/>
      <c r="GGC1187" s="10"/>
      <c r="GGD1187" s="10"/>
      <c r="GGE1187" s="10"/>
      <c r="GGF1187" s="10"/>
      <c r="GGG1187" s="10"/>
      <c r="GGH1187" s="10"/>
      <c r="GGI1187" s="10"/>
      <c r="GGJ1187" s="10"/>
      <c r="GGK1187" s="10"/>
      <c r="GGL1187" s="10"/>
      <c r="GGM1187" s="10"/>
      <c r="GGN1187" s="10"/>
      <c r="GGO1187" s="10"/>
      <c r="GGP1187" s="10"/>
      <c r="GGQ1187" s="10"/>
      <c r="GGR1187" s="10"/>
      <c r="GGS1187" s="10"/>
      <c r="GGT1187" s="10"/>
      <c r="GGU1187" s="10"/>
      <c r="GGV1187" s="10"/>
      <c r="GGW1187" s="10"/>
      <c r="GGX1187" s="10"/>
      <c r="GGY1187" s="10"/>
      <c r="GGZ1187" s="10"/>
      <c r="GHA1187" s="10"/>
      <c r="GHB1187" s="10"/>
      <c r="GHC1187" s="10"/>
      <c r="GHD1187" s="10"/>
      <c r="GHE1187" s="10"/>
      <c r="GHF1187" s="10"/>
      <c r="GHG1187" s="10"/>
      <c r="GHH1187" s="10"/>
      <c r="GHI1187" s="10"/>
      <c r="GHJ1187" s="10"/>
      <c r="GHK1187" s="10"/>
      <c r="GHL1187" s="10"/>
      <c r="GHM1187" s="10"/>
      <c r="GHN1187" s="10"/>
      <c r="GHO1187" s="10"/>
      <c r="GHP1187" s="10"/>
      <c r="GHQ1187" s="10"/>
      <c r="GHR1187" s="10"/>
      <c r="GHS1187" s="10"/>
      <c r="GHT1187" s="10"/>
      <c r="GHU1187" s="10"/>
      <c r="GHV1187" s="10"/>
      <c r="GHW1187" s="10"/>
      <c r="GHX1187" s="10"/>
      <c r="GHY1187" s="10"/>
      <c r="GHZ1187" s="10"/>
      <c r="GIA1187" s="10"/>
      <c r="GIB1187" s="10"/>
      <c r="GIC1187" s="10"/>
      <c r="GID1187" s="10"/>
      <c r="GIE1187" s="10"/>
      <c r="GIF1187" s="10"/>
      <c r="GIG1187" s="10"/>
      <c r="GIH1187" s="10"/>
      <c r="GII1187" s="10"/>
      <c r="GIJ1187" s="10"/>
      <c r="GIK1187" s="10"/>
      <c r="GIL1187" s="10"/>
      <c r="GIM1187" s="10"/>
      <c r="GIN1187" s="10"/>
      <c r="GIO1187" s="10"/>
      <c r="GIP1187" s="10"/>
      <c r="GIQ1187" s="10"/>
      <c r="GIR1187" s="10"/>
      <c r="GIS1187" s="10"/>
      <c r="GIT1187" s="10"/>
      <c r="GIU1187" s="10"/>
      <c r="GIV1187" s="10"/>
      <c r="GIW1187" s="10"/>
      <c r="GIX1187" s="10"/>
      <c r="GIY1187" s="10"/>
      <c r="GIZ1187" s="10"/>
      <c r="GJA1187" s="10"/>
      <c r="GJB1187" s="10"/>
      <c r="GJC1187" s="10"/>
      <c r="GJD1187" s="10"/>
      <c r="GJE1187" s="10"/>
      <c r="GJF1187" s="10"/>
      <c r="GJG1187" s="10"/>
      <c r="GJH1187" s="10"/>
      <c r="GJI1187" s="10"/>
      <c r="GJJ1187" s="10"/>
      <c r="GJK1187" s="10"/>
      <c r="GJL1187" s="10"/>
      <c r="GJM1187" s="10"/>
      <c r="GJN1187" s="10"/>
      <c r="GJO1187" s="10"/>
      <c r="GJP1187" s="10"/>
      <c r="GJQ1187" s="10"/>
      <c r="GJR1187" s="10"/>
      <c r="GJS1187" s="10"/>
      <c r="GJT1187" s="10"/>
      <c r="GJU1187" s="10"/>
      <c r="GJV1187" s="10"/>
      <c r="GJW1187" s="10"/>
      <c r="GJX1187" s="10"/>
      <c r="GJY1187" s="10"/>
      <c r="GJZ1187" s="10"/>
      <c r="GKA1187" s="10"/>
      <c r="GKB1187" s="10"/>
      <c r="GKC1187" s="10"/>
      <c r="GKD1187" s="10"/>
      <c r="GKE1187" s="10"/>
      <c r="GKF1187" s="10"/>
      <c r="GKG1187" s="10"/>
      <c r="GKH1187" s="10"/>
      <c r="GKI1187" s="10"/>
      <c r="GKJ1187" s="10"/>
      <c r="GKK1187" s="10"/>
      <c r="GKL1187" s="10"/>
      <c r="GKM1187" s="10"/>
      <c r="GKN1187" s="10"/>
      <c r="GKO1187" s="10"/>
      <c r="GKP1187" s="10"/>
      <c r="GKQ1187" s="10"/>
      <c r="GKR1187" s="10"/>
      <c r="GKS1187" s="10"/>
      <c r="GKT1187" s="10"/>
      <c r="GKU1187" s="10"/>
      <c r="GKV1187" s="10"/>
      <c r="GKW1187" s="10"/>
      <c r="GKX1187" s="10"/>
      <c r="GKY1187" s="10"/>
      <c r="GKZ1187" s="10"/>
      <c r="GLA1187" s="10"/>
      <c r="GLB1187" s="10"/>
      <c r="GLC1187" s="10"/>
      <c r="GLD1187" s="10"/>
      <c r="GLE1187" s="10"/>
      <c r="GLF1187" s="10"/>
      <c r="GLG1187" s="10"/>
      <c r="GLH1187" s="10"/>
      <c r="GLI1187" s="10"/>
      <c r="GLJ1187" s="10"/>
      <c r="GLK1187" s="10"/>
      <c r="GLL1187" s="10"/>
      <c r="GLM1187" s="10"/>
      <c r="GLN1187" s="10"/>
      <c r="GLO1187" s="10"/>
      <c r="GLP1187" s="10"/>
      <c r="GLQ1187" s="10"/>
      <c r="GLR1187" s="10"/>
      <c r="GLS1187" s="10"/>
      <c r="GLT1187" s="10"/>
      <c r="GLU1187" s="10"/>
      <c r="GLV1187" s="10"/>
      <c r="GLW1187" s="10"/>
      <c r="GLX1187" s="10"/>
      <c r="GLY1187" s="10"/>
      <c r="GLZ1187" s="10"/>
      <c r="GMA1187" s="10"/>
      <c r="GMB1187" s="10"/>
      <c r="GMC1187" s="10"/>
      <c r="GMD1187" s="10"/>
      <c r="GME1187" s="10"/>
      <c r="GMF1187" s="10"/>
      <c r="GMG1187" s="10"/>
      <c r="GMH1187" s="10"/>
      <c r="GMI1187" s="10"/>
      <c r="GMJ1187" s="10"/>
      <c r="GMK1187" s="10"/>
      <c r="GML1187" s="10"/>
      <c r="GMM1187" s="10"/>
      <c r="GMN1187" s="10"/>
      <c r="GMO1187" s="10"/>
      <c r="GMP1187" s="10"/>
      <c r="GMQ1187" s="10"/>
      <c r="GMR1187" s="10"/>
      <c r="GMS1187" s="10"/>
      <c r="GMT1187" s="10"/>
      <c r="GMU1187" s="10"/>
      <c r="GMV1187" s="10"/>
      <c r="GMW1187" s="10"/>
      <c r="GMX1187" s="10"/>
      <c r="GMY1187" s="10"/>
      <c r="GMZ1187" s="10"/>
      <c r="GNA1187" s="10"/>
      <c r="GNB1187" s="10"/>
      <c r="GNC1187" s="10"/>
      <c r="GND1187" s="10"/>
      <c r="GNE1187" s="10"/>
      <c r="GNF1187" s="10"/>
      <c r="GNG1187" s="10"/>
      <c r="GNH1187" s="10"/>
      <c r="GNI1187" s="10"/>
      <c r="GNJ1187" s="10"/>
      <c r="GNK1187" s="10"/>
      <c r="GNL1187" s="10"/>
      <c r="GNM1187" s="10"/>
      <c r="GNN1187" s="10"/>
      <c r="GNO1187" s="10"/>
      <c r="GNP1187" s="10"/>
      <c r="GNQ1187" s="10"/>
      <c r="GNR1187" s="10"/>
      <c r="GNS1187" s="10"/>
      <c r="GNT1187" s="10"/>
      <c r="GNU1187" s="10"/>
      <c r="GNV1187" s="10"/>
      <c r="GNW1187" s="10"/>
      <c r="GNX1187" s="10"/>
      <c r="GNY1187" s="10"/>
      <c r="GNZ1187" s="10"/>
      <c r="GOA1187" s="10"/>
      <c r="GOB1187" s="10"/>
      <c r="GOC1187" s="10"/>
      <c r="GOD1187" s="10"/>
      <c r="GOE1187" s="10"/>
      <c r="GOF1187" s="10"/>
      <c r="GOG1187" s="10"/>
      <c r="GOH1187" s="10"/>
      <c r="GOI1187" s="10"/>
      <c r="GOJ1187" s="10"/>
      <c r="GOK1187" s="10"/>
      <c r="GOL1187" s="10"/>
      <c r="GOM1187" s="10"/>
      <c r="GON1187" s="10"/>
      <c r="GOO1187" s="10"/>
      <c r="GOP1187" s="10"/>
      <c r="GOQ1187" s="10"/>
      <c r="GOR1187" s="10"/>
      <c r="GOS1187" s="10"/>
      <c r="GOT1187" s="10"/>
      <c r="GOU1187" s="10"/>
      <c r="GOV1187" s="10"/>
      <c r="GOW1187" s="10"/>
      <c r="GOX1187" s="10"/>
      <c r="GOY1187" s="10"/>
      <c r="GOZ1187" s="10"/>
      <c r="GPA1187" s="10"/>
      <c r="GPB1187" s="10"/>
      <c r="GPC1187" s="10"/>
      <c r="GPD1187" s="10"/>
      <c r="GPE1187" s="10"/>
      <c r="GPF1187" s="10"/>
      <c r="GPG1187" s="10"/>
      <c r="GPH1187" s="10"/>
      <c r="GPI1187" s="10"/>
      <c r="GPJ1187" s="10"/>
      <c r="GPK1187" s="10"/>
      <c r="GPL1187" s="10"/>
      <c r="GPM1187" s="10"/>
      <c r="GPN1187" s="10"/>
      <c r="GPO1187" s="10"/>
      <c r="GPP1187" s="10"/>
      <c r="GPQ1187" s="10"/>
      <c r="GPR1187" s="10"/>
      <c r="GPS1187" s="10"/>
      <c r="GPT1187" s="10"/>
      <c r="GPU1187" s="10"/>
      <c r="GPV1187" s="10"/>
      <c r="GPW1187" s="10"/>
      <c r="GPX1187" s="10"/>
      <c r="GPY1187" s="10"/>
      <c r="GPZ1187" s="10"/>
      <c r="GQA1187" s="10"/>
      <c r="GQB1187" s="10"/>
      <c r="GQC1187" s="10"/>
      <c r="GQD1187" s="10"/>
      <c r="GQE1187" s="10"/>
      <c r="GQF1187" s="10"/>
      <c r="GQG1187" s="10"/>
      <c r="GQH1187" s="10"/>
      <c r="GQI1187" s="10"/>
      <c r="GQJ1187" s="10"/>
      <c r="GQK1187" s="10"/>
      <c r="GQL1187" s="10"/>
      <c r="GQM1187" s="10"/>
      <c r="GQN1187" s="10"/>
      <c r="GQO1187" s="10"/>
      <c r="GQP1187" s="10"/>
      <c r="GQQ1187" s="10"/>
      <c r="GQR1187" s="10"/>
      <c r="GQS1187" s="10"/>
      <c r="GQT1187" s="10"/>
      <c r="GQU1187" s="10"/>
      <c r="GQV1187" s="10"/>
      <c r="GQW1187" s="10"/>
      <c r="GQX1187" s="10"/>
      <c r="GQY1187" s="10"/>
      <c r="GQZ1187" s="10"/>
      <c r="GRA1187" s="10"/>
      <c r="GRB1187" s="10"/>
      <c r="GRC1187" s="10"/>
      <c r="GRD1187" s="10"/>
      <c r="GRE1187" s="10"/>
      <c r="GRF1187" s="10"/>
      <c r="GRG1187" s="10"/>
      <c r="GRH1187" s="10"/>
      <c r="GRI1187" s="10"/>
      <c r="GRJ1187" s="10"/>
      <c r="GRK1187" s="10"/>
      <c r="GRL1187" s="10"/>
      <c r="GRM1187" s="10"/>
      <c r="GRN1187" s="10"/>
      <c r="GRO1187" s="10"/>
      <c r="GRP1187" s="10"/>
      <c r="GRQ1187" s="10"/>
      <c r="GRR1187" s="10"/>
      <c r="GRS1187" s="10"/>
      <c r="GRT1187" s="10"/>
      <c r="GRU1187" s="10"/>
      <c r="GRV1187" s="10"/>
      <c r="GRW1187" s="10"/>
      <c r="GRX1187" s="10"/>
      <c r="GRY1187" s="10"/>
      <c r="GRZ1187" s="10"/>
      <c r="GSA1187" s="10"/>
      <c r="GSB1187" s="10"/>
      <c r="GSC1187" s="10"/>
      <c r="GSD1187" s="10"/>
      <c r="GSE1187" s="10"/>
      <c r="GSF1187" s="10"/>
      <c r="GSG1187" s="10"/>
      <c r="GSH1187" s="10"/>
      <c r="GSI1187" s="10"/>
      <c r="GSJ1187" s="10"/>
      <c r="GSK1187" s="10"/>
      <c r="GSL1187" s="10"/>
      <c r="GSM1187" s="10"/>
      <c r="GSN1187" s="10"/>
      <c r="GSO1187" s="10"/>
      <c r="GSP1187" s="10"/>
      <c r="GSQ1187" s="10"/>
      <c r="GSR1187" s="10"/>
      <c r="GSS1187" s="10"/>
      <c r="GST1187" s="10"/>
      <c r="GSU1187" s="10"/>
      <c r="GSV1187" s="10"/>
      <c r="GSW1187" s="10"/>
      <c r="GSX1187" s="10"/>
      <c r="GSY1187" s="10"/>
      <c r="GSZ1187" s="10"/>
      <c r="GTA1187" s="10"/>
      <c r="GTB1187" s="10"/>
      <c r="GTC1187" s="10"/>
      <c r="GTD1187" s="10"/>
      <c r="GTE1187" s="10"/>
      <c r="GTF1187" s="10"/>
      <c r="GTG1187" s="10"/>
      <c r="GTH1187" s="10"/>
      <c r="GTI1187" s="10"/>
      <c r="GTJ1187" s="10"/>
      <c r="GTK1187" s="10"/>
      <c r="GTL1187" s="10"/>
      <c r="GTM1187" s="10"/>
      <c r="GTN1187" s="10"/>
      <c r="GTO1187" s="10"/>
      <c r="GTP1187" s="10"/>
      <c r="GTQ1187" s="10"/>
      <c r="GTR1187" s="10"/>
      <c r="GTS1187" s="10"/>
      <c r="GTT1187" s="10"/>
      <c r="GTU1187" s="10"/>
      <c r="GTV1187" s="10"/>
      <c r="GTW1187" s="10"/>
      <c r="GTX1187" s="10"/>
      <c r="GTY1187" s="10"/>
      <c r="GTZ1187" s="10"/>
      <c r="GUA1187" s="10"/>
      <c r="GUB1187" s="10"/>
      <c r="GUC1187" s="10"/>
      <c r="GUD1187" s="10"/>
      <c r="GUE1187" s="10"/>
      <c r="GUF1187" s="10"/>
      <c r="GUG1187" s="10"/>
      <c r="GUH1187" s="10"/>
      <c r="GUI1187" s="10"/>
      <c r="GUJ1187" s="10"/>
      <c r="GUK1187" s="10"/>
      <c r="GUL1187" s="10"/>
      <c r="GUM1187" s="10"/>
      <c r="GUN1187" s="10"/>
      <c r="GUO1187" s="10"/>
      <c r="GUP1187" s="10"/>
      <c r="GUQ1187" s="10"/>
      <c r="GUR1187" s="10"/>
      <c r="GUS1187" s="10"/>
      <c r="GUT1187" s="10"/>
      <c r="GUU1187" s="10"/>
      <c r="GUV1187" s="10"/>
      <c r="GUW1187" s="10"/>
      <c r="GUX1187" s="10"/>
      <c r="GUY1187" s="10"/>
      <c r="GUZ1187" s="10"/>
      <c r="GVA1187" s="10"/>
      <c r="GVB1187" s="10"/>
      <c r="GVC1187" s="10"/>
      <c r="GVD1187" s="10"/>
      <c r="GVE1187" s="10"/>
      <c r="GVF1187" s="10"/>
      <c r="GVG1187" s="10"/>
      <c r="GVH1187" s="10"/>
      <c r="GVI1187" s="10"/>
      <c r="GVJ1187" s="10"/>
      <c r="GVK1187" s="10"/>
      <c r="GVL1187" s="10"/>
      <c r="GVM1187" s="10"/>
      <c r="GVN1187" s="10"/>
      <c r="GVO1187" s="10"/>
      <c r="GVP1187" s="10"/>
      <c r="GVQ1187" s="10"/>
      <c r="GVR1187" s="10"/>
      <c r="GVS1187" s="10"/>
      <c r="GVT1187" s="10"/>
      <c r="GVU1187" s="10"/>
      <c r="GVV1187" s="10"/>
      <c r="GVW1187" s="10"/>
      <c r="GVX1187" s="10"/>
      <c r="GVY1187" s="10"/>
      <c r="GVZ1187" s="10"/>
      <c r="GWA1187" s="10"/>
      <c r="GWB1187" s="10"/>
      <c r="GWC1187" s="10"/>
      <c r="GWD1187" s="10"/>
      <c r="GWE1187" s="10"/>
      <c r="GWF1187" s="10"/>
      <c r="GWG1187" s="10"/>
      <c r="GWH1187" s="10"/>
      <c r="GWI1187" s="10"/>
      <c r="GWJ1187" s="10"/>
      <c r="GWK1187" s="10"/>
      <c r="GWL1187" s="10"/>
      <c r="GWM1187" s="10"/>
      <c r="GWN1187" s="10"/>
      <c r="GWO1187" s="10"/>
      <c r="GWP1187" s="10"/>
      <c r="GWQ1187" s="10"/>
      <c r="GWR1187" s="10"/>
      <c r="GWS1187" s="10"/>
      <c r="GWT1187" s="10"/>
      <c r="GWU1187" s="10"/>
      <c r="GWV1187" s="10"/>
      <c r="GWW1187" s="10"/>
      <c r="GWX1187" s="10"/>
      <c r="GWY1187" s="10"/>
      <c r="GWZ1187" s="10"/>
      <c r="GXA1187" s="10"/>
      <c r="GXB1187" s="10"/>
      <c r="GXC1187" s="10"/>
      <c r="GXD1187" s="10"/>
      <c r="GXE1187" s="10"/>
      <c r="GXF1187" s="10"/>
      <c r="GXG1187" s="10"/>
      <c r="GXH1187" s="10"/>
      <c r="GXI1187" s="10"/>
      <c r="GXJ1187" s="10"/>
      <c r="GXK1187" s="10"/>
      <c r="GXL1187" s="10"/>
      <c r="GXM1187" s="10"/>
      <c r="GXN1187" s="10"/>
      <c r="GXO1187" s="10"/>
      <c r="GXP1187" s="10"/>
      <c r="GXQ1187" s="10"/>
      <c r="GXR1187" s="10"/>
      <c r="GXS1187" s="10"/>
      <c r="GXT1187" s="10"/>
      <c r="GXU1187" s="10"/>
      <c r="GXV1187" s="10"/>
      <c r="GXW1187" s="10"/>
      <c r="GXX1187" s="10"/>
      <c r="GXY1187" s="10"/>
      <c r="GXZ1187" s="10"/>
      <c r="GYA1187" s="10"/>
      <c r="GYB1187" s="10"/>
      <c r="GYC1187" s="10"/>
      <c r="GYD1187" s="10"/>
      <c r="GYE1187" s="10"/>
      <c r="GYF1187" s="10"/>
      <c r="GYG1187" s="10"/>
      <c r="GYH1187" s="10"/>
      <c r="GYI1187" s="10"/>
      <c r="GYJ1187" s="10"/>
      <c r="GYK1187" s="10"/>
      <c r="GYL1187" s="10"/>
      <c r="GYM1187" s="10"/>
      <c r="GYN1187" s="10"/>
      <c r="GYO1187" s="10"/>
      <c r="GYP1187" s="10"/>
      <c r="GYQ1187" s="10"/>
      <c r="GYR1187" s="10"/>
      <c r="GYS1187" s="10"/>
      <c r="GYT1187" s="10"/>
      <c r="GYU1187" s="10"/>
      <c r="GYV1187" s="10"/>
      <c r="GYW1187" s="10"/>
      <c r="GYX1187" s="10"/>
      <c r="GYY1187" s="10"/>
      <c r="GYZ1187" s="10"/>
      <c r="GZA1187" s="10"/>
      <c r="GZB1187" s="10"/>
      <c r="GZC1187" s="10"/>
      <c r="GZD1187" s="10"/>
      <c r="GZE1187" s="10"/>
      <c r="GZF1187" s="10"/>
      <c r="GZG1187" s="10"/>
      <c r="GZH1187" s="10"/>
      <c r="GZI1187" s="10"/>
      <c r="GZJ1187" s="10"/>
      <c r="GZK1187" s="10"/>
      <c r="GZL1187" s="10"/>
      <c r="GZM1187" s="10"/>
      <c r="GZN1187" s="10"/>
      <c r="GZO1187" s="10"/>
      <c r="GZP1187" s="10"/>
      <c r="GZQ1187" s="10"/>
      <c r="GZR1187" s="10"/>
      <c r="GZS1187" s="10"/>
      <c r="GZT1187" s="10"/>
      <c r="GZU1187" s="10"/>
      <c r="GZV1187" s="10"/>
      <c r="GZW1187" s="10"/>
      <c r="GZX1187" s="10"/>
      <c r="GZY1187" s="10"/>
      <c r="GZZ1187" s="10"/>
      <c r="HAA1187" s="10"/>
      <c r="HAB1187" s="10"/>
      <c r="HAC1187" s="10"/>
      <c r="HAD1187" s="10"/>
      <c r="HAE1187" s="10"/>
      <c r="HAF1187" s="10"/>
      <c r="HAG1187" s="10"/>
      <c r="HAH1187" s="10"/>
      <c r="HAI1187" s="10"/>
      <c r="HAJ1187" s="10"/>
      <c r="HAK1187" s="10"/>
      <c r="HAL1187" s="10"/>
      <c r="HAM1187" s="10"/>
      <c r="HAN1187" s="10"/>
      <c r="HAO1187" s="10"/>
      <c r="HAP1187" s="10"/>
      <c r="HAQ1187" s="10"/>
      <c r="HAR1187" s="10"/>
      <c r="HAS1187" s="10"/>
      <c r="HAT1187" s="10"/>
      <c r="HAU1187" s="10"/>
      <c r="HAV1187" s="10"/>
      <c r="HAW1187" s="10"/>
      <c r="HAX1187" s="10"/>
      <c r="HAY1187" s="10"/>
      <c r="HAZ1187" s="10"/>
      <c r="HBA1187" s="10"/>
      <c r="HBB1187" s="10"/>
      <c r="HBC1187" s="10"/>
      <c r="HBD1187" s="10"/>
      <c r="HBE1187" s="10"/>
      <c r="HBF1187" s="10"/>
      <c r="HBG1187" s="10"/>
      <c r="HBH1187" s="10"/>
      <c r="HBI1187" s="10"/>
      <c r="HBJ1187" s="10"/>
      <c r="HBK1187" s="10"/>
      <c r="HBL1187" s="10"/>
      <c r="HBM1187" s="10"/>
      <c r="HBN1187" s="10"/>
      <c r="HBO1187" s="10"/>
      <c r="HBP1187" s="10"/>
      <c r="HBQ1187" s="10"/>
      <c r="HBR1187" s="10"/>
      <c r="HBS1187" s="10"/>
      <c r="HBT1187" s="10"/>
      <c r="HBU1187" s="10"/>
      <c r="HBV1187" s="10"/>
      <c r="HBW1187" s="10"/>
      <c r="HBX1187" s="10"/>
      <c r="HBY1187" s="10"/>
      <c r="HBZ1187" s="10"/>
      <c r="HCA1187" s="10"/>
      <c r="HCB1187" s="10"/>
      <c r="HCC1187" s="10"/>
      <c r="HCD1187" s="10"/>
      <c r="HCE1187" s="10"/>
      <c r="HCF1187" s="10"/>
      <c r="HCG1187" s="10"/>
      <c r="HCH1187" s="10"/>
      <c r="HCI1187" s="10"/>
      <c r="HCJ1187" s="10"/>
      <c r="HCK1187" s="10"/>
      <c r="HCL1187" s="10"/>
      <c r="HCM1187" s="10"/>
      <c r="HCN1187" s="10"/>
      <c r="HCO1187" s="10"/>
      <c r="HCP1187" s="10"/>
      <c r="HCQ1187" s="10"/>
      <c r="HCR1187" s="10"/>
      <c r="HCS1187" s="10"/>
      <c r="HCT1187" s="10"/>
      <c r="HCU1187" s="10"/>
      <c r="HCV1187" s="10"/>
      <c r="HCW1187" s="10"/>
      <c r="HCX1187" s="10"/>
      <c r="HCY1187" s="10"/>
      <c r="HCZ1187" s="10"/>
      <c r="HDA1187" s="10"/>
      <c r="HDB1187" s="10"/>
      <c r="HDC1187" s="10"/>
      <c r="HDD1187" s="10"/>
      <c r="HDE1187" s="10"/>
      <c r="HDF1187" s="10"/>
      <c r="HDG1187" s="10"/>
      <c r="HDH1187" s="10"/>
      <c r="HDI1187" s="10"/>
      <c r="HDJ1187" s="10"/>
      <c r="HDK1187" s="10"/>
      <c r="HDL1187" s="10"/>
      <c r="HDM1187" s="10"/>
      <c r="HDN1187" s="10"/>
      <c r="HDO1187" s="10"/>
      <c r="HDP1187" s="10"/>
      <c r="HDQ1187" s="10"/>
      <c r="HDR1187" s="10"/>
      <c r="HDS1187" s="10"/>
      <c r="HDT1187" s="10"/>
      <c r="HDU1187" s="10"/>
      <c r="HDV1187" s="10"/>
      <c r="HDW1187" s="10"/>
      <c r="HDX1187" s="10"/>
      <c r="HDY1187" s="10"/>
      <c r="HDZ1187" s="10"/>
      <c r="HEA1187" s="10"/>
      <c r="HEB1187" s="10"/>
      <c r="HEC1187" s="10"/>
      <c r="HED1187" s="10"/>
      <c r="HEE1187" s="10"/>
      <c r="HEF1187" s="10"/>
      <c r="HEG1187" s="10"/>
      <c r="HEH1187" s="10"/>
      <c r="HEI1187" s="10"/>
      <c r="HEJ1187" s="10"/>
      <c r="HEK1187" s="10"/>
      <c r="HEL1187" s="10"/>
      <c r="HEM1187" s="10"/>
      <c r="HEN1187" s="10"/>
      <c r="HEO1187" s="10"/>
      <c r="HEP1187" s="10"/>
      <c r="HEQ1187" s="10"/>
      <c r="HER1187" s="10"/>
      <c r="HES1187" s="10"/>
      <c r="HET1187" s="10"/>
      <c r="HEU1187" s="10"/>
      <c r="HEV1187" s="10"/>
      <c r="HEW1187" s="10"/>
      <c r="HEX1187" s="10"/>
      <c r="HEY1187" s="10"/>
      <c r="HEZ1187" s="10"/>
      <c r="HFA1187" s="10"/>
      <c r="HFB1187" s="10"/>
      <c r="HFC1187" s="10"/>
      <c r="HFD1187" s="10"/>
      <c r="HFE1187" s="10"/>
      <c r="HFF1187" s="10"/>
      <c r="HFG1187" s="10"/>
      <c r="HFH1187" s="10"/>
      <c r="HFI1187" s="10"/>
      <c r="HFJ1187" s="10"/>
      <c r="HFK1187" s="10"/>
      <c r="HFL1187" s="10"/>
      <c r="HFM1187" s="10"/>
      <c r="HFN1187" s="10"/>
      <c r="HFO1187" s="10"/>
      <c r="HFP1187" s="10"/>
      <c r="HFQ1187" s="10"/>
      <c r="HFR1187" s="10"/>
      <c r="HFS1187" s="10"/>
      <c r="HFT1187" s="10"/>
      <c r="HFU1187" s="10"/>
      <c r="HFV1187" s="10"/>
      <c r="HFW1187" s="10"/>
      <c r="HFX1187" s="10"/>
      <c r="HFY1187" s="10"/>
      <c r="HFZ1187" s="10"/>
      <c r="HGA1187" s="10"/>
      <c r="HGB1187" s="10"/>
      <c r="HGC1187" s="10"/>
      <c r="HGD1187" s="10"/>
      <c r="HGE1187" s="10"/>
      <c r="HGF1187" s="10"/>
      <c r="HGG1187" s="10"/>
      <c r="HGH1187" s="10"/>
      <c r="HGI1187" s="10"/>
      <c r="HGJ1187" s="10"/>
      <c r="HGK1187" s="10"/>
      <c r="HGL1187" s="10"/>
      <c r="HGM1187" s="10"/>
      <c r="HGN1187" s="10"/>
      <c r="HGO1187" s="10"/>
      <c r="HGP1187" s="10"/>
      <c r="HGQ1187" s="10"/>
      <c r="HGR1187" s="10"/>
      <c r="HGS1187" s="10"/>
      <c r="HGT1187" s="10"/>
      <c r="HGU1187" s="10"/>
      <c r="HGV1187" s="10"/>
      <c r="HGW1187" s="10"/>
      <c r="HGX1187" s="10"/>
      <c r="HGY1187" s="10"/>
      <c r="HGZ1187" s="10"/>
      <c r="HHA1187" s="10"/>
      <c r="HHB1187" s="10"/>
      <c r="HHC1187" s="10"/>
      <c r="HHD1187" s="10"/>
      <c r="HHE1187" s="10"/>
      <c r="HHF1187" s="10"/>
      <c r="HHG1187" s="10"/>
      <c r="HHH1187" s="10"/>
      <c r="HHI1187" s="10"/>
      <c r="HHJ1187" s="10"/>
      <c r="HHK1187" s="10"/>
      <c r="HHL1187" s="10"/>
      <c r="HHM1187" s="10"/>
      <c r="HHN1187" s="10"/>
      <c r="HHO1187" s="10"/>
      <c r="HHP1187" s="10"/>
      <c r="HHQ1187" s="10"/>
      <c r="HHR1187" s="10"/>
      <c r="HHS1187" s="10"/>
      <c r="HHT1187" s="10"/>
      <c r="HHU1187" s="10"/>
      <c r="HHV1187" s="10"/>
      <c r="HHW1187" s="10"/>
      <c r="HHX1187" s="10"/>
      <c r="HHY1187" s="10"/>
      <c r="HHZ1187" s="10"/>
      <c r="HIA1187" s="10"/>
      <c r="HIB1187" s="10"/>
      <c r="HIC1187" s="10"/>
      <c r="HID1187" s="10"/>
      <c r="HIE1187" s="10"/>
      <c r="HIF1187" s="10"/>
      <c r="HIG1187" s="10"/>
      <c r="HIH1187" s="10"/>
      <c r="HII1187" s="10"/>
      <c r="HIJ1187" s="10"/>
      <c r="HIK1187" s="10"/>
      <c r="HIL1187" s="10"/>
      <c r="HIM1187" s="10"/>
      <c r="HIN1187" s="10"/>
      <c r="HIO1187" s="10"/>
      <c r="HIP1187" s="10"/>
      <c r="HIQ1187" s="10"/>
      <c r="HIR1187" s="10"/>
      <c r="HIS1187" s="10"/>
      <c r="HIT1187" s="10"/>
      <c r="HIU1187" s="10"/>
      <c r="HIV1187" s="10"/>
      <c r="HIW1187" s="10"/>
      <c r="HIX1187" s="10"/>
      <c r="HIY1187" s="10"/>
      <c r="HIZ1187" s="10"/>
      <c r="HJA1187" s="10"/>
      <c r="HJB1187" s="10"/>
      <c r="HJC1187" s="10"/>
      <c r="HJD1187" s="10"/>
      <c r="HJE1187" s="10"/>
      <c r="HJF1187" s="10"/>
      <c r="HJG1187" s="10"/>
      <c r="HJH1187" s="10"/>
      <c r="HJI1187" s="10"/>
      <c r="HJJ1187" s="10"/>
      <c r="HJK1187" s="10"/>
      <c r="HJL1187" s="10"/>
      <c r="HJM1187" s="10"/>
      <c r="HJN1187" s="10"/>
      <c r="HJO1187" s="10"/>
      <c r="HJP1187" s="10"/>
      <c r="HJQ1187" s="10"/>
      <c r="HJR1187" s="10"/>
      <c r="HJS1187" s="10"/>
      <c r="HJT1187" s="10"/>
      <c r="HJU1187" s="10"/>
      <c r="HJV1187" s="10"/>
      <c r="HJW1187" s="10"/>
      <c r="HJX1187" s="10"/>
      <c r="HJY1187" s="10"/>
      <c r="HJZ1187" s="10"/>
      <c r="HKA1187" s="10"/>
      <c r="HKB1187" s="10"/>
      <c r="HKC1187" s="10"/>
      <c r="HKD1187" s="10"/>
      <c r="HKE1187" s="10"/>
      <c r="HKF1187" s="10"/>
      <c r="HKG1187" s="10"/>
      <c r="HKH1187" s="10"/>
      <c r="HKI1187" s="10"/>
      <c r="HKJ1187" s="10"/>
      <c r="HKK1187" s="10"/>
      <c r="HKL1187" s="10"/>
      <c r="HKM1187" s="10"/>
      <c r="HKN1187" s="10"/>
      <c r="HKO1187" s="10"/>
      <c r="HKP1187" s="10"/>
      <c r="HKQ1187" s="10"/>
      <c r="HKR1187" s="10"/>
      <c r="HKS1187" s="10"/>
      <c r="HKT1187" s="10"/>
      <c r="HKU1187" s="10"/>
      <c r="HKV1187" s="10"/>
      <c r="HKW1187" s="10"/>
      <c r="HKX1187" s="10"/>
      <c r="HKY1187" s="10"/>
      <c r="HKZ1187" s="10"/>
      <c r="HLA1187" s="10"/>
      <c r="HLB1187" s="10"/>
      <c r="HLC1187" s="10"/>
      <c r="HLD1187" s="10"/>
      <c r="HLE1187" s="10"/>
      <c r="HLF1187" s="10"/>
      <c r="HLG1187" s="10"/>
      <c r="HLH1187" s="10"/>
      <c r="HLI1187" s="10"/>
      <c r="HLJ1187" s="10"/>
      <c r="HLK1187" s="10"/>
      <c r="HLL1187" s="10"/>
      <c r="HLM1187" s="10"/>
      <c r="HLN1187" s="10"/>
      <c r="HLO1187" s="10"/>
      <c r="HLP1187" s="10"/>
      <c r="HLQ1187" s="10"/>
      <c r="HLR1187" s="10"/>
      <c r="HLS1187" s="10"/>
      <c r="HLT1187" s="10"/>
      <c r="HLU1187" s="10"/>
      <c r="HLV1187" s="10"/>
      <c r="HLW1187" s="10"/>
      <c r="HLX1187" s="10"/>
      <c r="HLY1187" s="10"/>
      <c r="HLZ1187" s="10"/>
      <c r="HMA1187" s="10"/>
      <c r="HMB1187" s="10"/>
      <c r="HMC1187" s="10"/>
      <c r="HMD1187" s="10"/>
      <c r="HME1187" s="10"/>
      <c r="HMF1187" s="10"/>
      <c r="HMG1187" s="10"/>
      <c r="HMH1187" s="10"/>
      <c r="HMI1187" s="10"/>
      <c r="HMJ1187" s="10"/>
      <c r="HMK1187" s="10"/>
      <c r="HML1187" s="10"/>
      <c r="HMM1187" s="10"/>
      <c r="HMN1187" s="10"/>
      <c r="HMO1187" s="10"/>
      <c r="HMP1187" s="10"/>
      <c r="HMQ1187" s="10"/>
      <c r="HMR1187" s="10"/>
      <c r="HMS1187" s="10"/>
      <c r="HMT1187" s="10"/>
      <c r="HMU1187" s="10"/>
      <c r="HMV1187" s="10"/>
      <c r="HMW1187" s="10"/>
      <c r="HMX1187" s="10"/>
      <c r="HMY1187" s="10"/>
      <c r="HMZ1187" s="10"/>
      <c r="HNA1187" s="10"/>
      <c r="HNB1187" s="10"/>
      <c r="HNC1187" s="10"/>
      <c r="HND1187" s="10"/>
      <c r="HNE1187" s="10"/>
      <c r="HNF1187" s="10"/>
      <c r="HNG1187" s="10"/>
      <c r="HNH1187" s="10"/>
      <c r="HNI1187" s="10"/>
      <c r="HNJ1187" s="10"/>
      <c r="HNK1187" s="10"/>
      <c r="HNL1187" s="10"/>
      <c r="HNM1187" s="10"/>
      <c r="HNN1187" s="10"/>
      <c r="HNO1187" s="10"/>
      <c r="HNP1187" s="10"/>
      <c r="HNQ1187" s="10"/>
      <c r="HNR1187" s="10"/>
      <c r="HNS1187" s="10"/>
      <c r="HNT1187" s="10"/>
      <c r="HNU1187" s="10"/>
      <c r="HNV1187" s="10"/>
      <c r="HNW1187" s="10"/>
      <c r="HNX1187" s="10"/>
      <c r="HNY1187" s="10"/>
      <c r="HNZ1187" s="10"/>
      <c r="HOA1187" s="10"/>
      <c r="HOB1187" s="10"/>
      <c r="HOC1187" s="10"/>
      <c r="HOD1187" s="10"/>
      <c r="HOE1187" s="10"/>
      <c r="HOF1187" s="10"/>
      <c r="HOG1187" s="10"/>
      <c r="HOH1187" s="10"/>
      <c r="HOI1187" s="10"/>
      <c r="HOJ1187" s="10"/>
      <c r="HOK1187" s="10"/>
      <c r="HOL1187" s="10"/>
      <c r="HOM1187" s="10"/>
      <c r="HON1187" s="10"/>
      <c r="HOO1187" s="10"/>
      <c r="HOP1187" s="10"/>
      <c r="HOQ1187" s="10"/>
      <c r="HOR1187" s="10"/>
      <c r="HOS1187" s="10"/>
      <c r="HOT1187" s="10"/>
      <c r="HOU1187" s="10"/>
      <c r="HOV1187" s="10"/>
      <c r="HOW1187" s="10"/>
      <c r="HOX1187" s="10"/>
      <c r="HOY1187" s="10"/>
      <c r="HOZ1187" s="10"/>
      <c r="HPA1187" s="10"/>
      <c r="HPB1187" s="10"/>
      <c r="HPC1187" s="10"/>
      <c r="HPD1187" s="10"/>
      <c r="HPE1187" s="10"/>
      <c r="HPF1187" s="10"/>
      <c r="HPG1187" s="10"/>
      <c r="HPH1187" s="10"/>
      <c r="HPI1187" s="10"/>
      <c r="HPJ1187" s="10"/>
      <c r="HPK1187" s="10"/>
      <c r="HPL1187" s="10"/>
      <c r="HPM1187" s="10"/>
      <c r="HPN1187" s="10"/>
      <c r="HPO1187" s="10"/>
      <c r="HPP1187" s="10"/>
      <c r="HPQ1187" s="10"/>
      <c r="HPR1187" s="10"/>
      <c r="HPS1187" s="10"/>
      <c r="HPT1187" s="10"/>
      <c r="HPU1187" s="10"/>
      <c r="HPV1187" s="10"/>
      <c r="HPW1187" s="10"/>
      <c r="HPX1187" s="10"/>
      <c r="HPY1187" s="10"/>
      <c r="HPZ1187" s="10"/>
      <c r="HQA1187" s="10"/>
      <c r="HQB1187" s="10"/>
      <c r="HQC1187" s="10"/>
      <c r="HQD1187" s="10"/>
      <c r="HQE1187" s="10"/>
      <c r="HQF1187" s="10"/>
      <c r="HQG1187" s="10"/>
      <c r="HQH1187" s="10"/>
      <c r="HQI1187" s="10"/>
      <c r="HQJ1187" s="10"/>
      <c r="HQK1187" s="10"/>
      <c r="HQL1187" s="10"/>
      <c r="HQM1187" s="10"/>
      <c r="HQN1187" s="10"/>
      <c r="HQO1187" s="10"/>
      <c r="HQP1187" s="10"/>
      <c r="HQQ1187" s="10"/>
      <c r="HQR1187" s="10"/>
      <c r="HQS1187" s="10"/>
      <c r="HQT1187" s="10"/>
      <c r="HQU1187" s="10"/>
      <c r="HQV1187" s="10"/>
      <c r="HQW1187" s="10"/>
      <c r="HQX1187" s="10"/>
      <c r="HQY1187" s="10"/>
      <c r="HQZ1187" s="10"/>
      <c r="HRA1187" s="10"/>
      <c r="HRB1187" s="10"/>
      <c r="HRC1187" s="10"/>
      <c r="HRD1187" s="10"/>
      <c r="HRE1187" s="10"/>
      <c r="HRF1187" s="10"/>
      <c r="HRG1187" s="10"/>
      <c r="HRH1187" s="10"/>
      <c r="HRI1187" s="10"/>
      <c r="HRJ1187" s="10"/>
      <c r="HRK1187" s="10"/>
      <c r="HRL1187" s="10"/>
      <c r="HRM1187" s="10"/>
      <c r="HRN1187" s="10"/>
      <c r="HRO1187" s="10"/>
      <c r="HRP1187" s="10"/>
      <c r="HRQ1187" s="10"/>
      <c r="HRR1187" s="10"/>
      <c r="HRS1187" s="10"/>
      <c r="HRT1187" s="10"/>
      <c r="HRU1187" s="10"/>
      <c r="HRV1187" s="10"/>
      <c r="HRW1187" s="10"/>
      <c r="HRX1187" s="10"/>
      <c r="HRY1187" s="10"/>
      <c r="HRZ1187" s="10"/>
      <c r="HSA1187" s="10"/>
      <c r="HSB1187" s="10"/>
      <c r="HSC1187" s="10"/>
      <c r="HSD1187" s="10"/>
      <c r="HSE1187" s="10"/>
      <c r="HSF1187" s="10"/>
      <c r="HSG1187" s="10"/>
      <c r="HSH1187" s="10"/>
      <c r="HSI1187" s="10"/>
      <c r="HSJ1187" s="10"/>
      <c r="HSK1187" s="10"/>
      <c r="HSL1187" s="10"/>
      <c r="HSM1187" s="10"/>
      <c r="HSN1187" s="10"/>
      <c r="HSO1187" s="10"/>
      <c r="HSP1187" s="10"/>
      <c r="HSQ1187" s="10"/>
      <c r="HSR1187" s="10"/>
      <c r="HSS1187" s="10"/>
      <c r="HST1187" s="10"/>
      <c r="HSU1187" s="10"/>
      <c r="HSV1187" s="10"/>
      <c r="HSW1187" s="10"/>
      <c r="HSX1187" s="10"/>
      <c r="HSY1187" s="10"/>
      <c r="HSZ1187" s="10"/>
      <c r="HTA1187" s="10"/>
      <c r="HTB1187" s="10"/>
      <c r="HTC1187" s="10"/>
      <c r="HTD1187" s="10"/>
      <c r="HTE1187" s="10"/>
      <c r="HTF1187" s="10"/>
      <c r="HTG1187" s="10"/>
      <c r="HTH1187" s="10"/>
      <c r="HTI1187" s="10"/>
      <c r="HTJ1187" s="10"/>
      <c r="HTK1187" s="10"/>
      <c r="HTL1187" s="10"/>
      <c r="HTM1187" s="10"/>
      <c r="HTN1187" s="10"/>
      <c r="HTO1187" s="10"/>
      <c r="HTP1187" s="10"/>
      <c r="HTQ1187" s="10"/>
      <c r="HTR1187" s="10"/>
      <c r="HTS1187" s="10"/>
      <c r="HTT1187" s="10"/>
      <c r="HTU1187" s="10"/>
      <c r="HTV1187" s="10"/>
      <c r="HTW1187" s="10"/>
      <c r="HTX1187" s="10"/>
      <c r="HTY1187" s="10"/>
      <c r="HTZ1187" s="10"/>
      <c r="HUA1187" s="10"/>
      <c r="HUB1187" s="10"/>
      <c r="HUC1187" s="10"/>
      <c r="HUD1187" s="10"/>
      <c r="HUE1187" s="10"/>
      <c r="HUF1187" s="10"/>
      <c r="HUG1187" s="10"/>
      <c r="HUH1187" s="10"/>
      <c r="HUI1187" s="10"/>
      <c r="HUJ1187" s="10"/>
      <c r="HUK1187" s="10"/>
      <c r="HUL1187" s="10"/>
      <c r="HUM1187" s="10"/>
      <c r="HUN1187" s="10"/>
      <c r="HUO1187" s="10"/>
      <c r="HUP1187" s="10"/>
      <c r="HUQ1187" s="10"/>
      <c r="HUR1187" s="10"/>
      <c r="HUS1187" s="10"/>
      <c r="HUT1187" s="10"/>
      <c r="HUU1187" s="10"/>
      <c r="HUV1187" s="10"/>
      <c r="HUW1187" s="10"/>
      <c r="HUX1187" s="10"/>
      <c r="HUY1187" s="10"/>
      <c r="HUZ1187" s="10"/>
      <c r="HVA1187" s="10"/>
      <c r="HVB1187" s="10"/>
      <c r="HVC1187" s="10"/>
      <c r="HVD1187" s="10"/>
      <c r="HVE1187" s="10"/>
      <c r="HVF1187" s="10"/>
      <c r="HVG1187" s="10"/>
      <c r="HVH1187" s="10"/>
      <c r="HVI1187" s="10"/>
      <c r="HVJ1187" s="10"/>
      <c r="HVK1187" s="10"/>
      <c r="HVL1187" s="10"/>
      <c r="HVM1187" s="10"/>
      <c r="HVN1187" s="10"/>
      <c r="HVO1187" s="10"/>
      <c r="HVP1187" s="10"/>
      <c r="HVQ1187" s="10"/>
      <c r="HVR1187" s="10"/>
      <c r="HVS1187" s="10"/>
      <c r="HVT1187" s="10"/>
      <c r="HVU1187" s="10"/>
      <c r="HVV1187" s="10"/>
      <c r="HVW1187" s="10"/>
      <c r="HVX1187" s="10"/>
      <c r="HVY1187" s="10"/>
      <c r="HVZ1187" s="10"/>
      <c r="HWA1187" s="10"/>
      <c r="HWB1187" s="10"/>
      <c r="HWC1187" s="10"/>
      <c r="HWD1187" s="10"/>
      <c r="HWE1187" s="10"/>
      <c r="HWF1187" s="10"/>
      <c r="HWG1187" s="10"/>
      <c r="HWH1187" s="10"/>
      <c r="HWI1187" s="10"/>
      <c r="HWJ1187" s="10"/>
      <c r="HWK1187" s="10"/>
      <c r="HWL1187" s="10"/>
      <c r="HWM1187" s="10"/>
      <c r="HWN1187" s="10"/>
      <c r="HWO1187" s="10"/>
      <c r="HWP1187" s="10"/>
      <c r="HWQ1187" s="10"/>
      <c r="HWR1187" s="10"/>
      <c r="HWS1187" s="10"/>
      <c r="HWT1187" s="10"/>
      <c r="HWU1187" s="10"/>
      <c r="HWV1187" s="10"/>
      <c r="HWW1187" s="10"/>
      <c r="HWX1187" s="10"/>
      <c r="HWY1187" s="10"/>
      <c r="HWZ1187" s="10"/>
      <c r="HXA1187" s="10"/>
      <c r="HXB1187" s="10"/>
      <c r="HXC1187" s="10"/>
      <c r="HXD1187" s="10"/>
      <c r="HXE1187" s="10"/>
      <c r="HXF1187" s="10"/>
      <c r="HXG1187" s="10"/>
      <c r="HXH1187" s="10"/>
      <c r="HXI1187" s="10"/>
      <c r="HXJ1187" s="10"/>
      <c r="HXK1187" s="10"/>
      <c r="HXL1187" s="10"/>
      <c r="HXM1187" s="10"/>
      <c r="HXN1187" s="10"/>
      <c r="HXO1187" s="10"/>
      <c r="HXP1187" s="10"/>
      <c r="HXQ1187" s="10"/>
      <c r="HXR1187" s="10"/>
      <c r="HXS1187" s="10"/>
      <c r="HXT1187" s="10"/>
      <c r="HXU1187" s="10"/>
      <c r="HXV1187" s="10"/>
      <c r="HXW1187" s="10"/>
      <c r="HXX1187" s="10"/>
      <c r="HXY1187" s="10"/>
      <c r="HXZ1187" s="10"/>
      <c r="HYA1187" s="10"/>
      <c r="HYB1187" s="10"/>
      <c r="HYC1187" s="10"/>
      <c r="HYD1187" s="10"/>
      <c r="HYE1187" s="10"/>
      <c r="HYF1187" s="10"/>
      <c r="HYG1187" s="10"/>
      <c r="HYH1187" s="10"/>
      <c r="HYI1187" s="10"/>
      <c r="HYJ1187" s="10"/>
      <c r="HYK1187" s="10"/>
      <c r="HYL1187" s="10"/>
      <c r="HYM1187" s="10"/>
      <c r="HYN1187" s="10"/>
      <c r="HYO1187" s="10"/>
      <c r="HYP1187" s="10"/>
      <c r="HYQ1187" s="10"/>
      <c r="HYR1187" s="10"/>
      <c r="HYS1187" s="10"/>
      <c r="HYT1187" s="10"/>
      <c r="HYU1187" s="10"/>
      <c r="HYV1187" s="10"/>
      <c r="HYW1187" s="10"/>
      <c r="HYX1187" s="10"/>
      <c r="HYY1187" s="10"/>
      <c r="HYZ1187" s="10"/>
      <c r="HZA1187" s="10"/>
      <c r="HZB1187" s="10"/>
      <c r="HZC1187" s="10"/>
      <c r="HZD1187" s="10"/>
      <c r="HZE1187" s="10"/>
      <c r="HZF1187" s="10"/>
      <c r="HZG1187" s="10"/>
      <c r="HZH1187" s="10"/>
      <c r="HZI1187" s="10"/>
      <c r="HZJ1187" s="10"/>
      <c r="HZK1187" s="10"/>
      <c r="HZL1187" s="10"/>
      <c r="HZM1187" s="10"/>
      <c r="HZN1187" s="10"/>
      <c r="HZO1187" s="10"/>
      <c r="HZP1187" s="10"/>
      <c r="HZQ1187" s="10"/>
      <c r="HZR1187" s="10"/>
      <c r="HZS1187" s="10"/>
      <c r="HZT1187" s="10"/>
      <c r="HZU1187" s="10"/>
      <c r="HZV1187" s="10"/>
      <c r="HZW1187" s="10"/>
      <c r="HZX1187" s="10"/>
      <c r="HZY1187" s="10"/>
      <c r="HZZ1187" s="10"/>
      <c r="IAA1187" s="10"/>
      <c r="IAB1187" s="10"/>
      <c r="IAC1187" s="10"/>
      <c r="IAD1187" s="10"/>
      <c r="IAE1187" s="10"/>
      <c r="IAF1187" s="10"/>
      <c r="IAG1187" s="10"/>
      <c r="IAH1187" s="10"/>
      <c r="IAI1187" s="10"/>
      <c r="IAJ1187" s="10"/>
      <c r="IAK1187" s="10"/>
      <c r="IAL1187" s="10"/>
      <c r="IAM1187" s="10"/>
      <c r="IAN1187" s="10"/>
      <c r="IAO1187" s="10"/>
      <c r="IAP1187" s="10"/>
      <c r="IAQ1187" s="10"/>
      <c r="IAR1187" s="10"/>
      <c r="IAS1187" s="10"/>
      <c r="IAT1187" s="10"/>
      <c r="IAU1187" s="10"/>
      <c r="IAV1187" s="10"/>
      <c r="IAW1187" s="10"/>
      <c r="IAX1187" s="10"/>
      <c r="IAY1187" s="10"/>
      <c r="IAZ1187" s="10"/>
      <c r="IBA1187" s="10"/>
      <c r="IBB1187" s="10"/>
      <c r="IBC1187" s="10"/>
      <c r="IBD1187" s="10"/>
      <c r="IBE1187" s="10"/>
      <c r="IBF1187" s="10"/>
      <c r="IBG1187" s="10"/>
      <c r="IBH1187" s="10"/>
      <c r="IBI1187" s="10"/>
      <c r="IBJ1187" s="10"/>
      <c r="IBK1187" s="10"/>
      <c r="IBL1187" s="10"/>
      <c r="IBM1187" s="10"/>
      <c r="IBN1187" s="10"/>
      <c r="IBO1187" s="10"/>
      <c r="IBP1187" s="10"/>
      <c r="IBQ1187" s="10"/>
      <c r="IBR1187" s="10"/>
      <c r="IBS1187" s="10"/>
      <c r="IBT1187" s="10"/>
      <c r="IBU1187" s="10"/>
      <c r="IBV1187" s="10"/>
      <c r="IBW1187" s="10"/>
      <c r="IBX1187" s="10"/>
      <c r="IBY1187" s="10"/>
      <c r="IBZ1187" s="10"/>
      <c r="ICA1187" s="10"/>
      <c r="ICB1187" s="10"/>
      <c r="ICC1187" s="10"/>
      <c r="ICD1187" s="10"/>
      <c r="ICE1187" s="10"/>
      <c r="ICF1187" s="10"/>
      <c r="ICG1187" s="10"/>
      <c r="ICH1187" s="10"/>
      <c r="ICI1187" s="10"/>
      <c r="ICJ1187" s="10"/>
      <c r="ICK1187" s="10"/>
      <c r="ICL1187" s="10"/>
      <c r="ICM1187" s="10"/>
      <c r="ICN1187" s="10"/>
      <c r="ICO1187" s="10"/>
      <c r="ICP1187" s="10"/>
      <c r="ICQ1187" s="10"/>
      <c r="ICR1187" s="10"/>
      <c r="ICS1187" s="10"/>
      <c r="ICT1187" s="10"/>
      <c r="ICU1187" s="10"/>
      <c r="ICV1187" s="10"/>
      <c r="ICW1187" s="10"/>
      <c r="ICX1187" s="10"/>
      <c r="ICY1187" s="10"/>
      <c r="ICZ1187" s="10"/>
      <c r="IDA1187" s="10"/>
      <c r="IDB1187" s="10"/>
      <c r="IDC1187" s="10"/>
      <c r="IDD1187" s="10"/>
      <c r="IDE1187" s="10"/>
      <c r="IDF1187" s="10"/>
      <c r="IDG1187" s="10"/>
      <c r="IDH1187" s="10"/>
      <c r="IDI1187" s="10"/>
      <c r="IDJ1187" s="10"/>
      <c r="IDK1187" s="10"/>
      <c r="IDL1187" s="10"/>
      <c r="IDM1187" s="10"/>
      <c r="IDN1187" s="10"/>
      <c r="IDO1187" s="10"/>
      <c r="IDP1187" s="10"/>
      <c r="IDQ1187" s="10"/>
      <c r="IDR1187" s="10"/>
      <c r="IDS1187" s="10"/>
      <c r="IDT1187" s="10"/>
      <c r="IDU1187" s="10"/>
      <c r="IDV1187" s="10"/>
      <c r="IDW1187" s="10"/>
      <c r="IDX1187" s="10"/>
      <c r="IDY1187" s="10"/>
      <c r="IDZ1187" s="10"/>
      <c r="IEA1187" s="10"/>
      <c r="IEB1187" s="10"/>
      <c r="IEC1187" s="10"/>
      <c r="IED1187" s="10"/>
      <c r="IEE1187" s="10"/>
      <c r="IEF1187" s="10"/>
      <c r="IEG1187" s="10"/>
      <c r="IEH1187" s="10"/>
      <c r="IEI1187" s="10"/>
      <c r="IEJ1187" s="10"/>
      <c r="IEK1187" s="10"/>
      <c r="IEL1187" s="10"/>
      <c r="IEM1187" s="10"/>
      <c r="IEN1187" s="10"/>
      <c r="IEO1187" s="10"/>
      <c r="IEP1187" s="10"/>
      <c r="IEQ1187" s="10"/>
      <c r="IER1187" s="10"/>
      <c r="IES1187" s="10"/>
      <c r="IET1187" s="10"/>
      <c r="IEU1187" s="10"/>
      <c r="IEV1187" s="10"/>
      <c r="IEW1187" s="10"/>
      <c r="IEX1187" s="10"/>
      <c r="IEY1187" s="10"/>
      <c r="IEZ1187" s="10"/>
      <c r="IFA1187" s="10"/>
      <c r="IFB1187" s="10"/>
      <c r="IFC1187" s="10"/>
      <c r="IFD1187" s="10"/>
      <c r="IFE1187" s="10"/>
      <c r="IFF1187" s="10"/>
      <c r="IFG1187" s="10"/>
      <c r="IFH1187" s="10"/>
      <c r="IFI1187" s="10"/>
      <c r="IFJ1187" s="10"/>
      <c r="IFK1187" s="10"/>
      <c r="IFL1187" s="10"/>
      <c r="IFM1187" s="10"/>
      <c r="IFN1187" s="10"/>
      <c r="IFO1187" s="10"/>
      <c r="IFP1187" s="10"/>
      <c r="IFQ1187" s="10"/>
      <c r="IFR1187" s="10"/>
      <c r="IFS1187" s="10"/>
      <c r="IFT1187" s="10"/>
      <c r="IFU1187" s="10"/>
      <c r="IFV1187" s="10"/>
      <c r="IFW1187" s="10"/>
      <c r="IFX1187" s="10"/>
      <c r="IFY1187" s="10"/>
      <c r="IFZ1187" s="10"/>
      <c r="IGA1187" s="10"/>
      <c r="IGB1187" s="10"/>
      <c r="IGC1187" s="10"/>
      <c r="IGD1187" s="10"/>
      <c r="IGE1187" s="10"/>
      <c r="IGF1187" s="10"/>
      <c r="IGG1187" s="10"/>
      <c r="IGH1187" s="10"/>
      <c r="IGI1187" s="10"/>
      <c r="IGJ1187" s="10"/>
      <c r="IGK1187" s="10"/>
      <c r="IGL1187" s="10"/>
      <c r="IGM1187" s="10"/>
      <c r="IGN1187" s="10"/>
      <c r="IGO1187" s="10"/>
      <c r="IGP1187" s="10"/>
      <c r="IGQ1187" s="10"/>
      <c r="IGR1187" s="10"/>
      <c r="IGS1187" s="10"/>
      <c r="IGT1187" s="10"/>
      <c r="IGU1187" s="10"/>
      <c r="IGV1187" s="10"/>
      <c r="IGW1187" s="10"/>
      <c r="IGX1187" s="10"/>
      <c r="IGY1187" s="10"/>
      <c r="IGZ1187" s="10"/>
      <c r="IHA1187" s="10"/>
      <c r="IHB1187" s="10"/>
      <c r="IHC1187" s="10"/>
      <c r="IHD1187" s="10"/>
      <c r="IHE1187" s="10"/>
      <c r="IHF1187" s="10"/>
      <c r="IHG1187" s="10"/>
      <c r="IHH1187" s="10"/>
      <c r="IHI1187" s="10"/>
      <c r="IHJ1187" s="10"/>
      <c r="IHK1187" s="10"/>
      <c r="IHL1187" s="10"/>
      <c r="IHM1187" s="10"/>
      <c r="IHN1187" s="10"/>
      <c r="IHO1187" s="10"/>
      <c r="IHP1187" s="10"/>
      <c r="IHQ1187" s="10"/>
      <c r="IHR1187" s="10"/>
      <c r="IHS1187" s="10"/>
      <c r="IHT1187" s="10"/>
      <c r="IHU1187" s="10"/>
      <c r="IHV1187" s="10"/>
      <c r="IHW1187" s="10"/>
      <c r="IHX1187" s="10"/>
      <c r="IHY1187" s="10"/>
      <c r="IHZ1187" s="10"/>
      <c r="IIA1187" s="10"/>
      <c r="IIB1187" s="10"/>
      <c r="IIC1187" s="10"/>
      <c r="IID1187" s="10"/>
      <c r="IIE1187" s="10"/>
      <c r="IIF1187" s="10"/>
      <c r="IIG1187" s="10"/>
      <c r="IIH1187" s="10"/>
      <c r="III1187" s="10"/>
      <c r="IIJ1187" s="10"/>
      <c r="IIK1187" s="10"/>
      <c r="IIL1187" s="10"/>
      <c r="IIM1187" s="10"/>
      <c r="IIN1187" s="10"/>
      <c r="IIO1187" s="10"/>
      <c r="IIP1187" s="10"/>
      <c r="IIQ1187" s="10"/>
      <c r="IIR1187" s="10"/>
      <c r="IIS1187" s="10"/>
      <c r="IIT1187" s="10"/>
      <c r="IIU1187" s="10"/>
      <c r="IIV1187" s="10"/>
      <c r="IIW1187" s="10"/>
      <c r="IIX1187" s="10"/>
      <c r="IIY1187" s="10"/>
      <c r="IIZ1187" s="10"/>
      <c r="IJA1187" s="10"/>
      <c r="IJB1187" s="10"/>
      <c r="IJC1187" s="10"/>
      <c r="IJD1187" s="10"/>
      <c r="IJE1187" s="10"/>
      <c r="IJF1187" s="10"/>
      <c r="IJG1187" s="10"/>
      <c r="IJH1187" s="10"/>
      <c r="IJI1187" s="10"/>
      <c r="IJJ1187" s="10"/>
      <c r="IJK1187" s="10"/>
      <c r="IJL1187" s="10"/>
      <c r="IJM1187" s="10"/>
      <c r="IJN1187" s="10"/>
      <c r="IJO1187" s="10"/>
      <c r="IJP1187" s="10"/>
      <c r="IJQ1187" s="10"/>
      <c r="IJR1187" s="10"/>
      <c r="IJS1187" s="10"/>
      <c r="IJT1187" s="10"/>
      <c r="IJU1187" s="10"/>
      <c r="IJV1187" s="10"/>
      <c r="IJW1187" s="10"/>
      <c r="IJX1187" s="10"/>
      <c r="IJY1187" s="10"/>
      <c r="IJZ1187" s="10"/>
      <c r="IKA1187" s="10"/>
      <c r="IKB1187" s="10"/>
      <c r="IKC1187" s="10"/>
      <c r="IKD1187" s="10"/>
      <c r="IKE1187" s="10"/>
      <c r="IKF1187" s="10"/>
      <c r="IKG1187" s="10"/>
      <c r="IKH1187" s="10"/>
      <c r="IKI1187" s="10"/>
      <c r="IKJ1187" s="10"/>
      <c r="IKK1187" s="10"/>
      <c r="IKL1187" s="10"/>
      <c r="IKM1187" s="10"/>
      <c r="IKN1187" s="10"/>
      <c r="IKO1187" s="10"/>
      <c r="IKP1187" s="10"/>
      <c r="IKQ1187" s="10"/>
      <c r="IKR1187" s="10"/>
      <c r="IKS1187" s="10"/>
      <c r="IKT1187" s="10"/>
      <c r="IKU1187" s="10"/>
      <c r="IKV1187" s="10"/>
      <c r="IKW1187" s="10"/>
      <c r="IKX1187" s="10"/>
      <c r="IKY1187" s="10"/>
      <c r="IKZ1187" s="10"/>
      <c r="ILA1187" s="10"/>
      <c r="ILB1187" s="10"/>
      <c r="ILC1187" s="10"/>
      <c r="ILD1187" s="10"/>
      <c r="ILE1187" s="10"/>
      <c r="ILF1187" s="10"/>
      <c r="ILG1187" s="10"/>
      <c r="ILH1187" s="10"/>
      <c r="ILI1187" s="10"/>
      <c r="ILJ1187" s="10"/>
      <c r="ILK1187" s="10"/>
      <c r="ILL1187" s="10"/>
      <c r="ILM1187" s="10"/>
      <c r="ILN1187" s="10"/>
      <c r="ILO1187" s="10"/>
      <c r="ILP1187" s="10"/>
      <c r="ILQ1187" s="10"/>
      <c r="ILR1187" s="10"/>
      <c r="ILS1187" s="10"/>
      <c r="ILT1187" s="10"/>
      <c r="ILU1187" s="10"/>
      <c r="ILV1187" s="10"/>
      <c r="ILW1187" s="10"/>
      <c r="ILX1187" s="10"/>
      <c r="ILY1187" s="10"/>
      <c r="ILZ1187" s="10"/>
      <c r="IMA1187" s="10"/>
      <c r="IMB1187" s="10"/>
      <c r="IMC1187" s="10"/>
      <c r="IMD1187" s="10"/>
      <c r="IME1187" s="10"/>
      <c r="IMF1187" s="10"/>
      <c r="IMG1187" s="10"/>
      <c r="IMH1187" s="10"/>
      <c r="IMI1187" s="10"/>
      <c r="IMJ1187" s="10"/>
      <c r="IMK1187" s="10"/>
      <c r="IML1187" s="10"/>
      <c r="IMM1187" s="10"/>
      <c r="IMN1187" s="10"/>
      <c r="IMO1187" s="10"/>
      <c r="IMP1187" s="10"/>
      <c r="IMQ1187" s="10"/>
      <c r="IMR1187" s="10"/>
      <c r="IMS1187" s="10"/>
      <c r="IMT1187" s="10"/>
      <c r="IMU1187" s="10"/>
      <c r="IMV1187" s="10"/>
      <c r="IMW1187" s="10"/>
      <c r="IMX1187" s="10"/>
      <c r="IMY1187" s="10"/>
      <c r="IMZ1187" s="10"/>
      <c r="INA1187" s="10"/>
      <c r="INB1187" s="10"/>
      <c r="INC1187" s="10"/>
      <c r="IND1187" s="10"/>
      <c r="INE1187" s="10"/>
      <c r="INF1187" s="10"/>
      <c r="ING1187" s="10"/>
      <c r="INH1187" s="10"/>
      <c r="INI1187" s="10"/>
      <c r="INJ1187" s="10"/>
      <c r="INK1187" s="10"/>
      <c r="INL1187" s="10"/>
      <c r="INM1187" s="10"/>
      <c r="INN1187" s="10"/>
      <c r="INO1187" s="10"/>
      <c r="INP1187" s="10"/>
      <c r="INQ1187" s="10"/>
      <c r="INR1187" s="10"/>
      <c r="INS1187" s="10"/>
      <c r="INT1187" s="10"/>
      <c r="INU1187" s="10"/>
      <c r="INV1187" s="10"/>
      <c r="INW1187" s="10"/>
      <c r="INX1187" s="10"/>
      <c r="INY1187" s="10"/>
      <c r="INZ1187" s="10"/>
      <c r="IOA1187" s="10"/>
      <c r="IOB1187" s="10"/>
      <c r="IOC1187" s="10"/>
      <c r="IOD1187" s="10"/>
      <c r="IOE1187" s="10"/>
      <c r="IOF1187" s="10"/>
      <c r="IOG1187" s="10"/>
      <c r="IOH1187" s="10"/>
      <c r="IOI1187" s="10"/>
      <c r="IOJ1187" s="10"/>
      <c r="IOK1187" s="10"/>
      <c r="IOL1187" s="10"/>
      <c r="IOM1187" s="10"/>
      <c r="ION1187" s="10"/>
      <c r="IOO1187" s="10"/>
      <c r="IOP1187" s="10"/>
      <c r="IOQ1187" s="10"/>
      <c r="IOR1187" s="10"/>
      <c r="IOS1187" s="10"/>
      <c r="IOT1187" s="10"/>
      <c r="IOU1187" s="10"/>
      <c r="IOV1187" s="10"/>
      <c r="IOW1187" s="10"/>
      <c r="IOX1187" s="10"/>
      <c r="IOY1187" s="10"/>
      <c r="IOZ1187" s="10"/>
      <c r="IPA1187" s="10"/>
      <c r="IPB1187" s="10"/>
      <c r="IPC1187" s="10"/>
      <c r="IPD1187" s="10"/>
      <c r="IPE1187" s="10"/>
      <c r="IPF1187" s="10"/>
      <c r="IPG1187" s="10"/>
      <c r="IPH1187" s="10"/>
      <c r="IPI1187" s="10"/>
      <c r="IPJ1187" s="10"/>
      <c r="IPK1187" s="10"/>
      <c r="IPL1187" s="10"/>
      <c r="IPM1187" s="10"/>
      <c r="IPN1187" s="10"/>
      <c r="IPO1187" s="10"/>
      <c r="IPP1187" s="10"/>
      <c r="IPQ1187" s="10"/>
      <c r="IPR1187" s="10"/>
      <c r="IPS1187" s="10"/>
      <c r="IPT1187" s="10"/>
      <c r="IPU1187" s="10"/>
      <c r="IPV1187" s="10"/>
      <c r="IPW1187" s="10"/>
      <c r="IPX1187" s="10"/>
      <c r="IPY1187" s="10"/>
      <c r="IPZ1187" s="10"/>
      <c r="IQA1187" s="10"/>
      <c r="IQB1187" s="10"/>
      <c r="IQC1187" s="10"/>
      <c r="IQD1187" s="10"/>
      <c r="IQE1187" s="10"/>
      <c r="IQF1187" s="10"/>
      <c r="IQG1187" s="10"/>
      <c r="IQH1187" s="10"/>
      <c r="IQI1187" s="10"/>
      <c r="IQJ1187" s="10"/>
      <c r="IQK1187" s="10"/>
      <c r="IQL1187" s="10"/>
      <c r="IQM1187" s="10"/>
      <c r="IQN1187" s="10"/>
      <c r="IQO1187" s="10"/>
      <c r="IQP1187" s="10"/>
      <c r="IQQ1187" s="10"/>
      <c r="IQR1187" s="10"/>
      <c r="IQS1187" s="10"/>
      <c r="IQT1187" s="10"/>
      <c r="IQU1187" s="10"/>
      <c r="IQV1187" s="10"/>
      <c r="IQW1187" s="10"/>
      <c r="IQX1187" s="10"/>
      <c r="IQY1187" s="10"/>
      <c r="IQZ1187" s="10"/>
      <c r="IRA1187" s="10"/>
      <c r="IRB1187" s="10"/>
      <c r="IRC1187" s="10"/>
      <c r="IRD1187" s="10"/>
      <c r="IRE1187" s="10"/>
      <c r="IRF1187" s="10"/>
      <c r="IRG1187" s="10"/>
      <c r="IRH1187" s="10"/>
      <c r="IRI1187" s="10"/>
      <c r="IRJ1187" s="10"/>
      <c r="IRK1187" s="10"/>
      <c r="IRL1187" s="10"/>
      <c r="IRM1187" s="10"/>
      <c r="IRN1187" s="10"/>
      <c r="IRO1187" s="10"/>
      <c r="IRP1187" s="10"/>
      <c r="IRQ1187" s="10"/>
      <c r="IRR1187" s="10"/>
      <c r="IRS1187" s="10"/>
      <c r="IRT1187" s="10"/>
      <c r="IRU1187" s="10"/>
      <c r="IRV1187" s="10"/>
      <c r="IRW1187" s="10"/>
      <c r="IRX1187" s="10"/>
      <c r="IRY1187" s="10"/>
      <c r="IRZ1187" s="10"/>
      <c r="ISA1187" s="10"/>
      <c r="ISB1187" s="10"/>
      <c r="ISC1187" s="10"/>
      <c r="ISD1187" s="10"/>
      <c r="ISE1187" s="10"/>
      <c r="ISF1187" s="10"/>
      <c r="ISG1187" s="10"/>
      <c r="ISH1187" s="10"/>
      <c r="ISI1187" s="10"/>
      <c r="ISJ1187" s="10"/>
      <c r="ISK1187" s="10"/>
      <c r="ISL1187" s="10"/>
      <c r="ISM1187" s="10"/>
      <c r="ISN1187" s="10"/>
      <c r="ISO1187" s="10"/>
      <c r="ISP1187" s="10"/>
      <c r="ISQ1187" s="10"/>
      <c r="ISR1187" s="10"/>
      <c r="ISS1187" s="10"/>
      <c r="IST1187" s="10"/>
      <c r="ISU1187" s="10"/>
      <c r="ISV1187" s="10"/>
      <c r="ISW1187" s="10"/>
      <c r="ISX1187" s="10"/>
      <c r="ISY1187" s="10"/>
      <c r="ISZ1187" s="10"/>
      <c r="ITA1187" s="10"/>
      <c r="ITB1187" s="10"/>
      <c r="ITC1187" s="10"/>
      <c r="ITD1187" s="10"/>
      <c r="ITE1187" s="10"/>
      <c r="ITF1187" s="10"/>
      <c r="ITG1187" s="10"/>
      <c r="ITH1187" s="10"/>
      <c r="ITI1187" s="10"/>
      <c r="ITJ1187" s="10"/>
      <c r="ITK1187" s="10"/>
      <c r="ITL1187" s="10"/>
      <c r="ITM1187" s="10"/>
      <c r="ITN1187" s="10"/>
      <c r="ITO1187" s="10"/>
      <c r="ITP1187" s="10"/>
      <c r="ITQ1187" s="10"/>
      <c r="ITR1187" s="10"/>
      <c r="ITS1187" s="10"/>
      <c r="ITT1187" s="10"/>
      <c r="ITU1187" s="10"/>
      <c r="ITV1187" s="10"/>
      <c r="ITW1187" s="10"/>
      <c r="ITX1187" s="10"/>
      <c r="ITY1187" s="10"/>
      <c r="ITZ1187" s="10"/>
      <c r="IUA1187" s="10"/>
      <c r="IUB1187" s="10"/>
      <c r="IUC1187" s="10"/>
      <c r="IUD1187" s="10"/>
      <c r="IUE1187" s="10"/>
      <c r="IUF1187" s="10"/>
      <c r="IUG1187" s="10"/>
      <c r="IUH1187" s="10"/>
      <c r="IUI1187" s="10"/>
      <c r="IUJ1187" s="10"/>
      <c r="IUK1187" s="10"/>
      <c r="IUL1187" s="10"/>
      <c r="IUM1187" s="10"/>
      <c r="IUN1187" s="10"/>
      <c r="IUO1187" s="10"/>
      <c r="IUP1187" s="10"/>
      <c r="IUQ1187" s="10"/>
      <c r="IUR1187" s="10"/>
      <c r="IUS1187" s="10"/>
      <c r="IUT1187" s="10"/>
      <c r="IUU1187" s="10"/>
      <c r="IUV1187" s="10"/>
      <c r="IUW1187" s="10"/>
      <c r="IUX1187" s="10"/>
      <c r="IUY1187" s="10"/>
      <c r="IUZ1187" s="10"/>
      <c r="IVA1187" s="10"/>
      <c r="IVB1187" s="10"/>
      <c r="IVC1187" s="10"/>
      <c r="IVD1187" s="10"/>
      <c r="IVE1187" s="10"/>
      <c r="IVF1187" s="10"/>
      <c r="IVG1187" s="10"/>
      <c r="IVH1187" s="10"/>
      <c r="IVI1187" s="10"/>
      <c r="IVJ1187" s="10"/>
      <c r="IVK1187" s="10"/>
      <c r="IVL1187" s="10"/>
      <c r="IVM1187" s="10"/>
      <c r="IVN1187" s="10"/>
      <c r="IVO1187" s="10"/>
      <c r="IVP1187" s="10"/>
      <c r="IVQ1187" s="10"/>
      <c r="IVR1187" s="10"/>
      <c r="IVS1187" s="10"/>
      <c r="IVT1187" s="10"/>
      <c r="IVU1187" s="10"/>
      <c r="IVV1187" s="10"/>
      <c r="IVW1187" s="10"/>
      <c r="IVX1187" s="10"/>
      <c r="IVY1187" s="10"/>
      <c r="IVZ1187" s="10"/>
      <c r="IWA1187" s="10"/>
      <c r="IWB1187" s="10"/>
      <c r="IWC1187" s="10"/>
      <c r="IWD1187" s="10"/>
      <c r="IWE1187" s="10"/>
      <c r="IWF1187" s="10"/>
      <c r="IWG1187" s="10"/>
      <c r="IWH1187" s="10"/>
      <c r="IWI1187" s="10"/>
      <c r="IWJ1187" s="10"/>
      <c r="IWK1187" s="10"/>
      <c r="IWL1187" s="10"/>
      <c r="IWM1187" s="10"/>
      <c r="IWN1187" s="10"/>
      <c r="IWO1187" s="10"/>
      <c r="IWP1187" s="10"/>
      <c r="IWQ1187" s="10"/>
      <c r="IWR1187" s="10"/>
      <c r="IWS1187" s="10"/>
      <c r="IWT1187" s="10"/>
      <c r="IWU1187" s="10"/>
      <c r="IWV1187" s="10"/>
      <c r="IWW1187" s="10"/>
      <c r="IWX1187" s="10"/>
      <c r="IWY1187" s="10"/>
      <c r="IWZ1187" s="10"/>
      <c r="IXA1187" s="10"/>
      <c r="IXB1187" s="10"/>
      <c r="IXC1187" s="10"/>
      <c r="IXD1187" s="10"/>
      <c r="IXE1187" s="10"/>
      <c r="IXF1187" s="10"/>
      <c r="IXG1187" s="10"/>
      <c r="IXH1187" s="10"/>
      <c r="IXI1187" s="10"/>
      <c r="IXJ1187" s="10"/>
      <c r="IXK1187" s="10"/>
      <c r="IXL1187" s="10"/>
      <c r="IXM1187" s="10"/>
      <c r="IXN1187" s="10"/>
      <c r="IXO1187" s="10"/>
      <c r="IXP1187" s="10"/>
      <c r="IXQ1187" s="10"/>
      <c r="IXR1187" s="10"/>
      <c r="IXS1187" s="10"/>
      <c r="IXT1187" s="10"/>
      <c r="IXU1187" s="10"/>
      <c r="IXV1187" s="10"/>
      <c r="IXW1187" s="10"/>
      <c r="IXX1187" s="10"/>
      <c r="IXY1187" s="10"/>
      <c r="IXZ1187" s="10"/>
      <c r="IYA1187" s="10"/>
      <c r="IYB1187" s="10"/>
      <c r="IYC1187" s="10"/>
      <c r="IYD1187" s="10"/>
      <c r="IYE1187" s="10"/>
      <c r="IYF1187" s="10"/>
      <c r="IYG1187" s="10"/>
      <c r="IYH1187" s="10"/>
      <c r="IYI1187" s="10"/>
      <c r="IYJ1187" s="10"/>
      <c r="IYK1187" s="10"/>
      <c r="IYL1187" s="10"/>
      <c r="IYM1187" s="10"/>
      <c r="IYN1187" s="10"/>
      <c r="IYO1187" s="10"/>
      <c r="IYP1187" s="10"/>
      <c r="IYQ1187" s="10"/>
      <c r="IYR1187" s="10"/>
      <c r="IYS1187" s="10"/>
      <c r="IYT1187" s="10"/>
      <c r="IYU1187" s="10"/>
      <c r="IYV1187" s="10"/>
      <c r="IYW1187" s="10"/>
      <c r="IYX1187" s="10"/>
      <c r="IYY1187" s="10"/>
      <c r="IYZ1187" s="10"/>
      <c r="IZA1187" s="10"/>
      <c r="IZB1187" s="10"/>
      <c r="IZC1187" s="10"/>
      <c r="IZD1187" s="10"/>
      <c r="IZE1187" s="10"/>
      <c r="IZF1187" s="10"/>
      <c r="IZG1187" s="10"/>
      <c r="IZH1187" s="10"/>
      <c r="IZI1187" s="10"/>
      <c r="IZJ1187" s="10"/>
      <c r="IZK1187" s="10"/>
      <c r="IZL1187" s="10"/>
      <c r="IZM1187" s="10"/>
      <c r="IZN1187" s="10"/>
      <c r="IZO1187" s="10"/>
      <c r="IZP1187" s="10"/>
      <c r="IZQ1187" s="10"/>
      <c r="IZR1187" s="10"/>
      <c r="IZS1187" s="10"/>
      <c r="IZT1187" s="10"/>
      <c r="IZU1187" s="10"/>
      <c r="IZV1187" s="10"/>
      <c r="IZW1187" s="10"/>
      <c r="IZX1187" s="10"/>
      <c r="IZY1187" s="10"/>
      <c r="IZZ1187" s="10"/>
      <c r="JAA1187" s="10"/>
      <c r="JAB1187" s="10"/>
      <c r="JAC1187" s="10"/>
      <c r="JAD1187" s="10"/>
      <c r="JAE1187" s="10"/>
      <c r="JAF1187" s="10"/>
      <c r="JAG1187" s="10"/>
      <c r="JAH1187" s="10"/>
      <c r="JAI1187" s="10"/>
      <c r="JAJ1187" s="10"/>
      <c r="JAK1187" s="10"/>
      <c r="JAL1187" s="10"/>
      <c r="JAM1187" s="10"/>
      <c r="JAN1187" s="10"/>
      <c r="JAO1187" s="10"/>
      <c r="JAP1187" s="10"/>
      <c r="JAQ1187" s="10"/>
      <c r="JAR1187" s="10"/>
      <c r="JAS1187" s="10"/>
      <c r="JAT1187" s="10"/>
      <c r="JAU1187" s="10"/>
      <c r="JAV1187" s="10"/>
      <c r="JAW1187" s="10"/>
      <c r="JAX1187" s="10"/>
      <c r="JAY1187" s="10"/>
      <c r="JAZ1187" s="10"/>
      <c r="JBA1187" s="10"/>
      <c r="JBB1187" s="10"/>
      <c r="JBC1187" s="10"/>
      <c r="JBD1187" s="10"/>
      <c r="JBE1187" s="10"/>
      <c r="JBF1187" s="10"/>
      <c r="JBG1187" s="10"/>
      <c r="JBH1187" s="10"/>
      <c r="JBI1187" s="10"/>
      <c r="JBJ1187" s="10"/>
      <c r="JBK1187" s="10"/>
      <c r="JBL1187" s="10"/>
      <c r="JBM1187" s="10"/>
      <c r="JBN1187" s="10"/>
      <c r="JBO1187" s="10"/>
      <c r="JBP1187" s="10"/>
      <c r="JBQ1187" s="10"/>
      <c r="JBR1187" s="10"/>
      <c r="JBS1187" s="10"/>
      <c r="JBT1187" s="10"/>
      <c r="JBU1187" s="10"/>
      <c r="JBV1187" s="10"/>
      <c r="JBW1187" s="10"/>
      <c r="JBX1187" s="10"/>
      <c r="JBY1187" s="10"/>
      <c r="JBZ1187" s="10"/>
      <c r="JCA1187" s="10"/>
      <c r="JCB1187" s="10"/>
      <c r="JCC1187" s="10"/>
      <c r="JCD1187" s="10"/>
      <c r="JCE1187" s="10"/>
      <c r="JCF1187" s="10"/>
      <c r="JCG1187" s="10"/>
      <c r="JCH1187" s="10"/>
      <c r="JCI1187" s="10"/>
      <c r="JCJ1187" s="10"/>
      <c r="JCK1187" s="10"/>
      <c r="JCL1187" s="10"/>
      <c r="JCM1187" s="10"/>
      <c r="JCN1187" s="10"/>
      <c r="JCO1187" s="10"/>
      <c r="JCP1187" s="10"/>
      <c r="JCQ1187" s="10"/>
      <c r="JCR1187" s="10"/>
      <c r="JCS1187" s="10"/>
      <c r="JCT1187" s="10"/>
      <c r="JCU1187" s="10"/>
      <c r="JCV1187" s="10"/>
      <c r="JCW1187" s="10"/>
      <c r="JCX1187" s="10"/>
      <c r="JCY1187" s="10"/>
      <c r="JCZ1187" s="10"/>
      <c r="JDA1187" s="10"/>
      <c r="JDB1187" s="10"/>
      <c r="JDC1187" s="10"/>
      <c r="JDD1187" s="10"/>
      <c r="JDE1187" s="10"/>
      <c r="JDF1187" s="10"/>
      <c r="JDG1187" s="10"/>
      <c r="JDH1187" s="10"/>
      <c r="JDI1187" s="10"/>
      <c r="JDJ1187" s="10"/>
      <c r="JDK1187" s="10"/>
      <c r="JDL1187" s="10"/>
      <c r="JDM1187" s="10"/>
      <c r="JDN1187" s="10"/>
      <c r="JDO1187" s="10"/>
      <c r="JDP1187" s="10"/>
      <c r="JDQ1187" s="10"/>
      <c r="JDR1187" s="10"/>
      <c r="JDS1187" s="10"/>
      <c r="JDT1187" s="10"/>
      <c r="JDU1187" s="10"/>
      <c r="JDV1187" s="10"/>
      <c r="JDW1187" s="10"/>
      <c r="JDX1187" s="10"/>
      <c r="JDY1187" s="10"/>
      <c r="JDZ1187" s="10"/>
      <c r="JEA1187" s="10"/>
      <c r="JEB1187" s="10"/>
      <c r="JEC1187" s="10"/>
      <c r="JED1187" s="10"/>
      <c r="JEE1187" s="10"/>
      <c r="JEF1187" s="10"/>
      <c r="JEG1187" s="10"/>
      <c r="JEH1187" s="10"/>
      <c r="JEI1187" s="10"/>
      <c r="JEJ1187" s="10"/>
      <c r="JEK1187" s="10"/>
      <c r="JEL1187" s="10"/>
      <c r="JEM1187" s="10"/>
      <c r="JEN1187" s="10"/>
      <c r="JEO1187" s="10"/>
      <c r="JEP1187" s="10"/>
      <c r="JEQ1187" s="10"/>
      <c r="JER1187" s="10"/>
      <c r="JES1187" s="10"/>
      <c r="JET1187" s="10"/>
      <c r="JEU1187" s="10"/>
      <c r="JEV1187" s="10"/>
      <c r="JEW1187" s="10"/>
      <c r="JEX1187" s="10"/>
      <c r="JEY1187" s="10"/>
      <c r="JEZ1187" s="10"/>
      <c r="JFA1187" s="10"/>
      <c r="JFB1187" s="10"/>
      <c r="JFC1187" s="10"/>
      <c r="JFD1187" s="10"/>
      <c r="JFE1187" s="10"/>
      <c r="JFF1187" s="10"/>
      <c r="JFG1187" s="10"/>
      <c r="JFH1187" s="10"/>
      <c r="JFI1187" s="10"/>
      <c r="JFJ1187" s="10"/>
      <c r="JFK1187" s="10"/>
      <c r="JFL1187" s="10"/>
      <c r="JFM1187" s="10"/>
      <c r="JFN1187" s="10"/>
      <c r="JFO1187" s="10"/>
      <c r="JFP1187" s="10"/>
      <c r="JFQ1187" s="10"/>
      <c r="JFR1187" s="10"/>
      <c r="JFS1187" s="10"/>
      <c r="JFT1187" s="10"/>
      <c r="JFU1187" s="10"/>
      <c r="JFV1187" s="10"/>
      <c r="JFW1187" s="10"/>
      <c r="JFX1187" s="10"/>
      <c r="JFY1187" s="10"/>
      <c r="JFZ1187" s="10"/>
      <c r="JGA1187" s="10"/>
      <c r="JGB1187" s="10"/>
      <c r="JGC1187" s="10"/>
      <c r="JGD1187" s="10"/>
      <c r="JGE1187" s="10"/>
      <c r="JGF1187" s="10"/>
      <c r="JGG1187" s="10"/>
      <c r="JGH1187" s="10"/>
      <c r="JGI1187" s="10"/>
      <c r="JGJ1187" s="10"/>
      <c r="JGK1187" s="10"/>
      <c r="JGL1187" s="10"/>
      <c r="JGM1187" s="10"/>
      <c r="JGN1187" s="10"/>
      <c r="JGO1187" s="10"/>
      <c r="JGP1187" s="10"/>
      <c r="JGQ1187" s="10"/>
      <c r="JGR1187" s="10"/>
      <c r="JGS1187" s="10"/>
      <c r="JGT1187" s="10"/>
      <c r="JGU1187" s="10"/>
      <c r="JGV1187" s="10"/>
      <c r="JGW1187" s="10"/>
      <c r="JGX1187" s="10"/>
      <c r="JGY1187" s="10"/>
      <c r="JGZ1187" s="10"/>
      <c r="JHA1187" s="10"/>
      <c r="JHB1187" s="10"/>
      <c r="JHC1187" s="10"/>
      <c r="JHD1187" s="10"/>
      <c r="JHE1187" s="10"/>
      <c r="JHF1187" s="10"/>
      <c r="JHG1187" s="10"/>
      <c r="JHH1187" s="10"/>
      <c r="JHI1187" s="10"/>
      <c r="JHJ1187" s="10"/>
      <c r="JHK1187" s="10"/>
      <c r="JHL1187" s="10"/>
      <c r="JHM1187" s="10"/>
      <c r="JHN1187" s="10"/>
      <c r="JHO1187" s="10"/>
      <c r="JHP1187" s="10"/>
      <c r="JHQ1187" s="10"/>
      <c r="JHR1187" s="10"/>
      <c r="JHS1187" s="10"/>
      <c r="JHT1187" s="10"/>
      <c r="JHU1187" s="10"/>
      <c r="JHV1187" s="10"/>
      <c r="JHW1187" s="10"/>
      <c r="JHX1187" s="10"/>
      <c r="JHY1187" s="10"/>
      <c r="JHZ1187" s="10"/>
      <c r="JIA1187" s="10"/>
      <c r="JIB1187" s="10"/>
      <c r="JIC1187" s="10"/>
      <c r="JID1187" s="10"/>
      <c r="JIE1187" s="10"/>
      <c r="JIF1187" s="10"/>
      <c r="JIG1187" s="10"/>
      <c r="JIH1187" s="10"/>
      <c r="JII1187" s="10"/>
      <c r="JIJ1187" s="10"/>
      <c r="JIK1187" s="10"/>
      <c r="JIL1187" s="10"/>
      <c r="JIM1187" s="10"/>
      <c r="JIN1187" s="10"/>
      <c r="JIO1187" s="10"/>
      <c r="JIP1187" s="10"/>
      <c r="JIQ1187" s="10"/>
      <c r="JIR1187" s="10"/>
      <c r="JIS1187" s="10"/>
      <c r="JIT1187" s="10"/>
      <c r="JIU1187" s="10"/>
      <c r="JIV1187" s="10"/>
      <c r="JIW1187" s="10"/>
      <c r="JIX1187" s="10"/>
      <c r="JIY1187" s="10"/>
      <c r="JIZ1187" s="10"/>
      <c r="JJA1187" s="10"/>
      <c r="JJB1187" s="10"/>
      <c r="JJC1187" s="10"/>
      <c r="JJD1187" s="10"/>
      <c r="JJE1187" s="10"/>
      <c r="JJF1187" s="10"/>
      <c r="JJG1187" s="10"/>
      <c r="JJH1187" s="10"/>
      <c r="JJI1187" s="10"/>
      <c r="JJJ1187" s="10"/>
      <c r="JJK1187" s="10"/>
      <c r="JJL1187" s="10"/>
      <c r="JJM1187" s="10"/>
      <c r="JJN1187" s="10"/>
      <c r="JJO1187" s="10"/>
      <c r="JJP1187" s="10"/>
      <c r="JJQ1187" s="10"/>
      <c r="JJR1187" s="10"/>
      <c r="JJS1187" s="10"/>
      <c r="JJT1187" s="10"/>
      <c r="JJU1187" s="10"/>
      <c r="JJV1187" s="10"/>
      <c r="JJW1187" s="10"/>
      <c r="JJX1187" s="10"/>
      <c r="JJY1187" s="10"/>
      <c r="JJZ1187" s="10"/>
      <c r="JKA1187" s="10"/>
      <c r="JKB1187" s="10"/>
      <c r="JKC1187" s="10"/>
      <c r="JKD1187" s="10"/>
      <c r="JKE1187" s="10"/>
      <c r="JKF1187" s="10"/>
      <c r="JKG1187" s="10"/>
      <c r="JKH1187" s="10"/>
      <c r="JKI1187" s="10"/>
      <c r="JKJ1187" s="10"/>
      <c r="JKK1187" s="10"/>
      <c r="JKL1187" s="10"/>
      <c r="JKM1187" s="10"/>
      <c r="JKN1187" s="10"/>
      <c r="JKO1187" s="10"/>
      <c r="JKP1187" s="10"/>
      <c r="JKQ1187" s="10"/>
      <c r="JKR1187" s="10"/>
      <c r="JKS1187" s="10"/>
      <c r="JKT1187" s="10"/>
      <c r="JKU1187" s="10"/>
      <c r="JKV1187" s="10"/>
      <c r="JKW1187" s="10"/>
      <c r="JKX1187" s="10"/>
      <c r="JKY1187" s="10"/>
      <c r="JKZ1187" s="10"/>
      <c r="JLA1187" s="10"/>
      <c r="JLB1187" s="10"/>
      <c r="JLC1187" s="10"/>
      <c r="JLD1187" s="10"/>
      <c r="JLE1187" s="10"/>
      <c r="JLF1187" s="10"/>
      <c r="JLG1187" s="10"/>
      <c r="JLH1187" s="10"/>
      <c r="JLI1187" s="10"/>
      <c r="JLJ1187" s="10"/>
      <c r="JLK1187" s="10"/>
      <c r="JLL1187" s="10"/>
      <c r="JLM1187" s="10"/>
      <c r="JLN1187" s="10"/>
      <c r="JLO1187" s="10"/>
      <c r="JLP1187" s="10"/>
      <c r="JLQ1187" s="10"/>
      <c r="JLR1187" s="10"/>
      <c r="JLS1187" s="10"/>
      <c r="JLT1187" s="10"/>
      <c r="JLU1187" s="10"/>
      <c r="JLV1187" s="10"/>
      <c r="JLW1187" s="10"/>
      <c r="JLX1187" s="10"/>
      <c r="JLY1187" s="10"/>
      <c r="JLZ1187" s="10"/>
      <c r="JMA1187" s="10"/>
      <c r="JMB1187" s="10"/>
      <c r="JMC1187" s="10"/>
      <c r="JMD1187" s="10"/>
      <c r="JME1187" s="10"/>
      <c r="JMF1187" s="10"/>
      <c r="JMG1187" s="10"/>
      <c r="JMH1187" s="10"/>
      <c r="JMI1187" s="10"/>
      <c r="JMJ1187" s="10"/>
      <c r="JMK1187" s="10"/>
      <c r="JML1187" s="10"/>
      <c r="JMM1187" s="10"/>
      <c r="JMN1187" s="10"/>
      <c r="JMO1187" s="10"/>
      <c r="JMP1187" s="10"/>
      <c r="JMQ1187" s="10"/>
      <c r="JMR1187" s="10"/>
      <c r="JMS1187" s="10"/>
      <c r="JMT1187" s="10"/>
      <c r="JMU1187" s="10"/>
      <c r="JMV1187" s="10"/>
      <c r="JMW1187" s="10"/>
      <c r="JMX1187" s="10"/>
      <c r="JMY1187" s="10"/>
      <c r="JMZ1187" s="10"/>
      <c r="JNA1187" s="10"/>
      <c r="JNB1187" s="10"/>
      <c r="JNC1187" s="10"/>
      <c r="JND1187" s="10"/>
      <c r="JNE1187" s="10"/>
      <c r="JNF1187" s="10"/>
      <c r="JNG1187" s="10"/>
      <c r="JNH1187" s="10"/>
      <c r="JNI1187" s="10"/>
      <c r="JNJ1187" s="10"/>
      <c r="JNK1187" s="10"/>
      <c r="JNL1187" s="10"/>
      <c r="JNM1187" s="10"/>
      <c r="JNN1187" s="10"/>
      <c r="JNO1187" s="10"/>
      <c r="JNP1187" s="10"/>
      <c r="JNQ1187" s="10"/>
      <c r="JNR1187" s="10"/>
      <c r="JNS1187" s="10"/>
      <c r="JNT1187" s="10"/>
      <c r="JNU1187" s="10"/>
      <c r="JNV1187" s="10"/>
      <c r="JNW1187" s="10"/>
      <c r="JNX1187" s="10"/>
      <c r="JNY1187" s="10"/>
      <c r="JNZ1187" s="10"/>
      <c r="JOA1187" s="10"/>
      <c r="JOB1187" s="10"/>
      <c r="JOC1187" s="10"/>
      <c r="JOD1187" s="10"/>
      <c r="JOE1187" s="10"/>
      <c r="JOF1187" s="10"/>
      <c r="JOG1187" s="10"/>
      <c r="JOH1187" s="10"/>
      <c r="JOI1187" s="10"/>
      <c r="JOJ1187" s="10"/>
      <c r="JOK1187" s="10"/>
      <c r="JOL1187" s="10"/>
      <c r="JOM1187" s="10"/>
      <c r="JON1187" s="10"/>
      <c r="JOO1187" s="10"/>
      <c r="JOP1187" s="10"/>
      <c r="JOQ1187" s="10"/>
      <c r="JOR1187" s="10"/>
      <c r="JOS1187" s="10"/>
      <c r="JOT1187" s="10"/>
      <c r="JOU1187" s="10"/>
      <c r="JOV1187" s="10"/>
      <c r="JOW1187" s="10"/>
      <c r="JOX1187" s="10"/>
      <c r="JOY1187" s="10"/>
      <c r="JOZ1187" s="10"/>
      <c r="JPA1187" s="10"/>
      <c r="JPB1187" s="10"/>
      <c r="JPC1187" s="10"/>
      <c r="JPD1187" s="10"/>
      <c r="JPE1187" s="10"/>
      <c r="JPF1187" s="10"/>
      <c r="JPG1187" s="10"/>
      <c r="JPH1187" s="10"/>
      <c r="JPI1187" s="10"/>
      <c r="JPJ1187" s="10"/>
      <c r="JPK1187" s="10"/>
      <c r="JPL1187" s="10"/>
      <c r="JPM1187" s="10"/>
      <c r="JPN1187" s="10"/>
      <c r="JPO1187" s="10"/>
      <c r="JPP1187" s="10"/>
      <c r="JPQ1187" s="10"/>
      <c r="JPR1187" s="10"/>
      <c r="JPS1187" s="10"/>
      <c r="JPT1187" s="10"/>
      <c r="JPU1187" s="10"/>
      <c r="JPV1187" s="10"/>
      <c r="JPW1187" s="10"/>
      <c r="JPX1187" s="10"/>
      <c r="JPY1187" s="10"/>
      <c r="JPZ1187" s="10"/>
      <c r="JQA1187" s="10"/>
      <c r="JQB1187" s="10"/>
      <c r="JQC1187" s="10"/>
      <c r="JQD1187" s="10"/>
      <c r="JQE1187" s="10"/>
      <c r="JQF1187" s="10"/>
      <c r="JQG1187" s="10"/>
      <c r="JQH1187" s="10"/>
      <c r="JQI1187" s="10"/>
      <c r="JQJ1187" s="10"/>
      <c r="JQK1187" s="10"/>
      <c r="JQL1187" s="10"/>
      <c r="JQM1187" s="10"/>
      <c r="JQN1187" s="10"/>
      <c r="JQO1187" s="10"/>
      <c r="JQP1187" s="10"/>
      <c r="JQQ1187" s="10"/>
      <c r="JQR1187" s="10"/>
      <c r="JQS1187" s="10"/>
      <c r="JQT1187" s="10"/>
      <c r="JQU1187" s="10"/>
      <c r="JQV1187" s="10"/>
      <c r="JQW1187" s="10"/>
      <c r="JQX1187" s="10"/>
      <c r="JQY1187" s="10"/>
      <c r="JQZ1187" s="10"/>
      <c r="JRA1187" s="10"/>
      <c r="JRB1187" s="10"/>
      <c r="JRC1187" s="10"/>
      <c r="JRD1187" s="10"/>
      <c r="JRE1187" s="10"/>
      <c r="JRF1187" s="10"/>
      <c r="JRG1187" s="10"/>
      <c r="JRH1187" s="10"/>
      <c r="JRI1187" s="10"/>
      <c r="JRJ1187" s="10"/>
      <c r="JRK1187" s="10"/>
      <c r="JRL1187" s="10"/>
      <c r="JRM1187" s="10"/>
      <c r="JRN1187" s="10"/>
      <c r="JRO1187" s="10"/>
      <c r="JRP1187" s="10"/>
      <c r="JRQ1187" s="10"/>
      <c r="JRR1187" s="10"/>
      <c r="JRS1187" s="10"/>
      <c r="JRT1187" s="10"/>
      <c r="JRU1187" s="10"/>
      <c r="JRV1187" s="10"/>
      <c r="JRW1187" s="10"/>
      <c r="JRX1187" s="10"/>
      <c r="JRY1187" s="10"/>
      <c r="JRZ1187" s="10"/>
      <c r="JSA1187" s="10"/>
      <c r="JSB1187" s="10"/>
      <c r="JSC1187" s="10"/>
      <c r="JSD1187" s="10"/>
      <c r="JSE1187" s="10"/>
      <c r="JSF1187" s="10"/>
      <c r="JSG1187" s="10"/>
      <c r="JSH1187" s="10"/>
      <c r="JSI1187" s="10"/>
      <c r="JSJ1187" s="10"/>
      <c r="JSK1187" s="10"/>
      <c r="JSL1187" s="10"/>
      <c r="JSM1187" s="10"/>
      <c r="JSN1187" s="10"/>
      <c r="JSO1187" s="10"/>
      <c r="JSP1187" s="10"/>
      <c r="JSQ1187" s="10"/>
      <c r="JSR1187" s="10"/>
      <c r="JSS1187" s="10"/>
      <c r="JST1187" s="10"/>
      <c r="JSU1187" s="10"/>
      <c r="JSV1187" s="10"/>
      <c r="JSW1187" s="10"/>
      <c r="JSX1187" s="10"/>
      <c r="JSY1187" s="10"/>
      <c r="JSZ1187" s="10"/>
      <c r="JTA1187" s="10"/>
      <c r="JTB1187" s="10"/>
      <c r="JTC1187" s="10"/>
      <c r="JTD1187" s="10"/>
      <c r="JTE1187" s="10"/>
      <c r="JTF1187" s="10"/>
      <c r="JTG1187" s="10"/>
      <c r="JTH1187" s="10"/>
      <c r="JTI1187" s="10"/>
      <c r="JTJ1187" s="10"/>
      <c r="JTK1187" s="10"/>
      <c r="JTL1187" s="10"/>
      <c r="JTM1187" s="10"/>
      <c r="JTN1187" s="10"/>
      <c r="JTO1187" s="10"/>
      <c r="JTP1187" s="10"/>
      <c r="JTQ1187" s="10"/>
      <c r="JTR1187" s="10"/>
      <c r="JTS1187" s="10"/>
      <c r="JTT1187" s="10"/>
      <c r="JTU1187" s="10"/>
      <c r="JTV1187" s="10"/>
      <c r="JTW1187" s="10"/>
      <c r="JTX1187" s="10"/>
      <c r="JTY1187" s="10"/>
      <c r="JTZ1187" s="10"/>
      <c r="JUA1187" s="10"/>
      <c r="JUB1187" s="10"/>
      <c r="JUC1187" s="10"/>
      <c r="JUD1187" s="10"/>
      <c r="JUE1187" s="10"/>
      <c r="JUF1187" s="10"/>
      <c r="JUG1187" s="10"/>
      <c r="JUH1187" s="10"/>
      <c r="JUI1187" s="10"/>
      <c r="JUJ1187" s="10"/>
      <c r="JUK1187" s="10"/>
      <c r="JUL1187" s="10"/>
      <c r="JUM1187" s="10"/>
      <c r="JUN1187" s="10"/>
      <c r="JUO1187" s="10"/>
      <c r="JUP1187" s="10"/>
      <c r="JUQ1187" s="10"/>
      <c r="JUR1187" s="10"/>
      <c r="JUS1187" s="10"/>
      <c r="JUT1187" s="10"/>
      <c r="JUU1187" s="10"/>
      <c r="JUV1187" s="10"/>
      <c r="JUW1187" s="10"/>
      <c r="JUX1187" s="10"/>
      <c r="JUY1187" s="10"/>
      <c r="JUZ1187" s="10"/>
      <c r="JVA1187" s="10"/>
      <c r="JVB1187" s="10"/>
      <c r="JVC1187" s="10"/>
      <c r="JVD1187" s="10"/>
      <c r="JVE1187" s="10"/>
      <c r="JVF1187" s="10"/>
      <c r="JVG1187" s="10"/>
      <c r="JVH1187" s="10"/>
      <c r="JVI1187" s="10"/>
      <c r="JVJ1187" s="10"/>
      <c r="JVK1187" s="10"/>
      <c r="JVL1187" s="10"/>
      <c r="JVM1187" s="10"/>
      <c r="JVN1187" s="10"/>
      <c r="JVO1187" s="10"/>
      <c r="JVP1187" s="10"/>
      <c r="JVQ1187" s="10"/>
      <c r="JVR1187" s="10"/>
      <c r="JVS1187" s="10"/>
      <c r="JVT1187" s="10"/>
      <c r="JVU1187" s="10"/>
      <c r="JVV1187" s="10"/>
      <c r="JVW1187" s="10"/>
      <c r="JVX1187" s="10"/>
      <c r="JVY1187" s="10"/>
      <c r="JVZ1187" s="10"/>
      <c r="JWA1187" s="10"/>
      <c r="JWB1187" s="10"/>
      <c r="JWC1187" s="10"/>
      <c r="JWD1187" s="10"/>
      <c r="JWE1187" s="10"/>
      <c r="JWF1187" s="10"/>
      <c r="JWG1187" s="10"/>
      <c r="JWH1187" s="10"/>
      <c r="JWI1187" s="10"/>
      <c r="JWJ1187" s="10"/>
      <c r="JWK1187" s="10"/>
      <c r="JWL1187" s="10"/>
      <c r="JWM1187" s="10"/>
      <c r="JWN1187" s="10"/>
      <c r="JWO1187" s="10"/>
      <c r="JWP1187" s="10"/>
      <c r="JWQ1187" s="10"/>
      <c r="JWR1187" s="10"/>
      <c r="JWS1187" s="10"/>
      <c r="JWT1187" s="10"/>
      <c r="JWU1187" s="10"/>
      <c r="JWV1187" s="10"/>
      <c r="JWW1187" s="10"/>
      <c r="JWX1187" s="10"/>
      <c r="JWY1187" s="10"/>
      <c r="JWZ1187" s="10"/>
      <c r="JXA1187" s="10"/>
      <c r="JXB1187" s="10"/>
      <c r="JXC1187" s="10"/>
      <c r="JXD1187" s="10"/>
      <c r="JXE1187" s="10"/>
      <c r="JXF1187" s="10"/>
      <c r="JXG1187" s="10"/>
      <c r="JXH1187" s="10"/>
      <c r="JXI1187" s="10"/>
      <c r="JXJ1187" s="10"/>
      <c r="JXK1187" s="10"/>
      <c r="JXL1187" s="10"/>
      <c r="JXM1187" s="10"/>
      <c r="JXN1187" s="10"/>
      <c r="JXO1187" s="10"/>
      <c r="JXP1187" s="10"/>
      <c r="JXQ1187" s="10"/>
      <c r="JXR1187" s="10"/>
      <c r="JXS1187" s="10"/>
      <c r="JXT1187" s="10"/>
      <c r="JXU1187" s="10"/>
      <c r="JXV1187" s="10"/>
      <c r="JXW1187" s="10"/>
      <c r="JXX1187" s="10"/>
      <c r="JXY1187" s="10"/>
      <c r="JXZ1187" s="10"/>
      <c r="JYA1187" s="10"/>
      <c r="JYB1187" s="10"/>
      <c r="JYC1187" s="10"/>
      <c r="JYD1187" s="10"/>
      <c r="JYE1187" s="10"/>
      <c r="JYF1187" s="10"/>
      <c r="JYG1187" s="10"/>
      <c r="JYH1187" s="10"/>
      <c r="JYI1187" s="10"/>
      <c r="JYJ1187" s="10"/>
      <c r="JYK1187" s="10"/>
      <c r="JYL1187" s="10"/>
      <c r="JYM1187" s="10"/>
      <c r="JYN1187" s="10"/>
      <c r="JYO1187" s="10"/>
      <c r="JYP1187" s="10"/>
      <c r="JYQ1187" s="10"/>
      <c r="JYR1187" s="10"/>
      <c r="JYS1187" s="10"/>
      <c r="JYT1187" s="10"/>
      <c r="JYU1187" s="10"/>
      <c r="JYV1187" s="10"/>
      <c r="JYW1187" s="10"/>
      <c r="JYX1187" s="10"/>
      <c r="JYY1187" s="10"/>
      <c r="JYZ1187" s="10"/>
      <c r="JZA1187" s="10"/>
      <c r="JZB1187" s="10"/>
      <c r="JZC1187" s="10"/>
      <c r="JZD1187" s="10"/>
      <c r="JZE1187" s="10"/>
      <c r="JZF1187" s="10"/>
      <c r="JZG1187" s="10"/>
      <c r="JZH1187" s="10"/>
      <c r="JZI1187" s="10"/>
      <c r="JZJ1187" s="10"/>
      <c r="JZK1187" s="10"/>
      <c r="JZL1187" s="10"/>
      <c r="JZM1187" s="10"/>
      <c r="JZN1187" s="10"/>
      <c r="JZO1187" s="10"/>
      <c r="JZP1187" s="10"/>
      <c r="JZQ1187" s="10"/>
      <c r="JZR1187" s="10"/>
      <c r="JZS1187" s="10"/>
      <c r="JZT1187" s="10"/>
      <c r="JZU1187" s="10"/>
      <c r="JZV1187" s="10"/>
      <c r="JZW1187" s="10"/>
      <c r="JZX1187" s="10"/>
      <c r="JZY1187" s="10"/>
      <c r="JZZ1187" s="10"/>
      <c r="KAA1187" s="10"/>
      <c r="KAB1187" s="10"/>
      <c r="KAC1187" s="10"/>
      <c r="KAD1187" s="10"/>
      <c r="KAE1187" s="10"/>
      <c r="KAF1187" s="10"/>
      <c r="KAG1187" s="10"/>
      <c r="KAH1187" s="10"/>
      <c r="KAI1187" s="10"/>
      <c r="KAJ1187" s="10"/>
      <c r="KAK1187" s="10"/>
      <c r="KAL1187" s="10"/>
      <c r="KAM1187" s="10"/>
      <c r="KAN1187" s="10"/>
      <c r="KAO1187" s="10"/>
      <c r="KAP1187" s="10"/>
      <c r="KAQ1187" s="10"/>
      <c r="KAR1187" s="10"/>
      <c r="KAS1187" s="10"/>
      <c r="KAT1187" s="10"/>
      <c r="KAU1187" s="10"/>
      <c r="KAV1187" s="10"/>
      <c r="KAW1187" s="10"/>
      <c r="KAX1187" s="10"/>
      <c r="KAY1187" s="10"/>
      <c r="KAZ1187" s="10"/>
      <c r="KBA1187" s="10"/>
      <c r="KBB1187" s="10"/>
      <c r="KBC1187" s="10"/>
      <c r="KBD1187" s="10"/>
      <c r="KBE1187" s="10"/>
      <c r="KBF1187" s="10"/>
      <c r="KBG1187" s="10"/>
      <c r="KBH1187" s="10"/>
      <c r="KBI1187" s="10"/>
      <c r="KBJ1187" s="10"/>
      <c r="KBK1187" s="10"/>
      <c r="KBL1187" s="10"/>
      <c r="KBM1187" s="10"/>
      <c r="KBN1187" s="10"/>
      <c r="KBO1187" s="10"/>
      <c r="KBP1187" s="10"/>
      <c r="KBQ1187" s="10"/>
      <c r="KBR1187" s="10"/>
      <c r="KBS1187" s="10"/>
      <c r="KBT1187" s="10"/>
      <c r="KBU1187" s="10"/>
      <c r="KBV1187" s="10"/>
      <c r="KBW1187" s="10"/>
      <c r="KBX1187" s="10"/>
      <c r="KBY1187" s="10"/>
      <c r="KBZ1187" s="10"/>
      <c r="KCA1187" s="10"/>
      <c r="KCB1187" s="10"/>
      <c r="KCC1187" s="10"/>
      <c r="KCD1187" s="10"/>
      <c r="KCE1187" s="10"/>
      <c r="KCF1187" s="10"/>
      <c r="KCG1187" s="10"/>
      <c r="KCH1187" s="10"/>
      <c r="KCI1187" s="10"/>
      <c r="KCJ1187" s="10"/>
      <c r="KCK1187" s="10"/>
      <c r="KCL1187" s="10"/>
      <c r="KCM1187" s="10"/>
      <c r="KCN1187" s="10"/>
      <c r="KCO1187" s="10"/>
      <c r="KCP1187" s="10"/>
      <c r="KCQ1187" s="10"/>
      <c r="KCR1187" s="10"/>
      <c r="KCS1187" s="10"/>
      <c r="KCT1187" s="10"/>
      <c r="KCU1187" s="10"/>
      <c r="KCV1187" s="10"/>
      <c r="KCW1187" s="10"/>
      <c r="KCX1187" s="10"/>
      <c r="KCY1187" s="10"/>
      <c r="KCZ1187" s="10"/>
      <c r="KDA1187" s="10"/>
      <c r="KDB1187" s="10"/>
      <c r="KDC1187" s="10"/>
      <c r="KDD1187" s="10"/>
      <c r="KDE1187" s="10"/>
      <c r="KDF1187" s="10"/>
      <c r="KDG1187" s="10"/>
      <c r="KDH1187" s="10"/>
      <c r="KDI1187" s="10"/>
      <c r="KDJ1187" s="10"/>
      <c r="KDK1187" s="10"/>
      <c r="KDL1187" s="10"/>
      <c r="KDM1187" s="10"/>
      <c r="KDN1187" s="10"/>
      <c r="KDO1187" s="10"/>
      <c r="KDP1187" s="10"/>
      <c r="KDQ1187" s="10"/>
      <c r="KDR1187" s="10"/>
      <c r="KDS1187" s="10"/>
      <c r="KDT1187" s="10"/>
      <c r="KDU1187" s="10"/>
      <c r="KDV1187" s="10"/>
      <c r="KDW1187" s="10"/>
      <c r="KDX1187" s="10"/>
      <c r="KDY1187" s="10"/>
      <c r="KDZ1187" s="10"/>
      <c r="KEA1187" s="10"/>
      <c r="KEB1187" s="10"/>
      <c r="KEC1187" s="10"/>
      <c r="KED1187" s="10"/>
      <c r="KEE1187" s="10"/>
      <c r="KEF1187" s="10"/>
      <c r="KEG1187" s="10"/>
      <c r="KEH1187" s="10"/>
      <c r="KEI1187" s="10"/>
      <c r="KEJ1187" s="10"/>
      <c r="KEK1187" s="10"/>
      <c r="KEL1187" s="10"/>
      <c r="KEM1187" s="10"/>
      <c r="KEN1187" s="10"/>
      <c r="KEO1187" s="10"/>
      <c r="KEP1187" s="10"/>
      <c r="KEQ1187" s="10"/>
      <c r="KER1187" s="10"/>
      <c r="KES1187" s="10"/>
      <c r="KET1187" s="10"/>
      <c r="KEU1187" s="10"/>
      <c r="KEV1187" s="10"/>
      <c r="KEW1187" s="10"/>
      <c r="KEX1187" s="10"/>
      <c r="KEY1187" s="10"/>
      <c r="KEZ1187" s="10"/>
      <c r="KFA1187" s="10"/>
      <c r="KFB1187" s="10"/>
      <c r="KFC1187" s="10"/>
      <c r="KFD1187" s="10"/>
      <c r="KFE1187" s="10"/>
      <c r="KFF1187" s="10"/>
      <c r="KFG1187" s="10"/>
      <c r="KFH1187" s="10"/>
      <c r="KFI1187" s="10"/>
      <c r="KFJ1187" s="10"/>
      <c r="KFK1187" s="10"/>
      <c r="KFL1187" s="10"/>
      <c r="KFM1187" s="10"/>
      <c r="KFN1187" s="10"/>
      <c r="KFO1187" s="10"/>
      <c r="KFP1187" s="10"/>
      <c r="KFQ1187" s="10"/>
      <c r="KFR1187" s="10"/>
      <c r="KFS1187" s="10"/>
      <c r="KFT1187" s="10"/>
      <c r="KFU1187" s="10"/>
      <c r="KFV1187" s="10"/>
      <c r="KFW1187" s="10"/>
      <c r="KFX1187" s="10"/>
      <c r="KFY1187" s="10"/>
      <c r="KFZ1187" s="10"/>
      <c r="KGA1187" s="10"/>
      <c r="KGB1187" s="10"/>
      <c r="KGC1187" s="10"/>
      <c r="KGD1187" s="10"/>
      <c r="KGE1187" s="10"/>
      <c r="KGF1187" s="10"/>
      <c r="KGG1187" s="10"/>
      <c r="KGH1187" s="10"/>
      <c r="KGI1187" s="10"/>
      <c r="KGJ1187" s="10"/>
      <c r="KGK1187" s="10"/>
      <c r="KGL1187" s="10"/>
      <c r="KGM1187" s="10"/>
      <c r="KGN1187" s="10"/>
      <c r="KGO1187" s="10"/>
      <c r="KGP1187" s="10"/>
      <c r="KGQ1187" s="10"/>
      <c r="KGR1187" s="10"/>
      <c r="KGS1187" s="10"/>
      <c r="KGT1187" s="10"/>
      <c r="KGU1187" s="10"/>
      <c r="KGV1187" s="10"/>
      <c r="KGW1187" s="10"/>
      <c r="KGX1187" s="10"/>
      <c r="KGY1187" s="10"/>
      <c r="KGZ1187" s="10"/>
      <c r="KHA1187" s="10"/>
      <c r="KHB1187" s="10"/>
      <c r="KHC1187" s="10"/>
      <c r="KHD1187" s="10"/>
      <c r="KHE1187" s="10"/>
      <c r="KHF1187" s="10"/>
      <c r="KHG1187" s="10"/>
      <c r="KHH1187" s="10"/>
      <c r="KHI1187" s="10"/>
      <c r="KHJ1187" s="10"/>
      <c r="KHK1187" s="10"/>
      <c r="KHL1187" s="10"/>
      <c r="KHM1187" s="10"/>
      <c r="KHN1187" s="10"/>
      <c r="KHO1187" s="10"/>
      <c r="KHP1187" s="10"/>
      <c r="KHQ1187" s="10"/>
      <c r="KHR1187" s="10"/>
      <c r="KHS1187" s="10"/>
      <c r="KHT1187" s="10"/>
      <c r="KHU1187" s="10"/>
      <c r="KHV1187" s="10"/>
      <c r="KHW1187" s="10"/>
      <c r="KHX1187" s="10"/>
      <c r="KHY1187" s="10"/>
      <c r="KHZ1187" s="10"/>
      <c r="KIA1187" s="10"/>
      <c r="KIB1187" s="10"/>
      <c r="KIC1187" s="10"/>
      <c r="KID1187" s="10"/>
      <c r="KIE1187" s="10"/>
      <c r="KIF1187" s="10"/>
      <c r="KIG1187" s="10"/>
      <c r="KIH1187" s="10"/>
      <c r="KII1187" s="10"/>
      <c r="KIJ1187" s="10"/>
      <c r="KIK1187" s="10"/>
      <c r="KIL1187" s="10"/>
      <c r="KIM1187" s="10"/>
      <c r="KIN1187" s="10"/>
      <c r="KIO1187" s="10"/>
      <c r="KIP1187" s="10"/>
      <c r="KIQ1187" s="10"/>
      <c r="KIR1187" s="10"/>
      <c r="KIS1187" s="10"/>
      <c r="KIT1187" s="10"/>
      <c r="KIU1187" s="10"/>
      <c r="KIV1187" s="10"/>
      <c r="KIW1187" s="10"/>
      <c r="KIX1187" s="10"/>
      <c r="KIY1187" s="10"/>
      <c r="KIZ1187" s="10"/>
      <c r="KJA1187" s="10"/>
      <c r="KJB1187" s="10"/>
      <c r="KJC1187" s="10"/>
      <c r="KJD1187" s="10"/>
      <c r="KJE1187" s="10"/>
      <c r="KJF1187" s="10"/>
      <c r="KJG1187" s="10"/>
      <c r="KJH1187" s="10"/>
      <c r="KJI1187" s="10"/>
      <c r="KJJ1187" s="10"/>
      <c r="KJK1187" s="10"/>
      <c r="KJL1187" s="10"/>
      <c r="KJM1187" s="10"/>
      <c r="KJN1187" s="10"/>
      <c r="KJO1187" s="10"/>
      <c r="KJP1187" s="10"/>
      <c r="KJQ1187" s="10"/>
      <c r="KJR1187" s="10"/>
      <c r="KJS1187" s="10"/>
      <c r="KJT1187" s="10"/>
      <c r="KJU1187" s="10"/>
      <c r="KJV1187" s="10"/>
      <c r="KJW1187" s="10"/>
      <c r="KJX1187" s="10"/>
      <c r="KJY1187" s="10"/>
      <c r="KJZ1187" s="10"/>
      <c r="KKA1187" s="10"/>
      <c r="KKB1187" s="10"/>
      <c r="KKC1187" s="10"/>
      <c r="KKD1187" s="10"/>
      <c r="KKE1187" s="10"/>
      <c r="KKF1187" s="10"/>
      <c r="KKG1187" s="10"/>
      <c r="KKH1187" s="10"/>
      <c r="KKI1187" s="10"/>
      <c r="KKJ1187" s="10"/>
      <c r="KKK1187" s="10"/>
      <c r="KKL1187" s="10"/>
      <c r="KKM1187" s="10"/>
      <c r="KKN1187" s="10"/>
      <c r="KKO1187" s="10"/>
      <c r="KKP1187" s="10"/>
      <c r="KKQ1187" s="10"/>
      <c r="KKR1187" s="10"/>
      <c r="KKS1187" s="10"/>
      <c r="KKT1187" s="10"/>
      <c r="KKU1187" s="10"/>
      <c r="KKV1187" s="10"/>
      <c r="KKW1187" s="10"/>
      <c r="KKX1187" s="10"/>
      <c r="KKY1187" s="10"/>
      <c r="KKZ1187" s="10"/>
      <c r="KLA1187" s="10"/>
      <c r="KLB1187" s="10"/>
      <c r="KLC1187" s="10"/>
      <c r="KLD1187" s="10"/>
      <c r="KLE1187" s="10"/>
      <c r="KLF1187" s="10"/>
      <c r="KLG1187" s="10"/>
      <c r="KLH1187" s="10"/>
      <c r="KLI1187" s="10"/>
      <c r="KLJ1187" s="10"/>
      <c r="KLK1187" s="10"/>
      <c r="KLL1187" s="10"/>
      <c r="KLM1187" s="10"/>
      <c r="KLN1187" s="10"/>
      <c r="KLO1187" s="10"/>
      <c r="KLP1187" s="10"/>
      <c r="KLQ1187" s="10"/>
      <c r="KLR1187" s="10"/>
      <c r="KLS1187" s="10"/>
      <c r="KLT1187" s="10"/>
      <c r="KLU1187" s="10"/>
      <c r="KLV1187" s="10"/>
      <c r="KLW1187" s="10"/>
      <c r="KLX1187" s="10"/>
      <c r="KLY1187" s="10"/>
      <c r="KLZ1187" s="10"/>
      <c r="KMA1187" s="10"/>
      <c r="KMB1187" s="10"/>
      <c r="KMC1187" s="10"/>
      <c r="KMD1187" s="10"/>
      <c r="KME1187" s="10"/>
      <c r="KMF1187" s="10"/>
      <c r="KMG1187" s="10"/>
      <c r="KMH1187" s="10"/>
      <c r="KMI1187" s="10"/>
      <c r="KMJ1187" s="10"/>
      <c r="KMK1187" s="10"/>
      <c r="KML1187" s="10"/>
      <c r="KMM1187" s="10"/>
      <c r="KMN1187" s="10"/>
      <c r="KMO1187" s="10"/>
      <c r="KMP1187" s="10"/>
      <c r="KMQ1187" s="10"/>
      <c r="KMR1187" s="10"/>
      <c r="KMS1187" s="10"/>
      <c r="KMT1187" s="10"/>
      <c r="KMU1187" s="10"/>
      <c r="KMV1187" s="10"/>
      <c r="KMW1187" s="10"/>
      <c r="KMX1187" s="10"/>
      <c r="KMY1187" s="10"/>
      <c r="KMZ1187" s="10"/>
      <c r="KNA1187" s="10"/>
      <c r="KNB1187" s="10"/>
      <c r="KNC1187" s="10"/>
      <c r="KND1187" s="10"/>
      <c r="KNE1187" s="10"/>
      <c r="KNF1187" s="10"/>
      <c r="KNG1187" s="10"/>
      <c r="KNH1187" s="10"/>
      <c r="KNI1187" s="10"/>
      <c r="KNJ1187" s="10"/>
      <c r="KNK1187" s="10"/>
      <c r="KNL1187" s="10"/>
      <c r="KNM1187" s="10"/>
      <c r="KNN1187" s="10"/>
      <c r="KNO1187" s="10"/>
      <c r="KNP1187" s="10"/>
      <c r="KNQ1187" s="10"/>
      <c r="KNR1187" s="10"/>
      <c r="KNS1187" s="10"/>
      <c r="KNT1187" s="10"/>
      <c r="KNU1187" s="10"/>
      <c r="KNV1187" s="10"/>
      <c r="KNW1187" s="10"/>
      <c r="KNX1187" s="10"/>
      <c r="KNY1187" s="10"/>
      <c r="KNZ1187" s="10"/>
      <c r="KOA1187" s="10"/>
      <c r="KOB1187" s="10"/>
      <c r="KOC1187" s="10"/>
      <c r="KOD1187" s="10"/>
      <c r="KOE1187" s="10"/>
      <c r="KOF1187" s="10"/>
      <c r="KOG1187" s="10"/>
      <c r="KOH1187" s="10"/>
      <c r="KOI1187" s="10"/>
      <c r="KOJ1187" s="10"/>
      <c r="KOK1187" s="10"/>
      <c r="KOL1187" s="10"/>
      <c r="KOM1187" s="10"/>
      <c r="KON1187" s="10"/>
      <c r="KOO1187" s="10"/>
      <c r="KOP1187" s="10"/>
      <c r="KOQ1187" s="10"/>
      <c r="KOR1187" s="10"/>
      <c r="KOS1187" s="10"/>
      <c r="KOT1187" s="10"/>
      <c r="KOU1187" s="10"/>
      <c r="KOV1187" s="10"/>
      <c r="KOW1187" s="10"/>
      <c r="KOX1187" s="10"/>
      <c r="KOY1187" s="10"/>
      <c r="KOZ1187" s="10"/>
      <c r="KPA1187" s="10"/>
      <c r="KPB1187" s="10"/>
      <c r="KPC1187" s="10"/>
      <c r="KPD1187" s="10"/>
      <c r="KPE1187" s="10"/>
      <c r="KPF1187" s="10"/>
      <c r="KPG1187" s="10"/>
      <c r="KPH1187" s="10"/>
      <c r="KPI1187" s="10"/>
      <c r="KPJ1187" s="10"/>
      <c r="KPK1187" s="10"/>
      <c r="KPL1187" s="10"/>
      <c r="KPM1187" s="10"/>
      <c r="KPN1187" s="10"/>
      <c r="KPO1187" s="10"/>
      <c r="KPP1187" s="10"/>
      <c r="KPQ1187" s="10"/>
      <c r="KPR1187" s="10"/>
      <c r="KPS1187" s="10"/>
      <c r="KPT1187" s="10"/>
      <c r="KPU1187" s="10"/>
      <c r="KPV1187" s="10"/>
      <c r="KPW1187" s="10"/>
      <c r="KPX1187" s="10"/>
      <c r="KPY1187" s="10"/>
      <c r="KPZ1187" s="10"/>
      <c r="KQA1187" s="10"/>
      <c r="KQB1187" s="10"/>
      <c r="KQC1187" s="10"/>
      <c r="KQD1187" s="10"/>
      <c r="KQE1187" s="10"/>
      <c r="KQF1187" s="10"/>
      <c r="KQG1187" s="10"/>
      <c r="KQH1187" s="10"/>
      <c r="KQI1187" s="10"/>
      <c r="KQJ1187" s="10"/>
      <c r="KQK1187" s="10"/>
      <c r="KQL1187" s="10"/>
      <c r="KQM1187" s="10"/>
      <c r="KQN1187" s="10"/>
      <c r="KQO1187" s="10"/>
      <c r="KQP1187" s="10"/>
      <c r="KQQ1187" s="10"/>
      <c r="KQR1187" s="10"/>
      <c r="KQS1187" s="10"/>
      <c r="KQT1187" s="10"/>
      <c r="KQU1187" s="10"/>
      <c r="KQV1187" s="10"/>
      <c r="KQW1187" s="10"/>
      <c r="KQX1187" s="10"/>
      <c r="KQY1187" s="10"/>
      <c r="KQZ1187" s="10"/>
      <c r="KRA1187" s="10"/>
      <c r="KRB1187" s="10"/>
      <c r="KRC1187" s="10"/>
      <c r="KRD1187" s="10"/>
      <c r="KRE1187" s="10"/>
      <c r="KRF1187" s="10"/>
      <c r="KRG1187" s="10"/>
      <c r="KRH1187" s="10"/>
      <c r="KRI1187" s="10"/>
      <c r="KRJ1187" s="10"/>
      <c r="KRK1187" s="10"/>
      <c r="KRL1187" s="10"/>
      <c r="KRM1187" s="10"/>
      <c r="KRN1187" s="10"/>
      <c r="KRO1187" s="10"/>
      <c r="KRP1187" s="10"/>
      <c r="KRQ1187" s="10"/>
      <c r="KRR1187" s="10"/>
      <c r="KRS1187" s="10"/>
      <c r="KRT1187" s="10"/>
      <c r="KRU1187" s="10"/>
      <c r="KRV1187" s="10"/>
      <c r="KRW1187" s="10"/>
      <c r="KRX1187" s="10"/>
      <c r="KRY1187" s="10"/>
      <c r="KRZ1187" s="10"/>
      <c r="KSA1187" s="10"/>
      <c r="KSB1187" s="10"/>
      <c r="KSC1187" s="10"/>
      <c r="KSD1187" s="10"/>
      <c r="KSE1187" s="10"/>
      <c r="KSF1187" s="10"/>
      <c r="KSG1187" s="10"/>
      <c r="KSH1187" s="10"/>
      <c r="KSI1187" s="10"/>
      <c r="KSJ1187" s="10"/>
      <c r="KSK1187" s="10"/>
      <c r="KSL1187" s="10"/>
      <c r="KSM1187" s="10"/>
      <c r="KSN1187" s="10"/>
      <c r="KSO1187" s="10"/>
      <c r="KSP1187" s="10"/>
      <c r="KSQ1187" s="10"/>
      <c r="KSR1187" s="10"/>
      <c r="KSS1187" s="10"/>
      <c r="KST1187" s="10"/>
      <c r="KSU1187" s="10"/>
      <c r="KSV1187" s="10"/>
      <c r="KSW1187" s="10"/>
      <c r="KSX1187" s="10"/>
      <c r="KSY1187" s="10"/>
      <c r="KSZ1187" s="10"/>
      <c r="KTA1187" s="10"/>
      <c r="KTB1187" s="10"/>
      <c r="KTC1187" s="10"/>
      <c r="KTD1187" s="10"/>
      <c r="KTE1187" s="10"/>
      <c r="KTF1187" s="10"/>
      <c r="KTG1187" s="10"/>
      <c r="KTH1187" s="10"/>
      <c r="KTI1187" s="10"/>
      <c r="KTJ1187" s="10"/>
      <c r="KTK1187" s="10"/>
      <c r="KTL1187" s="10"/>
      <c r="KTM1187" s="10"/>
      <c r="KTN1187" s="10"/>
      <c r="KTO1187" s="10"/>
      <c r="KTP1187" s="10"/>
      <c r="KTQ1187" s="10"/>
      <c r="KTR1187" s="10"/>
      <c r="KTS1187" s="10"/>
      <c r="KTT1187" s="10"/>
      <c r="KTU1187" s="10"/>
      <c r="KTV1187" s="10"/>
      <c r="KTW1187" s="10"/>
      <c r="KTX1187" s="10"/>
      <c r="KTY1187" s="10"/>
      <c r="KTZ1187" s="10"/>
      <c r="KUA1187" s="10"/>
      <c r="KUB1187" s="10"/>
      <c r="KUC1187" s="10"/>
      <c r="KUD1187" s="10"/>
      <c r="KUE1187" s="10"/>
      <c r="KUF1187" s="10"/>
      <c r="KUG1187" s="10"/>
      <c r="KUH1187" s="10"/>
      <c r="KUI1187" s="10"/>
      <c r="KUJ1187" s="10"/>
      <c r="KUK1187" s="10"/>
      <c r="KUL1187" s="10"/>
      <c r="KUM1187" s="10"/>
      <c r="KUN1187" s="10"/>
      <c r="KUO1187" s="10"/>
      <c r="KUP1187" s="10"/>
      <c r="KUQ1187" s="10"/>
      <c r="KUR1187" s="10"/>
      <c r="KUS1187" s="10"/>
      <c r="KUT1187" s="10"/>
      <c r="KUU1187" s="10"/>
      <c r="KUV1187" s="10"/>
      <c r="KUW1187" s="10"/>
      <c r="KUX1187" s="10"/>
      <c r="KUY1187" s="10"/>
      <c r="KUZ1187" s="10"/>
      <c r="KVA1187" s="10"/>
      <c r="KVB1187" s="10"/>
      <c r="KVC1187" s="10"/>
      <c r="KVD1187" s="10"/>
      <c r="KVE1187" s="10"/>
      <c r="KVF1187" s="10"/>
      <c r="KVG1187" s="10"/>
      <c r="KVH1187" s="10"/>
      <c r="KVI1187" s="10"/>
      <c r="KVJ1187" s="10"/>
      <c r="KVK1187" s="10"/>
      <c r="KVL1187" s="10"/>
      <c r="KVM1187" s="10"/>
      <c r="KVN1187" s="10"/>
      <c r="KVO1187" s="10"/>
      <c r="KVP1187" s="10"/>
      <c r="KVQ1187" s="10"/>
      <c r="KVR1187" s="10"/>
      <c r="KVS1187" s="10"/>
      <c r="KVT1187" s="10"/>
      <c r="KVU1187" s="10"/>
      <c r="KVV1187" s="10"/>
      <c r="KVW1187" s="10"/>
      <c r="KVX1187" s="10"/>
      <c r="KVY1187" s="10"/>
      <c r="KVZ1187" s="10"/>
      <c r="KWA1187" s="10"/>
      <c r="KWB1187" s="10"/>
      <c r="KWC1187" s="10"/>
      <c r="KWD1187" s="10"/>
      <c r="KWE1187" s="10"/>
      <c r="KWF1187" s="10"/>
      <c r="KWG1187" s="10"/>
      <c r="KWH1187" s="10"/>
      <c r="KWI1187" s="10"/>
      <c r="KWJ1187" s="10"/>
      <c r="KWK1187" s="10"/>
      <c r="KWL1187" s="10"/>
      <c r="KWM1187" s="10"/>
      <c r="KWN1187" s="10"/>
      <c r="KWO1187" s="10"/>
      <c r="KWP1187" s="10"/>
      <c r="KWQ1187" s="10"/>
      <c r="KWR1187" s="10"/>
      <c r="KWS1187" s="10"/>
      <c r="KWT1187" s="10"/>
      <c r="KWU1187" s="10"/>
      <c r="KWV1187" s="10"/>
      <c r="KWW1187" s="10"/>
      <c r="KWX1187" s="10"/>
      <c r="KWY1187" s="10"/>
      <c r="KWZ1187" s="10"/>
      <c r="KXA1187" s="10"/>
      <c r="KXB1187" s="10"/>
      <c r="KXC1187" s="10"/>
      <c r="KXD1187" s="10"/>
      <c r="KXE1187" s="10"/>
      <c r="KXF1187" s="10"/>
      <c r="KXG1187" s="10"/>
      <c r="KXH1187" s="10"/>
      <c r="KXI1187" s="10"/>
      <c r="KXJ1187" s="10"/>
      <c r="KXK1187" s="10"/>
      <c r="KXL1187" s="10"/>
      <c r="KXM1187" s="10"/>
      <c r="KXN1187" s="10"/>
      <c r="KXO1187" s="10"/>
      <c r="KXP1187" s="10"/>
      <c r="KXQ1187" s="10"/>
      <c r="KXR1187" s="10"/>
      <c r="KXS1187" s="10"/>
      <c r="KXT1187" s="10"/>
      <c r="KXU1187" s="10"/>
      <c r="KXV1187" s="10"/>
      <c r="KXW1187" s="10"/>
      <c r="KXX1187" s="10"/>
      <c r="KXY1187" s="10"/>
      <c r="KXZ1187" s="10"/>
      <c r="KYA1187" s="10"/>
      <c r="KYB1187" s="10"/>
      <c r="KYC1187" s="10"/>
      <c r="KYD1187" s="10"/>
      <c r="KYE1187" s="10"/>
      <c r="KYF1187" s="10"/>
      <c r="KYG1187" s="10"/>
      <c r="KYH1187" s="10"/>
      <c r="KYI1187" s="10"/>
      <c r="KYJ1187" s="10"/>
      <c r="KYK1187" s="10"/>
      <c r="KYL1187" s="10"/>
      <c r="KYM1187" s="10"/>
      <c r="KYN1187" s="10"/>
      <c r="KYO1187" s="10"/>
      <c r="KYP1187" s="10"/>
      <c r="KYQ1187" s="10"/>
      <c r="KYR1187" s="10"/>
      <c r="KYS1187" s="10"/>
      <c r="KYT1187" s="10"/>
      <c r="KYU1187" s="10"/>
      <c r="KYV1187" s="10"/>
      <c r="KYW1187" s="10"/>
      <c r="KYX1187" s="10"/>
      <c r="KYY1187" s="10"/>
      <c r="KYZ1187" s="10"/>
      <c r="KZA1187" s="10"/>
      <c r="KZB1187" s="10"/>
      <c r="KZC1187" s="10"/>
      <c r="KZD1187" s="10"/>
      <c r="KZE1187" s="10"/>
      <c r="KZF1187" s="10"/>
      <c r="KZG1187" s="10"/>
      <c r="KZH1187" s="10"/>
      <c r="KZI1187" s="10"/>
      <c r="KZJ1187" s="10"/>
      <c r="KZK1187" s="10"/>
      <c r="KZL1187" s="10"/>
      <c r="KZM1187" s="10"/>
      <c r="KZN1187" s="10"/>
      <c r="KZO1187" s="10"/>
      <c r="KZP1187" s="10"/>
      <c r="KZQ1187" s="10"/>
      <c r="KZR1187" s="10"/>
      <c r="KZS1187" s="10"/>
      <c r="KZT1187" s="10"/>
      <c r="KZU1187" s="10"/>
      <c r="KZV1187" s="10"/>
      <c r="KZW1187" s="10"/>
      <c r="KZX1187" s="10"/>
      <c r="KZY1187" s="10"/>
      <c r="KZZ1187" s="10"/>
      <c r="LAA1187" s="10"/>
      <c r="LAB1187" s="10"/>
      <c r="LAC1187" s="10"/>
      <c r="LAD1187" s="10"/>
      <c r="LAE1187" s="10"/>
      <c r="LAF1187" s="10"/>
      <c r="LAG1187" s="10"/>
      <c r="LAH1187" s="10"/>
      <c r="LAI1187" s="10"/>
      <c r="LAJ1187" s="10"/>
      <c r="LAK1187" s="10"/>
      <c r="LAL1187" s="10"/>
      <c r="LAM1187" s="10"/>
      <c r="LAN1187" s="10"/>
      <c r="LAO1187" s="10"/>
      <c r="LAP1187" s="10"/>
      <c r="LAQ1187" s="10"/>
      <c r="LAR1187" s="10"/>
      <c r="LAS1187" s="10"/>
      <c r="LAT1187" s="10"/>
      <c r="LAU1187" s="10"/>
      <c r="LAV1187" s="10"/>
      <c r="LAW1187" s="10"/>
      <c r="LAX1187" s="10"/>
      <c r="LAY1187" s="10"/>
      <c r="LAZ1187" s="10"/>
      <c r="LBA1187" s="10"/>
      <c r="LBB1187" s="10"/>
      <c r="LBC1187" s="10"/>
      <c r="LBD1187" s="10"/>
      <c r="LBE1187" s="10"/>
      <c r="LBF1187" s="10"/>
      <c r="LBG1187" s="10"/>
      <c r="LBH1187" s="10"/>
      <c r="LBI1187" s="10"/>
      <c r="LBJ1187" s="10"/>
      <c r="LBK1187" s="10"/>
      <c r="LBL1187" s="10"/>
      <c r="LBM1187" s="10"/>
      <c r="LBN1187" s="10"/>
      <c r="LBO1187" s="10"/>
      <c r="LBP1187" s="10"/>
      <c r="LBQ1187" s="10"/>
      <c r="LBR1187" s="10"/>
      <c r="LBS1187" s="10"/>
      <c r="LBT1187" s="10"/>
      <c r="LBU1187" s="10"/>
      <c r="LBV1187" s="10"/>
      <c r="LBW1187" s="10"/>
      <c r="LBX1187" s="10"/>
      <c r="LBY1187" s="10"/>
      <c r="LBZ1187" s="10"/>
      <c r="LCA1187" s="10"/>
      <c r="LCB1187" s="10"/>
      <c r="LCC1187" s="10"/>
      <c r="LCD1187" s="10"/>
      <c r="LCE1187" s="10"/>
      <c r="LCF1187" s="10"/>
      <c r="LCG1187" s="10"/>
      <c r="LCH1187" s="10"/>
      <c r="LCI1187" s="10"/>
      <c r="LCJ1187" s="10"/>
      <c r="LCK1187" s="10"/>
      <c r="LCL1187" s="10"/>
      <c r="LCM1187" s="10"/>
      <c r="LCN1187" s="10"/>
      <c r="LCO1187" s="10"/>
      <c r="LCP1187" s="10"/>
      <c r="LCQ1187" s="10"/>
      <c r="LCR1187" s="10"/>
      <c r="LCS1187" s="10"/>
      <c r="LCT1187" s="10"/>
      <c r="LCU1187" s="10"/>
      <c r="LCV1187" s="10"/>
      <c r="LCW1187" s="10"/>
      <c r="LCX1187" s="10"/>
      <c r="LCY1187" s="10"/>
      <c r="LCZ1187" s="10"/>
      <c r="LDA1187" s="10"/>
      <c r="LDB1187" s="10"/>
      <c r="LDC1187" s="10"/>
      <c r="LDD1187" s="10"/>
      <c r="LDE1187" s="10"/>
      <c r="LDF1187" s="10"/>
      <c r="LDG1187" s="10"/>
      <c r="LDH1187" s="10"/>
      <c r="LDI1187" s="10"/>
      <c r="LDJ1187" s="10"/>
      <c r="LDK1187" s="10"/>
      <c r="LDL1187" s="10"/>
      <c r="LDM1187" s="10"/>
      <c r="LDN1187" s="10"/>
      <c r="LDO1187" s="10"/>
      <c r="LDP1187" s="10"/>
      <c r="LDQ1187" s="10"/>
      <c r="LDR1187" s="10"/>
      <c r="LDS1187" s="10"/>
      <c r="LDT1187" s="10"/>
      <c r="LDU1187" s="10"/>
      <c r="LDV1187" s="10"/>
      <c r="LDW1187" s="10"/>
      <c r="LDX1187" s="10"/>
      <c r="LDY1187" s="10"/>
      <c r="LDZ1187" s="10"/>
      <c r="LEA1187" s="10"/>
      <c r="LEB1187" s="10"/>
      <c r="LEC1187" s="10"/>
      <c r="LED1187" s="10"/>
      <c r="LEE1187" s="10"/>
      <c r="LEF1187" s="10"/>
      <c r="LEG1187" s="10"/>
      <c r="LEH1187" s="10"/>
      <c r="LEI1187" s="10"/>
      <c r="LEJ1187" s="10"/>
      <c r="LEK1187" s="10"/>
      <c r="LEL1187" s="10"/>
      <c r="LEM1187" s="10"/>
      <c r="LEN1187" s="10"/>
      <c r="LEO1187" s="10"/>
      <c r="LEP1187" s="10"/>
      <c r="LEQ1187" s="10"/>
      <c r="LER1187" s="10"/>
      <c r="LES1187" s="10"/>
      <c r="LET1187" s="10"/>
      <c r="LEU1187" s="10"/>
      <c r="LEV1187" s="10"/>
      <c r="LEW1187" s="10"/>
      <c r="LEX1187" s="10"/>
      <c r="LEY1187" s="10"/>
      <c r="LEZ1187" s="10"/>
      <c r="LFA1187" s="10"/>
      <c r="LFB1187" s="10"/>
      <c r="LFC1187" s="10"/>
      <c r="LFD1187" s="10"/>
      <c r="LFE1187" s="10"/>
      <c r="LFF1187" s="10"/>
      <c r="LFG1187" s="10"/>
      <c r="LFH1187" s="10"/>
      <c r="LFI1187" s="10"/>
      <c r="LFJ1187" s="10"/>
      <c r="LFK1187" s="10"/>
      <c r="LFL1187" s="10"/>
      <c r="LFM1187" s="10"/>
      <c r="LFN1187" s="10"/>
      <c r="LFO1187" s="10"/>
      <c r="LFP1187" s="10"/>
      <c r="LFQ1187" s="10"/>
      <c r="LFR1187" s="10"/>
      <c r="LFS1187" s="10"/>
      <c r="LFT1187" s="10"/>
      <c r="LFU1187" s="10"/>
      <c r="LFV1187" s="10"/>
      <c r="LFW1187" s="10"/>
      <c r="LFX1187" s="10"/>
      <c r="LFY1187" s="10"/>
      <c r="LFZ1187" s="10"/>
      <c r="LGA1187" s="10"/>
      <c r="LGB1187" s="10"/>
      <c r="LGC1187" s="10"/>
      <c r="LGD1187" s="10"/>
      <c r="LGE1187" s="10"/>
      <c r="LGF1187" s="10"/>
      <c r="LGG1187" s="10"/>
      <c r="LGH1187" s="10"/>
      <c r="LGI1187" s="10"/>
      <c r="LGJ1187" s="10"/>
      <c r="LGK1187" s="10"/>
      <c r="LGL1187" s="10"/>
      <c r="LGM1187" s="10"/>
      <c r="LGN1187" s="10"/>
      <c r="LGO1187" s="10"/>
      <c r="LGP1187" s="10"/>
      <c r="LGQ1187" s="10"/>
      <c r="LGR1187" s="10"/>
      <c r="LGS1187" s="10"/>
      <c r="LGT1187" s="10"/>
      <c r="LGU1187" s="10"/>
      <c r="LGV1187" s="10"/>
      <c r="LGW1187" s="10"/>
      <c r="LGX1187" s="10"/>
      <c r="LGY1187" s="10"/>
      <c r="LGZ1187" s="10"/>
      <c r="LHA1187" s="10"/>
      <c r="LHB1187" s="10"/>
      <c r="LHC1187" s="10"/>
      <c r="LHD1187" s="10"/>
      <c r="LHE1187" s="10"/>
      <c r="LHF1187" s="10"/>
      <c r="LHG1187" s="10"/>
      <c r="LHH1187" s="10"/>
      <c r="LHI1187" s="10"/>
      <c r="LHJ1187" s="10"/>
      <c r="LHK1187" s="10"/>
      <c r="LHL1187" s="10"/>
      <c r="LHM1187" s="10"/>
      <c r="LHN1187" s="10"/>
      <c r="LHO1187" s="10"/>
      <c r="LHP1187" s="10"/>
      <c r="LHQ1187" s="10"/>
      <c r="LHR1187" s="10"/>
      <c r="LHS1187" s="10"/>
      <c r="LHT1187" s="10"/>
      <c r="LHU1187" s="10"/>
      <c r="LHV1187" s="10"/>
      <c r="LHW1187" s="10"/>
      <c r="LHX1187" s="10"/>
      <c r="LHY1187" s="10"/>
      <c r="LHZ1187" s="10"/>
      <c r="LIA1187" s="10"/>
      <c r="LIB1187" s="10"/>
      <c r="LIC1187" s="10"/>
      <c r="LID1187" s="10"/>
      <c r="LIE1187" s="10"/>
      <c r="LIF1187" s="10"/>
      <c r="LIG1187" s="10"/>
      <c r="LIH1187" s="10"/>
      <c r="LII1187" s="10"/>
      <c r="LIJ1187" s="10"/>
      <c r="LIK1187" s="10"/>
      <c r="LIL1187" s="10"/>
      <c r="LIM1187" s="10"/>
      <c r="LIN1187" s="10"/>
      <c r="LIO1187" s="10"/>
      <c r="LIP1187" s="10"/>
      <c r="LIQ1187" s="10"/>
      <c r="LIR1187" s="10"/>
      <c r="LIS1187" s="10"/>
      <c r="LIT1187" s="10"/>
      <c r="LIU1187" s="10"/>
      <c r="LIV1187" s="10"/>
      <c r="LIW1187" s="10"/>
      <c r="LIX1187" s="10"/>
      <c r="LIY1187" s="10"/>
      <c r="LIZ1187" s="10"/>
      <c r="LJA1187" s="10"/>
      <c r="LJB1187" s="10"/>
      <c r="LJC1187" s="10"/>
      <c r="LJD1187" s="10"/>
      <c r="LJE1187" s="10"/>
      <c r="LJF1187" s="10"/>
      <c r="LJG1187" s="10"/>
      <c r="LJH1187" s="10"/>
      <c r="LJI1187" s="10"/>
      <c r="LJJ1187" s="10"/>
      <c r="LJK1187" s="10"/>
      <c r="LJL1187" s="10"/>
      <c r="LJM1187" s="10"/>
      <c r="LJN1187" s="10"/>
      <c r="LJO1187" s="10"/>
      <c r="LJP1187" s="10"/>
      <c r="LJQ1187" s="10"/>
      <c r="LJR1187" s="10"/>
      <c r="LJS1187" s="10"/>
      <c r="LJT1187" s="10"/>
      <c r="LJU1187" s="10"/>
      <c r="LJV1187" s="10"/>
      <c r="LJW1187" s="10"/>
      <c r="LJX1187" s="10"/>
      <c r="LJY1187" s="10"/>
      <c r="LJZ1187" s="10"/>
      <c r="LKA1187" s="10"/>
      <c r="LKB1187" s="10"/>
      <c r="LKC1187" s="10"/>
      <c r="LKD1187" s="10"/>
      <c r="LKE1187" s="10"/>
      <c r="LKF1187" s="10"/>
      <c r="LKG1187" s="10"/>
      <c r="LKH1187" s="10"/>
      <c r="LKI1187" s="10"/>
      <c r="LKJ1187" s="10"/>
      <c r="LKK1187" s="10"/>
      <c r="LKL1187" s="10"/>
      <c r="LKM1187" s="10"/>
      <c r="LKN1187" s="10"/>
      <c r="LKO1187" s="10"/>
      <c r="LKP1187" s="10"/>
      <c r="LKQ1187" s="10"/>
      <c r="LKR1187" s="10"/>
      <c r="LKS1187" s="10"/>
      <c r="LKT1187" s="10"/>
      <c r="LKU1187" s="10"/>
      <c r="LKV1187" s="10"/>
      <c r="LKW1187" s="10"/>
      <c r="LKX1187" s="10"/>
      <c r="LKY1187" s="10"/>
      <c r="LKZ1187" s="10"/>
      <c r="LLA1187" s="10"/>
      <c r="LLB1187" s="10"/>
      <c r="LLC1187" s="10"/>
      <c r="LLD1187" s="10"/>
      <c r="LLE1187" s="10"/>
      <c r="LLF1187" s="10"/>
      <c r="LLG1187" s="10"/>
      <c r="LLH1187" s="10"/>
      <c r="LLI1187" s="10"/>
      <c r="LLJ1187" s="10"/>
      <c r="LLK1187" s="10"/>
      <c r="LLL1187" s="10"/>
      <c r="LLM1187" s="10"/>
      <c r="LLN1187" s="10"/>
      <c r="LLO1187" s="10"/>
      <c r="LLP1187" s="10"/>
      <c r="LLQ1187" s="10"/>
      <c r="LLR1187" s="10"/>
      <c r="LLS1187" s="10"/>
      <c r="LLT1187" s="10"/>
      <c r="LLU1187" s="10"/>
      <c r="LLV1187" s="10"/>
      <c r="LLW1187" s="10"/>
      <c r="LLX1187" s="10"/>
      <c r="LLY1187" s="10"/>
      <c r="LLZ1187" s="10"/>
      <c r="LMA1187" s="10"/>
      <c r="LMB1187" s="10"/>
      <c r="LMC1187" s="10"/>
      <c r="LMD1187" s="10"/>
      <c r="LME1187" s="10"/>
      <c r="LMF1187" s="10"/>
      <c r="LMG1187" s="10"/>
      <c r="LMH1187" s="10"/>
      <c r="LMI1187" s="10"/>
      <c r="LMJ1187" s="10"/>
      <c r="LMK1187" s="10"/>
      <c r="LML1187" s="10"/>
      <c r="LMM1187" s="10"/>
      <c r="LMN1187" s="10"/>
      <c r="LMO1187" s="10"/>
      <c r="LMP1187" s="10"/>
      <c r="LMQ1187" s="10"/>
      <c r="LMR1187" s="10"/>
      <c r="LMS1187" s="10"/>
      <c r="LMT1187" s="10"/>
      <c r="LMU1187" s="10"/>
      <c r="LMV1187" s="10"/>
      <c r="LMW1187" s="10"/>
      <c r="LMX1187" s="10"/>
      <c r="LMY1187" s="10"/>
      <c r="LMZ1187" s="10"/>
      <c r="LNA1187" s="10"/>
      <c r="LNB1187" s="10"/>
      <c r="LNC1187" s="10"/>
      <c r="LND1187" s="10"/>
      <c r="LNE1187" s="10"/>
      <c r="LNF1187" s="10"/>
      <c r="LNG1187" s="10"/>
      <c r="LNH1187" s="10"/>
      <c r="LNI1187" s="10"/>
      <c r="LNJ1187" s="10"/>
      <c r="LNK1187" s="10"/>
      <c r="LNL1187" s="10"/>
      <c r="LNM1187" s="10"/>
      <c r="LNN1187" s="10"/>
      <c r="LNO1187" s="10"/>
      <c r="LNP1187" s="10"/>
      <c r="LNQ1187" s="10"/>
      <c r="LNR1187" s="10"/>
      <c r="LNS1187" s="10"/>
      <c r="LNT1187" s="10"/>
      <c r="LNU1187" s="10"/>
      <c r="LNV1187" s="10"/>
      <c r="LNW1187" s="10"/>
      <c r="LNX1187" s="10"/>
      <c r="LNY1187" s="10"/>
      <c r="LNZ1187" s="10"/>
      <c r="LOA1187" s="10"/>
      <c r="LOB1187" s="10"/>
      <c r="LOC1187" s="10"/>
      <c r="LOD1187" s="10"/>
      <c r="LOE1187" s="10"/>
      <c r="LOF1187" s="10"/>
      <c r="LOG1187" s="10"/>
      <c r="LOH1187" s="10"/>
      <c r="LOI1187" s="10"/>
      <c r="LOJ1187" s="10"/>
      <c r="LOK1187" s="10"/>
      <c r="LOL1187" s="10"/>
      <c r="LOM1187" s="10"/>
      <c r="LON1187" s="10"/>
      <c r="LOO1187" s="10"/>
      <c r="LOP1187" s="10"/>
      <c r="LOQ1187" s="10"/>
      <c r="LOR1187" s="10"/>
      <c r="LOS1187" s="10"/>
      <c r="LOT1187" s="10"/>
      <c r="LOU1187" s="10"/>
      <c r="LOV1187" s="10"/>
      <c r="LOW1187" s="10"/>
      <c r="LOX1187" s="10"/>
      <c r="LOY1187" s="10"/>
      <c r="LOZ1187" s="10"/>
      <c r="LPA1187" s="10"/>
      <c r="LPB1187" s="10"/>
      <c r="LPC1187" s="10"/>
      <c r="LPD1187" s="10"/>
      <c r="LPE1187" s="10"/>
      <c r="LPF1187" s="10"/>
      <c r="LPG1187" s="10"/>
      <c r="LPH1187" s="10"/>
      <c r="LPI1187" s="10"/>
      <c r="LPJ1187" s="10"/>
      <c r="LPK1187" s="10"/>
      <c r="LPL1187" s="10"/>
      <c r="LPM1187" s="10"/>
      <c r="LPN1187" s="10"/>
      <c r="LPO1187" s="10"/>
      <c r="LPP1187" s="10"/>
      <c r="LPQ1187" s="10"/>
      <c r="LPR1187" s="10"/>
      <c r="LPS1187" s="10"/>
      <c r="LPT1187" s="10"/>
      <c r="LPU1187" s="10"/>
      <c r="LPV1187" s="10"/>
      <c r="LPW1187" s="10"/>
      <c r="LPX1187" s="10"/>
      <c r="LPY1187" s="10"/>
      <c r="LPZ1187" s="10"/>
      <c r="LQA1187" s="10"/>
      <c r="LQB1187" s="10"/>
      <c r="LQC1187" s="10"/>
      <c r="LQD1187" s="10"/>
      <c r="LQE1187" s="10"/>
      <c r="LQF1187" s="10"/>
      <c r="LQG1187" s="10"/>
      <c r="LQH1187" s="10"/>
      <c r="LQI1187" s="10"/>
      <c r="LQJ1187" s="10"/>
      <c r="LQK1187" s="10"/>
      <c r="LQL1187" s="10"/>
      <c r="LQM1187" s="10"/>
      <c r="LQN1187" s="10"/>
      <c r="LQO1187" s="10"/>
      <c r="LQP1187" s="10"/>
      <c r="LQQ1187" s="10"/>
      <c r="LQR1187" s="10"/>
      <c r="LQS1187" s="10"/>
      <c r="LQT1187" s="10"/>
      <c r="LQU1187" s="10"/>
      <c r="LQV1187" s="10"/>
      <c r="LQW1187" s="10"/>
      <c r="LQX1187" s="10"/>
      <c r="LQY1187" s="10"/>
      <c r="LQZ1187" s="10"/>
      <c r="LRA1187" s="10"/>
      <c r="LRB1187" s="10"/>
      <c r="LRC1187" s="10"/>
      <c r="LRD1187" s="10"/>
      <c r="LRE1187" s="10"/>
      <c r="LRF1187" s="10"/>
      <c r="LRG1187" s="10"/>
      <c r="LRH1187" s="10"/>
      <c r="LRI1187" s="10"/>
      <c r="LRJ1187" s="10"/>
      <c r="LRK1187" s="10"/>
      <c r="LRL1187" s="10"/>
      <c r="LRM1187" s="10"/>
      <c r="LRN1187" s="10"/>
      <c r="LRO1187" s="10"/>
      <c r="LRP1187" s="10"/>
      <c r="LRQ1187" s="10"/>
      <c r="LRR1187" s="10"/>
      <c r="LRS1187" s="10"/>
      <c r="LRT1187" s="10"/>
      <c r="LRU1187" s="10"/>
      <c r="LRV1187" s="10"/>
      <c r="LRW1187" s="10"/>
      <c r="LRX1187" s="10"/>
      <c r="LRY1187" s="10"/>
      <c r="LRZ1187" s="10"/>
      <c r="LSA1187" s="10"/>
      <c r="LSB1187" s="10"/>
      <c r="LSC1187" s="10"/>
      <c r="LSD1187" s="10"/>
      <c r="LSE1187" s="10"/>
      <c r="LSF1187" s="10"/>
      <c r="LSG1187" s="10"/>
      <c r="LSH1187" s="10"/>
      <c r="LSI1187" s="10"/>
      <c r="LSJ1187" s="10"/>
      <c r="LSK1187" s="10"/>
      <c r="LSL1187" s="10"/>
      <c r="LSM1187" s="10"/>
      <c r="LSN1187" s="10"/>
      <c r="LSO1187" s="10"/>
      <c r="LSP1187" s="10"/>
      <c r="LSQ1187" s="10"/>
      <c r="LSR1187" s="10"/>
      <c r="LSS1187" s="10"/>
      <c r="LST1187" s="10"/>
      <c r="LSU1187" s="10"/>
      <c r="LSV1187" s="10"/>
      <c r="LSW1187" s="10"/>
      <c r="LSX1187" s="10"/>
      <c r="LSY1187" s="10"/>
      <c r="LSZ1187" s="10"/>
      <c r="LTA1187" s="10"/>
      <c r="LTB1187" s="10"/>
      <c r="LTC1187" s="10"/>
      <c r="LTD1187" s="10"/>
      <c r="LTE1187" s="10"/>
      <c r="LTF1187" s="10"/>
      <c r="LTG1187" s="10"/>
      <c r="LTH1187" s="10"/>
      <c r="LTI1187" s="10"/>
      <c r="LTJ1187" s="10"/>
      <c r="LTK1187" s="10"/>
      <c r="LTL1187" s="10"/>
      <c r="LTM1187" s="10"/>
      <c r="LTN1187" s="10"/>
      <c r="LTO1187" s="10"/>
      <c r="LTP1187" s="10"/>
      <c r="LTQ1187" s="10"/>
      <c r="LTR1187" s="10"/>
      <c r="LTS1187" s="10"/>
      <c r="LTT1187" s="10"/>
      <c r="LTU1187" s="10"/>
      <c r="LTV1187" s="10"/>
      <c r="LTW1187" s="10"/>
      <c r="LTX1187" s="10"/>
      <c r="LTY1187" s="10"/>
      <c r="LTZ1187" s="10"/>
      <c r="LUA1187" s="10"/>
      <c r="LUB1187" s="10"/>
      <c r="LUC1187" s="10"/>
      <c r="LUD1187" s="10"/>
      <c r="LUE1187" s="10"/>
      <c r="LUF1187" s="10"/>
      <c r="LUG1187" s="10"/>
      <c r="LUH1187" s="10"/>
      <c r="LUI1187" s="10"/>
      <c r="LUJ1187" s="10"/>
      <c r="LUK1187" s="10"/>
      <c r="LUL1187" s="10"/>
      <c r="LUM1187" s="10"/>
      <c r="LUN1187" s="10"/>
      <c r="LUO1187" s="10"/>
      <c r="LUP1187" s="10"/>
      <c r="LUQ1187" s="10"/>
      <c r="LUR1187" s="10"/>
      <c r="LUS1187" s="10"/>
      <c r="LUT1187" s="10"/>
      <c r="LUU1187" s="10"/>
      <c r="LUV1187" s="10"/>
      <c r="LUW1187" s="10"/>
      <c r="LUX1187" s="10"/>
      <c r="LUY1187" s="10"/>
      <c r="LUZ1187" s="10"/>
      <c r="LVA1187" s="10"/>
      <c r="LVB1187" s="10"/>
      <c r="LVC1187" s="10"/>
      <c r="LVD1187" s="10"/>
      <c r="LVE1187" s="10"/>
      <c r="LVF1187" s="10"/>
      <c r="LVG1187" s="10"/>
      <c r="LVH1187" s="10"/>
      <c r="LVI1187" s="10"/>
      <c r="LVJ1187" s="10"/>
      <c r="LVK1187" s="10"/>
      <c r="LVL1187" s="10"/>
      <c r="LVM1187" s="10"/>
      <c r="LVN1187" s="10"/>
      <c r="LVO1187" s="10"/>
      <c r="LVP1187" s="10"/>
      <c r="LVQ1187" s="10"/>
      <c r="LVR1187" s="10"/>
      <c r="LVS1187" s="10"/>
      <c r="LVT1187" s="10"/>
      <c r="LVU1187" s="10"/>
      <c r="LVV1187" s="10"/>
      <c r="LVW1187" s="10"/>
      <c r="LVX1187" s="10"/>
      <c r="LVY1187" s="10"/>
      <c r="LVZ1187" s="10"/>
      <c r="LWA1187" s="10"/>
      <c r="LWB1187" s="10"/>
      <c r="LWC1187" s="10"/>
      <c r="LWD1187" s="10"/>
      <c r="LWE1187" s="10"/>
      <c r="LWF1187" s="10"/>
      <c r="LWG1187" s="10"/>
      <c r="LWH1187" s="10"/>
      <c r="LWI1187" s="10"/>
      <c r="LWJ1187" s="10"/>
      <c r="LWK1187" s="10"/>
      <c r="LWL1187" s="10"/>
      <c r="LWM1187" s="10"/>
      <c r="LWN1187" s="10"/>
      <c r="LWO1187" s="10"/>
      <c r="LWP1187" s="10"/>
      <c r="LWQ1187" s="10"/>
      <c r="LWR1187" s="10"/>
      <c r="LWS1187" s="10"/>
      <c r="LWT1187" s="10"/>
      <c r="LWU1187" s="10"/>
      <c r="LWV1187" s="10"/>
      <c r="LWW1187" s="10"/>
      <c r="LWX1187" s="10"/>
      <c r="LWY1187" s="10"/>
      <c r="LWZ1187" s="10"/>
      <c r="LXA1187" s="10"/>
      <c r="LXB1187" s="10"/>
      <c r="LXC1187" s="10"/>
      <c r="LXD1187" s="10"/>
      <c r="LXE1187" s="10"/>
      <c r="LXF1187" s="10"/>
      <c r="LXG1187" s="10"/>
      <c r="LXH1187" s="10"/>
      <c r="LXI1187" s="10"/>
      <c r="LXJ1187" s="10"/>
      <c r="LXK1187" s="10"/>
      <c r="LXL1187" s="10"/>
      <c r="LXM1187" s="10"/>
      <c r="LXN1187" s="10"/>
      <c r="LXO1187" s="10"/>
      <c r="LXP1187" s="10"/>
      <c r="LXQ1187" s="10"/>
      <c r="LXR1187" s="10"/>
      <c r="LXS1187" s="10"/>
      <c r="LXT1187" s="10"/>
      <c r="LXU1187" s="10"/>
      <c r="LXV1187" s="10"/>
      <c r="LXW1187" s="10"/>
      <c r="LXX1187" s="10"/>
      <c r="LXY1187" s="10"/>
      <c r="LXZ1187" s="10"/>
      <c r="LYA1187" s="10"/>
      <c r="LYB1187" s="10"/>
      <c r="LYC1187" s="10"/>
      <c r="LYD1187" s="10"/>
      <c r="LYE1187" s="10"/>
      <c r="LYF1187" s="10"/>
      <c r="LYG1187" s="10"/>
      <c r="LYH1187" s="10"/>
      <c r="LYI1187" s="10"/>
      <c r="LYJ1187" s="10"/>
      <c r="LYK1187" s="10"/>
      <c r="LYL1187" s="10"/>
      <c r="LYM1187" s="10"/>
      <c r="LYN1187" s="10"/>
      <c r="LYO1187" s="10"/>
      <c r="LYP1187" s="10"/>
      <c r="LYQ1187" s="10"/>
      <c r="LYR1187" s="10"/>
      <c r="LYS1187" s="10"/>
      <c r="LYT1187" s="10"/>
      <c r="LYU1187" s="10"/>
      <c r="LYV1187" s="10"/>
      <c r="LYW1187" s="10"/>
      <c r="LYX1187" s="10"/>
      <c r="LYY1187" s="10"/>
      <c r="LYZ1187" s="10"/>
      <c r="LZA1187" s="10"/>
      <c r="LZB1187" s="10"/>
      <c r="LZC1187" s="10"/>
      <c r="LZD1187" s="10"/>
      <c r="LZE1187" s="10"/>
      <c r="LZF1187" s="10"/>
      <c r="LZG1187" s="10"/>
      <c r="LZH1187" s="10"/>
      <c r="LZI1187" s="10"/>
      <c r="LZJ1187" s="10"/>
      <c r="LZK1187" s="10"/>
      <c r="LZL1187" s="10"/>
      <c r="LZM1187" s="10"/>
      <c r="LZN1187" s="10"/>
      <c r="LZO1187" s="10"/>
      <c r="LZP1187" s="10"/>
      <c r="LZQ1187" s="10"/>
      <c r="LZR1187" s="10"/>
      <c r="LZS1187" s="10"/>
      <c r="LZT1187" s="10"/>
      <c r="LZU1187" s="10"/>
      <c r="LZV1187" s="10"/>
      <c r="LZW1187" s="10"/>
      <c r="LZX1187" s="10"/>
      <c r="LZY1187" s="10"/>
      <c r="LZZ1187" s="10"/>
      <c r="MAA1187" s="10"/>
      <c r="MAB1187" s="10"/>
      <c r="MAC1187" s="10"/>
      <c r="MAD1187" s="10"/>
      <c r="MAE1187" s="10"/>
      <c r="MAF1187" s="10"/>
      <c r="MAG1187" s="10"/>
      <c r="MAH1187" s="10"/>
      <c r="MAI1187" s="10"/>
      <c r="MAJ1187" s="10"/>
      <c r="MAK1187" s="10"/>
      <c r="MAL1187" s="10"/>
      <c r="MAM1187" s="10"/>
      <c r="MAN1187" s="10"/>
      <c r="MAO1187" s="10"/>
      <c r="MAP1187" s="10"/>
      <c r="MAQ1187" s="10"/>
      <c r="MAR1187" s="10"/>
      <c r="MAS1187" s="10"/>
      <c r="MAT1187" s="10"/>
      <c r="MAU1187" s="10"/>
      <c r="MAV1187" s="10"/>
      <c r="MAW1187" s="10"/>
      <c r="MAX1187" s="10"/>
      <c r="MAY1187" s="10"/>
      <c r="MAZ1187" s="10"/>
      <c r="MBA1187" s="10"/>
      <c r="MBB1187" s="10"/>
      <c r="MBC1187" s="10"/>
      <c r="MBD1187" s="10"/>
      <c r="MBE1187" s="10"/>
      <c r="MBF1187" s="10"/>
      <c r="MBG1187" s="10"/>
      <c r="MBH1187" s="10"/>
      <c r="MBI1187" s="10"/>
      <c r="MBJ1187" s="10"/>
      <c r="MBK1187" s="10"/>
      <c r="MBL1187" s="10"/>
      <c r="MBM1187" s="10"/>
      <c r="MBN1187" s="10"/>
      <c r="MBO1187" s="10"/>
      <c r="MBP1187" s="10"/>
      <c r="MBQ1187" s="10"/>
      <c r="MBR1187" s="10"/>
      <c r="MBS1187" s="10"/>
      <c r="MBT1187" s="10"/>
      <c r="MBU1187" s="10"/>
      <c r="MBV1187" s="10"/>
      <c r="MBW1187" s="10"/>
      <c r="MBX1187" s="10"/>
      <c r="MBY1187" s="10"/>
      <c r="MBZ1187" s="10"/>
      <c r="MCA1187" s="10"/>
      <c r="MCB1187" s="10"/>
      <c r="MCC1187" s="10"/>
      <c r="MCD1187" s="10"/>
      <c r="MCE1187" s="10"/>
      <c r="MCF1187" s="10"/>
      <c r="MCG1187" s="10"/>
      <c r="MCH1187" s="10"/>
      <c r="MCI1187" s="10"/>
      <c r="MCJ1187" s="10"/>
      <c r="MCK1187" s="10"/>
      <c r="MCL1187" s="10"/>
      <c r="MCM1187" s="10"/>
      <c r="MCN1187" s="10"/>
      <c r="MCO1187" s="10"/>
      <c r="MCP1187" s="10"/>
      <c r="MCQ1187" s="10"/>
      <c r="MCR1187" s="10"/>
      <c r="MCS1187" s="10"/>
      <c r="MCT1187" s="10"/>
      <c r="MCU1187" s="10"/>
      <c r="MCV1187" s="10"/>
      <c r="MCW1187" s="10"/>
      <c r="MCX1187" s="10"/>
      <c r="MCY1187" s="10"/>
      <c r="MCZ1187" s="10"/>
      <c r="MDA1187" s="10"/>
      <c r="MDB1187" s="10"/>
      <c r="MDC1187" s="10"/>
      <c r="MDD1187" s="10"/>
      <c r="MDE1187" s="10"/>
      <c r="MDF1187" s="10"/>
      <c r="MDG1187" s="10"/>
      <c r="MDH1187" s="10"/>
      <c r="MDI1187" s="10"/>
      <c r="MDJ1187" s="10"/>
      <c r="MDK1187" s="10"/>
      <c r="MDL1187" s="10"/>
      <c r="MDM1187" s="10"/>
      <c r="MDN1187" s="10"/>
      <c r="MDO1187" s="10"/>
      <c r="MDP1187" s="10"/>
      <c r="MDQ1187" s="10"/>
      <c r="MDR1187" s="10"/>
      <c r="MDS1187" s="10"/>
      <c r="MDT1187" s="10"/>
      <c r="MDU1187" s="10"/>
      <c r="MDV1187" s="10"/>
      <c r="MDW1187" s="10"/>
      <c r="MDX1187" s="10"/>
      <c r="MDY1187" s="10"/>
      <c r="MDZ1187" s="10"/>
      <c r="MEA1187" s="10"/>
      <c r="MEB1187" s="10"/>
      <c r="MEC1187" s="10"/>
      <c r="MED1187" s="10"/>
      <c r="MEE1187" s="10"/>
      <c r="MEF1187" s="10"/>
      <c r="MEG1187" s="10"/>
      <c r="MEH1187" s="10"/>
      <c r="MEI1187" s="10"/>
      <c r="MEJ1187" s="10"/>
      <c r="MEK1187" s="10"/>
      <c r="MEL1187" s="10"/>
      <c r="MEM1187" s="10"/>
      <c r="MEN1187" s="10"/>
      <c r="MEO1187" s="10"/>
      <c r="MEP1187" s="10"/>
      <c r="MEQ1187" s="10"/>
      <c r="MER1187" s="10"/>
      <c r="MES1187" s="10"/>
      <c r="MET1187" s="10"/>
      <c r="MEU1187" s="10"/>
      <c r="MEV1187" s="10"/>
      <c r="MEW1187" s="10"/>
      <c r="MEX1187" s="10"/>
      <c r="MEY1187" s="10"/>
      <c r="MEZ1187" s="10"/>
      <c r="MFA1187" s="10"/>
      <c r="MFB1187" s="10"/>
      <c r="MFC1187" s="10"/>
      <c r="MFD1187" s="10"/>
      <c r="MFE1187" s="10"/>
      <c r="MFF1187" s="10"/>
      <c r="MFG1187" s="10"/>
      <c r="MFH1187" s="10"/>
      <c r="MFI1187" s="10"/>
      <c r="MFJ1187" s="10"/>
      <c r="MFK1187" s="10"/>
      <c r="MFL1187" s="10"/>
      <c r="MFM1187" s="10"/>
      <c r="MFN1187" s="10"/>
      <c r="MFO1187" s="10"/>
      <c r="MFP1187" s="10"/>
      <c r="MFQ1187" s="10"/>
      <c r="MFR1187" s="10"/>
      <c r="MFS1187" s="10"/>
      <c r="MFT1187" s="10"/>
      <c r="MFU1187" s="10"/>
      <c r="MFV1187" s="10"/>
      <c r="MFW1187" s="10"/>
      <c r="MFX1187" s="10"/>
      <c r="MFY1187" s="10"/>
      <c r="MFZ1187" s="10"/>
      <c r="MGA1187" s="10"/>
      <c r="MGB1187" s="10"/>
      <c r="MGC1187" s="10"/>
      <c r="MGD1187" s="10"/>
      <c r="MGE1187" s="10"/>
      <c r="MGF1187" s="10"/>
      <c r="MGG1187" s="10"/>
      <c r="MGH1187" s="10"/>
      <c r="MGI1187" s="10"/>
      <c r="MGJ1187" s="10"/>
      <c r="MGK1187" s="10"/>
      <c r="MGL1187" s="10"/>
      <c r="MGM1187" s="10"/>
      <c r="MGN1187" s="10"/>
      <c r="MGO1187" s="10"/>
      <c r="MGP1187" s="10"/>
      <c r="MGQ1187" s="10"/>
      <c r="MGR1187" s="10"/>
      <c r="MGS1187" s="10"/>
      <c r="MGT1187" s="10"/>
      <c r="MGU1187" s="10"/>
      <c r="MGV1187" s="10"/>
      <c r="MGW1187" s="10"/>
      <c r="MGX1187" s="10"/>
      <c r="MGY1187" s="10"/>
      <c r="MGZ1187" s="10"/>
      <c r="MHA1187" s="10"/>
      <c r="MHB1187" s="10"/>
      <c r="MHC1187" s="10"/>
      <c r="MHD1187" s="10"/>
      <c r="MHE1187" s="10"/>
      <c r="MHF1187" s="10"/>
      <c r="MHG1187" s="10"/>
      <c r="MHH1187" s="10"/>
      <c r="MHI1187" s="10"/>
      <c r="MHJ1187" s="10"/>
      <c r="MHK1187" s="10"/>
      <c r="MHL1187" s="10"/>
      <c r="MHM1187" s="10"/>
      <c r="MHN1187" s="10"/>
      <c r="MHO1187" s="10"/>
      <c r="MHP1187" s="10"/>
      <c r="MHQ1187" s="10"/>
      <c r="MHR1187" s="10"/>
      <c r="MHS1187" s="10"/>
      <c r="MHT1187" s="10"/>
      <c r="MHU1187" s="10"/>
      <c r="MHV1187" s="10"/>
      <c r="MHW1187" s="10"/>
      <c r="MHX1187" s="10"/>
      <c r="MHY1187" s="10"/>
      <c r="MHZ1187" s="10"/>
      <c r="MIA1187" s="10"/>
      <c r="MIB1187" s="10"/>
      <c r="MIC1187" s="10"/>
      <c r="MID1187" s="10"/>
      <c r="MIE1187" s="10"/>
      <c r="MIF1187" s="10"/>
      <c r="MIG1187" s="10"/>
      <c r="MIH1187" s="10"/>
      <c r="MII1187" s="10"/>
      <c r="MIJ1187" s="10"/>
      <c r="MIK1187" s="10"/>
      <c r="MIL1187" s="10"/>
      <c r="MIM1187" s="10"/>
      <c r="MIN1187" s="10"/>
      <c r="MIO1187" s="10"/>
      <c r="MIP1187" s="10"/>
      <c r="MIQ1187" s="10"/>
      <c r="MIR1187" s="10"/>
      <c r="MIS1187" s="10"/>
      <c r="MIT1187" s="10"/>
      <c r="MIU1187" s="10"/>
      <c r="MIV1187" s="10"/>
      <c r="MIW1187" s="10"/>
      <c r="MIX1187" s="10"/>
      <c r="MIY1187" s="10"/>
      <c r="MIZ1187" s="10"/>
      <c r="MJA1187" s="10"/>
      <c r="MJB1187" s="10"/>
      <c r="MJC1187" s="10"/>
      <c r="MJD1187" s="10"/>
      <c r="MJE1187" s="10"/>
      <c r="MJF1187" s="10"/>
      <c r="MJG1187" s="10"/>
      <c r="MJH1187" s="10"/>
      <c r="MJI1187" s="10"/>
      <c r="MJJ1187" s="10"/>
      <c r="MJK1187" s="10"/>
      <c r="MJL1187" s="10"/>
      <c r="MJM1187" s="10"/>
      <c r="MJN1187" s="10"/>
      <c r="MJO1187" s="10"/>
      <c r="MJP1187" s="10"/>
      <c r="MJQ1187" s="10"/>
      <c r="MJR1187" s="10"/>
      <c r="MJS1187" s="10"/>
      <c r="MJT1187" s="10"/>
      <c r="MJU1187" s="10"/>
      <c r="MJV1187" s="10"/>
      <c r="MJW1187" s="10"/>
      <c r="MJX1187" s="10"/>
      <c r="MJY1187" s="10"/>
      <c r="MJZ1187" s="10"/>
      <c r="MKA1187" s="10"/>
      <c r="MKB1187" s="10"/>
      <c r="MKC1187" s="10"/>
      <c r="MKD1187" s="10"/>
      <c r="MKE1187" s="10"/>
      <c r="MKF1187" s="10"/>
      <c r="MKG1187" s="10"/>
      <c r="MKH1187" s="10"/>
      <c r="MKI1187" s="10"/>
      <c r="MKJ1187" s="10"/>
      <c r="MKK1187" s="10"/>
      <c r="MKL1187" s="10"/>
      <c r="MKM1187" s="10"/>
      <c r="MKN1187" s="10"/>
      <c r="MKO1187" s="10"/>
      <c r="MKP1187" s="10"/>
      <c r="MKQ1187" s="10"/>
      <c r="MKR1187" s="10"/>
      <c r="MKS1187" s="10"/>
      <c r="MKT1187" s="10"/>
      <c r="MKU1187" s="10"/>
      <c r="MKV1187" s="10"/>
      <c r="MKW1187" s="10"/>
      <c r="MKX1187" s="10"/>
      <c r="MKY1187" s="10"/>
      <c r="MKZ1187" s="10"/>
      <c r="MLA1187" s="10"/>
      <c r="MLB1187" s="10"/>
      <c r="MLC1187" s="10"/>
      <c r="MLD1187" s="10"/>
      <c r="MLE1187" s="10"/>
      <c r="MLF1187" s="10"/>
      <c r="MLG1187" s="10"/>
      <c r="MLH1187" s="10"/>
      <c r="MLI1187" s="10"/>
      <c r="MLJ1187" s="10"/>
      <c r="MLK1187" s="10"/>
      <c r="MLL1187" s="10"/>
      <c r="MLM1187" s="10"/>
      <c r="MLN1187" s="10"/>
      <c r="MLO1187" s="10"/>
      <c r="MLP1187" s="10"/>
      <c r="MLQ1187" s="10"/>
      <c r="MLR1187" s="10"/>
      <c r="MLS1187" s="10"/>
      <c r="MLT1187" s="10"/>
      <c r="MLU1187" s="10"/>
      <c r="MLV1187" s="10"/>
      <c r="MLW1187" s="10"/>
      <c r="MLX1187" s="10"/>
      <c r="MLY1187" s="10"/>
      <c r="MLZ1187" s="10"/>
      <c r="MMA1187" s="10"/>
      <c r="MMB1187" s="10"/>
      <c r="MMC1187" s="10"/>
      <c r="MMD1187" s="10"/>
      <c r="MME1187" s="10"/>
      <c r="MMF1187" s="10"/>
      <c r="MMG1187" s="10"/>
      <c r="MMH1187" s="10"/>
      <c r="MMI1187" s="10"/>
      <c r="MMJ1187" s="10"/>
      <c r="MMK1187" s="10"/>
      <c r="MML1187" s="10"/>
      <c r="MMM1187" s="10"/>
      <c r="MMN1187" s="10"/>
      <c r="MMO1187" s="10"/>
      <c r="MMP1187" s="10"/>
      <c r="MMQ1187" s="10"/>
      <c r="MMR1187" s="10"/>
      <c r="MMS1187" s="10"/>
      <c r="MMT1187" s="10"/>
      <c r="MMU1187" s="10"/>
      <c r="MMV1187" s="10"/>
      <c r="MMW1187" s="10"/>
      <c r="MMX1187" s="10"/>
      <c r="MMY1187" s="10"/>
      <c r="MMZ1187" s="10"/>
      <c r="MNA1187" s="10"/>
      <c r="MNB1187" s="10"/>
      <c r="MNC1187" s="10"/>
      <c r="MND1187" s="10"/>
      <c r="MNE1187" s="10"/>
      <c r="MNF1187" s="10"/>
      <c r="MNG1187" s="10"/>
      <c r="MNH1187" s="10"/>
      <c r="MNI1187" s="10"/>
      <c r="MNJ1187" s="10"/>
      <c r="MNK1187" s="10"/>
      <c r="MNL1187" s="10"/>
      <c r="MNM1187" s="10"/>
      <c r="MNN1187" s="10"/>
      <c r="MNO1187" s="10"/>
      <c r="MNP1187" s="10"/>
      <c r="MNQ1187" s="10"/>
      <c r="MNR1187" s="10"/>
      <c r="MNS1187" s="10"/>
      <c r="MNT1187" s="10"/>
      <c r="MNU1187" s="10"/>
      <c r="MNV1187" s="10"/>
      <c r="MNW1187" s="10"/>
      <c r="MNX1187" s="10"/>
      <c r="MNY1187" s="10"/>
      <c r="MNZ1187" s="10"/>
      <c r="MOA1187" s="10"/>
      <c r="MOB1187" s="10"/>
      <c r="MOC1187" s="10"/>
      <c r="MOD1187" s="10"/>
      <c r="MOE1187" s="10"/>
      <c r="MOF1187" s="10"/>
      <c r="MOG1187" s="10"/>
      <c r="MOH1187" s="10"/>
      <c r="MOI1187" s="10"/>
      <c r="MOJ1187" s="10"/>
      <c r="MOK1187" s="10"/>
      <c r="MOL1187" s="10"/>
      <c r="MOM1187" s="10"/>
      <c r="MON1187" s="10"/>
      <c r="MOO1187" s="10"/>
      <c r="MOP1187" s="10"/>
      <c r="MOQ1187" s="10"/>
      <c r="MOR1187" s="10"/>
      <c r="MOS1187" s="10"/>
      <c r="MOT1187" s="10"/>
      <c r="MOU1187" s="10"/>
      <c r="MOV1187" s="10"/>
      <c r="MOW1187" s="10"/>
      <c r="MOX1187" s="10"/>
      <c r="MOY1187" s="10"/>
      <c r="MOZ1187" s="10"/>
      <c r="MPA1187" s="10"/>
      <c r="MPB1187" s="10"/>
      <c r="MPC1187" s="10"/>
      <c r="MPD1187" s="10"/>
      <c r="MPE1187" s="10"/>
      <c r="MPF1187" s="10"/>
      <c r="MPG1187" s="10"/>
      <c r="MPH1187" s="10"/>
      <c r="MPI1187" s="10"/>
      <c r="MPJ1187" s="10"/>
      <c r="MPK1187" s="10"/>
      <c r="MPL1187" s="10"/>
      <c r="MPM1187" s="10"/>
      <c r="MPN1187" s="10"/>
      <c r="MPO1187" s="10"/>
      <c r="MPP1187" s="10"/>
      <c r="MPQ1187" s="10"/>
      <c r="MPR1187" s="10"/>
      <c r="MPS1187" s="10"/>
      <c r="MPT1187" s="10"/>
      <c r="MPU1187" s="10"/>
      <c r="MPV1187" s="10"/>
      <c r="MPW1187" s="10"/>
      <c r="MPX1187" s="10"/>
      <c r="MPY1187" s="10"/>
      <c r="MPZ1187" s="10"/>
      <c r="MQA1187" s="10"/>
      <c r="MQB1187" s="10"/>
      <c r="MQC1187" s="10"/>
      <c r="MQD1187" s="10"/>
      <c r="MQE1187" s="10"/>
      <c r="MQF1187" s="10"/>
      <c r="MQG1187" s="10"/>
      <c r="MQH1187" s="10"/>
      <c r="MQI1187" s="10"/>
      <c r="MQJ1187" s="10"/>
      <c r="MQK1187" s="10"/>
      <c r="MQL1187" s="10"/>
      <c r="MQM1187" s="10"/>
      <c r="MQN1187" s="10"/>
      <c r="MQO1187" s="10"/>
      <c r="MQP1187" s="10"/>
      <c r="MQQ1187" s="10"/>
      <c r="MQR1187" s="10"/>
      <c r="MQS1187" s="10"/>
      <c r="MQT1187" s="10"/>
      <c r="MQU1187" s="10"/>
      <c r="MQV1187" s="10"/>
      <c r="MQW1187" s="10"/>
      <c r="MQX1187" s="10"/>
      <c r="MQY1187" s="10"/>
      <c r="MQZ1187" s="10"/>
      <c r="MRA1187" s="10"/>
      <c r="MRB1187" s="10"/>
      <c r="MRC1187" s="10"/>
      <c r="MRD1187" s="10"/>
      <c r="MRE1187" s="10"/>
      <c r="MRF1187" s="10"/>
      <c r="MRG1187" s="10"/>
      <c r="MRH1187" s="10"/>
      <c r="MRI1187" s="10"/>
      <c r="MRJ1187" s="10"/>
      <c r="MRK1187" s="10"/>
      <c r="MRL1187" s="10"/>
      <c r="MRM1187" s="10"/>
      <c r="MRN1187" s="10"/>
      <c r="MRO1187" s="10"/>
      <c r="MRP1187" s="10"/>
      <c r="MRQ1187" s="10"/>
      <c r="MRR1187" s="10"/>
      <c r="MRS1187" s="10"/>
      <c r="MRT1187" s="10"/>
      <c r="MRU1187" s="10"/>
      <c r="MRV1187" s="10"/>
      <c r="MRW1187" s="10"/>
      <c r="MRX1187" s="10"/>
      <c r="MRY1187" s="10"/>
      <c r="MRZ1187" s="10"/>
      <c r="MSA1187" s="10"/>
      <c r="MSB1187" s="10"/>
      <c r="MSC1187" s="10"/>
      <c r="MSD1187" s="10"/>
      <c r="MSE1187" s="10"/>
      <c r="MSF1187" s="10"/>
      <c r="MSG1187" s="10"/>
      <c r="MSH1187" s="10"/>
      <c r="MSI1187" s="10"/>
      <c r="MSJ1187" s="10"/>
      <c r="MSK1187" s="10"/>
      <c r="MSL1187" s="10"/>
      <c r="MSM1187" s="10"/>
      <c r="MSN1187" s="10"/>
      <c r="MSO1187" s="10"/>
      <c r="MSP1187" s="10"/>
      <c r="MSQ1187" s="10"/>
      <c r="MSR1187" s="10"/>
      <c r="MSS1187" s="10"/>
      <c r="MST1187" s="10"/>
      <c r="MSU1187" s="10"/>
      <c r="MSV1187" s="10"/>
      <c r="MSW1187" s="10"/>
      <c r="MSX1187" s="10"/>
      <c r="MSY1187" s="10"/>
      <c r="MSZ1187" s="10"/>
      <c r="MTA1187" s="10"/>
      <c r="MTB1187" s="10"/>
      <c r="MTC1187" s="10"/>
      <c r="MTD1187" s="10"/>
      <c r="MTE1187" s="10"/>
      <c r="MTF1187" s="10"/>
      <c r="MTG1187" s="10"/>
      <c r="MTH1187" s="10"/>
      <c r="MTI1187" s="10"/>
      <c r="MTJ1187" s="10"/>
      <c r="MTK1187" s="10"/>
      <c r="MTL1187" s="10"/>
      <c r="MTM1187" s="10"/>
      <c r="MTN1187" s="10"/>
      <c r="MTO1187" s="10"/>
      <c r="MTP1187" s="10"/>
      <c r="MTQ1187" s="10"/>
      <c r="MTR1187" s="10"/>
      <c r="MTS1187" s="10"/>
      <c r="MTT1187" s="10"/>
      <c r="MTU1187" s="10"/>
      <c r="MTV1187" s="10"/>
      <c r="MTW1187" s="10"/>
      <c r="MTX1187" s="10"/>
      <c r="MTY1187" s="10"/>
      <c r="MTZ1187" s="10"/>
      <c r="MUA1187" s="10"/>
      <c r="MUB1187" s="10"/>
      <c r="MUC1187" s="10"/>
      <c r="MUD1187" s="10"/>
      <c r="MUE1187" s="10"/>
      <c r="MUF1187" s="10"/>
      <c r="MUG1187" s="10"/>
      <c r="MUH1187" s="10"/>
      <c r="MUI1187" s="10"/>
      <c r="MUJ1187" s="10"/>
      <c r="MUK1187" s="10"/>
      <c r="MUL1187" s="10"/>
      <c r="MUM1187" s="10"/>
      <c r="MUN1187" s="10"/>
      <c r="MUO1187" s="10"/>
      <c r="MUP1187" s="10"/>
      <c r="MUQ1187" s="10"/>
      <c r="MUR1187" s="10"/>
      <c r="MUS1187" s="10"/>
      <c r="MUT1187" s="10"/>
      <c r="MUU1187" s="10"/>
      <c r="MUV1187" s="10"/>
      <c r="MUW1187" s="10"/>
      <c r="MUX1187" s="10"/>
      <c r="MUY1187" s="10"/>
      <c r="MUZ1187" s="10"/>
      <c r="MVA1187" s="10"/>
      <c r="MVB1187" s="10"/>
      <c r="MVC1187" s="10"/>
      <c r="MVD1187" s="10"/>
      <c r="MVE1187" s="10"/>
      <c r="MVF1187" s="10"/>
      <c r="MVG1187" s="10"/>
      <c r="MVH1187" s="10"/>
      <c r="MVI1187" s="10"/>
      <c r="MVJ1187" s="10"/>
      <c r="MVK1187" s="10"/>
      <c r="MVL1187" s="10"/>
      <c r="MVM1187" s="10"/>
      <c r="MVN1187" s="10"/>
      <c r="MVO1187" s="10"/>
      <c r="MVP1187" s="10"/>
      <c r="MVQ1187" s="10"/>
      <c r="MVR1187" s="10"/>
      <c r="MVS1187" s="10"/>
      <c r="MVT1187" s="10"/>
      <c r="MVU1187" s="10"/>
      <c r="MVV1187" s="10"/>
      <c r="MVW1187" s="10"/>
      <c r="MVX1187" s="10"/>
      <c r="MVY1187" s="10"/>
      <c r="MVZ1187" s="10"/>
      <c r="MWA1187" s="10"/>
      <c r="MWB1187" s="10"/>
      <c r="MWC1187" s="10"/>
      <c r="MWD1187" s="10"/>
      <c r="MWE1187" s="10"/>
      <c r="MWF1187" s="10"/>
      <c r="MWG1187" s="10"/>
      <c r="MWH1187" s="10"/>
      <c r="MWI1187" s="10"/>
      <c r="MWJ1187" s="10"/>
      <c r="MWK1187" s="10"/>
      <c r="MWL1187" s="10"/>
      <c r="MWM1187" s="10"/>
      <c r="MWN1187" s="10"/>
      <c r="MWO1187" s="10"/>
      <c r="MWP1187" s="10"/>
      <c r="MWQ1187" s="10"/>
      <c r="MWR1187" s="10"/>
      <c r="MWS1187" s="10"/>
      <c r="MWT1187" s="10"/>
      <c r="MWU1187" s="10"/>
      <c r="MWV1187" s="10"/>
      <c r="MWW1187" s="10"/>
      <c r="MWX1187" s="10"/>
      <c r="MWY1187" s="10"/>
      <c r="MWZ1187" s="10"/>
      <c r="MXA1187" s="10"/>
      <c r="MXB1187" s="10"/>
      <c r="MXC1187" s="10"/>
      <c r="MXD1187" s="10"/>
      <c r="MXE1187" s="10"/>
      <c r="MXF1187" s="10"/>
      <c r="MXG1187" s="10"/>
      <c r="MXH1187" s="10"/>
      <c r="MXI1187" s="10"/>
      <c r="MXJ1187" s="10"/>
      <c r="MXK1187" s="10"/>
      <c r="MXL1187" s="10"/>
      <c r="MXM1187" s="10"/>
      <c r="MXN1187" s="10"/>
      <c r="MXO1187" s="10"/>
      <c r="MXP1187" s="10"/>
      <c r="MXQ1187" s="10"/>
      <c r="MXR1187" s="10"/>
      <c r="MXS1187" s="10"/>
      <c r="MXT1187" s="10"/>
      <c r="MXU1187" s="10"/>
      <c r="MXV1187" s="10"/>
      <c r="MXW1187" s="10"/>
      <c r="MXX1187" s="10"/>
      <c r="MXY1187" s="10"/>
      <c r="MXZ1187" s="10"/>
      <c r="MYA1187" s="10"/>
      <c r="MYB1187" s="10"/>
      <c r="MYC1187" s="10"/>
      <c r="MYD1187" s="10"/>
      <c r="MYE1187" s="10"/>
      <c r="MYF1187" s="10"/>
      <c r="MYG1187" s="10"/>
      <c r="MYH1187" s="10"/>
      <c r="MYI1187" s="10"/>
      <c r="MYJ1187" s="10"/>
      <c r="MYK1187" s="10"/>
      <c r="MYL1187" s="10"/>
      <c r="MYM1187" s="10"/>
      <c r="MYN1187" s="10"/>
      <c r="MYO1187" s="10"/>
      <c r="MYP1187" s="10"/>
      <c r="MYQ1187" s="10"/>
      <c r="MYR1187" s="10"/>
      <c r="MYS1187" s="10"/>
      <c r="MYT1187" s="10"/>
      <c r="MYU1187" s="10"/>
      <c r="MYV1187" s="10"/>
      <c r="MYW1187" s="10"/>
      <c r="MYX1187" s="10"/>
      <c r="MYY1187" s="10"/>
      <c r="MYZ1187" s="10"/>
      <c r="MZA1187" s="10"/>
      <c r="MZB1187" s="10"/>
      <c r="MZC1187" s="10"/>
      <c r="MZD1187" s="10"/>
      <c r="MZE1187" s="10"/>
      <c r="MZF1187" s="10"/>
      <c r="MZG1187" s="10"/>
      <c r="MZH1187" s="10"/>
      <c r="MZI1187" s="10"/>
      <c r="MZJ1187" s="10"/>
      <c r="MZK1187" s="10"/>
      <c r="MZL1187" s="10"/>
      <c r="MZM1187" s="10"/>
      <c r="MZN1187" s="10"/>
      <c r="MZO1187" s="10"/>
      <c r="MZP1187" s="10"/>
      <c r="MZQ1187" s="10"/>
      <c r="MZR1187" s="10"/>
      <c r="MZS1187" s="10"/>
      <c r="MZT1187" s="10"/>
      <c r="MZU1187" s="10"/>
      <c r="MZV1187" s="10"/>
      <c r="MZW1187" s="10"/>
      <c r="MZX1187" s="10"/>
      <c r="MZY1187" s="10"/>
      <c r="MZZ1187" s="10"/>
      <c r="NAA1187" s="10"/>
      <c r="NAB1187" s="10"/>
      <c r="NAC1187" s="10"/>
      <c r="NAD1187" s="10"/>
      <c r="NAE1187" s="10"/>
      <c r="NAF1187" s="10"/>
      <c r="NAG1187" s="10"/>
      <c r="NAH1187" s="10"/>
      <c r="NAI1187" s="10"/>
      <c r="NAJ1187" s="10"/>
      <c r="NAK1187" s="10"/>
      <c r="NAL1187" s="10"/>
      <c r="NAM1187" s="10"/>
      <c r="NAN1187" s="10"/>
      <c r="NAO1187" s="10"/>
      <c r="NAP1187" s="10"/>
      <c r="NAQ1187" s="10"/>
      <c r="NAR1187" s="10"/>
      <c r="NAS1187" s="10"/>
      <c r="NAT1187" s="10"/>
      <c r="NAU1187" s="10"/>
      <c r="NAV1187" s="10"/>
      <c r="NAW1187" s="10"/>
      <c r="NAX1187" s="10"/>
      <c r="NAY1187" s="10"/>
      <c r="NAZ1187" s="10"/>
      <c r="NBA1187" s="10"/>
      <c r="NBB1187" s="10"/>
      <c r="NBC1187" s="10"/>
      <c r="NBD1187" s="10"/>
      <c r="NBE1187" s="10"/>
      <c r="NBF1187" s="10"/>
      <c r="NBG1187" s="10"/>
      <c r="NBH1187" s="10"/>
      <c r="NBI1187" s="10"/>
      <c r="NBJ1187" s="10"/>
      <c r="NBK1187" s="10"/>
      <c r="NBL1187" s="10"/>
      <c r="NBM1187" s="10"/>
      <c r="NBN1187" s="10"/>
      <c r="NBO1187" s="10"/>
      <c r="NBP1187" s="10"/>
      <c r="NBQ1187" s="10"/>
      <c r="NBR1187" s="10"/>
      <c r="NBS1187" s="10"/>
      <c r="NBT1187" s="10"/>
      <c r="NBU1187" s="10"/>
      <c r="NBV1187" s="10"/>
      <c r="NBW1187" s="10"/>
      <c r="NBX1187" s="10"/>
      <c r="NBY1187" s="10"/>
      <c r="NBZ1187" s="10"/>
      <c r="NCA1187" s="10"/>
      <c r="NCB1187" s="10"/>
      <c r="NCC1187" s="10"/>
      <c r="NCD1187" s="10"/>
      <c r="NCE1187" s="10"/>
      <c r="NCF1187" s="10"/>
      <c r="NCG1187" s="10"/>
      <c r="NCH1187" s="10"/>
      <c r="NCI1187" s="10"/>
      <c r="NCJ1187" s="10"/>
      <c r="NCK1187" s="10"/>
      <c r="NCL1187" s="10"/>
      <c r="NCM1187" s="10"/>
      <c r="NCN1187" s="10"/>
      <c r="NCO1187" s="10"/>
      <c r="NCP1187" s="10"/>
      <c r="NCQ1187" s="10"/>
      <c r="NCR1187" s="10"/>
      <c r="NCS1187" s="10"/>
      <c r="NCT1187" s="10"/>
      <c r="NCU1187" s="10"/>
      <c r="NCV1187" s="10"/>
      <c r="NCW1187" s="10"/>
      <c r="NCX1187" s="10"/>
      <c r="NCY1187" s="10"/>
      <c r="NCZ1187" s="10"/>
      <c r="NDA1187" s="10"/>
      <c r="NDB1187" s="10"/>
      <c r="NDC1187" s="10"/>
      <c r="NDD1187" s="10"/>
      <c r="NDE1187" s="10"/>
      <c r="NDF1187" s="10"/>
      <c r="NDG1187" s="10"/>
      <c r="NDH1187" s="10"/>
      <c r="NDI1187" s="10"/>
      <c r="NDJ1187" s="10"/>
      <c r="NDK1187" s="10"/>
      <c r="NDL1187" s="10"/>
      <c r="NDM1187" s="10"/>
      <c r="NDN1187" s="10"/>
      <c r="NDO1187" s="10"/>
      <c r="NDP1187" s="10"/>
      <c r="NDQ1187" s="10"/>
      <c r="NDR1187" s="10"/>
      <c r="NDS1187" s="10"/>
      <c r="NDT1187" s="10"/>
      <c r="NDU1187" s="10"/>
      <c r="NDV1187" s="10"/>
      <c r="NDW1187" s="10"/>
      <c r="NDX1187" s="10"/>
      <c r="NDY1187" s="10"/>
      <c r="NDZ1187" s="10"/>
      <c r="NEA1187" s="10"/>
      <c r="NEB1187" s="10"/>
      <c r="NEC1187" s="10"/>
      <c r="NED1187" s="10"/>
      <c r="NEE1187" s="10"/>
      <c r="NEF1187" s="10"/>
      <c r="NEG1187" s="10"/>
      <c r="NEH1187" s="10"/>
      <c r="NEI1187" s="10"/>
      <c r="NEJ1187" s="10"/>
      <c r="NEK1187" s="10"/>
      <c r="NEL1187" s="10"/>
      <c r="NEM1187" s="10"/>
      <c r="NEN1187" s="10"/>
      <c r="NEO1187" s="10"/>
      <c r="NEP1187" s="10"/>
      <c r="NEQ1187" s="10"/>
      <c r="NER1187" s="10"/>
      <c r="NES1187" s="10"/>
      <c r="NET1187" s="10"/>
      <c r="NEU1187" s="10"/>
      <c r="NEV1187" s="10"/>
      <c r="NEW1187" s="10"/>
      <c r="NEX1187" s="10"/>
      <c r="NEY1187" s="10"/>
      <c r="NEZ1187" s="10"/>
      <c r="NFA1187" s="10"/>
      <c r="NFB1187" s="10"/>
      <c r="NFC1187" s="10"/>
      <c r="NFD1187" s="10"/>
      <c r="NFE1187" s="10"/>
      <c r="NFF1187" s="10"/>
      <c r="NFG1187" s="10"/>
      <c r="NFH1187" s="10"/>
      <c r="NFI1187" s="10"/>
      <c r="NFJ1187" s="10"/>
      <c r="NFK1187" s="10"/>
      <c r="NFL1187" s="10"/>
      <c r="NFM1187" s="10"/>
      <c r="NFN1187" s="10"/>
      <c r="NFO1187" s="10"/>
      <c r="NFP1187" s="10"/>
      <c r="NFQ1187" s="10"/>
      <c r="NFR1187" s="10"/>
      <c r="NFS1187" s="10"/>
      <c r="NFT1187" s="10"/>
      <c r="NFU1187" s="10"/>
      <c r="NFV1187" s="10"/>
      <c r="NFW1187" s="10"/>
      <c r="NFX1187" s="10"/>
      <c r="NFY1187" s="10"/>
      <c r="NFZ1187" s="10"/>
      <c r="NGA1187" s="10"/>
      <c r="NGB1187" s="10"/>
      <c r="NGC1187" s="10"/>
      <c r="NGD1187" s="10"/>
      <c r="NGE1187" s="10"/>
      <c r="NGF1187" s="10"/>
      <c r="NGG1187" s="10"/>
      <c r="NGH1187" s="10"/>
      <c r="NGI1187" s="10"/>
      <c r="NGJ1187" s="10"/>
      <c r="NGK1187" s="10"/>
      <c r="NGL1187" s="10"/>
      <c r="NGM1187" s="10"/>
      <c r="NGN1187" s="10"/>
      <c r="NGO1187" s="10"/>
      <c r="NGP1187" s="10"/>
      <c r="NGQ1187" s="10"/>
      <c r="NGR1187" s="10"/>
      <c r="NGS1187" s="10"/>
      <c r="NGT1187" s="10"/>
      <c r="NGU1187" s="10"/>
      <c r="NGV1187" s="10"/>
      <c r="NGW1187" s="10"/>
      <c r="NGX1187" s="10"/>
      <c r="NGY1187" s="10"/>
      <c r="NGZ1187" s="10"/>
      <c r="NHA1187" s="10"/>
      <c r="NHB1187" s="10"/>
      <c r="NHC1187" s="10"/>
      <c r="NHD1187" s="10"/>
      <c r="NHE1187" s="10"/>
      <c r="NHF1187" s="10"/>
      <c r="NHG1187" s="10"/>
      <c r="NHH1187" s="10"/>
      <c r="NHI1187" s="10"/>
      <c r="NHJ1187" s="10"/>
      <c r="NHK1187" s="10"/>
      <c r="NHL1187" s="10"/>
      <c r="NHM1187" s="10"/>
      <c r="NHN1187" s="10"/>
      <c r="NHO1187" s="10"/>
      <c r="NHP1187" s="10"/>
      <c r="NHQ1187" s="10"/>
      <c r="NHR1187" s="10"/>
      <c r="NHS1187" s="10"/>
      <c r="NHT1187" s="10"/>
      <c r="NHU1187" s="10"/>
      <c r="NHV1187" s="10"/>
      <c r="NHW1187" s="10"/>
      <c r="NHX1187" s="10"/>
      <c r="NHY1187" s="10"/>
      <c r="NHZ1187" s="10"/>
      <c r="NIA1187" s="10"/>
      <c r="NIB1187" s="10"/>
      <c r="NIC1187" s="10"/>
      <c r="NID1187" s="10"/>
      <c r="NIE1187" s="10"/>
      <c r="NIF1187" s="10"/>
      <c r="NIG1187" s="10"/>
      <c r="NIH1187" s="10"/>
      <c r="NII1187" s="10"/>
      <c r="NIJ1187" s="10"/>
      <c r="NIK1187" s="10"/>
      <c r="NIL1187" s="10"/>
      <c r="NIM1187" s="10"/>
      <c r="NIN1187" s="10"/>
      <c r="NIO1187" s="10"/>
      <c r="NIP1187" s="10"/>
      <c r="NIQ1187" s="10"/>
      <c r="NIR1187" s="10"/>
      <c r="NIS1187" s="10"/>
      <c r="NIT1187" s="10"/>
      <c r="NIU1187" s="10"/>
      <c r="NIV1187" s="10"/>
      <c r="NIW1187" s="10"/>
      <c r="NIX1187" s="10"/>
      <c r="NIY1187" s="10"/>
      <c r="NIZ1187" s="10"/>
      <c r="NJA1187" s="10"/>
      <c r="NJB1187" s="10"/>
      <c r="NJC1187" s="10"/>
      <c r="NJD1187" s="10"/>
      <c r="NJE1187" s="10"/>
      <c r="NJF1187" s="10"/>
      <c r="NJG1187" s="10"/>
      <c r="NJH1187" s="10"/>
      <c r="NJI1187" s="10"/>
      <c r="NJJ1187" s="10"/>
      <c r="NJK1187" s="10"/>
      <c r="NJL1187" s="10"/>
      <c r="NJM1187" s="10"/>
      <c r="NJN1187" s="10"/>
      <c r="NJO1187" s="10"/>
      <c r="NJP1187" s="10"/>
      <c r="NJQ1187" s="10"/>
      <c r="NJR1187" s="10"/>
      <c r="NJS1187" s="10"/>
      <c r="NJT1187" s="10"/>
      <c r="NJU1187" s="10"/>
      <c r="NJV1187" s="10"/>
      <c r="NJW1187" s="10"/>
      <c r="NJX1187" s="10"/>
      <c r="NJY1187" s="10"/>
      <c r="NJZ1187" s="10"/>
      <c r="NKA1187" s="10"/>
      <c r="NKB1187" s="10"/>
      <c r="NKC1187" s="10"/>
      <c r="NKD1187" s="10"/>
      <c r="NKE1187" s="10"/>
      <c r="NKF1187" s="10"/>
      <c r="NKG1187" s="10"/>
      <c r="NKH1187" s="10"/>
      <c r="NKI1187" s="10"/>
      <c r="NKJ1187" s="10"/>
      <c r="NKK1187" s="10"/>
      <c r="NKL1187" s="10"/>
      <c r="NKM1187" s="10"/>
      <c r="NKN1187" s="10"/>
      <c r="NKO1187" s="10"/>
      <c r="NKP1187" s="10"/>
      <c r="NKQ1187" s="10"/>
      <c r="NKR1187" s="10"/>
      <c r="NKS1187" s="10"/>
      <c r="NKT1187" s="10"/>
      <c r="NKU1187" s="10"/>
      <c r="NKV1187" s="10"/>
      <c r="NKW1187" s="10"/>
      <c r="NKX1187" s="10"/>
      <c r="NKY1187" s="10"/>
      <c r="NKZ1187" s="10"/>
      <c r="NLA1187" s="10"/>
      <c r="NLB1187" s="10"/>
      <c r="NLC1187" s="10"/>
      <c r="NLD1187" s="10"/>
      <c r="NLE1187" s="10"/>
      <c r="NLF1187" s="10"/>
      <c r="NLG1187" s="10"/>
      <c r="NLH1187" s="10"/>
      <c r="NLI1187" s="10"/>
      <c r="NLJ1187" s="10"/>
      <c r="NLK1187" s="10"/>
      <c r="NLL1187" s="10"/>
      <c r="NLM1187" s="10"/>
      <c r="NLN1187" s="10"/>
      <c r="NLO1187" s="10"/>
      <c r="NLP1187" s="10"/>
      <c r="NLQ1187" s="10"/>
      <c r="NLR1187" s="10"/>
      <c r="NLS1187" s="10"/>
      <c r="NLT1187" s="10"/>
      <c r="NLU1187" s="10"/>
      <c r="NLV1187" s="10"/>
      <c r="NLW1187" s="10"/>
      <c r="NLX1187" s="10"/>
      <c r="NLY1187" s="10"/>
      <c r="NLZ1187" s="10"/>
      <c r="NMA1187" s="10"/>
      <c r="NMB1187" s="10"/>
      <c r="NMC1187" s="10"/>
      <c r="NMD1187" s="10"/>
      <c r="NME1187" s="10"/>
      <c r="NMF1187" s="10"/>
      <c r="NMG1187" s="10"/>
      <c r="NMH1187" s="10"/>
      <c r="NMI1187" s="10"/>
      <c r="NMJ1187" s="10"/>
      <c r="NMK1187" s="10"/>
      <c r="NML1187" s="10"/>
      <c r="NMM1187" s="10"/>
      <c r="NMN1187" s="10"/>
      <c r="NMO1187" s="10"/>
      <c r="NMP1187" s="10"/>
      <c r="NMQ1187" s="10"/>
      <c r="NMR1187" s="10"/>
      <c r="NMS1187" s="10"/>
      <c r="NMT1187" s="10"/>
      <c r="NMU1187" s="10"/>
      <c r="NMV1187" s="10"/>
      <c r="NMW1187" s="10"/>
      <c r="NMX1187" s="10"/>
      <c r="NMY1187" s="10"/>
      <c r="NMZ1187" s="10"/>
      <c r="NNA1187" s="10"/>
      <c r="NNB1187" s="10"/>
      <c r="NNC1187" s="10"/>
      <c r="NND1187" s="10"/>
      <c r="NNE1187" s="10"/>
      <c r="NNF1187" s="10"/>
      <c r="NNG1187" s="10"/>
      <c r="NNH1187" s="10"/>
      <c r="NNI1187" s="10"/>
      <c r="NNJ1187" s="10"/>
      <c r="NNK1187" s="10"/>
      <c r="NNL1187" s="10"/>
      <c r="NNM1187" s="10"/>
      <c r="NNN1187" s="10"/>
      <c r="NNO1187" s="10"/>
      <c r="NNP1187" s="10"/>
      <c r="NNQ1187" s="10"/>
      <c r="NNR1187" s="10"/>
      <c r="NNS1187" s="10"/>
      <c r="NNT1187" s="10"/>
      <c r="NNU1187" s="10"/>
      <c r="NNV1187" s="10"/>
      <c r="NNW1187" s="10"/>
      <c r="NNX1187" s="10"/>
      <c r="NNY1187" s="10"/>
      <c r="NNZ1187" s="10"/>
      <c r="NOA1187" s="10"/>
      <c r="NOB1187" s="10"/>
      <c r="NOC1187" s="10"/>
      <c r="NOD1187" s="10"/>
      <c r="NOE1187" s="10"/>
      <c r="NOF1187" s="10"/>
      <c r="NOG1187" s="10"/>
      <c r="NOH1187" s="10"/>
      <c r="NOI1187" s="10"/>
      <c r="NOJ1187" s="10"/>
      <c r="NOK1187" s="10"/>
      <c r="NOL1187" s="10"/>
      <c r="NOM1187" s="10"/>
      <c r="NON1187" s="10"/>
      <c r="NOO1187" s="10"/>
      <c r="NOP1187" s="10"/>
      <c r="NOQ1187" s="10"/>
      <c r="NOR1187" s="10"/>
      <c r="NOS1187" s="10"/>
      <c r="NOT1187" s="10"/>
      <c r="NOU1187" s="10"/>
      <c r="NOV1187" s="10"/>
      <c r="NOW1187" s="10"/>
      <c r="NOX1187" s="10"/>
      <c r="NOY1187" s="10"/>
      <c r="NOZ1187" s="10"/>
      <c r="NPA1187" s="10"/>
      <c r="NPB1187" s="10"/>
      <c r="NPC1187" s="10"/>
      <c r="NPD1187" s="10"/>
      <c r="NPE1187" s="10"/>
      <c r="NPF1187" s="10"/>
      <c r="NPG1187" s="10"/>
      <c r="NPH1187" s="10"/>
      <c r="NPI1187" s="10"/>
      <c r="NPJ1187" s="10"/>
      <c r="NPK1187" s="10"/>
      <c r="NPL1187" s="10"/>
      <c r="NPM1187" s="10"/>
      <c r="NPN1187" s="10"/>
      <c r="NPO1187" s="10"/>
      <c r="NPP1187" s="10"/>
      <c r="NPQ1187" s="10"/>
      <c r="NPR1187" s="10"/>
      <c r="NPS1187" s="10"/>
      <c r="NPT1187" s="10"/>
      <c r="NPU1187" s="10"/>
      <c r="NPV1187" s="10"/>
      <c r="NPW1187" s="10"/>
      <c r="NPX1187" s="10"/>
      <c r="NPY1187" s="10"/>
      <c r="NPZ1187" s="10"/>
      <c r="NQA1187" s="10"/>
      <c r="NQB1187" s="10"/>
      <c r="NQC1187" s="10"/>
      <c r="NQD1187" s="10"/>
      <c r="NQE1187" s="10"/>
      <c r="NQF1187" s="10"/>
      <c r="NQG1187" s="10"/>
      <c r="NQH1187" s="10"/>
      <c r="NQI1187" s="10"/>
      <c r="NQJ1187" s="10"/>
      <c r="NQK1187" s="10"/>
      <c r="NQL1187" s="10"/>
      <c r="NQM1187" s="10"/>
      <c r="NQN1187" s="10"/>
      <c r="NQO1187" s="10"/>
      <c r="NQP1187" s="10"/>
      <c r="NQQ1187" s="10"/>
      <c r="NQR1187" s="10"/>
      <c r="NQS1187" s="10"/>
      <c r="NQT1187" s="10"/>
      <c r="NQU1187" s="10"/>
      <c r="NQV1187" s="10"/>
      <c r="NQW1187" s="10"/>
      <c r="NQX1187" s="10"/>
      <c r="NQY1187" s="10"/>
      <c r="NQZ1187" s="10"/>
      <c r="NRA1187" s="10"/>
      <c r="NRB1187" s="10"/>
      <c r="NRC1187" s="10"/>
      <c r="NRD1187" s="10"/>
      <c r="NRE1187" s="10"/>
      <c r="NRF1187" s="10"/>
      <c r="NRG1187" s="10"/>
      <c r="NRH1187" s="10"/>
      <c r="NRI1187" s="10"/>
      <c r="NRJ1187" s="10"/>
      <c r="NRK1187" s="10"/>
      <c r="NRL1187" s="10"/>
      <c r="NRM1187" s="10"/>
      <c r="NRN1187" s="10"/>
      <c r="NRO1187" s="10"/>
      <c r="NRP1187" s="10"/>
      <c r="NRQ1187" s="10"/>
      <c r="NRR1187" s="10"/>
      <c r="NRS1187" s="10"/>
      <c r="NRT1187" s="10"/>
      <c r="NRU1187" s="10"/>
      <c r="NRV1187" s="10"/>
      <c r="NRW1187" s="10"/>
      <c r="NRX1187" s="10"/>
      <c r="NRY1187" s="10"/>
      <c r="NRZ1187" s="10"/>
      <c r="NSA1187" s="10"/>
      <c r="NSB1187" s="10"/>
      <c r="NSC1187" s="10"/>
      <c r="NSD1187" s="10"/>
      <c r="NSE1187" s="10"/>
      <c r="NSF1187" s="10"/>
      <c r="NSG1187" s="10"/>
      <c r="NSH1187" s="10"/>
      <c r="NSI1187" s="10"/>
      <c r="NSJ1187" s="10"/>
      <c r="NSK1187" s="10"/>
      <c r="NSL1187" s="10"/>
      <c r="NSM1187" s="10"/>
      <c r="NSN1187" s="10"/>
      <c r="NSO1187" s="10"/>
      <c r="NSP1187" s="10"/>
      <c r="NSQ1187" s="10"/>
      <c r="NSR1187" s="10"/>
      <c r="NSS1187" s="10"/>
      <c r="NST1187" s="10"/>
      <c r="NSU1187" s="10"/>
      <c r="NSV1187" s="10"/>
      <c r="NSW1187" s="10"/>
      <c r="NSX1187" s="10"/>
      <c r="NSY1187" s="10"/>
      <c r="NSZ1187" s="10"/>
      <c r="NTA1187" s="10"/>
      <c r="NTB1187" s="10"/>
      <c r="NTC1187" s="10"/>
      <c r="NTD1187" s="10"/>
      <c r="NTE1187" s="10"/>
      <c r="NTF1187" s="10"/>
      <c r="NTG1187" s="10"/>
      <c r="NTH1187" s="10"/>
      <c r="NTI1187" s="10"/>
      <c r="NTJ1187" s="10"/>
      <c r="NTK1187" s="10"/>
      <c r="NTL1187" s="10"/>
      <c r="NTM1187" s="10"/>
      <c r="NTN1187" s="10"/>
      <c r="NTO1187" s="10"/>
      <c r="NTP1187" s="10"/>
      <c r="NTQ1187" s="10"/>
      <c r="NTR1187" s="10"/>
      <c r="NTS1187" s="10"/>
      <c r="NTT1187" s="10"/>
      <c r="NTU1187" s="10"/>
      <c r="NTV1187" s="10"/>
      <c r="NTW1187" s="10"/>
      <c r="NTX1187" s="10"/>
      <c r="NTY1187" s="10"/>
      <c r="NTZ1187" s="10"/>
      <c r="NUA1187" s="10"/>
      <c r="NUB1187" s="10"/>
      <c r="NUC1187" s="10"/>
      <c r="NUD1187" s="10"/>
      <c r="NUE1187" s="10"/>
      <c r="NUF1187" s="10"/>
      <c r="NUG1187" s="10"/>
      <c r="NUH1187" s="10"/>
      <c r="NUI1187" s="10"/>
      <c r="NUJ1187" s="10"/>
      <c r="NUK1187" s="10"/>
      <c r="NUL1187" s="10"/>
      <c r="NUM1187" s="10"/>
      <c r="NUN1187" s="10"/>
      <c r="NUO1187" s="10"/>
      <c r="NUP1187" s="10"/>
      <c r="NUQ1187" s="10"/>
      <c r="NUR1187" s="10"/>
      <c r="NUS1187" s="10"/>
      <c r="NUT1187" s="10"/>
      <c r="NUU1187" s="10"/>
      <c r="NUV1187" s="10"/>
      <c r="NUW1187" s="10"/>
      <c r="NUX1187" s="10"/>
      <c r="NUY1187" s="10"/>
      <c r="NUZ1187" s="10"/>
      <c r="NVA1187" s="10"/>
      <c r="NVB1187" s="10"/>
      <c r="NVC1187" s="10"/>
      <c r="NVD1187" s="10"/>
      <c r="NVE1187" s="10"/>
      <c r="NVF1187" s="10"/>
      <c r="NVG1187" s="10"/>
      <c r="NVH1187" s="10"/>
      <c r="NVI1187" s="10"/>
      <c r="NVJ1187" s="10"/>
      <c r="NVK1187" s="10"/>
      <c r="NVL1187" s="10"/>
      <c r="NVM1187" s="10"/>
      <c r="NVN1187" s="10"/>
      <c r="NVO1187" s="10"/>
      <c r="NVP1187" s="10"/>
      <c r="NVQ1187" s="10"/>
      <c r="NVR1187" s="10"/>
      <c r="NVS1187" s="10"/>
      <c r="NVT1187" s="10"/>
      <c r="NVU1187" s="10"/>
      <c r="NVV1187" s="10"/>
      <c r="NVW1187" s="10"/>
      <c r="NVX1187" s="10"/>
      <c r="NVY1187" s="10"/>
      <c r="NVZ1187" s="10"/>
      <c r="NWA1187" s="10"/>
      <c r="NWB1187" s="10"/>
      <c r="NWC1187" s="10"/>
      <c r="NWD1187" s="10"/>
      <c r="NWE1187" s="10"/>
      <c r="NWF1187" s="10"/>
      <c r="NWG1187" s="10"/>
      <c r="NWH1187" s="10"/>
      <c r="NWI1187" s="10"/>
      <c r="NWJ1187" s="10"/>
      <c r="NWK1187" s="10"/>
      <c r="NWL1187" s="10"/>
      <c r="NWM1187" s="10"/>
      <c r="NWN1187" s="10"/>
      <c r="NWO1187" s="10"/>
      <c r="NWP1187" s="10"/>
      <c r="NWQ1187" s="10"/>
      <c r="NWR1187" s="10"/>
      <c r="NWS1187" s="10"/>
      <c r="NWT1187" s="10"/>
      <c r="NWU1187" s="10"/>
      <c r="NWV1187" s="10"/>
      <c r="NWW1187" s="10"/>
      <c r="NWX1187" s="10"/>
      <c r="NWY1187" s="10"/>
      <c r="NWZ1187" s="10"/>
      <c r="NXA1187" s="10"/>
      <c r="NXB1187" s="10"/>
      <c r="NXC1187" s="10"/>
      <c r="NXD1187" s="10"/>
      <c r="NXE1187" s="10"/>
      <c r="NXF1187" s="10"/>
      <c r="NXG1187" s="10"/>
      <c r="NXH1187" s="10"/>
      <c r="NXI1187" s="10"/>
      <c r="NXJ1187" s="10"/>
      <c r="NXK1187" s="10"/>
      <c r="NXL1187" s="10"/>
      <c r="NXM1187" s="10"/>
      <c r="NXN1187" s="10"/>
      <c r="NXO1187" s="10"/>
      <c r="NXP1187" s="10"/>
      <c r="NXQ1187" s="10"/>
      <c r="NXR1187" s="10"/>
      <c r="NXS1187" s="10"/>
      <c r="NXT1187" s="10"/>
      <c r="NXU1187" s="10"/>
      <c r="NXV1187" s="10"/>
      <c r="NXW1187" s="10"/>
      <c r="NXX1187" s="10"/>
      <c r="NXY1187" s="10"/>
      <c r="NXZ1187" s="10"/>
      <c r="NYA1187" s="10"/>
      <c r="NYB1187" s="10"/>
      <c r="NYC1187" s="10"/>
      <c r="NYD1187" s="10"/>
      <c r="NYE1187" s="10"/>
      <c r="NYF1187" s="10"/>
      <c r="NYG1187" s="10"/>
      <c r="NYH1187" s="10"/>
      <c r="NYI1187" s="10"/>
      <c r="NYJ1187" s="10"/>
      <c r="NYK1187" s="10"/>
      <c r="NYL1187" s="10"/>
      <c r="NYM1187" s="10"/>
      <c r="NYN1187" s="10"/>
      <c r="NYO1187" s="10"/>
      <c r="NYP1187" s="10"/>
      <c r="NYQ1187" s="10"/>
      <c r="NYR1187" s="10"/>
      <c r="NYS1187" s="10"/>
      <c r="NYT1187" s="10"/>
      <c r="NYU1187" s="10"/>
      <c r="NYV1187" s="10"/>
      <c r="NYW1187" s="10"/>
      <c r="NYX1187" s="10"/>
      <c r="NYY1187" s="10"/>
      <c r="NYZ1187" s="10"/>
      <c r="NZA1187" s="10"/>
      <c r="NZB1187" s="10"/>
      <c r="NZC1187" s="10"/>
      <c r="NZD1187" s="10"/>
      <c r="NZE1187" s="10"/>
      <c r="NZF1187" s="10"/>
      <c r="NZG1187" s="10"/>
      <c r="NZH1187" s="10"/>
      <c r="NZI1187" s="10"/>
      <c r="NZJ1187" s="10"/>
      <c r="NZK1187" s="10"/>
      <c r="NZL1187" s="10"/>
      <c r="NZM1187" s="10"/>
      <c r="NZN1187" s="10"/>
      <c r="NZO1187" s="10"/>
      <c r="NZP1187" s="10"/>
      <c r="NZQ1187" s="10"/>
      <c r="NZR1187" s="10"/>
      <c r="NZS1187" s="10"/>
      <c r="NZT1187" s="10"/>
      <c r="NZU1187" s="10"/>
      <c r="NZV1187" s="10"/>
      <c r="NZW1187" s="10"/>
      <c r="NZX1187" s="10"/>
      <c r="NZY1187" s="10"/>
      <c r="NZZ1187" s="10"/>
      <c r="OAA1187" s="10"/>
      <c r="OAB1187" s="10"/>
      <c r="OAC1187" s="10"/>
      <c r="OAD1187" s="10"/>
      <c r="OAE1187" s="10"/>
      <c r="OAF1187" s="10"/>
      <c r="OAG1187" s="10"/>
      <c r="OAH1187" s="10"/>
      <c r="OAI1187" s="10"/>
      <c r="OAJ1187" s="10"/>
      <c r="OAK1187" s="10"/>
      <c r="OAL1187" s="10"/>
      <c r="OAM1187" s="10"/>
      <c r="OAN1187" s="10"/>
      <c r="OAO1187" s="10"/>
      <c r="OAP1187" s="10"/>
      <c r="OAQ1187" s="10"/>
      <c r="OAR1187" s="10"/>
      <c r="OAS1187" s="10"/>
      <c r="OAT1187" s="10"/>
      <c r="OAU1187" s="10"/>
      <c r="OAV1187" s="10"/>
      <c r="OAW1187" s="10"/>
      <c r="OAX1187" s="10"/>
      <c r="OAY1187" s="10"/>
      <c r="OAZ1187" s="10"/>
      <c r="OBA1187" s="10"/>
      <c r="OBB1187" s="10"/>
      <c r="OBC1187" s="10"/>
      <c r="OBD1187" s="10"/>
      <c r="OBE1187" s="10"/>
      <c r="OBF1187" s="10"/>
      <c r="OBG1187" s="10"/>
      <c r="OBH1187" s="10"/>
      <c r="OBI1187" s="10"/>
      <c r="OBJ1187" s="10"/>
      <c r="OBK1187" s="10"/>
      <c r="OBL1187" s="10"/>
      <c r="OBM1187" s="10"/>
      <c r="OBN1187" s="10"/>
      <c r="OBO1187" s="10"/>
      <c r="OBP1187" s="10"/>
      <c r="OBQ1187" s="10"/>
      <c r="OBR1187" s="10"/>
      <c r="OBS1187" s="10"/>
      <c r="OBT1187" s="10"/>
      <c r="OBU1187" s="10"/>
      <c r="OBV1187" s="10"/>
      <c r="OBW1187" s="10"/>
      <c r="OBX1187" s="10"/>
      <c r="OBY1187" s="10"/>
      <c r="OBZ1187" s="10"/>
      <c r="OCA1187" s="10"/>
      <c r="OCB1187" s="10"/>
      <c r="OCC1187" s="10"/>
      <c r="OCD1187" s="10"/>
      <c r="OCE1187" s="10"/>
      <c r="OCF1187" s="10"/>
      <c r="OCG1187" s="10"/>
      <c r="OCH1187" s="10"/>
      <c r="OCI1187" s="10"/>
      <c r="OCJ1187" s="10"/>
      <c r="OCK1187" s="10"/>
      <c r="OCL1187" s="10"/>
      <c r="OCM1187" s="10"/>
      <c r="OCN1187" s="10"/>
      <c r="OCO1187" s="10"/>
      <c r="OCP1187" s="10"/>
      <c r="OCQ1187" s="10"/>
      <c r="OCR1187" s="10"/>
      <c r="OCS1187" s="10"/>
      <c r="OCT1187" s="10"/>
      <c r="OCU1187" s="10"/>
      <c r="OCV1187" s="10"/>
      <c r="OCW1187" s="10"/>
      <c r="OCX1187" s="10"/>
      <c r="OCY1187" s="10"/>
      <c r="OCZ1187" s="10"/>
      <c r="ODA1187" s="10"/>
      <c r="ODB1187" s="10"/>
      <c r="ODC1187" s="10"/>
      <c r="ODD1187" s="10"/>
      <c r="ODE1187" s="10"/>
      <c r="ODF1187" s="10"/>
      <c r="ODG1187" s="10"/>
      <c r="ODH1187" s="10"/>
      <c r="ODI1187" s="10"/>
      <c r="ODJ1187" s="10"/>
      <c r="ODK1187" s="10"/>
      <c r="ODL1187" s="10"/>
      <c r="ODM1187" s="10"/>
      <c r="ODN1187" s="10"/>
      <c r="ODO1187" s="10"/>
      <c r="ODP1187" s="10"/>
      <c r="ODQ1187" s="10"/>
      <c r="ODR1187" s="10"/>
      <c r="ODS1187" s="10"/>
      <c r="ODT1187" s="10"/>
      <c r="ODU1187" s="10"/>
      <c r="ODV1187" s="10"/>
      <c r="ODW1187" s="10"/>
      <c r="ODX1187" s="10"/>
      <c r="ODY1187" s="10"/>
      <c r="ODZ1187" s="10"/>
      <c r="OEA1187" s="10"/>
      <c r="OEB1187" s="10"/>
      <c r="OEC1187" s="10"/>
      <c r="OED1187" s="10"/>
      <c r="OEE1187" s="10"/>
      <c r="OEF1187" s="10"/>
      <c r="OEG1187" s="10"/>
      <c r="OEH1187" s="10"/>
      <c r="OEI1187" s="10"/>
      <c r="OEJ1187" s="10"/>
      <c r="OEK1187" s="10"/>
      <c r="OEL1187" s="10"/>
      <c r="OEM1187" s="10"/>
      <c r="OEN1187" s="10"/>
      <c r="OEO1187" s="10"/>
      <c r="OEP1187" s="10"/>
      <c r="OEQ1187" s="10"/>
      <c r="OER1187" s="10"/>
      <c r="OES1187" s="10"/>
      <c r="OET1187" s="10"/>
      <c r="OEU1187" s="10"/>
      <c r="OEV1187" s="10"/>
      <c r="OEW1187" s="10"/>
      <c r="OEX1187" s="10"/>
      <c r="OEY1187" s="10"/>
      <c r="OEZ1187" s="10"/>
      <c r="OFA1187" s="10"/>
      <c r="OFB1187" s="10"/>
      <c r="OFC1187" s="10"/>
      <c r="OFD1187" s="10"/>
      <c r="OFE1187" s="10"/>
      <c r="OFF1187" s="10"/>
      <c r="OFG1187" s="10"/>
      <c r="OFH1187" s="10"/>
      <c r="OFI1187" s="10"/>
      <c r="OFJ1187" s="10"/>
      <c r="OFK1187" s="10"/>
      <c r="OFL1187" s="10"/>
      <c r="OFM1187" s="10"/>
      <c r="OFN1187" s="10"/>
      <c r="OFO1187" s="10"/>
      <c r="OFP1187" s="10"/>
      <c r="OFQ1187" s="10"/>
      <c r="OFR1187" s="10"/>
      <c r="OFS1187" s="10"/>
      <c r="OFT1187" s="10"/>
      <c r="OFU1187" s="10"/>
      <c r="OFV1187" s="10"/>
      <c r="OFW1187" s="10"/>
      <c r="OFX1187" s="10"/>
      <c r="OFY1187" s="10"/>
      <c r="OFZ1187" s="10"/>
      <c r="OGA1187" s="10"/>
      <c r="OGB1187" s="10"/>
      <c r="OGC1187" s="10"/>
      <c r="OGD1187" s="10"/>
      <c r="OGE1187" s="10"/>
      <c r="OGF1187" s="10"/>
      <c r="OGG1187" s="10"/>
      <c r="OGH1187" s="10"/>
      <c r="OGI1187" s="10"/>
      <c r="OGJ1187" s="10"/>
      <c r="OGK1187" s="10"/>
      <c r="OGL1187" s="10"/>
      <c r="OGM1187" s="10"/>
      <c r="OGN1187" s="10"/>
      <c r="OGO1187" s="10"/>
      <c r="OGP1187" s="10"/>
      <c r="OGQ1187" s="10"/>
      <c r="OGR1187" s="10"/>
      <c r="OGS1187" s="10"/>
      <c r="OGT1187" s="10"/>
      <c r="OGU1187" s="10"/>
      <c r="OGV1187" s="10"/>
      <c r="OGW1187" s="10"/>
      <c r="OGX1187" s="10"/>
      <c r="OGY1187" s="10"/>
      <c r="OGZ1187" s="10"/>
      <c r="OHA1187" s="10"/>
      <c r="OHB1187" s="10"/>
      <c r="OHC1187" s="10"/>
      <c r="OHD1187" s="10"/>
      <c r="OHE1187" s="10"/>
      <c r="OHF1187" s="10"/>
      <c r="OHG1187" s="10"/>
      <c r="OHH1187" s="10"/>
      <c r="OHI1187" s="10"/>
      <c r="OHJ1187" s="10"/>
      <c r="OHK1187" s="10"/>
      <c r="OHL1187" s="10"/>
      <c r="OHM1187" s="10"/>
      <c r="OHN1187" s="10"/>
      <c r="OHO1187" s="10"/>
      <c r="OHP1187" s="10"/>
      <c r="OHQ1187" s="10"/>
      <c r="OHR1187" s="10"/>
      <c r="OHS1187" s="10"/>
      <c r="OHT1187" s="10"/>
      <c r="OHU1187" s="10"/>
      <c r="OHV1187" s="10"/>
      <c r="OHW1187" s="10"/>
      <c r="OHX1187" s="10"/>
      <c r="OHY1187" s="10"/>
      <c r="OHZ1187" s="10"/>
      <c r="OIA1187" s="10"/>
      <c r="OIB1187" s="10"/>
      <c r="OIC1187" s="10"/>
      <c r="OID1187" s="10"/>
      <c r="OIE1187" s="10"/>
      <c r="OIF1187" s="10"/>
      <c r="OIG1187" s="10"/>
      <c r="OIH1187" s="10"/>
      <c r="OII1187" s="10"/>
      <c r="OIJ1187" s="10"/>
      <c r="OIK1187" s="10"/>
      <c r="OIL1187" s="10"/>
      <c r="OIM1187" s="10"/>
      <c r="OIN1187" s="10"/>
      <c r="OIO1187" s="10"/>
      <c r="OIP1187" s="10"/>
      <c r="OIQ1187" s="10"/>
      <c r="OIR1187" s="10"/>
      <c r="OIS1187" s="10"/>
      <c r="OIT1187" s="10"/>
      <c r="OIU1187" s="10"/>
      <c r="OIV1187" s="10"/>
      <c r="OIW1187" s="10"/>
      <c r="OIX1187" s="10"/>
      <c r="OIY1187" s="10"/>
      <c r="OIZ1187" s="10"/>
      <c r="OJA1187" s="10"/>
      <c r="OJB1187" s="10"/>
      <c r="OJC1187" s="10"/>
      <c r="OJD1187" s="10"/>
      <c r="OJE1187" s="10"/>
      <c r="OJF1187" s="10"/>
      <c r="OJG1187" s="10"/>
      <c r="OJH1187" s="10"/>
      <c r="OJI1187" s="10"/>
      <c r="OJJ1187" s="10"/>
      <c r="OJK1187" s="10"/>
      <c r="OJL1187" s="10"/>
      <c r="OJM1187" s="10"/>
      <c r="OJN1187" s="10"/>
      <c r="OJO1187" s="10"/>
      <c r="OJP1187" s="10"/>
      <c r="OJQ1187" s="10"/>
      <c r="OJR1187" s="10"/>
      <c r="OJS1187" s="10"/>
      <c r="OJT1187" s="10"/>
      <c r="OJU1187" s="10"/>
      <c r="OJV1187" s="10"/>
      <c r="OJW1187" s="10"/>
      <c r="OJX1187" s="10"/>
      <c r="OJY1187" s="10"/>
      <c r="OJZ1187" s="10"/>
      <c r="OKA1187" s="10"/>
      <c r="OKB1187" s="10"/>
      <c r="OKC1187" s="10"/>
      <c r="OKD1187" s="10"/>
      <c r="OKE1187" s="10"/>
      <c r="OKF1187" s="10"/>
      <c r="OKG1187" s="10"/>
      <c r="OKH1187" s="10"/>
      <c r="OKI1187" s="10"/>
      <c r="OKJ1187" s="10"/>
      <c r="OKK1187" s="10"/>
      <c r="OKL1187" s="10"/>
      <c r="OKM1187" s="10"/>
      <c r="OKN1187" s="10"/>
      <c r="OKO1187" s="10"/>
      <c r="OKP1187" s="10"/>
      <c r="OKQ1187" s="10"/>
      <c r="OKR1187" s="10"/>
      <c r="OKS1187" s="10"/>
      <c r="OKT1187" s="10"/>
      <c r="OKU1187" s="10"/>
      <c r="OKV1187" s="10"/>
      <c r="OKW1187" s="10"/>
      <c r="OKX1187" s="10"/>
      <c r="OKY1187" s="10"/>
      <c r="OKZ1187" s="10"/>
      <c r="OLA1187" s="10"/>
      <c r="OLB1187" s="10"/>
      <c r="OLC1187" s="10"/>
      <c r="OLD1187" s="10"/>
      <c r="OLE1187" s="10"/>
      <c r="OLF1187" s="10"/>
      <c r="OLG1187" s="10"/>
      <c r="OLH1187" s="10"/>
      <c r="OLI1187" s="10"/>
      <c r="OLJ1187" s="10"/>
      <c r="OLK1187" s="10"/>
      <c r="OLL1187" s="10"/>
      <c r="OLM1187" s="10"/>
      <c r="OLN1187" s="10"/>
      <c r="OLO1187" s="10"/>
      <c r="OLP1187" s="10"/>
      <c r="OLQ1187" s="10"/>
      <c r="OLR1187" s="10"/>
      <c r="OLS1187" s="10"/>
      <c r="OLT1187" s="10"/>
      <c r="OLU1187" s="10"/>
      <c r="OLV1187" s="10"/>
      <c r="OLW1187" s="10"/>
      <c r="OLX1187" s="10"/>
      <c r="OLY1187" s="10"/>
      <c r="OLZ1187" s="10"/>
      <c r="OMA1187" s="10"/>
      <c r="OMB1187" s="10"/>
      <c r="OMC1187" s="10"/>
      <c r="OMD1187" s="10"/>
      <c r="OME1187" s="10"/>
      <c r="OMF1187" s="10"/>
      <c r="OMG1187" s="10"/>
      <c r="OMH1187" s="10"/>
      <c r="OMI1187" s="10"/>
      <c r="OMJ1187" s="10"/>
      <c r="OMK1187" s="10"/>
      <c r="OML1187" s="10"/>
      <c r="OMM1187" s="10"/>
      <c r="OMN1187" s="10"/>
      <c r="OMO1187" s="10"/>
      <c r="OMP1187" s="10"/>
      <c r="OMQ1187" s="10"/>
      <c r="OMR1187" s="10"/>
      <c r="OMS1187" s="10"/>
      <c r="OMT1187" s="10"/>
      <c r="OMU1187" s="10"/>
      <c r="OMV1187" s="10"/>
      <c r="OMW1187" s="10"/>
      <c r="OMX1187" s="10"/>
      <c r="OMY1187" s="10"/>
      <c r="OMZ1187" s="10"/>
      <c r="ONA1187" s="10"/>
      <c r="ONB1187" s="10"/>
      <c r="ONC1187" s="10"/>
      <c r="OND1187" s="10"/>
      <c r="ONE1187" s="10"/>
      <c r="ONF1187" s="10"/>
      <c r="ONG1187" s="10"/>
      <c r="ONH1187" s="10"/>
      <c r="ONI1187" s="10"/>
      <c r="ONJ1187" s="10"/>
      <c r="ONK1187" s="10"/>
      <c r="ONL1187" s="10"/>
      <c r="ONM1187" s="10"/>
      <c r="ONN1187" s="10"/>
      <c r="ONO1187" s="10"/>
      <c r="ONP1187" s="10"/>
      <c r="ONQ1187" s="10"/>
      <c r="ONR1187" s="10"/>
      <c r="ONS1187" s="10"/>
      <c r="ONT1187" s="10"/>
      <c r="ONU1187" s="10"/>
      <c r="ONV1187" s="10"/>
      <c r="ONW1187" s="10"/>
      <c r="ONX1187" s="10"/>
      <c r="ONY1187" s="10"/>
      <c r="ONZ1187" s="10"/>
      <c r="OOA1187" s="10"/>
      <c r="OOB1187" s="10"/>
      <c r="OOC1187" s="10"/>
      <c r="OOD1187" s="10"/>
      <c r="OOE1187" s="10"/>
      <c r="OOF1187" s="10"/>
      <c r="OOG1187" s="10"/>
      <c r="OOH1187" s="10"/>
      <c r="OOI1187" s="10"/>
      <c r="OOJ1187" s="10"/>
      <c r="OOK1187" s="10"/>
      <c r="OOL1187" s="10"/>
      <c r="OOM1187" s="10"/>
      <c r="OON1187" s="10"/>
      <c r="OOO1187" s="10"/>
      <c r="OOP1187" s="10"/>
      <c r="OOQ1187" s="10"/>
      <c r="OOR1187" s="10"/>
      <c r="OOS1187" s="10"/>
      <c r="OOT1187" s="10"/>
      <c r="OOU1187" s="10"/>
      <c r="OOV1187" s="10"/>
      <c r="OOW1187" s="10"/>
      <c r="OOX1187" s="10"/>
      <c r="OOY1187" s="10"/>
      <c r="OOZ1187" s="10"/>
      <c r="OPA1187" s="10"/>
      <c r="OPB1187" s="10"/>
      <c r="OPC1187" s="10"/>
      <c r="OPD1187" s="10"/>
      <c r="OPE1187" s="10"/>
      <c r="OPF1187" s="10"/>
      <c r="OPG1187" s="10"/>
      <c r="OPH1187" s="10"/>
      <c r="OPI1187" s="10"/>
      <c r="OPJ1187" s="10"/>
      <c r="OPK1187" s="10"/>
      <c r="OPL1187" s="10"/>
      <c r="OPM1187" s="10"/>
      <c r="OPN1187" s="10"/>
      <c r="OPO1187" s="10"/>
      <c r="OPP1187" s="10"/>
      <c r="OPQ1187" s="10"/>
      <c r="OPR1187" s="10"/>
      <c r="OPS1187" s="10"/>
      <c r="OPT1187" s="10"/>
      <c r="OPU1187" s="10"/>
      <c r="OPV1187" s="10"/>
      <c r="OPW1187" s="10"/>
      <c r="OPX1187" s="10"/>
      <c r="OPY1187" s="10"/>
      <c r="OPZ1187" s="10"/>
      <c r="OQA1187" s="10"/>
      <c r="OQB1187" s="10"/>
      <c r="OQC1187" s="10"/>
      <c r="OQD1187" s="10"/>
      <c r="OQE1187" s="10"/>
      <c r="OQF1187" s="10"/>
      <c r="OQG1187" s="10"/>
      <c r="OQH1187" s="10"/>
      <c r="OQI1187" s="10"/>
      <c r="OQJ1187" s="10"/>
      <c r="OQK1187" s="10"/>
      <c r="OQL1187" s="10"/>
      <c r="OQM1187" s="10"/>
      <c r="OQN1187" s="10"/>
      <c r="OQO1187" s="10"/>
      <c r="OQP1187" s="10"/>
      <c r="OQQ1187" s="10"/>
      <c r="OQR1187" s="10"/>
      <c r="OQS1187" s="10"/>
      <c r="OQT1187" s="10"/>
      <c r="OQU1187" s="10"/>
      <c r="OQV1187" s="10"/>
      <c r="OQW1187" s="10"/>
      <c r="OQX1187" s="10"/>
      <c r="OQY1187" s="10"/>
      <c r="OQZ1187" s="10"/>
      <c r="ORA1187" s="10"/>
      <c r="ORB1187" s="10"/>
      <c r="ORC1187" s="10"/>
      <c r="ORD1187" s="10"/>
      <c r="ORE1187" s="10"/>
      <c r="ORF1187" s="10"/>
      <c r="ORG1187" s="10"/>
      <c r="ORH1187" s="10"/>
      <c r="ORI1187" s="10"/>
      <c r="ORJ1187" s="10"/>
      <c r="ORK1187" s="10"/>
      <c r="ORL1187" s="10"/>
      <c r="ORM1187" s="10"/>
      <c r="ORN1187" s="10"/>
      <c r="ORO1187" s="10"/>
      <c r="ORP1187" s="10"/>
      <c r="ORQ1187" s="10"/>
      <c r="ORR1187" s="10"/>
      <c r="ORS1187" s="10"/>
      <c r="ORT1187" s="10"/>
      <c r="ORU1187" s="10"/>
      <c r="ORV1187" s="10"/>
      <c r="ORW1187" s="10"/>
      <c r="ORX1187" s="10"/>
      <c r="ORY1187" s="10"/>
      <c r="ORZ1187" s="10"/>
      <c r="OSA1187" s="10"/>
      <c r="OSB1187" s="10"/>
      <c r="OSC1187" s="10"/>
      <c r="OSD1187" s="10"/>
      <c r="OSE1187" s="10"/>
      <c r="OSF1187" s="10"/>
      <c r="OSG1187" s="10"/>
      <c r="OSH1187" s="10"/>
      <c r="OSI1187" s="10"/>
      <c r="OSJ1187" s="10"/>
      <c r="OSK1187" s="10"/>
      <c r="OSL1187" s="10"/>
      <c r="OSM1187" s="10"/>
      <c r="OSN1187" s="10"/>
      <c r="OSO1187" s="10"/>
      <c r="OSP1187" s="10"/>
      <c r="OSQ1187" s="10"/>
      <c r="OSR1187" s="10"/>
      <c r="OSS1187" s="10"/>
      <c r="OST1187" s="10"/>
      <c r="OSU1187" s="10"/>
      <c r="OSV1187" s="10"/>
      <c r="OSW1187" s="10"/>
      <c r="OSX1187" s="10"/>
      <c r="OSY1187" s="10"/>
      <c r="OSZ1187" s="10"/>
      <c r="OTA1187" s="10"/>
      <c r="OTB1187" s="10"/>
      <c r="OTC1187" s="10"/>
      <c r="OTD1187" s="10"/>
      <c r="OTE1187" s="10"/>
      <c r="OTF1187" s="10"/>
      <c r="OTG1187" s="10"/>
      <c r="OTH1187" s="10"/>
      <c r="OTI1187" s="10"/>
      <c r="OTJ1187" s="10"/>
      <c r="OTK1187" s="10"/>
      <c r="OTL1187" s="10"/>
      <c r="OTM1187" s="10"/>
      <c r="OTN1187" s="10"/>
      <c r="OTO1187" s="10"/>
      <c r="OTP1187" s="10"/>
      <c r="OTQ1187" s="10"/>
      <c r="OTR1187" s="10"/>
      <c r="OTS1187" s="10"/>
      <c r="OTT1187" s="10"/>
      <c r="OTU1187" s="10"/>
      <c r="OTV1187" s="10"/>
      <c r="OTW1187" s="10"/>
      <c r="OTX1187" s="10"/>
      <c r="OTY1187" s="10"/>
      <c r="OTZ1187" s="10"/>
      <c r="OUA1187" s="10"/>
      <c r="OUB1187" s="10"/>
      <c r="OUC1187" s="10"/>
      <c r="OUD1187" s="10"/>
      <c r="OUE1187" s="10"/>
      <c r="OUF1187" s="10"/>
      <c r="OUG1187" s="10"/>
      <c r="OUH1187" s="10"/>
      <c r="OUI1187" s="10"/>
      <c r="OUJ1187" s="10"/>
      <c r="OUK1187" s="10"/>
      <c r="OUL1187" s="10"/>
      <c r="OUM1187" s="10"/>
      <c r="OUN1187" s="10"/>
      <c r="OUO1187" s="10"/>
      <c r="OUP1187" s="10"/>
      <c r="OUQ1187" s="10"/>
      <c r="OUR1187" s="10"/>
      <c r="OUS1187" s="10"/>
      <c r="OUT1187" s="10"/>
      <c r="OUU1187" s="10"/>
      <c r="OUV1187" s="10"/>
      <c r="OUW1187" s="10"/>
      <c r="OUX1187" s="10"/>
      <c r="OUY1187" s="10"/>
      <c r="OUZ1187" s="10"/>
      <c r="OVA1187" s="10"/>
      <c r="OVB1187" s="10"/>
      <c r="OVC1187" s="10"/>
      <c r="OVD1187" s="10"/>
      <c r="OVE1187" s="10"/>
      <c r="OVF1187" s="10"/>
      <c r="OVG1187" s="10"/>
      <c r="OVH1187" s="10"/>
      <c r="OVI1187" s="10"/>
      <c r="OVJ1187" s="10"/>
      <c r="OVK1187" s="10"/>
      <c r="OVL1187" s="10"/>
      <c r="OVM1187" s="10"/>
      <c r="OVN1187" s="10"/>
      <c r="OVO1187" s="10"/>
      <c r="OVP1187" s="10"/>
      <c r="OVQ1187" s="10"/>
      <c r="OVR1187" s="10"/>
      <c r="OVS1187" s="10"/>
      <c r="OVT1187" s="10"/>
      <c r="OVU1187" s="10"/>
      <c r="OVV1187" s="10"/>
      <c r="OVW1187" s="10"/>
      <c r="OVX1187" s="10"/>
      <c r="OVY1187" s="10"/>
      <c r="OVZ1187" s="10"/>
      <c r="OWA1187" s="10"/>
      <c r="OWB1187" s="10"/>
      <c r="OWC1187" s="10"/>
      <c r="OWD1187" s="10"/>
      <c r="OWE1187" s="10"/>
      <c r="OWF1187" s="10"/>
      <c r="OWG1187" s="10"/>
      <c r="OWH1187" s="10"/>
      <c r="OWI1187" s="10"/>
      <c r="OWJ1187" s="10"/>
      <c r="OWK1187" s="10"/>
      <c r="OWL1187" s="10"/>
      <c r="OWM1187" s="10"/>
      <c r="OWN1187" s="10"/>
      <c r="OWO1187" s="10"/>
      <c r="OWP1187" s="10"/>
      <c r="OWQ1187" s="10"/>
      <c r="OWR1187" s="10"/>
      <c r="OWS1187" s="10"/>
      <c r="OWT1187" s="10"/>
      <c r="OWU1187" s="10"/>
      <c r="OWV1187" s="10"/>
      <c r="OWW1187" s="10"/>
      <c r="OWX1187" s="10"/>
      <c r="OWY1187" s="10"/>
      <c r="OWZ1187" s="10"/>
      <c r="OXA1187" s="10"/>
      <c r="OXB1187" s="10"/>
      <c r="OXC1187" s="10"/>
      <c r="OXD1187" s="10"/>
      <c r="OXE1187" s="10"/>
      <c r="OXF1187" s="10"/>
      <c r="OXG1187" s="10"/>
      <c r="OXH1187" s="10"/>
      <c r="OXI1187" s="10"/>
      <c r="OXJ1187" s="10"/>
      <c r="OXK1187" s="10"/>
      <c r="OXL1187" s="10"/>
      <c r="OXM1187" s="10"/>
      <c r="OXN1187" s="10"/>
      <c r="OXO1187" s="10"/>
      <c r="OXP1187" s="10"/>
      <c r="OXQ1187" s="10"/>
      <c r="OXR1187" s="10"/>
      <c r="OXS1187" s="10"/>
      <c r="OXT1187" s="10"/>
      <c r="OXU1187" s="10"/>
      <c r="OXV1187" s="10"/>
      <c r="OXW1187" s="10"/>
      <c r="OXX1187" s="10"/>
      <c r="OXY1187" s="10"/>
      <c r="OXZ1187" s="10"/>
      <c r="OYA1187" s="10"/>
      <c r="OYB1187" s="10"/>
      <c r="OYC1187" s="10"/>
      <c r="OYD1187" s="10"/>
      <c r="OYE1187" s="10"/>
      <c r="OYF1187" s="10"/>
      <c r="OYG1187" s="10"/>
      <c r="OYH1187" s="10"/>
      <c r="OYI1187" s="10"/>
      <c r="OYJ1187" s="10"/>
      <c r="OYK1187" s="10"/>
      <c r="OYL1187" s="10"/>
      <c r="OYM1187" s="10"/>
      <c r="OYN1187" s="10"/>
      <c r="OYO1187" s="10"/>
      <c r="OYP1187" s="10"/>
      <c r="OYQ1187" s="10"/>
      <c r="OYR1187" s="10"/>
      <c r="OYS1187" s="10"/>
      <c r="OYT1187" s="10"/>
      <c r="OYU1187" s="10"/>
      <c r="OYV1187" s="10"/>
      <c r="OYW1187" s="10"/>
      <c r="OYX1187" s="10"/>
      <c r="OYY1187" s="10"/>
      <c r="OYZ1187" s="10"/>
      <c r="OZA1187" s="10"/>
      <c r="OZB1187" s="10"/>
      <c r="OZC1187" s="10"/>
      <c r="OZD1187" s="10"/>
      <c r="OZE1187" s="10"/>
      <c r="OZF1187" s="10"/>
      <c r="OZG1187" s="10"/>
      <c r="OZH1187" s="10"/>
      <c r="OZI1187" s="10"/>
      <c r="OZJ1187" s="10"/>
      <c r="OZK1187" s="10"/>
      <c r="OZL1187" s="10"/>
      <c r="OZM1187" s="10"/>
      <c r="OZN1187" s="10"/>
      <c r="OZO1187" s="10"/>
      <c r="OZP1187" s="10"/>
      <c r="OZQ1187" s="10"/>
      <c r="OZR1187" s="10"/>
      <c r="OZS1187" s="10"/>
      <c r="OZT1187" s="10"/>
      <c r="OZU1187" s="10"/>
      <c r="OZV1187" s="10"/>
      <c r="OZW1187" s="10"/>
      <c r="OZX1187" s="10"/>
      <c r="OZY1187" s="10"/>
      <c r="OZZ1187" s="10"/>
      <c r="PAA1187" s="10"/>
      <c r="PAB1187" s="10"/>
      <c r="PAC1187" s="10"/>
      <c r="PAD1187" s="10"/>
      <c r="PAE1187" s="10"/>
      <c r="PAF1187" s="10"/>
      <c r="PAG1187" s="10"/>
      <c r="PAH1187" s="10"/>
      <c r="PAI1187" s="10"/>
      <c r="PAJ1187" s="10"/>
      <c r="PAK1187" s="10"/>
      <c r="PAL1187" s="10"/>
      <c r="PAM1187" s="10"/>
      <c r="PAN1187" s="10"/>
      <c r="PAO1187" s="10"/>
      <c r="PAP1187" s="10"/>
      <c r="PAQ1187" s="10"/>
      <c r="PAR1187" s="10"/>
      <c r="PAS1187" s="10"/>
      <c r="PAT1187" s="10"/>
      <c r="PAU1187" s="10"/>
      <c r="PAV1187" s="10"/>
      <c r="PAW1187" s="10"/>
      <c r="PAX1187" s="10"/>
      <c r="PAY1187" s="10"/>
      <c r="PAZ1187" s="10"/>
      <c r="PBA1187" s="10"/>
      <c r="PBB1187" s="10"/>
      <c r="PBC1187" s="10"/>
      <c r="PBD1187" s="10"/>
      <c r="PBE1187" s="10"/>
      <c r="PBF1187" s="10"/>
      <c r="PBG1187" s="10"/>
      <c r="PBH1187" s="10"/>
      <c r="PBI1187" s="10"/>
      <c r="PBJ1187" s="10"/>
      <c r="PBK1187" s="10"/>
      <c r="PBL1187" s="10"/>
      <c r="PBM1187" s="10"/>
      <c r="PBN1187" s="10"/>
      <c r="PBO1187" s="10"/>
      <c r="PBP1187" s="10"/>
      <c r="PBQ1187" s="10"/>
      <c r="PBR1187" s="10"/>
      <c r="PBS1187" s="10"/>
      <c r="PBT1187" s="10"/>
      <c r="PBU1187" s="10"/>
      <c r="PBV1187" s="10"/>
      <c r="PBW1187" s="10"/>
      <c r="PBX1187" s="10"/>
      <c r="PBY1187" s="10"/>
      <c r="PBZ1187" s="10"/>
      <c r="PCA1187" s="10"/>
      <c r="PCB1187" s="10"/>
      <c r="PCC1187" s="10"/>
      <c r="PCD1187" s="10"/>
      <c r="PCE1187" s="10"/>
      <c r="PCF1187" s="10"/>
      <c r="PCG1187" s="10"/>
      <c r="PCH1187" s="10"/>
      <c r="PCI1187" s="10"/>
      <c r="PCJ1187" s="10"/>
      <c r="PCK1187" s="10"/>
      <c r="PCL1187" s="10"/>
      <c r="PCM1187" s="10"/>
      <c r="PCN1187" s="10"/>
      <c r="PCO1187" s="10"/>
      <c r="PCP1187" s="10"/>
      <c r="PCQ1187" s="10"/>
      <c r="PCR1187" s="10"/>
      <c r="PCS1187" s="10"/>
      <c r="PCT1187" s="10"/>
      <c r="PCU1187" s="10"/>
      <c r="PCV1187" s="10"/>
      <c r="PCW1187" s="10"/>
      <c r="PCX1187" s="10"/>
      <c r="PCY1187" s="10"/>
      <c r="PCZ1187" s="10"/>
      <c r="PDA1187" s="10"/>
      <c r="PDB1187" s="10"/>
      <c r="PDC1187" s="10"/>
      <c r="PDD1187" s="10"/>
      <c r="PDE1187" s="10"/>
      <c r="PDF1187" s="10"/>
      <c r="PDG1187" s="10"/>
      <c r="PDH1187" s="10"/>
      <c r="PDI1187" s="10"/>
      <c r="PDJ1187" s="10"/>
      <c r="PDK1187" s="10"/>
      <c r="PDL1187" s="10"/>
      <c r="PDM1187" s="10"/>
      <c r="PDN1187" s="10"/>
      <c r="PDO1187" s="10"/>
      <c r="PDP1187" s="10"/>
      <c r="PDQ1187" s="10"/>
      <c r="PDR1187" s="10"/>
      <c r="PDS1187" s="10"/>
      <c r="PDT1187" s="10"/>
      <c r="PDU1187" s="10"/>
      <c r="PDV1187" s="10"/>
      <c r="PDW1187" s="10"/>
      <c r="PDX1187" s="10"/>
      <c r="PDY1187" s="10"/>
      <c r="PDZ1187" s="10"/>
      <c r="PEA1187" s="10"/>
      <c r="PEB1187" s="10"/>
      <c r="PEC1187" s="10"/>
      <c r="PED1187" s="10"/>
      <c r="PEE1187" s="10"/>
      <c r="PEF1187" s="10"/>
      <c r="PEG1187" s="10"/>
      <c r="PEH1187" s="10"/>
      <c r="PEI1187" s="10"/>
      <c r="PEJ1187" s="10"/>
      <c r="PEK1187" s="10"/>
      <c r="PEL1187" s="10"/>
      <c r="PEM1187" s="10"/>
      <c r="PEN1187" s="10"/>
      <c r="PEO1187" s="10"/>
      <c r="PEP1187" s="10"/>
      <c r="PEQ1187" s="10"/>
      <c r="PER1187" s="10"/>
      <c r="PES1187" s="10"/>
      <c r="PET1187" s="10"/>
      <c r="PEU1187" s="10"/>
      <c r="PEV1187" s="10"/>
      <c r="PEW1187" s="10"/>
      <c r="PEX1187" s="10"/>
      <c r="PEY1187" s="10"/>
      <c r="PEZ1187" s="10"/>
      <c r="PFA1187" s="10"/>
      <c r="PFB1187" s="10"/>
      <c r="PFC1187" s="10"/>
      <c r="PFD1187" s="10"/>
      <c r="PFE1187" s="10"/>
      <c r="PFF1187" s="10"/>
      <c r="PFG1187" s="10"/>
      <c r="PFH1187" s="10"/>
      <c r="PFI1187" s="10"/>
      <c r="PFJ1187" s="10"/>
      <c r="PFK1187" s="10"/>
      <c r="PFL1187" s="10"/>
      <c r="PFM1187" s="10"/>
      <c r="PFN1187" s="10"/>
      <c r="PFO1187" s="10"/>
      <c r="PFP1187" s="10"/>
      <c r="PFQ1187" s="10"/>
      <c r="PFR1187" s="10"/>
      <c r="PFS1187" s="10"/>
      <c r="PFT1187" s="10"/>
      <c r="PFU1187" s="10"/>
      <c r="PFV1187" s="10"/>
      <c r="PFW1187" s="10"/>
      <c r="PFX1187" s="10"/>
      <c r="PFY1187" s="10"/>
      <c r="PFZ1187" s="10"/>
      <c r="PGA1187" s="10"/>
      <c r="PGB1187" s="10"/>
      <c r="PGC1187" s="10"/>
      <c r="PGD1187" s="10"/>
      <c r="PGE1187" s="10"/>
      <c r="PGF1187" s="10"/>
      <c r="PGG1187" s="10"/>
      <c r="PGH1187" s="10"/>
      <c r="PGI1187" s="10"/>
      <c r="PGJ1187" s="10"/>
      <c r="PGK1187" s="10"/>
      <c r="PGL1187" s="10"/>
      <c r="PGM1187" s="10"/>
      <c r="PGN1187" s="10"/>
      <c r="PGO1187" s="10"/>
      <c r="PGP1187" s="10"/>
      <c r="PGQ1187" s="10"/>
      <c r="PGR1187" s="10"/>
      <c r="PGS1187" s="10"/>
      <c r="PGT1187" s="10"/>
      <c r="PGU1187" s="10"/>
      <c r="PGV1187" s="10"/>
      <c r="PGW1187" s="10"/>
      <c r="PGX1187" s="10"/>
      <c r="PGY1187" s="10"/>
      <c r="PGZ1187" s="10"/>
      <c r="PHA1187" s="10"/>
      <c r="PHB1187" s="10"/>
      <c r="PHC1187" s="10"/>
      <c r="PHD1187" s="10"/>
      <c r="PHE1187" s="10"/>
      <c r="PHF1187" s="10"/>
      <c r="PHG1187" s="10"/>
      <c r="PHH1187" s="10"/>
      <c r="PHI1187" s="10"/>
      <c r="PHJ1187" s="10"/>
      <c r="PHK1187" s="10"/>
      <c r="PHL1187" s="10"/>
      <c r="PHM1187" s="10"/>
      <c r="PHN1187" s="10"/>
      <c r="PHO1187" s="10"/>
      <c r="PHP1187" s="10"/>
      <c r="PHQ1187" s="10"/>
      <c r="PHR1187" s="10"/>
      <c r="PHS1187" s="10"/>
      <c r="PHT1187" s="10"/>
      <c r="PHU1187" s="10"/>
      <c r="PHV1187" s="10"/>
      <c r="PHW1187" s="10"/>
      <c r="PHX1187" s="10"/>
      <c r="PHY1187" s="10"/>
      <c r="PHZ1187" s="10"/>
      <c r="PIA1187" s="10"/>
      <c r="PIB1187" s="10"/>
      <c r="PIC1187" s="10"/>
      <c r="PID1187" s="10"/>
      <c r="PIE1187" s="10"/>
      <c r="PIF1187" s="10"/>
      <c r="PIG1187" s="10"/>
      <c r="PIH1187" s="10"/>
      <c r="PII1187" s="10"/>
      <c r="PIJ1187" s="10"/>
      <c r="PIK1187" s="10"/>
      <c r="PIL1187" s="10"/>
      <c r="PIM1187" s="10"/>
      <c r="PIN1187" s="10"/>
      <c r="PIO1187" s="10"/>
      <c r="PIP1187" s="10"/>
      <c r="PIQ1187" s="10"/>
      <c r="PIR1187" s="10"/>
      <c r="PIS1187" s="10"/>
      <c r="PIT1187" s="10"/>
      <c r="PIU1187" s="10"/>
      <c r="PIV1187" s="10"/>
      <c r="PIW1187" s="10"/>
      <c r="PIX1187" s="10"/>
      <c r="PIY1187" s="10"/>
      <c r="PIZ1187" s="10"/>
      <c r="PJA1187" s="10"/>
      <c r="PJB1187" s="10"/>
      <c r="PJC1187" s="10"/>
      <c r="PJD1187" s="10"/>
      <c r="PJE1187" s="10"/>
      <c r="PJF1187" s="10"/>
      <c r="PJG1187" s="10"/>
      <c r="PJH1187" s="10"/>
      <c r="PJI1187" s="10"/>
      <c r="PJJ1187" s="10"/>
      <c r="PJK1187" s="10"/>
      <c r="PJL1187" s="10"/>
      <c r="PJM1187" s="10"/>
      <c r="PJN1187" s="10"/>
      <c r="PJO1187" s="10"/>
      <c r="PJP1187" s="10"/>
      <c r="PJQ1187" s="10"/>
      <c r="PJR1187" s="10"/>
      <c r="PJS1187" s="10"/>
      <c r="PJT1187" s="10"/>
      <c r="PJU1187" s="10"/>
      <c r="PJV1187" s="10"/>
      <c r="PJW1187" s="10"/>
      <c r="PJX1187" s="10"/>
      <c r="PJY1187" s="10"/>
      <c r="PJZ1187" s="10"/>
      <c r="PKA1187" s="10"/>
      <c r="PKB1187" s="10"/>
      <c r="PKC1187" s="10"/>
      <c r="PKD1187" s="10"/>
      <c r="PKE1187" s="10"/>
      <c r="PKF1187" s="10"/>
      <c r="PKG1187" s="10"/>
      <c r="PKH1187" s="10"/>
      <c r="PKI1187" s="10"/>
      <c r="PKJ1187" s="10"/>
      <c r="PKK1187" s="10"/>
      <c r="PKL1187" s="10"/>
      <c r="PKM1187" s="10"/>
      <c r="PKN1187" s="10"/>
      <c r="PKO1187" s="10"/>
      <c r="PKP1187" s="10"/>
      <c r="PKQ1187" s="10"/>
      <c r="PKR1187" s="10"/>
      <c r="PKS1187" s="10"/>
      <c r="PKT1187" s="10"/>
      <c r="PKU1187" s="10"/>
      <c r="PKV1187" s="10"/>
      <c r="PKW1187" s="10"/>
      <c r="PKX1187" s="10"/>
      <c r="PKY1187" s="10"/>
      <c r="PKZ1187" s="10"/>
      <c r="PLA1187" s="10"/>
      <c r="PLB1187" s="10"/>
      <c r="PLC1187" s="10"/>
      <c r="PLD1187" s="10"/>
      <c r="PLE1187" s="10"/>
      <c r="PLF1187" s="10"/>
      <c r="PLG1187" s="10"/>
      <c r="PLH1187" s="10"/>
      <c r="PLI1187" s="10"/>
      <c r="PLJ1187" s="10"/>
      <c r="PLK1187" s="10"/>
      <c r="PLL1187" s="10"/>
      <c r="PLM1187" s="10"/>
      <c r="PLN1187" s="10"/>
      <c r="PLO1187" s="10"/>
      <c r="PLP1187" s="10"/>
      <c r="PLQ1187" s="10"/>
      <c r="PLR1187" s="10"/>
      <c r="PLS1187" s="10"/>
      <c r="PLT1187" s="10"/>
      <c r="PLU1187" s="10"/>
      <c r="PLV1187" s="10"/>
      <c r="PLW1187" s="10"/>
      <c r="PLX1187" s="10"/>
      <c r="PLY1187" s="10"/>
      <c r="PLZ1187" s="10"/>
      <c r="PMA1187" s="10"/>
      <c r="PMB1187" s="10"/>
      <c r="PMC1187" s="10"/>
      <c r="PMD1187" s="10"/>
      <c r="PME1187" s="10"/>
      <c r="PMF1187" s="10"/>
      <c r="PMG1187" s="10"/>
      <c r="PMH1187" s="10"/>
      <c r="PMI1187" s="10"/>
      <c r="PMJ1187" s="10"/>
      <c r="PMK1187" s="10"/>
      <c r="PML1187" s="10"/>
      <c r="PMM1187" s="10"/>
      <c r="PMN1187" s="10"/>
      <c r="PMO1187" s="10"/>
      <c r="PMP1187" s="10"/>
      <c r="PMQ1187" s="10"/>
      <c r="PMR1187" s="10"/>
      <c r="PMS1187" s="10"/>
      <c r="PMT1187" s="10"/>
      <c r="PMU1187" s="10"/>
      <c r="PMV1187" s="10"/>
      <c r="PMW1187" s="10"/>
      <c r="PMX1187" s="10"/>
      <c r="PMY1187" s="10"/>
      <c r="PMZ1187" s="10"/>
      <c r="PNA1187" s="10"/>
      <c r="PNB1187" s="10"/>
      <c r="PNC1187" s="10"/>
      <c r="PND1187" s="10"/>
      <c r="PNE1187" s="10"/>
      <c r="PNF1187" s="10"/>
      <c r="PNG1187" s="10"/>
      <c r="PNH1187" s="10"/>
      <c r="PNI1187" s="10"/>
      <c r="PNJ1187" s="10"/>
      <c r="PNK1187" s="10"/>
      <c r="PNL1187" s="10"/>
      <c r="PNM1187" s="10"/>
      <c r="PNN1187" s="10"/>
      <c r="PNO1187" s="10"/>
      <c r="PNP1187" s="10"/>
      <c r="PNQ1187" s="10"/>
      <c r="PNR1187" s="10"/>
      <c r="PNS1187" s="10"/>
      <c r="PNT1187" s="10"/>
      <c r="PNU1187" s="10"/>
      <c r="PNV1187" s="10"/>
      <c r="PNW1187" s="10"/>
      <c r="PNX1187" s="10"/>
      <c r="PNY1187" s="10"/>
      <c r="PNZ1187" s="10"/>
      <c r="POA1187" s="10"/>
      <c r="POB1187" s="10"/>
      <c r="POC1187" s="10"/>
      <c r="POD1187" s="10"/>
      <c r="POE1187" s="10"/>
      <c r="POF1187" s="10"/>
      <c r="POG1187" s="10"/>
      <c r="POH1187" s="10"/>
      <c r="POI1187" s="10"/>
      <c r="POJ1187" s="10"/>
      <c r="POK1187" s="10"/>
      <c r="POL1187" s="10"/>
      <c r="POM1187" s="10"/>
      <c r="PON1187" s="10"/>
      <c r="POO1187" s="10"/>
      <c r="POP1187" s="10"/>
      <c r="POQ1187" s="10"/>
      <c r="POR1187" s="10"/>
      <c r="POS1187" s="10"/>
      <c r="POT1187" s="10"/>
      <c r="POU1187" s="10"/>
      <c r="POV1187" s="10"/>
      <c r="POW1187" s="10"/>
      <c r="POX1187" s="10"/>
      <c r="POY1187" s="10"/>
      <c r="POZ1187" s="10"/>
      <c r="PPA1187" s="10"/>
      <c r="PPB1187" s="10"/>
      <c r="PPC1187" s="10"/>
      <c r="PPD1187" s="10"/>
      <c r="PPE1187" s="10"/>
      <c r="PPF1187" s="10"/>
      <c r="PPG1187" s="10"/>
      <c r="PPH1187" s="10"/>
      <c r="PPI1187" s="10"/>
      <c r="PPJ1187" s="10"/>
      <c r="PPK1187" s="10"/>
      <c r="PPL1187" s="10"/>
      <c r="PPM1187" s="10"/>
      <c r="PPN1187" s="10"/>
      <c r="PPO1187" s="10"/>
      <c r="PPP1187" s="10"/>
      <c r="PPQ1187" s="10"/>
      <c r="PPR1187" s="10"/>
      <c r="PPS1187" s="10"/>
      <c r="PPT1187" s="10"/>
      <c r="PPU1187" s="10"/>
      <c r="PPV1187" s="10"/>
      <c r="PPW1187" s="10"/>
      <c r="PPX1187" s="10"/>
      <c r="PPY1187" s="10"/>
      <c r="PPZ1187" s="10"/>
      <c r="PQA1187" s="10"/>
      <c r="PQB1187" s="10"/>
      <c r="PQC1187" s="10"/>
      <c r="PQD1187" s="10"/>
      <c r="PQE1187" s="10"/>
      <c r="PQF1187" s="10"/>
      <c r="PQG1187" s="10"/>
      <c r="PQH1187" s="10"/>
      <c r="PQI1187" s="10"/>
      <c r="PQJ1187" s="10"/>
      <c r="PQK1187" s="10"/>
      <c r="PQL1187" s="10"/>
      <c r="PQM1187" s="10"/>
      <c r="PQN1187" s="10"/>
      <c r="PQO1187" s="10"/>
      <c r="PQP1187" s="10"/>
      <c r="PQQ1187" s="10"/>
      <c r="PQR1187" s="10"/>
      <c r="PQS1187" s="10"/>
      <c r="PQT1187" s="10"/>
      <c r="PQU1187" s="10"/>
      <c r="PQV1187" s="10"/>
      <c r="PQW1187" s="10"/>
      <c r="PQX1187" s="10"/>
      <c r="PQY1187" s="10"/>
      <c r="PQZ1187" s="10"/>
      <c r="PRA1187" s="10"/>
      <c r="PRB1187" s="10"/>
      <c r="PRC1187" s="10"/>
      <c r="PRD1187" s="10"/>
      <c r="PRE1187" s="10"/>
      <c r="PRF1187" s="10"/>
      <c r="PRG1187" s="10"/>
      <c r="PRH1187" s="10"/>
      <c r="PRI1187" s="10"/>
      <c r="PRJ1187" s="10"/>
      <c r="PRK1187" s="10"/>
      <c r="PRL1187" s="10"/>
      <c r="PRM1187" s="10"/>
      <c r="PRN1187" s="10"/>
      <c r="PRO1187" s="10"/>
      <c r="PRP1187" s="10"/>
      <c r="PRQ1187" s="10"/>
      <c r="PRR1187" s="10"/>
      <c r="PRS1187" s="10"/>
      <c r="PRT1187" s="10"/>
      <c r="PRU1187" s="10"/>
      <c r="PRV1187" s="10"/>
      <c r="PRW1187" s="10"/>
      <c r="PRX1187" s="10"/>
      <c r="PRY1187" s="10"/>
      <c r="PRZ1187" s="10"/>
      <c r="PSA1187" s="10"/>
      <c r="PSB1187" s="10"/>
      <c r="PSC1187" s="10"/>
      <c r="PSD1187" s="10"/>
      <c r="PSE1187" s="10"/>
      <c r="PSF1187" s="10"/>
      <c r="PSG1187" s="10"/>
      <c r="PSH1187" s="10"/>
      <c r="PSI1187" s="10"/>
      <c r="PSJ1187" s="10"/>
      <c r="PSK1187" s="10"/>
      <c r="PSL1187" s="10"/>
      <c r="PSM1187" s="10"/>
      <c r="PSN1187" s="10"/>
      <c r="PSO1187" s="10"/>
      <c r="PSP1187" s="10"/>
      <c r="PSQ1187" s="10"/>
      <c r="PSR1187" s="10"/>
      <c r="PSS1187" s="10"/>
      <c r="PST1187" s="10"/>
      <c r="PSU1187" s="10"/>
      <c r="PSV1187" s="10"/>
      <c r="PSW1187" s="10"/>
      <c r="PSX1187" s="10"/>
      <c r="PSY1187" s="10"/>
      <c r="PSZ1187" s="10"/>
      <c r="PTA1187" s="10"/>
      <c r="PTB1187" s="10"/>
      <c r="PTC1187" s="10"/>
      <c r="PTD1187" s="10"/>
      <c r="PTE1187" s="10"/>
      <c r="PTF1187" s="10"/>
      <c r="PTG1187" s="10"/>
      <c r="PTH1187" s="10"/>
      <c r="PTI1187" s="10"/>
      <c r="PTJ1187" s="10"/>
      <c r="PTK1187" s="10"/>
      <c r="PTL1187" s="10"/>
      <c r="PTM1187" s="10"/>
      <c r="PTN1187" s="10"/>
      <c r="PTO1187" s="10"/>
      <c r="PTP1187" s="10"/>
      <c r="PTQ1187" s="10"/>
      <c r="PTR1187" s="10"/>
      <c r="PTS1187" s="10"/>
      <c r="PTT1187" s="10"/>
      <c r="PTU1187" s="10"/>
      <c r="PTV1187" s="10"/>
      <c r="PTW1187" s="10"/>
      <c r="PTX1187" s="10"/>
      <c r="PTY1187" s="10"/>
      <c r="PTZ1187" s="10"/>
      <c r="PUA1187" s="10"/>
      <c r="PUB1187" s="10"/>
      <c r="PUC1187" s="10"/>
      <c r="PUD1187" s="10"/>
      <c r="PUE1187" s="10"/>
      <c r="PUF1187" s="10"/>
      <c r="PUG1187" s="10"/>
      <c r="PUH1187" s="10"/>
      <c r="PUI1187" s="10"/>
      <c r="PUJ1187" s="10"/>
      <c r="PUK1187" s="10"/>
      <c r="PUL1187" s="10"/>
      <c r="PUM1187" s="10"/>
      <c r="PUN1187" s="10"/>
      <c r="PUO1187" s="10"/>
      <c r="PUP1187" s="10"/>
      <c r="PUQ1187" s="10"/>
      <c r="PUR1187" s="10"/>
      <c r="PUS1187" s="10"/>
      <c r="PUT1187" s="10"/>
      <c r="PUU1187" s="10"/>
      <c r="PUV1187" s="10"/>
      <c r="PUW1187" s="10"/>
      <c r="PUX1187" s="10"/>
      <c r="PUY1187" s="10"/>
      <c r="PUZ1187" s="10"/>
      <c r="PVA1187" s="10"/>
      <c r="PVB1187" s="10"/>
      <c r="PVC1187" s="10"/>
      <c r="PVD1187" s="10"/>
      <c r="PVE1187" s="10"/>
      <c r="PVF1187" s="10"/>
      <c r="PVG1187" s="10"/>
      <c r="PVH1187" s="10"/>
      <c r="PVI1187" s="10"/>
      <c r="PVJ1187" s="10"/>
      <c r="PVK1187" s="10"/>
      <c r="PVL1187" s="10"/>
      <c r="PVM1187" s="10"/>
      <c r="PVN1187" s="10"/>
      <c r="PVO1187" s="10"/>
      <c r="PVP1187" s="10"/>
      <c r="PVQ1187" s="10"/>
      <c r="PVR1187" s="10"/>
      <c r="PVS1187" s="10"/>
      <c r="PVT1187" s="10"/>
      <c r="PVU1187" s="10"/>
      <c r="PVV1187" s="10"/>
      <c r="PVW1187" s="10"/>
      <c r="PVX1187" s="10"/>
      <c r="PVY1187" s="10"/>
      <c r="PVZ1187" s="10"/>
      <c r="PWA1187" s="10"/>
      <c r="PWB1187" s="10"/>
      <c r="PWC1187" s="10"/>
      <c r="PWD1187" s="10"/>
      <c r="PWE1187" s="10"/>
      <c r="PWF1187" s="10"/>
      <c r="PWG1187" s="10"/>
      <c r="PWH1187" s="10"/>
      <c r="PWI1187" s="10"/>
      <c r="PWJ1187" s="10"/>
      <c r="PWK1187" s="10"/>
      <c r="PWL1187" s="10"/>
      <c r="PWM1187" s="10"/>
      <c r="PWN1187" s="10"/>
      <c r="PWO1187" s="10"/>
      <c r="PWP1187" s="10"/>
      <c r="PWQ1187" s="10"/>
      <c r="PWR1187" s="10"/>
      <c r="PWS1187" s="10"/>
      <c r="PWT1187" s="10"/>
      <c r="PWU1187" s="10"/>
      <c r="PWV1187" s="10"/>
      <c r="PWW1187" s="10"/>
      <c r="PWX1187" s="10"/>
      <c r="PWY1187" s="10"/>
      <c r="PWZ1187" s="10"/>
      <c r="PXA1187" s="10"/>
      <c r="PXB1187" s="10"/>
      <c r="PXC1187" s="10"/>
      <c r="PXD1187" s="10"/>
      <c r="PXE1187" s="10"/>
      <c r="PXF1187" s="10"/>
      <c r="PXG1187" s="10"/>
      <c r="PXH1187" s="10"/>
      <c r="PXI1187" s="10"/>
      <c r="PXJ1187" s="10"/>
      <c r="PXK1187" s="10"/>
      <c r="PXL1187" s="10"/>
      <c r="PXM1187" s="10"/>
      <c r="PXN1187" s="10"/>
      <c r="PXO1187" s="10"/>
      <c r="PXP1187" s="10"/>
      <c r="PXQ1187" s="10"/>
      <c r="PXR1187" s="10"/>
      <c r="PXS1187" s="10"/>
      <c r="PXT1187" s="10"/>
      <c r="PXU1187" s="10"/>
      <c r="PXV1187" s="10"/>
      <c r="PXW1187" s="10"/>
      <c r="PXX1187" s="10"/>
      <c r="PXY1187" s="10"/>
      <c r="PXZ1187" s="10"/>
      <c r="PYA1187" s="10"/>
      <c r="PYB1187" s="10"/>
      <c r="PYC1187" s="10"/>
      <c r="PYD1187" s="10"/>
      <c r="PYE1187" s="10"/>
      <c r="PYF1187" s="10"/>
      <c r="PYG1187" s="10"/>
      <c r="PYH1187" s="10"/>
      <c r="PYI1187" s="10"/>
      <c r="PYJ1187" s="10"/>
      <c r="PYK1187" s="10"/>
      <c r="PYL1187" s="10"/>
      <c r="PYM1187" s="10"/>
      <c r="PYN1187" s="10"/>
      <c r="PYO1187" s="10"/>
      <c r="PYP1187" s="10"/>
      <c r="PYQ1187" s="10"/>
      <c r="PYR1187" s="10"/>
      <c r="PYS1187" s="10"/>
      <c r="PYT1187" s="10"/>
      <c r="PYU1187" s="10"/>
      <c r="PYV1187" s="10"/>
      <c r="PYW1187" s="10"/>
      <c r="PYX1187" s="10"/>
      <c r="PYY1187" s="10"/>
      <c r="PYZ1187" s="10"/>
      <c r="PZA1187" s="10"/>
      <c r="PZB1187" s="10"/>
      <c r="PZC1187" s="10"/>
      <c r="PZD1187" s="10"/>
      <c r="PZE1187" s="10"/>
      <c r="PZF1187" s="10"/>
      <c r="PZG1187" s="10"/>
      <c r="PZH1187" s="10"/>
      <c r="PZI1187" s="10"/>
      <c r="PZJ1187" s="10"/>
      <c r="PZK1187" s="10"/>
      <c r="PZL1187" s="10"/>
      <c r="PZM1187" s="10"/>
      <c r="PZN1187" s="10"/>
      <c r="PZO1187" s="10"/>
      <c r="PZP1187" s="10"/>
      <c r="PZQ1187" s="10"/>
      <c r="PZR1187" s="10"/>
      <c r="PZS1187" s="10"/>
      <c r="PZT1187" s="10"/>
      <c r="PZU1187" s="10"/>
      <c r="PZV1187" s="10"/>
      <c r="PZW1187" s="10"/>
      <c r="PZX1187" s="10"/>
      <c r="PZY1187" s="10"/>
      <c r="PZZ1187" s="10"/>
      <c r="QAA1187" s="10"/>
      <c r="QAB1187" s="10"/>
      <c r="QAC1187" s="10"/>
      <c r="QAD1187" s="10"/>
      <c r="QAE1187" s="10"/>
      <c r="QAF1187" s="10"/>
      <c r="QAG1187" s="10"/>
      <c r="QAH1187" s="10"/>
      <c r="QAI1187" s="10"/>
      <c r="QAJ1187" s="10"/>
      <c r="QAK1187" s="10"/>
      <c r="QAL1187" s="10"/>
      <c r="QAM1187" s="10"/>
      <c r="QAN1187" s="10"/>
      <c r="QAO1187" s="10"/>
      <c r="QAP1187" s="10"/>
      <c r="QAQ1187" s="10"/>
      <c r="QAR1187" s="10"/>
      <c r="QAS1187" s="10"/>
      <c r="QAT1187" s="10"/>
      <c r="QAU1187" s="10"/>
      <c r="QAV1187" s="10"/>
      <c r="QAW1187" s="10"/>
      <c r="QAX1187" s="10"/>
      <c r="QAY1187" s="10"/>
      <c r="QAZ1187" s="10"/>
      <c r="QBA1187" s="10"/>
      <c r="QBB1187" s="10"/>
      <c r="QBC1187" s="10"/>
      <c r="QBD1187" s="10"/>
      <c r="QBE1187" s="10"/>
      <c r="QBF1187" s="10"/>
      <c r="QBG1187" s="10"/>
      <c r="QBH1187" s="10"/>
      <c r="QBI1187" s="10"/>
      <c r="QBJ1187" s="10"/>
      <c r="QBK1187" s="10"/>
      <c r="QBL1187" s="10"/>
      <c r="QBM1187" s="10"/>
      <c r="QBN1187" s="10"/>
      <c r="QBO1187" s="10"/>
      <c r="QBP1187" s="10"/>
      <c r="QBQ1187" s="10"/>
      <c r="QBR1187" s="10"/>
      <c r="QBS1187" s="10"/>
      <c r="QBT1187" s="10"/>
      <c r="QBU1187" s="10"/>
      <c r="QBV1187" s="10"/>
      <c r="QBW1187" s="10"/>
      <c r="QBX1187" s="10"/>
      <c r="QBY1187" s="10"/>
      <c r="QBZ1187" s="10"/>
      <c r="QCA1187" s="10"/>
      <c r="QCB1187" s="10"/>
      <c r="QCC1187" s="10"/>
      <c r="QCD1187" s="10"/>
      <c r="QCE1187" s="10"/>
      <c r="QCF1187" s="10"/>
      <c r="QCG1187" s="10"/>
      <c r="QCH1187" s="10"/>
      <c r="QCI1187" s="10"/>
      <c r="QCJ1187" s="10"/>
      <c r="QCK1187" s="10"/>
      <c r="QCL1187" s="10"/>
      <c r="QCM1187" s="10"/>
      <c r="QCN1187" s="10"/>
      <c r="QCO1187" s="10"/>
      <c r="QCP1187" s="10"/>
      <c r="QCQ1187" s="10"/>
      <c r="QCR1187" s="10"/>
      <c r="QCS1187" s="10"/>
      <c r="QCT1187" s="10"/>
      <c r="QCU1187" s="10"/>
      <c r="QCV1187" s="10"/>
      <c r="QCW1187" s="10"/>
      <c r="QCX1187" s="10"/>
      <c r="QCY1187" s="10"/>
      <c r="QCZ1187" s="10"/>
      <c r="QDA1187" s="10"/>
      <c r="QDB1187" s="10"/>
      <c r="QDC1187" s="10"/>
      <c r="QDD1187" s="10"/>
      <c r="QDE1187" s="10"/>
      <c r="QDF1187" s="10"/>
      <c r="QDG1187" s="10"/>
      <c r="QDH1187" s="10"/>
      <c r="QDI1187" s="10"/>
      <c r="QDJ1187" s="10"/>
      <c r="QDK1187" s="10"/>
      <c r="QDL1187" s="10"/>
      <c r="QDM1187" s="10"/>
      <c r="QDN1187" s="10"/>
      <c r="QDO1187" s="10"/>
      <c r="QDP1187" s="10"/>
      <c r="QDQ1187" s="10"/>
      <c r="QDR1187" s="10"/>
      <c r="QDS1187" s="10"/>
      <c r="QDT1187" s="10"/>
      <c r="QDU1187" s="10"/>
      <c r="QDV1187" s="10"/>
      <c r="QDW1187" s="10"/>
      <c r="QDX1187" s="10"/>
      <c r="QDY1187" s="10"/>
      <c r="QDZ1187" s="10"/>
      <c r="QEA1187" s="10"/>
      <c r="QEB1187" s="10"/>
      <c r="QEC1187" s="10"/>
      <c r="QED1187" s="10"/>
      <c r="QEE1187" s="10"/>
      <c r="QEF1187" s="10"/>
      <c r="QEG1187" s="10"/>
      <c r="QEH1187" s="10"/>
      <c r="QEI1187" s="10"/>
      <c r="QEJ1187" s="10"/>
      <c r="QEK1187" s="10"/>
      <c r="QEL1187" s="10"/>
      <c r="QEM1187" s="10"/>
      <c r="QEN1187" s="10"/>
      <c r="QEO1187" s="10"/>
      <c r="QEP1187" s="10"/>
      <c r="QEQ1187" s="10"/>
      <c r="QER1187" s="10"/>
      <c r="QES1187" s="10"/>
      <c r="QET1187" s="10"/>
      <c r="QEU1187" s="10"/>
      <c r="QEV1187" s="10"/>
      <c r="QEW1187" s="10"/>
      <c r="QEX1187" s="10"/>
      <c r="QEY1187" s="10"/>
      <c r="QEZ1187" s="10"/>
      <c r="QFA1187" s="10"/>
      <c r="QFB1187" s="10"/>
      <c r="QFC1187" s="10"/>
      <c r="QFD1187" s="10"/>
      <c r="QFE1187" s="10"/>
      <c r="QFF1187" s="10"/>
      <c r="QFG1187" s="10"/>
      <c r="QFH1187" s="10"/>
      <c r="QFI1187" s="10"/>
      <c r="QFJ1187" s="10"/>
      <c r="QFK1187" s="10"/>
      <c r="QFL1187" s="10"/>
      <c r="QFM1187" s="10"/>
      <c r="QFN1187" s="10"/>
      <c r="QFO1187" s="10"/>
      <c r="QFP1187" s="10"/>
      <c r="QFQ1187" s="10"/>
      <c r="QFR1187" s="10"/>
      <c r="QFS1187" s="10"/>
      <c r="QFT1187" s="10"/>
      <c r="QFU1187" s="10"/>
      <c r="QFV1187" s="10"/>
      <c r="QFW1187" s="10"/>
      <c r="QFX1187" s="10"/>
      <c r="QFY1187" s="10"/>
      <c r="QFZ1187" s="10"/>
      <c r="QGA1187" s="10"/>
      <c r="QGB1187" s="10"/>
      <c r="QGC1187" s="10"/>
      <c r="QGD1187" s="10"/>
      <c r="QGE1187" s="10"/>
      <c r="QGF1187" s="10"/>
      <c r="QGG1187" s="10"/>
      <c r="QGH1187" s="10"/>
      <c r="QGI1187" s="10"/>
      <c r="QGJ1187" s="10"/>
      <c r="QGK1187" s="10"/>
      <c r="QGL1187" s="10"/>
      <c r="QGM1187" s="10"/>
      <c r="QGN1187" s="10"/>
      <c r="QGO1187" s="10"/>
      <c r="QGP1187" s="10"/>
      <c r="QGQ1187" s="10"/>
      <c r="QGR1187" s="10"/>
      <c r="QGS1187" s="10"/>
      <c r="QGT1187" s="10"/>
      <c r="QGU1187" s="10"/>
      <c r="QGV1187" s="10"/>
      <c r="QGW1187" s="10"/>
      <c r="QGX1187" s="10"/>
      <c r="QGY1187" s="10"/>
      <c r="QGZ1187" s="10"/>
      <c r="QHA1187" s="10"/>
      <c r="QHB1187" s="10"/>
      <c r="QHC1187" s="10"/>
      <c r="QHD1187" s="10"/>
      <c r="QHE1187" s="10"/>
      <c r="QHF1187" s="10"/>
      <c r="QHG1187" s="10"/>
      <c r="QHH1187" s="10"/>
      <c r="QHI1187" s="10"/>
      <c r="QHJ1187" s="10"/>
      <c r="QHK1187" s="10"/>
      <c r="QHL1187" s="10"/>
      <c r="QHM1187" s="10"/>
      <c r="QHN1187" s="10"/>
      <c r="QHO1187" s="10"/>
      <c r="QHP1187" s="10"/>
      <c r="QHQ1187" s="10"/>
      <c r="QHR1187" s="10"/>
      <c r="QHS1187" s="10"/>
      <c r="QHT1187" s="10"/>
      <c r="QHU1187" s="10"/>
      <c r="QHV1187" s="10"/>
      <c r="QHW1187" s="10"/>
      <c r="QHX1187" s="10"/>
      <c r="QHY1187" s="10"/>
      <c r="QHZ1187" s="10"/>
      <c r="QIA1187" s="10"/>
      <c r="QIB1187" s="10"/>
      <c r="QIC1187" s="10"/>
      <c r="QID1187" s="10"/>
      <c r="QIE1187" s="10"/>
      <c r="QIF1187" s="10"/>
      <c r="QIG1187" s="10"/>
      <c r="QIH1187" s="10"/>
      <c r="QII1187" s="10"/>
      <c r="QIJ1187" s="10"/>
      <c r="QIK1187" s="10"/>
      <c r="QIL1187" s="10"/>
      <c r="QIM1187" s="10"/>
      <c r="QIN1187" s="10"/>
      <c r="QIO1187" s="10"/>
      <c r="QIP1187" s="10"/>
      <c r="QIQ1187" s="10"/>
      <c r="QIR1187" s="10"/>
      <c r="QIS1187" s="10"/>
      <c r="QIT1187" s="10"/>
      <c r="QIU1187" s="10"/>
      <c r="QIV1187" s="10"/>
      <c r="QIW1187" s="10"/>
      <c r="QIX1187" s="10"/>
      <c r="QIY1187" s="10"/>
      <c r="QIZ1187" s="10"/>
      <c r="QJA1187" s="10"/>
      <c r="QJB1187" s="10"/>
      <c r="QJC1187" s="10"/>
      <c r="QJD1187" s="10"/>
      <c r="QJE1187" s="10"/>
      <c r="QJF1187" s="10"/>
      <c r="QJG1187" s="10"/>
      <c r="QJH1187" s="10"/>
      <c r="QJI1187" s="10"/>
      <c r="QJJ1187" s="10"/>
      <c r="QJK1187" s="10"/>
      <c r="QJL1187" s="10"/>
      <c r="QJM1187" s="10"/>
      <c r="QJN1187" s="10"/>
      <c r="QJO1187" s="10"/>
      <c r="QJP1187" s="10"/>
      <c r="QJQ1187" s="10"/>
      <c r="QJR1187" s="10"/>
      <c r="QJS1187" s="10"/>
      <c r="QJT1187" s="10"/>
      <c r="QJU1187" s="10"/>
      <c r="QJV1187" s="10"/>
      <c r="QJW1187" s="10"/>
      <c r="QJX1187" s="10"/>
      <c r="QJY1187" s="10"/>
      <c r="QJZ1187" s="10"/>
      <c r="QKA1187" s="10"/>
      <c r="QKB1187" s="10"/>
      <c r="QKC1187" s="10"/>
      <c r="QKD1187" s="10"/>
      <c r="QKE1187" s="10"/>
      <c r="QKF1187" s="10"/>
      <c r="QKG1187" s="10"/>
      <c r="QKH1187" s="10"/>
      <c r="QKI1187" s="10"/>
      <c r="QKJ1187" s="10"/>
      <c r="QKK1187" s="10"/>
      <c r="QKL1187" s="10"/>
      <c r="QKM1187" s="10"/>
      <c r="QKN1187" s="10"/>
      <c r="QKO1187" s="10"/>
      <c r="QKP1187" s="10"/>
      <c r="QKQ1187" s="10"/>
      <c r="QKR1187" s="10"/>
      <c r="QKS1187" s="10"/>
      <c r="QKT1187" s="10"/>
      <c r="QKU1187" s="10"/>
      <c r="QKV1187" s="10"/>
      <c r="QKW1187" s="10"/>
      <c r="QKX1187" s="10"/>
      <c r="QKY1187" s="10"/>
      <c r="QKZ1187" s="10"/>
      <c r="QLA1187" s="10"/>
      <c r="QLB1187" s="10"/>
      <c r="QLC1187" s="10"/>
      <c r="QLD1187" s="10"/>
      <c r="QLE1187" s="10"/>
      <c r="QLF1187" s="10"/>
      <c r="QLG1187" s="10"/>
      <c r="QLH1187" s="10"/>
      <c r="QLI1187" s="10"/>
      <c r="QLJ1187" s="10"/>
      <c r="QLK1187" s="10"/>
      <c r="QLL1187" s="10"/>
      <c r="QLM1187" s="10"/>
      <c r="QLN1187" s="10"/>
      <c r="QLO1187" s="10"/>
      <c r="QLP1187" s="10"/>
      <c r="QLQ1187" s="10"/>
      <c r="QLR1187" s="10"/>
      <c r="QLS1187" s="10"/>
      <c r="QLT1187" s="10"/>
      <c r="QLU1187" s="10"/>
      <c r="QLV1187" s="10"/>
      <c r="QLW1187" s="10"/>
      <c r="QLX1187" s="10"/>
      <c r="QLY1187" s="10"/>
      <c r="QLZ1187" s="10"/>
      <c r="QMA1187" s="10"/>
      <c r="QMB1187" s="10"/>
      <c r="QMC1187" s="10"/>
      <c r="QMD1187" s="10"/>
      <c r="QME1187" s="10"/>
      <c r="QMF1187" s="10"/>
      <c r="QMG1187" s="10"/>
      <c r="QMH1187" s="10"/>
      <c r="QMI1187" s="10"/>
      <c r="QMJ1187" s="10"/>
      <c r="QMK1187" s="10"/>
      <c r="QML1187" s="10"/>
      <c r="QMM1187" s="10"/>
      <c r="QMN1187" s="10"/>
      <c r="QMO1187" s="10"/>
      <c r="QMP1187" s="10"/>
      <c r="QMQ1187" s="10"/>
      <c r="QMR1187" s="10"/>
      <c r="QMS1187" s="10"/>
      <c r="QMT1187" s="10"/>
      <c r="QMU1187" s="10"/>
      <c r="QMV1187" s="10"/>
      <c r="QMW1187" s="10"/>
      <c r="QMX1187" s="10"/>
      <c r="QMY1187" s="10"/>
      <c r="QMZ1187" s="10"/>
      <c r="QNA1187" s="10"/>
      <c r="QNB1187" s="10"/>
      <c r="QNC1187" s="10"/>
      <c r="QND1187" s="10"/>
      <c r="QNE1187" s="10"/>
      <c r="QNF1187" s="10"/>
      <c r="QNG1187" s="10"/>
      <c r="QNH1187" s="10"/>
      <c r="QNI1187" s="10"/>
      <c r="QNJ1187" s="10"/>
      <c r="QNK1187" s="10"/>
      <c r="QNL1187" s="10"/>
      <c r="QNM1187" s="10"/>
      <c r="QNN1187" s="10"/>
      <c r="QNO1187" s="10"/>
      <c r="QNP1187" s="10"/>
      <c r="QNQ1187" s="10"/>
      <c r="QNR1187" s="10"/>
      <c r="QNS1187" s="10"/>
      <c r="QNT1187" s="10"/>
      <c r="QNU1187" s="10"/>
      <c r="QNV1187" s="10"/>
      <c r="QNW1187" s="10"/>
      <c r="QNX1187" s="10"/>
      <c r="QNY1187" s="10"/>
      <c r="QNZ1187" s="10"/>
      <c r="QOA1187" s="10"/>
      <c r="QOB1187" s="10"/>
      <c r="QOC1187" s="10"/>
      <c r="QOD1187" s="10"/>
      <c r="QOE1187" s="10"/>
      <c r="QOF1187" s="10"/>
      <c r="QOG1187" s="10"/>
      <c r="QOH1187" s="10"/>
      <c r="QOI1187" s="10"/>
      <c r="QOJ1187" s="10"/>
      <c r="QOK1187" s="10"/>
      <c r="QOL1187" s="10"/>
      <c r="QOM1187" s="10"/>
      <c r="QON1187" s="10"/>
      <c r="QOO1187" s="10"/>
      <c r="QOP1187" s="10"/>
      <c r="QOQ1187" s="10"/>
      <c r="QOR1187" s="10"/>
      <c r="QOS1187" s="10"/>
      <c r="QOT1187" s="10"/>
      <c r="QOU1187" s="10"/>
      <c r="QOV1187" s="10"/>
      <c r="QOW1187" s="10"/>
      <c r="QOX1187" s="10"/>
      <c r="QOY1187" s="10"/>
      <c r="QOZ1187" s="10"/>
      <c r="QPA1187" s="10"/>
      <c r="QPB1187" s="10"/>
      <c r="QPC1187" s="10"/>
      <c r="QPD1187" s="10"/>
      <c r="QPE1187" s="10"/>
      <c r="QPF1187" s="10"/>
      <c r="QPG1187" s="10"/>
      <c r="QPH1187" s="10"/>
      <c r="QPI1187" s="10"/>
      <c r="QPJ1187" s="10"/>
      <c r="QPK1187" s="10"/>
      <c r="QPL1187" s="10"/>
      <c r="QPM1187" s="10"/>
      <c r="QPN1187" s="10"/>
      <c r="QPO1187" s="10"/>
      <c r="QPP1187" s="10"/>
      <c r="QPQ1187" s="10"/>
      <c r="QPR1187" s="10"/>
      <c r="QPS1187" s="10"/>
      <c r="QPT1187" s="10"/>
      <c r="QPU1187" s="10"/>
      <c r="QPV1187" s="10"/>
      <c r="QPW1187" s="10"/>
      <c r="QPX1187" s="10"/>
      <c r="QPY1187" s="10"/>
      <c r="QPZ1187" s="10"/>
      <c r="QQA1187" s="10"/>
      <c r="QQB1187" s="10"/>
      <c r="QQC1187" s="10"/>
      <c r="QQD1187" s="10"/>
      <c r="QQE1187" s="10"/>
      <c r="QQF1187" s="10"/>
      <c r="QQG1187" s="10"/>
      <c r="QQH1187" s="10"/>
      <c r="QQI1187" s="10"/>
      <c r="QQJ1187" s="10"/>
      <c r="QQK1187" s="10"/>
      <c r="QQL1187" s="10"/>
      <c r="QQM1187" s="10"/>
      <c r="QQN1187" s="10"/>
      <c r="QQO1187" s="10"/>
      <c r="QQP1187" s="10"/>
      <c r="QQQ1187" s="10"/>
      <c r="QQR1187" s="10"/>
      <c r="QQS1187" s="10"/>
      <c r="QQT1187" s="10"/>
      <c r="QQU1187" s="10"/>
      <c r="QQV1187" s="10"/>
      <c r="QQW1187" s="10"/>
      <c r="QQX1187" s="10"/>
      <c r="QQY1187" s="10"/>
      <c r="QQZ1187" s="10"/>
      <c r="QRA1187" s="10"/>
      <c r="QRB1187" s="10"/>
      <c r="QRC1187" s="10"/>
      <c r="QRD1187" s="10"/>
      <c r="QRE1187" s="10"/>
      <c r="QRF1187" s="10"/>
      <c r="QRG1187" s="10"/>
      <c r="QRH1187" s="10"/>
      <c r="QRI1187" s="10"/>
      <c r="QRJ1187" s="10"/>
      <c r="QRK1187" s="10"/>
      <c r="QRL1187" s="10"/>
      <c r="QRM1187" s="10"/>
      <c r="QRN1187" s="10"/>
      <c r="QRO1187" s="10"/>
      <c r="QRP1187" s="10"/>
      <c r="QRQ1187" s="10"/>
      <c r="QRR1187" s="10"/>
      <c r="QRS1187" s="10"/>
      <c r="QRT1187" s="10"/>
      <c r="QRU1187" s="10"/>
      <c r="QRV1187" s="10"/>
      <c r="QRW1187" s="10"/>
      <c r="QRX1187" s="10"/>
      <c r="QRY1187" s="10"/>
      <c r="QRZ1187" s="10"/>
      <c r="QSA1187" s="10"/>
      <c r="QSB1187" s="10"/>
      <c r="QSC1187" s="10"/>
      <c r="QSD1187" s="10"/>
      <c r="QSE1187" s="10"/>
      <c r="QSF1187" s="10"/>
      <c r="QSG1187" s="10"/>
      <c r="QSH1187" s="10"/>
      <c r="QSI1187" s="10"/>
      <c r="QSJ1187" s="10"/>
      <c r="QSK1187" s="10"/>
      <c r="QSL1187" s="10"/>
      <c r="QSM1187" s="10"/>
      <c r="QSN1187" s="10"/>
      <c r="QSO1187" s="10"/>
      <c r="QSP1187" s="10"/>
      <c r="QSQ1187" s="10"/>
      <c r="QSR1187" s="10"/>
      <c r="QSS1187" s="10"/>
      <c r="QST1187" s="10"/>
      <c r="QSU1187" s="10"/>
      <c r="QSV1187" s="10"/>
      <c r="QSW1187" s="10"/>
      <c r="QSX1187" s="10"/>
      <c r="QSY1187" s="10"/>
      <c r="QSZ1187" s="10"/>
      <c r="QTA1187" s="10"/>
      <c r="QTB1187" s="10"/>
      <c r="QTC1187" s="10"/>
      <c r="QTD1187" s="10"/>
      <c r="QTE1187" s="10"/>
      <c r="QTF1187" s="10"/>
      <c r="QTG1187" s="10"/>
      <c r="QTH1187" s="10"/>
      <c r="QTI1187" s="10"/>
      <c r="QTJ1187" s="10"/>
      <c r="QTK1187" s="10"/>
      <c r="QTL1187" s="10"/>
      <c r="QTM1187" s="10"/>
      <c r="QTN1187" s="10"/>
      <c r="QTO1187" s="10"/>
      <c r="QTP1187" s="10"/>
      <c r="QTQ1187" s="10"/>
      <c r="QTR1187" s="10"/>
      <c r="QTS1187" s="10"/>
      <c r="QTT1187" s="10"/>
      <c r="QTU1187" s="10"/>
      <c r="QTV1187" s="10"/>
      <c r="QTW1187" s="10"/>
      <c r="QTX1187" s="10"/>
      <c r="QTY1187" s="10"/>
      <c r="QTZ1187" s="10"/>
      <c r="QUA1187" s="10"/>
      <c r="QUB1187" s="10"/>
      <c r="QUC1187" s="10"/>
      <c r="QUD1187" s="10"/>
      <c r="QUE1187" s="10"/>
      <c r="QUF1187" s="10"/>
      <c r="QUG1187" s="10"/>
      <c r="QUH1187" s="10"/>
      <c r="QUI1187" s="10"/>
      <c r="QUJ1187" s="10"/>
      <c r="QUK1187" s="10"/>
      <c r="QUL1187" s="10"/>
      <c r="QUM1187" s="10"/>
      <c r="QUN1187" s="10"/>
      <c r="QUO1187" s="10"/>
      <c r="QUP1187" s="10"/>
      <c r="QUQ1187" s="10"/>
      <c r="QUR1187" s="10"/>
      <c r="QUS1187" s="10"/>
      <c r="QUT1187" s="10"/>
      <c r="QUU1187" s="10"/>
      <c r="QUV1187" s="10"/>
      <c r="QUW1187" s="10"/>
      <c r="QUX1187" s="10"/>
      <c r="QUY1187" s="10"/>
      <c r="QUZ1187" s="10"/>
      <c r="QVA1187" s="10"/>
      <c r="QVB1187" s="10"/>
      <c r="QVC1187" s="10"/>
      <c r="QVD1187" s="10"/>
      <c r="QVE1187" s="10"/>
      <c r="QVF1187" s="10"/>
      <c r="QVG1187" s="10"/>
      <c r="QVH1187" s="10"/>
      <c r="QVI1187" s="10"/>
      <c r="QVJ1187" s="10"/>
      <c r="QVK1187" s="10"/>
      <c r="QVL1187" s="10"/>
      <c r="QVM1187" s="10"/>
      <c r="QVN1187" s="10"/>
      <c r="QVO1187" s="10"/>
      <c r="QVP1187" s="10"/>
      <c r="QVQ1187" s="10"/>
      <c r="QVR1187" s="10"/>
      <c r="QVS1187" s="10"/>
      <c r="QVT1187" s="10"/>
      <c r="QVU1187" s="10"/>
      <c r="QVV1187" s="10"/>
      <c r="QVW1187" s="10"/>
      <c r="QVX1187" s="10"/>
      <c r="QVY1187" s="10"/>
      <c r="QVZ1187" s="10"/>
      <c r="QWA1187" s="10"/>
      <c r="QWB1187" s="10"/>
      <c r="QWC1187" s="10"/>
      <c r="QWD1187" s="10"/>
      <c r="QWE1187" s="10"/>
      <c r="QWF1187" s="10"/>
      <c r="QWG1187" s="10"/>
      <c r="QWH1187" s="10"/>
      <c r="QWI1187" s="10"/>
      <c r="QWJ1187" s="10"/>
      <c r="QWK1187" s="10"/>
      <c r="QWL1187" s="10"/>
      <c r="QWM1187" s="10"/>
      <c r="QWN1187" s="10"/>
      <c r="QWO1187" s="10"/>
      <c r="QWP1187" s="10"/>
      <c r="QWQ1187" s="10"/>
      <c r="QWR1187" s="10"/>
      <c r="QWS1187" s="10"/>
      <c r="QWT1187" s="10"/>
      <c r="QWU1187" s="10"/>
      <c r="QWV1187" s="10"/>
      <c r="QWW1187" s="10"/>
      <c r="QWX1187" s="10"/>
      <c r="QWY1187" s="10"/>
      <c r="QWZ1187" s="10"/>
      <c r="QXA1187" s="10"/>
      <c r="QXB1187" s="10"/>
      <c r="QXC1187" s="10"/>
      <c r="QXD1187" s="10"/>
      <c r="QXE1187" s="10"/>
      <c r="QXF1187" s="10"/>
      <c r="QXG1187" s="10"/>
      <c r="QXH1187" s="10"/>
      <c r="QXI1187" s="10"/>
      <c r="QXJ1187" s="10"/>
      <c r="QXK1187" s="10"/>
      <c r="QXL1187" s="10"/>
      <c r="QXM1187" s="10"/>
      <c r="QXN1187" s="10"/>
      <c r="QXO1187" s="10"/>
      <c r="QXP1187" s="10"/>
      <c r="QXQ1187" s="10"/>
      <c r="QXR1187" s="10"/>
      <c r="QXS1187" s="10"/>
      <c r="QXT1187" s="10"/>
      <c r="QXU1187" s="10"/>
      <c r="QXV1187" s="10"/>
      <c r="QXW1187" s="10"/>
      <c r="QXX1187" s="10"/>
      <c r="QXY1187" s="10"/>
      <c r="QXZ1187" s="10"/>
      <c r="QYA1187" s="10"/>
      <c r="QYB1187" s="10"/>
      <c r="QYC1187" s="10"/>
      <c r="QYD1187" s="10"/>
      <c r="QYE1187" s="10"/>
      <c r="QYF1187" s="10"/>
      <c r="QYG1187" s="10"/>
      <c r="QYH1187" s="10"/>
      <c r="QYI1187" s="10"/>
      <c r="QYJ1187" s="10"/>
      <c r="QYK1187" s="10"/>
      <c r="QYL1187" s="10"/>
      <c r="QYM1187" s="10"/>
      <c r="QYN1187" s="10"/>
      <c r="QYO1187" s="10"/>
      <c r="QYP1187" s="10"/>
      <c r="QYQ1187" s="10"/>
      <c r="QYR1187" s="10"/>
      <c r="QYS1187" s="10"/>
      <c r="QYT1187" s="10"/>
      <c r="QYU1187" s="10"/>
      <c r="QYV1187" s="10"/>
      <c r="QYW1187" s="10"/>
      <c r="QYX1187" s="10"/>
      <c r="QYY1187" s="10"/>
      <c r="QYZ1187" s="10"/>
      <c r="QZA1187" s="10"/>
      <c r="QZB1187" s="10"/>
      <c r="QZC1187" s="10"/>
      <c r="QZD1187" s="10"/>
      <c r="QZE1187" s="10"/>
      <c r="QZF1187" s="10"/>
      <c r="QZG1187" s="10"/>
      <c r="QZH1187" s="10"/>
      <c r="QZI1187" s="10"/>
      <c r="QZJ1187" s="10"/>
      <c r="QZK1187" s="10"/>
      <c r="QZL1187" s="10"/>
      <c r="QZM1187" s="10"/>
      <c r="QZN1187" s="10"/>
      <c r="QZO1187" s="10"/>
      <c r="QZP1187" s="10"/>
      <c r="QZQ1187" s="10"/>
      <c r="QZR1187" s="10"/>
      <c r="QZS1187" s="10"/>
      <c r="QZT1187" s="10"/>
      <c r="QZU1187" s="10"/>
      <c r="QZV1187" s="10"/>
      <c r="QZW1187" s="10"/>
      <c r="QZX1187" s="10"/>
      <c r="QZY1187" s="10"/>
      <c r="QZZ1187" s="10"/>
      <c r="RAA1187" s="10"/>
      <c r="RAB1187" s="10"/>
      <c r="RAC1187" s="10"/>
      <c r="RAD1187" s="10"/>
      <c r="RAE1187" s="10"/>
      <c r="RAF1187" s="10"/>
      <c r="RAG1187" s="10"/>
      <c r="RAH1187" s="10"/>
      <c r="RAI1187" s="10"/>
      <c r="RAJ1187" s="10"/>
      <c r="RAK1187" s="10"/>
      <c r="RAL1187" s="10"/>
      <c r="RAM1187" s="10"/>
      <c r="RAN1187" s="10"/>
      <c r="RAO1187" s="10"/>
      <c r="RAP1187" s="10"/>
      <c r="RAQ1187" s="10"/>
      <c r="RAR1187" s="10"/>
      <c r="RAS1187" s="10"/>
      <c r="RAT1187" s="10"/>
      <c r="RAU1187" s="10"/>
      <c r="RAV1187" s="10"/>
      <c r="RAW1187" s="10"/>
      <c r="RAX1187" s="10"/>
      <c r="RAY1187" s="10"/>
      <c r="RAZ1187" s="10"/>
      <c r="RBA1187" s="10"/>
      <c r="RBB1187" s="10"/>
      <c r="RBC1187" s="10"/>
      <c r="RBD1187" s="10"/>
      <c r="RBE1187" s="10"/>
      <c r="RBF1187" s="10"/>
      <c r="RBG1187" s="10"/>
      <c r="RBH1187" s="10"/>
      <c r="RBI1187" s="10"/>
      <c r="RBJ1187" s="10"/>
      <c r="RBK1187" s="10"/>
      <c r="RBL1187" s="10"/>
      <c r="RBM1187" s="10"/>
      <c r="RBN1187" s="10"/>
      <c r="RBO1187" s="10"/>
      <c r="RBP1187" s="10"/>
      <c r="RBQ1187" s="10"/>
      <c r="RBR1187" s="10"/>
      <c r="RBS1187" s="10"/>
      <c r="RBT1187" s="10"/>
      <c r="RBU1187" s="10"/>
      <c r="RBV1187" s="10"/>
      <c r="RBW1187" s="10"/>
      <c r="RBX1187" s="10"/>
      <c r="RBY1187" s="10"/>
      <c r="RBZ1187" s="10"/>
      <c r="RCA1187" s="10"/>
      <c r="RCB1187" s="10"/>
      <c r="RCC1187" s="10"/>
      <c r="RCD1187" s="10"/>
      <c r="RCE1187" s="10"/>
      <c r="RCF1187" s="10"/>
      <c r="RCG1187" s="10"/>
      <c r="RCH1187" s="10"/>
      <c r="RCI1187" s="10"/>
      <c r="RCJ1187" s="10"/>
      <c r="RCK1187" s="10"/>
      <c r="RCL1187" s="10"/>
      <c r="RCM1187" s="10"/>
      <c r="RCN1187" s="10"/>
      <c r="RCO1187" s="10"/>
      <c r="RCP1187" s="10"/>
      <c r="RCQ1187" s="10"/>
      <c r="RCR1187" s="10"/>
      <c r="RCS1187" s="10"/>
      <c r="RCT1187" s="10"/>
      <c r="RCU1187" s="10"/>
      <c r="RCV1187" s="10"/>
      <c r="RCW1187" s="10"/>
      <c r="RCX1187" s="10"/>
      <c r="RCY1187" s="10"/>
      <c r="RCZ1187" s="10"/>
      <c r="RDA1187" s="10"/>
      <c r="RDB1187" s="10"/>
      <c r="RDC1187" s="10"/>
      <c r="RDD1187" s="10"/>
      <c r="RDE1187" s="10"/>
      <c r="RDF1187" s="10"/>
      <c r="RDG1187" s="10"/>
      <c r="RDH1187" s="10"/>
      <c r="RDI1187" s="10"/>
      <c r="RDJ1187" s="10"/>
      <c r="RDK1187" s="10"/>
      <c r="RDL1187" s="10"/>
      <c r="RDM1187" s="10"/>
      <c r="RDN1187" s="10"/>
      <c r="RDO1187" s="10"/>
      <c r="RDP1187" s="10"/>
      <c r="RDQ1187" s="10"/>
      <c r="RDR1187" s="10"/>
      <c r="RDS1187" s="10"/>
      <c r="RDT1187" s="10"/>
      <c r="RDU1187" s="10"/>
      <c r="RDV1187" s="10"/>
      <c r="RDW1187" s="10"/>
      <c r="RDX1187" s="10"/>
      <c r="RDY1187" s="10"/>
      <c r="RDZ1187" s="10"/>
      <c r="REA1187" s="10"/>
      <c r="REB1187" s="10"/>
      <c r="REC1187" s="10"/>
      <c r="RED1187" s="10"/>
      <c r="REE1187" s="10"/>
      <c r="REF1187" s="10"/>
      <c r="REG1187" s="10"/>
      <c r="REH1187" s="10"/>
      <c r="REI1187" s="10"/>
      <c r="REJ1187" s="10"/>
      <c r="REK1187" s="10"/>
      <c r="REL1187" s="10"/>
      <c r="REM1187" s="10"/>
      <c r="REN1187" s="10"/>
      <c r="REO1187" s="10"/>
      <c r="REP1187" s="10"/>
      <c r="REQ1187" s="10"/>
      <c r="RER1187" s="10"/>
      <c r="RES1187" s="10"/>
      <c r="RET1187" s="10"/>
      <c r="REU1187" s="10"/>
      <c r="REV1187" s="10"/>
      <c r="REW1187" s="10"/>
      <c r="REX1187" s="10"/>
      <c r="REY1187" s="10"/>
      <c r="REZ1187" s="10"/>
      <c r="RFA1187" s="10"/>
      <c r="RFB1187" s="10"/>
      <c r="RFC1187" s="10"/>
      <c r="RFD1187" s="10"/>
      <c r="RFE1187" s="10"/>
      <c r="RFF1187" s="10"/>
      <c r="RFG1187" s="10"/>
      <c r="RFH1187" s="10"/>
      <c r="RFI1187" s="10"/>
      <c r="RFJ1187" s="10"/>
      <c r="RFK1187" s="10"/>
      <c r="RFL1187" s="10"/>
      <c r="RFM1187" s="10"/>
      <c r="RFN1187" s="10"/>
      <c r="RFO1187" s="10"/>
      <c r="RFP1187" s="10"/>
      <c r="RFQ1187" s="10"/>
      <c r="RFR1187" s="10"/>
      <c r="RFS1187" s="10"/>
      <c r="RFT1187" s="10"/>
      <c r="RFU1187" s="10"/>
      <c r="RFV1187" s="10"/>
      <c r="RFW1187" s="10"/>
      <c r="RFX1187" s="10"/>
      <c r="RFY1187" s="10"/>
      <c r="RFZ1187" s="10"/>
      <c r="RGA1187" s="10"/>
      <c r="RGB1187" s="10"/>
      <c r="RGC1187" s="10"/>
      <c r="RGD1187" s="10"/>
      <c r="RGE1187" s="10"/>
      <c r="RGF1187" s="10"/>
      <c r="RGG1187" s="10"/>
      <c r="RGH1187" s="10"/>
      <c r="RGI1187" s="10"/>
      <c r="RGJ1187" s="10"/>
      <c r="RGK1187" s="10"/>
      <c r="RGL1187" s="10"/>
      <c r="RGM1187" s="10"/>
      <c r="RGN1187" s="10"/>
      <c r="RGO1187" s="10"/>
      <c r="RGP1187" s="10"/>
      <c r="RGQ1187" s="10"/>
      <c r="RGR1187" s="10"/>
      <c r="RGS1187" s="10"/>
      <c r="RGT1187" s="10"/>
      <c r="RGU1187" s="10"/>
      <c r="RGV1187" s="10"/>
      <c r="RGW1187" s="10"/>
      <c r="RGX1187" s="10"/>
      <c r="RGY1187" s="10"/>
      <c r="RGZ1187" s="10"/>
      <c r="RHA1187" s="10"/>
      <c r="RHB1187" s="10"/>
      <c r="RHC1187" s="10"/>
      <c r="RHD1187" s="10"/>
      <c r="RHE1187" s="10"/>
      <c r="RHF1187" s="10"/>
      <c r="RHG1187" s="10"/>
      <c r="RHH1187" s="10"/>
      <c r="RHI1187" s="10"/>
      <c r="RHJ1187" s="10"/>
      <c r="RHK1187" s="10"/>
      <c r="RHL1187" s="10"/>
      <c r="RHM1187" s="10"/>
      <c r="RHN1187" s="10"/>
      <c r="RHO1187" s="10"/>
      <c r="RHP1187" s="10"/>
      <c r="RHQ1187" s="10"/>
      <c r="RHR1187" s="10"/>
      <c r="RHS1187" s="10"/>
      <c r="RHT1187" s="10"/>
      <c r="RHU1187" s="10"/>
      <c r="RHV1187" s="10"/>
      <c r="RHW1187" s="10"/>
      <c r="RHX1187" s="10"/>
      <c r="RHY1187" s="10"/>
      <c r="RHZ1187" s="10"/>
      <c r="RIA1187" s="10"/>
      <c r="RIB1187" s="10"/>
      <c r="RIC1187" s="10"/>
      <c r="RID1187" s="10"/>
      <c r="RIE1187" s="10"/>
      <c r="RIF1187" s="10"/>
      <c r="RIG1187" s="10"/>
      <c r="RIH1187" s="10"/>
      <c r="RII1187" s="10"/>
      <c r="RIJ1187" s="10"/>
      <c r="RIK1187" s="10"/>
      <c r="RIL1187" s="10"/>
      <c r="RIM1187" s="10"/>
      <c r="RIN1187" s="10"/>
      <c r="RIO1187" s="10"/>
      <c r="RIP1187" s="10"/>
      <c r="RIQ1187" s="10"/>
      <c r="RIR1187" s="10"/>
      <c r="RIS1187" s="10"/>
      <c r="RIT1187" s="10"/>
      <c r="RIU1187" s="10"/>
      <c r="RIV1187" s="10"/>
      <c r="RIW1187" s="10"/>
      <c r="RIX1187" s="10"/>
      <c r="RIY1187" s="10"/>
      <c r="RIZ1187" s="10"/>
      <c r="RJA1187" s="10"/>
      <c r="RJB1187" s="10"/>
      <c r="RJC1187" s="10"/>
      <c r="RJD1187" s="10"/>
      <c r="RJE1187" s="10"/>
      <c r="RJF1187" s="10"/>
      <c r="RJG1187" s="10"/>
      <c r="RJH1187" s="10"/>
      <c r="RJI1187" s="10"/>
      <c r="RJJ1187" s="10"/>
      <c r="RJK1187" s="10"/>
      <c r="RJL1187" s="10"/>
      <c r="RJM1187" s="10"/>
      <c r="RJN1187" s="10"/>
      <c r="RJO1187" s="10"/>
      <c r="RJP1187" s="10"/>
      <c r="RJQ1187" s="10"/>
      <c r="RJR1187" s="10"/>
      <c r="RJS1187" s="10"/>
      <c r="RJT1187" s="10"/>
      <c r="RJU1187" s="10"/>
      <c r="RJV1187" s="10"/>
      <c r="RJW1187" s="10"/>
      <c r="RJX1187" s="10"/>
      <c r="RJY1187" s="10"/>
      <c r="RJZ1187" s="10"/>
      <c r="RKA1187" s="10"/>
      <c r="RKB1187" s="10"/>
      <c r="RKC1187" s="10"/>
      <c r="RKD1187" s="10"/>
      <c r="RKE1187" s="10"/>
      <c r="RKF1187" s="10"/>
      <c r="RKG1187" s="10"/>
      <c r="RKH1187" s="10"/>
      <c r="RKI1187" s="10"/>
      <c r="RKJ1187" s="10"/>
      <c r="RKK1187" s="10"/>
      <c r="RKL1187" s="10"/>
      <c r="RKM1187" s="10"/>
      <c r="RKN1187" s="10"/>
      <c r="RKO1187" s="10"/>
      <c r="RKP1187" s="10"/>
      <c r="RKQ1187" s="10"/>
      <c r="RKR1187" s="10"/>
      <c r="RKS1187" s="10"/>
      <c r="RKT1187" s="10"/>
      <c r="RKU1187" s="10"/>
      <c r="RKV1187" s="10"/>
      <c r="RKW1187" s="10"/>
      <c r="RKX1187" s="10"/>
      <c r="RKY1187" s="10"/>
      <c r="RKZ1187" s="10"/>
      <c r="RLA1187" s="10"/>
      <c r="RLB1187" s="10"/>
      <c r="RLC1187" s="10"/>
      <c r="RLD1187" s="10"/>
      <c r="RLE1187" s="10"/>
      <c r="RLF1187" s="10"/>
      <c r="RLG1187" s="10"/>
      <c r="RLH1187" s="10"/>
      <c r="RLI1187" s="10"/>
      <c r="RLJ1187" s="10"/>
      <c r="RLK1187" s="10"/>
      <c r="RLL1187" s="10"/>
      <c r="RLM1187" s="10"/>
      <c r="RLN1187" s="10"/>
      <c r="RLO1187" s="10"/>
      <c r="RLP1187" s="10"/>
      <c r="RLQ1187" s="10"/>
      <c r="RLR1187" s="10"/>
      <c r="RLS1187" s="10"/>
      <c r="RLT1187" s="10"/>
      <c r="RLU1187" s="10"/>
      <c r="RLV1187" s="10"/>
      <c r="RLW1187" s="10"/>
      <c r="RLX1187" s="10"/>
      <c r="RLY1187" s="10"/>
      <c r="RLZ1187" s="10"/>
      <c r="RMA1187" s="10"/>
      <c r="RMB1187" s="10"/>
      <c r="RMC1187" s="10"/>
      <c r="RMD1187" s="10"/>
      <c r="RME1187" s="10"/>
      <c r="RMF1187" s="10"/>
      <c r="RMG1187" s="10"/>
      <c r="RMH1187" s="10"/>
      <c r="RMI1187" s="10"/>
      <c r="RMJ1187" s="10"/>
      <c r="RMK1187" s="10"/>
      <c r="RML1187" s="10"/>
      <c r="RMM1187" s="10"/>
      <c r="RMN1187" s="10"/>
      <c r="RMO1187" s="10"/>
      <c r="RMP1187" s="10"/>
      <c r="RMQ1187" s="10"/>
      <c r="RMR1187" s="10"/>
      <c r="RMS1187" s="10"/>
      <c r="RMT1187" s="10"/>
      <c r="RMU1187" s="10"/>
      <c r="RMV1187" s="10"/>
      <c r="RMW1187" s="10"/>
      <c r="RMX1187" s="10"/>
      <c r="RMY1187" s="10"/>
      <c r="RMZ1187" s="10"/>
      <c r="RNA1187" s="10"/>
      <c r="RNB1187" s="10"/>
      <c r="RNC1187" s="10"/>
      <c r="RND1187" s="10"/>
      <c r="RNE1187" s="10"/>
      <c r="RNF1187" s="10"/>
      <c r="RNG1187" s="10"/>
      <c r="RNH1187" s="10"/>
      <c r="RNI1187" s="10"/>
      <c r="RNJ1187" s="10"/>
      <c r="RNK1187" s="10"/>
      <c r="RNL1187" s="10"/>
      <c r="RNM1187" s="10"/>
      <c r="RNN1187" s="10"/>
      <c r="RNO1187" s="10"/>
      <c r="RNP1187" s="10"/>
      <c r="RNQ1187" s="10"/>
      <c r="RNR1187" s="10"/>
      <c r="RNS1187" s="10"/>
      <c r="RNT1187" s="10"/>
      <c r="RNU1187" s="10"/>
      <c r="RNV1187" s="10"/>
      <c r="RNW1187" s="10"/>
      <c r="RNX1187" s="10"/>
      <c r="RNY1187" s="10"/>
      <c r="RNZ1187" s="10"/>
      <c r="ROA1187" s="10"/>
      <c r="ROB1187" s="10"/>
      <c r="ROC1187" s="10"/>
      <c r="ROD1187" s="10"/>
      <c r="ROE1187" s="10"/>
      <c r="ROF1187" s="10"/>
      <c r="ROG1187" s="10"/>
      <c r="ROH1187" s="10"/>
      <c r="ROI1187" s="10"/>
      <c r="ROJ1187" s="10"/>
      <c r="ROK1187" s="10"/>
      <c r="ROL1187" s="10"/>
      <c r="ROM1187" s="10"/>
      <c r="RON1187" s="10"/>
      <c r="ROO1187" s="10"/>
      <c r="ROP1187" s="10"/>
      <c r="ROQ1187" s="10"/>
      <c r="ROR1187" s="10"/>
      <c r="ROS1187" s="10"/>
      <c r="ROT1187" s="10"/>
      <c r="ROU1187" s="10"/>
      <c r="ROV1187" s="10"/>
      <c r="ROW1187" s="10"/>
      <c r="ROX1187" s="10"/>
      <c r="ROY1187" s="10"/>
      <c r="ROZ1187" s="10"/>
      <c r="RPA1187" s="10"/>
      <c r="RPB1187" s="10"/>
      <c r="RPC1187" s="10"/>
      <c r="RPD1187" s="10"/>
      <c r="RPE1187" s="10"/>
      <c r="RPF1187" s="10"/>
      <c r="RPG1187" s="10"/>
      <c r="RPH1187" s="10"/>
      <c r="RPI1187" s="10"/>
      <c r="RPJ1187" s="10"/>
      <c r="RPK1187" s="10"/>
      <c r="RPL1187" s="10"/>
      <c r="RPM1187" s="10"/>
      <c r="RPN1187" s="10"/>
      <c r="RPO1187" s="10"/>
      <c r="RPP1187" s="10"/>
      <c r="RPQ1187" s="10"/>
      <c r="RPR1187" s="10"/>
      <c r="RPS1187" s="10"/>
      <c r="RPT1187" s="10"/>
      <c r="RPU1187" s="10"/>
      <c r="RPV1187" s="10"/>
      <c r="RPW1187" s="10"/>
      <c r="RPX1187" s="10"/>
      <c r="RPY1187" s="10"/>
      <c r="RPZ1187" s="10"/>
      <c r="RQA1187" s="10"/>
      <c r="RQB1187" s="10"/>
      <c r="RQC1187" s="10"/>
      <c r="RQD1187" s="10"/>
      <c r="RQE1187" s="10"/>
      <c r="RQF1187" s="10"/>
      <c r="RQG1187" s="10"/>
      <c r="RQH1187" s="10"/>
      <c r="RQI1187" s="10"/>
      <c r="RQJ1187" s="10"/>
      <c r="RQK1187" s="10"/>
      <c r="RQL1187" s="10"/>
      <c r="RQM1187" s="10"/>
      <c r="RQN1187" s="10"/>
      <c r="RQO1187" s="10"/>
      <c r="RQP1187" s="10"/>
      <c r="RQQ1187" s="10"/>
      <c r="RQR1187" s="10"/>
      <c r="RQS1187" s="10"/>
      <c r="RQT1187" s="10"/>
      <c r="RQU1187" s="10"/>
      <c r="RQV1187" s="10"/>
      <c r="RQW1187" s="10"/>
      <c r="RQX1187" s="10"/>
      <c r="RQY1187" s="10"/>
      <c r="RQZ1187" s="10"/>
      <c r="RRA1187" s="10"/>
      <c r="RRB1187" s="10"/>
      <c r="RRC1187" s="10"/>
      <c r="RRD1187" s="10"/>
      <c r="RRE1187" s="10"/>
      <c r="RRF1187" s="10"/>
      <c r="RRG1187" s="10"/>
      <c r="RRH1187" s="10"/>
      <c r="RRI1187" s="10"/>
      <c r="RRJ1187" s="10"/>
      <c r="RRK1187" s="10"/>
      <c r="RRL1187" s="10"/>
      <c r="RRM1187" s="10"/>
      <c r="RRN1187" s="10"/>
      <c r="RRO1187" s="10"/>
      <c r="RRP1187" s="10"/>
      <c r="RRQ1187" s="10"/>
      <c r="RRR1187" s="10"/>
      <c r="RRS1187" s="10"/>
      <c r="RRT1187" s="10"/>
      <c r="RRU1187" s="10"/>
      <c r="RRV1187" s="10"/>
      <c r="RRW1187" s="10"/>
      <c r="RRX1187" s="10"/>
      <c r="RRY1187" s="10"/>
      <c r="RRZ1187" s="10"/>
      <c r="RSA1187" s="10"/>
      <c r="RSB1187" s="10"/>
      <c r="RSC1187" s="10"/>
      <c r="RSD1187" s="10"/>
      <c r="RSE1187" s="10"/>
      <c r="RSF1187" s="10"/>
      <c r="RSG1187" s="10"/>
      <c r="RSH1187" s="10"/>
      <c r="RSI1187" s="10"/>
      <c r="RSJ1187" s="10"/>
      <c r="RSK1187" s="10"/>
      <c r="RSL1187" s="10"/>
      <c r="RSM1187" s="10"/>
      <c r="RSN1187" s="10"/>
      <c r="RSO1187" s="10"/>
      <c r="RSP1187" s="10"/>
      <c r="RSQ1187" s="10"/>
      <c r="RSR1187" s="10"/>
      <c r="RSS1187" s="10"/>
      <c r="RST1187" s="10"/>
      <c r="RSU1187" s="10"/>
      <c r="RSV1187" s="10"/>
      <c r="RSW1187" s="10"/>
      <c r="RSX1187" s="10"/>
      <c r="RSY1187" s="10"/>
      <c r="RSZ1187" s="10"/>
      <c r="RTA1187" s="10"/>
      <c r="RTB1187" s="10"/>
      <c r="RTC1187" s="10"/>
      <c r="RTD1187" s="10"/>
      <c r="RTE1187" s="10"/>
      <c r="RTF1187" s="10"/>
      <c r="RTG1187" s="10"/>
      <c r="RTH1187" s="10"/>
      <c r="RTI1187" s="10"/>
      <c r="RTJ1187" s="10"/>
      <c r="RTK1187" s="10"/>
      <c r="RTL1187" s="10"/>
      <c r="RTM1187" s="10"/>
      <c r="RTN1187" s="10"/>
      <c r="RTO1187" s="10"/>
      <c r="RTP1187" s="10"/>
      <c r="RTQ1187" s="10"/>
      <c r="RTR1187" s="10"/>
      <c r="RTS1187" s="10"/>
      <c r="RTT1187" s="10"/>
      <c r="RTU1187" s="10"/>
      <c r="RTV1187" s="10"/>
      <c r="RTW1187" s="10"/>
      <c r="RTX1187" s="10"/>
      <c r="RTY1187" s="10"/>
      <c r="RTZ1187" s="10"/>
      <c r="RUA1187" s="10"/>
      <c r="RUB1187" s="10"/>
      <c r="RUC1187" s="10"/>
      <c r="RUD1187" s="10"/>
      <c r="RUE1187" s="10"/>
      <c r="RUF1187" s="10"/>
      <c r="RUG1187" s="10"/>
      <c r="RUH1187" s="10"/>
      <c r="RUI1187" s="10"/>
      <c r="RUJ1187" s="10"/>
      <c r="RUK1187" s="10"/>
      <c r="RUL1187" s="10"/>
      <c r="RUM1187" s="10"/>
      <c r="RUN1187" s="10"/>
      <c r="RUO1187" s="10"/>
      <c r="RUP1187" s="10"/>
      <c r="RUQ1187" s="10"/>
      <c r="RUR1187" s="10"/>
      <c r="RUS1187" s="10"/>
      <c r="RUT1187" s="10"/>
      <c r="RUU1187" s="10"/>
      <c r="RUV1187" s="10"/>
      <c r="RUW1187" s="10"/>
      <c r="RUX1187" s="10"/>
      <c r="RUY1187" s="10"/>
      <c r="RUZ1187" s="10"/>
      <c r="RVA1187" s="10"/>
      <c r="RVB1187" s="10"/>
      <c r="RVC1187" s="10"/>
      <c r="RVD1187" s="10"/>
      <c r="RVE1187" s="10"/>
      <c r="RVF1187" s="10"/>
      <c r="RVG1187" s="10"/>
      <c r="RVH1187" s="10"/>
      <c r="RVI1187" s="10"/>
      <c r="RVJ1187" s="10"/>
      <c r="RVK1187" s="10"/>
      <c r="RVL1187" s="10"/>
      <c r="RVM1187" s="10"/>
      <c r="RVN1187" s="10"/>
      <c r="RVO1187" s="10"/>
      <c r="RVP1187" s="10"/>
      <c r="RVQ1187" s="10"/>
      <c r="RVR1187" s="10"/>
      <c r="RVS1187" s="10"/>
      <c r="RVT1187" s="10"/>
      <c r="RVU1187" s="10"/>
      <c r="RVV1187" s="10"/>
      <c r="RVW1187" s="10"/>
      <c r="RVX1187" s="10"/>
      <c r="RVY1187" s="10"/>
      <c r="RVZ1187" s="10"/>
      <c r="RWA1187" s="10"/>
      <c r="RWB1187" s="10"/>
      <c r="RWC1187" s="10"/>
      <c r="RWD1187" s="10"/>
      <c r="RWE1187" s="10"/>
      <c r="RWF1187" s="10"/>
      <c r="RWG1187" s="10"/>
      <c r="RWH1187" s="10"/>
      <c r="RWI1187" s="10"/>
      <c r="RWJ1187" s="10"/>
      <c r="RWK1187" s="10"/>
      <c r="RWL1187" s="10"/>
      <c r="RWM1187" s="10"/>
      <c r="RWN1187" s="10"/>
      <c r="RWO1187" s="10"/>
      <c r="RWP1187" s="10"/>
      <c r="RWQ1187" s="10"/>
      <c r="RWR1187" s="10"/>
      <c r="RWS1187" s="10"/>
      <c r="RWT1187" s="10"/>
      <c r="RWU1187" s="10"/>
      <c r="RWV1187" s="10"/>
      <c r="RWW1187" s="10"/>
      <c r="RWX1187" s="10"/>
      <c r="RWY1187" s="10"/>
      <c r="RWZ1187" s="10"/>
      <c r="RXA1187" s="10"/>
      <c r="RXB1187" s="10"/>
      <c r="RXC1187" s="10"/>
      <c r="RXD1187" s="10"/>
      <c r="RXE1187" s="10"/>
      <c r="RXF1187" s="10"/>
      <c r="RXG1187" s="10"/>
      <c r="RXH1187" s="10"/>
      <c r="RXI1187" s="10"/>
      <c r="RXJ1187" s="10"/>
      <c r="RXK1187" s="10"/>
      <c r="RXL1187" s="10"/>
      <c r="RXM1187" s="10"/>
      <c r="RXN1187" s="10"/>
      <c r="RXO1187" s="10"/>
      <c r="RXP1187" s="10"/>
      <c r="RXQ1187" s="10"/>
      <c r="RXR1187" s="10"/>
      <c r="RXS1187" s="10"/>
      <c r="RXT1187" s="10"/>
      <c r="RXU1187" s="10"/>
      <c r="RXV1187" s="10"/>
      <c r="RXW1187" s="10"/>
      <c r="RXX1187" s="10"/>
      <c r="RXY1187" s="10"/>
      <c r="RXZ1187" s="10"/>
      <c r="RYA1187" s="10"/>
      <c r="RYB1187" s="10"/>
      <c r="RYC1187" s="10"/>
      <c r="RYD1187" s="10"/>
      <c r="RYE1187" s="10"/>
      <c r="RYF1187" s="10"/>
      <c r="RYG1187" s="10"/>
      <c r="RYH1187" s="10"/>
      <c r="RYI1187" s="10"/>
      <c r="RYJ1187" s="10"/>
      <c r="RYK1187" s="10"/>
      <c r="RYL1187" s="10"/>
      <c r="RYM1187" s="10"/>
      <c r="RYN1187" s="10"/>
      <c r="RYO1187" s="10"/>
      <c r="RYP1187" s="10"/>
      <c r="RYQ1187" s="10"/>
      <c r="RYR1187" s="10"/>
      <c r="RYS1187" s="10"/>
      <c r="RYT1187" s="10"/>
      <c r="RYU1187" s="10"/>
      <c r="RYV1187" s="10"/>
      <c r="RYW1187" s="10"/>
      <c r="RYX1187" s="10"/>
      <c r="RYY1187" s="10"/>
      <c r="RYZ1187" s="10"/>
      <c r="RZA1187" s="10"/>
      <c r="RZB1187" s="10"/>
      <c r="RZC1187" s="10"/>
      <c r="RZD1187" s="10"/>
      <c r="RZE1187" s="10"/>
      <c r="RZF1187" s="10"/>
      <c r="RZG1187" s="10"/>
      <c r="RZH1187" s="10"/>
      <c r="RZI1187" s="10"/>
      <c r="RZJ1187" s="10"/>
      <c r="RZK1187" s="10"/>
      <c r="RZL1187" s="10"/>
      <c r="RZM1187" s="10"/>
      <c r="RZN1187" s="10"/>
      <c r="RZO1187" s="10"/>
      <c r="RZP1187" s="10"/>
      <c r="RZQ1187" s="10"/>
      <c r="RZR1187" s="10"/>
      <c r="RZS1187" s="10"/>
      <c r="RZT1187" s="10"/>
      <c r="RZU1187" s="10"/>
      <c r="RZV1187" s="10"/>
      <c r="RZW1187" s="10"/>
      <c r="RZX1187" s="10"/>
      <c r="RZY1187" s="10"/>
      <c r="RZZ1187" s="10"/>
      <c r="SAA1187" s="10"/>
      <c r="SAB1187" s="10"/>
      <c r="SAC1187" s="10"/>
      <c r="SAD1187" s="10"/>
      <c r="SAE1187" s="10"/>
      <c r="SAF1187" s="10"/>
      <c r="SAG1187" s="10"/>
      <c r="SAH1187" s="10"/>
      <c r="SAI1187" s="10"/>
      <c r="SAJ1187" s="10"/>
      <c r="SAK1187" s="10"/>
      <c r="SAL1187" s="10"/>
      <c r="SAM1187" s="10"/>
      <c r="SAN1187" s="10"/>
      <c r="SAO1187" s="10"/>
      <c r="SAP1187" s="10"/>
      <c r="SAQ1187" s="10"/>
      <c r="SAR1187" s="10"/>
      <c r="SAS1187" s="10"/>
      <c r="SAT1187" s="10"/>
      <c r="SAU1187" s="10"/>
      <c r="SAV1187" s="10"/>
      <c r="SAW1187" s="10"/>
      <c r="SAX1187" s="10"/>
      <c r="SAY1187" s="10"/>
      <c r="SAZ1187" s="10"/>
      <c r="SBA1187" s="10"/>
      <c r="SBB1187" s="10"/>
      <c r="SBC1187" s="10"/>
      <c r="SBD1187" s="10"/>
      <c r="SBE1187" s="10"/>
      <c r="SBF1187" s="10"/>
      <c r="SBG1187" s="10"/>
      <c r="SBH1187" s="10"/>
      <c r="SBI1187" s="10"/>
      <c r="SBJ1187" s="10"/>
      <c r="SBK1187" s="10"/>
      <c r="SBL1187" s="10"/>
      <c r="SBM1187" s="10"/>
      <c r="SBN1187" s="10"/>
      <c r="SBO1187" s="10"/>
      <c r="SBP1187" s="10"/>
      <c r="SBQ1187" s="10"/>
      <c r="SBR1187" s="10"/>
      <c r="SBS1187" s="10"/>
      <c r="SBT1187" s="10"/>
      <c r="SBU1187" s="10"/>
      <c r="SBV1187" s="10"/>
      <c r="SBW1187" s="10"/>
      <c r="SBX1187" s="10"/>
      <c r="SBY1187" s="10"/>
      <c r="SBZ1187" s="10"/>
      <c r="SCA1187" s="10"/>
      <c r="SCB1187" s="10"/>
      <c r="SCC1187" s="10"/>
      <c r="SCD1187" s="10"/>
      <c r="SCE1187" s="10"/>
      <c r="SCF1187" s="10"/>
      <c r="SCG1187" s="10"/>
      <c r="SCH1187" s="10"/>
      <c r="SCI1187" s="10"/>
      <c r="SCJ1187" s="10"/>
      <c r="SCK1187" s="10"/>
      <c r="SCL1187" s="10"/>
      <c r="SCM1187" s="10"/>
      <c r="SCN1187" s="10"/>
      <c r="SCO1187" s="10"/>
      <c r="SCP1187" s="10"/>
      <c r="SCQ1187" s="10"/>
      <c r="SCR1187" s="10"/>
      <c r="SCS1187" s="10"/>
      <c r="SCT1187" s="10"/>
      <c r="SCU1187" s="10"/>
      <c r="SCV1187" s="10"/>
      <c r="SCW1187" s="10"/>
      <c r="SCX1187" s="10"/>
      <c r="SCY1187" s="10"/>
      <c r="SCZ1187" s="10"/>
      <c r="SDA1187" s="10"/>
      <c r="SDB1187" s="10"/>
      <c r="SDC1187" s="10"/>
      <c r="SDD1187" s="10"/>
      <c r="SDE1187" s="10"/>
      <c r="SDF1187" s="10"/>
      <c r="SDG1187" s="10"/>
      <c r="SDH1187" s="10"/>
      <c r="SDI1187" s="10"/>
      <c r="SDJ1187" s="10"/>
      <c r="SDK1187" s="10"/>
      <c r="SDL1187" s="10"/>
      <c r="SDM1187" s="10"/>
      <c r="SDN1187" s="10"/>
      <c r="SDO1187" s="10"/>
      <c r="SDP1187" s="10"/>
      <c r="SDQ1187" s="10"/>
      <c r="SDR1187" s="10"/>
      <c r="SDS1187" s="10"/>
      <c r="SDT1187" s="10"/>
      <c r="SDU1187" s="10"/>
      <c r="SDV1187" s="10"/>
      <c r="SDW1187" s="10"/>
      <c r="SDX1187" s="10"/>
      <c r="SDY1187" s="10"/>
      <c r="SDZ1187" s="10"/>
      <c r="SEA1187" s="10"/>
      <c r="SEB1187" s="10"/>
      <c r="SEC1187" s="10"/>
      <c r="SED1187" s="10"/>
      <c r="SEE1187" s="10"/>
      <c r="SEF1187" s="10"/>
      <c r="SEG1187" s="10"/>
      <c r="SEH1187" s="10"/>
      <c r="SEI1187" s="10"/>
      <c r="SEJ1187" s="10"/>
      <c r="SEK1187" s="10"/>
      <c r="SEL1187" s="10"/>
      <c r="SEM1187" s="10"/>
      <c r="SEN1187" s="10"/>
      <c r="SEO1187" s="10"/>
      <c r="SEP1187" s="10"/>
      <c r="SEQ1187" s="10"/>
      <c r="SER1187" s="10"/>
      <c r="SES1187" s="10"/>
      <c r="SET1187" s="10"/>
      <c r="SEU1187" s="10"/>
      <c r="SEV1187" s="10"/>
      <c r="SEW1187" s="10"/>
      <c r="SEX1187" s="10"/>
      <c r="SEY1187" s="10"/>
      <c r="SEZ1187" s="10"/>
      <c r="SFA1187" s="10"/>
      <c r="SFB1187" s="10"/>
      <c r="SFC1187" s="10"/>
      <c r="SFD1187" s="10"/>
      <c r="SFE1187" s="10"/>
      <c r="SFF1187" s="10"/>
      <c r="SFG1187" s="10"/>
      <c r="SFH1187" s="10"/>
      <c r="SFI1187" s="10"/>
      <c r="SFJ1187" s="10"/>
      <c r="SFK1187" s="10"/>
      <c r="SFL1187" s="10"/>
      <c r="SFM1187" s="10"/>
      <c r="SFN1187" s="10"/>
      <c r="SFO1187" s="10"/>
      <c r="SFP1187" s="10"/>
      <c r="SFQ1187" s="10"/>
      <c r="SFR1187" s="10"/>
      <c r="SFS1187" s="10"/>
      <c r="SFT1187" s="10"/>
      <c r="SFU1187" s="10"/>
      <c r="SFV1187" s="10"/>
      <c r="SFW1187" s="10"/>
      <c r="SFX1187" s="10"/>
      <c r="SFY1187" s="10"/>
      <c r="SFZ1187" s="10"/>
      <c r="SGA1187" s="10"/>
      <c r="SGB1187" s="10"/>
      <c r="SGC1187" s="10"/>
      <c r="SGD1187" s="10"/>
      <c r="SGE1187" s="10"/>
      <c r="SGF1187" s="10"/>
      <c r="SGG1187" s="10"/>
      <c r="SGH1187" s="10"/>
      <c r="SGI1187" s="10"/>
      <c r="SGJ1187" s="10"/>
      <c r="SGK1187" s="10"/>
      <c r="SGL1187" s="10"/>
      <c r="SGM1187" s="10"/>
      <c r="SGN1187" s="10"/>
      <c r="SGO1187" s="10"/>
      <c r="SGP1187" s="10"/>
      <c r="SGQ1187" s="10"/>
      <c r="SGR1187" s="10"/>
      <c r="SGS1187" s="10"/>
      <c r="SGT1187" s="10"/>
      <c r="SGU1187" s="10"/>
      <c r="SGV1187" s="10"/>
      <c r="SGW1187" s="10"/>
      <c r="SGX1187" s="10"/>
      <c r="SGY1187" s="10"/>
      <c r="SGZ1187" s="10"/>
      <c r="SHA1187" s="10"/>
      <c r="SHB1187" s="10"/>
      <c r="SHC1187" s="10"/>
      <c r="SHD1187" s="10"/>
      <c r="SHE1187" s="10"/>
      <c r="SHF1187" s="10"/>
      <c r="SHG1187" s="10"/>
      <c r="SHH1187" s="10"/>
      <c r="SHI1187" s="10"/>
      <c r="SHJ1187" s="10"/>
      <c r="SHK1187" s="10"/>
      <c r="SHL1187" s="10"/>
      <c r="SHM1187" s="10"/>
      <c r="SHN1187" s="10"/>
      <c r="SHO1187" s="10"/>
      <c r="SHP1187" s="10"/>
      <c r="SHQ1187" s="10"/>
      <c r="SHR1187" s="10"/>
      <c r="SHS1187" s="10"/>
      <c r="SHT1187" s="10"/>
      <c r="SHU1187" s="10"/>
      <c r="SHV1187" s="10"/>
      <c r="SHW1187" s="10"/>
      <c r="SHX1187" s="10"/>
      <c r="SHY1187" s="10"/>
      <c r="SHZ1187" s="10"/>
      <c r="SIA1187" s="10"/>
      <c r="SIB1187" s="10"/>
      <c r="SIC1187" s="10"/>
      <c r="SID1187" s="10"/>
      <c r="SIE1187" s="10"/>
      <c r="SIF1187" s="10"/>
      <c r="SIG1187" s="10"/>
      <c r="SIH1187" s="10"/>
      <c r="SII1187" s="10"/>
      <c r="SIJ1187" s="10"/>
      <c r="SIK1187" s="10"/>
      <c r="SIL1187" s="10"/>
      <c r="SIM1187" s="10"/>
      <c r="SIN1187" s="10"/>
      <c r="SIO1187" s="10"/>
      <c r="SIP1187" s="10"/>
      <c r="SIQ1187" s="10"/>
      <c r="SIR1187" s="10"/>
      <c r="SIS1187" s="10"/>
      <c r="SIT1187" s="10"/>
      <c r="SIU1187" s="10"/>
      <c r="SIV1187" s="10"/>
      <c r="SIW1187" s="10"/>
      <c r="SIX1187" s="10"/>
      <c r="SIY1187" s="10"/>
      <c r="SIZ1187" s="10"/>
      <c r="SJA1187" s="10"/>
      <c r="SJB1187" s="10"/>
      <c r="SJC1187" s="10"/>
      <c r="SJD1187" s="10"/>
      <c r="SJE1187" s="10"/>
      <c r="SJF1187" s="10"/>
      <c r="SJG1187" s="10"/>
      <c r="SJH1187" s="10"/>
      <c r="SJI1187" s="10"/>
      <c r="SJJ1187" s="10"/>
      <c r="SJK1187" s="10"/>
      <c r="SJL1187" s="10"/>
      <c r="SJM1187" s="10"/>
      <c r="SJN1187" s="10"/>
      <c r="SJO1187" s="10"/>
      <c r="SJP1187" s="10"/>
      <c r="SJQ1187" s="10"/>
      <c r="SJR1187" s="10"/>
      <c r="SJS1187" s="10"/>
      <c r="SJT1187" s="10"/>
      <c r="SJU1187" s="10"/>
      <c r="SJV1187" s="10"/>
      <c r="SJW1187" s="10"/>
      <c r="SJX1187" s="10"/>
      <c r="SJY1187" s="10"/>
      <c r="SJZ1187" s="10"/>
      <c r="SKA1187" s="10"/>
      <c r="SKB1187" s="10"/>
      <c r="SKC1187" s="10"/>
      <c r="SKD1187" s="10"/>
      <c r="SKE1187" s="10"/>
      <c r="SKF1187" s="10"/>
      <c r="SKG1187" s="10"/>
      <c r="SKH1187" s="10"/>
      <c r="SKI1187" s="10"/>
      <c r="SKJ1187" s="10"/>
      <c r="SKK1187" s="10"/>
      <c r="SKL1187" s="10"/>
      <c r="SKM1187" s="10"/>
      <c r="SKN1187" s="10"/>
      <c r="SKO1187" s="10"/>
      <c r="SKP1187" s="10"/>
      <c r="SKQ1187" s="10"/>
      <c r="SKR1187" s="10"/>
      <c r="SKS1187" s="10"/>
      <c r="SKT1187" s="10"/>
      <c r="SKU1187" s="10"/>
      <c r="SKV1187" s="10"/>
      <c r="SKW1187" s="10"/>
      <c r="SKX1187" s="10"/>
      <c r="SKY1187" s="10"/>
      <c r="SKZ1187" s="10"/>
      <c r="SLA1187" s="10"/>
      <c r="SLB1187" s="10"/>
      <c r="SLC1187" s="10"/>
      <c r="SLD1187" s="10"/>
      <c r="SLE1187" s="10"/>
      <c r="SLF1187" s="10"/>
      <c r="SLG1187" s="10"/>
      <c r="SLH1187" s="10"/>
      <c r="SLI1187" s="10"/>
      <c r="SLJ1187" s="10"/>
      <c r="SLK1187" s="10"/>
      <c r="SLL1187" s="10"/>
      <c r="SLM1187" s="10"/>
      <c r="SLN1187" s="10"/>
      <c r="SLO1187" s="10"/>
      <c r="SLP1187" s="10"/>
      <c r="SLQ1187" s="10"/>
      <c r="SLR1187" s="10"/>
      <c r="SLS1187" s="10"/>
      <c r="SLT1187" s="10"/>
      <c r="SLU1187" s="10"/>
      <c r="SLV1187" s="10"/>
      <c r="SLW1187" s="10"/>
      <c r="SLX1187" s="10"/>
      <c r="SLY1187" s="10"/>
      <c r="SLZ1187" s="10"/>
      <c r="SMA1187" s="10"/>
      <c r="SMB1187" s="10"/>
      <c r="SMC1187" s="10"/>
      <c r="SMD1187" s="10"/>
      <c r="SME1187" s="10"/>
      <c r="SMF1187" s="10"/>
      <c r="SMG1187" s="10"/>
      <c r="SMH1187" s="10"/>
      <c r="SMI1187" s="10"/>
      <c r="SMJ1187" s="10"/>
      <c r="SMK1187" s="10"/>
      <c r="SML1187" s="10"/>
      <c r="SMM1187" s="10"/>
      <c r="SMN1187" s="10"/>
      <c r="SMO1187" s="10"/>
      <c r="SMP1187" s="10"/>
      <c r="SMQ1187" s="10"/>
      <c r="SMR1187" s="10"/>
      <c r="SMS1187" s="10"/>
      <c r="SMT1187" s="10"/>
      <c r="SMU1187" s="10"/>
      <c r="SMV1187" s="10"/>
      <c r="SMW1187" s="10"/>
      <c r="SMX1187" s="10"/>
      <c r="SMY1187" s="10"/>
      <c r="SMZ1187" s="10"/>
      <c r="SNA1187" s="10"/>
      <c r="SNB1187" s="10"/>
      <c r="SNC1187" s="10"/>
      <c r="SND1187" s="10"/>
      <c r="SNE1187" s="10"/>
      <c r="SNF1187" s="10"/>
      <c r="SNG1187" s="10"/>
      <c r="SNH1187" s="10"/>
      <c r="SNI1187" s="10"/>
      <c r="SNJ1187" s="10"/>
      <c r="SNK1187" s="10"/>
      <c r="SNL1187" s="10"/>
      <c r="SNM1187" s="10"/>
      <c r="SNN1187" s="10"/>
      <c r="SNO1187" s="10"/>
      <c r="SNP1187" s="10"/>
      <c r="SNQ1187" s="10"/>
      <c r="SNR1187" s="10"/>
      <c r="SNS1187" s="10"/>
      <c r="SNT1187" s="10"/>
      <c r="SNU1187" s="10"/>
      <c r="SNV1187" s="10"/>
      <c r="SNW1187" s="10"/>
      <c r="SNX1187" s="10"/>
      <c r="SNY1187" s="10"/>
      <c r="SNZ1187" s="10"/>
      <c r="SOA1187" s="10"/>
      <c r="SOB1187" s="10"/>
      <c r="SOC1187" s="10"/>
      <c r="SOD1187" s="10"/>
      <c r="SOE1187" s="10"/>
      <c r="SOF1187" s="10"/>
      <c r="SOG1187" s="10"/>
      <c r="SOH1187" s="10"/>
      <c r="SOI1187" s="10"/>
      <c r="SOJ1187" s="10"/>
      <c r="SOK1187" s="10"/>
      <c r="SOL1187" s="10"/>
      <c r="SOM1187" s="10"/>
      <c r="SON1187" s="10"/>
      <c r="SOO1187" s="10"/>
      <c r="SOP1187" s="10"/>
      <c r="SOQ1187" s="10"/>
      <c r="SOR1187" s="10"/>
      <c r="SOS1187" s="10"/>
      <c r="SOT1187" s="10"/>
      <c r="SOU1187" s="10"/>
      <c r="SOV1187" s="10"/>
      <c r="SOW1187" s="10"/>
      <c r="SOX1187" s="10"/>
      <c r="SOY1187" s="10"/>
      <c r="SOZ1187" s="10"/>
      <c r="SPA1187" s="10"/>
      <c r="SPB1187" s="10"/>
      <c r="SPC1187" s="10"/>
      <c r="SPD1187" s="10"/>
      <c r="SPE1187" s="10"/>
      <c r="SPF1187" s="10"/>
      <c r="SPG1187" s="10"/>
      <c r="SPH1187" s="10"/>
      <c r="SPI1187" s="10"/>
      <c r="SPJ1187" s="10"/>
      <c r="SPK1187" s="10"/>
      <c r="SPL1187" s="10"/>
      <c r="SPM1187" s="10"/>
      <c r="SPN1187" s="10"/>
      <c r="SPO1187" s="10"/>
      <c r="SPP1187" s="10"/>
      <c r="SPQ1187" s="10"/>
      <c r="SPR1187" s="10"/>
      <c r="SPS1187" s="10"/>
      <c r="SPT1187" s="10"/>
      <c r="SPU1187" s="10"/>
      <c r="SPV1187" s="10"/>
      <c r="SPW1187" s="10"/>
      <c r="SPX1187" s="10"/>
      <c r="SPY1187" s="10"/>
      <c r="SPZ1187" s="10"/>
      <c r="SQA1187" s="10"/>
      <c r="SQB1187" s="10"/>
      <c r="SQC1187" s="10"/>
      <c r="SQD1187" s="10"/>
      <c r="SQE1187" s="10"/>
      <c r="SQF1187" s="10"/>
      <c r="SQG1187" s="10"/>
      <c r="SQH1187" s="10"/>
      <c r="SQI1187" s="10"/>
      <c r="SQJ1187" s="10"/>
      <c r="SQK1187" s="10"/>
      <c r="SQL1187" s="10"/>
      <c r="SQM1187" s="10"/>
      <c r="SQN1187" s="10"/>
      <c r="SQO1187" s="10"/>
      <c r="SQP1187" s="10"/>
      <c r="SQQ1187" s="10"/>
      <c r="SQR1187" s="10"/>
      <c r="SQS1187" s="10"/>
      <c r="SQT1187" s="10"/>
      <c r="SQU1187" s="10"/>
      <c r="SQV1187" s="10"/>
      <c r="SQW1187" s="10"/>
      <c r="SQX1187" s="10"/>
      <c r="SQY1187" s="10"/>
      <c r="SQZ1187" s="10"/>
      <c r="SRA1187" s="10"/>
      <c r="SRB1187" s="10"/>
      <c r="SRC1187" s="10"/>
      <c r="SRD1187" s="10"/>
      <c r="SRE1187" s="10"/>
      <c r="SRF1187" s="10"/>
      <c r="SRG1187" s="10"/>
      <c r="SRH1187" s="10"/>
      <c r="SRI1187" s="10"/>
      <c r="SRJ1187" s="10"/>
      <c r="SRK1187" s="10"/>
      <c r="SRL1187" s="10"/>
      <c r="SRM1187" s="10"/>
      <c r="SRN1187" s="10"/>
      <c r="SRO1187" s="10"/>
      <c r="SRP1187" s="10"/>
      <c r="SRQ1187" s="10"/>
      <c r="SRR1187" s="10"/>
      <c r="SRS1187" s="10"/>
      <c r="SRT1187" s="10"/>
      <c r="SRU1187" s="10"/>
      <c r="SRV1187" s="10"/>
      <c r="SRW1187" s="10"/>
      <c r="SRX1187" s="10"/>
      <c r="SRY1187" s="10"/>
      <c r="SRZ1187" s="10"/>
      <c r="SSA1187" s="10"/>
      <c r="SSB1187" s="10"/>
      <c r="SSC1187" s="10"/>
      <c r="SSD1187" s="10"/>
      <c r="SSE1187" s="10"/>
      <c r="SSF1187" s="10"/>
      <c r="SSG1187" s="10"/>
      <c r="SSH1187" s="10"/>
      <c r="SSI1187" s="10"/>
      <c r="SSJ1187" s="10"/>
      <c r="SSK1187" s="10"/>
      <c r="SSL1187" s="10"/>
      <c r="SSM1187" s="10"/>
      <c r="SSN1187" s="10"/>
      <c r="SSO1187" s="10"/>
      <c r="SSP1187" s="10"/>
      <c r="SSQ1187" s="10"/>
      <c r="SSR1187" s="10"/>
      <c r="SSS1187" s="10"/>
      <c r="SST1187" s="10"/>
      <c r="SSU1187" s="10"/>
      <c r="SSV1187" s="10"/>
      <c r="SSW1187" s="10"/>
      <c r="SSX1187" s="10"/>
      <c r="SSY1187" s="10"/>
      <c r="SSZ1187" s="10"/>
      <c r="STA1187" s="10"/>
      <c r="STB1187" s="10"/>
      <c r="STC1187" s="10"/>
      <c r="STD1187" s="10"/>
      <c r="STE1187" s="10"/>
      <c r="STF1187" s="10"/>
      <c r="STG1187" s="10"/>
      <c r="STH1187" s="10"/>
      <c r="STI1187" s="10"/>
      <c r="STJ1187" s="10"/>
      <c r="STK1187" s="10"/>
      <c r="STL1187" s="10"/>
      <c r="STM1187" s="10"/>
      <c r="STN1187" s="10"/>
      <c r="STO1187" s="10"/>
      <c r="STP1187" s="10"/>
      <c r="STQ1187" s="10"/>
      <c r="STR1187" s="10"/>
      <c r="STS1187" s="10"/>
      <c r="STT1187" s="10"/>
      <c r="STU1187" s="10"/>
      <c r="STV1187" s="10"/>
      <c r="STW1187" s="10"/>
      <c r="STX1187" s="10"/>
      <c r="STY1187" s="10"/>
      <c r="STZ1187" s="10"/>
      <c r="SUA1187" s="10"/>
      <c r="SUB1187" s="10"/>
      <c r="SUC1187" s="10"/>
      <c r="SUD1187" s="10"/>
      <c r="SUE1187" s="10"/>
      <c r="SUF1187" s="10"/>
      <c r="SUG1187" s="10"/>
      <c r="SUH1187" s="10"/>
      <c r="SUI1187" s="10"/>
      <c r="SUJ1187" s="10"/>
      <c r="SUK1187" s="10"/>
      <c r="SUL1187" s="10"/>
      <c r="SUM1187" s="10"/>
      <c r="SUN1187" s="10"/>
      <c r="SUO1187" s="10"/>
      <c r="SUP1187" s="10"/>
      <c r="SUQ1187" s="10"/>
      <c r="SUR1187" s="10"/>
      <c r="SUS1187" s="10"/>
      <c r="SUT1187" s="10"/>
      <c r="SUU1187" s="10"/>
      <c r="SUV1187" s="10"/>
      <c r="SUW1187" s="10"/>
      <c r="SUX1187" s="10"/>
      <c r="SUY1187" s="10"/>
      <c r="SUZ1187" s="10"/>
      <c r="SVA1187" s="10"/>
      <c r="SVB1187" s="10"/>
      <c r="SVC1187" s="10"/>
      <c r="SVD1187" s="10"/>
      <c r="SVE1187" s="10"/>
      <c r="SVF1187" s="10"/>
      <c r="SVG1187" s="10"/>
      <c r="SVH1187" s="10"/>
      <c r="SVI1187" s="10"/>
      <c r="SVJ1187" s="10"/>
      <c r="SVK1187" s="10"/>
      <c r="SVL1187" s="10"/>
      <c r="SVM1187" s="10"/>
      <c r="SVN1187" s="10"/>
      <c r="SVO1187" s="10"/>
      <c r="SVP1187" s="10"/>
      <c r="SVQ1187" s="10"/>
      <c r="SVR1187" s="10"/>
      <c r="SVS1187" s="10"/>
      <c r="SVT1187" s="10"/>
      <c r="SVU1187" s="10"/>
      <c r="SVV1187" s="10"/>
      <c r="SVW1187" s="10"/>
      <c r="SVX1187" s="10"/>
      <c r="SVY1187" s="10"/>
      <c r="SVZ1187" s="10"/>
      <c r="SWA1187" s="10"/>
      <c r="SWB1187" s="10"/>
      <c r="SWC1187" s="10"/>
      <c r="SWD1187" s="10"/>
      <c r="SWE1187" s="10"/>
      <c r="SWF1187" s="10"/>
      <c r="SWG1187" s="10"/>
      <c r="SWH1187" s="10"/>
      <c r="SWI1187" s="10"/>
      <c r="SWJ1187" s="10"/>
      <c r="SWK1187" s="10"/>
      <c r="SWL1187" s="10"/>
      <c r="SWM1187" s="10"/>
      <c r="SWN1187" s="10"/>
      <c r="SWO1187" s="10"/>
      <c r="SWP1187" s="10"/>
      <c r="SWQ1187" s="10"/>
      <c r="SWR1187" s="10"/>
      <c r="SWS1187" s="10"/>
      <c r="SWT1187" s="10"/>
      <c r="SWU1187" s="10"/>
      <c r="SWV1187" s="10"/>
      <c r="SWW1187" s="10"/>
      <c r="SWX1187" s="10"/>
      <c r="SWY1187" s="10"/>
      <c r="SWZ1187" s="10"/>
      <c r="SXA1187" s="10"/>
      <c r="SXB1187" s="10"/>
      <c r="SXC1187" s="10"/>
      <c r="SXD1187" s="10"/>
      <c r="SXE1187" s="10"/>
      <c r="SXF1187" s="10"/>
      <c r="SXG1187" s="10"/>
      <c r="SXH1187" s="10"/>
      <c r="SXI1187" s="10"/>
      <c r="SXJ1187" s="10"/>
      <c r="SXK1187" s="10"/>
      <c r="SXL1187" s="10"/>
      <c r="SXM1187" s="10"/>
      <c r="SXN1187" s="10"/>
      <c r="SXO1187" s="10"/>
      <c r="SXP1187" s="10"/>
      <c r="SXQ1187" s="10"/>
      <c r="SXR1187" s="10"/>
      <c r="SXS1187" s="10"/>
      <c r="SXT1187" s="10"/>
      <c r="SXU1187" s="10"/>
      <c r="SXV1187" s="10"/>
      <c r="SXW1187" s="10"/>
      <c r="SXX1187" s="10"/>
      <c r="SXY1187" s="10"/>
      <c r="SXZ1187" s="10"/>
      <c r="SYA1187" s="10"/>
      <c r="SYB1187" s="10"/>
      <c r="SYC1187" s="10"/>
      <c r="SYD1187" s="10"/>
      <c r="SYE1187" s="10"/>
      <c r="SYF1187" s="10"/>
      <c r="SYG1187" s="10"/>
      <c r="SYH1187" s="10"/>
      <c r="SYI1187" s="10"/>
      <c r="SYJ1187" s="10"/>
      <c r="SYK1187" s="10"/>
      <c r="SYL1187" s="10"/>
      <c r="SYM1187" s="10"/>
      <c r="SYN1187" s="10"/>
      <c r="SYO1187" s="10"/>
      <c r="SYP1187" s="10"/>
      <c r="SYQ1187" s="10"/>
      <c r="SYR1187" s="10"/>
      <c r="SYS1187" s="10"/>
      <c r="SYT1187" s="10"/>
      <c r="SYU1187" s="10"/>
      <c r="SYV1187" s="10"/>
      <c r="SYW1187" s="10"/>
      <c r="SYX1187" s="10"/>
      <c r="SYY1187" s="10"/>
      <c r="SYZ1187" s="10"/>
      <c r="SZA1187" s="10"/>
      <c r="SZB1187" s="10"/>
      <c r="SZC1187" s="10"/>
      <c r="SZD1187" s="10"/>
      <c r="SZE1187" s="10"/>
      <c r="SZF1187" s="10"/>
      <c r="SZG1187" s="10"/>
      <c r="SZH1187" s="10"/>
      <c r="SZI1187" s="10"/>
      <c r="SZJ1187" s="10"/>
      <c r="SZK1187" s="10"/>
      <c r="SZL1187" s="10"/>
      <c r="SZM1187" s="10"/>
      <c r="SZN1187" s="10"/>
      <c r="SZO1187" s="10"/>
      <c r="SZP1187" s="10"/>
      <c r="SZQ1187" s="10"/>
      <c r="SZR1187" s="10"/>
      <c r="SZS1187" s="10"/>
      <c r="SZT1187" s="10"/>
      <c r="SZU1187" s="10"/>
      <c r="SZV1187" s="10"/>
      <c r="SZW1187" s="10"/>
      <c r="SZX1187" s="10"/>
      <c r="SZY1187" s="10"/>
      <c r="SZZ1187" s="10"/>
      <c r="TAA1187" s="10"/>
      <c r="TAB1187" s="10"/>
      <c r="TAC1187" s="10"/>
      <c r="TAD1187" s="10"/>
      <c r="TAE1187" s="10"/>
      <c r="TAF1187" s="10"/>
      <c r="TAG1187" s="10"/>
      <c r="TAH1187" s="10"/>
      <c r="TAI1187" s="10"/>
      <c r="TAJ1187" s="10"/>
      <c r="TAK1187" s="10"/>
      <c r="TAL1187" s="10"/>
      <c r="TAM1187" s="10"/>
      <c r="TAN1187" s="10"/>
      <c r="TAO1187" s="10"/>
      <c r="TAP1187" s="10"/>
      <c r="TAQ1187" s="10"/>
      <c r="TAR1187" s="10"/>
      <c r="TAS1187" s="10"/>
      <c r="TAT1187" s="10"/>
      <c r="TAU1187" s="10"/>
      <c r="TAV1187" s="10"/>
      <c r="TAW1187" s="10"/>
      <c r="TAX1187" s="10"/>
      <c r="TAY1187" s="10"/>
      <c r="TAZ1187" s="10"/>
      <c r="TBA1187" s="10"/>
      <c r="TBB1187" s="10"/>
      <c r="TBC1187" s="10"/>
      <c r="TBD1187" s="10"/>
      <c r="TBE1187" s="10"/>
      <c r="TBF1187" s="10"/>
      <c r="TBG1187" s="10"/>
      <c r="TBH1187" s="10"/>
      <c r="TBI1187" s="10"/>
      <c r="TBJ1187" s="10"/>
      <c r="TBK1187" s="10"/>
      <c r="TBL1187" s="10"/>
      <c r="TBM1187" s="10"/>
      <c r="TBN1187" s="10"/>
      <c r="TBO1187" s="10"/>
      <c r="TBP1187" s="10"/>
      <c r="TBQ1187" s="10"/>
      <c r="TBR1187" s="10"/>
      <c r="TBS1187" s="10"/>
      <c r="TBT1187" s="10"/>
      <c r="TBU1187" s="10"/>
      <c r="TBV1187" s="10"/>
      <c r="TBW1187" s="10"/>
      <c r="TBX1187" s="10"/>
      <c r="TBY1187" s="10"/>
      <c r="TBZ1187" s="10"/>
      <c r="TCA1187" s="10"/>
      <c r="TCB1187" s="10"/>
      <c r="TCC1187" s="10"/>
      <c r="TCD1187" s="10"/>
      <c r="TCE1187" s="10"/>
      <c r="TCF1187" s="10"/>
      <c r="TCG1187" s="10"/>
      <c r="TCH1187" s="10"/>
      <c r="TCI1187" s="10"/>
      <c r="TCJ1187" s="10"/>
      <c r="TCK1187" s="10"/>
      <c r="TCL1187" s="10"/>
      <c r="TCM1187" s="10"/>
      <c r="TCN1187" s="10"/>
      <c r="TCO1187" s="10"/>
      <c r="TCP1187" s="10"/>
      <c r="TCQ1187" s="10"/>
      <c r="TCR1187" s="10"/>
      <c r="TCS1187" s="10"/>
      <c r="TCT1187" s="10"/>
      <c r="TCU1187" s="10"/>
      <c r="TCV1187" s="10"/>
      <c r="TCW1187" s="10"/>
      <c r="TCX1187" s="10"/>
      <c r="TCY1187" s="10"/>
      <c r="TCZ1187" s="10"/>
      <c r="TDA1187" s="10"/>
      <c r="TDB1187" s="10"/>
      <c r="TDC1187" s="10"/>
      <c r="TDD1187" s="10"/>
      <c r="TDE1187" s="10"/>
      <c r="TDF1187" s="10"/>
      <c r="TDG1187" s="10"/>
      <c r="TDH1187" s="10"/>
      <c r="TDI1187" s="10"/>
      <c r="TDJ1187" s="10"/>
      <c r="TDK1187" s="10"/>
      <c r="TDL1187" s="10"/>
      <c r="TDM1187" s="10"/>
      <c r="TDN1187" s="10"/>
      <c r="TDO1187" s="10"/>
      <c r="TDP1187" s="10"/>
      <c r="TDQ1187" s="10"/>
      <c r="TDR1187" s="10"/>
      <c r="TDS1187" s="10"/>
      <c r="TDT1187" s="10"/>
      <c r="TDU1187" s="10"/>
      <c r="TDV1187" s="10"/>
      <c r="TDW1187" s="10"/>
      <c r="TDX1187" s="10"/>
      <c r="TDY1187" s="10"/>
      <c r="TDZ1187" s="10"/>
      <c r="TEA1187" s="10"/>
      <c r="TEB1187" s="10"/>
      <c r="TEC1187" s="10"/>
      <c r="TED1187" s="10"/>
      <c r="TEE1187" s="10"/>
      <c r="TEF1187" s="10"/>
      <c r="TEG1187" s="10"/>
      <c r="TEH1187" s="10"/>
      <c r="TEI1187" s="10"/>
      <c r="TEJ1187" s="10"/>
      <c r="TEK1187" s="10"/>
      <c r="TEL1187" s="10"/>
      <c r="TEM1187" s="10"/>
      <c r="TEN1187" s="10"/>
      <c r="TEO1187" s="10"/>
      <c r="TEP1187" s="10"/>
      <c r="TEQ1187" s="10"/>
      <c r="TER1187" s="10"/>
      <c r="TES1187" s="10"/>
      <c r="TET1187" s="10"/>
      <c r="TEU1187" s="10"/>
      <c r="TEV1187" s="10"/>
      <c r="TEW1187" s="10"/>
      <c r="TEX1187" s="10"/>
      <c r="TEY1187" s="10"/>
      <c r="TEZ1187" s="10"/>
      <c r="TFA1187" s="10"/>
      <c r="TFB1187" s="10"/>
      <c r="TFC1187" s="10"/>
      <c r="TFD1187" s="10"/>
      <c r="TFE1187" s="10"/>
      <c r="TFF1187" s="10"/>
      <c r="TFG1187" s="10"/>
      <c r="TFH1187" s="10"/>
      <c r="TFI1187" s="10"/>
      <c r="TFJ1187" s="10"/>
      <c r="TFK1187" s="10"/>
      <c r="TFL1187" s="10"/>
      <c r="TFM1187" s="10"/>
      <c r="TFN1187" s="10"/>
      <c r="TFO1187" s="10"/>
      <c r="TFP1187" s="10"/>
      <c r="TFQ1187" s="10"/>
      <c r="TFR1187" s="10"/>
      <c r="TFS1187" s="10"/>
      <c r="TFT1187" s="10"/>
      <c r="TFU1187" s="10"/>
      <c r="TFV1187" s="10"/>
      <c r="TFW1187" s="10"/>
      <c r="TFX1187" s="10"/>
      <c r="TFY1187" s="10"/>
      <c r="TFZ1187" s="10"/>
      <c r="TGA1187" s="10"/>
      <c r="TGB1187" s="10"/>
      <c r="TGC1187" s="10"/>
      <c r="TGD1187" s="10"/>
      <c r="TGE1187" s="10"/>
      <c r="TGF1187" s="10"/>
      <c r="TGG1187" s="10"/>
      <c r="TGH1187" s="10"/>
      <c r="TGI1187" s="10"/>
      <c r="TGJ1187" s="10"/>
      <c r="TGK1187" s="10"/>
      <c r="TGL1187" s="10"/>
      <c r="TGM1187" s="10"/>
      <c r="TGN1187" s="10"/>
      <c r="TGO1187" s="10"/>
      <c r="TGP1187" s="10"/>
      <c r="TGQ1187" s="10"/>
      <c r="TGR1187" s="10"/>
      <c r="TGS1187" s="10"/>
      <c r="TGT1187" s="10"/>
      <c r="TGU1187" s="10"/>
      <c r="TGV1187" s="10"/>
      <c r="TGW1187" s="10"/>
      <c r="TGX1187" s="10"/>
      <c r="TGY1187" s="10"/>
      <c r="TGZ1187" s="10"/>
      <c r="THA1187" s="10"/>
      <c r="THB1187" s="10"/>
      <c r="THC1187" s="10"/>
      <c r="THD1187" s="10"/>
      <c r="THE1187" s="10"/>
      <c r="THF1187" s="10"/>
      <c r="THG1187" s="10"/>
      <c r="THH1187" s="10"/>
      <c r="THI1187" s="10"/>
      <c r="THJ1187" s="10"/>
      <c r="THK1187" s="10"/>
      <c r="THL1187" s="10"/>
      <c r="THM1187" s="10"/>
      <c r="THN1187" s="10"/>
      <c r="THO1187" s="10"/>
      <c r="THP1187" s="10"/>
      <c r="THQ1187" s="10"/>
      <c r="THR1187" s="10"/>
      <c r="THS1187" s="10"/>
      <c r="THT1187" s="10"/>
      <c r="THU1187" s="10"/>
      <c r="THV1187" s="10"/>
      <c r="THW1187" s="10"/>
      <c r="THX1187" s="10"/>
      <c r="THY1187" s="10"/>
      <c r="THZ1187" s="10"/>
      <c r="TIA1187" s="10"/>
      <c r="TIB1187" s="10"/>
      <c r="TIC1187" s="10"/>
      <c r="TID1187" s="10"/>
      <c r="TIE1187" s="10"/>
      <c r="TIF1187" s="10"/>
      <c r="TIG1187" s="10"/>
      <c r="TIH1187" s="10"/>
      <c r="TII1187" s="10"/>
      <c r="TIJ1187" s="10"/>
      <c r="TIK1187" s="10"/>
      <c r="TIL1187" s="10"/>
      <c r="TIM1187" s="10"/>
      <c r="TIN1187" s="10"/>
      <c r="TIO1187" s="10"/>
      <c r="TIP1187" s="10"/>
      <c r="TIQ1187" s="10"/>
      <c r="TIR1187" s="10"/>
      <c r="TIS1187" s="10"/>
      <c r="TIT1187" s="10"/>
      <c r="TIU1187" s="10"/>
      <c r="TIV1187" s="10"/>
      <c r="TIW1187" s="10"/>
      <c r="TIX1187" s="10"/>
      <c r="TIY1187" s="10"/>
      <c r="TIZ1187" s="10"/>
      <c r="TJA1187" s="10"/>
      <c r="TJB1187" s="10"/>
      <c r="TJC1187" s="10"/>
      <c r="TJD1187" s="10"/>
      <c r="TJE1187" s="10"/>
      <c r="TJF1187" s="10"/>
      <c r="TJG1187" s="10"/>
      <c r="TJH1187" s="10"/>
      <c r="TJI1187" s="10"/>
      <c r="TJJ1187" s="10"/>
      <c r="TJK1187" s="10"/>
      <c r="TJL1187" s="10"/>
      <c r="TJM1187" s="10"/>
      <c r="TJN1187" s="10"/>
      <c r="TJO1187" s="10"/>
      <c r="TJP1187" s="10"/>
      <c r="TJQ1187" s="10"/>
      <c r="TJR1187" s="10"/>
      <c r="TJS1187" s="10"/>
      <c r="TJT1187" s="10"/>
      <c r="TJU1187" s="10"/>
      <c r="TJV1187" s="10"/>
      <c r="TJW1187" s="10"/>
      <c r="TJX1187" s="10"/>
      <c r="TJY1187" s="10"/>
      <c r="TJZ1187" s="10"/>
      <c r="TKA1187" s="10"/>
      <c r="TKB1187" s="10"/>
      <c r="TKC1187" s="10"/>
      <c r="TKD1187" s="10"/>
      <c r="TKE1187" s="10"/>
      <c r="TKF1187" s="10"/>
      <c r="TKG1187" s="10"/>
      <c r="TKH1187" s="10"/>
      <c r="TKI1187" s="10"/>
      <c r="TKJ1187" s="10"/>
      <c r="TKK1187" s="10"/>
      <c r="TKL1187" s="10"/>
      <c r="TKM1187" s="10"/>
      <c r="TKN1187" s="10"/>
      <c r="TKO1187" s="10"/>
      <c r="TKP1187" s="10"/>
      <c r="TKQ1187" s="10"/>
      <c r="TKR1187" s="10"/>
      <c r="TKS1187" s="10"/>
      <c r="TKT1187" s="10"/>
      <c r="TKU1187" s="10"/>
      <c r="TKV1187" s="10"/>
      <c r="TKW1187" s="10"/>
      <c r="TKX1187" s="10"/>
      <c r="TKY1187" s="10"/>
      <c r="TKZ1187" s="10"/>
      <c r="TLA1187" s="10"/>
      <c r="TLB1187" s="10"/>
      <c r="TLC1187" s="10"/>
      <c r="TLD1187" s="10"/>
      <c r="TLE1187" s="10"/>
      <c r="TLF1187" s="10"/>
      <c r="TLG1187" s="10"/>
      <c r="TLH1187" s="10"/>
      <c r="TLI1187" s="10"/>
      <c r="TLJ1187" s="10"/>
      <c r="TLK1187" s="10"/>
      <c r="TLL1187" s="10"/>
      <c r="TLM1187" s="10"/>
      <c r="TLN1187" s="10"/>
      <c r="TLO1187" s="10"/>
      <c r="TLP1187" s="10"/>
      <c r="TLQ1187" s="10"/>
      <c r="TLR1187" s="10"/>
      <c r="TLS1187" s="10"/>
      <c r="TLT1187" s="10"/>
      <c r="TLU1187" s="10"/>
      <c r="TLV1187" s="10"/>
      <c r="TLW1187" s="10"/>
      <c r="TLX1187" s="10"/>
      <c r="TLY1187" s="10"/>
      <c r="TLZ1187" s="10"/>
      <c r="TMA1187" s="10"/>
      <c r="TMB1187" s="10"/>
      <c r="TMC1187" s="10"/>
      <c r="TMD1187" s="10"/>
      <c r="TME1187" s="10"/>
      <c r="TMF1187" s="10"/>
      <c r="TMG1187" s="10"/>
      <c r="TMH1187" s="10"/>
      <c r="TMI1187" s="10"/>
      <c r="TMJ1187" s="10"/>
      <c r="TMK1187" s="10"/>
      <c r="TML1187" s="10"/>
      <c r="TMM1187" s="10"/>
      <c r="TMN1187" s="10"/>
      <c r="TMO1187" s="10"/>
      <c r="TMP1187" s="10"/>
      <c r="TMQ1187" s="10"/>
      <c r="TMR1187" s="10"/>
      <c r="TMS1187" s="10"/>
      <c r="TMT1187" s="10"/>
      <c r="TMU1187" s="10"/>
      <c r="TMV1187" s="10"/>
      <c r="TMW1187" s="10"/>
      <c r="TMX1187" s="10"/>
      <c r="TMY1187" s="10"/>
      <c r="TMZ1187" s="10"/>
      <c r="TNA1187" s="10"/>
      <c r="TNB1187" s="10"/>
      <c r="TNC1187" s="10"/>
      <c r="TND1187" s="10"/>
      <c r="TNE1187" s="10"/>
      <c r="TNF1187" s="10"/>
      <c r="TNG1187" s="10"/>
      <c r="TNH1187" s="10"/>
      <c r="TNI1187" s="10"/>
      <c r="TNJ1187" s="10"/>
      <c r="TNK1187" s="10"/>
      <c r="TNL1187" s="10"/>
      <c r="TNM1187" s="10"/>
      <c r="TNN1187" s="10"/>
      <c r="TNO1187" s="10"/>
      <c r="TNP1187" s="10"/>
      <c r="TNQ1187" s="10"/>
      <c r="TNR1187" s="10"/>
      <c r="TNS1187" s="10"/>
      <c r="TNT1187" s="10"/>
      <c r="TNU1187" s="10"/>
      <c r="TNV1187" s="10"/>
      <c r="TNW1187" s="10"/>
      <c r="TNX1187" s="10"/>
      <c r="TNY1187" s="10"/>
      <c r="TNZ1187" s="10"/>
      <c r="TOA1187" s="10"/>
      <c r="TOB1187" s="10"/>
      <c r="TOC1187" s="10"/>
      <c r="TOD1187" s="10"/>
      <c r="TOE1187" s="10"/>
      <c r="TOF1187" s="10"/>
      <c r="TOG1187" s="10"/>
      <c r="TOH1187" s="10"/>
      <c r="TOI1187" s="10"/>
      <c r="TOJ1187" s="10"/>
      <c r="TOK1187" s="10"/>
      <c r="TOL1187" s="10"/>
      <c r="TOM1187" s="10"/>
      <c r="TON1187" s="10"/>
      <c r="TOO1187" s="10"/>
      <c r="TOP1187" s="10"/>
      <c r="TOQ1187" s="10"/>
      <c r="TOR1187" s="10"/>
      <c r="TOS1187" s="10"/>
      <c r="TOT1187" s="10"/>
      <c r="TOU1187" s="10"/>
      <c r="TOV1187" s="10"/>
      <c r="TOW1187" s="10"/>
      <c r="TOX1187" s="10"/>
      <c r="TOY1187" s="10"/>
      <c r="TOZ1187" s="10"/>
      <c r="TPA1187" s="10"/>
      <c r="TPB1187" s="10"/>
      <c r="TPC1187" s="10"/>
      <c r="TPD1187" s="10"/>
      <c r="TPE1187" s="10"/>
      <c r="TPF1187" s="10"/>
      <c r="TPG1187" s="10"/>
      <c r="TPH1187" s="10"/>
      <c r="TPI1187" s="10"/>
      <c r="TPJ1187" s="10"/>
      <c r="TPK1187" s="10"/>
      <c r="TPL1187" s="10"/>
      <c r="TPM1187" s="10"/>
      <c r="TPN1187" s="10"/>
      <c r="TPO1187" s="10"/>
      <c r="TPP1187" s="10"/>
      <c r="TPQ1187" s="10"/>
      <c r="TPR1187" s="10"/>
      <c r="TPS1187" s="10"/>
      <c r="TPT1187" s="10"/>
      <c r="TPU1187" s="10"/>
      <c r="TPV1187" s="10"/>
      <c r="TPW1187" s="10"/>
      <c r="TPX1187" s="10"/>
      <c r="TPY1187" s="10"/>
      <c r="TPZ1187" s="10"/>
      <c r="TQA1187" s="10"/>
      <c r="TQB1187" s="10"/>
      <c r="TQC1187" s="10"/>
      <c r="TQD1187" s="10"/>
      <c r="TQE1187" s="10"/>
      <c r="TQF1187" s="10"/>
      <c r="TQG1187" s="10"/>
      <c r="TQH1187" s="10"/>
      <c r="TQI1187" s="10"/>
      <c r="TQJ1187" s="10"/>
      <c r="TQK1187" s="10"/>
      <c r="TQL1187" s="10"/>
      <c r="TQM1187" s="10"/>
      <c r="TQN1187" s="10"/>
      <c r="TQO1187" s="10"/>
      <c r="TQP1187" s="10"/>
      <c r="TQQ1187" s="10"/>
      <c r="TQR1187" s="10"/>
      <c r="TQS1187" s="10"/>
      <c r="TQT1187" s="10"/>
      <c r="TQU1187" s="10"/>
      <c r="TQV1187" s="10"/>
      <c r="TQW1187" s="10"/>
      <c r="TQX1187" s="10"/>
      <c r="TQY1187" s="10"/>
      <c r="TQZ1187" s="10"/>
      <c r="TRA1187" s="10"/>
      <c r="TRB1187" s="10"/>
      <c r="TRC1187" s="10"/>
      <c r="TRD1187" s="10"/>
      <c r="TRE1187" s="10"/>
      <c r="TRF1187" s="10"/>
      <c r="TRG1187" s="10"/>
      <c r="TRH1187" s="10"/>
      <c r="TRI1187" s="10"/>
      <c r="TRJ1187" s="10"/>
      <c r="TRK1187" s="10"/>
      <c r="TRL1187" s="10"/>
      <c r="TRM1187" s="10"/>
      <c r="TRN1187" s="10"/>
      <c r="TRO1187" s="10"/>
      <c r="TRP1187" s="10"/>
      <c r="TRQ1187" s="10"/>
      <c r="TRR1187" s="10"/>
      <c r="TRS1187" s="10"/>
      <c r="TRT1187" s="10"/>
      <c r="TRU1187" s="10"/>
      <c r="TRV1187" s="10"/>
      <c r="TRW1187" s="10"/>
      <c r="TRX1187" s="10"/>
      <c r="TRY1187" s="10"/>
      <c r="TRZ1187" s="10"/>
      <c r="TSA1187" s="10"/>
      <c r="TSB1187" s="10"/>
      <c r="TSC1187" s="10"/>
      <c r="TSD1187" s="10"/>
      <c r="TSE1187" s="10"/>
      <c r="TSF1187" s="10"/>
      <c r="TSG1187" s="10"/>
      <c r="TSH1187" s="10"/>
      <c r="TSI1187" s="10"/>
      <c r="TSJ1187" s="10"/>
      <c r="TSK1187" s="10"/>
      <c r="TSL1187" s="10"/>
      <c r="TSM1187" s="10"/>
      <c r="TSN1187" s="10"/>
      <c r="TSO1187" s="10"/>
      <c r="TSP1187" s="10"/>
      <c r="TSQ1187" s="10"/>
      <c r="TSR1187" s="10"/>
      <c r="TSS1187" s="10"/>
      <c r="TST1187" s="10"/>
      <c r="TSU1187" s="10"/>
      <c r="TSV1187" s="10"/>
      <c r="TSW1187" s="10"/>
      <c r="TSX1187" s="10"/>
      <c r="TSY1187" s="10"/>
      <c r="TSZ1187" s="10"/>
      <c r="TTA1187" s="10"/>
      <c r="TTB1187" s="10"/>
      <c r="TTC1187" s="10"/>
      <c r="TTD1187" s="10"/>
      <c r="TTE1187" s="10"/>
      <c r="TTF1187" s="10"/>
      <c r="TTG1187" s="10"/>
      <c r="TTH1187" s="10"/>
      <c r="TTI1187" s="10"/>
      <c r="TTJ1187" s="10"/>
      <c r="TTK1187" s="10"/>
      <c r="TTL1187" s="10"/>
      <c r="TTM1187" s="10"/>
      <c r="TTN1187" s="10"/>
      <c r="TTO1187" s="10"/>
      <c r="TTP1187" s="10"/>
      <c r="TTQ1187" s="10"/>
      <c r="TTR1187" s="10"/>
      <c r="TTS1187" s="10"/>
      <c r="TTT1187" s="10"/>
      <c r="TTU1187" s="10"/>
      <c r="TTV1187" s="10"/>
      <c r="TTW1187" s="10"/>
      <c r="TTX1187" s="10"/>
      <c r="TTY1187" s="10"/>
      <c r="TTZ1187" s="10"/>
      <c r="TUA1187" s="10"/>
      <c r="TUB1187" s="10"/>
      <c r="TUC1187" s="10"/>
      <c r="TUD1187" s="10"/>
      <c r="TUE1187" s="10"/>
      <c r="TUF1187" s="10"/>
      <c r="TUG1187" s="10"/>
      <c r="TUH1187" s="10"/>
      <c r="TUI1187" s="10"/>
      <c r="TUJ1187" s="10"/>
      <c r="TUK1187" s="10"/>
      <c r="TUL1187" s="10"/>
      <c r="TUM1187" s="10"/>
      <c r="TUN1187" s="10"/>
      <c r="TUO1187" s="10"/>
      <c r="TUP1187" s="10"/>
      <c r="TUQ1187" s="10"/>
      <c r="TUR1187" s="10"/>
      <c r="TUS1187" s="10"/>
      <c r="TUT1187" s="10"/>
      <c r="TUU1187" s="10"/>
      <c r="TUV1187" s="10"/>
      <c r="TUW1187" s="10"/>
      <c r="TUX1187" s="10"/>
      <c r="TUY1187" s="10"/>
      <c r="TUZ1187" s="10"/>
      <c r="TVA1187" s="10"/>
      <c r="TVB1187" s="10"/>
      <c r="TVC1187" s="10"/>
      <c r="TVD1187" s="10"/>
      <c r="TVE1187" s="10"/>
      <c r="TVF1187" s="10"/>
      <c r="TVG1187" s="10"/>
      <c r="TVH1187" s="10"/>
      <c r="TVI1187" s="10"/>
      <c r="TVJ1187" s="10"/>
      <c r="TVK1187" s="10"/>
      <c r="TVL1187" s="10"/>
      <c r="TVM1187" s="10"/>
      <c r="TVN1187" s="10"/>
      <c r="TVO1187" s="10"/>
      <c r="TVP1187" s="10"/>
      <c r="TVQ1187" s="10"/>
      <c r="TVR1187" s="10"/>
      <c r="TVS1187" s="10"/>
      <c r="TVT1187" s="10"/>
      <c r="TVU1187" s="10"/>
      <c r="TVV1187" s="10"/>
      <c r="TVW1187" s="10"/>
      <c r="TVX1187" s="10"/>
      <c r="TVY1187" s="10"/>
      <c r="TVZ1187" s="10"/>
      <c r="TWA1187" s="10"/>
      <c r="TWB1187" s="10"/>
      <c r="TWC1187" s="10"/>
      <c r="TWD1187" s="10"/>
      <c r="TWE1187" s="10"/>
      <c r="TWF1187" s="10"/>
      <c r="TWG1187" s="10"/>
      <c r="TWH1187" s="10"/>
      <c r="TWI1187" s="10"/>
      <c r="TWJ1187" s="10"/>
      <c r="TWK1187" s="10"/>
      <c r="TWL1187" s="10"/>
      <c r="TWM1187" s="10"/>
      <c r="TWN1187" s="10"/>
      <c r="TWO1187" s="10"/>
      <c r="TWP1187" s="10"/>
      <c r="TWQ1187" s="10"/>
      <c r="TWR1187" s="10"/>
      <c r="TWS1187" s="10"/>
      <c r="TWT1187" s="10"/>
      <c r="TWU1187" s="10"/>
      <c r="TWV1187" s="10"/>
      <c r="TWW1187" s="10"/>
      <c r="TWX1187" s="10"/>
      <c r="TWY1187" s="10"/>
      <c r="TWZ1187" s="10"/>
      <c r="TXA1187" s="10"/>
      <c r="TXB1187" s="10"/>
      <c r="TXC1187" s="10"/>
      <c r="TXD1187" s="10"/>
      <c r="TXE1187" s="10"/>
      <c r="TXF1187" s="10"/>
      <c r="TXG1187" s="10"/>
      <c r="TXH1187" s="10"/>
      <c r="TXI1187" s="10"/>
      <c r="TXJ1187" s="10"/>
      <c r="TXK1187" s="10"/>
      <c r="TXL1187" s="10"/>
      <c r="TXM1187" s="10"/>
      <c r="TXN1187" s="10"/>
      <c r="TXO1187" s="10"/>
      <c r="TXP1187" s="10"/>
      <c r="TXQ1187" s="10"/>
      <c r="TXR1187" s="10"/>
      <c r="TXS1187" s="10"/>
      <c r="TXT1187" s="10"/>
      <c r="TXU1187" s="10"/>
      <c r="TXV1187" s="10"/>
      <c r="TXW1187" s="10"/>
      <c r="TXX1187" s="10"/>
      <c r="TXY1187" s="10"/>
      <c r="TXZ1187" s="10"/>
      <c r="TYA1187" s="10"/>
      <c r="TYB1187" s="10"/>
      <c r="TYC1187" s="10"/>
      <c r="TYD1187" s="10"/>
      <c r="TYE1187" s="10"/>
      <c r="TYF1187" s="10"/>
      <c r="TYG1187" s="10"/>
      <c r="TYH1187" s="10"/>
      <c r="TYI1187" s="10"/>
      <c r="TYJ1187" s="10"/>
      <c r="TYK1187" s="10"/>
      <c r="TYL1187" s="10"/>
      <c r="TYM1187" s="10"/>
      <c r="TYN1187" s="10"/>
      <c r="TYO1187" s="10"/>
      <c r="TYP1187" s="10"/>
      <c r="TYQ1187" s="10"/>
      <c r="TYR1187" s="10"/>
      <c r="TYS1187" s="10"/>
      <c r="TYT1187" s="10"/>
      <c r="TYU1187" s="10"/>
      <c r="TYV1187" s="10"/>
      <c r="TYW1187" s="10"/>
      <c r="TYX1187" s="10"/>
      <c r="TYY1187" s="10"/>
      <c r="TYZ1187" s="10"/>
      <c r="TZA1187" s="10"/>
      <c r="TZB1187" s="10"/>
      <c r="TZC1187" s="10"/>
      <c r="TZD1187" s="10"/>
      <c r="TZE1187" s="10"/>
      <c r="TZF1187" s="10"/>
      <c r="TZG1187" s="10"/>
      <c r="TZH1187" s="10"/>
      <c r="TZI1187" s="10"/>
      <c r="TZJ1187" s="10"/>
      <c r="TZK1187" s="10"/>
      <c r="TZL1187" s="10"/>
      <c r="TZM1187" s="10"/>
      <c r="TZN1187" s="10"/>
      <c r="TZO1187" s="10"/>
      <c r="TZP1187" s="10"/>
      <c r="TZQ1187" s="10"/>
      <c r="TZR1187" s="10"/>
      <c r="TZS1187" s="10"/>
      <c r="TZT1187" s="10"/>
      <c r="TZU1187" s="10"/>
      <c r="TZV1187" s="10"/>
      <c r="TZW1187" s="10"/>
      <c r="TZX1187" s="10"/>
      <c r="TZY1187" s="10"/>
      <c r="TZZ1187" s="10"/>
      <c r="UAA1187" s="10"/>
      <c r="UAB1187" s="10"/>
      <c r="UAC1187" s="10"/>
      <c r="UAD1187" s="10"/>
      <c r="UAE1187" s="10"/>
      <c r="UAF1187" s="10"/>
      <c r="UAG1187" s="10"/>
      <c r="UAH1187" s="10"/>
      <c r="UAI1187" s="10"/>
      <c r="UAJ1187" s="10"/>
      <c r="UAK1187" s="10"/>
      <c r="UAL1187" s="10"/>
      <c r="UAM1187" s="10"/>
      <c r="UAN1187" s="10"/>
      <c r="UAO1187" s="10"/>
      <c r="UAP1187" s="10"/>
      <c r="UAQ1187" s="10"/>
      <c r="UAR1187" s="10"/>
      <c r="UAS1187" s="10"/>
      <c r="UAT1187" s="10"/>
      <c r="UAU1187" s="10"/>
      <c r="UAV1187" s="10"/>
      <c r="UAW1187" s="10"/>
      <c r="UAX1187" s="10"/>
      <c r="UAY1187" s="10"/>
      <c r="UAZ1187" s="10"/>
      <c r="UBA1187" s="10"/>
      <c r="UBB1187" s="10"/>
      <c r="UBC1187" s="10"/>
      <c r="UBD1187" s="10"/>
      <c r="UBE1187" s="10"/>
      <c r="UBF1187" s="10"/>
      <c r="UBG1187" s="10"/>
      <c r="UBH1187" s="10"/>
      <c r="UBI1187" s="10"/>
      <c r="UBJ1187" s="10"/>
      <c r="UBK1187" s="10"/>
      <c r="UBL1187" s="10"/>
      <c r="UBM1187" s="10"/>
      <c r="UBN1187" s="10"/>
      <c r="UBO1187" s="10"/>
      <c r="UBP1187" s="10"/>
      <c r="UBQ1187" s="10"/>
      <c r="UBR1187" s="10"/>
      <c r="UBS1187" s="10"/>
      <c r="UBT1187" s="10"/>
      <c r="UBU1187" s="10"/>
      <c r="UBV1187" s="10"/>
      <c r="UBW1187" s="10"/>
      <c r="UBX1187" s="10"/>
      <c r="UBY1187" s="10"/>
      <c r="UBZ1187" s="10"/>
      <c r="UCA1187" s="10"/>
      <c r="UCB1187" s="10"/>
      <c r="UCC1187" s="10"/>
      <c r="UCD1187" s="10"/>
      <c r="UCE1187" s="10"/>
      <c r="UCF1187" s="10"/>
      <c r="UCG1187" s="10"/>
      <c r="UCH1187" s="10"/>
      <c r="UCI1187" s="10"/>
      <c r="UCJ1187" s="10"/>
      <c r="UCK1187" s="10"/>
      <c r="UCL1187" s="10"/>
      <c r="UCM1187" s="10"/>
      <c r="UCN1187" s="10"/>
      <c r="UCO1187" s="10"/>
      <c r="UCP1187" s="10"/>
      <c r="UCQ1187" s="10"/>
      <c r="UCR1187" s="10"/>
      <c r="UCS1187" s="10"/>
      <c r="UCT1187" s="10"/>
      <c r="UCU1187" s="10"/>
      <c r="UCV1187" s="10"/>
      <c r="UCW1187" s="10"/>
      <c r="UCX1187" s="10"/>
      <c r="UCY1187" s="10"/>
      <c r="UCZ1187" s="10"/>
      <c r="UDA1187" s="10"/>
      <c r="UDB1187" s="10"/>
      <c r="UDC1187" s="10"/>
      <c r="UDD1187" s="10"/>
      <c r="UDE1187" s="10"/>
      <c r="UDF1187" s="10"/>
      <c r="UDG1187" s="10"/>
      <c r="UDH1187" s="10"/>
      <c r="UDI1187" s="10"/>
      <c r="UDJ1187" s="10"/>
      <c r="UDK1187" s="10"/>
      <c r="UDL1187" s="10"/>
      <c r="UDM1187" s="10"/>
      <c r="UDN1187" s="10"/>
      <c r="UDO1187" s="10"/>
      <c r="UDP1187" s="10"/>
      <c r="UDQ1187" s="10"/>
      <c r="UDR1187" s="10"/>
      <c r="UDS1187" s="10"/>
      <c r="UDT1187" s="10"/>
      <c r="UDU1187" s="10"/>
      <c r="UDV1187" s="10"/>
      <c r="UDW1187" s="10"/>
      <c r="UDX1187" s="10"/>
      <c r="UDY1187" s="10"/>
      <c r="UDZ1187" s="10"/>
      <c r="UEA1187" s="10"/>
      <c r="UEB1187" s="10"/>
      <c r="UEC1187" s="10"/>
      <c r="UED1187" s="10"/>
      <c r="UEE1187" s="10"/>
      <c r="UEF1187" s="10"/>
      <c r="UEG1187" s="10"/>
      <c r="UEH1187" s="10"/>
      <c r="UEI1187" s="10"/>
      <c r="UEJ1187" s="10"/>
      <c r="UEK1187" s="10"/>
      <c r="UEL1187" s="10"/>
      <c r="UEM1187" s="10"/>
      <c r="UEN1187" s="10"/>
      <c r="UEO1187" s="10"/>
      <c r="UEP1187" s="10"/>
      <c r="UEQ1187" s="10"/>
      <c r="UER1187" s="10"/>
      <c r="UES1187" s="10"/>
      <c r="UET1187" s="10"/>
      <c r="UEU1187" s="10"/>
      <c r="UEV1187" s="10"/>
      <c r="UEW1187" s="10"/>
      <c r="UEX1187" s="10"/>
      <c r="UEY1187" s="10"/>
      <c r="UEZ1187" s="10"/>
      <c r="UFA1187" s="10"/>
      <c r="UFB1187" s="10"/>
      <c r="UFC1187" s="10"/>
      <c r="UFD1187" s="10"/>
      <c r="UFE1187" s="10"/>
      <c r="UFF1187" s="10"/>
      <c r="UFG1187" s="10"/>
      <c r="UFH1187" s="10"/>
      <c r="UFI1187" s="10"/>
      <c r="UFJ1187" s="10"/>
      <c r="UFK1187" s="10"/>
      <c r="UFL1187" s="10"/>
      <c r="UFM1187" s="10"/>
      <c r="UFN1187" s="10"/>
      <c r="UFO1187" s="10"/>
      <c r="UFP1187" s="10"/>
      <c r="UFQ1187" s="10"/>
      <c r="UFR1187" s="10"/>
      <c r="UFS1187" s="10"/>
      <c r="UFT1187" s="10"/>
      <c r="UFU1187" s="10"/>
      <c r="UFV1187" s="10"/>
      <c r="UFW1187" s="10"/>
      <c r="UFX1187" s="10"/>
      <c r="UFY1187" s="10"/>
      <c r="UFZ1187" s="10"/>
      <c r="UGA1187" s="10"/>
      <c r="UGB1187" s="10"/>
      <c r="UGC1187" s="10"/>
      <c r="UGD1187" s="10"/>
      <c r="UGE1187" s="10"/>
      <c r="UGF1187" s="10"/>
      <c r="UGG1187" s="10"/>
      <c r="UGH1187" s="10"/>
      <c r="UGI1187" s="10"/>
      <c r="UGJ1187" s="10"/>
      <c r="UGK1187" s="10"/>
      <c r="UGL1187" s="10"/>
      <c r="UGM1187" s="10"/>
      <c r="UGN1187" s="10"/>
      <c r="UGO1187" s="10"/>
      <c r="UGP1187" s="10"/>
      <c r="UGQ1187" s="10"/>
      <c r="UGR1187" s="10"/>
      <c r="UGS1187" s="10"/>
      <c r="UGT1187" s="10"/>
      <c r="UGU1187" s="10"/>
      <c r="UGV1187" s="10"/>
      <c r="UGW1187" s="10"/>
      <c r="UGX1187" s="10"/>
      <c r="UGY1187" s="10"/>
      <c r="UGZ1187" s="10"/>
      <c r="UHA1187" s="10"/>
      <c r="UHB1187" s="10"/>
      <c r="UHC1187" s="10"/>
      <c r="UHD1187" s="10"/>
      <c r="UHE1187" s="10"/>
      <c r="UHF1187" s="10"/>
      <c r="UHG1187" s="10"/>
      <c r="UHH1187" s="10"/>
      <c r="UHI1187" s="10"/>
      <c r="UHJ1187" s="10"/>
      <c r="UHK1187" s="10"/>
      <c r="UHL1187" s="10"/>
      <c r="UHM1187" s="10"/>
      <c r="UHN1187" s="10"/>
      <c r="UHO1187" s="10"/>
      <c r="UHP1187" s="10"/>
      <c r="UHQ1187" s="10"/>
      <c r="UHR1187" s="10"/>
      <c r="UHS1187" s="10"/>
      <c r="UHT1187" s="10"/>
      <c r="UHU1187" s="10"/>
      <c r="UHV1187" s="10"/>
      <c r="UHW1187" s="10"/>
      <c r="UHX1187" s="10"/>
      <c r="UHY1187" s="10"/>
      <c r="UHZ1187" s="10"/>
      <c r="UIA1187" s="10"/>
      <c r="UIB1187" s="10"/>
      <c r="UIC1187" s="10"/>
      <c r="UID1187" s="10"/>
      <c r="UIE1187" s="10"/>
      <c r="UIF1187" s="10"/>
      <c r="UIG1187" s="10"/>
      <c r="UIH1187" s="10"/>
      <c r="UII1187" s="10"/>
      <c r="UIJ1187" s="10"/>
      <c r="UIK1187" s="10"/>
      <c r="UIL1187" s="10"/>
      <c r="UIM1187" s="10"/>
      <c r="UIN1187" s="10"/>
      <c r="UIO1187" s="10"/>
      <c r="UIP1187" s="10"/>
      <c r="UIQ1187" s="10"/>
      <c r="UIR1187" s="10"/>
      <c r="UIS1187" s="10"/>
      <c r="UIT1187" s="10"/>
      <c r="UIU1187" s="10"/>
      <c r="UIV1187" s="10"/>
      <c r="UIW1187" s="10"/>
      <c r="UIX1187" s="10"/>
      <c r="UIY1187" s="10"/>
      <c r="UIZ1187" s="10"/>
      <c r="UJA1187" s="10"/>
      <c r="UJB1187" s="10"/>
      <c r="UJC1187" s="10"/>
      <c r="UJD1187" s="10"/>
      <c r="UJE1187" s="10"/>
      <c r="UJF1187" s="10"/>
      <c r="UJG1187" s="10"/>
      <c r="UJH1187" s="10"/>
      <c r="UJI1187" s="10"/>
      <c r="UJJ1187" s="10"/>
      <c r="UJK1187" s="10"/>
      <c r="UJL1187" s="10"/>
      <c r="UJM1187" s="10"/>
      <c r="UJN1187" s="10"/>
      <c r="UJO1187" s="10"/>
      <c r="UJP1187" s="10"/>
      <c r="UJQ1187" s="10"/>
      <c r="UJR1187" s="10"/>
      <c r="UJS1187" s="10"/>
      <c r="UJT1187" s="10"/>
      <c r="UJU1187" s="10"/>
      <c r="UJV1187" s="10"/>
      <c r="UJW1187" s="10"/>
      <c r="UJX1187" s="10"/>
      <c r="UJY1187" s="10"/>
      <c r="UJZ1187" s="10"/>
      <c r="UKA1187" s="10"/>
      <c r="UKB1187" s="10"/>
      <c r="UKC1187" s="10"/>
      <c r="UKD1187" s="10"/>
      <c r="UKE1187" s="10"/>
      <c r="UKF1187" s="10"/>
      <c r="UKG1187" s="10"/>
      <c r="UKH1187" s="10"/>
      <c r="UKI1187" s="10"/>
      <c r="UKJ1187" s="10"/>
      <c r="UKK1187" s="10"/>
      <c r="UKL1187" s="10"/>
      <c r="UKM1187" s="10"/>
      <c r="UKN1187" s="10"/>
      <c r="UKO1187" s="10"/>
      <c r="UKP1187" s="10"/>
      <c r="UKQ1187" s="10"/>
      <c r="UKR1187" s="10"/>
      <c r="UKS1187" s="10"/>
      <c r="UKT1187" s="10"/>
      <c r="UKU1187" s="10"/>
      <c r="UKV1187" s="10"/>
      <c r="UKW1187" s="10"/>
      <c r="UKX1187" s="10"/>
      <c r="UKY1187" s="10"/>
      <c r="UKZ1187" s="10"/>
      <c r="ULA1187" s="10"/>
      <c r="ULB1187" s="10"/>
      <c r="ULC1187" s="10"/>
      <c r="ULD1187" s="10"/>
      <c r="ULE1187" s="10"/>
      <c r="ULF1187" s="10"/>
      <c r="ULG1187" s="10"/>
      <c r="ULH1187" s="10"/>
      <c r="ULI1187" s="10"/>
      <c r="ULJ1187" s="10"/>
      <c r="ULK1187" s="10"/>
      <c r="ULL1187" s="10"/>
      <c r="ULM1187" s="10"/>
      <c r="ULN1187" s="10"/>
      <c r="ULO1187" s="10"/>
      <c r="ULP1187" s="10"/>
      <c r="ULQ1187" s="10"/>
      <c r="ULR1187" s="10"/>
      <c r="ULS1187" s="10"/>
      <c r="ULT1187" s="10"/>
      <c r="ULU1187" s="10"/>
      <c r="ULV1187" s="10"/>
      <c r="ULW1187" s="10"/>
      <c r="ULX1187" s="10"/>
      <c r="ULY1187" s="10"/>
      <c r="ULZ1187" s="10"/>
      <c r="UMA1187" s="10"/>
      <c r="UMB1187" s="10"/>
      <c r="UMC1187" s="10"/>
      <c r="UMD1187" s="10"/>
      <c r="UME1187" s="10"/>
      <c r="UMF1187" s="10"/>
      <c r="UMG1187" s="10"/>
      <c r="UMH1187" s="10"/>
      <c r="UMI1187" s="10"/>
      <c r="UMJ1187" s="10"/>
      <c r="UMK1187" s="10"/>
      <c r="UML1187" s="10"/>
      <c r="UMM1187" s="10"/>
      <c r="UMN1187" s="10"/>
      <c r="UMO1187" s="10"/>
      <c r="UMP1187" s="10"/>
      <c r="UMQ1187" s="10"/>
      <c r="UMR1187" s="10"/>
      <c r="UMS1187" s="10"/>
      <c r="UMT1187" s="10"/>
      <c r="UMU1187" s="10"/>
      <c r="UMV1187" s="10"/>
      <c r="UMW1187" s="10"/>
      <c r="UMX1187" s="10"/>
      <c r="UMY1187" s="10"/>
      <c r="UMZ1187" s="10"/>
      <c r="UNA1187" s="10"/>
      <c r="UNB1187" s="10"/>
      <c r="UNC1187" s="10"/>
      <c r="UND1187" s="10"/>
      <c r="UNE1187" s="10"/>
      <c r="UNF1187" s="10"/>
      <c r="UNG1187" s="10"/>
      <c r="UNH1187" s="10"/>
      <c r="UNI1187" s="10"/>
      <c r="UNJ1187" s="10"/>
      <c r="UNK1187" s="10"/>
      <c r="UNL1187" s="10"/>
      <c r="UNM1187" s="10"/>
      <c r="UNN1187" s="10"/>
      <c r="UNO1187" s="10"/>
      <c r="UNP1187" s="10"/>
      <c r="UNQ1187" s="10"/>
      <c r="UNR1187" s="10"/>
      <c r="UNS1187" s="10"/>
      <c r="UNT1187" s="10"/>
      <c r="UNU1187" s="10"/>
      <c r="UNV1187" s="10"/>
      <c r="UNW1187" s="10"/>
      <c r="UNX1187" s="10"/>
      <c r="UNY1187" s="10"/>
      <c r="UNZ1187" s="10"/>
      <c r="UOA1187" s="10"/>
      <c r="UOB1187" s="10"/>
      <c r="UOC1187" s="10"/>
      <c r="UOD1187" s="10"/>
      <c r="UOE1187" s="10"/>
      <c r="UOF1187" s="10"/>
      <c r="UOG1187" s="10"/>
      <c r="UOH1187" s="10"/>
      <c r="UOI1187" s="10"/>
      <c r="UOJ1187" s="10"/>
      <c r="UOK1187" s="10"/>
      <c r="UOL1187" s="10"/>
      <c r="UOM1187" s="10"/>
      <c r="UON1187" s="10"/>
      <c r="UOO1187" s="10"/>
      <c r="UOP1187" s="10"/>
      <c r="UOQ1187" s="10"/>
      <c r="UOR1187" s="10"/>
      <c r="UOS1187" s="10"/>
      <c r="UOT1187" s="10"/>
      <c r="UOU1187" s="10"/>
      <c r="UOV1187" s="10"/>
      <c r="UOW1187" s="10"/>
      <c r="UOX1187" s="10"/>
      <c r="UOY1187" s="10"/>
      <c r="UOZ1187" s="10"/>
      <c r="UPA1187" s="10"/>
      <c r="UPB1187" s="10"/>
      <c r="UPC1187" s="10"/>
      <c r="UPD1187" s="10"/>
      <c r="UPE1187" s="10"/>
      <c r="UPF1187" s="10"/>
      <c r="UPG1187" s="10"/>
      <c r="UPH1187" s="10"/>
      <c r="UPI1187" s="10"/>
      <c r="UPJ1187" s="10"/>
      <c r="UPK1187" s="10"/>
      <c r="UPL1187" s="10"/>
      <c r="UPM1187" s="10"/>
      <c r="UPN1187" s="10"/>
      <c r="UPO1187" s="10"/>
      <c r="UPP1187" s="10"/>
      <c r="UPQ1187" s="10"/>
      <c r="UPR1187" s="10"/>
      <c r="UPS1187" s="10"/>
      <c r="UPT1187" s="10"/>
      <c r="UPU1187" s="10"/>
      <c r="UPV1187" s="10"/>
      <c r="UPW1187" s="10"/>
      <c r="UPX1187" s="10"/>
      <c r="UPY1187" s="10"/>
      <c r="UPZ1187" s="10"/>
      <c r="UQA1187" s="10"/>
      <c r="UQB1187" s="10"/>
      <c r="UQC1187" s="10"/>
      <c r="UQD1187" s="10"/>
      <c r="UQE1187" s="10"/>
      <c r="UQF1187" s="10"/>
      <c r="UQG1187" s="10"/>
      <c r="UQH1187" s="10"/>
      <c r="UQI1187" s="10"/>
      <c r="UQJ1187" s="10"/>
      <c r="UQK1187" s="10"/>
      <c r="UQL1187" s="10"/>
      <c r="UQM1187" s="10"/>
      <c r="UQN1187" s="10"/>
      <c r="UQO1187" s="10"/>
      <c r="UQP1187" s="10"/>
      <c r="UQQ1187" s="10"/>
      <c r="UQR1187" s="10"/>
      <c r="UQS1187" s="10"/>
      <c r="UQT1187" s="10"/>
      <c r="UQU1187" s="10"/>
      <c r="UQV1187" s="10"/>
      <c r="UQW1187" s="10"/>
      <c r="UQX1187" s="10"/>
      <c r="UQY1187" s="10"/>
      <c r="UQZ1187" s="10"/>
      <c r="URA1187" s="10"/>
      <c r="URB1187" s="10"/>
      <c r="URC1187" s="10"/>
      <c r="URD1187" s="10"/>
      <c r="URE1187" s="10"/>
      <c r="URF1187" s="10"/>
      <c r="URG1187" s="10"/>
      <c r="URH1187" s="10"/>
      <c r="URI1187" s="10"/>
      <c r="URJ1187" s="10"/>
      <c r="URK1187" s="10"/>
      <c r="URL1187" s="10"/>
      <c r="URM1187" s="10"/>
      <c r="URN1187" s="10"/>
      <c r="URO1187" s="10"/>
      <c r="URP1187" s="10"/>
      <c r="URQ1187" s="10"/>
      <c r="URR1187" s="10"/>
      <c r="URS1187" s="10"/>
      <c r="URT1187" s="10"/>
      <c r="URU1187" s="10"/>
      <c r="URV1187" s="10"/>
      <c r="URW1187" s="10"/>
      <c r="URX1187" s="10"/>
      <c r="URY1187" s="10"/>
      <c r="URZ1187" s="10"/>
      <c r="USA1187" s="10"/>
      <c r="USB1187" s="10"/>
      <c r="USC1187" s="10"/>
      <c r="USD1187" s="10"/>
      <c r="USE1187" s="10"/>
      <c r="USF1187" s="10"/>
      <c r="USG1187" s="10"/>
      <c r="USH1187" s="10"/>
      <c r="USI1187" s="10"/>
      <c r="USJ1187" s="10"/>
      <c r="USK1187" s="10"/>
      <c r="USL1187" s="10"/>
      <c r="USM1187" s="10"/>
      <c r="USN1187" s="10"/>
      <c r="USO1187" s="10"/>
      <c r="USP1187" s="10"/>
      <c r="USQ1187" s="10"/>
      <c r="USR1187" s="10"/>
      <c r="USS1187" s="10"/>
      <c r="UST1187" s="10"/>
      <c r="USU1187" s="10"/>
      <c r="USV1187" s="10"/>
      <c r="USW1187" s="10"/>
      <c r="USX1187" s="10"/>
      <c r="USY1187" s="10"/>
      <c r="USZ1187" s="10"/>
      <c r="UTA1187" s="10"/>
      <c r="UTB1187" s="10"/>
      <c r="UTC1187" s="10"/>
      <c r="UTD1187" s="10"/>
      <c r="UTE1187" s="10"/>
      <c r="UTF1187" s="10"/>
      <c r="UTG1187" s="10"/>
      <c r="UTH1187" s="10"/>
      <c r="UTI1187" s="10"/>
      <c r="UTJ1187" s="10"/>
      <c r="UTK1187" s="10"/>
      <c r="UTL1187" s="10"/>
      <c r="UTM1187" s="10"/>
      <c r="UTN1187" s="10"/>
      <c r="UTO1187" s="10"/>
      <c r="UTP1187" s="10"/>
      <c r="UTQ1187" s="10"/>
      <c r="UTR1187" s="10"/>
      <c r="UTS1187" s="10"/>
      <c r="UTT1187" s="10"/>
      <c r="UTU1187" s="10"/>
      <c r="UTV1187" s="10"/>
      <c r="UTW1187" s="10"/>
      <c r="UTX1187" s="10"/>
      <c r="UTY1187" s="10"/>
      <c r="UTZ1187" s="10"/>
      <c r="UUA1187" s="10"/>
      <c r="UUB1187" s="10"/>
      <c r="UUC1187" s="10"/>
      <c r="UUD1187" s="10"/>
      <c r="UUE1187" s="10"/>
      <c r="UUF1187" s="10"/>
      <c r="UUG1187" s="10"/>
      <c r="UUH1187" s="10"/>
      <c r="UUI1187" s="10"/>
      <c r="UUJ1187" s="10"/>
      <c r="UUK1187" s="10"/>
      <c r="UUL1187" s="10"/>
      <c r="UUM1187" s="10"/>
      <c r="UUN1187" s="10"/>
      <c r="UUO1187" s="10"/>
      <c r="UUP1187" s="10"/>
      <c r="UUQ1187" s="10"/>
      <c r="UUR1187" s="10"/>
      <c r="UUS1187" s="10"/>
      <c r="UUT1187" s="10"/>
      <c r="UUU1187" s="10"/>
      <c r="UUV1187" s="10"/>
      <c r="UUW1187" s="10"/>
      <c r="UUX1187" s="10"/>
      <c r="UUY1187" s="10"/>
      <c r="UUZ1187" s="10"/>
      <c r="UVA1187" s="10"/>
      <c r="UVB1187" s="10"/>
      <c r="UVC1187" s="10"/>
      <c r="UVD1187" s="10"/>
      <c r="UVE1187" s="10"/>
      <c r="UVF1187" s="10"/>
      <c r="UVG1187" s="10"/>
      <c r="UVH1187" s="10"/>
      <c r="UVI1187" s="10"/>
      <c r="UVJ1187" s="10"/>
      <c r="UVK1187" s="10"/>
      <c r="UVL1187" s="10"/>
      <c r="UVM1187" s="10"/>
      <c r="UVN1187" s="10"/>
      <c r="UVO1187" s="10"/>
      <c r="UVP1187" s="10"/>
      <c r="UVQ1187" s="10"/>
      <c r="UVR1187" s="10"/>
      <c r="UVS1187" s="10"/>
      <c r="UVT1187" s="10"/>
      <c r="UVU1187" s="10"/>
      <c r="UVV1187" s="10"/>
      <c r="UVW1187" s="10"/>
      <c r="UVX1187" s="10"/>
      <c r="UVY1187" s="10"/>
      <c r="UVZ1187" s="10"/>
      <c r="UWA1187" s="10"/>
      <c r="UWB1187" s="10"/>
      <c r="UWC1187" s="10"/>
      <c r="UWD1187" s="10"/>
      <c r="UWE1187" s="10"/>
      <c r="UWF1187" s="10"/>
      <c r="UWG1187" s="10"/>
      <c r="UWH1187" s="10"/>
      <c r="UWI1187" s="10"/>
      <c r="UWJ1187" s="10"/>
      <c r="UWK1187" s="10"/>
      <c r="UWL1187" s="10"/>
      <c r="UWM1187" s="10"/>
      <c r="UWN1187" s="10"/>
      <c r="UWO1187" s="10"/>
      <c r="UWP1187" s="10"/>
      <c r="UWQ1187" s="10"/>
      <c r="UWR1187" s="10"/>
      <c r="UWS1187" s="10"/>
      <c r="UWT1187" s="10"/>
      <c r="UWU1187" s="10"/>
      <c r="UWV1187" s="10"/>
      <c r="UWW1187" s="10"/>
      <c r="UWX1187" s="10"/>
      <c r="UWY1187" s="10"/>
      <c r="UWZ1187" s="10"/>
      <c r="UXA1187" s="10"/>
      <c r="UXB1187" s="10"/>
      <c r="UXC1187" s="10"/>
      <c r="UXD1187" s="10"/>
      <c r="UXE1187" s="10"/>
      <c r="UXF1187" s="10"/>
      <c r="UXG1187" s="10"/>
      <c r="UXH1187" s="10"/>
      <c r="UXI1187" s="10"/>
      <c r="UXJ1187" s="10"/>
      <c r="UXK1187" s="10"/>
      <c r="UXL1187" s="10"/>
      <c r="UXM1187" s="10"/>
      <c r="UXN1187" s="10"/>
      <c r="UXO1187" s="10"/>
      <c r="UXP1187" s="10"/>
      <c r="UXQ1187" s="10"/>
      <c r="UXR1187" s="10"/>
      <c r="UXS1187" s="10"/>
      <c r="UXT1187" s="10"/>
      <c r="UXU1187" s="10"/>
      <c r="UXV1187" s="10"/>
      <c r="UXW1187" s="10"/>
      <c r="UXX1187" s="10"/>
      <c r="UXY1187" s="10"/>
      <c r="UXZ1187" s="10"/>
      <c r="UYA1187" s="10"/>
      <c r="UYB1187" s="10"/>
      <c r="UYC1187" s="10"/>
      <c r="UYD1187" s="10"/>
      <c r="UYE1187" s="10"/>
      <c r="UYF1187" s="10"/>
      <c r="UYG1187" s="10"/>
      <c r="UYH1187" s="10"/>
      <c r="UYI1187" s="10"/>
      <c r="UYJ1187" s="10"/>
      <c r="UYK1187" s="10"/>
      <c r="UYL1187" s="10"/>
      <c r="UYM1187" s="10"/>
      <c r="UYN1187" s="10"/>
      <c r="UYO1187" s="10"/>
      <c r="UYP1187" s="10"/>
      <c r="UYQ1187" s="10"/>
      <c r="UYR1187" s="10"/>
      <c r="UYS1187" s="10"/>
      <c r="UYT1187" s="10"/>
      <c r="UYU1187" s="10"/>
      <c r="UYV1187" s="10"/>
      <c r="UYW1187" s="10"/>
      <c r="UYX1187" s="10"/>
      <c r="UYY1187" s="10"/>
      <c r="UYZ1187" s="10"/>
      <c r="UZA1187" s="10"/>
      <c r="UZB1187" s="10"/>
      <c r="UZC1187" s="10"/>
      <c r="UZD1187" s="10"/>
      <c r="UZE1187" s="10"/>
      <c r="UZF1187" s="10"/>
      <c r="UZG1187" s="10"/>
      <c r="UZH1187" s="10"/>
      <c r="UZI1187" s="10"/>
      <c r="UZJ1187" s="10"/>
      <c r="UZK1187" s="10"/>
      <c r="UZL1187" s="10"/>
      <c r="UZM1187" s="10"/>
      <c r="UZN1187" s="10"/>
      <c r="UZO1187" s="10"/>
      <c r="UZP1187" s="10"/>
      <c r="UZQ1187" s="10"/>
      <c r="UZR1187" s="10"/>
      <c r="UZS1187" s="10"/>
      <c r="UZT1187" s="10"/>
      <c r="UZU1187" s="10"/>
      <c r="UZV1187" s="10"/>
      <c r="UZW1187" s="10"/>
      <c r="UZX1187" s="10"/>
      <c r="UZY1187" s="10"/>
      <c r="UZZ1187" s="10"/>
      <c r="VAA1187" s="10"/>
      <c r="VAB1187" s="10"/>
      <c r="VAC1187" s="10"/>
      <c r="VAD1187" s="10"/>
      <c r="VAE1187" s="10"/>
      <c r="VAF1187" s="10"/>
      <c r="VAG1187" s="10"/>
      <c r="VAH1187" s="10"/>
      <c r="VAI1187" s="10"/>
      <c r="VAJ1187" s="10"/>
      <c r="VAK1187" s="10"/>
      <c r="VAL1187" s="10"/>
      <c r="VAM1187" s="10"/>
      <c r="VAN1187" s="10"/>
      <c r="VAO1187" s="10"/>
      <c r="VAP1187" s="10"/>
      <c r="VAQ1187" s="10"/>
      <c r="VAR1187" s="10"/>
      <c r="VAS1187" s="10"/>
      <c r="VAT1187" s="10"/>
      <c r="VAU1187" s="10"/>
      <c r="VAV1187" s="10"/>
      <c r="VAW1187" s="10"/>
      <c r="VAX1187" s="10"/>
      <c r="VAY1187" s="10"/>
      <c r="VAZ1187" s="10"/>
      <c r="VBA1187" s="10"/>
      <c r="VBB1187" s="10"/>
      <c r="VBC1187" s="10"/>
      <c r="VBD1187" s="10"/>
      <c r="VBE1187" s="10"/>
      <c r="VBF1187" s="10"/>
      <c r="VBG1187" s="10"/>
      <c r="VBH1187" s="10"/>
      <c r="VBI1187" s="10"/>
      <c r="VBJ1187" s="10"/>
      <c r="VBK1187" s="10"/>
      <c r="VBL1187" s="10"/>
      <c r="VBM1187" s="10"/>
      <c r="VBN1187" s="10"/>
      <c r="VBO1187" s="10"/>
      <c r="VBP1187" s="10"/>
      <c r="VBQ1187" s="10"/>
      <c r="VBR1187" s="10"/>
      <c r="VBS1187" s="10"/>
      <c r="VBT1187" s="10"/>
      <c r="VBU1187" s="10"/>
      <c r="VBV1187" s="10"/>
      <c r="VBW1187" s="10"/>
      <c r="VBX1187" s="10"/>
      <c r="VBY1187" s="10"/>
      <c r="VBZ1187" s="10"/>
      <c r="VCA1187" s="10"/>
      <c r="VCB1187" s="10"/>
      <c r="VCC1187" s="10"/>
      <c r="VCD1187" s="10"/>
      <c r="VCE1187" s="10"/>
      <c r="VCF1187" s="10"/>
      <c r="VCG1187" s="10"/>
      <c r="VCH1187" s="10"/>
      <c r="VCI1187" s="10"/>
      <c r="VCJ1187" s="10"/>
      <c r="VCK1187" s="10"/>
      <c r="VCL1187" s="10"/>
      <c r="VCM1187" s="10"/>
      <c r="VCN1187" s="10"/>
      <c r="VCO1187" s="10"/>
      <c r="VCP1187" s="10"/>
      <c r="VCQ1187" s="10"/>
      <c r="VCR1187" s="10"/>
      <c r="VCS1187" s="10"/>
      <c r="VCT1187" s="10"/>
      <c r="VCU1187" s="10"/>
      <c r="VCV1187" s="10"/>
      <c r="VCW1187" s="10"/>
      <c r="VCX1187" s="10"/>
      <c r="VCY1187" s="10"/>
      <c r="VCZ1187" s="10"/>
      <c r="VDA1187" s="10"/>
      <c r="VDB1187" s="10"/>
      <c r="VDC1187" s="10"/>
      <c r="VDD1187" s="10"/>
      <c r="VDE1187" s="10"/>
      <c r="VDF1187" s="10"/>
      <c r="VDG1187" s="10"/>
      <c r="VDH1187" s="10"/>
      <c r="VDI1187" s="10"/>
      <c r="VDJ1187" s="10"/>
      <c r="VDK1187" s="10"/>
      <c r="VDL1187" s="10"/>
      <c r="VDM1187" s="10"/>
      <c r="VDN1187" s="10"/>
      <c r="VDO1187" s="10"/>
      <c r="VDP1187" s="10"/>
      <c r="VDQ1187" s="10"/>
      <c r="VDR1187" s="10"/>
      <c r="VDS1187" s="10"/>
      <c r="VDT1187" s="10"/>
      <c r="VDU1187" s="10"/>
      <c r="VDV1187" s="10"/>
      <c r="VDW1187" s="10"/>
      <c r="VDX1187" s="10"/>
      <c r="VDY1187" s="10"/>
      <c r="VDZ1187" s="10"/>
      <c r="VEA1187" s="10"/>
      <c r="VEB1187" s="10"/>
      <c r="VEC1187" s="10"/>
      <c r="VED1187" s="10"/>
      <c r="VEE1187" s="10"/>
      <c r="VEF1187" s="10"/>
      <c r="VEG1187" s="10"/>
      <c r="VEH1187" s="10"/>
      <c r="VEI1187" s="10"/>
      <c r="VEJ1187" s="10"/>
      <c r="VEK1187" s="10"/>
      <c r="VEL1187" s="10"/>
      <c r="VEM1187" s="10"/>
      <c r="VEN1187" s="10"/>
      <c r="VEO1187" s="10"/>
      <c r="VEP1187" s="10"/>
      <c r="VEQ1187" s="10"/>
      <c r="VER1187" s="10"/>
      <c r="VES1187" s="10"/>
      <c r="VET1187" s="10"/>
      <c r="VEU1187" s="10"/>
      <c r="VEV1187" s="10"/>
      <c r="VEW1187" s="10"/>
      <c r="VEX1187" s="10"/>
      <c r="VEY1187" s="10"/>
      <c r="VEZ1187" s="10"/>
      <c r="VFA1187" s="10"/>
      <c r="VFB1187" s="10"/>
      <c r="VFC1187" s="10"/>
      <c r="VFD1187" s="10"/>
      <c r="VFE1187" s="10"/>
      <c r="VFF1187" s="10"/>
      <c r="VFG1187" s="10"/>
      <c r="VFH1187" s="10"/>
      <c r="VFI1187" s="10"/>
      <c r="VFJ1187" s="10"/>
      <c r="VFK1187" s="10"/>
      <c r="VFL1187" s="10"/>
      <c r="VFM1187" s="10"/>
      <c r="VFN1187" s="10"/>
      <c r="VFO1187" s="10"/>
      <c r="VFP1187" s="10"/>
      <c r="VFQ1187" s="10"/>
      <c r="VFR1187" s="10"/>
      <c r="VFS1187" s="10"/>
      <c r="VFT1187" s="10"/>
      <c r="VFU1187" s="10"/>
      <c r="VFV1187" s="10"/>
      <c r="VFW1187" s="10"/>
      <c r="VFX1187" s="10"/>
      <c r="VFY1187" s="10"/>
      <c r="VFZ1187" s="10"/>
      <c r="VGA1187" s="10"/>
      <c r="VGB1187" s="10"/>
      <c r="VGC1187" s="10"/>
      <c r="VGD1187" s="10"/>
      <c r="VGE1187" s="10"/>
      <c r="VGF1187" s="10"/>
      <c r="VGG1187" s="10"/>
      <c r="VGH1187" s="10"/>
      <c r="VGI1187" s="10"/>
      <c r="VGJ1187" s="10"/>
      <c r="VGK1187" s="10"/>
      <c r="VGL1187" s="10"/>
      <c r="VGM1187" s="10"/>
      <c r="VGN1187" s="10"/>
      <c r="VGO1187" s="10"/>
      <c r="VGP1187" s="10"/>
      <c r="VGQ1187" s="10"/>
      <c r="VGR1187" s="10"/>
      <c r="VGS1187" s="10"/>
      <c r="VGT1187" s="10"/>
      <c r="VGU1187" s="10"/>
      <c r="VGV1187" s="10"/>
      <c r="VGW1187" s="10"/>
      <c r="VGX1187" s="10"/>
      <c r="VGY1187" s="10"/>
      <c r="VGZ1187" s="10"/>
      <c r="VHA1187" s="10"/>
      <c r="VHB1187" s="10"/>
      <c r="VHC1187" s="10"/>
      <c r="VHD1187" s="10"/>
      <c r="VHE1187" s="10"/>
      <c r="VHF1187" s="10"/>
      <c r="VHG1187" s="10"/>
      <c r="VHH1187" s="10"/>
      <c r="VHI1187" s="10"/>
      <c r="VHJ1187" s="10"/>
      <c r="VHK1187" s="10"/>
      <c r="VHL1187" s="10"/>
      <c r="VHM1187" s="10"/>
      <c r="VHN1187" s="10"/>
      <c r="VHO1187" s="10"/>
      <c r="VHP1187" s="10"/>
      <c r="VHQ1187" s="10"/>
      <c r="VHR1187" s="10"/>
      <c r="VHS1187" s="10"/>
      <c r="VHT1187" s="10"/>
      <c r="VHU1187" s="10"/>
      <c r="VHV1187" s="10"/>
      <c r="VHW1187" s="10"/>
      <c r="VHX1187" s="10"/>
      <c r="VHY1187" s="10"/>
      <c r="VHZ1187" s="10"/>
      <c r="VIA1187" s="10"/>
      <c r="VIB1187" s="10"/>
      <c r="VIC1187" s="10"/>
      <c r="VID1187" s="10"/>
      <c r="VIE1187" s="10"/>
      <c r="VIF1187" s="10"/>
      <c r="VIG1187" s="10"/>
      <c r="VIH1187" s="10"/>
      <c r="VII1187" s="10"/>
      <c r="VIJ1187" s="10"/>
      <c r="VIK1187" s="10"/>
      <c r="VIL1187" s="10"/>
      <c r="VIM1187" s="10"/>
      <c r="VIN1187" s="10"/>
      <c r="VIO1187" s="10"/>
      <c r="VIP1187" s="10"/>
      <c r="VIQ1187" s="10"/>
      <c r="VIR1187" s="10"/>
      <c r="VIS1187" s="10"/>
      <c r="VIT1187" s="10"/>
      <c r="VIU1187" s="10"/>
      <c r="VIV1187" s="10"/>
      <c r="VIW1187" s="10"/>
      <c r="VIX1187" s="10"/>
      <c r="VIY1187" s="10"/>
      <c r="VIZ1187" s="10"/>
      <c r="VJA1187" s="10"/>
      <c r="VJB1187" s="10"/>
      <c r="VJC1187" s="10"/>
      <c r="VJD1187" s="10"/>
      <c r="VJE1187" s="10"/>
      <c r="VJF1187" s="10"/>
      <c r="VJG1187" s="10"/>
      <c r="VJH1187" s="10"/>
      <c r="VJI1187" s="10"/>
      <c r="VJJ1187" s="10"/>
      <c r="VJK1187" s="10"/>
      <c r="VJL1187" s="10"/>
      <c r="VJM1187" s="10"/>
      <c r="VJN1187" s="10"/>
      <c r="VJO1187" s="10"/>
      <c r="VJP1187" s="10"/>
      <c r="VJQ1187" s="10"/>
      <c r="VJR1187" s="10"/>
      <c r="VJS1187" s="10"/>
      <c r="VJT1187" s="10"/>
      <c r="VJU1187" s="10"/>
      <c r="VJV1187" s="10"/>
      <c r="VJW1187" s="10"/>
      <c r="VJX1187" s="10"/>
      <c r="VJY1187" s="10"/>
      <c r="VJZ1187" s="10"/>
      <c r="VKA1187" s="10"/>
      <c r="VKB1187" s="10"/>
      <c r="VKC1187" s="10"/>
      <c r="VKD1187" s="10"/>
      <c r="VKE1187" s="10"/>
      <c r="VKF1187" s="10"/>
      <c r="VKG1187" s="10"/>
      <c r="VKH1187" s="10"/>
      <c r="VKI1187" s="10"/>
      <c r="VKJ1187" s="10"/>
      <c r="VKK1187" s="10"/>
      <c r="VKL1187" s="10"/>
      <c r="VKM1187" s="10"/>
      <c r="VKN1187" s="10"/>
      <c r="VKO1187" s="10"/>
      <c r="VKP1187" s="10"/>
      <c r="VKQ1187" s="10"/>
      <c r="VKR1187" s="10"/>
      <c r="VKS1187" s="10"/>
      <c r="VKT1187" s="10"/>
      <c r="VKU1187" s="10"/>
      <c r="VKV1187" s="10"/>
      <c r="VKW1187" s="10"/>
      <c r="VKX1187" s="10"/>
      <c r="VKY1187" s="10"/>
      <c r="VKZ1187" s="10"/>
      <c r="VLA1187" s="10"/>
      <c r="VLB1187" s="10"/>
      <c r="VLC1187" s="10"/>
      <c r="VLD1187" s="10"/>
      <c r="VLE1187" s="10"/>
      <c r="VLF1187" s="10"/>
      <c r="VLG1187" s="10"/>
      <c r="VLH1187" s="10"/>
      <c r="VLI1187" s="10"/>
      <c r="VLJ1187" s="10"/>
      <c r="VLK1187" s="10"/>
      <c r="VLL1187" s="10"/>
      <c r="VLM1187" s="10"/>
      <c r="VLN1187" s="10"/>
      <c r="VLO1187" s="10"/>
      <c r="VLP1187" s="10"/>
      <c r="VLQ1187" s="10"/>
      <c r="VLR1187" s="10"/>
      <c r="VLS1187" s="10"/>
      <c r="VLT1187" s="10"/>
      <c r="VLU1187" s="10"/>
      <c r="VLV1187" s="10"/>
      <c r="VLW1187" s="10"/>
      <c r="VLX1187" s="10"/>
      <c r="VLY1187" s="10"/>
      <c r="VLZ1187" s="10"/>
      <c r="VMA1187" s="10"/>
      <c r="VMB1187" s="10"/>
      <c r="VMC1187" s="10"/>
      <c r="VMD1187" s="10"/>
      <c r="VME1187" s="10"/>
      <c r="VMF1187" s="10"/>
      <c r="VMG1187" s="10"/>
      <c r="VMH1187" s="10"/>
      <c r="VMI1187" s="10"/>
      <c r="VMJ1187" s="10"/>
      <c r="VMK1187" s="10"/>
      <c r="VML1187" s="10"/>
      <c r="VMM1187" s="10"/>
      <c r="VMN1187" s="10"/>
      <c r="VMO1187" s="10"/>
      <c r="VMP1187" s="10"/>
      <c r="VMQ1187" s="10"/>
      <c r="VMR1187" s="10"/>
      <c r="VMS1187" s="10"/>
      <c r="VMT1187" s="10"/>
      <c r="VMU1187" s="10"/>
      <c r="VMV1187" s="10"/>
      <c r="VMW1187" s="10"/>
      <c r="VMX1187" s="10"/>
      <c r="VMY1187" s="10"/>
      <c r="VMZ1187" s="10"/>
      <c r="VNA1187" s="10"/>
      <c r="VNB1187" s="10"/>
      <c r="VNC1187" s="10"/>
      <c r="VND1187" s="10"/>
      <c r="VNE1187" s="10"/>
      <c r="VNF1187" s="10"/>
      <c r="VNG1187" s="10"/>
      <c r="VNH1187" s="10"/>
      <c r="VNI1187" s="10"/>
      <c r="VNJ1187" s="10"/>
      <c r="VNK1187" s="10"/>
      <c r="VNL1187" s="10"/>
      <c r="VNM1187" s="10"/>
      <c r="VNN1187" s="10"/>
      <c r="VNO1187" s="10"/>
      <c r="VNP1187" s="10"/>
      <c r="VNQ1187" s="10"/>
      <c r="VNR1187" s="10"/>
      <c r="VNS1187" s="10"/>
      <c r="VNT1187" s="10"/>
      <c r="VNU1187" s="10"/>
      <c r="VNV1187" s="10"/>
      <c r="VNW1187" s="10"/>
      <c r="VNX1187" s="10"/>
      <c r="VNY1187" s="10"/>
      <c r="VNZ1187" s="10"/>
      <c r="VOA1187" s="10"/>
      <c r="VOB1187" s="10"/>
      <c r="VOC1187" s="10"/>
      <c r="VOD1187" s="10"/>
      <c r="VOE1187" s="10"/>
      <c r="VOF1187" s="10"/>
      <c r="VOG1187" s="10"/>
      <c r="VOH1187" s="10"/>
      <c r="VOI1187" s="10"/>
      <c r="VOJ1187" s="10"/>
      <c r="VOK1187" s="10"/>
      <c r="VOL1187" s="10"/>
      <c r="VOM1187" s="10"/>
      <c r="VON1187" s="10"/>
      <c r="VOO1187" s="10"/>
      <c r="VOP1187" s="10"/>
      <c r="VOQ1187" s="10"/>
      <c r="VOR1187" s="10"/>
      <c r="VOS1187" s="10"/>
      <c r="VOT1187" s="10"/>
      <c r="VOU1187" s="10"/>
      <c r="VOV1187" s="10"/>
      <c r="VOW1187" s="10"/>
      <c r="VOX1187" s="10"/>
      <c r="VOY1187" s="10"/>
      <c r="VOZ1187" s="10"/>
      <c r="VPA1187" s="10"/>
      <c r="VPB1187" s="10"/>
      <c r="VPC1187" s="10"/>
      <c r="VPD1187" s="10"/>
      <c r="VPE1187" s="10"/>
      <c r="VPF1187" s="10"/>
      <c r="VPG1187" s="10"/>
      <c r="VPH1187" s="10"/>
      <c r="VPI1187" s="10"/>
      <c r="VPJ1187" s="10"/>
      <c r="VPK1187" s="10"/>
      <c r="VPL1187" s="10"/>
      <c r="VPM1187" s="10"/>
      <c r="VPN1187" s="10"/>
      <c r="VPO1187" s="10"/>
      <c r="VPP1187" s="10"/>
      <c r="VPQ1187" s="10"/>
      <c r="VPR1187" s="10"/>
      <c r="VPS1187" s="10"/>
      <c r="VPT1187" s="10"/>
      <c r="VPU1187" s="10"/>
      <c r="VPV1187" s="10"/>
      <c r="VPW1187" s="10"/>
      <c r="VPX1187" s="10"/>
      <c r="VPY1187" s="10"/>
      <c r="VPZ1187" s="10"/>
      <c r="VQA1187" s="10"/>
      <c r="VQB1187" s="10"/>
      <c r="VQC1187" s="10"/>
      <c r="VQD1187" s="10"/>
      <c r="VQE1187" s="10"/>
      <c r="VQF1187" s="10"/>
      <c r="VQG1187" s="10"/>
      <c r="VQH1187" s="10"/>
      <c r="VQI1187" s="10"/>
      <c r="VQJ1187" s="10"/>
      <c r="VQK1187" s="10"/>
      <c r="VQL1187" s="10"/>
      <c r="VQM1187" s="10"/>
      <c r="VQN1187" s="10"/>
      <c r="VQO1187" s="10"/>
      <c r="VQP1187" s="10"/>
      <c r="VQQ1187" s="10"/>
      <c r="VQR1187" s="10"/>
      <c r="VQS1187" s="10"/>
      <c r="VQT1187" s="10"/>
      <c r="VQU1187" s="10"/>
      <c r="VQV1187" s="10"/>
      <c r="VQW1187" s="10"/>
      <c r="VQX1187" s="10"/>
      <c r="VQY1187" s="10"/>
      <c r="VQZ1187" s="10"/>
      <c r="VRA1187" s="10"/>
      <c r="VRB1187" s="10"/>
      <c r="VRC1187" s="10"/>
      <c r="VRD1187" s="10"/>
      <c r="VRE1187" s="10"/>
      <c r="VRF1187" s="10"/>
      <c r="VRG1187" s="10"/>
      <c r="VRH1187" s="10"/>
      <c r="VRI1187" s="10"/>
      <c r="VRJ1187" s="10"/>
      <c r="VRK1187" s="10"/>
      <c r="VRL1187" s="10"/>
      <c r="VRM1187" s="10"/>
      <c r="VRN1187" s="10"/>
      <c r="VRO1187" s="10"/>
      <c r="VRP1187" s="10"/>
      <c r="VRQ1187" s="10"/>
      <c r="VRR1187" s="10"/>
      <c r="VRS1187" s="10"/>
      <c r="VRT1187" s="10"/>
      <c r="VRU1187" s="10"/>
      <c r="VRV1187" s="10"/>
      <c r="VRW1187" s="10"/>
      <c r="VRX1187" s="10"/>
      <c r="VRY1187" s="10"/>
      <c r="VRZ1187" s="10"/>
      <c r="VSA1187" s="10"/>
      <c r="VSB1187" s="10"/>
      <c r="VSC1187" s="10"/>
      <c r="VSD1187" s="10"/>
      <c r="VSE1187" s="10"/>
      <c r="VSF1187" s="10"/>
      <c r="VSG1187" s="10"/>
      <c r="VSH1187" s="10"/>
      <c r="VSI1187" s="10"/>
      <c r="VSJ1187" s="10"/>
      <c r="VSK1187" s="10"/>
      <c r="VSL1187" s="10"/>
      <c r="VSM1187" s="10"/>
      <c r="VSN1187" s="10"/>
      <c r="VSO1187" s="10"/>
      <c r="VSP1187" s="10"/>
      <c r="VSQ1187" s="10"/>
      <c r="VSR1187" s="10"/>
      <c r="VSS1187" s="10"/>
      <c r="VST1187" s="10"/>
      <c r="VSU1187" s="10"/>
      <c r="VSV1187" s="10"/>
      <c r="VSW1187" s="10"/>
      <c r="VSX1187" s="10"/>
      <c r="VSY1187" s="10"/>
      <c r="VSZ1187" s="10"/>
      <c r="VTA1187" s="10"/>
      <c r="VTB1187" s="10"/>
      <c r="VTC1187" s="10"/>
      <c r="VTD1187" s="10"/>
      <c r="VTE1187" s="10"/>
      <c r="VTF1187" s="10"/>
      <c r="VTG1187" s="10"/>
      <c r="VTH1187" s="10"/>
      <c r="VTI1187" s="10"/>
      <c r="VTJ1187" s="10"/>
      <c r="VTK1187" s="10"/>
      <c r="VTL1187" s="10"/>
      <c r="VTM1187" s="10"/>
      <c r="VTN1187" s="10"/>
      <c r="VTO1187" s="10"/>
      <c r="VTP1187" s="10"/>
      <c r="VTQ1187" s="10"/>
      <c r="VTR1187" s="10"/>
      <c r="VTS1187" s="10"/>
      <c r="VTT1187" s="10"/>
      <c r="VTU1187" s="10"/>
      <c r="VTV1187" s="10"/>
      <c r="VTW1187" s="10"/>
      <c r="VTX1187" s="10"/>
      <c r="VTY1187" s="10"/>
      <c r="VTZ1187" s="10"/>
      <c r="VUA1187" s="10"/>
      <c r="VUB1187" s="10"/>
      <c r="VUC1187" s="10"/>
      <c r="VUD1187" s="10"/>
      <c r="VUE1187" s="10"/>
      <c r="VUF1187" s="10"/>
      <c r="VUG1187" s="10"/>
      <c r="VUH1187" s="10"/>
      <c r="VUI1187" s="10"/>
      <c r="VUJ1187" s="10"/>
      <c r="VUK1187" s="10"/>
      <c r="VUL1187" s="10"/>
      <c r="VUM1187" s="10"/>
      <c r="VUN1187" s="10"/>
      <c r="VUO1187" s="10"/>
      <c r="VUP1187" s="10"/>
      <c r="VUQ1187" s="10"/>
      <c r="VUR1187" s="10"/>
      <c r="VUS1187" s="10"/>
      <c r="VUT1187" s="10"/>
      <c r="VUU1187" s="10"/>
      <c r="VUV1187" s="10"/>
      <c r="VUW1187" s="10"/>
      <c r="VUX1187" s="10"/>
      <c r="VUY1187" s="10"/>
      <c r="VUZ1187" s="10"/>
      <c r="VVA1187" s="10"/>
      <c r="VVB1187" s="10"/>
      <c r="VVC1187" s="10"/>
      <c r="VVD1187" s="10"/>
      <c r="VVE1187" s="10"/>
      <c r="VVF1187" s="10"/>
      <c r="VVG1187" s="10"/>
      <c r="VVH1187" s="10"/>
      <c r="VVI1187" s="10"/>
      <c r="VVJ1187" s="10"/>
      <c r="VVK1187" s="10"/>
      <c r="VVL1187" s="10"/>
      <c r="VVM1187" s="10"/>
      <c r="VVN1187" s="10"/>
      <c r="VVO1187" s="10"/>
      <c r="VVP1187" s="10"/>
      <c r="VVQ1187" s="10"/>
      <c r="VVR1187" s="10"/>
      <c r="VVS1187" s="10"/>
      <c r="VVT1187" s="10"/>
      <c r="VVU1187" s="10"/>
      <c r="VVV1187" s="10"/>
      <c r="VVW1187" s="10"/>
      <c r="VVX1187" s="10"/>
      <c r="VVY1187" s="10"/>
      <c r="VVZ1187" s="10"/>
      <c r="VWA1187" s="10"/>
      <c r="VWB1187" s="10"/>
      <c r="VWC1187" s="10"/>
      <c r="VWD1187" s="10"/>
      <c r="VWE1187" s="10"/>
      <c r="VWF1187" s="10"/>
      <c r="VWG1187" s="10"/>
      <c r="VWH1187" s="10"/>
      <c r="VWI1187" s="10"/>
      <c r="VWJ1187" s="10"/>
      <c r="VWK1187" s="10"/>
      <c r="VWL1187" s="10"/>
      <c r="VWM1187" s="10"/>
      <c r="VWN1187" s="10"/>
      <c r="VWO1187" s="10"/>
      <c r="VWP1187" s="10"/>
      <c r="VWQ1187" s="10"/>
      <c r="VWR1187" s="10"/>
      <c r="VWS1187" s="10"/>
      <c r="VWT1187" s="10"/>
      <c r="VWU1187" s="10"/>
      <c r="VWV1187" s="10"/>
      <c r="VWW1187" s="10"/>
      <c r="VWX1187" s="10"/>
      <c r="VWY1187" s="10"/>
      <c r="VWZ1187" s="10"/>
      <c r="VXA1187" s="10"/>
      <c r="VXB1187" s="10"/>
      <c r="VXC1187" s="10"/>
      <c r="VXD1187" s="10"/>
      <c r="VXE1187" s="10"/>
      <c r="VXF1187" s="10"/>
      <c r="VXG1187" s="10"/>
      <c r="VXH1187" s="10"/>
      <c r="VXI1187" s="10"/>
      <c r="VXJ1187" s="10"/>
      <c r="VXK1187" s="10"/>
      <c r="VXL1187" s="10"/>
      <c r="VXM1187" s="10"/>
      <c r="VXN1187" s="10"/>
      <c r="VXO1187" s="10"/>
      <c r="VXP1187" s="10"/>
      <c r="VXQ1187" s="10"/>
      <c r="VXR1187" s="10"/>
      <c r="VXS1187" s="10"/>
      <c r="VXT1187" s="10"/>
      <c r="VXU1187" s="10"/>
      <c r="VXV1187" s="10"/>
      <c r="VXW1187" s="10"/>
      <c r="VXX1187" s="10"/>
      <c r="VXY1187" s="10"/>
      <c r="VXZ1187" s="10"/>
      <c r="VYA1187" s="10"/>
      <c r="VYB1187" s="10"/>
      <c r="VYC1187" s="10"/>
      <c r="VYD1187" s="10"/>
      <c r="VYE1187" s="10"/>
      <c r="VYF1187" s="10"/>
      <c r="VYG1187" s="10"/>
      <c r="VYH1187" s="10"/>
      <c r="VYI1187" s="10"/>
      <c r="VYJ1187" s="10"/>
      <c r="VYK1187" s="10"/>
      <c r="VYL1187" s="10"/>
      <c r="VYM1187" s="10"/>
      <c r="VYN1187" s="10"/>
      <c r="VYO1187" s="10"/>
      <c r="VYP1187" s="10"/>
      <c r="VYQ1187" s="10"/>
      <c r="VYR1187" s="10"/>
      <c r="VYS1187" s="10"/>
      <c r="VYT1187" s="10"/>
      <c r="VYU1187" s="10"/>
      <c r="VYV1187" s="10"/>
      <c r="VYW1187" s="10"/>
      <c r="VYX1187" s="10"/>
      <c r="VYY1187" s="10"/>
      <c r="VYZ1187" s="10"/>
      <c r="VZA1187" s="10"/>
      <c r="VZB1187" s="10"/>
      <c r="VZC1187" s="10"/>
      <c r="VZD1187" s="10"/>
      <c r="VZE1187" s="10"/>
      <c r="VZF1187" s="10"/>
      <c r="VZG1187" s="10"/>
      <c r="VZH1187" s="10"/>
      <c r="VZI1187" s="10"/>
      <c r="VZJ1187" s="10"/>
      <c r="VZK1187" s="10"/>
      <c r="VZL1187" s="10"/>
      <c r="VZM1187" s="10"/>
      <c r="VZN1187" s="10"/>
      <c r="VZO1187" s="10"/>
      <c r="VZP1187" s="10"/>
      <c r="VZQ1187" s="10"/>
      <c r="VZR1187" s="10"/>
      <c r="VZS1187" s="10"/>
      <c r="VZT1187" s="10"/>
      <c r="VZU1187" s="10"/>
      <c r="VZV1187" s="10"/>
      <c r="VZW1187" s="10"/>
      <c r="VZX1187" s="10"/>
      <c r="VZY1187" s="10"/>
      <c r="VZZ1187" s="10"/>
      <c r="WAA1187" s="10"/>
      <c r="WAB1187" s="10"/>
      <c r="WAC1187" s="10"/>
      <c r="WAD1187" s="10"/>
      <c r="WAE1187" s="10"/>
      <c r="WAF1187" s="10"/>
      <c r="WAG1187" s="10"/>
      <c r="WAH1187" s="10"/>
      <c r="WAI1187" s="10"/>
      <c r="WAJ1187" s="10"/>
      <c r="WAK1187" s="10"/>
      <c r="WAL1187" s="10"/>
      <c r="WAM1187" s="10"/>
      <c r="WAN1187" s="10"/>
      <c r="WAO1187" s="10"/>
      <c r="WAP1187" s="10"/>
      <c r="WAQ1187" s="10"/>
      <c r="WAR1187" s="10"/>
      <c r="WAS1187" s="10"/>
      <c r="WAT1187" s="10"/>
      <c r="WAU1187" s="10"/>
      <c r="WAV1187" s="10"/>
      <c r="WAW1187" s="10"/>
      <c r="WAX1187" s="10"/>
      <c r="WAY1187" s="10"/>
      <c r="WAZ1187" s="10"/>
      <c r="WBA1187" s="10"/>
      <c r="WBB1187" s="10"/>
      <c r="WBC1187" s="10"/>
      <c r="WBD1187" s="10"/>
      <c r="WBE1187" s="10"/>
      <c r="WBF1187" s="10"/>
      <c r="WBG1187" s="10"/>
      <c r="WBH1187" s="10"/>
      <c r="WBI1187" s="10"/>
      <c r="WBJ1187" s="10"/>
      <c r="WBK1187" s="10"/>
      <c r="WBL1187" s="10"/>
      <c r="WBM1187" s="10"/>
      <c r="WBN1187" s="10"/>
      <c r="WBO1187" s="10"/>
      <c r="WBP1187" s="10"/>
      <c r="WBQ1187" s="10"/>
      <c r="WBR1187" s="10"/>
      <c r="WBS1187" s="10"/>
      <c r="WBT1187" s="10"/>
      <c r="WBU1187" s="10"/>
      <c r="WBV1187" s="10"/>
      <c r="WBW1187" s="10"/>
      <c r="WBX1187" s="10"/>
      <c r="WBY1187" s="10"/>
      <c r="WBZ1187" s="10"/>
      <c r="WCA1187" s="10"/>
      <c r="WCB1187" s="10"/>
      <c r="WCC1187" s="10"/>
      <c r="WCD1187" s="10"/>
      <c r="WCE1187" s="10"/>
      <c r="WCF1187" s="10"/>
      <c r="WCG1187" s="10"/>
      <c r="WCH1187" s="10"/>
      <c r="WCI1187" s="10"/>
      <c r="WCJ1187" s="10"/>
      <c r="WCK1187" s="10"/>
      <c r="WCL1187" s="10"/>
      <c r="WCM1187" s="10"/>
      <c r="WCN1187" s="10"/>
      <c r="WCO1187" s="10"/>
      <c r="WCP1187" s="10"/>
      <c r="WCQ1187" s="10"/>
      <c r="WCR1187" s="10"/>
      <c r="WCS1187" s="10"/>
      <c r="WCT1187" s="10"/>
      <c r="WCU1187" s="10"/>
      <c r="WCV1187" s="10"/>
      <c r="WCW1187" s="10"/>
      <c r="WCX1187" s="10"/>
      <c r="WCY1187" s="10"/>
      <c r="WCZ1187" s="10"/>
      <c r="WDA1187" s="10"/>
      <c r="WDB1187" s="10"/>
      <c r="WDC1187" s="10"/>
      <c r="WDD1187" s="10"/>
      <c r="WDE1187" s="10"/>
      <c r="WDF1187" s="10"/>
      <c r="WDG1187" s="10"/>
      <c r="WDH1187" s="10"/>
      <c r="WDI1187" s="10"/>
      <c r="WDJ1187" s="10"/>
      <c r="WDK1187" s="10"/>
      <c r="WDL1187" s="10"/>
      <c r="WDM1187" s="10"/>
      <c r="WDN1187" s="10"/>
      <c r="WDO1187" s="10"/>
      <c r="WDP1187" s="10"/>
      <c r="WDQ1187" s="10"/>
      <c r="WDR1187" s="10"/>
      <c r="WDS1187" s="10"/>
      <c r="WDT1187" s="10"/>
      <c r="WDU1187" s="10"/>
      <c r="WDV1187" s="10"/>
      <c r="WDW1187" s="10"/>
      <c r="WDX1187" s="10"/>
      <c r="WDY1187" s="10"/>
      <c r="WDZ1187" s="10"/>
      <c r="WEA1187" s="10"/>
      <c r="WEB1187" s="10"/>
      <c r="WEC1187" s="10"/>
      <c r="WED1187" s="10"/>
      <c r="WEE1187" s="10"/>
      <c r="WEF1187" s="10"/>
      <c r="WEG1187" s="10"/>
      <c r="WEH1187" s="10"/>
      <c r="WEI1187" s="10"/>
      <c r="WEJ1187" s="10"/>
      <c r="WEK1187" s="10"/>
      <c r="WEL1187" s="10"/>
      <c r="WEM1187" s="10"/>
      <c r="WEN1187" s="10"/>
      <c r="WEO1187" s="10"/>
      <c r="WEP1187" s="10"/>
      <c r="WEQ1187" s="10"/>
      <c r="WER1187" s="10"/>
      <c r="WES1187" s="10"/>
      <c r="WET1187" s="10"/>
      <c r="WEU1187" s="10"/>
      <c r="WEV1187" s="10"/>
      <c r="WEW1187" s="10"/>
      <c r="WEX1187" s="10"/>
      <c r="WEY1187" s="10"/>
      <c r="WEZ1187" s="10"/>
      <c r="WFA1187" s="10"/>
      <c r="WFB1187" s="10"/>
      <c r="WFC1187" s="10"/>
      <c r="WFD1187" s="10"/>
      <c r="WFE1187" s="10"/>
      <c r="WFF1187" s="10"/>
      <c r="WFG1187" s="10"/>
      <c r="WFH1187" s="10"/>
      <c r="WFI1187" s="10"/>
      <c r="WFJ1187" s="10"/>
      <c r="WFK1187" s="10"/>
      <c r="WFL1187" s="10"/>
      <c r="WFM1187" s="10"/>
      <c r="WFN1187" s="10"/>
      <c r="WFO1187" s="10"/>
      <c r="WFP1187" s="10"/>
      <c r="WFQ1187" s="10"/>
      <c r="WFR1187" s="10"/>
      <c r="WFS1187" s="10"/>
      <c r="WFT1187" s="10"/>
      <c r="WFU1187" s="10"/>
      <c r="WFV1187" s="10"/>
      <c r="WFW1187" s="10"/>
      <c r="WFX1187" s="10"/>
      <c r="WFY1187" s="10"/>
      <c r="WFZ1187" s="10"/>
      <c r="WGA1187" s="10"/>
      <c r="WGB1187" s="10"/>
      <c r="WGC1187" s="10"/>
      <c r="WGD1187" s="10"/>
      <c r="WGE1187" s="10"/>
      <c r="WGF1187" s="10"/>
      <c r="WGG1187" s="10"/>
      <c r="WGH1187" s="10"/>
      <c r="WGI1187" s="10"/>
      <c r="WGJ1187" s="10"/>
      <c r="WGK1187" s="10"/>
      <c r="WGL1187" s="10"/>
      <c r="WGM1187" s="10"/>
      <c r="WGN1187" s="10"/>
      <c r="WGO1187" s="10"/>
      <c r="WGP1187" s="10"/>
      <c r="WGQ1187" s="10"/>
      <c r="WGR1187" s="10"/>
      <c r="WGS1187" s="10"/>
      <c r="WGT1187" s="10"/>
      <c r="WGU1187" s="10"/>
      <c r="WGV1187" s="10"/>
      <c r="WGW1187" s="10"/>
      <c r="WGX1187" s="10"/>
      <c r="WGY1187" s="10"/>
      <c r="WGZ1187" s="10"/>
      <c r="WHA1187" s="10"/>
      <c r="WHB1187" s="10"/>
      <c r="WHC1187" s="10"/>
      <c r="WHD1187" s="10"/>
      <c r="WHE1187" s="10"/>
      <c r="WHF1187" s="10"/>
      <c r="WHG1187" s="10"/>
      <c r="WHH1187" s="10"/>
      <c r="WHI1187" s="10"/>
      <c r="WHJ1187" s="10"/>
      <c r="WHK1187" s="10"/>
      <c r="WHL1187" s="10"/>
      <c r="WHM1187" s="10"/>
      <c r="WHN1187" s="10"/>
      <c r="WHO1187" s="10"/>
      <c r="WHP1187" s="10"/>
      <c r="WHQ1187" s="10"/>
      <c r="WHR1187" s="10"/>
      <c r="WHS1187" s="10"/>
      <c r="WHT1187" s="10"/>
      <c r="WHU1187" s="10"/>
      <c r="WHV1187" s="10"/>
      <c r="WHW1187" s="10"/>
      <c r="WHX1187" s="10"/>
      <c r="WHY1187" s="10"/>
      <c r="WHZ1187" s="10"/>
      <c r="WIA1187" s="10"/>
      <c r="WIB1187" s="10"/>
      <c r="WIC1187" s="10"/>
      <c r="WID1187" s="10"/>
      <c r="WIE1187" s="10"/>
      <c r="WIF1187" s="10"/>
      <c r="WIG1187" s="10"/>
      <c r="WIH1187" s="10"/>
      <c r="WII1187" s="10"/>
      <c r="WIJ1187" s="10"/>
      <c r="WIK1187" s="10"/>
      <c r="WIL1187" s="10"/>
      <c r="WIM1187" s="10"/>
      <c r="WIN1187" s="10"/>
      <c r="WIO1187" s="10"/>
      <c r="WIP1187" s="10"/>
      <c r="WIQ1187" s="10"/>
      <c r="WIR1187" s="10"/>
      <c r="WIS1187" s="10"/>
      <c r="WIT1187" s="10"/>
      <c r="WIU1187" s="10"/>
      <c r="WIV1187" s="10"/>
      <c r="WIW1187" s="10"/>
      <c r="WIX1187" s="10"/>
      <c r="WIY1187" s="10"/>
      <c r="WIZ1187" s="10"/>
      <c r="WJA1187" s="10"/>
      <c r="WJB1187" s="10"/>
      <c r="WJC1187" s="10"/>
      <c r="WJD1187" s="10"/>
      <c r="WJE1187" s="10"/>
      <c r="WJF1187" s="10"/>
      <c r="WJG1187" s="10"/>
      <c r="WJH1187" s="10"/>
      <c r="WJI1187" s="10"/>
      <c r="WJJ1187" s="10"/>
      <c r="WJK1187" s="10"/>
      <c r="WJL1187" s="10"/>
      <c r="WJM1187" s="10"/>
      <c r="WJN1187" s="10"/>
      <c r="WJO1187" s="10"/>
      <c r="WJP1187" s="10"/>
      <c r="WJQ1187" s="10"/>
      <c r="WJR1187" s="10"/>
      <c r="WJS1187" s="10"/>
      <c r="WJT1187" s="10"/>
      <c r="WJU1187" s="10"/>
      <c r="WJV1187" s="10"/>
      <c r="WJW1187" s="10"/>
      <c r="WJX1187" s="10"/>
      <c r="WJY1187" s="10"/>
      <c r="WJZ1187" s="10"/>
      <c r="WKA1187" s="10"/>
      <c r="WKB1187" s="10"/>
      <c r="WKC1187" s="10"/>
      <c r="WKD1187" s="10"/>
      <c r="WKE1187" s="10"/>
      <c r="WKF1187" s="10"/>
      <c r="WKG1187" s="10"/>
      <c r="WKH1187" s="10"/>
      <c r="WKI1187" s="10"/>
      <c r="WKJ1187" s="10"/>
      <c r="WKK1187" s="10"/>
      <c r="WKL1187" s="10"/>
      <c r="WKM1187" s="10"/>
      <c r="WKN1187" s="10"/>
      <c r="WKO1187" s="10"/>
      <c r="WKP1187" s="10"/>
      <c r="WKQ1187" s="10"/>
      <c r="WKR1187" s="10"/>
      <c r="WKS1187" s="10"/>
      <c r="WKT1187" s="10"/>
      <c r="WKU1187" s="10"/>
      <c r="WKV1187" s="10"/>
      <c r="WKW1187" s="10"/>
      <c r="WKX1187" s="10"/>
      <c r="WKY1187" s="10"/>
      <c r="WKZ1187" s="10"/>
      <c r="WLA1187" s="10"/>
      <c r="WLB1187" s="10"/>
      <c r="WLC1187" s="10"/>
      <c r="WLD1187" s="10"/>
      <c r="WLE1187" s="10"/>
      <c r="WLF1187" s="10"/>
      <c r="WLG1187" s="10"/>
      <c r="WLH1187" s="10"/>
      <c r="WLI1187" s="10"/>
      <c r="WLJ1187" s="10"/>
      <c r="WLK1187" s="10"/>
      <c r="WLL1187" s="10"/>
      <c r="WLM1187" s="10"/>
      <c r="WLN1187" s="10"/>
      <c r="WLO1187" s="10"/>
      <c r="WLP1187" s="10"/>
      <c r="WLQ1187" s="10"/>
      <c r="WLR1187" s="10"/>
      <c r="WLS1187" s="10"/>
      <c r="WLT1187" s="10"/>
      <c r="WLU1187" s="10"/>
      <c r="WLV1187" s="10"/>
      <c r="WLW1187" s="10"/>
      <c r="WLX1187" s="10"/>
      <c r="WLY1187" s="10"/>
      <c r="WLZ1187" s="10"/>
      <c r="WMA1187" s="10"/>
      <c r="WMB1187" s="10"/>
      <c r="WMC1187" s="10"/>
      <c r="WMD1187" s="10"/>
      <c r="WME1187" s="10"/>
      <c r="WMF1187" s="10"/>
      <c r="WMG1187" s="10"/>
      <c r="WMH1187" s="10"/>
      <c r="WMI1187" s="10"/>
      <c r="WMJ1187" s="10"/>
      <c r="WMK1187" s="10"/>
      <c r="WML1187" s="10"/>
      <c r="WMM1187" s="10"/>
      <c r="WMN1187" s="10"/>
      <c r="WMO1187" s="10"/>
      <c r="WMP1187" s="10"/>
      <c r="WMQ1187" s="10"/>
      <c r="WMR1187" s="10"/>
      <c r="WMS1187" s="10"/>
      <c r="WMT1187" s="10"/>
      <c r="WMU1187" s="10"/>
      <c r="WMV1187" s="10"/>
      <c r="WMW1187" s="10"/>
      <c r="WMX1187" s="10"/>
      <c r="WMY1187" s="10"/>
      <c r="WMZ1187" s="10"/>
      <c r="WNA1187" s="10"/>
      <c r="WNB1187" s="10"/>
      <c r="WNC1187" s="10"/>
      <c r="WND1187" s="10"/>
      <c r="WNE1187" s="10"/>
      <c r="WNF1187" s="10"/>
      <c r="WNG1187" s="10"/>
      <c r="WNH1187" s="10"/>
      <c r="WNI1187" s="10"/>
      <c r="WNJ1187" s="10"/>
      <c r="WNK1187" s="10"/>
      <c r="WNL1187" s="10"/>
      <c r="WNM1187" s="10"/>
      <c r="WNN1187" s="10"/>
      <c r="WNO1187" s="10"/>
      <c r="WNP1187" s="10"/>
      <c r="WNQ1187" s="10"/>
      <c r="WNR1187" s="10"/>
      <c r="WNS1187" s="10"/>
      <c r="WNT1187" s="10"/>
      <c r="WNU1187" s="10"/>
      <c r="WNV1187" s="10"/>
      <c r="WNW1187" s="10"/>
      <c r="WNX1187" s="10"/>
      <c r="WNY1187" s="10"/>
      <c r="WNZ1187" s="10"/>
      <c r="WOA1187" s="10"/>
      <c r="WOB1187" s="10"/>
      <c r="WOC1187" s="10"/>
      <c r="WOD1187" s="10"/>
      <c r="WOE1187" s="10"/>
      <c r="WOF1187" s="10"/>
      <c r="WOG1187" s="10"/>
      <c r="WOH1187" s="10"/>
      <c r="WOI1187" s="10"/>
      <c r="WOJ1187" s="10"/>
      <c r="WOK1187" s="10"/>
      <c r="WOL1187" s="10"/>
      <c r="WOM1187" s="10"/>
      <c r="WON1187" s="10"/>
      <c r="WOO1187" s="10"/>
      <c r="WOP1187" s="10"/>
      <c r="WOQ1187" s="10"/>
      <c r="WOR1187" s="10"/>
      <c r="WOS1187" s="10"/>
      <c r="WOT1187" s="10"/>
      <c r="WOU1187" s="10"/>
      <c r="WOV1187" s="10"/>
      <c r="WOW1187" s="10"/>
      <c r="WOX1187" s="10"/>
      <c r="WOY1187" s="10"/>
      <c r="WOZ1187" s="10"/>
      <c r="WPA1187" s="10"/>
      <c r="WPB1187" s="10"/>
      <c r="WPC1187" s="10"/>
      <c r="WPD1187" s="10"/>
      <c r="WPE1187" s="10"/>
      <c r="WPF1187" s="10"/>
      <c r="WPG1187" s="10"/>
      <c r="WPH1187" s="10"/>
      <c r="WPI1187" s="10"/>
      <c r="WPJ1187" s="10"/>
      <c r="WPK1187" s="10"/>
      <c r="WPL1187" s="10"/>
      <c r="WPM1187" s="10"/>
      <c r="WPN1187" s="10"/>
      <c r="WPO1187" s="10"/>
      <c r="WPP1187" s="10"/>
      <c r="WPQ1187" s="10"/>
      <c r="WPR1187" s="10"/>
      <c r="WPS1187" s="10"/>
      <c r="WPT1187" s="10"/>
      <c r="WPU1187" s="10"/>
      <c r="WPV1187" s="10"/>
      <c r="WPW1187" s="10"/>
      <c r="WPX1187" s="10"/>
      <c r="WPY1187" s="10"/>
      <c r="WPZ1187" s="10"/>
      <c r="WQA1187" s="10"/>
      <c r="WQB1187" s="10"/>
      <c r="WQC1187" s="10"/>
      <c r="WQD1187" s="10"/>
      <c r="WQE1187" s="10"/>
      <c r="WQF1187" s="10"/>
      <c r="WQG1187" s="10"/>
      <c r="WQH1187" s="10"/>
      <c r="WQI1187" s="10"/>
      <c r="WQJ1187" s="10"/>
      <c r="WQK1187" s="10"/>
      <c r="WQL1187" s="10"/>
      <c r="WQM1187" s="10"/>
      <c r="WQN1187" s="10"/>
      <c r="WQO1187" s="10"/>
      <c r="WQP1187" s="10"/>
      <c r="WQQ1187" s="10"/>
      <c r="WQR1187" s="10"/>
      <c r="WQS1187" s="10"/>
      <c r="WQT1187" s="10"/>
      <c r="WQU1187" s="10"/>
      <c r="WQV1187" s="10"/>
      <c r="WQW1187" s="10"/>
      <c r="WQX1187" s="10"/>
      <c r="WQY1187" s="10"/>
      <c r="WQZ1187" s="10"/>
      <c r="WRA1187" s="10"/>
      <c r="WRB1187" s="10"/>
      <c r="WRC1187" s="10"/>
      <c r="WRD1187" s="10"/>
      <c r="WRE1187" s="10"/>
      <c r="WRF1187" s="10"/>
      <c r="WRG1187" s="10"/>
      <c r="WRH1187" s="10"/>
      <c r="WRI1187" s="10"/>
      <c r="WRJ1187" s="10"/>
      <c r="WRK1187" s="10"/>
      <c r="WRL1187" s="10"/>
      <c r="WRM1187" s="10"/>
      <c r="WRN1187" s="10"/>
      <c r="WRO1187" s="10"/>
      <c r="WRP1187" s="10"/>
      <c r="WRQ1187" s="10"/>
      <c r="WRR1187" s="10"/>
      <c r="WRS1187" s="10"/>
      <c r="WRT1187" s="10"/>
      <c r="WRU1187" s="10"/>
      <c r="WRV1187" s="10"/>
      <c r="WRW1187" s="10"/>
      <c r="WRX1187" s="10"/>
      <c r="WRY1187" s="10"/>
      <c r="WRZ1187" s="10"/>
      <c r="WSA1187" s="10"/>
      <c r="WSB1187" s="10"/>
      <c r="WSC1187" s="10"/>
      <c r="WSD1187" s="10"/>
      <c r="WSE1187" s="10"/>
      <c r="WSF1187" s="10"/>
      <c r="WSG1187" s="10"/>
      <c r="WSH1187" s="10"/>
      <c r="WSI1187" s="10"/>
      <c r="WSJ1187" s="10"/>
      <c r="WSK1187" s="10"/>
      <c r="WSL1187" s="10"/>
      <c r="WSM1187" s="10"/>
      <c r="WSN1187" s="10"/>
      <c r="WSO1187" s="10"/>
      <c r="WSP1187" s="10"/>
      <c r="WSQ1187" s="10"/>
      <c r="WSR1187" s="10"/>
      <c r="WSS1187" s="10"/>
      <c r="WST1187" s="10"/>
      <c r="WSU1187" s="10"/>
      <c r="WSV1187" s="10"/>
      <c r="WSW1187" s="10"/>
      <c r="WSX1187" s="10"/>
      <c r="WSY1187" s="10"/>
      <c r="WSZ1187" s="10"/>
      <c r="WTA1187" s="10"/>
      <c r="WTB1187" s="10"/>
      <c r="WTC1187" s="10"/>
      <c r="WTD1187" s="10"/>
      <c r="WTE1187" s="10"/>
      <c r="WTF1187" s="10"/>
      <c r="WTG1187" s="10"/>
      <c r="WTH1187" s="10"/>
      <c r="WTI1187" s="10"/>
      <c r="WTJ1187" s="10"/>
      <c r="WTK1187" s="10"/>
      <c r="WTL1187" s="10"/>
      <c r="WTM1187" s="10"/>
      <c r="WTN1187" s="10"/>
      <c r="WTO1187" s="10"/>
      <c r="WTP1187" s="10"/>
      <c r="WTQ1187" s="10"/>
      <c r="WTR1187" s="10"/>
      <c r="WTS1187" s="10"/>
      <c r="WTT1187" s="10"/>
      <c r="WTU1187" s="10"/>
      <c r="WTV1187" s="10"/>
      <c r="WTW1187" s="10"/>
      <c r="WTX1187" s="10"/>
      <c r="WTY1187" s="10"/>
      <c r="WTZ1187" s="10"/>
      <c r="WUA1187" s="10"/>
      <c r="WUB1187" s="10"/>
      <c r="WUC1187" s="10"/>
      <c r="WUD1187" s="10"/>
      <c r="WUE1187" s="10"/>
      <c r="WUF1187" s="10"/>
      <c r="WUG1187" s="10"/>
      <c r="WUH1187" s="10"/>
      <c r="WUI1187" s="10"/>
      <c r="WUJ1187" s="10"/>
      <c r="WUK1187" s="10"/>
      <c r="WUL1187" s="10"/>
      <c r="WUM1187" s="10"/>
      <c r="WUN1187" s="10"/>
      <c r="WUO1187" s="10"/>
      <c r="WUP1187" s="10"/>
      <c r="WUQ1187" s="10"/>
      <c r="WUR1187" s="10"/>
      <c r="WUS1187" s="10"/>
      <c r="WUT1187" s="10"/>
      <c r="WUU1187" s="10"/>
      <c r="WUV1187" s="10"/>
      <c r="WUW1187" s="10"/>
      <c r="WUX1187" s="10"/>
      <c r="WUY1187" s="10"/>
      <c r="WUZ1187" s="10"/>
      <c r="WVA1187" s="10"/>
      <c r="WVB1187" s="10"/>
      <c r="WVC1187" s="10"/>
      <c r="WVD1187" s="10"/>
      <c r="WVE1187" s="10"/>
      <c r="WVF1187" s="10"/>
      <c r="WVG1187" s="10"/>
      <c r="WVH1187" s="10"/>
      <c r="WVI1187" s="10"/>
      <c r="WVJ1187" s="10"/>
      <c r="WVK1187" s="10"/>
      <c r="WVL1187" s="10"/>
      <c r="WVM1187" s="10"/>
      <c r="WVN1187" s="10"/>
      <c r="WVO1187" s="10"/>
      <c r="WVP1187" s="10"/>
      <c r="WVQ1187" s="10"/>
      <c r="WVR1187" s="10"/>
      <c r="WVS1187" s="10"/>
      <c r="WVT1187" s="10"/>
      <c r="WVU1187" s="10"/>
      <c r="WVV1187" s="10"/>
      <c r="WVW1187" s="10"/>
      <c r="WVX1187" s="10"/>
      <c r="WVY1187" s="10"/>
      <c r="WVZ1187" s="10"/>
      <c r="WWA1187" s="10"/>
      <c r="WWB1187" s="10"/>
      <c r="WWC1187" s="10"/>
      <c r="WWD1187" s="10"/>
      <c r="WWE1187" s="10"/>
      <c r="WWF1187" s="10"/>
      <c r="WWG1187" s="10"/>
      <c r="WWH1187" s="10"/>
      <c r="WWI1187" s="10"/>
      <c r="WWJ1187" s="10"/>
      <c r="WWK1187" s="10"/>
      <c r="WWL1187" s="10"/>
      <c r="WWM1187" s="10"/>
      <c r="WWN1187" s="10"/>
      <c r="WWO1187" s="10"/>
      <c r="WWP1187" s="10"/>
      <c r="WWQ1187" s="10"/>
      <c r="WWR1187" s="10"/>
      <c r="WWS1187" s="10"/>
      <c r="WWT1187" s="10"/>
      <c r="WWU1187" s="10"/>
      <c r="WWV1187" s="10"/>
      <c r="WWW1187" s="10"/>
      <c r="WWX1187" s="10"/>
      <c r="WWY1187" s="10"/>
      <c r="WWZ1187" s="10"/>
      <c r="WXA1187" s="10"/>
      <c r="WXB1187" s="10"/>
      <c r="WXC1187" s="10"/>
      <c r="WXD1187" s="10"/>
      <c r="WXE1187" s="10"/>
      <c r="WXF1187" s="10"/>
      <c r="WXG1187" s="10"/>
      <c r="WXH1187" s="10"/>
      <c r="WXI1187" s="10"/>
      <c r="WXJ1187" s="10"/>
      <c r="WXK1187" s="10"/>
      <c r="WXL1187" s="10"/>
      <c r="WXM1187" s="10"/>
      <c r="WXN1187" s="10"/>
      <c r="WXO1187" s="10"/>
      <c r="WXP1187" s="10"/>
      <c r="WXQ1187" s="10"/>
      <c r="WXR1187" s="10"/>
      <c r="WXS1187" s="10"/>
      <c r="WXT1187" s="10"/>
      <c r="WXU1187" s="10"/>
      <c r="WXV1187" s="10"/>
      <c r="WXW1187" s="10"/>
      <c r="WXX1187" s="10"/>
      <c r="WXY1187" s="10"/>
      <c r="WXZ1187" s="10"/>
      <c r="WYA1187" s="10"/>
      <c r="WYB1187" s="10"/>
      <c r="WYC1187" s="10"/>
      <c r="WYD1187" s="10"/>
      <c r="WYE1187" s="10"/>
      <c r="WYF1187" s="10"/>
      <c r="WYG1187" s="10"/>
      <c r="WYH1187" s="10"/>
      <c r="WYI1187" s="10"/>
      <c r="WYJ1187" s="10"/>
      <c r="WYK1187" s="10"/>
      <c r="WYL1187" s="10"/>
      <c r="WYM1187" s="10"/>
      <c r="WYN1187" s="10"/>
      <c r="WYO1187" s="10"/>
      <c r="WYP1187" s="10"/>
      <c r="WYQ1187" s="10"/>
      <c r="WYR1187" s="10"/>
      <c r="WYS1187" s="10"/>
      <c r="WYT1187" s="10"/>
      <c r="WYU1187" s="10"/>
      <c r="WYV1187" s="10"/>
      <c r="WYW1187" s="10"/>
      <c r="WYX1187" s="10"/>
      <c r="WYY1187" s="10"/>
      <c r="WYZ1187" s="10"/>
      <c r="WZA1187" s="10"/>
      <c r="WZB1187" s="10"/>
      <c r="WZC1187" s="10"/>
      <c r="WZD1187" s="10"/>
      <c r="WZE1187" s="10"/>
      <c r="WZF1187" s="10"/>
      <c r="WZG1187" s="10"/>
      <c r="WZH1187" s="10"/>
      <c r="WZI1187" s="10"/>
      <c r="WZJ1187" s="10"/>
      <c r="WZK1187" s="10"/>
      <c r="WZL1187" s="10"/>
      <c r="WZM1187" s="10"/>
      <c r="WZN1187" s="10"/>
      <c r="WZO1187" s="10"/>
      <c r="WZP1187" s="10"/>
      <c r="WZQ1187" s="10"/>
      <c r="WZR1187" s="10"/>
      <c r="WZS1187" s="10"/>
      <c r="WZT1187" s="10"/>
      <c r="WZU1187" s="10"/>
      <c r="WZV1187" s="10"/>
      <c r="WZW1187" s="10"/>
      <c r="WZX1187" s="10"/>
      <c r="WZY1187" s="10"/>
      <c r="WZZ1187" s="10"/>
      <c r="XAA1187" s="10"/>
      <c r="XAB1187" s="10"/>
      <c r="XAC1187" s="10"/>
      <c r="XAD1187" s="10"/>
      <c r="XAE1187" s="10"/>
      <c r="XAF1187" s="10"/>
      <c r="XAG1187" s="10"/>
      <c r="XAH1187" s="10"/>
      <c r="XAI1187" s="10"/>
      <c r="XAJ1187" s="10"/>
      <c r="XAK1187" s="10"/>
      <c r="XAL1187" s="10"/>
      <c r="XAM1187" s="10"/>
      <c r="XAN1187" s="10"/>
      <c r="XAO1187" s="10"/>
      <c r="XAP1187" s="10"/>
      <c r="XAQ1187" s="10"/>
      <c r="XAR1187" s="10"/>
      <c r="XAS1187" s="10"/>
      <c r="XAT1187" s="10"/>
      <c r="XAU1187" s="10"/>
      <c r="XAV1187" s="10"/>
      <c r="XAW1187" s="10"/>
      <c r="XAX1187" s="10"/>
      <c r="XAY1187" s="10"/>
      <c r="XAZ1187" s="10"/>
      <c r="XBA1187" s="10"/>
      <c r="XBB1187" s="10"/>
      <c r="XBC1187" s="10"/>
      <c r="XBD1187" s="10"/>
      <c r="XBE1187" s="10"/>
      <c r="XBF1187" s="10"/>
      <c r="XBG1187" s="10"/>
      <c r="XBH1187" s="10"/>
      <c r="XBI1187" s="10"/>
      <c r="XBJ1187" s="10"/>
      <c r="XBK1187" s="10"/>
      <c r="XBL1187" s="10"/>
      <c r="XBM1187" s="10"/>
      <c r="XBN1187" s="10"/>
      <c r="XBO1187" s="10"/>
      <c r="XBP1187" s="10"/>
      <c r="XBQ1187" s="10"/>
      <c r="XBR1187" s="10"/>
      <c r="XBS1187" s="10"/>
      <c r="XBT1187" s="10"/>
      <c r="XBU1187" s="10"/>
      <c r="XBV1187" s="10"/>
      <c r="XBW1187" s="10"/>
      <c r="XBX1187" s="10"/>
      <c r="XBY1187" s="10"/>
      <c r="XBZ1187" s="10"/>
      <c r="XCA1187" s="10"/>
      <c r="XCB1187" s="10"/>
      <c r="XCC1187" s="10"/>
      <c r="XCD1187" s="10"/>
      <c r="XCE1187" s="10"/>
      <c r="XCF1187" s="10"/>
      <c r="XCG1187" s="10"/>
      <c r="XCH1187" s="10"/>
      <c r="XCI1187" s="10"/>
      <c r="XCJ1187" s="10"/>
      <c r="XCK1187" s="10"/>
      <c r="XCL1187" s="10"/>
      <c r="XCM1187" s="10"/>
      <c r="XCN1187" s="10"/>
      <c r="XCO1187" s="10"/>
      <c r="XCP1187" s="10"/>
      <c r="XCQ1187" s="10"/>
      <c r="XCR1187" s="10"/>
      <c r="XCS1187" s="10"/>
      <c r="XCT1187" s="10"/>
      <c r="XCU1187" s="10"/>
      <c r="XCV1187" s="10"/>
      <c r="XCW1187" s="10"/>
      <c r="XCX1187" s="10"/>
      <c r="XCY1187" s="10"/>
      <c r="XCZ1187" s="10"/>
      <c r="XDA1187" s="10"/>
    </row>
    <row r="1188" spans="1:16329" s="3" customFormat="1" ht="61.5" x14ac:dyDescent="0.85">
      <c r="A1188" s="10">
        <v>1</v>
      </c>
      <c r="B1188" s="48">
        <f>SUBTOTAL(103,$A$1033:A1188)</f>
        <v>154</v>
      </c>
      <c r="C1188" s="13" t="s">
        <v>379</v>
      </c>
      <c r="D1188" s="20">
        <v>3092723.1</v>
      </c>
      <c r="E1188" s="20">
        <v>0</v>
      </c>
      <c r="F1188" s="20">
        <v>0</v>
      </c>
      <c r="G1188" s="20">
        <v>2100000</v>
      </c>
      <c r="H1188" s="20">
        <v>0</v>
      </c>
      <c r="I1188" s="20">
        <v>0</v>
      </c>
      <c r="J1188" s="20">
        <v>0</v>
      </c>
      <c r="K1188" s="55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0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0</v>
      </c>
      <c r="AA1188" s="20">
        <v>0</v>
      </c>
      <c r="AB1188" s="20">
        <v>800000</v>
      </c>
      <c r="AC1188" s="20">
        <v>43500</v>
      </c>
      <c r="AD1188" s="20">
        <v>149223.1</v>
      </c>
      <c r="AE1188" s="20">
        <v>0</v>
      </c>
      <c r="AF1188" s="22">
        <v>2022</v>
      </c>
      <c r="AG1188" s="22">
        <v>2022</v>
      </c>
      <c r="AH1188" s="23">
        <v>2022</v>
      </c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52"/>
      <c r="CA1188" s="10"/>
      <c r="CB1188" s="10"/>
      <c r="CC1188" s="10"/>
      <c r="CD1188" s="10">
        <f t="shared" si="80"/>
        <v>1108.98</v>
      </c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  <c r="IM1188" s="10"/>
      <c r="IN1188" s="10"/>
      <c r="IO1188" s="10"/>
      <c r="IP1188" s="10"/>
      <c r="IQ1188" s="10"/>
      <c r="IR1188" s="10"/>
      <c r="IS1188" s="10"/>
      <c r="IT1188" s="10"/>
      <c r="IU1188" s="10"/>
      <c r="IV1188" s="10"/>
      <c r="IW1188" s="10"/>
      <c r="IX1188" s="10"/>
      <c r="IY1188" s="10"/>
      <c r="IZ1188" s="10"/>
      <c r="JA1188" s="10"/>
      <c r="JB1188" s="10"/>
      <c r="JC1188" s="10"/>
      <c r="JD1188" s="10"/>
      <c r="JE1188" s="10"/>
      <c r="JF1188" s="10"/>
      <c r="JG1188" s="10"/>
      <c r="JH1188" s="10"/>
      <c r="JI1188" s="10"/>
      <c r="JJ1188" s="10"/>
      <c r="JK1188" s="10"/>
      <c r="JL1188" s="10"/>
      <c r="JM1188" s="10"/>
      <c r="JN1188" s="10"/>
      <c r="JO1188" s="10"/>
      <c r="JP1188" s="10"/>
      <c r="JQ1188" s="10"/>
      <c r="JR1188" s="10"/>
      <c r="JS1188" s="10"/>
      <c r="JT1188" s="10"/>
      <c r="JU1188" s="10"/>
      <c r="JV1188" s="10"/>
      <c r="JW1188" s="10"/>
      <c r="JX1188" s="10"/>
      <c r="JY1188" s="10"/>
      <c r="JZ1188" s="10"/>
      <c r="KA1188" s="10"/>
      <c r="KB1188" s="10"/>
      <c r="KC1188" s="10"/>
      <c r="KD1188" s="10"/>
      <c r="KE1188" s="10"/>
      <c r="KF1188" s="10"/>
      <c r="KG1188" s="10"/>
      <c r="KH1188" s="10"/>
      <c r="KI1188" s="10"/>
      <c r="KJ1188" s="10"/>
      <c r="KK1188" s="10"/>
      <c r="KL1188" s="10"/>
      <c r="KM1188" s="10"/>
      <c r="KN1188" s="10"/>
      <c r="KO1188" s="10"/>
      <c r="KP1188" s="10"/>
      <c r="KQ1188" s="10"/>
      <c r="KR1188" s="10"/>
      <c r="KS1188" s="10"/>
      <c r="KT1188" s="10"/>
      <c r="KU1188" s="10"/>
      <c r="KV1188" s="10"/>
      <c r="KW1188" s="10"/>
      <c r="KX1188" s="10"/>
      <c r="KY1188" s="10"/>
      <c r="KZ1188" s="10"/>
      <c r="LA1188" s="10"/>
      <c r="LB1188" s="10"/>
      <c r="LC1188" s="10"/>
      <c r="LD1188" s="10"/>
      <c r="LE1188" s="10"/>
      <c r="LF1188" s="10"/>
      <c r="LG1188" s="10"/>
      <c r="LH1188" s="10"/>
      <c r="LI1188" s="10"/>
      <c r="LJ1188" s="10"/>
      <c r="LK1188" s="10"/>
      <c r="LL1188" s="10"/>
      <c r="LM1188" s="10"/>
      <c r="LN1188" s="10"/>
      <c r="LO1188" s="10"/>
      <c r="LP1188" s="10"/>
      <c r="LQ1188" s="10"/>
      <c r="LR1188" s="10"/>
      <c r="LS1188" s="10"/>
      <c r="LT1188" s="10"/>
      <c r="LU1188" s="10"/>
      <c r="LV1188" s="10"/>
      <c r="LW1188" s="10"/>
      <c r="LX1188" s="10"/>
      <c r="LY1188" s="10"/>
      <c r="LZ1188" s="10"/>
      <c r="MA1188" s="10"/>
      <c r="MB1188" s="10"/>
      <c r="MC1188" s="10"/>
      <c r="MD1188" s="10"/>
      <c r="ME1188" s="10"/>
      <c r="MF1188" s="10"/>
      <c r="MG1188" s="10"/>
      <c r="MH1188" s="10"/>
      <c r="MI1188" s="10"/>
      <c r="MJ1188" s="10"/>
      <c r="MK1188" s="10"/>
      <c r="ML1188" s="10"/>
      <c r="MM1188" s="10"/>
      <c r="MN1188" s="10"/>
      <c r="MO1188" s="10"/>
      <c r="MP1188" s="10"/>
      <c r="MQ1188" s="10"/>
      <c r="MR1188" s="10"/>
      <c r="MS1188" s="10"/>
      <c r="MT1188" s="10"/>
      <c r="MU1188" s="10"/>
      <c r="MV1188" s="10"/>
      <c r="MW1188" s="10"/>
      <c r="MX1188" s="10"/>
      <c r="MY1188" s="10"/>
      <c r="MZ1188" s="10"/>
      <c r="NA1188" s="10"/>
      <c r="NB1188" s="10"/>
      <c r="NC1188" s="10"/>
      <c r="ND1188" s="10"/>
      <c r="NE1188" s="10"/>
      <c r="NF1188" s="10"/>
      <c r="NG1188" s="10"/>
      <c r="NH1188" s="10"/>
      <c r="NI1188" s="10"/>
      <c r="NJ1188" s="10"/>
      <c r="NK1188" s="10"/>
      <c r="NL1188" s="10"/>
      <c r="NM1188" s="10"/>
      <c r="NN1188" s="10"/>
      <c r="NO1188" s="10"/>
      <c r="NP1188" s="10"/>
      <c r="NQ1188" s="10"/>
      <c r="NR1188" s="10"/>
      <c r="NS1188" s="10"/>
      <c r="NT1188" s="10"/>
      <c r="NU1188" s="10"/>
      <c r="NV1188" s="10"/>
      <c r="NW1188" s="10"/>
      <c r="NX1188" s="10"/>
      <c r="NY1188" s="10"/>
      <c r="NZ1188" s="10"/>
      <c r="OA1188" s="10"/>
      <c r="OB1188" s="10"/>
      <c r="OC1188" s="10"/>
      <c r="OD1188" s="10"/>
      <c r="OE1188" s="10"/>
      <c r="OF1188" s="10"/>
      <c r="OG1188" s="10"/>
      <c r="OH1188" s="10"/>
      <c r="OI1188" s="10"/>
      <c r="OJ1188" s="10"/>
      <c r="OK1188" s="10"/>
      <c r="OL1188" s="10"/>
      <c r="OM1188" s="10"/>
      <c r="ON1188" s="10"/>
      <c r="OO1188" s="10"/>
      <c r="OP1188" s="10"/>
      <c r="OQ1188" s="10"/>
      <c r="OR1188" s="10"/>
      <c r="OS1188" s="10"/>
      <c r="OT1188" s="10"/>
      <c r="OU1188" s="10"/>
      <c r="OV1188" s="10"/>
      <c r="OW1188" s="10"/>
      <c r="OX1188" s="10"/>
      <c r="OY1188" s="10"/>
      <c r="OZ1188" s="10"/>
      <c r="PA1188" s="10"/>
      <c r="PB1188" s="10"/>
      <c r="PC1188" s="10"/>
      <c r="PD1188" s="10"/>
      <c r="PE1188" s="10"/>
      <c r="PF1188" s="10"/>
      <c r="PG1188" s="10"/>
      <c r="PH1188" s="10"/>
      <c r="PI1188" s="10"/>
      <c r="PJ1188" s="10"/>
      <c r="PK1188" s="10"/>
      <c r="PL1188" s="10"/>
      <c r="PM1188" s="10"/>
      <c r="PN1188" s="10"/>
      <c r="PO1188" s="10"/>
      <c r="PP1188" s="10"/>
      <c r="PQ1188" s="10"/>
      <c r="PR1188" s="10"/>
      <c r="PS1188" s="10"/>
      <c r="PT1188" s="10"/>
      <c r="PU1188" s="10"/>
      <c r="PV1188" s="10"/>
      <c r="PW1188" s="10"/>
      <c r="PX1188" s="10"/>
      <c r="PY1188" s="10"/>
      <c r="PZ1188" s="10"/>
      <c r="QA1188" s="10"/>
      <c r="QB1188" s="10"/>
      <c r="QC1188" s="10"/>
      <c r="QD1188" s="10"/>
      <c r="QE1188" s="10"/>
      <c r="QF1188" s="10"/>
      <c r="QG1188" s="10"/>
      <c r="QH1188" s="10"/>
      <c r="QI1188" s="10"/>
      <c r="QJ1188" s="10"/>
      <c r="QK1188" s="10"/>
      <c r="QL1188" s="10"/>
      <c r="QM1188" s="10"/>
      <c r="QN1188" s="10"/>
      <c r="QO1188" s="10"/>
      <c r="QP1188" s="10"/>
      <c r="QQ1188" s="10"/>
      <c r="QR1188" s="10"/>
      <c r="QS1188" s="10"/>
      <c r="QT1188" s="10"/>
      <c r="QU1188" s="10"/>
      <c r="QV1188" s="10"/>
      <c r="QW1188" s="10"/>
      <c r="QX1188" s="10"/>
      <c r="QY1188" s="10"/>
      <c r="QZ1188" s="10"/>
      <c r="RA1188" s="10"/>
      <c r="RB1188" s="10"/>
      <c r="RC1188" s="10"/>
      <c r="RD1188" s="10"/>
      <c r="RE1188" s="10"/>
      <c r="RF1188" s="10"/>
      <c r="RG1188" s="10"/>
      <c r="RH1188" s="10"/>
      <c r="RI1188" s="10"/>
      <c r="RJ1188" s="10"/>
      <c r="RK1188" s="10"/>
      <c r="RL1188" s="10"/>
      <c r="RM1188" s="10"/>
      <c r="RN1188" s="10"/>
      <c r="RO1188" s="10"/>
      <c r="RP1188" s="10"/>
      <c r="RQ1188" s="10"/>
      <c r="RR1188" s="10"/>
      <c r="RS1188" s="10"/>
      <c r="RT1188" s="10"/>
      <c r="RU1188" s="10"/>
      <c r="RV1188" s="10"/>
      <c r="RW1188" s="10"/>
      <c r="RX1188" s="10"/>
      <c r="RY1188" s="10"/>
      <c r="RZ1188" s="10"/>
      <c r="SA1188" s="10"/>
      <c r="SB1188" s="10"/>
      <c r="SC1188" s="10"/>
      <c r="SD1188" s="10"/>
      <c r="SE1188" s="10"/>
      <c r="SF1188" s="10"/>
      <c r="SG1188" s="10"/>
      <c r="SH1188" s="10"/>
      <c r="SI1188" s="10"/>
      <c r="SJ1188" s="10"/>
      <c r="SK1188" s="10"/>
      <c r="SL1188" s="10"/>
      <c r="SM1188" s="10"/>
      <c r="SN1188" s="10"/>
      <c r="SO1188" s="10"/>
      <c r="SP1188" s="10"/>
      <c r="SQ1188" s="10"/>
      <c r="SR1188" s="10"/>
      <c r="SS1188" s="10"/>
      <c r="ST1188" s="10"/>
      <c r="SU1188" s="10"/>
      <c r="SV1188" s="10"/>
      <c r="SW1188" s="10"/>
      <c r="SX1188" s="10"/>
      <c r="SY1188" s="10"/>
      <c r="SZ1188" s="10"/>
      <c r="TA1188" s="10"/>
      <c r="TB1188" s="10"/>
      <c r="TC1188" s="10"/>
      <c r="TD1188" s="10"/>
      <c r="TE1188" s="10"/>
      <c r="TF1188" s="10"/>
      <c r="TG1188" s="10"/>
      <c r="TH1188" s="10"/>
      <c r="TI1188" s="10"/>
      <c r="TJ1188" s="10"/>
      <c r="TK1188" s="10"/>
      <c r="TL1188" s="10"/>
      <c r="TM1188" s="10"/>
      <c r="TN1188" s="10"/>
      <c r="TO1188" s="10"/>
      <c r="TP1188" s="10"/>
      <c r="TQ1188" s="10"/>
      <c r="TR1188" s="10"/>
      <c r="TS1188" s="10"/>
      <c r="TT1188" s="10"/>
      <c r="TU1188" s="10"/>
      <c r="TV1188" s="10"/>
      <c r="TW1188" s="10"/>
      <c r="TX1188" s="10"/>
      <c r="TY1188" s="10"/>
      <c r="TZ1188" s="10"/>
      <c r="UA1188" s="10"/>
      <c r="UB1188" s="10"/>
      <c r="UC1188" s="10"/>
      <c r="UD1188" s="10"/>
      <c r="UE1188" s="10"/>
      <c r="UF1188" s="10"/>
      <c r="UG1188" s="10"/>
      <c r="UH1188" s="10"/>
      <c r="UI1188" s="10"/>
      <c r="UJ1188" s="10"/>
      <c r="UK1188" s="10"/>
      <c r="UL1188" s="10"/>
      <c r="UM1188" s="10"/>
      <c r="UN1188" s="10"/>
      <c r="UO1188" s="10"/>
      <c r="UP1188" s="10"/>
      <c r="UQ1188" s="10"/>
      <c r="UR1188" s="10"/>
      <c r="US1188" s="10"/>
      <c r="UT1188" s="10"/>
      <c r="UU1188" s="10"/>
      <c r="UV1188" s="10"/>
      <c r="UW1188" s="10"/>
      <c r="UX1188" s="10"/>
      <c r="UY1188" s="10"/>
      <c r="UZ1188" s="10"/>
      <c r="VA1188" s="10"/>
      <c r="VB1188" s="10"/>
      <c r="VC1188" s="10"/>
      <c r="VD1188" s="10"/>
      <c r="VE1188" s="10"/>
      <c r="VF1188" s="10"/>
      <c r="VG1188" s="10"/>
      <c r="VH1188" s="10"/>
      <c r="VI1188" s="10"/>
      <c r="VJ1188" s="10"/>
      <c r="VK1188" s="10"/>
      <c r="VL1188" s="10"/>
      <c r="VM1188" s="10"/>
      <c r="VN1188" s="10"/>
      <c r="VO1188" s="10"/>
      <c r="VP1188" s="10"/>
      <c r="VQ1188" s="10"/>
      <c r="VR1188" s="10"/>
      <c r="VS1188" s="10"/>
      <c r="VT1188" s="10"/>
      <c r="VU1188" s="10"/>
      <c r="VV1188" s="10"/>
      <c r="VW1188" s="10"/>
      <c r="VX1188" s="10"/>
      <c r="VY1188" s="10"/>
      <c r="VZ1188" s="10"/>
      <c r="WA1188" s="10"/>
      <c r="WB1188" s="10"/>
      <c r="WC1188" s="10"/>
      <c r="WD1188" s="10"/>
      <c r="WE1188" s="10"/>
      <c r="WF1188" s="10"/>
      <c r="WG1188" s="10"/>
      <c r="WH1188" s="10"/>
      <c r="WI1188" s="10"/>
      <c r="WJ1188" s="10"/>
      <c r="WK1188" s="10"/>
      <c r="WL1188" s="10"/>
      <c r="WM1188" s="10"/>
      <c r="WN1188" s="10"/>
      <c r="WO1188" s="10"/>
      <c r="WP1188" s="10"/>
      <c r="WQ1188" s="10"/>
      <c r="WR1188" s="10"/>
      <c r="WS1188" s="10"/>
      <c r="WT1188" s="10"/>
      <c r="WU1188" s="10"/>
      <c r="WV1188" s="10"/>
      <c r="WW1188" s="10"/>
      <c r="WX1188" s="10"/>
      <c r="WY1188" s="10"/>
      <c r="WZ1188" s="10"/>
      <c r="XA1188" s="10"/>
      <c r="XB1188" s="10"/>
      <c r="XC1188" s="10"/>
      <c r="XD1188" s="10"/>
      <c r="XE1188" s="10"/>
      <c r="XF1188" s="10"/>
      <c r="XG1188" s="10"/>
      <c r="XH1188" s="10"/>
      <c r="XI1188" s="10"/>
      <c r="XJ1188" s="10"/>
      <c r="XK1188" s="10"/>
      <c r="XL1188" s="10"/>
      <c r="XM1188" s="10"/>
      <c r="XN1188" s="10"/>
      <c r="XO1188" s="10"/>
      <c r="XP1188" s="10"/>
      <c r="XQ1188" s="10"/>
      <c r="XR1188" s="10"/>
      <c r="XS1188" s="10"/>
      <c r="XT1188" s="10"/>
      <c r="XU1188" s="10"/>
      <c r="XV1188" s="10"/>
      <c r="XW1188" s="10"/>
      <c r="XX1188" s="10"/>
      <c r="XY1188" s="10"/>
      <c r="XZ1188" s="10"/>
      <c r="YA1188" s="10"/>
      <c r="YB1188" s="10"/>
      <c r="YC1188" s="10"/>
      <c r="YD1188" s="10"/>
      <c r="YE1188" s="10"/>
      <c r="YF1188" s="10"/>
      <c r="YG1188" s="10"/>
      <c r="YH1188" s="10"/>
      <c r="YI1188" s="10"/>
      <c r="YJ1188" s="10"/>
      <c r="YK1188" s="10"/>
      <c r="YL1188" s="10"/>
      <c r="YM1188" s="10"/>
      <c r="YN1188" s="10"/>
      <c r="YO1188" s="10"/>
      <c r="YP1188" s="10"/>
      <c r="YQ1188" s="10"/>
      <c r="YR1188" s="10"/>
      <c r="YS1188" s="10"/>
      <c r="YT1188" s="10"/>
      <c r="YU1188" s="10"/>
      <c r="YV1188" s="10"/>
      <c r="YW1188" s="10"/>
      <c r="YX1188" s="10"/>
      <c r="YY1188" s="10"/>
      <c r="YZ1188" s="10"/>
      <c r="ZA1188" s="10"/>
      <c r="ZB1188" s="10"/>
      <c r="ZC1188" s="10"/>
      <c r="ZD1188" s="10"/>
      <c r="ZE1188" s="10"/>
      <c r="ZF1188" s="10"/>
      <c r="ZG1188" s="10"/>
      <c r="ZH1188" s="10"/>
      <c r="ZI1188" s="10"/>
      <c r="ZJ1188" s="10"/>
      <c r="ZK1188" s="10"/>
      <c r="ZL1188" s="10"/>
      <c r="ZM1188" s="10"/>
      <c r="ZN1188" s="10"/>
      <c r="ZO1188" s="10"/>
      <c r="ZP1188" s="10"/>
      <c r="ZQ1188" s="10"/>
      <c r="ZR1188" s="10"/>
      <c r="ZS1188" s="10"/>
      <c r="ZT1188" s="10"/>
      <c r="ZU1188" s="10"/>
      <c r="ZV1188" s="10"/>
      <c r="ZW1188" s="10"/>
      <c r="ZX1188" s="10"/>
      <c r="ZY1188" s="10"/>
      <c r="ZZ1188" s="10"/>
      <c r="AAA1188" s="10"/>
      <c r="AAB1188" s="10"/>
      <c r="AAC1188" s="10"/>
      <c r="AAD1188" s="10"/>
      <c r="AAE1188" s="10"/>
      <c r="AAF1188" s="10"/>
      <c r="AAG1188" s="10"/>
      <c r="AAH1188" s="10"/>
      <c r="AAI1188" s="10"/>
      <c r="AAJ1188" s="10"/>
      <c r="AAK1188" s="10"/>
      <c r="AAL1188" s="10"/>
      <c r="AAM1188" s="10"/>
      <c r="AAN1188" s="10"/>
      <c r="AAO1188" s="10"/>
      <c r="AAP1188" s="10"/>
      <c r="AAQ1188" s="10"/>
      <c r="AAR1188" s="10"/>
      <c r="AAS1188" s="10"/>
      <c r="AAT1188" s="10"/>
      <c r="AAU1188" s="10"/>
      <c r="AAV1188" s="10"/>
      <c r="AAW1188" s="10"/>
      <c r="AAX1188" s="10"/>
      <c r="AAY1188" s="10"/>
      <c r="AAZ1188" s="10"/>
      <c r="ABA1188" s="10"/>
      <c r="ABB1188" s="10"/>
      <c r="ABC1188" s="10"/>
      <c r="ABD1188" s="10"/>
      <c r="ABE1188" s="10"/>
      <c r="ABF1188" s="10"/>
      <c r="ABG1188" s="10"/>
      <c r="ABH1188" s="10"/>
      <c r="ABI1188" s="10"/>
      <c r="ABJ1188" s="10"/>
      <c r="ABK1188" s="10"/>
      <c r="ABL1188" s="10"/>
      <c r="ABM1188" s="10"/>
      <c r="ABN1188" s="10"/>
      <c r="ABO1188" s="10"/>
      <c r="ABP1188" s="10"/>
      <c r="ABQ1188" s="10"/>
      <c r="ABR1188" s="10"/>
      <c r="ABS1188" s="10"/>
      <c r="ABT1188" s="10"/>
      <c r="ABU1188" s="10"/>
      <c r="ABV1188" s="10"/>
      <c r="ABW1188" s="10"/>
      <c r="ABX1188" s="10"/>
      <c r="ABY1188" s="10"/>
      <c r="ABZ1188" s="10"/>
      <c r="ACA1188" s="10"/>
      <c r="ACB1188" s="10"/>
      <c r="ACC1188" s="10"/>
      <c r="ACD1188" s="10"/>
      <c r="ACE1188" s="10"/>
      <c r="ACF1188" s="10"/>
      <c r="ACG1188" s="10"/>
      <c r="ACH1188" s="10"/>
      <c r="ACI1188" s="10"/>
      <c r="ACJ1188" s="10"/>
      <c r="ACK1188" s="10"/>
      <c r="ACL1188" s="10"/>
      <c r="ACM1188" s="10"/>
      <c r="ACN1188" s="10"/>
      <c r="ACO1188" s="10"/>
      <c r="ACP1188" s="10"/>
      <c r="ACQ1188" s="10"/>
      <c r="ACR1188" s="10"/>
      <c r="ACS1188" s="10"/>
      <c r="ACT1188" s="10"/>
      <c r="ACU1188" s="10"/>
      <c r="ACV1188" s="10"/>
      <c r="ACW1188" s="10"/>
      <c r="ACX1188" s="10"/>
      <c r="ACY1188" s="10"/>
      <c r="ACZ1188" s="10"/>
      <c r="ADA1188" s="10"/>
      <c r="ADB1188" s="10"/>
      <c r="ADC1188" s="10"/>
      <c r="ADD1188" s="10"/>
      <c r="ADE1188" s="10"/>
      <c r="ADF1188" s="10"/>
      <c r="ADG1188" s="10"/>
      <c r="ADH1188" s="10"/>
      <c r="ADI1188" s="10"/>
      <c r="ADJ1188" s="10"/>
      <c r="ADK1188" s="10"/>
      <c r="ADL1188" s="10"/>
      <c r="ADM1188" s="10"/>
      <c r="ADN1188" s="10"/>
      <c r="ADO1188" s="10"/>
      <c r="ADP1188" s="10"/>
      <c r="ADQ1188" s="10"/>
      <c r="ADR1188" s="10"/>
      <c r="ADS1188" s="10"/>
      <c r="ADT1188" s="10"/>
      <c r="ADU1188" s="10"/>
      <c r="ADV1188" s="10"/>
      <c r="ADW1188" s="10"/>
      <c r="ADX1188" s="10"/>
      <c r="ADY1188" s="10"/>
      <c r="ADZ1188" s="10"/>
      <c r="AEA1188" s="10"/>
      <c r="AEB1188" s="10"/>
      <c r="AEC1188" s="10"/>
      <c r="AED1188" s="10"/>
      <c r="AEE1188" s="10"/>
      <c r="AEF1188" s="10"/>
      <c r="AEG1188" s="10"/>
      <c r="AEH1188" s="10"/>
      <c r="AEI1188" s="10"/>
      <c r="AEJ1188" s="10"/>
      <c r="AEK1188" s="10"/>
      <c r="AEL1188" s="10"/>
      <c r="AEM1188" s="10"/>
      <c r="AEN1188" s="10"/>
      <c r="AEO1188" s="10"/>
      <c r="AEP1188" s="10"/>
      <c r="AEQ1188" s="10"/>
      <c r="AER1188" s="10"/>
      <c r="AES1188" s="10"/>
      <c r="AET1188" s="10"/>
      <c r="AEU1188" s="10"/>
      <c r="AEV1188" s="10"/>
      <c r="AEW1188" s="10"/>
      <c r="AEX1188" s="10"/>
      <c r="AEY1188" s="10"/>
      <c r="AEZ1188" s="10"/>
      <c r="AFA1188" s="10"/>
      <c r="AFB1188" s="10"/>
      <c r="AFC1188" s="10"/>
      <c r="AFD1188" s="10"/>
      <c r="AFE1188" s="10"/>
      <c r="AFF1188" s="10"/>
      <c r="AFG1188" s="10"/>
      <c r="AFH1188" s="10"/>
      <c r="AFI1188" s="10"/>
      <c r="AFJ1188" s="10"/>
      <c r="AFK1188" s="10"/>
      <c r="AFL1188" s="10"/>
      <c r="AFM1188" s="10"/>
      <c r="AFN1188" s="10"/>
      <c r="AFO1188" s="10"/>
      <c r="AFP1188" s="10"/>
      <c r="AFQ1188" s="10"/>
      <c r="AFR1188" s="10"/>
      <c r="AFS1188" s="10"/>
      <c r="AFT1188" s="10"/>
      <c r="AFU1188" s="10"/>
      <c r="AFV1188" s="10"/>
      <c r="AFW1188" s="10"/>
      <c r="AFX1188" s="10"/>
      <c r="AFY1188" s="10"/>
      <c r="AFZ1188" s="10"/>
      <c r="AGA1188" s="10"/>
      <c r="AGB1188" s="10"/>
      <c r="AGC1188" s="10"/>
      <c r="AGD1188" s="10"/>
      <c r="AGE1188" s="10"/>
      <c r="AGF1188" s="10"/>
      <c r="AGG1188" s="10"/>
      <c r="AGH1188" s="10"/>
      <c r="AGI1188" s="10"/>
      <c r="AGJ1188" s="10"/>
      <c r="AGK1188" s="10"/>
      <c r="AGL1188" s="10"/>
      <c r="AGM1188" s="10"/>
      <c r="AGN1188" s="10"/>
      <c r="AGO1188" s="10"/>
      <c r="AGP1188" s="10"/>
      <c r="AGQ1188" s="10"/>
      <c r="AGR1188" s="10"/>
      <c r="AGS1188" s="10"/>
      <c r="AGT1188" s="10"/>
      <c r="AGU1188" s="10"/>
      <c r="AGV1188" s="10"/>
      <c r="AGW1188" s="10"/>
      <c r="AGX1188" s="10"/>
      <c r="AGY1188" s="10"/>
      <c r="AGZ1188" s="10"/>
      <c r="AHA1188" s="10"/>
      <c r="AHB1188" s="10"/>
      <c r="AHC1188" s="10"/>
      <c r="AHD1188" s="10"/>
      <c r="AHE1188" s="10"/>
      <c r="AHF1188" s="10"/>
      <c r="AHG1188" s="10"/>
      <c r="AHH1188" s="10"/>
      <c r="AHI1188" s="10"/>
      <c r="AHJ1188" s="10"/>
      <c r="AHK1188" s="10"/>
      <c r="AHL1188" s="10"/>
      <c r="AHM1188" s="10"/>
      <c r="AHN1188" s="10"/>
      <c r="AHO1188" s="10"/>
      <c r="AHP1188" s="10"/>
      <c r="AHQ1188" s="10"/>
      <c r="AHR1188" s="10"/>
      <c r="AHS1188" s="10"/>
      <c r="AHT1188" s="10"/>
      <c r="AHU1188" s="10"/>
      <c r="AHV1188" s="10"/>
      <c r="AHW1188" s="10"/>
      <c r="AHX1188" s="10"/>
      <c r="AHY1188" s="10"/>
      <c r="AHZ1188" s="10"/>
      <c r="AIA1188" s="10"/>
      <c r="AIB1188" s="10"/>
      <c r="AIC1188" s="10"/>
      <c r="AID1188" s="10"/>
      <c r="AIE1188" s="10"/>
      <c r="AIF1188" s="10"/>
      <c r="AIG1188" s="10"/>
      <c r="AIH1188" s="10"/>
      <c r="AII1188" s="10"/>
      <c r="AIJ1188" s="10"/>
      <c r="AIK1188" s="10"/>
      <c r="AIL1188" s="10"/>
      <c r="AIM1188" s="10"/>
      <c r="AIN1188" s="10"/>
      <c r="AIO1188" s="10"/>
      <c r="AIP1188" s="10"/>
      <c r="AIQ1188" s="10"/>
      <c r="AIR1188" s="10"/>
      <c r="AIS1188" s="10"/>
      <c r="AIT1188" s="10"/>
      <c r="AIU1188" s="10"/>
      <c r="AIV1188" s="10"/>
      <c r="AIW1188" s="10"/>
      <c r="AIX1188" s="10"/>
      <c r="AIY1188" s="10"/>
      <c r="AIZ1188" s="10"/>
      <c r="AJA1188" s="10"/>
      <c r="AJB1188" s="10"/>
      <c r="AJC1188" s="10"/>
      <c r="AJD1188" s="10"/>
      <c r="AJE1188" s="10"/>
      <c r="AJF1188" s="10"/>
      <c r="AJG1188" s="10"/>
      <c r="AJH1188" s="10"/>
      <c r="AJI1188" s="10"/>
      <c r="AJJ1188" s="10"/>
      <c r="AJK1188" s="10"/>
      <c r="AJL1188" s="10"/>
      <c r="AJM1188" s="10"/>
      <c r="AJN1188" s="10"/>
      <c r="AJO1188" s="10"/>
      <c r="AJP1188" s="10"/>
      <c r="AJQ1188" s="10"/>
      <c r="AJR1188" s="10"/>
      <c r="AJS1188" s="10"/>
      <c r="AJT1188" s="10"/>
      <c r="AJU1188" s="10"/>
      <c r="AJV1188" s="10"/>
      <c r="AJW1188" s="10"/>
      <c r="AJX1188" s="10"/>
      <c r="AJY1188" s="10"/>
      <c r="AJZ1188" s="10"/>
      <c r="AKA1188" s="10"/>
      <c r="AKB1188" s="10"/>
      <c r="AKC1188" s="10"/>
      <c r="AKD1188" s="10"/>
      <c r="AKE1188" s="10"/>
      <c r="AKF1188" s="10"/>
      <c r="AKG1188" s="10"/>
      <c r="AKH1188" s="10"/>
      <c r="AKI1188" s="10"/>
      <c r="AKJ1188" s="10"/>
      <c r="AKK1188" s="10"/>
      <c r="AKL1188" s="10"/>
      <c r="AKM1188" s="10"/>
      <c r="AKN1188" s="10"/>
      <c r="AKO1188" s="10"/>
      <c r="AKP1188" s="10"/>
      <c r="AKQ1188" s="10"/>
      <c r="AKR1188" s="10"/>
      <c r="AKS1188" s="10"/>
      <c r="AKT1188" s="10"/>
      <c r="AKU1188" s="10"/>
      <c r="AKV1188" s="10"/>
      <c r="AKW1188" s="10"/>
      <c r="AKX1188" s="10"/>
      <c r="AKY1188" s="10"/>
      <c r="AKZ1188" s="10"/>
      <c r="ALA1188" s="10"/>
      <c r="ALB1188" s="10"/>
      <c r="ALC1188" s="10"/>
      <c r="ALD1188" s="10"/>
      <c r="ALE1188" s="10"/>
      <c r="ALF1188" s="10"/>
      <c r="ALG1188" s="10"/>
      <c r="ALH1188" s="10"/>
      <c r="ALI1188" s="10"/>
      <c r="ALJ1188" s="10"/>
      <c r="ALK1188" s="10"/>
      <c r="ALL1188" s="10"/>
      <c r="ALM1188" s="10"/>
      <c r="ALN1188" s="10"/>
      <c r="ALO1188" s="10"/>
      <c r="ALP1188" s="10"/>
      <c r="ALQ1188" s="10"/>
      <c r="ALR1188" s="10"/>
      <c r="ALS1188" s="10"/>
      <c r="ALT1188" s="10"/>
      <c r="ALU1188" s="10"/>
      <c r="ALV1188" s="10"/>
      <c r="ALW1188" s="10"/>
      <c r="ALX1188" s="10"/>
      <c r="ALY1188" s="10"/>
      <c r="ALZ1188" s="10"/>
      <c r="AMA1188" s="10"/>
      <c r="AMB1188" s="10"/>
      <c r="AMC1188" s="10"/>
      <c r="AMD1188" s="10"/>
      <c r="AME1188" s="10"/>
      <c r="AMF1188" s="10"/>
      <c r="AMG1188" s="10"/>
      <c r="AMH1188" s="10"/>
      <c r="AMI1188" s="10"/>
      <c r="AMJ1188" s="10"/>
      <c r="AMK1188" s="10"/>
      <c r="AML1188" s="10"/>
      <c r="AMM1188" s="10"/>
      <c r="AMN1188" s="10"/>
      <c r="AMO1188" s="10"/>
      <c r="AMP1188" s="10"/>
      <c r="AMQ1188" s="10"/>
      <c r="AMR1188" s="10"/>
      <c r="AMS1188" s="10"/>
      <c r="AMT1188" s="10"/>
      <c r="AMU1188" s="10"/>
      <c r="AMV1188" s="10"/>
      <c r="AMW1188" s="10"/>
      <c r="AMX1188" s="10"/>
      <c r="AMY1188" s="10"/>
      <c r="AMZ1188" s="10"/>
      <c r="ANA1188" s="10"/>
      <c r="ANB1188" s="10"/>
      <c r="ANC1188" s="10"/>
      <c r="AND1188" s="10"/>
      <c r="ANE1188" s="10"/>
      <c r="ANF1188" s="10"/>
      <c r="ANG1188" s="10"/>
      <c r="ANH1188" s="10"/>
      <c r="ANI1188" s="10"/>
      <c r="ANJ1188" s="10"/>
      <c r="ANK1188" s="10"/>
      <c r="ANL1188" s="10"/>
      <c r="ANM1188" s="10"/>
      <c r="ANN1188" s="10"/>
      <c r="ANO1188" s="10"/>
      <c r="ANP1188" s="10"/>
      <c r="ANQ1188" s="10"/>
      <c r="ANR1188" s="10"/>
      <c r="ANS1188" s="10"/>
      <c r="ANT1188" s="10"/>
      <c r="ANU1188" s="10"/>
      <c r="ANV1188" s="10"/>
      <c r="ANW1188" s="10"/>
      <c r="ANX1188" s="10"/>
      <c r="ANY1188" s="10"/>
      <c r="ANZ1188" s="10"/>
      <c r="AOA1188" s="10"/>
      <c r="AOB1188" s="10"/>
      <c r="AOC1188" s="10"/>
      <c r="AOD1188" s="10"/>
      <c r="AOE1188" s="10"/>
      <c r="AOF1188" s="10"/>
      <c r="AOG1188" s="10"/>
      <c r="AOH1188" s="10"/>
      <c r="AOI1188" s="10"/>
      <c r="AOJ1188" s="10"/>
      <c r="AOK1188" s="10"/>
      <c r="AOL1188" s="10"/>
      <c r="AOM1188" s="10"/>
      <c r="AON1188" s="10"/>
      <c r="AOO1188" s="10"/>
      <c r="AOP1188" s="10"/>
      <c r="AOQ1188" s="10"/>
      <c r="AOR1188" s="10"/>
      <c r="AOS1188" s="10"/>
      <c r="AOT1188" s="10"/>
      <c r="AOU1188" s="10"/>
      <c r="AOV1188" s="10"/>
      <c r="AOW1188" s="10"/>
      <c r="AOX1188" s="10"/>
      <c r="AOY1188" s="10"/>
      <c r="AOZ1188" s="10"/>
      <c r="APA1188" s="10"/>
      <c r="APB1188" s="10"/>
      <c r="APC1188" s="10"/>
      <c r="APD1188" s="10"/>
      <c r="APE1188" s="10"/>
      <c r="APF1188" s="10"/>
      <c r="APG1188" s="10"/>
      <c r="APH1188" s="10"/>
      <c r="API1188" s="10"/>
      <c r="APJ1188" s="10"/>
      <c r="APK1188" s="10"/>
      <c r="APL1188" s="10"/>
      <c r="APM1188" s="10"/>
      <c r="APN1188" s="10"/>
      <c r="APO1188" s="10"/>
      <c r="APP1188" s="10"/>
      <c r="APQ1188" s="10"/>
      <c r="APR1188" s="10"/>
      <c r="APS1188" s="10"/>
      <c r="APT1188" s="10"/>
      <c r="APU1188" s="10"/>
      <c r="APV1188" s="10"/>
      <c r="APW1188" s="10"/>
      <c r="APX1188" s="10"/>
      <c r="APY1188" s="10"/>
      <c r="APZ1188" s="10"/>
      <c r="AQA1188" s="10"/>
      <c r="AQB1188" s="10"/>
      <c r="AQC1188" s="10"/>
      <c r="AQD1188" s="10"/>
      <c r="AQE1188" s="10"/>
      <c r="AQF1188" s="10"/>
      <c r="AQG1188" s="10"/>
      <c r="AQH1188" s="10"/>
      <c r="AQI1188" s="10"/>
      <c r="AQJ1188" s="10"/>
      <c r="AQK1188" s="10"/>
      <c r="AQL1188" s="10"/>
      <c r="AQM1188" s="10"/>
      <c r="AQN1188" s="10"/>
      <c r="AQO1188" s="10"/>
      <c r="AQP1188" s="10"/>
      <c r="AQQ1188" s="10"/>
      <c r="AQR1188" s="10"/>
      <c r="AQS1188" s="10"/>
      <c r="AQT1188" s="10"/>
      <c r="AQU1188" s="10"/>
      <c r="AQV1188" s="10"/>
      <c r="AQW1188" s="10"/>
      <c r="AQX1188" s="10"/>
      <c r="AQY1188" s="10"/>
      <c r="AQZ1188" s="10"/>
      <c r="ARA1188" s="10"/>
      <c r="ARB1188" s="10"/>
      <c r="ARC1188" s="10"/>
      <c r="ARD1188" s="10"/>
      <c r="ARE1188" s="10"/>
      <c r="ARF1188" s="10"/>
      <c r="ARG1188" s="10"/>
      <c r="ARH1188" s="10"/>
      <c r="ARI1188" s="10"/>
      <c r="ARJ1188" s="10"/>
      <c r="ARK1188" s="10"/>
      <c r="ARL1188" s="10"/>
      <c r="ARM1188" s="10"/>
      <c r="ARN1188" s="10"/>
      <c r="ARO1188" s="10"/>
      <c r="ARP1188" s="10"/>
      <c r="ARQ1188" s="10"/>
      <c r="ARR1188" s="10"/>
      <c r="ARS1188" s="10"/>
      <c r="ART1188" s="10"/>
      <c r="ARU1188" s="10"/>
      <c r="ARV1188" s="10"/>
      <c r="ARW1188" s="10"/>
      <c r="ARX1188" s="10"/>
      <c r="ARY1188" s="10"/>
      <c r="ARZ1188" s="10"/>
      <c r="ASA1188" s="10"/>
      <c r="ASB1188" s="10"/>
      <c r="ASC1188" s="10"/>
      <c r="ASD1188" s="10"/>
      <c r="ASE1188" s="10"/>
      <c r="ASF1188" s="10"/>
      <c r="ASG1188" s="10"/>
      <c r="ASH1188" s="10"/>
      <c r="ASI1188" s="10"/>
      <c r="ASJ1188" s="10"/>
      <c r="ASK1188" s="10"/>
      <c r="ASL1188" s="10"/>
      <c r="ASM1188" s="10"/>
      <c r="ASN1188" s="10"/>
      <c r="ASO1188" s="10"/>
      <c r="ASP1188" s="10"/>
      <c r="ASQ1188" s="10"/>
      <c r="ASR1188" s="10"/>
      <c r="ASS1188" s="10"/>
      <c r="AST1188" s="10"/>
      <c r="ASU1188" s="10"/>
      <c r="ASV1188" s="10"/>
      <c r="ASW1188" s="10"/>
      <c r="ASX1188" s="10"/>
      <c r="ASY1188" s="10"/>
      <c r="ASZ1188" s="10"/>
      <c r="ATA1188" s="10"/>
      <c r="ATB1188" s="10"/>
      <c r="ATC1188" s="10"/>
      <c r="ATD1188" s="10"/>
      <c r="ATE1188" s="10"/>
      <c r="ATF1188" s="10"/>
      <c r="ATG1188" s="10"/>
      <c r="ATH1188" s="10"/>
      <c r="ATI1188" s="10"/>
      <c r="ATJ1188" s="10"/>
      <c r="ATK1188" s="10"/>
      <c r="ATL1188" s="10"/>
      <c r="ATM1188" s="10"/>
      <c r="ATN1188" s="10"/>
      <c r="ATO1188" s="10"/>
      <c r="ATP1188" s="10"/>
      <c r="ATQ1188" s="10"/>
      <c r="ATR1188" s="10"/>
      <c r="ATS1188" s="10"/>
      <c r="ATT1188" s="10"/>
      <c r="ATU1188" s="10"/>
      <c r="ATV1188" s="10"/>
      <c r="ATW1188" s="10"/>
      <c r="ATX1188" s="10"/>
      <c r="ATY1188" s="10"/>
      <c r="ATZ1188" s="10"/>
      <c r="AUA1188" s="10"/>
      <c r="AUB1188" s="10"/>
      <c r="AUC1188" s="10"/>
      <c r="AUD1188" s="10"/>
      <c r="AUE1188" s="10"/>
      <c r="AUF1188" s="10"/>
      <c r="AUG1188" s="10"/>
      <c r="AUH1188" s="10"/>
      <c r="AUI1188" s="10"/>
      <c r="AUJ1188" s="10"/>
      <c r="AUK1188" s="10"/>
      <c r="AUL1188" s="10"/>
      <c r="AUM1188" s="10"/>
      <c r="AUN1188" s="10"/>
      <c r="AUO1188" s="10"/>
      <c r="AUP1188" s="10"/>
      <c r="AUQ1188" s="10"/>
      <c r="AUR1188" s="10"/>
      <c r="AUS1188" s="10"/>
      <c r="AUT1188" s="10"/>
      <c r="AUU1188" s="10"/>
      <c r="AUV1188" s="10"/>
      <c r="AUW1188" s="10"/>
      <c r="AUX1188" s="10"/>
      <c r="AUY1188" s="10"/>
      <c r="AUZ1188" s="10"/>
      <c r="AVA1188" s="10"/>
      <c r="AVB1188" s="10"/>
      <c r="AVC1188" s="10"/>
      <c r="AVD1188" s="10"/>
      <c r="AVE1188" s="10"/>
      <c r="AVF1188" s="10"/>
      <c r="AVG1188" s="10"/>
      <c r="AVH1188" s="10"/>
      <c r="AVI1188" s="10"/>
      <c r="AVJ1188" s="10"/>
      <c r="AVK1188" s="10"/>
      <c r="AVL1188" s="10"/>
      <c r="AVM1188" s="10"/>
      <c r="AVN1188" s="10"/>
      <c r="AVO1188" s="10"/>
      <c r="AVP1188" s="10"/>
      <c r="AVQ1188" s="10"/>
      <c r="AVR1188" s="10"/>
      <c r="AVS1188" s="10"/>
      <c r="AVT1188" s="10"/>
      <c r="AVU1188" s="10"/>
      <c r="AVV1188" s="10"/>
      <c r="AVW1188" s="10"/>
      <c r="AVX1188" s="10"/>
      <c r="AVY1188" s="10"/>
      <c r="AVZ1188" s="10"/>
      <c r="AWA1188" s="10"/>
      <c r="AWB1188" s="10"/>
      <c r="AWC1188" s="10"/>
      <c r="AWD1188" s="10"/>
      <c r="AWE1188" s="10"/>
      <c r="AWF1188" s="10"/>
      <c r="AWG1188" s="10"/>
      <c r="AWH1188" s="10"/>
      <c r="AWI1188" s="10"/>
      <c r="AWJ1188" s="10"/>
      <c r="AWK1188" s="10"/>
      <c r="AWL1188" s="10"/>
      <c r="AWM1188" s="10"/>
      <c r="AWN1188" s="10"/>
      <c r="AWO1188" s="10"/>
      <c r="AWP1188" s="10"/>
      <c r="AWQ1188" s="10"/>
      <c r="AWR1188" s="10"/>
      <c r="AWS1188" s="10"/>
      <c r="AWT1188" s="10"/>
      <c r="AWU1188" s="10"/>
      <c r="AWV1188" s="10"/>
      <c r="AWW1188" s="10"/>
      <c r="AWX1188" s="10"/>
      <c r="AWY1188" s="10"/>
      <c r="AWZ1188" s="10"/>
      <c r="AXA1188" s="10"/>
      <c r="AXB1188" s="10"/>
      <c r="AXC1188" s="10"/>
      <c r="AXD1188" s="10"/>
      <c r="AXE1188" s="10"/>
      <c r="AXF1188" s="10"/>
      <c r="AXG1188" s="10"/>
      <c r="AXH1188" s="10"/>
      <c r="AXI1188" s="10"/>
      <c r="AXJ1188" s="10"/>
      <c r="AXK1188" s="10"/>
      <c r="AXL1188" s="10"/>
      <c r="AXM1188" s="10"/>
      <c r="AXN1188" s="10"/>
      <c r="AXO1188" s="10"/>
      <c r="AXP1188" s="10"/>
      <c r="AXQ1188" s="10"/>
      <c r="AXR1188" s="10"/>
      <c r="AXS1188" s="10"/>
      <c r="AXT1188" s="10"/>
      <c r="AXU1188" s="10"/>
      <c r="AXV1188" s="10"/>
      <c r="AXW1188" s="10"/>
      <c r="AXX1188" s="10"/>
      <c r="AXY1188" s="10"/>
      <c r="AXZ1188" s="10"/>
      <c r="AYA1188" s="10"/>
      <c r="AYB1188" s="10"/>
      <c r="AYC1188" s="10"/>
      <c r="AYD1188" s="10"/>
      <c r="AYE1188" s="10"/>
      <c r="AYF1188" s="10"/>
      <c r="AYG1188" s="10"/>
      <c r="AYH1188" s="10"/>
      <c r="AYI1188" s="10"/>
      <c r="AYJ1188" s="10"/>
      <c r="AYK1188" s="10"/>
      <c r="AYL1188" s="10"/>
      <c r="AYM1188" s="10"/>
      <c r="AYN1188" s="10"/>
      <c r="AYO1188" s="10"/>
      <c r="AYP1188" s="10"/>
      <c r="AYQ1188" s="10"/>
      <c r="AYR1188" s="10"/>
      <c r="AYS1188" s="10"/>
      <c r="AYT1188" s="10"/>
      <c r="AYU1188" s="10"/>
      <c r="AYV1188" s="10"/>
      <c r="AYW1188" s="10"/>
      <c r="AYX1188" s="10"/>
      <c r="AYY1188" s="10"/>
      <c r="AYZ1188" s="10"/>
      <c r="AZA1188" s="10"/>
      <c r="AZB1188" s="10"/>
      <c r="AZC1188" s="10"/>
      <c r="AZD1188" s="10"/>
      <c r="AZE1188" s="10"/>
      <c r="AZF1188" s="10"/>
      <c r="AZG1188" s="10"/>
      <c r="AZH1188" s="10"/>
      <c r="AZI1188" s="10"/>
      <c r="AZJ1188" s="10"/>
      <c r="AZK1188" s="10"/>
      <c r="AZL1188" s="10"/>
      <c r="AZM1188" s="10"/>
      <c r="AZN1188" s="10"/>
      <c r="AZO1188" s="10"/>
      <c r="AZP1188" s="10"/>
      <c r="AZQ1188" s="10"/>
      <c r="AZR1188" s="10"/>
      <c r="AZS1188" s="10"/>
      <c r="AZT1188" s="10"/>
      <c r="AZU1188" s="10"/>
      <c r="AZV1188" s="10"/>
      <c r="AZW1188" s="10"/>
      <c r="AZX1188" s="10"/>
      <c r="AZY1188" s="10"/>
      <c r="AZZ1188" s="10"/>
      <c r="BAA1188" s="10"/>
      <c r="BAB1188" s="10"/>
      <c r="BAC1188" s="10"/>
      <c r="BAD1188" s="10"/>
      <c r="BAE1188" s="10"/>
      <c r="BAF1188" s="10"/>
      <c r="BAG1188" s="10"/>
      <c r="BAH1188" s="10"/>
      <c r="BAI1188" s="10"/>
      <c r="BAJ1188" s="10"/>
      <c r="BAK1188" s="10"/>
      <c r="BAL1188" s="10"/>
      <c r="BAM1188" s="10"/>
      <c r="BAN1188" s="10"/>
      <c r="BAO1188" s="10"/>
      <c r="BAP1188" s="10"/>
      <c r="BAQ1188" s="10"/>
      <c r="BAR1188" s="10"/>
      <c r="BAS1188" s="10"/>
      <c r="BAT1188" s="10"/>
      <c r="BAU1188" s="10"/>
      <c r="BAV1188" s="10"/>
      <c r="BAW1188" s="10"/>
      <c r="BAX1188" s="10"/>
      <c r="BAY1188" s="10"/>
      <c r="BAZ1188" s="10"/>
      <c r="BBA1188" s="10"/>
      <c r="BBB1188" s="10"/>
      <c r="BBC1188" s="10"/>
      <c r="BBD1188" s="10"/>
      <c r="BBE1188" s="10"/>
      <c r="BBF1188" s="10"/>
      <c r="BBG1188" s="10"/>
      <c r="BBH1188" s="10"/>
      <c r="BBI1188" s="10"/>
      <c r="BBJ1188" s="10"/>
      <c r="BBK1188" s="10"/>
      <c r="BBL1188" s="10"/>
      <c r="BBM1188" s="10"/>
      <c r="BBN1188" s="10"/>
      <c r="BBO1188" s="10"/>
      <c r="BBP1188" s="10"/>
      <c r="BBQ1188" s="10"/>
      <c r="BBR1188" s="10"/>
      <c r="BBS1188" s="10"/>
      <c r="BBT1188" s="10"/>
      <c r="BBU1188" s="10"/>
      <c r="BBV1188" s="10"/>
      <c r="BBW1188" s="10"/>
      <c r="BBX1188" s="10"/>
      <c r="BBY1188" s="10"/>
      <c r="BBZ1188" s="10"/>
      <c r="BCA1188" s="10"/>
      <c r="BCB1188" s="10"/>
      <c r="BCC1188" s="10"/>
      <c r="BCD1188" s="10"/>
      <c r="BCE1188" s="10"/>
      <c r="BCF1188" s="10"/>
      <c r="BCG1188" s="10"/>
      <c r="BCH1188" s="10"/>
      <c r="BCI1188" s="10"/>
      <c r="BCJ1188" s="10"/>
      <c r="BCK1188" s="10"/>
      <c r="BCL1188" s="10"/>
      <c r="BCM1188" s="10"/>
      <c r="BCN1188" s="10"/>
      <c r="BCO1188" s="10"/>
      <c r="BCP1188" s="10"/>
      <c r="BCQ1188" s="10"/>
      <c r="BCR1188" s="10"/>
      <c r="BCS1188" s="10"/>
      <c r="BCT1188" s="10"/>
      <c r="BCU1188" s="10"/>
      <c r="BCV1188" s="10"/>
      <c r="BCW1188" s="10"/>
      <c r="BCX1188" s="10"/>
      <c r="BCY1188" s="10"/>
      <c r="BCZ1188" s="10"/>
      <c r="BDA1188" s="10"/>
      <c r="BDB1188" s="10"/>
      <c r="BDC1188" s="10"/>
      <c r="BDD1188" s="10"/>
      <c r="BDE1188" s="10"/>
      <c r="BDF1188" s="10"/>
      <c r="BDG1188" s="10"/>
      <c r="BDH1188" s="10"/>
      <c r="BDI1188" s="10"/>
      <c r="BDJ1188" s="10"/>
      <c r="BDK1188" s="10"/>
      <c r="BDL1188" s="10"/>
      <c r="BDM1188" s="10"/>
      <c r="BDN1188" s="10"/>
      <c r="BDO1188" s="10"/>
      <c r="BDP1188" s="10"/>
      <c r="BDQ1188" s="10"/>
      <c r="BDR1188" s="10"/>
      <c r="BDS1188" s="10"/>
      <c r="BDT1188" s="10"/>
      <c r="BDU1188" s="10"/>
      <c r="BDV1188" s="10"/>
      <c r="BDW1188" s="10"/>
      <c r="BDX1188" s="10"/>
      <c r="BDY1188" s="10"/>
      <c r="BDZ1188" s="10"/>
      <c r="BEA1188" s="10"/>
      <c r="BEB1188" s="10"/>
      <c r="BEC1188" s="10"/>
      <c r="BED1188" s="10"/>
      <c r="BEE1188" s="10"/>
      <c r="BEF1188" s="10"/>
      <c r="BEG1188" s="10"/>
      <c r="BEH1188" s="10"/>
      <c r="BEI1188" s="10"/>
      <c r="BEJ1188" s="10"/>
      <c r="BEK1188" s="10"/>
      <c r="BEL1188" s="10"/>
      <c r="BEM1188" s="10"/>
      <c r="BEN1188" s="10"/>
      <c r="BEO1188" s="10"/>
      <c r="BEP1188" s="10"/>
      <c r="BEQ1188" s="10"/>
      <c r="BER1188" s="10"/>
      <c r="BES1188" s="10"/>
      <c r="BET1188" s="10"/>
      <c r="BEU1188" s="10"/>
      <c r="BEV1188" s="10"/>
      <c r="BEW1188" s="10"/>
      <c r="BEX1188" s="10"/>
      <c r="BEY1188" s="10"/>
      <c r="BEZ1188" s="10"/>
      <c r="BFA1188" s="10"/>
      <c r="BFB1188" s="10"/>
      <c r="BFC1188" s="10"/>
      <c r="BFD1188" s="10"/>
      <c r="BFE1188" s="10"/>
      <c r="BFF1188" s="10"/>
      <c r="BFG1188" s="10"/>
      <c r="BFH1188" s="10"/>
      <c r="BFI1188" s="10"/>
      <c r="BFJ1188" s="10"/>
      <c r="BFK1188" s="10"/>
      <c r="BFL1188" s="10"/>
      <c r="BFM1188" s="10"/>
      <c r="BFN1188" s="10"/>
      <c r="BFO1188" s="10"/>
      <c r="BFP1188" s="10"/>
      <c r="BFQ1188" s="10"/>
      <c r="BFR1188" s="10"/>
      <c r="BFS1188" s="10"/>
      <c r="BFT1188" s="10"/>
      <c r="BFU1188" s="10"/>
      <c r="BFV1188" s="10"/>
      <c r="BFW1188" s="10"/>
      <c r="BFX1188" s="10"/>
      <c r="BFY1188" s="10"/>
      <c r="BFZ1188" s="10"/>
      <c r="BGA1188" s="10"/>
      <c r="BGB1188" s="10"/>
      <c r="BGC1188" s="10"/>
      <c r="BGD1188" s="10"/>
      <c r="BGE1188" s="10"/>
      <c r="BGF1188" s="10"/>
      <c r="BGG1188" s="10"/>
      <c r="BGH1188" s="10"/>
      <c r="BGI1188" s="10"/>
      <c r="BGJ1188" s="10"/>
      <c r="BGK1188" s="10"/>
      <c r="BGL1188" s="10"/>
      <c r="BGM1188" s="10"/>
      <c r="BGN1188" s="10"/>
      <c r="BGO1188" s="10"/>
      <c r="BGP1188" s="10"/>
      <c r="BGQ1188" s="10"/>
      <c r="BGR1188" s="10"/>
      <c r="BGS1188" s="10"/>
      <c r="BGT1188" s="10"/>
      <c r="BGU1188" s="10"/>
      <c r="BGV1188" s="10"/>
      <c r="BGW1188" s="10"/>
      <c r="BGX1188" s="10"/>
      <c r="BGY1188" s="10"/>
      <c r="BGZ1188" s="10"/>
      <c r="BHA1188" s="10"/>
      <c r="BHB1188" s="10"/>
      <c r="BHC1188" s="10"/>
      <c r="BHD1188" s="10"/>
      <c r="BHE1188" s="10"/>
      <c r="BHF1188" s="10"/>
      <c r="BHG1188" s="10"/>
      <c r="BHH1188" s="10"/>
      <c r="BHI1188" s="10"/>
      <c r="BHJ1188" s="10"/>
      <c r="BHK1188" s="10"/>
      <c r="BHL1188" s="10"/>
      <c r="BHM1188" s="10"/>
      <c r="BHN1188" s="10"/>
      <c r="BHO1188" s="10"/>
      <c r="BHP1188" s="10"/>
      <c r="BHQ1188" s="10"/>
      <c r="BHR1188" s="10"/>
      <c r="BHS1188" s="10"/>
      <c r="BHT1188" s="10"/>
      <c r="BHU1188" s="10"/>
      <c r="BHV1188" s="10"/>
      <c r="BHW1188" s="10"/>
      <c r="BHX1188" s="10"/>
      <c r="BHY1188" s="10"/>
      <c r="BHZ1188" s="10"/>
      <c r="BIA1188" s="10"/>
      <c r="BIB1188" s="10"/>
      <c r="BIC1188" s="10"/>
      <c r="BID1188" s="10"/>
      <c r="BIE1188" s="10"/>
      <c r="BIF1188" s="10"/>
      <c r="BIG1188" s="10"/>
      <c r="BIH1188" s="10"/>
      <c r="BII1188" s="10"/>
      <c r="BIJ1188" s="10"/>
      <c r="BIK1188" s="10"/>
      <c r="BIL1188" s="10"/>
      <c r="BIM1188" s="10"/>
      <c r="BIN1188" s="10"/>
      <c r="BIO1188" s="10"/>
      <c r="BIP1188" s="10"/>
      <c r="BIQ1188" s="10"/>
      <c r="BIR1188" s="10"/>
      <c r="BIS1188" s="10"/>
      <c r="BIT1188" s="10"/>
      <c r="BIU1188" s="10"/>
      <c r="BIV1188" s="10"/>
      <c r="BIW1188" s="10"/>
      <c r="BIX1188" s="10"/>
      <c r="BIY1188" s="10"/>
      <c r="BIZ1188" s="10"/>
      <c r="BJA1188" s="10"/>
      <c r="BJB1188" s="10"/>
      <c r="BJC1188" s="10"/>
      <c r="BJD1188" s="10"/>
      <c r="BJE1188" s="10"/>
      <c r="BJF1188" s="10"/>
      <c r="BJG1188" s="10"/>
      <c r="BJH1188" s="10"/>
      <c r="BJI1188" s="10"/>
      <c r="BJJ1188" s="10"/>
      <c r="BJK1188" s="10"/>
      <c r="BJL1188" s="10"/>
      <c r="BJM1188" s="10"/>
      <c r="BJN1188" s="10"/>
      <c r="BJO1188" s="10"/>
      <c r="BJP1188" s="10"/>
      <c r="BJQ1188" s="10"/>
      <c r="BJR1188" s="10"/>
      <c r="BJS1188" s="10"/>
      <c r="BJT1188" s="10"/>
      <c r="BJU1188" s="10"/>
      <c r="BJV1188" s="10"/>
      <c r="BJW1188" s="10"/>
      <c r="BJX1188" s="10"/>
      <c r="BJY1188" s="10"/>
      <c r="BJZ1188" s="10"/>
      <c r="BKA1188" s="10"/>
      <c r="BKB1188" s="10"/>
      <c r="BKC1188" s="10"/>
      <c r="BKD1188" s="10"/>
      <c r="BKE1188" s="10"/>
      <c r="BKF1188" s="10"/>
      <c r="BKG1188" s="10"/>
      <c r="BKH1188" s="10"/>
      <c r="BKI1188" s="10"/>
      <c r="BKJ1188" s="10"/>
      <c r="BKK1188" s="10"/>
      <c r="BKL1188" s="10"/>
      <c r="BKM1188" s="10"/>
      <c r="BKN1188" s="10"/>
      <c r="BKO1188" s="10"/>
      <c r="BKP1188" s="10"/>
      <c r="BKQ1188" s="10"/>
      <c r="BKR1188" s="10"/>
      <c r="BKS1188" s="10"/>
      <c r="BKT1188" s="10"/>
      <c r="BKU1188" s="10"/>
      <c r="BKV1188" s="10"/>
      <c r="BKW1188" s="10"/>
      <c r="BKX1188" s="10"/>
      <c r="BKY1188" s="10"/>
      <c r="BKZ1188" s="10"/>
      <c r="BLA1188" s="10"/>
      <c r="BLB1188" s="10"/>
      <c r="BLC1188" s="10"/>
      <c r="BLD1188" s="10"/>
      <c r="BLE1188" s="10"/>
      <c r="BLF1188" s="10"/>
      <c r="BLG1188" s="10"/>
      <c r="BLH1188" s="10"/>
      <c r="BLI1188" s="10"/>
      <c r="BLJ1188" s="10"/>
      <c r="BLK1188" s="10"/>
      <c r="BLL1188" s="10"/>
      <c r="BLM1188" s="10"/>
      <c r="BLN1188" s="10"/>
      <c r="BLO1188" s="10"/>
      <c r="BLP1188" s="10"/>
      <c r="BLQ1188" s="10"/>
      <c r="BLR1188" s="10"/>
      <c r="BLS1188" s="10"/>
      <c r="BLT1188" s="10"/>
      <c r="BLU1188" s="10"/>
      <c r="BLV1188" s="10"/>
      <c r="BLW1188" s="10"/>
      <c r="BLX1188" s="10"/>
      <c r="BLY1188" s="10"/>
      <c r="BLZ1188" s="10"/>
      <c r="BMA1188" s="10"/>
      <c r="BMB1188" s="10"/>
      <c r="BMC1188" s="10"/>
      <c r="BMD1188" s="10"/>
      <c r="BME1188" s="10"/>
      <c r="BMF1188" s="10"/>
      <c r="BMG1188" s="10"/>
      <c r="BMH1188" s="10"/>
      <c r="BMI1188" s="10"/>
      <c r="BMJ1188" s="10"/>
      <c r="BMK1188" s="10"/>
      <c r="BML1188" s="10"/>
      <c r="BMM1188" s="10"/>
      <c r="BMN1188" s="10"/>
      <c r="BMO1188" s="10"/>
      <c r="BMP1188" s="10"/>
      <c r="BMQ1188" s="10"/>
      <c r="BMR1188" s="10"/>
      <c r="BMS1188" s="10"/>
      <c r="BMT1188" s="10"/>
      <c r="BMU1188" s="10"/>
      <c r="BMV1188" s="10"/>
      <c r="BMW1188" s="10"/>
      <c r="BMX1188" s="10"/>
      <c r="BMY1188" s="10"/>
      <c r="BMZ1188" s="10"/>
      <c r="BNA1188" s="10"/>
      <c r="BNB1188" s="10"/>
      <c r="BNC1188" s="10"/>
      <c r="BND1188" s="10"/>
      <c r="BNE1188" s="10"/>
      <c r="BNF1188" s="10"/>
      <c r="BNG1188" s="10"/>
      <c r="BNH1188" s="10"/>
      <c r="BNI1188" s="10"/>
      <c r="BNJ1188" s="10"/>
      <c r="BNK1188" s="10"/>
      <c r="BNL1188" s="10"/>
      <c r="BNM1188" s="10"/>
      <c r="BNN1188" s="10"/>
      <c r="BNO1188" s="10"/>
      <c r="BNP1188" s="10"/>
      <c r="BNQ1188" s="10"/>
      <c r="BNR1188" s="10"/>
      <c r="BNS1188" s="10"/>
      <c r="BNT1188" s="10"/>
      <c r="BNU1188" s="10"/>
      <c r="BNV1188" s="10"/>
      <c r="BNW1188" s="10"/>
      <c r="BNX1188" s="10"/>
      <c r="BNY1188" s="10"/>
      <c r="BNZ1188" s="10"/>
      <c r="BOA1188" s="10"/>
      <c r="BOB1188" s="10"/>
      <c r="BOC1188" s="10"/>
      <c r="BOD1188" s="10"/>
      <c r="BOE1188" s="10"/>
      <c r="BOF1188" s="10"/>
      <c r="BOG1188" s="10"/>
      <c r="BOH1188" s="10"/>
      <c r="BOI1188" s="10"/>
      <c r="BOJ1188" s="10"/>
      <c r="BOK1188" s="10"/>
      <c r="BOL1188" s="10"/>
      <c r="BOM1188" s="10"/>
      <c r="BON1188" s="10"/>
      <c r="BOO1188" s="10"/>
      <c r="BOP1188" s="10"/>
      <c r="BOQ1188" s="10"/>
      <c r="BOR1188" s="10"/>
      <c r="BOS1188" s="10"/>
      <c r="BOT1188" s="10"/>
      <c r="BOU1188" s="10"/>
      <c r="BOV1188" s="10"/>
      <c r="BOW1188" s="10"/>
      <c r="BOX1188" s="10"/>
      <c r="BOY1188" s="10"/>
      <c r="BOZ1188" s="10"/>
      <c r="BPA1188" s="10"/>
      <c r="BPB1188" s="10"/>
      <c r="BPC1188" s="10"/>
      <c r="BPD1188" s="10"/>
      <c r="BPE1188" s="10"/>
      <c r="BPF1188" s="10"/>
      <c r="BPG1188" s="10"/>
      <c r="BPH1188" s="10"/>
      <c r="BPI1188" s="10"/>
      <c r="BPJ1188" s="10"/>
      <c r="BPK1188" s="10"/>
      <c r="BPL1188" s="10"/>
      <c r="BPM1188" s="10"/>
      <c r="BPN1188" s="10"/>
      <c r="BPO1188" s="10"/>
      <c r="BPP1188" s="10"/>
      <c r="BPQ1188" s="10"/>
      <c r="BPR1188" s="10"/>
      <c r="BPS1188" s="10"/>
      <c r="BPT1188" s="10"/>
      <c r="BPU1188" s="10"/>
      <c r="BPV1188" s="10"/>
      <c r="BPW1188" s="10"/>
      <c r="BPX1188" s="10"/>
      <c r="BPY1188" s="10"/>
      <c r="BPZ1188" s="10"/>
      <c r="BQA1188" s="10"/>
      <c r="BQB1188" s="10"/>
      <c r="BQC1188" s="10"/>
      <c r="BQD1188" s="10"/>
      <c r="BQE1188" s="10"/>
      <c r="BQF1188" s="10"/>
      <c r="BQG1188" s="10"/>
      <c r="BQH1188" s="10"/>
      <c r="BQI1188" s="10"/>
      <c r="BQJ1188" s="10"/>
      <c r="BQK1188" s="10"/>
      <c r="BQL1188" s="10"/>
      <c r="BQM1188" s="10"/>
      <c r="BQN1188" s="10"/>
      <c r="BQO1188" s="10"/>
      <c r="BQP1188" s="10"/>
      <c r="BQQ1188" s="10"/>
      <c r="BQR1188" s="10"/>
      <c r="BQS1188" s="10"/>
      <c r="BQT1188" s="10"/>
      <c r="BQU1188" s="10"/>
      <c r="BQV1188" s="10"/>
      <c r="BQW1188" s="10"/>
      <c r="BQX1188" s="10"/>
      <c r="BQY1188" s="10"/>
      <c r="BQZ1188" s="10"/>
      <c r="BRA1188" s="10"/>
      <c r="BRB1188" s="10"/>
      <c r="BRC1188" s="10"/>
      <c r="BRD1188" s="10"/>
      <c r="BRE1188" s="10"/>
      <c r="BRF1188" s="10"/>
      <c r="BRG1188" s="10"/>
      <c r="BRH1188" s="10"/>
      <c r="BRI1188" s="10"/>
      <c r="BRJ1188" s="10"/>
      <c r="BRK1188" s="10"/>
      <c r="BRL1188" s="10"/>
      <c r="BRM1188" s="10"/>
      <c r="BRN1188" s="10"/>
      <c r="BRO1188" s="10"/>
      <c r="BRP1188" s="10"/>
      <c r="BRQ1188" s="10"/>
      <c r="BRR1188" s="10"/>
      <c r="BRS1188" s="10"/>
      <c r="BRT1188" s="10"/>
      <c r="BRU1188" s="10"/>
      <c r="BRV1188" s="10"/>
      <c r="BRW1188" s="10"/>
      <c r="BRX1188" s="10"/>
      <c r="BRY1188" s="10"/>
      <c r="BRZ1188" s="10"/>
      <c r="BSA1188" s="10"/>
      <c r="BSB1188" s="10"/>
      <c r="BSC1188" s="10"/>
      <c r="BSD1188" s="10"/>
      <c r="BSE1188" s="10"/>
      <c r="BSF1188" s="10"/>
      <c r="BSG1188" s="10"/>
      <c r="BSH1188" s="10"/>
      <c r="BSI1188" s="10"/>
      <c r="BSJ1188" s="10"/>
      <c r="BSK1188" s="10"/>
      <c r="BSL1188" s="10"/>
      <c r="BSM1188" s="10"/>
      <c r="BSN1188" s="10"/>
      <c r="BSO1188" s="10"/>
      <c r="BSP1188" s="10"/>
      <c r="BSQ1188" s="10"/>
      <c r="BSR1188" s="10"/>
      <c r="BSS1188" s="10"/>
      <c r="BST1188" s="10"/>
      <c r="BSU1188" s="10"/>
      <c r="BSV1188" s="10"/>
      <c r="BSW1188" s="10"/>
      <c r="BSX1188" s="10"/>
      <c r="BSY1188" s="10"/>
      <c r="BSZ1188" s="10"/>
      <c r="BTA1188" s="10"/>
      <c r="BTB1188" s="10"/>
      <c r="BTC1188" s="10"/>
      <c r="BTD1188" s="10"/>
      <c r="BTE1188" s="10"/>
      <c r="BTF1188" s="10"/>
      <c r="BTG1188" s="10"/>
      <c r="BTH1188" s="10"/>
      <c r="BTI1188" s="10"/>
      <c r="BTJ1188" s="10"/>
      <c r="BTK1188" s="10"/>
      <c r="BTL1188" s="10"/>
      <c r="BTM1188" s="10"/>
      <c r="BTN1188" s="10"/>
      <c r="BTO1188" s="10"/>
      <c r="BTP1188" s="10"/>
      <c r="BTQ1188" s="10"/>
      <c r="BTR1188" s="10"/>
      <c r="BTS1188" s="10"/>
      <c r="BTT1188" s="10"/>
      <c r="BTU1188" s="10"/>
      <c r="BTV1188" s="10"/>
      <c r="BTW1188" s="10"/>
      <c r="BTX1188" s="10"/>
      <c r="BTY1188" s="10"/>
      <c r="BTZ1188" s="10"/>
      <c r="BUA1188" s="10"/>
      <c r="BUB1188" s="10"/>
      <c r="BUC1188" s="10"/>
      <c r="BUD1188" s="10"/>
      <c r="BUE1188" s="10"/>
      <c r="BUF1188" s="10"/>
      <c r="BUG1188" s="10"/>
      <c r="BUH1188" s="10"/>
      <c r="BUI1188" s="10"/>
      <c r="BUJ1188" s="10"/>
      <c r="BUK1188" s="10"/>
      <c r="BUL1188" s="10"/>
      <c r="BUM1188" s="10"/>
      <c r="BUN1188" s="10"/>
      <c r="BUO1188" s="10"/>
      <c r="BUP1188" s="10"/>
      <c r="BUQ1188" s="10"/>
      <c r="BUR1188" s="10"/>
      <c r="BUS1188" s="10"/>
      <c r="BUT1188" s="10"/>
      <c r="BUU1188" s="10"/>
      <c r="BUV1188" s="10"/>
      <c r="BUW1188" s="10"/>
      <c r="BUX1188" s="10"/>
      <c r="BUY1188" s="10"/>
      <c r="BUZ1188" s="10"/>
      <c r="BVA1188" s="10"/>
      <c r="BVB1188" s="10"/>
      <c r="BVC1188" s="10"/>
      <c r="BVD1188" s="10"/>
      <c r="BVE1188" s="10"/>
      <c r="BVF1188" s="10"/>
      <c r="BVG1188" s="10"/>
      <c r="BVH1188" s="10"/>
      <c r="BVI1188" s="10"/>
      <c r="BVJ1188" s="10"/>
      <c r="BVK1188" s="10"/>
      <c r="BVL1188" s="10"/>
      <c r="BVM1188" s="10"/>
      <c r="BVN1188" s="10"/>
      <c r="BVO1188" s="10"/>
      <c r="BVP1188" s="10"/>
      <c r="BVQ1188" s="10"/>
      <c r="BVR1188" s="10"/>
      <c r="BVS1188" s="10"/>
      <c r="BVT1188" s="10"/>
      <c r="BVU1188" s="10"/>
      <c r="BVV1188" s="10"/>
      <c r="BVW1188" s="10"/>
      <c r="BVX1188" s="10"/>
      <c r="BVY1188" s="10"/>
      <c r="BVZ1188" s="10"/>
      <c r="BWA1188" s="10"/>
      <c r="BWB1188" s="10"/>
      <c r="BWC1188" s="10"/>
      <c r="BWD1188" s="10"/>
      <c r="BWE1188" s="10"/>
      <c r="BWF1188" s="10"/>
      <c r="BWG1188" s="10"/>
      <c r="BWH1188" s="10"/>
      <c r="BWI1188" s="10"/>
      <c r="BWJ1188" s="10"/>
      <c r="BWK1188" s="10"/>
      <c r="BWL1188" s="10"/>
      <c r="BWM1188" s="10"/>
      <c r="BWN1188" s="10"/>
      <c r="BWO1188" s="10"/>
      <c r="BWP1188" s="10"/>
      <c r="BWQ1188" s="10"/>
      <c r="BWR1188" s="10"/>
      <c r="BWS1188" s="10"/>
      <c r="BWT1188" s="10"/>
      <c r="BWU1188" s="10"/>
      <c r="BWV1188" s="10"/>
      <c r="BWW1188" s="10"/>
      <c r="BWX1188" s="10"/>
      <c r="BWY1188" s="10"/>
      <c r="BWZ1188" s="10"/>
      <c r="BXA1188" s="10"/>
      <c r="BXB1188" s="10"/>
      <c r="BXC1188" s="10"/>
      <c r="BXD1188" s="10"/>
      <c r="BXE1188" s="10"/>
      <c r="BXF1188" s="10"/>
      <c r="BXG1188" s="10"/>
      <c r="BXH1188" s="10"/>
      <c r="BXI1188" s="10"/>
      <c r="BXJ1188" s="10"/>
      <c r="BXK1188" s="10"/>
      <c r="BXL1188" s="10"/>
      <c r="BXM1188" s="10"/>
      <c r="BXN1188" s="10"/>
      <c r="BXO1188" s="10"/>
      <c r="BXP1188" s="10"/>
      <c r="BXQ1188" s="10"/>
      <c r="BXR1188" s="10"/>
      <c r="BXS1188" s="10"/>
      <c r="BXT1188" s="10"/>
      <c r="BXU1188" s="10"/>
      <c r="BXV1188" s="10"/>
      <c r="BXW1188" s="10"/>
      <c r="BXX1188" s="10"/>
      <c r="BXY1188" s="10"/>
      <c r="BXZ1188" s="10"/>
      <c r="BYA1188" s="10"/>
      <c r="BYB1188" s="10"/>
      <c r="BYC1188" s="10"/>
      <c r="BYD1188" s="10"/>
      <c r="BYE1188" s="10"/>
      <c r="BYF1188" s="10"/>
      <c r="BYG1188" s="10"/>
      <c r="BYH1188" s="10"/>
      <c r="BYI1188" s="10"/>
      <c r="BYJ1188" s="10"/>
      <c r="BYK1188" s="10"/>
      <c r="BYL1188" s="10"/>
      <c r="BYM1188" s="10"/>
      <c r="BYN1188" s="10"/>
      <c r="BYO1188" s="10"/>
      <c r="BYP1188" s="10"/>
      <c r="BYQ1188" s="10"/>
      <c r="BYR1188" s="10"/>
      <c r="BYS1188" s="10"/>
      <c r="BYT1188" s="10"/>
      <c r="BYU1188" s="10"/>
      <c r="BYV1188" s="10"/>
      <c r="BYW1188" s="10"/>
      <c r="BYX1188" s="10"/>
      <c r="BYY1188" s="10"/>
      <c r="BYZ1188" s="10"/>
      <c r="BZA1188" s="10"/>
      <c r="BZB1188" s="10"/>
      <c r="BZC1188" s="10"/>
      <c r="BZD1188" s="10"/>
      <c r="BZE1188" s="10"/>
      <c r="BZF1188" s="10"/>
      <c r="BZG1188" s="10"/>
      <c r="BZH1188" s="10"/>
      <c r="BZI1188" s="10"/>
      <c r="BZJ1188" s="10"/>
      <c r="BZK1188" s="10"/>
      <c r="BZL1188" s="10"/>
      <c r="BZM1188" s="10"/>
      <c r="BZN1188" s="10"/>
      <c r="BZO1188" s="10"/>
      <c r="BZP1188" s="10"/>
      <c r="BZQ1188" s="10"/>
      <c r="BZR1188" s="10"/>
      <c r="BZS1188" s="10"/>
      <c r="BZT1188" s="10"/>
      <c r="BZU1188" s="10"/>
      <c r="BZV1188" s="10"/>
      <c r="BZW1188" s="10"/>
      <c r="BZX1188" s="10"/>
      <c r="BZY1188" s="10"/>
      <c r="BZZ1188" s="10"/>
      <c r="CAA1188" s="10"/>
      <c r="CAB1188" s="10"/>
      <c r="CAC1188" s="10"/>
      <c r="CAD1188" s="10"/>
      <c r="CAE1188" s="10"/>
      <c r="CAF1188" s="10"/>
      <c r="CAG1188" s="10"/>
      <c r="CAH1188" s="10"/>
      <c r="CAI1188" s="10"/>
      <c r="CAJ1188" s="10"/>
      <c r="CAK1188" s="10"/>
      <c r="CAL1188" s="10"/>
      <c r="CAM1188" s="10"/>
      <c r="CAN1188" s="10"/>
      <c r="CAO1188" s="10"/>
      <c r="CAP1188" s="10"/>
      <c r="CAQ1188" s="10"/>
      <c r="CAR1188" s="10"/>
      <c r="CAS1188" s="10"/>
      <c r="CAT1188" s="10"/>
      <c r="CAU1188" s="10"/>
      <c r="CAV1188" s="10"/>
      <c r="CAW1188" s="10"/>
      <c r="CAX1188" s="10"/>
      <c r="CAY1188" s="10"/>
      <c r="CAZ1188" s="10"/>
      <c r="CBA1188" s="10"/>
      <c r="CBB1188" s="10"/>
      <c r="CBC1188" s="10"/>
      <c r="CBD1188" s="10"/>
      <c r="CBE1188" s="10"/>
      <c r="CBF1188" s="10"/>
      <c r="CBG1188" s="10"/>
      <c r="CBH1188" s="10"/>
      <c r="CBI1188" s="10"/>
      <c r="CBJ1188" s="10"/>
      <c r="CBK1188" s="10"/>
      <c r="CBL1188" s="10"/>
      <c r="CBM1188" s="10"/>
      <c r="CBN1188" s="10"/>
      <c r="CBO1188" s="10"/>
      <c r="CBP1188" s="10"/>
      <c r="CBQ1188" s="10"/>
      <c r="CBR1188" s="10"/>
      <c r="CBS1188" s="10"/>
      <c r="CBT1188" s="10"/>
      <c r="CBU1188" s="10"/>
      <c r="CBV1188" s="10"/>
      <c r="CBW1188" s="10"/>
      <c r="CBX1188" s="10"/>
      <c r="CBY1188" s="10"/>
      <c r="CBZ1188" s="10"/>
      <c r="CCA1188" s="10"/>
      <c r="CCB1188" s="10"/>
      <c r="CCC1188" s="10"/>
      <c r="CCD1188" s="10"/>
      <c r="CCE1188" s="10"/>
      <c r="CCF1188" s="10"/>
      <c r="CCG1188" s="10"/>
      <c r="CCH1188" s="10"/>
      <c r="CCI1188" s="10"/>
      <c r="CCJ1188" s="10"/>
      <c r="CCK1188" s="10"/>
      <c r="CCL1188" s="10"/>
      <c r="CCM1188" s="10"/>
      <c r="CCN1188" s="10"/>
      <c r="CCO1188" s="10"/>
      <c r="CCP1188" s="10"/>
      <c r="CCQ1188" s="10"/>
      <c r="CCR1188" s="10"/>
      <c r="CCS1188" s="10"/>
      <c r="CCT1188" s="10"/>
      <c r="CCU1188" s="10"/>
      <c r="CCV1188" s="10"/>
      <c r="CCW1188" s="10"/>
      <c r="CCX1188" s="10"/>
      <c r="CCY1188" s="10"/>
      <c r="CCZ1188" s="10"/>
      <c r="CDA1188" s="10"/>
      <c r="CDB1188" s="10"/>
      <c r="CDC1188" s="10"/>
      <c r="CDD1188" s="10"/>
      <c r="CDE1188" s="10"/>
      <c r="CDF1188" s="10"/>
      <c r="CDG1188" s="10"/>
      <c r="CDH1188" s="10"/>
      <c r="CDI1188" s="10"/>
      <c r="CDJ1188" s="10"/>
      <c r="CDK1188" s="10"/>
      <c r="CDL1188" s="10"/>
      <c r="CDM1188" s="10"/>
      <c r="CDN1188" s="10"/>
      <c r="CDO1188" s="10"/>
      <c r="CDP1188" s="10"/>
      <c r="CDQ1188" s="10"/>
      <c r="CDR1188" s="10"/>
      <c r="CDS1188" s="10"/>
      <c r="CDT1188" s="10"/>
      <c r="CDU1188" s="10"/>
      <c r="CDV1188" s="10"/>
      <c r="CDW1188" s="10"/>
      <c r="CDX1188" s="10"/>
      <c r="CDY1188" s="10"/>
      <c r="CDZ1188" s="10"/>
      <c r="CEA1188" s="10"/>
      <c r="CEB1188" s="10"/>
      <c r="CEC1188" s="10"/>
      <c r="CED1188" s="10"/>
      <c r="CEE1188" s="10"/>
      <c r="CEF1188" s="10"/>
      <c r="CEG1188" s="10"/>
      <c r="CEH1188" s="10"/>
      <c r="CEI1188" s="10"/>
      <c r="CEJ1188" s="10"/>
      <c r="CEK1188" s="10"/>
      <c r="CEL1188" s="10"/>
      <c r="CEM1188" s="10"/>
      <c r="CEN1188" s="10"/>
      <c r="CEO1188" s="10"/>
      <c r="CEP1188" s="10"/>
      <c r="CEQ1188" s="10"/>
      <c r="CER1188" s="10"/>
      <c r="CES1188" s="10"/>
      <c r="CET1188" s="10"/>
      <c r="CEU1188" s="10"/>
      <c r="CEV1188" s="10"/>
      <c r="CEW1188" s="10"/>
      <c r="CEX1188" s="10"/>
      <c r="CEY1188" s="10"/>
      <c r="CEZ1188" s="10"/>
      <c r="CFA1188" s="10"/>
      <c r="CFB1188" s="10"/>
      <c r="CFC1188" s="10"/>
      <c r="CFD1188" s="10"/>
      <c r="CFE1188" s="10"/>
      <c r="CFF1188" s="10"/>
      <c r="CFG1188" s="10"/>
      <c r="CFH1188" s="10"/>
      <c r="CFI1188" s="10"/>
      <c r="CFJ1188" s="10"/>
      <c r="CFK1188" s="10"/>
      <c r="CFL1188" s="10"/>
      <c r="CFM1188" s="10"/>
      <c r="CFN1188" s="10"/>
      <c r="CFO1188" s="10"/>
      <c r="CFP1188" s="10"/>
      <c r="CFQ1188" s="10"/>
      <c r="CFR1188" s="10"/>
      <c r="CFS1188" s="10"/>
      <c r="CFT1188" s="10"/>
      <c r="CFU1188" s="10"/>
      <c r="CFV1188" s="10"/>
      <c r="CFW1188" s="10"/>
      <c r="CFX1188" s="10"/>
      <c r="CFY1188" s="10"/>
      <c r="CFZ1188" s="10"/>
      <c r="CGA1188" s="10"/>
      <c r="CGB1188" s="10"/>
      <c r="CGC1188" s="10"/>
      <c r="CGD1188" s="10"/>
      <c r="CGE1188" s="10"/>
      <c r="CGF1188" s="10"/>
      <c r="CGG1188" s="10"/>
      <c r="CGH1188" s="10"/>
      <c r="CGI1188" s="10"/>
      <c r="CGJ1188" s="10"/>
      <c r="CGK1188" s="10"/>
      <c r="CGL1188" s="10"/>
      <c r="CGM1188" s="10"/>
      <c r="CGN1188" s="10"/>
      <c r="CGO1188" s="10"/>
      <c r="CGP1188" s="10"/>
      <c r="CGQ1188" s="10"/>
      <c r="CGR1188" s="10"/>
      <c r="CGS1188" s="10"/>
      <c r="CGT1188" s="10"/>
      <c r="CGU1188" s="10"/>
      <c r="CGV1188" s="10"/>
      <c r="CGW1188" s="10"/>
      <c r="CGX1188" s="10"/>
      <c r="CGY1188" s="10"/>
      <c r="CGZ1188" s="10"/>
      <c r="CHA1188" s="10"/>
      <c r="CHB1188" s="10"/>
      <c r="CHC1188" s="10"/>
      <c r="CHD1188" s="10"/>
      <c r="CHE1188" s="10"/>
      <c r="CHF1188" s="10"/>
      <c r="CHG1188" s="10"/>
      <c r="CHH1188" s="10"/>
      <c r="CHI1188" s="10"/>
      <c r="CHJ1188" s="10"/>
      <c r="CHK1188" s="10"/>
      <c r="CHL1188" s="10"/>
      <c r="CHM1188" s="10"/>
      <c r="CHN1188" s="10"/>
      <c r="CHO1188" s="10"/>
      <c r="CHP1188" s="10"/>
      <c r="CHQ1188" s="10"/>
      <c r="CHR1188" s="10"/>
      <c r="CHS1188" s="10"/>
      <c r="CHT1188" s="10"/>
      <c r="CHU1188" s="10"/>
      <c r="CHV1188" s="10"/>
      <c r="CHW1188" s="10"/>
      <c r="CHX1188" s="10"/>
      <c r="CHY1188" s="10"/>
      <c r="CHZ1188" s="10"/>
      <c r="CIA1188" s="10"/>
      <c r="CIB1188" s="10"/>
      <c r="CIC1188" s="10"/>
      <c r="CID1188" s="10"/>
      <c r="CIE1188" s="10"/>
      <c r="CIF1188" s="10"/>
      <c r="CIG1188" s="10"/>
      <c r="CIH1188" s="10"/>
      <c r="CII1188" s="10"/>
      <c r="CIJ1188" s="10"/>
      <c r="CIK1188" s="10"/>
      <c r="CIL1188" s="10"/>
      <c r="CIM1188" s="10"/>
      <c r="CIN1188" s="10"/>
      <c r="CIO1188" s="10"/>
      <c r="CIP1188" s="10"/>
      <c r="CIQ1188" s="10"/>
      <c r="CIR1188" s="10"/>
      <c r="CIS1188" s="10"/>
      <c r="CIT1188" s="10"/>
      <c r="CIU1188" s="10"/>
      <c r="CIV1188" s="10"/>
      <c r="CIW1188" s="10"/>
      <c r="CIX1188" s="10"/>
      <c r="CIY1188" s="10"/>
      <c r="CIZ1188" s="10"/>
      <c r="CJA1188" s="10"/>
      <c r="CJB1188" s="10"/>
      <c r="CJC1188" s="10"/>
      <c r="CJD1188" s="10"/>
      <c r="CJE1188" s="10"/>
      <c r="CJF1188" s="10"/>
      <c r="CJG1188" s="10"/>
      <c r="CJH1188" s="10"/>
      <c r="CJI1188" s="10"/>
      <c r="CJJ1188" s="10"/>
      <c r="CJK1188" s="10"/>
      <c r="CJL1188" s="10"/>
      <c r="CJM1188" s="10"/>
      <c r="CJN1188" s="10"/>
      <c r="CJO1188" s="10"/>
      <c r="CJP1188" s="10"/>
      <c r="CJQ1188" s="10"/>
      <c r="CJR1188" s="10"/>
      <c r="CJS1188" s="10"/>
      <c r="CJT1188" s="10"/>
      <c r="CJU1188" s="10"/>
      <c r="CJV1188" s="10"/>
      <c r="CJW1188" s="10"/>
      <c r="CJX1188" s="10"/>
      <c r="CJY1188" s="10"/>
      <c r="CJZ1188" s="10"/>
      <c r="CKA1188" s="10"/>
      <c r="CKB1188" s="10"/>
      <c r="CKC1188" s="10"/>
      <c r="CKD1188" s="10"/>
      <c r="CKE1188" s="10"/>
      <c r="CKF1188" s="10"/>
      <c r="CKG1188" s="10"/>
      <c r="CKH1188" s="10"/>
      <c r="CKI1188" s="10"/>
      <c r="CKJ1188" s="10"/>
      <c r="CKK1188" s="10"/>
      <c r="CKL1188" s="10"/>
      <c r="CKM1188" s="10"/>
      <c r="CKN1188" s="10"/>
      <c r="CKO1188" s="10"/>
      <c r="CKP1188" s="10"/>
      <c r="CKQ1188" s="10"/>
      <c r="CKR1188" s="10"/>
      <c r="CKS1188" s="10"/>
      <c r="CKT1188" s="10"/>
      <c r="CKU1188" s="10"/>
      <c r="CKV1188" s="10"/>
      <c r="CKW1188" s="10"/>
      <c r="CKX1188" s="10"/>
      <c r="CKY1188" s="10"/>
      <c r="CKZ1188" s="10"/>
      <c r="CLA1188" s="10"/>
      <c r="CLB1188" s="10"/>
      <c r="CLC1188" s="10"/>
      <c r="CLD1188" s="10"/>
      <c r="CLE1188" s="10"/>
      <c r="CLF1188" s="10"/>
      <c r="CLG1188" s="10"/>
      <c r="CLH1188" s="10"/>
      <c r="CLI1188" s="10"/>
      <c r="CLJ1188" s="10"/>
      <c r="CLK1188" s="10"/>
      <c r="CLL1188" s="10"/>
      <c r="CLM1188" s="10"/>
      <c r="CLN1188" s="10"/>
      <c r="CLO1188" s="10"/>
      <c r="CLP1188" s="10"/>
      <c r="CLQ1188" s="10"/>
      <c r="CLR1188" s="10"/>
      <c r="CLS1188" s="10"/>
      <c r="CLT1188" s="10"/>
      <c r="CLU1188" s="10"/>
      <c r="CLV1188" s="10"/>
      <c r="CLW1188" s="10"/>
      <c r="CLX1188" s="10"/>
      <c r="CLY1188" s="10"/>
      <c r="CLZ1188" s="10"/>
      <c r="CMA1188" s="10"/>
      <c r="CMB1188" s="10"/>
      <c r="CMC1188" s="10"/>
      <c r="CMD1188" s="10"/>
      <c r="CME1188" s="10"/>
      <c r="CMF1188" s="10"/>
      <c r="CMG1188" s="10"/>
      <c r="CMH1188" s="10"/>
      <c r="CMI1188" s="10"/>
      <c r="CMJ1188" s="10"/>
      <c r="CMK1188" s="10"/>
      <c r="CML1188" s="10"/>
      <c r="CMM1188" s="10"/>
      <c r="CMN1188" s="10"/>
      <c r="CMO1188" s="10"/>
      <c r="CMP1188" s="10"/>
      <c r="CMQ1188" s="10"/>
      <c r="CMR1188" s="10"/>
      <c r="CMS1188" s="10"/>
      <c r="CMT1188" s="10"/>
      <c r="CMU1188" s="10"/>
      <c r="CMV1188" s="10"/>
      <c r="CMW1188" s="10"/>
      <c r="CMX1188" s="10"/>
      <c r="CMY1188" s="10"/>
      <c r="CMZ1188" s="10"/>
      <c r="CNA1188" s="10"/>
      <c r="CNB1188" s="10"/>
      <c r="CNC1188" s="10"/>
      <c r="CND1188" s="10"/>
      <c r="CNE1188" s="10"/>
      <c r="CNF1188" s="10"/>
      <c r="CNG1188" s="10"/>
      <c r="CNH1188" s="10"/>
      <c r="CNI1188" s="10"/>
      <c r="CNJ1188" s="10"/>
      <c r="CNK1188" s="10"/>
      <c r="CNL1188" s="10"/>
      <c r="CNM1188" s="10"/>
      <c r="CNN1188" s="10"/>
      <c r="CNO1188" s="10"/>
      <c r="CNP1188" s="10"/>
      <c r="CNQ1188" s="10"/>
      <c r="CNR1188" s="10"/>
      <c r="CNS1188" s="10"/>
      <c r="CNT1188" s="10"/>
      <c r="CNU1188" s="10"/>
      <c r="CNV1188" s="10"/>
      <c r="CNW1188" s="10"/>
      <c r="CNX1188" s="10"/>
      <c r="CNY1188" s="10"/>
      <c r="CNZ1188" s="10"/>
      <c r="COA1188" s="10"/>
      <c r="COB1188" s="10"/>
      <c r="COC1188" s="10"/>
      <c r="COD1188" s="10"/>
      <c r="COE1188" s="10"/>
      <c r="COF1188" s="10"/>
      <c r="COG1188" s="10"/>
      <c r="COH1188" s="10"/>
      <c r="COI1188" s="10"/>
      <c r="COJ1188" s="10"/>
      <c r="COK1188" s="10"/>
      <c r="COL1188" s="10"/>
      <c r="COM1188" s="10"/>
      <c r="CON1188" s="10"/>
      <c r="COO1188" s="10"/>
      <c r="COP1188" s="10"/>
      <c r="COQ1188" s="10"/>
      <c r="COR1188" s="10"/>
      <c r="COS1188" s="10"/>
      <c r="COT1188" s="10"/>
      <c r="COU1188" s="10"/>
      <c r="COV1188" s="10"/>
      <c r="COW1188" s="10"/>
      <c r="COX1188" s="10"/>
      <c r="COY1188" s="10"/>
      <c r="COZ1188" s="10"/>
      <c r="CPA1188" s="10"/>
      <c r="CPB1188" s="10"/>
      <c r="CPC1188" s="10"/>
      <c r="CPD1188" s="10"/>
      <c r="CPE1188" s="10"/>
      <c r="CPF1188" s="10"/>
      <c r="CPG1188" s="10"/>
      <c r="CPH1188" s="10"/>
      <c r="CPI1188" s="10"/>
      <c r="CPJ1188" s="10"/>
      <c r="CPK1188" s="10"/>
      <c r="CPL1188" s="10"/>
      <c r="CPM1188" s="10"/>
      <c r="CPN1188" s="10"/>
      <c r="CPO1188" s="10"/>
      <c r="CPP1188" s="10"/>
      <c r="CPQ1188" s="10"/>
      <c r="CPR1188" s="10"/>
      <c r="CPS1188" s="10"/>
      <c r="CPT1188" s="10"/>
      <c r="CPU1188" s="10"/>
      <c r="CPV1188" s="10"/>
      <c r="CPW1188" s="10"/>
      <c r="CPX1188" s="10"/>
      <c r="CPY1188" s="10"/>
      <c r="CPZ1188" s="10"/>
      <c r="CQA1188" s="10"/>
      <c r="CQB1188" s="10"/>
      <c r="CQC1188" s="10"/>
      <c r="CQD1188" s="10"/>
      <c r="CQE1188" s="10"/>
      <c r="CQF1188" s="10"/>
      <c r="CQG1188" s="10"/>
      <c r="CQH1188" s="10"/>
      <c r="CQI1188" s="10"/>
      <c r="CQJ1188" s="10"/>
      <c r="CQK1188" s="10"/>
      <c r="CQL1188" s="10"/>
      <c r="CQM1188" s="10"/>
      <c r="CQN1188" s="10"/>
      <c r="CQO1188" s="10"/>
      <c r="CQP1188" s="10"/>
      <c r="CQQ1188" s="10"/>
      <c r="CQR1188" s="10"/>
      <c r="CQS1188" s="10"/>
      <c r="CQT1188" s="10"/>
      <c r="CQU1188" s="10"/>
      <c r="CQV1188" s="10"/>
      <c r="CQW1188" s="10"/>
      <c r="CQX1188" s="10"/>
      <c r="CQY1188" s="10"/>
      <c r="CQZ1188" s="10"/>
      <c r="CRA1188" s="10"/>
      <c r="CRB1188" s="10"/>
      <c r="CRC1188" s="10"/>
      <c r="CRD1188" s="10"/>
      <c r="CRE1188" s="10"/>
      <c r="CRF1188" s="10"/>
      <c r="CRG1188" s="10"/>
      <c r="CRH1188" s="10"/>
      <c r="CRI1188" s="10"/>
      <c r="CRJ1188" s="10"/>
      <c r="CRK1188" s="10"/>
      <c r="CRL1188" s="10"/>
      <c r="CRM1188" s="10"/>
      <c r="CRN1188" s="10"/>
      <c r="CRO1188" s="10"/>
      <c r="CRP1188" s="10"/>
      <c r="CRQ1188" s="10"/>
      <c r="CRR1188" s="10"/>
      <c r="CRS1188" s="10"/>
      <c r="CRT1188" s="10"/>
      <c r="CRU1188" s="10"/>
      <c r="CRV1188" s="10"/>
      <c r="CRW1188" s="10"/>
      <c r="CRX1188" s="10"/>
      <c r="CRY1188" s="10"/>
      <c r="CRZ1188" s="10"/>
      <c r="CSA1188" s="10"/>
      <c r="CSB1188" s="10"/>
      <c r="CSC1188" s="10"/>
      <c r="CSD1188" s="10"/>
      <c r="CSE1188" s="10"/>
      <c r="CSF1188" s="10"/>
      <c r="CSG1188" s="10"/>
      <c r="CSH1188" s="10"/>
      <c r="CSI1188" s="10"/>
      <c r="CSJ1188" s="10"/>
      <c r="CSK1188" s="10"/>
      <c r="CSL1188" s="10"/>
      <c r="CSM1188" s="10"/>
      <c r="CSN1188" s="10"/>
      <c r="CSO1188" s="10"/>
      <c r="CSP1188" s="10"/>
      <c r="CSQ1188" s="10"/>
      <c r="CSR1188" s="10"/>
      <c r="CSS1188" s="10"/>
      <c r="CST1188" s="10"/>
      <c r="CSU1188" s="10"/>
      <c r="CSV1188" s="10"/>
      <c r="CSW1188" s="10"/>
      <c r="CSX1188" s="10"/>
      <c r="CSY1188" s="10"/>
      <c r="CSZ1188" s="10"/>
      <c r="CTA1188" s="10"/>
      <c r="CTB1188" s="10"/>
      <c r="CTC1188" s="10"/>
      <c r="CTD1188" s="10"/>
      <c r="CTE1188" s="10"/>
      <c r="CTF1188" s="10"/>
      <c r="CTG1188" s="10"/>
      <c r="CTH1188" s="10"/>
      <c r="CTI1188" s="10"/>
      <c r="CTJ1188" s="10"/>
      <c r="CTK1188" s="10"/>
      <c r="CTL1188" s="10"/>
      <c r="CTM1188" s="10"/>
      <c r="CTN1188" s="10"/>
      <c r="CTO1188" s="10"/>
      <c r="CTP1188" s="10"/>
      <c r="CTQ1188" s="10"/>
      <c r="CTR1188" s="10"/>
      <c r="CTS1188" s="10"/>
      <c r="CTT1188" s="10"/>
      <c r="CTU1188" s="10"/>
      <c r="CTV1188" s="10"/>
      <c r="CTW1188" s="10"/>
      <c r="CTX1188" s="10"/>
      <c r="CTY1188" s="10"/>
      <c r="CTZ1188" s="10"/>
      <c r="CUA1188" s="10"/>
      <c r="CUB1188" s="10"/>
      <c r="CUC1188" s="10"/>
      <c r="CUD1188" s="10"/>
      <c r="CUE1188" s="10"/>
      <c r="CUF1188" s="10"/>
      <c r="CUG1188" s="10"/>
      <c r="CUH1188" s="10"/>
      <c r="CUI1188" s="10"/>
      <c r="CUJ1188" s="10"/>
      <c r="CUK1188" s="10"/>
      <c r="CUL1188" s="10"/>
      <c r="CUM1188" s="10"/>
      <c r="CUN1188" s="10"/>
      <c r="CUO1188" s="10"/>
      <c r="CUP1188" s="10"/>
      <c r="CUQ1188" s="10"/>
      <c r="CUR1188" s="10"/>
      <c r="CUS1188" s="10"/>
      <c r="CUT1188" s="10"/>
      <c r="CUU1188" s="10"/>
      <c r="CUV1188" s="10"/>
      <c r="CUW1188" s="10"/>
      <c r="CUX1188" s="10"/>
      <c r="CUY1188" s="10"/>
      <c r="CUZ1188" s="10"/>
      <c r="CVA1188" s="10"/>
      <c r="CVB1188" s="10"/>
      <c r="CVC1188" s="10"/>
      <c r="CVD1188" s="10"/>
      <c r="CVE1188" s="10"/>
      <c r="CVF1188" s="10"/>
      <c r="CVG1188" s="10"/>
      <c r="CVH1188" s="10"/>
      <c r="CVI1188" s="10"/>
      <c r="CVJ1188" s="10"/>
      <c r="CVK1188" s="10"/>
      <c r="CVL1188" s="10"/>
      <c r="CVM1188" s="10"/>
      <c r="CVN1188" s="10"/>
      <c r="CVO1188" s="10"/>
      <c r="CVP1188" s="10"/>
      <c r="CVQ1188" s="10"/>
      <c r="CVR1188" s="10"/>
      <c r="CVS1188" s="10"/>
      <c r="CVT1188" s="10"/>
      <c r="CVU1188" s="10"/>
      <c r="CVV1188" s="10"/>
      <c r="CVW1188" s="10"/>
      <c r="CVX1188" s="10"/>
      <c r="CVY1188" s="10"/>
      <c r="CVZ1188" s="10"/>
      <c r="CWA1188" s="10"/>
      <c r="CWB1188" s="10"/>
      <c r="CWC1188" s="10"/>
      <c r="CWD1188" s="10"/>
      <c r="CWE1188" s="10"/>
      <c r="CWF1188" s="10"/>
      <c r="CWG1188" s="10"/>
      <c r="CWH1188" s="10"/>
      <c r="CWI1188" s="10"/>
      <c r="CWJ1188" s="10"/>
      <c r="CWK1188" s="10"/>
      <c r="CWL1188" s="10"/>
      <c r="CWM1188" s="10"/>
      <c r="CWN1188" s="10"/>
      <c r="CWO1188" s="10"/>
      <c r="CWP1188" s="10"/>
      <c r="CWQ1188" s="10"/>
      <c r="CWR1188" s="10"/>
      <c r="CWS1188" s="10"/>
      <c r="CWT1188" s="10"/>
      <c r="CWU1188" s="10"/>
      <c r="CWV1188" s="10"/>
      <c r="CWW1188" s="10"/>
      <c r="CWX1188" s="10"/>
      <c r="CWY1188" s="10"/>
      <c r="CWZ1188" s="10"/>
      <c r="CXA1188" s="10"/>
      <c r="CXB1188" s="10"/>
      <c r="CXC1188" s="10"/>
      <c r="CXD1188" s="10"/>
      <c r="CXE1188" s="10"/>
      <c r="CXF1188" s="10"/>
      <c r="CXG1188" s="10"/>
      <c r="CXH1188" s="10"/>
      <c r="CXI1188" s="10"/>
      <c r="CXJ1188" s="10"/>
      <c r="CXK1188" s="10"/>
      <c r="CXL1188" s="10"/>
      <c r="CXM1188" s="10"/>
      <c r="CXN1188" s="10"/>
      <c r="CXO1188" s="10"/>
      <c r="CXP1188" s="10"/>
      <c r="CXQ1188" s="10"/>
      <c r="CXR1188" s="10"/>
      <c r="CXS1188" s="10"/>
      <c r="CXT1188" s="10"/>
      <c r="CXU1188" s="10"/>
      <c r="CXV1188" s="10"/>
      <c r="CXW1188" s="10"/>
      <c r="CXX1188" s="10"/>
      <c r="CXY1188" s="10"/>
      <c r="CXZ1188" s="10"/>
      <c r="CYA1188" s="10"/>
      <c r="CYB1188" s="10"/>
      <c r="CYC1188" s="10"/>
      <c r="CYD1188" s="10"/>
      <c r="CYE1188" s="10"/>
      <c r="CYF1188" s="10"/>
      <c r="CYG1188" s="10"/>
      <c r="CYH1188" s="10"/>
      <c r="CYI1188" s="10"/>
      <c r="CYJ1188" s="10"/>
      <c r="CYK1188" s="10"/>
      <c r="CYL1188" s="10"/>
      <c r="CYM1188" s="10"/>
      <c r="CYN1188" s="10"/>
      <c r="CYO1188" s="10"/>
      <c r="CYP1188" s="10"/>
      <c r="CYQ1188" s="10"/>
      <c r="CYR1188" s="10"/>
      <c r="CYS1188" s="10"/>
      <c r="CYT1188" s="10"/>
      <c r="CYU1188" s="10"/>
      <c r="CYV1188" s="10"/>
      <c r="CYW1188" s="10"/>
      <c r="CYX1188" s="10"/>
      <c r="CYY1188" s="10"/>
      <c r="CYZ1188" s="10"/>
      <c r="CZA1188" s="10"/>
      <c r="CZB1188" s="10"/>
      <c r="CZC1188" s="10"/>
      <c r="CZD1188" s="10"/>
      <c r="CZE1188" s="10"/>
      <c r="CZF1188" s="10"/>
      <c r="CZG1188" s="10"/>
      <c r="CZH1188" s="10"/>
      <c r="CZI1188" s="10"/>
      <c r="CZJ1188" s="10"/>
      <c r="CZK1188" s="10"/>
      <c r="CZL1188" s="10"/>
      <c r="CZM1188" s="10"/>
      <c r="CZN1188" s="10"/>
      <c r="CZO1188" s="10"/>
      <c r="CZP1188" s="10"/>
      <c r="CZQ1188" s="10"/>
      <c r="CZR1188" s="10"/>
      <c r="CZS1188" s="10"/>
      <c r="CZT1188" s="10"/>
      <c r="CZU1188" s="10"/>
      <c r="CZV1188" s="10"/>
      <c r="CZW1188" s="10"/>
      <c r="CZX1188" s="10"/>
      <c r="CZY1188" s="10"/>
      <c r="CZZ1188" s="10"/>
      <c r="DAA1188" s="10"/>
      <c r="DAB1188" s="10"/>
      <c r="DAC1188" s="10"/>
      <c r="DAD1188" s="10"/>
      <c r="DAE1188" s="10"/>
      <c r="DAF1188" s="10"/>
      <c r="DAG1188" s="10"/>
      <c r="DAH1188" s="10"/>
      <c r="DAI1188" s="10"/>
      <c r="DAJ1188" s="10"/>
      <c r="DAK1188" s="10"/>
      <c r="DAL1188" s="10"/>
      <c r="DAM1188" s="10"/>
      <c r="DAN1188" s="10"/>
      <c r="DAO1188" s="10"/>
      <c r="DAP1188" s="10"/>
      <c r="DAQ1188" s="10"/>
      <c r="DAR1188" s="10"/>
      <c r="DAS1188" s="10"/>
      <c r="DAT1188" s="10"/>
      <c r="DAU1188" s="10"/>
      <c r="DAV1188" s="10"/>
      <c r="DAW1188" s="10"/>
      <c r="DAX1188" s="10"/>
      <c r="DAY1188" s="10"/>
      <c r="DAZ1188" s="10"/>
      <c r="DBA1188" s="10"/>
      <c r="DBB1188" s="10"/>
      <c r="DBC1188" s="10"/>
      <c r="DBD1188" s="10"/>
      <c r="DBE1188" s="10"/>
      <c r="DBF1188" s="10"/>
      <c r="DBG1188" s="10"/>
      <c r="DBH1188" s="10"/>
      <c r="DBI1188" s="10"/>
      <c r="DBJ1188" s="10"/>
      <c r="DBK1188" s="10"/>
      <c r="DBL1188" s="10"/>
      <c r="DBM1188" s="10"/>
      <c r="DBN1188" s="10"/>
      <c r="DBO1188" s="10"/>
      <c r="DBP1188" s="10"/>
      <c r="DBQ1188" s="10"/>
      <c r="DBR1188" s="10"/>
      <c r="DBS1188" s="10"/>
      <c r="DBT1188" s="10"/>
      <c r="DBU1188" s="10"/>
      <c r="DBV1188" s="10"/>
      <c r="DBW1188" s="10"/>
      <c r="DBX1188" s="10"/>
      <c r="DBY1188" s="10"/>
      <c r="DBZ1188" s="10"/>
      <c r="DCA1188" s="10"/>
      <c r="DCB1188" s="10"/>
      <c r="DCC1188" s="10"/>
      <c r="DCD1188" s="10"/>
      <c r="DCE1188" s="10"/>
      <c r="DCF1188" s="10"/>
      <c r="DCG1188" s="10"/>
      <c r="DCH1188" s="10"/>
      <c r="DCI1188" s="10"/>
      <c r="DCJ1188" s="10"/>
      <c r="DCK1188" s="10"/>
      <c r="DCL1188" s="10"/>
      <c r="DCM1188" s="10"/>
      <c r="DCN1188" s="10"/>
      <c r="DCO1188" s="10"/>
      <c r="DCP1188" s="10"/>
      <c r="DCQ1188" s="10"/>
      <c r="DCR1188" s="10"/>
      <c r="DCS1188" s="10"/>
      <c r="DCT1188" s="10"/>
      <c r="DCU1188" s="10"/>
      <c r="DCV1188" s="10"/>
      <c r="DCW1188" s="10"/>
      <c r="DCX1188" s="10"/>
      <c r="DCY1188" s="10"/>
      <c r="DCZ1188" s="10"/>
      <c r="DDA1188" s="10"/>
      <c r="DDB1188" s="10"/>
      <c r="DDC1188" s="10"/>
      <c r="DDD1188" s="10"/>
      <c r="DDE1188" s="10"/>
      <c r="DDF1188" s="10"/>
      <c r="DDG1188" s="10"/>
      <c r="DDH1188" s="10"/>
      <c r="DDI1188" s="10"/>
      <c r="DDJ1188" s="10"/>
      <c r="DDK1188" s="10"/>
      <c r="DDL1188" s="10"/>
      <c r="DDM1188" s="10"/>
      <c r="DDN1188" s="10"/>
      <c r="DDO1188" s="10"/>
      <c r="DDP1188" s="10"/>
      <c r="DDQ1188" s="10"/>
      <c r="DDR1188" s="10"/>
      <c r="DDS1188" s="10"/>
      <c r="DDT1188" s="10"/>
      <c r="DDU1188" s="10"/>
      <c r="DDV1188" s="10"/>
      <c r="DDW1188" s="10"/>
      <c r="DDX1188" s="10"/>
      <c r="DDY1188" s="10"/>
      <c r="DDZ1188" s="10"/>
      <c r="DEA1188" s="10"/>
      <c r="DEB1188" s="10"/>
      <c r="DEC1188" s="10"/>
      <c r="DED1188" s="10"/>
      <c r="DEE1188" s="10"/>
      <c r="DEF1188" s="10"/>
      <c r="DEG1188" s="10"/>
      <c r="DEH1188" s="10"/>
      <c r="DEI1188" s="10"/>
      <c r="DEJ1188" s="10"/>
      <c r="DEK1188" s="10"/>
      <c r="DEL1188" s="10"/>
      <c r="DEM1188" s="10"/>
      <c r="DEN1188" s="10"/>
      <c r="DEO1188" s="10"/>
      <c r="DEP1188" s="10"/>
      <c r="DEQ1188" s="10"/>
      <c r="DER1188" s="10"/>
      <c r="DES1188" s="10"/>
      <c r="DET1188" s="10"/>
      <c r="DEU1188" s="10"/>
      <c r="DEV1188" s="10"/>
      <c r="DEW1188" s="10"/>
      <c r="DEX1188" s="10"/>
      <c r="DEY1188" s="10"/>
      <c r="DEZ1188" s="10"/>
      <c r="DFA1188" s="10"/>
      <c r="DFB1188" s="10"/>
      <c r="DFC1188" s="10"/>
      <c r="DFD1188" s="10"/>
      <c r="DFE1188" s="10"/>
      <c r="DFF1188" s="10"/>
      <c r="DFG1188" s="10"/>
      <c r="DFH1188" s="10"/>
      <c r="DFI1188" s="10"/>
      <c r="DFJ1188" s="10"/>
      <c r="DFK1188" s="10"/>
      <c r="DFL1188" s="10"/>
      <c r="DFM1188" s="10"/>
      <c r="DFN1188" s="10"/>
      <c r="DFO1188" s="10"/>
      <c r="DFP1188" s="10"/>
      <c r="DFQ1188" s="10"/>
      <c r="DFR1188" s="10"/>
      <c r="DFS1188" s="10"/>
      <c r="DFT1188" s="10"/>
      <c r="DFU1188" s="10"/>
      <c r="DFV1188" s="10"/>
      <c r="DFW1188" s="10"/>
      <c r="DFX1188" s="10"/>
      <c r="DFY1188" s="10"/>
      <c r="DFZ1188" s="10"/>
      <c r="DGA1188" s="10"/>
      <c r="DGB1188" s="10"/>
      <c r="DGC1188" s="10"/>
      <c r="DGD1188" s="10"/>
      <c r="DGE1188" s="10"/>
      <c r="DGF1188" s="10"/>
      <c r="DGG1188" s="10"/>
      <c r="DGH1188" s="10"/>
      <c r="DGI1188" s="10"/>
      <c r="DGJ1188" s="10"/>
      <c r="DGK1188" s="10"/>
      <c r="DGL1188" s="10"/>
      <c r="DGM1188" s="10"/>
      <c r="DGN1188" s="10"/>
      <c r="DGO1188" s="10"/>
      <c r="DGP1188" s="10"/>
      <c r="DGQ1188" s="10"/>
      <c r="DGR1188" s="10"/>
      <c r="DGS1188" s="10"/>
      <c r="DGT1188" s="10"/>
      <c r="DGU1188" s="10"/>
      <c r="DGV1188" s="10"/>
      <c r="DGW1188" s="10"/>
      <c r="DGX1188" s="10"/>
      <c r="DGY1188" s="10"/>
      <c r="DGZ1188" s="10"/>
      <c r="DHA1188" s="10"/>
      <c r="DHB1188" s="10"/>
      <c r="DHC1188" s="10"/>
      <c r="DHD1188" s="10"/>
      <c r="DHE1188" s="10"/>
      <c r="DHF1188" s="10"/>
      <c r="DHG1188" s="10"/>
      <c r="DHH1188" s="10"/>
      <c r="DHI1188" s="10"/>
      <c r="DHJ1188" s="10"/>
      <c r="DHK1188" s="10"/>
      <c r="DHL1188" s="10"/>
      <c r="DHM1188" s="10"/>
      <c r="DHN1188" s="10"/>
      <c r="DHO1188" s="10"/>
      <c r="DHP1188" s="10"/>
      <c r="DHQ1188" s="10"/>
      <c r="DHR1188" s="10"/>
      <c r="DHS1188" s="10"/>
      <c r="DHT1188" s="10"/>
      <c r="DHU1188" s="10"/>
      <c r="DHV1188" s="10"/>
      <c r="DHW1188" s="10"/>
      <c r="DHX1188" s="10"/>
      <c r="DHY1188" s="10"/>
      <c r="DHZ1188" s="10"/>
      <c r="DIA1188" s="10"/>
      <c r="DIB1188" s="10"/>
      <c r="DIC1188" s="10"/>
      <c r="DID1188" s="10"/>
      <c r="DIE1188" s="10"/>
      <c r="DIF1188" s="10"/>
      <c r="DIG1188" s="10"/>
      <c r="DIH1188" s="10"/>
      <c r="DII1188" s="10"/>
      <c r="DIJ1188" s="10"/>
      <c r="DIK1188" s="10"/>
      <c r="DIL1188" s="10"/>
      <c r="DIM1188" s="10"/>
      <c r="DIN1188" s="10"/>
      <c r="DIO1188" s="10"/>
      <c r="DIP1188" s="10"/>
      <c r="DIQ1188" s="10"/>
      <c r="DIR1188" s="10"/>
      <c r="DIS1188" s="10"/>
      <c r="DIT1188" s="10"/>
      <c r="DIU1188" s="10"/>
      <c r="DIV1188" s="10"/>
      <c r="DIW1188" s="10"/>
      <c r="DIX1188" s="10"/>
      <c r="DIY1188" s="10"/>
      <c r="DIZ1188" s="10"/>
      <c r="DJA1188" s="10"/>
      <c r="DJB1188" s="10"/>
      <c r="DJC1188" s="10"/>
      <c r="DJD1188" s="10"/>
      <c r="DJE1188" s="10"/>
      <c r="DJF1188" s="10"/>
      <c r="DJG1188" s="10"/>
      <c r="DJH1188" s="10"/>
      <c r="DJI1188" s="10"/>
      <c r="DJJ1188" s="10"/>
      <c r="DJK1188" s="10"/>
      <c r="DJL1188" s="10"/>
      <c r="DJM1188" s="10"/>
      <c r="DJN1188" s="10"/>
      <c r="DJO1188" s="10"/>
      <c r="DJP1188" s="10"/>
      <c r="DJQ1188" s="10"/>
      <c r="DJR1188" s="10"/>
      <c r="DJS1188" s="10"/>
      <c r="DJT1188" s="10"/>
      <c r="DJU1188" s="10"/>
      <c r="DJV1188" s="10"/>
      <c r="DJW1188" s="10"/>
      <c r="DJX1188" s="10"/>
      <c r="DJY1188" s="10"/>
      <c r="DJZ1188" s="10"/>
      <c r="DKA1188" s="10"/>
      <c r="DKB1188" s="10"/>
      <c r="DKC1188" s="10"/>
      <c r="DKD1188" s="10"/>
      <c r="DKE1188" s="10"/>
      <c r="DKF1188" s="10"/>
      <c r="DKG1188" s="10"/>
      <c r="DKH1188" s="10"/>
      <c r="DKI1188" s="10"/>
      <c r="DKJ1188" s="10"/>
      <c r="DKK1188" s="10"/>
      <c r="DKL1188" s="10"/>
      <c r="DKM1188" s="10"/>
      <c r="DKN1188" s="10"/>
      <c r="DKO1188" s="10"/>
      <c r="DKP1188" s="10"/>
      <c r="DKQ1188" s="10"/>
      <c r="DKR1188" s="10"/>
      <c r="DKS1188" s="10"/>
      <c r="DKT1188" s="10"/>
      <c r="DKU1188" s="10"/>
      <c r="DKV1188" s="10"/>
      <c r="DKW1188" s="10"/>
      <c r="DKX1188" s="10"/>
      <c r="DKY1188" s="10"/>
      <c r="DKZ1188" s="10"/>
      <c r="DLA1188" s="10"/>
      <c r="DLB1188" s="10"/>
      <c r="DLC1188" s="10"/>
      <c r="DLD1188" s="10"/>
      <c r="DLE1188" s="10"/>
      <c r="DLF1188" s="10"/>
      <c r="DLG1188" s="10"/>
      <c r="DLH1188" s="10"/>
      <c r="DLI1188" s="10"/>
      <c r="DLJ1188" s="10"/>
      <c r="DLK1188" s="10"/>
      <c r="DLL1188" s="10"/>
      <c r="DLM1188" s="10"/>
      <c r="DLN1188" s="10"/>
      <c r="DLO1188" s="10"/>
      <c r="DLP1188" s="10"/>
      <c r="DLQ1188" s="10"/>
      <c r="DLR1188" s="10"/>
      <c r="DLS1188" s="10"/>
      <c r="DLT1188" s="10"/>
      <c r="DLU1188" s="10"/>
      <c r="DLV1188" s="10"/>
      <c r="DLW1188" s="10"/>
      <c r="DLX1188" s="10"/>
      <c r="DLY1188" s="10"/>
      <c r="DLZ1188" s="10"/>
      <c r="DMA1188" s="10"/>
      <c r="DMB1188" s="10"/>
      <c r="DMC1188" s="10"/>
      <c r="DMD1188" s="10"/>
      <c r="DME1188" s="10"/>
      <c r="DMF1188" s="10"/>
      <c r="DMG1188" s="10"/>
      <c r="DMH1188" s="10"/>
      <c r="DMI1188" s="10"/>
      <c r="DMJ1188" s="10"/>
      <c r="DMK1188" s="10"/>
      <c r="DML1188" s="10"/>
      <c r="DMM1188" s="10"/>
      <c r="DMN1188" s="10"/>
      <c r="DMO1188" s="10"/>
      <c r="DMP1188" s="10"/>
      <c r="DMQ1188" s="10"/>
      <c r="DMR1188" s="10"/>
      <c r="DMS1188" s="10"/>
      <c r="DMT1188" s="10"/>
      <c r="DMU1188" s="10"/>
      <c r="DMV1188" s="10"/>
      <c r="DMW1188" s="10"/>
      <c r="DMX1188" s="10"/>
      <c r="DMY1188" s="10"/>
      <c r="DMZ1188" s="10"/>
      <c r="DNA1188" s="10"/>
      <c r="DNB1188" s="10"/>
      <c r="DNC1188" s="10"/>
      <c r="DND1188" s="10"/>
      <c r="DNE1188" s="10"/>
      <c r="DNF1188" s="10"/>
      <c r="DNG1188" s="10"/>
      <c r="DNH1188" s="10"/>
      <c r="DNI1188" s="10"/>
      <c r="DNJ1188" s="10"/>
      <c r="DNK1188" s="10"/>
      <c r="DNL1188" s="10"/>
      <c r="DNM1188" s="10"/>
      <c r="DNN1188" s="10"/>
      <c r="DNO1188" s="10"/>
      <c r="DNP1188" s="10"/>
      <c r="DNQ1188" s="10"/>
      <c r="DNR1188" s="10"/>
      <c r="DNS1188" s="10"/>
      <c r="DNT1188" s="10"/>
      <c r="DNU1188" s="10"/>
      <c r="DNV1188" s="10"/>
      <c r="DNW1188" s="10"/>
      <c r="DNX1188" s="10"/>
      <c r="DNY1188" s="10"/>
      <c r="DNZ1188" s="10"/>
      <c r="DOA1188" s="10"/>
      <c r="DOB1188" s="10"/>
      <c r="DOC1188" s="10"/>
      <c r="DOD1188" s="10"/>
      <c r="DOE1188" s="10"/>
      <c r="DOF1188" s="10"/>
      <c r="DOG1188" s="10"/>
      <c r="DOH1188" s="10"/>
      <c r="DOI1188" s="10"/>
      <c r="DOJ1188" s="10"/>
      <c r="DOK1188" s="10"/>
      <c r="DOL1188" s="10"/>
      <c r="DOM1188" s="10"/>
      <c r="DON1188" s="10"/>
      <c r="DOO1188" s="10"/>
      <c r="DOP1188" s="10"/>
      <c r="DOQ1188" s="10"/>
      <c r="DOR1188" s="10"/>
      <c r="DOS1188" s="10"/>
      <c r="DOT1188" s="10"/>
      <c r="DOU1188" s="10"/>
      <c r="DOV1188" s="10"/>
      <c r="DOW1188" s="10"/>
      <c r="DOX1188" s="10"/>
      <c r="DOY1188" s="10"/>
      <c r="DOZ1188" s="10"/>
      <c r="DPA1188" s="10"/>
      <c r="DPB1188" s="10"/>
      <c r="DPC1188" s="10"/>
      <c r="DPD1188" s="10"/>
      <c r="DPE1188" s="10"/>
      <c r="DPF1188" s="10"/>
      <c r="DPG1188" s="10"/>
      <c r="DPH1188" s="10"/>
      <c r="DPI1188" s="10"/>
      <c r="DPJ1188" s="10"/>
      <c r="DPK1188" s="10"/>
      <c r="DPL1188" s="10"/>
      <c r="DPM1188" s="10"/>
      <c r="DPN1188" s="10"/>
      <c r="DPO1188" s="10"/>
      <c r="DPP1188" s="10"/>
      <c r="DPQ1188" s="10"/>
      <c r="DPR1188" s="10"/>
      <c r="DPS1188" s="10"/>
      <c r="DPT1188" s="10"/>
      <c r="DPU1188" s="10"/>
      <c r="DPV1188" s="10"/>
      <c r="DPW1188" s="10"/>
      <c r="DPX1188" s="10"/>
      <c r="DPY1188" s="10"/>
      <c r="DPZ1188" s="10"/>
      <c r="DQA1188" s="10"/>
      <c r="DQB1188" s="10"/>
      <c r="DQC1188" s="10"/>
      <c r="DQD1188" s="10"/>
      <c r="DQE1188" s="10"/>
      <c r="DQF1188" s="10"/>
      <c r="DQG1188" s="10"/>
      <c r="DQH1188" s="10"/>
      <c r="DQI1188" s="10"/>
      <c r="DQJ1188" s="10"/>
      <c r="DQK1188" s="10"/>
      <c r="DQL1188" s="10"/>
      <c r="DQM1188" s="10"/>
      <c r="DQN1188" s="10"/>
      <c r="DQO1188" s="10"/>
      <c r="DQP1188" s="10"/>
      <c r="DQQ1188" s="10"/>
      <c r="DQR1188" s="10"/>
      <c r="DQS1188" s="10"/>
      <c r="DQT1188" s="10"/>
      <c r="DQU1188" s="10"/>
      <c r="DQV1188" s="10"/>
      <c r="DQW1188" s="10"/>
      <c r="DQX1188" s="10"/>
      <c r="DQY1188" s="10"/>
      <c r="DQZ1188" s="10"/>
      <c r="DRA1188" s="10"/>
      <c r="DRB1188" s="10"/>
      <c r="DRC1188" s="10"/>
      <c r="DRD1188" s="10"/>
      <c r="DRE1188" s="10"/>
      <c r="DRF1188" s="10"/>
      <c r="DRG1188" s="10"/>
      <c r="DRH1188" s="10"/>
      <c r="DRI1188" s="10"/>
      <c r="DRJ1188" s="10"/>
      <c r="DRK1188" s="10"/>
      <c r="DRL1188" s="10"/>
      <c r="DRM1188" s="10"/>
      <c r="DRN1188" s="10"/>
      <c r="DRO1188" s="10"/>
      <c r="DRP1188" s="10"/>
      <c r="DRQ1188" s="10"/>
      <c r="DRR1188" s="10"/>
      <c r="DRS1188" s="10"/>
      <c r="DRT1188" s="10"/>
      <c r="DRU1188" s="10"/>
      <c r="DRV1188" s="10"/>
      <c r="DRW1188" s="10"/>
      <c r="DRX1188" s="10"/>
      <c r="DRY1188" s="10"/>
      <c r="DRZ1188" s="10"/>
      <c r="DSA1188" s="10"/>
      <c r="DSB1188" s="10"/>
      <c r="DSC1188" s="10"/>
      <c r="DSD1188" s="10"/>
      <c r="DSE1188" s="10"/>
      <c r="DSF1188" s="10"/>
      <c r="DSG1188" s="10"/>
      <c r="DSH1188" s="10"/>
      <c r="DSI1188" s="10"/>
      <c r="DSJ1188" s="10"/>
      <c r="DSK1188" s="10"/>
      <c r="DSL1188" s="10"/>
      <c r="DSM1188" s="10"/>
      <c r="DSN1188" s="10"/>
      <c r="DSO1188" s="10"/>
      <c r="DSP1188" s="10"/>
      <c r="DSQ1188" s="10"/>
      <c r="DSR1188" s="10"/>
      <c r="DSS1188" s="10"/>
      <c r="DST1188" s="10"/>
      <c r="DSU1188" s="10"/>
      <c r="DSV1188" s="10"/>
      <c r="DSW1188" s="10"/>
      <c r="DSX1188" s="10"/>
      <c r="DSY1188" s="10"/>
      <c r="DSZ1188" s="10"/>
      <c r="DTA1188" s="10"/>
      <c r="DTB1188" s="10"/>
      <c r="DTC1188" s="10"/>
      <c r="DTD1188" s="10"/>
      <c r="DTE1188" s="10"/>
      <c r="DTF1188" s="10"/>
      <c r="DTG1188" s="10"/>
      <c r="DTH1188" s="10"/>
      <c r="DTI1188" s="10"/>
      <c r="DTJ1188" s="10"/>
      <c r="DTK1188" s="10"/>
      <c r="DTL1188" s="10"/>
      <c r="DTM1188" s="10"/>
      <c r="DTN1188" s="10"/>
      <c r="DTO1188" s="10"/>
      <c r="DTP1188" s="10"/>
      <c r="DTQ1188" s="10"/>
      <c r="DTR1188" s="10"/>
      <c r="DTS1188" s="10"/>
      <c r="DTT1188" s="10"/>
      <c r="DTU1188" s="10"/>
      <c r="DTV1188" s="10"/>
      <c r="DTW1188" s="10"/>
      <c r="DTX1188" s="10"/>
      <c r="DTY1188" s="10"/>
      <c r="DTZ1188" s="10"/>
      <c r="DUA1188" s="10"/>
      <c r="DUB1188" s="10"/>
      <c r="DUC1188" s="10"/>
      <c r="DUD1188" s="10"/>
      <c r="DUE1188" s="10"/>
      <c r="DUF1188" s="10"/>
      <c r="DUG1188" s="10"/>
      <c r="DUH1188" s="10"/>
      <c r="DUI1188" s="10"/>
      <c r="DUJ1188" s="10"/>
      <c r="DUK1188" s="10"/>
      <c r="DUL1188" s="10"/>
      <c r="DUM1188" s="10"/>
      <c r="DUN1188" s="10"/>
      <c r="DUO1188" s="10"/>
      <c r="DUP1188" s="10"/>
      <c r="DUQ1188" s="10"/>
      <c r="DUR1188" s="10"/>
      <c r="DUS1188" s="10"/>
      <c r="DUT1188" s="10"/>
      <c r="DUU1188" s="10"/>
      <c r="DUV1188" s="10"/>
      <c r="DUW1188" s="10"/>
      <c r="DUX1188" s="10"/>
      <c r="DUY1188" s="10"/>
      <c r="DUZ1188" s="10"/>
      <c r="DVA1188" s="10"/>
      <c r="DVB1188" s="10"/>
      <c r="DVC1188" s="10"/>
      <c r="DVD1188" s="10"/>
      <c r="DVE1188" s="10"/>
      <c r="DVF1188" s="10"/>
      <c r="DVG1188" s="10"/>
      <c r="DVH1188" s="10"/>
      <c r="DVI1188" s="10"/>
      <c r="DVJ1188" s="10"/>
      <c r="DVK1188" s="10"/>
      <c r="DVL1188" s="10"/>
      <c r="DVM1188" s="10"/>
      <c r="DVN1188" s="10"/>
      <c r="DVO1188" s="10"/>
      <c r="DVP1188" s="10"/>
      <c r="DVQ1188" s="10"/>
      <c r="DVR1188" s="10"/>
      <c r="DVS1188" s="10"/>
      <c r="DVT1188" s="10"/>
      <c r="DVU1188" s="10"/>
      <c r="DVV1188" s="10"/>
      <c r="DVW1188" s="10"/>
      <c r="DVX1188" s="10"/>
      <c r="DVY1188" s="10"/>
      <c r="DVZ1188" s="10"/>
      <c r="DWA1188" s="10"/>
      <c r="DWB1188" s="10"/>
      <c r="DWC1188" s="10"/>
      <c r="DWD1188" s="10"/>
      <c r="DWE1188" s="10"/>
      <c r="DWF1188" s="10"/>
      <c r="DWG1188" s="10"/>
      <c r="DWH1188" s="10"/>
      <c r="DWI1188" s="10"/>
      <c r="DWJ1188" s="10"/>
      <c r="DWK1188" s="10"/>
      <c r="DWL1188" s="10"/>
      <c r="DWM1188" s="10"/>
      <c r="DWN1188" s="10"/>
      <c r="DWO1188" s="10"/>
      <c r="DWP1188" s="10"/>
      <c r="DWQ1188" s="10"/>
      <c r="DWR1188" s="10"/>
      <c r="DWS1188" s="10"/>
      <c r="DWT1188" s="10"/>
      <c r="DWU1188" s="10"/>
      <c r="DWV1188" s="10"/>
      <c r="DWW1188" s="10"/>
      <c r="DWX1188" s="10"/>
      <c r="DWY1188" s="10"/>
      <c r="DWZ1188" s="10"/>
      <c r="DXA1188" s="10"/>
      <c r="DXB1188" s="10"/>
      <c r="DXC1188" s="10"/>
      <c r="DXD1188" s="10"/>
      <c r="DXE1188" s="10"/>
      <c r="DXF1188" s="10"/>
      <c r="DXG1188" s="10"/>
      <c r="DXH1188" s="10"/>
      <c r="DXI1188" s="10"/>
      <c r="DXJ1188" s="10"/>
      <c r="DXK1188" s="10"/>
      <c r="DXL1188" s="10"/>
      <c r="DXM1188" s="10"/>
      <c r="DXN1188" s="10"/>
      <c r="DXO1188" s="10"/>
      <c r="DXP1188" s="10"/>
      <c r="DXQ1188" s="10"/>
      <c r="DXR1188" s="10"/>
      <c r="DXS1188" s="10"/>
      <c r="DXT1188" s="10"/>
      <c r="DXU1188" s="10"/>
      <c r="DXV1188" s="10"/>
      <c r="DXW1188" s="10"/>
      <c r="DXX1188" s="10"/>
      <c r="DXY1188" s="10"/>
      <c r="DXZ1188" s="10"/>
      <c r="DYA1188" s="10"/>
      <c r="DYB1188" s="10"/>
      <c r="DYC1188" s="10"/>
      <c r="DYD1188" s="10"/>
      <c r="DYE1188" s="10"/>
      <c r="DYF1188" s="10"/>
      <c r="DYG1188" s="10"/>
      <c r="DYH1188" s="10"/>
      <c r="DYI1188" s="10"/>
      <c r="DYJ1188" s="10"/>
      <c r="DYK1188" s="10"/>
      <c r="DYL1188" s="10"/>
      <c r="DYM1188" s="10"/>
      <c r="DYN1188" s="10"/>
      <c r="DYO1188" s="10"/>
      <c r="DYP1188" s="10"/>
      <c r="DYQ1188" s="10"/>
      <c r="DYR1188" s="10"/>
      <c r="DYS1188" s="10"/>
      <c r="DYT1188" s="10"/>
      <c r="DYU1188" s="10"/>
      <c r="DYV1188" s="10"/>
      <c r="DYW1188" s="10"/>
      <c r="DYX1188" s="10"/>
      <c r="DYY1188" s="10"/>
      <c r="DYZ1188" s="10"/>
      <c r="DZA1188" s="10"/>
      <c r="DZB1188" s="10"/>
      <c r="DZC1188" s="10"/>
      <c r="DZD1188" s="10"/>
      <c r="DZE1188" s="10"/>
      <c r="DZF1188" s="10"/>
      <c r="DZG1188" s="10"/>
      <c r="DZH1188" s="10"/>
      <c r="DZI1188" s="10"/>
      <c r="DZJ1188" s="10"/>
      <c r="DZK1188" s="10"/>
      <c r="DZL1188" s="10"/>
      <c r="DZM1188" s="10"/>
      <c r="DZN1188" s="10"/>
      <c r="DZO1188" s="10"/>
      <c r="DZP1188" s="10"/>
      <c r="DZQ1188" s="10"/>
      <c r="DZR1188" s="10"/>
      <c r="DZS1188" s="10"/>
      <c r="DZT1188" s="10"/>
      <c r="DZU1188" s="10"/>
      <c r="DZV1188" s="10"/>
      <c r="DZW1188" s="10"/>
      <c r="DZX1188" s="10"/>
      <c r="DZY1188" s="10"/>
      <c r="DZZ1188" s="10"/>
      <c r="EAA1188" s="10"/>
      <c r="EAB1188" s="10"/>
      <c r="EAC1188" s="10"/>
      <c r="EAD1188" s="10"/>
      <c r="EAE1188" s="10"/>
      <c r="EAF1188" s="10"/>
      <c r="EAG1188" s="10"/>
      <c r="EAH1188" s="10"/>
      <c r="EAI1188" s="10"/>
      <c r="EAJ1188" s="10"/>
      <c r="EAK1188" s="10"/>
      <c r="EAL1188" s="10"/>
      <c r="EAM1188" s="10"/>
      <c r="EAN1188" s="10"/>
      <c r="EAO1188" s="10"/>
      <c r="EAP1188" s="10"/>
      <c r="EAQ1188" s="10"/>
      <c r="EAR1188" s="10"/>
      <c r="EAS1188" s="10"/>
      <c r="EAT1188" s="10"/>
      <c r="EAU1188" s="10"/>
      <c r="EAV1188" s="10"/>
      <c r="EAW1188" s="10"/>
      <c r="EAX1188" s="10"/>
      <c r="EAY1188" s="10"/>
      <c r="EAZ1188" s="10"/>
      <c r="EBA1188" s="10"/>
      <c r="EBB1188" s="10"/>
      <c r="EBC1188" s="10"/>
      <c r="EBD1188" s="10"/>
      <c r="EBE1188" s="10"/>
      <c r="EBF1188" s="10"/>
      <c r="EBG1188" s="10"/>
      <c r="EBH1188" s="10"/>
      <c r="EBI1188" s="10"/>
      <c r="EBJ1188" s="10"/>
      <c r="EBK1188" s="10"/>
      <c r="EBL1188" s="10"/>
      <c r="EBM1188" s="10"/>
      <c r="EBN1188" s="10"/>
      <c r="EBO1188" s="10"/>
      <c r="EBP1188" s="10"/>
      <c r="EBQ1188" s="10"/>
      <c r="EBR1188" s="10"/>
      <c r="EBS1188" s="10"/>
      <c r="EBT1188" s="10"/>
      <c r="EBU1188" s="10"/>
      <c r="EBV1188" s="10"/>
      <c r="EBW1188" s="10"/>
      <c r="EBX1188" s="10"/>
      <c r="EBY1188" s="10"/>
      <c r="EBZ1188" s="10"/>
      <c r="ECA1188" s="10"/>
      <c r="ECB1188" s="10"/>
      <c r="ECC1188" s="10"/>
      <c r="ECD1188" s="10"/>
      <c r="ECE1188" s="10"/>
      <c r="ECF1188" s="10"/>
      <c r="ECG1188" s="10"/>
      <c r="ECH1188" s="10"/>
      <c r="ECI1188" s="10"/>
      <c r="ECJ1188" s="10"/>
      <c r="ECK1188" s="10"/>
      <c r="ECL1188" s="10"/>
      <c r="ECM1188" s="10"/>
      <c r="ECN1188" s="10"/>
      <c r="ECO1188" s="10"/>
      <c r="ECP1188" s="10"/>
      <c r="ECQ1188" s="10"/>
      <c r="ECR1188" s="10"/>
      <c r="ECS1188" s="10"/>
      <c r="ECT1188" s="10"/>
      <c r="ECU1188" s="10"/>
      <c r="ECV1188" s="10"/>
      <c r="ECW1188" s="10"/>
      <c r="ECX1188" s="10"/>
      <c r="ECY1188" s="10"/>
      <c r="ECZ1188" s="10"/>
      <c r="EDA1188" s="10"/>
      <c r="EDB1188" s="10"/>
      <c r="EDC1188" s="10"/>
      <c r="EDD1188" s="10"/>
      <c r="EDE1188" s="10"/>
      <c r="EDF1188" s="10"/>
      <c r="EDG1188" s="10"/>
      <c r="EDH1188" s="10"/>
      <c r="EDI1188" s="10"/>
      <c r="EDJ1188" s="10"/>
      <c r="EDK1188" s="10"/>
      <c r="EDL1188" s="10"/>
      <c r="EDM1188" s="10"/>
      <c r="EDN1188" s="10"/>
      <c r="EDO1188" s="10"/>
      <c r="EDP1188" s="10"/>
      <c r="EDQ1188" s="10"/>
      <c r="EDR1188" s="10"/>
      <c r="EDS1188" s="10"/>
      <c r="EDT1188" s="10"/>
      <c r="EDU1188" s="10"/>
      <c r="EDV1188" s="10"/>
      <c r="EDW1188" s="10"/>
      <c r="EDX1188" s="10"/>
      <c r="EDY1188" s="10"/>
      <c r="EDZ1188" s="10"/>
      <c r="EEA1188" s="10"/>
      <c r="EEB1188" s="10"/>
      <c r="EEC1188" s="10"/>
      <c r="EED1188" s="10"/>
      <c r="EEE1188" s="10"/>
      <c r="EEF1188" s="10"/>
      <c r="EEG1188" s="10"/>
      <c r="EEH1188" s="10"/>
      <c r="EEI1188" s="10"/>
      <c r="EEJ1188" s="10"/>
      <c r="EEK1188" s="10"/>
      <c r="EEL1188" s="10"/>
      <c r="EEM1188" s="10"/>
      <c r="EEN1188" s="10"/>
      <c r="EEO1188" s="10"/>
      <c r="EEP1188" s="10"/>
      <c r="EEQ1188" s="10"/>
      <c r="EER1188" s="10"/>
      <c r="EES1188" s="10"/>
      <c r="EET1188" s="10"/>
      <c r="EEU1188" s="10"/>
      <c r="EEV1188" s="10"/>
      <c r="EEW1188" s="10"/>
      <c r="EEX1188" s="10"/>
      <c r="EEY1188" s="10"/>
      <c r="EEZ1188" s="10"/>
      <c r="EFA1188" s="10"/>
      <c r="EFB1188" s="10"/>
      <c r="EFC1188" s="10"/>
      <c r="EFD1188" s="10"/>
      <c r="EFE1188" s="10"/>
      <c r="EFF1188" s="10"/>
      <c r="EFG1188" s="10"/>
      <c r="EFH1188" s="10"/>
      <c r="EFI1188" s="10"/>
      <c r="EFJ1188" s="10"/>
      <c r="EFK1188" s="10"/>
      <c r="EFL1188" s="10"/>
      <c r="EFM1188" s="10"/>
      <c r="EFN1188" s="10"/>
      <c r="EFO1188" s="10"/>
      <c r="EFP1188" s="10"/>
      <c r="EFQ1188" s="10"/>
      <c r="EFR1188" s="10"/>
      <c r="EFS1188" s="10"/>
      <c r="EFT1188" s="10"/>
      <c r="EFU1188" s="10"/>
      <c r="EFV1188" s="10"/>
      <c r="EFW1188" s="10"/>
      <c r="EFX1188" s="10"/>
      <c r="EFY1188" s="10"/>
      <c r="EFZ1188" s="10"/>
      <c r="EGA1188" s="10"/>
      <c r="EGB1188" s="10"/>
      <c r="EGC1188" s="10"/>
      <c r="EGD1188" s="10"/>
      <c r="EGE1188" s="10"/>
      <c r="EGF1188" s="10"/>
      <c r="EGG1188" s="10"/>
      <c r="EGH1188" s="10"/>
      <c r="EGI1188" s="10"/>
      <c r="EGJ1188" s="10"/>
      <c r="EGK1188" s="10"/>
      <c r="EGL1188" s="10"/>
      <c r="EGM1188" s="10"/>
      <c r="EGN1188" s="10"/>
      <c r="EGO1188" s="10"/>
      <c r="EGP1188" s="10"/>
      <c r="EGQ1188" s="10"/>
      <c r="EGR1188" s="10"/>
      <c r="EGS1188" s="10"/>
      <c r="EGT1188" s="10"/>
      <c r="EGU1188" s="10"/>
      <c r="EGV1188" s="10"/>
      <c r="EGW1188" s="10"/>
      <c r="EGX1188" s="10"/>
      <c r="EGY1188" s="10"/>
      <c r="EGZ1188" s="10"/>
      <c r="EHA1188" s="10"/>
      <c r="EHB1188" s="10"/>
      <c r="EHC1188" s="10"/>
      <c r="EHD1188" s="10"/>
      <c r="EHE1188" s="10"/>
      <c r="EHF1188" s="10"/>
      <c r="EHG1188" s="10"/>
      <c r="EHH1188" s="10"/>
      <c r="EHI1188" s="10"/>
      <c r="EHJ1188" s="10"/>
      <c r="EHK1188" s="10"/>
      <c r="EHL1188" s="10"/>
      <c r="EHM1188" s="10"/>
      <c r="EHN1188" s="10"/>
      <c r="EHO1188" s="10"/>
      <c r="EHP1188" s="10"/>
      <c r="EHQ1188" s="10"/>
      <c r="EHR1188" s="10"/>
      <c r="EHS1188" s="10"/>
      <c r="EHT1188" s="10"/>
      <c r="EHU1188" s="10"/>
      <c r="EHV1188" s="10"/>
      <c r="EHW1188" s="10"/>
      <c r="EHX1188" s="10"/>
      <c r="EHY1188" s="10"/>
      <c r="EHZ1188" s="10"/>
      <c r="EIA1188" s="10"/>
      <c r="EIB1188" s="10"/>
      <c r="EIC1188" s="10"/>
      <c r="EID1188" s="10"/>
      <c r="EIE1188" s="10"/>
      <c r="EIF1188" s="10"/>
      <c r="EIG1188" s="10"/>
      <c r="EIH1188" s="10"/>
      <c r="EII1188" s="10"/>
      <c r="EIJ1188" s="10"/>
      <c r="EIK1188" s="10"/>
      <c r="EIL1188" s="10"/>
      <c r="EIM1188" s="10"/>
      <c r="EIN1188" s="10"/>
      <c r="EIO1188" s="10"/>
      <c r="EIP1188" s="10"/>
      <c r="EIQ1188" s="10"/>
      <c r="EIR1188" s="10"/>
      <c r="EIS1188" s="10"/>
      <c r="EIT1188" s="10"/>
      <c r="EIU1188" s="10"/>
      <c r="EIV1188" s="10"/>
      <c r="EIW1188" s="10"/>
      <c r="EIX1188" s="10"/>
      <c r="EIY1188" s="10"/>
      <c r="EIZ1188" s="10"/>
      <c r="EJA1188" s="10"/>
      <c r="EJB1188" s="10"/>
      <c r="EJC1188" s="10"/>
      <c r="EJD1188" s="10"/>
      <c r="EJE1188" s="10"/>
      <c r="EJF1188" s="10"/>
      <c r="EJG1188" s="10"/>
      <c r="EJH1188" s="10"/>
      <c r="EJI1188" s="10"/>
      <c r="EJJ1188" s="10"/>
      <c r="EJK1188" s="10"/>
      <c r="EJL1188" s="10"/>
      <c r="EJM1188" s="10"/>
      <c r="EJN1188" s="10"/>
      <c r="EJO1188" s="10"/>
      <c r="EJP1188" s="10"/>
      <c r="EJQ1188" s="10"/>
      <c r="EJR1188" s="10"/>
      <c r="EJS1188" s="10"/>
      <c r="EJT1188" s="10"/>
      <c r="EJU1188" s="10"/>
      <c r="EJV1188" s="10"/>
      <c r="EJW1188" s="10"/>
      <c r="EJX1188" s="10"/>
      <c r="EJY1188" s="10"/>
      <c r="EJZ1188" s="10"/>
      <c r="EKA1188" s="10"/>
      <c r="EKB1188" s="10"/>
      <c r="EKC1188" s="10"/>
      <c r="EKD1188" s="10"/>
      <c r="EKE1188" s="10"/>
      <c r="EKF1188" s="10"/>
      <c r="EKG1188" s="10"/>
      <c r="EKH1188" s="10"/>
      <c r="EKI1188" s="10"/>
      <c r="EKJ1188" s="10"/>
      <c r="EKK1188" s="10"/>
      <c r="EKL1188" s="10"/>
      <c r="EKM1188" s="10"/>
      <c r="EKN1188" s="10"/>
      <c r="EKO1188" s="10"/>
      <c r="EKP1188" s="10"/>
      <c r="EKQ1188" s="10"/>
      <c r="EKR1188" s="10"/>
      <c r="EKS1188" s="10"/>
      <c r="EKT1188" s="10"/>
      <c r="EKU1188" s="10"/>
      <c r="EKV1188" s="10"/>
      <c r="EKW1188" s="10"/>
      <c r="EKX1188" s="10"/>
      <c r="EKY1188" s="10"/>
      <c r="EKZ1188" s="10"/>
      <c r="ELA1188" s="10"/>
      <c r="ELB1188" s="10"/>
      <c r="ELC1188" s="10"/>
      <c r="ELD1188" s="10"/>
      <c r="ELE1188" s="10"/>
      <c r="ELF1188" s="10"/>
      <c r="ELG1188" s="10"/>
      <c r="ELH1188" s="10"/>
      <c r="ELI1188" s="10"/>
      <c r="ELJ1188" s="10"/>
      <c r="ELK1188" s="10"/>
      <c r="ELL1188" s="10"/>
      <c r="ELM1188" s="10"/>
      <c r="ELN1188" s="10"/>
      <c r="ELO1188" s="10"/>
      <c r="ELP1188" s="10"/>
      <c r="ELQ1188" s="10"/>
      <c r="ELR1188" s="10"/>
      <c r="ELS1188" s="10"/>
      <c r="ELT1188" s="10"/>
      <c r="ELU1188" s="10"/>
      <c r="ELV1188" s="10"/>
      <c r="ELW1188" s="10"/>
      <c r="ELX1188" s="10"/>
      <c r="ELY1188" s="10"/>
      <c r="ELZ1188" s="10"/>
      <c r="EMA1188" s="10"/>
      <c r="EMB1188" s="10"/>
      <c r="EMC1188" s="10"/>
      <c r="EMD1188" s="10"/>
      <c r="EME1188" s="10"/>
      <c r="EMF1188" s="10"/>
      <c r="EMG1188" s="10"/>
      <c r="EMH1188" s="10"/>
      <c r="EMI1188" s="10"/>
      <c r="EMJ1188" s="10"/>
      <c r="EMK1188" s="10"/>
      <c r="EML1188" s="10"/>
      <c r="EMM1188" s="10"/>
      <c r="EMN1188" s="10"/>
      <c r="EMO1188" s="10"/>
      <c r="EMP1188" s="10"/>
      <c r="EMQ1188" s="10"/>
      <c r="EMR1188" s="10"/>
      <c r="EMS1188" s="10"/>
      <c r="EMT1188" s="10"/>
      <c r="EMU1188" s="10"/>
      <c r="EMV1188" s="10"/>
      <c r="EMW1188" s="10"/>
      <c r="EMX1188" s="10"/>
      <c r="EMY1188" s="10"/>
      <c r="EMZ1188" s="10"/>
      <c r="ENA1188" s="10"/>
      <c r="ENB1188" s="10"/>
      <c r="ENC1188" s="10"/>
      <c r="END1188" s="10"/>
      <c r="ENE1188" s="10"/>
      <c r="ENF1188" s="10"/>
      <c r="ENG1188" s="10"/>
      <c r="ENH1188" s="10"/>
      <c r="ENI1188" s="10"/>
      <c r="ENJ1188" s="10"/>
      <c r="ENK1188" s="10"/>
      <c r="ENL1188" s="10"/>
      <c r="ENM1188" s="10"/>
      <c r="ENN1188" s="10"/>
      <c r="ENO1188" s="10"/>
      <c r="ENP1188" s="10"/>
      <c r="ENQ1188" s="10"/>
      <c r="ENR1188" s="10"/>
      <c r="ENS1188" s="10"/>
      <c r="ENT1188" s="10"/>
      <c r="ENU1188" s="10"/>
      <c r="ENV1188" s="10"/>
      <c r="ENW1188" s="10"/>
      <c r="ENX1188" s="10"/>
      <c r="ENY1188" s="10"/>
      <c r="ENZ1188" s="10"/>
      <c r="EOA1188" s="10"/>
      <c r="EOB1188" s="10"/>
      <c r="EOC1188" s="10"/>
      <c r="EOD1188" s="10"/>
      <c r="EOE1188" s="10"/>
      <c r="EOF1188" s="10"/>
      <c r="EOG1188" s="10"/>
      <c r="EOH1188" s="10"/>
      <c r="EOI1188" s="10"/>
      <c r="EOJ1188" s="10"/>
      <c r="EOK1188" s="10"/>
      <c r="EOL1188" s="10"/>
      <c r="EOM1188" s="10"/>
      <c r="EON1188" s="10"/>
      <c r="EOO1188" s="10"/>
      <c r="EOP1188" s="10"/>
      <c r="EOQ1188" s="10"/>
      <c r="EOR1188" s="10"/>
      <c r="EOS1188" s="10"/>
      <c r="EOT1188" s="10"/>
      <c r="EOU1188" s="10"/>
      <c r="EOV1188" s="10"/>
      <c r="EOW1188" s="10"/>
      <c r="EOX1188" s="10"/>
      <c r="EOY1188" s="10"/>
      <c r="EOZ1188" s="10"/>
      <c r="EPA1188" s="10"/>
      <c r="EPB1188" s="10"/>
      <c r="EPC1188" s="10"/>
      <c r="EPD1188" s="10"/>
      <c r="EPE1188" s="10"/>
      <c r="EPF1188" s="10"/>
      <c r="EPG1188" s="10"/>
      <c r="EPH1188" s="10"/>
      <c r="EPI1188" s="10"/>
      <c r="EPJ1188" s="10"/>
      <c r="EPK1188" s="10"/>
      <c r="EPL1188" s="10"/>
      <c r="EPM1188" s="10"/>
      <c r="EPN1188" s="10"/>
      <c r="EPO1188" s="10"/>
      <c r="EPP1188" s="10"/>
      <c r="EPQ1188" s="10"/>
      <c r="EPR1188" s="10"/>
      <c r="EPS1188" s="10"/>
      <c r="EPT1188" s="10"/>
      <c r="EPU1188" s="10"/>
      <c r="EPV1188" s="10"/>
      <c r="EPW1188" s="10"/>
      <c r="EPX1188" s="10"/>
      <c r="EPY1188" s="10"/>
      <c r="EPZ1188" s="10"/>
      <c r="EQA1188" s="10"/>
      <c r="EQB1188" s="10"/>
      <c r="EQC1188" s="10"/>
      <c r="EQD1188" s="10"/>
      <c r="EQE1188" s="10"/>
      <c r="EQF1188" s="10"/>
      <c r="EQG1188" s="10"/>
      <c r="EQH1188" s="10"/>
      <c r="EQI1188" s="10"/>
      <c r="EQJ1188" s="10"/>
      <c r="EQK1188" s="10"/>
      <c r="EQL1188" s="10"/>
      <c r="EQM1188" s="10"/>
      <c r="EQN1188" s="10"/>
      <c r="EQO1188" s="10"/>
      <c r="EQP1188" s="10"/>
      <c r="EQQ1188" s="10"/>
      <c r="EQR1188" s="10"/>
      <c r="EQS1188" s="10"/>
      <c r="EQT1188" s="10"/>
      <c r="EQU1188" s="10"/>
      <c r="EQV1188" s="10"/>
      <c r="EQW1188" s="10"/>
      <c r="EQX1188" s="10"/>
      <c r="EQY1188" s="10"/>
      <c r="EQZ1188" s="10"/>
      <c r="ERA1188" s="10"/>
      <c r="ERB1188" s="10"/>
      <c r="ERC1188" s="10"/>
      <c r="ERD1188" s="10"/>
      <c r="ERE1188" s="10"/>
      <c r="ERF1188" s="10"/>
      <c r="ERG1188" s="10"/>
      <c r="ERH1188" s="10"/>
      <c r="ERI1188" s="10"/>
      <c r="ERJ1188" s="10"/>
      <c r="ERK1188" s="10"/>
      <c r="ERL1188" s="10"/>
      <c r="ERM1188" s="10"/>
      <c r="ERN1188" s="10"/>
      <c r="ERO1188" s="10"/>
      <c r="ERP1188" s="10"/>
      <c r="ERQ1188" s="10"/>
      <c r="ERR1188" s="10"/>
      <c r="ERS1188" s="10"/>
      <c r="ERT1188" s="10"/>
      <c r="ERU1188" s="10"/>
      <c r="ERV1188" s="10"/>
      <c r="ERW1188" s="10"/>
      <c r="ERX1188" s="10"/>
      <c r="ERY1188" s="10"/>
      <c r="ERZ1188" s="10"/>
      <c r="ESA1188" s="10"/>
      <c r="ESB1188" s="10"/>
      <c r="ESC1188" s="10"/>
      <c r="ESD1188" s="10"/>
      <c r="ESE1188" s="10"/>
      <c r="ESF1188" s="10"/>
      <c r="ESG1188" s="10"/>
      <c r="ESH1188" s="10"/>
      <c r="ESI1188" s="10"/>
      <c r="ESJ1188" s="10"/>
      <c r="ESK1188" s="10"/>
      <c r="ESL1188" s="10"/>
      <c r="ESM1188" s="10"/>
      <c r="ESN1188" s="10"/>
      <c r="ESO1188" s="10"/>
      <c r="ESP1188" s="10"/>
      <c r="ESQ1188" s="10"/>
      <c r="ESR1188" s="10"/>
      <c r="ESS1188" s="10"/>
      <c r="EST1188" s="10"/>
      <c r="ESU1188" s="10"/>
      <c r="ESV1188" s="10"/>
      <c r="ESW1188" s="10"/>
      <c r="ESX1188" s="10"/>
      <c r="ESY1188" s="10"/>
      <c r="ESZ1188" s="10"/>
      <c r="ETA1188" s="10"/>
      <c r="ETB1188" s="10"/>
      <c r="ETC1188" s="10"/>
      <c r="ETD1188" s="10"/>
      <c r="ETE1188" s="10"/>
      <c r="ETF1188" s="10"/>
      <c r="ETG1188" s="10"/>
      <c r="ETH1188" s="10"/>
      <c r="ETI1188" s="10"/>
      <c r="ETJ1188" s="10"/>
      <c r="ETK1188" s="10"/>
      <c r="ETL1188" s="10"/>
      <c r="ETM1188" s="10"/>
      <c r="ETN1188" s="10"/>
      <c r="ETO1188" s="10"/>
      <c r="ETP1188" s="10"/>
      <c r="ETQ1188" s="10"/>
      <c r="ETR1188" s="10"/>
      <c r="ETS1188" s="10"/>
      <c r="ETT1188" s="10"/>
      <c r="ETU1188" s="10"/>
      <c r="ETV1188" s="10"/>
      <c r="ETW1188" s="10"/>
      <c r="ETX1188" s="10"/>
      <c r="ETY1188" s="10"/>
      <c r="ETZ1188" s="10"/>
      <c r="EUA1188" s="10"/>
      <c r="EUB1188" s="10"/>
      <c r="EUC1188" s="10"/>
      <c r="EUD1188" s="10"/>
      <c r="EUE1188" s="10"/>
      <c r="EUF1188" s="10"/>
      <c r="EUG1188" s="10"/>
      <c r="EUH1188" s="10"/>
      <c r="EUI1188" s="10"/>
      <c r="EUJ1188" s="10"/>
      <c r="EUK1188" s="10"/>
      <c r="EUL1188" s="10"/>
      <c r="EUM1188" s="10"/>
      <c r="EUN1188" s="10"/>
      <c r="EUO1188" s="10"/>
      <c r="EUP1188" s="10"/>
      <c r="EUQ1188" s="10"/>
      <c r="EUR1188" s="10"/>
      <c r="EUS1188" s="10"/>
      <c r="EUT1188" s="10"/>
      <c r="EUU1188" s="10"/>
      <c r="EUV1188" s="10"/>
      <c r="EUW1188" s="10"/>
      <c r="EUX1188" s="10"/>
      <c r="EUY1188" s="10"/>
      <c r="EUZ1188" s="10"/>
      <c r="EVA1188" s="10"/>
      <c r="EVB1188" s="10"/>
      <c r="EVC1188" s="10"/>
      <c r="EVD1188" s="10"/>
      <c r="EVE1188" s="10"/>
      <c r="EVF1188" s="10"/>
      <c r="EVG1188" s="10"/>
      <c r="EVH1188" s="10"/>
      <c r="EVI1188" s="10"/>
      <c r="EVJ1188" s="10"/>
      <c r="EVK1188" s="10"/>
      <c r="EVL1188" s="10"/>
      <c r="EVM1188" s="10"/>
      <c r="EVN1188" s="10"/>
      <c r="EVO1188" s="10"/>
      <c r="EVP1188" s="10"/>
      <c r="EVQ1188" s="10"/>
      <c r="EVR1188" s="10"/>
      <c r="EVS1188" s="10"/>
      <c r="EVT1188" s="10"/>
      <c r="EVU1188" s="10"/>
      <c r="EVV1188" s="10"/>
      <c r="EVW1188" s="10"/>
      <c r="EVX1188" s="10"/>
      <c r="EVY1188" s="10"/>
      <c r="EVZ1188" s="10"/>
      <c r="EWA1188" s="10"/>
      <c r="EWB1188" s="10"/>
      <c r="EWC1188" s="10"/>
      <c r="EWD1188" s="10"/>
      <c r="EWE1188" s="10"/>
      <c r="EWF1188" s="10"/>
      <c r="EWG1188" s="10"/>
      <c r="EWH1188" s="10"/>
      <c r="EWI1188" s="10"/>
      <c r="EWJ1188" s="10"/>
      <c r="EWK1188" s="10"/>
      <c r="EWL1188" s="10"/>
      <c r="EWM1188" s="10"/>
      <c r="EWN1188" s="10"/>
      <c r="EWO1188" s="10"/>
      <c r="EWP1188" s="10"/>
      <c r="EWQ1188" s="10"/>
      <c r="EWR1188" s="10"/>
      <c r="EWS1188" s="10"/>
      <c r="EWT1188" s="10"/>
      <c r="EWU1188" s="10"/>
      <c r="EWV1188" s="10"/>
      <c r="EWW1188" s="10"/>
      <c r="EWX1188" s="10"/>
      <c r="EWY1188" s="10"/>
      <c r="EWZ1188" s="10"/>
      <c r="EXA1188" s="10"/>
      <c r="EXB1188" s="10"/>
      <c r="EXC1188" s="10"/>
      <c r="EXD1188" s="10"/>
      <c r="EXE1188" s="10"/>
      <c r="EXF1188" s="10"/>
      <c r="EXG1188" s="10"/>
      <c r="EXH1188" s="10"/>
      <c r="EXI1188" s="10"/>
      <c r="EXJ1188" s="10"/>
      <c r="EXK1188" s="10"/>
      <c r="EXL1188" s="10"/>
      <c r="EXM1188" s="10"/>
      <c r="EXN1188" s="10"/>
      <c r="EXO1188" s="10"/>
      <c r="EXP1188" s="10"/>
      <c r="EXQ1188" s="10"/>
      <c r="EXR1188" s="10"/>
      <c r="EXS1188" s="10"/>
      <c r="EXT1188" s="10"/>
      <c r="EXU1188" s="10"/>
      <c r="EXV1188" s="10"/>
      <c r="EXW1188" s="10"/>
      <c r="EXX1188" s="10"/>
      <c r="EXY1188" s="10"/>
      <c r="EXZ1188" s="10"/>
      <c r="EYA1188" s="10"/>
      <c r="EYB1188" s="10"/>
      <c r="EYC1188" s="10"/>
      <c r="EYD1188" s="10"/>
      <c r="EYE1188" s="10"/>
      <c r="EYF1188" s="10"/>
      <c r="EYG1188" s="10"/>
      <c r="EYH1188" s="10"/>
      <c r="EYI1188" s="10"/>
      <c r="EYJ1188" s="10"/>
      <c r="EYK1188" s="10"/>
      <c r="EYL1188" s="10"/>
      <c r="EYM1188" s="10"/>
      <c r="EYN1188" s="10"/>
      <c r="EYO1188" s="10"/>
      <c r="EYP1188" s="10"/>
      <c r="EYQ1188" s="10"/>
      <c r="EYR1188" s="10"/>
      <c r="EYS1188" s="10"/>
      <c r="EYT1188" s="10"/>
      <c r="EYU1188" s="10"/>
      <c r="EYV1188" s="10"/>
      <c r="EYW1188" s="10"/>
      <c r="EYX1188" s="10"/>
      <c r="EYY1188" s="10"/>
      <c r="EYZ1188" s="10"/>
      <c r="EZA1188" s="10"/>
      <c r="EZB1188" s="10"/>
      <c r="EZC1188" s="10"/>
      <c r="EZD1188" s="10"/>
      <c r="EZE1188" s="10"/>
      <c r="EZF1188" s="10"/>
      <c r="EZG1188" s="10"/>
      <c r="EZH1188" s="10"/>
      <c r="EZI1188" s="10"/>
      <c r="EZJ1188" s="10"/>
      <c r="EZK1188" s="10"/>
      <c r="EZL1188" s="10"/>
      <c r="EZM1188" s="10"/>
      <c r="EZN1188" s="10"/>
      <c r="EZO1188" s="10"/>
      <c r="EZP1188" s="10"/>
      <c r="EZQ1188" s="10"/>
      <c r="EZR1188" s="10"/>
      <c r="EZS1188" s="10"/>
      <c r="EZT1188" s="10"/>
      <c r="EZU1188" s="10"/>
      <c r="EZV1188" s="10"/>
      <c r="EZW1188" s="10"/>
      <c r="EZX1188" s="10"/>
      <c r="EZY1188" s="10"/>
      <c r="EZZ1188" s="10"/>
      <c r="FAA1188" s="10"/>
      <c r="FAB1188" s="10"/>
      <c r="FAC1188" s="10"/>
      <c r="FAD1188" s="10"/>
      <c r="FAE1188" s="10"/>
      <c r="FAF1188" s="10"/>
      <c r="FAG1188" s="10"/>
      <c r="FAH1188" s="10"/>
      <c r="FAI1188" s="10"/>
      <c r="FAJ1188" s="10"/>
      <c r="FAK1188" s="10"/>
      <c r="FAL1188" s="10"/>
      <c r="FAM1188" s="10"/>
      <c r="FAN1188" s="10"/>
      <c r="FAO1188" s="10"/>
      <c r="FAP1188" s="10"/>
      <c r="FAQ1188" s="10"/>
      <c r="FAR1188" s="10"/>
      <c r="FAS1188" s="10"/>
      <c r="FAT1188" s="10"/>
      <c r="FAU1188" s="10"/>
      <c r="FAV1188" s="10"/>
      <c r="FAW1188" s="10"/>
      <c r="FAX1188" s="10"/>
      <c r="FAY1188" s="10"/>
      <c r="FAZ1188" s="10"/>
      <c r="FBA1188" s="10"/>
      <c r="FBB1188" s="10"/>
      <c r="FBC1188" s="10"/>
      <c r="FBD1188" s="10"/>
      <c r="FBE1188" s="10"/>
      <c r="FBF1188" s="10"/>
      <c r="FBG1188" s="10"/>
      <c r="FBH1188" s="10"/>
      <c r="FBI1188" s="10"/>
      <c r="FBJ1188" s="10"/>
      <c r="FBK1188" s="10"/>
      <c r="FBL1188" s="10"/>
      <c r="FBM1188" s="10"/>
      <c r="FBN1188" s="10"/>
      <c r="FBO1188" s="10"/>
      <c r="FBP1188" s="10"/>
      <c r="FBQ1188" s="10"/>
      <c r="FBR1188" s="10"/>
      <c r="FBS1188" s="10"/>
      <c r="FBT1188" s="10"/>
      <c r="FBU1188" s="10"/>
      <c r="FBV1188" s="10"/>
      <c r="FBW1188" s="10"/>
      <c r="FBX1188" s="10"/>
      <c r="FBY1188" s="10"/>
      <c r="FBZ1188" s="10"/>
      <c r="FCA1188" s="10"/>
      <c r="FCB1188" s="10"/>
      <c r="FCC1188" s="10"/>
      <c r="FCD1188" s="10"/>
      <c r="FCE1188" s="10"/>
      <c r="FCF1188" s="10"/>
      <c r="FCG1188" s="10"/>
      <c r="FCH1188" s="10"/>
      <c r="FCI1188" s="10"/>
      <c r="FCJ1188" s="10"/>
      <c r="FCK1188" s="10"/>
      <c r="FCL1188" s="10"/>
      <c r="FCM1188" s="10"/>
      <c r="FCN1188" s="10"/>
      <c r="FCO1188" s="10"/>
      <c r="FCP1188" s="10"/>
      <c r="FCQ1188" s="10"/>
      <c r="FCR1188" s="10"/>
      <c r="FCS1188" s="10"/>
      <c r="FCT1188" s="10"/>
      <c r="FCU1188" s="10"/>
      <c r="FCV1188" s="10"/>
      <c r="FCW1188" s="10"/>
      <c r="FCX1188" s="10"/>
      <c r="FCY1188" s="10"/>
      <c r="FCZ1188" s="10"/>
      <c r="FDA1188" s="10"/>
      <c r="FDB1188" s="10"/>
      <c r="FDC1188" s="10"/>
      <c r="FDD1188" s="10"/>
      <c r="FDE1188" s="10"/>
      <c r="FDF1188" s="10"/>
      <c r="FDG1188" s="10"/>
      <c r="FDH1188" s="10"/>
      <c r="FDI1188" s="10"/>
      <c r="FDJ1188" s="10"/>
      <c r="FDK1188" s="10"/>
      <c r="FDL1188" s="10"/>
      <c r="FDM1188" s="10"/>
      <c r="FDN1188" s="10"/>
      <c r="FDO1188" s="10"/>
      <c r="FDP1188" s="10"/>
      <c r="FDQ1188" s="10"/>
      <c r="FDR1188" s="10"/>
      <c r="FDS1188" s="10"/>
      <c r="FDT1188" s="10"/>
      <c r="FDU1188" s="10"/>
      <c r="FDV1188" s="10"/>
      <c r="FDW1188" s="10"/>
      <c r="FDX1188" s="10"/>
      <c r="FDY1188" s="10"/>
      <c r="FDZ1188" s="10"/>
      <c r="FEA1188" s="10"/>
      <c r="FEB1188" s="10"/>
      <c r="FEC1188" s="10"/>
      <c r="FED1188" s="10"/>
      <c r="FEE1188" s="10"/>
      <c r="FEF1188" s="10"/>
      <c r="FEG1188" s="10"/>
      <c r="FEH1188" s="10"/>
      <c r="FEI1188" s="10"/>
      <c r="FEJ1188" s="10"/>
      <c r="FEK1188" s="10"/>
      <c r="FEL1188" s="10"/>
      <c r="FEM1188" s="10"/>
      <c r="FEN1188" s="10"/>
      <c r="FEO1188" s="10"/>
      <c r="FEP1188" s="10"/>
      <c r="FEQ1188" s="10"/>
      <c r="FER1188" s="10"/>
      <c r="FES1188" s="10"/>
      <c r="FET1188" s="10"/>
      <c r="FEU1188" s="10"/>
      <c r="FEV1188" s="10"/>
      <c r="FEW1188" s="10"/>
      <c r="FEX1188" s="10"/>
      <c r="FEY1188" s="10"/>
      <c r="FEZ1188" s="10"/>
      <c r="FFA1188" s="10"/>
      <c r="FFB1188" s="10"/>
      <c r="FFC1188" s="10"/>
      <c r="FFD1188" s="10"/>
      <c r="FFE1188" s="10"/>
      <c r="FFF1188" s="10"/>
      <c r="FFG1188" s="10"/>
      <c r="FFH1188" s="10"/>
      <c r="FFI1188" s="10"/>
      <c r="FFJ1188" s="10"/>
      <c r="FFK1188" s="10"/>
      <c r="FFL1188" s="10"/>
      <c r="FFM1188" s="10"/>
      <c r="FFN1188" s="10"/>
      <c r="FFO1188" s="10"/>
      <c r="FFP1188" s="10"/>
      <c r="FFQ1188" s="10"/>
      <c r="FFR1188" s="10"/>
      <c r="FFS1188" s="10"/>
      <c r="FFT1188" s="10"/>
      <c r="FFU1188" s="10"/>
      <c r="FFV1188" s="10"/>
      <c r="FFW1188" s="10"/>
      <c r="FFX1188" s="10"/>
      <c r="FFY1188" s="10"/>
      <c r="FFZ1188" s="10"/>
      <c r="FGA1188" s="10"/>
      <c r="FGB1188" s="10"/>
      <c r="FGC1188" s="10"/>
      <c r="FGD1188" s="10"/>
      <c r="FGE1188" s="10"/>
      <c r="FGF1188" s="10"/>
      <c r="FGG1188" s="10"/>
      <c r="FGH1188" s="10"/>
      <c r="FGI1188" s="10"/>
      <c r="FGJ1188" s="10"/>
      <c r="FGK1188" s="10"/>
      <c r="FGL1188" s="10"/>
      <c r="FGM1188" s="10"/>
      <c r="FGN1188" s="10"/>
      <c r="FGO1188" s="10"/>
      <c r="FGP1188" s="10"/>
      <c r="FGQ1188" s="10"/>
      <c r="FGR1188" s="10"/>
      <c r="FGS1188" s="10"/>
      <c r="FGT1188" s="10"/>
      <c r="FGU1188" s="10"/>
      <c r="FGV1188" s="10"/>
      <c r="FGW1188" s="10"/>
      <c r="FGX1188" s="10"/>
      <c r="FGY1188" s="10"/>
      <c r="FGZ1188" s="10"/>
      <c r="FHA1188" s="10"/>
      <c r="FHB1188" s="10"/>
      <c r="FHC1188" s="10"/>
      <c r="FHD1188" s="10"/>
      <c r="FHE1188" s="10"/>
      <c r="FHF1188" s="10"/>
      <c r="FHG1188" s="10"/>
      <c r="FHH1188" s="10"/>
      <c r="FHI1188" s="10"/>
      <c r="FHJ1188" s="10"/>
      <c r="FHK1188" s="10"/>
      <c r="FHL1188" s="10"/>
      <c r="FHM1188" s="10"/>
      <c r="FHN1188" s="10"/>
      <c r="FHO1188" s="10"/>
      <c r="FHP1188" s="10"/>
      <c r="FHQ1188" s="10"/>
      <c r="FHR1188" s="10"/>
      <c r="FHS1188" s="10"/>
      <c r="FHT1188" s="10"/>
      <c r="FHU1188" s="10"/>
      <c r="FHV1188" s="10"/>
      <c r="FHW1188" s="10"/>
      <c r="FHX1188" s="10"/>
      <c r="FHY1188" s="10"/>
      <c r="FHZ1188" s="10"/>
      <c r="FIA1188" s="10"/>
      <c r="FIB1188" s="10"/>
      <c r="FIC1188" s="10"/>
      <c r="FID1188" s="10"/>
      <c r="FIE1188" s="10"/>
      <c r="FIF1188" s="10"/>
      <c r="FIG1188" s="10"/>
      <c r="FIH1188" s="10"/>
      <c r="FII1188" s="10"/>
      <c r="FIJ1188" s="10"/>
      <c r="FIK1188" s="10"/>
      <c r="FIL1188" s="10"/>
      <c r="FIM1188" s="10"/>
      <c r="FIN1188" s="10"/>
      <c r="FIO1188" s="10"/>
      <c r="FIP1188" s="10"/>
      <c r="FIQ1188" s="10"/>
      <c r="FIR1188" s="10"/>
      <c r="FIS1188" s="10"/>
      <c r="FIT1188" s="10"/>
      <c r="FIU1188" s="10"/>
      <c r="FIV1188" s="10"/>
      <c r="FIW1188" s="10"/>
      <c r="FIX1188" s="10"/>
      <c r="FIY1188" s="10"/>
      <c r="FIZ1188" s="10"/>
      <c r="FJA1188" s="10"/>
      <c r="FJB1188" s="10"/>
      <c r="FJC1188" s="10"/>
      <c r="FJD1188" s="10"/>
      <c r="FJE1188" s="10"/>
      <c r="FJF1188" s="10"/>
      <c r="FJG1188" s="10"/>
      <c r="FJH1188" s="10"/>
      <c r="FJI1188" s="10"/>
      <c r="FJJ1188" s="10"/>
      <c r="FJK1188" s="10"/>
      <c r="FJL1188" s="10"/>
      <c r="FJM1188" s="10"/>
      <c r="FJN1188" s="10"/>
      <c r="FJO1188" s="10"/>
      <c r="FJP1188" s="10"/>
      <c r="FJQ1188" s="10"/>
      <c r="FJR1188" s="10"/>
      <c r="FJS1188" s="10"/>
      <c r="FJT1188" s="10"/>
      <c r="FJU1188" s="10"/>
      <c r="FJV1188" s="10"/>
      <c r="FJW1188" s="10"/>
      <c r="FJX1188" s="10"/>
      <c r="FJY1188" s="10"/>
      <c r="FJZ1188" s="10"/>
      <c r="FKA1188" s="10"/>
      <c r="FKB1188" s="10"/>
      <c r="FKC1188" s="10"/>
      <c r="FKD1188" s="10"/>
      <c r="FKE1188" s="10"/>
      <c r="FKF1188" s="10"/>
      <c r="FKG1188" s="10"/>
      <c r="FKH1188" s="10"/>
      <c r="FKI1188" s="10"/>
      <c r="FKJ1188" s="10"/>
      <c r="FKK1188" s="10"/>
      <c r="FKL1188" s="10"/>
      <c r="FKM1188" s="10"/>
      <c r="FKN1188" s="10"/>
      <c r="FKO1188" s="10"/>
      <c r="FKP1188" s="10"/>
      <c r="FKQ1188" s="10"/>
      <c r="FKR1188" s="10"/>
      <c r="FKS1188" s="10"/>
      <c r="FKT1188" s="10"/>
      <c r="FKU1188" s="10"/>
      <c r="FKV1188" s="10"/>
      <c r="FKW1188" s="10"/>
      <c r="FKX1188" s="10"/>
      <c r="FKY1188" s="10"/>
      <c r="FKZ1188" s="10"/>
      <c r="FLA1188" s="10"/>
      <c r="FLB1188" s="10"/>
      <c r="FLC1188" s="10"/>
      <c r="FLD1188" s="10"/>
      <c r="FLE1188" s="10"/>
      <c r="FLF1188" s="10"/>
      <c r="FLG1188" s="10"/>
      <c r="FLH1188" s="10"/>
      <c r="FLI1188" s="10"/>
      <c r="FLJ1188" s="10"/>
      <c r="FLK1188" s="10"/>
      <c r="FLL1188" s="10"/>
      <c r="FLM1188" s="10"/>
      <c r="FLN1188" s="10"/>
      <c r="FLO1188" s="10"/>
      <c r="FLP1188" s="10"/>
      <c r="FLQ1188" s="10"/>
      <c r="FLR1188" s="10"/>
      <c r="FLS1188" s="10"/>
      <c r="FLT1188" s="10"/>
      <c r="FLU1188" s="10"/>
      <c r="FLV1188" s="10"/>
      <c r="FLW1188" s="10"/>
      <c r="FLX1188" s="10"/>
      <c r="FLY1188" s="10"/>
      <c r="FLZ1188" s="10"/>
      <c r="FMA1188" s="10"/>
      <c r="FMB1188" s="10"/>
      <c r="FMC1188" s="10"/>
      <c r="FMD1188" s="10"/>
      <c r="FME1188" s="10"/>
      <c r="FMF1188" s="10"/>
      <c r="FMG1188" s="10"/>
      <c r="FMH1188" s="10"/>
      <c r="FMI1188" s="10"/>
      <c r="FMJ1188" s="10"/>
      <c r="FMK1188" s="10"/>
      <c r="FML1188" s="10"/>
      <c r="FMM1188" s="10"/>
      <c r="FMN1188" s="10"/>
      <c r="FMO1188" s="10"/>
      <c r="FMP1188" s="10"/>
      <c r="FMQ1188" s="10"/>
      <c r="FMR1188" s="10"/>
      <c r="FMS1188" s="10"/>
      <c r="FMT1188" s="10"/>
      <c r="FMU1188" s="10"/>
      <c r="FMV1188" s="10"/>
      <c r="FMW1188" s="10"/>
      <c r="FMX1188" s="10"/>
      <c r="FMY1188" s="10"/>
      <c r="FMZ1188" s="10"/>
      <c r="FNA1188" s="10"/>
      <c r="FNB1188" s="10"/>
      <c r="FNC1188" s="10"/>
      <c r="FND1188" s="10"/>
      <c r="FNE1188" s="10"/>
      <c r="FNF1188" s="10"/>
      <c r="FNG1188" s="10"/>
      <c r="FNH1188" s="10"/>
      <c r="FNI1188" s="10"/>
      <c r="FNJ1188" s="10"/>
      <c r="FNK1188" s="10"/>
      <c r="FNL1188" s="10"/>
      <c r="FNM1188" s="10"/>
      <c r="FNN1188" s="10"/>
      <c r="FNO1188" s="10"/>
      <c r="FNP1188" s="10"/>
      <c r="FNQ1188" s="10"/>
      <c r="FNR1188" s="10"/>
      <c r="FNS1188" s="10"/>
      <c r="FNT1188" s="10"/>
      <c r="FNU1188" s="10"/>
      <c r="FNV1188" s="10"/>
      <c r="FNW1188" s="10"/>
      <c r="FNX1188" s="10"/>
      <c r="FNY1188" s="10"/>
      <c r="FNZ1188" s="10"/>
      <c r="FOA1188" s="10"/>
      <c r="FOB1188" s="10"/>
      <c r="FOC1188" s="10"/>
      <c r="FOD1188" s="10"/>
      <c r="FOE1188" s="10"/>
      <c r="FOF1188" s="10"/>
      <c r="FOG1188" s="10"/>
      <c r="FOH1188" s="10"/>
      <c r="FOI1188" s="10"/>
      <c r="FOJ1188" s="10"/>
      <c r="FOK1188" s="10"/>
      <c r="FOL1188" s="10"/>
      <c r="FOM1188" s="10"/>
      <c r="FON1188" s="10"/>
      <c r="FOO1188" s="10"/>
      <c r="FOP1188" s="10"/>
      <c r="FOQ1188" s="10"/>
      <c r="FOR1188" s="10"/>
      <c r="FOS1188" s="10"/>
      <c r="FOT1188" s="10"/>
      <c r="FOU1188" s="10"/>
      <c r="FOV1188" s="10"/>
      <c r="FOW1188" s="10"/>
      <c r="FOX1188" s="10"/>
      <c r="FOY1188" s="10"/>
      <c r="FOZ1188" s="10"/>
      <c r="FPA1188" s="10"/>
      <c r="FPB1188" s="10"/>
      <c r="FPC1188" s="10"/>
      <c r="FPD1188" s="10"/>
      <c r="FPE1188" s="10"/>
      <c r="FPF1188" s="10"/>
      <c r="FPG1188" s="10"/>
      <c r="FPH1188" s="10"/>
      <c r="FPI1188" s="10"/>
      <c r="FPJ1188" s="10"/>
      <c r="FPK1188" s="10"/>
      <c r="FPL1188" s="10"/>
      <c r="FPM1188" s="10"/>
      <c r="FPN1188" s="10"/>
      <c r="FPO1188" s="10"/>
      <c r="FPP1188" s="10"/>
      <c r="FPQ1188" s="10"/>
      <c r="FPR1188" s="10"/>
      <c r="FPS1188" s="10"/>
      <c r="FPT1188" s="10"/>
      <c r="FPU1188" s="10"/>
      <c r="FPV1188" s="10"/>
      <c r="FPW1188" s="10"/>
      <c r="FPX1188" s="10"/>
      <c r="FPY1188" s="10"/>
      <c r="FPZ1188" s="10"/>
      <c r="FQA1188" s="10"/>
      <c r="FQB1188" s="10"/>
      <c r="FQC1188" s="10"/>
      <c r="FQD1188" s="10"/>
      <c r="FQE1188" s="10"/>
      <c r="FQF1188" s="10"/>
      <c r="FQG1188" s="10"/>
      <c r="FQH1188" s="10"/>
      <c r="FQI1188" s="10"/>
      <c r="FQJ1188" s="10"/>
      <c r="FQK1188" s="10"/>
      <c r="FQL1188" s="10"/>
      <c r="FQM1188" s="10"/>
      <c r="FQN1188" s="10"/>
      <c r="FQO1188" s="10"/>
      <c r="FQP1188" s="10"/>
      <c r="FQQ1188" s="10"/>
      <c r="FQR1188" s="10"/>
      <c r="FQS1188" s="10"/>
      <c r="FQT1188" s="10"/>
      <c r="FQU1188" s="10"/>
      <c r="FQV1188" s="10"/>
      <c r="FQW1188" s="10"/>
      <c r="FQX1188" s="10"/>
      <c r="FQY1188" s="10"/>
      <c r="FQZ1188" s="10"/>
      <c r="FRA1188" s="10"/>
      <c r="FRB1188" s="10"/>
      <c r="FRC1188" s="10"/>
      <c r="FRD1188" s="10"/>
      <c r="FRE1188" s="10"/>
      <c r="FRF1188" s="10"/>
      <c r="FRG1188" s="10"/>
      <c r="FRH1188" s="10"/>
      <c r="FRI1188" s="10"/>
      <c r="FRJ1188" s="10"/>
      <c r="FRK1188" s="10"/>
      <c r="FRL1188" s="10"/>
      <c r="FRM1188" s="10"/>
      <c r="FRN1188" s="10"/>
      <c r="FRO1188" s="10"/>
      <c r="FRP1188" s="10"/>
      <c r="FRQ1188" s="10"/>
      <c r="FRR1188" s="10"/>
      <c r="FRS1188" s="10"/>
      <c r="FRT1188" s="10"/>
      <c r="FRU1188" s="10"/>
      <c r="FRV1188" s="10"/>
      <c r="FRW1188" s="10"/>
      <c r="FRX1188" s="10"/>
      <c r="FRY1188" s="10"/>
      <c r="FRZ1188" s="10"/>
      <c r="FSA1188" s="10"/>
      <c r="FSB1188" s="10"/>
      <c r="FSC1188" s="10"/>
      <c r="FSD1188" s="10"/>
      <c r="FSE1188" s="10"/>
      <c r="FSF1188" s="10"/>
      <c r="FSG1188" s="10"/>
      <c r="FSH1188" s="10"/>
      <c r="FSI1188" s="10"/>
      <c r="FSJ1188" s="10"/>
      <c r="FSK1188" s="10"/>
      <c r="FSL1188" s="10"/>
      <c r="FSM1188" s="10"/>
      <c r="FSN1188" s="10"/>
      <c r="FSO1188" s="10"/>
      <c r="FSP1188" s="10"/>
      <c r="FSQ1188" s="10"/>
      <c r="FSR1188" s="10"/>
      <c r="FSS1188" s="10"/>
      <c r="FST1188" s="10"/>
      <c r="FSU1188" s="10"/>
      <c r="FSV1188" s="10"/>
      <c r="FSW1188" s="10"/>
      <c r="FSX1188" s="10"/>
      <c r="FSY1188" s="10"/>
      <c r="FSZ1188" s="10"/>
      <c r="FTA1188" s="10"/>
      <c r="FTB1188" s="10"/>
      <c r="FTC1188" s="10"/>
      <c r="FTD1188" s="10"/>
      <c r="FTE1188" s="10"/>
      <c r="FTF1188" s="10"/>
      <c r="FTG1188" s="10"/>
      <c r="FTH1188" s="10"/>
      <c r="FTI1188" s="10"/>
      <c r="FTJ1188" s="10"/>
      <c r="FTK1188" s="10"/>
      <c r="FTL1188" s="10"/>
      <c r="FTM1188" s="10"/>
      <c r="FTN1188" s="10"/>
      <c r="FTO1188" s="10"/>
      <c r="FTP1188" s="10"/>
      <c r="FTQ1188" s="10"/>
      <c r="FTR1188" s="10"/>
      <c r="FTS1188" s="10"/>
      <c r="FTT1188" s="10"/>
      <c r="FTU1188" s="10"/>
      <c r="FTV1188" s="10"/>
      <c r="FTW1188" s="10"/>
      <c r="FTX1188" s="10"/>
      <c r="FTY1188" s="10"/>
      <c r="FTZ1188" s="10"/>
      <c r="FUA1188" s="10"/>
      <c r="FUB1188" s="10"/>
      <c r="FUC1188" s="10"/>
      <c r="FUD1188" s="10"/>
      <c r="FUE1188" s="10"/>
      <c r="FUF1188" s="10"/>
      <c r="FUG1188" s="10"/>
      <c r="FUH1188" s="10"/>
      <c r="FUI1188" s="10"/>
      <c r="FUJ1188" s="10"/>
      <c r="FUK1188" s="10"/>
      <c r="FUL1188" s="10"/>
      <c r="FUM1188" s="10"/>
      <c r="FUN1188" s="10"/>
      <c r="FUO1188" s="10"/>
      <c r="FUP1188" s="10"/>
      <c r="FUQ1188" s="10"/>
      <c r="FUR1188" s="10"/>
      <c r="FUS1188" s="10"/>
      <c r="FUT1188" s="10"/>
      <c r="FUU1188" s="10"/>
      <c r="FUV1188" s="10"/>
      <c r="FUW1188" s="10"/>
      <c r="FUX1188" s="10"/>
      <c r="FUY1188" s="10"/>
      <c r="FUZ1188" s="10"/>
      <c r="FVA1188" s="10"/>
      <c r="FVB1188" s="10"/>
      <c r="FVC1188" s="10"/>
      <c r="FVD1188" s="10"/>
      <c r="FVE1188" s="10"/>
      <c r="FVF1188" s="10"/>
      <c r="FVG1188" s="10"/>
      <c r="FVH1188" s="10"/>
      <c r="FVI1188" s="10"/>
      <c r="FVJ1188" s="10"/>
      <c r="FVK1188" s="10"/>
      <c r="FVL1188" s="10"/>
      <c r="FVM1188" s="10"/>
      <c r="FVN1188" s="10"/>
      <c r="FVO1188" s="10"/>
      <c r="FVP1188" s="10"/>
      <c r="FVQ1188" s="10"/>
      <c r="FVR1188" s="10"/>
      <c r="FVS1188" s="10"/>
      <c r="FVT1188" s="10"/>
      <c r="FVU1188" s="10"/>
      <c r="FVV1188" s="10"/>
      <c r="FVW1188" s="10"/>
      <c r="FVX1188" s="10"/>
      <c r="FVY1188" s="10"/>
      <c r="FVZ1188" s="10"/>
      <c r="FWA1188" s="10"/>
      <c r="FWB1188" s="10"/>
      <c r="FWC1188" s="10"/>
      <c r="FWD1188" s="10"/>
      <c r="FWE1188" s="10"/>
      <c r="FWF1188" s="10"/>
      <c r="FWG1188" s="10"/>
      <c r="FWH1188" s="10"/>
      <c r="FWI1188" s="10"/>
      <c r="FWJ1188" s="10"/>
      <c r="FWK1188" s="10"/>
      <c r="FWL1188" s="10"/>
      <c r="FWM1188" s="10"/>
      <c r="FWN1188" s="10"/>
      <c r="FWO1188" s="10"/>
      <c r="FWP1188" s="10"/>
      <c r="FWQ1188" s="10"/>
      <c r="FWR1188" s="10"/>
      <c r="FWS1188" s="10"/>
      <c r="FWT1188" s="10"/>
      <c r="FWU1188" s="10"/>
      <c r="FWV1188" s="10"/>
      <c r="FWW1188" s="10"/>
      <c r="FWX1188" s="10"/>
      <c r="FWY1188" s="10"/>
      <c r="FWZ1188" s="10"/>
      <c r="FXA1188" s="10"/>
      <c r="FXB1188" s="10"/>
      <c r="FXC1188" s="10"/>
      <c r="FXD1188" s="10"/>
      <c r="FXE1188" s="10"/>
      <c r="FXF1188" s="10"/>
      <c r="FXG1188" s="10"/>
      <c r="FXH1188" s="10"/>
      <c r="FXI1188" s="10"/>
      <c r="FXJ1188" s="10"/>
      <c r="FXK1188" s="10"/>
      <c r="FXL1188" s="10"/>
      <c r="FXM1188" s="10"/>
      <c r="FXN1188" s="10"/>
      <c r="FXO1188" s="10"/>
      <c r="FXP1188" s="10"/>
      <c r="FXQ1188" s="10"/>
      <c r="FXR1188" s="10"/>
      <c r="FXS1188" s="10"/>
      <c r="FXT1188" s="10"/>
      <c r="FXU1188" s="10"/>
      <c r="FXV1188" s="10"/>
      <c r="FXW1188" s="10"/>
      <c r="FXX1188" s="10"/>
      <c r="FXY1188" s="10"/>
      <c r="FXZ1188" s="10"/>
      <c r="FYA1188" s="10"/>
      <c r="FYB1188" s="10"/>
      <c r="FYC1188" s="10"/>
      <c r="FYD1188" s="10"/>
      <c r="FYE1188" s="10"/>
      <c r="FYF1188" s="10"/>
      <c r="FYG1188" s="10"/>
      <c r="FYH1188" s="10"/>
      <c r="FYI1188" s="10"/>
      <c r="FYJ1188" s="10"/>
      <c r="FYK1188" s="10"/>
      <c r="FYL1188" s="10"/>
      <c r="FYM1188" s="10"/>
      <c r="FYN1188" s="10"/>
      <c r="FYO1188" s="10"/>
      <c r="FYP1188" s="10"/>
      <c r="FYQ1188" s="10"/>
      <c r="FYR1188" s="10"/>
      <c r="FYS1188" s="10"/>
      <c r="FYT1188" s="10"/>
      <c r="FYU1188" s="10"/>
      <c r="FYV1188" s="10"/>
      <c r="FYW1188" s="10"/>
      <c r="FYX1188" s="10"/>
      <c r="FYY1188" s="10"/>
      <c r="FYZ1188" s="10"/>
      <c r="FZA1188" s="10"/>
      <c r="FZB1188" s="10"/>
      <c r="FZC1188" s="10"/>
      <c r="FZD1188" s="10"/>
      <c r="FZE1188" s="10"/>
      <c r="FZF1188" s="10"/>
      <c r="FZG1188" s="10"/>
      <c r="FZH1188" s="10"/>
      <c r="FZI1188" s="10"/>
      <c r="FZJ1188" s="10"/>
      <c r="FZK1188" s="10"/>
      <c r="FZL1188" s="10"/>
      <c r="FZM1188" s="10"/>
      <c r="FZN1188" s="10"/>
      <c r="FZO1188" s="10"/>
      <c r="FZP1188" s="10"/>
      <c r="FZQ1188" s="10"/>
      <c r="FZR1188" s="10"/>
      <c r="FZS1188" s="10"/>
      <c r="FZT1188" s="10"/>
      <c r="FZU1188" s="10"/>
      <c r="FZV1188" s="10"/>
      <c r="FZW1188" s="10"/>
      <c r="FZX1188" s="10"/>
      <c r="FZY1188" s="10"/>
      <c r="FZZ1188" s="10"/>
      <c r="GAA1188" s="10"/>
      <c r="GAB1188" s="10"/>
      <c r="GAC1188" s="10"/>
      <c r="GAD1188" s="10"/>
      <c r="GAE1188" s="10"/>
      <c r="GAF1188" s="10"/>
      <c r="GAG1188" s="10"/>
      <c r="GAH1188" s="10"/>
      <c r="GAI1188" s="10"/>
      <c r="GAJ1188" s="10"/>
      <c r="GAK1188" s="10"/>
      <c r="GAL1188" s="10"/>
      <c r="GAM1188" s="10"/>
      <c r="GAN1188" s="10"/>
      <c r="GAO1188" s="10"/>
      <c r="GAP1188" s="10"/>
      <c r="GAQ1188" s="10"/>
      <c r="GAR1188" s="10"/>
      <c r="GAS1188" s="10"/>
      <c r="GAT1188" s="10"/>
      <c r="GAU1188" s="10"/>
      <c r="GAV1188" s="10"/>
      <c r="GAW1188" s="10"/>
      <c r="GAX1188" s="10"/>
      <c r="GAY1188" s="10"/>
      <c r="GAZ1188" s="10"/>
      <c r="GBA1188" s="10"/>
      <c r="GBB1188" s="10"/>
      <c r="GBC1188" s="10"/>
      <c r="GBD1188" s="10"/>
      <c r="GBE1188" s="10"/>
      <c r="GBF1188" s="10"/>
      <c r="GBG1188" s="10"/>
      <c r="GBH1188" s="10"/>
      <c r="GBI1188" s="10"/>
      <c r="GBJ1188" s="10"/>
      <c r="GBK1188" s="10"/>
      <c r="GBL1188" s="10"/>
      <c r="GBM1188" s="10"/>
      <c r="GBN1188" s="10"/>
      <c r="GBO1188" s="10"/>
      <c r="GBP1188" s="10"/>
      <c r="GBQ1188" s="10"/>
      <c r="GBR1188" s="10"/>
      <c r="GBS1188" s="10"/>
      <c r="GBT1188" s="10"/>
      <c r="GBU1188" s="10"/>
      <c r="GBV1188" s="10"/>
      <c r="GBW1188" s="10"/>
      <c r="GBX1188" s="10"/>
      <c r="GBY1188" s="10"/>
      <c r="GBZ1188" s="10"/>
      <c r="GCA1188" s="10"/>
      <c r="GCB1188" s="10"/>
      <c r="GCC1188" s="10"/>
      <c r="GCD1188" s="10"/>
      <c r="GCE1188" s="10"/>
      <c r="GCF1188" s="10"/>
      <c r="GCG1188" s="10"/>
      <c r="GCH1188" s="10"/>
      <c r="GCI1188" s="10"/>
      <c r="GCJ1188" s="10"/>
      <c r="GCK1188" s="10"/>
      <c r="GCL1188" s="10"/>
      <c r="GCM1188" s="10"/>
      <c r="GCN1188" s="10"/>
      <c r="GCO1188" s="10"/>
      <c r="GCP1188" s="10"/>
      <c r="GCQ1188" s="10"/>
      <c r="GCR1188" s="10"/>
      <c r="GCS1188" s="10"/>
      <c r="GCT1188" s="10"/>
      <c r="GCU1188" s="10"/>
      <c r="GCV1188" s="10"/>
      <c r="GCW1188" s="10"/>
      <c r="GCX1188" s="10"/>
      <c r="GCY1188" s="10"/>
      <c r="GCZ1188" s="10"/>
      <c r="GDA1188" s="10"/>
      <c r="GDB1188" s="10"/>
      <c r="GDC1188" s="10"/>
      <c r="GDD1188" s="10"/>
      <c r="GDE1188" s="10"/>
      <c r="GDF1188" s="10"/>
      <c r="GDG1188" s="10"/>
      <c r="GDH1188" s="10"/>
      <c r="GDI1188" s="10"/>
      <c r="GDJ1188" s="10"/>
      <c r="GDK1188" s="10"/>
      <c r="GDL1188" s="10"/>
      <c r="GDM1188" s="10"/>
      <c r="GDN1188" s="10"/>
      <c r="GDO1188" s="10"/>
      <c r="GDP1188" s="10"/>
      <c r="GDQ1188" s="10"/>
      <c r="GDR1188" s="10"/>
      <c r="GDS1188" s="10"/>
      <c r="GDT1188" s="10"/>
      <c r="GDU1188" s="10"/>
      <c r="GDV1188" s="10"/>
      <c r="GDW1188" s="10"/>
      <c r="GDX1188" s="10"/>
      <c r="GDY1188" s="10"/>
      <c r="GDZ1188" s="10"/>
      <c r="GEA1188" s="10"/>
      <c r="GEB1188" s="10"/>
      <c r="GEC1188" s="10"/>
      <c r="GED1188" s="10"/>
      <c r="GEE1188" s="10"/>
      <c r="GEF1188" s="10"/>
      <c r="GEG1188" s="10"/>
      <c r="GEH1188" s="10"/>
      <c r="GEI1188" s="10"/>
      <c r="GEJ1188" s="10"/>
      <c r="GEK1188" s="10"/>
      <c r="GEL1188" s="10"/>
      <c r="GEM1188" s="10"/>
      <c r="GEN1188" s="10"/>
      <c r="GEO1188" s="10"/>
      <c r="GEP1188" s="10"/>
      <c r="GEQ1188" s="10"/>
      <c r="GER1188" s="10"/>
      <c r="GES1188" s="10"/>
      <c r="GET1188" s="10"/>
      <c r="GEU1188" s="10"/>
      <c r="GEV1188" s="10"/>
      <c r="GEW1188" s="10"/>
      <c r="GEX1188" s="10"/>
      <c r="GEY1188" s="10"/>
      <c r="GEZ1188" s="10"/>
      <c r="GFA1188" s="10"/>
      <c r="GFB1188" s="10"/>
      <c r="GFC1188" s="10"/>
      <c r="GFD1188" s="10"/>
      <c r="GFE1188" s="10"/>
      <c r="GFF1188" s="10"/>
      <c r="GFG1188" s="10"/>
      <c r="GFH1188" s="10"/>
      <c r="GFI1188" s="10"/>
      <c r="GFJ1188" s="10"/>
      <c r="GFK1188" s="10"/>
      <c r="GFL1188" s="10"/>
      <c r="GFM1188" s="10"/>
      <c r="GFN1188" s="10"/>
      <c r="GFO1188" s="10"/>
      <c r="GFP1188" s="10"/>
      <c r="GFQ1188" s="10"/>
      <c r="GFR1188" s="10"/>
      <c r="GFS1188" s="10"/>
      <c r="GFT1188" s="10"/>
      <c r="GFU1188" s="10"/>
      <c r="GFV1188" s="10"/>
      <c r="GFW1188" s="10"/>
      <c r="GFX1188" s="10"/>
      <c r="GFY1188" s="10"/>
      <c r="GFZ1188" s="10"/>
      <c r="GGA1188" s="10"/>
      <c r="GGB1188" s="10"/>
      <c r="GGC1188" s="10"/>
      <c r="GGD1188" s="10"/>
      <c r="GGE1188" s="10"/>
      <c r="GGF1188" s="10"/>
      <c r="GGG1188" s="10"/>
      <c r="GGH1188" s="10"/>
      <c r="GGI1188" s="10"/>
      <c r="GGJ1188" s="10"/>
      <c r="GGK1188" s="10"/>
      <c r="GGL1188" s="10"/>
      <c r="GGM1188" s="10"/>
      <c r="GGN1188" s="10"/>
      <c r="GGO1188" s="10"/>
      <c r="GGP1188" s="10"/>
      <c r="GGQ1188" s="10"/>
      <c r="GGR1188" s="10"/>
      <c r="GGS1188" s="10"/>
      <c r="GGT1188" s="10"/>
      <c r="GGU1188" s="10"/>
      <c r="GGV1188" s="10"/>
      <c r="GGW1188" s="10"/>
      <c r="GGX1188" s="10"/>
      <c r="GGY1188" s="10"/>
      <c r="GGZ1188" s="10"/>
      <c r="GHA1188" s="10"/>
      <c r="GHB1188" s="10"/>
      <c r="GHC1188" s="10"/>
      <c r="GHD1188" s="10"/>
      <c r="GHE1188" s="10"/>
      <c r="GHF1188" s="10"/>
      <c r="GHG1188" s="10"/>
      <c r="GHH1188" s="10"/>
      <c r="GHI1188" s="10"/>
      <c r="GHJ1188" s="10"/>
      <c r="GHK1188" s="10"/>
      <c r="GHL1188" s="10"/>
      <c r="GHM1188" s="10"/>
      <c r="GHN1188" s="10"/>
      <c r="GHO1188" s="10"/>
      <c r="GHP1188" s="10"/>
      <c r="GHQ1188" s="10"/>
      <c r="GHR1188" s="10"/>
      <c r="GHS1188" s="10"/>
      <c r="GHT1188" s="10"/>
      <c r="GHU1188" s="10"/>
      <c r="GHV1188" s="10"/>
      <c r="GHW1188" s="10"/>
      <c r="GHX1188" s="10"/>
      <c r="GHY1188" s="10"/>
      <c r="GHZ1188" s="10"/>
      <c r="GIA1188" s="10"/>
      <c r="GIB1188" s="10"/>
      <c r="GIC1188" s="10"/>
      <c r="GID1188" s="10"/>
      <c r="GIE1188" s="10"/>
      <c r="GIF1188" s="10"/>
      <c r="GIG1188" s="10"/>
      <c r="GIH1188" s="10"/>
      <c r="GII1188" s="10"/>
      <c r="GIJ1188" s="10"/>
      <c r="GIK1188" s="10"/>
      <c r="GIL1188" s="10"/>
      <c r="GIM1188" s="10"/>
      <c r="GIN1188" s="10"/>
      <c r="GIO1188" s="10"/>
      <c r="GIP1188" s="10"/>
      <c r="GIQ1188" s="10"/>
      <c r="GIR1188" s="10"/>
      <c r="GIS1188" s="10"/>
      <c r="GIT1188" s="10"/>
      <c r="GIU1188" s="10"/>
      <c r="GIV1188" s="10"/>
      <c r="GIW1188" s="10"/>
      <c r="GIX1188" s="10"/>
      <c r="GIY1188" s="10"/>
      <c r="GIZ1188" s="10"/>
      <c r="GJA1188" s="10"/>
      <c r="GJB1188" s="10"/>
      <c r="GJC1188" s="10"/>
      <c r="GJD1188" s="10"/>
      <c r="GJE1188" s="10"/>
      <c r="GJF1188" s="10"/>
      <c r="GJG1188" s="10"/>
      <c r="GJH1188" s="10"/>
      <c r="GJI1188" s="10"/>
      <c r="GJJ1188" s="10"/>
      <c r="GJK1188" s="10"/>
      <c r="GJL1188" s="10"/>
      <c r="GJM1188" s="10"/>
      <c r="GJN1188" s="10"/>
      <c r="GJO1188" s="10"/>
      <c r="GJP1188" s="10"/>
      <c r="GJQ1188" s="10"/>
      <c r="GJR1188" s="10"/>
      <c r="GJS1188" s="10"/>
      <c r="GJT1188" s="10"/>
      <c r="GJU1188" s="10"/>
      <c r="GJV1188" s="10"/>
      <c r="GJW1188" s="10"/>
      <c r="GJX1188" s="10"/>
      <c r="GJY1188" s="10"/>
      <c r="GJZ1188" s="10"/>
      <c r="GKA1188" s="10"/>
      <c r="GKB1188" s="10"/>
      <c r="GKC1188" s="10"/>
      <c r="GKD1188" s="10"/>
      <c r="GKE1188" s="10"/>
      <c r="GKF1188" s="10"/>
      <c r="GKG1188" s="10"/>
      <c r="GKH1188" s="10"/>
      <c r="GKI1188" s="10"/>
      <c r="GKJ1188" s="10"/>
      <c r="GKK1188" s="10"/>
      <c r="GKL1188" s="10"/>
      <c r="GKM1188" s="10"/>
      <c r="GKN1188" s="10"/>
      <c r="GKO1188" s="10"/>
      <c r="GKP1188" s="10"/>
      <c r="GKQ1188" s="10"/>
      <c r="GKR1188" s="10"/>
      <c r="GKS1188" s="10"/>
      <c r="GKT1188" s="10"/>
      <c r="GKU1188" s="10"/>
      <c r="GKV1188" s="10"/>
      <c r="GKW1188" s="10"/>
      <c r="GKX1188" s="10"/>
      <c r="GKY1188" s="10"/>
      <c r="GKZ1188" s="10"/>
      <c r="GLA1188" s="10"/>
      <c r="GLB1188" s="10"/>
      <c r="GLC1188" s="10"/>
      <c r="GLD1188" s="10"/>
      <c r="GLE1188" s="10"/>
      <c r="GLF1188" s="10"/>
      <c r="GLG1188" s="10"/>
      <c r="GLH1188" s="10"/>
      <c r="GLI1188" s="10"/>
      <c r="GLJ1188" s="10"/>
      <c r="GLK1188" s="10"/>
      <c r="GLL1188" s="10"/>
      <c r="GLM1188" s="10"/>
      <c r="GLN1188" s="10"/>
      <c r="GLO1188" s="10"/>
      <c r="GLP1188" s="10"/>
      <c r="GLQ1188" s="10"/>
      <c r="GLR1188" s="10"/>
      <c r="GLS1188" s="10"/>
      <c r="GLT1188" s="10"/>
      <c r="GLU1188" s="10"/>
      <c r="GLV1188" s="10"/>
      <c r="GLW1188" s="10"/>
      <c r="GLX1188" s="10"/>
      <c r="GLY1188" s="10"/>
      <c r="GLZ1188" s="10"/>
      <c r="GMA1188" s="10"/>
      <c r="GMB1188" s="10"/>
      <c r="GMC1188" s="10"/>
      <c r="GMD1188" s="10"/>
      <c r="GME1188" s="10"/>
      <c r="GMF1188" s="10"/>
      <c r="GMG1188" s="10"/>
      <c r="GMH1188" s="10"/>
      <c r="GMI1188" s="10"/>
      <c r="GMJ1188" s="10"/>
      <c r="GMK1188" s="10"/>
      <c r="GML1188" s="10"/>
      <c r="GMM1188" s="10"/>
      <c r="GMN1188" s="10"/>
      <c r="GMO1188" s="10"/>
      <c r="GMP1188" s="10"/>
      <c r="GMQ1188" s="10"/>
      <c r="GMR1188" s="10"/>
      <c r="GMS1188" s="10"/>
      <c r="GMT1188" s="10"/>
      <c r="GMU1188" s="10"/>
      <c r="GMV1188" s="10"/>
      <c r="GMW1188" s="10"/>
      <c r="GMX1188" s="10"/>
      <c r="GMY1188" s="10"/>
      <c r="GMZ1188" s="10"/>
      <c r="GNA1188" s="10"/>
      <c r="GNB1188" s="10"/>
      <c r="GNC1188" s="10"/>
      <c r="GND1188" s="10"/>
      <c r="GNE1188" s="10"/>
      <c r="GNF1188" s="10"/>
      <c r="GNG1188" s="10"/>
      <c r="GNH1188" s="10"/>
      <c r="GNI1188" s="10"/>
      <c r="GNJ1188" s="10"/>
      <c r="GNK1188" s="10"/>
      <c r="GNL1188" s="10"/>
      <c r="GNM1188" s="10"/>
      <c r="GNN1188" s="10"/>
      <c r="GNO1188" s="10"/>
      <c r="GNP1188" s="10"/>
      <c r="GNQ1188" s="10"/>
      <c r="GNR1188" s="10"/>
      <c r="GNS1188" s="10"/>
      <c r="GNT1188" s="10"/>
      <c r="GNU1188" s="10"/>
      <c r="GNV1188" s="10"/>
      <c r="GNW1188" s="10"/>
      <c r="GNX1188" s="10"/>
      <c r="GNY1188" s="10"/>
      <c r="GNZ1188" s="10"/>
      <c r="GOA1188" s="10"/>
      <c r="GOB1188" s="10"/>
      <c r="GOC1188" s="10"/>
      <c r="GOD1188" s="10"/>
      <c r="GOE1188" s="10"/>
      <c r="GOF1188" s="10"/>
      <c r="GOG1188" s="10"/>
      <c r="GOH1188" s="10"/>
      <c r="GOI1188" s="10"/>
      <c r="GOJ1188" s="10"/>
      <c r="GOK1188" s="10"/>
      <c r="GOL1188" s="10"/>
      <c r="GOM1188" s="10"/>
      <c r="GON1188" s="10"/>
      <c r="GOO1188" s="10"/>
      <c r="GOP1188" s="10"/>
      <c r="GOQ1188" s="10"/>
      <c r="GOR1188" s="10"/>
      <c r="GOS1188" s="10"/>
      <c r="GOT1188" s="10"/>
      <c r="GOU1188" s="10"/>
      <c r="GOV1188" s="10"/>
      <c r="GOW1188" s="10"/>
      <c r="GOX1188" s="10"/>
      <c r="GOY1188" s="10"/>
      <c r="GOZ1188" s="10"/>
      <c r="GPA1188" s="10"/>
      <c r="GPB1188" s="10"/>
      <c r="GPC1188" s="10"/>
      <c r="GPD1188" s="10"/>
      <c r="GPE1188" s="10"/>
      <c r="GPF1188" s="10"/>
      <c r="GPG1188" s="10"/>
      <c r="GPH1188" s="10"/>
      <c r="GPI1188" s="10"/>
      <c r="GPJ1188" s="10"/>
      <c r="GPK1188" s="10"/>
      <c r="GPL1188" s="10"/>
      <c r="GPM1188" s="10"/>
      <c r="GPN1188" s="10"/>
      <c r="GPO1188" s="10"/>
      <c r="GPP1188" s="10"/>
      <c r="GPQ1188" s="10"/>
      <c r="GPR1188" s="10"/>
      <c r="GPS1188" s="10"/>
      <c r="GPT1188" s="10"/>
      <c r="GPU1188" s="10"/>
      <c r="GPV1188" s="10"/>
      <c r="GPW1188" s="10"/>
      <c r="GPX1188" s="10"/>
      <c r="GPY1188" s="10"/>
      <c r="GPZ1188" s="10"/>
      <c r="GQA1188" s="10"/>
      <c r="GQB1188" s="10"/>
      <c r="GQC1188" s="10"/>
      <c r="GQD1188" s="10"/>
      <c r="GQE1188" s="10"/>
      <c r="GQF1188" s="10"/>
      <c r="GQG1188" s="10"/>
      <c r="GQH1188" s="10"/>
      <c r="GQI1188" s="10"/>
      <c r="GQJ1188" s="10"/>
      <c r="GQK1188" s="10"/>
      <c r="GQL1188" s="10"/>
      <c r="GQM1188" s="10"/>
      <c r="GQN1188" s="10"/>
      <c r="GQO1188" s="10"/>
      <c r="GQP1188" s="10"/>
      <c r="GQQ1188" s="10"/>
      <c r="GQR1188" s="10"/>
      <c r="GQS1188" s="10"/>
      <c r="GQT1188" s="10"/>
      <c r="GQU1188" s="10"/>
      <c r="GQV1188" s="10"/>
      <c r="GQW1188" s="10"/>
      <c r="GQX1188" s="10"/>
      <c r="GQY1188" s="10"/>
      <c r="GQZ1188" s="10"/>
      <c r="GRA1188" s="10"/>
      <c r="GRB1188" s="10"/>
      <c r="GRC1188" s="10"/>
      <c r="GRD1188" s="10"/>
      <c r="GRE1188" s="10"/>
      <c r="GRF1188" s="10"/>
      <c r="GRG1188" s="10"/>
      <c r="GRH1188" s="10"/>
      <c r="GRI1188" s="10"/>
      <c r="GRJ1188" s="10"/>
      <c r="GRK1188" s="10"/>
      <c r="GRL1188" s="10"/>
      <c r="GRM1188" s="10"/>
      <c r="GRN1188" s="10"/>
      <c r="GRO1188" s="10"/>
      <c r="GRP1188" s="10"/>
      <c r="GRQ1188" s="10"/>
      <c r="GRR1188" s="10"/>
      <c r="GRS1188" s="10"/>
      <c r="GRT1188" s="10"/>
      <c r="GRU1188" s="10"/>
      <c r="GRV1188" s="10"/>
      <c r="GRW1188" s="10"/>
      <c r="GRX1188" s="10"/>
      <c r="GRY1188" s="10"/>
      <c r="GRZ1188" s="10"/>
      <c r="GSA1188" s="10"/>
      <c r="GSB1188" s="10"/>
      <c r="GSC1188" s="10"/>
      <c r="GSD1188" s="10"/>
      <c r="GSE1188" s="10"/>
      <c r="GSF1188" s="10"/>
      <c r="GSG1188" s="10"/>
      <c r="GSH1188" s="10"/>
      <c r="GSI1188" s="10"/>
      <c r="GSJ1188" s="10"/>
      <c r="GSK1188" s="10"/>
      <c r="GSL1188" s="10"/>
      <c r="GSM1188" s="10"/>
      <c r="GSN1188" s="10"/>
      <c r="GSO1188" s="10"/>
      <c r="GSP1188" s="10"/>
      <c r="GSQ1188" s="10"/>
      <c r="GSR1188" s="10"/>
      <c r="GSS1188" s="10"/>
      <c r="GST1188" s="10"/>
      <c r="GSU1188" s="10"/>
      <c r="GSV1188" s="10"/>
      <c r="GSW1188" s="10"/>
      <c r="GSX1188" s="10"/>
      <c r="GSY1188" s="10"/>
      <c r="GSZ1188" s="10"/>
      <c r="GTA1188" s="10"/>
      <c r="GTB1188" s="10"/>
      <c r="GTC1188" s="10"/>
      <c r="GTD1188" s="10"/>
      <c r="GTE1188" s="10"/>
      <c r="GTF1188" s="10"/>
      <c r="GTG1188" s="10"/>
      <c r="GTH1188" s="10"/>
      <c r="GTI1188" s="10"/>
      <c r="GTJ1188" s="10"/>
      <c r="GTK1188" s="10"/>
      <c r="GTL1188" s="10"/>
      <c r="GTM1188" s="10"/>
      <c r="GTN1188" s="10"/>
      <c r="GTO1188" s="10"/>
      <c r="GTP1188" s="10"/>
      <c r="GTQ1188" s="10"/>
      <c r="GTR1188" s="10"/>
      <c r="GTS1188" s="10"/>
      <c r="GTT1188" s="10"/>
      <c r="GTU1188" s="10"/>
      <c r="GTV1188" s="10"/>
      <c r="GTW1188" s="10"/>
      <c r="GTX1188" s="10"/>
      <c r="GTY1188" s="10"/>
      <c r="GTZ1188" s="10"/>
      <c r="GUA1188" s="10"/>
      <c r="GUB1188" s="10"/>
      <c r="GUC1188" s="10"/>
      <c r="GUD1188" s="10"/>
      <c r="GUE1188" s="10"/>
      <c r="GUF1188" s="10"/>
      <c r="GUG1188" s="10"/>
      <c r="GUH1188" s="10"/>
      <c r="GUI1188" s="10"/>
      <c r="GUJ1188" s="10"/>
      <c r="GUK1188" s="10"/>
      <c r="GUL1188" s="10"/>
      <c r="GUM1188" s="10"/>
      <c r="GUN1188" s="10"/>
      <c r="GUO1188" s="10"/>
      <c r="GUP1188" s="10"/>
      <c r="GUQ1188" s="10"/>
      <c r="GUR1188" s="10"/>
      <c r="GUS1188" s="10"/>
      <c r="GUT1188" s="10"/>
      <c r="GUU1188" s="10"/>
      <c r="GUV1188" s="10"/>
      <c r="GUW1188" s="10"/>
      <c r="GUX1188" s="10"/>
      <c r="GUY1188" s="10"/>
      <c r="GUZ1188" s="10"/>
      <c r="GVA1188" s="10"/>
      <c r="GVB1188" s="10"/>
      <c r="GVC1188" s="10"/>
      <c r="GVD1188" s="10"/>
      <c r="GVE1188" s="10"/>
      <c r="GVF1188" s="10"/>
      <c r="GVG1188" s="10"/>
      <c r="GVH1188" s="10"/>
      <c r="GVI1188" s="10"/>
      <c r="GVJ1188" s="10"/>
      <c r="GVK1188" s="10"/>
      <c r="GVL1188" s="10"/>
      <c r="GVM1188" s="10"/>
      <c r="GVN1188" s="10"/>
      <c r="GVO1188" s="10"/>
      <c r="GVP1188" s="10"/>
      <c r="GVQ1188" s="10"/>
      <c r="GVR1188" s="10"/>
      <c r="GVS1188" s="10"/>
      <c r="GVT1188" s="10"/>
      <c r="GVU1188" s="10"/>
      <c r="GVV1188" s="10"/>
      <c r="GVW1188" s="10"/>
      <c r="GVX1188" s="10"/>
      <c r="GVY1188" s="10"/>
      <c r="GVZ1188" s="10"/>
      <c r="GWA1188" s="10"/>
      <c r="GWB1188" s="10"/>
      <c r="GWC1188" s="10"/>
      <c r="GWD1188" s="10"/>
      <c r="GWE1188" s="10"/>
      <c r="GWF1188" s="10"/>
      <c r="GWG1188" s="10"/>
      <c r="GWH1188" s="10"/>
      <c r="GWI1188" s="10"/>
      <c r="GWJ1188" s="10"/>
      <c r="GWK1188" s="10"/>
      <c r="GWL1188" s="10"/>
      <c r="GWM1188" s="10"/>
      <c r="GWN1188" s="10"/>
      <c r="GWO1188" s="10"/>
      <c r="GWP1188" s="10"/>
      <c r="GWQ1188" s="10"/>
      <c r="GWR1188" s="10"/>
      <c r="GWS1188" s="10"/>
      <c r="GWT1188" s="10"/>
      <c r="GWU1188" s="10"/>
      <c r="GWV1188" s="10"/>
      <c r="GWW1188" s="10"/>
      <c r="GWX1188" s="10"/>
      <c r="GWY1188" s="10"/>
      <c r="GWZ1188" s="10"/>
      <c r="GXA1188" s="10"/>
      <c r="GXB1188" s="10"/>
      <c r="GXC1188" s="10"/>
      <c r="GXD1188" s="10"/>
      <c r="GXE1188" s="10"/>
      <c r="GXF1188" s="10"/>
      <c r="GXG1188" s="10"/>
      <c r="GXH1188" s="10"/>
      <c r="GXI1188" s="10"/>
      <c r="GXJ1188" s="10"/>
      <c r="GXK1188" s="10"/>
      <c r="GXL1188" s="10"/>
      <c r="GXM1188" s="10"/>
      <c r="GXN1188" s="10"/>
      <c r="GXO1188" s="10"/>
      <c r="GXP1188" s="10"/>
      <c r="GXQ1188" s="10"/>
      <c r="GXR1188" s="10"/>
      <c r="GXS1188" s="10"/>
      <c r="GXT1188" s="10"/>
      <c r="GXU1188" s="10"/>
      <c r="GXV1188" s="10"/>
      <c r="GXW1188" s="10"/>
      <c r="GXX1188" s="10"/>
      <c r="GXY1188" s="10"/>
      <c r="GXZ1188" s="10"/>
      <c r="GYA1188" s="10"/>
      <c r="GYB1188" s="10"/>
      <c r="GYC1188" s="10"/>
      <c r="GYD1188" s="10"/>
      <c r="GYE1188" s="10"/>
      <c r="GYF1188" s="10"/>
      <c r="GYG1188" s="10"/>
      <c r="GYH1188" s="10"/>
      <c r="GYI1188" s="10"/>
      <c r="GYJ1188" s="10"/>
      <c r="GYK1188" s="10"/>
      <c r="GYL1188" s="10"/>
      <c r="GYM1188" s="10"/>
      <c r="GYN1188" s="10"/>
      <c r="GYO1188" s="10"/>
      <c r="GYP1188" s="10"/>
      <c r="GYQ1188" s="10"/>
      <c r="GYR1188" s="10"/>
      <c r="GYS1188" s="10"/>
      <c r="GYT1188" s="10"/>
      <c r="GYU1188" s="10"/>
      <c r="GYV1188" s="10"/>
      <c r="GYW1188" s="10"/>
      <c r="GYX1188" s="10"/>
      <c r="GYY1188" s="10"/>
      <c r="GYZ1188" s="10"/>
      <c r="GZA1188" s="10"/>
      <c r="GZB1188" s="10"/>
      <c r="GZC1188" s="10"/>
      <c r="GZD1188" s="10"/>
      <c r="GZE1188" s="10"/>
      <c r="GZF1188" s="10"/>
      <c r="GZG1188" s="10"/>
      <c r="GZH1188" s="10"/>
      <c r="GZI1188" s="10"/>
      <c r="GZJ1188" s="10"/>
      <c r="GZK1188" s="10"/>
      <c r="GZL1188" s="10"/>
      <c r="GZM1188" s="10"/>
      <c r="GZN1188" s="10"/>
      <c r="GZO1188" s="10"/>
      <c r="GZP1188" s="10"/>
      <c r="GZQ1188" s="10"/>
      <c r="GZR1188" s="10"/>
      <c r="GZS1188" s="10"/>
      <c r="GZT1188" s="10"/>
      <c r="GZU1188" s="10"/>
      <c r="GZV1188" s="10"/>
      <c r="GZW1188" s="10"/>
      <c r="GZX1188" s="10"/>
      <c r="GZY1188" s="10"/>
      <c r="GZZ1188" s="10"/>
      <c r="HAA1188" s="10"/>
      <c r="HAB1188" s="10"/>
      <c r="HAC1188" s="10"/>
      <c r="HAD1188" s="10"/>
      <c r="HAE1188" s="10"/>
      <c r="HAF1188" s="10"/>
      <c r="HAG1188" s="10"/>
      <c r="HAH1188" s="10"/>
      <c r="HAI1188" s="10"/>
      <c r="HAJ1188" s="10"/>
      <c r="HAK1188" s="10"/>
      <c r="HAL1188" s="10"/>
      <c r="HAM1188" s="10"/>
      <c r="HAN1188" s="10"/>
      <c r="HAO1188" s="10"/>
      <c r="HAP1188" s="10"/>
      <c r="HAQ1188" s="10"/>
      <c r="HAR1188" s="10"/>
      <c r="HAS1188" s="10"/>
      <c r="HAT1188" s="10"/>
      <c r="HAU1188" s="10"/>
      <c r="HAV1188" s="10"/>
      <c r="HAW1188" s="10"/>
      <c r="HAX1188" s="10"/>
      <c r="HAY1188" s="10"/>
      <c r="HAZ1188" s="10"/>
      <c r="HBA1188" s="10"/>
      <c r="HBB1188" s="10"/>
      <c r="HBC1188" s="10"/>
      <c r="HBD1188" s="10"/>
      <c r="HBE1188" s="10"/>
      <c r="HBF1188" s="10"/>
      <c r="HBG1188" s="10"/>
      <c r="HBH1188" s="10"/>
      <c r="HBI1188" s="10"/>
      <c r="HBJ1188" s="10"/>
      <c r="HBK1188" s="10"/>
      <c r="HBL1188" s="10"/>
      <c r="HBM1188" s="10"/>
      <c r="HBN1188" s="10"/>
      <c r="HBO1188" s="10"/>
      <c r="HBP1188" s="10"/>
      <c r="HBQ1188" s="10"/>
      <c r="HBR1188" s="10"/>
      <c r="HBS1188" s="10"/>
      <c r="HBT1188" s="10"/>
      <c r="HBU1188" s="10"/>
      <c r="HBV1188" s="10"/>
      <c r="HBW1188" s="10"/>
      <c r="HBX1188" s="10"/>
      <c r="HBY1188" s="10"/>
      <c r="HBZ1188" s="10"/>
      <c r="HCA1188" s="10"/>
      <c r="HCB1188" s="10"/>
      <c r="HCC1188" s="10"/>
      <c r="HCD1188" s="10"/>
      <c r="HCE1188" s="10"/>
      <c r="HCF1188" s="10"/>
      <c r="HCG1188" s="10"/>
      <c r="HCH1188" s="10"/>
      <c r="HCI1188" s="10"/>
      <c r="HCJ1188" s="10"/>
      <c r="HCK1188" s="10"/>
      <c r="HCL1188" s="10"/>
      <c r="HCM1188" s="10"/>
      <c r="HCN1188" s="10"/>
      <c r="HCO1188" s="10"/>
      <c r="HCP1188" s="10"/>
      <c r="HCQ1188" s="10"/>
      <c r="HCR1188" s="10"/>
      <c r="HCS1188" s="10"/>
      <c r="HCT1188" s="10"/>
      <c r="HCU1188" s="10"/>
      <c r="HCV1188" s="10"/>
      <c r="HCW1188" s="10"/>
      <c r="HCX1188" s="10"/>
      <c r="HCY1188" s="10"/>
      <c r="HCZ1188" s="10"/>
      <c r="HDA1188" s="10"/>
      <c r="HDB1188" s="10"/>
      <c r="HDC1188" s="10"/>
      <c r="HDD1188" s="10"/>
      <c r="HDE1188" s="10"/>
      <c r="HDF1188" s="10"/>
      <c r="HDG1188" s="10"/>
      <c r="HDH1188" s="10"/>
      <c r="HDI1188" s="10"/>
      <c r="HDJ1188" s="10"/>
      <c r="HDK1188" s="10"/>
      <c r="HDL1188" s="10"/>
      <c r="HDM1188" s="10"/>
      <c r="HDN1188" s="10"/>
      <c r="HDO1188" s="10"/>
      <c r="HDP1188" s="10"/>
      <c r="HDQ1188" s="10"/>
      <c r="HDR1188" s="10"/>
      <c r="HDS1188" s="10"/>
      <c r="HDT1188" s="10"/>
      <c r="HDU1188" s="10"/>
      <c r="HDV1188" s="10"/>
      <c r="HDW1188" s="10"/>
      <c r="HDX1188" s="10"/>
      <c r="HDY1188" s="10"/>
      <c r="HDZ1188" s="10"/>
      <c r="HEA1188" s="10"/>
      <c r="HEB1188" s="10"/>
      <c r="HEC1188" s="10"/>
      <c r="HED1188" s="10"/>
      <c r="HEE1188" s="10"/>
      <c r="HEF1188" s="10"/>
      <c r="HEG1188" s="10"/>
      <c r="HEH1188" s="10"/>
      <c r="HEI1188" s="10"/>
      <c r="HEJ1188" s="10"/>
      <c r="HEK1188" s="10"/>
      <c r="HEL1188" s="10"/>
      <c r="HEM1188" s="10"/>
      <c r="HEN1188" s="10"/>
      <c r="HEO1188" s="10"/>
      <c r="HEP1188" s="10"/>
      <c r="HEQ1188" s="10"/>
      <c r="HER1188" s="10"/>
      <c r="HES1188" s="10"/>
      <c r="HET1188" s="10"/>
      <c r="HEU1188" s="10"/>
      <c r="HEV1188" s="10"/>
      <c r="HEW1188" s="10"/>
      <c r="HEX1188" s="10"/>
      <c r="HEY1188" s="10"/>
      <c r="HEZ1188" s="10"/>
      <c r="HFA1188" s="10"/>
      <c r="HFB1188" s="10"/>
      <c r="HFC1188" s="10"/>
      <c r="HFD1188" s="10"/>
      <c r="HFE1188" s="10"/>
      <c r="HFF1188" s="10"/>
      <c r="HFG1188" s="10"/>
      <c r="HFH1188" s="10"/>
      <c r="HFI1188" s="10"/>
      <c r="HFJ1188" s="10"/>
      <c r="HFK1188" s="10"/>
      <c r="HFL1188" s="10"/>
      <c r="HFM1188" s="10"/>
      <c r="HFN1188" s="10"/>
      <c r="HFO1188" s="10"/>
      <c r="HFP1188" s="10"/>
      <c r="HFQ1188" s="10"/>
      <c r="HFR1188" s="10"/>
      <c r="HFS1188" s="10"/>
      <c r="HFT1188" s="10"/>
      <c r="HFU1188" s="10"/>
      <c r="HFV1188" s="10"/>
      <c r="HFW1188" s="10"/>
      <c r="HFX1188" s="10"/>
      <c r="HFY1188" s="10"/>
      <c r="HFZ1188" s="10"/>
      <c r="HGA1188" s="10"/>
      <c r="HGB1188" s="10"/>
      <c r="HGC1188" s="10"/>
      <c r="HGD1188" s="10"/>
      <c r="HGE1188" s="10"/>
      <c r="HGF1188" s="10"/>
      <c r="HGG1188" s="10"/>
      <c r="HGH1188" s="10"/>
      <c r="HGI1188" s="10"/>
      <c r="HGJ1188" s="10"/>
      <c r="HGK1188" s="10"/>
      <c r="HGL1188" s="10"/>
      <c r="HGM1188" s="10"/>
      <c r="HGN1188" s="10"/>
      <c r="HGO1188" s="10"/>
      <c r="HGP1188" s="10"/>
      <c r="HGQ1188" s="10"/>
      <c r="HGR1188" s="10"/>
      <c r="HGS1188" s="10"/>
      <c r="HGT1188" s="10"/>
      <c r="HGU1188" s="10"/>
      <c r="HGV1188" s="10"/>
      <c r="HGW1188" s="10"/>
      <c r="HGX1188" s="10"/>
      <c r="HGY1188" s="10"/>
      <c r="HGZ1188" s="10"/>
      <c r="HHA1188" s="10"/>
      <c r="HHB1188" s="10"/>
      <c r="HHC1188" s="10"/>
      <c r="HHD1188" s="10"/>
      <c r="HHE1188" s="10"/>
      <c r="HHF1188" s="10"/>
      <c r="HHG1188" s="10"/>
      <c r="HHH1188" s="10"/>
      <c r="HHI1188" s="10"/>
      <c r="HHJ1188" s="10"/>
      <c r="HHK1188" s="10"/>
      <c r="HHL1188" s="10"/>
      <c r="HHM1188" s="10"/>
      <c r="HHN1188" s="10"/>
      <c r="HHO1188" s="10"/>
      <c r="HHP1188" s="10"/>
      <c r="HHQ1188" s="10"/>
      <c r="HHR1188" s="10"/>
      <c r="HHS1188" s="10"/>
      <c r="HHT1188" s="10"/>
      <c r="HHU1188" s="10"/>
      <c r="HHV1188" s="10"/>
      <c r="HHW1188" s="10"/>
      <c r="HHX1188" s="10"/>
      <c r="HHY1188" s="10"/>
      <c r="HHZ1188" s="10"/>
      <c r="HIA1188" s="10"/>
      <c r="HIB1188" s="10"/>
      <c r="HIC1188" s="10"/>
      <c r="HID1188" s="10"/>
      <c r="HIE1188" s="10"/>
      <c r="HIF1188" s="10"/>
      <c r="HIG1188" s="10"/>
      <c r="HIH1188" s="10"/>
      <c r="HII1188" s="10"/>
      <c r="HIJ1188" s="10"/>
      <c r="HIK1188" s="10"/>
      <c r="HIL1188" s="10"/>
      <c r="HIM1188" s="10"/>
      <c r="HIN1188" s="10"/>
      <c r="HIO1188" s="10"/>
      <c r="HIP1188" s="10"/>
      <c r="HIQ1188" s="10"/>
      <c r="HIR1188" s="10"/>
      <c r="HIS1188" s="10"/>
      <c r="HIT1188" s="10"/>
      <c r="HIU1188" s="10"/>
      <c r="HIV1188" s="10"/>
      <c r="HIW1188" s="10"/>
      <c r="HIX1188" s="10"/>
      <c r="HIY1188" s="10"/>
      <c r="HIZ1188" s="10"/>
      <c r="HJA1188" s="10"/>
      <c r="HJB1188" s="10"/>
      <c r="HJC1188" s="10"/>
      <c r="HJD1188" s="10"/>
      <c r="HJE1188" s="10"/>
      <c r="HJF1188" s="10"/>
      <c r="HJG1188" s="10"/>
      <c r="HJH1188" s="10"/>
      <c r="HJI1188" s="10"/>
      <c r="HJJ1188" s="10"/>
      <c r="HJK1188" s="10"/>
      <c r="HJL1188" s="10"/>
      <c r="HJM1188" s="10"/>
      <c r="HJN1188" s="10"/>
      <c r="HJO1188" s="10"/>
      <c r="HJP1188" s="10"/>
      <c r="HJQ1188" s="10"/>
      <c r="HJR1188" s="10"/>
      <c r="HJS1188" s="10"/>
      <c r="HJT1188" s="10"/>
      <c r="HJU1188" s="10"/>
      <c r="HJV1188" s="10"/>
      <c r="HJW1188" s="10"/>
      <c r="HJX1188" s="10"/>
      <c r="HJY1188" s="10"/>
      <c r="HJZ1188" s="10"/>
      <c r="HKA1188" s="10"/>
      <c r="HKB1188" s="10"/>
      <c r="HKC1188" s="10"/>
      <c r="HKD1188" s="10"/>
      <c r="HKE1188" s="10"/>
      <c r="HKF1188" s="10"/>
      <c r="HKG1188" s="10"/>
      <c r="HKH1188" s="10"/>
      <c r="HKI1188" s="10"/>
      <c r="HKJ1188" s="10"/>
      <c r="HKK1188" s="10"/>
      <c r="HKL1188" s="10"/>
      <c r="HKM1188" s="10"/>
      <c r="HKN1188" s="10"/>
      <c r="HKO1188" s="10"/>
      <c r="HKP1188" s="10"/>
      <c r="HKQ1188" s="10"/>
      <c r="HKR1188" s="10"/>
      <c r="HKS1188" s="10"/>
      <c r="HKT1188" s="10"/>
      <c r="HKU1188" s="10"/>
      <c r="HKV1188" s="10"/>
      <c r="HKW1188" s="10"/>
      <c r="HKX1188" s="10"/>
      <c r="HKY1188" s="10"/>
      <c r="HKZ1188" s="10"/>
      <c r="HLA1188" s="10"/>
      <c r="HLB1188" s="10"/>
      <c r="HLC1188" s="10"/>
      <c r="HLD1188" s="10"/>
      <c r="HLE1188" s="10"/>
      <c r="HLF1188" s="10"/>
      <c r="HLG1188" s="10"/>
      <c r="HLH1188" s="10"/>
      <c r="HLI1188" s="10"/>
      <c r="HLJ1188" s="10"/>
      <c r="HLK1188" s="10"/>
      <c r="HLL1188" s="10"/>
      <c r="HLM1188" s="10"/>
      <c r="HLN1188" s="10"/>
      <c r="HLO1188" s="10"/>
      <c r="HLP1188" s="10"/>
      <c r="HLQ1188" s="10"/>
      <c r="HLR1188" s="10"/>
      <c r="HLS1188" s="10"/>
      <c r="HLT1188" s="10"/>
      <c r="HLU1188" s="10"/>
      <c r="HLV1188" s="10"/>
      <c r="HLW1188" s="10"/>
      <c r="HLX1188" s="10"/>
      <c r="HLY1188" s="10"/>
      <c r="HLZ1188" s="10"/>
      <c r="HMA1188" s="10"/>
      <c r="HMB1188" s="10"/>
      <c r="HMC1188" s="10"/>
      <c r="HMD1188" s="10"/>
      <c r="HME1188" s="10"/>
      <c r="HMF1188" s="10"/>
      <c r="HMG1188" s="10"/>
      <c r="HMH1188" s="10"/>
      <c r="HMI1188" s="10"/>
      <c r="HMJ1188" s="10"/>
      <c r="HMK1188" s="10"/>
      <c r="HML1188" s="10"/>
      <c r="HMM1188" s="10"/>
      <c r="HMN1188" s="10"/>
      <c r="HMO1188" s="10"/>
      <c r="HMP1188" s="10"/>
      <c r="HMQ1188" s="10"/>
      <c r="HMR1188" s="10"/>
      <c r="HMS1188" s="10"/>
      <c r="HMT1188" s="10"/>
      <c r="HMU1188" s="10"/>
      <c r="HMV1188" s="10"/>
      <c r="HMW1188" s="10"/>
      <c r="HMX1188" s="10"/>
      <c r="HMY1188" s="10"/>
      <c r="HMZ1188" s="10"/>
      <c r="HNA1188" s="10"/>
      <c r="HNB1188" s="10"/>
      <c r="HNC1188" s="10"/>
      <c r="HND1188" s="10"/>
      <c r="HNE1188" s="10"/>
      <c r="HNF1188" s="10"/>
      <c r="HNG1188" s="10"/>
      <c r="HNH1188" s="10"/>
      <c r="HNI1188" s="10"/>
      <c r="HNJ1188" s="10"/>
      <c r="HNK1188" s="10"/>
      <c r="HNL1188" s="10"/>
      <c r="HNM1188" s="10"/>
      <c r="HNN1188" s="10"/>
      <c r="HNO1188" s="10"/>
      <c r="HNP1188" s="10"/>
      <c r="HNQ1188" s="10"/>
      <c r="HNR1188" s="10"/>
      <c r="HNS1188" s="10"/>
      <c r="HNT1188" s="10"/>
      <c r="HNU1188" s="10"/>
      <c r="HNV1188" s="10"/>
      <c r="HNW1188" s="10"/>
      <c r="HNX1188" s="10"/>
      <c r="HNY1188" s="10"/>
      <c r="HNZ1188" s="10"/>
      <c r="HOA1188" s="10"/>
      <c r="HOB1188" s="10"/>
      <c r="HOC1188" s="10"/>
      <c r="HOD1188" s="10"/>
      <c r="HOE1188" s="10"/>
      <c r="HOF1188" s="10"/>
      <c r="HOG1188" s="10"/>
      <c r="HOH1188" s="10"/>
      <c r="HOI1188" s="10"/>
      <c r="HOJ1188" s="10"/>
      <c r="HOK1188" s="10"/>
      <c r="HOL1188" s="10"/>
      <c r="HOM1188" s="10"/>
      <c r="HON1188" s="10"/>
      <c r="HOO1188" s="10"/>
      <c r="HOP1188" s="10"/>
      <c r="HOQ1188" s="10"/>
      <c r="HOR1188" s="10"/>
      <c r="HOS1188" s="10"/>
      <c r="HOT1188" s="10"/>
      <c r="HOU1188" s="10"/>
      <c r="HOV1188" s="10"/>
      <c r="HOW1188" s="10"/>
      <c r="HOX1188" s="10"/>
      <c r="HOY1188" s="10"/>
      <c r="HOZ1188" s="10"/>
      <c r="HPA1188" s="10"/>
      <c r="HPB1188" s="10"/>
      <c r="HPC1188" s="10"/>
      <c r="HPD1188" s="10"/>
      <c r="HPE1188" s="10"/>
      <c r="HPF1188" s="10"/>
      <c r="HPG1188" s="10"/>
      <c r="HPH1188" s="10"/>
      <c r="HPI1188" s="10"/>
      <c r="HPJ1188" s="10"/>
      <c r="HPK1188" s="10"/>
      <c r="HPL1188" s="10"/>
      <c r="HPM1188" s="10"/>
      <c r="HPN1188" s="10"/>
      <c r="HPO1188" s="10"/>
      <c r="HPP1188" s="10"/>
      <c r="HPQ1188" s="10"/>
      <c r="HPR1188" s="10"/>
      <c r="HPS1188" s="10"/>
      <c r="HPT1188" s="10"/>
      <c r="HPU1188" s="10"/>
      <c r="HPV1188" s="10"/>
      <c r="HPW1188" s="10"/>
      <c r="HPX1188" s="10"/>
      <c r="HPY1188" s="10"/>
      <c r="HPZ1188" s="10"/>
      <c r="HQA1188" s="10"/>
      <c r="HQB1188" s="10"/>
      <c r="HQC1188" s="10"/>
      <c r="HQD1188" s="10"/>
      <c r="HQE1188" s="10"/>
      <c r="HQF1188" s="10"/>
      <c r="HQG1188" s="10"/>
      <c r="HQH1188" s="10"/>
      <c r="HQI1188" s="10"/>
      <c r="HQJ1188" s="10"/>
      <c r="HQK1188" s="10"/>
      <c r="HQL1188" s="10"/>
      <c r="HQM1188" s="10"/>
      <c r="HQN1188" s="10"/>
      <c r="HQO1188" s="10"/>
      <c r="HQP1188" s="10"/>
      <c r="HQQ1188" s="10"/>
      <c r="HQR1188" s="10"/>
      <c r="HQS1188" s="10"/>
      <c r="HQT1188" s="10"/>
      <c r="HQU1188" s="10"/>
      <c r="HQV1188" s="10"/>
      <c r="HQW1188" s="10"/>
      <c r="HQX1188" s="10"/>
      <c r="HQY1188" s="10"/>
      <c r="HQZ1188" s="10"/>
      <c r="HRA1188" s="10"/>
      <c r="HRB1188" s="10"/>
      <c r="HRC1188" s="10"/>
      <c r="HRD1188" s="10"/>
      <c r="HRE1188" s="10"/>
      <c r="HRF1188" s="10"/>
      <c r="HRG1188" s="10"/>
      <c r="HRH1188" s="10"/>
      <c r="HRI1188" s="10"/>
      <c r="HRJ1188" s="10"/>
      <c r="HRK1188" s="10"/>
      <c r="HRL1188" s="10"/>
      <c r="HRM1188" s="10"/>
      <c r="HRN1188" s="10"/>
      <c r="HRO1188" s="10"/>
      <c r="HRP1188" s="10"/>
      <c r="HRQ1188" s="10"/>
      <c r="HRR1188" s="10"/>
      <c r="HRS1188" s="10"/>
      <c r="HRT1188" s="10"/>
      <c r="HRU1188" s="10"/>
      <c r="HRV1188" s="10"/>
      <c r="HRW1188" s="10"/>
      <c r="HRX1188" s="10"/>
      <c r="HRY1188" s="10"/>
      <c r="HRZ1188" s="10"/>
      <c r="HSA1188" s="10"/>
      <c r="HSB1188" s="10"/>
      <c r="HSC1188" s="10"/>
      <c r="HSD1188" s="10"/>
      <c r="HSE1188" s="10"/>
      <c r="HSF1188" s="10"/>
      <c r="HSG1188" s="10"/>
      <c r="HSH1188" s="10"/>
      <c r="HSI1188" s="10"/>
      <c r="HSJ1188" s="10"/>
      <c r="HSK1188" s="10"/>
      <c r="HSL1188" s="10"/>
      <c r="HSM1188" s="10"/>
      <c r="HSN1188" s="10"/>
      <c r="HSO1188" s="10"/>
      <c r="HSP1188" s="10"/>
      <c r="HSQ1188" s="10"/>
      <c r="HSR1188" s="10"/>
      <c r="HSS1188" s="10"/>
      <c r="HST1188" s="10"/>
      <c r="HSU1188" s="10"/>
      <c r="HSV1188" s="10"/>
      <c r="HSW1188" s="10"/>
      <c r="HSX1188" s="10"/>
      <c r="HSY1188" s="10"/>
      <c r="HSZ1188" s="10"/>
      <c r="HTA1188" s="10"/>
      <c r="HTB1188" s="10"/>
      <c r="HTC1188" s="10"/>
      <c r="HTD1188" s="10"/>
      <c r="HTE1188" s="10"/>
      <c r="HTF1188" s="10"/>
      <c r="HTG1188" s="10"/>
      <c r="HTH1188" s="10"/>
      <c r="HTI1188" s="10"/>
      <c r="HTJ1188" s="10"/>
      <c r="HTK1188" s="10"/>
      <c r="HTL1188" s="10"/>
      <c r="HTM1188" s="10"/>
      <c r="HTN1188" s="10"/>
      <c r="HTO1188" s="10"/>
      <c r="HTP1188" s="10"/>
      <c r="HTQ1188" s="10"/>
      <c r="HTR1188" s="10"/>
      <c r="HTS1188" s="10"/>
      <c r="HTT1188" s="10"/>
      <c r="HTU1188" s="10"/>
      <c r="HTV1188" s="10"/>
      <c r="HTW1188" s="10"/>
      <c r="HTX1188" s="10"/>
      <c r="HTY1188" s="10"/>
      <c r="HTZ1188" s="10"/>
      <c r="HUA1188" s="10"/>
      <c r="HUB1188" s="10"/>
      <c r="HUC1188" s="10"/>
      <c r="HUD1188" s="10"/>
      <c r="HUE1188" s="10"/>
      <c r="HUF1188" s="10"/>
      <c r="HUG1188" s="10"/>
      <c r="HUH1188" s="10"/>
      <c r="HUI1188" s="10"/>
      <c r="HUJ1188" s="10"/>
      <c r="HUK1188" s="10"/>
      <c r="HUL1188" s="10"/>
      <c r="HUM1188" s="10"/>
      <c r="HUN1188" s="10"/>
      <c r="HUO1188" s="10"/>
      <c r="HUP1188" s="10"/>
      <c r="HUQ1188" s="10"/>
      <c r="HUR1188" s="10"/>
      <c r="HUS1188" s="10"/>
      <c r="HUT1188" s="10"/>
      <c r="HUU1188" s="10"/>
      <c r="HUV1188" s="10"/>
      <c r="HUW1188" s="10"/>
      <c r="HUX1188" s="10"/>
      <c r="HUY1188" s="10"/>
      <c r="HUZ1188" s="10"/>
      <c r="HVA1188" s="10"/>
      <c r="HVB1188" s="10"/>
      <c r="HVC1188" s="10"/>
      <c r="HVD1188" s="10"/>
      <c r="HVE1188" s="10"/>
      <c r="HVF1188" s="10"/>
      <c r="HVG1188" s="10"/>
      <c r="HVH1188" s="10"/>
      <c r="HVI1188" s="10"/>
      <c r="HVJ1188" s="10"/>
      <c r="HVK1188" s="10"/>
      <c r="HVL1188" s="10"/>
      <c r="HVM1188" s="10"/>
      <c r="HVN1188" s="10"/>
      <c r="HVO1188" s="10"/>
      <c r="HVP1188" s="10"/>
      <c r="HVQ1188" s="10"/>
      <c r="HVR1188" s="10"/>
      <c r="HVS1188" s="10"/>
      <c r="HVT1188" s="10"/>
      <c r="HVU1188" s="10"/>
      <c r="HVV1188" s="10"/>
      <c r="HVW1188" s="10"/>
      <c r="HVX1188" s="10"/>
      <c r="HVY1188" s="10"/>
      <c r="HVZ1188" s="10"/>
      <c r="HWA1188" s="10"/>
      <c r="HWB1188" s="10"/>
      <c r="HWC1188" s="10"/>
      <c r="HWD1188" s="10"/>
      <c r="HWE1188" s="10"/>
      <c r="HWF1188" s="10"/>
      <c r="HWG1188" s="10"/>
      <c r="HWH1188" s="10"/>
      <c r="HWI1188" s="10"/>
      <c r="HWJ1188" s="10"/>
      <c r="HWK1188" s="10"/>
      <c r="HWL1188" s="10"/>
      <c r="HWM1188" s="10"/>
      <c r="HWN1188" s="10"/>
      <c r="HWO1188" s="10"/>
      <c r="HWP1188" s="10"/>
      <c r="HWQ1188" s="10"/>
      <c r="HWR1188" s="10"/>
      <c r="HWS1188" s="10"/>
      <c r="HWT1188" s="10"/>
      <c r="HWU1188" s="10"/>
      <c r="HWV1188" s="10"/>
      <c r="HWW1188" s="10"/>
      <c r="HWX1188" s="10"/>
      <c r="HWY1188" s="10"/>
      <c r="HWZ1188" s="10"/>
      <c r="HXA1188" s="10"/>
      <c r="HXB1188" s="10"/>
      <c r="HXC1188" s="10"/>
      <c r="HXD1188" s="10"/>
      <c r="HXE1188" s="10"/>
      <c r="HXF1188" s="10"/>
      <c r="HXG1188" s="10"/>
      <c r="HXH1188" s="10"/>
      <c r="HXI1188" s="10"/>
      <c r="HXJ1188" s="10"/>
      <c r="HXK1188" s="10"/>
      <c r="HXL1188" s="10"/>
      <c r="HXM1188" s="10"/>
      <c r="HXN1188" s="10"/>
      <c r="HXO1188" s="10"/>
      <c r="HXP1188" s="10"/>
      <c r="HXQ1188" s="10"/>
      <c r="HXR1188" s="10"/>
      <c r="HXS1188" s="10"/>
      <c r="HXT1188" s="10"/>
      <c r="HXU1188" s="10"/>
      <c r="HXV1188" s="10"/>
      <c r="HXW1188" s="10"/>
      <c r="HXX1188" s="10"/>
      <c r="HXY1188" s="10"/>
      <c r="HXZ1188" s="10"/>
      <c r="HYA1188" s="10"/>
      <c r="HYB1188" s="10"/>
      <c r="HYC1188" s="10"/>
      <c r="HYD1188" s="10"/>
      <c r="HYE1188" s="10"/>
      <c r="HYF1188" s="10"/>
      <c r="HYG1188" s="10"/>
      <c r="HYH1188" s="10"/>
      <c r="HYI1188" s="10"/>
      <c r="HYJ1188" s="10"/>
      <c r="HYK1188" s="10"/>
      <c r="HYL1188" s="10"/>
      <c r="HYM1188" s="10"/>
      <c r="HYN1188" s="10"/>
      <c r="HYO1188" s="10"/>
      <c r="HYP1188" s="10"/>
      <c r="HYQ1188" s="10"/>
      <c r="HYR1188" s="10"/>
      <c r="HYS1188" s="10"/>
      <c r="HYT1188" s="10"/>
      <c r="HYU1188" s="10"/>
      <c r="HYV1188" s="10"/>
      <c r="HYW1188" s="10"/>
      <c r="HYX1188" s="10"/>
      <c r="HYY1188" s="10"/>
      <c r="HYZ1188" s="10"/>
      <c r="HZA1188" s="10"/>
      <c r="HZB1188" s="10"/>
      <c r="HZC1188" s="10"/>
      <c r="HZD1188" s="10"/>
      <c r="HZE1188" s="10"/>
      <c r="HZF1188" s="10"/>
      <c r="HZG1188" s="10"/>
      <c r="HZH1188" s="10"/>
      <c r="HZI1188" s="10"/>
      <c r="HZJ1188" s="10"/>
      <c r="HZK1188" s="10"/>
      <c r="HZL1188" s="10"/>
      <c r="HZM1188" s="10"/>
      <c r="HZN1188" s="10"/>
      <c r="HZO1188" s="10"/>
      <c r="HZP1188" s="10"/>
      <c r="HZQ1188" s="10"/>
      <c r="HZR1188" s="10"/>
      <c r="HZS1188" s="10"/>
      <c r="HZT1188" s="10"/>
      <c r="HZU1188" s="10"/>
      <c r="HZV1188" s="10"/>
      <c r="HZW1188" s="10"/>
      <c r="HZX1188" s="10"/>
      <c r="HZY1188" s="10"/>
      <c r="HZZ1188" s="10"/>
      <c r="IAA1188" s="10"/>
      <c r="IAB1188" s="10"/>
      <c r="IAC1188" s="10"/>
      <c r="IAD1188" s="10"/>
      <c r="IAE1188" s="10"/>
      <c r="IAF1188" s="10"/>
      <c r="IAG1188" s="10"/>
      <c r="IAH1188" s="10"/>
      <c r="IAI1188" s="10"/>
      <c r="IAJ1188" s="10"/>
      <c r="IAK1188" s="10"/>
      <c r="IAL1188" s="10"/>
      <c r="IAM1188" s="10"/>
      <c r="IAN1188" s="10"/>
      <c r="IAO1188" s="10"/>
      <c r="IAP1188" s="10"/>
      <c r="IAQ1188" s="10"/>
      <c r="IAR1188" s="10"/>
      <c r="IAS1188" s="10"/>
      <c r="IAT1188" s="10"/>
      <c r="IAU1188" s="10"/>
      <c r="IAV1188" s="10"/>
      <c r="IAW1188" s="10"/>
      <c r="IAX1188" s="10"/>
      <c r="IAY1188" s="10"/>
      <c r="IAZ1188" s="10"/>
      <c r="IBA1188" s="10"/>
      <c r="IBB1188" s="10"/>
      <c r="IBC1188" s="10"/>
      <c r="IBD1188" s="10"/>
      <c r="IBE1188" s="10"/>
      <c r="IBF1188" s="10"/>
      <c r="IBG1188" s="10"/>
      <c r="IBH1188" s="10"/>
      <c r="IBI1188" s="10"/>
      <c r="IBJ1188" s="10"/>
      <c r="IBK1188" s="10"/>
      <c r="IBL1188" s="10"/>
      <c r="IBM1188" s="10"/>
      <c r="IBN1188" s="10"/>
      <c r="IBO1188" s="10"/>
      <c r="IBP1188" s="10"/>
      <c r="IBQ1188" s="10"/>
      <c r="IBR1188" s="10"/>
      <c r="IBS1188" s="10"/>
      <c r="IBT1188" s="10"/>
      <c r="IBU1188" s="10"/>
      <c r="IBV1188" s="10"/>
      <c r="IBW1188" s="10"/>
      <c r="IBX1188" s="10"/>
      <c r="IBY1188" s="10"/>
      <c r="IBZ1188" s="10"/>
      <c r="ICA1188" s="10"/>
      <c r="ICB1188" s="10"/>
      <c r="ICC1188" s="10"/>
      <c r="ICD1188" s="10"/>
      <c r="ICE1188" s="10"/>
      <c r="ICF1188" s="10"/>
      <c r="ICG1188" s="10"/>
      <c r="ICH1188" s="10"/>
      <c r="ICI1188" s="10"/>
      <c r="ICJ1188" s="10"/>
      <c r="ICK1188" s="10"/>
      <c r="ICL1188" s="10"/>
      <c r="ICM1188" s="10"/>
      <c r="ICN1188" s="10"/>
      <c r="ICO1188" s="10"/>
      <c r="ICP1188" s="10"/>
      <c r="ICQ1188" s="10"/>
      <c r="ICR1188" s="10"/>
      <c r="ICS1188" s="10"/>
      <c r="ICT1188" s="10"/>
      <c r="ICU1188" s="10"/>
      <c r="ICV1188" s="10"/>
      <c r="ICW1188" s="10"/>
      <c r="ICX1188" s="10"/>
      <c r="ICY1188" s="10"/>
      <c r="ICZ1188" s="10"/>
      <c r="IDA1188" s="10"/>
      <c r="IDB1188" s="10"/>
      <c r="IDC1188" s="10"/>
      <c r="IDD1188" s="10"/>
      <c r="IDE1188" s="10"/>
      <c r="IDF1188" s="10"/>
      <c r="IDG1188" s="10"/>
      <c r="IDH1188" s="10"/>
      <c r="IDI1188" s="10"/>
      <c r="IDJ1188" s="10"/>
      <c r="IDK1188" s="10"/>
      <c r="IDL1188" s="10"/>
      <c r="IDM1188" s="10"/>
      <c r="IDN1188" s="10"/>
      <c r="IDO1188" s="10"/>
      <c r="IDP1188" s="10"/>
      <c r="IDQ1188" s="10"/>
      <c r="IDR1188" s="10"/>
      <c r="IDS1188" s="10"/>
      <c r="IDT1188" s="10"/>
      <c r="IDU1188" s="10"/>
      <c r="IDV1188" s="10"/>
      <c r="IDW1188" s="10"/>
      <c r="IDX1188" s="10"/>
      <c r="IDY1188" s="10"/>
      <c r="IDZ1188" s="10"/>
      <c r="IEA1188" s="10"/>
      <c r="IEB1188" s="10"/>
      <c r="IEC1188" s="10"/>
      <c r="IED1188" s="10"/>
      <c r="IEE1188" s="10"/>
      <c r="IEF1188" s="10"/>
      <c r="IEG1188" s="10"/>
      <c r="IEH1188" s="10"/>
      <c r="IEI1188" s="10"/>
      <c r="IEJ1188" s="10"/>
      <c r="IEK1188" s="10"/>
      <c r="IEL1188" s="10"/>
      <c r="IEM1188" s="10"/>
      <c r="IEN1188" s="10"/>
      <c r="IEO1188" s="10"/>
      <c r="IEP1188" s="10"/>
      <c r="IEQ1188" s="10"/>
      <c r="IER1188" s="10"/>
      <c r="IES1188" s="10"/>
      <c r="IET1188" s="10"/>
      <c r="IEU1188" s="10"/>
      <c r="IEV1188" s="10"/>
      <c r="IEW1188" s="10"/>
      <c r="IEX1188" s="10"/>
      <c r="IEY1188" s="10"/>
      <c r="IEZ1188" s="10"/>
      <c r="IFA1188" s="10"/>
      <c r="IFB1188" s="10"/>
      <c r="IFC1188" s="10"/>
      <c r="IFD1188" s="10"/>
      <c r="IFE1188" s="10"/>
      <c r="IFF1188" s="10"/>
      <c r="IFG1188" s="10"/>
      <c r="IFH1188" s="10"/>
      <c r="IFI1188" s="10"/>
      <c r="IFJ1188" s="10"/>
      <c r="IFK1188" s="10"/>
      <c r="IFL1188" s="10"/>
      <c r="IFM1188" s="10"/>
      <c r="IFN1188" s="10"/>
      <c r="IFO1188" s="10"/>
      <c r="IFP1188" s="10"/>
      <c r="IFQ1188" s="10"/>
      <c r="IFR1188" s="10"/>
      <c r="IFS1188" s="10"/>
      <c r="IFT1188" s="10"/>
      <c r="IFU1188" s="10"/>
      <c r="IFV1188" s="10"/>
      <c r="IFW1188" s="10"/>
      <c r="IFX1188" s="10"/>
      <c r="IFY1188" s="10"/>
      <c r="IFZ1188" s="10"/>
      <c r="IGA1188" s="10"/>
      <c r="IGB1188" s="10"/>
      <c r="IGC1188" s="10"/>
      <c r="IGD1188" s="10"/>
      <c r="IGE1188" s="10"/>
      <c r="IGF1188" s="10"/>
      <c r="IGG1188" s="10"/>
      <c r="IGH1188" s="10"/>
      <c r="IGI1188" s="10"/>
      <c r="IGJ1188" s="10"/>
      <c r="IGK1188" s="10"/>
      <c r="IGL1188" s="10"/>
      <c r="IGM1188" s="10"/>
      <c r="IGN1188" s="10"/>
      <c r="IGO1188" s="10"/>
      <c r="IGP1188" s="10"/>
      <c r="IGQ1188" s="10"/>
      <c r="IGR1188" s="10"/>
      <c r="IGS1188" s="10"/>
      <c r="IGT1188" s="10"/>
      <c r="IGU1188" s="10"/>
      <c r="IGV1188" s="10"/>
      <c r="IGW1188" s="10"/>
      <c r="IGX1188" s="10"/>
      <c r="IGY1188" s="10"/>
      <c r="IGZ1188" s="10"/>
      <c r="IHA1188" s="10"/>
      <c r="IHB1188" s="10"/>
      <c r="IHC1188" s="10"/>
      <c r="IHD1188" s="10"/>
      <c r="IHE1188" s="10"/>
      <c r="IHF1188" s="10"/>
      <c r="IHG1188" s="10"/>
      <c r="IHH1188" s="10"/>
      <c r="IHI1188" s="10"/>
      <c r="IHJ1188" s="10"/>
      <c r="IHK1188" s="10"/>
      <c r="IHL1188" s="10"/>
      <c r="IHM1188" s="10"/>
      <c r="IHN1188" s="10"/>
      <c r="IHO1188" s="10"/>
      <c r="IHP1188" s="10"/>
      <c r="IHQ1188" s="10"/>
      <c r="IHR1188" s="10"/>
      <c r="IHS1188" s="10"/>
      <c r="IHT1188" s="10"/>
      <c r="IHU1188" s="10"/>
      <c r="IHV1188" s="10"/>
      <c r="IHW1188" s="10"/>
      <c r="IHX1188" s="10"/>
      <c r="IHY1188" s="10"/>
      <c r="IHZ1188" s="10"/>
      <c r="IIA1188" s="10"/>
      <c r="IIB1188" s="10"/>
      <c r="IIC1188" s="10"/>
      <c r="IID1188" s="10"/>
      <c r="IIE1188" s="10"/>
      <c r="IIF1188" s="10"/>
      <c r="IIG1188" s="10"/>
      <c r="IIH1188" s="10"/>
      <c r="III1188" s="10"/>
      <c r="IIJ1188" s="10"/>
      <c r="IIK1188" s="10"/>
      <c r="IIL1188" s="10"/>
      <c r="IIM1188" s="10"/>
      <c r="IIN1188" s="10"/>
      <c r="IIO1188" s="10"/>
      <c r="IIP1188" s="10"/>
      <c r="IIQ1188" s="10"/>
      <c r="IIR1188" s="10"/>
      <c r="IIS1188" s="10"/>
      <c r="IIT1188" s="10"/>
      <c r="IIU1188" s="10"/>
      <c r="IIV1188" s="10"/>
      <c r="IIW1188" s="10"/>
      <c r="IIX1188" s="10"/>
      <c r="IIY1188" s="10"/>
      <c r="IIZ1188" s="10"/>
      <c r="IJA1188" s="10"/>
      <c r="IJB1188" s="10"/>
      <c r="IJC1188" s="10"/>
      <c r="IJD1188" s="10"/>
      <c r="IJE1188" s="10"/>
      <c r="IJF1188" s="10"/>
      <c r="IJG1188" s="10"/>
      <c r="IJH1188" s="10"/>
      <c r="IJI1188" s="10"/>
      <c r="IJJ1188" s="10"/>
      <c r="IJK1188" s="10"/>
      <c r="IJL1188" s="10"/>
      <c r="IJM1188" s="10"/>
      <c r="IJN1188" s="10"/>
      <c r="IJO1188" s="10"/>
      <c r="IJP1188" s="10"/>
      <c r="IJQ1188" s="10"/>
      <c r="IJR1188" s="10"/>
      <c r="IJS1188" s="10"/>
      <c r="IJT1188" s="10"/>
      <c r="IJU1188" s="10"/>
      <c r="IJV1188" s="10"/>
      <c r="IJW1188" s="10"/>
      <c r="IJX1188" s="10"/>
      <c r="IJY1188" s="10"/>
      <c r="IJZ1188" s="10"/>
      <c r="IKA1188" s="10"/>
      <c r="IKB1188" s="10"/>
      <c r="IKC1188" s="10"/>
      <c r="IKD1188" s="10"/>
      <c r="IKE1188" s="10"/>
      <c r="IKF1188" s="10"/>
      <c r="IKG1188" s="10"/>
      <c r="IKH1188" s="10"/>
      <c r="IKI1188" s="10"/>
      <c r="IKJ1188" s="10"/>
      <c r="IKK1188" s="10"/>
      <c r="IKL1188" s="10"/>
      <c r="IKM1188" s="10"/>
      <c r="IKN1188" s="10"/>
      <c r="IKO1188" s="10"/>
      <c r="IKP1188" s="10"/>
      <c r="IKQ1188" s="10"/>
      <c r="IKR1188" s="10"/>
      <c r="IKS1188" s="10"/>
      <c r="IKT1188" s="10"/>
      <c r="IKU1188" s="10"/>
      <c r="IKV1188" s="10"/>
      <c r="IKW1188" s="10"/>
      <c r="IKX1188" s="10"/>
      <c r="IKY1188" s="10"/>
      <c r="IKZ1188" s="10"/>
      <c r="ILA1188" s="10"/>
      <c r="ILB1188" s="10"/>
      <c r="ILC1188" s="10"/>
      <c r="ILD1188" s="10"/>
      <c r="ILE1188" s="10"/>
      <c r="ILF1188" s="10"/>
      <c r="ILG1188" s="10"/>
      <c r="ILH1188" s="10"/>
      <c r="ILI1188" s="10"/>
      <c r="ILJ1188" s="10"/>
      <c r="ILK1188" s="10"/>
      <c r="ILL1188" s="10"/>
      <c r="ILM1188" s="10"/>
      <c r="ILN1188" s="10"/>
      <c r="ILO1188" s="10"/>
      <c r="ILP1188" s="10"/>
      <c r="ILQ1188" s="10"/>
      <c r="ILR1188" s="10"/>
      <c r="ILS1188" s="10"/>
      <c r="ILT1188" s="10"/>
      <c r="ILU1188" s="10"/>
      <c r="ILV1188" s="10"/>
      <c r="ILW1188" s="10"/>
      <c r="ILX1188" s="10"/>
      <c r="ILY1188" s="10"/>
      <c r="ILZ1188" s="10"/>
      <c r="IMA1188" s="10"/>
      <c r="IMB1188" s="10"/>
      <c r="IMC1188" s="10"/>
      <c r="IMD1188" s="10"/>
      <c r="IME1188" s="10"/>
      <c r="IMF1188" s="10"/>
      <c r="IMG1188" s="10"/>
      <c r="IMH1188" s="10"/>
      <c r="IMI1188" s="10"/>
      <c r="IMJ1188" s="10"/>
      <c r="IMK1188" s="10"/>
      <c r="IML1188" s="10"/>
      <c r="IMM1188" s="10"/>
      <c r="IMN1188" s="10"/>
      <c r="IMO1188" s="10"/>
      <c r="IMP1188" s="10"/>
      <c r="IMQ1188" s="10"/>
      <c r="IMR1188" s="10"/>
      <c r="IMS1188" s="10"/>
      <c r="IMT1188" s="10"/>
      <c r="IMU1188" s="10"/>
      <c r="IMV1188" s="10"/>
      <c r="IMW1188" s="10"/>
      <c r="IMX1188" s="10"/>
      <c r="IMY1188" s="10"/>
      <c r="IMZ1188" s="10"/>
      <c r="INA1188" s="10"/>
      <c r="INB1188" s="10"/>
      <c r="INC1188" s="10"/>
      <c r="IND1188" s="10"/>
      <c r="INE1188" s="10"/>
      <c r="INF1188" s="10"/>
      <c r="ING1188" s="10"/>
      <c r="INH1188" s="10"/>
      <c r="INI1188" s="10"/>
      <c r="INJ1188" s="10"/>
      <c r="INK1188" s="10"/>
      <c r="INL1188" s="10"/>
      <c r="INM1188" s="10"/>
      <c r="INN1188" s="10"/>
      <c r="INO1188" s="10"/>
      <c r="INP1188" s="10"/>
      <c r="INQ1188" s="10"/>
      <c r="INR1188" s="10"/>
      <c r="INS1188" s="10"/>
      <c r="INT1188" s="10"/>
      <c r="INU1188" s="10"/>
      <c r="INV1188" s="10"/>
      <c r="INW1188" s="10"/>
      <c r="INX1188" s="10"/>
      <c r="INY1188" s="10"/>
      <c r="INZ1188" s="10"/>
      <c r="IOA1188" s="10"/>
      <c r="IOB1188" s="10"/>
      <c r="IOC1188" s="10"/>
      <c r="IOD1188" s="10"/>
      <c r="IOE1188" s="10"/>
      <c r="IOF1188" s="10"/>
      <c r="IOG1188" s="10"/>
      <c r="IOH1188" s="10"/>
      <c r="IOI1188" s="10"/>
      <c r="IOJ1188" s="10"/>
      <c r="IOK1188" s="10"/>
      <c r="IOL1188" s="10"/>
      <c r="IOM1188" s="10"/>
      <c r="ION1188" s="10"/>
      <c r="IOO1188" s="10"/>
      <c r="IOP1188" s="10"/>
      <c r="IOQ1188" s="10"/>
      <c r="IOR1188" s="10"/>
      <c r="IOS1188" s="10"/>
      <c r="IOT1188" s="10"/>
      <c r="IOU1188" s="10"/>
      <c r="IOV1188" s="10"/>
      <c r="IOW1188" s="10"/>
      <c r="IOX1188" s="10"/>
      <c r="IOY1188" s="10"/>
      <c r="IOZ1188" s="10"/>
      <c r="IPA1188" s="10"/>
      <c r="IPB1188" s="10"/>
      <c r="IPC1188" s="10"/>
      <c r="IPD1188" s="10"/>
      <c r="IPE1188" s="10"/>
      <c r="IPF1188" s="10"/>
      <c r="IPG1188" s="10"/>
      <c r="IPH1188" s="10"/>
      <c r="IPI1188" s="10"/>
      <c r="IPJ1188" s="10"/>
      <c r="IPK1188" s="10"/>
      <c r="IPL1188" s="10"/>
      <c r="IPM1188" s="10"/>
      <c r="IPN1188" s="10"/>
      <c r="IPO1188" s="10"/>
      <c r="IPP1188" s="10"/>
      <c r="IPQ1188" s="10"/>
      <c r="IPR1188" s="10"/>
      <c r="IPS1188" s="10"/>
      <c r="IPT1188" s="10"/>
      <c r="IPU1188" s="10"/>
      <c r="IPV1188" s="10"/>
      <c r="IPW1188" s="10"/>
      <c r="IPX1188" s="10"/>
      <c r="IPY1188" s="10"/>
      <c r="IPZ1188" s="10"/>
      <c r="IQA1188" s="10"/>
      <c r="IQB1188" s="10"/>
      <c r="IQC1188" s="10"/>
      <c r="IQD1188" s="10"/>
      <c r="IQE1188" s="10"/>
      <c r="IQF1188" s="10"/>
      <c r="IQG1188" s="10"/>
      <c r="IQH1188" s="10"/>
      <c r="IQI1188" s="10"/>
      <c r="IQJ1188" s="10"/>
      <c r="IQK1188" s="10"/>
      <c r="IQL1188" s="10"/>
      <c r="IQM1188" s="10"/>
      <c r="IQN1188" s="10"/>
      <c r="IQO1188" s="10"/>
      <c r="IQP1188" s="10"/>
      <c r="IQQ1188" s="10"/>
      <c r="IQR1188" s="10"/>
      <c r="IQS1188" s="10"/>
      <c r="IQT1188" s="10"/>
      <c r="IQU1188" s="10"/>
      <c r="IQV1188" s="10"/>
      <c r="IQW1188" s="10"/>
      <c r="IQX1188" s="10"/>
      <c r="IQY1188" s="10"/>
      <c r="IQZ1188" s="10"/>
      <c r="IRA1188" s="10"/>
      <c r="IRB1188" s="10"/>
      <c r="IRC1188" s="10"/>
      <c r="IRD1188" s="10"/>
      <c r="IRE1188" s="10"/>
      <c r="IRF1188" s="10"/>
      <c r="IRG1188" s="10"/>
      <c r="IRH1188" s="10"/>
      <c r="IRI1188" s="10"/>
      <c r="IRJ1188" s="10"/>
      <c r="IRK1188" s="10"/>
      <c r="IRL1188" s="10"/>
      <c r="IRM1188" s="10"/>
      <c r="IRN1188" s="10"/>
      <c r="IRO1188" s="10"/>
      <c r="IRP1188" s="10"/>
      <c r="IRQ1188" s="10"/>
      <c r="IRR1188" s="10"/>
      <c r="IRS1188" s="10"/>
      <c r="IRT1188" s="10"/>
      <c r="IRU1188" s="10"/>
      <c r="IRV1188" s="10"/>
      <c r="IRW1188" s="10"/>
      <c r="IRX1188" s="10"/>
      <c r="IRY1188" s="10"/>
      <c r="IRZ1188" s="10"/>
      <c r="ISA1188" s="10"/>
      <c r="ISB1188" s="10"/>
      <c r="ISC1188" s="10"/>
      <c r="ISD1188" s="10"/>
      <c r="ISE1188" s="10"/>
      <c r="ISF1188" s="10"/>
      <c r="ISG1188" s="10"/>
      <c r="ISH1188" s="10"/>
      <c r="ISI1188" s="10"/>
      <c r="ISJ1188" s="10"/>
      <c r="ISK1188" s="10"/>
      <c r="ISL1188" s="10"/>
      <c r="ISM1188" s="10"/>
      <c r="ISN1188" s="10"/>
      <c r="ISO1188" s="10"/>
      <c r="ISP1188" s="10"/>
      <c r="ISQ1188" s="10"/>
      <c r="ISR1188" s="10"/>
      <c r="ISS1188" s="10"/>
      <c r="IST1188" s="10"/>
      <c r="ISU1188" s="10"/>
      <c r="ISV1188" s="10"/>
      <c r="ISW1188" s="10"/>
      <c r="ISX1188" s="10"/>
      <c r="ISY1188" s="10"/>
      <c r="ISZ1188" s="10"/>
      <c r="ITA1188" s="10"/>
      <c r="ITB1188" s="10"/>
      <c r="ITC1188" s="10"/>
      <c r="ITD1188" s="10"/>
      <c r="ITE1188" s="10"/>
      <c r="ITF1188" s="10"/>
      <c r="ITG1188" s="10"/>
      <c r="ITH1188" s="10"/>
      <c r="ITI1188" s="10"/>
      <c r="ITJ1188" s="10"/>
      <c r="ITK1188" s="10"/>
      <c r="ITL1188" s="10"/>
      <c r="ITM1188" s="10"/>
      <c r="ITN1188" s="10"/>
      <c r="ITO1188" s="10"/>
      <c r="ITP1188" s="10"/>
      <c r="ITQ1188" s="10"/>
      <c r="ITR1188" s="10"/>
      <c r="ITS1188" s="10"/>
      <c r="ITT1188" s="10"/>
      <c r="ITU1188" s="10"/>
      <c r="ITV1188" s="10"/>
      <c r="ITW1188" s="10"/>
      <c r="ITX1188" s="10"/>
      <c r="ITY1188" s="10"/>
      <c r="ITZ1188" s="10"/>
      <c r="IUA1188" s="10"/>
      <c r="IUB1188" s="10"/>
      <c r="IUC1188" s="10"/>
      <c r="IUD1188" s="10"/>
      <c r="IUE1188" s="10"/>
      <c r="IUF1188" s="10"/>
      <c r="IUG1188" s="10"/>
      <c r="IUH1188" s="10"/>
      <c r="IUI1188" s="10"/>
      <c r="IUJ1188" s="10"/>
      <c r="IUK1188" s="10"/>
      <c r="IUL1188" s="10"/>
      <c r="IUM1188" s="10"/>
      <c r="IUN1188" s="10"/>
      <c r="IUO1188" s="10"/>
      <c r="IUP1188" s="10"/>
      <c r="IUQ1188" s="10"/>
      <c r="IUR1188" s="10"/>
      <c r="IUS1188" s="10"/>
      <c r="IUT1188" s="10"/>
      <c r="IUU1188" s="10"/>
      <c r="IUV1188" s="10"/>
      <c r="IUW1188" s="10"/>
      <c r="IUX1188" s="10"/>
      <c r="IUY1188" s="10"/>
      <c r="IUZ1188" s="10"/>
      <c r="IVA1188" s="10"/>
      <c r="IVB1188" s="10"/>
      <c r="IVC1188" s="10"/>
      <c r="IVD1188" s="10"/>
      <c r="IVE1188" s="10"/>
      <c r="IVF1188" s="10"/>
      <c r="IVG1188" s="10"/>
      <c r="IVH1188" s="10"/>
      <c r="IVI1188" s="10"/>
      <c r="IVJ1188" s="10"/>
      <c r="IVK1188" s="10"/>
      <c r="IVL1188" s="10"/>
      <c r="IVM1188" s="10"/>
      <c r="IVN1188" s="10"/>
      <c r="IVO1188" s="10"/>
      <c r="IVP1188" s="10"/>
      <c r="IVQ1188" s="10"/>
      <c r="IVR1188" s="10"/>
      <c r="IVS1188" s="10"/>
      <c r="IVT1188" s="10"/>
      <c r="IVU1188" s="10"/>
      <c r="IVV1188" s="10"/>
      <c r="IVW1188" s="10"/>
      <c r="IVX1188" s="10"/>
      <c r="IVY1188" s="10"/>
      <c r="IVZ1188" s="10"/>
      <c r="IWA1188" s="10"/>
      <c r="IWB1188" s="10"/>
      <c r="IWC1188" s="10"/>
      <c r="IWD1188" s="10"/>
      <c r="IWE1188" s="10"/>
      <c r="IWF1188" s="10"/>
      <c r="IWG1188" s="10"/>
      <c r="IWH1188" s="10"/>
      <c r="IWI1188" s="10"/>
      <c r="IWJ1188" s="10"/>
      <c r="IWK1188" s="10"/>
      <c r="IWL1188" s="10"/>
      <c r="IWM1188" s="10"/>
      <c r="IWN1188" s="10"/>
      <c r="IWO1188" s="10"/>
      <c r="IWP1188" s="10"/>
      <c r="IWQ1188" s="10"/>
      <c r="IWR1188" s="10"/>
      <c r="IWS1188" s="10"/>
      <c r="IWT1188" s="10"/>
      <c r="IWU1188" s="10"/>
      <c r="IWV1188" s="10"/>
      <c r="IWW1188" s="10"/>
      <c r="IWX1188" s="10"/>
      <c r="IWY1188" s="10"/>
      <c r="IWZ1188" s="10"/>
      <c r="IXA1188" s="10"/>
      <c r="IXB1188" s="10"/>
      <c r="IXC1188" s="10"/>
      <c r="IXD1188" s="10"/>
      <c r="IXE1188" s="10"/>
      <c r="IXF1188" s="10"/>
      <c r="IXG1188" s="10"/>
      <c r="IXH1188" s="10"/>
      <c r="IXI1188" s="10"/>
      <c r="IXJ1188" s="10"/>
      <c r="IXK1188" s="10"/>
      <c r="IXL1188" s="10"/>
      <c r="IXM1188" s="10"/>
      <c r="IXN1188" s="10"/>
      <c r="IXO1188" s="10"/>
      <c r="IXP1188" s="10"/>
      <c r="IXQ1188" s="10"/>
      <c r="IXR1188" s="10"/>
      <c r="IXS1188" s="10"/>
      <c r="IXT1188" s="10"/>
      <c r="IXU1188" s="10"/>
      <c r="IXV1188" s="10"/>
      <c r="IXW1188" s="10"/>
      <c r="IXX1188" s="10"/>
      <c r="IXY1188" s="10"/>
      <c r="IXZ1188" s="10"/>
      <c r="IYA1188" s="10"/>
      <c r="IYB1188" s="10"/>
      <c r="IYC1188" s="10"/>
      <c r="IYD1188" s="10"/>
      <c r="IYE1188" s="10"/>
      <c r="IYF1188" s="10"/>
      <c r="IYG1188" s="10"/>
      <c r="IYH1188" s="10"/>
      <c r="IYI1188" s="10"/>
      <c r="IYJ1188" s="10"/>
      <c r="IYK1188" s="10"/>
      <c r="IYL1188" s="10"/>
      <c r="IYM1188" s="10"/>
      <c r="IYN1188" s="10"/>
      <c r="IYO1188" s="10"/>
      <c r="IYP1188" s="10"/>
      <c r="IYQ1188" s="10"/>
      <c r="IYR1188" s="10"/>
      <c r="IYS1188" s="10"/>
      <c r="IYT1188" s="10"/>
      <c r="IYU1188" s="10"/>
      <c r="IYV1188" s="10"/>
      <c r="IYW1188" s="10"/>
      <c r="IYX1188" s="10"/>
      <c r="IYY1188" s="10"/>
      <c r="IYZ1188" s="10"/>
      <c r="IZA1188" s="10"/>
      <c r="IZB1188" s="10"/>
      <c r="IZC1188" s="10"/>
      <c r="IZD1188" s="10"/>
      <c r="IZE1188" s="10"/>
      <c r="IZF1188" s="10"/>
      <c r="IZG1188" s="10"/>
      <c r="IZH1188" s="10"/>
      <c r="IZI1188" s="10"/>
      <c r="IZJ1188" s="10"/>
      <c r="IZK1188" s="10"/>
      <c r="IZL1188" s="10"/>
      <c r="IZM1188" s="10"/>
      <c r="IZN1188" s="10"/>
      <c r="IZO1188" s="10"/>
      <c r="IZP1188" s="10"/>
      <c r="IZQ1188" s="10"/>
      <c r="IZR1188" s="10"/>
      <c r="IZS1188" s="10"/>
      <c r="IZT1188" s="10"/>
      <c r="IZU1188" s="10"/>
      <c r="IZV1188" s="10"/>
      <c r="IZW1188" s="10"/>
      <c r="IZX1188" s="10"/>
      <c r="IZY1188" s="10"/>
      <c r="IZZ1188" s="10"/>
      <c r="JAA1188" s="10"/>
      <c r="JAB1188" s="10"/>
      <c r="JAC1188" s="10"/>
      <c r="JAD1188" s="10"/>
      <c r="JAE1188" s="10"/>
      <c r="JAF1188" s="10"/>
      <c r="JAG1188" s="10"/>
      <c r="JAH1188" s="10"/>
      <c r="JAI1188" s="10"/>
      <c r="JAJ1188" s="10"/>
      <c r="JAK1188" s="10"/>
      <c r="JAL1188" s="10"/>
      <c r="JAM1188" s="10"/>
      <c r="JAN1188" s="10"/>
      <c r="JAO1188" s="10"/>
      <c r="JAP1188" s="10"/>
      <c r="JAQ1188" s="10"/>
      <c r="JAR1188" s="10"/>
      <c r="JAS1188" s="10"/>
      <c r="JAT1188" s="10"/>
      <c r="JAU1188" s="10"/>
      <c r="JAV1188" s="10"/>
      <c r="JAW1188" s="10"/>
      <c r="JAX1188" s="10"/>
      <c r="JAY1188" s="10"/>
      <c r="JAZ1188" s="10"/>
      <c r="JBA1188" s="10"/>
      <c r="JBB1188" s="10"/>
      <c r="JBC1188" s="10"/>
      <c r="JBD1188" s="10"/>
      <c r="JBE1188" s="10"/>
      <c r="JBF1188" s="10"/>
      <c r="JBG1188" s="10"/>
      <c r="JBH1188" s="10"/>
      <c r="JBI1188" s="10"/>
      <c r="JBJ1188" s="10"/>
      <c r="JBK1188" s="10"/>
      <c r="JBL1188" s="10"/>
      <c r="JBM1188" s="10"/>
      <c r="JBN1188" s="10"/>
      <c r="JBO1188" s="10"/>
      <c r="JBP1188" s="10"/>
      <c r="JBQ1188" s="10"/>
      <c r="JBR1188" s="10"/>
      <c r="JBS1188" s="10"/>
      <c r="JBT1188" s="10"/>
      <c r="JBU1188" s="10"/>
      <c r="JBV1188" s="10"/>
      <c r="JBW1188" s="10"/>
      <c r="JBX1188" s="10"/>
      <c r="JBY1188" s="10"/>
      <c r="JBZ1188" s="10"/>
      <c r="JCA1188" s="10"/>
      <c r="JCB1188" s="10"/>
      <c r="JCC1188" s="10"/>
      <c r="JCD1188" s="10"/>
      <c r="JCE1188" s="10"/>
      <c r="JCF1188" s="10"/>
      <c r="JCG1188" s="10"/>
      <c r="JCH1188" s="10"/>
      <c r="JCI1188" s="10"/>
      <c r="JCJ1188" s="10"/>
      <c r="JCK1188" s="10"/>
      <c r="JCL1188" s="10"/>
      <c r="JCM1188" s="10"/>
      <c r="JCN1188" s="10"/>
      <c r="JCO1188" s="10"/>
      <c r="JCP1188" s="10"/>
      <c r="JCQ1188" s="10"/>
      <c r="JCR1188" s="10"/>
      <c r="JCS1188" s="10"/>
      <c r="JCT1188" s="10"/>
      <c r="JCU1188" s="10"/>
      <c r="JCV1188" s="10"/>
      <c r="JCW1188" s="10"/>
      <c r="JCX1188" s="10"/>
      <c r="JCY1188" s="10"/>
      <c r="JCZ1188" s="10"/>
      <c r="JDA1188" s="10"/>
      <c r="JDB1188" s="10"/>
      <c r="JDC1188" s="10"/>
      <c r="JDD1188" s="10"/>
      <c r="JDE1188" s="10"/>
      <c r="JDF1188" s="10"/>
      <c r="JDG1188" s="10"/>
      <c r="JDH1188" s="10"/>
      <c r="JDI1188" s="10"/>
      <c r="JDJ1188" s="10"/>
      <c r="JDK1188" s="10"/>
      <c r="JDL1188" s="10"/>
      <c r="JDM1188" s="10"/>
      <c r="JDN1188" s="10"/>
      <c r="JDO1188" s="10"/>
      <c r="JDP1188" s="10"/>
      <c r="JDQ1188" s="10"/>
      <c r="JDR1188" s="10"/>
      <c r="JDS1188" s="10"/>
      <c r="JDT1188" s="10"/>
      <c r="JDU1188" s="10"/>
      <c r="JDV1188" s="10"/>
      <c r="JDW1188" s="10"/>
      <c r="JDX1188" s="10"/>
      <c r="JDY1188" s="10"/>
      <c r="JDZ1188" s="10"/>
      <c r="JEA1188" s="10"/>
      <c r="JEB1188" s="10"/>
      <c r="JEC1188" s="10"/>
      <c r="JED1188" s="10"/>
      <c r="JEE1188" s="10"/>
      <c r="JEF1188" s="10"/>
      <c r="JEG1188" s="10"/>
      <c r="JEH1188" s="10"/>
      <c r="JEI1188" s="10"/>
      <c r="JEJ1188" s="10"/>
      <c r="JEK1188" s="10"/>
      <c r="JEL1188" s="10"/>
      <c r="JEM1188" s="10"/>
      <c r="JEN1188" s="10"/>
      <c r="JEO1188" s="10"/>
      <c r="JEP1188" s="10"/>
      <c r="JEQ1188" s="10"/>
      <c r="JER1188" s="10"/>
      <c r="JES1188" s="10"/>
      <c r="JET1188" s="10"/>
      <c r="JEU1188" s="10"/>
      <c r="JEV1188" s="10"/>
      <c r="JEW1188" s="10"/>
      <c r="JEX1188" s="10"/>
      <c r="JEY1188" s="10"/>
      <c r="JEZ1188" s="10"/>
      <c r="JFA1188" s="10"/>
      <c r="JFB1188" s="10"/>
      <c r="JFC1188" s="10"/>
      <c r="JFD1188" s="10"/>
      <c r="JFE1188" s="10"/>
      <c r="JFF1188" s="10"/>
      <c r="JFG1188" s="10"/>
      <c r="JFH1188" s="10"/>
      <c r="JFI1188" s="10"/>
      <c r="JFJ1188" s="10"/>
      <c r="JFK1188" s="10"/>
      <c r="JFL1188" s="10"/>
      <c r="JFM1188" s="10"/>
      <c r="JFN1188" s="10"/>
      <c r="JFO1188" s="10"/>
      <c r="JFP1188" s="10"/>
      <c r="JFQ1188" s="10"/>
      <c r="JFR1188" s="10"/>
      <c r="JFS1188" s="10"/>
      <c r="JFT1188" s="10"/>
      <c r="JFU1188" s="10"/>
      <c r="JFV1188" s="10"/>
      <c r="JFW1188" s="10"/>
      <c r="JFX1188" s="10"/>
      <c r="JFY1188" s="10"/>
      <c r="JFZ1188" s="10"/>
      <c r="JGA1188" s="10"/>
      <c r="JGB1188" s="10"/>
      <c r="JGC1188" s="10"/>
      <c r="JGD1188" s="10"/>
      <c r="JGE1188" s="10"/>
      <c r="JGF1188" s="10"/>
      <c r="JGG1188" s="10"/>
      <c r="JGH1188" s="10"/>
      <c r="JGI1188" s="10"/>
      <c r="JGJ1188" s="10"/>
      <c r="JGK1188" s="10"/>
      <c r="JGL1188" s="10"/>
      <c r="JGM1188" s="10"/>
      <c r="JGN1188" s="10"/>
      <c r="JGO1188" s="10"/>
      <c r="JGP1188" s="10"/>
      <c r="JGQ1188" s="10"/>
      <c r="JGR1188" s="10"/>
      <c r="JGS1188" s="10"/>
      <c r="JGT1188" s="10"/>
      <c r="JGU1188" s="10"/>
      <c r="JGV1188" s="10"/>
      <c r="JGW1188" s="10"/>
      <c r="JGX1188" s="10"/>
      <c r="JGY1188" s="10"/>
      <c r="JGZ1188" s="10"/>
      <c r="JHA1188" s="10"/>
      <c r="JHB1188" s="10"/>
      <c r="JHC1188" s="10"/>
      <c r="JHD1188" s="10"/>
      <c r="JHE1188" s="10"/>
      <c r="JHF1188" s="10"/>
      <c r="JHG1188" s="10"/>
      <c r="JHH1188" s="10"/>
      <c r="JHI1188" s="10"/>
      <c r="JHJ1188" s="10"/>
      <c r="JHK1188" s="10"/>
      <c r="JHL1188" s="10"/>
      <c r="JHM1188" s="10"/>
      <c r="JHN1188" s="10"/>
      <c r="JHO1188" s="10"/>
      <c r="JHP1188" s="10"/>
      <c r="JHQ1188" s="10"/>
      <c r="JHR1188" s="10"/>
      <c r="JHS1188" s="10"/>
      <c r="JHT1188" s="10"/>
      <c r="JHU1188" s="10"/>
      <c r="JHV1188" s="10"/>
      <c r="JHW1188" s="10"/>
      <c r="JHX1188" s="10"/>
      <c r="JHY1188" s="10"/>
      <c r="JHZ1188" s="10"/>
      <c r="JIA1188" s="10"/>
      <c r="JIB1188" s="10"/>
      <c r="JIC1188" s="10"/>
      <c r="JID1188" s="10"/>
      <c r="JIE1188" s="10"/>
      <c r="JIF1188" s="10"/>
      <c r="JIG1188" s="10"/>
      <c r="JIH1188" s="10"/>
      <c r="JII1188" s="10"/>
      <c r="JIJ1188" s="10"/>
      <c r="JIK1188" s="10"/>
      <c r="JIL1188" s="10"/>
      <c r="JIM1188" s="10"/>
      <c r="JIN1188" s="10"/>
      <c r="JIO1188" s="10"/>
      <c r="JIP1188" s="10"/>
      <c r="JIQ1188" s="10"/>
      <c r="JIR1188" s="10"/>
      <c r="JIS1188" s="10"/>
      <c r="JIT1188" s="10"/>
      <c r="JIU1188" s="10"/>
      <c r="JIV1188" s="10"/>
      <c r="JIW1188" s="10"/>
      <c r="JIX1188" s="10"/>
      <c r="JIY1188" s="10"/>
      <c r="JIZ1188" s="10"/>
      <c r="JJA1188" s="10"/>
      <c r="JJB1188" s="10"/>
      <c r="JJC1188" s="10"/>
      <c r="JJD1188" s="10"/>
      <c r="JJE1188" s="10"/>
      <c r="JJF1188" s="10"/>
      <c r="JJG1188" s="10"/>
      <c r="JJH1188" s="10"/>
      <c r="JJI1188" s="10"/>
      <c r="JJJ1188" s="10"/>
      <c r="JJK1188" s="10"/>
      <c r="JJL1188" s="10"/>
      <c r="JJM1188" s="10"/>
      <c r="JJN1188" s="10"/>
      <c r="JJO1188" s="10"/>
      <c r="JJP1188" s="10"/>
      <c r="JJQ1188" s="10"/>
      <c r="JJR1188" s="10"/>
      <c r="JJS1188" s="10"/>
      <c r="JJT1188" s="10"/>
      <c r="JJU1188" s="10"/>
      <c r="JJV1188" s="10"/>
      <c r="JJW1188" s="10"/>
      <c r="JJX1188" s="10"/>
      <c r="JJY1188" s="10"/>
      <c r="JJZ1188" s="10"/>
      <c r="JKA1188" s="10"/>
      <c r="JKB1188" s="10"/>
      <c r="JKC1188" s="10"/>
      <c r="JKD1188" s="10"/>
      <c r="JKE1188" s="10"/>
      <c r="JKF1188" s="10"/>
      <c r="JKG1188" s="10"/>
      <c r="JKH1188" s="10"/>
      <c r="JKI1188" s="10"/>
      <c r="JKJ1188" s="10"/>
      <c r="JKK1188" s="10"/>
      <c r="JKL1188" s="10"/>
      <c r="JKM1188" s="10"/>
      <c r="JKN1188" s="10"/>
      <c r="JKO1188" s="10"/>
      <c r="JKP1188" s="10"/>
      <c r="JKQ1188" s="10"/>
      <c r="JKR1188" s="10"/>
      <c r="JKS1188" s="10"/>
      <c r="JKT1188" s="10"/>
      <c r="JKU1188" s="10"/>
      <c r="JKV1188" s="10"/>
      <c r="JKW1188" s="10"/>
      <c r="JKX1188" s="10"/>
      <c r="JKY1188" s="10"/>
      <c r="JKZ1188" s="10"/>
      <c r="JLA1188" s="10"/>
      <c r="JLB1188" s="10"/>
      <c r="JLC1188" s="10"/>
      <c r="JLD1188" s="10"/>
      <c r="JLE1188" s="10"/>
      <c r="JLF1188" s="10"/>
      <c r="JLG1188" s="10"/>
      <c r="JLH1188" s="10"/>
      <c r="JLI1188" s="10"/>
      <c r="JLJ1188" s="10"/>
      <c r="JLK1188" s="10"/>
      <c r="JLL1188" s="10"/>
      <c r="JLM1188" s="10"/>
      <c r="JLN1188" s="10"/>
      <c r="JLO1188" s="10"/>
      <c r="JLP1188" s="10"/>
      <c r="JLQ1188" s="10"/>
      <c r="JLR1188" s="10"/>
      <c r="JLS1188" s="10"/>
      <c r="JLT1188" s="10"/>
      <c r="JLU1188" s="10"/>
      <c r="JLV1188" s="10"/>
      <c r="JLW1188" s="10"/>
      <c r="JLX1188" s="10"/>
      <c r="JLY1188" s="10"/>
      <c r="JLZ1188" s="10"/>
      <c r="JMA1188" s="10"/>
      <c r="JMB1188" s="10"/>
      <c r="JMC1188" s="10"/>
      <c r="JMD1188" s="10"/>
      <c r="JME1188" s="10"/>
      <c r="JMF1188" s="10"/>
      <c r="JMG1188" s="10"/>
      <c r="JMH1188" s="10"/>
      <c r="JMI1188" s="10"/>
      <c r="JMJ1188" s="10"/>
      <c r="JMK1188" s="10"/>
      <c r="JML1188" s="10"/>
      <c r="JMM1188" s="10"/>
      <c r="JMN1188" s="10"/>
      <c r="JMO1188" s="10"/>
      <c r="JMP1188" s="10"/>
      <c r="JMQ1188" s="10"/>
      <c r="JMR1188" s="10"/>
      <c r="JMS1188" s="10"/>
      <c r="JMT1188" s="10"/>
      <c r="JMU1188" s="10"/>
      <c r="JMV1188" s="10"/>
      <c r="JMW1188" s="10"/>
      <c r="JMX1188" s="10"/>
      <c r="JMY1188" s="10"/>
      <c r="JMZ1188" s="10"/>
      <c r="JNA1188" s="10"/>
      <c r="JNB1188" s="10"/>
      <c r="JNC1188" s="10"/>
      <c r="JND1188" s="10"/>
      <c r="JNE1188" s="10"/>
      <c r="JNF1188" s="10"/>
      <c r="JNG1188" s="10"/>
      <c r="JNH1188" s="10"/>
      <c r="JNI1188" s="10"/>
      <c r="JNJ1188" s="10"/>
      <c r="JNK1188" s="10"/>
      <c r="JNL1188" s="10"/>
      <c r="JNM1188" s="10"/>
      <c r="JNN1188" s="10"/>
      <c r="JNO1188" s="10"/>
      <c r="JNP1188" s="10"/>
      <c r="JNQ1188" s="10"/>
      <c r="JNR1188" s="10"/>
      <c r="JNS1188" s="10"/>
      <c r="JNT1188" s="10"/>
      <c r="JNU1188" s="10"/>
      <c r="JNV1188" s="10"/>
      <c r="JNW1188" s="10"/>
      <c r="JNX1188" s="10"/>
      <c r="JNY1188" s="10"/>
      <c r="JNZ1188" s="10"/>
      <c r="JOA1188" s="10"/>
      <c r="JOB1188" s="10"/>
      <c r="JOC1188" s="10"/>
      <c r="JOD1188" s="10"/>
      <c r="JOE1188" s="10"/>
      <c r="JOF1188" s="10"/>
      <c r="JOG1188" s="10"/>
      <c r="JOH1188" s="10"/>
      <c r="JOI1188" s="10"/>
      <c r="JOJ1188" s="10"/>
      <c r="JOK1188" s="10"/>
      <c r="JOL1188" s="10"/>
      <c r="JOM1188" s="10"/>
      <c r="JON1188" s="10"/>
      <c r="JOO1188" s="10"/>
      <c r="JOP1188" s="10"/>
      <c r="JOQ1188" s="10"/>
      <c r="JOR1188" s="10"/>
      <c r="JOS1188" s="10"/>
      <c r="JOT1188" s="10"/>
      <c r="JOU1188" s="10"/>
      <c r="JOV1188" s="10"/>
      <c r="JOW1188" s="10"/>
      <c r="JOX1188" s="10"/>
      <c r="JOY1188" s="10"/>
      <c r="JOZ1188" s="10"/>
      <c r="JPA1188" s="10"/>
      <c r="JPB1188" s="10"/>
      <c r="JPC1188" s="10"/>
      <c r="JPD1188" s="10"/>
      <c r="JPE1188" s="10"/>
      <c r="JPF1188" s="10"/>
      <c r="JPG1188" s="10"/>
      <c r="JPH1188" s="10"/>
      <c r="JPI1188" s="10"/>
      <c r="JPJ1188" s="10"/>
      <c r="JPK1188" s="10"/>
      <c r="JPL1188" s="10"/>
      <c r="JPM1188" s="10"/>
      <c r="JPN1188" s="10"/>
      <c r="JPO1188" s="10"/>
      <c r="JPP1188" s="10"/>
      <c r="JPQ1188" s="10"/>
      <c r="JPR1188" s="10"/>
      <c r="JPS1188" s="10"/>
      <c r="JPT1188" s="10"/>
      <c r="JPU1188" s="10"/>
      <c r="JPV1188" s="10"/>
      <c r="JPW1188" s="10"/>
      <c r="JPX1188" s="10"/>
      <c r="JPY1188" s="10"/>
      <c r="JPZ1188" s="10"/>
      <c r="JQA1188" s="10"/>
      <c r="JQB1188" s="10"/>
      <c r="JQC1188" s="10"/>
      <c r="JQD1188" s="10"/>
      <c r="JQE1188" s="10"/>
      <c r="JQF1188" s="10"/>
      <c r="JQG1188" s="10"/>
      <c r="JQH1188" s="10"/>
      <c r="JQI1188" s="10"/>
      <c r="JQJ1188" s="10"/>
      <c r="JQK1188" s="10"/>
      <c r="JQL1188" s="10"/>
      <c r="JQM1188" s="10"/>
      <c r="JQN1188" s="10"/>
      <c r="JQO1188" s="10"/>
      <c r="JQP1188" s="10"/>
      <c r="JQQ1188" s="10"/>
      <c r="JQR1188" s="10"/>
      <c r="JQS1188" s="10"/>
      <c r="JQT1188" s="10"/>
      <c r="JQU1188" s="10"/>
      <c r="JQV1188" s="10"/>
      <c r="JQW1188" s="10"/>
      <c r="JQX1188" s="10"/>
      <c r="JQY1188" s="10"/>
      <c r="JQZ1188" s="10"/>
      <c r="JRA1188" s="10"/>
      <c r="JRB1188" s="10"/>
      <c r="JRC1188" s="10"/>
      <c r="JRD1188" s="10"/>
      <c r="JRE1188" s="10"/>
      <c r="JRF1188" s="10"/>
      <c r="JRG1188" s="10"/>
      <c r="JRH1188" s="10"/>
      <c r="JRI1188" s="10"/>
      <c r="JRJ1188" s="10"/>
      <c r="JRK1188" s="10"/>
      <c r="JRL1188" s="10"/>
      <c r="JRM1188" s="10"/>
      <c r="JRN1188" s="10"/>
      <c r="JRO1188" s="10"/>
      <c r="JRP1188" s="10"/>
      <c r="JRQ1188" s="10"/>
      <c r="JRR1188" s="10"/>
      <c r="JRS1188" s="10"/>
      <c r="JRT1188" s="10"/>
      <c r="JRU1188" s="10"/>
      <c r="JRV1188" s="10"/>
      <c r="JRW1188" s="10"/>
      <c r="JRX1188" s="10"/>
      <c r="JRY1188" s="10"/>
      <c r="JRZ1188" s="10"/>
      <c r="JSA1188" s="10"/>
      <c r="JSB1188" s="10"/>
      <c r="JSC1188" s="10"/>
      <c r="JSD1188" s="10"/>
      <c r="JSE1188" s="10"/>
      <c r="JSF1188" s="10"/>
      <c r="JSG1188" s="10"/>
      <c r="JSH1188" s="10"/>
      <c r="JSI1188" s="10"/>
      <c r="JSJ1188" s="10"/>
      <c r="JSK1188" s="10"/>
      <c r="JSL1188" s="10"/>
      <c r="JSM1188" s="10"/>
      <c r="JSN1188" s="10"/>
      <c r="JSO1188" s="10"/>
      <c r="JSP1188" s="10"/>
      <c r="JSQ1188" s="10"/>
      <c r="JSR1188" s="10"/>
      <c r="JSS1188" s="10"/>
      <c r="JST1188" s="10"/>
      <c r="JSU1188" s="10"/>
      <c r="JSV1188" s="10"/>
      <c r="JSW1188" s="10"/>
      <c r="JSX1188" s="10"/>
      <c r="JSY1188" s="10"/>
      <c r="JSZ1188" s="10"/>
      <c r="JTA1188" s="10"/>
      <c r="JTB1188" s="10"/>
      <c r="JTC1188" s="10"/>
      <c r="JTD1188" s="10"/>
      <c r="JTE1188" s="10"/>
      <c r="JTF1188" s="10"/>
      <c r="JTG1188" s="10"/>
      <c r="JTH1188" s="10"/>
      <c r="JTI1188" s="10"/>
      <c r="JTJ1188" s="10"/>
      <c r="JTK1188" s="10"/>
      <c r="JTL1188" s="10"/>
      <c r="JTM1188" s="10"/>
      <c r="JTN1188" s="10"/>
      <c r="JTO1188" s="10"/>
      <c r="JTP1188" s="10"/>
      <c r="JTQ1188" s="10"/>
      <c r="JTR1188" s="10"/>
      <c r="JTS1188" s="10"/>
      <c r="JTT1188" s="10"/>
      <c r="JTU1188" s="10"/>
      <c r="JTV1188" s="10"/>
      <c r="JTW1188" s="10"/>
      <c r="JTX1188" s="10"/>
      <c r="JTY1188" s="10"/>
      <c r="JTZ1188" s="10"/>
      <c r="JUA1188" s="10"/>
      <c r="JUB1188" s="10"/>
      <c r="JUC1188" s="10"/>
      <c r="JUD1188" s="10"/>
      <c r="JUE1188" s="10"/>
      <c r="JUF1188" s="10"/>
      <c r="JUG1188" s="10"/>
      <c r="JUH1188" s="10"/>
      <c r="JUI1188" s="10"/>
      <c r="JUJ1188" s="10"/>
      <c r="JUK1188" s="10"/>
      <c r="JUL1188" s="10"/>
      <c r="JUM1188" s="10"/>
      <c r="JUN1188" s="10"/>
      <c r="JUO1188" s="10"/>
      <c r="JUP1188" s="10"/>
      <c r="JUQ1188" s="10"/>
      <c r="JUR1188" s="10"/>
      <c r="JUS1188" s="10"/>
      <c r="JUT1188" s="10"/>
      <c r="JUU1188" s="10"/>
      <c r="JUV1188" s="10"/>
      <c r="JUW1188" s="10"/>
      <c r="JUX1188" s="10"/>
      <c r="JUY1188" s="10"/>
      <c r="JUZ1188" s="10"/>
      <c r="JVA1188" s="10"/>
      <c r="JVB1188" s="10"/>
      <c r="JVC1188" s="10"/>
      <c r="JVD1188" s="10"/>
      <c r="JVE1188" s="10"/>
      <c r="JVF1188" s="10"/>
      <c r="JVG1188" s="10"/>
      <c r="JVH1188" s="10"/>
      <c r="JVI1188" s="10"/>
      <c r="JVJ1188" s="10"/>
      <c r="JVK1188" s="10"/>
      <c r="JVL1188" s="10"/>
      <c r="JVM1188" s="10"/>
      <c r="JVN1188" s="10"/>
      <c r="JVO1188" s="10"/>
      <c r="JVP1188" s="10"/>
      <c r="JVQ1188" s="10"/>
      <c r="JVR1188" s="10"/>
      <c r="JVS1188" s="10"/>
      <c r="JVT1188" s="10"/>
      <c r="JVU1188" s="10"/>
      <c r="JVV1188" s="10"/>
      <c r="JVW1188" s="10"/>
      <c r="JVX1188" s="10"/>
      <c r="JVY1188" s="10"/>
      <c r="JVZ1188" s="10"/>
      <c r="JWA1188" s="10"/>
      <c r="JWB1188" s="10"/>
      <c r="JWC1188" s="10"/>
      <c r="JWD1188" s="10"/>
      <c r="JWE1188" s="10"/>
      <c r="JWF1188" s="10"/>
      <c r="JWG1188" s="10"/>
      <c r="JWH1188" s="10"/>
      <c r="JWI1188" s="10"/>
      <c r="JWJ1188" s="10"/>
      <c r="JWK1188" s="10"/>
      <c r="JWL1188" s="10"/>
      <c r="JWM1188" s="10"/>
      <c r="JWN1188" s="10"/>
      <c r="JWO1188" s="10"/>
      <c r="JWP1188" s="10"/>
      <c r="JWQ1188" s="10"/>
      <c r="JWR1188" s="10"/>
      <c r="JWS1188" s="10"/>
      <c r="JWT1188" s="10"/>
      <c r="JWU1188" s="10"/>
      <c r="JWV1188" s="10"/>
      <c r="JWW1188" s="10"/>
      <c r="JWX1188" s="10"/>
      <c r="JWY1188" s="10"/>
      <c r="JWZ1188" s="10"/>
      <c r="JXA1188" s="10"/>
      <c r="JXB1188" s="10"/>
      <c r="JXC1188" s="10"/>
      <c r="JXD1188" s="10"/>
      <c r="JXE1188" s="10"/>
      <c r="JXF1188" s="10"/>
      <c r="JXG1188" s="10"/>
      <c r="JXH1188" s="10"/>
      <c r="JXI1188" s="10"/>
      <c r="JXJ1188" s="10"/>
      <c r="JXK1188" s="10"/>
      <c r="JXL1188" s="10"/>
      <c r="JXM1188" s="10"/>
      <c r="JXN1188" s="10"/>
      <c r="JXO1188" s="10"/>
      <c r="JXP1188" s="10"/>
      <c r="JXQ1188" s="10"/>
      <c r="JXR1188" s="10"/>
      <c r="JXS1188" s="10"/>
      <c r="JXT1188" s="10"/>
      <c r="JXU1188" s="10"/>
      <c r="JXV1188" s="10"/>
      <c r="JXW1188" s="10"/>
      <c r="JXX1188" s="10"/>
      <c r="JXY1188" s="10"/>
      <c r="JXZ1188" s="10"/>
      <c r="JYA1188" s="10"/>
      <c r="JYB1188" s="10"/>
      <c r="JYC1188" s="10"/>
      <c r="JYD1188" s="10"/>
      <c r="JYE1188" s="10"/>
      <c r="JYF1188" s="10"/>
      <c r="JYG1188" s="10"/>
      <c r="JYH1188" s="10"/>
      <c r="JYI1188" s="10"/>
      <c r="JYJ1188" s="10"/>
      <c r="JYK1188" s="10"/>
      <c r="JYL1188" s="10"/>
      <c r="JYM1188" s="10"/>
      <c r="JYN1188" s="10"/>
      <c r="JYO1188" s="10"/>
      <c r="JYP1188" s="10"/>
      <c r="JYQ1188" s="10"/>
      <c r="JYR1188" s="10"/>
      <c r="JYS1188" s="10"/>
      <c r="JYT1188" s="10"/>
      <c r="JYU1188" s="10"/>
      <c r="JYV1188" s="10"/>
      <c r="JYW1188" s="10"/>
      <c r="JYX1188" s="10"/>
      <c r="JYY1188" s="10"/>
      <c r="JYZ1188" s="10"/>
      <c r="JZA1188" s="10"/>
      <c r="JZB1188" s="10"/>
      <c r="JZC1188" s="10"/>
      <c r="JZD1188" s="10"/>
      <c r="JZE1188" s="10"/>
      <c r="JZF1188" s="10"/>
      <c r="JZG1188" s="10"/>
      <c r="JZH1188" s="10"/>
      <c r="JZI1188" s="10"/>
      <c r="JZJ1188" s="10"/>
      <c r="JZK1188" s="10"/>
      <c r="JZL1188" s="10"/>
      <c r="JZM1188" s="10"/>
      <c r="JZN1188" s="10"/>
      <c r="JZO1188" s="10"/>
      <c r="JZP1188" s="10"/>
      <c r="JZQ1188" s="10"/>
      <c r="JZR1188" s="10"/>
      <c r="JZS1188" s="10"/>
      <c r="JZT1188" s="10"/>
      <c r="JZU1188" s="10"/>
      <c r="JZV1188" s="10"/>
      <c r="JZW1188" s="10"/>
      <c r="JZX1188" s="10"/>
      <c r="JZY1188" s="10"/>
      <c r="JZZ1188" s="10"/>
      <c r="KAA1188" s="10"/>
      <c r="KAB1188" s="10"/>
      <c r="KAC1188" s="10"/>
      <c r="KAD1188" s="10"/>
      <c r="KAE1188" s="10"/>
      <c r="KAF1188" s="10"/>
      <c r="KAG1188" s="10"/>
      <c r="KAH1188" s="10"/>
      <c r="KAI1188" s="10"/>
      <c r="KAJ1188" s="10"/>
      <c r="KAK1188" s="10"/>
      <c r="KAL1188" s="10"/>
      <c r="KAM1188" s="10"/>
      <c r="KAN1188" s="10"/>
      <c r="KAO1188" s="10"/>
      <c r="KAP1188" s="10"/>
      <c r="KAQ1188" s="10"/>
      <c r="KAR1188" s="10"/>
      <c r="KAS1188" s="10"/>
      <c r="KAT1188" s="10"/>
      <c r="KAU1188" s="10"/>
      <c r="KAV1188" s="10"/>
      <c r="KAW1188" s="10"/>
      <c r="KAX1188" s="10"/>
      <c r="KAY1188" s="10"/>
      <c r="KAZ1188" s="10"/>
      <c r="KBA1188" s="10"/>
      <c r="KBB1188" s="10"/>
      <c r="KBC1188" s="10"/>
      <c r="KBD1188" s="10"/>
      <c r="KBE1188" s="10"/>
      <c r="KBF1188" s="10"/>
      <c r="KBG1188" s="10"/>
      <c r="KBH1188" s="10"/>
      <c r="KBI1188" s="10"/>
      <c r="KBJ1188" s="10"/>
      <c r="KBK1188" s="10"/>
      <c r="KBL1188" s="10"/>
      <c r="KBM1188" s="10"/>
      <c r="KBN1188" s="10"/>
      <c r="KBO1188" s="10"/>
      <c r="KBP1188" s="10"/>
      <c r="KBQ1188" s="10"/>
      <c r="KBR1188" s="10"/>
      <c r="KBS1188" s="10"/>
      <c r="KBT1188" s="10"/>
      <c r="KBU1188" s="10"/>
      <c r="KBV1188" s="10"/>
      <c r="KBW1188" s="10"/>
      <c r="KBX1188" s="10"/>
      <c r="KBY1188" s="10"/>
      <c r="KBZ1188" s="10"/>
      <c r="KCA1188" s="10"/>
      <c r="KCB1188" s="10"/>
      <c r="KCC1188" s="10"/>
      <c r="KCD1188" s="10"/>
      <c r="KCE1188" s="10"/>
      <c r="KCF1188" s="10"/>
      <c r="KCG1188" s="10"/>
      <c r="KCH1188" s="10"/>
      <c r="KCI1188" s="10"/>
      <c r="KCJ1188" s="10"/>
      <c r="KCK1188" s="10"/>
      <c r="KCL1188" s="10"/>
      <c r="KCM1188" s="10"/>
      <c r="KCN1188" s="10"/>
      <c r="KCO1188" s="10"/>
      <c r="KCP1188" s="10"/>
      <c r="KCQ1188" s="10"/>
      <c r="KCR1188" s="10"/>
      <c r="KCS1188" s="10"/>
      <c r="KCT1188" s="10"/>
      <c r="KCU1188" s="10"/>
      <c r="KCV1188" s="10"/>
      <c r="KCW1188" s="10"/>
      <c r="KCX1188" s="10"/>
      <c r="KCY1188" s="10"/>
      <c r="KCZ1188" s="10"/>
      <c r="KDA1188" s="10"/>
      <c r="KDB1188" s="10"/>
      <c r="KDC1188" s="10"/>
      <c r="KDD1188" s="10"/>
      <c r="KDE1188" s="10"/>
      <c r="KDF1188" s="10"/>
      <c r="KDG1188" s="10"/>
      <c r="KDH1188" s="10"/>
      <c r="KDI1188" s="10"/>
      <c r="KDJ1188" s="10"/>
      <c r="KDK1188" s="10"/>
      <c r="KDL1188" s="10"/>
      <c r="KDM1188" s="10"/>
      <c r="KDN1188" s="10"/>
      <c r="KDO1188" s="10"/>
      <c r="KDP1188" s="10"/>
      <c r="KDQ1188" s="10"/>
      <c r="KDR1188" s="10"/>
      <c r="KDS1188" s="10"/>
      <c r="KDT1188" s="10"/>
      <c r="KDU1188" s="10"/>
      <c r="KDV1188" s="10"/>
      <c r="KDW1188" s="10"/>
      <c r="KDX1188" s="10"/>
      <c r="KDY1188" s="10"/>
      <c r="KDZ1188" s="10"/>
      <c r="KEA1188" s="10"/>
      <c r="KEB1188" s="10"/>
      <c r="KEC1188" s="10"/>
      <c r="KED1188" s="10"/>
      <c r="KEE1188" s="10"/>
      <c r="KEF1188" s="10"/>
      <c r="KEG1188" s="10"/>
      <c r="KEH1188" s="10"/>
      <c r="KEI1188" s="10"/>
      <c r="KEJ1188" s="10"/>
      <c r="KEK1188" s="10"/>
      <c r="KEL1188" s="10"/>
      <c r="KEM1188" s="10"/>
      <c r="KEN1188" s="10"/>
      <c r="KEO1188" s="10"/>
      <c r="KEP1188" s="10"/>
      <c r="KEQ1188" s="10"/>
      <c r="KER1188" s="10"/>
      <c r="KES1188" s="10"/>
      <c r="KET1188" s="10"/>
      <c r="KEU1188" s="10"/>
      <c r="KEV1188" s="10"/>
      <c r="KEW1188" s="10"/>
      <c r="KEX1188" s="10"/>
      <c r="KEY1188" s="10"/>
      <c r="KEZ1188" s="10"/>
      <c r="KFA1188" s="10"/>
      <c r="KFB1188" s="10"/>
      <c r="KFC1188" s="10"/>
      <c r="KFD1188" s="10"/>
      <c r="KFE1188" s="10"/>
      <c r="KFF1188" s="10"/>
      <c r="KFG1188" s="10"/>
      <c r="KFH1188" s="10"/>
      <c r="KFI1188" s="10"/>
      <c r="KFJ1188" s="10"/>
      <c r="KFK1188" s="10"/>
      <c r="KFL1188" s="10"/>
      <c r="KFM1188" s="10"/>
      <c r="KFN1188" s="10"/>
      <c r="KFO1188" s="10"/>
      <c r="KFP1188" s="10"/>
      <c r="KFQ1188" s="10"/>
      <c r="KFR1188" s="10"/>
      <c r="KFS1188" s="10"/>
      <c r="KFT1188" s="10"/>
      <c r="KFU1188" s="10"/>
      <c r="KFV1188" s="10"/>
      <c r="KFW1188" s="10"/>
      <c r="KFX1188" s="10"/>
      <c r="KFY1188" s="10"/>
      <c r="KFZ1188" s="10"/>
      <c r="KGA1188" s="10"/>
      <c r="KGB1188" s="10"/>
      <c r="KGC1188" s="10"/>
      <c r="KGD1188" s="10"/>
      <c r="KGE1188" s="10"/>
      <c r="KGF1188" s="10"/>
      <c r="KGG1188" s="10"/>
      <c r="KGH1188" s="10"/>
      <c r="KGI1188" s="10"/>
      <c r="KGJ1188" s="10"/>
      <c r="KGK1188" s="10"/>
      <c r="KGL1188" s="10"/>
      <c r="KGM1188" s="10"/>
      <c r="KGN1188" s="10"/>
      <c r="KGO1188" s="10"/>
      <c r="KGP1188" s="10"/>
      <c r="KGQ1188" s="10"/>
      <c r="KGR1188" s="10"/>
      <c r="KGS1188" s="10"/>
      <c r="KGT1188" s="10"/>
      <c r="KGU1188" s="10"/>
      <c r="KGV1188" s="10"/>
      <c r="KGW1188" s="10"/>
      <c r="KGX1188" s="10"/>
      <c r="KGY1188" s="10"/>
      <c r="KGZ1188" s="10"/>
      <c r="KHA1188" s="10"/>
      <c r="KHB1188" s="10"/>
      <c r="KHC1188" s="10"/>
      <c r="KHD1188" s="10"/>
      <c r="KHE1188" s="10"/>
      <c r="KHF1188" s="10"/>
      <c r="KHG1188" s="10"/>
      <c r="KHH1188" s="10"/>
      <c r="KHI1188" s="10"/>
      <c r="KHJ1188" s="10"/>
      <c r="KHK1188" s="10"/>
      <c r="KHL1188" s="10"/>
      <c r="KHM1188" s="10"/>
      <c r="KHN1188" s="10"/>
      <c r="KHO1188" s="10"/>
      <c r="KHP1188" s="10"/>
      <c r="KHQ1188" s="10"/>
      <c r="KHR1188" s="10"/>
      <c r="KHS1188" s="10"/>
      <c r="KHT1188" s="10"/>
      <c r="KHU1188" s="10"/>
      <c r="KHV1188" s="10"/>
      <c r="KHW1188" s="10"/>
      <c r="KHX1188" s="10"/>
      <c r="KHY1188" s="10"/>
      <c r="KHZ1188" s="10"/>
      <c r="KIA1188" s="10"/>
      <c r="KIB1188" s="10"/>
      <c r="KIC1188" s="10"/>
      <c r="KID1188" s="10"/>
      <c r="KIE1188" s="10"/>
      <c r="KIF1188" s="10"/>
      <c r="KIG1188" s="10"/>
      <c r="KIH1188" s="10"/>
      <c r="KII1188" s="10"/>
      <c r="KIJ1188" s="10"/>
      <c r="KIK1188" s="10"/>
      <c r="KIL1188" s="10"/>
      <c r="KIM1188" s="10"/>
      <c r="KIN1188" s="10"/>
      <c r="KIO1188" s="10"/>
      <c r="KIP1188" s="10"/>
      <c r="KIQ1188" s="10"/>
      <c r="KIR1188" s="10"/>
      <c r="KIS1188" s="10"/>
      <c r="KIT1188" s="10"/>
      <c r="KIU1188" s="10"/>
      <c r="KIV1188" s="10"/>
      <c r="KIW1188" s="10"/>
      <c r="KIX1188" s="10"/>
      <c r="KIY1188" s="10"/>
      <c r="KIZ1188" s="10"/>
      <c r="KJA1188" s="10"/>
      <c r="KJB1188" s="10"/>
      <c r="KJC1188" s="10"/>
      <c r="KJD1188" s="10"/>
      <c r="KJE1188" s="10"/>
      <c r="KJF1188" s="10"/>
      <c r="KJG1188" s="10"/>
      <c r="KJH1188" s="10"/>
      <c r="KJI1188" s="10"/>
      <c r="KJJ1188" s="10"/>
      <c r="KJK1188" s="10"/>
      <c r="KJL1188" s="10"/>
      <c r="KJM1188" s="10"/>
      <c r="KJN1188" s="10"/>
      <c r="KJO1188" s="10"/>
      <c r="KJP1188" s="10"/>
      <c r="KJQ1188" s="10"/>
      <c r="KJR1188" s="10"/>
      <c r="KJS1188" s="10"/>
      <c r="KJT1188" s="10"/>
      <c r="KJU1188" s="10"/>
      <c r="KJV1188" s="10"/>
      <c r="KJW1188" s="10"/>
      <c r="KJX1188" s="10"/>
      <c r="KJY1188" s="10"/>
      <c r="KJZ1188" s="10"/>
      <c r="KKA1188" s="10"/>
      <c r="KKB1188" s="10"/>
      <c r="KKC1188" s="10"/>
      <c r="KKD1188" s="10"/>
      <c r="KKE1188" s="10"/>
      <c r="KKF1188" s="10"/>
      <c r="KKG1188" s="10"/>
      <c r="KKH1188" s="10"/>
      <c r="KKI1188" s="10"/>
      <c r="KKJ1188" s="10"/>
      <c r="KKK1188" s="10"/>
      <c r="KKL1188" s="10"/>
      <c r="KKM1188" s="10"/>
      <c r="KKN1188" s="10"/>
      <c r="KKO1188" s="10"/>
      <c r="KKP1188" s="10"/>
      <c r="KKQ1188" s="10"/>
      <c r="KKR1188" s="10"/>
      <c r="KKS1188" s="10"/>
      <c r="KKT1188" s="10"/>
      <c r="KKU1188" s="10"/>
      <c r="KKV1188" s="10"/>
      <c r="KKW1188" s="10"/>
      <c r="KKX1188" s="10"/>
      <c r="KKY1188" s="10"/>
      <c r="KKZ1188" s="10"/>
      <c r="KLA1188" s="10"/>
      <c r="KLB1188" s="10"/>
      <c r="KLC1188" s="10"/>
      <c r="KLD1188" s="10"/>
      <c r="KLE1188" s="10"/>
      <c r="KLF1188" s="10"/>
      <c r="KLG1188" s="10"/>
      <c r="KLH1188" s="10"/>
      <c r="KLI1188" s="10"/>
      <c r="KLJ1188" s="10"/>
      <c r="KLK1188" s="10"/>
      <c r="KLL1188" s="10"/>
      <c r="KLM1188" s="10"/>
      <c r="KLN1188" s="10"/>
      <c r="KLO1188" s="10"/>
      <c r="KLP1188" s="10"/>
      <c r="KLQ1188" s="10"/>
      <c r="KLR1188" s="10"/>
      <c r="KLS1188" s="10"/>
      <c r="KLT1188" s="10"/>
      <c r="KLU1188" s="10"/>
      <c r="KLV1188" s="10"/>
      <c r="KLW1188" s="10"/>
      <c r="KLX1188" s="10"/>
      <c r="KLY1188" s="10"/>
      <c r="KLZ1188" s="10"/>
      <c r="KMA1188" s="10"/>
      <c r="KMB1188" s="10"/>
      <c r="KMC1188" s="10"/>
      <c r="KMD1188" s="10"/>
      <c r="KME1188" s="10"/>
      <c r="KMF1188" s="10"/>
      <c r="KMG1188" s="10"/>
      <c r="KMH1188" s="10"/>
      <c r="KMI1188" s="10"/>
      <c r="KMJ1188" s="10"/>
      <c r="KMK1188" s="10"/>
      <c r="KML1188" s="10"/>
      <c r="KMM1188" s="10"/>
      <c r="KMN1188" s="10"/>
      <c r="KMO1188" s="10"/>
      <c r="KMP1188" s="10"/>
      <c r="KMQ1188" s="10"/>
      <c r="KMR1188" s="10"/>
      <c r="KMS1188" s="10"/>
      <c r="KMT1188" s="10"/>
      <c r="KMU1188" s="10"/>
      <c r="KMV1188" s="10"/>
      <c r="KMW1188" s="10"/>
      <c r="KMX1188" s="10"/>
      <c r="KMY1188" s="10"/>
      <c r="KMZ1188" s="10"/>
      <c r="KNA1188" s="10"/>
      <c r="KNB1188" s="10"/>
      <c r="KNC1188" s="10"/>
      <c r="KND1188" s="10"/>
      <c r="KNE1188" s="10"/>
      <c r="KNF1188" s="10"/>
      <c r="KNG1188" s="10"/>
      <c r="KNH1188" s="10"/>
      <c r="KNI1188" s="10"/>
      <c r="KNJ1188" s="10"/>
      <c r="KNK1188" s="10"/>
      <c r="KNL1188" s="10"/>
      <c r="KNM1188" s="10"/>
      <c r="KNN1188" s="10"/>
      <c r="KNO1188" s="10"/>
      <c r="KNP1188" s="10"/>
      <c r="KNQ1188" s="10"/>
      <c r="KNR1188" s="10"/>
      <c r="KNS1188" s="10"/>
      <c r="KNT1188" s="10"/>
      <c r="KNU1188" s="10"/>
      <c r="KNV1188" s="10"/>
      <c r="KNW1188" s="10"/>
      <c r="KNX1188" s="10"/>
      <c r="KNY1188" s="10"/>
      <c r="KNZ1188" s="10"/>
      <c r="KOA1188" s="10"/>
      <c r="KOB1188" s="10"/>
      <c r="KOC1188" s="10"/>
      <c r="KOD1188" s="10"/>
      <c r="KOE1188" s="10"/>
      <c r="KOF1188" s="10"/>
      <c r="KOG1188" s="10"/>
      <c r="KOH1188" s="10"/>
      <c r="KOI1188" s="10"/>
      <c r="KOJ1188" s="10"/>
      <c r="KOK1188" s="10"/>
      <c r="KOL1188" s="10"/>
      <c r="KOM1188" s="10"/>
      <c r="KON1188" s="10"/>
      <c r="KOO1188" s="10"/>
      <c r="KOP1188" s="10"/>
      <c r="KOQ1188" s="10"/>
      <c r="KOR1188" s="10"/>
      <c r="KOS1188" s="10"/>
      <c r="KOT1188" s="10"/>
      <c r="KOU1188" s="10"/>
      <c r="KOV1188" s="10"/>
      <c r="KOW1188" s="10"/>
      <c r="KOX1188" s="10"/>
      <c r="KOY1188" s="10"/>
      <c r="KOZ1188" s="10"/>
      <c r="KPA1188" s="10"/>
      <c r="KPB1188" s="10"/>
      <c r="KPC1188" s="10"/>
      <c r="KPD1188" s="10"/>
      <c r="KPE1188" s="10"/>
      <c r="KPF1188" s="10"/>
      <c r="KPG1188" s="10"/>
      <c r="KPH1188" s="10"/>
      <c r="KPI1188" s="10"/>
      <c r="KPJ1188" s="10"/>
      <c r="KPK1188" s="10"/>
      <c r="KPL1188" s="10"/>
      <c r="KPM1188" s="10"/>
      <c r="KPN1188" s="10"/>
      <c r="KPO1188" s="10"/>
      <c r="KPP1188" s="10"/>
      <c r="KPQ1188" s="10"/>
      <c r="KPR1188" s="10"/>
      <c r="KPS1188" s="10"/>
      <c r="KPT1188" s="10"/>
      <c r="KPU1188" s="10"/>
      <c r="KPV1188" s="10"/>
      <c r="KPW1188" s="10"/>
      <c r="KPX1188" s="10"/>
      <c r="KPY1188" s="10"/>
      <c r="KPZ1188" s="10"/>
      <c r="KQA1188" s="10"/>
      <c r="KQB1188" s="10"/>
      <c r="KQC1188" s="10"/>
      <c r="KQD1188" s="10"/>
      <c r="KQE1188" s="10"/>
      <c r="KQF1188" s="10"/>
      <c r="KQG1188" s="10"/>
      <c r="KQH1188" s="10"/>
      <c r="KQI1188" s="10"/>
      <c r="KQJ1188" s="10"/>
      <c r="KQK1188" s="10"/>
      <c r="KQL1188" s="10"/>
      <c r="KQM1188" s="10"/>
      <c r="KQN1188" s="10"/>
      <c r="KQO1188" s="10"/>
      <c r="KQP1188" s="10"/>
      <c r="KQQ1188" s="10"/>
      <c r="KQR1188" s="10"/>
      <c r="KQS1188" s="10"/>
      <c r="KQT1188" s="10"/>
      <c r="KQU1188" s="10"/>
      <c r="KQV1188" s="10"/>
      <c r="KQW1188" s="10"/>
      <c r="KQX1188" s="10"/>
      <c r="KQY1188" s="10"/>
      <c r="KQZ1188" s="10"/>
      <c r="KRA1188" s="10"/>
      <c r="KRB1188" s="10"/>
      <c r="KRC1188" s="10"/>
      <c r="KRD1188" s="10"/>
      <c r="KRE1188" s="10"/>
      <c r="KRF1188" s="10"/>
      <c r="KRG1188" s="10"/>
      <c r="KRH1188" s="10"/>
      <c r="KRI1188" s="10"/>
      <c r="KRJ1188" s="10"/>
      <c r="KRK1188" s="10"/>
      <c r="KRL1188" s="10"/>
      <c r="KRM1188" s="10"/>
      <c r="KRN1188" s="10"/>
      <c r="KRO1188" s="10"/>
      <c r="KRP1188" s="10"/>
      <c r="KRQ1188" s="10"/>
      <c r="KRR1188" s="10"/>
      <c r="KRS1188" s="10"/>
      <c r="KRT1188" s="10"/>
      <c r="KRU1188" s="10"/>
      <c r="KRV1188" s="10"/>
      <c r="KRW1188" s="10"/>
      <c r="KRX1188" s="10"/>
      <c r="KRY1188" s="10"/>
      <c r="KRZ1188" s="10"/>
      <c r="KSA1188" s="10"/>
      <c r="KSB1188" s="10"/>
      <c r="KSC1188" s="10"/>
      <c r="KSD1188" s="10"/>
      <c r="KSE1188" s="10"/>
      <c r="KSF1188" s="10"/>
      <c r="KSG1188" s="10"/>
      <c r="KSH1188" s="10"/>
      <c r="KSI1188" s="10"/>
      <c r="KSJ1188" s="10"/>
      <c r="KSK1188" s="10"/>
      <c r="KSL1188" s="10"/>
      <c r="KSM1188" s="10"/>
      <c r="KSN1188" s="10"/>
      <c r="KSO1188" s="10"/>
      <c r="KSP1188" s="10"/>
      <c r="KSQ1188" s="10"/>
      <c r="KSR1188" s="10"/>
      <c r="KSS1188" s="10"/>
      <c r="KST1188" s="10"/>
      <c r="KSU1188" s="10"/>
      <c r="KSV1188" s="10"/>
      <c r="KSW1188" s="10"/>
      <c r="KSX1188" s="10"/>
      <c r="KSY1188" s="10"/>
      <c r="KSZ1188" s="10"/>
      <c r="KTA1188" s="10"/>
      <c r="KTB1188" s="10"/>
      <c r="KTC1188" s="10"/>
      <c r="KTD1188" s="10"/>
      <c r="KTE1188" s="10"/>
      <c r="KTF1188" s="10"/>
      <c r="KTG1188" s="10"/>
      <c r="KTH1188" s="10"/>
      <c r="KTI1188" s="10"/>
      <c r="KTJ1188" s="10"/>
      <c r="KTK1188" s="10"/>
      <c r="KTL1188" s="10"/>
      <c r="KTM1188" s="10"/>
      <c r="KTN1188" s="10"/>
      <c r="KTO1188" s="10"/>
      <c r="KTP1188" s="10"/>
      <c r="KTQ1188" s="10"/>
      <c r="KTR1188" s="10"/>
      <c r="KTS1188" s="10"/>
      <c r="KTT1188" s="10"/>
      <c r="KTU1188" s="10"/>
      <c r="KTV1188" s="10"/>
      <c r="KTW1188" s="10"/>
      <c r="KTX1188" s="10"/>
      <c r="KTY1188" s="10"/>
      <c r="KTZ1188" s="10"/>
      <c r="KUA1188" s="10"/>
      <c r="KUB1188" s="10"/>
      <c r="KUC1188" s="10"/>
      <c r="KUD1188" s="10"/>
      <c r="KUE1188" s="10"/>
      <c r="KUF1188" s="10"/>
      <c r="KUG1188" s="10"/>
      <c r="KUH1188" s="10"/>
      <c r="KUI1188" s="10"/>
      <c r="KUJ1188" s="10"/>
      <c r="KUK1188" s="10"/>
      <c r="KUL1188" s="10"/>
      <c r="KUM1188" s="10"/>
      <c r="KUN1188" s="10"/>
      <c r="KUO1188" s="10"/>
      <c r="KUP1188" s="10"/>
      <c r="KUQ1188" s="10"/>
      <c r="KUR1188" s="10"/>
      <c r="KUS1188" s="10"/>
      <c r="KUT1188" s="10"/>
      <c r="KUU1188" s="10"/>
      <c r="KUV1188" s="10"/>
      <c r="KUW1188" s="10"/>
      <c r="KUX1188" s="10"/>
      <c r="KUY1188" s="10"/>
      <c r="KUZ1188" s="10"/>
      <c r="KVA1188" s="10"/>
      <c r="KVB1188" s="10"/>
      <c r="KVC1188" s="10"/>
      <c r="KVD1188" s="10"/>
      <c r="KVE1188" s="10"/>
      <c r="KVF1188" s="10"/>
      <c r="KVG1188" s="10"/>
      <c r="KVH1188" s="10"/>
      <c r="KVI1188" s="10"/>
      <c r="KVJ1188" s="10"/>
      <c r="KVK1188" s="10"/>
      <c r="KVL1188" s="10"/>
      <c r="KVM1188" s="10"/>
      <c r="KVN1188" s="10"/>
      <c r="KVO1188" s="10"/>
      <c r="KVP1188" s="10"/>
      <c r="KVQ1188" s="10"/>
      <c r="KVR1188" s="10"/>
      <c r="KVS1188" s="10"/>
      <c r="KVT1188" s="10"/>
      <c r="KVU1188" s="10"/>
      <c r="KVV1188" s="10"/>
      <c r="KVW1188" s="10"/>
      <c r="KVX1188" s="10"/>
      <c r="KVY1188" s="10"/>
      <c r="KVZ1188" s="10"/>
      <c r="KWA1188" s="10"/>
      <c r="KWB1188" s="10"/>
      <c r="KWC1188" s="10"/>
      <c r="KWD1188" s="10"/>
      <c r="KWE1188" s="10"/>
      <c r="KWF1188" s="10"/>
      <c r="KWG1188" s="10"/>
      <c r="KWH1188" s="10"/>
      <c r="KWI1188" s="10"/>
      <c r="KWJ1188" s="10"/>
      <c r="KWK1188" s="10"/>
      <c r="KWL1188" s="10"/>
      <c r="KWM1188" s="10"/>
      <c r="KWN1188" s="10"/>
      <c r="KWO1188" s="10"/>
      <c r="KWP1188" s="10"/>
      <c r="KWQ1188" s="10"/>
      <c r="KWR1188" s="10"/>
      <c r="KWS1188" s="10"/>
      <c r="KWT1188" s="10"/>
      <c r="KWU1188" s="10"/>
      <c r="KWV1188" s="10"/>
      <c r="KWW1188" s="10"/>
      <c r="KWX1188" s="10"/>
      <c r="KWY1188" s="10"/>
      <c r="KWZ1188" s="10"/>
      <c r="KXA1188" s="10"/>
      <c r="KXB1188" s="10"/>
      <c r="KXC1188" s="10"/>
      <c r="KXD1188" s="10"/>
      <c r="KXE1188" s="10"/>
      <c r="KXF1188" s="10"/>
      <c r="KXG1188" s="10"/>
      <c r="KXH1188" s="10"/>
      <c r="KXI1188" s="10"/>
      <c r="KXJ1188" s="10"/>
      <c r="KXK1188" s="10"/>
      <c r="KXL1188" s="10"/>
      <c r="KXM1188" s="10"/>
      <c r="KXN1188" s="10"/>
      <c r="KXO1188" s="10"/>
      <c r="KXP1188" s="10"/>
      <c r="KXQ1188" s="10"/>
      <c r="KXR1188" s="10"/>
      <c r="KXS1188" s="10"/>
      <c r="KXT1188" s="10"/>
      <c r="KXU1188" s="10"/>
      <c r="KXV1188" s="10"/>
      <c r="KXW1188" s="10"/>
      <c r="KXX1188" s="10"/>
      <c r="KXY1188" s="10"/>
      <c r="KXZ1188" s="10"/>
      <c r="KYA1188" s="10"/>
      <c r="KYB1188" s="10"/>
      <c r="KYC1188" s="10"/>
      <c r="KYD1188" s="10"/>
      <c r="KYE1188" s="10"/>
      <c r="KYF1188" s="10"/>
      <c r="KYG1188" s="10"/>
      <c r="KYH1188" s="10"/>
      <c r="KYI1188" s="10"/>
      <c r="KYJ1188" s="10"/>
      <c r="KYK1188" s="10"/>
      <c r="KYL1188" s="10"/>
      <c r="KYM1188" s="10"/>
      <c r="KYN1188" s="10"/>
      <c r="KYO1188" s="10"/>
      <c r="KYP1188" s="10"/>
      <c r="KYQ1188" s="10"/>
      <c r="KYR1188" s="10"/>
      <c r="KYS1188" s="10"/>
      <c r="KYT1188" s="10"/>
      <c r="KYU1188" s="10"/>
      <c r="KYV1188" s="10"/>
      <c r="KYW1188" s="10"/>
      <c r="KYX1188" s="10"/>
      <c r="KYY1188" s="10"/>
      <c r="KYZ1188" s="10"/>
      <c r="KZA1188" s="10"/>
      <c r="KZB1188" s="10"/>
      <c r="KZC1188" s="10"/>
      <c r="KZD1188" s="10"/>
      <c r="KZE1188" s="10"/>
      <c r="KZF1188" s="10"/>
      <c r="KZG1188" s="10"/>
      <c r="KZH1188" s="10"/>
      <c r="KZI1188" s="10"/>
      <c r="KZJ1188" s="10"/>
      <c r="KZK1188" s="10"/>
      <c r="KZL1188" s="10"/>
      <c r="KZM1188" s="10"/>
      <c r="KZN1188" s="10"/>
      <c r="KZO1188" s="10"/>
      <c r="KZP1188" s="10"/>
      <c r="KZQ1188" s="10"/>
      <c r="KZR1188" s="10"/>
      <c r="KZS1188" s="10"/>
      <c r="KZT1188" s="10"/>
      <c r="KZU1188" s="10"/>
      <c r="KZV1188" s="10"/>
      <c r="KZW1188" s="10"/>
      <c r="KZX1188" s="10"/>
      <c r="KZY1188" s="10"/>
      <c r="KZZ1188" s="10"/>
      <c r="LAA1188" s="10"/>
      <c r="LAB1188" s="10"/>
      <c r="LAC1188" s="10"/>
      <c r="LAD1188" s="10"/>
      <c r="LAE1188" s="10"/>
      <c r="LAF1188" s="10"/>
      <c r="LAG1188" s="10"/>
      <c r="LAH1188" s="10"/>
      <c r="LAI1188" s="10"/>
      <c r="LAJ1188" s="10"/>
      <c r="LAK1188" s="10"/>
      <c r="LAL1188" s="10"/>
      <c r="LAM1188" s="10"/>
      <c r="LAN1188" s="10"/>
      <c r="LAO1188" s="10"/>
      <c r="LAP1188" s="10"/>
      <c r="LAQ1188" s="10"/>
      <c r="LAR1188" s="10"/>
      <c r="LAS1188" s="10"/>
      <c r="LAT1188" s="10"/>
      <c r="LAU1188" s="10"/>
      <c r="LAV1188" s="10"/>
      <c r="LAW1188" s="10"/>
      <c r="LAX1188" s="10"/>
      <c r="LAY1188" s="10"/>
      <c r="LAZ1188" s="10"/>
      <c r="LBA1188" s="10"/>
      <c r="LBB1188" s="10"/>
      <c r="LBC1188" s="10"/>
      <c r="LBD1188" s="10"/>
      <c r="LBE1188" s="10"/>
      <c r="LBF1188" s="10"/>
      <c r="LBG1188" s="10"/>
      <c r="LBH1188" s="10"/>
      <c r="LBI1188" s="10"/>
      <c r="LBJ1188" s="10"/>
      <c r="LBK1188" s="10"/>
      <c r="LBL1188" s="10"/>
      <c r="LBM1188" s="10"/>
      <c r="LBN1188" s="10"/>
      <c r="LBO1188" s="10"/>
      <c r="LBP1188" s="10"/>
      <c r="LBQ1188" s="10"/>
      <c r="LBR1188" s="10"/>
      <c r="LBS1188" s="10"/>
      <c r="LBT1188" s="10"/>
      <c r="LBU1188" s="10"/>
      <c r="LBV1188" s="10"/>
      <c r="LBW1188" s="10"/>
      <c r="LBX1188" s="10"/>
      <c r="LBY1188" s="10"/>
      <c r="LBZ1188" s="10"/>
      <c r="LCA1188" s="10"/>
      <c r="LCB1188" s="10"/>
      <c r="LCC1188" s="10"/>
      <c r="LCD1188" s="10"/>
      <c r="LCE1188" s="10"/>
      <c r="LCF1188" s="10"/>
      <c r="LCG1188" s="10"/>
      <c r="LCH1188" s="10"/>
      <c r="LCI1188" s="10"/>
      <c r="LCJ1188" s="10"/>
      <c r="LCK1188" s="10"/>
      <c r="LCL1188" s="10"/>
      <c r="LCM1188" s="10"/>
      <c r="LCN1188" s="10"/>
      <c r="LCO1188" s="10"/>
      <c r="LCP1188" s="10"/>
      <c r="LCQ1188" s="10"/>
      <c r="LCR1188" s="10"/>
      <c r="LCS1188" s="10"/>
      <c r="LCT1188" s="10"/>
      <c r="LCU1188" s="10"/>
      <c r="LCV1188" s="10"/>
      <c r="LCW1188" s="10"/>
      <c r="LCX1188" s="10"/>
      <c r="LCY1188" s="10"/>
      <c r="LCZ1188" s="10"/>
      <c r="LDA1188" s="10"/>
      <c r="LDB1188" s="10"/>
      <c r="LDC1188" s="10"/>
      <c r="LDD1188" s="10"/>
      <c r="LDE1188" s="10"/>
      <c r="LDF1188" s="10"/>
      <c r="LDG1188" s="10"/>
      <c r="LDH1188" s="10"/>
      <c r="LDI1188" s="10"/>
      <c r="LDJ1188" s="10"/>
      <c r="LDK1188" s="10"/>
      <c r="LDL1188" s="10"/>
      <c r="LDM1188" s="10"/>
      <c r="LDN1188" s="10"/>
      <c r="LDO1188" s="10"/>
      <c r="LDP1188" s="10"/>
      <c r="LDQ1188" s="10"/>
      <c r="LDR1188" s="10"/>
      <c r="LDS1188" s="10"/>
      <c r="LDT1188" s="10"/>
      <c r="LDU1188" s="10"/>
      <c r="LDV1188" s="10"/>
      <c r="LDW1188" s="10"/>
      <c r="LDX1188" s="10"/>
      <c r="LDY1188" s="10"/>
      <c r="LDZ1188" s="10"/>
      <c r="LEA1188" s="10"/>
      <c r="LEB1188" s="10"/>
      <c r="LEC1188" s="10"/>
      <c r="LED1188" s="10"/>
      <c r="LEE1188" s="10"/>
      <c r="LEF1188" s="10"/>
      <c r="LEG1188" s="10"/>
      <c r="LEH1188" s="10"/>
      <c r="LEI1188" s="10"/>
      <c r="LEJ1188" s="10"/>
      <c r="LEK1188" s="10"/>
      <c r="LEL1188" s="10"/>
      <c r="LEM1188" s="10"/>
      <c r="LEN1188" s="10"/>
      <c r="LEO1188" s="10"/>
      <c r="LEP1188" s="10"/>
      <c r="LEQ1188" s="10"/>
      <c r="LER1188" s="10"/>
      <c r="LES1188" s="10"/>
      <c r="LET1188" s="10"/>
      <c r="LEU1188" s="10"/>
      <c r="LEV1188" s="10"/>
      <c r="LEW1188" s="10"/>
      <c r="LEX1188" s="10"/>
      <c r="LEY1188" s="10"/>
      <c r="LEZ1188" s="10"/>
      <c r="LFA1188" s="10"/>
      <c r="LFB1188" s="10"/>
      <c r="LFC1188" s="10"/>
      <c r="LFD1188" s="10"/>
      <c r="LFE1188" s="10"/>
      <c r="LFF1188" s="10"/>
      <c r="LFG1188" s="10"/>
      <c r="LFH1188" s="10"/>
      <c r="LFI1188" s="10"/>
      <c r="LFJ1188" s="10"/>
      <c r="LFK1188" s="10"/>
      <c r="LFL1188" s="10"/>
      <c r="LFM1188" s="10"/>
      <c r="LFN1188" s="10"/>
      <c r="LFO1188" s="10"/>
      <c r="LFP1188" s="10"/>
      <c r="LFQ1188" s="10"/>
      <c r="LFR1188" s="10"/>
      <c r="LFS1188" s="10"/>
      <c r="LFT1188" s="10"/>
      <c r="LFU1188" s="10"/>
      <c r="LFV1188" s="10"/>
      <c r="LFW1188" s="10"/>
      <c r="LFX1188" s="10"/>
      <c r="LFY1188" s="10"/>
      <c r="LFZ1188" s="10"/>
      <c r="LGA1188" s="10"/>
      <c r="LGB1188" s="10"/>
      <c r="LGC1188" s="10"/>
      <c r="LGD1188" s="10"/>
      <c r="LGE1188" s="10"/>
      <c r="LGF1188" s="10"/>
      <c r="LGG1188" s="10"/>
      <c r="LGH1188" s="10"/>
      <c r="LGI1188" s="10"/>
      <c r="LGJ1188" s="10"/>
      <c r="LGK1188" s="10"/>
      <c r="LGL1188" s="10"/>
      <c r="LGM1188" s="10"/>
      <c r="LGN1188" s="10"/>
      <c r="LGO1188" s="10"/>
      <c r="LGP1188" s="10"/>
      <c r="LGQ1188" s="10"/>
      <c r="LGR1188" s="10"/>
      <c r="LGS1188" s="10"/>
      <c r="LGT1188" s="10"/>
      <c r="LGU1188" s="10"/>
      <c r="LGV1188" s="10"/>
      <c r="LGW1188" s="10"/>
      <c r="LGX1188" s="10"/>
      <c r="LGY1188" s="10"/>
      <c r="LGZ1188" s="10"/>
      <c r="LHA1188" s="10"/>
      <c r="LHB1188" s="10"/>
      <c r="LHC1188" s="10"/>
      <c r="LHD1188" s="10"/>
      <c r="LHE1188" s="10"/>
      <c r="LHF1188" s="10"/>
      <c r="LHG1188" s="10"/>
      <c r="LHH1188" s="10"/>
      <c r="LHI1188" s="10"/>
      <c r="LHJ1188" s="10"/>
      <c r="LHK1188" s="10"/>
      <c r="LHL1188" s="10"/>
      <c r="LHM1188" s="10"/>
      <c r="LHN1188" s="10"/>
      <c r="LHO1188" s="10"/>
      <c r="LHP1188" s="10"/>
      <c r="LHQ1188" s="10"/>
      <c r="LHR1188" s="10"/>
      <c r="LHS1188" s="10"/>
      <c r="LHT1188" s="10"/>
      <c r="LHU1188" s="10"/>
      <c r="LHV1188" s="10"/>
      <c r="LHW1188" s="10"/>
      <c r="LHX1188" s="10"/>
      <c r="LHY1188" s="10"/>
      <c r="LHZ1188" s="10"/>
      <c r="LIA1188" s="10"/>
      <c r="LIB1188" s="10"/>
      <c r="LIC1188" s="10"/>
      <c r="LID1188" s="10"/>
      <c r="LIE1188" s="10"/>
      <c r="LIF1188" s="10"/>
      <c r="LIG1188" s="10"/>
      <c r="LIH1188" s="10"/>
      <c r="LII1188" s="10"/>
      <c r="LIJ1188" s="10"/>
      <c r="LIK1188" s="10"/>
      <c r="LIL1188" s="10"/>
      <c r="LIM1188" s="10"/>
      <c r="LIN1188" s="10"/>
      <c r="LIO1188" s="10"/>
      <c r="LIP1188" s="10"/>
      <c r="LIQ1188" s="10"/>
      <c r="LIR1188" s="10"/>
      <c r="LIS1188" s="10"/>
      <c r="LIT1188" s="10"/>
      <c r="LIU1188" s="10"/>
      <c r="LIV1188" s="10"/>
      <c r="LIW1188" s="10"/>
      <c r="LIX1188" s="10"/>
      <c r="LIY1188" s="10"/>
      <c r="LIZ1188" s="10"/>
      <c r="LJA1188" s="10"/>
      <c r="LJB1188" s="10"/>
      <c r="LJC1188" s="10"/>
      <c r="LJD1188" s="10"/>
      <c r="LJE1188" s="10"/>
      <c r="LJF1188" s="10"/>
      <c r="LJG1188" s="10"/>
      <c r="LJH1188" s="10"/>
      <c r="LJI1188" s="10"/>
      <c r="LJJ1188" s="10"/>
      <c r="LJK1188" s="10"/>
      <c r="LJL1188" s="10"/>
      <c r="LJM1188" s="10"/>
      <c r="LJN1188" s="10"/>
      <c r="LJO1188" s="10"/>
      <c r="LJP1188" s="10"/>
      <c r="LJQ1188" s="10"/>
      <c r="LJR1188" s="10"/>
      <c r="LJS1188" s="10"/>
      <c r="LJT1188" s="10"/>
      <c r="LJU1188" s="10"/>
      <c r="LJV1188" s="10"/>
      <c r="LJW1188" s="10"/>
      <c r="LJX1188" s="10"/>
      <c r="LJY1188" s="10"/>
      <c r="LJZ1188" s="10"/>
      <c r="LKA1188" s="10"/>
      <c r="LKB1188" s="10"/>
      <c r="LKC1188" s="10"/>
      <c r="LKD1188" s="10"/>
      <c r="LKE1188" s="10"/>
      <c r="LKF1188" s="10"/>
      <c r="LKG1188" s="10"/>
      <c r="LKH1188" s="10"/>
      <c r="LKI1188" s="10"/>
      <c r="LKJ1188" s="10"/>
      <c r="LKK1188" s="10"/>
      <c r="LKL1188" s="10"/>
      <c r="LKM1188" s="10"/>
      <c r="LKN1188" s="10"/>
      <c r="LKO1188" s="10"/>
      <c r="LKP1188" s="10"/>
      <c r="LKQ1188" s="10"/>
      <c r="LKR1188" s="10"/>
      <c r="LKS1188" s="10"/>
      <c r="LKT1188" s="10"/>
      <c r="LKU1188" s="10"/>
      <c r="LKV1188" s="10"/>
      <c r="LKW1188" s="10"/>
      <c r="LKX1188" s="10"/>
      <c r="LKY1188" s="10"/>
      <c r="LKZ1188" s="10"/>
      <c r="LLA1188" s="10"/>
      <c r="LLB1188" s="10"/>
      <c r="LLC1188" s="10"/>
      <c r="LLD1188" s="10"/>
      <c r="LLE1188" s="10"/>
      <c r="LLF1188" s="10"/>
      <c r="LLG1188" s="10"/>
      <c r="LLH1188" s="10"/>
      <c r="LLI1188" s="10"/>
      <c r="LLJ1188" s="10"/>
      <c r="LLK1188" s="10"/>
      <c r="LLL1188" s="10"/>
      <c r="LLM1188" s="10"/>
      <c r="LLN1188" s="10"/>
      <c r="LLO1188" s="10"/>
      <c r="LLP1188" s="10"/>
      <c r="LLQ1188" s="10"/>
      <c r="LLR1188" s="10"/>
      <c r="LLS1188" s="10"/>
      <c r="LLT1188" s="10"/>
      <c r="LLU1188" s="10"/>
      <c r="LLV1188" s="10"/>
      <c r="LLW1188" s="10"/>
      <c r="LLX1188" s="10"/>
      <c r="LLY1188" s="10"/>
      <c r="LLZ1188" s="10"/>
      <c r="LMA1188" s="10"/>
      <c r="LMB1188" s="10"/>
      <c r="LMC1188" s="10"/>
      <c r="LMD1188" s="10"/>
      <c r="LME1188" s="10"/>
      <c r="LMF1188" s="10"/>
      <c r="LMG1188" s="10"/>
      <c r="LMH1188" s="10"/>
      <c r="LMI1188" s="10"/>
      <c r="LMJ1188" s="10"/>
      <c r="LMK1188" s="10"/>
      <c r="LML1188" s="10"/>
      <c r="LMM1188" s="10"/>
      <c r="LMN1188" s="10"/>
      <c r="LMO1188" s="10"/>
      <c r="LMP1188" s="10"/>
      <c r="LMQ1188" s="10"/>
      <c r="LMR1188" s="10"/>
      <c r="LMS1188" s="10"/>
      <c r="LMT1188" s="10"/>
      <c r="LMU1188" s="10"/>
      <c r="LMV1188" s="10"/>
      <c r="LMW1188" s="10"/>
      <c r="LMX1188" s="10"/>
      <c r="LMY1188" s="10"/>
      <c r="LMZ1188" s="10"/>
      <c r="LNA1188" s="10"/>
      <c r="LNB1188" s="10"/>
      <c r="LNC1188" s="10"/>
      <c r="LND1188" s="10"/>
      <c r="LNE1188" s="10"/>
      <c r="LNF1188" s="10"/>
      <c r="LNG1188" s="10"/>
      <c r="LNH1188" s="10"/>
      <c r="LNI1188" s="10"/>
      <c r="LNJ1188" s="10"/>
      <c r="LNK1188" s="10"/>
      <c r="LNL1188" s="10"/>
      <c r="LNM1188" s="10"/>
      <c r="LNN1188" s="10"/>
      <c r="LNO1188" s="10"/>
      <c r="LNP1188" s="10"/>
      <c r="LNQ1188" s="10"/>
      <c r="LNR1188" s="10"/>
      <c r="LNS1188" s="10"/>
      <c r="LNT1188" s="10"/>
      <c r="LNU1188" s="10"/>
      <c r="LNV1188" s="10"/>
      <c r="LNW1188" s="10"/>
      <c r="LNX1188" s="10"/>
      <c r="LNY1188" s="10"/>
      <c r="LNZ1188" s="10"/>
      <c r="LOA1188" s="10"/>
      <c r="LOB1188" s="10"/>
      <c r="LOC1188" s="10"/>
      <c r="LOD1188" s="10"/>
      <c r="LOE1188" s="10"/>
      <c r="LOF1188" s="10"/>
      <c r="LOG1188" s="10"/>
      <c r="LOH1188" s="10"/>
      <c r="LOI1188" s="10"/>
      <c r="LOJ1188" s="10"/>
      <c r="LOK1188" s="10"/>
      <c r="LOL1188" s="10"/>
      <c r="LOM1188" s="10"/>
      <c r="LON1188" s="10"/>
      <c r="LOO1188" s="10"/>
      <c r="LOP1188" s="10"/>
      <c r="LOQ1188" s="10"/>
      <c r="LOR1188" s="10"/>
      <c r="LOS1188" s="10"/>
      <c r="LOT1188" s="10"/>
      <c r="LOU1188" s="10"/>
      <c r="LOV1188" s="10"/>
      <c r="LOW1188" s="10"/>
      <c r="LOX1188" s="10"/>
      <c r="LOY1188" s="10"/>
      <c r="LOZ1188" s="10"/>
      <c r="LPA1188" s="10"/>
      <c r="LPB1188" s="10"/>
      <c r="LPC1188" s="10"/>
      <c r="LPD1188" s="10"/>
      <c r="LPE1188" s="10"/>
      <c r="LPF1188" s="10"/>
      <c r="LPG1188" s="10"/>
      <c r="LPH1188" s="10"/>
      <c r="LPI1188" s="10"/>
      <c r="LPJ1188" s="10"/>
      <c r="LPK1188" s="10"/>
      <c r="LPL1188" s="10"/>
      <c r="LPM1188" s="10"/>
      <c r="LPN1188" s="10"/>
      <c r="LPO1188" s="10"/>
      <c r="LPP1188" s="10"/>
      <c r="LPQ1188" s="10"/>
      <c r="LPR1188" s="10"/>
      <c r="LPS1188" s="10"/>
      <c r="LPT1188" s="10"/>
      <c r="LPU1188" s="10"/>
      <c r="LPV1188" s="10"/>
      <c r="LPW1188" s="10"/>
      <c r="LPX1188" s="10"/>
      <c r="LPY1188" s="10"/>
      <c r="LPZ1188" s="10"/>
      <c r="LQA1188" s="10"/>
      <c r="LQB1188" s="10"/>
      <c r="LQC1188" s="10"/>
      <c r="LQD1188" s="10"/>
      <c r="LQE1188" s="10"/>
      <c r="LQF1188" s="10"/>
      <c r="LQG1188" s="10"/>
      <c r="LQH1188" s="10"/>
      <c r="LQI1188" s="10"/>
      <c r="LQJ1188" s="10"/>
      <c r="LQK1188" s="10"/>
      <c r="LQL1188" s="10"/>
      <c r="LQM1188" s="10"/>
      <c r="LQN1188" s="10"/>
      <c r="LQO1188" s="10"/>
      <c r="LQP1188" s="10"/>
      <c r="LQQ1188" s="10"/>
      <c r="LQR1188" s="10"/>
      <c r="LQS1188" s="10"/>
      <c r="LQT1188" s="10"/>
      <c r="LQU1188" s="10"/>
      <c r="LQV1188" s="10"/>
      <c r="LQW1188" s="10"/>
      <c r="LQX1188" s="10"/>
      <c r="LQY1188" s="10"/>
      <c r="LQZ1188" s="10"/>
      <c r="LRA1188" s="10"/>
      <c r="LRB1188" s="10"/>
      <c r="LRC1188" s="10"/>
      <c r="LRD1188" s="10"/>
      <c r="LRE1188" s="10"/>
      <c r="LRF1188" s="10"/>
      <c r="LRG1188" s="10"/>
      <c r="LRH1188" s="10"/>
      <c r="LRI1188" s="10"/>
      <c r="LRJ1188" s="10"/>
      <c r="LRK1188" s="10"/>
      <c r="LRL1188" s="10"/>
      <c r="LRM1188" s="10"/>
      <c r="LRN1188" s="10"/>
      <c r="LRO1188" s="10"/>
      <c r="LRP1188" s="10"/>
      <c r="LRQ1188" s="10"/>
      <c r="LRR1188" s="10"/>
      <c r="LRS1188" s="10"/>
      <c r="LRT1188" s="10"/>
      <c r="LRU1188" s="10"/>
      <c r="LRV1188" s="10"/>
      <c r="LRW1188" s="10"/>
      <c r="LRX1188" s="10"/>
      <c r="LRY1188" s="10"/>
      <c r="LRZ1188" s="10"/>
      <c r="LSA1188" s="10"/>
      <c r="LSB1188" s="10"/>
      <c r="LSC1188" s="10"/>
      <c r="LSD1188" s="10"/>
      <c r="LSE1188" s="10"/>
      <c r="LSF1188" s="10"/>
      <c r="LSG1188" s="10"/>
      <c r="LSH1188" s="10"/>
      <c r="LSI1188" s="10"/>
      <c r="LSJ1188" s="10"/>
      <c r="LSK1188" s="10"/>
      <c r="LSL1188" s="10"/>
      <c r="LSM1188" s="10"/>
      <c r="LSN1188" s="10"/>
      <c r="LSO1188" s="10"/>
      <c r="LSP1188" s="10"/>
      <c r="LSQ1188" s="10"/>
      <c r="LSR1188" s="10"/>
      <c r="LSS1188" s="10"/>
      <c r="LST1188" s="10"/>
      <c r="LSU1188" s="10"/>
      <c r="LSV1188" s="10"/>
      <c r="LSW1188" s="10"/>
      <c r="LSX1188" s="10"/>
      <c r="LSY1188" s="10"/>
      <c r="LSZ1188" s="10"/>
      <c r="LTA1188" s="10"/>
      <c r="LTB1188" s="10"/>
      <c r="LTC1188" s="10"/>
      <c r="LTD1188" s="10"/>
      <c r="LTE1188" s="10"/>
      <c r="LTF1188" s="10"/>
      <c r="LTG1188" s="10"/>
      <c r="LTH1188" s="10"/>
      <c r="LTI1188" s="10"/>
      <c r="LTJ1188" s="10"/>
      <c r="LTK1188" s="10"/>
      <c r="LTL1188" s="10"/>
      <c r="LTM1188" s="10"/>
      <c r="LTN1188" s="10"/>
      <c r="LTO1188" s="10"/>
      <c r="LTP1188" s="10"/>
      <c r="LTQ1188" s="10"/>
      <c r="LTR1188" s="10"/>
      <c r="LTS1188" s="10"/>
      <c r="LTT1188" s="10"/>
      <c r="LTU1188" s="10"/>
      <c r="LTV1188" s="10"/>
      <c r="LTW1188" s="10"/>
      <c r="LTX1188" s="10"/>
      <c r="LTY1188" s="10"/>
      <c r="LTZ1188" s="10"/>
      <c r="LUA1188" s="10"/>
      <c r="LUB1188" s="10"/>
      <c r="LUC1188" s="10"/>
      <c r="LUD1188" s="10"/>
      <c r="LUE1188" s="10"/>
      <c r="LUF1188" s="10"/>
      <c r="LUG1188" s="10"/>
      <c r="LUH1188" s="10"/>
      <c r="LUI1188" s="10"/>
      <c r="LUJ1188" s="10"/>
      <c r="LUK1188" s="10"/>
      <c r="LUL1188" s="10"/>
      <c r="LUM1188" s="10"/>
      <c r="LUN1188" s="10"/>
      <c r="LUO1188" s="10"/>
      <c r="LUP1188" s="10"/>
      <c r="LUQ1188" s="10"/>
      <c r="LUR1188" s="10"/>
      <c r="LUS1188" s="10"/>
      <c r="LUT1188" s="10"/>
      <c r="LUU1188" s="10"/>
      <c r="LUV1188" s="10"/>
      <c r="LUW1188" s="10"/>
      <c r="LUX1188" s="10"/>
      <c r="LUY1188" s="10"/>
      <c r="LUZ1188" s="10"/>
      <c r="LVA1188" s="10"/>
      <c r="LVB1188" s="10"/>
      <c r="LVC1188" s="10"/>
      <c r="LVD1188" s="10"/>
      <c r="LVE1188" s="10"/>
      <c r="LVF1188" s="10"/>
      <c r="LVG1188" s="10"/>
      <c r="LVH1188" s="10"/>
      <c r="LVI1188" s="10"/>
      <c r="LVJ1188" s="10"/>
      <c r="LVK1188" s="10"/>
      <c r="LVL1188" s="10"/>
      <c r="LVM1188" s="10"/>
      <c r="LVN1188" s="10"/>
      <c r="LVO1188" s="10"/>
      <c r="LVP1188" s="10"/>
      <c r="LVQ1188" s="10"/>
      <c r="LVR1188" s="10"/>
      <c r="LVS1188" s="10"/>
      <c r="LVT1188" s="10"/>
      <c r="LVU1188" s="10"/>
      <c r="LVV1188" s="10"/>
      <c r="LVW1188" s="10"/>
      <c r="LVX1188" s="10"/>
      <c r="LVY1188" s="10"/>
      <c r="LVZ1188" s="10"/>
      <c r="LWA1188" s="10"/>
      <c r="LWB1188" s="10"/>
      <c r="LWC1188" s="10"/>
      <c r="LWD1188" s="10"/>
      <c r="LWE1188" s="10"/>
      <c r="LWF1188" s="10"/>
      <c r="LWG1188" s="10"/>
      <c r="LWH1188" s="10"/>
      <c r="LWI1188" s="10"/>
      <c r="LWJ1188" s="10"/>
      <c r="LWK1188" s="10"/>
      <c r="LWL1188" s="10"/>
      <c r="LWM1188" s="10"/>
      <c r="LWN1188" s="10"/>
      <c r="LWO1188" s="10"/>
      <c r="LWP1188" s="10"/>
      <c r="LWQ1188" s="10"/>
      <c r="LWR1188" s="10"/>
      <c r="LWS1188" s="10"/>
      <c r="LWT1188" s="10"/>
      <c r="LWU1188" s="10"/>
      <c r="LWV1188" s="10"/>
      <c r="LWW1188" s="10"/>
      <c r="LWX1188" s="10"/>
      <c r="LWY1188" s="10"/>
      <c r="LWZ1188" s="10"/>
      <c r="LXA1188" s="10"/>
      <c r="LXB1188" s="10"/>
      <c r="LXC1188" s="10"/>
      <c r="LXD1188" s="10"/>
      <c r="LXE1188" s="10"/>
      <c r="LXF1188" s="10"/>
      <c r="LXG1188" s="10"/>
      <c r="LXH1188" s="10"/>
      <c r="LXI1188" s="10"/>
      <c r="LXJ1188" s="10"/>
      <c r="LXK1188" s="10"/>
      <c r="LXL1188" s="10"/>
      <c r="LXM1188" s="10"/>
      <c r="LXN1188" s="10"/>
      <c r="LXO1188" s="10"/>
      <c r="LXP1188" s="10"/>
      <c r="LXQ1188" s="10"/>
      <c r="LXR1188" s="10"/>
      <c r="LXS1188" s="10"/>
      <c r="LXT1188" s="10"/>
      <c r="LXU1188" s="10"/>
      <c r="LXV1188" s="10"/>
      <c r="LXW1188" s="10"/>
      <c r="LXX1188" s="10"/>
      <c r="LXY1188" s="10"/>
      <c r="LXZ1188" s="10"/>
      <c r="LYA1188" s="10"/>
      <c r="LYB1188" s="10"/>
      <c r="LYC1188" s="10"/>
      <c r="LYD1188" s="10"/>
      <c r="LYE1188" s="10"/>
      <c r="LYF1188" s="10"/>
      <c r="LYG1188" s="10"/>
      <c r="LYH1188" s="10"/>
      <c r="LYI1188" s="10"/>
      <c r="LYJ1188" s="10"/>
      <c r="LYK1188" s="10"/>
      <c r="LYL1188" s="10"/>
      <c r="LYM1188" s="10"/>
      <c r="LYN1188" s="10"/>
      <c r="LYO1188" s="10"/>
      <c r="LYP1188" s="10"/>
      <c r="LYQ1188" s="10"/>
      <c r="LYR1188" s="10"/>
      <c r="LYS1188" s="10"/>
      <c r="LYT1188" s="10"/>
      <c r="LYU1188" s="10"/>
      <c r="LYV1188" s="10"/>
      <c r="LYW1188" s="10"/>
      <c r="LYX1188" s="10"/>
      <c r="LYY1188" s="10"/>
      <c r="LYZ1188" s="10"/>
      <c r="LZA1188" s="10"/>
      <c r="LZB1188" s="10"/>
      <c r="LZC1188" s="10"/>
      <c r="LZD1188" s="10"/>
      <c r="LZE1188" s="10"/>
      <c r="LZF1188" s="10"/>
      <c r="LZG1188" s="10"/>
      <c r="LZH1188" s="10"/>
      <c r="LZI1188" s="10"/>
      <c r="LZJ1188" s="10"/>
      <c r="LZK1188" s="10"/>
      <c r="LZL1188" s="10"/>
      <c r="LZM1188" s="10"/>
      <c r="LZN1188" s="10"/>
      <c r="LZO1188" s="10"/>
      <c r="LZP1188" s="10"/>
      <c r="LZQ1188" s="10"/>
      <c r="LZR1188" s="10"/>
      <c r="LZS1188" s="10"/>
      <c r="LZT1188" s="10"/>
      <c r="LZU1188" s="10"/>
      <c r="LZV1188" s="10"/>
      <c r="LZW1188" s="10"/>
      <c r="LZX1188" s="10"/>
      <c r="LZY1188" s="10"/>
      <c r="LZZ1188" s="10"/>
      <c r="MAA1188" s="10"/>
      <c r="MAB1188" s="10"/>
      <c r="MAC1188" s="10"/>
      <c r="MAD1188" s="10"/>
      <c r="MAE1188" s="10"/>
      <c r="MAF1188" s="10"/>
      <c r="MAG1188" s="10"/>
      <c r="MAH1188" s="10"/>
      <c r="MAI1188" s="10"/>
      <c r="MAJ1188" s="10"/>
      <c r="MAK1188" s="10"/>
      <c r="MAL1188" s="10"/>
      <c r="MAM1188" s="10"/>
      <c r="MAN1188" s="10"/>
      <c r="MAO1188" s="10"/>
      <c r="MAP1188" s="10"/>
      <c r="MAQ1188" s="10"/>
      <c r="MAR1188" s="10"/>
      <c r="MAS1188" s="10"/>
      <c r="MAT1188" s="10"/>
      <c r="MAU1188" s="10"/>
      <c r="MAV1188" s="10"/>
      <c r="MAW1188" s="10"/>
      <c r="MAX1188" s="10"/>
      <c r="MAY1188" s="10"/>
      <c r="MAZ1188" s="10"/>
      <c r="MBA1188" s="10"/>
      <c r="MBB1188" s="10"/>
      <c r="MBC1188" s="10"/>
      <c r="MBD1188" s="10"/>
      <c r="MBE1188" s="10"/>
      <c r="MBF1188" s="10"/>
      <c r="MBG1188" s="10"/>
      <c r="MBH1188" s="10"/>
      <c r="MBI1188" s="10"/>
      <c r="MBJ1188" s="10"/>
      <c r="MBK1188" s="10"/>
      <c r="MBL1188" s="10"/>
      <c r="MBM1188" s="10"/>
      <c r="MBN1188" s="10"/>
      <c r="MBO1188" s="10"/>
      <c r="MBP1188" s="10"/>
      <c r="MBQ1188" s="10"/>
      <c r="MBR1188" s="10"/>
      <c r="MBS1188" s="10"/>
      <c r="MBT1188" s="10"/>
      <c r="MBU1188" s="10"/>
      <c r="MBV1188" s="10"/>
      <c r="MBW1188" s="10"/>
      <c r="MBX1188" s="10"/>
      <c r="MBY1188" s="10"/>
      <c r="MBZ1188" s="10"/>
      <c r="MCA1188" s="10"/>
      <c r="MCB1188" s="10"/>
      <c r="MCC1188" s="10"/>
      <c r="MCD1188" s="10"/>
      <c r="MCE1188" s="10"/>
      <c r="MCF1188" s="10"/>
      <c r="MCG1188" s="10"/>
      <c r="MCH1188" s="10"/>
      <c r="MCI1188" s="10"/>
      <c r="MCJ1188" s="10"/>
      <c r="MCK1188" s="10"/>
      <c r="MCL1188" s="10"/>
      <c r="MCM1188" s="10"/>
      <c r="MCN1188" s="10"/>
      <c r="MCO1188" s="10"/>
      <c r="MCP1188" s="10"/>
      <c r="MCQ1188" s="10"/>
      <c r="MCR1188" s="10"/>
      <c r="MCS1188" s="10"/>
      <c r="MCT1188" s="10"/>
      <c r="MCU1188" s="10"/>
      <c r="MCV1188" s="10"/>
      <c r="MCW1188" s="10"/>
      <c r="MCX1188" s="10"/>
      <c r="MCY1188" s="10"/>
      <c r="MCZ1188" s="10"/>
      <c r="MDA1188" s="10"/>
      <c r="MDB1188" s="10"/>
      <c r="MDC1188" s="10"/>
      <c r="MDD1188" s="10"/>
      <c r="MDE1188" s="10"/>
      <c r="MDF1188" s="10"/>
      <c r="MDG1188" s="10"/>
      <c r="MDH1188" s="10"/>
      <c r="MDI1188" s="10"/>
      <c r="MDJ1188" s="10"/>
      <c r="MDK1188" s="10"/>
      <c r="MDL1188" s="10"/>
      <c r="MDM1188" s="10"/>
      <c r="MDN1188" s="10"/>
      <c r="MDO1188" s="10"/>
      <c r="MDP1188" s="10"/>
      <c r="MDQ1188" s="10"/>
      <c r="MDR1188" s="10"/>
      <c r="MDS1188" s="10"/>
      <c r="MDT1188" s="10"/>
      <c r="MDU1188" s="10"/>
      <c r="MDV1188" s="10"/>
      <c r="MDW1188" s="10"/>
      <c r="MDX1188" s="10"/>
      <c r="MDY1188" s="10"/>
      <c r="MDZ1188" s="10"/>
      <c r="MEA1188" s="10"/>
      <c r="MEB1188" s="10"/>
      <c r="MEC1188" s="10"/>
      <c r="MED1188" s="10"/>
      <c r="MEE1188" s="10"/>
      <c r="MEF1188" s="10"/>
      <c r="MEG1188" s="10"/>
      <c r="MEH1188" s="10"/>
      <c r="MEI1188" s="10"/>
      <c r="MEJ1188" s="10"/>
      <c r="MEK1188" s="10"/>
      <c r="MEL1188" s="10"/>
      <c r="MEM1188" s="10"/>
      <c r="MEN1188" s="10"/>
      <c r="MEO1188" s="10"/>
      <c r="MEP1188" s="10"/>
      <c r="MEQ1188" s="10"/>
      <c r="MER1188" s="10"/>
      <c r="MES1188" s="10"/>
      <c r="MET1188" s="10"/>
      <c r="MEU1188" s="10"/>
      <c r="MEV1188" s="10"/>
      <c r="MEW1188" s="10"/>
      <c r="MEX1188" s="10"/>
      <c r="MEY1188" s="10"/>
      <c r="MEZ1188" s="10"/>
      <c r="MFA1188" s="10"/>
      <c r="MFB1188" s="10"/>
      <c r="MFC1188" s="10"/>
      <c r="MFD1188" s="10"/>
      <c r="MFE1188" s="10"/>
      <c r="MFF1188" s="10"/>
      <c r="MFG1188" s="10"/>
      <c r="MFH1188" s="10"/>
      <c r="MFI1188" s="10"/>
      <c r="MFJ1188" s="10"/>
      <c r="MFK1188" s="10"/>
      <c r="MFL1188" s="10"/>
      <c r="MFM1188" s="10"/>
      <c r="MFN1188" s="10"/>
      <c r="MFO1188" s="10"/>
      <c r="MFP1188" s="10"/>
      <c r="MFQ1188" s="10"/>
      <c r="MFR1188" s="10"/>
      <c r="MFS1188" s="10"/>
      <c r="MFT1188" s="10"/>
      <c r="MFU1188" s="10"/>
      <c r="MFV1188" s="10"/>
      <c r="MFW1188" s="10"/>
      <c r="MFX1188" s="10"/>
      <c r="MFY1188" s="10"/>
      <c r="MFZ1188" s="10"/>
      <c r="MGA1188" s="10"/>
      <c r="MGB1188" s="10"/>
      <c r="MGC1188" s="10"/>
      <c r="MGD1188" s="10"/>
      <c r="MGE1188" s="10"/>
      <c r="MGF1188" s="10"/>
      <c r="MGG1188" s="10"/>
      <c r="MGH1188" s="10"/>
      <c r="MGI1188" s="10"/>
      <c r="MGJ1188" s="10"/>
      <c r="MGK1188" s="10"/>
      <c r="MGL1188" s="10"/>
      <c r="MGM1188" s="10"/>
      <c r="MGN1188" s="10"/>
      <c r="MGO1188" s="10"/>
      <c r="MGP1188" s="10"/>
      <c r="MGQ1188" s="10"/>
      <c r="MGR1188" s="10"/>
      <c r="MGS1188" s="10"/>
      <c r="MGT1188" s="10"/>
      <c r="MGU1188" s="10"/>
      <c r="MGV1188" s="10"/>
      <c r="MGW1188" s="10"/>
      <c r="MGX1188" s="10"/>
      <c r="MGY1188" s="10"/>
      <c r="MGZ1188" s="10"/>
      <c r="MHA1188" s="10"/>
      <c r="MHB1188" s="10"/>
      <c r="MHC1188" s="10"/>
      <c r="MHD1188" s="10"/>
      <c r="MHE1188" s="10"/>
      <c r="MHF1188" s="10"/>
      <c r="MHG1188" s="10"/>
      <c r="MHH1188" s="10"/>
      <c r="MHI1188" s="10"/>
      <c r="MHJ1188" s="10"/>
      <c r="MHK1188" s="10"/>
      <c r="MHL1188" s="10"/>
      <c r="MHM1188" s="10"/>
      <c r="MHN1188" s="10"/>
      <c r="MHO1188" s="10"/>
      <c r="MHP1188" s="10"/>
      <c r="MHQ1188" s="10"/>
      <c r="MHR1188" s="10"/>
      <c r="MHS1188" s="10"/>
      <c r="MHT1188" s="10"/>
      <c r="MHU1188" s="10"/>
      <c r="MHV1188" s="10"/>
      <c r="MHW1188" s="10"/>
      <c r="MHX1188" s="10"/>
      <c r="MHY1188" s="10"/>
      <c r="MHZ1188" s="10"/>
      <c r="MIA1188" s="10"/>
      <c r="MIB1188" s="10"/>
      <c r="MIC1188" s="10"/>
      <c r="MID1188" s="10"/>
      <c r="MIE1188" s="10"/>
      <c r="MIF1188" s="10"/>
      <c r="MIG1188" s="10"/>
      <c r="MIH1188" s="10"/>
      <c r="MII1188" s="10"/>
      <c r="MIJ1188" s="10"/>
      <c r="MIK1188" s="10"/>
      <c r="MIL1188" s="10"/>
      <c r="MIM1188" s="10"/>
      <c r="MIN1188" s="10"/>
      <c r="MIO1188" s="10"/>
      <c r="MIP1188" s="10"/>
      <c r="MIQ1188" s="10"/>
      <c r="MIR1188" s="10"/>
      <c r="MIS1188" s="10"/>
      <c r="MIT1188" s="10"/>
      <c r="MIU1188" s="10"/>
      <c r="MIV1188" s="10"/>
      <c r="MIW1188" s="10"/>
      <c r="MIX1188" s="10"/>
      <c r="MIY1188" s="10"/>
      <c r="MIZ1188" s="10"/>
      <c r="MJA1188" s="10"/>
      <c r="MJB1188" s="10"/>
      <c r="MJC1188" s="10"/>
      <c r="MJD1188" s="10"/>
      <c r="MJE1188" s="10"/>
      <c r="MJF1188" s="10"/>
      <c r="MJG1188" s="10"/>
      <c r="MJH1188" s="10"/>
      <c r="MJI1188" s="10"/>
      <c r="MJJ1188" s="10"/>
      <c r="MJK1188" s="10"/>
      <c r="MJL1188" s="10"/>
      <c r="MJM1188" s="10"/>
      <c r="MJN1188" s="10"/>
      <c r="MJO1188" s="10"/>
      <c r="MJP1188" s="10"/>
      <c r="MJQ1188" s="10"/>
      <c r="MJR1188" s="10"/>
      <c r="MJS1188" s="10"/>
      <c r="MJT1188" s="10"/>
      <c r="MJU1188" s="10"/>
      <c r="MJV1188" s="10"/>
      <c r="MJW1188" s="10"/>
      <c r="MJX1188" s="10"/>
      <c r="MJY1188" s="10"/>
      <c r="MJZ1188" s="10"/>
      <c r="MKA1188" s="10"/>
      <c r="MKB1188" s="10"/>
      <c r="MKC1188" s="10"/>
      <c r="MKD1188" s="10"/>
      <c r="MKE1188" s="10"/>
      <c r="MKF1188" s="10"/>
      <c r="MKG1188" s="10"/>
      <c r="MKH1188" s="10"/>
      <c r="MKI1188" s="10"/>
      <c r="MKJ1188" s="10"/>
      <c r="MKK1188" s="10"/>
      <c r="MKL1188" s="10"/>
      <c r="MKM1188" s="10"/>
      <c r="MKN1188" s="10"/>
      <c r="MKO1188" s="10"/>
      <c r="MKP1188" s="10"/>
      <c r="MKQ1188" s="10"/>
      <c r="MKR1188" s="10"/>
      <c r="MKS1188" s="10"/>
      <c r="MKT1188" s="10"/>
      <c r="MKU1188" s="10"/>
      <c r="MKV1188" s="10"/>
      <c r="MKW1188" s="10"/>
      <c r="MKX1188" s="10"/>
      <c r="MKY1188" s="10"/>
      <c r="MKZ1188" s="10"/>
      <c r="MLA1188" s="10"/>
      <c r="MLB1188" s="10"/>
      <c r="MLC1188" s="10"/>
      <c r="MLD1188" s="10"/>
      <c r="MLE1188" s="10"/>
      <c r="MLF1188" s="10"/>
      <c r="MLG1188" s="10"/>
      <c r="MLH1188" s="10"/>
      <c r="MLI1188" s="10"/>
      <c r="MLJ1188" s="10"/>
      <c r="MLK1188" s="10"/>
      <c r="MLL1188" s="10"/>
      <c r="MLM1188" s="10"/>
      <c r="MLN1188" s="10"/>
      <c r="MLO1188" s="10"/>
      <c r="MLP1188" s="10"/>
      <c r="MLQ1188" s="10"/>
      <c r="MLR1188" s="10"/>
      <c r="MLS1188" s="10"/>
      <c r="MLT1188" s="10"/>
      <c r="MLU1188" s="10"/>
      <c r="MLV1188" s="10"/>
      <c r="MLW1188" s="10"/>
      <c r="MLX1188" s="10"/>
      <c r="MLY1188" s="10"/>
      <c r="MLZ1188" s="10"/>
      <c r="MMA1188" s="10"/>
      <c r="MMB1188" s="10"/>
      <c r="MMC1188" s="10"/>
      <c r="MMD1188" s="10"/>
      <c r="MME1188" s="10"/>
      <c r="MMF1188" s="10"/>
      <c r="MMG1188" s="10"/>
      <c r="MMH1188" s="10"/>
      <c r="MMI1188" s="10"/>
      <c r="MMJ1188" s="10"/>
      <c r="MMK1188" s="10"/>
      <c r="MML1188" s="10"/>
      <c r="MMM1188" s="10"/>
      <c r="MMN1188" s="10"/>
      <c r="MMO1188" s="10"/>
      <c r="MMP1188" s="10"/>
      <c r="MMQ1188" s="10"/>
      <c r="MMR1188" s="10"/>
      <c r="MMS1188" s="10"/>
      <c r="MMT1188" s="10"/>
      <c r="MMU1188" s="10"/>
      <c r="MMV1188" s="10"/>
      <c r="MMW1188" s="10"/>
      <c r="MMX1188" s="10"/>
      <c r="MMY1188" s="10"/>
      <c r="MMZ1188" s="10"/>
      <c r="MNA1188" s="10"/>
      <c r="MNB1188" s="10"/>
      <c r="MNC1188" s="10"/>
      <c r="MND1188" s="10"/>
      <c r="MNE1188" s="10"/>
      <c r="MNF1188" s="10"/>
      <c r="MNG1188" s="10"/>
      <c r="MNH1188" s="10"/>
      <c r="MNI1188" s="10"/>
      <c r="MNJ1188" s="10"/>
      <c r="MNK1188" s="10"/>
      <c r="MNL1188" s="10"/>
      <c r="MNM1188" s="10"/>
      <c r="MNN1188" s="10"/>
      <c r="MNO1188" s="10"/>
      <c r="MNP1188" s="10"/>
      <c r="MNQ1188" s="10"/>
      <c r="MNR1188" s="10"/>
      <c r="MNS1188" s="10"/>
      <c r="MNT1188" s="10"/>
      <c r="MNU1188" s="10"/>
      <c r="MNV1188" s="10"/>
      <c r="MNW1188" s="10"/>
      <c r="MNX1188" s="10"/>
      <c r="MNY1188" s="10"/>
      <c r="MNZ1188" s="10"/>
      <c r="MOA1188" s="10"/>
      <c r="MOB1188" s="10"/>
      <c r="MOC1188" s="10"/>
      <c r="MOD1188" s="10"/>
      <c r="MOE1188" s="10"/>
      <c r="MOF1188" s="10"/>
      <c r="MOG1188" s="10"/>
      <c r="MOH1188" s="10"/>
      <c r="MOI1188" s="10"/>
      <c r="MOJ1188" s="10"/>
      <c r="MOK1188" s="10"/>
      <c r="MOL1188" s="10"/>
      <c r="MOM1188" s="10"/>
      <c r="MON1188" s="10"/>
      <c r="MOO1188" s="10"/>
      <c r="MOP1188" s="10"/>
      <c r="MOQ1188" s="10"/>
      <c r="MOR1188" s="10"/>
      <c r="MOS1188" s="10"/>
      <c r="MOT1188" s="10"/>
      <c r="MOU1188" s="10"/>
      <c r="MOV1188" s="10"/>
      <c r="MOW1188" s="10"/>
      <c r="MOX1188" s="10"/>
      <c r="MOY1188" s="10"/>
      <c r="MOZ1188" s="10"/>
      <c r="MPA1188" s="10"/>
      <c r="MPB1188" s="10"/>
      <c r="MPC1188" s="10"/>
      <c r="MPD1188" s="10"/>
      <c r="MPE1188" s="10"/>
      <c r="MPF1188" s="10"/>
      <c r="MPG1188" s="10"/>
      <c r="MPH1188" s="10"/>
      <c r="MPI1188" s="10"/>
      <c r="MPJ1188" s="10"/>
      <c r="MPK1188" s="10"/>
      <c r="MPL1188" s="10"/>
      <c r="MPM1188" s="10"/>
      <c r="MPN1188" s="10"/>
      <c r="MPO1188" s="10"/>
      <c r="MPP1188" s="10"/>
      <c r="MPQ1188" s="10"/>
      <c r="MPR1188" s="10"/>
      <c r="MPS1188" s="10"/>
      <c r="MPT1188" s="10"/>
      <c r="MPU1188" s="10"/>
      <c r="MPV1188" s="10"/>
      <c r="MPW1188" s="10"/>
      <c r="MPX1188" s="10"/>
      <c r="MPY1188" s="10"/>
      <c r="MPZ1188" s="10"/>
      <c r="MQA1188" s="10"/>
      <c r="MQB1188" s="10"/>
      <c r="MQC1188" s="10"/>
      <c r="MQD1188" s="10"/>
      <c r="MQE1188" s="10"/>
      <c r="MQF1188" s="10"/>
      <c r="MQG1188" s="10"/>
      <c r="MQH1188" s="10"/>
      <c r="MQI1188" s="10"/>
      <c r="MQJ1188" s="10"/>
      <c r="MQK1188" s="10"/>
      <c r="MQL1188" s="10"/>
      <c r="MQM1188" s="10"/>
      <c r="MQN1188" s="10"/>
      <c r="MQO1188" s="10"/>
      <c r="MQP1188" s="10"/>
      <c r="MQQ1188" s="10"/>
      <c r="MQR1188" s="10"/>
      <c r="MQS1188" s="10"/>
      <c r="MQT1188" s="10"/>
      <c r="MQU1188" s="10"/>
      <c r="MQV1188" s="10"/>
      <c r="MQW1188" s="10"/>
      <c r="MQX1188" s="10"/>
      <c r="MQY1188" s="10"/>
      <c r="MQZ1188" s="10"/>
      <c r="MRA1188" s="10"/>
      <c r="MRB1188" s="10"/>
      <c r="MRC1188" s="10"/>
      <c r="MRD1188" s="10"/>
      <c r="MRE1188" s="10"/>
      <c r="MRF1188" s="10"/>
      <c r="MRG1188" s="10"/>
      <c r="MRH1188" s="10"/>
      <c r="MRI1188" s="10"/>
      <c r="MRJ1188" s="10"/>
      <c r="MRK1188" s="10"/>
      <c r="MRL1188" s="10"/>
      <c r="MRM1188" s="10"/>
      <c r="MRN1188" s="10"/>
      <c r="MRO1188" s="10"/>
      <c r="MRP1188" s="10"/>
      <c r="MRQ1188" s="10"/>
      <c r="MRR1188" s="10"/>
      <c r="MRS1188" s="10"/>
      <c r="MRT1188" s="10"/>
      <c r="MRU1188" s="10"/>
      <c r="MRV1188" s="10"/>
      <c r="MRW1188" s="10"/>
      <c r="MRX1188" s="10"/>
      <c r="MRY1188" s="10"/>
      <c r="MRZ1188" s="10"/>
      <c r="MSA1188" s="10"/>
      <c r="MSB1188" s="10"/>
      <c r="MSC1188" s="10"/>
      <c r="MSD1188" s="10"/>
      <c r="MSE1188" s="10"/>
      <c r="MSF1188" s="10"/>
      <c r="MSG1188" s="10"/>
      <c r="MSH1188" s="10"/>
      <c r="MSI1188" s="10"/>
      <c r="MSJ1188" s="10"/>
      <c r="MSK1188" s="10"/>
      <c r="MSL1188" s="10"/>
      <c r="MSM1188" s="10"/>
      <c r="MSN1188" s="10"/>
      <c r="MSO1188" s="10"/>
      <c r="MSP1188" s="10"/>
      <c r="MSQ1188" s="10"/>
      <c r="MSR1188" s="10"/>
      <c r="MSS1188" s="10"/>
      <c r="MST1188" s="10"/>
      <c r="MSU1188" s="10"/>
      <c r="MSV1188" s="10"/>
      <c r="MSW1188" s="10"/>
      <c r="MSX1188" s="10"/>
      <c r="MSY1188" s="10"/>
      <c r="MSZ1188" s="10"/>
      <c r="MTA1188" s="10"/>
      <c r="MTB1188" s="10"/>
      <c r="MTC1188" s="10"/>
      <c r="MTD1188" s="10"/>
      <c r="MTE1188" s="10"/>
      <c r="MTF1188" s="10"/>
      <c r="MTG1188" s="10"/>
      <c r="MTH1188" s="10"/>
      <c r="MTI1188" s="10"/>
      <c r="MTJ1188" s="10"/>
      <c r="MTK1188" s="10"/>
      <c r="MTL1188" s="10"/>
      <c r="MTM1188" s="10"/>
      <c r="MTN1188" s="10"/>
      <c r="MTO1188" s="10"/>
      <c r="MTP1188" s="10"/>
      <c r="MTQ1188" s="10"/>
      <c r="MTR1188" s="10"/>
      <c r="MTS1188" s="10"/>
      <c r="MTT1188" s="10"/>
      <c r="MTU1188" s="10"/>
      <c r="MTV1188" s="10"/>
      <c r="MTW1188" s="10"/>
      <c r="MTX1188" s="10"/>
      <c r="MTY1188" s="10"/>
      <c r="MTZ1188" s="10"/>
      <c r="MUA1188" s="10"/>
      <c r="MUB1188" s="10"/>
      <c r="MUC1188" s="10"/>
      <c r="MUD1188" s="10"/>
      <c r="MUE1188" s="10"/>
      <c r="MUF1188" s="10"/>
      <c r="MUG1188" s="10"/>
      <c r="MUH1188" s="10"/>
      <c r="MUI1188" s="10"/>
      <c r="MUJ1188" s="10"/>
      <c r="MUK1188" s="10"/>
      <c r="MUL1188" s="10"/>
      <c r="MUM1188" s="10"/>
      <c r="MUN1188" s="10"/>
      <c r="MUO1188" s="10"/>
      <c r="MUP1188" s="10"/>
      <c r="MUQ1188" s="10"/>
      <c r="MUR1188" s="10"/>
      <c r="MUS1188" s="10"/>
      <c r="MUT1188" s="10"/>
      <c r="MUU1188" s="10"/>
      <c r="MUV1188" s="10"/>
      <c r="MUW1188" s="10"/>
      <c r="MUX1188" s="10"/>
      <c r="MUY1188" s="10"/>
      <c r="MUZ1188" s="10"/>
      <c r="MVA1188" s="10"/>
      <c r="MVB1188" s="10"/>
      <c r="MVC1188" s="10"/>
      <c r="MVD1188" s="10"/>
      <c r="MVE1188" s="10"/>
      <c r="MVF1188" s="10"/>
      <c r="MVG1188" s="10"/>
      <c r="MVH1188" s="10"/>
      <c r="MVI1188" s="10"/>
      <c r="MVJ1188" s="10"/>
      <c r="MVK1188" s="10"/>
      <c r="MVL1188" s="10"/>
      <c r="MVM1188" s="10"/>
      <c r="MVN1188" s="10"/>
      <c r="MVO1188" s="10"/>
      <c r="MVP1188" s="10"/>
      <c r="MVQ1188" s="10"/>
      <c r="MVR1188" s="10"/>
      <c r="MVS1188" s="10"/>
      <c r="MVT1188" s="10"/>
      <c r="MVU1188" s="10"/>
      <c r="MVV1188" s="10"/>
      <c r="MVW1188" s="10"/>
      <c r="MVX1188" s="10"/>
      <c r="MVY1188" s="10"/>
      <c r="MVZ1188" s="10"/>
      <c r="MWA1188" s="10"/>
      <c r="MWB1188" s="10"/>
      <c r="MWC1188" s="10"/>
      <c r="MWD1188" s="10"/>
      <c r="MWE1188" s="10"/>
      <c r="MWF1188" s="10"/>
      <c r="MWG1188" s="10"/>
      <c r="MWH1188" s="10"/>
      <c r="MWI1188" s="10"/>
      <c r="MWJ1188" s="10"/>
      <c r="MWK1188" s="10"/>
      <c r="MWL1188" s="10"/>
      <c r="MWM1188" s="10"/>
      <c r="MWN1188" s="10"/>
      <c r="MWO1188" s="10"/>
      <c r="MWP1188" s="10"/>
      <c r="MWQ1188" s="10"/>
      <c r="MWR1188" s="10"/>
      <c r="MWS1188" s="10"/>
      <c r="MWT1188" s="10"/>
      <c r="MWU1188" s="10"/>
      <c r="MWV1188" s="10"/>
      <c r="MWW1188" s="10"/>
      <c r="MWX1188" s="10"/>
      <c r="MWY1188" s="10"/>
      <c r="MWZ1188" s="10"/>
      <c r="MXA1188" s="10"/>
      <c r="MXB1188" s="10"/>
      <c r="MXC1188" s="10"/>
      <c r="MXD1188" s="10"/>
      <c r="MXE1188" s="10"/>
      <c r="MXF1188" s="10"/>
      <c r="MXG1188" s="10"/>
      <c r="MXH1188" s="10"/>
      <c r="MXI1188" s="10"/>
      <c r="MXJ1188" s="10"/>
      <c r="MXK1188" s="10"/>
      <c r="MXL1188" s="10"/>
      <c r="MXM1188" s="10"/>
      <c r="MXN1188" s="10"/>
      <c r="MXO1188" s="10"/>
      <c r="MXP1188" s="10"/>
      <c r="MXQ1188" s="10"/>
      <c r="MXR1188" s="10"/>
      <c r="MXS1188" s="10"/>
      <c r="MXT1188" s="10"/>
      <c r="MXU1188" s="10"/>
      <c r="MXV1188" s="10"/>
      <c r="MXW1188" s="10"/>
      <c r="MXX1188" s="10"/>
      <c r="MXY1188" s="10"/>
      <c r="MXZ1188" s="10"/>
      <c r="MYA1188" s="10"/>
      <c r="MYB1188" s="10"/>
      <c r="MYC1188" s="10"/>
      <c r="MYD1188" s="10"/>
      <c r="MYE1188" s="10"/>
      <c r="MYF1188" s="10"/>
      <c r="MYG1188" s="10"/>
      <c r="MYH1188" s="10"/>
      <c r="MYI1188" s="10"/>
      <c r="MYJ1188" s="10"/>
      <c r="MYK1188" s="10"/>
      <c r="MYL1188" s="10"/>
      <c r="MYM1188" s="10"/>
      <c r="MYN1188" s="10"/>
      <c r="MYO1188" s="10"/>
      <c r="MYP1188" s="10"/>
      <c r="MYQ1188" s="10"/>
      <c r="MYR1188" s="10"/>
      <c r="MYS1188" s="10"/>
      <c r="MYT1188" s="10"/>
      <c r="MYU1188" s="10"/>
      <c r="MYV1188" s="10"/>
      <c r="MYW1188" s="10"/>
      <c r="MYX1188" s="10"/>
      <c r="MYY1188" s="10"/>
      <c r="MYZ1188" s="10"/>
      <c r="MZA1188" s="10"/>
      <c r="MZB1188" s="10"/>
      <c r="MZC1188" s="10"/>
      <c r="MZD1188" s="10"/>
      <c r="MZE1188" s="10"/>
      <c r="MZF1188" s="10"/>
      <c r="MZG1188" s="10"/>
      <c r="MZH1188" s="10"/>
      <c r="MZI1188" s="10"/>
      <c r="MZJ1188" s="10"/>
      <c r="MZK1188" s="10"/>
      <c r="MZL1188" s="10"/>
      <c r="MZM1188" s="10"/>
      <c r="MZN1188" s="10"/>
      <c r="MZO1188" s="10"/>
      <c r="MZP1188" s="10"/>
      <c r="MZQ1188" s="10"/>
      <c r="MZR1188" s="10"/>
      <c r="MZS1188" s="10"/>
      <c r="MZT1188" s="10"/>
      <c r="MZU1188" s="10"/>
      <c r="MZV1188" s="10"/>
      <c r="MZW1188" s="10"/>
      <c r="MZX1188" s="10"/>
      <c r="MZY1188" s="10"/>
      <c r="MZZ1188" s="10"/>
      <c r="NAA1188" s="10"/>
      <c r="NAB1188" s="10"/>
      <c r="NAC1188" s="10"/>
      <c r="NAD1188" s="10"/>
      <c r="NAE1188" s="10"/>
      <c r="NAF1188" s="10"/>
      <c r="NAG1188" s="10"/>
      <c r="NAH1188" s="10"/>
      <c r="NAI1188" s="10"/>
      <c r="NAJ1188" s="10"/>
      <c r="NAK1188" s="10"/>
      <c r="NAL1188" s="10"/>
      <c r="NAM1188" s="10"/>
      <c r="NAN1188" s="10"/>
      <c r="NAO1188" s="10"/>
      <c r="NAP1188" s="10"/>
      <c r="NAQ1188" s="10"/>
      <c r="NAR1188" s="10"/>
      <c r="NAS1188" s="10"/>
      <c r="NAT1188" s="10"/>
      <c r="NAU1188" s="10"/>
      <c r="NAV1188" s="10"/>
      <c r="NAW1188" s="10"/>
      <c r="NAX1188" s="10"/>
      <c r="NAY1188" s="10"/>
      <c r="NAZ1188" s="10"/>
      <c r="NBA1188" s="10"/>
      <c r="NBB1188" s="10"/>
      <c r="NBC1188" s="10"/>
      <c r="NBD1188" s="10"/>
      <c r="NBE1188" s="10"/>
      <c r="NBF1188" s="10"/>
      <c r="NBG1188" s="10"/>
      <c r="NBH1188" s="10"/>
      <c r="NBI1188" s="10"/>
      <c r="NBJ1188" s="10"/>
      <c r="NBK1188" s="10"/>
      <c r="NBL1188" s="10"/>
      <c r="NBM1188" s="10"/>
      <c r="NBN1188" s="10"/>
      <c r="NBO1188" s="10"/>
      <c r="NBP1188" s="10"/>
      <c r="NBQ1188" s="10"/>
      <c r="NBR1188" s="10"/>
      <c r="NBS1188" s="10"/>
      <c r="NBT1188" s="10"/>
      <c r="NBU1188" s="10"/>
      <c r="NBV1188" s="10"/>
      <c r="NBW1188" s="10"/>
      <c r="NBX1188" s="10"/>
      <c r="NBY1188" s="10"/>
      <c r="NBZ1188" s="10"/>
      <c r="NCA1188" s="10"/>
      <c r="NCB1188" s="10"/>
      <c r="NCC1188" s="10"/>
      <c r="NCD1188" s="10"/>
      <c r="NCE1188" s="10"/>
      <c r="NCF1188" s="10"/>
      <c r="NCG1188" s="10"/>
      <c r="NCH1188" s="10"/>
      <c r="NCI1188" s="10"/>
      <c r="NCJ1188" s="10"/>
      <c r="NCK1188" s="10"/>
      <c r="NCL1188" s="10"/>
      <c r="NCM1188" s="10"/>
      <c r="NCN1188" s="10"/>
      <c r="NCO1188" s="10"/>
      <c r="NCP1188" s="10"/>
      <c r="NCQ1188" s="10"/>
      <c r="NCR1188" s="10"/>
      <c r="NCS1188" s="10"/>
      <c r="NCT1188" s="10"/>
      <c r="NCU1188" s="10"/>
      <c r="NCV1188" s="10"/>
      <c r="NCW1188" s="10"/>
      <c r="NCX1188" s="10"/>
      <c r="NCY1188" s="10"/>
      <c r="NCZ1188" s="10"/>
      <c r="NDA1188" s="10"/>
      <c r="NDB1188" s="10"/>
      <c r="NDC1188" s="10"/>
      <c r="NDD1188" s="10"/>
      <c r="NDE1188" s="10"/>
      <c r="NDF1188" s="10"/>
      <c r="NDG1188" s="10"/>
      <c r="NDH1188" s="10"/>
      <c r="NDI1188" s="10"/>
      <c r="NDJ1188" s="10"/>
      <c r="NDK1188" s="10"/>
      <c r="NDL1188" s="10"/>
      <c r="NDM1188" s="10"/>
      <c r="NDN1188" s="10"/>
      <c r="NDO1188" s="10"/>
      <c r="NDP1188" s="10"/>
      <c r="NDQ1188" s="10"/>
      <c r="NDR1188" s="10"/>
      <c r="NDS1188" s="10"/>
      <c r="NDT1188" s="10"/>
      <c r="NDU1188" s="10"/>
      <c r="NDV1188" s="10"/>
      <c r="NDW1188" s="10"/>
      <c r="NDX1188" s="10"/>
      <c r="NDY1188" s="10"/>
      <c r="NDZ1188" s="10"/>
      <c r="NEA1188" s="10"/>
      <c r="NEB1188" s="10"/>
      <c r="NEC1188" s="10"/>
      <c r="NED1188" s="10"/>
      <c r="NEE1188" s="10"/>
      <c r="NEF1188" s="10"/>
      <c r="NEG1188" s="10"/>
      <c r="NEH1188" s="10"/>
      <c r="NEI1188" s="10"/>
      <c r="NEJ1188" s="10"/>
      <c r="NEK1188" s="10"/>
      <c r="NEL1188" s="10"/>
      <c r="NEM1188" s="10"/>
      <c r="NEN1188" s="10"/>
      <c r="NEO1188" s="10"/>
      <c r="NEP1188" s="10"/>
      <c r="NEQ1188" s="10"/>
      <c r="NER1188" s="10"/>
      <c r="NES1188" s="10"/>
      <c r="NET1188" s="10"/>
      <c r="NEU1188" s="10"/>
      <c r="NEV1188" s="10"/>
      <c r="NEW1188" s="10"/>
      <c r="NEX1188" s="10"/>
      <c r="NEY1188" s="10"/>
      <c r="NEZ1188" s="10"/>
      <c r="NFA1188" s="10"/>
      <c r="NFB1188" s="10"/>
      <c r="NFC1188" s="10"/>
      <c r="NFD1188" s="10"/>
      <c r="NFE1188" s="10"/>
      <c r="NFF1188" s="10"/>
      <c r="NFG1188" s="10"/>
      <c r="NFH1188" s="10"/>
      <c r="NFI1188" s="10"/>
      <c r="NFJ1188" s="10"/>
      <c r="NFK1188" s="10"/>
      <c r="NFL1188" s="10"/>
      <c r="NFM1188" s="10"/>
      <c r="NFN1188" s="10"/>
      <c r="NFO1188" s="10"/>
      <c r="NFP1188" s="10"/>
      <c r="NFQ1188" s="10"/>
      <c r="NFR1188" s="10"/>
      <c r="NFS1188" s="10"/>
      <c r="NFT1188" s="10"/>
      <c r="NFU1188" s="10"/>
      <c r="NFV1188" s="10"/>
      <c r="NFW1188" s="10"/>
      <c r="NFX1188" s="10"/>
      <c r="NFY1188" s="10"/>
      <c r="NFZ1188" s="10"/>
      <c r="NGA1188" s="10"/>
      <c r="NGB1188" s="10"/>
      <c r="NGC1188" s="10"/>
      <c r="NGD1188" s="10"/>
      <c r="NGE1188" s="10"/>
      <c r="NGF1188" s="10"/>
      <c r="NGG1188" s="10"/>
      <c r="NGH1188" s="10"/>
      <c r="NGI1188" s="10"/>
      <c r="NGJ1188" s="10"/>
      <c r="NGK1188" s="10"/>
      <c r="NGL1188" s="10"/>
      <c r="NGM1188" s="10"/>
      <c r="NGN1188" s="10"/>
      <c r="NGO1188" s="10"/>
      <c r="NGP1188" s="10"/>
      <c r="NGQ1188" s="10"/>
      <c r="NGR1188" s="10"/>
      <c r="NGS1188" s="10"/>
      <c r="NGT1188" s="10"/>
      <c r="NGU1188" s="10"/>
      <c r="NGV1188" s="10"/>
      <c r="NGW1188" s="10"/>
      <c r="NGX1188" s="10"/>
      <c r="NGY1188" s="10"/>
      <c r="NGZ1188" s="10"/>
      <c r="NHA1188" s="10"/>
      <c r="NHB1188" s="10"/>
      <c r="NHC1188" s="10"/>
      <c r="NHD1188" s="10"/>
      <c r="NHE1188" s="10"/>
      <c r="NHF1188" s="10"/>
      <c r="NHG1188" s="10"/>
      <c r="NHH1188" s="10"/>
      <c r="NHI1188" s="10"/>
      <c r="NHJ1188" s="10"/>
      <c r="NHK1188" s="10"/>
      <c r="NHL1188" s="10"/>
      <c r="NHM1188" s="10"/>
      <c r="NHN1188" s="10"/>
      <c r="NHO1188" s="10"/>
      <c r="NHP1188" s="10"/>
      <c r="NHQ1188" s="10"/>
      <c r="NHR1188" s="10"/>
      <c r="NHS1188" s="10"/>
      <c r="NHT1188" s="10"/>
      <c r="NHU1188" s="10"/>
      <c r="NHV1188" s="10"/>
      <c r="NHW1188" s="10"/>
      <c r="NHX1188" s="10"/>
      <c r="NHY1188" s="10"/>
      <c r="NHZ1188" s="10"/>
      <c r="NIA1188" s="10"/>
      <c r="NIB1188" s="10"/>
      <c r="NIC1188" s="10"/>
      <c r="NID1188" s="10"/>
      <c r="NIE1188" s="10"/>
      <c r="NIF1188" s="10"/>
      <c r="NIG1188" s="10"/>
      <c r="NIH1188" s="10"/>
      <c r="NII1188" s="10"/>
      <c r="NIJ1188" s="10"/>
      <c r="NIK1188" s="10"/>
      <c r="NIL1188" s="10"/>
      <c r="NIM1188" s="10"/>
      <c r="NIN1188" s="10"/>
      <c r="NIO1188" s="10"/>
      <c r="NIP1188" s="10"/>
      <c r="NIQ1188" s="10"/>
      <c r="NIR1188" s="10"/>
      <c r="NIS1188" s="10"/>
      <c r="NIT1188" s="10"/>
      <c r="NIU1188" s="10"/>
      <c r="NIV1188" s="10"/>
      <c r="NIW1188" s="10"/>
      <c r="NIX1188" s="10"/>
      <c r="NIY1188" s="10"/>
      <c r="NIZ1188" s="10"/>
      <c r="NJA1188" s="10"/>
      <c r="NJB1188" s="10"/>
      <c r="NJC1188" s="10"/>
      <c r="NJD1188" s="10"/>
      <c r="NJE1188" s="10"/>
      <c r="NJF1188" s="10"/>
      <c r="NJG1188" s="10"/>
      <c r="NJH1188" s="10"/>
      <c r="NJI1188" s="10"/>
      <c r="NJJ1188" s="10"/>
      <c r="NJK1188" s="10"/>
      <c r="NJL1188" s="10"/>
      <c r="NJM1188" s="10"/>
      <c r="NJN1188" s="10"/>
      <c r="NJO1188" s="10"/>
      <c r="NJP1188" s="10"/>
      <c r="NJQ1188" s="10"/>
      <c r="NJR1188" s="10"/>
      <c r="NJS1188" s="10"/>
      <c r="NJT1188" s="10"/>
      <c r="NJU1188" s="10"/>
      <c r="NJV1188" s="10"/>
      <c r="NJW1188" s="10"/>
      <c r="NJX1188" s="10"/>
      <c r="NJY1188" s="10"/>
      <c r="NJZ1188" s="10"/>
      <c r="NKA1188" s="10"/>
      <c r="NKB1188" s="10"/>
      <c r="NKC1188" s="10"/>
      <c r="NKD1188" s="10"/>
      <c r="NKE1188" s="10"/>
      <c r="NKF1188" s="10"/>
      <c r="NKG1188" s="10"/>
      <c r="NKH1188" s="10"/>
      <c r="NKI1188" s="10"/>
      <c r="NKJ1188" s="10"/>
      <c r="NKK1188" s="10"/>
      <c r="NKL1188" s="10"/>
      <c r="NKM1188" s="10"/>
      <c r="NKN1188" s="10"/>
      <c r="NKO1188" s="10"/>
      <c r="NKP1188" s="10"/>
      <c r="NKQ1188" s="10"/>
      <c r="NKR1188" s="10"/>
      <c r="NKS1188" s="10"/>
      <c r="NKT1188" s="10"/>
      <c r="NKU1188" s="10"/>
      <c r="NKV1188" s="10"/>
      <c r="NKW1188" s="10"/>
      <c r="NKX1188" s="10"/>
      <c r="NKY1188" s="10"/>
      <c r="NKZ1188" s="10"/>
      <c r="NLA1188" s="10"/>
      <c r="NLB1188" s="10"/>
      <c r="NLC1188" s="10"/>
      <c r="NLD1188" s="10"/>
      <c r="NLE1188" s="10"/>
      <c r="NLF1188" s="10"/>
      <c r="NLG1188" s="10"/>
      <c r="NLH1188" s="10"/>
      <c r="NLI1188" s="10"/>
      <c r="NLJ1188" s="10"/>
      <c r="NLK1188" s="10"/>
      <c r="NLL1188" s="10"/>
      <c r="NLM1188" s="10"/>
      <c r="NLN1188" s="10"/>
      <c r="NLO1188" s="10"/>
      <c r="NLP1188" s="10"/>
      <c r="NLQ1188" s="10"/>
      <c r="NLR1188" s="10"/>
      <c r="NLS1188" s="10"/>
      <c r="NLT1188" s="10"/>
      <c r="NLU1188" s="10"/>
      <c r="NLV1188" s="10"/>
      <c r="NLW1188" s="10"/>
      <c r="NLX1188" s="10"/>
      <c r="NLY1188" s="10"/>
      <c r="NLZ1188" s="10"/>
      <c r="NMA1188" s="10"/>
      <c r="NMB1188" s="10"/>
      <c r="NMC1188" s="10"/>
      <c r="NMD1188" s="10"/>
      <c r="NME1188" s="10"/>
      <c r="NMF1188" s="10"/>
      <c r="NMG1188" s="10"/>
      <c r="NMH1188" s="10"/>
      <c r="NMI1188" s="10"/>
      <c r="NMJ1188" s="10"/>
      <c r="NMK1188" s="10"/>
      <c r="NML1188" s="10"/>
      <c r="NMM1188" s="10"/>
      <c r="NMN1188" s="10"/>
      <c r="NMO1188" s="10"/>
      <c r="NMP1188" s="10"/>
      <c r="NMQ1188" s="10"/>
      <c r="NMR1188" s="10"/>
      <c r="NMS1188" s="10"/>
      <c r="NMT1188" s="10"/>
      <c r="NMU1188" s="10"/>
      <c r="NMV1188" s="10"/>
      <c r="NMW1188" s="10"/>
      <c r="NMX1188" s="10"/>
      <c r="NMY1188" s="10"/>
      <c r="NMZ1188" s="10"/>
      <c r="NNA1188" s="10"/>
      <c r="NNB1188" s="10"/>
      <c r="NNC1188" s="10"/>
      <c r="NND1188" s="10"/>
      <c r="NNE1188" s="10"/>
      <c r="NNF1188" s="10"/>
      <c r="NNG1188" s="10"/>
      <c r="NNH1188" s="10"/>
      <c r="NNI1188" s="10"/>
      <c r="NNJ1188" s="10"/>
      <c r="NNK1188" s="10"/>
      <c r="NNL1188" s="10"/>
      <c r="NNM1188" s="10"/>
      <c r="NNN1188" s="10"/>
      <c r="NNO1188" s="10"/>
      <c r="NNP1188" s="10"/>
      <c r="NNQ1188" s="10"/>
      <c r="NNR1188" s="10"/>
      <c r="NNS1188" s="10"/>
      <c r="NNT1188" s="10"/>
      <c r="NNU1188" s="10"/>
      <c r="NNV1188" s="10"/>
      <c r="NNW1188" s="10"/>
      <c r="NNX1188" s="10"/>
      <c r="NNY1188" s="10"/>
      <c r="NNZ1188" s="10"/>
      <c r="NOA1188" s="10"/>
      <c r="NOB1188" s="10"/>
      <c r="NOC1188" s="10"/>
      <c r="NOD1188" s="10"/>
      <c r="NOE1188" s="10"/>
      <c r="NOF1188" s="10"/>
      <c r="NOG1188" s="10"/>
      <c r="NOH1188" s="10"/>
      <c r="NOI1188" s="10"/>
      <c r="NOJ1188" s="10"/>
      <c r="NOK1188" s="10"/>
      <c r="NOL1188" s="10"/>
      <c r="NOM1188" s="10"/>
      <c r="NON1188" s="10"/>
      <c r="NOO1188" s="10"/>
      <c r="NOP1188" s="10"/>
      <c r="NOQ1188" s="10"/>
      <c r="NOR1188" s="10"/>
      <c r="NOS1188" s="10"/>
      <c r="NOT1188" s="10"/>
      <c r="NOU1188" s="10"/>
      <c r="NOV1188" s="10"/>
      <c r="NOW1188" s="10"/>
      <c r="NOX1188" s="10"/>
      <c r="NOY1188" s="10"/>
      <c r="NOZ1188" s="10"/>
      <c r="NPA1188" s="10"/>
      <c r="NPB1188" s="10"/>
      <c r="NPC1188" s="10"/>
      <c r="NPD1188" s="10"/>
      <c r="NPE1188" s="10"/>
      <c r="NPF1188" s="10"/>
      <c r="NPG1188" s="10"/>
      <c r="NPH1188" s="10"/>
      <c r="NPI1188" s="10"/>
      <c r="NPJ1188" s="10"/>
      <c r="NPK1188" s="10"/>
      <c r="NPL1188" s="10"/>
      <c r="NPM1188" s="10"/>
      <c r="NPN1188" s="10"/>
      <c r="NPO1188" s="10"/>
      <c r="NPP1188" s="10"/>
      <c r="NPQ1188" s="10"/>
      <c r="NPR1188" s="10"/>
      <c r="NPS1188" s="10"/>
      <c r="NPT1188" s="10"/>
      <c r="NPU1188" s="10"/>
      <c r="NPV1188" s="10"/>
      <c r="NPW1188" s="10"/>
      <c r="NPX1188" s="10"/>
      <c r="NPY1188" s="10"/>
      <c r="NPZ1188" s="10"/>
      <c r="NQA1188" s="10"/>
      <c r="NQB1188" s="10"/>
      <c r="NQC1188" s="10"/>
      <c r="NQD1188" s="10"/>
      <c r="NQE1188" s="10"/>
      <c r="NQF1188" s="10"/>
      <c r="NQG1188" s="10"/>
      <c r="NQH1188" s="10"/>
      <c r="NQI1188" s="10"/>
      <c r="NQJ1188" s="10"/>
      <c r="NQK1188" s="10"/>
      <c r="NQL1188" s="10"/>
      <c r="NQM1188" s="10"/>
      <c r="NQN1188" s="10"/>
      <c r="NQO1188" s="10"/>
      <c r="NQP1188" s="10"/>
      <c r="NQQ1188" s="10"/>
      <c r="NQR1188" s="10"/>
      <c r="NQS1188" s="10"/>
      <c r="NQT1188" s="10"/>
      <c r="NQU1188" s="10"/>
      <c r="NQV1188" s="10"/>
      <c r="NQW1188" s="10"/>
      <c r="NQX1188" s="10"/>
      <c r="NQY1188" s="10"/>
      <c r="NQZ1188" s="10"/>
      <c r="NRA1188" s="10"/>
      <c r="NRB1188" s="10"/>
      <c r="NRC1188" s="10"/>
      <c r="NRD1188" s="10"/>
      <c r="NRE1188" s="10"/>
      <c r="NRF1188" s="10"/>
      <c r="NRG1188" s="10"/>
      <c r="NRH1188" s="10"/>
      <c r="NRI1188" s="10"/>
      <c r="NRJ1188" s="10"/>
      <c r="NRK1188" s="10"/>
      <c r="NRL1188" s="10"/>
      <c r="NRM1188" s="10"/>
      <c r="NRN1188" s="10"/>
      <c r="NRO1188" s="10"/>
      <c r="NRP1188" s="10"/>
      <c r="NRQ1188" s="10"/>
      <c r="NRR1188" s="10"/>
      <c r="NRS1188" s="10"/>
      <c r="NRT1188" s="10"/>
      <c r="NRU1188" s="10"/>
      <c r="NRV1188" s="10"/>
      <c r="NRW1188" s="10"/>
      <c r="NRX1188" s="10"/>
      <c r="NRY1188" s="10"/>
      <c r="NRZ1188" s="10"/>
      <c r="NSA1188" s="10"/>
      <c r="NSB1188" s="10"/>
      <c r="NSC1188" s="10"/>
      <c r="NSD1188" s="10"/>
      <c r="NSE1188" s="10"/>
      <c r="NSF1188" s="10"/>
      <c r="NSG1188" s="10"/>
      <c r="NSH1188" s="10"/>
      <c r="NSI1188" s="10"/>
      <c r="NSJ1188" s="10"/>
      <c r="NSK1188" s="10"/>
      <c r="NSL1188" s="10"/>
      <c r="NSM1188" s="10"/>
      <c r="NSN1188" s="10"/>
      <c r="NSO1188" s="10"/>
      <c r="NSP1188" s="10"/>
      <c r="NSQ1188" s="10"/>
      <c r="NSR1188" s="10"/>
      <c r="NSS1188" s="10"/>
      <c r="NST1188" s="10"/>
      <c r="NSU1188" s="10"/>
      <c r="NSV1188" s="10"/>
      <c r="NSW1188" s="10"/>
      <c r="NSX1188" s="10"/>
      <c r="NSY1188" s="10"/>
      <c r="NSZ1188" s="10"/>
      <c r="NTA1188" s="10"/>
      <c r="NTB1188" s="10"/>
      <c r="NTC1188" s="10"/>
      <c r="NTD1188" s="10"/>
      <c r="NTE1188" s="10"/>
      <c r="NTF1188" s="10"/>
      <c r="NTG1188" s="10"/>
      <c r="NTH1188" s="10"/>
      <c r="NTI1188" s="10"/>
      <c r="NTJ1188" s="10"/>
      <c r="NTK1188" s="10"/>
      <c r="NTL1188" s="10"/>
      <c r="NTM1188" s="10"/>
      <c r="NTN1188" s="10"/>
      <c r="NTO1188" s="10"/>
      <c r="NTP1188" s="10"/>
      <c r="NTQ1188" s="10"/>
      <c r="NTR1188" s="10"/>
      <c r="NTS1188" s="10"/>
      <c r="NTT1188" s="10"/>
      <c r="NTU1188" s="10"/>
      <c r="NTV1188" s="10"/>
      <c r="NTW1188" s="10"/>
      <c r="NTX1188" s="10"/>
      <c r="NTY1188" s="10"/>
      <c r="NTZ1188" s="10"/>
      <c r="NUA1188" s="10"/>
      <c r="NUB1188" s="10"/>
      <c r="NUC1188" s="10"/>
      <c r="NUD1188" s="10"/>
      <c r="NUE1188" s="10"/>
      <c r="NUF1188" s="10"/>
      <c r="NUG1188" s="10"/>
      <c r="NUH1188" s="10"/>
      <c r="NUI1188" s="10"/>
      <c r="NUJ1188" s="10"/>
      <c r="NUK1188" s="10"/>
      <c r="NUL1188" s="10"/>
      <c r="NUM1188" s="10"/>
      <c r="NUN1188" s="10"/>
      <c r="NUO1188" s="10"/>
      <c r="NUP1188" s="10"/>
      <c r="NUQ1188" s="10"/>
      <c r="NUR1188" s="10"/>
      <c r="NUS1188" s="10"/>
      <c r="NUT1188" s="10"/>
      <c r="NUU1188" s="10"/>
      <c r="NUV1188" s="10"/>
      <c r="NUW1188" s="10"/>
      <c r="NUX1188" s="10"/>
      <c r="NUY1188" s="10"/>
      <c r="NUZ1188" s="10"/>
      <c r="NVA1188" s="10"/>
      <c r="NVB1188" s="10"/>
      <c r="NVC1188" s="10"/>
      <c r="NVD1188" s="10"/>
      <c r="NVE1188" s="10"/>
      <c r="NVF1188" s="10"/>
      <c r="NVG1188" s="10"/>
      <c r="NVH1188" s="10"/>
      <c r="NVI1188" s="10"/>
      <c r="NVJ1188" s="10"/>
      <c r="NVK1188" s="10"/>
      <c r="NVL1188" s="10"/>
      <c r="NVM1188" s="10"/>
      <c r="NVN1188" s="10"/>
      <c r="NVO1188" s="10"/>
      <c r="NVP1188" s="10"/>
      <c r="NVQ1188" s="10"/>
      <c r="NVR1188" s="10"/>
      <c r="NVS1188" s="10"/>
      <c r="NVT1188" s="10"/>
      <c r="NVU1188" s="10"/>
      <c r="NVV1188" s="10"/>
      <c r="NVW1188" s="10"/>
      <c r="NVX1188" s="10"/>
      <c r="NVY1188" s="10"/>
      <c r="NVZ1188" s="10"/>
      <c r="NWA1188" s="10"/>
      <c r="NWB1188" s="10"/>
      <c r="NWC1188" s="10"/>
      <c r="NWD1188" s="10"/>
      <c r="NWE1188" s="10"/>
      <c r="NWF1188" s="10"/>
      <c r="NWG1188" s="10"/>
      <c r="NWH1188" s="10"/>
      <c r="NWI1188" s="10"/>
      <c r="NWJ1188" s="10"/>
      <c r="NWK1188" s="10"/>
      <c r="NWL1188" s="10"/>
      <c r="NWM1188" s="10"/>
      <c r="NWN1188" s="10"/>
      <c r="NWO1188" s="10"/>
      <c r="NWP1188" s="10"/>
      <c r="NWQ1188" s="10"/>
      <c r="NWR1188" s="10"/>
      <c r="NWS1188" s="10"/>
      <c r="NWT1188" s="10"/>
      <c r="NWU1188" s="10"/>
      <c r="NWV1188" s="10"/>
      <c r="NWW1188" s="10"/>
      <c r="NWX1188" s="10"/>
      <c r="NWY1188" s="10"/>
      <c r="NWZ1188" s="10"/>
      <c r="NXA1188" s="10"/>
      <c r="NXB1188" s="10"/>
      <c r="NXC1188" s="10"/>
      <c r="NXD1188" s="10"/>
      <c r="NXE1188" s="10"/>
      <c r="NXF1188" s="10"/>
      <c r="NXG1188" s="10"/>
      <c r="NXH1188" s="10"/>
      <c r="NXI1188" s="10"/>
      <c r="NXJ1188" s="10"/>
      <c r="NXK1188" s="10"/>
      <c r="NXL1188" s="10"/>
      <c r="NXM1188" s="10"/>
      <c r="NXN1188" s="10"/>
      <c r="NXO1188" s="10"/>
      <c r="NXP1188" s="10"/>
      <c r="NXQ1188" s="10"/>
      <c r="NXR1188" s="10"/>
      <c r="NXS1188" s="10"/>
      <c r="NXT1188" s="10"/>
      <c r="NXU1188" s="10"/>
      <c r="NXV1188" s="10"/>
      <c r="NXW1188" s="10"/>
      <c r="NXX1188" s="10"/>
      <c r="NXY1188" s="10"/>
      <c r="NXZ1188" s="10"/>
      <c r="NYA1188" s="10"/>
      <c r="NYB1188" s="10"/>
      <c r="NYC1188" s="10"/>
      <c r="NYD1188" s="10"/>
      <c r="NYE1188" s="10"/>
      <c r="NYF1188" s="10"/>
      <c r="NYG1188" s="10"/>
      <c r="NYH1188" s="10"/>
      <c r="NYI1188" s="10"/>
      <c r="NYJ1188" s="10"/>
      <c r="NYK1188" s="10"/>
      <c r="NYL1188" s="10"/>
      <c r="NYM1188" s="10"/>
      <c r="NYN1188" s="10"/>
      <c r="NYO1188" s="10"/>
      <c r="NYP1188" s="10"/>
      <c r="NYQ1188" s="10"/>
      <c r="NYR1188" s="10"/>
      <c r="NYS1188" s="10"/>
      <c r="NYT1188" s="10"/>
      <c r="NYU1188" s="10"/>
      <c r="NYV1188" s="10"/>
      <c r="NYW1188" s="10"/>
      <c r="NYX1188" s="10"/>
      <c r="NYY1188" s="10"/>
      <c r="NYZ1188" s="10"/>
      <c r="NZA1188" s="10"/>
      <c r="NZB1188" s="10"/>
      <c r="NZC1188" s="10"/>
      <c r="NZD1188" s="10"/>
      <c r="NZE1188" s="10"/>
      <c r="NZF1188" s="10"/>
      <c r="NZG1188" s="10"/>
      <c r="NZH1188" s="10"/>
      <c r="NZI1188" s="10"/>
      <c r="NZJ1188" s="10"/>
      <c r="NZK1188" s="10"/>
      <c r="NZL1188" s="10"/>
      <c r="NZM1188" s="10"/>
      <c r="NZN1188" s="10"/>
      <c r="NZO1188" s="10"/>
      <c r="NZP1188" s="10"/>
      <c r="NZQ1188" s="10"/>
      <c r="NZR1188" s="10"/>
      <c r="NZS1188" s="10"/>
      <c r="NZT1188" s="10"/>
      <c r="NZU1188" s="10"/>
      <c r="NZV1188" s="10"/>
      <c r="NZW1188" s="10"/>
      <c r="NZX1188" s="10"/>
      <c r="NZY1188" s="10"/>
      <c r="NZZ1188" s="10"/>
      <c r="OAA1188" s="10"/>
      <c r="OAB1188" s="10"/>
      <c r="OAC1188" s="10"/>
      <c r="OAD1188" s="10"/>
      <c r="OAE1188" s="10"/>
      <c r="OAF1188" s="10"/>
      <c r="OAG1188" s="10"/>
      <c r="OAH1188" s="10"/>
      <c r="OAI1188" s="10"/>
      <c r="OAJ1188" s="10"/>
      <c r="OAK1188" s="10"/>
      <c r="OAL1188" s="10"/>
      <c r="OAM1188" s="10"/>
      <c r="OAN1188" s="10"/>
      <c r="OAO1188" s="10"/>
      <c r="OAP1188" s="10"/>
      <c r="OAQ1188" s="10"/>
      <c r="OAR1188" s="10"/>
      <c r="OAS1188" s="10"/>
      <c r="OAT1188" s="10"/>
      <c r="OAU1188" s="10"/>
      <c r="OAV1188" s="10"/>
      <c r="OAW1188" s="10"/>
      <c r="OAX1188" s="10"/>
      <c r="OAY1188" s="10"/>
      <c r="OAZ1188" s="10"/>
      <c r="OBA1188" s="10"/>
      <c r="OBB1188" s="10"/>
      <c r="OBC1188" s="10"/>
      <c r="OBD1188" s="10"/>
      <c r="OBE1188" s="10"/>
      <c r="OBF1188" s="10"/>
      <c r="OBG1188" s="10"/>
      <c r="OBH1188" s="10"/>
      <c r="OBI1188" s="10"/>
      <c r="OBJ1188" s="10"/>
      <c r="OBK1188" s="10"/>
      <c r="OBL1188" s="10"/>
      <c r="OBM1188" s="10"/>
      <c r="OBN1188" s="10"/>
      <c r="OBO1188" s="10"/>
      <c r="OBP1188" s="10"/>
      <c r="OBQ1188" s="10"/>
      <c r="OBR1188" s="10"/>
      <c r="OBS1188" s="10"/>
      <c r="OBT1188" s="10"/>
      <c r="OBU1188" s="10"/>
      <c r="OBV1188" s="10"/>
      <c r="OBW1188" s="10"/>
      <c r="OBX1188" s="10"/>
      <c r="OBY1188" s="10"/>
      <c r="OBZ1188" s="10"/>
      <c r="OCA1188" s="10"/>
      <c r="OCB1188" s="10"/>
      <c r="OCC1188" s="10"/>
      <c r="OCD1188" s="10"/>
      <c r="OCE1188" s="10"/>
      <c r="OCF1188" s="10"/>
      <c r="OCG1188" s="10"/>
      <c r="OCH1188" s="10"/>
      <c r="OCI1188" s="10"/>
      <c r="OCJ1188" s="10"/>
      <c r="OCK1188" s="10"/>
      <c r="OCL1188" s="10"/>
      <c r="OCM1188" s="10"/>
      <c r="OCN1188" s="10"/>
      <c r="OCO1188" s="10"/>
      <c r="OCP1188" s="10"/>
      <c r="OCQ1188" s="10"/>
      <c r="OCR1188" s="10"/>
      <c r="OCS1188" s="10"/>
      <c r="OCT1188" s="10"/>
      <c r="OCU1188" s="10"/>
      <c r="OCV1188" s="10"/>
      <c r="OCW1188" s="10"/>
      <c r="OCX1188" s="10"/>
      <c r="OCY1188" s="10"/>
      <c r="OCZ1188" s="10"/>
      <c r="ODA1188" s="10"/>
      <c r="ODB1188" s="10"/>
      <c r="ODC1188" s="10"/>
      <c r="ODD1188" s="10"/>
      <c r="ODE1188" s="10"/>
      <c r="ODF1188" s="10"/>
      <c r="ODG1188" s="10"/>
      <c r="ODH1188" s="10"/>
      <c r="ODI1188" s="10"/>
      <c r="ODJ1188" s="10"/>
      <c r="ODK1188" s="10"/>
      <c r="ODL1188" s="10"/>
      <c r="ODM1188" s="10"/>
      <c r="ODN1188" s="10"/>
      <c r="ODO1188" s="10"/>
      <c r="ODP1188" s="10"/>
      <c r="ODQ1188" s="10"/>
      <c r="ODR1188" s="10"/>
      <c r="ODS1188" s="10"/>
      <c r="ODT1188" s="10"/>
      <c r="ODU1188" s="10"/>
      <c r="ODV1188" s="10"/>
      <c r="ODW1188" s="10"/>
      <c r="ODX1188" s="10"/>
      <c r="ODY1188" s="10"/>
      <c r="ODZ1188" s="10"/>
      <c r="OEA1188" s="10"/>
      <c r="OEB1188" s="10"/>
      <c r="OEC1188" s="10"/>
      <c r="OED1188" s="10"/>
      <c r="OEE1188" s="10"/>
      <c r="OEF1188" s="10"/>
      <c r="OEG1188" s="10"/>
      <c r="OEH1188" s="10"/>
      <c r="OEI1188" s="10"/>
      <c r="OEJ1188" s="10"/>
      <c r="OEK1188" s="10"/>
      <c r="OEL1188" s="10"/>
      <c r="OEM1188" s="10"/>
      <c r="OEN1188" s="10"/>
      <c r="OEO1188" s="10"/>
      <c r="OEP1188" s="10"/>
      <c r="OEQ1188" s="10"/>
      <c r="OER1188" s="10"/>
      <c r="OES1188" s="10"/>
      <c r="OET1188" s="10"/>
      <c r="OEU1188" s="10"/>
      <c r="OEV1188" s="10"/>
      <c r="OEW1188" s="10"/>
      <c r="OEX1188" s="10"/>
      <c r="OEY1188" s="10"/>
      <c r="OEZ1188" s="10"/>
      <c r="OFA1188" s="10"/>
      <c r="OFB1188" s="10"/>
      <c r="OFC1188" s="10"/>
      <c r="OFD1188" s="10"/>
      <c r="OFE1188" s="10"/>
      <c r="OFF1188" s="10"/>
      <c r="OFG1188" s="10"/>
      <c r="OFH1188" s="10"/>
      <c r="OFI1188" s="10"/>
      <c r="OFJ1188" s="10"/>
      <c r="OFK1188" s="10"/>
      <c r="OFL1188" s="10"/>
      <c r="OFM1188" s="10"/>
      <c r="OFN1188" s="10"/>
      <c r="OFO1188" s="10"/>
      <c r="OFP1188" s="10"/>
      <c r="OFQ1188" s="10"/>
      <c r="OFR1188" s="10"/>
      <c r="OFS1188" s="10"/>
      <c r="OFT1188" s="10"/>
      <c r="OFU1188" s="10"/>
      <c r="OFV1188" s="10"/>
      <c r="OFW1188" s="10"/>
      <c r="OFX1188" s="10"/>
      <c r="OFY1188" s="10"/>
      <c r="OFZ1188" s="10"/>
      <c r="OGA1188" s="10"/>
      <c r="OGB1188" s="10"/>
      <c r="OGC1188" s="10"/>
      <c r="OGD1188" s="10"/>
      <c r="OGE1188" s="10"/>
      <c r="OGF1188" s="10"/>
      <c r="OGG1188" s="10"/>
      <c r="OGH1188" s="10"/>
      <c r="OGI1188" s="10"/>
      <c r="OGJ1188" s="10"/>
      <c r="OGK1188" s="10"/>
      <c r="OGL1188" s="10"/>
      <c r="OGM1188" s="10"/>
      <c r="OGN1188" s="10"/>
      <c r="OGO1188" s="10"/>
      <c r="OGP1188" s="10"/>
      <c r="OGQ1188" s="10"/>
      <c r="OGR1188" s="10"/>
      <c r="OGS1188" s="10"/>
      <c r="OGT1188" s="10"/>
      <c r="OGU1188" s="10"/>
      <c r="OGV1188" s="10"/>
      <c r="OGW1188" s="10"/>
      <c r="OGX1188" s="10"/>
      <c r="OGY1188" s="10"/>
      <c r="OGZ1188" s="10"/>
      <c r="OHA1188" s="10"/>
      <c r="OHB1188" s="10"/>
      <c r="OHC1188" s="10"/>
      <c r="OHD1188" s="10"/>
      <c r="OHE1188" s="10"/>
      <c r="OHF1188" s="10"/>
      <c r="OHG1188" s="10"/>
      <c r="OHH1188" s="10"/>
      <c r="OHI1188" s="10"/>
      <c r="OHJ1188" s="10"/>
      <c r="OHK1188" s="10"/>
      <c r="OHL1188" s="10"/>
      <c r="OHM1188" s="10"/>
      <c r="OHN1188" s="10"/>
      <c r="OHO1188" s="10"/>
      <c r="OHP1188" s="10"/>
      <c r="OHQ1188" s="10"/>
      <c r="OHR1188" s="10"/>
      <c r="OHS1188" s="10"/>
      <c r="OHT1188" s="10"/>
      <c r="OHU1188" s="10"/>
      <c r="OHV1188" s="10"/>
      <c r="OHW1188" s="10"/>
      <c r="OHX1188" s="10"/>
      <c r="OHY1188" s="10"/>
      <c r="OHZ1188" s="10"/>
      <c r="OIA1188" s="10"/>
      <c r="OIB1188" s="10"/>
      <c r="OIC1188" s="10"/>
      <c r="OID1188" s="10"/>
      <c r="OIE1188" s="10"/>
      <c r="OIF1188" s="10"/>
      <c r="OIG1188" s="10"/>
      <c r="OIH1188" s="10"/>
      <c r="OII1188" s="10"/>
      <c r="OIJ1188" s="10"/>
      <c r="OIK1188" s="10"/>
      <c r="OIL1188" s="10"/>
      <c r="OIM1188" s="10"/>
      <c r="OIN1188" s="10"/>
      <c r="OIO1188" s="10"/>
      <c r="OIP1188" s="10"/>
      <c r="OIQ1188" s="10"/>
      <c r="OIR1188" s="10"/>
      <c r="OIS1188" s="10"/>
      <c r="OIT1188" s="10"/>
      <c r="OIU1188" s="10"/>
      <c r="OIV1188" s="10"/>
      <c r="OIW1188" s="10"/>
      <c r="OIX1188" s="10"/>
      <c r="OIY1188" s="10"/>
      <c r="OIZ1188" s="10"/>
      <c r="OJA1188" s="10"/>
      <c r="OJB1188" s="10"/>
      <c r="OJC1188" s="10"/>
      <c r="OJD1188" s="10"/>
      <c r="OJE1188" s="10"/>
      <c r="OJF1188" s="10"/>
      <c r="OJG1188" s="10"/>
      <c r="OJH1188" s="10"/>
      <c r="OJI1188" s="10"/>
      <c r="OJJ1188" s="10"/>
      <c r="OJK1188" s="10"/>
      <c r="OJL1188" s="10"/>
      <c r="OJM1188" s="10"/>
      <c r="OJN1188" s="10"/>
      <c r="OJO1188" s="10"/>
      <c r="OJP1188" s="10"/>
      <c r="OJQ1188" s="10"/>
      <c r="OJR1188" s="10"/>
      <c r="OJS1188" s="10"/>
      <c r="OJT1188" s="10"/>
      <c r="OJU1188" s="10"/>
      <c r="OJV1188" s="10"/>
      <c r="OJW1188" s="10"/>
      <c r="OJX1188" s="10"/>
      <c r="OJY1188" s="10"/>
      <c r="OJZ1188" s="10"/>
      <c r="OKA1188" s="10"/>
      <c r="OKB1188" s="10"/>
      <c r="OKC1188" s="10"/>
      <c r="OKD1188" s="10"/>
      <c r="OKE1188" s="10"/>
      <c r="OKF1188" s="10"/>
      <c r="OKG1188" s="10"/>
      <c r="OKH1188" s="10"/>
      <c r="OKI1188" s="10"/>
      <c r="OKJ1188" s="10"/>
      <c r="OKK1188" s="10"/>
      <c r="OKL1188" s="10"/>
      <c r="OKM1188" s="10"/>
      <c r="OKN1188" s="10"/>
      <c r="OKO1188" s="10"/>
      <c r="OKP1188" s="10"/>
      <c r="OKQ1188" s="10"/>
      <c r="OKR1188" s="10"/>
      <c r="OKS1188" s="10"/>
      <c r="OKT1188" s="10"/>
      <c r="OKU1188" s="10"/>
      <c r="OKV1188" s="10"/>
      <c r="OKW1188" s="10"/>
      <c r="OKX1188" s="10"/>
      <c r="OKY1188" s="10"/>
      <c r="OKZ1188" s="10"/>
      <c r="OLA1188" s="10"/>
      <c r="OLB1188" s="10"/>
      <c r="OLC1188" s="10"/>
      <c r="OLD1188" s="10"/>
      <c r="OLE1188" s="10"/>
      <c r="OLF1188" s="10"/>
      <c r="OLG1188" s="10"/>
      <c r="OLH1188" s="10"/>
      <c r="OLI1188" s="10"/>
      <c r="OLJ1188" s="10"/>
      <c r="OLK1188" s="10"/>
      <c r="OLL1188" s="10"/>
      <c r="OLM1188" s="10"/>
      <c r="OLN1188" s="10"/>
      <c r="OLO1188" s="10"/>
      <c r="OLP1188" s="10"/>
      <c r="OLQ1188" s="10"/>
      <c r="OLR1188" s="10"/>
      <c r="OLS1188" s="10"/>
      <c r="OLT1188" s="10"/>
      <c r="OLU1188" s="10"/>
      <c r="OLV1188" s="10"/>
      <c r="OLW1188" s="10"/>
      <c r="OLX1188" s="10"/>
      <c r="OLY1188" s="10"/>
      <c r="OLZ1188" s="10"/>
      <c r="OMA1188" s="10"/>
      <c r="OMB1188" s="10"/>
      <c r="OMC1188" s="10"/>
      <c r="OMD1188" s="10"/>
      <c r="OME1188" s="10"/>
      <c r="OMF1188" s="10"/>
      <c r="OMG1188" s="10"/>
      <c r="OMH1188" s="10"/>
      <c r="OMI1188" s="10"/>
      <c r="OMJ1188" s="10"/>
      <c r="OMK1188" s="10"/>
      <c r="OML1188" s="10"/>
      <c r="OMM1188" s="10"/>
      <c r="OMN1188" s="10"/>
      <c r="OMO1188" s="10"/>
      <c r="OMP1188" s="10"/>
      <c r="OMQ1188" s="10"/>
      <c r="OMR1188" s="10"/>
      <c r="OMS1188" s="10"/>
      <c r="OMT1188" s="10"/>
      <c r="OMU1188" s="10"/>
      <c r="OMV1188" s="10"/>
      <c r="OMW1188" s="10"/>
      <c r="OMX1188" s="10"/>
      <c r="OMY1188" s="10"/>
      <c r="OMZ1188" s="10"/>
      <c r="ONA1188" s="10"/>
      <c r="ONB1188" s="10"/>
      <c r="ONC1188" s="10"/>
      <c r="OND1188" s="10"/>
      <c r="ONE1188" s="10"/>
      <c r="ONF1188" s="10"/>
      <c r="ONG1188" s="10"/>
      <c r="ONH1188" s="10"/>
      <c r="ONI1188" s="10"/>
      <c r="ONJ1188" s="10"/>
      <c r="ONK1188" s="10"/>
      <c r="ONL1188" s="10"/>
      <c r="ONM1188" s="10"/>
      <c r="ONN1188" s="10"/>
      <c r="ONO1188" s="10"/>
      <c r="ONP1188" s="10"/>
      <c r="ONQ1188" s="10"/>
      <c r="ONR1188" s="10"/>
      <c r="ONS1188" s="10"/>
      <c r="ONT1188" s="10"/>
      <c r="ONU1188" s="10"/>
      <c r="ONV1188" s="10"/>
      <c r="ONW1188" s="10"/>
      <c r="ONX1188" s="10"/>
      <c r="ONY1188" s="10"/>
      <c r="ONZ1188" s="10"/>
      <c r="OOA1188" s="10"/>
      <c r="OOB1188" s="10"/>
      <c r="OOC1188" s="10"/>
      <c r="OOD1188" s="10"/>
      <c r="OOE1188" s="10"/>
      <c r="OOF1188" s="10"/>
      <c r="OOG1188" s="10"/>
      <c r="OOH1188" s="10"/>
      <c r="OOI1188" s="10"/>
      <c r="OOJ1188" s="10"/>
      <c r="OOK1188" s="10"/>
      <c r="OOL1188" s="10"/>
      <c r="OOM1188" s="10"/>
      <c r="OON1188" s="10"/>
      <c r="OOO1188" s="10"/>
      <c r="OOP1188" s="10"/>
      <c r="OOQ1188" s="10"/>
      <c r="OOR1188" s="10"/>
      <c r="OOS1188" s="10"/>
      <c r="OOT1188" s="10"/>
      <c r="OOU1188" s="10"/>
      <c r="OOV1188" s="10"/>
      <c r="OOW1188" s="10"/>
      <c r="OOX1188" s="10"/>
      <c r="OOY1188" s="10"/>
      <c r="OOZ1188" s="10"/>
      <c r="OPA1188" s="10"/>
      <c r="OPB1188" s="10"/>
      <c r="OPC1188" s="10"/>
      <c r="OPD1188" s="10"/>
      <c r="OPE1188" s="10"/>
      <c r="OPF1188" s="10"/>
      <c r="OPG1188" s="10"/>
      <c r="OPH1188" s="10"/>
      <c r="OPI1188" s="10"/>
      <c r="OPJ1188" s="10"/>
      <c r="OPK1188" s="10"/>
      <c r="OPL1188" s="10"/>
      <c r="OPM1188" s="10"/>
      <c r="OPN1188" s="10"/>
      <c r="OPO1188" s="10"/>
      <c r="OPP1188" s="10"/>
      <c r="OPQ1188" s="10"/>
      <c r="OPR1188" s="10"/>
      <c r="OPS1188" s="10"/>
      <c r="OPT1188" s="10"/>
      <c r="OPU1188" s="10"/>
      <c r="OPV1188" s="10"/>
      <c r="OPW1188" s="10"/>
      <c r="OPX1188" s="10"/>
      <c r="OPY1188" s="10"/>
      <c r="OPZ1188" s="10"/>
      <c r="OQA1188" s="10"/>
      <c r="OQB1188" s="10"/>
      <c r="OQC1188" s="10"/>
      <c r="OQD1188" s="10"/>
      <c r="OQE1188" s="10"/>
      <c r="OQF1188" s="10"/>
      <c r="OQG1188" s="10"/>
      <c r="OQH1188" s="10"/>
      <c r="OQI1188" s="10"/>
      <c r="OQJ1188" s="10"/>
      <c r="OQK1188" s="10"/>
      <c r="OQL1188" s="10"/>
      <c r="OQM1188" s="10"/>
      <c r="OQN1188" s="10"/>
      <c r="OQO1188" s="10"/>
      <c r="OQP1188" s="10"/>
      <c r="OQQ1188" s="10"/>
      <c r="OQR1188" s="10"/>
      <c r="OQS1188" s="10"/>
      <c r="OQT1188" s="10"/>
      <c r="OQU1188" s="10"/>
      <c r="OQV1188" s="10"/>
      <c r="OQW1188" s="10"/>
      <c r="OQX1188" s="10"/>
      <c r="OQY1188" s="10"/>
      <c r="OQZ1188" s="10"/>
      <c r="ORA1188" s="10"/>
      <c r="ORB1188" s="10"/>
      <c r="ORC1188" s="10"/>
      <c r="ORD1188" s="10"/>
      <c r="ORE1188" s="10"/>
      <c r="ORF1188" s="10"/>
      <c r="ORG1188" s="10"/>
      <c r="ORH1188" s="10"/>
      <c r="ORI1188" s="10"/>
      <c r="ORJ1188" s="10"/>
      <c r="ORK1188" s="10"/>
      <c r="ORL1188" s="10"/>
      <c r="ORM1188" s="10"/>
      <c r="ORN1188" s="10"/>
      <c r="ORO1188" s="10"/>
      <c r="ORP1188" s="10"/>
      <c r="ORQ1188" s="10"/>
      <c r="ORR1188" s="10"/>
      <c r="ORS1188" s="10"/>
      <c r="ORT1188" s="10"/>
      <c r="ORU1188" s="10"/>
      <c r="ORV1188" s="10"/>
      <c r="ORW1188" s="10"/>
      <c r="ORX1188" s="10"/>
      <c r="ORY1188" s="10"/>
      <c r="ORZ1188" s="10"/>
      <c r="OSA1188" s="10"/>
      <c r="OSB1188" s="10"/>
      <c r="OSC1188" s="10"/>
      <c r="OSD1188" s="10"/>
      <c r="OSE1188" s="10"/>
      <c r="OSF1188" s="10"/>
      <c r="OSG1188" s="10"/>
      <c r="OSH1188" s="10"/>
      <c r="OSI1188" s="10"/>
      <c r="OSJ1188" s="10"/>
      <c r="OSK1188" s="10"/>
      <c r="OSL1188" s="10"/>
      <c r="OSM1188" s="10"/>
      <c r="OSN1188" s="10"/>
      <c r="OSO1188" s="10"/>
      <c r="OSP1188" s="10"/>
      <c r="OSQ1188" s="10"/>
      <c r="OSR1188" s="10"/>
      <c r="OSS1188" s="10"/>
      <c r="OST1188" s="10"/>
      <c r="OSU1188" s="10"/>
      <c r="OSV1188" s="10"/>
      <c r="OSW1188" s="10"/>
      <c r="OSX1188" s="10"/>
      <c r="OSY1188" s="10"/>
      <c r="OSZ1188" s="10"/>
      <c r="OTA1188" s="10"/>
      <c r="OTB1188" s="10"/>
      <c r="OTC1188" s="10"/>
      <c r="OTD1188" s="10"/>
      <c r="OTE1188" s="10"/>
      <c r="OTF1188" s="10"/>
      <c r="OTG1188" s="10"/>
      <c r="OTH1188" s="10"/>
      <c r="OTI1188" s="10"/>
      <c r="OTJ1188" s="10"/>
      <c r="OTK1188" s="10"/>
      <c r="OTL1188" s="10"/>
      <c r="OTM1188" s="10"/>
      <c r="OTN1188" s="10"/>
      <c r="OTO1188" s="10"/>
      <c r="OTP1188" s="10"/>
      <c r="OTQ1188" s="10"/>
      <c r="OTR1188" s="10"/>
      <c r="OTS1188" s="10"/>
      <c r="OTT1188" s="10"/>
      <c r="OTU1188" s="10"/>
      <c r="OTV1188" s="10"/>
      <c r="OTW1188" s="10"/>
      <c r="OTX1188" s="10"/>
      <c r="OTY1188" s="10"/>
      <c r="OTZ1188" s="10"/>
      <c r="OUA1188" s="10"/>
      <c r="OUB1188" s="10"/>
      <c r="OUC1188" s="10"/>
      <c r="OUD1188" s="10"/>
      <c r="OUE1188" s="10"/>
      <c r="OUF1188" s="10"/>
      <c r="OUG1188" s="10"/>
      <c r="OUH1188" s="10"/>
      <c r="OUI1188" s="10"/>
      <c r="OUJ1188" s="10"/>
      <c r="OUK1188" s="10"/>
      <c r="OUL1188" s="10"/>
      <c r="OUM1188" s="10"/>
      <c r="OUN1188" s="10"/>
      <c r="OUO1188" s="10"/>
      <c r="OUP1188" s="10"/>
      <c r="OUQ1188" s="10"/>
      <c r="OUR1188" s="10"/>
      <c r="OUS1188" s="10"/>
      <c r="OUT1188" s="10"/>
      <c r="OUU1188" s="10"/>
      <c r="OUV1188" s="10"/>
      <c r="OUW1188" s="10"/>
      <c r="OUX1188" s="10"/>
      <c r="OUY1188" s="10"/>
      <c r="OUZ1188" s="10"/>
      <c r="OVA1188" s="10"/>
      <c r="OVB1188" s="10"/>
      <c r="OVC1188" s="10"/>
      <c r="OVD1188" s="10"/>
      <c r="OVE1188" s="10"/>
      <c r="OVF1188" s="10"/>
      <c r="OVG1188" s="10"/>
      <c r="OVH1188" s="10"/>
      <c r="OVI1188" s="10"/>
      <c r="OVJ1188" s="10"/>
      <c r="OVK1188" s="10"/>
      <c r="OVL1188" s="10"/>
      <c r="OVM1188" s="10"/>
      <c r="OVN1188" s="10"/>
      <c r="OVO1188" s="10"/>
      <c r="OVP1188" s="10"/>
      <c r="OVQ1188" s="10"/>
      <c r="OVR1188" s="10"/>
      <c r="OVS1188" s="10"/>
      <c r="OVT1188" s="10"/>
      <c r="OVU1188" s="10"/>
      <c r="OVV1188" s="10"/>
      <c r="OVW1188" s="10"/>
      <c r="OVX1188" s="10"/>
      <c r="OVY1188" s="10"/>
      <c r="OVZ1188" s="10"/>
      <c r="OWA1188" s="10"/>
      <c r="OWB1188" s="10"/>
      <c r="OWC1188" s="10"/>
      <c r="OWD1188" s="10"/>
      <c r="OWE1188" s="10"/>
      <c r="OWF1188" s="10"/>
      <c r="OWG1188" s="10"/>
      <c r="OWH1188" s="10"/>
      <c r="OWI1188" s="10"/>
      <c r="OWJ1188" s="10"/>
      <c r="OWK1188" s="10"/>
      <c r="OWL1188" s="10"/>
      <c r="OWM1188" s="10"/>
      <c r="OWN1188" s="10"/>
      <c r="OWO1188" s="10"/>
      <c r="OWP1188" s="10"/>
      <c r="OWQ1188" s="10"/>
      <c r="OWR1188" s="10"/>
      <c r="OWS1188" s="10"/>
      <c r="OWT1188" s="10"/>
      <c r="OWU1188" s="10"/>
      <c r="OWV1188" s="10"/>
      <c r="OWW1188" s="10"/>
      <c r="OWX1188" s="10"/>
      <c r="OWY1188" s="10"/>
      <c r="OWZ1188" s="10"/>
      <c r="OXA1188" s="10"/>
      <c r="OXB1188" s="10"/>
      <c r="OXC1188" s="10"/>
      <c r="OXD1188" s="10"/>
      <c r="OXE1188" s="10"/>
      <c r="OXF1188" s="10"/>
      <c r="OXG1188" s="10"/>
      <c r="OXH1188" s="10"/>
      <c r="OXI1188" s="10"/>
      <c r="OXJ1188" s="10"/>
      <c r="OXK1188" s="10"/>
      <c r="OXL1188" s="10"/>
      <c r="OXM1188" s="10"/>
      <c r="OXN1188" s="10"/>
      <c r="OXO1188" s="10"/>
      <c r="OXP1188" s="10"/>
      <c r="OXQ1188" s="10"/>
      <c r="OXR1188" s="10"/>
      <c r="OXS1188" s="10"/>
      <c r="OXT1188" s="10"/>
      <c r="OXU1188" s="10"/>
      <c r="OXV1188" s="10"/>
      <c r="OXW1188" s="10"/>
      <c r="OXX1188" s="10"/>
      <c r="OXY1188" s="10"/>
      <c r="OXZ1188" s="10"/>
      <c r="OYA1188" s="10"/>
      <c r="OYB1188" s="10"/>
      <c r="OYC1188" s="10"/>
      <c r="OYD1188" s="10"/>
      <c r="OYE1188" s="10"/>
      <c r="OYF1188" s="10"/>
      <c r="OYG1188" s="10"/>
      <c r="OYH1188" s="10"/>
      <c r="OYI1188" s="10"/>
      <c r="OYJ1188" s="10"/>
      <c r="OYK1188" s="10"/>
      <c r="OYL1188" s="10"/>
      <c r="OYM1188" s="10"/>
      <c r="OYN1188" s="10"/>
      <c r="OYO1188" s="10"/>
      <c r="OYP1188" s="10"/>
      <c r="OYQ1188" s="10"/>
      <c r="OYR1188" s="10"/>
      <c r="OYS1188" s="10"/>
      <c r="OYT1188" s="10"/>
      <c r="OYU1188" s="10"/>
      <c r="OYV1188" s="10"/>
      <c r="OYW1188" s="10"/>
      <c r="OYX1188" s="10"/>
      <c r="OYY1188" s="10"/>
      <c r="OYZ1188" s="10"/>
      <c r="OZA1188" s="10"/>
      <c r="OZB1188" s="10"/>
      <c r="OZC1188" s="10"/>
      <c r="OZD1188" s="10"/>
      <c r="OZE1188" s="10"/>
      <c r="OZF1188" s="10"/>
      <c r="OZG1188" s="10"/>
      <c r="OZH1188" s="10"/>
      <c r="OZI1188" s="10"/>
      <c r="OZJ1188" s="10"/>
      <c r="OZK1188" s="10"/>
      <c r="OZL1188" s="10"/>
      <c r="OZM1188" s="10"/>
      <c r="OZN1188" s="10"/>
      <c r="OZO1188" s="10"/>
      <c r="OZP1188" s="10"/>
      <c r="OZQ1188" s="10"/>
      <c r="OZR1188" s="10"/>
      <c r="OZS1188" s="10"/>
      <c r="OZT1188" s="10"/>
      <c r="OZU1188" s="10"/>
      <c r="OZV1188" s="10"/>
      <c r="OZW1188" s="10"/>
      <c r="OZX1188" s="10"/>
      <c r="OZY1188" s="10"/>
      <c r="OZZ1188" s="10"/>
      <c r="PAA1188" s="10"/>
      <c r="PAB1188" s="10"/>
      <c r="PAC1188" s="10"/>
      <c r="PAD1188" s="10"/>
      <c r="PAE1188" s="10"/>
      <c r="PAF1188" s="10"/>
      <c r="PAG1188" s="10"/>
      <c r="PAH1188" s="10"/>
      <c r="PAI1188" s="10"/>
      <c r="PAJ1188" s="10"/>
      <c r="PAK1188" s="10"/>
      <c r="PAL1188" s="10"/>
      <c r="PAM1188" s="10"/>
      <c r="PAN1188" s="10"/>
      <c r="PAO1188" s="10"/>
      <c r="PAP1188" s="10"/>
      <c r="PAQ1188" s="10"/>
      <c r="PAR1188" s="10"/>
      <c r="PAS1188" s="10"/>
      <c r="PAT1188" s="10"/>
      <c r="PAU1188" s="10"/>
      <c r="PAV1188" s="10"/>
      <c r="PAW1188" s="10"/>
      <c r="PAX1188" s="10"/>
      <c r="PAY1188" s="10"/>
      <c r="PAZ1188" s="10"/>
      <c r="PBA1188" s="10"/>
      <c r="PBB1188" s="10"/>
      <c r="PBC1188" s="10"/>
      <c r="PBD1188" s="10"/>
      <c r="PBE1188" s="10"/>
      <c r="PBF1188" s="10"/>
      <c r="PBG1188" s="10"/>
      <c r="PBH1188" s="10"/>
      <c r="PBI1188" s="10"/>
      <c r="PBJ1188" s="10"/>
      <c r="PBK1188" s="10"/>
      <c r="PBL1188" s="10"/>
      <c r="PBM1188" s="10"/>
      <c r="PBN1188" s="10"/>
      <c r="PBO1188" s="10"/>
      <c r="PBP1188" s="10"/>
      <c r="PBQ1188" s="10"/>
      <c r="PBR1188" s="10"/>
      <c r="PBS1188" s="10"/>
      <c r="PBT1188" s="10"/>
      <c r="PBU1188" s="10"/>
      <c r="PBV1188" s="10"/>
      <c r="PBW1188" s="10"/>
      <c r="PBX1188" s="10"/>
      <c r="PBY1188" s="10"/>
      <c r="PBZ1188" s="10"/>
      <c r="PCA1188" s="10"/>
      <c r="PCB1188" s="10"/>
      <c r="PCC1188" s="10"/>
      <c r="PCD1188" s="10"/>
      <c r="PCE1188" s="10"/>
      <c r="PCF1188" s="10"/>
      <c r="PCG1188" s="10"/>
      <c r="PCH1188" s="10"/>
      <c r="PCI1188" s="10"/>
      <c r="PCJ1188" s="10"/>
      <c r="PCK1188" s="10"/>
      <c r="PCL1188" s="10"/>
      <c r="PCM1188" s="10"/>
      <c r="PCN1188" s="10"/>
      <c r="PCO1188" s="10"/>
      <c r="PCP1188" s="10"/>
      <c r="PCQ1188" s="10"/>
      <c r="PCR1188" s="10"/>
      <c r="PCS1188" s="10"/>
      <c r="PCT1188" s="10"/>
      <c r="PCU1188" s="10"/>
      <c r="PCV1188" s="10"/>
      <c r="PCW1188" s="10"/>
      <c r="PCX1188" s="10"/>
      <c r="PCY1188" s="10"/>
      <c r="PCZ1188" s="10"/>
      <c r="PDA1188" s="10"/>
      <c r="PDB1188" s="10"/>
      <c r="PDC1188" s="10"/>
      <c r="PDD1188" s="10"/>
      <c r="PDE1188" s="10"/>
      <c r="PDF1188" s="10"/>
      <c r="PDG1188" s="10"/>
      <c r="PDH1188" s="10"/>
      <c r="PDI1188" s="10"/>
      <c r="PDJ1188" s="10"/>
      <c r="PDK1188" s="10"/>
      <c r="PDL1188" s="10"/>
      <c r="PDM1188" s="10"/>
      <c r="PDN1188" s="10"/>
      <c r="PDO1188" s="10"/>
      <c r="PDP1188" s="10"/>
      <c r="PDQ1188" s="10"/>
      <c r="PDR1188" s="10"/>
      <c r="PDS1188" s="10"/>
      <c r="PDT1188" s="10"/>
      <c r="PDU1188" s="10"/>
      <c r="PDV1188" s="10"/>
      <c r="PDW1188" s="10"/>
      <c r="PDX1188" s="10"/>
      <c r="PDY1188" s="10"/>
      <c r="PDZ1188" s="10"/>
      <c r="PEA1188" s="10"/>
      <c r="PEB1188" s="10"/>
      <c r="PEC1188" s="10"/>
      <c r="PED1188" s="10"/>
      <c r="PEE1188" s="10"/>
      <c r="PEF1188" s="10"/>
      <c r="PEG1188" s="10"/>
      <c r="PEH1188" s="10"/>
      <c r="PEI1188" s="10"/>
      <c r="PEJ1188" s="10"/>
      <c r="PEK1188" s="10"/>
      <c r="PEL1188" s="10"/>
      <c r="PEM1188" s="10"/>
      <c r="PEN1188" s="10"/>
      <c r="PEO1188" s="10"/>
      <c r="PEP1188" s="10"/>
      <c r="PEQ1188" s="10"/>
      <c r="PER1188" s="10"/>
      <c r="PES1188" s="10"/>
      <c r="PET1188" s="10"/>
      <c r="PEU1188" s="10"/>
      <c r="PEV1188" s="10"/>
      <c r="PEW1188" s="10"/>
      <c r="PEX1188" s="10"/>
      <c r="PEY1188" s="10"/>
      <c r="PEZ1188" s="10"/>
      <c r="PFA1188" s="10"/>
      <c r="PFB1188" s="10"/>
      <c r="PFC1188" s="10"/>
      <c r="PFD1188" s="10"/>
      <c r="PFE1188" s="10"/>
      <c r="PFF1188" s="10"/>
      <c r="PFG1188" s="10"/>
      <c r="PFH1188" s="10"/>
      <c r="PFI1188" s="10"/>
      <c r="PFJ1188" s="10"/>
      <c r="PFK1188" s="10"/>
      <c r="PFL1188" s="10"/>
      <c r="PFM1188" s="10"/>
      <c r="PFN1188" s="10"/>
      <c r="PFO1188" s="10"/>
      <c r="PFP1188" s="10"/>
      <c r="PFQ1188" s="10"/>
      <c r="PFR1188" s="10"/>
      <c r="PFS1188" s="10"/>
      <c r="PFT1188" s="10"/>
      <c r="PFU1188" s="10"/>
      <c r="PFV1188" s="10"/>
      <c r="PFW1188" s="10"/>
      <c r="PFX1188" s="10"/>
      <c r="PFY1188" s="10"/>
      <c r="PFZ1188" s="10"/>
      <c r="PGA1188" s="10"/>
      <c r="PGB1188" s="10"/>
      <c r="PGC1188" s="10"/>
      <c r="PGD1188" s="10"/>
      <c r="PGE1188" s="10"/>
      <c r="PGF1188" s="10"/>
      <c r="PGG1188" s="10"/>
      <c r="PGH1188" s="10"/>
      <c r="PGI1188" s="10"/>
      <c r="PGJ1188" s="10"/>
      <c r="PGK1188" s="10"/>
      <c r="PGL1188" s="10"/>
      <c r="PGM1188" s="10"/>
      <c r="PGN1188" s="10"/>
      <c r="PGO1188" s="10"/>
      <c r="PGP1188" s="10"/>
      <c r="PGQ1188" s="10"/>
      <c r="PGR1188" s="10"/>
      <c r="PGS1188" s="10"/>
      <c r="PGT1188" s="10"/>
      <c r="PGU1188" s="10"/>
      <c r="PGV1188" s="10"/>
      <c r="PGW1188" s="10"/>
      <c r="PGX1188" s="10"/>
      <c r="PGY1188" s="10"/>
      <c r="PGZ1188" s="10"/>
      <c r="PHA1188" s="10"/>
      <c r="PHB1188" s="10"/>
      <c r="PHC1188" s="10"/>
      <c r="PHD1188" s="10"/>
      <c r="PHE1188" s="10"/>
      <c r="PHF1188" s="10"/>
      <c r="PHG1188" s="10"/>
      <c r="PHH1188" s="10"/>
      <c r="PHI1188" s="10"/>
      <c r="PHJ1188" s="10"/>
      <c r="PHK1188" s="10"/>
      <c r="PHL1188" s="10"/>
      <c r="PHM1188" s="10"/>
      <c r="PHN1188" s="10"/>
      <c r="PHO1188" s="10"/>
      <c r="PHP1188" s="10"/>
      <c r="PHQ1188" s="10"/>
      <c r="PHR1188" s="10"/>
      <c r="PHS1188" s="10"/>
      <c r="PHT1188" s="10"/>
      <c r="PHU1188" s="10"/>
      <c r="PHV1188" s="10"/>
      <c r="PHW1188" s="10"/>
      <c r="PHX1188" s="10"/>
      <c r="PHY1188" s="10"/>
      <c r="PHZ1188" s="10"/>
      <c r="PIA1188" s="10"/>
      <c r="PIB1188" s="10"/>
      <c r="PIC1188" s="10"/>
      <c r="PID1188" s="10"/>
      <c r="PIE1188" s="10"/>
      <c r="PIF1188" s="10"/>
      <c r="PIG1188" s="10"/>
      <c r="PIH1188" s="10"/>
      <c r="PII1188" s="10"/>
      <c r="PIJ1188" s="10"/>
      <c r="PIK1188" s="10"/>
      <c r="PIL1188" s="10"/>
      <c r="PIM1188" s="10"/>
      <c r="PIN1188" s="10"/>
      <c r="PIO1188" s="10"/>
      <c r="PIP1188" s="10"/>
      <c r="PIQ1188" s="10"/>
      <c r="PIR1188" s="10"/>
      <c r="PIS1188" s="10"/>
      <c r="PIT1188" s="10"/>
      <c r="PIU1188" s="10"/>
      <c r="PIV1188" s="10"/>
      <c r="PIW1188" s="10"/>
      <c r="PIX1188" s="10"/>
      <c r="PIY1188" s="10"/>
      <c r="PIZ1188" s="10"/>
      <c r="PJA1188" s="10"/>
      <c r="PJB1188" s="10"/>
      <c r="PJC1188" s="10"/>
      <c r="PJD1188" s="10"/>
      <c r="PJE1188" s="10"/>
      <c r="PJF1188" s="10"/>
      <c r="PJG1188" s="10"/>
      <c r="PJH1188" s="10"/>
      <c r="PJI1188" s="10"/>
      <c r="PJJ1188" s="10"/>
      <c r="PJK1188" s="10"/>
      <c r="PJL1188" s="10"/>
      <c r="PJM1188" s="10"/>
      <c r="PJN1188" s="10"/>
      <c r="PJO1188" s="10"/>
      <c r="PJP1188" s="10"/>
      <c r="PJQ1188" s="10"/>
      <c r="PJR1188" s="10"/>
      <c r="PJS1188" s="10"/>
      <c r="PJT1188" s="10"/>
      <c r="PJU1188" s="10"/>
      <c r="PJV1188" s="10"/>
      <c r="PJW1188" s="10"/>
      <c r="PJX1188" s="10"/>
      <c r="PJY1188" s="10"/>
      <c r="PJZ1188" s="10"/>
      <c r="PKA1188" s="10"/>
      <c r="PKB1188" s="10"/>
      <c r="PKC1188" s="10"/>
      <c r="PKD1188" s="10"/>
      <c r="PKE1188" s="10"/>
      <c r="PKF1188" s="10"/>
      <c r="PKG1188" s="10"/>
      <c r="PKH1188" s="10"/>
      <c r="PKI1188" s="10"/>
      <c r="PKJ1188" s="10"/>
      <c r="PKK1188" s="10"/>
      <c r="PKL1188" s="10"/>
      <c r="PKM1188" s="10"/>
      <c r="PKN1188" s="10"/>
      <c r="PKO1188" s="10"/>
      <c r="PKP1188" s="10"/>
      <c r="PKQ1188" s="10"/>
      <c r="PKR1188" s="10"/>
      <c r="PKS1188" s="10"/>
      <c r="PKT1188" s="10"/>
      <c r="PKU1188" s="10"/>
      <c r="PKV1188" s="10"/>
      <c r="PKW1188" s="10"/>
      <c r="PKX1188" s="10"/>
      <c r="PKY1188" s="10"/>
      <c r="PKZ1188" s="10"/>
      <c r="PLA1188" s="10"/>
      <c r="PLB1188" s="10"/>
      <c r="PLC1188" s="10"/>
      <c r="PLD1188" s="10"/>
      <c r="PLE1188" s="10"/>
      <c r="PLF1188" s="10"/>
      <c r="PLG1188" s="10"/>
      <c r="PLH1188" s="10"/>
      <c r="PLI1188" s="10"/>
      <c r="PLJ1188" s="10"/>
      <c r="PLK1188" s="10"/>
      <c r="PLL1188" s="10"/>
      <c r="PLM1188" s="10"/>
      <c r="PLN1188" s="10"/>
      <c r="PLO1188" s="10"/>
      <c r="PLP1188" s="10"/>
      <c r="PLQ1188" s="10"/>
      <c r="PLR1188" s="10"/>
      <c r="PLS1188" s="10"/>
      <c r="PLT1188" s="10"/>
      <c r="PLU1188" s="10"/>
      <c r="PLV1188" s="10"/>
      <c r="PLW1188" s="10"/>
      <c r="PLX1188" s="10"/>
      <c r="PLY1188" s="10"/>
      <c r="PLZ1188" s="10"/>
      <c r="PMA1188" s="10"/>
      <c r="PMB1188" s="10"/>
      <c r="PMC1188" s="10"/>
      <c r="PMD1188" s="10"/>
      <c r="PME1188" s="10"/>
      <c r="PMF1188" s="10"/>
      <c r="PMG1188" s="10"/>
      <c r="PMH1188" s="10"/>
      <c r="PMI1188" s="10"/>
      <c r="PMJ1188" s="10"/>
      <c r="PMK1188" s="10"/>
      <c r="PML1188" s="10"/>
      <c r="PMM1188" s="10"/>
      <c r="PMN1188" s="10"/>
      <c r="PMO1188" s="10"/>
      <c r="PMP1188" s="10"/>
      <c r="PMQ1188" s="10"/>
      <c r="PMR1188" s="10"/>
      <c r="PMS1188" s="10"/>
      <c r="PMT1188" s="10"/>
      <c r="PMU1188" s="10"/>
      <c r="PMV1188" s="10"/>
      <c r="PMW1188" s="10"/>
      <c r="PMX1188" s="10"/>
      <c r="PMY1188" s="10"/>
      <c r="PMZ1188" s="10"/>
      <c r="PNA1188" s="10"/>
      <c r="PNB1188" s="10"/>
      <c r="PNC1188" s="10"/>
      <c r="PND1188" s="10"/>
      <c r="PNE1188" s="10"/>
      <c r="PNF1188" s="10"/>
      <c r="PNG1188" s="10"/>
      <c r="PNH1188" s="10"/>
      <c r="PNI1188" s="10"/>
      <c r="PNJ1188" s="10"/>
      <c r="PNK1188" s="10"/>
      <c r="PNL1188" s="10"/>
      <c r="PNM1188" s="10"/>
      <c r="PNN1188" s="10"/>
      <c r="PNO1188" s="10"/>
      <c r="PNP1188" s="10"/>
      <c r="PNQ1188" s="10"/>
      <c r="PNR1188" s="10"/>
      <c r="PNS1188" s="10"/>
      <c r="PNT1188" s="10"/>
      <c r="PNU1188" s="10"/>
      <c r="PNV1188" s="10"/>
      <c r="PNW1188" s="10"/>
      <c r="PNX1188" s="10"/>
      <c r="PNY1188" s="10"/>
      <c r="PNZ1188" s="10"/>
      <c r="POA1188" s="10"/>
      <c r="POB1188" s="10"/>
      <c r="POC1188" s="10"/>
      <c r="POD1188" s="10"/>
      <c r="POE1188" s="10"/>
      <c r="POF1188" s="10"/>
      <c r="POG1188" s="10"/>
      <c r="POH1188" s="10"/>
      <c r="POI1188" s="10"/>
      <c r="POJ1188" s="10"/>
      <c r="POK1188" s="10"/>
      <c r="POL1188" s="10"/>
      <c r="POM1188" s="10"/>
      <c r="PON1188" s="10"/>
      <c r="POO1188" s="10"/>
      <c r="POP1188" s="10"/>
      <c r="POQ1188" s="10"/>
      <c r="POR1188" s="10"/>
      <c r="POS1188" s="10"/>
      <c r="POT1188" s="10"/>
      <c r="POU1188" s="10"/>
      <c r="POV1188" s="10"/>
      <c r="POW1188" s="10"/>
      <c r="POX1188" s="10"/>
      <c r="POY1188" s="10"/>
      <c r="POZ1188" s="10"/>
      <c r="PPA1188" s="10"/>
      <c r="PPB1188" s="10"/>
      <c r="PPC1188" s="10"/>
      <c r="PPD1188" s="10"/>
      <c r="PPE1188" s="10"/>
      <c r="PPF1188" s="10"/>
      <c r="PPG1188" s="10"/>
      <c r="PPH1188" s="10"/>
      <c r="PPI1188" s="10"/>
      <c r="PPJ1188" s="10"/>
      <c r="PPK1188" s="10"/>
      <c r="PPL1188" s="10"/>
      <c r="PPM1188" s="10"/>
      <c r="PPN1188" s="10"/>
      <c r="PPO1188" s="10"/>
      <c r="PPP1188" s="10"/>
      <c r="PPQ1188" s="10"/>
      <c r="PPR1188" s="10"/>
      <c r="PPS1188" s="10"/>
      <c r="PPT1188" s="10"/>
      <c r="PPU1188" s="10"/>
      <c r="PPV1188" s="10"/>
      <c r="PPW1188" s="10"/>
      <c r="PPX1188" s="10"/>
      <c r="PPY1188" s="10"/>
      <c r="PPZ1188" s="10"/>
      <c r="PQA1188" s="10"/>
      <c r="PQB1188" s="10"/>
      <c r="PQC1188" s="10"/>
      <c r="PQD1188" s="10"/>
      <c r="PQE1188" s="10"/>
      <c r="PQF1188" s="10"/>
      <c r="PQG1188" s="10"/>
      <c r="PQH1188" s="10"/>
      <c r="PQI1188" s="10"/>
      <c r="PQJ1188" s="10"/>
      <c r="PQK1188" s="10"/>
      <c r="PQL1188" s="10"/>
      <c r="PQM1188" s="10"/>
      <c r="PQN1188" s="10"/>
      <c r="PQO1188" s="10"/>
      <c r="PQP1188" s="10"/>
      <c r="PQQ1188" s="10"/>
      <c r="PQR1188" s="10"/>
      <c r="PQS1188" s="10"/>
      <c r="PQT1188" s="10"/>
      <c r="PQU1188" s="10"/>
      <c r="PQV1188" s="10"/>
      <c r="PQW1188" s="10"/>
      <c r="PQX1188" s="10"/>
      <c r="PQY1188" s="10"/>
      <c r="PQZ1188" s="10"/>
      <c r="PRA1188" s="10"/>
      <c r="PRB1188" s="10"/>
      <c r="PRC1188" s="10"/>
      <c r="PRD1188" s="10"/>
      <c r="PRE1188" s="10"/>
      <c r="PRF1188" s="10"/>
      <c r="PRG1188" s="10"/>
      <c r="PRH1188" s="10"/>
      <c r="PRI1188" s="10"/>
      <c r="PRJ1188" s="10"/>
      <c r="PRK1188" s="10"/>
      <c r="PRL1188" s="10"/>
      <c r="PRM1188" s="10"/>
      <c r="PRN1188" s="10"/>
      <c r="PRO1188" s="10"/>
      <c r="PRP1188" s="10"/>
      <c r="PRQ1188" s="10"/>
      <c r="PRR1188" s="10"/>
      <c r="PRS1188" s="10"/>
      <c r="PRT1188" s="10"/>
      <c r="PRU1188" s="10"/>
      <c r="PRV1188" s="10"/>
      <c r="PRW1188" s="10"/>
      <c r="PRX1188" s="10"/>
      <c r="PRY1188" s="10"/>
      <c r="PRZ1188" s="10"/>
      <c r="PSA1188" s="10"/>
      <c r="PSB1188" s="10"/>
      <c r="PSC1188" s="10"/>
      <c r="PSD1188" s="10"/>
      <c r="PSE1188" s="10"/>
      <c r="PSF1188" s="10"/>
      <c r="PSG1188" s="10"/>
      <c r="PSH1188" s="10"/>
      <c r="PSI1188" s="10"/>
      <c r="PSJ1188" s="10"/>
      <c r="PSK1188" s="10"/>
      <c r="PSL1188" s="10"/>
      <c r="PSM1188" s="10"/>
      <c r="PSN1188" s="10"/>
      <c r="PSO1188" s="10"/>
      <c r="PSP1188" s="10"/>
      <c r="PSQ1188" s="10"/>
      <c r="PSR1188" s="10"/>
      <c r="PSS1188" s="10"/>
      <c r="PST1188" s="10"/>
      <c r="PSU1188" s="10"/>
      <c r="PSV1188" s="10"/>
      <c r="PSW1188" s="10"/>
      <c r="PSX1188" s="10"/>
      <c r="PSY1188" s="10"/>
      <c r="PSZ1188" s="10"/>
      <c r="PTA1188" s="10"/>
      <c r="PTB1188" s="10"/>
      <c r="PTC1188" s="10"/>
      <c r="PTD1188" s="10"/>
      <c r="PTE1188" s="10"/>
      <c r="PTF1188" s="10"/>
      <c r="PTG1188" s="10"/>
      <c r="PTH1188" s="10"/>
      <c r="PTI1188" s="10"/>
      <c r="PTJ1188" s="10"/>
      <c r="PTK1188" s="10"/>
      <c r="PTL1188" s="10"/>
      <c r="PTM1188" s="10"/>
      <c r="PTN1188" s="10"/>
      <c r="PTO1188" s="10"/>
      <c r="PTP1188" s="10"/>
      <c r="PTQ1188" s="10"/>
      <c r="PTR1188" s="10"/>
      <c r="PTS1188" s="10"/>
      <c r="PTT1188" s="10"/>
      <c r="PTU1188" s="10"/>
      <c r="PTV1188" s="10"/>
      <c r="PTW1188" s="10"/>
      <c r="PTX1188" s="10"/>
      <c r="PTY1188" s="10"/>
      <c r="PTZ1188" s="10"/>
      <c r="PUA1188" s="10"/>
      <c r="PUB1188" s="10"/>
      <c r="PUC1188" s="10"/>
      <c r="PUD1188" s="10"/>
      <c r="PUE1188" s="10"/>
      <c r="PUF1188" s="10"/>
      <c r="PUG1188" s="10"/>
      <c r="PUH1188" s="10"/>
      <c r="PUI1188" s="10"/>
      <c r="PUJ1188" s="10"/>
      <c r="PUK1188" s="10"/>
      <c r="PUL1188" s="10"/>
      <c r="PUM1188" s="10"/>
      <c r="PUN1188" s="10"/>
      <c r="PUO1188" s="10"/>
      <c r="PUP1188" s="10"/>
      <c r="PUQ1188" s="10"/>
      <c r="PUR1188" s="10"/>
      <c r="PUS1188" s="10"/>
      <c r="PUT1188" s="10"/>
      <c r="PUU1188" s="10"/>
      <c r="PUV1188" s="10"/>
      <c r="PUW1188" s="10"/>
      <c r="PUX1188" s="10"/>
      <c r="PUY1188" s="10"/>
      <c r="PUZ1188" s="10"/>
      <c r="PVA1188" s="10"/>
      <c r="PVB1188" s="10"/>
      <c r="PVC1188" s="10"/>
      <c r="PVD1188" s="10"/>
      <c r="PVE1188" s="10"/>
      <c r="PVF1188" s="10"/>
      <c r="PVG1188" s="10"/>
      <c r="PVH1188" s="10"/>
      <c r="PVI1188" s="10"/>
      <c r="PVJ1188" s="10"/>
      <c r="PVK1188" s="10"/>
      <c r="PVL1188" s="10"/>
      <c r="PVM1188" s="10"/>
      <c r="PVN1188" s="10"/>
      <c r="PVO1188" s="10"/>
      <c r="PVP1188" s="10"/>
      <c r="PVQ1188" s="10"/>
      <c r="PVR1188" s="10"/>
      <c r="PVS1188" s="10"/>
      <c r="PVT1188" s="10"/>
      <c r="PVU1188" s="10"/>
      <c r="PVV1188" s="10"/>
      <c r="PVW1188" s="10"/>
      <c r="PVX1188" s="10"/>
      <c r="PVY1188" s="10"/>
      <c r="PVZ1188" s="10"/>
      <c r="PWA1188" s="10"/>
      <c r="PWB1188" s="10"/>
      <c r="PWC1188" s="10"/>
      <c r="PWD1188" s="10"/>
      <c r="PWE1188" s="10"/>
      <c r="PWF1188" s="10"/>
      <c r="PWG1188" s="10"/>
      <c r="PWH1188" s="10"/>
      <c r="PWI1188" s="10"/>
      <c r="PWJ1188" s="10"/>
      <c r="PWK1188" s="10"/>
      <c r="PWL1188" s="10"/>
      <c r="PWM1188" s="10"/>
      <c r="PWN1188" s="10"/>
      <c r="PWO1188" s="10"/>
      <c r="PWP1188" s="10"/>
      <c r="PWQ1188" s="10"/>
      <c r="PWR1188" s="10"/>
      <c r="PWS1188" s="10"/>
      <c r="PWT1188" s="10"/>
      <c r="PWU1188" s="10"/>
      <c r="PWV1188" s="10"/>
      <c r="PWW1188" s="10"/>
      <c r="PWX1188" s="10"/>
      <c r="PWY1188" s="10"/>
      <c r="PWZ1188" s="10"/>
      <c r="PXA1188" s="10"/>
      <c r="PXB1188" s="10"/>
      <c r="PXC1188" s="10"/>
      <c r="PXD1188" s="10"/>
      <c r="PXE1188" s="10"/>
      <c r="PXF1188" s="10"/>
      <c r="PXG1188" s="10"/>
      <c r="PXH1188" s="10"/>
      <c r="PXI1188" s="10"/>
      <c r="PXJ1188" s="10"/>
      <c r="PXK1188" s="10"/>
      <c r="PXL1188" s="10"/>
      <c r="PXM1188" s="10"/>
      <c r="PXN1188" s="10"/>
      <c r="PXO1188" s="10"/>
      <c r="PXP1188" s="10"/>
      <c r="PXQ1188" s="10"/>
      <c r="PXR1188" s="10"/>
      <c r="PXS1188" s="10"/>
      <c r="PXT1188" s="10"/>
      <c r="PXU1188" s="10"/>
      <c r="PXV1188" s="10"/>
      <c r="PXW1188" s="10"/>
      <c r="PXX1188" s="10"/>
      <c r="PXY1188" s="10"/>
      <c r="PXZ1188" s="10"/>
      <c r="PYA1188" s="10"/>
      <c r="PYB1188" s="10"/>
      <c r="PYC1188" s="10"/>
      <c r="PYD1188" s="10"/>
      <c r="PYE1188" s="10"/>
      <c r="PYF1188" s="10"/>
      <c r="PYG1188" s="10"/>
      <c r="PYH1188" s="10"/>
      <c r="PYI1188" s="10"/>
      <c r="PYJ1188" s="10"/>
      <c r="PYK1188" s="10"/>
      <c r="PYL1188" s="10"/>
      <c r="PYM1188" s="10"/>
      <c r="PYN1188" s="10"/>
      <c r="PYO1188" s="10"/>
      <c r="PYP1188" s="10"/>
      <c r="PYQ1188" s="10"/>
      <c r="PYR1188" s="10"/>
      <c r="PYS1188" s="10"/>
      <c r="PYT1188" s="10"/>
      <c r="PYU1188" s="10"/>
      <c r="PYV1188" s="10"/>
      <c r="PYW1188" s="10"/>
      <c r="PYX1188" s="10"/>
      <c r="PYY1188" s="10"/>
      <c r="PYZ1188" s="10"/>
      <c r="PZA1188" s="10"/>
      <c r="PZB1188" s="10"/>
      <c r="PZC1188" s="10"/>
      <c r="PZD1188" s="10"/>
      <c r="PZE1188" s="10"/>
      <c r="PZF1188" s="10"/>
      <c r="PZG1188" s="10"/>
      <c r="PZH1188" s="10"/>
      <c r="PZI1188" s="10"/>
      <c r="PZJ1188" s="10"/>
      <c r="PZK1188" s="10"/>
      <c r="PZL1188" s="10"/>
      <c r="PZM1188" s="10"/>
      <c r="PZN1188" s="10"/>
      <c r="PZO1188" s="10"/>
      <c r="PZP1188" s="10"/>
      <c r="PZQ1188" s="10"/>
      <c r="PZR1188" s="10"/>
      <c r="PZS1188" s="10"/>
      <c r="PZT1188" s="10"/>
      <c r="PZU1188" s="10"/>
      <c r="PZV1188" s="10"/>
      <c r="PZW1188" s="10"/>
      <c r="PZX1188" s="10"/>
      <c r="PZY1188" s="10"/>
      <c r="PZZ1188" s="10"/>
      <c r="QAA1188" s="10"/>
      <c r="QAB1188" s="10"/>
      <c r="QAC1188" s="10"/>
      <c r="QAD1188" s="10"/>
      <c r="QAE1188" s="10"/>
      <c r="QAF1188" s="10"/>
      <c r="QAG1188" s="10"/>
      <c r="QAH1188" s="10"/>
      <c r="QAI1188" s="10"/>
      <c r="QAJ1188" s="10"/>
      <c r="QAK1188" s="10"/>
      <c r="QAL1188" s="10"/>
      <c r="QAM1188" s="10"/>
      <c r="QAN1188" s="10"/>
      <c r="QAO1188" s="10"/>
      <c r="QAP1188" s="10"/>
      <c r="QAQ1188" s="10"/>
      <c r="QAR1188" s="10"/>
      <c r="QAS1188" s="10"/>
      <c r="QAT1188" s="10"/>
      <c r="QAU1188" s="10"/>
      <c r="QAV1188" s="10"/>
      <c r="QAW1188" s="10"/>
      <c r="QAX1188" s="10"/>
      <c r="QAY1188" s="10"/>
      <c r="QAZ1188" s="10"/>
      <c r="QBA1188" s="10"/>
      <c r="QBB1188" s="10"/>
      <c r="QBC1188" s="10"/>
      <c r="QBD1188" s="10"/>
      <c r="QBE1188" s="10"/>
      <c r="QBF1188" s="10"/>
      <c r="QBG1188" s="10"/>
      <c r="QBH1188" s="10"/>
      <c r="QBI1188" s="10"/>
      <c r="QBJ1188" s="10"/>
      <c r="QBK1188" s="10"/>
      <c r="QBL1188" s="10"/>
      <c r="QBM1188" s="10"/>
      <c r="QBN1188" s="10"/>
      <c r="QBO1188" s="10"/>
      <c r="QBP1188" s="10"/>
      <c r="QBQ1188" s="10"/>
      <c r="QBR1188" s="10"/>
      <c r="QBS1188" s="10"/>
      <c r="QBT1188" s="10"/>
      <c r="QBU1188" s="10"/>
      <c r="QBV1188" s="10"/>
      <c r="QBW1188" s="10"/>
      <c r="QBX1188" s="10"/>
      <c r="QBY1188" s="10"/>
      <c r="QBZ1188" s="10"/>
      <c r="QCA1188" s="10"/>
      <c r="QCB1188" s="10"/>
      <c r="QCC1188" s="10"/>
      <c r="QCD1188" s="10"/>
      <c r="QCE1188" s="10"/>
      <c r="QCF1188" s="10"/>
      <c r="QCG1188" s="10"/>
      <c r="QCH1188" s="10"/>
      <c r="QCI1188" s="10"/>
      <c r="QCJ1188" s="10"/>
      <c r="QCK1188" s="10"/>
      <c r="QCL1188" s="10"/>
      <c r="QCM1188" s="10"/>
      <c r="QCN1188" s="10"/>
      <c r="QCO1188" s="10"/>
      <c r="QCP1188" s="10"/>
      <c r="QCQ1188" s="10"/>
      <c r="QCR1188" s="10"/>
      <c r="QCS1188" s="10"/>
      <c r="QCT1188" s="10"/>
      <c r="QCU1188" s="10"/>
      <c r="QCV1188" s="10"/>
      <c r="QCW1188" s="10"/>
      <c r="QCX1188" s="10"/>
      <c r="QCY1188" s="10"/>
      <c r="QCZ1188" s="10"/>
      <c r="QDA1188" s="10"/>
      <c r="QDB1188" s="10"/>
      <c r="QDC1188" s="10"/>
      <c r="QDD1188" s="10"/>
      <c r="QDE1188" s="10"/>
      <c r="QDF1188" s="10"/>
      <c r="QDG1188" s="10"/>
      <c r="QDH1188" s="10"/>
      <c r="QDI1188" s="10"/>
      <c r="QDJ1188" s="10"/>
      <c r="QDK1188" s="10"/>
      <c r="QDL1188" s="10"/>
      <c r="QDM1188" s="10"/>
      <c r="QDN1188" s="10"/>
      <c r="QDO1188" s="10"/>
      <c r="QDP1188" s="10"/>
      <c r="QDQ1188" s="10"/>
      <c r="QDR1188" s="10"/>
      <c r="QDS1188" s="10"/>
      <c r="QDT1188" s="10"/>
      <c r="QDU1188" s="10"/>
      <c r="QDV1188" s="10"/>
      <c r="QDW1188" s="10"/>
      <c r="QDX1188" s="10"/>
      <c r="QDY1188" s="10"/>
      <c r="QDZ1188" s="10"/>
      <c r="QEA1188" s="10"/>
      <c r="QEB1188" s="10"/>
      <c r="QEC1188" s="10"/>
      <c r="QED1188" s="10"/>
      <c r="QEE1188" s="10"/>
      <c r="QEF1188" s="10"/>
      <c r="QEG1188" s="10"/>
      <c r="QEH1188" s="10"/>
      <c r="QEI1188" s="10"/>
      <c r="QEJ1188" s="10"/>
      <c r="QEK1188" s="10"/>
      <c r="QEL1188" s="10"/>
      <c r="QEM1188" s="10"/>
      <c r="QEN1188" s="10"/>
      <c r="QEO1188" s="10"/>
      <c r="QEP1188" s="10"/>
      <c r="QEQ1188" s="10"/>
      <c r="QER1188" s="10"/>
      <c r="QES1188" s="10"/>
      <c r="QET1188" s="10"/>
      <c r="QEU1188" s="10"/>
      <c r="QEV1188" s="10"/>
      <c r="QEW1188" s="10"/>
      <c r="QEX1188" s="10"/>
      <c r="QEY1188" s="10"/>
      <c r="QEZ1188" s="10"/>
      <c r="QFA1188" s="10"/>
      <c r="QFB1188" s="10"/>
      <c r="QFC1188" s="10"/>
      <c r="QFD1188" s="10"/>
      <c r="QFE1188" s="10"/>
      <c r="QFF1188" s="10"/>
      <c r="QFG1188" s="10"/>
      <c r="QFH1188" s="10"/>
      <c r="QFI1188" s="10"/>
      <c r="QFJ1188" s="10"/>
      <c r="QFK1188" s="10"/>
      <c r="QFL1188" s="10"/>
      <c r="QFM1188" s="10"/>
      <c r="QFN1188" s="10"/>
      <c r="QFO1188" s="10"/>
      <c r="QFP1188" s="10"/>
      <c r="QFQ1188" s="10"/>
      <c r="QFR1188" s="10"/>
      <c r="QFS1188" s="10"/>
      <c r="QFT1188" s="10"/>
      <c r="QFU1188" s="10"/>
      <c r="QFV1188" s="10"/>
      <c r="QFW1188" s="10"/>
      <c r="QFX1188" s="10"/>
      <c r="QFY1188" s="10"/>
      <c r="QFZ1188" s="10"/>
      <c r="QGA1188" s="10"/>
      <c r="QGB1188" s="10"/>
      <c r="QGC1188" s="10"/>
      <c r="QGD1188" s="10"/>
      <c r="QGE1188" s="10"/>
      <c r="QGF1188" s="10"/>
      <c r="QGG1188" s="10"/>
      <c r="QGH1188" s="10"/>
      <c r="QGI1188" s="10"/>
      <c r="QGJ1188" s="10"/>
      <c r="QGK1188" s="10"/>
      <c r="QGL1188" s="10"/>
      <c r="QGM1188" s="10"/>
      <c r="QGN1188" s="10"/>
      <c r="QGO1188" s="10"/>
      <c r="QGP1188" s="10"/>
      <c r="QGQ1188" s="10"/>
      <c r="QGR1188" s="10"/>
      <c r="QGS1188" s="10"/>
      <c r="QGT1188" s="10"/>
      <c r="QGU1188" s="10"/>
      <c r="QGV1188" s="10"/>
      <c r="QGW1188" s="10"/>
      <c r="QGX1188" s="10"/>
      <c r="QGY1188" s="10"/>
      <c r="QGZ1188" s="10"/>
      <c r="QHA1188" s="10"/>
      <c r="QHB1188" s="10"/>
      <c r="QHC1188" s="10"/>
      <c r="QHD1188" s="10"/>
      <c r="QHE1188" s="10"/>
      <c r="QHF1188" s="10"/>
      <c r="QHG1188" s="10"/>
      <c r="QHH1188" s="10"/>
      <c r="QHI1188" s="10"/>
      <c r="QHJ1188" s="10"/>
      <c r="QHK1188" s="10"/>
      <c r="QHL1188" s="10"/>
      <c r="QHM1188" s="10"/>
      <c r="QHN1188" s="10"/>
      <c r="QHO1188" s="10"/>
      <c r="QHP1188" s="10"/>
      <c r="QHQ1188" s="10"/>
      <c r="QHR1188" s="10"/>
      <c r="QHS1188" s="10"/>
      <c r="QHT1188" s="10"/>
      <c r="QHU1188" s="10"/>
      <c r="QHV1188" s="10"/>
      <c r="QHW1188" s="10"/>
      <c r="QHX1188" s="10"/>
      <c r="QHY1188" s="10"/>
      <c r="QHZ1188" s="10"/>
      <c r="QIA1188" s="10"/>
      <c r="QIB1188" s="10"/>
      <c r="QIC1188" s="10"/>
      <c r="QID1188" s="10"/>
      <c r="QIE1188" s="10"/>
      <c r="QIF1188" s="10"/>
      <c r="QIG1188" s="10"/>
      <c r="QIH1188" s="10"/>
      <c r="QII1188" s="10"/>
      <c r="QIJ1188" s="10"/>
      <c r="QIK1188" s="10"/>
      <c r="QIL1188" s="10"/>
      <c r="QIM1188" s="10"/>
      <c r="QIN1188" s="10"/>
      <c r="QIO1188" s="10"/>
      <c r="QIP1188" s="10"/>
      <c r="QIQ1188" s="10"/>
      <c r="QIR1188" s="10"/>
      <c r="QIS1188" s="10"/>
      <c r="QIT1188" s="10"/>
      <c r="QIU1188" s="10"/>
      <c r="QIV1188" s="10"/>
      <c r="QIW1188" s="10"/>
      <c r="QIX1188" s="10"/>
      <c r="QIY1188" s="10"/>
      <c r="QIZ1188" s="10"/>
      <c r="QJA1188" s="10"/>
      <c r="QJB1188" s="10"/>
      <c r="QJC1188" s="10"/>
      <c r="QJD1188" s="10"/>
      <c r="QJE1188" s="10"/>
      <c r="QJF1188" s="10"/>
      <c r="QJG1188" s="10"/>
      <c r="QJH1188" s="10"/>
      <c r="QJI1188" s="10"/>
      <c r="QJJ1188" s="10"/>
      <c r="QJK1188" s="10"/>
      <c r="QJL1188" s="10"/>
      <c r="QJM1188" s="10"/>
      <c r="QJN1188" s="10"/>
      <c r="QJO1188" s="10"/>
      <c r="QJP1188" s="10"/>
      <c r="QJQ1188" s="10"/>
      <c r="QJR1188" s="10"/>
      <c r="QJS1188" s="10"/>
      <c r="QJT1188" s="10"/>
      <c r="QJU1188" s="10"/>
      <c r="QJV1188" s="10"/>
      <c r="QJW1188" s="10"/>
      <c r="QJX1188" s="10"/>
      <c r="QJY1188" s="10"/>
      <c r="QJZ1188" s="10"/>
      <c r="QKA1188" s="10"/>
      <c r="QKB1188" s="10"/>
      <c r="QKC1188" s="10"/>
      <c r="QKD1188" s="10"/>
      <c r="QKE1188" s="10"/>
      <c r="QKF1188" s="10"/>
      <c r="QKG1188" s="10"/>
      <c r="QKH1188" s="10"/>
      <c r="QKI1188" s="10"/>
      <c r="QKJ1188" s="10"/>
      <c r="QKK1188" s="10"/>
      <c r="QKL1188" s="10"/>
      <c r="QKM1188" s="10"/>
      <c r="QKN1188" s="10"/>
      <c r="QKO1188" s="10"/>
      <c r="QKP1188" s="10"/>
      <c r="QKQ1188" s="10"/>
      <c r="QKR1188" s="10"/>
      <c r="QKS1188" s="10"/>
      <c r="QKT1188" s="10"/>
      <c r="QKU1188" s="10"/>
      <c r="QKV1188" s="10"/>
      <c r="QKW1188" s="10"/>
      <c r="QKX1188" s="10"/>
      <c r="QKY1188" s="10"/>
      <c r="QKZ1188" s="10"/>
      <c r="QLA1188" s="10"/>
      <c r="QLB1188" s="10"/>
      <c r="QLC1188" s="10"/>
      <c r="QLD1188" s="10"/>
      <c r="QLE1188" s="10"/>
      <c r="QLF1188" s="10"/>
      <c r="QLG1188" s="10"/>
      <c r="QLH1188" s="10"/>
      <c r="QLI1188" s="10"/>
      <c r="QLJ1188" s="10"/>
      <c r="QLK1188" s="10"/>
      <c r="QLL1188" s="10"/>
      <c r="QLM1188" s="10"/>
      <c r="QLN1188" s="10"/>
      <c r="QLO1188" s="10"/>
      <c r="QLP1188" s="10"/>
      <c r="QLQ1188" s="10"/>
      <c r="QLR1188" s="10"/>
      <c r="QLS1188" s="10"/>
      <c r="QLT1188" s="10"/>
      <c r="QLU1188" s="10"/>
      <c r="QLV1188" s="10"/>
      <c r="QLW1188" s="10"/>
      <c r="QLX1188" s="10"/>
      <c r="QLY1188" s="10"/>
      <c r="QLZ1188" s="10"/>
      <c r="QMA1188" s="10"/>
      <c r="QMB1188" s="10"/>
      <c r="QMC1188" s="10"/>
      <c r="QMD1188" s="10"/>
      <c r="QME1188" s="10"/>
      <c r="QMF1188" s="10"/>
      <c r="QMG1188" s="10"/>
      <c r="QMH1188" s="10"/>
      <c r="QMI1188" s="10"/>
      <c r="QMJ1188" s="10"/>
      <c r="QMK1188" s="10"/>
      <c r="QML1188" s="10"/>
      <c r="QMM1188" s="10"/>
      <c r="QMN1188" s="10"/>
      <c r="QMO1188" s="10"/>
      <c r="QMP1188" s="10"/>
      <c r="QMQ1188" s="10"/>
      <c r="QMR1188" s="10"/>
      <c r="QMS1188" s="10"/>
      <c r="QMT1188" s="10"/>
      <c r="QMU1188" s="10"/>
      <c r="QMV1188" s="10"/>
      <c r="QMW1188" s="10"/>
      <c r="QMX1188" s="10"/>
      <c r="QMY1188" s="10"/>
      <c r="QMZ1188" s="10"/>
      <c r="QNA1188" s="10"/>
      <c r="QNB1188" s="10"/>
      <c r="QNC1188" s="10"/>
      <c r="QND1188" s="10"/>
      <c r="QNE1188" s="10"/>
      <c r="QNF1188" s="10"/>
      <c r="QNG1188" s="10"/>
      <c r="QNH1188" s="10"/>
      <c r="QNI1188" s="10"/>
      <c r="QNJ1188" s="10"/>
      <c r="QNK1188" s="10"/>
      <c r="QNL1188" s="10"/>
      <c r="QNM1188" s="10"/>
      <c r="QNN1188" s="10"/>
      <c r="QNO1188" s="10"/>
      <c r="QNP1188" s="10"/>
      <c r="QNQ1188" s="10"/>
      <c r="QNR1188" s="10"/>
      <c r="QNS1188" s="10"/>
      <c r="QNT1188" s="10"/>
      <c r="QNU1188" s="10"/>
      <c r="QNV1188" s="10"/>
      <c r="QNW1188" s="10"/>
      <c r="QNX1188" s="10"/>
      <c r="QNY1188" s="10"/>
      <c r="QNZ1188" s="10"/>
      <c r="QOA1188" s="10"/>
      <c r="QOB1188" s="10"/>
      <c r="QOC1188" s="10"/>
      <c r="QOD1188" s="10"/>
      <c r="QOE1188" s="10"/>
      <c r="QOF1188" s="10"/>
      <c r="QOG1188" s="10"/>
      <c r="QOH1188" s="10"/>
      <c r="QOI1188" s="10"/>
      <c r="QOJ1188" s="10"/>
      <c r="QOK1188" s="10"/>
      <c r="QOL1188" s="10"/>
      <c r="QOM1188" s="10"/>
      <c r="QON1188" s="10"/>
      <c r="QOO1188" s="10"/>
      <c r="QOP1188" s="10"/>
      <c r="QOQ1188" s="10"/>
      <c r="QOR1188" s="10"/>
      <c r="QOS1188" s="10"/>
      <c r="QOT1188" s="10"/>
      <c r="QOU1188" s="10"/>
      <c r="QOV1188" s="10"/>
      <c r="QOW1188" s="10"/>
      <c r="QOX1188" s="10"/>
      <c r="QOY1188" s="10"/>
      <c r="QOZ1188" s="10"/>
      <c r="QPA1188" s="10"/>
      <c r="QPB1188" s="10"/>
      <c r="QPC1188" s="10"/>
      <c r="QPD1188" s="10"/>
      <c r="QPE1188" s="10"/>
      <c r="QPF1188" s="10"/>
      <c r="QPG1188" s="10"/>
      <c r="QPH1188" s="10"/>
      <c r="QPI1188" s="10"/>
      <c r="QPJ1188" s="10"/>
      <c r="QPK1188" s="10"/>
      <c r="QPL1188" s="10"/>
      <c r="QPM1188" s="10"/>
      <c r="QPN1188" s="10"/>
      <c r="QPO1188" s="10"/>
      <c r="QPP1188" s="10"/>
      <c r="QPQ1188" s="10"/>
      <c r="QPR1188" s="10"/>
      <c r="QPS1188" s="10"/>
      <c r="QPT1188" s="10"/>
      <c r="QPU1188" s="10"/>
      <c r="QPV1188" s="10"/>
      <c r="QPW1188" s="10"/>
      <c r="QPX1188" s="10"/>
      <c r="QPY1188" s="10"/>
      <c r="QPZ1188" s="10"/>
      <c r="QQA1188" s="10"/>
      <c r="QQB1188" s="10"/>
      <c r="QQC1188" s="10"/>
      <c r="QQD1188" s="10"/>
      <c r="QQE1188" s="10"/>
      <c r="QQF1188" s="10"/>
      <c r="QQG1188" s="10"/>
      <c r="QQH1188" s="10"/>
      <c r="QQI1188" s="10"/>
      <c r="QQJ1188" s="10"/>
      <c r="QQK1188" s="10"/>
      <c r="QQL1188" s="10"/>
      <c r="QQM1188" s="10"/>
      <c r="QQN1188" s="10"/>
      <c r="QQO1188" s="10"/>
      <c r="QQP1188" s="10"/>
      <c r="QQQ1188" s="10"/>
      <c r="QQR1188" s="10"/>
      <c r="QQS1188" s="10"/>
      <c r="QQT1188" s="10"/>
      <c r="QQU1188" s="10"/>
      <c r="QQV1188" s="10"/>
      <c r="QQW1188" s="10"/>
      <c r="QQX1188" s="10"/>
      <c r="QQY1188" s="10"/>
      <c r="QQZ1188" s="10"/>
      <c r="QRA1188" s="10"/>
      <c r="QRB1188" s="10"/>
      <c r="QRC1188" s="10"/>
      <c r="QRD1188" s="10"/>
      <c r="QRE1188" s="10"/>
      <c r="QRF1188" s="10"/>
      <c r="QRG1188" s="10"/>
      <c r="QRH1188" s="10"/>
      <c r="QRI1188" s="10"/>
      <c r="QRJ1188" s="10"/>
      <c r="QRK1188" s="10"/>
      <c r="QRL1188" s="10"/>
      <c r="QRM1188" s="10"/>
      <c r="QRN1188" s="10"/>
      <c r="QRO1188" s="10"/>
      <c r="QRP1188" s="10"/>
      <c r="QRQ1188" s="10"/>
      <c r="QRR1188" s="10"/>
      <c r="QRS1188" s="10"/>
      <c r="QRT1188" s="10"/>
      <c r="QRU1188" s="10"/>
      <c r="QRV1188" s="10"/>
      <c r="QRW1188" s="10"/>
      <c r="QRX1188" s="10"/>
      <c r="QRY1188" s="10"/>
      <c r="QRZ1188" s="10"/>
      <c r="QSA1188" s="10"/>
      <c r="QSB1188" s="10"/>
      <c r="QSC1188" s="10"/>
      <c r="QSD1188" s="10"/>
      <c r="QSE1188" s="10"/>
      <c r="QSF1188" s="10"/>
      <c r="QSG1188" s="10"/>
      <c r="QSH1188" s="10"/>
      <c r="QSI1188" s="10"/>
      <c r="QSJ1188" s="10"/>
      <c r="QSK1188" s="10"/>
      <c r="QSL1188" s="10"/>
      <c r="QSM1188" s="10"/>
      <c r="QSN1188" s="10"/>
      <c r="QSO1188" s="10"/>
      <c r="QSP1188" s="10"/>
      <c r="QSQ1188" s="10"/>
      <c r="QSR1188" s="10"/>
      <c r="QSS1188" s="10"/>
      <c r="QST1188" s="10"/>
      <c r="QSU1188" s="10"/>
      <c r="QSV1188" s="10"/>
      <c r="QSW1188" s="10"/>
      <c r="QSX1188" s="10"/>
      <c r="QSY1188" s="10"/>
      <c r="QSZ1188" s="10"/>
      <c r="QTA1188" s="10"/>
      <c r="QTB1188" s="10"/>
      <c r="QTC1188" s="10"/>
      <c r="QTD1188" s="10"/>
      <c r="QTE1188" s="10"/>
      <c r="QTF1188" s="10"/>
      <c r="QTG1188" s="10"/>
      <c r="QTH1188" s="10"/>
      <c r="QTI1188" s="10"/>
      <c r="QTJ1188" s="10"/>
      <c r="QTK1188" s="10"/>
      <c r="QTL1188" s="10"/>
      <c r="QTM1188" s="10"/>
      <c r="QTN1188" s="10"/>
      <c r="QTO1188" s="10"/>
      <c r="QTP1188" s="10"/>
      <c r="QTQ1188" s="10"/>
      <c r="QTR1188" s="10"/>
      <c r="QTS1188" s="10"/>
      <c r="QTT1188" s="10"/>
      <c r="QTU1188" s="10"/>
      <c r="QTV1188" s="10"/>
      <c r="QTW1188" s="10"/>
      <c r="QTX1188" s="10"/>
      <c r="QTY1188" s="10"/>
      <c r="QTZ1188" s="10"/>
      <c r="QUA1188" s="10"/>
      <c r="QUB1188" s="10"/>
      <c r="QUC1188" s="10"/>
      <c r="QUD1188" s="10"/>
      <c r="QUE1188" s="10"/>
      <c r="QUF1188" s="10"/>
      <c r="QUG1188" s="10"/>
      <c r="QUH1188" s="10"/>
      <c r="QUI1188" s="10"/>
      <c r="QUJ1188" s="10"/>
      <c r="QUK1188" s="10"/>
      <c r="QUL1188" s="10"/>
      <c r="QUM1188" s="10"/>
      <c r="QUN1188" s="10"/>
      <c r="QUO1188" s="10"/>
      <c r="QUP1188" s="10"/>
      <c r="QUQ1188" s="10"/>
      <c r="QUR1188" s="10"/>
      <c r="QUS1188" s="10"/>
      <c r="QUT1188" s="10"/>
      <c r="QUU1188" s="10"/>
      <c r="QUV1188" s="10"/>
      <c r="QUW1188" s="10"/>
      <c r="QUX1188" s="10"/>
      <c r="QUY1188" s="10"/>
      <c r="QUZ1188" s="10"/>
      <c r="QVA1188" s="10"/>
      <c r="QVB1188" s="10"/>
      <c r="QVC1188" s="10"/>
      <c r="QVD1188" s="10"/>
      <c r="QVE1188" s="10"/>
      <c r="QVF1188" s="10"/>
      <c r="QVG1188" s="10"/>
      <c r="QVH1188" s="10"/>
      <c r="QVI1188" s="10"/>
      <c r="QVJ1188" s="10"/>
      <c r="QVK1188" s="10"/>
      <c r="QVL1188" s="10"/>
      <c r="QVM1188" s="10"/>
      <c r="QVN1188" s="10"/>
      <c r="QVO1188" s="10"/>
      <c r="QVP1188" s="10"/>
      <c r="QVQ1188" s="10"/>
      <c r="QVR1188" s="10"/>
      <c r="QVS1188" s="10"/>
      <c r="QVT1188" s="10"/>
      <c r="QVU1188" s="10"/>
      <c r="QVV1188" s="10"/>
      <c r="QVW1188" s="10"/>
      <c r="QVX1188" s="10"/>
      <c r="QVY1188" s="10"/>
      <c r="QVZ1188" s="10"/>
      <c r="QWA1188" s="10"/>
      <c r="QWB1188" s="10"/>
      <c r="QWC1188" s="10"/>
      <c r="QWD1188" s="10"/>
      <c r="QWE1188" s="10"/>
      <c r="QWF1188" s="10"/>
      <c r="QWG1188" s="10"/>
      <c r="QWH1188" s="10"/>
      <c r="QWI1188" s="10"/>
      <c r="QWJ1188" s="10"/>
      <c r="QWK1188" s="10"/>
      <c r="QWL1188" s="10"/>
      <c r="QWM1188" s="10"/>
      <c r="QWN1188" s="10"/>
      <c r="QWO1188" s="10"/>
      <c r="QWP1188" s="10"/>
      <c r="QWQ1188" s="10"/>
      <c r="QWR1188" s="10"/>
      <c r="QWS1188" s="10"/>
      <c r="QWT1188" s="10"/>
      <c r="QWU1188" s="10"/>
      <c r="QWV1188" s="10"/>
      <c r="QWW1188" s="10"/>
      <c r="QWX1188" s="10"/>
      <c r="QWY1188" s="10"/>
      <c r="QWZ1188" s="10"/>
      <c r="QXA1188" s="10"/>
      <c r="QXB1188" s="10"/>
      <c r="QXC1188" s="10"/>
      <c r="QXD1188" s="10"/>
      <c r="QXE1188" s="10"/>
      <c r="QXF1188" s="10"/>
      <c r="QXG1188" s="10"/>
      <c r="QXH1188" s="10"/>
      <c r="QXI1188" s="10"/>
      <c r="QXJ1188" s="10"/>
      <c r="QXK1188" s="10"/>
      <c r="QXL1188" s="10"/>
      <c r="QXM1188" s="10"/>
      <c r="QXN1188" s="10"/>
      <c r="QXO1188" s="10"/>
      <c r="QXP1188" s="10"/>
      <c r="QXQ1188" s="10"/>
      <c r="QXR1188" s="10"/>
      <c r="QXS1188" s="10"/>
      <c r="QXT1188" s="10"/>
      <c r="QXU1188" s="10"/>
      <c r="QXV1188" s="10"/>
      <c r="QXW1188" s="10"/>
      <c r="QXX1188" s="10"/>
      <c r="QXY1188" s="10"/>
      <c r="QXZ1188" s="10"/>
      <c r="QYA1188" s="10"/>
      <c r="QYB1188" s="10"/>
      <c r="QYC1188" s="10"/>
      <c r="QYD1188" s="10"/>
      <c r="QYE1188" s="10"/>
      <c r="QYF1188" s="10"/>
      <c r="QYG1188" s="10"/>
      <c r="QYH1188" s="10"/>
      <c r="QYI1188" s="10"/>
      <c r="QYJ1188" s="10"/>
      <c r="QYK1188" s="10"/>
      <c r="QYL1188" s="10"/>
      <c r="QYM1188" s="10"/>
      <c r="QYN1188" s="10"/>
      <c r="QYO1188" s="10"/>
      <c r="QYP1188" s="10"/>
      <c r="QYQ1188" s="10"/>
      <c r="QYR1188" s="10"/>
      <c r="QYS1188" s="10"/>
      <c r="QYT1188" s="10"/>
      <c r="QYU1188" s="10"/>
      <c r="QYV1188" s="10"/>
      <c r="QYW1188" s="10"/>
      <c r="QYX1188" s="10"/>
      <c r="QYY1188" s="10"/>
      <c r="QYZ1188" s="10"/>
      <c r="QZA1188" s="10"/>
      <c r="QZB1188" s="10"/>
      <c r="QZC1188" s="10"/>
      <c r="QZD1188" s="10"/>
      <c r="QZE1188" s="10"/>
      <c r="QZF1188" s="10"/>
      <c r="QZG1188" s="10"/>
      <c r="QZH1188" s="10"/>
      <c r="QZI1188" s="10"/>
      <c r="QZJ1188" s="10"/>
      <c r="QZK1188" s="10"/>
      <c r="QZL1188" s="10"/>
      <c r="QZM1188" s="10"/>
      <c r="QZN1188" s="10"/>
      <c r="QZO1188" s="10"/>
      <c r="QZP1188" s="10"/>
      <c r="QZQ1188" s="10"/>
      <c r="QZR1188" s="10"/>
      <c r="QZS1188" s="10"/>
      <c r="QZT1188" s="10"/>
      <c r="QZU1188" s="10"/>
      <c r="QZV1188" s="10"/>
      <c r="QZW1188" s="10"/>
      <c r="QZX1188" s="10"/>
      <c r="QZY1188" s="10"/>
      <c r="QZZ1188" s="10"/>
      <c r="RAA1188" s="10"/>
      <c r="RAB1188" s="10"/>
      <c r="RAC1188" s="10"/>
      <c r="RAD1188" s="10"/>
      <c r="RAE1188" s="10"/>
      <c r="RAF1188" s="10"/>
      <c r="RAG1188" s="10"/>
      <c r="RAH1188" s="10"/>
      <c r="RAI1188" s="10"/>
      <c r="RAJ1188" s="10"/>
      <c r="RAK1188" s="10"/>
      <c r="RAL1188" s="10"/>
      <c r="RAM1188" s="10"/>
      <c r="RAN1188" s="10"/>
      <c r="RAO1188" s="10"/>
      <c r="RAP1188" s="10"/>
      <c r="RAQ1188" s="10"/>
      <c r="RAR1188" s="10"/>
      <c r="RAS1188" s="10"/>
      <c r="RAT1188" s="10"/>
      <c r="RAU1188" s="10"/>
      <c r="RAV1188" s="10"/>
      <c r="RAW1188" s="10"/>
      <c r="RAX1188" s="10"/>
      <c r="RAY1188" s="10"/>
      <c r="RAZ1188" s="10"/>
      <c r="RBA1188" s="10"/>
      <c r="RBB1188" s="10"/>
      <c r="RBC1188" s="10"/>
      <c r="RBD1188" s="10"/>
      <c r="RBE1188" s="10"/>
      <c r="RBF1188" s="10"/>
      <c r="RBG1188" s="10"/>
      <c r="RBH1188" s="10"/>
      <c r="RBI1188" s="10"/>
      <c r="RBJ1188" s="10"/>
      <c r="RBK1188" s="10"/>
      <c r="RBL1188" s="10"/>
      <c r="RBM1188" s="10"/>
      <c r="RBN1188" s="10"/>
      <c r="RBO1188" s="10"/>
      <c r="RBP1188" s="10"/>
      <c r="RBQ1188" s="10"/>
      <c r="RBR1188" s="10"/>
      <c r="RBS1188" s="10"/>
      <c r="RBT1188" s="10"/>
      <c r="RBU1188" s="10"/>
      <c r="RBV1188" s="10"/>
      <c r="RBW1188" s="10"/>
      <c r="RBX1188" s="10"/>
      <c r="RBY1188" s="10"/>
      <c r="RBZ1188" s="10"/>
      <c r="RCA1188" s="10"/>
      <c r="RCB1188" s="10"/>
      <c r="RCC1188" s="10"/>
      <c r="RCD1188" s="10"/>
      <c r="RCE1188" s="10"/>
      <c r="RCF1188" s="10"/>
      <c r="RCG1188" s="10"/>
      <c r="RCH1188" s="10"/>
      <c r="RCI1188" s="10"/>
      <c r="RCJ1188" s="10"/>
      <c r="RCK1188" s="10"/>
      <c r="RCL1188" s="10"/>
      <c r="RCM1188" s="10"/>
      <c r="RCN1188" s="10"/>
      <c r="RCO1188" s="10"/>
      <c r="RCP1188" s="10"/>
      <c r="RCQ1188" s="10"/>
      <c r="RCR1188" s="10"/>
      <c r="RCS1188" s="10"/>
      <c r="RCT1188" s="10"/>
      <c r="RCU1188" s="10"/>
      <c r="RCV1188" s="10"/>
      <c r="RCW1188" s="10"/>
      <c r="RCX1188" s="10"/>
      <c r="RCY1188" s="10"/>
      <c r="RCZ1188" s="10"/>
      <c r="RDA1188" s="10"/>
      <c r="RDB1188" s="10"/>
      <c r="RDC1188" s="10"/>
      <c r="RDD1188" s="10"/>
      <c r="RDE1188" s="10"/>
      <c r="RDF1188" s="10"/>
      <c r="RDG1188" s="10"/>
      <c r="RDH1188" s="10"/>
      <c r="RDI1188" s="10"/>
      <c r="RDJ1188" s="10"/>
      <c r="RDK1188" s="10"/>
      <c r="RDL1188" s="10"/>
      <c r="RDM1188" s="10"/>
      <c r="RDN1188" s="10"/>
      <c r="RDO1188" s="10"/>
      <c r="RDP1188" s="10"/>
      <c r="RDQ1188" s="10"/>
      <c r="RDR1188" s="10"/>
      <c r="RDS1188" s="10"/>
      <c r="RDT1188" s="10"/>
      <c r="RDU1188" s="10"/>
      <c r="RDV1188" s="10"/>
      <c r="RDW1188" s="10"/>
      <c r="RDX1188" s="10"/>
      <c r="RDY1188" s="10"/>
      <c r="RDZ1188" s="10"/>
      <c r="REA1188" s="10"/>
      <c r="REB1188" s="10"/>
      <c r="REC1188" s="10"/>
      <c r="RED1188" s="10"/>
      <c r="REE1188" s="10"/>
      <c r="REF1188" s="10"/>
      <c r="REG1188" s="10"/>
      <c r="REH1188" s="10"/>
      <c r="REI1188" s="10"/>
      <c r="REJ1188" s="10"/>
      <c r="REK1188" s="10"/>
      <c r="REL1188" s="10"/>
      <c r="REM1188" s="10"/>
      <c r="REN1188" s="10"/>
      <c r="REO1188" s="10"/>
      <c r="REP1188" s="10"/>
      <c r="REQ1188" s="10"/>
      <c r="RER1188" s="10"/>
      <c r="RES1188" s="10"/>
      <c r="RET1188" s="10"/>
      <c r="REU1188" s="10"/>
      <c r="REV1188" s="10"/>
      <c r="REW1188" s="10"/>
      <c r="REX1188" s="10"/>
      <c r="REY1188" s="10"/>
      <c r="REZ1188" s="10"/>
      <c r="RFA1188" s="10"/>
      <c r="RFB1188" s="10"/>
      <c r="RFC1188" s="10"/>
      <c r="RFD1188" s="10"/>
      <c r="RFE1188" s="10"/>
      <c r="RFF1188" s="10"/>
      <c r="RFG1188" s="10"/>
      <c r="RFH1188" s="10"/>
      <c r="RFI1188" s="10"/>
      <c r="RFJ1188" s="10"/>
      <c r="RFK1188" s="10"/>
      <c r="RFL1188" s="10"/>
      <c r="RFM1188" s="10"/>
      <c r="RFN1188" s="10"/>
      <c r="RFO1188" s="10"/>
      <c r="RFP1188" s="10"/>
      <c r="RFQ1188" s="10"/>
      <c r="RFR1188" s="10"/>
      <c r="RFS1188" s="10"/>
      <c r="RFT1188" s="10"/>
      <c r="RFU1188" s="10"/>
      <c r="RFV1188" s="10"/>
      <c r="RFW1188" s="10"/>
      <c r="RFX1188" s="10"/>
      <c r="RFY1188" s="10"/>
      <c r="RFZ1188" s="10"/>
      <c r="RGA1188" s="10"/>
      <c r="RGB1188" s="10"/>
      <c r="RGC1188" s="10"/>
      <c r="RGD1188" s="10"/>
      <c r="RGE1188" s="10"/>
      <c r="RGF1188" s="10"/>
      <c r="RGG1188" s="10"/>
      <c r="RGH1188" s="10"/>
      <c r="RGI1188" s="10"/>
      <c r="RGJ1188" s="10"/>
      <c r="RGK1188" s="10"/>
      <c r="RGL1188" s="10"/>
      <c r="RGM1188" s="10"/>
      <c r="RGN1188" s="10"/>
      <c r="RGO1188" s="10"/>
      <c r="RGP1188" s="10"/>
      <c r="RGQ1188" s="10"/>
      <c r="RGR1188" s="10"/>
      <c r="RGS1188" s="10"/>
      <c r="RGT1188" s="10"/>
      <c r="RGU1188" s="10"/>
      <c r="RGV1188" s="10"/>
      <c r="RGW1188" s="10"/>
      <c r="RGX1188" s="10"/>
      <c r="RGY1188" s="10"/>
      <c r="RGZ1188" s="10"/>
      <c r="RHA1188" s="10"/>
      <c r="RHB1188" s="10"/>
      <c r="RHC1188" s="10"/>
      <c r="RHD1188" s="10"/>
      <c r="RHE1188" s="10"/>
      <c r="RHF1188" s="10"/>
      <c r="RHG1188" s="10"/>
      <c r="RHH1188" s="10"/>
      <c r="RHI1188" s="10"/>
      <c r="RHJ1188" s="10"/>
      <c r="RHK1188" s="10"/>
      <c r="RHL1188" s="10"/>
      <c r="RHM1188" s="10"/>
      <c r="RHN1188" s="10"/>
      <c r="RHO1188" s="10"/>
      <c r="RHP1188" s="10"/>
      <c r="RHQ1188" s="10"/>
      <c r="RHR1188" s="10"/>
      <c r="RHS1188" s="10"/>
      <c r="RHT1188" s="10"/>
      <c r="RHU1188" s="10"/>
      <c r="RHV1188" s="10"/>
      <c r="RHW1188" s="10"/>
      <c r="RHX1188" s="10"/>
      <c r="RHY1188" s="10"/>
      <c r="RHZ1188" s="10"/>
      <c r="RIA1188" s="10"/>
      <c r="RIB1188" s="10"/>
      <c r="RIC1188" s="10"/>
      <c r="RID1188" s="10"/>
      <c r="RIE1188" s="10"/>
      <c r="RIF1188" s="10"/>
      <c r="RIG1188" s="10"/>
      <c r="RIH1188" s="10"/>
      <c r="RII1188" s="10"/>
      <c r="RIJ1188" s="10"/>
      <c r="RIK1188" s="10"/>
      <c r="RIL1188" s="10"/>
      <c r="RIM1188" s="10"/>
      <c r="RIN1188" s="10"/>
      <c r="RIO1188" s="10"/>
      <c r="RIP1188" s="10"/>
      <c r="RIQ1188" s="10"/>
      <c r="RIR1188" s="10"/>
      <c r="RIS1188" s="10"/>
      <c r="RIT1188" s="10"/>
      <c r="RIU1188" s="10"/>
      <c r="RIV1188" s="10"/>
      <c r="RIW1188" s="10"/>
      <c r="RIX1188" s="10"/>
      <c r="RIY1188" s="10"/>
      <c r="RIZ1188" s="10"/>
      <c r="RJA1188" s="10"/>
      <c r="RJB1188" s="10"/>
      <c r="RJC1188" s="10"/>
      <c r="RJD1188" s="10"/>
      <c r="RJE1188" s="10"/>
      <c r="RJF1188" s="10"/>
      <c r="RJG1188" s="10"/>
      <c r="RJH1188" s="10"/>
      <c r="RJI1188" s="10"/>
      <c r="RJJ1188" s="10"/>
      <c r="RJK1188" s="10"/>
      <c r="RJL1188" s="10"/>
      <c r="RJM1188" s="10"/>
      <c r="RJN1188" s="10"/>
      <c r="RJO1188" s="10"/>
      <c r="RJP1188" s="10"/>
      <c r="RJQ1188" s="10"/>
      <c r="RJR1188" s="10"/>
      <c r="RJS1188" s="10"/>
      <c r="RJT1188" s="10"/>
      <c r="RJU1188" s="10"/>
      <c r="RJV1188" s="10"/>
      <c r="RJW1188" s="10"/>
      <c r="RJX1188" s="10"/>
      <c r="RJY1188" s="10"/>
      <c r="RJZ1188" s="10"/>
      <c r="RKA1188" s="10"/>
      <c r="RKB1188" s="10"/>
      <c r="RKC1188" s="10"/>
      <c r="RKD1188" s="10"/>
      <c r="RKE1188" s="10"/>
      <c r="RKF1188" s="10"/>
      <c r="RKG1188" s="10"/>
      <c r="RKH1188" s="10"/>
      <c r="RKI1188" s="10"/>
      <c r="RKJ1188" s="10"/>
      <c r="RKK1188" s="10"/>
      <c r="RKL1188" s="10"/>
      <c r="RKM1188" s="10"/>
      <c r="RKN1188" s="10"/>
      <c r="RKO1188" s="10"/>
      <c r="RKP1188" s="10"/>
      <c r="RKQ1188" s="10"/>
      <c r="RKR1188" s="10"/>
      <c r="RKS1188" s="10"/>
      <c r="RKT1188" s="10"/>
      <c r="RKU1188" s="10"/>
      <c r="RKV1188" s="10"/>
      <c r="RKW1188" s="10"/>
      <c r="RKX1188" s="10"/>
      <c r="RKY1188" s="10"/>
      <c r="RKZ1188" s="10"/>
      <c r="RLA1188" s="10"/>
      <c r="RLB1188" s="10"/>
      <c r="RLC1188" s="10"/>
      <c r="RLD1188" s="10"/>
      <c r="RLE1188" s="10"/>
      <c r="RLF1188" s="10"/>
      <c r="RLG1188" s="10"/>
      <c r="RLH1188" s="10"/>
      <c r="RLI1188" s="10"/>
      <c r="RLJ1188" s="10"/>
      <c r="RLK1188" s="10"/>
      <c r="RLL1188" s="10"/>
      <c r="RLM1188" s="10"/>
      <c r="RLN1188" s="10"/>
      <c r="RLO1188" s="10"/>
      <c r="RLP1188" s="10"/>
      <c r="RLQ1188" s="10"/>
      <c r="RLR1188" s="10"/>
      <c r="RLS1188" s="10"/>
      <c r="RLT1188" s="10"/>
      <c r="RLU1188" s="10"/>
      <c r="RLV1188" s="10"/>
      <c r="RLW1188" s="10"/>
      <c r="RLX1188" s="10"/>
      <c r="RLY1188" s="10"/>
      <c r="RLZ1188" s="10"/>
      <c r="RMA1188" s="10"/>
      <c r="RMB1188" s="10"/>
      <c r="RMC1188" s="10"/>
      <c r="RMD1188" s="10"/>
      <c r="RME1188" s="10"/>
      <c r="RMF1188" s="10"/>
      <c r="RMG1188" s="10"/>
      <c r="RMH1188" s="10"/>
      <c r="RMI1188" s="10"/>
      <c r="RMJ1188" s="10"/>
      <c r="RMK1188" s="10"/>
      <c r="RML1188" s="10"/>
      <c r="RMM1188" s="10"/>
      <c r="RMN1188" s="10"/>
      <c r="RMO1188" s="10"/>
      <c r="RMP1188" s="10"/>
      <c r="RMQ1188" s="10"/>
      <c r="RMR1188" s="10"/>
      <c r="RMS1188" s="10"/>
      <c r="RMT1188" s="10"/>
      <c r="RMU1188" s="10"/>
      <c r="RMV1188" s="10"/>
      <c r="RMW1188" s="10"/>
      <c r="RMX1188" s="10"/>
      <c r="RMY1188" s="10"/>
      <c r="RMZ1188" s="10"/>
      <c r="RNA1188" s="10"/>
      <c r="RNB1188" s="10"/>
      <c r="RNC1188" s="10"/>
      <c r="RND1188" s="10"/>
      <c r="RNE1188" s="10"/>
      <c r="RNF1188" s="10"/>
      <c r="RNG1188" s="10"/>
      <c r="RNH1188" s="10"/>
      <c r="RNI1188" s="10"/>
      <c r="RNJ1188" s="10"/>
      <c r="RNK1188" s="10"/>
      <c r="RNL1188" s="10"/>
      <c r="RNM1188" s="10"/>
      <c r="RNN1188" s="10"/>
      <c r="RNO1188" s="10"/>
      <c r="RNP1188" s="10"/>
      <c r="RNQ1188" s="10"/>
      <c r="RNR1188" s="10"/>
      <c r="RNS1188" s="10"/>
      <c r="RNT1188" s="10"/>
      <c r="RNU1188" s="10"/>
      <c r="RNV1188" s="10"/>
      <c r="RNW1188" s="10"/>
      <c r="RNX1188" s="10"/>
      <c r="RNY1188" s="10"/>
      <c r="RNZ1188" s="10"/>
      <c r="ROA1188" s="10"/>
      <c r="ROB1188" s="10"/>
      <c r="ROC1188" s="10"/>
      <c r="ROD1188" s="10"/>
      <c r="ROE1188" s="10"/>
      <c r="ROF1188" s="10"/>
      <c r="ROG1188" s="10"/>
      <c r="ROH1188" s="10"/>
      <c r="ROI1188" s="10"/>
      <c r="ROJ1188" s="10"/>
      <c r="ROK1188" s="10"/>
      <c r="ROL1188" s="10"/>
      <c r="ROM1188" s="10"/>
      <c r="RON1188" s="10"/>
      <c r="ROO1188" s="10"/>
      <c r="ROP1188" s="10"/>
      <c r="ROQ1188" s="10"/>
      <c r="ROR1188" s="10"/>
      <c r="ROS1188" s="10"/>
      <c r="ROT1188" s="10"/>
      <c r="ROU1188" s="10"/>
      <c r="ROV1188" s="10"/>
      <c r="ROW1188" s="10"/>
      <c r="ROX1188" s="10"/>
      <c r="ROY1188" s="10"/>
      <c r="ROZ1188" s="10"/>
      <c r="RPA1188" s="10"/>
      <c r="RPB1188" s="10"/>
      <c r="RPC1188" s="10"/>
      <c r="RPD1188" s="10"/>
      <c r="RPE1188" s="10"/>
      <c r="RPF1188" s="10"/>
      <c r="RPG1188" s="10"/>
      <c r="RPH1188" s="10"/>
      <c r="RPI1188" s="10"/>
      <c r="RPJ1188" s="10"/>
      <c r="RPK1188" s="10"/>
      <c r="RPL1188" s="10"/>
      <c r="RPM1188" s="10"/>
      <c r="RPN1188" s="10"/>
      <c r="RPO1188" s="10"/>
      <c r="RPP1188" s="10"/>
      <c r="RPQ1188" s="10"/>
      <c r="RPR1188" s="10"/>
      <c r="RPS1188" s="10"/>
      <c r="RPT1188" s="10"/>
      <c r="RPU1188" s="10"/>
      <c r="RPV1188" s="10"/>
      <c r="RPW1188" s="10"/>
      <c r="RPX1188" s="10"/>
      <c r="RPY1188" s="10"/>
      <c r="RPZ1188" s="10"/>
      <c r="RQA1188" s="10"/>
      <c r="RQB1188" s="10"/>
      <c r="RQC1188" s="10"/>
      <c r="RQD1188" s="10"/>
      <c r="RQE1188" s="10"/>
      <c r="RQF1188" s="10"/>
      <c r="RQG1188" s="10"/>
      <c r="RQH1188" s="10"/>
      <c r="RQI1188" s="10"/>
      <c r="RQJ1188" s="10"/>
      <c r="RQK1188" s="10"/>
      <c r="RQL1188" s="10"/>
      <c r="RQM1188" s="10"/>
      <c r="RQN1188" s="10"/>
      <c r="RQO1188" s="10"/>
      <c r="RQP1188" s="10"/>
      <c r="RQQ1188" s="10"/>
      <c r="RQR1188" s="10"/>
      <c r="RQS1188" s="10"/>
      <c r="RQT1188" s="10"/>
      <c r="RQU1188" s="10"/>
      <c r="RQV1188" s="10"/>
      <c r="RQW1188" s="10"/>
      <c r="RQX1188" s="10"/>
      <c r="RQY1188" s="10"/>
      <c r="RQZ1188" s="10"/>
      <c r="RRA1188" s="10"/>
      <c r="RRB1188" s="10"/>
      <c r="RRC1188" s="10"/>
      <c r="RRD1188" s="10"/>
      <c r="RRE1188" s="10"/>
      <c r="RRF1188" s="10"/>
      <c r="RRG1188" s="10"/>
      <c r="RRH1188" s="10"/>
      <c r="RRI1188" s="10"/>
      <c r="RRJ1188" s="10"/>
      <c r="RRK1188" s="10"/>
      <c r="RRL1188" s="10"/>
      <c r="RRM1188" s="10"/>
      <c r="RRN1188" s="10"/>
      <c r="RRO1188" s="10"/>
      <c r="RRP1188" s="10"/>
      <c r="RRQ1188" s="10"/>
      <c r="RRR1188" s="10"/>
      <c r="RRS1188" s="10"/>
      <c r="RRT1188" s="10"/>
      <c r="RRU1188" s="10"/>
      <c r="RRV1188" s="10"/>
      <c r="RRW1188" s="10"/>
      <c r="RRX1188" s="10"/>
      <c r="RRY1188" s="10"/>
      <c r="RRZ1188" s="10"/>
      <c r="RSA1188" s="10"/>
      <c r="RSB1188" s="10"/>
      <c r="RSC1188" s="10"/>
      <c r="RSD1188" s="10"/>
      <c r="RSE1188" s="10"/>
      <c r="RSF1188" s="10"/>
      <c r="RSG1188" s="10"/>
      <c r="RSH1188" s="10"/>
      <c r="RSI1188" s="10"/>
      <c r="RSJ1188" s="10"/>
      <c r="RSK1188" s="10"/>
      <c r="RSL1188" s="10"/>
      <c r="RSM1188" s="10"/>
      <c r="RSN1188" s="10"/>
      <c r="RSO1188" s="10"/>
      <c r="RSP1188" s="10"/>
      <c r="RSQ1188" s="10"/>
      <c r="RSR1188" s="10"/>
      <c r="RSS1188" s="10"/>
      <c r="RST1188" s="10"/>
      <c r="RSU1188" s="10"/>
      <c r="RSV1188" s="10"/>
      <c r="RSW1188" s="10"/>
      <c r="RSX1188" s="10"/>
      <c r="RSY1188" s="10"/>
      <c r="RSZ1188" s="10"/>
      <c r="RTA1188" s="10"/>
      <c r="RTB1188" s="10"/>
      <c r="RTC1188" s="10"/>
      <c r="RTD1188" s="10"/>
      <c r="RTE1188" s="10"/>
      <c r="RTF1188" s="10"/>
      <c r="RTG1188" s="10"/>
      <c r="RTH1188" s="10"/>
      <c r="RTI1188" s="10"/>
      <c r="RTJ1188" s="10"/>
      <c r="RTK1188" s="10"/>
      <c r="RTL1188" s="10"/>
      <c r="RTM1188" s="10"/>
      <c r="RTN1188" s="10"/>
      <c r="RTO1188" s="10"/>
      <c r="RTP1188" s="10"/>
      <c r="RTQ1188" s="10"/>
      <c r="RTR1188" s="10"/>
      <c r="RTS1188" s="10"/>
      <c r="RTT1188" s="10"/>
      <c r="RTU1188" s="10"/>
      <c r="RTV1188" s="10"/>
      <c r="RTW1188" s="10"/>
      <c r="RTX1188" s="10"/>
      <c r="RTY1188" s="10"/>
      <c r="RTZ1188" s="10"/>
      <c r="RUA1188" s="10"/>
      <c r="RUB1188" s="10"/>
      <c r="RUC1188" s="10"/>
      <c r="RUD1188" s="10"/>
      <c r="RUE1188" s="10"/>
      <c r="RUF1188" s="10"/>
      <c r="RUG1188" s="10"/>
      <c r="RUH1188" s="10"/>
      <c r="RUI1188" s="10"/>
      <c r="RUJ1188" s="10"/>
      <c r="RUK1188" s="10"/>
      <c r="RUL1188" s="10"/>
      <c r="RUM1188" s="10"/>
      <c r="RUN1188" s="10"/>
      <c r="RUO1188" s="10"/>
      <c r="RUP1188" s="10"/>
      <c r="RUQ1188" s="10"/>
      <c r="RUR1188" s="10"/>
      <c r="RUS1188" s="10"/>
      <c r="RUT1188" s="10"/>
      <c r="RUU1188" s="10"/>
      <c r="RUV1188" s="10"/>
      <c r="RUW1188" s="10"/>
      <c r="RUX1188" s="10"/>
      <c r="RUY1188" s="10"/>
      <c r="RUZ1188" s="10"/>
      <c r="RVA1188" s="10"/>
      <c r="RVB1188" s="10"/>
      <c r="RVC1188" s="10"/>
      <c r="RVD1188" s="10"/>
      <c r="RVE1188" s="10"/>
      <c r="RVF1188" s="10"/>
      <c r="RVG1188" s="10"/>
      <c r="RVH1188" s="10"/>
      <c r="RVI1188" s="10"/>
      <c r="RVJ1188" s="10"/>
      <c r="RVK1188" s="10"/>
      <c r="RVL1188" s="10"/>
      <c r="RVM1188" s="10"/>
      <c r="RVN1188" s="10"/>
      <c r="RVO1188" s="10"/>
      <c r="RVP1188" s="10"/>
      <c r="RVQ1188" s="10"/>
      <c r="RVR1188" s="10"/>
      <c r="RVS1188" s="10"/>
      <c r="RVT1188" s="10"/>
      <c r="RVU1188" s="10"/>
      <c r="RVV1188" s="10"/>
      <c r="RVW1188" s="10"/>
      <c r="RVX1188" s="10"/>
      <c r="RVY1188" s="10"/>
      <c r="RVZ1188" s="10"/>
      <c r="RWA1188" s="10"/>
      <c r="RWB1188" s="10"/>
      <c r="RWC1188" s="10"/>
      <c r="RWD1188" s="10"/>
      <c r="RWE1188" s="10"/>
      <c r="RWF1188" s="10"/>
      <c r="RWG1188" s="10"/>
      <c r="RWH1188" s="10"/>
      <c r="RWI1188" s="10"/>
      <c r="RWJ1188" s="10"/>
      <c r="RWK1188" s="10"/>
      <c r="RWL1188" s="10"/>
      <c r="RWM1188" s="10"/>
      <c r="RWN1188" s="10"/>
      <c r="RWO1188" s="10"/>
      <c r="RWP1188" s="10"/>
      <c r="RWQ1188" s="10"/>
      <c r="RWR1188" s="10"/>
      <c r="RWS1188" s="10"/>
      <c r="RWT1188" s="10"/>
      <c r="RWU1188" s="10"/>
      <c r="RWV1188" s="10"/>
      <c r="RWW1188" s="10"/>
      <c r="RWX1188" s="10"/>
      <c r="RWY1188" s="10"/>
      <c r="RWZ1188" s="10"/>
      <c r="RXA1188" s="10"/>
      <c r="RXB1188" s="10"/>
      <c r="RXC1188" s="10"/>
      <c r="RXD1188" s="10"/>
      <c r="RXE1188" s="10"/>
      <c r="RXF1188" s="10"/>
      <c r="RXG1188" s="10"/>
      <c r="RXH1188" s="10"/>
      <c r="RXI1188" s="10"/>
      <c r="RXJ1188" s="10"/>
      <c r="RXK1188" s="10"/>
      <c r="RXL1188" s="10"/>
      <c r="RXM1188" s="10"/>
      <c r="RXN1188" s="10"/>
      <c r="RXO1188" s="10"/>
      <c r="RXP1188" s="10"/>
      <c r="RXQ1188" s="10"/>
      <c r="RXR1188" s="10"/>
      <c r="RXS1188" s="10"/>
      <c r="RXT1188" s="10"/>
      <c r="RXU1188" s="10"/>
      <c r="RXV1188" s="10"/>
      <c r="RXW1188" s="10"/>
      <c r="RXX1188" s="10"/>
      <c r="RXY1188" s="10"/>
      <c r="RXZ1188" s="10"/>
      <c r="RYA1188" s="10"/>
      <c r="RYB1188" s="10"/>
      <c r="RYC1188" s="10"/>
      <c r="RYD1188" s="10"/>
      <c r="RYE1188" s="10"/>
      <c r="RYF1188" s="10"/>
      <c r="RYG1188" s="10"/>
      <c r="RYH1188" s="10"/>
      <c r="RYI1188" s="10"/>
      <c r="RYJ1188" s="10"/>
      <c r="RYK1188" s="10"/>
      <c r="RYL1188" s="10"/>
      <c r="RYM1188" s="10"/>
      <c r="RYN1188" s="10"/>
      <c r="RYO1188" s="10"/>
      <c r="RYP1188" s="10"/>
      <c r="RYQ1188" s="10"/>
      <c r="RYR1188" s="10"/>
      <c r="RYS1188" s="10"/>
      <c r="RYT1188" s="10"/>
      <c r="RYU1188" s="10"/>
      <c r="RYV1188" s="10"/>
      <c r="RYW1188" s="10"/>
      <c r="RYX1188" s="10"/>
      <c r="RYY1188" s="10"/>
      <c r="RYZ1188" s="10"/>
      <c r="RZA1188" s="10"/>
      <c r="RZB1188" s="10"/>
      <c r="RZC1188" s="10"/>
      <c r="RZD1188" s="10"/>
      <c r="RZE1188" s="10"/>
      <c r="RZF1188" s="10"/>
      <c r="RZG1188" s="10"/>
      <c r="RZH1188" s="10"/>
      <c r="RZI1188" s="10"/>
      <c r="RZJ1188" s="10"/>
      <c r="RZK1188" s="10"/>
      <c r="RZL1188" s="10"/>
      <c r="RZM1188" s="10"/>
      <c r="RZN1188" s="10"/>
      <c r="RZO1188" s="10"/>
      <c r="RZP1188" s="10"/>
      <c r="RZQ1188" s="10"/>
      <c r="RZR1188" s="10"/>
      <c r="RZS1188" s="10"/>
      <c r="RZT1188" s="10"/>
      <c r="RZU1188" s="10"/>
      <c r="RZV1188" s="10"/>
      <c r="RZW1188" s="10"/>
      <c r="RZX1188" s="10"/>
      <c r="RZY1188" s="10"/>
      <c r="RZZ1188" s="10"/>
      <c r="SAA1188" s="10"/>
      <c r="SAB1188" s="10"/>
      <c r="SAC1188" s="10"/>
      <c r="SAD1188" s="10"/>
      <c r="SAE1188" s="10"/>
      <c r="SAF1188" s="10"/>
      <c r="SAG1188" s="10"/>
      <c r="SAH1188" s="10"/>
      <c r="SAI1188" s="10"/>
      <c r="SAJ1188" s="10"/>
      <c r="SAK1188" s="10"/>
      <c r="SAL1188" s="10"/>
      <c r="SAM1188" s="10"/>
      <c r="SAN1188" s="10"/>
      <c r="SAO1188" s="10"/>
      <c r="SAP1188" s="10"/>
      <c r="SAQ1188" s="10"/>
      <c r="SAR1188" s="10"/>
      <c r="SAS1188" s="10"/>
      <c r="SAT1188" s="10"/>
      <c r="SAU1188" s="10"/>
      <c r="SAV1188" s="10"/>
      <c r="SAW1188" s="10"/>
      <c r="SAX1188" s="10"/>
      <c r="SAY1188" s="10"/>
      <c r="SAZ1188" s="10"/>
      <c r="SBA1188" s="10"/>
      <c r="SBB1188" s="10"/>
      <c r="SBC1188" s="10"/>
      <c r="SBD1188" s="10"/>
      <c r="SBE1188" s="10"/>
      <c r="SBF1188" s="10"/>
      <c r="SBG1188" s="10"/>
      <c r="SBH1188" s="10"/>
      <c r="SBI1188" s="10"/>
      <c r="SBJ1188" s="10"/>
      <c r="SBK1188" s="10"/>
      <c r="SBL1188" s="10"/>
      <c r="SBM1188" s="10"/>
      <c r="SBN1188" s="10"/>
      <c r="SBO1188" s="10"/>
      <c r="SBP1188" s="10"/>
      <c r="SBQ1188" s="10"/>
      <c r="SBR1188" s="10"/>
      <c r="SBS1188" s="10"/>
      <c r="SBT1188" s="10"/>
      <c r="SBU1188" s="10"/>
      <c r="SBV1188" s="10"/>
      <c r="SBW1188" s="10"/>
      <c r="SBX1188" s="10"/>
      <c r="SBY1188" s="10"/>
      <c r="SBZ1188" s="10"/>
      <c r="SCA1188" s="10"/>
      <c r="SCB1188" s="10"/>
      <c r="SCC1188" s="10"/>
      <c r="SCD1188" s="10"/>
      <c r="SCE1188" s="10"/>
      <c r="SCF1188" s="10"/>
      <c r="SCG1188" s="10"/>
      <c r="SCH1188" s="10"/>
      <c r="SCI1188" s="10"/>
      <c r="SCJ1188" s="10"/>
      <c r="SCK1188" s="10"/>
      <c r="SCL1188" s="10"/>
      <c r="SCM1188" s="10"/>
      <c r="SCN1188" s="10"/>
      <c r="SCO1188" s="10"/>
      <c r="SCP1188" s="10"/>
      <c r="SCQ1188" s="10"/>
      <c r="SCR1188" s="10"/>
      <c r="SCS1188" s="10"/>
      <c r="SCT1188" s="10"/>
      <c r="SCU1188" s="10"/>
      <c r="SCV1188" s="10"/>
      <c r="SCW1188" s="10"/>
      <c r="SCX1188" s="10"/>
      <c r="SCY1188" s="10"/>
      <c r="SCZ1188" s="10"/>
      <c r="SDA1188" s="10"/>
      <c r="SDB1188" s="10"/>
      <c r="SDC1188" s="10"/>
      <c r="SDD1188" s="10"/>
      <c r="SDE1188" s="10"/>
      <c r="SDF1188" s="10"/>
      <c r="SDG1188" s="10"/>
      <c r="SDH1188" s="10"/>
      <c r="SDI1188" s="10"/>
      <c r="SDJ1188" s="10"/>
      <c r="SDK1188" s="10"/>
      <c r="SDL1188" s="10"/>
      <c r="SDM1188" s="10"/>
      <c r="SDN1188" s="10"/>
      <c r="SDO1188" s="10"/>
      <c r="SDP1188" s="10"/>
      <c r="SDQ1188" s="10"/>
      <c r="SDR1188" s="10"/>
      <c r="SDS1188" s="10"/>
      <c r="SDT1188" s="10"/>
      <c r="SDU1188" s="10"/>
      <c r="SDV1188" s="10"/>
      <c r="SDW1188" s="10"/>
      <c r="SDX1188" s="10"/>
      <c r="SDY1188" s="10"/>
      <c r="SDZ1188" s="10"/>
      <c r="SEA1188" s="10"/>
      <c r="SEB1188" s="10"/>
      <c r="SEC1188" s="10"/>
      <c r="SED1188" s="10"/>
      <c r="SEE1188" s="10"/>
      <c r="SEF1188" s="10"/>
      <c r="SEG1188" s="10"/>
      <c r="SEH1188" s="10"/>
      <c r="SEI1188" s="10"/>
      <c r="SEJ1188" s="10"/>
      <c r="SEK1188" s="10"/>
      <c r="SEL1188" s="10"/>
      <c r="SEM1188" s="10"/>
      <c r="SEN1188" s="10"/>
      <c r="SEO1188" s="10"/>
      <c r="SEP1188" s="10"/>
      <c r="SEQ1188" s="10"/>
      <c r="SER1188" s="10"/>
      <c r="SES1188" s="10"/>
      <c r="SET1188" s="10"/>
      <c r="SEU1188" s="10"/>
      <c r="SEV1188" s="10"/>
      <c r="SEW1188" s="10"/>
      <c r="SEX1188" s="10"/>
      <c r="SEY1188" s="10"/>
      <c r="SEZ1188" s="10"/>
      <c r="SFA1188" s="10"/>
      <c r="SFB1188" s="10"/>
      <c r="SFC1188" s="10"/>
      <c r="SFD1188" s="10"/>
      <c r="SFE1188" s="10"/>
      <c r="SFF1188" s="10"/>
      <c r="SFG1188" s="10"/>
      <c r="SFH1188" s="10"/>
      <c r="SFI1188" s="10"/>
      <c r="SFJ1188" s="10"/>
      <c r="SFK1188" s="10"/>
      <c r="SFL1188" s="10"/>
      <c r="SFM1188" s="10"/>
      <c r="SFN1188" s="10"/>
      <c r="SFO1188" s="10"/>
      <c r="SFP1188" s="10"/>
      <c r="SFQ1188" s="10"/>
      <c r="SFR1188" s="10"/>
      <c r="SFS1188" s="10"/>
      <c r="SFT1188" s="10"/>
      <c r="SFU1188" s="10"/>
      <c r="SFV1188" s="10"/>
      <c r="SFW1188" s="10"/>
      <c r="SFX1188" s="10"/>
      <c r="SFY1188" s="10"/>
      <c r="SFZ1188" s="10"/>
      <c r="SGA1188" s="10"/>
      <c r="SGB1188" s="10"/>
      <c r="SGC1188" s="10"/>
      <c r="SGD1188" s="10"/>
      <c r="SGE1188" s="10"/>
      <c r="SGF1188" s="10"/>
      <c r="SGG1188" s="10"/>
      <c r="SGH1188" s="10"/>
      <c r="SGI1188" s="10"/>
      <c r="SGJ1188" s="10"/>
      <c r="SGK1188" s="10"/>
      <c r="SGL1188" s="10"/>
      <c r="SGM1188" s="10"/>
      <c r="SGN1188" s="10"/>
      <c r="SGO1188" s="10"/>
      <c r="SGP1188" s="10"/>
      <c r="SGQ1188" s="10"/>
      <c r="SGR1188" s="10"/>
      <c r="SGS1188" s="10"/>
      <c r="SGT1188" s="10"/>
      <c r="SGU1188" s="10"/>
      <c r="SGV1188" s="10"/>
      <c r="SGW1188" s="10"/>
      <c r="SGX1188" s="10"/>
      <c r="SGY1188" s="10"/>
      <c r="SGZ1188" s="10"/>
      <c r="SHA1188" s="10"/>
      <c r="SHB1188" s="10"/>
      <c r="SHC1188" s="10"/>
      <c r="SHD1188" s="10"/>
      <c r="SHE1188" s="10"/>
      <c r="SHF1188" s="10"/>
      <c r="SHG1188" s="10"/>
      <c r="SHH1188" s="10"/>
      <c r="SHI1188" s="10"/>
      <c r="SHJ1188" s="10"/>
      <c r="SHK1188" s="10"/>
      <c r="SHL1188" s="10"/>
      <c r="SHM1188" s="10"/>
      <c r="SHN1188" s="10"/>
      <c r="SHO1188" s="10"/>
      <c r="SHP1188" s="10"/>
      <c r="SHQ1188" s="10"/>
      <c r="SHR1188" s="10"/>
      <c r="SHS1188" s="10"/>
      <c r="SHT1188" s="10"/>
      <c r="SHU1188" s="10"/>
      <c r="SHV1188" s="10"/>
      <c r="SHW1188" s="10"/>
      <c r="SHX1188" s="10"/>
      <c r="SHY1188" s="10"/>
      <c r="SHZ1188" s="10"/>
      <c r="SIA1188" s="10"/>
      <c r="SIB1188" s="10"/>
      <c r="SIC1188" s="10"/>
      <c r="SID1188" s="10"/>
      <c r="SIE1188" s="10"/>
      <c r="SIF1188" s="10"/>
      <c r="SIG1188" s="10"/>
      <c r="SIH1188" s="10"/>
      <c r="SII1188" s="10"/>
      <c r="SIJ1188" s="10"/>
      <c r="SIK1188" s="10"/>
      <c r="SIL1188" s="10"/>
      <c r="SIM1188" s="10"/>
      <c r="SIN1188" s="10"/>
      <c r="SIO1188" s="10"/>
      <c r="SIP1188" s="10"/>
      <c r="SIQ1188" s="10"/>
      <c r="SIR1188" s="10"/>
      <c r="SIS1188" s="10"/>
      <c r="SIT1188" s="10"/>
      <c r="SIU1188" s="10"/>
      <c r="SIV1188" s="10"/>
      <c r="SIW1188" s="10"/>
      <c r="SIX1188" s="10"/>
      <c r="SIY1188" s="10"/>
      <c r="SIZ1188" s="10"/>
      <c r="SJA1188" s="10"/>
      <c r="SJB1188" s="10"/>
      <c r="SJC1188" s="10"/>
      <c r="SJD1188" s="10"/>
      <c r="SJE1188" s="10"/>
      <c r="SJF1188" s="10"/>
      <c r="SJG1188" s="10"/>
      <c r="SJH1188" s="10"/>
      <c r="SJI1188" s="10"/>
      <c r="SJJ1188" s="10"/>
      <c r="SJK1188" s="10"/>
      <c r="SJL1188" s="10"/>
      <c r="SJM1188" s="10"/>
      <c r="SJN1188" s="10"/>
      <c r="SJO1188" s="10"/>
      <c r="SJP1188" s="10"/>
      <c r="SJQ1188" s="10"/>
      <c r="SJR1188" s="10"/>
      <c r="SJS1188" s="10"/>
      <c r="SJT1188" s="10"/>
      <c r="SJU1188" s="10"/>
      <c r="SJV1188" s="10"/>
      <c r="SJW1188" s="10"/>
      <c r="SJX1188" s="10"/>
      <c r="SJY1188" s="10"/>
      <c r="SJZ1188" s="10"/>
      <c r="SKA1188" s="10"/>
      <c r="SKB1188" s="10"/>
      <c r="SKC1188" s="10"/>
      <c r="SKD1188" s="10"/>
      <c r="SKE1188" s="10"/>
      <c r="SKF1188" s="10"/>
      <c r="SKG1188" s="10"/>
      <c r="SKH1188" s="10"/>
      <c r="SKI1188" s="10"/>
      <c r="SKJ1188" s="10"/>
      <c r="SKK1188" s="10"/>
      <c r="SKL1188" s="10"/>
      <c r="SKM1188" s="10"/>
      <c r="SKN1188" s="10"/>
      <c r="SKO1188" s="10"/>
      <c r="SKP1188" s="10"/>
      <c r="SKQ1188" s="10"/>
      <c r="SKR1188" s="10"/>
      <c r="SKS1188" s="10"/>
      <c r="SKT1188" s="10"/>
      <c r="SKU1188" s="10"/>
      <c r="SKV1188" s="10"/>
      <c r="SKW1188" s="10"/>
      <c r="SKX1188" s="10"/>
      <c r="SKY1188" s="10"/>
      <c r="SKZ1188" s="10"/>
      <c r="SLA1188" s="10"/>
      <c r="SLB1188" s="10"/>
      <c r="SLC1188" s="10"/>
      <c r="SLD1188" s="10"/>
      <c r="SLE1188" s="10"/>
      <c r="SLF1188" s="10"/>
      <c r="SLG1188" s="10"/>
      <c r="SLH1188" s="10"/>
      <c r="SLI1188" s="10"/>
      <c r="SLJ1188" s="10"/>
      <c r="SLK1188" s="10"/>
      <c r="SLL1188" s="10"/>
      <c r="SLM1188" s="10"/>
      <c r="SLN1188" s="10"/>
      <c r="SLO1188" s="10"/>
      <c r="SLP1188" s="10"/>
      <c r="SLQ1188" s="10"/>
      <c r="SLR1188" s="10"/>
      <c r="SLS1188" s="10"/>
      <c r="SLT1188" s="10"/>
      <c r="SLU1188" s="10"/>
      <c r="SLV1188" s="10"/>
      <c r="SLW1188" s="10"/>
      <c r="SLX1188" s="10"/>
      <c r="SLY1188" s="10"/>
      <c r="SLZ1188" s="10"/>
      <c r="SMA1188" s="10"/>
      <c r="SMB1188" s="10"/>
      <c r="SMC1188" s="10"/>
      <c r="SMD1188" s="10"/>
      <c r="SME1188" s="10"/>
      <c r="SMF1188" s="10"/>
      <c r="SMG1188" s="10"/>
      <c r="SMH1188" s="10"/>
      <c r="SMI1188" s="10"/>
      <c r="SMJ1188" s="10"/>
      <c r="SMK1188" s="10"/>
      <c r="SML1188" s="10"/>
      <c r="SMM1188" s="10"/>
      <c r="SMN1188" s="10"/>
      <c r="SMO1188" s="10"/>
      <c r="SMP1188" s="10"/>
      <c r="SMQ1188" s="10"/>
      <c r="SMR1188" s="10"/>
      <c r="SMS1188" s="10"/>
      <c r="SMT1188" s="10"/>
      <c r="SMU1188" s="10"/>
      <c r="SMV1188" s="10"/>
      <c r="SMW1188" s="10"/>
      <c r="SMX1188" s="10"/>
      <c r="SMY1188" s="10"/>
      <c r="SMZ1188" s="10"/>
      <c r="SNA1188" s="10"/>
      <c r="SNB1188" s="10"/>
      <c r="SNC1188" s="10"/>
      <c r="SND1188" s="10"/>
      <c r="SNE1188" s="10"/>
      <c r="SNF1188" s="10"/>
      <c r="SNG1188" s="10"/>
      <c r="SNH1188" s="10"/>
      <c r="SNI1188" s="10"/>
      <c r="SNJ1188" s="10"/>
      <c r="SNK1188" s="10"/>
      <c r="SNL1188" s="10"/>
      <c r="SNM1188" s="10"/>
      <c r="SNN1188" s="10"/>
      <c r="SNO1188" s="10"/>
      <c r="SNP1188" s="10"/>
      <c r="SNQ1188" s="10"/>
      <c r="SNR1188" s="10"/>
      <c r="SNS1188" s="10"/>
      <c r="SNT1188" s="10"/>
      <c r="SNU1188" s="10"/>
      <c r="SNV1188" s="10"/>
      <c r="SNW1188" s="10"/>
      <c r="SNX1188" s="10"/>
      <c r="SNY1188" s="10"/>
      <c r="SNZ1188" s="10"/>
      <c r="SOA1188" s="10"/>
      <c r="SOB1188" s="10"/>
      <c r="SOC1188" s="10"/>
      <c r="SOD1188" s="10"/>
      <c r="SOE1188" s="10"/>
      <c r="SOF1188" s="10"/>
      <c r="SOG1188" s="10"/>
      <c r="SOH1188" s="10"/>
      <c r="SOI1188" s="10"/>
      <c r="SOJ1188" s="10"/>
      <c r="SOK1188" s="10"/>
      <c r="SOL1188" s="10"/>
      <c r="SOM1188" s="10"/>
      <c r="SON1188" s="10"/>
      <c r="SOO1188" s="10"/>
      <c r="SOP1188" s="10"/>
      <c r="SOQ1188" s="10"/>
      <c r="SOR1188" s="10"/>
      <c r="SOS1188" s="10"/>
      <c r="SOT1188" s="10"/>
      <c r="SOU1188" s="10"/>
      <c r="SOV1188" s="10"/>
      <c r="SOW1188" s="10"/>
      <c r="SOX1188" s="10"/>
      <c r="SOY1188" s="10"/>
      <c r="SOZ1188" s="10"/>
      <c r="SPA1188" s="10"/>
      <c r="SPB1188" s="10"/>
      <c r="SPC1188" s="10"/>
      <c r="SPD1188" s="10"/>
      <c r="SPE1188" s="10"/>
      <c r="SPF1188" s="10"/>
      <c r="SPG1188" s="10"/>
      <c r="SPH1188" s="10"/>
      <c r="SPI1188" s="10"/>
      <c r="SPJ1188" s="10"/>
      <c r="SPK1188" s="10"/>
      <c r="SPL1188" s="10"/>
      <c r="SPM1188" s="10"/>
      <c r="SPN1188" s="10"/>
      <c r="SPO1188" s="10"/>
      <c r="SPP1188" s="10"/>
      <c r="SPQ1188" s="10"/>
      <c r="SPR1188" s="10"/>
      <c r="SPS1188" s="10"/>
      <c r="SPT1188" s="10"/>
      <c r="SPU1188" s="10"/>
      <c r="SPV1188" s="10"/>
      <c r="SPW1188" s="10"/>
      <c r="SPX1188" s="10"/>
      <c r="SPY1188" s="10"/>
      <c r="SPZ1188" s="10"/>
      <c r="SQA1188" s="10"/>
      <c r="SQB1188" s="10"/>
      <c r="SQC1188" s="10"/>
      <c r="SQD1188" s="10"/>
      <c r="SQE1188" s="10"/>
      <c r="SQF1188" s="10"/>
      <c r="SQG1188" s="10"/>
      <c r="SQH1188" s="10"/>
      <c r="SQI1188" s="10"/>
      <c r="SQJ1188" s="10"/>
      <c r="SQK1188" s="10"/>
      <c r="SQL1188" s="10"/>
      <c r="SQM1188" s="10"/>
      <c r="SQN1188" s="10"/>
      <c r="SQO1188" s="10"/>
      <c r="SQP1188" s="10"/>
      <c r="SQQ1188" s="10"/>
      <c r="SQR1188" s="10"/>
      <c r="SQS1188" s="10"/>
      <c r="SQT1188" s="10"/>
      <c r="SQU1188" s="10"/>
      <c r="SQV1188" s="10"/>
      <c r="SQW1188" s="10"/>
      <c r="SQX1188" s="10"/>
      <c r="SQY1188" s="10"/>
      <c r="SQZ1188" s="10"/>
      <c r="SRA1188" s="10"/>
      <c r="SRB1188" s="10"/>
      <c r="SRC1188" s="10"/>
      <c r="SRD1188" s="10"/>
      <c r="SRE1188" s="10"/>
      <c r="SRF1188" s="10"/>
      <c r="SRG1188" s="10"/>
      <c r="SRH1188" s="10"/>
      <c r="SRI1188" s="10"/>
      <c r="SRJ1188" s="10"/>
      <c r="SRK1188" s="10"/>
      <c r="SRL1188" s="10"/>
      <c r="SRM1188" s="10"/>
      <c r="SRN1188" s="10"/>
      <c r="SRO1188" s="10"/>
      <c r="SRP1188" s="10"/>
      <c r="SRQ1188" s="10"/>
      <c r="SRR1188" s="10"/>
      <c r="SRS1188" s="10"/>
      <c r="SRT1188" s="10"/>
      <c r="SRU1188" s="10"/>
      <c r="SRV1188" s="10"/>
      <c r="SRW1188" s="10"/>
      <c r="SRX1188" s="10"/>
      <c r="SRY1188" s="10"/>
      <c r="SRZ1188" s="10"/>
      <c r="SSA1188" s="10"/>
      <c r="SSB1188" s="10"/>
      <c r="SSC1188" s="10"/>
      <c r="SSD1188" s="10"/>
      <c r="SSE1188" s="10"/>
      <c r="SSF1188" s="10"/>
      <c r="SSG1188" s="10"/>
      <c r="SSH1188" s="10"/>
      <c r="SSI1188" s="10"/>
      <c r="SSJ1188" s="10"/>
      <c r="SSK1188" s="10"/>
      <c r="SSL1188" s="10"/>
      <c r="SSM1188" s="10"/>
      <c r="SSN1188" s="10"/>
      <c r="SSO1188" s="10"/>
      <c r="SSP1188" s="10"/>
      <c r="SSQ1188" s="10"/>
      <c r="SSR1188" s="10"/>
      <c r="SSS1188" s="10"/>
      <c r="SST1188" s="10"/>
      <c r="SSU1188" s="10"/>
      <c r="SSV1188" s="10"/>
      <c r="SSW1188" s="10"/>
      <c r="SSX1188" s="10"/>
      <c r="SSY1188" s="10"/>
      <c r="SSZ1188" s="10"/>
      <c r="STA1188" s="10"/>
      <c r="STB1188" s="10"/>
      <c r="STC1188" s="10"/>
      <c r="STD1188" s="10"/>
      <c r="STE1188" s="10"/>
      <c r="STF1188" s="10"/>
      <c r="STG1188" s="10"/>
      <c r="STH1188" s="10"/>
      <c r="STI1188" s="10"/>
      <c r="STJ1188" s="10"/>
      <c r="STK1188" s="10"/>
      <c r="STL1188" s="10"/>
      <c r="STM1188" s="10"/>
      <c r="STN1188" s="10"/>
      <c r="STO1188" s="10"/>
      <c r="STP1188" s="10"/>
      <c r="STQ1188" s="10"/>
      <c r="STR1188" s="10"/>
      <c r="STS1188" s="10"/>
      <c r="STT1188" s="10"/>
      <c r="STU1188" s="10"/>
      <c r="STV1188" s="10"/>
      <c r="STW1188" s="10"/>
      <c r="STX1188" s="10"/>
      <c r="STY1188" s="10"/>
      <c r="STZ1188" s="10"/>
      <c r="SUA1188" s="10"/>
      <c r="SUB1188" s="10"/>
      <c r="SUC1188" s="10"/>
      <c r="SUD1188" s="10"/>
      <c r="SUE1188" s="10"/>
      <c r="SUF1188" s="10"/>
      <c r="SUG1188" s="10"/>
      <c r="SUH1188" s="10"/>
      <c r="SUI1188" s="10"/>
      <c r="SUJ1188" s="10"/>
      <c r="SUK1188" s="10"/>
      <c r="SUL1188" s="10"/>
      <c r="SUM1188" s="10"/>
      <c r="SUN1188" s="10"/>
      <c r="SUO1188" s="10"/>
      <c r="SUP1188" s="10"/>
      <c r="SUQ1188" s="10"/>
      <c r="SUR1188" s="10"/>
      <c r="SUS1188" s="10"/>
      <c r="SUT1188" s="10"/>
      <c r="SUU1188" s="10"/>
      <c r="SUV1188" s="10"/>
      <c r="SUW1188" s="10"/>
      <c r="SUX1188" s="10"/>
      <c r="SUY1188" s="10"/>
      <c r="SUZ1188" s="10"/>
      <c r="SVA1188" s="10"/>
      <c r="SVB1188" s="10"/>
      <c r="SVC1188" s="10"/>
      <c r="SVD1188" s="10"/>
      <c r="SVE1188" s="10"/>
      <c r="SVF1188" s="10"/>
      <c r="SVG1188" s="10"/>
      <c r="SVH1188" s="10"/>
      <c r="SVI1188" s="10"/>
      <c r="SVJ1188" s="10"/>
      <c r="SVK1188" s="10"/>
      <c r="SVL1188" s="10"/>
      <c r="SVM1188" s="10"/>
      <c r="SVN1188" s="10"/>
      <c r="SVO1188" s="10"/>
      <c r="SVP1188" s="10"/>
      <c r="SVQ1188" s="10"/>
      <c r="SVR1188" s="10"/>
      <c r="SVS1188" s="10"/>
      <c r="SVT1188" s="10"/>
      <c r="SVU1188" s="10"/>
      <c r="SVV1188" s="10"/>
      <c r="SVW1188" s="10"/>
      <c r="SVX1188" s="10"/>
      <c r="SVY1188" s="10"/>
      <c r="SVZ1188" s="10"/>
      <c r="SWA1188" s="10"/>
      <c r="SWB1188" s="10"/>
      <c r="SWC1188" s="10"/>
      <c r="SWD1188" s="10"/>
      <c r="SWE1188" s="10"/>
      <c r="SWF1188" s="10"/>
      <c r="SWG1188" s="10"/>
      <c r="SWH1188" s="10"/>
      <c r="SWI1188" s="10"/>
      <c r="SWJ1188" s="10"/>
      <c r="SWK1188" s="10"/>
      <c r="SWL1188" s="10"/>
      <c r="SWM1188" s="10"/>
      <c r="SWN1188" s="10"/>
      <c r="SWO1188" s="10"/>
      <c r="SWP1188" s="10"/>
      <c r="SWQ1188" s="10"/>
      <c r="SWR1188" s="10"/>
      <c r="SWS1188" s="10"/>
      <c r="SWT1188" s="10"/>
      <c r="SWU1188" s="10"/>
      <c r="SWV1188" s="10"/>
      <c r="SWW1188" s="10"/>
      <c r="SWX1188" s="10"/>
      <c r="SWY1188" s="10"/>
      <c r="SWZ1188" s="10"/>
      <c r="SXA1188" s="10"/>
      <c r="SXB1188" s="10"/>
      <c r="SXC1188" s="10"/>
      <c r="SXD1188" s="10"/>
      <c r="SXE1188" s="10"/>
      <c r="SXF1188" s="10"/>
      <c r="SXG1188" s="10"/>
      <c r="SXH1188" s="10"/>
      <c r="SXI1188" s="10"/>
      <c r="SXJ1188" s="10"/>
      <c r="SXK1188" s="10"/>
      <c r="SXL1188" s="10"/>
      <c r="SXM1188" s="10"/>
      <c r="SXN1188" s="10"/>
      <c r="SXO1188" s="10"/>
      <c r="SXP1188" s="10"/>
      <c r="SXQ1188" s="10"/>
      <c r="SXR1188" s="10"/>
      <c r="SXS1188" s="10"/>
      <c r="SXT1188" s="10"/>
      <c r="SXU1188" s="10"/>
      <c r="SXV1188" s="10"/>
      <c r="SXW1188" s="10"/>
      <c r="SXX1188" s="10"/>
      <c r="SXY1188" s="10"/>
      <c r="SXZ1188" s="10"/>
      <c r="SYA1188" s="10"/>
      <c r="SYB1188" s="10"/>
      <c r="SYC1188" s="10"/>
      <c r="SYD1188" s="10"/>
      <c r="SYE1188" s="10"/>
      <c r="SYF1188" s="10"/>
      <c r="SYG1188" s="10"/>
      <c r="SYH1188" s="10"/>
      <c r="SYI1188" s="10"/>
      <c r="SYJ1188" s="10"/>
      <c r="SYK1188" s="10"/>
      <c r="SYL1188" s="10"/>
      <c r="SYM1188" s="10"/>
      <c r="SYN1188" s="10"/>
      <c r="SYO1188" s="10"/>
      <c r="SYP1188" s="10"/>
      <c r="SYQ1188" s="10"/>
      <c r="SYR1188" s="10"/>
      <c r="SYS1188" s="10"/>
      <c r="SYT1188" s="10"/>
      <c r="SYU1188" s="10"/>
      <c r="SYV1188" s="10"/>
      <c r="SYW1188" s="10"/>
      <c r="SYX1188" s="10"/>
      <c r="SYY1188" s="10"/>
      <c r="SYZ1188" s="10"/>
      <c r="SZA1188" s="10"/>
      <c r="SZB1188" s="10"/>
      <c r="SZC1188" s="10"/>
      <c r="SZD1188" s="10"/>
      <c r="SZE1188" s="10"/>
      <c r="SZF1188" s="10"/>
      <c r="SZG1188" s="10"/>
      <c r="SZH1188" s="10"/>
      <c r="SZI1188" s="10"/>
      <c r="SZJ1188" s="10"/>
      <c r="SZK1188" s="10"/>
      <c r="SZL1188" s="10"/>
      <c r="SZM1188" s="10"/>
      <c r="SZN1188" s="10"/>
      <c r="SZO1188" s="10"/>
      <c r="SZP1188" s="10"/>
      <c r="SZQ1188" s="10"/>
      <c r="SZR1188" s="10"/>
      <c r="SZS1188" s="10"/>
      <c r="SZT1188" s="10"/>
      <c r="SZU1188" s="10"/>
      <c r="SZV1188" s="10"/>
      <c r="SZW1188" s="10"/>
      <c r="SZX1188" s="10"/>
      <c r="SZY1188" s="10"/>
      <c r="SZZ1188" s="10"/>
      <c r="TAA1188" s="10"/>
      <c r="TAB1188" s="10"/>
      <c r="TAC1188" s="10"/>
      <c r="TAD1188" s="10"/>
      <c r="TAE1188" s="10"/>
      <c r="TAF1188" s="10"/>
      <c r="TAG1188" s="10"/>
      <c r="TAH1188" s="10"/>
      <c r="TAI1188" s="10"/>
      <c r="TAJ1188" s="10"/>
      <c r="TAK1188" s="10"/>
      <c r="TAL1188" s="10"/>
      <c r="TAM1188" s="10"/>
      <c r="TAN1188" s="10"/>
      <c r="TAO1188" s="10"/>
      <c r="TAP1188" s="10"/>
      <c r="TAQ1188" s="10"/>
      <c r="TAR1188" s="10"/>
      <c r="TAS1188" s="10"/>
      <c r="TAT1188" s="10"/>
      <c r="TAU1188" s="10"/>
      <c r="TAV1188" s="10"/>
      <c r="TAW1188" s="10"/>
      <c r="TAX1188" s="10"/>
      <c r="TAY1188" s="10"/>
      <c r="TAZ1188" s="10"/>
      <c r="TBA1188" s="10"/>
      <c r="TBB1188" s="10"/>
      <c r="TBC1188" s="10"/>
      <c r="TBD1188" s="10"/>
      <c r="TBE1188" s="10"/>
      <c r="TBF1188" s="10"/>
      <c r="TBG1188" s="10"/>
      <c r="TBH1188" s="10"/>
      <c r="TBI1188" s="10"/>
      <c r="TBJ1188" s="10"/>
      <c r="TBK1188" s="10"/>
      <c r="TBL1188" s="10"/>
      <c r="TBM1188" s="10"/>
      <c r="TBN1188" s="10"/>
      <c r="TBO1188" s="10"/>
      <c r="TBP1188" s="10"/>
      <c r="TBQ1188" s="10"/>
      <c r="TBR1188" s="10"/>
      <c r="TBS1188" s="10"/>
      <c r="TBT1188" s="10"/>
      <c r="TBU1188" s="10"/>
      <c r="TBV1188" s="10"/>
      <c r="TBW1188" s="10"/>
      <c r="TBX1188" s="10"/>
      <c r="TBY1188" s="10"/>
      <c r="TBZ1188" s="10"/>
      <c r="TCA1188" s="10"/>
      <c r="TCB1188" s="10"/>
      <c r="TCC1188" s="10"/>
      <c r="TCD1188" s="10"/>
      <c r="TCE1188" s="10"/>
      <c r="TCF1188" s="10"/>
      <c r="TCG1188" s="10"/>
      <c r="TCH1188" s="10"/>
      <c r="TCI1188" s="10"/>
      <c r="TCJ1188" s="10"/>
      <c r="TCK1188" s="10"/>
      <c r="TCL1188" s="10"/>
      <c r="TCM1188" s="10"/>
      <c r="TCN1188" s="10"/>
      <c r="TCO1188" s="10"/>
      <c r="TCP1188" s="10"/>
      <c r="TCQ1188" s="10"/>
      <c r="TCR1188" s="10"/>
      <c r="TCS1188" s="10"/>
      <c r="TCT1188" s="10"/>
      <c r="TCU1188" s="10"/>
      <c r="TCV1188" s="10"/>
      <c r="TCW1188" s="10"/>
      <c r="TCX1188" s="10"/>
      <c r="TCY1188" s="10"/>
      <c r="TCZ1188" s="10"/>
      <c r="TDA1188" s="10"/>
      <c r="TDB1188" s="10"/>
      <c r="TDC1188" s="10"/>
      <c r="TDD1188" s="10"/>
      <c r="TDE1188" s="10"/>
      <c r="TDF1188" s="10"/>
      <c r="TDG1188" s="10"/>
      <c r="TDH1188" s="10"/>
      <c r="TDI1188" s="10"/>
      <c r="TDJ1188" s="10"/>
      <c r="TDK1188" s="10"/>
      <c r="TDL1188" s="10"/>
      <c r="TDM1188" s="10"/>
      <c r="TDN1188" s="10"/>
      <c r="TDO1188" s="10"/>
      <c r="TDP1188" s="10"/>
      <c r="TDQ1188" s="10"/>
      <c r="TDR1188" s="10"/>
      <c r="TDS1188" s="10"/>
      <c r="TDT1188" s="10"/>
      <c r="TDU1188" s="10"/>
      <c r="TDV1188" s="10"/>
      <c r="TDW1188" s="10"/>
      <c r="TDX1188" s="10"/>
      <c r="TDY1188" s="10"/>
      <c r="TDZ1188" s="10"/>
      <c r="TEA1188" s="10"/>
      <c r="TEB1188" s="10"/>
      <c r="TEC1188" s="10"/>
      <c r="TED1188" s="10"/>
      <c r="TEE1188" s="10"/>
      <c r="TEF1188" s="10"/>
      <c r="TEG1188" s="10"/>
      <c r="TEH1188" s="10"/>
      <c r="TEI1188" s="10"/>
      <c r="TEJ1188" s="10"/>
      <c r="TEK1188" s="10"/>
      <c r="TEL1188" s="10"/>
      <c r="TEM1188" s="10"/>
      <c r="TEN1188" s="10"/>
      <c r="TEO1188" s="10"/>
      <c r="TEP1188" s="10"/>
      <c r="TEQ1188" s="10"/>
      <c r="TER1188" s="10"/>
      <c r="TES1188" s="10"/>
      <c r="TET1188" s="10"/>
      <c r="TEU1188" s="10"/>
      <c r="TEV1188" s="10"/>
      <c r="TEW1188" s="10"/>
      <c r="TEX1188" s="10"/>
      <c r="TEY1188" s="10"/>
      <c r="TEZ1188" s="10"/>
      <c r="TFA1188" s="10"/>
      <c r="TFB1188" s="10"/>
      <c r="TFC1188" s="10"/>
      <c r="TFD1188" s="10"/>
      <c r="TFE1188" s="10"/>
      <c r="TFF1188" s="10"/>
      <c r="TFG1188" s="10"/>
      <c r="TFH1188" s="10"/>
      <c r="TFI1188" s="10"/>
      <c r="TFJ1188" s="10"/>
      <c r="TFK1188" s="10"/>
      <c r="TFL1188" s="10"/>
      <c r="TFM1188" s="10"/>
      <c r="TFN1188" s="10"/>
      <c r="TFO1188" s="10"/>
      <c r="TFP1188" s="10"/>
      <c r="TFQ1188" s="10"/>
      <c r="TFR1188" s="10"/>
      <c r="TFS1188" s="10"/>
      <c r="TFT1188" s="10"/>
      <c r="TFU1188" s="10"/>
      <c r="TFV1188" s="10"/>
      <c r="TFW1188" s="10"/>
      <c r="TFX1188" s="10"/>
      <c r="TFY1188" s="10"/>
      <c r="TFZ1188" s="10"/>
      <c r="TGA1188" s="10"/>
      <c r="TGB1188" s="10"/>
      <c r="TGC1188" s="10"/>
      <c r="TGD1188" s="10"/>
      <c r="TGE1188" s="10"/>
      <c r="TGF1188" s="10"/>
      <c r="TGG1188" s="10"/>
      <c r="TGH1188" s="10"/>
      <c r="TGI1188" s="10"/>
      <c r="TGJ1188" s="10"/>
      <c r="TGK1188" s="10"/>
      <c r="TGL1188" s="10"/>
      <c r="TGM1188" s="10"/>
      <c r="TGN1188" s="10"/>
      <c r="TGO1188" s="10"/>
      <c r="TGP1188" s="10"/>
      <c r="TGQ1188" s="10"/>
      <c r="TGR1188" s="10"/>
      <c r="TGS1188" s="10"/>
      <c r="TGT1188" s="10"/>
      <c r="TGU1188" s="10"/>
      <c r="TGV1188" s="10"/>
      <c r="TGW1188" s="10"/>
      <c r="TGX1188" s="10"/>
      <c r="TGY1188" s="10"/>
      <c r="TGZ1188" s="10"/>
      <c r="THA1188" s="10"/>
      <c r="THB1188" s="10"/>
      <c r="THC1188" s="10"/>
      <c r="THD1188" s="10"/>
      <c r="THE1188" s="10"/>
      <c r="THF1188" s="10"/>
      <c r="THG1188" s="10"/>
      <c r="THH1188" s="10"/>
      <c r="THI1188" s="10"/>
      <c r="THJ1188" s="10"/>
      <c r="THK1188" s="10"/>
      <c r="THL1188" s="10"/>
      <c r="THM1188" s="10"/>
      <c r="THN1188" s="10"/>
      <c r="THO1188" s="10"/>
      <c r="THP1188" s="10"/>
      <c r="THQ1188" s="10"/>
      <c r="THR1188" s="10"/>
      <c r="THS1188" s="10"/>
      <c r="THT1188" s="10"/>
      <c r="THU1188" s="10"/>
      <c r="THV1188" s="10"/>
      <c r="THW1188" s="10"/>
      <c r="THX1188" s="10"/>
      <c r="THY1188" s="10"/>
      <c r="THZ1188" s="10"/>
      <c r="TIA1188" s="10"/>
      <c r="TIB1188" s="10"/>
      <c r="TIC1188" s="10"/>
      <c r="TID1188" s="10"/>
      <c r="TIE1188" s="10"/>
      <c r="TIF1188" s="10"/>
      <c r="TIG1188" s="10"/>
      <c r="TIH1188" s="10"/>
      <c r="TII1188" s="10"/>
      <c r="TIJ1188" s="10"/>
      <c r="TIK1188" s="10"/>
      <c r="TIL1188" s="10"/>
      <c r="TIM1188" s="10"/>
      <c r="TIN1188" s="10"/>
      <c r="TIO1188" s="10"/>
      <c r="TIP1188" s="10"/>
      <c r="TIQ1188" s="10"/>
      <c r="TIR1188" s="10"/>
      <c r="TIS1188" s="10"/>
      <c r="TIT1188" s="10"/>
      <c r="TIU1188" s="10"/>
      <c r="TIV1188" s="10"/>
      <c r="TIW1188" s="10"/>
      <c r="TIX1188" s="10"/>
      <c r="TIY1188" s="10"/>
      <c r="TIZ1188" s="10"/>
      <c r="TJA1188" s="10"/>
      <c r="TJB1188" s="10"/>
      <c r="TJC1188" s="10"/>
      <c r="TJD1188" s="10"/>
      <c r="TJE1188" s="10"/>
      <c r="TJF1188" s="10"/>
      <c r="TJG1188" s="10"/>
      <c r="TJH1188" s="10"/>
      <c r="TJI1188" s="10"/>
      <c r="TJJ1188" s="10"/>
      <c r="TJK1188" s="10"/>
      <c r="TJL1188" s="10"/>
      <c r="TJM1188" s="10"/>
      <c r="TJN1188" s="10"/>
      <c r="TJO1188" s="10"/>
      <c r="TJP1188" s="10"/>
      <c r="TJQ1188" s="10"/>
      <c r="TJR1188" s="10"/>
      <c r="TJS1188" s="10"/>
      <c r="TJT1188" s="10"/>
      <c r="TJU1188" s="10"/>
      <c r="TJV1188" s="10"/>
      <c r="TJW1188" s="10"/>
      <c r="TJX1188" s="10"/>
      <c r="TJY1188" s="10"/>
      <c r="TJZ1188" s="10"/>
      <c r="TKA1188" s="10"/>
      <c r="TKB1188" s="10"/>
      <c r="TKC1188" s="10"/>
      <c r="TKD1188" s="10"/>
      <c r="TKE1188" s="10"/>
      <c r="TKF1188" s="10"/>
      <c r="TKG1188" s="10"/>
      <c r="TKH1188" s="10"/>
      <c r="TKI1188" s="10"/>
      <c r="TKJ1188" s="10"/>
      <c r="TKK1188" s="10"/>
      <c r="TKL1188" s="10"/>
      <c r="TKM1188" s="10"/>
      <c r="TKN1188" s="10"/>
      <c r="TKO1188" s="10"/>
      <c r="TKP1188" s="10"/>
      <c r="TKQ1188" s="10"/>
      <c r="TKR1188" s="10"/>
      <c r="TKS1188" s="10"/>
      <c r="TKT1188" s="10"/>
      <c r="TKU1188" s="10"/>
      <c r="TKV1188" s="10"/>
      <c r="TKW1188" s="10"/>
      <c r="TKX1188" s="10"/>
      <c r="TKY1188" s="10"/>
      <c r="TKZ1188" s="10"/>
      <c r="TLA1188" s="10"/>
      <c r="TLB1188" s="10"/>
      <c r="TLC1188" s="10"/>
      <c r="TLD1188" s="10"/>
      <c r="TLE1188" s="10"/>
      <c r="TLF1188" s="10"/>
      <c r="TLG1188" s="10"/>
      <c r="TLH1188" s="10"/>
      <c r="TLI1188" s="10"/>
      <c r="TLJ1188" s="10"/>
      <c r="TLK1188" s="10"/>
      <c r="TLL1188" s="10"/>
      <c r="TLM1188" s="10"/>
      <c r="TLN1188" s="10"/>
      <c r="TLO1188" s="10"/>
      <c r="TLP1188" s="10"/>
      <c r="TLQ1188" s="10"/>
      <c r="TLR1188" s="10"/>
      <c r="TLS1188" s="10"/>
      <c r="TLT1188" s="10"/>
      <c r="TLU1188" s="10"/>
      <c r="TLV1188" s="10"/>
      <c r="TLW1188" s="10"/>
      <c r="TLX1188" s="10"/>
      <c r="TLY1188" s="10"/>
      <c r="TLZ1188" s="10"/>
      <c r="TMA1188" s="10"/>
      <c r="TMB1188" s="10"/>
      <c r="TMC1188" s="10"/>
      <c r="TMD1188" s="10"/>
      <c r="TME1188" s="10"/>
      <c r="TMF1188" s="10"/>
      <c r="TMG1188" s="10"/>
      <c r="TMH1188" s="10"/>
      <c r="TMI1188" s="10"/>
      <c r="TMJ1188" s="10"/>
      <c r="TMK1188" s="10"/>
      <c r="TML1188" s="10"/>
      <c r="TMM1188" s="10"/>
      <c r="TMN1188" s="10"/>
      <c r="TMO1188" s="10"/>
      <c r="TMP1188" s="10"/>
      <c r="TMQ1188" s="10"/>
      <c r="TMR1188" s="10"/>
      <c r="TMS1188" s="10"/>
      <c r="TMT1188" s="10"/>
      <c r="TMU1188" s="10"/>
      <c r="TMV1188" s="10"/>
      <c r="TMW1188" s="10"/>
      <c r="TMX1188" s="10"/>
      <c r="TMY1188" s="10"/>
      <c r="TMZ1188" s="10"/>
      <c r="TNA1188" s="10"/>
      <c r="TNB1188" s="10"/>
      <c r="TNC1188" s="10"/>
      <c r="TND1188" s="10"/>
      <c r="TNE1188" s="10"/>
      <c r="TNF1188" s="10"/>
      <c r="TNG1188" s="10"/>
      <c r="TNH1188" s="10"/>
      <c r="TNI1188" s="10"/>
      <c r="TNJ1188" s="10"/>
      <c r="TNK1188" s="10"/>
      <c r="TNL1188" s="10"/>
      <c r="TNM1188" s="10"/>
      <c r="TNN1188" s="10"/>
      <c r="TNO1188" s="10"/>
      <c r="TNP1188" s="10"/>
      <c r="TNQ1188" s="10"/>
      <c r="TNR1188" s="10"/>
      <c r="TNS1188" s="10"/>
      <c r="TNT1188" s="10"/>
      <c r="TNU1188" s="10"/>
      <c r="TNV1188" s="10"/>
      <c r="TNW1188" s="10"/>
      <c r="TNX1188" s="10"/>
      <c r="TNY1188" s="10"/>
      <c r="TNZ1188" s="10"/>
      <c r="TOA1188" s="10"/>
      <c r="TOB1188" s="10"/>
      <c r="TOC1188" s="10"/>
      <c r="TOD1188" s="10"/>
      <c r="TOE1188" s="10"/>
      <c r="TOF1188" s="10"/>
      <c r="TOG1188" s="10"/>
      <c r="TOH1188" s="10"/>
      <c r="TOI1188" s="10"/>
      <c r="TOJ1188" s="10"/>
      <c r="TOK1188" s="10"/>
      <c r="TOL1188" s="10"/>
      <c r="TOM1188" s="10"/>
      <c r="TON1188" s="10"/>
      <c r="TOO1188" s="10"/>
      <c r="TOP1188" s="10"/>
      <c r="TOQ1188" s="10"/>
      <c r="TOR1188" s="10"/>
      <c r="TOS1188" s="10"/>
      <c r="TOT1188" s="10"/>
      <c r="TOU1188" s="10"/>
      <c r="TOV1188" s="10"/>
      <c r="TOW1188" s="10"/>
      <c r="TOX1188" s="10"/>
      <c r="TOY1188" s="10"/>
      <c r="TOZ1188" s="10"/>
      <c r="TPA1188" s="10"/>
      <c r="TPB1188" s="10"/>
      <c r="TPC1188" s="10"/>
      <c r="TPD1188" s="10"/>
      <c r="TPE1188" s="10"/>
      <c r="TPF1188" s="10"/>
      <c r="TPG1188" s="10"/>
      <c r="TPH1188" s="10"/>
      <c r="TPI1188" s="10"/>
      <c r="TPJ1188" s="10"/>
      <c r="TPK1188" s="10"/>
      <c r="TPL1188" s="10"/>
      <c r="TPM1188" s="10"/>
      <c r="TPN1188" s="10"/>
      <c r="TPO1188" s="10"/>
      <c r="TPP1188" s="10"/>
      <c r="TPQ1188" s="10"/>
      <c r="TPR1188" s="10"/>
      <c r="TPS1188" s="10"/>
      <c r="TPT1188" s="10"/>
      <c r="TPU1188" s="10"/>
      <c r="TPV1188" s="10"/>
      <c r="TPW1188" s="10"/>
      <c r="TPX1188" s="10"/>
      <c r="TPY1188" s="10"/>
      <c r="TPZ1188" s="10"/>
      <c r="TQA1188" s="10"/>
      <c r="TQB1188" s="10"/>
      <c r="TQC1188" s="10"/>
      <c r="TQD1188" s="10"/>
      <c r="TQE1188" s="10"/>
      <c r="TQF1188" s="10"/>
      <c r="TQG1188" s="10"/>
      <c r="TQH1188" s="10"/>
      <c r="TQI1188" s="10"/>
      <c r="TQJ1188" s="10"/>
      <c r="TQK1188" s="10"/>
      <c r="TQL1188" s="10"/>
      <c r="TQM1188" s="10"/>
      <c r="TQN1188" s="10"/>
      <c r="TQO1188" s="10"/>
      <c r="TQP1188" s="10"/>
      <c r="TQQ1188" s="10"/>
      <c r="TQR1188" s="10"/>
      <c r="TQS1188" s="10"/>
      <c r="TQT1188" s="10"/>
      <c r="TQU1188" s="10"/>
      <c r="TQV1188" s="10"/>
      <c r="TQW1188" s="10"/>
      <c r="TQX1188" s="10"/>
      <c r="TQY1188" s="10"/>
      <c r="TQZ1188" s="10"/>
      <c r="TRA1188" s="10"/>
      <c r="TRB1188" s="10"/>
      <c r="TRC1188" s="10"/>
      <c r="TRD1188" s="10"/>
      <c r="TRE1188" s="10"/>
      <c r="TRF1188" s="10"/>
      <c r="TRG1188" s="10"/>
      <c r="TRH1188" s="10"/>
      <c r="TRI1188" s="10"/>
      <c r="TRJ1188" s="10"/>
      <c r="TRK1188" s="10"/>
      <c r="TRL1188" s="10"/>
      <c r="TRM1188" s="10"/>
      <c r="TRN1188" s="10"/>
      <c r="TRO1188" s="10"/>
      <c r="TRP1188" s="10"/>
      <c r="TRQ1188" s="10"/>
      <c r="TRR1188" s="10"/>
      <c r="TRS1188" s="10"/>
      <c r="TRT1188" s="10"/>
      <c r="TRU1188" s="10"/>
      <c r="TRV1188" s="10"/>
      <c r="TRW1188" s="10"/>
      <c r="TRX1188" s="10"/>
      <c r="TRY1188" s="10"/>
      <c r="TRZ1188" s="10"/>
      <c r="TSA1188" s="10"/>
      <c r="TSB1188" s="10"/>
      <c r="TSC1188" s="10"/>
      <c r="TSD1188" s="10"/>
      <c r="TSE1188" s="10"/>
      <c r="TSF1188" s="10"/>
      <c r="TSG1188" s="10"/>
      <c r="TSH1188" s="10"/>
      <c r="TSI1188" s="10"/>
      <c r="TSJ1188" s="10"/>
      <c r="TSK1188" s="10"/>
      <c r="TSL1188" s="10"/>
      <c r="TSM1188" s="10"/>
      <c r="TSN1188" s="10"/>
      <c r="TSO1188" s="10"/>
      <c r="TSP1188" s="10"/>
      <c r="TSQ1188" s="10"/>
      <c r="TSR1188" s="10"/>
      <c r="TSS1188" s="10"/>
      <c r="TST1188" s="10"/>
      <c r="TSU1188" s="10"/>
      <c r="TSV1188" s="10"/>
      <c r="TSW1188" s="10"/>
      <c r="TSX1188" s="10"/>
      <c r="TSY1188" s="10"/>
      <c r="TSZ1188" s="10"/>
      <c r="TTA1188" s="10"/>
      <c r="TTB1188" s="10"/>
      <c r="TTC1188" s="10"/>
      <c r="TTD1188" s="10"/>
      <c r="TTE1188" s="10"/>
      <c r="TTF1188" s="10"/>
      <c r="TTG1188" s="10"/>
      <c r="TTH1188" s="10"/>
      <c r="TTI1188" s="10"/>
      <c r="TTJ1188" s="10"/>
      <c r="TTK1188" s="10"/>
      <c r="TTL1188" s="10"/>
      <c r="TTM1188" s="10"/>
      <c r="TTN1188" s="10"/>
      <c r="TTO1188" s="10"/>
      <c r="TTP1188" s="10"/>
      <c r="TTQ1188" s="10"/>
      <c r="TTR1188" s="10"/>
      <c r="TTS1188" s="10"/>
      <c r="TTT1188" s="10"/>
      <c r="TTU1188" s="10"/>
      <c r="TTV1188" s="10"/>
      <c r="TTW1188" s="10"/>
      <c r="TTX1188" s="10"/>
      <c r="TTY1188" s="10"/>
      <c r="TTZ1188" s="10"/>
      <c r="TUA1188" s="10"/>
      <c r="TUB1188" s="10"/>
      <c r="TUC1188" s="10"/>
      <c r="TUD1188" s="10"/>
      <c r="TUE1188" s="10"/>
      <c r="TUF1188" s="10"/>
      <c r="TUG1188" s="10"/>
      <c r="TUH1188" s="10"/>
      <c r="TUI1188" s="10"/>
      <c r="TUJ1188" s="10"/>
      <c r="TUK1188" s="10"/>
      <c r="TUL1188" s="10"/>
      <c r="TUM1188" s="10"/>
      <c r="TUN1188" s="10"/>
      <c r="TUO1188" s="10"/>
      <c r="TUP1188" s="10"/>
      <c r="TUQ1188" s="10"/>
      <c r="TUR1188" s="10"/>
      <c r="TUS1188" s="10"/>
      <c r="TUT1188" s="10"/>
      <c r="TUU1188" s="10"/>
      <c r="TUV1188" s="10"/>
      <c r="TUW1188" s="10"/>
      <c r="TUX1188" s="10"/>
      <c r="TUY1188" s="10"/>
      <c r="TUZ1188" s="10"/>
      <c r="TVA1188" s="10"/>
      <c r="TVB1188" s="10"/>
      <c r="TVC1188" s="10"/>
      <c r="TVD1188" s="10"/>
      <c r="TVE1188" s="10"/>
      <c r="TVF1188" s="10"/>
      <c r="TVG1188" s="10"/>
      <c r="TVH1188" s="10"/>
      <c r="TVI1188" s="10"/>
      <c r="TVJ1188" s="10"/>
      <c r="TVK1188" s="10"/>
      <c r="TVL1188" s="10"/>
      <c r="TVM1188" s="10"/>
      <c r="TVN1188" s="10"/>
      <c r="TVO1188" s="10"/>
      <c r="TVP1188" s="10"/>
      <c r="TVQ1188" s="10"/>
      <c r="TVR1188" s="10"/>
      <c r="TVS1188" s="10"/>
      <c r="TVT1188" s="10"/>
      <c r="TVU1188" s="10"/>
      <c r="TVV1188" s="10"/>
      <c r="TVW1188" s="10"/>
      <c r="TVX1188" s="10"/>
      <c r="TVY1188" s="10"/>
      <c r="TVZ1188" s="10"/>
      <c r="TWA1188" s="10"/>
      <c r="TWB1188" s="10"/>
      <c r="TWC1188" s="10"/>
      <c r="TWD1188" s="10"/>
      <c r="TWE1188" s="10"/>
      <c r="TWF1188" s="10"/>
      <c r="TWG1188" s="10"/>
      <c r="TWH1188" s="10"/>
      <c r="TWI1188" s="10"/>
      <c r="TWJ1188" s="10"/>
      <c r="TWK1188" s="10"/>
      <c r="TWL1188" s="10"/>
      <c r="TWM1188" s="10"/>
      <c r="TWN1188" s="10"/>
      <c r="TWO1188" s="10"/>
      <c r="TWP1188" s="10"/>
      <c r="TWQ1188" s="10"/>
      <c r="TWR1188" s="10"/>
      <c r="TWS1188" s="10"/>
      <c r="TWT1188" s="10"/>
      <c r="TWU1188" s="10"/>
      <c r="TWV1188" s="10"/>
      <c r="TWW1188" s="10"/>
      <c r="TWX1188" s="10"/>
      <c r="TWY1188" s="10"/>
      <c r="TWZ1188" s="10"/>
      <c r="TXA1188" s="10"/>
      <c r="TXB1188" s="10"/>
      <c r="TXC1188" s="10"/>
      <c r="TXD1188" s="10"/>
      <c r="TXE1188" s="10"/>
      <c r="TXF1188" s="10"/>
      <c r="TXG1188" s="10"/>
      <c r="TXH1188" s="10"/>
      <c r="TXI1188" s="10"/>
      <c r="TXJ1188" s="10"/>
      <c r="TXK1188" s="10"/>
      <c r="TXL1188" s="10"/>
      <c r="TXM1188" s="10"/>
      <c r="TXN1188" s="10"/>
      <c r="TXO1188" s="10"/>
      <c r="TXP1188" s="10"/>
      <c r="TXQ1188" s="10"/>
      <c r="TXR1188" s="10"/>
      <c r="TXS1188" s="10"/>
      <c r="TXT1188" s="10"/>
      <c r="TXU1188" s="10"/>
      <c r="TXV1188" s="10"/>
      <c r="TXW1188" s="10"/>
      <c r="TXX1188" s="10"/>
      <c r="TXY1188" s="10"/>
      <c r="TXZ1188" s="10"/>
      <c r="TYA1188" s="10"/>
      <c r="TYB1188" s="10"/>
      <c r="TYC1188" s="10"/>
      <c r="TYD1188" s="10"/>
      <c r="TYE1188" s="10"/>
      <c r="TYF1188" s="10"/>
      <c r="TYG1188" s="10"/>
      <c r="TYH1188" s="10"/>
      <c r="TYI1188" s="10"/>
      <c r="TYJ1188" s="10"/>
      <c r="TYK1188" s="10"/>
      <c r="TYL1188" s="10"/>
      <c r="TYM1188" s="10"/>
      <c r="TYN1188" s="10"/>
      <c r="TYO1188" s="10"/>
      <c r="TYP1188" s="10"/>
      <c r="TYQ1188" s="10"/>
      <c r="TYR1188" s="10"/>
      <c r="TYS1188" s="10"/>
      <c r="TYT1188" s="10"/>
      <c r="TYU1188" s="10"/>
      <c r="TYV1188" s="10"/>
      <c r="TYW1188" s="10"/>
      <c r="TYX1188" s="10"/>
      <c r="TYY1188" s="10"/>
      <c r="TYZ1188" s="10"/>
      <c r="TZA1188" s="10"/>
      <c r="TZB1188" s="10"/>
      <c r="TZC1188" s="10"/>
      <c r="TZD1188" s="10"/>
      <c r="TZE1188" s="10"/>
      <c r="TZF1188" s="10"/>
      <c r="TZG1188" s="10"/>
      <c r="TZH1188" s="10"/>
      <c r="TZI1188" s="10"/>
      <c r="TZJ1188" s="10"/>
      <c r="TZK1188" s="10"/>
      <c r="TZL1188" s="10"/>
      <c r="TZM1188" s="10"/>
      <c r="TZN1188" s="10"/>
      <c r="TZO1188" s="10"/>
      <c r="TZP1188" s="10"/>
      <c r="TZQ1188" s="10"/>
      <c r="TZR1188" s="10"/>
      <c r="TZS1188" s="10"/>
      <c r="TZT1188" s="10"/>
      <c r="TZU1188" s="10"/>
      <c r="TZV1188" s="10"/>
      <c r="TZW1188" s="10"/>
      <c r="TZX1188" s="10"/>
      <c r="TZY1188" s="10"/>
      <c r="TZZ1188" s="10"/>
      <c r="UAA1188" s="10"/>
      <c r="UAB1188" s="10"/>
      <c r="UAC1188" s="10"/>
      <c r="UAD1188" s="10"/>
      <c r="UAE1188" s="10"/>
      <c r="UAF1188" s="10"/>
      <c r="UAG1188" s="10"/>
      <c r="UAH1188" s="10"/>
      <c r="UAI1188" s="10"/>
      <c r="UAJ1188" s="10"/>
      <c r="UAK1188" s="10"/>
      <c r="UAL1188" s="10"/>
      <c r="UAM1188" s="10"/>
      <c r="UAN1188" s="10"/>
      <c r="UAO1188" s="10"/>
      <c r="UAP1188" s="10"/>
      <c r="UAQ1188" s="10"/>
      <c r="UAR1188" s="10"/>
      <c r="UAS1188" s="10"/>
      <c r="UAT1188" s="10"/>
      <c r="UAU1188" s="10"/>
      <c r="UAV1188" s="10"/>
      <c r="UAW1188" s="10"/>
      <c r="UAX1188" s="10"/>
      <c r="UAY1188" s="10"/>
      <c r="UAZ1188" s="10"/>
      <c r="UBA1188" s="10"/>
      <c r="UBB1188" s="10"/>
      <c r="UBC1188" s="10"/>
      <c r="UBD1188" s="10"/>
      <c r="UBE1188" s="10"/>
      <c r="UBF1188" s="10"/>
      <c r="UBG1188" s="10"/>
      <c r="UBH1188" s="10"/>
      <c r="UBI1188" s="10"/>
      <c r="UBJ1188" s="10"/>
      <c r="UBK1188" s="10"/>
      <c r="UBL1188" s="10"/>
      <c r="UBM1188" s="10"/>
      <c r="UBN1188" s="10"/>
      <c r="UBO1188" s="10"/>
      <c r="UBP1188" s="10"/>
      <c r="UBQ1188" s="10"/>
      <c r="UBR1188" s="10"/>
      <c r="UBS1188" s="10"/>
      <c r="UBT1188" s="10"/>
      <c r="UBU1188" s="10"/>
      <c r="UBV1188" s="10"/>
      <c r="UBW1188" s="10"/>
      <c r="UBX1188" s="10"/>
      <c r="UBY1188" s="10"/>
      <c r="UBZ1188" s="10"/>
      <c r="UCA1188" s="10"/>
      <c r="UCB1188" s="10"/>
      <c r="UCC1188" s="10"/>
      <c r="UCD1188" s="10"/>
      <c r="UCE1188" s="10"/>
      <c r="UCF1188" s="10"/>
      <c r="UCG1188" s="10"/>
      <c r="UCH1188" s="10"/>
      <c r="UCI1188" s="10"/>
      <c r="UCJ1188" s="10"/>
      <c r="UCK1188" s="10"/>
      <c r="UCL1188" s="10"/>
      <c r="UCM1188" s="10"/>
      <c r="UCN1188" s="10"/>
      <c r="UCO1188" s="10"/>
      <c r="UCP1188" s="10"/>
      <c r="UCQ1188" s="10"/>
      <c r="UCR1188" s="10"/>
      <c r="UCS1188" s="10"/>
      <c r="UCT1188" s="10"/>
      <c r="UCU1188" s="10"/>
      <c r="UCV1188" s="10"/>
      <c r="UCW1188" s="10"/>
      <c r="UCX1188" s="10"/>
      <c r="UCY1188" s="10"/>
      <c r="UCZ1188" s="10"/>
      <c r="UDA1188" s="10"/>
      <c r="UDB1188" s="10"/>
      <c r="UDC1188" s="10"/>
      <c r="UDD1188" s="10"/>
      <c r="UDE1188" s="10"/>
      <c r="UDF1188" s="10"/>
      <c r="UDG1188" s="10"/>
      <c r="UDH1188" s="10"/>
      <c r="UDI1188" s="10"/>
      <c r="UDJ1188" s="10"/>
      <c r="UDK1188" s="10"/>
      <c r="UDL1188" s="10"/>
      <c r="UDM1188" s="10"/>
      <c r="UDN1188" s="10"/>
      <c r="UDO1188" s="10"/>
      <c r="UDP1188" s="10"/>
      <c r="UDQ1188" s="10"/>
      <c r="UDR1188" s="10"/>
      <c r="UDS1188" s="10"/>
      <c r="UDT1188" s="10"/>
      <c r="UDU1188" s="10"/>
      <c r="UDV1188" s="10"/>
      <c r="UDW1188" s="10"/>
      <c r="UDX1188" s="10"/>
      <c r="UDY1188" s="10"/>
      <c r="UDZ1188" s="10"/>
      <c r="UEA1188" s="10"/>
      <c r="UEB1188" s="10"/>
      <c r="UEC1188" s="10"/>
      <c r="UED1188" s="10"/>
      <c r="UEE1188" s="10"/>
      <c r="UEF1188" s="10"/>
      <c r="UEG1188" s="10"/>
      <c r="UEH1188" s="10"/>
      <c r="UEI1188" s="10"/>
      <c r="UEJ1188" s="10"/>
      <c r="UEK1188" s="10"/>
      <c r="UEL1188" s="10"/>
      <c r="UEM1188" s="10"/>
      <c r="UEN1188" s="10"/>
      <c r="UEO1188" s="10"/>
      <c r="UEP1188" s="10"/>
      <c r="UEQ1188" s="10"/>
      <c r="UER1188" s="10"/>
      <c r="UES1188" s="10"/>
      <c r="UET1188" s="10"/>
      <c r="UEU1188" s="10"/>
      <c r="UEV1188" s="10"/>
      <c r="UEW1188" s="10"/>
      <c r="UEX1188" s="10"/>
      <c r="UEY1188" s="10"/>
      <c r="UEZ1188" s="10"/>
      <c r="UFA1188" s="10"/>
      <c r="UFB1188" s="10"/>
      <c r="UFC1188" s="10"/>
      <c r="UFD1188" s="10"/>
      <c r="UFE1188" s="10"/>
      <c r="UFF1188" s="10"/>
      <c r="UFG1188" s="10"/>
      <c r="UFH1188" s="10"/>
      <c r="UFI1188" s="10"/>
      <c r="UFJ1188" s="10"/>
      <c r="UFK1188" s="10"/>
      <c r="UFL1188" s="10"/>
      <c r="UFM1188" s="10"/>
      <c r="UFN1188" s="10"/>
      <c r="UFO1188" s="10"/>
      <c r="UFP1188" s="10"/>
      <c r="UFQ1188" s="10"/>
      <c r="UFR1188" s="10"/>
      <c r="UFS1188" s="10"/>
      <c r="UFT1188" s="10"/>
      <c r="UFU1188" s="10"/>
      <c r="UFV1188" s="10"/>
      <c r="UFW1188" s="10"/>
      <c r="UFX1188" s="10"/>
      <c r="UFY1188" s="10"/>
      <c r="UFZ1188" s="10"/>
      <c r="UGA1188" s="10"/>
      <c r="UGB1188" s="10"/>
      <c r="UGC1188" s="10"/>
      <c r="UGD1188" s="10"/>
      <c r="UGE1188" s="10"/>
      <c r="UGF1188" s="10"/>
      <c r="UGG1188" s="10"/>
      <c r="UGH1188" s="10"/>
      <c r="UGI1188" s="10"/>
      <c r="UGJ1188" s="10"/>
      <c r="UGK1188" s="10"/>
      <c r="UGL1188" s="10"/>
      <c r="UGM1188" s="10"/>
      <c r="UGN1188" s="10"/>
      <c r="UGO1188" s="10"/>
      <c r="UGP1188" s="10"/>
      <c r="UGQ1188" s="10"/>
      <c r="UGR1188" s="10"/>
      <c r="UGS1188" s="10"/>
      <c r="UGT1188" s="10"/>
      <c r="UGU1188" s="10"/>
      <c r="UGV1188" s="10"/>
      <c r="UGW1188" s="10"/>
      <c r="UGX1188" s="10"/>
      <c r="UGY1188" s="10"/>
      <c r="UGZ1188" s="10"/>
      <c r="UHA1188" s="10"/>
      <c r="UHB1188" s="10"/>
      <c r="UHC1188" s="10"/>
      <c r="UHD1188" s="10"/>
      <c r="UHE1188" s="10"/>
      <c r="UHF1188" s="10"/>
      <c r="UHG1188" s="10"/>
      <c r="UHH1188" s="10"/>
      <c r="UHI1188" s="10"/>
      <c r="UHJ1188" s="10"/>
      <c r="UHK1188" s="10"/>
      <c r="UHL1188" s="10"/>
      <c r="UHM1188" s="10"/>
      <c r="UHN1188" s="10"/>
      <c r="UHO1188" s="10"/>
      <c r="UHP1188" s="10"/>
      <c r="UHQ1188" s="10"/>
      <c r="UHR1188" s="10"/>
      <c r="UHS1188" s="10"/>
      <c r="UHT1188" s="10"/>
      <c r="UHU1188" s="10"/>
      <c r="UHV1188" s="10"/>
      <c r="UHW1188" s="10"/>
      <c r="UHX1188" s="10"/>
      <c r="UHY1188" s="10"/>
      <c r="UHZ1188" s="10"/>
      <c r="UIA1188" s="10"/>
      <c r="UIB1188" s="10"/>
      <c r="UIC1188" s="10"/>
      <c r="UID1188" s="10"/>
      <c r="UIE1188" s="10"/>
      <c r="UIF1188" s="10"/>
      <c r="UIG1188" s="10"/>
      <c r="UIH1188" s="10"/>
      <c r="UII1188" s="10"/>
      <c r="UIJ1188" s="10"/>
      <c r="UIK1188" s="10"/>
      <c r="UIL1188" s="10"/>
      <c r="UIM1188" s="10"/>
      <c r="UIN1188" s="10"/>
      <c r="UIO1188" s="10"/>
      <c r="UIP1188" s="10"/>
      <c r="UIQ1188" s="10"/>
      <c r="UIR1188" s="10"/>
      <c r="UIS1188" s="10"/>
      <c r="UIT1188" s="10"/>
      <c r="UIU1188" s="10"/>
      <c r="UIV1188" s="10"/>
      <c r="UIW1188" s="10"/>
      <c r="UIX1188" s="10"/>
      <c r="UIY1188" s="10"/>
      <c r="UIZ1188" s="10"/>
      <c r="UJA1188" s="10"/>
      <c r="UJB1188" s="10"/>
      <c r="UJC1188" s="10"/>
      <c r="UJD1188" s="10"/>
      <c r="UJE1188" s="10"/>
      <c r="UJF1188" s="10"/>
      <c r="UJG1188" s="10"/>
      <c r="UJH1188" s="10"/>
      <c r="UJI1188" s="10"/>
      <c r="UJJ1188" s="10"/>
      <c r="UJK1188" s="10"/>
      <c r="UJL1188" s="10"/>
      <c r="UJM1188" s="10"/>
      <c r="UJN1188" s="10"/>
      <c r="UJO1188" s="10"/>
      <c r="UJP1188" s="10"/>
      <c r="UJQ1188" s="10"/>
      <c r="UJR1188" s="10"/>
      <c r="UJS1188" s="10"/>
      <c r="UJT1188" s="10"/>
      <c r="UJU1188" s="10"/>
      <c r="UJV1188" s="10"/>
      <c r="UJW1188" s="10"/>
      <c r="UJX1188" s="10"/>
      <c r="UJY1188" s="10"/>
      <c r="UJZ1188" s="10"/>
      <c r="UKA1188" s="10"/>
      <c r="UKB1188" s="10"/>
      <c r="UKC1188" s="10"/>
      <c r="UKD1188" s="10"/>
      <c r="UKE1188" s="10"/>
      <c r="UKF1188" s="10"/>
      <c r="UKG1188" s="10"/>
      <c r="UKH1188" s="10"/>
      <c r="UKI1188" s="10"/>
      <c r="UKJ1188" s="10"/>
      <c r="UKK1188" s="10"/>
      <c r="UKL1188" s="10"/>
      <c r="UKM1188" s="10"/>
      <c r="UKN1188" s="10"/>
      <c r="UKO1188" s="10"/>
      <c r="UKP1188" s="10"/>
      <c r="UKQ1188" s="10"/>
      <c r="UKR1188" s="10"/>
      <c r="UKS1188" s="10"/>
      <c r="UKT1188" s="10"/>
      <c r="UKU1188" s="10"/>
      <c r="UKV1188" s="10"/>
      <c r="UKW1188" s="10"/>
      <c r="UKX1188" s="10"/>
      <c r="UKY1188" s="10"/>
      <c r="UKZ1188" s="10"/>
      <c r="ULA1188" s="10"/>
      <c r="ULB1188" s="10"/>
      <c r="ULC1188" s="10"/>
      <c r="ULD1188" s="10"/>
      <c r="ULE1188" s="10"/>
      <c r="ULF1188" s="10"/>
      <c r="ULG1188" s="10"/>
      <c r="ULH1188" s="10"/>
      <c r="ULI1188" s="10"/>
      <c r="ULJ1188" s="10"/>
      <c r="ULK1188" s="10"/>
      <c r="ULL1188" s="10"/>
      <c r="ULM1188" s="10"/>
      <c r="ULN1188" s="10"/>
      <c r="ULO1188" s="10"/>
      <c r="ULP1188" s="10"/>
      <c r="ULQ1188" s="10"/>
      <c r="ULR1188" s="10"/>
      <c r="ULS1188" s="10"/>
      <c r="ULT1188" s="10"/>
      <c r="ULU1188" s="10"/>
      <c r="ULV1188" s="10"/>
      <c r="ULW1188" s="10"/>
      <c r="ULX1188" s="10"/>
      <c r="ULY1188" s="10"/>
      <c r="ULZ1188" s="10"/>
      <c r="UMA1188" s="10"/>
      <c r="UMB1188" s="10"/>
      <c r="UMC1188" s="10"/>
      <c r="UMD1188" s="10"/>
      <c r="UME1188" s="10"/>
      <c r="UMF1188" s="10"/>
      <c r="UMG1188" s="10"/>
      <c r="UMH1188" s="10"/>
      <c r="UMI1188" s="10"/>
      <c r="UMJ1188" s="10"/>
      <c r="UMK1188" s="10"/>
      <c r="UML1188" s="10"/>
      <c r="UMM1188" s="10"/>
      <c r="UMN1188" s="10"/>
      <c r="UMO1188" s="10"/>
      <c r="UMP1188" s="10"/>
      <c r="UMQ1188" s="10"/>
      <c r="UMR1188" s="10"/>
      <c r="UMS1188" s="10"/>
      <c r="UMT1188" s="10"/>
      <c r="UMU1188" s="10"/>
      <c r="UMV1188" s="10"/>
      <c r="UMW1188" s="10"/>
      <c r="UMX1188" s="10"/>
      <c r="UMY1188" s="10"/>
      <c r="UMZ1188" s="10"/>
      <c r="UNA1188" s="10"/>
      <c r="UNB1188" s="10"/>
      <c r="UNC1188" s="10"/>
      <c r="UND1188" s="10"/>
      <c r="UNE1188" s="10"/>
      <c r="UNF1188" s="10"/>
      <c r="UNG1188" s="10"/>
      <c r="UNH1188" s="10"/>
      <c r="UNI1188" s="10"/>
      <c r="UNJ1188" s="10"/>
      <c r="UNK1188" s="10"/>
      <c r="UNL1188" s="10"/>
      <c r="UNM1188" s="10"/>
      <c r="UNN1188" s="10"/>
      <c r="UNO1188" s="10"/>
      <c r="UNP1188" s="10"/>
      <c r="UNQ1188" s="10"/>
      <c r="UNR1188" s="10"/>
      <c r="UNS1188" s="10"/>
      <c r="UNT1188" s="10"/>
      <c r="UNU1188" s="10"/>
      <c r="UNV1188" s="10"/>
      <c r="UNW1188" s="10"/>
      <c r="UNX1188" s="10"/>
      <c r="UNY1188" s="10"/>
      <c r="UNZ1188" s="10"/>
      <c r="UOA1188" s="10"/>
      <c r="UOB1188" s="10"/>
      <c r="UOC1188" s="10"/>
      <c r="UOD1188" s="10"/>
      <c r="UOE1188" s="10"/>
      <c r="UOF1188" s="10"/>
      <c r="UOG1188" s="10"/>
      <c r="UOH1188" s="10"/>
      <c r="UOI1188" s="10"/>
      <c r="UOJ1188" s="10"/>
      <c r="UOK1188" s="10"/>
      <c r="UOL1188" s="10"/>
      <c r="UOM1188" s="10"/>
      <c r="UON1188" s="10"/>
      <c r="UOO1188" s="10"/>
      <c r="UOP1188" s="10"/>
      <c r="UOQ1188" s="10"/>
      <c r="UOR1188" s="10"/>
      <c r="UOS1188" s="10"/>
      <c r="UOT1188" s="10"/>
      <c r="UOU1188" s="10"/>
      <c r="UOV1188" s="10"/>
      <c r="UOW1188" s="10"/>
      <c r="UOX1188" s="10"/>
      <c r="UOY1188" s="10"/>
      <c r="UOZ1188" s="10"/>
      <c r="UPA1188" s="10"/>
      <c r="UPB1188" s="10"/>
      <c r="UPC1188" s="10"/>
      <c r="UPD1188" s="10"/>
      <c r="UPE1188" s="10"/>
      <c r="UPF1188" s="10"/>
      <c r="UPG1188" s="10"/>
      <c r="UPH1188" s="10"/>
      <c r="UPI1188" s="10"/>
      <c r="UPJ1188" s="10"/>
      <c r="UPK1188" s="10"/>
      <c r="UPL1188" s="10"/>
      <c r="UPM1188" s="10"/>
      <c r="UPN1188" s="10"/>
      <c r="UPO1188" s="10"/>
      <c r="UPP1188" s="10"/>
      <c r="UPQ1188" s="10"/>
      <c r="UPR1188" s="10"/>
      <c r="UPS1188" s="10"/>
      <c r="UPT1188" s="10"/>
      <c r="UPU1188" s="10"/>
      <c r="UPV1188" s="10"/>
      <c r="UPW1188" s="10"/>
      <c r="UPX1188" s="10"/>
      <c r="UPY1188" s="10"/>
      <c r="UPZ1188" s="10"/>
      <c r="UQA1188" s="10"/>
      <c r="UQB1188" s="10"/>
      <c r="UQC1188" s="10"/>
      <c r="UQD1188" s="10"/>
      <c r="UQE1188" s="10"/>
      <c r="UQF1188" s="10"/>
      <c r="UQG1188" s="10"/>
      <c r="UQH1188" s="10"/>
      <c r="UQI1188" s="10"/>
      <c r="UQJ1188" s="10"/>
      <c r="UQK1188" s="10"/>
      <c r="UQL1188" s="10"/>
      <c r="UQM1188" s="10"/>
      <c r="UQN1188" s="10"/>
      <c r="UQO1188" s="10"/>
      <c r="UQP1188" s="10"/>
      <c r="UQQ1188" s="10"/>
      <c r="UQR1188" s="10"/>
      <c r="UQS1188" s="10"/>
      <c r="UQT1188" s="10"/>
      <c r="UQU1188" s="10"/>
      <c r="UQV1188" s="10"/>
      <c r="UQW1188" s="10"/>
      <c r="UQX1188" s="10"/>
      <c r="UQY1188" s="10"/>
      <c r="UQZ1188" s="10"/>
      <c r="URA1188" s="10"/>
      <c r="URB1188" s="10"/>
      <c r="URC1188" s="10"/>
      <c r="URD1188" s="10"/>
      <c r="URE1188" s="10"/>
      <c r="URF1188" s="10"/>
      <c r="URG1188" s="10"/>
      <c r="URH1188" s="10"/>
      <c r="URI1188" s="10"/>
      <c r="URJ1188" s="10"/>
      <c r="URK1188" s="10"/>
      <c r="URL1188" s="10"/>
      <c r="URM1188" s="10"/>
      <c r="URN1188" s="10"/>
      <c r="URO1188" s="10"/>
      <c r="URP1188" s="10"/>
      <c r="URQ1188" s="10"/>
      <c r="URR1188" s="10"/>
      <c r="URS1188" s="10"/>
      <c r="URT1188" s="10"/>
      <c r="URU1188" s="10"/>
      <c r="URV1188" s="10"/>
      <c r="URW1188" s="10"/>
      <c r="URX1188" s="10"/>
      <c r="URY1188" s="10"/>
      <c r="URZ1188" s="10"/>
      <c r="USA1188" s="10"/>
      <c r="USB1188" s="10"/>
      <c r="USC1188" s="10"/>
      <c r="USD1188" s="10"/>
      <c r="USE1188" s="10"/>
      <c r="USF1188" s="10"/>
      <c r="USG1188" s="10"/>
      <c r="USH1188" s="10"/>
      <c r="USI1188" s="10"/>
      <c r="USJ1188" s="10"/>
      <c r="USK1188" s="10"/>
      <c r="USL1188" s="10"/>
      <c r="USM1188" s="10"/>
      <c r="USN1188" s="10"/>
      <c r="USO1188" s="10"/>
      <c r="USP1188" s="10"/>
      <c r="USQ1188" s="10"/>
      <c r="USR1188" s="10"/>
      <c r="USS1188" s="10"/>
      <c r="UST1188" s="10"/>
      <c r="USU1188" s="10"/>
      <c r="USV1188" s="10"/>
      <c r="USW1188" s="10"/>
      <c r="USX1188" s="10"/>
      <c r="USY1188" s="10"/>
      <c r="USZ1188" s="10"/>
      <c r="UTA1188" s="10"/>
      <c r="UTB1188" s="10"/>
      <c r="UTC1188" s="10"/>
      <c r="UTD1188" s="10"/>
      <c r="UTE1188" s="10"/>
      <c r="UTF1188" s="10"/>
      <c r="UTG1188" s="10"/>
      <c r="UTH1188" s="10"/>
      <c r="UTI1188" s="10"/>
      <c r="UTJ1188" s="10"/>
      <c r="UTK1188" s="10"/>
      <c r="UTL1188" s="10"/>
      <c r="UTM1188" s="10"/>
      <c r="UTN1188" s="10"/>
      <c r="UTO1188" s="10"/>
      <c r="UTP1188" s="10"/>
      <c r="UTQ1188" s="10"/>
      <c r="UTR1188" s="10"/>
      <c r="UTS1188" s="10"/>
      <c r="UTT1188" s="10"/>
      <c r="UTU1188" s="10"/>
      <c r="UTV1188" s="10"/>
      <c r="UTW1188" s="10"/>
      <c r="UTX1188" s="10"/>
      <c r="UTY1188" s="10"/>
      <c r="UTZ1188" s="10"/>
      <c r="UUA1188" s="10"/>
      <c r="UUB1188" s="10"/>
      <c r="UUC1188" s="10"/>
      <c r="UUD1188" s="10"/>
      <c r="UUE1188" s="10"/>
      <c r="UUF1188" s="10"/>
      <c r="UUG1188" s="10"/>
      <c r="UUH1188" s="10"/>
      <c r="UUI1188" s="10"/>
      <c r="UUJ1188" s="10"/>
      <c r="UUK1188" s="10"/>
      <c r="UUL1188" s="10"/>
      <c r="UUM1188" s="10"/>
      <c r="UUN1188" s="10"/>
      <c r="UUO1188" s="10"/>
      <c r="UUP1188" s="10"/>
      <c r="UUQ1188" s="10"/>
      <c r="UUR1188" s="10"/>
      <c r="UUS1188" s="10"/>
      <c r="UUT1188" s="10"/>
      <c r="UUU1188" s="10"/>
      <c r="UUV1188" s="10"/>
      <c r="UUW1188" s="10"/>
      <c r="UUX1188" s="10"/>
      <c r="UUY1188" s="10"/>
      <c r="UUZ1188" s="10"/>
      <c r="UVA1188" s="10"/>
      <c r="UVB1188" s="10"/>
      <c r="UVC1188" s="10"/>
      <c r="UVD1188" s="10"/>
      <c r="UVE1188" s="10"/>
      <c r="UVF1188" s="10"/>
      <c r="UVG1188" s="10"/>
      <c r="UVH1188" s="10"/>
      <c r="UVI1188" s="10"/>
      <c r="UVJ1188" s="10"/>
      <c r="UVK1188" s="10"/>
      <c r="UVL1188" s="10"/>
      <c r="UVM1188" s="10"/>
      <c r="UVN1188" s="10"/>
      <c r="UVO1188" s="10"/>
      <c r="UVP1188" s="10"/>
      <c r="UVQ1188" s="10"/>
      <c r="UVR1188" s="10"/>
      <c r="UVS1188" s="10"/>
      <c r="UVT1188" s="10"/>
      <c r="UVU1188" s="10"/>
      <c r="UVV1188" s="10"/>
      <c r="UVW1188" s="10"/>
      <c r="UVX1188" s="10"/>
      <c r="UVY1188" s="10"/>
      <c r="UVZ1188" s="10"/>
      <c r="UWA1188" s="10"/>
      <c r="UWB1188" s="10"/>
      <c r="UWC1188" s="10"/>
      <c r="UWD1188" s="10"/>
      <c r="UWE1188" s="10"/>
      <c r="UWF1188" s="10"/>
      <c r="UWG1188" s="10"/>
      <c r="UWH1188" s="10"/>
      <c r="UWI1188" s="10"/>
      <c r="UWJ1188" s="10"/>
      <c r="UWK1188" s="10"/>
      <c r="UWL1188" s="10"/>
      <c r="UWM1188" s="10"/>
      <c r="UWN1188" s="10"/>
      <c r="UWO1188" s="10"/>
      <c r="UWP1188" s="10"/>
      <c r="UWQ1188" s="10"/>
      <c r="UWR1188" s="10"/>
      <c r="UWS1188" s="10"/>
      <c r="UWT1188" s="10"/>
      <c r="UWU1188" s="10"/>
      <c r="UWV1188" s="10"/>
      <c r="UWW1188" s="10"/>
      <c r="UWX1188" s="10"/>
      <c r="UWY1188" s="10"/>
      <c r="UWZ1188" s="10"/>
      <c r="UXA1188" s="10"/>
      <c r="UXB1188" s="10"/>
      <c r="UXC1188" s="10"/>
      <c r="UXD1188" s="10"/>
      <c r="UXE1188" s="10"/>
      <c r="UXF1188" s="10"/>
      <c r="UXG1188" s="10"/>
      <c r="UXH1188" s="10"/>
      <c r="UXI1188" s="10"/>
      <c r="UXJ1188" s="10"/>
      <c r="UXK1188" s="10"/>
      <c r="UXL1188" s="10"/>
      <c r="UXM1188" s="10"/>
      <c r="UXN1188" s="10"/>
      <c r="UXO1188" s="10"/>
      <c r="UXP1188" s="10"/>
      <c r="UXQ1188" s="10"/>
      <c r="UXR1188" s="10"/>
      <c r="UXS1188" s="10"/>
      <c r="UXT1188" s="10"/>
      <c r="UXU1188" s="10"/>
      <c r="UXV1188" s="10"/>
      <c r="UXW1188" s="10"/>
      <c r="UXX1188" s="10"/>
      <c r="UXY1188" s="10"/>
      <c r="UXZ1188" s="10"/>
      <c r="UYA1188" s="10"/>
      <c r="UYB1188" s="10"/>
      <c r="UYC1188" s="10"/>
      <c r="UYD1188" s="10"/>
      <c r="UYE1188" s="10"/>
      <c r="UYF1188" s="10"/>
      <c r="UYG1188" s="10"/>
      <c r="UYH1188" s="10"/>
      <c r="UYI1188" s="10"/>
      <c r="UYJ1188" s="10"/>
      <c r="UYK1188" s="10"/>
      <c r="UYL1188" s="10"/>
      <c r="UYM1188" s="10"/>
      <c r="UYN1188" s="10"/>
      <c r="UYO1188" s="10"/>
      <c r="UYP1188" s="10"/>
      <c r="UYQ1188" s="10"/>
      <c r="UYR1188" s="10"/>
      <c r="UYS1188" s="10"/>
      <c r="UYT1188" s="10"/>
      <c r="UYU1188" s="10"/>
      <c r="UYV1188" s="10"/>
      <c r="UYW1188" s="10"/>
      <c r="UYX1188" s="10"/>
      <c r="UYY1188" s="10"/>
      <c r="UYZ1188" s="10"/>
      <c r="UZA1188" s="10"/>
      <c r="UZB1188" s="10"/>
      <c r="UZC1188" s="10"/>
      <c r="UZD1188" s="10"/>
      <c r="UZE1188" s="10"/>
      <c r="UZF1188" s="10"/>
      <c r="UZG1188" s="10"/>
      <c r="UZH1188" s="10"/>
      <c r="UZI1188" s="10"/>
      <c r="UZJ1188" s="10"/>
      <c r="UZK1188" s="10"/>
      <c r="UZL1188" s="10"/>
      <c r="UZM1188" s="10"/>
      <c r="UZN1188" s="10"/>
      <c r="UZO1188" s="10"/>
      <c r="UZP1188" s="10"/>
      <c r="UZQ1188" s="10"/>
      <c r="UZR1188" s="10"/>
      <c r="UZS1188" s="10"/>
      <c r="UZT1188" s="10"/>
      <c r="UZU1188" s="10"/>
      <c r="UZV1188" s="10"/>
      <c r="UZW1188" s="10"/>
      <c r="UZX1188" s="10"/>
      <c r="UZY1188" s="10"/>
      <c r="UZZ1188" s="10"/>
      <c r="VAA1188" s="10"/>
      <c r="VAB1188" s="10"/>
      <c r="VAC1188" s="10"/>
      <c r="VAD1188" s="10"/>
      <c r="VAE1188" s="10"/>
      <c r="VAF1188" s="10"/>
      <c r="VAG1188" s="10"/>
      <c r="VAH1188" s="10"/>
      <c r="VAI1188" s="10"/>
      <c r="VAJ1188" s="10"/>
      <c r="VAK1188" s="10"/>
      <c r="VAL1188" s="10"/>
      <c r="VAM1188" s="10"/>
      <c r="VAN1188" s="10"/>
      <c r="VAO1188" s="10"/>
      <c r="VAP1188" s="10"/>
      <c r="VAQ1188" s="10"/>
      <c r="VAR1188" s="10"/>
      <c r="VAS1188" s="10"/>
      <c r="VAT1188" s="10"/>
      <c r="VAU1188" s="10"/>
      <c r="VAV1188" s="10"/>
      <c r="VAW1188" s="10"/>
      <c r="VAX1188" s="10"/>
      <c r="VAY1188" s="10"/>
      <c r="VAZ1188" s="10"/>
      <c r="VBA1188" s="10"/>
      <c r="VBB1188" s="10"/>
      <c r="VBC1188" s="10"/>
      <c r="VBD1188" s="10"/>
      <c r="VBE1188" s="10"/>
      <c r="VBF1188" s="10"/>
      <c r="VBG1188" s="10"/>
      <c r="VBH1188" s="10"/>
      <c r="VBI1188" s="10"/>
      <c r="VBJ1188" s="10"/>
      <c r="VBK1188" s="10"/>
      <c r="VBL1188" s="10"/>
      <c r="VBM1188" s="10"/>
      <c r="VBN1188" s="10"/>
      <c r="VBO1188" s="10"/>
      <c r="VBP1188" s="10"/>
      <c r="VBQ1188" s="10"/>
      <c r="VBR1188" s="10"/>
      <c r="VBS1188" s="10"/>
      <c r="VBT1188" s="10"/>
      <c r="VBU1188" s="10"/>
      <c r="VBV1188" s="10"/>
      <c r="VBW1188" s="10"/>
      <c r="VBX1188" s="10"/>
      <c r="VBY1188" s="10"/>
      <c r="VBZ1188" s="10"/>
      <c r="VCA1188" s="10"/>
      <c r="VCB1188" s="10"/>
      <c r="VCC1188" s="10"/>
      <c r="VCD1188" s="10"/>
      <c r="VCE1188" s="10"/>
      <c r="VCF1188" s="10"/>
      <c r="VCG1188" s="10"/>
      <c r="VCH1188" s="10"/>
      <c r="VCI1188" s="10"/>
      <c r="VCJ1188" s="10"/>
      <c r="VCK1188" s="10"/>
      <c r="VCL1188" s="10"/>
      <c r="VCM1188" s="10"/>
      <c r="VCN1188" s="10"/>
      <c r="VCO1188" s="10"/>
      <c r="VCP1188" s="10"/>
      <c r="VCQ1188" s="10"/>
      <c r="VCR1188" s="10"/>
      <c r="VCS1188" s="10"/>
      <c r="VCT1188" s="10"/>
      <c r="VCU1188" s="10"/>
      <c r="VCV1188" s="10"/>
      <c r="VCW1188" s="10"/>
      <c r="VCX1188" s="10"/>
      <c r="VCY1188" s="10"/>
      <c r="VCZ1188" s="10"/>
      <c r="VDA1188" s="10"/>
      <c r="VDB1188" s="10"/>
      <c r="VDC1188" s="10"/>
      <c r="VDD1188" s="10"/>
      <c r="VDE1188" s="10"/>
      <c r="VDF1188" s="10"/>
      <c r="VDG1188" s="10"/>
      <c r="VDH1188" s="10"/>
      <c r="VDI1188" s="10"/>
      <c r="VDJ1188" s="10"/>
      <c r="VDK1188" s="10"/>
      <c r="VDL1188" s="10"/>
      <c r="VDM1188" s="10"/>
      <c r="VDN1188" s="10"/>
      <c r="VDO1188" s="10"/>
      <c r="VDP1188" s="10"/>
      <c r="VDQ1188" s="10"/>
      <c r="VDR1188" s="10"/>
      <c r="VDS1188" s="10"/>
      <c r="VDT1188" s="10"/>
      <c r="VDU1188" s="10"/>
      <c r="VDV1188" s="10"/>
      <c r="VDW1188" s="10"/>
      <c r="VDX1188" s="10"/>
      <c r="VDY1188" s="10"/>
      <c r="VDZ1188" s="10"/>
      <c r="VEA1188" s="10"/>
      <c r="VEB1188" s="10"/>
      <c r="VEC1188" s="10"/>
      <c r="VED1188" s="10"/>
      <c r="VEE1188" s="10"/>
      <c r="VEF1188" s="10"/>
      <c r="VEG1188" s="10"/>
      <c r="VEH1188" s="10"/>
      <c r="VEI1188" s="10"/>
      <c r="VEJ1188" s="10"/>
      <c r="VEK1188" s="10"/>
      <c r="VEL1188" s="10"/>
      <c r="VEM1188" s="10"/>
      <c r="VEN1188" s="10"/>
      <c r="VEO1188" s="10"/>
      <c r="VEP1188" s="10"/>
      <c r="VEQ1188" s="10"/>
      <c r="VER1188" s="10"/>
      <c r="VES1188" s="10"/>
      <c r="VET1188" s="10"/>
      <c r="VEU1188" s="10"/>
      <c r="VEV1188" s="10"/>
      <c r="VEW1188" s="10"/>
      <c r="VEX1188" s="10"/>
      <c r="VEY1188" s="10"/>
      <c r="VEZ1188" s="10"/>
      <c r="VFA1188" s="10"/>
      <c r="VFB1188" s="10"/>
      <c r="VFC1188" s="10"/>
      <c r="VFD1188" s="10"/>
      <c r="VFE1188" s="10"/>
      <c r="VFF1188" s="10"/>
      <c r="VFG1188" s="10"/>
      <c r="VFH1188" s="10"/>
      <c r="VFI1188" s="10"/>
      <c r="VFJ1188" s="10"/>
      <c r="VFK1188" s="10"/>
      <c r="VFL1188" s="10"/>
      <c r="VFM1188" s="10"/>
      <c r="VFN1188" s="10"/>
      <c r="VFO1188" s="10"/>
      <c r="VFP1188" s="10"/>
      <c r="VFQ1188" s="10"/>
      <c r="VFR1188" s="10"/>
      <c r="VFS1188" s="10"/>
      <c r="VFT1188" s="10"/>
      <c r="VFU1188" s="10"/>
      <c r="VFV1188" s="10"/>
      <c r="VFW1188" s="10"/>
      <c r="VFX1188" s="10"/>
      <c r="VFY1188" s="10"/>
      <c r="VFZ1188" s="10"/>
      <c r="VGA1188" s="10"/>
      <c r="VGB1188" s="10"/>
      <c r="VGC1188" s="10"/>
      <c r="VGD1188" s="10"/>
      <c r="VGE1188" s="10"/>
      <c r="VGF1188" s="10"/>
      <c r="VGG1188" s="10"/>
      <c r="VGH1188" s="10"/>
      <c r="VGI1188" s="10"/>
      <c r="VGJ1188" s="10"/>
      <c r="VGK1188" s="10"/>
      <c r="VGL1188" s="10"/>
      <c r="VGM1188" s="10"/>
      <c r="VGN1188" s="10"/>
      <c r="VGO1188" s="10"/>
      <c r="VGP1188" s="10"/>
      <c r="VGQ1188" s="10"/>
      <c r="VGR1188" s="10"/>
      <c r="VGS1188" s="10"/>
      <c r="VGT1188" s="10"/>
      <c r="VGU1188" s="10"/>
      <c r="VGV1188" s="10"/>
      <c r="VGW1188" s="10"/>
      <c r="VGX1188" s="10"/>
      <c r="VGY1188" s="10"/>
      <c r="VGZ1188" s="10"/>
      <c r="VHA1188" s="10"/>
      <c r="VHB1188" s="10"/>
      <c r="VHC1188" s="10"/>
      <c r="VHD1188" s="10"/>
      <c r="VHE1188" s="10"/>
      <c r="VHF1188" s="10"/>
      <c r="VHG1188" s="10"/>
      <c r="VHH1188" s="10"/>
      <c r="VHI1188" s="10"/>
      <c r="VHJ1188" s="10"/>
      <c r="VHK1188" s="10"/>
      <c r="VHL1188" s="10"/>
      <c r="VHM1188" s="10"/>
      <c r="VHN1188" s="10"/>
      <c r="VHO1188" s="10"/>
      <c r="VHP1188" s="10"/>
      <c r="VHQ1188" s="10"/>
      <c r="VHR1188" s="10"/>
      <c r="VHS1188" s="10"/>
      <c r="VHT1188" s="10"/>
      <c r="VHU1188" s="10"/>
      <c r="VHV1188" s="10"/>
      <c r="VHW1188" s="10"/>
      <c r="VHX1188" s="10"/>
      <c r="VHY1188" s="10"/>
      <c r="VHZ1188" s="10"/>
      <c r="VIA1188" s="10"/>
      <c r="VIB1188" s="10"/>
      <c r="VIC1188" s="10"/>
      <c r="VID1188" s="10"/>
      <c r="VIE1188" s="10"/>
      <c r="VIF1188" s="10"/>
      <c r="VIG1188" s="10"/>
      <c r="VIH1188" s="10"/>
      <c r="VII1188" s="10"/>
      <c r="VIJ1188" s="10"/>
      <c r="VIK1188" s="10"/>
      <c r="VIL1188" s="10"/>
      <c r="VIM1188" s="10"/>
      <c r="VIN1188" s="10"/>
      <c r="VIO1188" s="10"/>
      <c r="VIP1188" s="10"/>
      <c r="VIQ1188" s="10"/>
      <c r="VIR1188" s="10"/>
      <c r="VIS1188" s="10"/>
      <c r="VIT1188" s="10"/>
      <c r="VIU1188" s="10"/>
      <c r="VIV1188" s="10"/>
      <c r="VIW1188" s="10"/>
      <c r="VIX1188" s="10"/>
      <c r="VIY1188" s="10"/>
      <c r="VIZ1188" s="10"/>
      <c r="VJA1188" s="10"/>
      <c r="VJB1188" s="10"/>
      <c r="VJC1188" s="10"/>
      <c r="VJD1188" s="10"/>
      <c r="VJE1188" s="10"/>
      <c r="VJF1188" s="10"/>
      <c r="VJG1188" s="10"/>
      <c r="VJH1188" s="10"/>
      <c r="VJI1188" s="10"/>
      <c r="VJJ1188" s="10"/>
      <c r="VJK1188" s="10"/>
      <c r="VJL1188" s="10"/>
      <c r="VJM1188" s="10"/>
      <c r="VJN1188" s="10"/>
      <c r="VJO1188" s="10"/>
      <c r="VJP1188" s="10"/>
      <c r="VJQ1188" s="10"/>
      <c r="VJR1188" s="10"/>
      <c r="VJS1188" s="10"/>
      <c r="VJT1188" s="10"/>
      <c r="VJU1188" s="10"/>
      <c r="VJV1188" s="10"/>
      <c r="VJW1188" s="10"/>
      <c r="VJX1188" s="10"/>
      <c r="VJY1188" s="10"/>
      <c r="VJZ1188" s="10"/>
      <c r="VKA1188" s="10"/>
      <c r="VKB1188" s="10"/>
      <c r="VKC1188" s="10"/>
      <c r="VKD1188" s="10"/>
      <c r="VKE1188" s="10"/>
      <c r="VKF1188" s="10"/>
      <c r="VKG1188" s="10"/>
      <c r="VKH1188" s="10"/>
      <c r="VKI1188" s="10"/>
      <c r="VKJ1188" s="10"/>
      <c r="VKK1188" s="10"/>
      <c r="VKL1188" s="10"/>
      <c r="VKM1188" s="10"/>
      <c r="VKN1188" s="10"/>
      <c r="VKO1188" s="10"/>
      <c r="VKP1188" s="10"/>
      <c r="VKQ1188" s="10"/>
      <c r="VKR1188" s="10"/>
      <c r="VKS1188" s="10"/>
      <c r="VKT1188" s="10"/>
      <c r="VKU1188" s="10"/>
      <c r="VKV1188" s="10"/>
      <c r="VKW1188" s="10"/>
      <c r="VKX1188" s="10"/>
      <c r="VKY1188" s="10"/>
      <c r="VKZ1188" s="10"/>
      <c r="VLA1188" s="10"/>
      <c r="VLB1188" s="10"/>
      <c r="VLC1188" s="10"/>
      <c r="VLD1188" s="10"/>
      <c r="VLE1188" s="10"/>
      <c r="VLF1188" s="10"/>
      <c r="VLG1188" s="10"/>
      <c r="VLH1188" s="10"/>
      <c r="VLI1188" s="10"/>
      <c r="VLJ1188" s="10"/>
      <c r="VLK1188" s="10"/>
      <c r="VLL1188" s="10"/>
      <c r="VLM1188" s="10"/>
      <c r="VLN1188" s="10"/>
      <c r="VLO1188" s="10"/>
      <c r="VLP1188" s="10"/>
      <c r="VLQ1188" s="10"/>
      <c r="VLR1188" s="10"/>
      <c r="VLS1188" s="10"/>
      <c r="VLT1188" s="10"/>
      <c r="VLU1188" s="10"/>
      <c r="VLV1188" s="10"/>
      <c r="VLW1188" s="10"/>
      <c r="VLX1188" s="10"/>
      <c r="VLY1188" s="10"/>
      <c r="VLZ1188" s="10"/>
      <c r="VMA1188" s="10"/>
      <c r="VMB1188" s="10"/>
      <c r="VMC1188" s="10"/>
      <c r="VMD1188" s="10"/>
      <c r="VME1188" s="10"/>
      <c r="VMF1188" s="10"/>
      <c r="VMG1188" s="10"/>
      <c r="VMH1188" s="10"/>
      <c r="VMI1188" s="10"/>
      <c r="VMJ1188" s="10"/>
      <c r="VMK1188" s="10"/>
      <c r="VML1188" s="10"/>
      <c r="VMM1188" s="10"/>
      <c r="VMN1188" s="10"/>
      <c r="VMO1188" s="10"/>
      <c r="VMP1188" s="10"/>
      <c r="VMQ1188" s="10"/>
      <c r="VMR1188" s="10"/>
      <c r="VMS1188" s="10"/>
      <c r="VMT1188" s="10"/>
      <c r="VMU1188" s="10"/>
      <c r="VMV1188" s="10"/>
      <c r="VMW1188" s="10"/>
      <c r="VMX1188" s="10"/>
      <c r="VMY1188" s="10"/>
      <c r="VMZ1188" s="10"/>
      <c r="VNA1188" s="10"/>
      <c r="VNB1188" s="10"/>
      <c r="VNC1188" s="10"/>
      <c r="VND1188" s="10"/>
      <c r="VNE1188" s="10"/>
      <c r="VNF1188" s="10"/>
      <c r="VNG1188" s="10"/>
      <c r="VNH1188" s="10"/>
      <c r="VNI1188" s="10"/>
      <c r="VNJ1188" s="10"/>
      <c r="VNK1188" s="10"/>
      <c r="VNL1188" s="10"/>
      <c r="VNM1188" s="10"/>
      <c r="VNN1188" s="10"/>
      <c r="VNO1188" s="10"/>
      <c r="VNP1188" s="10"/>
      <c r="VNQ1188" s="10"/>
      <c r="VNR1188" s="10"/>
      <c r="VNS1188" s="10"/>
      <c r="VNT1188" s="10"/>
      <c r="VNU1188" s="10"/>
      <c r="VNV1188" s="10"/>
      <c r="VNW1188" s="10"/>
      <c r="VNX1188" s="10"/>
      <c r="VNY1188" s="10"/>
      <c r="VNZ1188" s="10"/>
      <c r="VOA1188" s="10"/>
      <c r="VOB1188" s="10"/>
      <c r="VOC1188" s="10"/>
      <c r="VOD1188" s="10"/>
      <c r="VOE1188" s="10"/>
      <c r="VOF1188" s="10"/>
      <c r="VOG1188" s="10"/>
      <c r="VOH1188" s="10"/>
      <c r="VOI1188" s="10"/>
      <c r="VOJ1188" s="10"/>
      <c r="VOK1188" s="10"/>
      <c r="VOL1188" s="10"/>
      <c r="VOM1188" s="10"/>
      <c r="VON1188" s="10"/>
      <c r="VOO1188" s="10"/>
      <c r="VOP1188" s="10"/>
      <c r="VOQ1188" s="10"/>
      <c r="VOR1188" s="10"/>
      <c r="VOS1188" s="10"/>
      <c r="VOT1188" s="10"/>
      <c r="VOU1188" s="10"/>
      <c r="VOV1188" s="10"/>
      <c r="VOW1188" s="10"/>
      <c r="VOX1188" s="10"/>
      <c r="VOY1188" s="10"/>
      <c r="VOZ1188" s="10"/>
      <c r="VPA1188" s="10"/>
      <c r="VPB1188" s="10"/>
      <c r="VPC1188" s="10"/>
      <c r="VPD1188" s="10"/>
      <c r="VPE1188" s="10"/>
      <c r="VPF1188" s="10"/>
      <c r="VPG1188" s="10"/>
      <c r="VPH1188" s="10"/>
      <c r="VPI1188" s="10"/>
      <c r="VPJ1188" s="10"/>
      <c r="VPK1188" s="10"/>
      <c r="VPL1188" s="10"/>
      <c r="VPM1188" s="10"/>
      <c r="VPN1188" s="10"/>
      <c r="VPO1188" s="10"/>
      <c r="VPP1188" s="10"/>
      <c r="VPQ1188" s="10"/>
      <c r="VPR1188" s="10"/>
      <c r="VPS1188" s="10"/>
      <c r="VPT1188" s="10"/>
      <c r="VPU1188" s="10"/>
      <c r="VPV1188" s="10"/>
      <c r="VPW1188" s="10"/>
      <c r="VPX1188" s="10"/>
      <c r="VPY1188" s="10"/>
      <c r="VPZ1188" s="10"/>
      <c r="VQA1188" s="10"/>
      <c r="VQB1188" s="10"/>
      <c r="VQC1188" s="10"/>
      <c r="VQD1188" s="10"/>
      <c r="VQE1188" s="10"/>
      <c r="VQF1188" s="10"/>
      <c r="VQG1188" s="10"/>
      <c r="VQH1188" s="10"/>
      <c r="VQI1188" s="10"/>
      <c r="VQJ1188" s="10"/>
      <c r="VQK1188" s="10"/>
      <c r="VQL1188" s="10"/>
      <c r="VQM1188" s="10"/>
      <c r="VQN1188" s="10"/>
      <c r="VQO1188" s="10"/>
      <c r="VQP1188" s="10"/>
      <c r="VQQ1188" s="10"/>
      <c r="VQR1188" s="10"/>
      <c r="VQS1188" s="10"/>
      <c r="VQT1188" s="10"/>
      <c r="VQU1188" s="10"/>
      <c r="VQV1188" s="10"/>
      <c r="VQW1188" s="10"/>
      <c r="VQX1188" s="10"/>
      <c r="VQY1188" s="10"/>
      <c r="VQZ1188" s="10"/>
      <c r="VRA1188" s="10"/>
      <c r="VRB1188" s="10"/>
      <c r="VRC1188" s="10"/>
      <c r="VRD1188" s="10"/>
      <c r="VRE1188" s="10"/>
      <c r="VRF1188" s="10"/>
      <c r="VRG1188" s="10"/>
      <c r="VRH1188" s="10"/>
      <c r="VRI1188" s="10"/>
      <c r="VRJ1188" s="10"/>
      <c r="VRK1188" s="10"/>
      <c r="VRL1188" s="10"/>
      <c r="VRM1188" s="10"/>
      <c r="VRN1188" s="10"/>
      <c r="VRO1188" s="10"/>
      <c r="VRP1188" s="10"/>
      <c r="VRQ1188" s="10"/>
      <c r="VRR1188" s="10"/>
      <c r="VRS1188" s="10"/>
      <c r="VRT1188" s="10"/>
      <c r="VRU1188" s="10"/>
      <c r="VRV1188" s="10"/>
      <c r="VRW1188" s="10"/>
      <c r="VRX1188" s="10"/>
      <c r="VRY1188" s="10"/>
      <c r="VRZ1188" s="10"/>
      <c r="VSA1188" s="10"/>
      <c r="VSB1188" s="10"/>
      <c r="VSC1188" s="10"/>
      <c r="VSD1188" s="10"/>
      <c r="VSE1188" s="10"/>
      <c r="VSF1188" s="10"/>
      <c r="VSG1188" s="10"/>
      <c r="VSH1188" s="10"/>
      <c r="VSI1188" s="10"/>
      <c r="VSJ1188" s="10"/>
      <c r="VSK1188" s="10"/>
      <c r="VSL1188" s="10"/>
      <c r="VSM1188" s="10"/>
      <c r="VSN1188" s="10"/>
      <c r="VSO1188" s="10"/>
      <c r="VSP1188" s="10"/>
      <c r="VSQ1188" s="10"/>
      <c r="VSR1188" s="10"/>
      <c r="VSS1188" s="10"/>
      <c r="VST1188" s="10"/>
      <c r="VSU1188" s="10"/>
      <c r="VSV1188" s="10"/>
      <c r="VSW1188" s="10"/>
      <c r="VSX1188" s="10"/>
      <c r="VSY1188" s="10"/>
      <c r="VSZ1188" s="10"/>
      <c r="VTA1188" s="10"/>
      <c r="VTB1188" s="10"/>
      <c r="VTC1188" s="10"/>
      <c r="VTD1188" s="10"/>
      <c r="VTE1188" s="10"/>
      <c r="VTF1188" s="10"/>
      <c r="VTG1188" s="10"/>
      <c r="VTH1188" s="10"/>
      <c r="VTI1188" s="10"/>
      <c r="VTJ1188" s="10"/>
      <c r="VTK1188" s="10"/>
      <c r="VTL1188" s="10"/>
      <c r="VTM1188" s="10"/>
      <c r="VTN1188" s="10"/>
      <c r="VTO1188" s="10"/>
      <c r="VTP1188" s="10"/>
      <c r="VTQ1188" s="10"/>
      <c r="VTR1188" s="10"/>
      <c r="VTS1188" s="10"/>
      <c r="VTT1188" s="10"/>
      <c r="VTU1188" s="10"/>
      <c r="VTV1188" s="10"/>
      <c r="VTW1188" s="10"/>
      <c r="VTX1188" s="10"/>
      <c r="VTY1188" s="10"/>
      <c r="VTZ1188" s="10"/>
      <c r="VUA1188" s="10"/>
      <c r="VUB1188" s="10"/>
      <c r="VUC1188" s="10"/>
      <c r="VUD1188" s="10"/>
      <c r="VUE1188" s="10"/>
      <c r="VUF1188" s="10"/>
      <c r="VUG1188" s="10"/>
      <c r="VUH1188" s="10"/>
      <c r="VUI1188" s="10"/>
      <c r="VUJ1188" s="10"/>
      <c r="VUK1188" s="10"/>
      <c r="VUL1188" s="10"/>
      <c r="VUM1188" s="10"/>
      <c r="VUN1188" s="10"/>
      <c r="VUO1188" s="10"/>
      <c r="VUP1188" s="10"/>
      <c r="VUQ1188" s="10"/>
      <c r="VUR1188" s="10"/>
      <c r="VUS1188" s="10"/>
      <c r="VUT1188" s="10"/>
      <c r="VUU1188" s="10"/>
      <c r="VUV1188" s="10"/>
      <c r="VUW1188" s="10"/>
      <c r="VUX1188" s="10"/>
      <c r="VUY1188" s="10"/>
      <c r="VUZ1188" s="10"/>
      <c r="VVA1188" s="10"/>
      <c r="VVB1188" s="10"/>
      <c r="VVC1188" s="10"/>
      <c r="VVD1188" s="10"/>
      <c r="VVE1188" s="10"/>
      <c r="VVF1188" s="10"/>
      <c r="VVG1188" s="10"/>
      <c r="VVH1188" s="10"/>
      <c r="VVI1188" s="10"/>
      <c r="VVJ1188" s="10"/>
      <c r="VVK1188" s="10"/>
      <c r="VVL1188" s="10"/>
      <c r="VVM1188" s="10"/>
      <c r="VVN1188" s="10"/>
      <c r="VVO1188" s="10"/>
      <c r="VVP1188" s="10"/>
      <c r="VVQ1188" s="10"/>
      <c r="VVR1188" s="10"/>
      <c r="VVS1188" s="10"/>
      <c r="VVT1188" s="10"/>
      <c r="VVU1188" s="10"/>
      <c r="VVV1188" s="10"/>
      <c r="VVW1188" s="10"/>
      <c r="VVX1188" s="10"/>
      <c r="VVY1188" s="10"/>
      <c r="VVZ1188" s="10"/>
      <c r="VWA1188" s="10"/>
      <c r="VWB1188" s="10"/>
      <c r="VWC1188" s="10"/>
      <c r="VWD1188" s="10"/>
      <c r="VWE1188" s="10"/>
      <c r="VWF1188" s="10"/>
      <c r="VWG1188" s="10"/>
      <c r="VWH1188" s="10"/>
      <c r="VWI1188" s="10"/>
      <c r="VWJ1188" s="10"/>
      <c r="VWK1188" s="10"/>
      <c r="VWL1188" s="10"/>
      <c r="VWM1188" s="10"/>
      <c r="VWN1188" s="10"/>
      <c r="VWO1188" s="10"/>
      <c r="VWP1188" s="10"/>
      <c r="VWQ1188" s="10"/>
      <c r="VWR1188" s="10"/>
      <c r="VWS1188" s="10"/>
      <c r="VWT1188" s="10"/>
      <c r="VWU1188" s="10"/>
      <c r="VWV1188" s="10"/>
      <c r="VWW1188" s="10"/>
      <c r="VWX1188" s="10"/>
      <c r="VWY1188" s="10"/>
      <c r="VWZ1188" s="10"/>
      <c r="VXA1188" s="10"/>
      <c r="VXB1188" s="10"/>
      <c r="VXC1188" s="10"/>
      <c r="VXD1188" s="10"/>
      <c r="VXE1188" s="10"/>
      <c r="VXF1188" s="10"/>
      <c r="VXG1188" s="10"/>
      <c r="VXH1188" s="10"/>
      <c r="VXI1188" s="10"/>
      <c r="VXJ1188" s="10"/>
      <c r="VXK1188" s="10"/>
      <c r="VXL1188" s="10"/>
      <c r="VXM1188" s="10"/>
      <c r="VXN1188" s="10"/>
      <c r="VXO1188" s="10"/>
      <c r="VXP1188" s="10"/>
      <c r="VXQ1188" s="10"/>
      <c r="VXR1188" s="10"/>
      <c r="VXS1188" s="10"/>
      <c r="VXT1188" s="10"/>
      <c r="VXU1188" s="10"/>
      <c r="VXV1188" s="10"/>
      <c r="VXW1188" s="10"/>
      <c r="VXX1188" s="10"/>
      <c r="VXY1188" s="10"/>
      <c r="VXZ1188" s="10"/>
      <c r="VYA1188" s="10"/>
      <c r="VYB1188" s="10"/>
      <c r="VYC1188" s="10"/>
      <c r="VYD1188" s="10"/>
      <c r="VYE1188" s="10"/>
      <c r="VYF1188" s="10"/>
      <c r="VYG1188" s="10"/>
      <c r="VYH1188" s="10"/>
      <c r="VYI1188" s="10"/>
      <c r="VYJ1188" s="10"/>
      <c r="VYK1188" s="10"/>
      <c r="VYL1188" s="10"/>
      <c r="VYM1188" s="10"/>
      <c r="VYN1188" s="10"/>
      <c r="VYO1188" s="10"/>
      <c r="VYP1188" s="10"/>
      <c r="VYQ1188" s="10"/>
      <c r="VYR1188" s="10"/>
      <c r="VYS1188" s="10"/>
      <c r="VYT1188" s="10"/>
      <c r="VYU1188" s="10"/>
      <c r="VYV1188" s="10"/>
      <c r="VYW1188" s="10"/>
      <c r="VYX1188" s="10"/>
      <c r="VYY1188" s="10"/>
      <c r="VYZ1188" s="10"/>
      <c r="VZA1188" s="10"/>
      <c r="VZB1188" s="10"/>
      <c r="VZC1188" s="10"/>
      <c r="VZD1188" s="10"/>
      <c r="VZE1188" s="10"/>
      <c r="VZF1188" s="10"/>
      <c r="VZG1188" s="10"/>
      <c r="VZH1188" s="10"/>
      <c r="VZI1188" s="10"/>
      <c r="VZJ1188" s="10"/>
      <c r="VZK1188" s="10"/>
      <c r="VZL1188" s="10"/>
      <c r="VZM1188" s="10"/>
      <c r="VZN1188" s="10"/>
      <c r="VZO1188" s="10"/>
      <c r="VZP1188" s="10"/>
      <c r="VZQ1188" s="10"/>
      <c r="VZR1188" s="10"/>
      <c r="VZS1188" s="10"/>
      <c r="VZT1188" s="10"/>
      <c r="VZU1188" s="10"/>
      <c r="VZV1188" s="10"/>
      <c r="VZW1188" s="10"/>
      <c r="VZX1188" s="10"/>
      <c r="VZY1188" s="10"/>
      <c r="VZZ1188" s="10"/>
      <c r="WAA1188" s="10"/>
      <c r="WAB1188" s="10"/>
      <c r="WAC1188" s="10"/>
      <c r="WAD1188" s="10"/>
      <c r="WAE1188" s="10"/>
      <c r="WAF1188" s="10"/>
      <c r="WAG1188" s="10"/>
      <c r="WAH1188" s="10"/>
      <c r="WAI1188" s="10"/>
      <c r="WAJ1188" s="10"/>
      <c r="WAK1188" s="10"/>
      <c r="WAL1188" s="10"/>
      <c r="WAM1188" s="10"/>
      <c r="WAN1188" s="10"/>
      <c r="WAO1188" s="10"/>
      <c r="WAP1188" s="10"/>
      <c r="WAQ1188" s="10"/>
      <c r="WAR1188" s="10"/>
      <c r="WAS1188" s="10"/>
      <c r="WAT1188" s="10"/>
      <c r="WAU1188" s="10"/>
      <c r="WAV1188" s="10"/>
      <c r="WAW1188" s="10"/>
      <c r="WAX1188" s="10"/>
      <c r="WAY1188" s="10"/>
      <c r="WAZ1188" s="10"/>
      <c r="WBA1188" s="10"/>
      <c r="WBB1188" s="10"/>
      <c r="WBC1188" s="10"/>
      <c r="WBD1188" s="10"/>
      <c r="WBE1188" s="10"/>
      <c r="WBF1188" s="10"/>
      <c r="WBG1188" s="10"/>
      <c r="WBH1188" s="10"/>
      <c r="WBI1188" s="10"/>
      <c r="WBJ1188" s="10"/>
      <c r="WBK1188" s="10"/>
      <c r="WBL1188" s="10"/>
      <c r="WBM1188" s="10"/>
      <c r="WBN1188" s="10"/>
      <c r="WBO1188" s="10"/>
      <c r="WBP1188" s="10"/>
      <c r="WBQ1188" s="10"/>
      <c r="WBR1188" s="10"/>
      <c r="WBS1188" s="10"/>
      <c r="WBT1188" s="10"/>
      <c r="WBU1188" s="10"/>
      <c r="WBV1188" s="10"/>
      <c r="WBW1188" s="10"/>
      <c r="WBX1188" s="10"/>
      <c r="WBY1188" s="10"/>
      <c r="WBZ1188" s="10"/>
      <c r="WCA1188" s="10"/>
      <c r="WCB1188" s="10"/>
      <c r="WCC1188" s="10"/>
      <c r="WCD1188" s="10"/>
      <c r="WCE1188" s="10"/>
      <c r="WCF1188" s="10"/>
      <c r="WCG1188" s="10"/>
      <c r="WCH1188" s="10"/>
      <c r="WCI1188" s="10"/>
      <c r="WCJ1188" s="10"/>
      <c r="WCK1188" s="10"/>
      <c r="WCL1188" s="10"/>
      <c r="WCM1188" s="10"/>
      <c r="WCN1188" s="10"/>
      <c r="WCO1188" s="10"/>
      <c r="WCP1188" s="10"/>
      <c r="WCQ1188" s="10"/>
      <c r="WCR1188" s="10"/>
      <c r="WCS1188" s="10"/>
      <c r="WCT1188" s="10"/>
      <c r="WCU1188" s="10"/>
      <c r="WCV1188" s="10"/>
      <c r="WCW1188" s="10"/>
      <c r="WCX1188" s="10"/>
      <c r="WCY1188" s="10"/>
      <c r="WCZ1188" s="10"/>
      <c r="WDA1188" s="10"/>
      <c r="WDB1188" s="10"/>
      <c r="WDC1188" s="10"/>
      <c r="WDD1188" s="10"/>
      <c r="WDE1188" s="10"/>
      <c r="WDF1188" s="10"/>
      <c r="WDG1188" s="10"/>
      <c r="WDH1188" s="10"/>
      <c r="WDI1188" s="10"/>
      <c r="WDJ1188" s="10"/>
      <c r="WDK1188" s="10"/>
      <c r="WDL1188" s="10"/>
      <c r="WDM1188" s="10"/>
      <c r="WDN1188" s="10"/>
      <c r="WDO1188" s="10"/>
      <c r="WDP1188" s="10"/>
      <c r="WDQ1188" s="10"/>
      <c r="WDR1188" s="10"/>
      <c r="WDS1188" s="10"/>
      <c r="WDT1188" s="10"/>
      <c r="WDU1188" s="10"/>
      <c r="WDV1188" s="10"/>
      <c r="WDW1188" s="10"/>
      <c r="WDX1188" s="10"/>
      <c r="WDY1188" s="10"/>
      <c r="WDZ1188" s="10"/>
      <c r="WEA1188" s="10"/>
      <c r="WEB1188" s="10"/>
      <c r="WEC1188" s="10"/>
      <c r="WED1188" s="10"/>
      <c r="WEE1188" s="10"/>
      <c r="WEF1188" s="10"/>
      <c r="WEG1188" s="10"/>
      <c r="WEH1188" s="10"/>
      <c r="WEI1188" s="10"/>
      <c r="WEJ1188" s="10"/>
      <c r="WEK1188" s="10"/>
      <c r="WEL1188" s="10"/>
      <c r="WEM1188" s="10"/>
      <c r="WEN1188" s="10"/>
      <c r="WEO1188" s="10"/>
      <c r="WEP1188" s="10"/>
      <c r="WEQ1188" s="10"/>
      <c r="WER1188" s="10"/>
      <c r="WES1188" s="10"/>
      <c r="WET1188" s="10"/>
      <c r="WEU1188" s="10"/>
      <c r="WEV1188" s="10"/>
      <c r="WEW1188" s="10"/>
      <c r="WEX1188" s="10"/>
      <c r="WEY1188" s="10"/>
      <c r="WEZ1188" s="10"/>
      <c r="WFA1188" s="10"/>
      <c r="WFB1188" s="10"/>
      <c r="WFC1188" s="10"/>
      <c r="WFD1188" s="10"/>
      <c r="WFE1188" s="10"/>
      <c r="WFF1188" s="10"/>
      <c r="WFG1188" s="10"/>
      <c r="WFH1188" s="10"/>
      <c r="WFI1188" s="10"/>
      <c r="WFJ1188" s="10"/>
      <c r="WFK1188" s="10"/>
      <c r="WFL1188" s="10"/>
      <c r="WFM1188" s="10"/>
      <c r="WFN1188" s="10"/>
      <c r="WFO1188" s="10"/>
      <c r="WFP1188" s="10"/>
      <c r="WFQ1188" s="10"/>
      <c r="WFR1188" s="10"/>
      <c r="WFS1188" s="10"/>
      <c r="WFT1188" s="10"/>
      <c r="WFU1188" s="10"/>
      <c r="WFV1188" s="10"/>
      <c r="WFW1188" s="10"/>
      <c r="WFX1188" s="10"/>
      <c r="WFY1188" s="10"/>
      <c r="WFZ1188" s="10"/>
      <c r="WGA1188" s="10"/>
      <c r="WGB1188" s="10"/>
      <c r="WGC1188" s="10"/>
      <c r="WGD1188" s="10"/>
      <c r="WGE1188" s="10"/>
      <c r="WGF1188" s="10"/>
      <c r="WGG1188" s="10"/>
      <c r="WGH1188" s="10"/>
      <c r="WGI1188" s="10"/>
      <c r="WGJ1188" s="10"/>
      <c r="WGK1188" s="10"/>
      <c r="WGL1188" s="10"/>
      <c r="WGM1188" s="10"/>
      <c r="WGN1188" s="10"/>
      <c r="WGO1188" s="10"/>
      <c r="WGP1188" s="10"/>
      <c r="WGQ1188" s="10"/>
      <c r="WGR1188" s="10"/>
      <c r="WGS1188" s="10"/>
      <c r="WGT1188" s="10"/>
      <c r="WGU1188" s="10"/>
      <c r="WGV1188" s="10"/>
      <c r="WGW1188" s="10"/>
      <c r="WGX1188" s="10"/>
      <c r="WGY1188" s="10"/>
      <c r="WGZ1188" s="10"/>
      <c r="WHA1188" s="10"/>
      <c r="WHB1188" s="10"/>
      <c r="WHC1188" s="10"/>
      <c r="WHD1188" s="10"/>
      <c r="WHE1188" s="10"/>
      <c r="WHF1188" s="10"/>
      <c r="WHG1188" s="10"/>
      <c r="WHH1188" s="10"/>
      <c r="WHI1188" s="10"/>
      <c r="WHJ1188" s="10"/>
      <c r="WHK1188" s="10"/>
      <c r="WHL1188" s="10"/>
      <c r="WHM1188" s="10"/>
      <c r="WHN1188" s="10"/>
      <c r="WHO1188" s="10"/>
      <c r="WHP1188" s="10"/>
      <c r="WHQ1188" s="10"/>
      <c r="WHR1188" s="10"/>
      <c r="WHS1188" s="10"/>
      <c r="WHT1188" s="10"/>
      <c r="WHU1188" s="10"/>
      <c r="WHV1188" s="10"/>
      <c r="WHW1188" s="10"/>
      <c r="WHX1188" s="10"/>
      <c r="WHY1188" s="10"/>
      <c r="WHZ1188" s="10"/>
      <c r="WIA1188" s="10"/>
      <c r="WIB1188" s="10"/>
      <c r="WIC1188" s="10"/>
      <c r="WID1188" s="10"/>
      <c r="WIE1188" s="10"/>
      <c r="WIF1188" s="10"/>
      <c r="WIG1188" s="10"/>
      <c r="WIH1188" s="10"/>
      <c r="WII1188" s="10"/>
      <c r="WIJ1188" s="10"/>
      <c r="WIK1188" s="10"/>
      <c r="WIL1188" s="10"/>
      <c r="WIM1188" s="10"/>
      <c r="WIN1188" s="10"/>
      <c r="WIO1188" s="10"/>
      <c r="WIP1188" s="10"/>
      <c r="WIQ1188" s="10"/>
      <c r="WIR1188" s="10"/>
      <c r="WIS1188" s="10"/>
      <c r="WIT1188" s="10"/>
      <c r="WIU1188" s="10"/>
      <c r="WIV1188" s="10"/>
      <c r="WIW1188" s="10"/>
      <c r="WIX1188" s="10"/>
      <c r="WIY1188" s="10"/>
      <c r="WIZ1188" s="10"/>
      <c r="WJA1188" s="10"/>
      <c r="WJB1188" s="10"/>
      <c r="WJC1188" s="10"/>
      <c r="WJD1188" s="10"/>
      <c r="WJE1188" s="10"/>
      <c r="WJF1188" s="10"/>
      <c r="WJG1188" s="10"/>
      <c r="WJH1188" s="10"/>
      <c r="WJI1188" s="10"/>
      <c r="WJJ1188" s="10"/>
      <c r="WJK1188" s="10"/>
      <c r="WJL1188" s="10"/>
      <c r="WJM1188" s="10"/>
      <c r="WJN1188" s="10"/>
      <c r="WJO1188" s="10"/>
      <c r="WJP1188" s="10"/>
      <c r="WJQ1188" s="10"/>
      <c r="WJR1188" s="10"/>
      <c r="WJS1188" s="10"/>
      <c r="WJT1188" s="10"/>
      <c r="WJU1188" s="10"/>
      <c r="WJV1188" s="10"/>
      <c r="WJW1188" s="10"/>
      <c r="WJX1188" s="10"/>
      <c r="WJY1188" s="10"/>
      <c r="WJZ1188" s="10"/>
      <c r="WKA1188" s="10"/>
      <c r="WKB1188" s="10"/>
      <c r="WKC1188" s="10"/>
      <c r="WKD1188" s="10"/>
      <c r="WKE1188" s="10"/>
      <c r="WKF1188" s="10"/>
      <c r="WKG1188" s="10"/>
      <c r="WKH1188" s="10"/>
      <c r="WKI1188" s="10"/>
      <c r="WKJ1188" s="10"/>
      <c r="WKK1188" s="10"/>
      <c r="WKL1188" s="10"/>
      <c r="WKM1188" s="10"/>
      <c r="WKN1188" s="10"/>
      <c r="WKO1188" s="10"/>
      <c r="WKP1188" s="10"/>
      <c r="WKQ1188" s="10"/>
      <c r="WKR1188" s="10"/>
      <c r="WKS1188" s="10"/>
      <c r="WKT1188" s="10"/>
      <c r="WKU1188" s="10"/>
      <c r="WKV1188" s="10"/>
      <c r="WKW1188" s="10"/>
      <c r="WKX1188" s="10"/>
      <c r="WKY1188" s="10"/>
      <c r="WKZ1188" s="10"/>
      <c r="WLA1188" s="10"/>
      <c r="WLB1188" s="10"/>
      <c r="WLC1188" s="10"/>
      <c r="WLD1188" s="10"/>
      <c r="WLE1188" s="10"/>
      <c r="WLF1188" s="10"/>
      <c r="WLG1188" s="10"/>
      <c r="WLH1188" s="10"/>
      <c r="WLI1188" s="10"/>
      <c r="WLJ1188" s="10"/>
      <c r="WLK1188" s="10"/>
      <c r="WLL1188" s="10"/>
      <c r="WLM1188" s="10"/>
      <c r="WLN1188" s="10"/>
      <c r="WLO1188" s="10"/>
      <c r="WLP1188" s="10"/>
      <c r="WLQ1188" s="10"/>
      <c r="WLR1188" s="10"/>
      <c r="WLS1188" s="10"/>
      <c r="WLT1188" s="10"/>
      <c r="WLU1188" s="10"/>
      <c r="WLV1188" s="10"/>
      <c r="WLW1188" s="10"/>
      <c r="WLX1188" s="10"/>
      <c r="WLY1188" s="10"/>
      <c r="WLZ1188" s="10"/>
      <c r="WMA1188" s="10"/>
      <c r="WMB1188" s="10"/>
      <c r="WMC1188" s="10"/>
      <c r="WMD1188" s="10"/>
      <c r="WME1188" s="10"/>
      <c r="WMF1188" s="10"/>
      <c r="WMG1188" s="10"/>
      <c r="WMH1188" s="10"/>
      <c r="WMI1188" s="10"/>
      <c r="WMJ1188" s="10"/>
      <c r="WMK1188" s="10"/>
      <c r="WML1188" s="10"/>
      <c r="WMM1188" s="10"/>
      <c r="WMN1188" s="10"/>
      <c r="WMO1188" s="10"/>
      <c r="WMP1188" s="10"/>
      <c r="WMQ1188" s="10"/>
      <c r="WMR1188" s="10"/>
      <c r="WMS1188" s="10"/>
      <c r="WMT1188" s="10"/>
      <c r="WMU1188" s="10"/>
      <c r="WMV1188" s="10"/>
      <c r="WMW1188" s="10"/>
      <c r="WMX1188" s="10"/>
      <c r="WMY1188" s="10"/>
      <c r="WMZ1188" s="10"/>
      <c r="WNA1188" s="10"/>
      <c r="WNB1188" s="10"/>
      <c r="WNC1188" s="10"/>
      <c r="WND1188" s="10"/>
      <c r="WNE1188" s="10"/>
      <c r="WNF1188" s="10"/>
      <c r="WNG1188" s="10"/>
      <c r="WNH1188" s="10"/>
      <c r="WNI1188" s="10"/>
      <c r="WNJ1188" s="10"/>
      <c r="WNK1188" s="10"/>
      <c r="WNL1188" s="10"/>
      <c r="WNM1188" s="10"/>
      <c r="WNN1188" s="10"/>
      <c r="WNO1188" s="10"/>
      <c r="WNP1188" s="10"/>
      <c r="WNQ1188" s="10"/>
      <c r="WNR1188" s="10"/>
      <c r="WNS1188" s="10"/>
      <c r="WNT1188" s="10"/>
      <c r="WNU1188" s="10"/>
      <c r="WNV1188" s="10"/>
      <c r="WNW1188" s="10"/>
      <c r="WNX1188" s="10"/>
      <c r="WNY1188" s="10"/>
      <c r="WNZ1188" s="10"/>
      <c r="WOA1188" s="10"/>
      <c r="WOB1188" s="10"/>
      <c r="WOC1188" s="10"/>
      <c r="WOD1188" s="10"/>
      <c r="WOE1188" s="10"/>
      <c r="WOF1188" s="10"/>
      <c r="WOG1188" s="10"/>
      <c r="WOH1188" s="10"/>
      <c r="WOI1188" s="10"/>
      <c r="WOJ1188" s="10"/>
      <c r="WOK1188" s="10"/>
      <c r="WOL1188" s="10"/>
      <c r="WOM1188" s="10"/>
      <c r="WON1188" s="10"/>
      <c r="WOO1188" s="10"/>
      <c r="WOP1188" s="10"/>
      <c r="WOQ1188" s="10"/>
      <c r="WOR1188" s="10"/>
      <c r="WOS1188" s="10"/>
      <c r="WOT1188" s="10"/>
      <c r="WOU1188" s="10"/>
      <c r="WOV1188" s="10"/>
      <c r="WOW1188" s="10"/>
      <c r="WOX1188" s="10"/>
      <c r="WOY1188" s="10"/>
      <c r="WOZ1188" s="10"/>
      <c r="WPA1188" s="10"/>
      <c r="WPB1188" s="10"/>
      <c r="WPC1188" s="10"/>
      <c r="WPD1188" s="10"/>
      <c r="WPE1188" s="10"/>
      <c r="WPF1188" s="10"/>
      <c r="WPG1188" s="10"/>
      <c r="WPH1188" s="10"/>
      <c r="WPI1188" s="10"/>
      <c r="WPJ1188" s="10"/>
      <c r="WPK1188" s="10"/>
      <c r="WPL1188" s="10"/>
      <c r="WPM1188" s="10"/>
      <c r="WPN1188" s="10"/>
      <c r="WPO1188" s="10"/>
      <c r="WPP1188" s="10"/>
      <c r="WPQ1188" s="10"/>
      <c r="WPR1188" s="10"/>
      <c r="WPS1188" s="10"/>
      <c r="WPT1188" s="10"/>
      <c r="WPU1188" s="10"/>
      <c r="WPV1188" s="10"/>
      <c r="WPW1188" s="10"/>
      <c r="WPX1188" s="10"/>
      <c r="WPY1188" s="10"/>
      <c r="WPZ1188" s="10"/>
      <c r="WQA1188" s="10"/>
      <c r="WQB1188" s="10"/>
      <c r="WQC1188" s="10"/>
      <c r="WQD1188" s="10"/>
      <c r="WQE1188" s="10"/>
      <c r="WQF1188" s="10"/>
      <c r="WQG1188" s="10"/>
      <c r="WQH1188" s="10"/>
      <c r="WQI1188" s="10"/>
      <c r="WQJ1188" s="10"/>
      <c r="WQK1188" s="10"/>
      <c r="WQL1188" s="10"/>
      <c r="WQM1188" s="10"/>
      <c r="WQN1188" s="10"/>
      <c r="WQO1188" s="10"/>
      <c r="WQP1188" s="10"/>
      <c r="WQQ1188" s="10"/>
      <c r="WQR1188" s="10"/>
      <c r="WQS1188" s="10"/>
      <c r="WQT1188" s="10"/>
      <c r="WQU1188" s="10"/>
      <c r="WQV1188" s="10"/>
      <c r="WQW1188" s="10"/>
      <c r="WQX1188" s="10"/>
      <c r="WQY1188" s="10"/>
      <c r="WQZ1188" s="10"/>
      <c r="WRA1188" s="10"/>
      <c r="WRB1188" s="10"/>
      <c r="WRC1188" s="10"/>
      <c r="WRD1188" s="10"/>
      <c r="WRE1188" s="10"/>
      <c r="WRF1188" s="10"/>
      <c r="WRG1188" s="10"/>
      <c r="WRH1188" s="10"/>
      <c r="WRI1188" s="10"/>
      <c r="WRJ1188" s="10"/>
      <c r="WRK1188" s="10"/>
      <c r="WRL1188" s="10"/>
      <c r="WRM1188" s="10"/>
      <c r="WRN1188" s="10"/>
      <c r="WRO1188" s="10"/>
      <c r="WRP1188" s="10"/>
      <c r="WRQ1188" s="10"/>
      <c r="WRR1188" s="10"/>
      <c r="WRS1188" s="10"/>
      <c r="WRT1188" s="10"/>
      <c r="WRU1188" s="10"/>
      <c r="WRV1188" s="10"/>
      <c r="WRW1188" s="10"/>
      <c r="WRX1188" s="10"/>
      <c r="WRY1188" s="10"/>
      <c r="WRZ1188" s="10"/>
      <c r="WSA1188" s="10"/>
      <c r="WSB1188" s="10"/>
      <c r="WSC1188" s="10"/>
      <c r="WSD1188" s="10"/>
      <c r="WSE1188" s="10"/>
      <c r="WSF1188" s="10"/>
      <c r="WSG1188" s="10"/>
      <c r="WSH1188" s="10"/>
      <c r="WSI1188" s="10"/>
      <c r="WSJ1188" s="10"/>
      <c r="WSK1188" s="10"/>
      <c r="WSL1188" s="10"/>
      <c r="WSM1188" s="10"/>
      <c r="WSN1188" s="10"/>
      <c r="WSO1188" s="10"/>
      <c r="WSP1188" s="10"/>
      <c r="WSQ1188" s="10"/>
      <c r="WSR1188" s="10"/>
      <c r="WSS1188" s="10"/>
      <c r="WST1188" s="10"/>
      <c r="WSU1188" s="10"/>
      <c r="WSV1188" s="10"/>
      <c r="WSW1188" s="10"/>
      <c r="WSX1188" s="10"/>
      <c r="WSY1188" s="10"/>
      <c r="WSZ1188" s="10"/>
      <c r="WTA1188" s="10"/>
      <c r="WTB1188" s="10"/>
      <c r="WTC1188" s="10"/>
      <c r="WTD1188" s="10"/>
      <c r="WTE1188" s="10"/>
      <c r="WTF1188" s="10"/>
      <c r="WTG1188" s="10"/>
      <c r="WTH1188" s="10"/>
      <c r="WTI1188" s="10"/>
      <c r="WTJ1188" s="10"/>
      <c r="WTK1188" s="10"/>
      <c r="WTL1188" s="10"/>
      <c r="WTM1188" s="10"/>
      <c r="WTN1188" s="10"/>
      <c r="WTO1188" s="10"/>
      <c r="WTP1188" s="10"/>
      <c r="WTQ1188" s="10"/>
      <c r="WTR1188" s="10"/>
      <c r="WTS1188" s="10"/>
      <c r="WTT1188" s="10"/>
      <c r="WTU1188" s="10"/>
      <c r="WTV1188" s="10"/>
      <c r="WTW1188" s="10"/>
      <c r="WTX1188" s="10"/>
      <c r="WTY1188" s="10"/>
      <c r="WTZ1188" s="10"/>
      <c r="WUA1188" s="10"/>
      <c r="WUB1188" s="10"/>
      <c r="WUC1188" s="10"/>
      <c r="WUD1188" s="10"/>
      <c r="WUE1188" s="10"/>
      <c r="WUF1188" s="10"/>
      <c r="WUG1188" s="10"/>
      <c r="WUH1188" s="10"/>
      <c r="WUI1188" s="10"/>
      <c r="WUJ1188" s="10"/>
      <c r="WUK1188" s="10"/>
      <c r="WUL1188" s="10"/>
      <c r="WUM1188" s="10"/>
      <c r="WUN1188" s="10"/>
      <c r="WUO1188" s="10"/>
      <c r="WUP1188" s="10"/>
      <c r="WUQ1188" s="10"/>
      <c r="WUR1188" s="10"/>
      <c r="WUS1188" s="10"/>
      <c r="WUT1188" s="10"/>
      <c r="WUU1188" s="10"/>
      <c r="WUV1188" s="10"/>
      <c r="WUW1188" s="10"/>
      <c r="WUX1188" s="10"/>
      <c r="WUY1188" s="10"/>
      <c r="WUZ1188" s="10"/>
      <c r="WVA1188" s="10"/>
      <c r="WVB1188" s="10"/>
      <c r="WVC1188" s="10"/>
      <c r="WVD1188" s="10"/>
      <c r="WVE1188" s="10"/>
      <c r="WVF1188" s="10"/>
      <c r="WVG1188" s="10"/>
      <c r="WVH1188" s="10"/>
      <c r="WVI1188" s="10"/>
      <c r="WVJ1188" s="10"/>
      <c r="WVK1188" s="10"/>
      <c r="WVL1188" s="10"/>
      <c r="WVM1188" s="10"/>
      <c r="WVN1188" s="10"/>
      <c r="WVO1188" s="10"/>
      <c r="WVP1188" s="10"/>
      <c r="WVQ1188" s="10"/>
      <c r="WVR1188" s="10"/>
      <c r="WVS1188" s="10"/>
      <c r="WVT1188" s="10"/>
      <c r="WVU1188" s="10"/>
      <c r="WVV1188" s="10"/>
      <c r="WVW1188" s="10"/>
      <c r="WVX1188" s="10"/>
      <c r="WVY1188" s="10"/>
      <c r="WVZ1188" s="10"/>
      <c r="WWA1188" s="10"/>
      <c r="WWB1188" s="10"/>
      <c r="WWC1188" s="10"/>
      <c r="WWD1188" s="10"/>
      <c r="WWE1188" s="10"/>
      <c r="WWF1188" s="10"/>
      <c r="WWG1188" s="10"/>
      <c r="WWH1188" s="10"/>
      <c r="WWI1188" s="10"/>
      <c r="WWJ1188" s="10"/>
      <c r="WWK1188" s="10"/>
      <c r="WWL1188" s="10"/>
      <c r="WWM1188" s="10"/>
      <c r="WWN1188" s="10"/>
      <c r="WWO1188" s="10"/>
      <c r="WWP1188" s="10"/>
      <c r="WWQ1188" s="10"/>
      <c r="WWR1188" s="10"/>
      <c r="WWS1188" s="10"/>
      <c r="WWT1188" s="10"/>
      <c r="WWU1188" s="10"/>
      <c r="WWV1188" s="10"/>
      <c r="WWW1188" s="10"/>
      <c r="WWX1188" s="10"/>
      <c r="WWY1188" s="10"/>
      <c r="WWZ1188" s="10"/>
      <c r="WXA1188" s="10"/>
      <c r="WXB1188" s="10"/>
      <c r="WXC1188" s="10"/>
      <c r="WXD1188" s="10"/>
      <c r="WXE1188" s="10"/>
      <c r="WXF1188" s="10"/>
      <c r="WXG1188" s="10"/>
      <c r="WXH1188" s="10"/>
      <c r="WXI1188" s="10"/>
      <c r="WXJ1188" s="10"/>
      <c r="WXK1188" s="10"/>
      <c r="WXL1188" s="10"/>
      <c r="WXM1188" s="10"/>
      <c r="WXN1188" s="10"/>
      <c r="WXO1188" s="10"/>
      <c r="WXP1188" s="10"/>
      <c r="WXQ1188" s="10"/>
      <c r="WXR1188" s="10"/>
      <c r="WXS1188" s="10"/>
      <c r="WXT1188" s="10"/>
      <c r="WXU1188" s="10"/>
      <c r="WXV1188" s="10"/>
      <c r="WXW1188" s="10"/>
      <c r="WXX1188" s="10"/>
      <c r="WXY1188" s="10"/>
      <c r="WXZ1188" s="10"/>
      <c r="WYA1188" s="10"/>
      <c r="WYB1188" s="10"/>
      <c r="WYC1188" s="10"/>
      <c r="WYD1188" s="10"/>
      <c r="WYE1188" s="10"/>
      <c r="WYF1188" s="10"/>
      <c r="WYG1188" s="10"/>
      <c r="WYH1188" s="10"/>
      <c r="WYI1188" s="10"/>
      <c r="WYJ1188" s="10"/>
      <c r="WYK1188" s="10"/>
      <c r="WYL1188" s="10"/>
      <c r="WYM1188" s="10"/>
      <c r="WYN1188" s="10"/>
      <c r="WYO1188" s="10"/>
      <c r="WYP1188" s="10"/>
      <c r="WYQ1188" s="10"/>
      <c r="WYR1188" s="10"/>
      <c r="WYS1188" s="10"/>
      <c r="WYT1188" s="10"/>
      <c r="WYU1188" s="10"/>
      <c r="WYV1188" s="10"/>
      <c r="WYW1188" s="10"/>
      <c r="WYX1188" s="10"/>
      <c r="WYY1188" s="10"/>
      <c r="WYZ1188" s="10"/>
      <c r="WZA1188" s="10"/>
      <c r="WZB1188" s="10"/>
      <c r="WZC1188" s="10"/>
      <c r="WZD1188" s="10"/>
      <c r="WZE1188" s="10"/>
      <c r="WZF1188" s="10"/>
      <c r="WZG1188" s="10"/>
      <c r="WZH1188" s="10"/>
      <c r="WZI1188" s="10"/>
      <c r="WZJ1188" s="10"/>
      <c r="WZK1188" s="10"/>
      <c r="WZL1188" s="10"/>
      <c r="WZM1188" s="10"/>
      <c r="WZN1188" s="10"/>
      <c r="WZO1188" s="10"/>
      <c r="WZP1188" s="10"/>
      <c r="WZQ1188" s="10"/>
      <c r="WZR1188" s="10"/>
      <c r="WZS1188" s="10"/>
      <c r="WZT1188" s="10"/>
      <c r="WZU1188" s="10"/>
      <c r="WZV1188" s="10"/>
      <c r="WZW1188" s="10"/>
      <c r="WZX1188" s="10"/>
      <c r="WZY1188" s="10"/>
      <c r="WZZ1188" s="10"/>
      <c r="XAA1188" s="10"/>
      <c r="XAB1188" s="10"/>
      <c r="XAC1188" s="10"/>
      <c r="XAD1188" s="10"/>
      <c r="XAE1188" s="10"/>
      <c r="XAF1188" s="10"/>
      <c r="XAG1188" s="10"/>
      <c r="XAH1188" s="10"/>
      <c r="XAI1188" s="10"/>
      <c r="XAJ1188" s="10"/>
      <c r="XAK1188" s="10"/>
      <c r="XAL1188" s="10"/>
      <c r="XAM1188" s="10"/>
      <c r="XAN1188" s="10"/>
      <c r="XAO1188" s="10"/>
      <c r="XAP1188" s="10"/>
      <c r="XAQ1188" s="10"/>
      <c r="XAR1188" s="10"/>
      <c r="XAS1188" s="10"/>
      <c r="XAT1188" s="10"/>
      <c r="XAU1188" s="10"/>
      <c r="XAV1188" s="10"/>
      <c r="XAW1188" s="10"/>
      <c r="XAX1188" s="10"/>
      <c r="XAY1188" s="10"/>
      <c r="XAZ1188" s="10"/>
      <c r="XBA1188" s="10"/>
      <c r="XBB1188" s="10"/>
      <c r="XBC1188" s="10"/>
      <c r="XBD1188" s="10"/>
      <c r="XBE1188" s="10"/>
      <c r="XBF1188" s="10"/>
      <c r="XBG1188" s="10"/>
      <c r="XBH1188" s="10"/>
      <c r="XBI1188" s="10"/>
      <c r="XBJ1188" s="10"/>
      <c r="XBK1188" s="10"/>
      <c r="XBL1188" s="10"/>
      <c r="XBM1188" s="10"/>
      <c r="XBN1188" s="10"/>
      <c r="XBO1188" s="10"/>
      <c r="XBP1188" s="10"/>
      <c r="XBQ1188" s="10"/>
      <c r="XBR1188" s="10"/>
      <c r="XBS1188" s="10"/>
      <c r="XBT1188" s="10"/>
      <c r="XBU1188" s="10"/>
      <c r="XBV1188" s="10"/>
      <c r="XBW1188" s="10"/>
      <c r="XBX1188" s="10"/>
      <c r="XBY1188" s="10"/>
      <c r="XBZ1188" s="10"/>
      <c r="XCA1188" s="10"/>
      <c r="XCB1188" s="10"/>
      <c r="XCC1188" s="10"/>
      <c r="XCD1188" s="10"/>
      <c r="XCE1188" s="10"/>
      <c r="XCF1188" s="10"/>
      <c r="XCG1188" s="10"/>
      <c r="XCH1188" s="10"/>
      <c r="XCI1188" s="10"/>
      <c r="XCJ1188" s="10"/>
      <c r="XCK1188" s="10"/>
      <c r="XCL1188" s="10"/>
      <c r="XCM1188" s="10"/>
      <c r="XCN1188" s="10"/>
      <c r="XCO1188" s="10"/>
      <c r="XCP1188" s="10"/>
      <c r="XCQ1188" s="10"/>
      <c r="XCR1188" s="10"/>
      <c r="XCS1188" s="10"/>
      <c r="XCT1188" s="10"/>
      <c r="XCU1188" s="10"/>
      <c r="XCV1188" s="10"/>
      <c r="XCW1188" s="10"/>
      <c r="XCX1188" s="10"/>
      <c r="XCY1188" s="10"/>
      <c r="XCZ1188" s="10"/>
      <c r="XDA1188" s="10"/>
    </row>
    <row r="1189" spans="1:16329" s="3" customFormat="1" ht="61.5" x14ac:dyDescent="0.85">
      <c r="A1189" s="10">
        <v>1</v>
      </c>
      <c r="B1189" s="48">
        <f>SUBTOTAL(103,$A$1033:A1189)</f>
        <v>155</v>
      </c>
      <c r="C1189" s="13" t="s">
        <v>786</v>
      </c>
      <c r="D1189" s="20">
        <v>6809024.3799999999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57">
        <v>3</v>
      </c>
      <c r="L1189" s="20">
        <v>6708398.3999999994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20">
        <v>0</v>
      </c>
      <c r="U1189" s="20">
        <v>0</v>
      </c>
      <c r="V1189" s="20">
        <v>0</v>
      </c>
      <c r="W1189" s="20">
        <v>0</v>
      </c>
      <c r="X1189" s="20">
        <v>0</v>
      </c>
      <c r="Y1189" s="20">
        <v>0</v>
      </c>
      <c r="Z1189" s="20">
        <v>0</v>
      </c>
      <c r="AA1189" s="20">
        <v>0</v>
      </c>
      <c r="AB1189" s="20">
        <v>0</v>
      </c>
      <c r="AC1189" s="20">
        <v>100625.98</v>
      </c>
      <c r="AD1189" s="20">
        <v>0</v>
      </c>
      <c r="AE1189" s="20">
        <v>0</v>
      </c>
      <c r="AF1189" s="22" t="s">
        <v>265</v>
      </c>
      <c r="AG1189" s="22">
        <v>2022</v>
      </c>
      <c r="AH1189" s="23">
        <v>2022</v>
      </c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52"/>
      <c r="CA1189" s="10"/>
      <c r="CB1189" s="10"/>
      <c r="CC1189" s="10"/>
      <c r="CD1189" s="10" t="e">
        <f t="shared" si="80"/>
        <v>#N/A</v>
      </c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  <c r="IM1189" s="10"/>
      <c r="IN1189" s="10"/>
      <c r="IO1189" s="10"/>
      <c r="IP1189" s="10"/>
      <c r="IQ1189" s="10"/>
      <c r="IR1189" s="10"/>
      <c r="IS1189" s="10"/>
      <c r="IT1189" s="10"/>
      <c r="IU1189" s="10"/>
      <c r="IV1189" s="10"/>
      <c r="IW1189" s="10"/>
      <c r="IX1189" s="10"/>
      <c r="IY1189" s="10"/>
      <c r="IZ1189" s="10"/>
      <c r="JA1189" s="10"/>
      <c r="JB1189" s="10"/>
      <c r="JC1189" s="10"/>
      <c r="JD1189" s="10"/>
      <c r="JE1189" s="10"/>
      <c r="JF1189" s="10"/>
      <c r="JG1189" s="10"/>
      <c r="JH1189" s="10"/>
      <c r="JI1189" s="10"/>
      <c r="JJ1189" s="10"/>
      <c r="JK1189" s="10"/>
      <c r="JL1189" s="10"/>
      <c r="JM1189" s="10"/>
      <c r="JN1189" s="10"/>
      <c r="JO1189" s="10"/>
      <c r="JP1189" s="10"/>
      <c r="JQ1189" s="10"/>
      <c r="JR1189" s="10"/>
      <c r="JS1189" s="10"/>
      <c r="JT1189" s="10"/>
      <c r="JU1189" s="10"/>
      <c r="JV1189" s="10"/>
      <c r="JW1189" s="10"/>
      <c r="JX1189" s="10"/>
      <c r="JY1189" s="10"/>
      <c r="JZ1189" s="10"/>
      <c r="KA1189" s="10"/>
      <c r="KB1189" s="10"/>
      <c r="KC1189" s="10"/>
      <c r="KD1189" s="10"/>
      <c r="KE1189" s="10"/>
      <c r="KF1189" s="10"/>
      <c r="KG1189" s="10"/>
      <c r="KH1189" s="10"/>
      <c r="KI1189" s="10"/>
      <c r="KJ1189" s="10"/>
      <c r="KK1189" s="10"/>
      <c r="KL1189" s="10"/>
      <c r="KM1189" s="10"/>
      <c r="KN1189" s="10"/>
      <c r="KO1189" s="10"/>
      <c r="KP1189" s="10"/>
      <c r="KQ1189" s="10"/>
      <c r="KR1189" s="10"/>
      <c r="KS1189" s="10"/>
      <c r="KT1189" s="10"/>
      <c r="KU1189" s="10"/>
      <c r="KV1189" s="10"/>
      <c r="KW1189" s="10"/>
      <c r="KX1189" s="10"/>
      <c r="KY1189" s="10"/>
      <c r="KZ1189" s="10"/>
      <c r="LA1189" s="10"/>
      <c r="LB1189" s="10"/>
      <c r="LC1189" s="10"/>
      <c r="LD1189" s="10"/>
      <c r="LE1189" s="10"/>
      <c r="LF1189" s="10"/>
      <c r="LG1189" s="10"/>
      <c r="LH1189" s="10"/>
      <c r="LI1189" s="10"/>
      <c r="LJ1189" s="10"/>
      <c r="LK1189" s="10"/>
      <c r="LL1189" s="10"/>
      <c r="LM1189" s="10"/>
      <c r="LN1189" s="10"/>
      <c r="LO1189" s="10"/>
      <c r="LP1189" s="10"/>
      <c r="LQ1189" s="10"/>
      <c r="LR1189" s="10"/>
      <c r="LS1189" s="10"/>
      <c r="LT1189" s="10"/>
      <c r="LU1189" s="10"/>
      <c r="LV1189" s="10"/>
      <c r="LW1189" s="10"/>
      <c r="LX1189" s="10"/>
      <c r="LY1189" s="10"/>
      <c r="LZ1189" s="10"/>
      <c r="MA1189" s="10"/>
      <c r="MB1189" s="10"/>
      <c r="MC1189" s="10"/>
      <c r="MD1189" s="10"/>
      <c r="ME1189" s="10"/>
      <c r="MF1189" s="10"/>
      <c r="MG1189" s="10"/>
      <c r="MH1189" s="10"/>
      <c r="MI1189" s="10"/>
      <c r="MJ1189" s="10"/>
      <c r="MK1189" s="10"/>
      <c r="ML1189" s="10"/>
      <c r="MM1189" s="10"/>
      <c r="MN1189" s="10"/>
      <c r="MO1189" s="10"/>
      <c r="MP1189" s="10"/>
      <c r="MQ1189" s="10"/>
      <c r="MR1189" s="10"/>
      <c r="MS1189" s="10"/>
      <c r="MT1189" s="10"/>
      <c r="MU1189" s="10"/>
      <c r="MV1189" s="10"/>
      <c r="MW1189" s="10"/>
      <c r="MX1189" s="10"/>
      <c r="MY1189" s="10"/>
      <c r="MZ1189" s="10"/>
      <c r="NA1189" s="10"/>
      <c r="NB1189" s="10"/>
      <c r="NC1189" s="10"/>
      <c r="ND1189" s="10"/>
      <c r="NE1189" s="10"/>
      <c r="NF1189" s="10"/>
      <c r="NG1189" s="10"/>
      <c r="NH1189" s="10"/>
      <c r="NI1189" s="10"/>
      <c r="NJ1189" s="10"/>
      <c r="NK1189" s="10"/>
      <c r="NL1189" s="10"/>
      <c r="NM1189" s="10"/>
      <c r="NN1189" s="10"/>
      <c r="NO1189" s="10"/>
      <c r="NP1189" s="10"/>
      <c r="NQ1189" s="10"/>
      <c r="NR1189" s="10"/>
      <c r="NS1189" s="10"/>
      <c r="NT1189" s="10"/>
      <c r="NU1189" s="10"/>
      <c r="NV1189" s="10"/>
      <c r="NW1189" s="10"/>
      <c r="NX1189" s="10"/>
      <c r="NY1189" s="10"/>
      <c r="NZ1189" s="10"/>
      <c r="OA1189" s="10"/>
      <c r="OB1189" s="10"/>
      <c r="OC1189" s="10"/>
      <c r="OD1189" s="10"/>
      <c r="OE1189" s="10"/>
      <c r="OF1189" s="10"/>
      <c r="OG1189" s="10"/>
      <c r="OH1189" s="10"/>
      <c r="OI1189" s="10"/>
      <c r="OJ1189" s="10"/>
      <c r="OK1189" s="10"/>
      <c r="OL1189" s="10"/>
      <c r="OM1189" s="10"/>
      <c r="ON1189" s="10"/>
      <c r="OO1189" s="10"/>
      <c r="OP1189" s="10"/>
      <c r="OQ1189" s="10"/>
      <c r="OR1189" s="10"/>
      <c r="OS1189" s="10"/>
      <c r="OT1189" s="10"/>
      <c r="OU1189" s="10"/>
      <c r="OV1189" s="10"/>
      <c r="OW1189" s="10"/>
      <c r="OX1189" s="10"/>
      <c r="OY1189" s="10"/>
      <c r="OZ1189" s="10"/>
      <c r="PA1189" s="10"/>
      <c r="PB1189" s="10"/>
      <c r="PC1189" s="10"/>
      <c r="PD1189" s="10"/>
      <c r="PE1189" s="10"/>
      <c r="PF1189" s="10"/>
      <c r="PG1189" s="10"/>
      <c r="PH1189" s="10"/>
      <c r="PI1189" s="10"/>
      <c r="PJ1189" s="10"/>
      <c r="PK1189" s="10"/>
      <c r="PL1189" s="10"/>
      <c r="PM1189" s="10"/>
      <c r="PN1189" s="10"/>
      <c r="PO1189" s="10"/>
      <c r="PP1189" s="10"/>
      <c r="PQ1189" s="10"/>
      <c r="PR1189" s="10"/>
      <c r="PS1189" s="10"/>
      <c r="PT1189" s="10"/>
      <c r="PU1189" s="10"/>
      <c r="PV1189" s="10"/>
      <c r="PW1189" s="10"/>
      <c r="PX1189" s="10"/>
      <c r="PY1189" s="10"/>
      <c r="PZ1189" s="10"/>
      <c r="QA1189" s="10"/>
      <c r="QB1189" s="10"/>
      <c r="QC1189" s="10"/>
      <c r="QD1189" s="10"/>
      <c r="QE1189" s="10"/>
      <c r="QF1189" s="10"/>
      <c r="QG1189" s="10"/>
      <c r="QH1189" s="10"/>
      <c r="QI1189" s="10"/>
      <c r="QJ1189" s="10"/>
      <c r="QK1189" s="10"/>
      <c r="QL1189" s="10"/>
      <c r="QM1189" s="10"/>
      <c r="QN1189" s="10"/>
      <c r="QO1189" s="10"/>
      <c r="QP1189" s="10"/>
      <c r="QQ1189" s="10"/>
      <c r="QR1189" s="10"/>
      <c r="QS1189" s="10"/>
      <c r="QT1189" s="10"/>
      <c r="QU1189" s="10"/>
      <c r="QV1189" s="10"/>
      <c r="QW1189" s="10"/>
      <c r="QX1189" s="10"/>
      <c r="QY1189" s="10"/>
      <c r="QZ1189" s="10"/>
      <c r="RA1189" s="10"/>
      <c r="RB1189" s="10"/>
      <c r="RC1189" s="10"/>
      <c r="RD1189" s="10"/>
      <c r="RE1189" s="10"/>
      <c r="RF1189" s="10"/>
      <c r="RG1189" s="10"/>
      <c r="RH1189" s="10"/>
      <c r="RI1189" s="10"/>
      <c r="RJ1189" s="10"/>
      <c r="RK1189" s="10"/>
      <c r="RL1189" s="10"/>
      <c r="RM1189" s="10"/>
      <c r="RN1189" s="10"/>
      <c r="RO1189" s="10"/>
      <c r="RP1189" s="10"/>
      <c r="RQ1189" s="10"/>
      <c r="RR1189" s="10"/>
      <c r="RS1189" s="10"/>
      <c r="RT1189" s="10"/>
      <c r="RU1189" s="10"/>
      <c r="RV1189" s="10"/>
      <c r="RW1189" s="10"/>
      <c r="RX1189" s="10"/>
      <c r="RY1189" s="10"/>
      <c r="RZ1189" s="10"/>
      <c r="SA1189" s="10"/>
      <c r="SB1189" s="10"/>
      <c r="SC1189" s="10"/>
      <c r="SD1189" s="10"/>
      <c r="SE1189" s="10"/>
      <c r="SF1189" s="10"/>
      <c r="SG1189" s="10"/>
      <c r="SH1189" s="10"/>
      <c r="SI1189" s="10"/>
      <c r="SJ1189" s="10"/>
      <c r="SK1189" s="10"/>
      <c r="SL1189" s="10"/>
      <c r="SM1189" s="10"/>
      <c r="SN1189" s="10"/>
      <c r="SO1189" s="10"/>
      <c r="SP1189" s="10"/>
      <c r="SQ1189" s="10"/>
      <c r="SR1189" s="10"/>
      <c r="SS1189" s="10"/>
      <c r="ST1189" s="10"/>
      <c r="SU1189" s="10"/>
      <c r="SV1189" s="10"/>
      <c r="SW1189" s="10"/>
      <c r="SX1189" s="10"/>
      <c r="SY1189" s="10"/>
      <c r="SZ1189" s="10"/>
      <c r="TA1189" s="10"/>
      <c r="TB1189" s="10"/>
      <c r="TC1189" s="10"/>
      <c r="TD1189" s="10"/>
      <c r="TE1189" s="10"/>
      <c r="TF1189" s="10"/>
      <c r="TG1189" s="10"/>
      <c r="TH1189" s="10"/>
      <c r="TI1189" s="10"/>
      <c r="TJ1189" s="10"/>
      <c r="TK1189" s="10"/>
      <c r="TL1189" s="10"/>
      <c r="TM1189" s="10"/>
      <c r="TN1189" s="10"/>
      <c r="TO1189" s="10"/>
      <c r="TP1189" s="10"/>
      <c r="TQ1189" s="10"/>
      <c r="TR1189" s="10"/>
      <c r="TS1189" s="10"/>
      <c r="TT1189" s="10"/>
      <c r="TU1189" s="10"/>
      <c r="TV1189" s="10"/>
      <c r="TW1189" s="10"/>
      <c r="TX1189" s="10"/>
      <c r="TY1189" s="10"/>
      <c r="TZ1189" s="10"/>
      <c r="UA1189" s="10"/>
      <c r="UB1189" s="10"/>
      <c r="UC1189" s="10"/>
      <c r="UD1189" s="10"/>
      <c r="UE1189" s="10"/>
      <c r="UF1189" s="10"/>
      <c r="UG1189" s="10"/>
      <c r="UH1189" s="10"/>
      <c r="UI1189" s="10"/>
      <c r="UJ1189" s="10"/>
      <c r="UK1189" s="10"/>
      <c r="UL1189" s="10"/>
      <c r="UM1189" s="10"/>
      <c r="UN1189" s="10"/>
      <c r="UO1189" s="10"/>
      <c r="UP1189" s="10"/>
      <c r="UQ1189" s="10"/>
      <c r="UR1189" s="10"/>
      <c r="US1189" s="10"/>
      <c r="UT1189" s="10"/>
      <c r="UU1189" s="10"/>
      <c r="UV1189" s="10"/>
      <c r="UW1189" s="10"/>
      <c r="UX1189" s="10"/>
      <c r="UY1189" s="10"/>
      <c r="UZ1189" s="10"/>
      <c r="VA1189" s="10"/>
      <c r="VB1189" s="10"/>
      <c r="VC1189" s="10"/>
      <c r="VD1189" s="10"/>
      <c r="VE1189" s="10"/>
      <c r="VF1189" s="10"/>
      <c r="VG1189" s="10"/>
      <c r="VH1189" s="10"/>
      <c r="VI1189" s="10"/>
      <c r="VJ1189" s="10"/>
      <c r="VK1189" s="10"/>
      <c r="VL1189" s="10"/>
      <c r="VM1189" s="10"/>
      <c r="VN1189" s="10"/>
      <c r="VO1189" s="10"/>
      <c r="VP1189" s="10"/>
      <c r="VQ1189" s="10"/>
      <c r="VR1189" s="10"/>
      <c r="VS1189" s="10"/>
      <c r="VT1189" s="10"/>
      <c r="VU1189" s="10"/>
      <c r="VV1189" s="10"/>
      <c r="VW1189" s="10"/>
      <c r="VX1189" s="10"/>
      <c r="VY1189" s="10"/>
      <c r="VZ1189" s="10"/>
      <c r="WA1189" s="10"/>
      <c r="WB1189" s="10"/>
      <c r="WC1189" s="10"/>
      <c r="WD1189" s="10"/>
      <c r="WE1189" s="10"/>
      <c r="WF1189" s="10"/>
      <c r="WG1189" s="10"/>
      <c r="WH1189" s="10"/>
      <c r="WI1189" s="10"/>
      <c r="WJ1189" s="10"/>
      <c r="WK1189" s="10"/>
      <c r="WL1189" s="10"/>
      <c r="WM1189" s="10"/>
      <c r="WN1189" s="10"/>
      <c r="WO1189" s="10"/>
      <c r="WP1189" s="10"/>
      <c r="WQ1189" s="10"/>
      <c r="WR1189" s="10"/>
      <c r="WS1189" s="10"/>
      <c r="WT1189" s="10"/>
      <c r="WU1189" s="10"/>
      <c r="WV1189" s="10"/>
      <c r="WW1189" s="10"/>
      <c r="WX1189" s="10"/>
      <c r="WY1189" s="10"/>
      <c r="WZ1189" s="10"/>
      <c r="XA1189" s="10"/>
      <c r="XB1189" s="10"/>
      <c r="XC1189" s="10"/>
      <c r="XD1189" s="10"/>
      <c r="XE1189" s="10"/>
      <c r="XF1189" s="10"/>
      <c r="XG1189" s="10"/>
      <c r="XH1189" s="10"/>
      <c r="XI1189" s="10"/>
      <c r="XJ1189" s="10"/>
      <c r="XK1189" s="10"/>
      <c r="XL1189" s="10"/>
      <c r="XM1189" s="10"/>
      <c r="XN1189" s="10"/>
      <c r="XO1189" s="10"/>
      <c r="XP1189" s="10"/>
      <c r="XQ1189" s="10"/>
      <c r="XR1189" s="10"/>
      <c r="XS1189" s="10"/>
      <c r="XT1189" s="10"/>
      <c r="XU1189" s="10"/>
      <c r="XV1189" s="10"/>
      <c r="XW1189" s="10"/>
      <c r="XX1189" s="10"/>
      <c r="XY1189" s="10"/>
      <c r="XZ1189" s="10"/>
      <c r="YA1189" s="10"/>
      <c r="YB1189" s="10"/>
      <c r="YC1189" s="10"/>
      <c r="YD1189" s="10"/>
      <c r="YE1189" s="10"/>
      <c r="YF1189" s="10"/>
      <c r="YG1189" s="10"/>
      <c r="YH1189" s="10"/>
      <c r="YI1189" s="10"/>
      <c r="YJ1189" s="10"/>
      <c r="YK1189" s="10"/>
      <c r="YL1189" s="10"/>
      <c r="YM1189" s="10"/>
      <c r="YN1189" s="10"/>
      <c r="YO1189" s="10"/>
      <c r="YP1189" s="10"/>
      <c r="YQ1189" s="10"/>
      <c r="YR1189" s="10"/>
      <c r="YS1189" s="10"/>
      <c r="YT1189" s="10"/>
      <c r="YU1189" s="10"/>
      <c r="YV1189" s="10"/>
      <c r="YW1189" s="10"/>
      <c r="YX1189" s="10"/>
      <c r="YY1189" s="10"/>
      <c r="YZ1189" s="10"/>
      <c r="ZA1189" s="10"/>
      <c r="ZB1189" s="10"/>
      <c r="ZC1189" s="10"/>
      <c r="ZD1189" s="10"/>
      <c r="ZE1189" s="10"/>
      <c r="ZF1189" s="10"/>
      <c r="ZG1189" s="10"/>
      <c r="ZH1189" s="10"/>
      <c r="ZI1189" s="10"/>
      <c r="ZJ1189" s="10"/>
      <c r="ZK1189" s="10"/>
      <c r="ZL1189" s="10"/>
      <c r="ZM1189" s="10"/>
      <c r="ZN1189" s="10"/>
      <c r="ZO1189" s="10"/>
      <c r="ZP1189" s="10"/>
      <c r="ZQ1189" s="10"/>
      <c r="ZR1189" s="10"/>
      <c r="ZS1189" s="10"/>
      <c r="ZT1189" s="10"/>
      <c r="ZU1189" s="10"/>
      <c r="ZV1189" s="10"/>
      <c r="ZW1189" s="10"/>
      <c r="ZX1189" s="10"/>
      <c r="ZY1189" s="10"/>
      <c r="ZZ1189" s="10"/>
      <c r="AAA1189" s="10"/>
      <c r="AAB1189" s="10"/>
      <c r="AAC1189" s="10"/>
      <c r="AAD1189" s="10"/>
      <c r="AAE1189" s="10"/>
      <c r="AAF1189" s="10"/>
      <c r="AAG1189" s="10"/>
      <c r="AAH1189" s="10"/>
      <c r="AAI1189" s="10"/>
      <c r="AAJ1189" s="10"/>
      <c r="AAK1189" s="10"/>
      <c r="AAL1189" s="10"/>
      <c r="AAM1189" s="10"/>
      <c r="AAN1189" s="10"/>
      <c r="AAO1189" s="10"/>
      <c r="AAP1189" s="10"/>
      <c r="AAQ1189" s="10"/>
      <c r="AAR1189" s="10"/>
      <c r="AAS1189" s="10"/>
      <c r="AAT1189" s="10"/>
      <c r="AAU1189" s="10"/>
      <c r="AAV1189" s="10"/>
      <c r="AAW1189" s="10"/>
      <c r="AAX1189" s="10"/>
      <c r="AAY1189" s="10"/>
      <c r="AAZ1189" s="10"/>
      <c r="ABA1189" s="10"/>
      <c r="ABB1189" s="10"/>
      <c r="ABC1189" s="10"/>
      <c r="ABD1189" s="10"/>
      <c r="ABE1189" s="10"/>
      <c r="ABF1189" s="10"/>
      <c r="ABG1189" s="10"/>
      <c r="ABH1189" s="10"/>
      <c r="ABI1189" s="10"/>
      <c r="ABJ1189" s="10"/>
      <c r="ABK1189" s="10"/>
      <c r="ABL1189" s="10"/>
      <c r="ABM1189" s="10"/>
      <c r="ABN1189" s="10"/>
      <c r="ABO1189" s="10"/>
      <c r="ABP1189" s="10"/>
      <c r="ABQ1189" s="10"/>
      <c r="ABR1189" s="10"/>
      <c r="ABS1189" s="10"/>
      <c r="ABT1189" s="10"/>
      <c r="ABU1189" s="10"/>
      <c r="ABV1189" s="10"/>
      <c r="ABW1189" s="10"/>
      <c r="ABX1189" s="10"/>
      <c r="ABY1189" s="10"/>
      <c r="ABZ1189" s="10"/>
      <c r="ACA1189" s="10"/>
      <c r="ACB1189" s="10"/>
      <c r="ACC1189" s="10"/>
      <c r="ACD1189" s="10"/>
      <c r="ACE1189" s="10"/>
      <c r="ACF1189" s="10"/>
      <c r="ACG1189" s="10"/>
      <c r="ACH1189" s="10"/>
      <c r="ACI1189" s="10"/>
      <c r="ACJ1189" s="10"/>
      <c r="ACK1189" s="10"/>
      <c r="ACL1189" s="10"/>
      <c r="ACM1189" s="10"/>
      <c r="ACN1189" s="10"/>
      <c r="ACO1189" s="10"/>
      <c r="ACP1189" s="10"/>
      <c r="ACQ1189" s="10"/>
      <c r="ACR1189" s="10"/>
      <c r="ACS1189" s="10"/>
      <c r="ACT1189" s="10"/>
      <c r="ACU1189" s="10"/>
      <c r="ACV1189" s="10"/>
      <c r="ACW1189" s="10"/>
      <c r="ACX1189" s="10"/>
      <c r="ACY1189" s="10"/>
      <c r="ACZ1189" s="10"/>
      <c r="ADA1189" s="10"/>
      <c r="ADB1189" s="10"/>
      <c r="ADC1189" s="10"/>
      <c r="ADD1189" s="10"/>
      <c r="ADE1189" s="10"/>
      <c r="ADF1189" s="10"/>
      <c r="ADG1189" s="10"/>
      <c r="ADH1189" s="10"/>
      <c r="ADI1189" s="10"/>
      <c r="ADJ1189" s="10"/>
      <c r="ADK1189" s="10"/>
      <c r="ADL1189" s="10"/>
      <c r="ADM1189" s="10"/>
      <c r="ADN1189" s="10"/>
      <c r="ADO1189" s="10"/>
      <c r="ADP1189" s="10"/>
      <c r="ADQ1189" s="10"/>
      <c r="ADR1189" s="10"/>
      <c r="ADS1189" s="10"/>
      <c r="ADT1189" s="10"/>
      <c r="ADU1189" s="10"/>
      <c r="ADV1189" s="10"/>
      <c r="ADW1189" s="10"/>
      <c r="ADX1189" s="10"/>
      <c r="ADY1189" s="10"/>
      <c r="ADZ1189" s="10"/>
      <c r="AEA1189" s="10"/>
      <c r="AEB1189" s="10"/>
      <c r="AEC1189" s="10"/>
      <c r="AED1189" s="10"/>
      <c r="AEE1189" s="10"/>
      <c r="AEF1189" s="10"/>
      <c r="AEG1189" s="10"/>
      <c r="AEH1189" s="10"/>
      <c r="AEI1189" s="10"/>
      <c r="AEJ1189" s="10"/>
      <c r="AEK1189" s="10"/>
      <c r="AEL1189" s="10"/>
      <c r="AEM1189" s="10"/>
      <c r="AEN1189" s="10"/>
      <c r="AEO1189" s="10"/>
      <c r="AEP1189" s="10"/>
      <c r="AEQ1189" s="10"/>
      <c r="AER1189" s="10"/>
      <c r="AES1189" s="10"/>
      <c r="AET1189" s="10"/>
      <c r="AEU1189" s="10"/>
      <c r="AEV1189" s="10"/>
      <c r="AEW1189" s="10"/>
      <c r="AEX1189" s="10"/>
      <c r="AEY1189" s="10"/>
      <c r="AEZ1189" s="10"/>
      <c r="AFA1189" s="10"/>
      <c r="AFB1189" s="10"/>
      <c r="AFC1189" s="10"/>
      <c r="AFD1189" s="10"/>
      <c r="AFE1189" s="10"/>
      <c r="AFF1189" s="10"/>
      <c r="AFG1189" s="10"/>
      <c r="AFH1189" s="10"/>
      <c r="AFI1189" s="10"/>
      <c r="AFJ1189" s="10"/>
      <c r="AFK1189" s="10"/>
      <c r="AFL1189" s="10"/>
      <c r="AFM1189" s="10"/>
      <c r="AFN1189" s="10"/>
      <c r="AFO1189" s="10"/>
      <c r="AFP1189" s="10"/>
      <c r="AFQ1189" s="10"/>
      <c r="AFR1189" s="10"/>
      <c r="AFS1189" s="10"/>
      <c r="AFT1189" s="10"/>
      <c r="AFU1189" s="10"/>
      <c r="AFV1189" s="10"/>
      <c r="AFW1189" s="10"/>
      <c r="AFX1189" s="10"/>
      <c r="AFY1189" s="10"/>
      <c r="AFZ1189" s="10"/>
      <c r="AGA1189" s="10"/>
      <c r="AGB1189" s="10"/>
      <c r="AGC1189" s="10"/>
      <c r="AGD1189" s="10"/>
      <c r="AGE1189" s="10"/>
      <c r="AGF1189" s="10"/>
      <c r="AGG1189" s="10"/>
      <c r="AGH1189" s="10"/>
      <c r="AGI1189" s="10"/>
      <c r="AGJ1189" s="10"/>
      <c r="AGK1189" s="10"/>
      <c r="AGL1189" s="10"/>
      <c r="AGM1189" s="10"/>
      <c r="AGN1189" s="10"/>
      <c r="AGO1189" s="10"/>
      <c r="AGP1189" s="10"/>
      <c r="AGQ1189" s="10"/>
      <c r="AGR1189" s="10"/>
      <c r="AGS1189" s="10"/>
      <c r="AGT1189" s="10"/>
      <c r="AGU1189" s="10"/>
      <c r="AGV1189" s="10"/>
      <c r="AGW1189" s="10"/>
      <c r="AGX1189" s="10"/>
      <c r="AGY1189" s="10"/>
      <c r="AGZ1189" s="10"/>
      <c r="AHA1189" s="10"/>
      <c r="AHB1189" s="10"/>
      <c r="AHC1189" s="10"/>
      <c r="AHD1189" s="10"/>
      <c r="AHE1189" s="10"/>
      <c r="AHF1189" s="10"/>
      <c r="AHG1189" s="10"/>
      <c r="AHH1189" s="10"/>
      <c r="AHI1189" s="10"/>
      <c r="AHJ1189" s="10"/>
      <c r="AHK1189" s="10"/>
      <c r="AHL1189" s="10"/>
      <c r="AHM1189" s="10"/>
      <c r="AHN1189" s="10"/>
      <c r="AHO1189" s="10"/>
      <c r="AHP1189" s="10"/>
      <c r="AHQ1189" s="10"/>
      <c r="AHR1189" s="10"/>
      <c r="AHS1189" s="10"/>
      <c r="AHT1189" s="10"/>
      <c r="AHU1189" s="10"/>
      <c r="AHV1189" s="10"/>
      <c r="AHW1189" s="10"/>
      <c r="AHX1189" s="10"/>
      <c r="AHY1189" s="10"/>
      <c r="AHZ1189" s="10"/>
      <c r="AIA1189" s="10"/>
      <c r="AIB1189" s="10"/>
      <c r="AIC1189" s="10"/>
      <c r="AID1189" s="10"/>
      <c r="AIE1189" s="10"/>
      <c r="AIF1189" s="10"/>
      <c r="AIG1189" s="10"/>
      <c r="AIH1189" s="10"/>
      <c r="AII1189" s="10"/>
      <c r="AIJ1189" s="10"/>
      <c r="AIK1189" s="10"/>
      <c r="AIL1189" s="10"/>
      <c r="AIM1189" s="10"/>
      <c r="AIN1189" s="10"/>
      <c r="AIO1189" s="10"/>
      <c r="AIP1189" s="10"/>
      <c r="AIQ1189" s="10"/>
      <c r="AIR1189" s="10"/>
      <c r="AIS1189" s="10"/>
      <c r="AIT1189" s="10"/>
      <c r="AIU1189" s="10"/>
      <c r="AIV1189" s="10"/>
      <c r="AIW1189" s="10"/>
      <c r="AIX1189" s="10"/>
      <c r="AIY1189" s="10"/>
      <c r="AIZ1189" s="10"/>
      <c r="AJA1189" s="10"/>
      <c r="AJB1189" s="10"/>
      <c r="AJC1189" s="10"/>
      <c r="AJD1189" s="10"/>
      <c r="AJE1189" s="10"/>
      <c r="AJF1189" s="10"/>
      <c r="AJG1189" s="10"/>
      <c r="AJH1189" s="10"/>
      <c r="AJI1189" s="10"/>
      <c r="AJJ1189" s="10"/>
      <c r="AJK1189" s="10"/>
      <c r="AJL1189" s="10"/>
      <c r="AJM1189" s="10"/>
      <c r="AJN1189" s="10"/>
      <c r="AJO1189" s="10"/>
      <c r="AJP1189" s="10"/>
      <c r="AJQ1189" s="10"/>
      <c r="AJR1189" s="10"/>
      <c r="AJS1189" s="10"/>
      <c r="AJT1189" s="10"/>
      <c r="AJU1189" s="10"/>
      <c r="AJV1189" s="10"/>
      <c r="AJW1189" s="10"/>
      <c r="AJX1189" s="10"/>
      <c r="AJY1189" s="10"/>
      <c r="AJZ1189" s="10"/>
      <c r="AKA1189" s="10"/>
      <c r="AKB1189" s="10"/>
      <c r="AKC1189" s="10"/>
      <c r="AKD1189" s="10"/>
      <c r="AKE1189" s="10"/>
      <c r="AKF1189" s="10"/>
      <c r="AKG1189" s="10"/>
      <c r="AKH1189" s="10"/>
      <c r="AKI1189" s="10"/>
      <c r="AKJ1189" s="10"/>
      <c r="AKK1189" s="10"/>
      <c r="AKL1189" s="10"/>
      <c r="AKM1189" s="10"/>
      <c r="AKN1189" s="10"/>
      <c r="AKO1189" s="10"/>
      <c r="AKP1189" s="10"/>
      <c r="AKQ1189" s="10"/>
      <c r="AKR1189" s="10"/>
      <c r="AKS1189" s="10"/>
      <c r="AKT1189" s="10"/>
      <c r="AKU1189" s="10"/>
      <c r="AKV1189" s="10"/>
      <c r="AKW1189" s="10"/>
      <c r="AKX1189" s="10"/>
      <c r="AKY1189" s="10"/>
      <c r="AKZ1189" s="10"/>
      <c r="ALA1189" s="10"/>
      <c r="ALB1189" s="10"/>
      <c r="ALC1189" s="10"/>
      <c r="ALD1189" s="10"/>
      <c r="ALE1189" s="10"/>
      <c r="ALF1189" s="10"/>
      <c r="ALG1189" s="10"/>
      <c r="ALH1189" s="10"/>
      <c r="ALI1189" s="10"/>
      <c r="ALJ1189" s="10"/>
      <c r="ALK1189" s="10"/>
      <c r="ALL1189" s="10"/>
      <c r="ALM1189" s="10"/>
      <c r="ALN1189" s="10"/>
      <c r="ALO1189" s="10"/>
      <c r="ALP1189" s="10"/>
      <c r="ALQ1189" s="10"/>
      <c r="ALR1189" s="10"/>
      <c r="ALS1189" s="10"/>
      <c r="ALT1189" s="10"/>
      <c r="ALU1189" s="10"/>
      <c r="ALV1189" s="10"/>
      <c r="ALW1189" s="10"/>
      <c r="ALX1189" s="10"/>
      <c r="ALY1189" s="10"/>
      <c r="ALZ1189" s="10"/>
      <c r="AMA1189" s="10"/>
      <c r="AMB1189" s="10"/>
      <c r="AMC1189" s="10"/>
      <c r="AMD1189" s="10"/>
      <c r="AME1189" s="10"/>
      <c r="AMF1189" s="10"/>
      <c r="AMG1189" s="10"/>
      <c r="AMH1189" s="10"/>
      <c r="AMI1189" s="10"/>
      <c r="AMJ1189" s="10"/>
      <c r="AMK1189" s="10"/>
      <c r="AML1189" s="10"/>
      <c r="AMM1189" s="10"/>
      <c r="AMN1189" s="10"/>
      <c r="AMO1189" s="10"/>
      <c r="AMP1189" s="10"/>
      <c r="AMQ1189" s="10"/>
      <c r="AMR1189" s="10"/>
      <c r="AMS1189" s="10"/>
      <c r="AMT1189" s="10"/>
      <c r="AMU1189" s="10"/>
      <c r="AMV1189" s="10"/>
      <c r="AMW1189" s="10"/>
      <c r="AMX1189" s="10"/>
      <c r="AMY1189" s="10"/>
      <c r="AMZ1189" s="10"/>
      <c r="ANA1189" s="10"/>
      <c r="ANB1189" s="10"/>
      <c r="ANC1189" s="10"/>
      <c r="AND1189" s="10"/>
      <c r="ANE1189" s="10"/>
      <c r="ANF1189" s="10"/>
      <c r="ANG1189" s="10"/>
      <c r="ANH1189" s="10"/>
      <c r="ANI1189" s="10"/>
      <c r="ANJ1189" s="10"/>
      <c r="ANK1189" s="10"/>
      <c r="ANL1189" s="10"/>
      <c r="ANM1189" s="10"/>
      <c r="ANN1189" s="10"/>
      <c r="ANO1189" s="10"/>
      <c r="ANP1189" s="10"/>
      <c r="ANQ1189" s="10"/>
      <c r="ANR1189" s="10"/>
      <c r="ANS1189" s="10"/>
      <c r="ANT1189" s="10"/>
      <c r="ANU1189" s="10"/>
      <c r="ANV1189" s="10"/>
      <c r="ANW1189" s="10"/>
      <c r="ANX1189" s="10"/>
      <c r="ANY1189" s="10"/>
      <c r="ANZ1189" s="10"/>
      <c r="AOA1189" s="10"/>
      <c r="AOB1189" s="10"/>
      <c r="AOC1189" s="10"/>
      <c r="AOD1189" s="10"/>
      <c r="AOE1189" s="10"/>
      <c r="AOF1189" s="10"/>
      <c r="AOG1189" s="10"/>
      <c r="AOH1189" s="10"/>
      <c r="AOI1189" s="10"/>
      <c r="AOJ1189" s="10"/>
      <c r="AOK1189" s="10"/>
      <c r="AOL1189" s="10"/>
      <c r="AOM1189" s="10"/>
      <c r="AON1189" s="10"/>
      <c r="AOO1189" s="10"/>
      <c r="AOP1189" s="10"/>
      <c r="AOQ1189" s="10"/>
      <c r="AOR1189" s="10"/>
      <c r="AOS1189" s="10"/>
      <c r="AOT1189" s="10"/>
      <c r="AOU1189" s="10"/>
      <c r="AOV1189" s="10"/>
      <c r="AOW1189" s="10"/>
      <c r="AOX1189" s="10"/>
      <c r="AOY1189" s="10"/>
      <c r="AOZ1189" s="10"/>
      <c r="APA1189" s="10"/>
      <c r="APB1189" s="10"/>
      <c r="APC1189" s="10"/>
      <c r="APD1189" s="10"/>
      <c r="APE1189" s="10"/>
      <c r="APF1189" s="10"/>
      <c r="APG1189" s="10"/>
      <c r="APH1189" s="10"/>
      <c r="API1189" s="10"/>
      <c r="APJ1189" s="10"/>
      <c r="APK1189" s="10"/>
      <c r="APL1189" s="10"/>
      <c r="APM1189" s="10"/>
      <c r="APN1189" s="10"/>
      <c r="APO1189" s="10"/>
      <c r="APP1189" s="10"/>
      <c r="APQ1189" s="10"/>
      <c r="APR1189" s="10"/>
      <c r="APS1189" s="10"/>
      <c r="APT1189" s="10"/>
      <c r="APU1189" s="10"/>
      <c r="APV1189" s="10"/>
      <c r="APW1189" s="10"/>
      <c r="APX1189" s="10"/>
      <c r="APY1189" s="10"/>
      <c r="APZ1189" s="10"/>
      <c r="AQA1189" s="10"/>
      <c r="AQB1189" s="10"/>
      <c r="AQC1189" s="10"/>
      <c r="AQD1189" s="10"/>
      <c r="AQE1189" s="10"/>
      <c r="AQF1189" s="10"/>
      <c r="AQG1189" s="10"/>
      <c r="AQH1189" s="10"/>
      <c r="AQI1189" s="10"/>
      <c r="AQJ1189" s="10"/>
      <c r="AQK1189" s="10"/>
      <c r="AQL1189" s="10"/>
      <c r="AQM1189" s="10"/>
      <c r="AQN1189" s="10"/>
      <c r="AQO1189" s="10"/>
      <c r="AQP1189" s="10"/>
      <c r="AQQ1189" s="10"/>
      <c r="AQR1189" s="10"/>
      <c r="AQS1189" s="10"/>
      <c r="AQT1189" s="10"/>
      <c r="AQU1189" s="10"/>
      <c r="AQV1189" s="10"/>
      <c r="AQW1189" s="10"/>
      <c r="AQX1189" s="10"/>
      <c r="AQY1189" s="10"/>
      <c r="AQZ1189" s="10"/>
      <c r="ARA1189" s="10"/>
      <c r="ARB1189" s="10"/>
      <c r="ARC1189" s="10"/>
      <c r="ARD1189" s="10"/>
      <c r="ARE1189" s="10"/>
      <c r="ARF1189" s="10"/>
      <c r="ARG1189" s="10"/>
      <c r="ARH1189" s="10"/>
      <c r="ARI1189" s="10"/>
      <c r="ARJ1189" s="10"/>
      <c r="ARK1189" s="10"/>
      <c r="ARL1189" s="10"/>
      <c r="ARM1189" s="10"/>
      <c r="ARN1189" s="10"/>
      <c r="ARO1189" s="10"/>
      <c r="ARP1189" s="10"/>
      <c r="ARQ1189" s="10"/>
      <c r="ARR1189" s="10"/>
      <c r="ARS1189" s="10"/>
      <c r="ART1189" s="10"/>
      <c r="ARU1189" s="10"/>
      <c r="ARV1189" s="10"/>
      <c r="ARW1189" s="10"/>
      <c r="ARX1189" s="10"/>
      <c r="ARY1189" s="10"/>
      <c r="ARZ1189" s="10"/>
      <c r="ASA1189" s="10"/>
      <c r="ASB1189" s="10"/>
      <c r="ASC1189" s="10"/>
      <c r="ASD1189" s="10"/>
      <c r="ASE1189" s="10"/>
      <c r="ASF1189" s="10"/>
      <c r="ASG1189" s="10"/>
      <c r="ASH1189" s="10"/>
      <c r="ASI1189" s="10"/>
      <c r="ASJ1189" s="10"/>
      <c r="ASK1189" s="10"/>
      <c r="ASL1189" s="10"/>
      <c r="ASM1189" s="10"/>
      <c r="ASN1189" s="10"/>
      <c r="ASO1189" s="10"/>
      <c r="ASP1189" s="10"/>
      <c r="ASQ1189" s="10"/>
      <c r="ASR1189" s="10"/>
      <c r="ASS1189" s="10"/>
      <c r="AST1189" s="10"/>
      <c r="ASU1189" s="10"/>
      <c r="ASV1189" s="10"/>
      <c r="ASW1189" s="10"/>
      <c r="ASX1189" s="10"/>
      <c r="ASY1189" s="10"/>
      <c r="ASZ1189" s="10"/>
      <c r="ATA1189" s="10"/>
      <c r="ATB1189" s="10"/>
      <c r="ATC1189" s="10"/>
      <c r="ATD1189" s="10"/>
      <c r="ATE1189" s="10"/>
      <c r="ATF1189" s="10"/>
      <c r="ATG1189" s="10"/>
      <c r="ATH1189" s="10"/>
      <c r="ATI1189" s="10"/>
      <c r="ATJ1189" s="10"/>
      <c r="ATK1189" s="10"/>
      <c r="ATL1189" s="10"/>
      <c r="ATM1189" s="10"/>
      <c r="ATN1189" s="10"/>
      <c r="ATO1189" s="10"/>
      <c r="ATP1189" s="10"/>
      <c r="ATQ1189" s="10"/>
      <c r="ATR1189" s="10"/>
      <c r="ATS1189" s="10"/>
      <c r="ATT1189" s="10"/>
      <c r="ATU1189" s="10"/>
      <c r="ATV1189" s="10"/>
      <c r="ATW1189" s="10"/>
      <c r="ATX1189" s="10"/>
      <c r="ATY1189" s="10"/>
      <c r="ATZ1189" s="10"/>
      <c r="AUA1189" s="10"/>
      <c r="AUB1189" s="10"/>
      <c r="AUC1189" s="10"/>
      <c r="AUD1189" s="10"/>
      <c r="AUE1189" s="10"/>
      <c r="AUF1189" s="10"/>
      <c r="AUG1189" s="10"/>
      <c r="AUH1189" s="10"/>
      <c r="AUI1189" s="10"/>
      <c r="AUJ1189" s="10"/>
      <c r="AUK1189" s="10"/>
      <c r="AUL1189" s="10"/>
      <c r="AUM1189" s="10"/>
      <c r="AUN1189" s="10"/>
      <c r="AUO1189" s="10"/>
      <c r="AUP1189" s="10"/>
      <c r="AUQ1189" s="10"/>
      <c r="AUR1189" s="10"/>
      <c r="AUS1189" s="10"/>
      <c r="AUT1189" s="10"/>
      <c r="AUU1189" s="10"/>
      <c r="AUV1189" s="10"/>
      <c r="AUW1189" s="10"/>
      <c r="AUX1189" s="10"/>
      <c r="AUY1189" s="10"/>
      <c r="AUZ1189" s="10"/>
      <c r="AVA1189" s="10"/>
      <c r="AVB1189" s="10"/>
      <c r="AVC1189" s="10"/>
      <c r="AVD1189" s="10"/>
      <c r="AVE1189" s="10"/>
      <c r="AVF1189" s="10"/>
      <c r="AVG1189" s="10"/>
      <c r="AVH1189" s="10"/>
      <c r="AVI1189" s="10"/>
      <c r="AVJ1189" s="10"/>
      <c r="AVK1189" s="10"/>
      <c r="AVL1189" s="10"/>
      <c r="AVM1189" s="10"/>
      <c r="AVN1189" s="10"/>
      <c r="AVO1189" s="10"/>
      <c r="AVP1189" s="10"/>
      <c r="AVQ1189" s="10"/>
      <c r="AVR1189" s="10"/>
      <c r="AVS1189" s="10"/>
      <c r="AVT1189" s="10"/>
      <c r="AVU1189" s="10"/>
      <c r="AVV1189" s="10"/>
      <c r="AVW1189" s="10"/>
      <c r="AVX1189" s="10"/>
      <c r="AVY1189" s="10"/>
      <c r="AVZ1189" s="10"/>
      <c r="AWA1189" s="10"/>
      <c r="AWB1189" s="10"/>
      <c r="AWC1189" s="10"/>
      <c r="AWD1189" s="10"/>
      <c r="AWE1189" s="10"/>
      <c r="AWF1189" s="10"/>
      <c r="AWG1189" s="10"/>
      <c r="AWH1189" s="10"/>
      <c r="AWI1189" s="10"/>
      <c r="AWJ1189" s="10"/>
      <c r="AWK1189" s="10"/>
      <c r="AWL1189" s="10"/>
      <c r="AWM1189" s="10"/>
      <c r="AWN1189" s="10"/>
      <c r="AWO1189" s="10"/>
      <c r="AWP1189" s="10"/>
      <c r="AWQ1189" s="10"/>
      <c r="AWR1189" s="10"/>
      <c r="AWS1189" s="10"/>
      <c r="AWT1189" s="10"/>
      <c r="AWU1189" s="10"/>
      <c r="AWV1189" s="10"/>
      <c r="AWW1189" s="10"/>
      <c r="AWX1189" s="10"/>
      <c r="AWY1189" s="10"/>
      <c r="AWZ1189" s="10"/>
      <c r="AXA1189" s="10"/>
      <c r="AXB1189" s="10"/>
      <c r="AXC1189" s="10"/>
      <c r="AXD1189" s="10"/>
      <c r="AXE1189" s="10"/>
      <c r="AXF1189" s="10"/>
      <c r="AXG1189" s="10"/>
      <c r="AXH1189" s="10"/>
      <c r="AXI1189" s="10"/>
      <c r="AXJ1189" s="10"/>
      <c r="AXK1189" s="10"/>
      <c r="AXL1189" s="10"/>
      <c r="AXM1189" s="10"/>
      <c r="AXN1189" s="10"/>
      <c r="AXO1189" s="10"/>
      <c r="AXP1189" s="10"/>
      <c r="AXQ1189" s="10"/>
      <c r="AXR1189" s="10"/>
      <c r="AXS1189" s="10"/>
      <c r="AXT1189" s="10"/>
      <c r="AXU1189" s="10"/>
      <c r="AXV1189" s="10"/>
      <c r="AXW1189" s="10"/>
      <c r="AXX1189" s="10"/>
      <c r="AXY1189" s="10"/>
      <c r="AXZ1189" s="10"/>
      <c r="AYA1189" s="10"/>
      <c r="AYB1189" s="10"/>
      <c r="AYC1189" s="10"/>
      <c r="AYD1189" s="10"/>
      <c r="AYE1189" s="10"/>
      <c r="AYF1189" s="10"/>
      <c r="AYG1189" s="10"/>
      <c r="AYH1189" s="10"/>
      <c r="AYI1189" s="10"/>
      <c r="AYJ1189" s="10"/>
      <c r="AYK1189" s="10"/>
      <c r="AYL1189" s="10"/>
      <c r="AYM1189" s="10"/>
      <c r="AYN1189" s="10"/>
      <c r="AYO1189" s="10"/>
      <c r="AYP1189" s="10"/>
      <c r="AYQ1189" s="10"/>
      <c r="AYR1189" s="10"/>
      <c r="AYS1189" s="10"/>
      <c r="AYT1189" s="10"/>
      <c r="AYU1189" s="10"/>
      <c r="AYV1189" s="10"/>
      <c r="AYW1189" s="10"/>
      <c r="AYX1189" s="10"/>
      <c r="AYY1189" s="10"/>
      <c r="AYZ1189" s="10"/>
      <c r="AZA1189" s="10"/>
      <c r="AZB1189" s="10"/>
      <c r="AZC1189" s="10"/>
      <c r="AZD1189" s="10"/>
      <c r="AZE1189" s="10"/>
      <c r="AZF1189" s="10"/>
      <c r="AZG1189" s="10"/>
      <c r="AZH1189" s="10"/>
      <c r="AZI1189" s="10"/>
      <c r="AZJ1189" s="10"/>
      <c r="AZK1189" s="10"/>
      <c r="AZL1189" s="10"/>
      <c r="AZM1189" s="10"/>
      <c r="AZN1189" s="10"/>
      <c r="AZO1189" s="10"/>
      <c r="AZP1189" s="10"/>
      <c r="AZQ1189" s="10"/>
      <c r="AZR1189" s="10"/>
      <c r="AZS1189" s="10"/>
      <c r="AZT1189" s="10"/>
      <c r="AZU1189" s="10"/>
      <c r="AZV1189" s="10"/>
      <c r="AZW1189" s="10"/>
      <c r="AZX1189" s="10"/>
      <c r="AZY1189" s="10"/>
      <c r="AZZ1189" s="10"/>
      <c r="BAA1189" s="10"/>
      <c r="BAB1189" s="10"/>
      <c r="BAC1189" s="10"/>
      <c r="BAD1189" s="10"/>
      <c r="BAE1189" s="10"/>
      <c r="BAF1189" s="10"/>
      <c r="BAG1189" s="10"/>
      <c r="BAH1189" s="10"/>
      <c r="BAI1189" s="10"/>
      <c r="BAJ1189" s="10"/>
      <c r="BAK1189" s="10"/>
      <c r="BAL1189" s="10"/>
      <c r="BAM1189" s="10"/>
      <c r="BAN1189" s="10"/>
      <c r="BAO1189" s="10"/>
      <c r="BAP1189" s="10"/>
      <c r="BAQ1189" s="10"/>
      <c r="BAR1189" s="10"/>
      <c r="BAS1189" s="10"/>
      <c r="BAT1189" s="10"/>
      <c r="BAU1189" s="10"/>
      <c r="BAV1189" s="10"/>
      <c r="BAW1189" s="10"/>
      <c r="BAX1189" s="10"/>
      <c r="BAY1189" s="10"/>
      <c r="BAZ1189" s="10"/>
      <c r="BBA1189" s="10"/>
      <c r="BBB1189" s="10"/>
      <c r="BBC1189" s="10"/>
      <c r="BBD1189" s="10"/>
      <c r="BBE1189" s="10"/>
      <c r="BBF1189" s="10"/>
      <c r="BBG1189" s="10"/>
      <c r="BBH1189" s="10"/>
      <c r="BBI1189" s="10"/>
      <c r="BBJ1189" s="10"/>
      <c r="BBK1189" s="10"/>
      <c r="BBL1189" s="10"/>
      <c r="BBM1189" s="10"/>
      <c r="BBN1189" s="10"/>
      <c r="BBO1189" s="10"/>
      <c r="BBP1189" s="10"/>
      <c r="BBQ1189" s="10"/>
      <c r="BBR1189" s="10"/>
      <c r="BBS1189" s="10"/>
      <c r="BBT1189" s="10"/>
      <c r="BBU1189" s="10"/>
      <c r="BBV1189" s="10"/>
      <c r="BBW1189" s="10"/>
      <c r="BBX1189" s="10"/>
      <c r="BBY1189" s="10"/>
      <c r="BBZ1189" s="10"/>
      <c r="BCA1189" s="10"/>
      <c r="BCB1189" s="10"/>
      <c r="BCC1189" s="10"/>
      <c r="BCD1189" s="10"/>
      <c r="BCE1189" s="10"/>
      <c r="BCF1189" s="10"/>
      <c r="BCG1189" s="10"/>
      <c r="BCH1189" s="10"/>
      <c r="BCI1189" s="10"/>
      <c r="BCJ1189" s="10"/>
      <c r="BCK1189" s="10"/>
      <c r="BCL1189" s="10"/>
      <c r="BCM1189" s="10"/>
      <c r="BCN1189" s="10"/>
      <c r="BCO1189" s="10"/>
      <c r="BCP1189" s="10"/>
      <c r="BCQ1189" s="10"/>
      <c r="BCR1189" s="10"/>
      <c r="BCS1189" s="10"/>
      <c r="BCT1189" s="10"/>
      <c r="BCU1189" s="10"/>
      <c r="BCV1189" s="10"/>
      <c r="BCW1189" s="10"/>
      <c r="BCX1189" s="10"/>
      <c r="BCY1189" s="10"/>
      <c r="BCZ1189" s="10"/>
      <c r="BDA1189" s="10"/>
      <c r="BDB1189" s="10"/>
      <c r="BDC1189" s="10"/>
      <c r="BDD1189" s="10"/>
      <c r="BDE1189" s="10"/>
      <c r="BDF1189" s="10"/>
      <c r="BDG1189" s="10"/>
      <c r="BDH1189" s="10"/>
      <c r="BDI1189" s="10"/>
      <c r="BDJ1189" s="10"/>
      <c r="BDK1189" s="10"/>
      <c r="BDL1189" s="10"/>
      <c r="BDM1189" s="10"/>
      <c r="BDN1189" s="10"/>
      <c r="BDO1189" s="10"/>
      <c r="BDP1189" s="10"/>
      <c r="BDQ1189" s="10"/>
      <c r="BDR1189" s="10"/>
      <c r="BDS1189" s="10"/>
      <c r="BDT1189" s="10"/>
      <c r="BDU1189" s="10"/>
      <c r="BDV1189" s="10"/>
      <c r="BDW1189" s="10"/>
      <c r="BDX1189" s="10"/>
      <c r="BDY1189" s="10"/>
      <c r="BDZ1189" s="10"/>
      <c r="BEA1189" s="10"/>
      <c r="BEB1189" s="10"/>
      <c r="BEC1189" s="10"/>
      <c r="BED1189" s="10"/>
      <c r="BEE1189" s="10"/>
      <c r="BEF1189" s="10"/>
      <c r="BEG1189" s="10"/>
      <c r="BEH1189" s="10"/>
      <c r="BEI1189" s="10"/>
      <c r="BEJ1189" s="10"/>
      <c r="BEK1189" s="10"/>
      <c r="BEL1189" s="10"/>
      <c r="BEM1189" s="10"/>
      <c r="BEN1189" s="10"/>
      <c r="BEO1189" s="10"/>
      <c r="BEP1189" s="10"/>
      <c r="BEQ1189" s="10"/>
      <c r="BER1189" s="10"/>
      <c r="BES1189" s="10"/>
      <c r="BET1189" s="10"/>
      <c r="BEU1189" s="10"/>
      <c r="BEV1189" s="10"/>
      <c r="BEW1189" s="10"/>
      <c r="BEX1189" s="10"/>
      <c r="BEY1189" s="10"/>
      <c r="BEZ1189" s="10"/>
      <c r="BFA1189" s="10"/>
      <c r="BFB1189" s="10"/>
      <c r="BFC1189" s="10"/>
      <c r="BFD1189" s="10"/>
      <c r="BFE1189" s="10"/>
      <c r="BFF1189" s="10"/>
      <c r="BFG1189" s="10"/>
      <c r="BFH1189" s="10"/>
      <c r="BFI1189" s="10"/>
      <c r="BFJ1189" s="10"/>
      <c r="BFK1189" s="10"/>
      <c r="BFL1189" s="10"/>
      <c r="BFM1189" s="10"/>
      <c r="BFN1189" s="10"/>
      <c r="BFO1189" s="10"/>
      <c r="BFP1189" s="10"/>
      <c r="BFQ1189" s="10"/>
      <c r="BFR1189" s="10"/>
      <c r="BFS1189" s="10"/>
      <c r="BFT1189" s="10"/>
      <c r="BFU1189" s="10"/>
      <c r="BFV1189" s="10"/>
      <c r="BFW1189" s="10"/>
      <c r="BFX1189" s="10"/>
      <c r="BFY1189" s="10"/>
      <c r="BFZ1189" s="10"/>
      <c r="BGA1189" s="10"/>
      <c r="BGB1189" s="10"/>
      <c r="BGC1189" s="10"/>
      <c r="BGD1189" s="10"/>
      <c r="BGE1189" s="10"/>
      <c r="BGF1189" s="10"/>
      <c r="BGG1189" s="10"/>
      <c r="BGH1189" s="10"/>
      <c r="BGI1189" s="10"/>
      <c r="BGJ1189" s="10"/>
      <c r="BGK1189" s="10"/>
      <c r="BGL1189" s="10"/>
      <c r="BGM1189" s="10"/>
      <c r="BGN1189" s="10"/>
      <c r="BGO1189" s="10"/>
      <c r="BGP1189" s="10"/>
      <c r="BGQ1189" s="10"/>
      <c r="BGR1189" s="10"/>
      <c r="BGS1189" s="10"/>
      <c r="BGT1189" s="10"/>
      <c r="BGU1189" s="10"/>
      <c r="BGV1189" s="10"/>
      <c r="BGW1189" s="10"/>
      <c r="BGX1189" s="10"/>
      <c r="BGY1189" s="10"/>
      <c r="BGZ1189" s="10"/>
      <c r="BHA1189" s="10"/>
      <c r="BHB1189" s="10"/>
      <c r="BHC1189" s="10"/>
      <c r="BHD1189" s="10"/>
      <c r="BHE1189" s="10"/>
      <c r="BHF1189" s="10"/>
      <c r="BHG1189" s="10"/>
      <c r="BHH1189" s="10"/>
      <c r="BHI1189" s="10"/>
      <c r="BHJ1189" s="10"/>
      <c r="BHK1189" s="10"/>
      <c r="BHL1189" s="10"/>
      <c r="BHM1189" s="10"/>
      <c r="BHN1189" s="10"/>
      <c r="BHO1189" s="10"/>
      <c r="BHP1189" s="10"/>
      <c r="BHQ1189" s="10"/>
      <c r="BHR1189" s="10"/>
      <c r="BHS1189" s="10"/>
      <c r="BHT1189" s="10"/>
      <c r="BHU1189" s="10"/>
      <c r="BHV1189" s="10"/>
      <c r="BHW1189" s="10"/>
      <c r="BHX1189" s="10"/>
      <c r="BHY1189" s="10"/>
      <c r="BHZ1189" s="10"/>
      <c r="BIA1189" s="10"/>
      <c r="BIB1189" s="10"/>
      <c r="BIC1189" s="10"/>
      <c r="BID1189" s="10"/>
      <c r="BIE1189" s="10"/>
      <c r="BIF1189" s="10"/>
      <c r="BIG1189" s="10"/>
      <c r="BIH1189" s="10"/>
      <c r="BII1189" s="10"/>
      <c r="BIJ1189" s="10"/>
      <c r="BIK1189" s="10"/>
      <c r="BIL1189" s="10"/>
      <c r="BIM1189" s="10"/>
      <c r="BIN1189" s="10"/>
      <c r="BIO1189" s="10"/>
      <c r="BIP1189" s="10"/>
      <c r="BIQ1189" s="10"/>
      <c r="BIR1189" s="10"/>
      <c r="BIS1189" s="10"/>
      <c r="BIT1189" s="10"/>
      <c r="BIU1189" s="10"/>
      <c r="BIV1189" s="10"/>
      <c r="BIW1189" s="10"/>
      <c r="BIX1189" s="10"/>
      <c r="BIY1189" s="10"/>
      <c r="BIZ1189" s="10"/>
      <c r="BJA1189" s="10"/>
      <c r="BJB1189" s="10"/>
      <c r="BJC1189" s="10"/>
      <c r="BJD1189" s="10"/>
      <c r="BJE1189" s="10"/>
      <c r="BJF1189" s="10"/>
      <c r="BJG1189" s="10"/>
      <c r="BJH1189" s="10"/>
      <c r="BJI1189" s="10"/>
      <c r="BJJ1189" s="10"/>
      <c r="BJK1189" s="10"/>
      <c r="BJL1189" s="10"/>
      <c r="BJM1189" s="10"/>
      <c r="BJN1189" s="10"/>
      <c r="BJO1189" s="10"/>
      <c r="BJP1189" s="10"/>
      <c r="BJQ1189" s="10"/>
      <c r="BJR1189" s="10"/>
      <c r="BJS1189" s="10"/>
      <c r="BJT1189" s="10"/>
      <c r="BJU1189" s="10"/>
      <c r="BJV1189" s="10"/>
      <c r="BJW1189" s="10"/>
      <c r="BJX1189" s="10"/>
      <c r="BJY1189" s="10"/>
      <c r="BJZ1189" s="10"/>
      <c r="BKA1189" s="10"/>
      <c r="BKB1189" s="10"/>
      <c r="BKC1189" s="10"/>
      <c r="BKD1189" s="10"/>
      <c r="BKE1189" s="10"/>
      <c r="BKF1189" s="10"/>
      <c r="BKG1189" s="10"/>
      <c r="BKH1189" s="10"/>
      <c r="BKI1189" s="10"/>
      <c r="BKJ1189" s="10"/>
      <c r="BKK1189" s="10"/>
      <c r="BKL1189" s="10"/>
      <c r="BKM1189" s="10"/>
      <c r="BKN1189" s="10"/>
      <c r="BKO1189" s="10"/>
      <c r="BKP1189" s="10"/>
      <c r="BKQ1189" s="10"/>
      <c r="BKR1189" s="10"/>
      <c r="BKS1189" s="10"/>
      <c r="BKT1189" s="10"/>
      <c r="BKU1189" s="10"/>
      <c r="BKV1189" s="10"/>
      <c r="BKW1189" s="10"/>
      <c r="BKX1189" s="10"/>
      <c r="BKY1189" s="10"/>
      <c r="BKZ1189" s="10"/>
      <c r="BLA1189" s="10"/>
      <c r="BLB1189" s="10"/>
      <c r="BLC1189" s="10"/>
      <c r="BLD1189" s="10"/>
      <c r="BLE1189" s="10"/>
      <c r="BLF1189" s="10"/>
      <c r="BLG1189" s="10"/>
      <c r="BLH1189" s="10"/>
      <c r="BLI1189" s="10"/>
      <c r="BLJ1189" s="10"/>
      <c r="BLK1189" s="10"/>
      <c r="BLL1189" s="10"/>
      <c r="BLM1189" s="10"/>
      <c r="BLN1189" s="10"/>
      <c r="BLO1189" s="10"/>
      <c r="BLP1189" s="10"/>
      <c r="BLQ1189" s="10"/>
      <c r="BLR1189" s="10"/>
      <c r="BLS1189" s="10"/>
      <c r="BLT1189" s="10"/>
      <c r="BLU1189" s="10"/>
      <c r="BLV1189" s="10"/>
      <c r="BLW1189" s="10"/>
      <c r="BLX1189" s="10"/>
      <c r="BLY1189" s="10"/>
      <c r="BLZ1189" s="10"/>
      <c r="BMA1189" s="10"/>
      <c r="BMB1189" s="10"/>
      <c r="BMC1189" s="10"/>
      <c r="BMD1189" s="10"/>
      <c r="BME1189" s="10"/>
      <c r="BMF1189" s="10"/>
      <c r="BMG1189" s="10"/>
      <c r="BMH1189" s="10"/>
      <c r="BMI1189" s="10"/>
      <c r="BMJ1189" s="10"/>
      <c r="BMK1189" s="10"/>
      <c r="BML1189" s="10"/>
      <c r="BMM1189" s="10"/>
      <c r="BMN1189" s="10"/>
      <c r="BMO1189" s="10"/>
      <c r="BMP1189" s="10"/>
      <c r="BMQ1189" s="10"/>
      <c r="BMR1189" s="10"/>
      <c r="BMS1189" s="10"/>
      <c r="BMT1189" s="10"/>
      <c r="BMU1189" s="10"/>
      <c r="BMV1189" s="10"/>
      <c r="BMW1189" s="10"/>
      <c r="BMX1189" s="10"/>
      <c r="BMY1189" s="10"/>
      <c r="BMZ1189" s="10"/>
      <c r="BNA1189" s="10"/>
      <c r="BNB1189" s="10"/>
      <c r="BNC1189" s="10"/>
      <c r="BND1189" s="10"/>
      <c r="BNE1189" s="10"/>
      <c r="BNF1189" s="10"/>
      <c r="BNG1189" s="10"/>
      <c r="BNH1189" s="10"/>
      <c r="BNI1189" s="10"/>
      <c r="BNJ1189" s="10"/>
      <c r="BNK1189" s="10"/>
      <c r="BNL1189" s="10"/>
      <c r="BNM1189" s="10"/>
      <c r="BNN1189" s="10"/>
      <c r="BNO1189" s="10"/>
      <c r="BNP1189" s="10"/>
      <c r="BNQ1189" s="10"/>
      <c r="BNR1189" s="10"/>
      <c r="BNS1189" s="10"/>
      <c r="BNT1189" s="10"/>
      <c r="BNU1189" s="10"/>
      <c r="BNV1189" s="10"/>
      <c r="BNW1189" s="10"/>
      <c r="BNX1189" s="10"/>
      <c r="BNY1189" s="10"/>
      <c r="BNZ1189" s="10"/>
      <c r="BOA1189" s="10"/>
      <c r="BOB1189" s="10"/>
      <c r="BOC1189" s="10"/>
      <c r="BOD1189" s="10"/>
      <c r="BOE1189" s="10"/>
      <c r="BOF1189" s="10"/>
      <c r="BOG1189" s="10"/>
      <c r="BOH1189" s="10"/>
      <c r="BOI1189" s="10"/>
      <c r="BOJ1189" s="10"/>
      <c r="BOK1189" s="10"/>
      <c r="BOL1189" s="10"/>
      <c r="BOM1189" s="10"/>
      <c r="BON1189" s="10"/>
      <c r="BOO1189" s="10"/>
      <c r="BOP1189" s="10"/>
      <c r="BOQ1189" s="10"/>
      <c r="BOR1189" s="10"/>
      <c r="BOS1189" s="10"/>
      <c r="BOT1189" s="10"/>
      <c r="BOU1189" s="10"/>
      <c r="BOV1189" s="10"/>
      <c r="BOW1189" s="10"/>
      <c r="BOX1189" s="10"/>
      <c r="BOY1189" s="10"/>
      <c r="BOZ1189" s="10"/>
      <c r="BPA1189" s="10"/>
      <c r="BPB1189" s="10"/>
      <c r="BPC1189" s="10"/>
      <c r="BPD1189" s="10"/>
      <c r="BPE1189" s="10"/>
      <c r="BPF1189" s="10"/>
      <c r="BPG1189" s="10"/>
      <c r="BPH1189" s="10"/>
      <c r="BPI1189" s="10"/>
      <c r="BPJ1189" s="10"/>
      <c r="BPK1189" s="10"/>
      <c r="BPL1189" s="10"/>
      <c r="BPM1189" s="10"/>
      <c r="BPN1189" s="10"/>
      <c r="BPO1189" s="10"/>
      <c r="BPP1189" s="10"/>
      <c r="BPQ1189" s="10"/>
      <c r="BPR1189" s="10"/>
      <c r="BPS1189" s="10"/>
      <c r="BPT1189" s="10"/>
      <c r="BPU1189" s="10"/>
      <c r="BPV1189" s="10"/>
      <c r="BPW1189" s="10"/>
      <c r="BPX1189" s="10"/>
      <c r="BPY1189" s="10"/>
      <c r="BPZ1189" s="10"/>
      <c r="BQA1189" s="10"/>
      <c r="BQB1189" s="10"/>
      <c r="BQC1189" s="10"/>
      <c r="BQD1189" s="10"/>
      <c r="BQE1189" s="10"/>
      <c r="BQF1189" s="10"/>
      <c r="BQG1189" s="10"/>
      <c r="BQH1189" s="10"/>
      <c r="BQI1189" s="10"/>
      <c r="BQJ1189" s="10"/>
      <c r="BQK1189" s="10"/>
      <c r="BQL1189" s="10"/>
      <c r="BQM1189" s="10"/>
      <c r="BQN1189" s="10"/>
      <c r="BQO1189" s="10"/>
      <c r="BQP1189" s="10"/>
      <c r="BQQ1189" s="10"/>
      <c r="BQR1189" s="10"/>
      <c r="BQS1189" s="10"/>
      <c r="BQT1189" s="10"/>
      <c r="BQU1189" s="10"/>
      <c r="BQV1189" s="10"/>
      <c r="BQW1189" s="10"/>
      <c r="BQX1189" s="10"/>
      <c r="BQY1189" s="10"/>
      <c r="BQZ1189" s="10"/>
      <c r="BRA1189" s="10"/>
      <c r="BRB1189" s="10"/>
      <c r="BRC1189" s="10"/>
      <c r="BRD1189" s="10"/>
      <c r="BRE1189" s="10"/>
      <c r="BRF1189" s="10"/>
      <c r="BRG1189" s="10"/>
      <c r="BRH1189" s="10"/>
      <c r="BRI1189" s="10"/>
      <c r="BRJ1189" s="10"/>
      <c r="BRK1189" s="10"/>
      <c r="BRL1189" s="10"/>
      <c r="BRM1189" s="10"/>
      <c r="BRN1189" s="10"/>
      <c r="BRO1189" s="10"/>
      <c r="BRP1189" s="10"/>
      <c r="BRQ1189" s="10"/>
      <c r="BRR1189" s="10"/>
      <c r="BRS1189" s="10"/>
      <c r="BRT1189" s="10"/>
      <c r="BRU1189" s="10"/>
      <c r="BRV1189" s="10"/>
      <c r="BRW1189" s="10"/>
      <c r="BRX1189" s="10"/>
      <c r="BRY1189" s="10"/>
      <c r="BRZ1189" s="10"/>
      <c r="BSA1189" s="10"/>
      <c r="BSB1189" s="10"/>
      <c r="BSC1189" s="10"/>
      <c r="BSD1189" s="10"/>
      <c r="BSE1189" s="10"/>
      <c r="BSF1189" s="10"/>
      <c r="BSG1189" s="10"/>
      <c r="BSH1189" s="10"/>
      <c r="BSI1189" s="10"/>
      <c r="BSJ1189" s="10"/>
      <c r="BSK1189" s="10"/>
      <c r="BSL1189" s="10"/>
      <c r="BSM1189" s="10"/>
      <c r="BSN1189" s="10"/>
      <c r="BSO1189" s="10"/>
      <c r="BSP1189" s="10"/>
      <c r="BSQ1189" s="10"/>
      <c r="BSR1189" s="10"/>
      <c r="BSS1189" s="10"/>
      <c r="BST1189" s="10"/>
      <c r="BSU1189" s="10"/>
      <c r="BSV1189" s="10"/>
      <c r="BSW1189" s="10"/>
      <c r="BSX1189" s="10"/>
      <c r="BSY1189" s="10"/>
      <c r="BSZ1189" s="10"/>
      <c r="BTA1189" s="10"/>
      <c r="BTB1189" s="10"/>
      <c r="BTC1189" s="10"/>
      <c r="BTD1189" s="10"/>
      <c r="BTE1189" s="10"/>
      <c r="BTF1189" s="10"/>
      <c r="BTG1189" s="10"/>
      <c r="BTH1189" s="10"/>
      <c r="BTI1189" s="10"/>
      <c r="BTJ1189" s="10"/>
      <c r="BTK1189" s="10"/>
      <c r="BTL1189" s="10"/>
      <c r="BTM1189" s="10"/>
      <c r="BTN1189" s="10"/>
      <c r="BTO1189" s="10"/>
      <c r="BTP1189" s="10"/>
      <c r="BTQ1189" s="10"/>
      <c r="BTR1189" s="10"/>
      <c r="BTS1189" s="10"/>
      <c r="BTT1189" s="10"/>
      <c r="BTU1189" s="10"/>
      <c r="BTV1189" s="10"/>
      <c r="BTW1189" s="10"/>
      <c r="BTX1189" s="10"/>
      <c r="BTY1189" s="10"/>
      <c r="BTZ1189" s="10"/>
      <c r="BUA1189" s="10"/>
      <c r="BUB1189" s="10"/>
      <c r="BUC1189" s="10"/>
      <c r="BUD1189" s="10"/>
      <c r="BUE1189" s="10"/>
      <c r="BUF1189" s="10"/>
      <c r="BUG1189" s="10"/>
      <c r="BUH1189" s="10"/>
      <c r="BUI1189" s="10"/>
      <c r="BUJ1189" s="10"/>
      <c r="BUK1189" s="10"/>
      <c r="BUL1189" s="10"/>
      <c r="BUM1189" s="10"/>
      <c r="BUN1189" s="10"/>
      <c r="BUO1189" s="10"/>
      <c r="BUP1189" s="10"/>
      <c r="BUQ1189" s="10"/>
      <c r="BUR1189" s="10"/>
      <c r="BUS1189" s="10"/>
      <c r="BUT1189" s="10"/>
      <c r="BUU1189" s="10"/>
      <c r="BUV1189" s="10"/>
      <c r="BUW1189" s="10"/>
      <c r="BUX1189" s="10"/>
      <c r="BUY1189" s="10"/>
      <c r="BUZ1189" s="10"/>
      <c r="BVA1189" s="10"/>
      <c r="BVB1189" s="10"/>
      <c r="BVC1189" s="10"/>
      <c r="BVD1189" s="10"/>
      <c r="BVE1189" s="10"/>
      <c r="BVF1189" s="10"/>
      <c r="BVG1189" s="10"/>
      <c r="BVH1189" s="10"/>
      <c r="BVI1189" s="10"/>
      <c r="BVJ1189" s="10"/>
      <c r="BVK1189" s="10"/>
      <c r="BVL1189" s="10"/>
      <c r="BVM1189" s="10"/>
      <c r="BVN1189" s="10"/>
      <c r="BVO1189" s="10"/>
      <c r="BVP1189" s="10"/>
      <c r="BVQ1189" s="10"/>
      <c r="BVR1189" s="10"/>
      <c r="BVS1189" s="10"/>
      <c r="BVT1189" s="10"/>
      <c r="BVU1189" s="10"/>
      <c r="BVV1189" s="10"/>
      <c r="BVW1189" s="10"/>
      <c r="BVX1189" s="10"/>
      <c r="BVY1189" s="10"/>
      <c r="BVZ1189" s="10"/>
      <c r="BWA1189" s="10"/>
      <c r="BWB1189" s="10"/>
      <c r="BWC1189" s="10"/>
      <c r="BWD1189" s="10"/>
      <c r="BWE1189" s="10"/>
      <c r="BWF1189" s="10"/>
      <c r="BWG1189" s="10"/>
      <c r="BWH1189" s="10"/>
      <c r="BWI1189" s="10"/>
      <c r="BWJ1189" s="10"/>
      <c r="BWK1189" s="10"/>
      <c r="BWL1189" s="10"/>
      <c r="BWM1189" s="10"/>
      <c r="BWN1189" s="10"/>
      <c r="BWO1189" s="10"/>
      <c r="BWP1189" s="10"/>
      <c r="BWQ1189" s="10"/>
      <c r="BWR1189" s="10"/>
      <c r="BWS1189" s="10"/>
      <c r="BWT1189" s="10"/>
      <c r="BWU1189" s="10"/>
      <c r="BWV1189" s="10"/>
      <c r="BWW1189" s="10"/>
      <c r="BWX1189" s="10"/>
      <c r="BWY1189" s="10"/>
      <c r="BWZ1189" s="10"/>
      <c r="BXA1189" s="10"/>
      <c r="BXB1189" s="10"/>
      <c r="BXC1189" s="10"/>
      <c r="BXD1189" s="10"/>
      <c r="BXE1189" s="10"/>
      <c r="BXF1189" s="10"/>
      <c r="BXG1189" s="10"/>
      <c r="BXH1189" s="10"/>
      <c r="BXI1189" s="10"/>
      <c r="BXJ1189" s="10"/>
      <c r="BXK1189" s="10"/>
      <c r="BXL1189" s="10"/>
      <c r="BXM1189" s="10"/>
      <c r="BXN1189" s="10"/>
      <c r="BXO1189" s="10"/>
      <c r="BXP1189" s="10"/>
      <c r="BXQ1189" s="10"/>
      <c r="BXR1189" s="10"/>
      <c r="BXS1189" s="10"/>
      <c r="BXT1189" s="10"/>
      <c r="BXU1189" s="10"/>
      <c r="BXV1189" s="10"/>
      <c r="BXW1189" s="10"/>
      <c r="BXX1189" s="10"/>
      <c r="BXY1189" s="10"/>
      <c r="BXZ1189" s="10"/>
      <c r="BYA1189" s="10"/>
      <c r="BYB1189" s="10"/>
      <c r="BYC1189" s="10"/>
      <c r="BYD1189" s="10"/>
      <c r="BYE1189" s="10"/>
      <c r="BYF1189" s="10"/>
      <c r="BYG1189" s="10"/>
      <c r="BYH1189" s="10"/>
      <c r="BYI1189" s="10"/>
      <c r="BYJ1189" s="10"/>
      <c r="BYK1189" s="10"/>
      <c r="BYL1189" s="10"/>
      <c r="BYM1189" s="10"/>
      <c r="BYN1189" s="10"/>
      <c r="BYO1189" s="10"/>
      <c r="BYP1189" s="10"/>
      <c r="BYQ1189" s="10"/>
      <c r="BYR1189" s="10"/>
      <c r="BYS1189" s="10"/>
      <c r="BYT1189" s="10"/>
      <c r="BYU1189" s="10"/>
      <c r="BYV1189" s="10"/>
      <c r="BYW1189" s="10"/>
      <c r="BYX1189" s="10"/>
      <c r="BYY1189" s="10"/>
      <c r="BYZ1189" s="10"/>
      <c r="BZA1189" s="10"/>
      <c r="BZB1189" s="10"/>
      <c r="BZC1189" s="10"/>
      <c r="BZD1189" s="10"/>
      <c r="BZE1189" s="10"/>
      <c r="BZF1189" s="10"/>
      <c r="BZG1189" s="10"/>
      <c r="BZH1189" s="10"/>
      <c r="BZI1189" s="10"/>
      <c r="BZJ1189" s="10"/>
      <c r="BZK1189" s="10"/>
      <c r="BZL1189" s="10"/>
      <c r="BZM1189" s="10"/>
      <c r="BZN1189" s="10"/>
      <c r="BZO1189" s="10"/>
      <c r="BZP1189" s="10"/>
      <c r="BZQ1189" s="10"/>
      <c r="BZR1189" s="10"/>
      <c r="BZS1189" s="10"/>
      <c r="BZT1189" s="10"/>
      <c r="BZU1189" s="10"/>
      <c r="BZV1189" s="10"/>
      <c r="BZW1189" s="10"/>
      <c r="BZX1189" s="10"/>
      <c r="BZY1189" s="10"/>
      <c r="BZZ1189" s="10"/>
      <c r="CAA1189" s="10"/>
      <c r="CAB1189" s="10"/>
      <c r="CAC1189" s="10"/>
      <c r="CAD1189" s="10"/>
      <c r="CAE1189" s="10"/>
      <c r="CAF1189" s="10"/>
      <c r="CAG1189" s="10"/>
      <c r="CAH1189" s="10"/>
      <c r="CAI1189" s="10"/>
      <c r="CAJ1189" s="10"/>
      <c r="CAK1189" s="10"/>
      <c r="CAL1189" s="10"/>
      <c r="CAM1189" s="10"/>
      <c r="CAN1189" s="10"/>
      <c r="CAO1189" s="10"/>
      <c r="CAP1189" s="10"/>
      <c r="CAQ1189" s="10"/>
      <c r="CAR1189" s="10"/>
      <c r="CAS1189" s="10"/>
      <c r="CAT1189" s="10"/>
      <c r="CAU1189" s="10"/>
      <c r="CAV1189" s="10"/>
      <c r="CAW1189" s="10"/>
      <c r="CAX1189" s="10"/>
      <c r="CAY1189" s="10"/>
      <c r="CAZ1189" s="10"/>
      <c r="CBA1189" s="10"/>
      <c r="CBB1189" s="10"/>
      <c r="CBC1189" s="10"/>
      <c r="CBD1189" s="10"/>
      <c r="CBE1189" s="10"/>
      <c r="CBF1189" s="10"/>
      <c r="CBG1189" s="10"/>
      <c r="CBH1189" s="10"/>
      <c r="CBI1189" s="10"/>
      <c r="CBJ1189" s="10"/>
      <c r="CBK1189" s="10"/>
      <c r="CBL1189" s="10"/>
      <c r="CBM1189" s="10"/>
      <c r="CBN1189" s="10"/>
      <c r="CBO1189" s="10"/>
      <c r="CBP1189" s="10"/>
      <c r="CBQ1189" s="10"/>
      <c r="CBR1189" s="10"/>
      <c r="CBS1189" s="10"/>
      <c r="CBT1189" s="10"/>
      <c r="CBU1189" s="10"/>
      <c r="CBV1189" s="10"/>
      <c r="CBW1189" s="10"/>
      <c r="CBX1189" s="10"/>
      <c r="CBY1189" s="10"/>
      <c r="CBZ1189" s="10"/>
      <c r="CCA1189" s="10"/>
      <c r="CCB1189" s="10"/>
      <c r="CCC1189" s="10"/>
      <c r="CCD1189" s="10"/>
      <c r="CCE1189" s="10"/>
      <c r="CCF1189" s="10"/>
      <c r="CCG1189" s="10"/>
      <c r="CCH1189" s="10"/>
      <c r="CCI1189" s="10"/>
      <c r="CCJ1189" s="10"/>
      <c r="CCK1189" s="10"/>
      <c r="CCL1189" s="10"/>
      <c r="CCM1189" s="10"/>
      <c r="CCN1189" s="10"/>
      <c r="CCO1189" s="10"/>
      <c r="CCP1189" s="10"/>
      <c r="CCQ1189" s="10"/>
      <c r="CCR1189" s="10"/>
      <c r="CCS1189" s="10"/>
      <c r="CCT1189" s="10"/>
      <c r="CCU1189" s="10"/>
      <c r="CCV1189" s="10"/>
      <c r="CCW1189" s="10"/>
      <c r="CCX1189" s="10"/>
      <c r="CCY1189" s="10"/>
      <c r="CCZ1189" s="10"/>
      <c r="CDA1189" s="10"/>
      <c r="CDB1189" s="10"/>
      <c r="CDC1189" s="10"/>
      <c r="CDD1189" s="10"/>
      <c r="CDE1189" s="10"/>
      <c r="CDF1189" s="10"/>
      <c r="CDG1189" s="10"/>
      <c r="CDH1189" s="10"/>
      <c r="CDI1189" s="10"/>
      <c r="CDJ1189" s="10"/>
      <c r="CDK1189" s="10"/>
      <c r="CDL1189" s="10"/>
      <c r="CDM1189" s="10"/>
      <c r="CDN1189" s="10"/>
      <c r="CDO1189" s="10"/>
      <c r="CDP1189" s="10"/>
      <c r="CDQ1189" s="10"/>
      <c r="CDR1189" s="10"/>
      <c r="CDS1189" s="10"/>
      <c r="CDT1189" s="10"/>
      <c r="CDU1189" s="10"/>
      <c r="CDV1189" s="10"/>
      <c r="CDW1189" s="10"/>
      <c r="CDX1189" s="10"/>
      <c r="CDY1189" s="10"/>
      <c r="CDZ1189" s="10"/>
      <c r="CEA1189" s="10"/>
      <c r="CEB1189" s="10"/>
      <c r="CEC1189" s="10"/>
      <c r="CED1189" s="10"/>
      <c r="CEE1189" s="10"/>
      <c r="CEF1189" s="10"/>
      <c r="CEG1189" s="10"/>
      <c r="CEH1189" s="10"/>
      <c r="CEI1189" s="10"/>
      <c r="CEJ1189" s="10"/>
      <c r="CEK1189" s="10"/>
      <c r="CEL1189" s="10"/>
      <c r="CEM1189" s="10"/>
      <c r="CEN1189" s="10"/>
      <c r="CEO1189" s="10"/>
      <c r="CEP1189" s="10"/>
      <c r="CEQ1189" s="10"/>
      <c r="CER1189" s="10"/>
      <c r="CES1189" s="10"/>
      <c r="CET1189" s="10"/>
      <c r="CEU1189" s="10"/>
      <c r="CEV1189" s="10"/>
      <c r="CEW1189" s="10"/>
      <c r="CEX1189" s="10"/>
      <c r="CEY1189" s="10"/>
      <c r="CEZ1189" s="10"/>
      <c r="CFA1189" s="10"/>
      <c r="CFB1189" s="10"/>
      <c r="CFC1189" s="10"/>
      <c r="CFD1189" s="10"/>
      <c r="CFE1189" s="10"/>
      <c r="CFF1189" s="10"/>
      <c r="CFG1189" s="10"/>
      <c r="CFH1189" s="10"/>
      <c r="CFI1189" s="10"/>
      <c r="CFJ1189" s="10"/>
      <c r="CFK1189" s="10"/>
      <c r="CFL1189" s="10"/>
      <c r="CFM1189" s="10"/>
      <c r="CFN1189" s="10"/>
      <c r="CFO1189" s="10"/>
      <c r="CFP1189" s="10"/>
      <c r="CFQ1189" s="10"/>
      <c r="CFR1189" s="10"/>
      <c r="CFS1189" s="10"/>
      <c r="CFT1189" s="10"/>
      <c r="CFU1189" s="10"/>
      <c r="CFV1189" s="10"/>
      <c r="CFW1189" s="10"/>
      <c r="CFX1189" s="10"/>
      <c r="CFY1189" s="10"/>
      <c r="CFZ1189" s="10"/>
      <c r="CGA1189" s="10"/>
      <c r="CGB1189" s="10"/>
      <c r="CGC1189" s="10"/>
      <c r="CGD1189" s="10"/>
      <c r="CGE1189" s="10"/>
      <c r="CGF1189" s="10"/>
      <c r="CGG1189" s="10"/>
      <c r="CGH1189" s="10"/>
      <c r="CGI1189" s="10"/>
      <c r="CGJ1189" s="10"/>
      <c r="CGK1189" s="10"/>
      <c r="CGL1189" s="10"/>
      <c r="CGM1189" s="10"/>
      <c r="CGN1189" s="10"/>
      <c r="CGO1189" s="10"/>
      <c r="CGP1189" s="10"/>
      <c r="CGQ1189" s="10"/>
      <c r="CGR1189" s="10"/>
      <c r="CGS1189" s="10"/>
      <c r="CGT1189" s="10"/>
      <c r="CGU1189" s="10"/>
      <c r="CGV1189" s="10"/>
      <c r="CGW1189" s="10"/>
      <c r="CGX1189" s="10"/>
      <c r="CGY1189" s="10"/>
      <c r="CGZ1189" s="10"/>
      <c r="CHA1189" s="10"/>
      <c r="CHB1189" s="10"/>
      <c r="CHC1189" s="10"/>
      <c r="CHD1189" s="10"/>
      <c r="CHE1189" s="10"/>
      <c r="CHF1189" s="10"/>
      <c r="CHG1189" s="10"/>
      <c r="CHH1189" s="10"/>
      <c r="CHI1189" s="10"/>
      <c r="CHJ1189" s="10"/>
      <c r="CHK1189" s="10"/>
      <c r="CHL1189" s="10"/>
      <c r="CHM1189" s="10"/>
      <c r="CHN1189" s="10"/>
      <c r="CHO1189" s="10"/>
      <c r="CHP1189" s="10"/>
      <c r="CHQ1189" s="10"/>
      <c r="CHR1189" s="10"/>
      <c r="CHS1189" s="10"/>
      <c r="CHT1189" s="10"/>
      <c r="CHU1189" s="10"/>
      <c r="CHV1189" s="10"/>
      <c r="CHW1189" s="10"/>
      <c r="CHX1189" s="10"/>
      <c r="CHY1189" s="10"/>
      <c r="CHZ1189" s="10"/>
      <c r="CIA1189" s="10"/>
      <c r="CIB1189" s="10"/>
      <c r="CIC1189" s="10"/>
      <c r="CID1189" s="10"/>
      <c r="CIE1189" s="10"/>
      <c r="CIF1189" s="10"/>
      <c r="CIG1189" s="10"/>
      <c r="CIH1189" s="10"/>
      <c r="CII1189" s="10"/>
      <c r="CIJ1189" s="10"/>
      <c r="CIK1189" s="10"/>
      <c r="CIL1189" s="10"/>
      <c r="CIM1189" s="10"/>
      <c r="CIN1189" s="10"/>
      <c r="CIO1189" s="10"/>
      <c r="CIP1189" s="10"/>
      <c r="CIQ1189" s="10"/>
      <c r="CIR1189" s="10"/>
      <c r="CIS1189" s="10"/>
      <c r="CIT1189" s="10"/>
      <c r="CIU1189" s="10"/>
      <c r="CIV1189" s="10"/>
      <c r="CIW1189" s="10"/>
      <c r="CIX1189" s="10"/>
      <c r="CIY1189" s="10"/>
      <c r="CIZ1189" s="10"/>
      <c r="CJA1189" s="10"/>
      <c r="CJB1189" s="10"/>
      <c r="CJC1189" s="10"/>
      <c r="CJD1189" s="10"/>
      <c r="CJE1189" s="10"/>
      <c r="CJF1189" s="10"/>
      <c r="CJG1189" s="10"/>
      <c r="CJH1189" s="10"/>
      <c r="CJI1189" s="10"/>
      <c r="CJJ1189" s="10"/>
      <c r="CJK1189" s="10"/>
      <c r="CJL1189" s="10"/>
      <c r="CJM1189" s="10"/>
      <c r="CJN1189" s="10"/>
      <c r="CJO1189" s="10"/>
      <c r="CJP1189" s="10"/>
      <c r="CJQ1189" s="10"/>
      <c r="CJR1189" s="10"/>
      <c r="CJS1189" s="10"/>
      <c r="CJT1189" s="10"/>
      <c r="CJU1189" s="10"/>
      <c r="CJV1189" s="10"/>
      <c r="CJW1189" s="10"/>
      <c r="CJX1189" s="10"/>
      <c r="CJY1189" s="10"/>
      <c r="CJZ1189" s="10"/>
      <c r="CKA1189" s="10"/>
      <c r="CKB1189" s="10"/>
      <c r="CKC1189" s="10"/>
      <c r="CKD1189" s="10"/>
      <c r="CKE1189" s="10"/>
      <c r="CKF1189" s="10"/>
      <c r="CKG1189" s="10"/>
      <c r="CKH1189" s="10"/>
      <c r="CKI1189" s="10"/>
      <c r="CKJ1189" s="10"/>
      <c r="CKK1189" s="10"/>
      <c r="CKL1189" s="10"/>
      <c r="CKM1189" s="10"/>
      <c r="CKN1189" s="10"/>
      <c r="CKO1189" s="10"/>
      <c r="CKP1189" s="10"/>
      <c r="CKQ1189" s="10"/>
      <c r="CKR1189" s="10"/>
      <c r="CKS1189" s="10"/>
      <c r="CKT1189" s="10"/>
      <c r="CKU1189" s="10"/>
      <c r="CKV1189" s="10"/>
      <c r="CKW1189" s="10"/>
      <c r="CKX1189" s="10"/>
      <c r="CKY1189" s="10"/>
      <c r="CKZ1189" s="10"/>
      <c r="CLA1189" s="10"/>
      <c r="CLB1189" s="10"/>
      <c r="CLC1189" s="10"/>
      <c r="CLD1189" s="10"/>
      <c r="CLE1189" s="10"/>
      <c r="CLF1189" s="10"/>
      <c r="CLG1189" s="10"/>
      <c r="CLH1189" s="10"/>
      <c r="CLI1189" s="10"/>
      <c r="CLJ1189" s="10"/>
      <c r="CLK1189" s="10"/>
      <c r="CLL1189" s="10"/>
      <c r="CLM1189" s="10"/>
      <c r="CLN1189" s="10"/>
      <c r="CLO1189" s="10"/>
      <c r="CLP1189" s="10"/>
      <c r="CLQ1189" s="10"/>
      <c r="CLR1189" s="10"/>
      <c r="CLS1189" s="10"/>
      <c r="CLT1189" s="10"/>
      <c r="CLU1189" s="10"/>
      <c r="CLV1189" s="10"/>
      <c r="CLW1189" s="10"/>
      <c r="CLX1189" s="10"/>
      <c r="CLY1189" s="10"/>
      <c r="CLZ1189" s="10"/>
      <c r="CMA1189" s="10"/>
      <c r="CMB1189" s="10"/>
      <c r="CMC1189" s="10"/>
      <c r="CMD1189" s="10"/>
      <c r="CME1189" s="10"/>
      <c r="CMF1189" s="10"/>
      <c r="CMG1189" s="10"/>
      <c r="CMH1189" s="10"/>
      <c r="CMI1189" s="10"/>
      <c r="CMJ1189" s="10"/>
      <c r="CMK1189" s="10"/>
      <c r="CML1189" s="10"/>
      <c r="CMM1189" s="10"/>
      <c r="CMN1189" s="10"/>
      <c r="CMO1189" s="10"/>
      <c r="CMP1189" s="10"/>
      <c r="CMQ1189" s="10"/>
      <c r="CMR1189" s="10"/>
      <c r="CMS1189" s="10"/>
      <c r="CMT1189" s="10"/>
      <c r="CMU1189" s="10"/>
      <c r="CMV1189" s="10"/>
      <c r="CMW1189" s="10"/>
      <c r="CMX1189" s="10"/>
      <c r="CMY1189" s="10"/>
      <c r="CMZ1189" s="10"/>
      <c r="CNA1189" s="10"/>
      <c r="CNB1189" s="10"/>
      <c r="CNC1189" s="10"/>
      <c r="CND1189" s="10"/>
      <c r="CNE1189" s="10"/>
      <c r="CNF1189" s="10"/>
      <c r="CNG1189" s="10"/>
      <c r="CNH1189" s="10"/>
      <c r="CNI1189" s="10"/>
      <c r="CNJ1189" s="10"/>
      <c r="CNK1189" s="10"/>
      <c r="CNL1189" s="10"/>
      <c r="CNM1189" s="10"/>
      <c r="CNN1189" s="10"/>
      <c r="CNO1189" s="10"/>
      <c r="CNP1189" s="10"/>
      <c r="CNQ1189" s="10"/>
      <c r="CNR1189" s="10"/>
      <c r="CNS1189" s="10"/>
      <c r="CNT1189" s="10"/>
      <c r="CNU1189" s="10"/>
      <c r="CNV1189" s="10"/>
      <c r="CNW1189" s="10"/>
      <c r="CNX1189" s="10"/>
      <c r="CNY1189" s="10"/>
      <c r="CNZ1189" s="10"/>
      <c r="COA1189" s="10"/>
      <c r="COB1189" s="10"/>
      <c r="COC1189" s="10"/>
      <c r="COD1189" s="10"/>
      <c r="COE1189" s="10"/>
      <c r="COF1189" s="10"/>
      <c r="COG1189" s="10"/>
      <c r="COH1189" s="10"/>
      <c r="COI1189" s="10"/>
      <c r="COJ1189" s="10"/>
      <c r="COK1189" s="10"/>
      <c r="COL1189" s="10"/>
      <c r="COM1189" s="10"/>
      <c r="CON1189" s="10"/>
      <c r="COO1189" s="10"/>
      <c r="COP1189" s="10"/>
      <c r="COQ1189" s="10"/>
      <c r="COR1189" s="10"/>
      <c r="COS1189" s="10"/>
      <c r="COT1189" s="10"/>
      <c r="COU1189" s="10"/>
      <c r="COV1189" s="10"/>
      <c r="COW1189" s="10"/>
      <c r="COX1189" s="10"/>
      <c r="COY1189" s="10"/>
      <c r="COZ1189" s="10"/>
      <c r="CPA1189" s="10"/>
      <c r="CPB1189" s="10"/>
      <c r="CPC1189" s="10"/>
      <c r="CPD1189" s="10"/>
      <c r="CPE1189" s="10"/>
      <c r="CPF1189" s="10"/>
      <c r="CPG1189" s="10"/>
      <c r="CPH1189" s="10"/>
      <c r="CPI1189" s="10"/>
      <c r="CPJ1189" s="10"/>
      <c r="CPK1189" s="10"/>
      <c r="CPL1189" s="10"/>
      <c r="CPM1189" s="10"/>
      <c r="CPN1189" s="10"/>
      <c r="CPO1189" s="10"/>
      <c r="CPP1189" s="10"/>
      <c r="CPQ1189" s="10"/>
      <c r="CPR1189" s="10"/>
      <c r="CPS1189" s="10"/>
      <c r="CPT1189" s="10"/>
      <c r="CPU1189" s="10"/>
      <c r="CPV1189" s="10"/>
      <c r="CPW1189" s="10"/>
      <c r="CPX1189" s="10"/>
      <c r="CPY1189" s="10"/>
      <c r="CPZ1189" s="10"/>
      <c r="CQA1189" s="10"/>
      <c r="CQB1189" s="10"/>
      <c r="CQC1189" s="10"/>
      <c r="CQD1189" s="10"/>
      <c r="CQE1189" s="10"/>
      <c r="CQF1189" s="10"/>
      <c r="CQG1189" s="10"/>
      <c r="CQH1189" s="10"/>
      <c r="CQI1189" s="10"/>
      <c r="CQJ1189" s="10"/>
      <c r="CQK1189" s="10"/>
      <c r="CQL1189" s="10"/>
      <c r="CQM1189" s="10"/>
      <c r="CQN1189" s="10"/>
      <c r="CQO1189" s="10"/>
      <c r="CQP1189" s="10"/>
      <c r="CQQ1189" s="10"/>
      <c r="CQR1189" s="10"/>
      <c r="CQS1189" s="10"/>
      <c r="CQT1189" s="10"/>
      <c r="CQU1189" s="10"/>
      <c r="CQV1189" s="10"/>
      <c r="CQW1189" s="10"/>
      <c r="CQX1189" s="10"/>
      <c r="CQY1189" s="10"/>
      <c r="CQZ1189" s="10"/>
      <c r="CRA1189" s="10"/>
      <c r="CRB1189" s="10"/>
      <c r="CRC1189" s="10"/>
      <c r="CRD1189" s="10"/>
      <c r="CRE1189" s="10"/>
      <c r="CRF1189" s="10"/>
      <c r="CRG1189" s="10"/>
      <c r="CRH1189" s="10"/>
      <c r="CRI1189" s="10"/>
      <c r="CRJ1189" s="10"/>
      <c r="CRK1189" s="10"/>
      <c r="CRL1189" s="10"/>
      <c r="CRM1189" s="10"/>
      <c r="CRN1189" s="10"/>
      <c r="CRO1189" s="10"/>
      <c r="CRP1189" s="10"/>
      <c r="CRQ1189" s="10"/>
      <c r="CRR1189" s="10"/>
      <c r="CRS1189" s="10"/>
      <c r="CRT1189" s="10"/>
      <c r="CRU1189" s="10"/>
      <c r="CRV1189" s="10"/>
      <c r="CRW1189" s="10"/>
      <c r="CRX1189" s="10"/>
      <c r="CRY1189" s="10"/>
      <c r="CRZ1189" s="10"/>
      <c r="CSA1189" s="10"/>
      <c r="CSB1189" s="10"/>
      <c r="CSC1189" s="10"/>
      <c r="CSD1189" s="10"/>
      <c r="CSE1189" s="10"/>
      <c r="CSF1189" s="10"/>
      <c r="CSG1189" s="10"/>
      <c r="CSH1189" s="10"/>
      <c r="CSI1189" s="10"/>
      <c r="CSJ1189" s="10"/>
      <c r="CSK1189" s="10"/>
      <c r="CSL1189" s="10"/>
      <c r="CSM1189" s="10"/>
      <c r="CSN1189" s="10"/>
      <c r="CSO1189" s="10"/>
      <c r="CSP1189" s="10"/>
      <c r="CSQ1189" s="10"/>
      <c r="CSR1189" s="10"/>
      <c r="CSS1189" s="10"/>
      <c r="CST1189" s="10"/>
      <c r="CSU1189" s="10"/>
      <c r="CSV1189" s="10"/>
      <c r="CSW1189" s="10"/>
      <c r="CSX1189" s="10"/>
      <c r="CSY1189" s="10"/>
      <c r="CSZ1189" s="10"/>
      <c r="CTA1189" s="10"/>
      <c r="CTB1189" s="10"/>
      <c r="CTC1189" s="10"/>
      <c r="CTD1189" s="10"/>
      <c r="CTE1189" s="10"/>
      <c r="CTF1189" s="10"/>
      <c r="CTG1189" s="10"/>
      <c r="CTH1189" s="10"/>
      <c r="CTI1189" s="10"/>
      <c r="CTJ1189" s="10"/>
      <c r="CTK1189" s="10"/>
      <c r="CTL1189" s="10"/>
      <c r="CTM1189" s="10"/>
      <c r="CTN1189" s="10"/>
      <c r="CTO1189" s="10"/>
      <c r="CTP1189" s="10"/>
      <c r="CTQ1189" s="10"/>
      <c r="CTR1189" s="10"/>
      <c r="CTS1189" s="10"/>
      <c r="CTT1189" s="10"/>
      <c r="CTU1189" s="10"/>
      <c r="CTV1189" s="10"/>
      <c r="CTW1189" s="10"/>
      <c r="CTX1189" s="10"/>
      <c r="CTY1189" s="10"/>
      <c r="CTZ1189" s="10"/>
      <c r="CUA1189" s="10"/>
      <c r="CUB1189" s="10"/>
      <c r="CUC1189" s="10"/>
      <c r="CUD1189" s="10"/>
      <c r="CUE1189" s="10"/>
      <c r="CUF1189" s="10"/>
      <c r="CUG1189" s="10"/>
      <c r="CUH1189" s="10"/>
      <c r="CUI1189" s="10"/>
      <c r="CUJ1189" s="10"/>
      <c r="CUK1189" s="10"/>
      <c r="CUL1189" s="10"/>
      <c r="CUM1189" s="10"/>
      <c r="CUN1189" s="10"/>
      <c r="CUO1189" s="10"/>
      <c r="CUP1189" s="10"/>
      <c r="CUQ1189" s="10"/>
      <c r="CUR1189" s="10"/>
      <c r="CUS1189" s="10"/>
      <c r="CUT1189" s="10"/>
      <c r="CUU1189" s="10"/>
      <c r="CUV1189" s="10"/>
      <c r="CUW1189" s="10"/>
      <c r="CUX1189" s="10"/>
      <c r="CUY1189" s="10"/>
      <c r="CUZ1189" s="10"/>
      <c r="CVA1189" s="10"/>
      <c r="CVB1189" s="10"/>
      <c r="CVC1189" s="10"/>
      <c r="CVD1189" s="10"/>
      <c r="CVE1189" s="10"/>
      <c r="CVF1189" s="10"/>
      <c r="CVG1189" s="10"/>
      <c r="CVH1189" s="10"/>
      <c r="CVI1189" s="10"/>
      <c r="CVJ1189" s="10"/>
      <c r="CVK1189" s="10"/>
      <c r="CVL1189" s="10"/>
      <c r="CVM1189" s="10"/>
      <c r="CVN1189" s="10"/>
      <c r="CVO1189" s="10"/>
      <c r="CVP1189" s="10"/>
      <c r="CVQ1189" s="10"/>
      <c r="CVR1189" s="10"/>
      <c r="CVS1189" s="10"/>
      <c r="CVT1189" s="10"/>
      <c r="CVU1189" s="10"/>
      <c r="CVV1189" s="10"/>
      <c r="CVW1189" s="10"/>
      <c r="CVX1189" s="10"/>
      <c r="CVY1189" s="10"/>
      <c r="CVZ1189" s="10"/>
      <c r="CWA1189" s="10"/>
      <c r="CWB1189" s="10"/>
      <c r="CWC1189" s="10"/>
      <c r="CWD1189" s="10"/>
      <c r="CWE1189" s="10"/>
      <c r="CWF1189" s="10"/>
      <c r="CWG1189" s="10"/>
      <c r="CWH1189" s="10"/>
      <c r="CWI1189" s="10"/>
      <c r="CWJ1189" s="10"/>
      <c r="CWK1189" s="10"/>
      <c r="CWL1189" s="10"/>
      <c r="CWM1189" s="10"/>
      <c r="CWN1189" s="10"/>
      <c r="CWO1189" s="10"/>
      <c r="CWP1189" s="10"/>
      <c r="CWQ1189" s="10"/>
      <c r="CWR1189" s="10"/>
      <c r="CWS1189" s="10"/>
      <c r="CWT1189" s="10"/>
      <c r="CWU1189" s="10"/>
      <c r="CWV1189" s="10"/>
      <c r="CWW1189" s="10"/>
      <c r="CWX1189" s="10"/>
      <c r="CWY1189" s="10"/>
      <c r="CWZ1189" s="10"/>
      <c r="CXA1189" s="10"/>
      <c r="CXB1189" s="10"/>
      <c r="CXC1189" s="10"/>
      <c r="CXD1189" s="10"/>
      <c r="CXE1189" s="10"/>
      <c r="CXF1189" s="10"/>
      <c r="CXG1189" s="10"/>
      <c r="CXH1189" s="10"/>
      <c r="CXI1189" s="10"/>
      <c r="CXJ1189" s="10"/>
      <c r="CXK1189" s="10"/>
      <c r="CXL1189" s="10"/>
      <c r="CXM1189" s="10"/>
      <c r="CXN1189" s="10"/>
      <c r="CXO1189" s="10"/>
      <c r="CXP1189" s="10"/>
      <c r="CXQ1189" s="10"/>
      <c r="CXR1189" s="10"/>
      <c r="CXS1189" s="10"/>
      <c r="CXT1189" s="10"/>
      <c r="CXU1189" s="10"/>
      <c r="CXV1189" s="10"/>
      <c r="CXW1189" s="10"/>
      <c r="CXX1189" s="10"/>
      <c r="CXY1189" s="10"/>
      <c r="CXZ1189" s="10"/>
      <c r="CYA1189" s="10"/>
      <c r="CYB1189" s="10"/>
      <c r="CYC1189" s="10"/>
      <c r="CYD1189" s="10"/>
      <c r="CYE1189" s="10"/>
      <c r="CYF1189" s="10"/>
      <c r="CYG1189" s="10"/>
      <c r="CYH1189" s="10"/>
      <c r="CYI1189" s="10"/>
      <c r="CYJ1189" s="10"/>
      <c r="CYK1189" s="10"/>
      <c r="CYL1189" s="10"/>
      <c r="CYM1189" s="10"/>
      <c r="CYN1189" s="10"/>
      <c r="CYO1189" s="10"/>
      <c r="CYP1189" s="10"/>
      <c r="CYQ1189" s="10"/>
      <c r="CYR1189" s="10"/>
      <c r="CYS1189" s="10"/>
      <c r="CYT1189" s="10"/>
      <c r="CYU1189" s="10"/>
      <c r="CYV1189" s="10"/>
      <c r="CYW1189" s="10"/>
      <c r="CYX1189" s="10"/>
      <c r="CYY1189" s="10"/>
      <c r="CYZ1189" s="10"/>
      <c r="CZA1189" s="10"/>
      <c r="CZB1189" s="10"/>
      <c r="CZC1189" s="10"/>
      <c r="CZD1189" s="10"/>
      <c r="CZE1189" s="10"/>
      <c r="CZF1189" s="10"/>
      <c r="CZG1189" s="10"/>
      <c r="CZH1189" s="10"/>
      <c r="CZI1189" s="10"/>
      <c r="CZJ1189" s="10"/>
      <c r="CZK1189" s="10"/>
      <c r="CZL1189" s="10"/>
      <c r="CZM1189" s="10"/>
      <c r="CZN1189" s="10"/>
      <c r="CZO1189" s="10"/>
      <c r="CZP1189" s="10"/>
      <c r="CZQ1189" s="10"/>
      <c r="CZR1189" s="10"/>
      <c r="CZS1189" s="10"/>
      <c r="CZT1189" s="10"/>
      <c r="CZU1189" s="10"/>
      <c r="CZV1189" s="10"/>
      <c r="CZW1189" s="10"/>
      <c r="CZX1189" s="10"/>
      <c r="CZY1189" s="10"/>
      <c r="CZZ1189" s="10"/>
      <c r="DAA1189" s="10"/>
      <c r="DAB1189" s="10"/>
      <c r="DAC1189" s="10"/>
      <c r="DAD1189" s="10"/>
      <c r="DAE1189" s="10"/>
      <c r="DAF1189" s="10"/>
      <c r="DAG1189" s="10"/>
      <c r="DAH1189" s="10"/>
      <c r="DAI1189" s="10"/>
      <c r="DAJ1189" s="10"/>
      <c r="DAK1189" s="10"/>
      <c r="DAL1189" s="10"/>
      <c r="DAM1189" s="10"/>
      <c r="DAN1189" s="10"/>
      <c r="DAO1189" s="10"/>
      <c r="DAP1189" s="10"/>
      <c r="DAQ1189" s="10"/>
      <c r="DAR1189" s="10"/>
      <c r="DAS1189" s="10"/>
      <c r="DAT1189" s="10"/>
      <c r="DAU1189" s="10"/>
      <c r="DAV1189" s="10"/>
      <c r="DAW1189" s="10"/>
      <c r="DAX1189" s="10"/>
      <c r="DAY1189" s="10"/>
      <c r="DAZ1189" s="10"/>
      <c r="DBA1189" s="10"/>
      <c r="DBB1189" s="10"/>
      <c r="DBC1189" s="10"/>
      <c r="DBD1189" s="10"/>
      <c r="DBE1189" s="10"/>
      <c r="DBF1189" s="10"/>
      <c r="DBG1189" s="10"/>
      <c r="DBH1189" s="10"/>
      <c r="DBI1189" s="10"/>
      <c r="DBJ1189" s="10"/>
      <c r="DBK1189" s="10"/>
      <c r="DBL1189" s="10"/>
      <c r="DBM1189" s="10"/>
      <c r="DBN1189" s="10"/>
      <c r="DBO1189" s="10"/>
      <c r="DBP1189" s="10"/>
      <c r="DBQ1189" s="10"/>
      <c r="DBR1189" s="10"/>
      <c r="DBS1189" s="10"/>
      <c r="DBT1189" s="10"/>
      <c r="DBU1189" s="10"/>
      <c r="DBV1189" s="10"/>
      <c r="DBW1189" s="10"/>
      <c r="DBX1189" s="10"/>
      <c r="DBY1189" s="10"/>
      <c r="DBZ1189" s="10"/>
      <c r="DCA1189" s="10"/>
      <c r="DCB1189" s="10"/>
      <c r="DCC1189" s="10"/>
      <c r="DCD1189" s="10"/>
      <c r="DCE1189" s="10"/>
      <c r="DCF1189" s="10"/>
      <c r="DCG1189" s="10"/>
      <c r="DCH1189" s="10"/>
      <c r="DCI1189" s="10"/>
      <c r="DCJ1189" s="10"/>
      <c r="DCK1189" s="10"/>
      <c r="DCL1189" s="10"/>
      <c r="DCM1189" s="10"/>
      <c r="DCN1189" s="10"/>
      <c r="DCO1189" s="10"/>
      <c r="DCP1189" s="10"/>
      <c r="DCQ1189" s="10"/>
      <c r="DCR1189" s="10"/>
      <c r="DCS1189" s="10"/>
      <c r="DCT1189" s="10"/>
      <c r="DCU1189" s="10"/>
      <c r="DCV1189" s="10"/>
      <c r="DCW1189" s="10"/>
      <c r="DCX1189" s="10"/>
      <c r="DCY1189" s="10"/>
      <c r="DCZ1189" s="10"/>
      <c r="DDA1189" s="10"/>
      <c r="DDB1189" s="10"/>
      <c r="DDC1189" s="10"/>
      <c r="DDD1189" s="10"/>
      <c r="DDE1189" s="10"/>
      <c r="DDF1189" s="10"/>
      <c r="DDG1189" s="10"/>
      <c r="DDH1189" s="10"/>
      <c r="DDI1189" s="10"/>
      <c r="DDJ1189" s="10"/>
      <c r="DDK1189" s="10"/>
      <c r="DDL1189" s="10"/>
      <c r="DDM1189" s="10"/>
      <c r="DDN1189" s="10"/>
      <c r="DDO1189" s="10"/>
      <c r="DDP1189" s="10"/>
      <c r="DDQ1189" s="10"/>
      <c r="DDR1189" s="10"/>
      <c r="DDS1189" s="10"/>
      <c r="DDT1189" s="10"/>
      <c r="DDU1189" s="10"/>
      <c r="DDV1189" s="10"/>
      <c r="DDW1189" s="10"/>
      <c r="DDX1189" s="10"/>
      <c r="DDY1189" s="10"/>
      <c r="DDZ1189" s="10"/>
      <c r="DEA1189" s="10"/>
      <c r="DEB1189" s="10"/>
      <c r="DEC1189" s="10"/>
      <c r="DED1189" s="10"/>
      <c r="DEE1189" s="10"/>
      <c r="DEF1189" s="10"/>
      <c r="DEG1189" s="10"/>
      <c r="DEH1189" s="10"/>
      <c r="DEI1189" s="10"/>
      <c r="DEJ1189" s="10"/>
      <c r="DEK1189" s="10"/>
      <c r="DEL1189" s="10"/>
      <c r="DEM1189" s="10"/>
      <c r="DEN1189" s="10"/>
      <c r="DEO1189" s="10"/>
      <c r="DEP1189" s="10"/>
      <c r="DEQ1189" s="10"/>
      <c r="DER1189" s="10"/>
      <c r="DES1189" s="10"/>
      <c r="DET1189" s="10"/>
      <c r="DEU1189" s="10"/>
      <c r="DEV1189" s="10"/>
      <c r="DEW1189" s="10"/>
      <c r="DEX1189" s="10"/>
      <c r="DEY1189" s="10"/>
      <c r="DEZ1189" s="10"/>
      <c r="DFA1189" s="10"/>
      <c r="DFB1189" s="10"/>
      <c r="DFC1189" s="10"/>
      <c r="DFD1189" s="10"/>
      <c r="DFE1189" s="10"/>
      <c r="DFF1189" s="10"/>
      <c r="DFG1189" s="10"/>
      <c r="DFH1189" s="10"/>
      <c r="DFI1189" s="10"/>
      <c r="DFJ1189" s="10"/>
      <c r="DFK1189" s="10"/>
      <c r="DFL1189" s="10"/>
      <c r="DFM1189" s="10"/>
      <c r="DFN1189" s="10"/>
      <c r="DFO1189" s="10"/>
      <c r="DFP1189" s="10"/>
      <c r="DFQ1189" s="10"/>
      <c r="DFR1189" s="10"/>
      <c r="DFS1189" s="10"/>
      <c r="DFT1189" s="10"/>
      <c r="DFU1189" s="10"/>
      <c r="DFV1189" s="10"/>
      <c r="DFW1189" s="10"/>
      <c r="DFX1189" s="10"/>
      <c r="DFY1189" s="10"/>
      <c r="DFZ1189" s="10"/>
      <c r="DGA1189" s="10"/>
      <c r="DGB1189" s="10"/>
      <c r="DGC1189" s="10"/>
      <c r="DGD1189" s="10"/>
      <c r="DGE1189" s="10"/>
      <c r="DGF1189" s="10"/>
      <c r="DGG1189" s="10"/>
      <c r="DGH1189" s="10"/>
      <c r="DGI1189" s="10"/>
      <c r="DGJ1189" s="10"/>
      <c r="DGK1189" s="10"/>
      <c r="DGL1189" s="10"/>
      <c r="DGM1189" s="10"/>
      <c r="DGN1189" s="10"/>
      <c r="DGO1189" s="10"/>
      <c r="DGP1189" s="10"/>
      <c r="DGQ1189" s="10"/>
      <c r="DGR1189" s="10"/>
      <c r="DGS1189" s="10"/>
      <c r="DGT1189" s="10"/>
      <c r="DGU1189" s="10"/>
      <c r="DGV1189" s="10"/>
      <c r="DGW1189" s="10"/>
      <c r="DGX1189" s="10"/>
      <c r="DGY1189" s="10"/>
      <c r="DGZ1189" s="10"/>
      <c r="DHA1189" s="10"/>
      <c r="DHB1189" s="10"/>
      <c r="DHC1189" s="10"/>
      <c r="DHD1189" s="10"/>
      <c r="DHE1189" s="10"/>
      <c r="DHF1189" s="10"/>
      <c r="DHG1189" s="10"/>
      <c r="DHH1189" s="10"/>
      <c r="DHI1189" s="10"/>
      <c r="DHJ1189" s="10"/>
      <c r="DHK1189" s="10"/>
      <c r="DHL1189" s="10"/>
      <c r="DHM1189" s="10"/>
      <c r="DHN1189" s="10"/>
      <c r="DHO1189" s="10"/>
      <c r="DHP1189" s="10"/>
      <c r="DHQ1189" s="10"/>
      <c r="DHR1189" s="10"/>
      <c r="DHS1189" s="10"/>
      <c r="DHT1189" s="10"/>
      <c r="DHU1189" s="10"/>
      <c r="DHV1189" s="10"/>
      <c r="DHW1189" s="10"/>
      <c r="DHX1189" s="10"/>
      <c r="DHY1189" s="10"/>
      <c r="DHZ1189" s="10"/>
      <c r="DIA1189" s="10"/>
      <c r="DIB1189" s="10"/>
      <c r="DIC1189" s="10"/>
      <c r="DID1189" s="10"/>
      <c r="DIE1189" s="10"/>
      <c r="DIF1189" s="10"/>
      <c r="DIG1189" s="10"/>
      <c r="DIH1189" s="10"/>
      <c r="DII1189" s="10"/>
      <c r="DIJ1189" s="10"/>
      <c r="DIK1189" s="10"/>
      <c r="DIL1189" s="10"/>
      <c r="DIM1189" s="10"/>
      <c r="DIN1189" s="10"/>
      <c r="DIO1189" s="10"/>
      <c r="DIP1189" s="10"/>
      <c r="DIQ1189" s="10"/>
      <c r="DIR1189" s="10"/>
      <c r="DIS1189" s="10"/>
      <c r="DIT1189" s="10"/>
      <c r="DIU1189" s="10"/>
      <c r="DIV1189" s="10"/>
      <c r="DIW1189" s="10"/>
      <c r="DIX1189" s="10"/>
      <c r="DIY1189" s="10"/>
      <c r="DIZ1189" s="10"/>
      <c r="DJA1189" s="10"/>
      <c r="DJB1189" s="10"/>
      <c r="DJC1189" s="10"/>
      <c r="DJD1189" s="10"/>
      <c r="DJE1189" s="10"/>
      <c r="DJF1189" s="10"/>
      <c r="DJG1189" s="10"/>
      <c r="DJH1189" s="10"/>
      <c r="DJI1189" s="10"/>
      <c r="DJJ1189" s="10"/>
      <c r="DJK1189" s="10"/>
      <c r="DJL1189" s="10"/>
      <c r="DJM1189" s="10"/>
      <c r="DJN1189" s="10"/>
      <c r="DJO1189" s="10"/>
      <c r="DJP1189" s="10"/>
      <c r="DJQ1189" s="10"/>
      <c r="DJR1189" s="10"/>
      <c r="DJS1189" s="10"/>
      <c r="DJT1189" s="10"/>
      <c r="DJU1189" s="10"/>
      <c r="DJV1189" s="10"/>
      <c r="DJW1189" s="10"/>
      <c r="DJX1189" s="10"/>
      <c r="DJY1189" s="10"/>
      <c r="DJZ1189" s="10"/>
      <c r="DKA1189" s="10"/>
      <c r="DKB1189" s="10"/>
      <c r="DKC1189" s="10"/>
      <c r="DKD1189" s="10"/>
      <c r="DKE1189" s="10"/>
      <c r="DKF1189" s="10"/>
      <c r="DKG1189" s="10"/>
      <c r="DKH1189" s="10"/>
      <c r="DKI1189" s="10"/>
      <c r="DKJ1189" s="10"/>
      <c r="DKK1189" s="10"/>
      <c r="DKL1189" s="10"/>
      <c r="DKM1189" s="10"/>
      <c r="DKN1189" s="10"/>
      <c r="DKO1189" s="10"/>
      <c r="DKP1189" s="10"/>
      <c r="DKQ1189" s="10"/>
      <c r="DKR1189" s="10"/>
      <c r="DKS1189" s="10"/>
      <c r="DKT1189" s="10"/>
      <c r="DKU1189" s="10"/>
      <c r="DKV1189" s="10"/>
      <c r="DKW1189" s="10"/>
      <c r="DKX1189" s="10"/>
      <c r="DKY1189" s="10"/>
      <c r="DKZ1189" s="10"/>
      <c r="DLA1189" s="10"/>
      <c r="DLB1189" s="10"/>
      <c r="DLC1189" s="10"/>
      <c r="DLD1189" s="10"/>
      <c r="DLE1189" s="10"/>
      <c r="DLF1189" s="10"/>
      <c r="DLG1189" s="10"/>
      <c r="DLH1189" s="10"/>
      <c r="DLI1189" s="10"/>
      <c r="DLJ1189" s="10"/>
      <c r="DLK1189" s="10"/>
      <c r="DLL1189" s="10"/>
      <c r="DLM1189" s="10"/>
      <c r="DLN1189" s="10"/>
      <c r="DLO1189" s="10"/>
      <c r="DLP1189" s="10"/>
      <c r="DLQ1189" s="10"/>
      <c r="DLR1189" s="10"/>
      <c r="DLS1189" s="10"/>
      <c r="DLT1189" s="10"/>
      <c r="DLU1189" s="10"/>
      <c r="DLV1189" s="10"/>
      <c r="DLW1189" s="10"/>
      <c r="DLX1189" s="10"/>
      <c r="DLY1189" s="10"/>
      <c r="DLZ1189" s="10"/>
      <c r="DMA1189" s="10"/>
      <c r="DMB1189" s="10"/>
      <c r="DMC1189" s="10"/>
      <c r="DMD1189" s="10"/>
      <c r="DME1189" s="10"/>
      <c r="DMF1189" s="10"/>
      <c r="DMG1189" s="10"/>
      <c r="DMH1189" s="10"/>
      <c r="DMI1189" s="10"/>
      <c r="DMJ1189" s="10"/>
      <c r="DMK1189" s="10"/>
      <c r="DML1189" s="10"/>
      <c r="DMM1189" s="10"/>
      <c r="DMN1189" s="10"/>
      <c r="DMO1189" s="10"/>
      <c r="DMP1189" s="10"/>
      <c r="DMQ1189" s="10"/>
      <c r="DMR1189" s="10"/>
      <c r="DMS1189" s="10"/>
      <c r="DMT1189" s="10"/>
      <c r="DMU1189" s="10"/>
      <c r="DMV1189" s="10"/>
      <c r="DMW1189" s="10"/>
      <c r="DMX1189" s="10"/>
      <c r="DMY1189" s="10"/>
      <c r="DMZ1189" s="10"/>
      <c r="DNA1189" s="10"/>
      <c r="DNB1189" s="10"/>
      <c r="DNC1189" s="10"/>
      <c r="DND1189" s="10"/>
      <c r="DNE1189" s="10"/>
      <c r="DNF1189" s="10"/>
      <c r="DNG1189" s="10"/>
      <c r="DNH1189" s="10"/>
      <c r="DNI1189" s="10"/>
      <c r="DNJ1189" s="10"/>
      <c r="DNK1189" s="10"/>
      <c r="DNL1189" s="10"/>
      <c r="DNM1189" s="10"/>
      <c r="DNN1189" s="10"/>
      <c r="DNO1189" s="10"/>
      <c r="DNP1189" s="10"/>
      <c r="DNQ1189" s="10"/>
      <c r="DNR1189" s="10"/>
      <c r="DNS1189" s="10"/>
      <c r="DNT1189" s="10"/>
      <c r="DNU1189" s="10"/>
      <c r="DNV1189" s="10"/>
      <c r="DNW1189" s="10"/>
      <c r="DNX1189" s="10"/>
      <c r="DNY1189" s="10"/>
      <c r="DNZ1189" s="10"/>
      <c r="DOA1189" s="10"/>
      <c r="DOB1189" s="10"/>
      <c r="DOC1189" s="10"/>
      <c r="DOD1189" s="10"/>
      <c r="DOE1189" s="10"/>
      <c r="DOF1189" s="10"/>
      <c r="DOG1189" s="10"/>
      <c r="DOH1189" s="10"/>
      <c r="DOI1189" s="10"/>
      <c r="DOJ1189" s="10"/>
      <c r="DOK1189" s="10"/>
      <c r="DOL1189" s="10"/>
      <c r="DOM1189" s="10"/>
      <c r="DON1189" s="10"/>
      <c r="DOO1189" s="10"/>
      <c r="DOP1189" s="10"/>
      <c r="DOQ1189" s="10"/>
      <c r="DOR1189" s="10"/>
      <c r="DOS1189" s="10"/>
      <c r="DOT1189" s="10"/>
      <c r="DOU1189" s="10"/>
      <c r="DOV1189" s="10"/>
      <c r="DOW1189" s="10"/>
      <c r="DOX1189" s="10"/>
      <c r="DOY1189" s="10"/>
      <c r="DOZ1189" s="10"/>
      <c r="DPA1189" s="10"/>
      <c r="DPB1189" s="10"/>
      <c r="DPC1189" s="10"/>
      <c r="DPD1189" s="10"/>
      <c r="DPE1189" s="10"/>
      <c r="DPF1189" s="10"/>
      <c r="DPG1189" s="10"/>
      <c r="DPH1189" s="10"/>
      <c r="DPI1189" s="10"/>
      <c r="DPJ1189" s="10"/>
      <c r="DPK1189" s="10"/>
      <c r="DPL1189" s="10"/>
      <c r="DPM1189" s="10"/>
      <c r="DPN1189" s="10"/>
      <c r="DPO1189" s="10"/>
      <c r="DPP1189" s="10"/>
      <c r="DPQ1189" s="10"/>
      <c r="DPR1189" s="10"/>
      <c r="DPS1189" s="10"/>
      <c r="DPT1189" s="10"/>
      <c r="DPU1189" s="10"/>
      <c r="DPV1189" s="10"/>
      <c r="DPW1189" s="10"/>
      <c r="DPX1189" s="10"/>
      <c r="DPY1189" s="10"/>
      <c r="DPZ1189" s="10"/>
      <c r="DQA1189" s="10"/>
      <c r="DQB1189" s="10"/>
      <c r="DQC1189" s="10"/>
      <c r="DQD1189" s="10"/>
      <c r="DQE1189" s="10"/>
      <c r="DQF1189" s="10"/>
      <c r="DQG1189" s="10"/>
      <c r="DQH1189" s="10"/>
      <c r="DQI1189" s="10"/>
      <c r="DQJ1189" s="10"/>
      <c r="DQK1189" s="10"/>
      <c r="DQL1189" s="10"/>
      <c r="DQM1189" s="10"/>
      <c r="DQN1189" s="10"/>
      <c r="DQO1189" s="10"/>
      <c r="DQP1189" s="10"/>
      <c r="DQQ1189" s="10"/>
      <c r="DQR1189" s="10"/>
      <c r="DQS1189" s="10"/>
      <c r="DQT1189" s="10"/>
      <c r="DQU1189" s="10"/>
      <c r="DQV1189" s="10"/>
      <c r="DQW1189" s="10"/>
      <c r="DQX1189" s="10"/>
      <c r="DQY1189" s="10"/>
      <c r="DQZ1189" s="10"/>
      <c r="DRA1189" s="10"/>
      <c r="DRB1189" s="10"/>
      <c r="DRC1189" s="10"/>
      <c r="DRD1189" s="10"/>
      <c r="DRE1189" s="10"/>
      <c r="DRF1189" s="10"/>
      <c r="DRG1189" s="10"/>
      <c r="DRH1189" s="10"/>
      <c r="DRI1189" s="10"/>
      <c r="DRJ1189" s="10"/>
      <c r="DRK1189" s="10"/>
      <c r="DRL1189" s="10"/>
      <c r="DRM1189" s="10"/>
      <c r="DRN1189" s="10"/>
      <c r="DRO1189" s="10"/>
      <c r="DRP1189" s="10"/>
      <c r="DRQ1189" s="10"/>
      <c r="DRR1189" s="10"/>
      <c r="DRS1189" s="10"/>
      <c r="DRT1189" s="10"/>
      <c r="DRU1189" s="10"/>
      <c r="DRV1189" s="10"/>
      <c r="DRW1189" s="10"/>
      <c r="DRX1189" s="10"/>
      <c r="DRY1189" s="10"/>
      <c r="DRZ1189" s="10"/>
      <c r="DSA1189" s="10"/>
      <c r="DSB1189" s="10"/>
      <c r="DSC1189" s="10"/>
      <c r="DSD1189" s="10"/>
      <c r="DSE1189" s="10"/>
      <c r="DSF1189" s="10"/>
      <c r="DSG1189" s="10"/>
      <c r="DSH1189" s="10"/>
      <c r="DSI1189" s="10"/>
      <c r="DSJ1189" s="10"/>
      <c r="DSK1189" s="10"/>
      <c r="DSL1189" s="10"/>
      <c r="DSM1189" s="10"/>
      <c r="DSN1189" s="10"/>
      <c r="DSO1189" s="10"/>
      <c r="DSP1189" s="10"/>
      <c r="DSQ1189" s="10"/>
      <c r="DSR1189" s="10"/>
      <c r="DSS1189" s="10"/>
      <c r="DST1189" s="10"/>
      <c r="DSU1189" s="10"/>
      <c r="DSV1189" s="10"/>
      <c r="DSW1189" s="10"/>
      <c r="DSX1189" s="10"/>
      <c r="DSY1189" s="10"/>
      <c r="DSZ1189" s="10"/>
      <c r="DTA1189" s="10"/>
      <c r="DTB1189" s="10"/>
      <c r="DTC1189" s="10"/>
      <c r="DTD1189" s="10"/>
      <c r="DTE1189" s="10"/>
      <c r="DTF1189" s="10"/>
      <c r="DTG1189" s="10"/>
      <c r="DTH1189" s="10"/>
      <c r="DTI1189" s="10"/>
      <c r="DTJ1189" s="10"/>
      <c r="DTK1189" s="10"/>
      <c r="DTL1189" s="10"/>
      <c r="DTM1189" s="10"/>
      <c r="DTN1189" s="10"/>
      <c r="DTO1189" s="10"/>
      <c r="DTP1189" s="10"/>
      <c r="DTQ1189" s="10"/>
      <c r="DTR1189" s="10"/>
      <c r="DTS1189" s="10"/>
      <c r="DTT1189" s="10"/>
      <c r="DTU1189" s="10"/>
      <c r="DTV1189" s="10"/>
      <c r="DTW1189" s="10"/>
      <c r="DTX1189" s="10"/>
      <c r="DTY1189" s="10"/>
      <c r="DTZ1189" s="10"/>
      <c r="DUA1189" s="10"/>
      <c r="DUB1189" s="10"/>
      <c r="DUC1189" s="10"/>
      <c r="DUD1189" s="10"/>
      <c r="DUE1189" s="10"/>
      <c r="DUF1189" s="10"/>
      <c r="DUG1189" s="10"/>
      <c r="DUH1189" s="10"/>
      <c r="DUI1189" s="10"/>
      <c r="DUJ1189" s="10"/>
      <c r="DUK1189" s="10"/>
      <c r="DUL1189" s="10"/>
      <c r="DUM1189" s="10"/>
      <c r="DUN1189" s="10"/>
      <c r="DUO1189" s="10"/>
      <c r="DUP1189" s="10"/>
      <c r="DUQ1189" s="10"/>
      <c r="DUR1189" s="10"/>
      <c r="DUS1189" s="10"/>
      <c r="DUT1189" s="10"/>
      <c r="DUU1189" s="10"/>
      <c r="DUV1189" s="10"/>
      <c r="DUW1189" s="10"/>
      <c r="DUX1189" s="10"/>
      <c r="DUY1189" s="10"/>
      <c r="DUZ1189" s="10"/>
      <c r="DVA1189" s="10"/>
      <c r="DVB1189" s="10"/>
      <c r="DVC1189" s="10"/>
      <c r="DVD1189" s="10"/>
      <c r="DVE1189" s="10"/>
      <c r="DVF1189" s="10"/>
      <c r="DVG1189" s="10"/>
      <c r="DVH1189" s="10"/>
      <c r="DVI1189" s="10"/>
      <c r="DVJ1189" s="10"/>
      <c r="DVK1189" s="10"/>
      <c r="DVL1189" s="10"/>
      <c r="DVM1189" s="10"/>
      <c r="DVN1189" s="10"/>
      <c r="DVO1189" s="10"/>
      <c r="DVP1189" s="10"/>
      <c r="DVQ1189" s="10"/>
      <c r="DVR1189" s="10"/>
      <c r="DVS1189" s="10"/>
      <c r="DVT1189" s="10"/>
      <c r="DVU1189" s="10"/>
      <c r="DVV1189" s="10"/>
      <c r="DVW1189" s="10"/>
      <c r="DVX1189" s="10"/>
      <c r="DVY1189" s="10"/>
      <c r="DVZ1189" s="10"/>
      <c r="DWA1189" s="10"/>
      <c r="DWB1189" s="10"/>
      <c r="DWC1189" s="10"/>
      <c r="DWD1189" s="10"/>
      <c r="DWE1189" s="10"/>
      <c r="DWF1189" s="10"/>
      <c r="DWG1189" s="10"/>
      <c r="DWH1189" s="10"/>
      <c r="DWI1189" s="10"/>
      <c r="DWJ1189" s="10"/>
      <c r="DWK1189" s="10"/>
      <c r="DWL1189" s="10"/>
      <c r="DWM1189" s="10"/>
      <c r="DWN1189" s="10"/>
      <c r="DWO1189" s="10"/>
      <c r="DWP1189" s="10"/>
      <c r="DWQ1189" s="10"/>
      <c r="DWR1189" s="10"/>
      <c r="DWS1189" s="10"/>
      <c r="DWT1189" s="10"/>
      <c r="DWU1189" s="10"/>
      <c r="DWV1189" s="10"/>
      <c r="DWW1189" s="10"/>
      <c r="DWX1189" s="10"/>
      <c r="DWY1189" s="10"/>
      <c r="DWZ1189" s="10"/>
      <c r="DXA1189" s="10"/>
      <c r="DXB1189" s="10"/>
      <c r="DXC1189" s="10"/>
      <c r="DXD1189" s="10"/>
      <c r="DXE1189" s="10"/>
      <c r="DXF1189" s="10"/>
      <c r="DXG1189" s="10"/>
      <c r="DXH1189" s="10"/>
      <c r="DXI1189" s="10"/>
      <c r="DXJ1189" s="10"/>
      <c r="DXK1189" s="10"/>
      <c r="DXL1189" s="10"/>
      <c r="DXM1189" s="10"/>
      <c r="DXN1189" s="10"/>
      <c r="DXO1189" s="10"/>
      <c r="DXP1189" s="10"/>
      <c r="DXQ1189" s="10"/>
      <c r="DXR1189" s="10"/>
      <c r="DXS1189" s="10"/>
      <c r="DXT1189" s="10"/>
      <c r="DXU1189" s="10"/>
      <c r="DXV1189" s="10"/>
      <c r="DXW1189" s="10"/>
      <c r="DXX1189" s="10"/>
      <c r="DXY1189" s="10"/>
      <c r="DXZ1189" s="10"/>
      <c r="DYA1189" s="10"/>
      <c r="DYB1189" s="10"/>
      <c r="DYC1189" s="10"/>
      <c r="DYD1189" s="10"/>
      <c r="DYE1189" s="10"/>
      <c r="DYF1189" s="10"/>
      <c r="DYG1189" s="10"/>
      <c r="DYH1189" s="10"/>
      <c r="DYI1189" s="10"/>
      <c r="DYJ1189" s="10"/>
      <c r="DYK1189" s="10"/>
      <c r="DYL1189" s="10"/>
      <c r="DYM1189" s="10"/>
      <c r="DYN1189" s="10"/>
      <c r="DYO1189" s="10"/>
      <c r="DYP1189" s="10"/>
      <c r="DYQ1189" s="10"/>
      <c r="DYR1189" s="10"/>
      <c r="DYS1189" s="10"/>
      <c r="DYT1189" s="10"/>
      <c r="DYU1189" s="10"/>
      <c r="DYV1189" s="10"/>
      <c r="DYW1189" s="10"/>
      <c r="DYX1189" s="10"/>
      <c r="DYY1189" s="10"/>
      <c r="DYZ1189" s="10"/>
      <c r="DZA1189" s="10"/>
      <c r="DZB1189" s="10"/>
      <c r="DZC1189" s="10"/>
      <c r="DZD1189" s="10"/>
      <c r="DZE1189" s="10"/>
      <c r="DZF1189" s="10"/>
      <c r="DZG1189" s="10"/>
      <c r="DZH1189" s="10"/>
      <c r="DZI1189" s="10"/>
      <c r="DZJ1189" s="10"/>
      <c r="DZK1189" s="10"/>
      <c r="DZL1189" s="10"/>
      <c r="DZM1189" s="10"/>
      <c r="DZN1189" s="10"/>
      <c r="DZO1189" s="10"/>
      <c r="DZP1189" s="10"/>
      <c r="DZQ1189" s="10"/>
      <c r="DZR1189" s="10"/>
      <c r="DZS1189" s="10"/>
      <c r="DZT1189" s="10"/>
      <c r="DZU1189" s="10"/>
      <c r="DZV1189" s="10"/>
      <c r="DZW1189" s="10"/>
      <c r="DZX1189" s="10"/>
      <c r="DZY1189" s="10"/>
      <c r="DZZ1189" s="10"/>
      <c r="EAA1189" s="10"/>
      <c r="EAB1189" s="10"/>
      <c r="EAC1189" s="10"/>
      <c r="EAD1189" s="10"/>
      <c r="EAE1189" s="10"/>
      <c r="EAF1189" s="10"/>
      <c r="EAG1189" s="10"/>
      <c r="EAH1189" s="10"/>
      <c r="EAI1189" s="10"/>
      <c r="EAJ1189" s="10"/>
      <c r="EAK1189" s="10"/>
      <c r="EAL1189" s="10"/>
      <c r="EAM1189" s="10"/>
      <c r="EAN1189" s="10"/>
      <c r="EAO1189" s="10"/>
      <c r="EAP1189" s="10"/>
      <c r="EAQ1189" s="10"/>
      <c r="EAR1189" s="10"/>
      <c r="EAS1189" s="10"/>
      <c r="EAT1189" s="10"/>
      <c r="EAU1189" s="10"/>
      <c r="EAV1189" s="10"/>
      <c r="EAW1189" s="10"/>
      <c r="EAX1189" s="10"/>
      <c r="EAY1189" s="10"/>
      <c r="EAZ1189" s="10"/>
      <c r="EBA1189" s="10"/>
      <c r="EBB1189" s="10"/>
      <c r="EBC1189" s="10"/>
      <c r="EBD1189" s="10"/>
      <c r="EBE1189" s="10"/>
      <c r="EBF1189" s="10"/>
      <c r="EBG1189" s="10"/>
      <c r="EBH1189" s="10"/>
      <c r="EBI1189" s="10"/>
      <c r="EBJ1189" s="10"/>
      <c r="EBK1189" s="10"/>
      <c r="EBL1189" s="10"/>
      <c r="EBM1189" s="10"/>
      <c r="EBN1189" s="10"/>
      <c r="EBO1189" s="10"/>
      <c r="EBP1189" s="10"/>
      <c r="EBQ1189" s="10"/>
      <c r="EBR1189" s="10"/>
      <c r="EBS1189" s="10"/>
      <c r="EBT1189" s="10"/>
      <c r="EBU1189" s="10"/>
      <c r="EBV1189" s="10"/>
      <c r="EBW1189" s="10"/>
      <c r="EBX1189" s="10"/>
      <c r="EBY1189" s="10"/>
      <c r="EBZ1189" s="10"/>
      <c r="ECA1189" s="10"/>
      <c r="ECB1189" s="10"/>
      <c r="ECC1189" s="10"/>
      <c r="ECD1189" s="10"/>
      <c r="ECE1189" s="10"/>
      <c r="ECF1189" s="10"/>
      <c r="ECG1189" s="10"/>
      <c r="ECH1189" s="10"/>
      <c r="ECI1189" s="10"/>
      <c r="ECJ1189" s="10"/>
      <c r="ECK1189" s="10"/>
      <c r="ECL1189" s="10"/>
      <c r="ECM1189" s="10"/>
      <c r="ECN1189" s="10"/>
      <c r="ECO1189" s="10"/>
      <c r="ECP1189" s="10"/>
      <c r="ECQ1189" s="10"/>
      <c r="ECR1189" s="10"/>
      <c r="ECS1189" s="10"/>
      <c r="ECT1189" s="10"/>
      <c r="ECU1189" s="10"/>
      <c r="ECV1189" s="10"/>
      <c r="ECW1189" s="10"/>
      <c r="ECX1189" s="10"/>
      <c r="ECY1189" s="10"/>
      <c r="ECZ1189" s="10"/>
      <c r="EDA1189" s="10"/>
      <c r="EDB1189" s="10"/>
      <c r="EDC1189" s="10"/>
      <c r="EDD1189" s="10"/>
      <c r="EDE1189" s="10"/>
      <c r="EDF1189" s="10"/>
      <c r="EDG1189" s="10"/>
      <c r="EDH1189" s="10"/>
      <c r="EDI1189" s="10"/>
      <c r="EDJ1189" s="10"/>
      <c r="EDK1189" s="10"/>
      <c r="EDL1189" s="10"/>
      <c r="EDM1189" s="10"/>
      <c r="EDN1189" s="10"/>
      <c r="EDO1189" s="10"/>
      <c r="EDP1189" s="10"/>
      <c r="EDQ1189" s="10"/>
      <c r="EDR1189" s="10"/>
      <c r="EDS1189" s="10"/>
      <c r="EDT1189" s="10"/>
      <c r="EDU1189" s="10"/>
      <c r="EDV1189" s="10"/>
      <c r="EDW1189" s="10"/>
      <c r="EDX1189" s="10"/>
      <c r="EDY1189" s="10"/>
      <c r="EDZ1189" s="10"/>
      <c r="EEA1189" s="10"/>
      <c r="EEB1189" s="10"/>
      <c r="EEC1189" s="10"/>
      <c r="EED1189" s="10"/>
      <c r="EEE1189" s="10"/>
      <c r="EEF1189" s="10"/>
      <c r="EEG1189" s="10"/>
      <c r="EEH1189" s="10"/>
      <c r="EEI1189" s="10"/>
      <c r="EEJ1189" s="10"/>
      <c r="EEK1189" s="10"/>
      <c r="EEL1189" s="10"/>
      <c r="EEM1189" s="10"/>
      <c r="EEN1189" s="10"/>
      <c r="EEO1189" s="10"/>
      <c r="EEP1189" s="10"/>
      <c r="EEQ1189" s="10"/>
      <c r="EER1189" s="10"/>
      <c r="EES1189" s="10"/>
      <c r="EET1189" s="10"/>
      <c r="EEU1189" s="10"/>
      <c r="EEV1189" s="10"/>
      <c r="EEW1189" s="10"/>
      <c r="EEX1189" s="10"/>
      <c r="EEY1189" s="10"/>
      <c r="EEZ1189" s="10"/>
      <c r="EFA1189" s="10"/>
      <c r="EFB1189" s="10"/>
      <c r="EFC1189" s="10"/>
      <c r="EFD1189" s="10"/>
      <c r="EFE1189" s="10"/>
      <c r="EFF1189" s="10"/>
      <c r="EFG1189" s="10"/>
      <c r="EFH1189" s="10"/>
      <c r="EFI1189" s="10"/>
      <c r="EFJ1189" s="10"/>
      <c r="EFK1189" s="10"/>
      <c r="EFL1189" s="10"/>
      <c r="EFM1189" s="10"/>
      <c r="EFN1189" s="10"/>
      <c r="EFO1189" s="10"/>
      <c r="EFP1189" s="10"/>
      <c r="EFQ1189" s="10"/>
      <c r="EFR1189" s="10"/>
      <c r="EFS1189" s="10"/>
      <c r="EFT1189" s="10"/>
      <c r="EFU1189" s="10"/>
      <c r="EFV1189" s="10"/>
      <c r="EFW1189" s="10"/>
      <c r="EFX1189" s="10"/>
      <c r="EFY1189" s="10"/>
      <c r="EFZ1189" s="10"/>
      <c r="EGA1189" s="10"/>
      <c r="EGB1189" s="10"/>
      <c r="EGC1189" s="10"/>
      <c r="EGD1189" s="10"/>
      <c r="EGE1189" s="10"/>
      <c r="EGF1189" s="10"/>
      <c r="EGG1189" s="10"/>
      <c r="EGH1189" s="10"/>
      <c r="EGI1189" s="10"/>
      <c r="EGJ1189" s="10"/>
      <c r="EGK1189" s="10"/>
      <c r="EGL1189" s="10"/>
      <c r="EGM1189" s="10"/>
      <c r="EGN1189" s="10"/>
      <c r="EGO1189" s="10"/>
      <c r="EGP1189" s="10"/>
      <c r="EGQ1189" s="10"/>
      <c r="EGR1189" s="10"/>
      <c r="EGS1189" s="10"/>
      <c r="EGT1189" s="10"/>
      <c r="EGU1189" s="10"/>
      <c r="EGV1189" s="10"/>
      <c r="EGW1189" s="10"/>
      <c r="EGX1189" s="10"/>
      <c r="EGY1189" s="10"/>
      <c r="EGZ1189" s="10"/>
      <c r="EHA1189" s="10"/>
      <c r="EHB1189" s="10"/>
      <c r="EHC1189" s="10"/>
      <c r="EHD1189" s="10"/>
      <c r="EHE1189" s="10"/>
      <c r="EHF1189" s="10"/>
      <c r="EHG1189" s="10"/>
      <c r="EHH1189" s="10"/>
      <c r="EHI1189" s="10"/>
      <c r="EHJ1189" s="10"/>
      <c r="EHK1189" s="10"/>
      <c r="EHL1189" s="10"/>
      <c r="EHM1189" s="10"/>
      <c r="EHN1189" s="10"/>
      <c r="EHO1189" s="10"/>
      <c r="EHP1189" s="10"/>
      <c r="EHQ1189" s="10"/>
      <c r="EHR1189" s="10"/>
      <c r="EHS1189" s="10"/>
      <c r="EHT1189" s="10"/>
      <c r="EHU1189" s="10"/>
      <c r="EHV1189" s="10"/>
      <c r="EHW1189" s="10"/>
      <c r="EHX1189" s="10"/>
      <c r="EHY1189" s="10"/>
      <c r="EHZ1189" s="10"/>
      <c r="EIA1189" s="10"/>
      <c r="EIB1189" s="10"/>
      <c r="EIC1189" s="10"/>
      <c r="EID1189" s="10"/>
      <c r="EIE1189" s="10"/>
      <c r="EIF1189" s="10"/>
      <c r="EIG1189" s="10"/>
      <c r="EIH1189" s="10"/>
      <c r="EII1189" s="10"/>
      <c r="EIJ1189" s="10"/>
      <c r="EIK1189" s="10"/>
      <c r="EIL1189" s="10"/>
      <c r="EIM1189" s="10"/>
      <c r="EIN1189" s="10"/>
      <c r="EIO1189" s="10"/>
      <c r="EIP1189" s="10"/>
      <c r="EIQ1189" s="10"/>
      <c r="EIR1189" s="10"/>
      <c r="EIS1189" s="10"/>
      <c r="EIT1189" s="10"/>
      <c r="EIU1189" s="10"/>
      <c r="EIV1189" s="10"/>
      <c r="EIW1189" s="10"/>
      <c r="EIX1189" s="10"/>
      <c r="EIY1189" s="10"/>
      <c r="EIZ1189" s="10"/>
      <c r="EJA1189" s="10"/>
      <c r="EJB1189" s="10"/>
      <c r="EJC1189" s="10"/>
      <c r="EJD1189" s="10"/>
      <c r="EJE1189" s="10"/>
      <c r="EJF1189" s="10"/>
      <c r="EJG1189" s="10"/>
      <c r="EJH1189" s="10"/>
      <c r="EJI1189" s="10"/>
      <c r="EJJ1189" s="10"/>
      <c r="EJK1189" s="10"/>
      <c r="EJL1189" s="10"/>
      <c r="EJM1189" s="10"/>
      <c r="EJN1189" s="10"/>
      <c r="EJO1189" s="10"/>
      <c r="EJP1189" s="10"/>
      <c r="EJQ1189" s="10"/>
      <c r="EJR1189" s="10"/>
      <c r="EJS1189" s="10"/>
      <c r="EJT1189" s="10"/>
      <c r="EJU1189" s="10"/>
      <c r="EJV1189" s="10"/>
      <c r="EJW1189" s="10"/>
      <c r="EJX1189" s="10"/>
      <c r="EJY1189" s="10"/>
      <c r="EJZ1189" s="10"/>
      <c r="EKA1189" s="10"/>
      <c r="EKB1189" s="10"/>
      <c r="EKC1189" s="10"/>
      <c r="EKD1189" s="10"/>
      <c r="EKE1189" s="10"/>
      <c r="EKF1189" s="10"/>
      <c r="EKG1189" s="10"/>
      <c r="EKH1189" s="10"/>
      <c r="EKI1189" s="10"/>
      <c r="EKJ1189" s="10"/>
      <c r="EKK1189" s="10"/>
      <c r="EKL1189" s="10"/>
      <c r="EKM1189" s="10"/>
      <c r="EKN1189" s="10"/>
      <c r="EKO1189" s="10"/>
      <c r="EKP1189" s="10"/>
      <c r="EKQ1189" s="10"/>
      <c r="EKR1189" s="10"/>
      <c r="EKS1189" s="10"/>
      <c r="EKT1189" s="10"/>
      <c r="EKU1189" s="10"/>
      <c r="EKV1189" s="10"/>
      <c r="EKW1189" s="10"/>
      <c r="EKX1189" s="10"/>
      <c r="EKY1189" s="10"/>
      <c r="EKZ1189" s="10"/>
      <c r="ELA1189" s="10"/>
      <c r="ELB1189" s="10"/>
      <c r="ELC1189" s="10"/>
      <c r="ELD1189" s="10"/>
      <c r="ELE1189" s="10"/>
      <c r="ELF1189" s="10"/>
      <c r="ELG1189" s="10"/>
      <c r="ELH1189" s="10"/>
      <c r="ELI1189" s="10"/>
      <c r="ELJ1189" s="10"/>
      <c r="ELK1189" s="10"/>
      <c r="ELL1189" s="10"/>
      <c r="ELM1189" s="10"/>
      <c r="ELN1189" s="10"/>
      <c r="ELO1189" s="10"/>
      <c r="ELP1189" s="10"/>
      <c r="ELQ1189" s="10"/>
      <c r="ELR1189" s="10"/>
      <c r="ELS1189" s="10"/>
      <c r="ELT1189" s="10"/>
      <c r="ELU1189" s="10"/>
      <c r="ELV1189" s="10"/>
      <c r="ELW1189" s="10"/>
      <c r="ELX1189" s="10"/>
      <c r="ELY1189" s="10"/>
      <c r="ELZ1189" s="10"/>
      <c r="EMA1189" s="10"/>
      <c r="EMB1189" s="10"/>
      <c r="EMC1189" s="10"/>
      <c r="EMD1189" s="10"/>
      <c r="EME1189" s="10"/>
      <c r="EMF1189" s="10"/>
      <c r="EMG1189" s="10"/>
      <c r="EMH1189" s="10"/>
      <c r="EMI1189" s="10"/>
      <c r="EMJ1189" s="10"/>
      <c r="EMK1189" s="10"/>
      <c r="EML1189" s="10"/>
      <c r="EMM1189" s="10"/>
      <c r="EMN1189" s="10"/>
      <c r="EMO1189" s="10"/>
      <c r="EMP1189" s="10"/>
      <c r="EMQ1189" s="10"/>
      <c r="EMR1189" s="10"/>
      <c r="EMS1189" s="10"/>
      <c r="EMT1189" s="10"/>
      <c r="EMU1189" s="10"/>
      <c r="EMV1189" s="10"/>
      <c r="EMW1189" s="10"/>
      <c r="EMX1189" s="10"/>
      <c r="EMY1189" s="10"/>
      <c r="EMZ1189" s="10"/>
      <c r="ENA1189" s="10"/>
      <c r="ENB1189" s="10"/>
      <c r="ENC1189" s="10"/>
      <c r="END1189" s="10"/>
      <c r="ENE1189" s="10"/>
      <c r="ENF1189" s="10"/>
      <c r="ENG1189" s="10"/>
      <c r="ENH1189" s="10"/>
      <c r="ENI1189" s="10"/>
      <c r="ENJ1189" s="10"/>
      <c r="ENK1189" s="10"/>
      <c r="ENL1189" s="10"/>
      <c r="ENM1189" s="10"/>
      <c r="ENN1189" s="10"/>
      <c r="ENO1189" s="10"/>
      <c r="ENP1189" s="10"/>
      <c r="ENQ1189" s="10"/>
      <c r="ENR1189" s="10"/>
      <c r="ENS1189" s="10"/>
      <c r="ENT1189" s="10"/>
      <c r="ENU1189" s="10"/>
      <c r="ENV1189" s="10"/>
      <c r="ENW1189" s="10"/>
      <c r="ENX1189" s="10"/>
      <c r="ENY1189" s="10"/>
      <c r="ENZ1189" s="10"/>
      <c r="EOA1189" s="10"/>
      <c r="EOB1189" s="10"/>
      <c r="EOC1189" s="10"/>
      <c r="EOD1189" s="10"/>
      <c r="EOE1189" s="10"/>
      <c r="EOF1189" s="10"/>
      <c r="EOG1189" s="10"/>
      <c r="EOH1189" s="10"/>
      <c r="EOI1189" s="10"/>
      <c r="EOJ1189" s="10"/>
      <c r="EOK1189" s="10"/>
      <c r="EOL1189" s="10"/>
      <c r="EOM1189" s="10"/>
      <c r="EON1189" s="10"/>
      <c r="EOO1189" s="10"/>
      <c r="EOP1189" s="10"/>
      <c r="EOQ1189" s="10"/>
      <c r="EOR1189" s="10"/>
      <c r="EOS1189" s="10"/>
      <c r="EOT1189" s="10"/>
      <c r="EOU1189" s="10"/>
      <c r="EOV1189" s="10"/>
      <c r="EOW1189" s="10"/>
      <c r="EOX1189" s="10"/>
      <c r="EOY1189" s="10"/>
      <c r="EOZ1189" s="10"/>
      <c r="EPA1189" s="10"/>
      <c r="EPB1189" s="10"/>
      <c r="EPC1189" s="10"/>
      <c r="EPD1189" s="10"/>
      <c r="EPE1189" s="10"/>
      <c r="EPF1189" s="10"/>
      <c r="EPG1189" s="10"/>
      <c r="EPH1189" s="10"/>
      <c r="EPI1189" s="10"/>
      <c r="EPJ1189" s="10"/>
      <c r="EPK1189" s="10"/>
      <c r="EPL1189" s="10"/>
      <c r="EPM1189" s="10"/>
      <c r="EPN1189" s="10"/>
      <c r="EPO1189" s="10"/>
      <c r="EPP1189" s="10"/>
      <c r="EPQ1189" s="10"/>
      <c r="EPR1189" s="10"/>
      <c r="EPS1189" s="10"/>
      <c r="EPT1189" s="10"/>
      <c r="EPU1189" s="10"/>
      <c r="EPV1189" s="10"/>
      <c r="EPW1189" s="10"/>
      <c r="EPX1189" s="10"/>
      <c r="EPY1189" s="10"/>
      <c r="EPZ1189" s="10"/>
      <c r="EQA1189" s="10"/>
      <c r="EQB1189" s="10"/>
      <c r="EQC1189" s="10"/>
      <c r="EQD1189" s="10"/>
      <c r="EQE1189" s="10"/>
      <c r="EQF1189" s="10"/>
      <c r="EQG1189" s="10"/>
      <c r="EQH1189" s="10"/>
      <c r="EQI1189" s="10"/>
      <c r="EQJ1189" s="10"/>
      <c r="EQK1189" s="10"/>
      <c r="EQL1189" s="10"/>
      <c r="EQM1189" s="10"/>
      <c r="EQN1189" s="10"/>
      <c r="EQO1189" s="10"/>
      <c r="EQP1189" s="10"/>
      <c r="EQQ1189" s="10"/>
      <c r="EQR1189" s="10"/>
      <c r="EQS1189" s="10"/>
      <c r="EQT1189" s="10"/>
      <c r="EQU1189" s="10"/>
      <c r="EQV1189" s="10"/>
      <c r="EQW1189" s="10"/>
      <c r="EQX1189" s="10"/>
      <c r="EQY1189" s="10"/>
      <c r="EQZ1189" s="10"/>
      <c r="ERA1189" s="10"/>
      <c r="ERB1189" s="10"/>
      <c r="ERC1189" s="10"/>
      <c r="ERD1189" s="10"/>
      <c r="ERE1189" s="10"/>
      <c r="ERF1189" s="10"/>
      <c r="ERG1189" s="10"/>
      <c r="ERH1189" s="10"/>
      <c r="ERI1189" s="10"/>
      <c r="ERJ1189" s="10"/>
      <c r="ERK1189" s="10"/>
      <c r="ERL1189" s="10"/>
      <c r="ERM1189" s="10"/>
      <c r="ERN1189" s="10"/>
      <c r="ERO1189" s="10"/>
      <c r="ERP1189" s="10"/>
      <c r="ERQ1189" s="10"/>
      <c r="ERR1189" s="10"/>
      <c r="ERS1189" s="10"/>
      <c r="ERT1189" s="10"/>
      <c r="ERU1189" s="10"/>
      <c r="ERV1189" s="10"/>
      <c r="ERW1189" s="10"/>
      <c r="ERX1189" s="10"/>
      <c r="ERY1189" s="10"/>
      <c r="ERZ1189" s="10"/>
      <c r="ESA1189" s="10"/>
      <c r="ESB1189" s="10"/>
      <c r="ESC1189" s="10"/>
      <c r="ESD1189" s="10"/>
      <c r="ESE1189" s="10"/>
      <c r="ESF1189" s="10"/>
      <c r="ESG1189" s="10"/>
      <c r="ESH1189" s="10"/>
      <c r="ESI1189" s="10"/>
      <c r="ESJ1189" s="10"/>
      <c r="ESK1189" s="10"/>
      <c r="ESL1189" s="10"/>
      <c r="ESM1189" s="10"/>
      <c r="ESN1189" s="10"/>
      <c r="ESO1189" s="10"/>
      <c r="ESP1189" s="10"/>
      <c r="ESQ1189" s="10"/>
      <c r="ESR1189" s="10"/>
      <c r="ESS1189" s="10"/>
      <c r="EST1189" s="10"/>
      <c r="ESU1189" s="10"/>
      <c r="ESV1189" s="10"/>
      <c r="ESW1189" s="10"/>
      <c r="ESX1189" s="10"/>
      <c r="ESY1189" s="10"/>
      <c r="ESZ1189" s="10"/>
      <c r="ETA1189" s="10"/>
      <c r="ETB1189" s="10"/>
      <c r="ETC1189" s="10"/>
      <c r="ETD1189" s="10"/>
      <c r="ETE1189" s="10"/>
      <c r="ETF1189" s="10"/>
      <c r="ETG1189" s="10"/>
      <c r="ETH1189" s="10"/>
      <c r="ETI1189" s="10"/>
      <c r="ETJ1189" s="10"/>
      <c r="ETK1189" s="10"/>
      <c r="ETL1189" s="10"/>
      <c r="ETM1189" s="10"/>
      <c r="ETN1189" s="10"/>
      <c r="ETO1189" s="10"/>
      <c r="ETP1189" s="10"/>
      <c r="ETQ1189" s="10"/>
      <c r="ETR1189" s="10"/>
      <c r="ETS1189" s="10"/>
      <c r="ETT1189" s="10"/>
      <c r="ETU1189" s="10"/>
      <c r="ETV1189" s="10"/>
      <c r="ETW1189" s="10"/>
      <c r="ETX1189" s="10"/>
      <c r="ETY1189" s="10"/>
      <c r="ETZ1189" s="10"/>
      <c r="EUA1189" s="10"/>
      <c r="EUB1189" s="10"/>
      <c r="EUC1189" s="10"/>
      <c r="EUD1189" s="10"/>
      <c r="EUE1189" s="10"/>
      <c r="EUF1189" s="10"/>
      <c r="EUG1189" s="10"/>
      <c r="EUH1189" s="10"/>
      <c r="EUI1189" s="10"/>
      <c r="EUJ1189" s="10"/>
      <c r="EUK1189" s="10"/>
      <c r="EUL1189" s="10"/>
      <c r="EUM1189" s="10"/>
      <c r="EUN1189" s="10"/>
      <c r="EUO1189" s="10"/>
      <c r="EUP1189" s="10"/>
      <c r="EUQ1189" s="10"/>
      <c r="EUR1189" s="10"/>
      <c r="EUS1189" s="10"/>
      <c r="EUT1189" s="10"/>
      <c r="EUU1189" s="10"/>
      <c r="EUV1189" s="10"/>
      <c r="EUW1189" s="10"/>
      <c r="EUX1189" s="10"/>
      <c r="EUY1189" s="10"/>
      <c r="EUZ1189" s="10"/>
      <c r="EVA1189" s="10"/>
      <c r="EVB1189" s="10"/>
      <c r="EVC1189" s="10"/>
      <c r="EVD1189" s="10"/>
      <c r="EVE1189" s="10"/>
      <c r="EVF1189" s="10"/>
      <c r="EVG1189" s="10"/>
      <c r="EVH1189" s="10"/>
      <c r="EVI1189" s="10"/>
      <c r="EVJ1189" s="10"/>
      <c r="EVK1189" s="10"/>
      <c r="EVL1189" s="10"/>
      <c r="EVM1189" s="10"/>
      <c r="EVN1189" s="10"/>
      <c r="EVO1189" s="10"/>
      <c r="EVP1189" s="10"/>
      <c r="EVQ1189" s="10"/>
      <c r="EVR1189" s="10"/>
      <c r="EVS1189" s="10"/>
      <c r="EVT1189" s="10"/>
      <c r="EVU1189" s="10"/>
      <c r="EVV1189" s="10"/>
      <c r="EVW1189" s="10"/>
      <c r="EVX1189" s="10"/>
      <c r="EVY1189" s="10"/>
      <c r="EVZ1189" s="10"/>
      <c r="EWA1189" s="10"/>
      <c r="EWB1189" s="10"/>
      <c r="EWC1189" s="10"/>
      <c r="EWD1189" s="10"/>
      <c r="EWE1189" s="10"/>
      <c r="EWF1189" s="10"/>
      <c r="EWG1189" s="10"/>
      <c r="EWH1189" s="10"/>
      <c r="EWI1189" s="10"/>
      <c r="EWJ1189" s="10"/>
      <c r="EWK1189" s="10"/>
      <c r="EWL1189" s="10"/>
      <c r="EWM1189" s="10"/>
      <c r="EWN1189" s="10"/>
      <c r="EWO1189" s="10"/>
      <c r="EWP1189" s="10"/>
      <c r="EWQ1189" s="10"/>
      <c r="EWR1189" s="10"/>
      <c r="EWS1189" s="10"/>
      <c r="EWT1189" s="10"/>
      <c r="EWU1189" s="10"/>
      <c r="EWV1189" s="10"/>
      <c r="EWW1189" s="10"/>
      <c r="EWX1189" s="10"/>
      <c r="EWY1189" s="10"/>
      <c r="EWZ1189" s="10"/>
      <c r="EXA1189" s="10"/>
      <c r="EXB1189" s="10"/>
      <c r="EXC1189" s="10"/>
      <c r="EXD1189" s="10"/>
      <c r="EXE1189" s="10"/>
      <c r="EXF1189" s="10"/>
      <c r="EXG1189" s="10"/>
      <c r="EXH1189" s="10"/>
      <c r="EXI1189" s="10"/>
      <c r="EXJ1189" s="10"/>
      <c r="EXK1189" s="10"/>
      <c r="EXL1189" s="10"/>
      <c r="EXM1189" s="10"/>
      <c r="EXN1189" s="10"/>
      <c r="EXO1189" s="10"/>
      <c r="EXP1189" s="10"/>
      <c r="EXQ1189" s="10"/>
      <c r="EXR1189" s="10"/>
      <c r="EXS1189" s="10"/>
      <c r="EXT1189" s="10"/>
      <c r="EXU1189" s="10"/>
      <c r="EXV1189" s="10"/>
      <c r="EXW1189" s="10"/>
      <c r="EXX1189" s="10"/>
      <c r="EXY1189" s="10"/>
      <c r="EXZ1189" s="10"/>
      <c r="EYA1189" s="10"/>
      <c r="EYB1189" s="10"/>
      <c r="EYC1189" s="10"/>
      <c r="EYD1189" s="10"/>
      <c r="EYE1189" s="10"/>
      <c r="EYF1189" s="10"/>
      <c r="EYG1189" s="10"/>
      <c r="EYH1189" s="10"/>
      <c r="EYI1189" s="10"/>
      <c r="EYJ1189" s="10"/>
      <c r="EYK1189" s="10"/>
      <c r="EYL1189" s="10"/>
      <c r="EYM1189" s="10"/>
      <c r="EYN1189" s="10"/>
      <c r="EYO1189" s="10"/>
      <c r="EYP1189" s="10"/>
      <c r="EYQ1189" s="10"/>
      <c r="EYR1189" s="10"/>
      <c r="EYS1189" s="10"/>
      <c r="EYT1189" s="10"/>
      <c r="EYU1189" s="10"/>
      <c r="EYV1189" s="10"/>
      <c r="EYW1189" s="10"/>
      <c r="EYX1189" s="10"/>
      <c r="EYY1189" s="10"/>
      <c r="EYZ1189" s="10"/>
      <c r="EZA1189" s="10"/>
      <c r="EZB1189" s="10"/>
      <c r="EZC1189" s="10"/>
      <c r="EZD1189" s="10"/>
      <c r="EZE1189" s="10"/>
      <c r="EZF1189" s="10"/>
      <c r="EZG1189" s="10"/>
      <c r="EZH1189" s="10"/>
      <c r="EZI1189" s="10"/>
      <c r="EZJ1189" s="10"/>
      <c r="EZK1189" s="10"/>
      <c r="EZL1189" s="10"/>
      <c r="EZM1189" s="10"/>
      <c r="EZN1189" s="10"/>
      <c r="EZO1189" s="10"/>
      <c r="EZP1189" s="10"/>
      <c r="EZQ1189" s="10"/>
      <c r="EZR1189" s="10"/>
      <c r="EZS1189" s="10"/>
      <c r="EZT1189" s="10"/>
      <c r="EZU1189" s="10"/>
      <c r="EZV1189" s="10"/>
      <c r="EZW1189" s="10"/>
      <c r="EZX1189" s="10"/>
      <c r="EZY1189" s="10"/>
      <c r="EZZ1189" s="10"/>
      <c r="FAA1189" s="10"/>
      <c r="FAB1189" s="10"/>
      <c r="FAC1189" s="10"/>
      <c r="FAD1189" s="10"/>
      <c r="FAE1189" s="10"/>
      <c r="FAF1189" s="10"/>
      <c r="FAG1189" s="10"/>
      <c r="FAH1189" s="10"/>
      <c r="FAI1189" s="10"/>
      <c r="FAJ1189" s="10"/>
      <c r="FAK1189" s="10"/>
      <c r="FAL1189" s="10"/>
      <c r="FAM1189" s="10"/>
      <c r="FAN1189" s="10"/>
      <c r="FAO1189" s="10"/>
      <c r="FAP1189" s="10"/>
      <c r="FAQ1189" s="10"/>
      <c r="FAR1189" s="10"/>
      <c r="FAS1189" s="10"/>
      <c r="FAT1189" s="10"/>
      <c r="FAU1189" s="10"/>
      <c r="FAV1189" s="10"/>
      <c r="FAW1189" s="10"/>
      <c r="FAX1189" s="10"/>
      <c r="FAY1189" s="10"/>
      <c r="FAZ1189" s="10"/>
      <c r="FBA1189" s="10"/>
      <c r="FBB1189" s="10"/>
      <c r="FBC1189" s="10"/>
      <c r="FBD1189" s="10"/>
      <c r="FBE1189" s="10"/>
      <c r="FBF1189" s="10"/>
      <c r="FBG1189" s="10"/>
      <c r="FBH1189" s="10"/>
      <c r="FBI1189" s="10"/>
      <c r="FBJ1189" s="10"/>
      <c r="FBK1189" s="10"/>
      <c r="FBL1189" s="10"/>
      <c r="FBM1189" s="10"/>
      <c r="FBN1189" s="10"/>
      <c r="FBO1189" s="10"/>
      <c r="FBP1189" s="10"/>
      <c r="FBQ1189" s="10"/>
      <c r="FBR1189" s="10"/>
      <c r="FBS1189" s="10"/>
      <c r="FBT1189" s="10"/>
      <c r="FBU1189" s="10"/>
      <c r="FBV1189" s="10"/>
      <c r="FBW1189" s="10"/>
      <c r="FBX1189" s="10"/>
      <c r="FBY1189" s="10"/>
      <c r="FBZ1189" s="10"/>
      <c r="FCA1189" s="10"/>
      <c r="FCB1189" s="10"/>
      <c r="FCC1189" s="10"/>
      <c r="FCD1189" s="10"/>
      <c r="FCE1189" s="10"/>
      <c r="FCF1189" s="10"/>
      <c r="FCG1189" s="10"/>
      <c r="FCH1189" s="10"/>
      <c r="FCI1189" s="10"/>
      <c r="FCJ1189" s="10"/>
      <c r="FCK1189" s="10"/>
      <c r="FCL1189" s="10"/>
      <c r="FCM1189" s="10"/>
      <c r="FCN1189" s="10"/>
      <c r="FCO1189" s="10"/>
      <c r="FCP1189" s="10"/>
      <c r="FCQ1189" s="10"/>
      <c r="FCR1189" s="10"/>
      <c r="FCS1189" s="10"/>
      <c r="FCT1189" s="10"/>
      <c r="FCU1189" s="10"/>
      <c r="FCV1189" s="10"/>
      <c r="FCW1189" s="10"/>
      <c r="FCX1189" s="10"/>
      <c r="FCY1189" s="10"/>
      <c r="FCZ1189" s="10"/>
      <c r="FDA1189" s="10"/>
      <c r="FDB1189" s="10"/>
      <c r="FDC1189" s="10"/>
      <c r="FDD1189" s="10"/>
      <c r="FDE1189" s="10"/>
      <c r="FDF1189" s="10"/>
      <c r="FDG1189" s="10"/>
      <c r="FDH1189" s="10"/>
      <c r="FDI1189" s="10"/>
      <c r="FDJ1189" s="10"/>
      <c r="FDK1189" s="10"/>
      <c r="FDL1189" s="10"/>
      <c r="FDM1189" s="10"/>
      <c r="FDN1189" s="10"/>
      <c r="FDO1189" s="10"/>
      <c r="FDP1189" s="10"/>
      <c r="FDQ1189" s="10"/>
      <c r="FDR1189" s="10"/>
      <c r="FDS1189" s="10"/>
      <c r="FDT1189" s="10"/>
      <c r="FDU1189" s="10"/>
      <c r="FDV1189" s="10"/>
      <c r="FDW1189" s="10"/>
      <c r="FDX1189" s="10"/>
      <c r="FDY1189" s="10"/>
      <c r="FDZ1189" s="10"/>
      <c r="FEA1189" s="10"/>
      <c r="FEB1189" s="10"/>
      <c r="FEC1189" s="10"/>
      <c r="FED1189" s="10"/>
      <c r="FEE1189" s="10"/>
      <c r="FEF1189" s="10"/>
      <c r="FEG1189" s="10"/>
      <c r="FEH1189" s="10"/>
      <c r="FEI1189" s="10"/>
      <c r="FEJ1189" s="10"/>
      <c r="FEK1189" s="10"/>
      <c r="FEL1189" s="10"/>
      <c r="FEM1189" s="10"/>
      <c r="FEN1189" s="10"/>
      <c r="FEO1189" s="10"/>
      <c r="FEP1189" s="10"/>
      <c r="FEQ1189" s="10"/>
      <c r="FER1189" s="10"/>
      <c r="FES1189" s="10"/>
      <c r="FET1189" s="10"/>
      <c r="FEU1189" s="10"/>
      <c r="FEV1189" s="10"/>
      <c r="FEW1189" s="10"/>
      <c r="FEX1189" s="10"/>
      <c r="FEY1189" s="10"/>
      <c r="FEZ1189" s="10"/>
      <c r="FFA1189" s="10"/>
      <c r="FFB1189" s="10"/>
      <c r="FFC1189" s="10"/>
      <c r="FFD1189" s="10"/>
      <c r="FFE1189" s="10"/>
      <c r="FFF1189" s="10"/>
      <c r="FFG1189" s="10"/>
      <c r="FFH1189" s="10"/>
      <c r="FFI1189" s="10"/>
      <c r="FFJ1189" s="10"/>
      <c r="FFK1189" s="10"/>
      <c r="FFL1189" s="10"/>
      <c r="FFM1189" s="10"/>
      <c r="FFN1189" s="10"/>
      <c r="FFO1189" s="10"/>
      <c r="FFP1189" s="10"/>
      <c r="FFQ1189" s="10"/>
      <c r="FFR1189" s="10"/>
      <c r="FFS1189" s="10"/>
      <c r="FFT1189" s="10"/>
      <c r="FFU1189" s="10"/>
      <c r="FFV1189" s="10"/>
      <c r="FFW1189" s="10"/>
      <c r="FFX1189" s="10"/>
      <c r="FFY1189" s="10"/>
      <c r="FFZ1189" s="10"/>
      <c r="FGA1189" s="10"/>
      <c r="FGB1189" s="10"/>
      <c r="FGC1189" s="10"/>
      <c r="FGD1189" s="10"/>
      <c r="FGE1189" s="10"/>
      <c r="FGF1189" s="10"/>
      <c r="FGG1189" s="10"/>
      <c r="FGH1189" s="10"/>
      <c r="FGI1189" s="10"/>
      <c r="FGJ1189" s="10"/>
      <c r="FGK1189" s="10"/>
      <c r="FGL1189" s="10"/>
      <c r="FGM1189" s="10"/>
      <c r="FGN1189" s="10"/>
      <c r="FGO1189" s="10"/>
      <c r="FGP1189" s="10"/>
      <c r="FGQ1189" s="10"/>
      <c r="FGR1189" s="10"/>
      <c r="FGS1189" s="10"/>
      <c r="FGT1189" s="10"/>
      <c r="FGU1189" s="10"/>
      <c r="FGV1189" s="10"/>
      <c r="FGW1189" s="10"/>
      <c r="FGX1189" s="10"/>
      <c r="FGY1189" s="10"/>
      <c r="FGZ1189" s="10"/>
      <c r="FHA1189" s="10"/>
      <c r="FHB1189" s="10"/>
      <c r="FHC1189" s="10"/>
      <c r="FHD1189" s="10"/>
      <c r="FHE1189" s="10"/>
      <c r="FHF1189" s="10"/>
      <c r="FHG1189" s="10"/>
      <c r="FHH1189" s="10"/>
      <c r="FHI1189" s="10"/>
      <c r="FHJ1189" s="10"/>
      <c r="FHK1189" s="10"/>
      <c r="FHL1189" s="10"/>
      <c r="FHM1189" s="10"/>
      <c r="FHN1189" s="10"/>
      <c r="FHO1189" s="10"/>
      <c r="FHP1189" s="10"/>
      <c r="FHQ1189" s="10"/>
      <c r="FHR1189" s="10"/>
      <c r="FHS1189" s="10"/>
      <c r="FHT1189" s="10"/>
      <c r="FHU1189" s="10"/>
      <c r="FHV1189" s="10"/>
      <c r="FHW1189" s="10"/>
      <c r="FHX1189" s="10"/>
      <c r="FHY1189" s="10"/>
      <c r="FHZ1189" s="10"/>
      <c r="FIA1189" s="10"/>
      <c r="FIB1189" s="10"/>
      <c r="FIC1189" s="10"/>
      <c r="FID1189" s="10"/>
      <c r="FIE1189" s="10"/>
      <c r="FIF1189" s="10"/>
      <c r="FIG1189" s="10"/>
      <c r="FIH1189" s="10"/>
      <c r="FII1189" s="10"/>
      <c r="FIJ1189" s="10"/>
      <c r="FIK1189" s="10"/>
      <c r="FIL1189" s="10"/>
      <c r="FIM1189" s="10"/>
      <c r="FIN1189" s="10"/>
      <c r="FIO1189" s="10"/>
      <c r="FIP1189" s="10"/>
      <c r="FIQ1189" s="10"/>
      <c r="FIR1189" s="10"/>
      <c r="FIS1189" s="10"/>
      <c r="FIT1189" s="10"/>
      <c r="FIU1189" s="10"/>
      <c r="FIV1189" s="10"/>
      <c r="FIW1189" s="10"/>
      <c r="FIX1189" s="10"/>
      <c r="FIY1189" s="10"/>
      <c r="FIZ1189" s="10"/>
      <c r="FJA1189" s="10"/>
      <c r="FJB1189" s="10"/>
      <c r="FJC1189" s="10"/>
      <c r="FJD1189" s="10"/>
      <c r="FJE1189" s="10"/>
      <c r="FJF1189" s="10"/>
      <c r="FJG1189" s="10"/>
      <c r="FJH1189" s="10"/>
      <c r="FJI1189" s="10"/>
      <c r="FJJ1189" s="10"/>
      <c r="FJK1189" s="10"/>
      <c r="FJL1189" s="10"/>
      <c r="FJM1189" s="10"/>
      <c r="FJN1189" s="10"/>
      <c r="FJO1189" s="10"/>
      <c r="FJP1189" s="10"/>
      <c r="FJQ1189" s="10"/>
      <c r="FJR1189" s="10"/>
      <c r="FJS1189" s="10"/>
      <c r="FJT1189" s="10"/>
      <c r="FJU1189" s="10"/>
      <c r="FJV1189" s="10"/>
      <c r="FJW1189" s="10"/>
      <c r="FJX1189" s="10"/>
      <c r="FJY1189" s="10"/>
      <c r="FJZ1189" s="10"/>
      <c r="FKA1189" s="10"/>
      <c r="FKB1189" s="10"/>
      <c r="FKC1189" s="10"/>
      <c r="FKD1189" s="10"/>
      <c r="FKE1189" s="10"/>
      <c r="FKF1189" s="10"/>
      <c r="FKG1189" s="10"/>
      <c r="FKH1189" s="10"/>
      <c r="FKI1189" s="10"/>
      <c r="FKJ1189" s="10"/>
      <c r="FKK1189" s="10"/>
      <c r="FKL1189" s="10"/>
      <c r="FKM1189" s="10"/>
      <c r="FKN1189" s="10"/>
      <c r="FKO1189" s="10"/>
      <c r="FKP1189" s="10"/>
      <c r="FKQ1189" s="10"/>
      <c r="FKR1189" s="10"/>
      <c r="FKS1189" s="10"/>
      <c r="FKT1189" s="10"/>
      <c r="FKU1189" s="10"/>
      <c r="FKV1189" s="10"/>
      <c r="FKW1189" s="10"/>
      <c r="FKX1189" s="10"/>
      <c r="FKY1189" s="10"/>
      <c r="FKZ1189" s="10"/>
      <c r="FLA1189" s="10"/>
      <c r="FLB1189" s="10"/>
      <c r="FLC1189" s="10"/>
      <c r="FLD1189" s="10"/>
      <c r="FLE1189" s="10"/>
      <c r="FLF1189" s="10"/>
      <c r="FLG1189" s="10"/>
      <c r="FLH1189" s="10"/>
      <c r="FLI1189" s="10"/>
      <c r="FLJ1189" s="10"/>
      <c r="FLK1189" s="10"/>
      <c r="FLL1189" s="10"/>
      <c r="FLM1189" s="10"/>
      <c r="FLN1189" s="10"/>
      <c r="FLO1189" s="10"/>
      <c r="FLP1189" s="10"/>
      <c r="FLQ1189" s="10"/>
      <c r="FLR1189" s="10"/>
      <c r="FLS1189" s="10"/>
      <c r="FLT1189" s="10"/>
      <c r="FLU1189" s="10"/>
      <c r="FLV1189" s="10"/>
      <c r="FLW1189" s="10"/>
      <c r="FLX1189" s="10"/>
      <c r="FLY1189" s="10"/>
      <c r="FLZ1189" s="10"/>
      <c r="FMA1189" s="10"/>
      <c r="FMB1189" s="10"/>
      <c r="FMC1189" s="10"/>
      <c r="FMD1189" s="10"/>
      <c r="FME1189" s="10"/>
      <c r="FMF1189" s="10"/>
      <c r="FMG1189" s="10"/>
      <c r="FMH1189" s="10"/>
      <c r="FMI1189" s="10"/>
      <c r="FMJ1189" s="10"/>
      <c r="FMK1189" s="10"/>
      <c r="FML1189" s="10"/>
      <c r="FMM1189" s="10"/>
      <c r="FMN1189" s="10"/>
      <c r="FMO1189" s="10"/>
      <c r="FMP1189" s="10"/>
      <c r="FMQ1189" s="10"/>
      <c r="FMR1189" s="10"/>
      <c r="FMS1189" s="10"/>
      <c r="FMT1189" s="10"/>
      <c r="FMU1189" s="10"/>
      <c r="FMV1189" s="10"/>
      <c r="FMW1189" s="10"/>
      <c r="FMX1189" s="10"/>
      <c r="FMY1189" s="10"/>
      <c r="FMZ1189" s="10"/>
      <c r="FNA1189" s="10"/>
      <c r="FNB1189" s="10"/>
      <c r="FNC1189" s="10"/>
      <c r="FND1189" s="10"/>
      <c r="FNE1189" s="10"/>
      <c r="FNF1189" s="10"/>
      <c r="FNG1189" s="10"/>
      <c r="FNH1189" s="10"/>
      <c r="FNI1189" s="10"/>
      <c r="FNJ1189" s="10"/>
      <c r="FNK1189" s="10"/>
      <c r="FNL1189" s="10"/>
      <c r="FNM1189" s="10"/>
      <c r="FNN1189" s="10"/>
      <c r="FNO1189" s="10"/>
      <c r="FNP1189" s="10"/>
      <c r="FNQ1189" s="10"/>
      <c r="FNR1189" s="10"/>
      <c r="FNS1189" s="10"/>
      <c r="FNT1189" s="10"/>
      <c r="FNU1189" s="10"/>
      <c r="FNV1189" s="10"/>
      <c r="FNW1189" s="10"/>
      <c r="FNX1189" s="10"/>
      <c r="FNY1189" s="10"/>
      <c r="FNZ1189" s="10"/>
      <c r="FOA1189" s="10"/>
      <c r="FOB1189" s="10"/>
      <c r="FOC1189" s="10"/>
      <c r="FOD1189" s="10"/>
      <c r="FOE1189" s="10"/>
      <c r="FOF1189" s="10"/>
      <c r="FOG1189" s="10"/>
      <c r="FOH1189" s="10"/>
      <c r="FOI1189" s="10"/>
      <c r="FOJ1189" s="10"/>
      <c r="FOK1189" s="10"/>
      <c r="FOL1189" s="10"/>
      <c r="FOM1189" s="10"/>
      <c r="FON1189" s="10"/>
      <c r="FOO1189" s="10"/>
      <c r="FOP1189" s="10"/>
      <c r="FOQ1189" s="10"/>
      <c r="FOR1189" s="10"/>
      <c r="FOS1189" s="10"/>
      <c r="FOT1189" s="10"/>
      <c r="FOU1189" s="10"/>
      <c r="FOV1189" s="10"/>
      <c r="FOW1189" s="10"/>
      <c r="FOX1189" s="10"/>
      <c r="FOY1189" s="10"/>
      <c r="FOZ1189" s="10"/>
      <c r="FPA1189" s="10"/>
      <c r="FPB1189" s="10"/>
      <c r="FPC1189" s="10"/>
      <c r="FPD1189" s="10"/>
      <c r="FPE1189" s="10"/>
      <c r="FPF1189" s="10"/>
      <c r="FPG1189" s="10"/>
      <c r="FPH1189" s="10"/>
      <c r="FPI1189" s="10"/>
      <c r="FPJ1189" s="10"/>
      <c r="FPK1189" s="10"/>
      <c r="FPL1189" s="10"/>
      <c r="FPM1189" s="10"/>
      <c r="FPN1189" s="10"/>
      <c r="FPO1189" s="10"/>
      <c r="FPP1189" s="10"/>
      <c r="FPQ1189" s="10"/>
      <c r="FPR1189" s="10"/>
      <c r="FPS1189" s="10"/>
      <c r="FPT1189" s="10"/>
      <c r="FPU1189" s="10"/>
      <c r="FPV1189" s="10"/>
      <c r="FPW1189" s="10"/>
      <c r="FPX1189" s="10"/>
      <c r="FPY1189" s="10"/>
      <c r="FPZ1189" s="10"/>
      <c r="FQA1189" s="10"/>
      <c r="FQB1189" s="10"/>
      <c r="FQC1189" s="10"/>
      <c r="FQD1189" s="10"/>
      <c r="FQE1189" s="10"/>
      <c r="FQF1189" s="10"/>
      <c r="FQG1189" s="10"/>
      <c r="FQH1189" s="10"/>
      <c r="FQI1189" s="10"/>
      <c r="FQJ1189" s="10"/>
      <c r="FQK1189" s="10"/>
      <c r="FQL1189" s="10"/>
      <c r="FQM1189" s="10"/>
      <c r="FQN1189" s="10"/>
      <c r="FQO1189" s="10"/>
      <c r="FQP1189" s="10"/>
      <c r="FQQ1189" s="10"/>
      <c r="FQR1189" s="10"/>
      <c r="FQS1189" s="10"/>
      <c r="FQT1189" s="10"/>
      <c r="FQU1189" s="10"/>
      <c r="FQV1189" s="10"/>
      <c r="FQW1189" s="10"/>
      <c r="FQX1189" s="10"/>
      <c r="FQY1189" s="10"/>
      <c r="FQZ1189" s="10"/>
      <c r="FRA1189" s="10"/>
      <c r="FRB1189" s="10"/>
      <c r="FRC1189" s="10"/>
      <c r="FRD1189" s="10"/>
      <c r="FRE1189" s="10"/>
      <c r="FRF1189" s="10"/>
      <c r="FRG1189" s="10"/>
      <c r="FRH1189" s="10"/>
      <c r="FRI1189" s="10"/>
      <c r="FRJ1189" s="10"/>
      <c r="FRK1189" s="10"/>
      <c r="FRL1189" s="10"/>
      <c r="FRM1189" s="10"/>
      <c r="FRN1189" s="10"/>
      <c r="FRO1189" s="10"/>
      <c r="FRP1189" s="10"/>
      <c r="FRQ1189" s="10"/>
      <c r="FRR1189" s="10"/>
      <c r="FRS1189" s="10"/>
      <c r="FRT1189" s="10"/>
      <c r="FRU1189" s="10"/>
      <c r="FRV1189" s="10"/>
      <c r="FRW1189" s="10"/>
      <c r="FRX1189" s="10"/>
      <c r="FRY1189" s="10"/>
      <c r="FRZ1189" s="10"/>
      <c r="FSA1189" s="10"/>
      <c r="FSB1189" s="10"/>
      <c r="FSC1189" s="10"/>
      <c r="FSD1189" s="10"/>
      <c r="FSE1189" s="10"/>
      <c r="FSF1189" s="10"/>
      <c r="FSG1189" s="10"/>
      <c r="FSH1189" s="10"/>
      <c r="FSI1189" s="10"/>
      <c r="FSJ1189" s="10"/>
      <c r="FSK1189" s="10"/>
      <c r="FSL1189" s="10"/>
      <c r="FSM1189" s="10"/>
      <c r="FSN1189" s="10"/>
      <c r="FSO1189" s="10"/>
      <c r="FSP1189" s="10"/>
      <c r="FSQ1189" s="10"/>
      <c r="FSR1189" s="10"/>
      <c r="FSS1189" s="10"/>
      <c r="FST1189" s="10"/>
      <c r="FSU1189" s="10"/>
      <c r="FSV1189" s="10"/>
      <c r="FSW1189" s="10"/>
      <c r="FSX1189" s="10"/>
      <c r="FSY1189" s="10"/>
      <c r="FSZ1189" s="10"/>
      <c r="FTA1189" s="10"/>
      <c r="FTB1189" s="10"/>
      <c r="FTC1189" s="10"/>
      <c r="FTD1189" s="10"/>
      <c r="FTE1189" s="10"/>
      <c r="FTF1189" s="10"/>
      <c r="FTG1189" s="10"/>
      <c r="FTH1189" s="10"/>
      <c r="FTI1189" s="10"/>
      <c r="FTJ1189" s="10"/>
      <c r="FTK1189" s="10"/>
      <c r="FTL1189" s="10"/>
      <c r="FTM1189" s="10"/>
      <c r="FTN1189" s="10"/>
      <c r="FTO1189" s="10"/>
      <c r="FTP1189" s="10"/>
      <c r="FTQ1189" s="10"/>
      <c r="FTR1189" s="10"/>
      <c r="FTS1189" s="10"/>
      <c r="FTT1189" s="10"/>
      <c r="FTU1189" s="10"/>
      <c r="FTV1189" s="10"/>
      <c r="FTW1189" s="10"/>
      <c r="FTX1189" s="10"/>
      <c r="FTY1189" s="10"/>
      <c r="FTZ1189" s="10"/>
      <c r="FUA1189" s="10"/>
      <c r="FUB1189" s="10"/>
      <c r="FUC1189" s="10"/>
      <c r="FUD1189" s="10"/>
      <c r="FUE1189" s="10"/>
      <c r="FUF1189" s="10"/>
      <c r="FUG1189" s="10"/>
      <c r="FUH1189" s="10"/>
      <c r="FUI1189" s="10"/>
      <c r="FUJ1189" s="10"/>
      <c r="FUK1189" s="10"/>
      <c r="FUL1189" s="10"/>
      <c r="FUM1189" s="10"/>
      <c r="FUN1189" s="10"/>
      <c r="FUO1189" s="10"/>
      <c r="FUP1189" s="10"/>
      <c r="FUQ1189" s="10"/>
      <c r="FUR1189" s="10"/>
      <c r="FUS1189" s="10"/>
      <c r="FUT1189" s="10"/>
      <c r="FUU1189" s="10"/>
      <c r="FUV1189" s="10"/>
      <c r="FUW1189" s="10"/>
      <c r="FUX1189" s="10"/>
      <c r="FUY1189" s="10"/>
      <c r="FUZ1189" s="10"/>
      <c r="FVA1189" s="10"/>
      <c r="FVB1189" s="10"/>
      <c r="FVC1189" s="10"/>
      <c r="FVD1189" s="10"/>
      <c r="FVE1189" s="10"/>
      <c r="FVF1189" s="10"/>
      <c r="FVG1189" s="10"/>
      <c r="FVH1189" s="10"/>
      <c r="FVI1189" s="10"/>
      <c r="FVJ1189" s="10"/>
      <c r="FVK1189" s="10"/>
      <c r="FVL1189" s="10"/>
      <c r="FVM1189" s="10"/>
      <c r="FVN1189" s="10"/>
      <c r="FVO1189" s="10"/>
      <c r="FVP1189" s="10"/>
      <c r="FVQ1189" s="10"/>
      <c r="FVR1189" s="10"/>
      <c r="FVS1189" s="10"/>
      <c r="FVT1189" s="10"/>
      <c r="FVU1189" s="10"/>
      <c r="FVV1189" s="10"/>
      <c r="FVW1189" s="10"/>
      <c r="FVX1189" s="10"/>
      <c r="FVY1189" s="10"/>
      <c r="FVZ1189" s="10"/>
      <c r="FWA1189" s="10"/>
      <c r="FWB1189" s="10"/>
      <c r="FWC1189" s="10"/>
      <c r="FWD1189" s="10"/>
      <c r="FWE1189" s="10"/>
      <c r="FWF1189" s="10"/>
      <c r="FWG1189" s="10"/>
      <c r="FWH1189" s="10"/>
      <c r="FWI1189" s="10"/>
      <c r="FWJ1189" s="10"/>
      <c r="FWK1189" s="10"/>
      <c r="FWL1189" s="10"/>
      <c r="FWM1189" s="10"/>
      <c r="FWN1189" s="10"/>
      <c r="FWO1189" s="10"/>
      <c r="FWP1189" s="10"/>
      <c r="FWQ1189" s="10"/>
      <c r="FWR1189" s="10"/>
      <c r="FWS1189" s="10"/>
      <c r="FWT1189" s="10"/>
      <c r="FWU1189" s="10"/>
      <c r="FWV1189" s="10"/>
      <c r="FWW1189" s="10"/>
      <c r="FWX1189" s="10"/>
      <c r="FWY1189" s="10"/>
      <c r="FWZ1189" s="10"/>
      <c r="FXA1189" s="10"/>
      <c r="FXB1189" s="10"/>
      <c r="FXC1189" s="10"/>
      <c r="FXD1189" s="10"/>
      <c r="FXE1189" s="10"/>
      <c r="FXF1189" s="10"/>
      <c r="FXG1189" s="10"/>
      <c r="FXH1189" s="10"/>
      <c r="FXI1189" s="10"/>
      <c r="FXJ1189" s="10"/>
      <c r="FXK1189" s="10"/>
      <c r="FXL1189" s="10"/>
      <c r="FXM1189" s="10"/>
      <c r="FXN1189" s="10"/>
      <c r="FXO1189" s="10"/>
      <c r="FXP1189" s="10"/>
      <c r="FXQ1189" s="10"/>
      <c r="FXR1189" s="10"/>
      <c r="FXS1189" s="10"/>
      <c r="FXT1189" s="10"/>
      <c r="FXU1189" s="10"/>
      <c r="FXV1189" s="10"/>
      <c r="FXW1189" s="10"/>
      <c r="FXX1189" s="10"/>
      <c r="FXY1189" s="10"/>
      <c r="FXZ1189" s="10"/>
      <c r="FYA1189" s="10"/>
      <c r="FYB1189" s="10"/>
      <c r="FYC1189" s="10"/>
      <c r="FYD1189" s="10"/>
      <c r="FYE1189" s="10"/>
      <c r="FYF1189" s="10"/>
      <c r="FYG1189" s="10"/>
      <c r="FYH1189" s="10"/>
      <c r="FYI1189" s="10"/>
      <c r="FYJ1189" s="10"/>
      <c r="FYK1189" s="10"/>
      <c r="FYL1189" s="10"/>
      <c r="FYM1189" s="10"/>
      <c r="FYN1189" s="10"/>
      <c r="FYO1189" s="10"/>
      <c r="FYP1189" s="10"/>
      <c r="FYQ1189" s="10"/>
      <c r="FYR1189" s="10"/>
      <c r="FYS1189" s="10"/>
      <c r="FYT1189" s="10"/>
      <c r="FYU1189" s="10"/>
      <c r="FYV1189" s="10"/>
      <c r="FYW1189" s="10"/>
      <c r="FYX1189" s="10"/>
      <c r="FYY1189" s="10"/>
      <c r="FYZ1189" s="10"/>
      <c r="FZA1189" s="10"/>
      <c r="FZB1189" s="10"/>
      <c r="FZC1189" s="10"/>
      <c r="FZD1189" s="10"/>
      <c r="FZE1189" s="10"/>
      <c r="FZF1189" s="10"/>
      <c r="FZG1189" s="10"/>
      <c r="FZH1189" s="10"/>
      <c r="FZI1189" s="10"/>
      <c r="FZJ1189" s="10"/>
      <c r="FZK1189" s="10"/>
      <c r="FZL1189" s="10"/>
      <c r="FZM1189" s="10"/>
      <c r="FZN1189" s="10"/>
      <c r="FZO1189" s="10"/>
      <c r="FZP1189" s="10"/>
      <c r="FZQ1189" s="10"/>
      <c r="FZR1189" s="10"/>
      <c r="FZS1189" s="10"/>
      <c r="FZT1189" s="10"/>
      <c r="FZU1189" s="10"/>
      <c r="FZV1189" s="10"/>
      <c r="FZW1189" s="10"/>
      <c r="FZX1189" s="10"/>
      <c r="FZY1189" s="10"/>
      <c r="FZZ1189" s="10"/>
      <c r="GAA1189" s="10"/>
      <c r="GAB1189" s="10"/>
      <c r="GAC1189" s="10"/>
      <c r="GAD1189" s="10"/>
      <c r="GAE1189" s="10"/>
      <c r="GAF1189" s="10"/>
      <c r="GAG1189" s="10"/>
      <c r="GAH1189" s="10"/>
      <c r="GAI1189" s="10"/>
      <c r="GAJ1189" s="10"/>
      <c r="GAK1189" s="10"/>
      <c r="GAL1189" s="10"/>
      <c r="GAM1189" s="10"/>
      <c r="GAN1189" s="10"/>
      <c r="GAO1189" s="10"/>
      <c r="GAP1189" s="10"/>
      <c r="GAQ1189" s="10"/>
      <c r="GAR1189" s="10"/>
      <c r="GAS1189" s="10"/>
      <c r="GAT1189" s="10"/>
      <c r="GAU1189" s="10"/>
      <c r="GAV1189" s="10"/>
      <c r="GAW1189" s="10"/>
      <c r="GAX1189" s="10"/>
      <c r="GAY1189" s="10"/>
      <c r="GAZ1189" s="10"/>
      <c r="GBA1189" s="10"/>
      <c r="GBB1189" s="10"/>
      <c r="GBC1189" s="10"/>
      <c r="GBD1189" s="10"/>
      <c r="GBE1189" s="10"/>
      <c r="GBF1189" s="10"/>
      <c r="GBG1189" s="10"/>
      <c r="GBH1189" s="10"/>
      <c r="GBI1189" s="10"/>
      <c r="GBJ1189" s="10"/>
      <c r="GBK1189" s="10"/>
      <c r="GBL1189" s="10"/>
      <c r="GBM1189" s="10"/>
      <c r="GBN1189" s="10"/>
      <c r="GBO1189" s="10"/>
      <c r="GBP1189" s="10"/>
      <c r="GBQ1189" s="10"/>
      <c r="GBR1189" s="10"/>
      <c r="GBS1189" s="10"/>
      <c r="GBT1189" s="10"/>
      <c r="GBU1189" s="10"/>
      <c r="GBV1189" s="10"/>
      <c r="GBW1189" s="10"/>
      <c r="GBX1189" s="10"/>
      <c r="GBY1189" s="10"/>
      <c r="GBZ1189" s="10"/>
      <c r="GCA1189" s="10"/>
      <c r="GCB1189" s="10"/>
      <c r="GCC1189" s="10"/>
      <c r="GCD1189" s="10"/>
      <c r="GCE1189" s="10"/>
      <c r="GCF1189" s="10"/>
      <c r="GCG1189" s="10"/>
      <c r="GCH1189" s="10"/>
      <c r="GCI1189" s="10"/>
      <c r="GCJ1189" s="10"/>
      <c r="GCK1189" s="10"/>
      <c r="GCL1189" s="10"/>
      <c r="GCM1189" s="10"/>
      <c r="GCN1189" s="10"/>
      <c r="GCO1189" s="10"/>
      <c r="GCP1189" s="10"/>
      <c r="GCQ1189" s="10"/>
      <c r="GCR1189" s="10"/>
      <c r="GCS1189" s="10"/>
      <c r="GCT1189" s="10"/>
      <c r="GCU1189" s="10"/>
      <c r="GCV1189" s="10"/>
      <c r="GCW1189" s="10"/>
      <c r="GCX1189" s="10"/>
      <c r="GCY1189" s="10"/>
      <c r="GCZ1189" s="10"/>
      <c r="GDA1189" s="10"/>
      <c r="GDB1189" s="10"/>
      <c r="GDC1189" s="10"/>
      <c r="GDD1189" s="10"/>
      <c r="GDE1189" s="10"/>
      <c r="GDF1189" s="10"/>
      <c r="GDG1189" s="10"/>
      <c r="GDH1189" s="10"/>
      <c r="GDI1189" s="10"/>
      <c r="GDJ1189" s="10"/>
      <c r="GDK1189" s="10"/>
      <c r="GDL1189" s="10"/>
      <c r="GDM1189" s="10"/>
      <c r="GDN1189" s="10"/>
      <c r="GDO1189" s="10"/>
      <c r="GDP1189" s="10"/>
      <c r="GDQ1189" s="10"/>
      <c r="GDR1189" s="10"/>
      <c r="GDS1189" s="10"/>
      <c r="GDT1189" s="10"/>
      <c r="GDU1189" s="10"/>
      <c r="GDV1189" s="10"/>
      <c r="GDW1189" s="10"/>
      <c r="GDX1189" s="10"/>
      <c r="GDY1189" s="10"/>
      <c r="GDZ1189" s="10"/>
      <c r="GEA1189" s="10"/>
      <c r="GEB1189" s="10"/>
      <c r="GEC1189" s="10"/>
      <c r="GED1189" s="10"/>
      <c r="GEE1189" s="10"/>
      <c r="GEF1189" s="10"/>
      <c r="GEG1189" s="10"/>
      <c r="GEH1189" s="10"/>
      <c r="GEI1189" s="10"/>
      <c r="GEJ1189" s="10"/>
      <c r="GEK1189" s="10"/>
      <c r="GEL1189" s="10"/>
      <c r="GEM1189" s="10"/>
      <c r="GEN1189" s="10"/>
      <c r="GEO1189" s="10"/>
      <c r="GEP1189" s="10"/>
      <c r="GEQ1189" s="10"/>
      <c r="GER1189" s="10"/>
      <c r="GES1189" s="10"/>
      <c r="GET1189" s="10"/>
      <c r="GEU1189" s="10"/>
      <c r="GEV1189" s="10"/>
      <c r="GEW1189" s="10"/>
      <c r="GEX1189" s="10"/>
      <c r="GEY1189" s="10"/>
      <c r="GEZ1189" s="10"/>
      <c r="GFA1189" s="10"/>
      <c r="GFB1189" s="10"/>
      <c r="GFC1189" s="10"/>
      <c r="GFD1189" s="10"/>
      <c r="GFE1189" s="10"/>
      <c r="GFF1189" s="10"/>
      <c r="GFG1189" s="10"/>
      <c r="GFH1189" s="10"/>
      <c r="GFI1189" s="10"/>
      <c r="GFJ1189" s="10"/>
      <c r="GFK1189" s="10"/>
      <c r="GFL1189" s="10"/>
      <c r="GFM1189" s="10"/>
      <c r="GFN1189" s="10"/>
      <c r="GFO1189" s="10"/>
      <c r="GFP1189" s="10"/>
      <c r="GFQ1189" s="10"/>
      <c r="GFR1189" s="10"/>
      <c r="GFS1189" s="10"/>
      <c r="GFT1189" s="10"/>
      <c r="GFU1189" s="10"/>
      <c r="GFV1189" s="10"/>
      <c r="GFW1189" s="10"/>
      <c r="GFX1189" s="10"/>
      <c r="GFY1189" s="10"/>
      <c r="GFZ1189" s="10"/>
      <c r="GGA1189" s="10"/>
      <c r="GGB1189" s="10"/>
      <c r="GGC1189" s="10"/>
      <c r="GGD1189" s="10"/>
      <c r="GGE1189" s="10"/>
      <c r="GGF1189" s="10"/>
      <c r="GGG1189" s="10"/>
      <c r="GGH1189" s="10"/>
      <c r="GGI1189" s="10"/>
      <c r="GGJ1189" s="10"/>
      <c r="GGK1189" s="10"/>
      <c r="GGL1189" s="10"/>
      <c r="GGM1189" s="10"/>
      <c r="GGN1189" s="10"/>
      <c r="GGO1189" s="10"/>
      <c r="GGP1189" s="10"/>
      <c r="GGQ1189" s="10"/>
      <c r="GGR1189" s="10"/>
      <c r="GGS1189" s="10"/>
      <c r="GGT1189" s="10"/>
      <c r="GGU1189" s="10"/>
      <c r="GGV1189" s="10"/>
      <c r="GGW1189" s="10"/>
      <c r="GGX1189" s="10"/>
      <c r="GGY1189" s="10"/>
      <c r="GGZ1189" s="10"/>
      <c r="GHA1189" s="10"/>
      <c r="GHB1189" s="10"/>
      <c r="GHC1189" s="10"/>
      <c r="GHD1189" s="10"/>
      <c r="GHE1189" s="10"/>
      <c r="GHF1189" s="10"/>
      <c r="GHG1189" s="10"/>
      <c r="GHH1189" s="10"/>
      <c r="GHI1189" s="10"/>
      <c r="GHJ1189" s="10"/>
      <c r="GHK1189" s="10"/>
      <c r="GHL1189" s="10"/>
      <c r="GHM1189" s="10"/>
      <c r="GHN1189" s="10"/>
      <c r="GHO1189" s="10"/>
      <c r="GHP1189" s="10"/>
      <c r="GHQ1189" s="10"/>
      <c r="GHR1189" s="10"/>
      <c r="GHS1189" s="10"/>
      <c r="GHT1189" s="10"/>
      <c r="GHU1189" s="10"/>
      <c r="GHV1189" s="10"/>
      <c r="GHW1189" s="10"/>
      <c r="GHX1189" s="10"/>
      <c r="GHY1189" s="10"/>
      <c r="GHZ1189" s="10"/>
      <c r="GIA1189" s="10"/>
      <c r="GIB1189" s="10"/>
      <c r="GIC1189" s="10"/>
      <c r="GID1189" s="10"/>
      <c r="GIE1189" s="10"/>
      <c r="GIF1189" s="10"/>
      <c r="GIG1189" s="10"/>
      <c r="GIH1189" s="10"/>
      <c r="GII1189" s="10"/>
      <c r="GIJ1189" s="10"/>
      <c r="GIK1189" s="10"/>
      <c r="GIL1189" s="10"/>
      <c r="GIM1189" s="10"/>
      <c r="GIN1189" s="10"/>
      <c r="GIO1189" s="10"/>
      <c r="GIP1189" s="10"/>
      <c r="GIQ1189" s="10"/>
      <c r="GIR1189" s="10"/>
      <c r="GIS1189" s="10"/>
      <c r="GIT1189" s="10"/>
      <c r="GIU1189" s="10"/>
      <c r="GIV1189" s="10"/>
      <c r="GIW1189" s="10"/>
      <c r="GIX1189" s="10"/>
      <c r="GIY1189" s="10"/>
      <c r="GIZ1189" s="10"/>
      <c r="GJA1189" s="10"/>
      <c r="GJB1189" s="10"/>
      <c r="GJC1189" s="10"/>
      <c r="GJD1189" s="10"/>
      <c r="GJE1189" s="10"/>
      <c r="GJF1189" s="10"/>
      <c r="GJG1189" s="10"/>
      <c r="GJH1189" s="10"/>
      <c r="GJI1189" s="10"/>
      <c r="GJJ1189" s="10"/>
      <c r="GJK1189" s="10"/>
      <c r="GJL1189" s="10"/>
      <c r="GJM1189" s="10"/>
      <c r="GJN1189" s="10"/>
      <c r="GJO1189" s="10"/>
      <c r="GJP1189" s="10"/>
      <c r="GJQ1189" s="10"/>
      <c r="GJR1189" s="10"/>
      <c r="GJS1189" s="10"/>
      <c r="GJT1189" s="10"/>
      <c r="GJU1189" s="10"/>
      <c r="GJV1189" s="10"/>
      <c r="GJW1189" s="10"/>
      <c r="GJX1189" s="10"/>
      <c r="GJY1189" s="10"/>
      <c r="GJZ1189" s="10"/>
      <c r="GKA1189" s="10"/>
      <c r="GKB1189" s="10"/>
      <c r="GKC1189" s="10"/>
      <c r="GKD1189" s="10"/>
      <c r="GKE1189" s="10"/>
      <c r="GKF1189" s="10"/>
      <c r="GKG1189" s="10"/>
      <c r="GKH1189" s="10"/>
      <c r="GKI1189" s="10"/>
      <c r="GKJ1189" s="10"/>
      <c r="GKK1189" s="10"/>
      <c r="GKL1189" s="10"/>
      <c r="GKM1189" s="10"/>
      <c r="GKN1189" s="10"/>
      <c r="GKO1189" s="10"/>
      <c r="GKP1189" s="10"/>
      <c r="GKQ1189" s="10"/>
      <c r="GKR1189" s="10"/>
      <c r="GKS1189" s="10"/>
      <c r="GKT1189" s="10"/>
      <c r="GKU1189" s="10"/>
      <c r="GKV1189" s="10"/>
      <c r="GKW1189" s="10"/>
      <c r="GKX1189" s="10"/>
      <c r="GKY1189" s="10"/>
      <c r="GKZ1189" s="10"/>
      <c r="GLA1189" s="10"/>
      <c r="GLB1189" s="10"/>
      <c r="GLC1189" s="10"/>
      <c r="GLD1189" s="10"/>
      <c r="GLE1189" s="10"/>
      <c r="GLF1189" s="10"/>
      <c r="GLG1189" s="10"/>
      <c r="GLH1189" s="10"/>
      <c r="GLI1189" s="10"/>
      <c r="GLJ1189" s="10"/>
      <c r="GLK1189" s="10"/>
      <c r="GLL1189" s="10"/>
      <c r="GLM1189" s="10"/>
      <c r="GLN1189" s="10"/>
      <c r="GLO1189" s="10"/>
      <c r="GLP1189" s="10"/>
      <c r="GLQ1189" s="10"/>
      <c r="GLR1189" s="10"/>
      <c r="GLS1189" s="10"/>
      <c r="GLT1189" s="10"/>
      <c r="GLU1189" s="10"/>
      <c r="GLV1189" s="10"/>
      <c r="GLW1189" s="10"/>
      <c r="GLX1189" s="10"/>
      <c r="GLY1189" s="10"/>
      <c r="GLZ1189" s="10"/>
      <c r="GMA1189" s="10"/>
      <c r="GMB1189" s="10"/>
      <c r="GMC1189" s="10"/>
      <c r="GMD1189" s="10"/>
      <c r="GME1189" s="10"/>
      <c r="GMF1189" s="10"/>
      <c r="GMG1189" s="10"/>
      <c r="GMH1189" s="10"/>
      <c r="GMI1189" s="10"/>
      <c r="GMJ1189" s="10"/>
      <c r="GMK1189" s="10"/>
      <c r="GML1189" s="10"/>
      <c r="GMM1189" s="10"/>
      <c r="GMN1189" s="10"/>
      <c r="GMO1189" s="10"/>
      <c r="GMP1189" s="10"/>
      <c r="GMQ1189" s="10"/>
      <c r="GMR1189" s="10"/>
      <c r="GMS1189" s="10"/>
      <c r="GMT1189" s="10"/>
      <c r="GMU1189" s="10"/>
      <c r="GMV1189" s="10"/>
      <c r="GMW1189" s="10"/>
      <c r="GMX1189" s="10"/>
      <c r="GMY1189" s="10"/>
      <c r="GMZ1189" s="10"/>
      <c r="GNA1189" s="10"/>
      <c r="GNB1189" s="10"/>
      <c r="GNC1189" s="10"/>
      <c r="GND1189" s="10"/>
      <c r="GNE1189" s="10"/>
      <c r="GNF1189" s="10"/>
      <c r="GNG1189" s="10"/>
      <c r="GNH1189" s="10"/>
      <c r="GNI1189" s="10"/>
      <c r="GNJ1189" s="10"/>
      <c r="GNK1189" s="10"/>
      <c r="GNL1189" s="10"/>
      <c r="GNM1189" s="10"/>
      <c r="GNN1189" s="10"/>
      <c r="GNO1189" s="10"/>
      <c r="GNP1189" s="10"/>
      <c r="GNQ1189" s="10"/>
      <c r="GNR1189" s="10"/>
      <c r="GNS1189" s="10"/>
      <c r="GNT1189" s="10"/>
      <c r="GNU1189" s="10"/>
      <c r="GNV1189" s="10"/>
      <c r="GNW1189" s="10"/>
      <c r="GNX1189" s="10"/>
      <c r="GNY1189" s="10"/>
      <c r="GNZ1189" s="10"/>
      <c r="GOA1189" s="10"/>
      <c r="GOB1189" s="10"/>
      <c r="GOC1189" s="10"/>
      <c r="GOD1189" s="10"/>
      <c r="GOE1189" s="10"/>
      <c r="GOF1189" s="10"/>
      <c r="GOG1189" s="10"/>
      <c r="GOH1189" s="10"/>
      <c r="GOI1189" s="10"/>
      <c r="GOJ1189" s="10"/>
      <c r="GOK1189" s="10"/>
      <c r="GOL1189" s="10"/>
      <c r="GOM1189" s="10"/>
      <c r="GON1189" s="10"/>
      <c r="GOO1189" s="10"/>
      <c r="GOP1189" s="10"/>
      <c r="GOQ1189" s="10"/>
      <c r="GOR1189" s="10"/>
      <c r="GOS1189" s="10"/>
      <c r="GOT1189" s="10"/>
      <c r="GOU1189" s="10"/>
      <c r="GOV1189" s="10"/>
      <c r="GOW1189" s="10"/>
      <c r="GOX1189" s="10"/>
      <c r="GOY1189" s="10"/>
      <c r="GOZ1189" s="10"/>
      <c r="GPA1189" s="10"/>
      <c r="GPB1189" s="10"/>
      <c r="GPC1189" s="10"/>
      <c r="GPD1189" s="10"/>
      <c r="GPE1189" s="10"/>
      <c r="GPF1189" s="10"/>
      <c r="GPG1189" s="10"/>
      <c r="GPH1189" s="10"/>
      <c r="GPI1189" s="10"/>
      <c r="GPJ1189" s="10"/>
      <c r="GPK1189" s="10"/>
      <c r="GPL1189" s="10"/>
      <c r="GPM1189" s="10"/>
      <c r="GPN1189" s="10"/>
      <c r="GPO1189" s="10"/>
      <c r="GPP1189" s="10"/>
      <c r="GPQ1189" s="10"/>
      <c r="GPR1189" s="10"/>
      <c r="GPS1189" s="10"/>
      <c r="GPT1189" s="10"/>
      <c r="GPU1189" s="10"/>
      <c r="GPV1189" s="10"/>
      <c r="GPW1189" s="10"/>
      <c r="GPX1189" s="10"/>
      <c r="GPY1189" s="10"/>
      <c r="GPZ1189" s="10"/>
      <c r="GQA1189" s="10"/>
      <c r="GQB1189" s="10"/>
      <c r="GQC1189" s="10"/>
      <c r="GQD1189" s="10"/>
      <c r="GQE1189" s="10"/>
      <c r="GQF1189" s="10"/>
      <c r="GQG1189" s="10"/>
      <c r="GQH1189" s="10"/>
      <c r="GQI1189" s="10"/>
      <c r="GQJ1189" s="10"/>
      <c r="GQK1189" s="10"/>
      <c r="GQL1189" s="10"/>
      <c r="GQM1189" s="10"/>
      <c r="GQN1189" s="10"/>
      <c r="GQO1189" s="10"/>
      <c r="GQP1189" s="10"/>
      <c r="GQQ1189" s="10"/>
      <c r="GQR1189" s="10"/>
      <c r="GQS1189" s="10"/>
      <c r="GQT1189" s="10"/>
      <c r="GQU1189" s="10"/>
      <c r="GQV1189" s="10"/>
      <c r="GQW1189" s="10"/>
      <c r="GQX1189" s="10"/>
      <c r="GQY1189" s="10"/>
      <c r="GQZ1189" s="10"/>
      <c r="GRA1189" s="10"/>
      <c r="GRB1189" s="10"/>
      <c r="GRC1189" s="10"/>
      <c r="GRD1189" s="10"/>
      <c r="GRE1189" s="10"/>
      <c r="GRF1189" s="10"/>
      <c r="GRG1189" s="10"/>
      <c r="GRH1189" s="10"/>
      <c r="GRI1189" s="10"/>
      <c r="GRJ1189" s="10"/>
      <c r="GRK1189" s="10"/>
      <c r="GRL1189" s="10"/>
      <c r="GRM1189" s="10"/>
      <c r="GRN1189" s="10"/>
      <c r="GRO1189" s="10"/>
      <c r="GRP1189" s="10"/>
      <c r="GRQ1189" s="10"/>
      <c r="GRR1189" s="10"/>
      <c r="GRS1189" s="10"/>
      <c r="GRT1189" s="10"/>
      <c r="GRU1189" s="10"/>
      <c r="GRV1189" s="10"/>
      <c r="GRW1189" s="10"/>
      <c r="GRX1189" s="10"/>
      <c r="GRY1189" s="10"/>
      <c r="GRZ1189" s="10"/>
      <c r="GSA1189" s="10"/>
      <c r="GSB1189" s="10"/>
      <c r="GSC1189" s="10"/>
      <c r="GSD1189" s="10"/>
      <c r="GSE1189" s="10"/>
      <c r="GSF1189" s="10"/>
      <c r="GSG1189" s="10"/>
      <c r="GSH1189" s="10"/>
      <c r="GSI1189" s="10"/>
      <c r="GSJ1189" s="10"/>
      <c r="GSK1189" s="10"/>
      <c r="GSL1189" s="10"/>
      <c r="GSM1189" s="10"/>
      <c r="GSN1189" s="10"/>
      <c r="GSO1189" s="10"/>
      <c r="GSP1189" s="10"/>
      <c r="GSQ1189" s="10"/>
      <c r="GSR1189" s="10"/>
      <c r="GSS1189" s="10"/>
      <c r="GST1189" s="10"/>
      <c r="GSU1189" s="10"/>
      <c r="GSV1189" s="10"/>
      <c r="GSW1189" s="10"/>
      <c r="GSX1189" s="10"/>
      <c r="GSY1189" s="10"/>
      <c r="GSZ1189" s="10"/>
      <c r="GTA1189" s="10"/>
      <c r="GTB1189" s="10"/>
      <c r="GTC1189" s="10"/>
      <c r="GTD1189" s="10"/>
      <c r="GTE1189" s="10"/>
      <c r="GTF1189" s="10"/>
      <c r="GTG1189" s="10"/>
      <c r="GTH1189" s="10"/>
      <c r="GTI1189" s="10"/>
      <c r="GTJ1189" s="10"/>
      <c r="GTK1189" s="10"/>
      <c r="GTL1189" s="10"/>
      <c r="GTM1189" s="10"/>
      <c r="GTN1189" s="10"/>
      <c r="GTO1189" s="10"/>
      <c r="GTP1189" s="10"/>
      <c r="GTQ1189" s="10"/>
      <c r="GTR1189" s="10"/>
      <c r="GTS1189" s="10"/>
      <c r="GTT1189" s="10"/>
      <c r="GTU1189" s="10"/>
      <c r="GTV1189" s="10"/>
      <c r="GTW1189" s="10"/>
      <c r="GTX1189" s="10"/>
      <c r="GTY1189" s="10"/>
      <c r="GTZ1189" s="10"/>
      <c r="GUA1189" s="10"/>
      <c r="GUB1189" s="10"/>
      <c r="GUC1189" s="10"/>
      <c r="GUD1189" s="10"/>
      <c r="GUE1189" s="10"/>
      <c r="GUF1189" s="10"/>
      <c r="GUG1189" s="10"/>
      <c r="GUH1189" s="10"/>
      <c r="GUI1189" s="10"/>
      <c r="GUJ1189" s="10"/>
      <c r="GUK1189" s="10"/>
      <c r="GUL1189" s="10"/>
      <c r="GUM1189" s="10"/>
      <c r="GUN1189" s="10"/>
      <c r="GUO1189" s="10"/>
      <c r="GUP1189" s="10"/>
      <c r="GUQ1189" s="10"/>
      <c r="GUR1189" s="10"/>
      <c r="GUS1189" s="10"/>
      <c r="GUT1189" s="10"/>
      <c r="GUU1189" s="10"/>
      <c r="GUV1189" s="10"/>
      <c r="GUW1189" s="10"/>
      <c r="GUX1189" s="10"/>
      <c r="GUY1189" s="10"/>
      <c r="GUZ1189" s="10"/>
      <c r="GVA1189" s="10"/>
      <c r="GVB1189" s="10"/>
      <c r="GVC1189" s="10"/>
      <c r="GVD1189" s="10"/>
      <c r="GVE1189" s="10"/>
      <c r="GVF1189" s="10"/>
      <c r="GVG1189" s="10"/>
      <c r="GVH1189" s="10"/>
      <c r="GVI1189" s="10"/>
      <c r="GVJ1189" s="10"/>
      <c r="GVK1189" s="10"/>
      <c r="GVL1189" s="10"/>
      <c r="GVM1189" s="10"/>
      <c r="GVN1189" s="10"/>
      <c r="GVO1189" s="10"/>
      <c r="GVP1189" s="10"/>
      <c r="GVQ1189" s="10"/>
      <c r="GVR1189" s="10"/>
      <c r="GVS1189" s="10"/>
      <c r="GVT1189" s="10"/>
      <c r="GVU1189" s="10"/>
      <c r="GVV1189" s="10"/>
      <c r="GVW1189" s="10"/>
      <c r="GVX1189" s="10"/>
      <c r="GVY1189" s="10"/>
      <c r="GVZ1189" s="10"/>
      <c r="GWA1189" s="10"/>
      <c r="GWB1189" s="10"/>
      <c r="GWC1189" s="10"/>
      <c r="GWD1189" s="10"/>
      <c r="GWE1189" s="10"/>
      <c r="GWF1189" s="10"/>
      <c r="GWG1189" s="10"/>
      <c r="GWH1189" s="10"/>
      <c r="GWI1189" s="10"/>
      <c r="GWJ1189" s="10"/>
      <c r="GWK1189" s="10"/>
      <c r="GWL1189" s="10"/>
      <c r="GWM1189" s="10"/>
      <c r="GWN1189" s="10"/>
      <c r="GWO1189" s="10"/>
      <c r="GWP1189" s="10"/>
      <c r="GWQ1189" s="10"/>
      <c r="GWR1189" s="10"/>
      <c r="GWS1189" s="10"/>
      <c r="GWT1189" s="10"/>
      <c r="GWU1189" s="10"/>
      <c r="GWV1189" s="10"/>
      <c r="GWW1189" s="10"/>
      <c r="GWX1189" s="10"/>
      <c r="GWY1189" s="10"/>
      <c r="GWZ1189" s="10"/>
      <c r="GXA1189" s="10"/>
      <c r="GXB1189" s="10"/>
      <c r="GXC1189" s="10"/>
      <c r="GXD1189" s="10"/>
      <c r="GXE1189" s="10"/>
      <c r="GXF1189" s="10"/>
      <c r="GXG1189" s="10"/>
      <c r="GXH1189" s="10"/>
      <c r="GXI1189" s="10"/>
      <c r="GXJ1189" s="10"/>
      <c r="GXK1189" s="10"/>
      <c r="GXL1189" s="10"/>
      <c r="GXM1189" s="10"/>
      <c r="GXN1189" s="10"/>
      <c r="GXO1189" s="10"/>
      <c r="GXP1189" s="10"/>
      <c r="GXQ1189" s="10"/>
      <c r="GXR1189" s="10"/>
      <c r="GXS1189" s="10"/>
      <c r="GXT1189" s="10"/>
      <c r="GXU1189" s="10"/>
      <c r="GXV1189" s="10"/>
      <c r="GXW1189" s="10"/>
      <c r="GXX1189" s="10"/>
      <c r="GXY1189" s="10"/>
      <c r="GXZ1189" s="10"/>
      <c r="GYA1189" s="10"/>
      <c r="GYB1189" s="10"/>
      <c r="GYC1189" s="10"/>
      <c r="GYD1189" s="10"/>
      <c r="GYE1189" s="10"/>
      <c r="GYF1189" s="10"/>
      <c r="GYG1189" s="10"/>
      <c r="GYH1189" s="10"/>
      <c r="GYI1189" s="10"/>
      <c r="GYJ1189" s="10"/>
      <c r="GYK1189" s="10"/>
      <c r="GYL1189" s="10"/>
      <c r="GYM1189" s="10"/>
      <c r="GYN1189" s="10"/>
      <c r="GYO1189" s="10"/>
      <c r="GYP1189" s="10"/>
      <c r="GYQ1189" s="10"/>
      <c r="GYR1189" s="10"/>
      <c r="GYS1189" s="10"/>
      <c r="GYT1189" s="10"/>
      <c r="GYU1189" s="10"/>
      <c r="GYV1189" s="10"/>
      <c r="GYW1189" s="10"/>
      <c r="GYX1189" s="10"/>
      <c r="GYY1189" s="10"/>
      <c r="GYZ1189" s="10"/>
      <c r="GZA1189" s="10"/>
      <c r="GZB1189" s="10"/>
      <c r="GZC1189" s="10"/>
      <c r="GZD1189" s="10"/>
      <c r="GZE1189" s="10"/>
      <c r="GZF1189" s="10"/>
      <c r="GZG1189" s="10"/>
      <c r="GZH1189" s="10"/>
      <c r="GZI1189" s="10"/>
      <c r="GZJ1189" s="10"/>
      <c r="GZK1189" s="10"/>
      <c r="GZL1189" s="10"/>
      <c r="GZM1189" s="10"/>
      <c r="GZN1189" s="10"/>
      <c r="GZO1189" s="10"/>
      <c r="GZP1189" s="10"/>
      <c r="GZQ1189" s="10"/>
      <c r="GZR1189" s="10"/>
      <c r="GZS1189" s="10"/>
      <c r="GZT1189" s="10"/>
      <c r="GZU1189" s="10"/>
      <c r="GZV1189" s="10"/>
      <c r="GZW1189" s="10"/>
      <c r="GZX1189" s="10"/>
      <c r="GZY1189" s="10"/>
      <c r="GZZ1189" s="10"/>
      <c r="HAA1189" s="10"/>
      <c r="HAB1189" s="10"/>
      <c r="HAC1189" s="10"/>
      <c r="HAD1189" s="10"/>
      <c r="HAE1189" s="10"/>
      <c r="HAF1189" s="10"/>
      <c r="HAG1189" s="10"/>
      <c r="HAH1189" s="10"/>
      <c r="HAI1189" s="10"/>
      <c r="HAJ1189" s="10"/>
      <c r="HAK1189" s="10"/>
      <c r="HAL1189" s="10"/>
      <c r="HAM1189" s="10"/>
      <c r="HAN1189" s="10"/>
      <c r="HAO1189" s="10"/>
      <c r="HAP1189" s="10"/>
      <c r="HAQ1189" s="10"/>
      <c r="HAR1189" s="10"/>
      <c r="HAS1189" s="10"/>
      <c r="HAT1189" s="10"/>
      <c r="HAU1189" s="10"/>
      <c r="HAV1189" s="10"/>
      <c r="HAW1189" s="10"/>
      <c r="HAX1189" s="10"/>
      <c r="HAY1189" s="10"/>
      <c r="HAZ1189" s="10"/>
      <c r="HBA1189" s="10"/>
      <c r="HBB1189" s="10"/>
      <c r="HBC1189" s="10"/>
      <c r="HBD1189" s="10"/>
      <c r="HBE1189" s="10"/>
      <c r="HBF1189" s="10"/>
      <c r="HBG1189" s="10"/>
      <c r="HBH1189" s="10"/>
      <c r="HBI1189" s="10"/>
      <c r="HBJ1189" s="10"/>
      <c r="HBK1189" s="10"/>
      <c r="HBL1189" s="10"/>
      <c r="HBM1189" s="10"/>
      <c r="HBN1189" s="10"/>
      <c r="HBO1189" s="10"/>
      <c r="HBP1189" s="10"/>
      <c r="HBQ1189" s="10"/>
      <c r="HBR1189" s="10"/>
      <c r="HBS1189" s="10"/>
      <c r="HBT1189" s="10"/>
      <c r="HBU1189" s="10"/>
      <c r="HBV1189" s="10"/>
      <c r="HBW1189" s="10"/>
      <c r="HBX1189" s="10"/>
      <c r="HBY1189" s="10"/>
      <c r="HBZ1189" s="10"/>
      <c r="HCA1189" s="10"/>
      <c r="HCB1189" s="10"/>
      <c r="HCC1189" s="10"/>
      <c r="HCD1189" s="10"/>
      <c r="HCE1189" s="10"/>
      <c r="HCF1189" s="10"/>
      <c r="HCG1189" s="10"/>
      <c r="HCH1189" s="10"/>
      <c r="HCI1189" s="10"/>
      <c r="HCJ1189" s="10"/>
      <c r="HCK1189" s="10"/>
      <c r="HCL1189" s="10"/>
      <c r="HCM1189" s="10"/>
      <c r="HCN1189" s="10"/>
      <c r="HCO1189" s="10"/>
      <c r="HCP1189" s="10"/>
      <c r="HCQ1189" s="10"/>
      <c r="HCR1189" s="10"/>
      <c r="HCS1189" s="10"/>
      <c r="HCT1189" s="10"/>
      <c r="HCU1189" s="10"/>
      <c r="HCV1189" s="10"/>
      <c r="HCW1189" s="10"/>
      <c r="HCX1189" s="10"/>
      <c r="HCY1189" s="10"/>
      <c r="HCZ1189" s="10"/>
      <c r="HDA1189" s="10"/>
      <c r="HDB1189" s="10"/>
      <c r="HDC1189" s="10"/>
      <c r="HDD1189" s="10"/>
      <c r="HDE1189" s="10"/>
      <c r="HDF1189" s="10"/>
      <c r="HDG1189" s="10"/>
      <c r="HDH1189" s="10"/>
      <c r="HDI1189" s="10"/>
      <c r="HDJ1189" s="10"/>
      <c r="HDK1189" s="10"/>
      <c r="HDL1189" s="10"/>
      <c r="HDM1189" s="10"/>
      <c r="HDN1189" s="10"/>
      <c r="HDO1189" s="10"/>
      <c r="HDP1189" s="10"/>
      <c r="HDQ1189" s="10"/>
      <c r="HDR1189" s="10"/>
      <c r="HDS1189" s="10"/>
      <c r="HDT1189" s="10"/>
      <c r="HDU1189" s="10"/>
      <c r="HDV1189" s="10"/>
      <c r="HDW1189" s="10"/>
      <c r="HDX1189" s="10"/>
      <c r="HDY1189" s="10"/>
      <c r="HDZ1189" s="10"/>
      <c r="HEA1189" s="10"/>
      <c r="HEB1189" s="10"/>
      <c r="HEC1189" s="10"/>
      <c r="HED1189" s="10"/>
      <c r="HEE1189" s="10"/>
      <c r="HEF1189" s="10"/>
      <c r="HEG1189" s="10"/>
      <c r="HEH1189" s="10"/>
      <c r="HEI1189" s="10"/>
      <c r="HEJ1189" s="10"/>
      <c r="HEK1189" s="10"/>
      <c r="HEL1189" s="10"/>
      <c r="HEM1189" s="10"/>
      <c r="HEN1189" s="10"/>
      <c r="HEO1189" s="10"/>
      <c r="HEP1189" s="10"/>
      <c r="HEQ1189" s="10"/>
      <c r="HER1189" s="10"/>
      <c r="HES1189" s="10"/>
      <c r="HET1189" s="10"/>
      <c r="HEU1189" s="10"/>
      <c r="HEV1189" s="10"/>
      <c r="HEW1189" s="10"/>
      <c r="HEX1189" s="10"/>
      <c r="HEY1189" s="10"/>
      <c r="HEZ1189" s="10"/>
      <c r="HFA1189" s="10"/>
      <c r="HFB1189" s="10"/>
      <c r="HFC1189" s="10"/>
      <c r="HFD1189" s="10"/>
      <c r="HFE1189" s="10"/>
      <c r="HFF1189" s="10"/>
      <c r="HFG1189" s="10"/>
      <c r="HFH1189" s="10"/>
      <c r="HFI1189" s="10"/>
      <c r="HFJ1189" s="10"/>
      <c r="HFK1189" s="10"/>
      <c r="HFL1189" s="10"/>
      <c r="HFM1189" s="10"/>
      <c r="HFN1189" s="10"/>
      <c r="HFO1189" s="10"/>
      <c r="HFP1189" s="10"/>
      <c r="HFQ1189" s="10"/>
      <c r="HFR1189" s="10"/>
      <c r="HFS1189" s="10"/>
      <c r="HFT1189" s="10"/>
      <c r="HFU1189" s="10"/>
      <c r="HFV1189" s="10"/>
      <c r="HFW1189" s="10"/>
      <c r="HFX1189" s="10"/>
      <c r="HFY1189" s="10"/>
      <c r="HFZ1189" s="10"/>
      <c r="HGA1189" s="10"/>
      <c r="HGB1189" s="10"/>
      <c r="HGC1189" s="10"/>
      <c r="HGD1189" s="10"/>
      <c r="HGE1189" s="10"/>
      <c r="HGF1189" s="10"/>
      <c r="HGG1189" s="10"/>
      <c r="HGH1189" s="10"/>
      <c r="HGI1189" s="10"/>
      <c r="HGJ1189" s="10"/>
      <c r="HGK1189" s="10"/>
      <c r="HGL1189" s="10"/>
      <c r="HGM1189" s="10"/>
      <c r="HGN1189" s="10"/>
      <c r="HGO1189" s="10"/>
      <c r="HGP1189" s="10"/>
      <c r="HGQ1189" s="10"/>
      <c r="HGR1189" s="10"/>
      <c r="HGS1189" s="10"/>
      <c r="HGT1189" s="10"/>
      <c r="HGU1189" s="10"/>
      <c r="HGV1189" s="10"/>
      <c r="HGW1189" s="10"/>
      <c r="HGX1189" s="10"/>
      <c r="HGY1189" s="10"/>
      <c r="HGZ1189" s="10"/>
      <c r="HHA1189" s="10"/>
      <c r="HHB1189" s="10"/>
      <c r="HHC1189" s="10"/>
      <c r="HHD1189" s="10"/>
      <c r="HHE1189" s="10"/>
      <c r="HHF1189" s="10"/>
      <c r="HHG1189" s="10"/>
      <c r="HHH1189" s="10"/>
      <c r="HHI1189" s="10"/>
      <c r="HHJ1189" s="10"/>
      <c r="HHK1189" s="10"/>
      <c r="HHL1189" s="10"/>
      <c r="HHM1189" s="10"/>
      <c r="HHN1189" s="10"/>
      <c r="HHO1189" s="10"/>
      <c r="HHP1189" s="10"/>
      <c r="HHQ1189" s="10"/>
      <c r="HHR1189" s="10"/>
      <c r="HHS1189" s="10"/>
      <c r="HHT1189" s="10"/>
      <c r="HHU1189" s="10"/>
      <c r="HHV1189" s="10"/>
      <c r="HHW1189" s="10"/>
      <c r="HHX1189" s="10"/>
      <c r="HHY1189" s="10"/>
      <c r="HHZ1189" s="10"/>
      <c r="HIA1189" s="10"/>
      <c r="HIB1189" s="10"/>
      <c r="HIC1189" s="10"/>
      <c r="HID1189" s="10"/>
      <c r="HIE1189" s="10"/>
      <c r="HIF1189" s="10"/>
      <c r="HIG1189" s="10"/>
      <c r="HIH1189" s="10"/>
      <c r="HII1189" s="10"/>
      <c r="HIJ1189" s="10"/>
      <c r="HIK1189" s="10"/>
      <c r="HIL1189" s="10"/>
      <c r="HIM1189" s="10"/>
      <c r="HIN1189" s="10"/>
      <c r="HIO1189" s="10"/>
      <c r="HIP1189" s="10"/>
      <c r="HIQ1189" s="10"/>
      <c r="HIR1189" s="10"/>
      <c r="HIS1189" s="10"/>
      <c r="HIT1189" s="10"/>
      <c r="HIU1189" s="10"/>
      <c r="HIV1189" s="10"/>
      <c r="HIW1189" s="10"/>
      <c r="HIX1189" s="10"/>
      <c r="HIY1189" s="10"/>
      <c r="HIZ1189" s="10"/>
      <c r="HJA1189" s="10"/>
      <c r="HJB1189" s="10"/>
      <c r="HJC1189" s="10"/>
      <c r="HJD1189" s="10"/>
      <c r="HJE1189" s="10"/>
      <c r="HJF1189" s="10"/>
      <c r="HJG1189" s="10"/>
      <c r="HJH1189" s="10"/>
      <c r="HJI1189" s="10"/>
      <c r="HJJ1189" s="10"/>
      <c r="HJK1189" s="10"/>
      <c r="HJL1189" s="10"/>
      <c r="HJM1189" s="10"/>
      <c r="HJN1189" s="10"/>
      <c r="HJO1189" s="10"/>
      <c r="HJP1189" s="10"/>
      <c r="HJQ1189" s="10"/>
      <c r="HJR1189" s="10"/>
      <c r="HJS1189" s="10"/>
      <c r="HJT1189" s="10"/>
      <c r="HJU1189" s="10"/>
      <c r="HJV1189" s="10"/>
      <c r="HJW1189" s="10"/>
      <c r="HJX1189" s="10"/>
      <c r="HJY1189" s="10"/>
      <c r="HJZ1189" s="10"/>
      <c r="HKA1189" s="10"/>
      <c r="HKB1189" s="10"/>
      <c r="HKC1189" s="10"/>
      <c r="HKD1189" s="10"/>
      <c r="HKE1189" s="10"/>
      <c r="HKF1189" s="10"/>
      <c r="HKG1189" s="10"/>
      <c r="HKH1189" s="10"/>
      <c r="HKI1189" s="10"/>
      <c r="HKJ1189" s="10"/>
      <c r="HKK1189" s="10"/>
      <c r="HKL1189" s="10"/>
      <c r="HKM1189" s="10"/>
      <c r="HKN1189" s="10"/>
      <c r="HKO1189" s="10"/>
      <c r="HKP1189" s="10"/>
      <c r="HKQ1189" s="10"/>
      <c r="HKR1189" s="10"/>
      <c r="HKS1189" s="10"/>
      <c r="HKT1189" s="10"/>
      <c r="HKU1189" s="10"/>
      <c r="HKV1189" s="10"/>
      <c r="HKW1189" s="10"/>
      <c r="HKX1189" s="10"/>
      <c r="HKY1189" s="10"/>
      <c r="HKZ1189" s="10"/>
      <c r="HLA1189" s="10"/>
      <c r="HLB1189" s="10"/>
      <c r="HLC1189" s="10"/>
      <c r="HLD1189" s="10"/>
      <c r="HLE1189" s="10"/>
      <c r="HLF1189" s="10"/>
      <c r="HLG1189" s="10"/>
      <c r="HLH1189" s="10"/>
      <c r="HLI1189" s="10"/>
      <c r="HLJ1189" s="10"/>
      <c r="HLK1189" s="10"/>
      <c r="HLL1189" s="10"/>
      <c r="HLM1189" s="10"/>
      <c r="HLN1189" s="10"/>
      <c r="HLO1189" s="10"/>
      <c r="HLP1189" s="10"/>
      <c r="HLQ1189" s="10"/>
      <c r="HLR1189" s="10"/>
      <c r="HLS1189" s="10"/>
      <c r="HLT1189" s="10"/>
      <c r="HLU1189" s="10"/>
      <c r="HLV1189" s="10"/>
      <c r="HLW1189" s="10"/>
      <c r="HLX1189" s="10"/>
      <c r="HLY1189" s="10"/>
      <c r="HLZ1189" s="10"/>
      <c r="HMA1189" s="10"/>
      <c r="HMB1189" s="10"/>
      <c r="HMC1189" s="10"/>
      <c r="HMD1189" s="10"/>
      <c r="HME1189" s="10"/>
      <c r="HMF1189" s="10"/>
      <c r="HMG1189" s="10"/>
      <c r="HMH1189" s="10"/>
      <c r="HMI1189" s="10"/>
      <c r="HMJ1189" s="10"/>
      <c r="HMK1189" s="10"/>
      <c r="HML1189" s="10"/>
      <c r="HMM1189" s="10"/>
      <c r="HMN1189" s="10"/>
      <c r="HMO1189" s="10"/>
      <c r="HMP1189" s="10"/>
      <c r="HMQ1189" s="10"/>
      <c r="HMR1189" s="10"/>
      <c r="HMS1189" s="10"/>
      <c r="HMT1189" s="10"/>
      <c r="HMU1189" s="10"/>
      <c r="HMV1189" s="10"/>
      <c r="HMW1189" s="10"/>
      <c r="HMX1189" s="10"/>
      <c r="HMY1189" s="10"/>
      <c r="HMZ1189" s="10"/>
      <c r="HNA1189" s="10"/>
      <c r="HNB1189" s="10"/>
      <c r="HNC1189" s="10"/>
      <c r="HND1189" s="10"/>
      <c r="HNE1189" s="10"/>
      <c r="HNF1189" s="10"/>
      <c r="HNG1189" s="10"/>
      <c r="HNH1189" s="10"/>
      <c r="HNI1189" s="10"/>
      <c r="HNJ1189" s="10"/>
      <c r="HNK1189" s="10"/>
      <c r="HNL1189" s="10"/>
      <c r="HNM1189" s="10"/>
      <c r="HNN1189" s="10"/>
      <c r="HNO1189" s="10"/>
      <c r="HNP1189" s="10"/>
      <c r="HNQ1189" s="10"/>
      <c r="HNR1189" s="10"/>
      <c r="HNS1189" s="10"/>
      <c r="HNT1189" s="10"/>
      <c r="HNU1189" s="10"/>
      <c r="HNV1189" s="10"/>
      <c r="HNW1189" s="10"/>
      <c r="HNX1189" s="10"/>
      <c r="HNY1189" s="10"/>
      <c r="HNZ1189" s="10"/>
      <c r="HOA1189" s="10"/>
      <c r="HOB1189" s="10"/>
      <c r="HOC1189" s="10"/>
      <c r="HOD1189" s="10"/>
      <c r="HOE1189" s="10"/>
      <c r="HOF1189" s="10"/>
      <c r="HOG1189" s="10"/>
      <c r="HOH1189" s="10"/>
      <c r="HOI1189" s="10"/>
      <c r="HOJ1189" s="10"/>
      <c r="HOK1189" s="10"/>
      <c r="HOL1189" s="10"/>
      <c r="HOM1189" s="10"/>
      <c r="HON1189" s="10"/>
      <c r="HOO1189" s="10"/>
      <c r="HOP1189" s="10"/>
      <c r="HOQ1189" s="10"/>
      <c r="HOR1189" s="10"/>
      <c r="HOS1189" s="10"/>
      <c r="HOT1189" s="10"/>
      <c r="HOU1189" s="10"/>
      <c r="HOV1189" s="10"/>
      <c r="HOW1189" s="10"/>
      <c r="HOX1189" s="10"/>
      <c r="HOY1189" s="10"/>
      <c r="HOZ1189" s="10"/>
      <c r="HPA1189" s="10"/>
      <c r="HPB1189" s="10"/>
      <c r="HPC1189" s="10"/>
      <c r="HPD1189" s="10"/>
      <c r="HPE1189" s="10"/>
      <c r="HPF1189" s="10"/>
      <c r="HPG1189" s="10"/>
      <c r="HPH1189" s="10"/>
      <c r="HPI1189" s="10"/>
      <c r="HPJ1189" s="10"/>
      <c r="HPK1189" s="10"/>
      <c r="HPL1189" s="10"/>
      <c r="HPM1189" s="10"/>
      <c r="HPN1189" s="10"/>
      <c r="HPO1189" s="10"/>
      <c r="HPP1189" s="10"/>
      <c r="HPQ1189" s="10"/>
      <c r="HPR1189" s="10"/>
      <c r="HPS1189" s="10"/>
      <c r="HPT1189" s="10"/>
      <c r="HPU1189" s="10"/>
      <c r="HPV1189" s="10"/>
      <c r="HPW1189" s="10"/>
      <c r="HPX1189" s="10"/>
      <c r="HPY1189" s="10"/>
      <c r="HPZ1189" s="10"/>
      <c r="HQA1189" s="10"/>
      <c r="HQB1189" s="10"/>
      <c r="HQC1189" s="10"/>
      <c r="HQD1189" s="10"/>
      <c r="HQE1189" s="10"/>
      <c r="HQF1189" s="10"/>
      <c r="HQG1189" s="10"/>
      <c r="HQH1189" s="10"/>
      <c r="HQI1189" s="10"/>
      <c r="HQJ1189" s="10"/>
      <c r="HQK1189" s="10"/>
      <c r="HQL1189" s="10"/>
      <c r="HQM1189" s="10"/>
      <c r="HQN1189" s="10"/>
      <c r="HQO1189" s="10"/>
      <c r="HQP1189" s="10"/>
      <c r="HQQ1189" s="10"/>
      <c r="HQR1189" s="10"/>
      <c r="HQS1189" s="10"/>
      <c r="HQT1189" s="10"/>
      <c r="HQU1189" s="10"/>
      <c r="HQV1189" s="10"/>
      <c r="HQW1189" s="10"/>
      <c r="HQX1189" s="10"/>
      <c r="HQY1189" s="10"/>
      <c r="HQZ1189" s="10"/>
      <c r="HRA1189" s="10"/>
      <c r="HRB1189" s="10"/>
      <c r="HRC1189" s="10"/>
      <c r="HRD1189" s="10"/>
      <c r="HRE1189" s="10"/>
      <c r="HRF1189" s="10"/>
      <c r="HRG1189" s="10"/>
      <c r="HRH1189" s="10"/>
      <c r="HRI1189" s="10"/>
      <c r="HRJ1189" s="10"/>
      <c r="HRK1189" s="10"/>
      <c r="HRL1189" s="10"/>
      <c r="HRM1189" s="10"/>
      <c r="HRN1189" s="10"/>
      <c r="HRO1189" s="10"/>
      <c r="HRP1189" s="10"/>
      <c r="HRQ1189" s="10"/>
      <c r="HRR1189" s="10"/>
      <c r="HRS1189" s="10"/>
      <c r="HRT1189" s="10"/>
      <c r="HRU1189" s="10"/>
      <c r="HRV1189" s="10"/>
      <c r="HRW1189" s="10"/>
      <c r="HRX1189" s="10"/>
      <c r="HRY1189" s="10"/>
      <c r="HRZ1189" s="10"/>
      <c r="HSA1189" s="10"/>
      <c r="HSB1189" s="10"/>
      <c r="HSC1189" s="10"/>
      <c r="HSD1189" s="10"/>
      <c r="HSE1189" s="10"/>
      <c r="HSF1189" s="10"/>
      <c r="HSG1189" s="10"/>
      <c r="HSH1189" s="10"/>
      <c r="HSI1189" s="10"/>
      <c r="HSJ1189" s="10"/>
      <c r="HSK1189" s="10"/>
      <c r="HSL1189" s="10"/>
      <c r="HSM1189" s="10"/>
      <c r="HSN1189" s="10"/>
      <c r="HSO1189" s="10"/>
      <c r="HSP1189" s="10"/>
      <c r="HSQ1189" s="10"/>
      <c r="HSR1189" s="10"/>
      <c r="HSS1189" s="10"/>
      <c r="HST1189" s="10"/>
      <c r="HSU1189" s="10"/>
      <c r="HSV1189" s="10"/>
      <c r="HSW1189" s="10"/>
      <c r="HSX1189" s="10"/>
      <c r="HSY1189" s="10"/>
      <c r="HSZ1189" s="10"/>
      <c r="HTA1189" s="10"/>
      <c r="HTB1189" s="10"/>
      <c r="HTC1189" s="10"/>
      <c r="HTD1189" s="10"/>
      <c r="HTE1189" s="10"/>
      <c r="HTF1189" s="10"/>
      <c r="HTG1189" s="10"/>
      <c r="HTH1189" s="10"/>
      <c r="HTI1189" s="10"/>
      <c r="HTJ1189" s="10"/>
      <c r="HTK1189" s="10"/>
      <c r="HTL1189" s="10"/>
      <c r="HTM1189" s="10"/>
      <c r="HTN1189" s="10"/>
      <c r="HTO1189" s="10"/>
      <c r="HTP1189" s="10"/>
      <c r="HTQ1189" s="10"/>
      <c r="HTR1189" s="10"/>
      <c r="HTS1189" s="10"/>
      <c r="HTT1189" s="10"/>
      <c r="HTU1189" s="10"/>
      <c r="HTV1189" s="10"/>
      <c r="HTW1189" s="10"/>
      <c r="HTX1189" s="10"/>
      <c r="HTY1189" s="10"/>
      <c r="HTZ1189" s="10"/>
      <c r="HUA1189" s="10"/>
      <c r="HUB1189" s="10"/>
      <c r="HUC1189" s="10"/>
      <c r="HUD1189" s="10"/>
      <c r="HUE1189" s="10"/>
      <c r="HUF1189" s="10"/>
      <c r="HUG1189" s="10"/>
      <c r="HUH1189" s="10"/>
      <c r="HUI1189" s="10"/>
      <c r="HUJ1189" s="10"/>
      <c r="HUK1189" s="10"/>
      <c r="HUL1189" s="10"/>
      <c r="HUM1189" s="10"/>
      <c r="HUN1189" s="10"/>
      <c r="HUO1189" s="10"/>
      <c r="HUP1189" s="10"/>
      <c r="HUQ1189" s="10"/>
      <c r="HUR1189" s="10"/>
      <c r="HUS1189" s="10"/>
      <c r="HUT1189" s="10"/>
      <c r="HUU1189" s="10"/>
      <c r="HUV1189" s="10"/>
      <c r="HUW1189" s="10"/>
      <c r="HUX1189" s="10"/>
      <c r="HUY1189" s="10"/>
      <c r="HUZ1189" s="10"/>
      <c r="HVA1189" s="10"/>
      <c r="HVB1189" s="10"/>
      <c r="HVC1189" s="10"/>
      <c r="HVD1189" s="10"/>
      <c r="HVE1189" s="10"/>
      <c r="HVF1189" s="10"/>
      <c r="HVG1189" s="10"/>
      <c r="HVH1189" s="10"/>
      <c r="HVI1189" s="10"/>
      <c r="HVJ1189" s="10"/>
      <c r="HVK1189" s="10"/>
      <c r="HVL1189" s="10"/>
      <c r="HVM1189" s="10"/>
      <c r="HVN1189" s="10"/>
      <c r="HVO1189" s="10"/>
      <c r="HVP1189" s="10"/>
      <c r="HVQ1189" s="10"/>
      <c r="HVR1189" s="10"/>
      <c r="HVS1189" s="10"/>
      <c r="HVT1189" s="10"/>
      <c r="HVU1189" s="10"/>
      <c r="HVV1189" s="10"/>
      <c r="HVW1189" s="10"/>
      <c r="HVX1189" s="10"/>
      <c r="HVY1189" s="10"/>
      <c r="HVZ1189" s="10"/>
      <c r="HWA1189" s="10"/>
      <c r="HWB1189" s="10"/>
      <c r="HWC1189" s="10"/>
      <c r="HWD1189" s="10"/>
      <c r="HWE1189" s="10"/>
      <c r="HWF1189" s="10"/>
      <c r="HWG1189" s="10"/>
      <c r="HWH1189" s="10"/>
      <c r="HWI1189" s="10"/>
      <c r="HWJ1189" s="10"/>
      <c r="HWK1189" s="10"/>
      <c r="HWL1189" s="10"/>
      <c r="HWM1189" s="10"/>
      <c r="HWN1189" s="10"/>
      <c r="HWO1189" s="10"/>
      <c r="HWP1189" s="10"/>
      <c r="HWQ1189" s="10"/>
      <c r="HWR1189" s="10"/>
      <c r="HWS1189" s="10"/>
      <c r="HWT1189" s="10"/>
      <c r="HWU1189" s="10"/>
      <c r="HWV1189" s="10"/>
      <c r="HWW1189" s="10"/>
      <c r="HWX1189" s="10"/>
      <c r="HWY1189" s="10"/>
      <c r="HWZ1189" s="10"/>
      <c r="HXA1189" s="10"/>
      <c r="HXB1189" s="10"/>
      <c r="HXC1189" s="10"/>
      <c r="HXD1189" s="10"/>
      <c r="HXE1189" s="10"/>
      <c r="HXF1189" s="10"/>
      <c r="HXG1189" s="10"/>
      <c r="HXH1189" s="10"/>
      <c r="HXI1189" s="10"/>
      <c r="HXJ1189" s="10"/>
      <c r="HXK1189" s="10"/>
      <c r="HXL1189" s="10"/>
      <c r="HXM1189" s="10"/>
      <c r="HXN1189" s="10"/>
      <c r="HXO1189" s="10"/>
      <c r="HXP1189" s="10"/>
      <c r="HXQ1189" s="10"/>
      <c r="HXR1189" s="10"/>
      <c r="HXS1189" s="10"/>
      <c r="HXT1189" s="10"/>
      <c r="HXU1189" s="10"/>
      <c r="HXV1189" s="10"/>
      <c r="HXW1189" s="10"/>
      <c r="HXX1189" s="10"/>
      <c r="HXY1189" s="10"/>
      <c r="HXZ1189" s="10"/>
      <c r="HYA1189" s="10"/>
      <c r="HYB1189" s="10"/>
      <c r="HYC1189" s="10"/>
      <c r="HYD1189" s="10"/>
      <c r="HYE1189" s="10"/>
      <c r="HYF1189" s="10"/>
      <c r="HYG1189" s="10"/>
      <c r="HYH1189" s="10"/>
      <c r="HYI1189" s="10"/>
      <c r="HYJ1189" s="10"/>
      <c r="HYK1189" s="10"/>
      <c r="HYL1189" s="10"/>
      <c r="HYM1189" s="10"/>
      <c r="HYN1189" s="10"/>
      <c r="HYO1189" s="10"/>
      <c r="HYP1189" s="10"/>
      <c r="HYQ1189" s="10"/>
      <c r="HYR1189" s="10"/>
      <c r="HYS1189" s="10"/>
      <c r="HYT1189" s="10"/>
      <c r="HYU1189" s="10"/>
      <c r="HYV1189" s="10"/>
      <c r="HYW1189" s="10"/>
      <c r="HYX1189" s="10"/>
      <c r="HYY1189" s="10"/>
      <c r="HYZ1189" s="10"/>
      <c r="HZA1189" s="10"/>
      <c r="HZB1189" s="10"/>
      <c r="HZC1189" s="10"/>
      <c r="HZD1189" s="10"/>
      <c r="HZE1189" s="10"/>
      <c r="HZF1189" s="10"/>
      <c r="HZG1189" s="10"/>
      <c r="HZH1189" s="10"/>
      <c r="HZI1189" s="10"/>
      <c r="HZJ1189" s="10"/>
      <c r="HZK1189" s="10"/>
      <c r="HZL1189" s="10"/>
      <c r="HZM1189" s="10"/>
      <c r="HZN1189" s="10"/>
      <c r="HZO1189" s="10"/>
      <c r="HZP1189" s="10"/>
      <c r="HZQ1189" s="10"/>
      <c r="HZR1189" s="10"/>
      <c r="HZS1189" s="10"/>
      <c r="HZT1189" s="10"/>
      <c r="HZU1189" s="10"/>
      <c r="HZV1189" s="10"/>
      <c r="HZW1189" s="10"/>
      <c r="HZX1189" s="10"/>
      <c r="HZY1189" s="10"/>
      <c r="HZZ1189" s="10"/>
      <c r="IAA1189" s="10"/>
      <c r="IAB1189" s="10"/>
      <c r="IAC1189" s="10"/>
      <c r="IAD1189" s="10"/>
      <c r="IAE1189" s="10"/>
      <c r="IAF1189" s="10"/>
      <c r="IAG1189" s="10"/>
      <c r="IAH1189" s="10"/>
      <c r="IAI1189" s="10"/>
      <c r="IAJ1189" s="10"/>
      <c r="IAK1189" s="10"/>
      <c r="IAL1189" s="10"/>
      <c r="IAM1189" s="10"/>
      <c r="IAN1189" s="10"/>
      <c r="IAO1189" s="10"/>
      <c r="IAP1189" s="10"/>
      <c r="IAQ1189" s="10"/>
      <c r="IAR1189" s="10"/>
      <c r="IAS1189" s="10"/>
      <c r="IAT1189" s="10"/>
      <c r="IAU1189" s="10"/>
      <c r="IAV1189" s="10"/>
      <c r="IAW1189" s="10"/>
      <c r="IAX1189" s="10"/>
      <c r="IAY1189" s="10"/>
      <c r="IAZ1189" s="10"/>
      <c r="IBA1189" s="10"/>
      <c r="IBB1189" s="10"/>
      <c r="IBC1189" s="10"/>
      <c r="IBD1189" s="10"/>
      <c r="IBE1189" s="10"/>
      <c r="IBF1189" s="10"/>
      <c r="IBG1189" s="10"/>
      <c r="IBH1189" s="10"/>
      <c r="IBI1189" s="10"/>
      <c r="IBJ1189" s="10"/>
      <c r="IBK1189" s="10"/>
      <c r="IBL1189" s="10"/>
      <c r="IBM1189" s="10"/>
      <c r="IBN1189" s="10"/>
      <c r="IBO1189" s="10"/>
      <c r="IBP1189" s="10"/>
      <c r="IBQ1189" s="10"/>
      <c r="IBR1189" s="10"/>
      <c r="IBS1189" s="10"/>
      <c r="IBT1189" s="10"/>
      <c r="IBU1189" s="10"/>
      <c r="IBV1189" s="10"/>
      <c r="IBW1189" s="10"/>
      <c r="IBX1189" s="10"/>
      <c r="IBY1189" s="10"/>
      <c r="IBZ1189" s="10"/>
      <c r="ICA1189" s="10"/>
      <c r="ICB1189" s="10"/>
      <c r="ICC1189" s="10"/>
      <c r="ICD1189" s="10"/>
      <c r="ICE1189" s="10"/>
      <c r="ICF1189" s="10"/>
      <c r="ICG1189" s="10"/>
      <c r="ICH1189" s="10"/>
      <c r="ICI1189" s="10"/>
      <c r="ICJ1189" s="10"/>
      <c r="ICK1189" s="10"/>
      <c r="ICL1189" s="10"/>
      <c r="ICM1189" s="10"/>
      <c r="ICN1189" s="10"/>
      <c r="ICO1189" s="10"/>
      <c r="ICP1189" s="10"/>
      <c r="ICQ1189" s="10"/>
      <c r="ICR1189" s="10"/>
      <c r="ICS1189" s="10"/>
      <c r="ICT1189" s="10"/>
      <c r="ICU1189" s="10"/>
      <c r="ICV1189" s="10"/>
      <c r="ICW1189" s="10"/>
      <c r="ICX1189" s="10"/>
      <c r="ICY1189" s="10"/>
      <c r="ICZ1189" s="10"/>
      <c r="IDA1189" s="10"/>
      <c r="IDB1189" s="10"/>
      <c r="IDC1189" s="10"/>
      <c r="IDD1189" s="10"/>
      <c r="IDE1189" s="10"/>
      <c r="IDF1189" s="10"/>
      <c r="IDG1189" s="10"/>
      <c r="IDH1189" s="10"/>
      <c r="IDI1189" s="10"/>
      <c r="IDJ1189" s="10"/>
      <c r="IDK1189" s="10"/>
      <c r="IDL1189" s="10"/>
      <c r="IDM1189" s="10"/>
      <c r="IDN1189" s="10"/>
      <c r="IDO1189" s="10"/>
      <c r="IDP1189" s="10"/>
      <c r="IDQ1189" s="10"/>
      <c r="IDR1189" s="10"/>
      <c r="IDS1189" s="10"/>
      <c r="IDT1189" s="10"/>
      <c r="IDU1189" s="10"/>
      <c r="IDV1189" s="10"/>
      <c r="IDW1189" s="10"/>
      <c r="IDX1189" s="10"/>
      <c r="IDY1189" s="10"/>
      <c r="IDZ1189" s="10"/>
      <c r="IEA1189" s="10"/>
      <c r="IEB1189" s="10"/>
      <c r="IEC1189" s="10"/>
      <c r="IED1189" s="10"/>
      <c r="IEE1189" s="10"/>
      <c r="IEF1189" s="10"/>
      <c r="IEG1189" s="10"/>
      <c r="IEH1189" s="10"/>
      <c r="IEI1189" s="10"/>
      <c r="IEJ1189" s="10"/>
      <c r="IEK1189" s="10"/>
      <c r="IEL1189" s="10"/>
      <c r="IEM1189" s="10"/>
      <c r="IEN1189" s="10"/>
      <c r="IEO1189" s="10"/>
      <c r="IEP1189" s="10"/>
      <c r="IEQ1189" s="10"/>
      <c r="IER1189" s="10"/>
      <c r="IES1189" s="10"/>
      <c r="IET1189" s="10"/>
      <c r="IEU1189" s="10"/>
      <c r="IEV1189" s="10"/>
      <c r="IEW1189" s="10"/>
      <c r="IEX1189" s="10"/>
      <c r="IEY1189" s="10"/>
      <c r="IEZ1189" s="10"/>
      <c r="IFA1189" s="10"/>
      <c r="IFB1189" s="10"/>
      <c r="IFC1189" s="10"/>
      <c r="IFD1189" s="10"/>
      <c r="IFE1189" s="10"/>
      <c r="IFF1189" s="10"/>
      <c r="IFG1189" s="10"/>
      <c r="IFH1189" s="10"/>
      <c r="IFI1189" s="10"/>
      <c r="IFJ1189" s="10"/>
      <c r="IFK1189" s="10"/>
      <c r="IFL1189" s="10"/>
      <c r="IFM1189" s="10"/>
      <c r="IFN1189" s="10"/>
      <c r="IFO1189" s="10"/>
      <c r="IFP1189" s="10"/>
      <c r="IFQ1189" s="10"/>
      <c r="IFR1189" s="10"/>
      <c r="IFS1189" s="10"/>
      <c r="IFT1189" s="10"/>
      <c r="IFU1189" s="10"/>
      <c r="IFV1189" s="10"/>
      <c r="IFW1189" s="10"/>
      <c r="IFX1189" s="10"/>
      <c r="IFY1189" s="10"/>
      <c r="IFZ1189" s="10"/>
      <c r="IGA1189" s="10"/>
      <c r="IGB1189" s="10"/>
      <c r="IGC1189" s="10"/>
      <c r="IGD1189" s="10"/>
      <c r="IGE1189" s="10"/>
      <c r="IGF1189" s="10"/>
      <c r="IGG1189" s="10"/>
      <c r="IGH1189" s="10"/>
      <c r="IGI1189" s="10"/>
      <c r="IGJ1189" s="10"/>
      <c r="IGK1189" s="10"/>
      <c r="IGL1189" s="10"/>
      <c r="IGM1189" s="10"/>
      <c r="IGN1189" s="10"/>
      <c r="IGO1189" s="10"/>
      <c r="IGP1189" s="10"/>
      <c r="IGQ1189" s="10"/>
      <c r="IGR1189" s="10"/>
      <c r="IGS1189" s="10"/>
      <c r="IGT1189" s="10"/>
      <c r="IGU1189" s="10"/>
      <c r="IGV1189" s="10"/>
      <c r="IGW1189" s="10"/>
      <c r="IGX1189" s="10"/>
      <c r="IGY1189" s="10"/>
      <c r="IGZ1189" s="10"/>
      <c r="IHA1189" s="10"/>
      <c r="IHB1189" s="10"/>
      <c r="IHC1189" s="10"/>
      <c r="IHD1189" s="10"/>
      <c r="IHE1189" s="10"/>
      <c r="IHF1189" s="10"/>
      <c r="IHG1189" s="10"/>
      <c r="IHH1189" s="10"/>
      <c r="IHI1189" s="10"/>
      <c r="IHJ1189" s="10"/>
      <c r="IHK1189" s="10"/>
      <c r="IHL1189" s="10"/>
      <c r="IHM1189" s="10"/>
      <c r="IHN1189" s="10"/>
      <c r="IHO1189" s="10"/>
      <c r="IHP1189" s="10"/>
      <c r="IHQ1189" s="10"/>
      <c r="IHR1189" s="10"/>
      <c r="IHS1189" s="10"/>
      <c r="IHT1189" s="10"/>
      <c r="IHU1189" s="10"/>
      <c r="IHV1189" s="10"/>
      <c r="IHW1189" s="10"/>
      <c r="IHX1189" s="10"/>
      <c r="IHY1189" s="10"/>
      <c r="IHZ1189" s="10"/>
      <c r="IIA1189" s="10"/>
      <c r="IIB1189" s="10"/>
      <c r="IIC1189" s="10"/>
      <c r="IID1189" s="10"/>
      <c r="IIE1189" s="10"/>
      <c r="IIF1189" s="10"/>
      <c r="IIG1189" s="10"/>
      <c r="IIH1189" s="10"/>
      <c r="III1189" s="10"/>
      <c r="IIJ1189" s="10"/>
      <c r="IIK1189" s="10"/>
      <c r="IIL1189" s="10"/>
      <c r="IIM1189" s="10"/>
      <c r="IIN1189" s="10"/>
      <c r="IIO1189" s="10"/>
      <c r="IIP1189" s="10"/>
      <c r="IIQ1189" s="10"/>
      <c r="IIR1189" s="10"/>
      <c r="IIS1189" s="10"/>
      <c r="IIT1189" s="10"/>
      <c r="IIU1189" s="10"/>
      <c r="IIV1189" s="10"/>
      <c r="IIW1189" s="10"/>
      <c r="IIX1189" s="10"/>
      <c r="IIY1189" s="10"/>
      <c r="IIZ1189" s="10"/>
      <c r="IJA1189" s="10"/>
      <c r="IJB1189" s="10"/>
      <c r="IJC1189" s="10"/>
      <c r="IJD1189" s="10"/>
      <c r="IJE1189" s="10"/>
      <c r="IJF1189" s="10"/>
      <c r="IJG1189" s="10"/>
      <c r="IJH1189" s="10"/>
      <c r="IJI1189" s="10"/>
      <c r="IJJ1189" s="10"/>
      <c r="IJK1189" s="10"/>
      <c r="IJL1189" s="10"/>
      <c r="IJM1189" s="10"/>
      <c r="IJN1189" s="10"/>
      <c r="IJO1189" s="10"/>
      <c r="IJP1189" s="10"/>
      <c r="IJQ1189" s="10"/>
      <c r="IJR1189" s="10"/>
      <c r="IJS1189" s="10"/>
      <c r="IJT1189" s="10"/>
      <c r="IJU1189" s="10"/>
      <c r="IJV1189" s="10"/>
      <c r="IJW1189" s="10"/>
      <c r="IJX1189" s="10"/>
      <c r="IJY1189" s="10"/>
      <c r="IJZ1189" s="10"/>
      <c r="IKA1189" s="10"/>
      <c r="IKB1189" s="10"/>
      <c r="IKC1189" s="10"/>
      <c r="IKD1189" s="10"/>
      <c r="IKE1189" s="10"/>
      <c r="IKF1189" s="10"/>
      <c r="IKG1189" s="10"/>
      <c r="IKH1189" s="10"/>
      <c r="IKI1189" s="10"/>
      <c r="IKJ1189" s="10"/>
      <c r="IKK1189" s="10"/>
      <c r="IKL1189" s="10"/>
      <c r="IKM1189" s="10"/>
      <c r="IKN1189" s="10"/>
      <c r="IKO1189" s="10"/>
      <c r="IKP1189" s="10"/>
      <c r="IKQ1189" s="10"/>
      <c r="IKR1189" s="10"/>
      <c r="IKS1189" s="10"/>
      <c r="IKT1189" s="10"/>
      <c r="IKU1189" s="10"/>
      <c r="IKV1189" s="10"/>
      <c r="IKW1189" s="10"/>
      <c r="IKX1189" s="10"/>
      <c r="IKY1189" s="10"/>
      <c r="IKZ1189" s="10"/>
      <c r="ILA1189" s="10"/>
      <c r="ILB1189" s="10"/>
      <c r="ILC1189" s="10"/>
      <c r="ILD1189" s="10"/>
      <c r="ILE1189" s="10"/>
      <c r="ILF1189" s="10"/>
      <c r="ILG1189" s="10"/>
      <c r="ILH1189" s="10"/>
      <c r="ILI1189" s="10"/>
      <c r="ILJ1189" s="10"/>
      <c r="ILK1189" s="10"/>
      <c r="ILL1189" s="10"/>
      <c r="ILM1189" s="10"/>
      <c r="ILN1189" s="10"/>
      <c r="ILO1189" s="10"/>
      <c r="ILP1189" s="10"/>
      <c r="ILQ1189" s="10"/>
      <c r="ILR1189" s="10"/>
      <c r="ILS1189" s="10"/>
      <c r="ILT1189" s="10"/>
      <c r="ILU1189" s="10"/>
      <c r="ILV1189" s="10"/>
      <c r="ILW1189" s="10"/>
      <c r="ILX1189" s="10"/>
      <c r="ILY1189" s="10"/>
      <c r="ILZ1189" s="10"/>
      <c r="IMA1189" s="10"/>
      <c r="IMB1189" s="10"/>
      <c r="IMC1189" s="10"/>
      <c r="IMD1189" s="10"/>
      <c r="IME1189" s="10"/>
      <c r="IMF1189" s="10"/>
      <c r="IMG1189" s="10"/>
      <c r="IMH1189" s="10"/>
      <c r="IMI1189" s="10"/>
      <c r="IMJ1189" s="10"/>
      <c r="IMK1189" s="10"/>
      <c r="IML1189" s="10"/>
      <c r="IMM1189" s="10"/>
      <c r="IMN1189" s="10"/>
      <c r="IMO1189" s="10"/>
      <c r="IMP1189" s="10"/>
      <c r="IMQ1189" s="10"/>
      <c r="IMR1189" s="10"/>
      <c r="IMS1189" s="10"/>
      <c r="IMT1189" s="10"/>
      <c r="IMU1189" s="10"/>
      <c r="IMV1189" s="10"/>
      <c r="IMW1189" s="10"/>
      <c r="IMX1189" s="10"/>
      <c r="IMY1189" s="10"/>
      <c r="IMZ1189" s="10"/>
      <c r="INA1189" s="10"/>
      <c r="INB1189" s="10"/>
      <c r="INC1189" s="10"/>
      <c r="IND1189" s="10"/>
      <c r="INE1189" s="10"/>
      <c r="INF1189" s="10"/>
      <c r="ING1189" s="10"/>
      <c r="INH1189" s="10"/>
      <c r="INI1189" s="10"/>
      <c r="INJ1189" s="10"/>
      <c r="INK1189" s="10"/>
      <c r="INL1189" s="10"/>
      <c r="INM1189" s="10"/>
      <c r="INN1189" s="10"/>
      <c r="INO1189" s="10"/>
      <c r="INP1189" s="10"/>
      <c r="INQ1189" s="10"/>
      <c r="INR1189" s="10"/>
      <c r="INS1189" s="10"/>
      <c r="INT1189" s="10"/>
      <c r="INU1189" s="10"/>
      <c r="INV1189" s="10"/>
      <c r="INW1189" s="10"/>
      <c r="INX1189" s="10"/>
      <c r="INY1189" s="10"/>
      <c r="INZ1189" s="10"/>
      <c r="IOA1189" s="10"/>
      <c r="IOB1189" s="10"/>
      <c r="IOC1189" s="10"/>
      <c r="IOD1189" s="10"/>
      <c r="IOE1189" s="10"/>
      <c r="IOF1189" s="10"/>
      <c r="IOG1189" s="10"/>
      <c r="IOH1189" s="10"/>
      <c r="IOI1189" s="10"/>
      <c r="IOJ1189" s="10"/>
      <c r="IOK1189" s="10"/>
      <c r="IOL1189" s="10"/>
      <c r="IOM1189" s="10"/>
      <c r="ION1189" s="10"/>
      <c r="IOO1189" s="10"/>
      <c r="IOP1189" s="10"/>
      <c r="IOQ1189" s="10"/>
      <c r="IOR1189" s="10"/>
      <c r="IOS1189" s="10"/>
      <c r="IOT1189" s="10"/>
      <c r="IOU1189" s="10"/>
      <c r="IOV1189" s="10"/>
      <c r="IOW1189" s="10"/>
      <c r="IOX1189" s="10"/>
      <c r="IOY1189" s="10"/>
      <c r="IOZ1189" s="10"/>
      <c r="IPA1189" s="10"/>
      <c r="IPB1189" s="10"/>
      <c r="IPC1189" s="10"/>
      <c r="IPD1189" s="10"/>
      <c r="IPE1189" s="10"/>
      <c r="IPF1189" s="10"/>
      <c r="IPG1189" s="10"/>
      <c r="IPH1189" s="10"/>
      <c r="IPI1189" s="10"/>
      <c r="IPJ1189" s="10"/>
      <c r="IPK1189" s="10"/>
      <c r="IPL1189" s="10"/>
      <c r="IPM1189" s="10"/>
      <c r="IPN1189" s="10"/>
      <c r="IPO1189" s="10"/>
      <c r="IPP1189" s="10"/>
      <c r="IPQ1189" s="10"/>
      <c r="IPR1189" s="10"/>
      <c r="IPS1189" s="10"/>
      <c r="IPT1189" s="10"/>
      <c r="IPU1189" s="10"/>
      <c r="IPV1189" s="10"/>
      <c r="IPW1189" s="10"/>
      <c r="IPX1189" s="10"/>
      <c r="IPY1189" s="10"/>
      <c r="IPZ1189" s="10"/>
      <c r="IQA1189" s="10"/>
      <c r="IQB1189" s="10"/>
      <c r="IQC1189" s="10"/>
      <c r="IQD1189" s="10"/>
      <c r="IQE1189" s="10"/>
      <c r="IQF1189" s="10"/>
      <c r="IQG1189" s="10"/>
      <c r="IQH1189" s="10"/>
      <c r="IQI1189" s="10"/>
      <c r="IQJ1189" s="10"/>
      <c r="IQK1189" s="10"/>
      <c r="IQL1189" s="10"/>
      <c r="IQM1189" s="10"/>
      <c r="IQN1189" s="10"/>
      <c r="IQO1189" s="10"/>
      <c r="IQP1189" s="10"/>
      <c r="IQQ1189" s="10"/>
      <c r="IQR1189" s="10"/>
      <c r="IQS1189" s="10"/>
      <c r="IQT1189" s="10"/>
      <c r="IQU1189" s="10"/>
      <c r="IQV1189" s="10"/>
      <c r="IQW1189" s="10"/>
      <c r="IQX1189" s="10"/>
      <c r="IQY1189" s="10"/>
      <c r="IQZ1189" s="10"/>
      <c r="IRA1189" s="10"/>
      <c r="IRB1189" s="10"/>
      <c r="IRC1189" s="10"/>
      <c r="IRD1189" s="10"/>
      <c r="IRE1189" s="10"/>
      <c r="IRF1189" s="10"/>
      <c r="IRG1189" s="10"/>
      <c r="IRH1189" s="10"/>
      <c r="IRI1189" s="10"/>
      <c r="IRJ1189" s="10"/>
      <c r="IRK1189" s="10"/>
      <c r="IRL1189" s="10"/>
      <c r="IRM1189" s="10"/>
      <c r="IRN1189" s="10"/>
      <c r="IRO1189" s="10"/>
      <c r="IRP1189" s="10"/>
      <c r="IRQ1189" s="10"/>
      <c r="IRR1189" s="10"/>
      <c r="IRS1189" s="10"/>
      <c r="IRT1189" s="10"/>
      <c r="IRU1189" s="10"/>
      <c r="IRV1189" s="10"/>
      <c r="IRW1189" s="10"/>
      <c r="IRX1189" s="10"/>
      <c r="IRY1189" s="10"/>
      <c r="IRZ1189" s="10"/>
      <c r="ISA1189" s="10"/>
      <c r="ISB1189" s="10"/>
      <c r="ISC1189" s="10"/>
      <c r="ISD1189" s="10"/>
      <c r="ISE1189" s="10"/>
      <c r="ISF1189" s="10"/>
      <c r="ISG1189" s="10"/>
      <c r="ISH1189" s="10"/>
      <c r="ISI1189" s="10"/>
      <c r="ISJ1189" s="10"/>
      <c r="ISK1189" s="10"/>
      <c r="ISL1189" s="10"/>
      <c r="ISM1189" s="10"/>
      <c r="ISN1189" s="10"/>
      <c r="ISO1189" s="10"/>
      <c r="ISP1189" s="10"/>
      <c r="ISQ1189" s="10"/>
      <c r="ISR1189" s="10"/>
      <c r="ISS1189" s="10"/>
      <c r="IST1189" s="10"/>
      <c r="ISU1189" s="10"/>
      <c r="ISV1189" s="10"/>
      <c r="ISW1189" s="10"/>
      <c r="ISX1189" s="10"/>
      <c r="ISY1189" s="10"/>
      <c r="ISZ1189" s="10"/>
      <c r="ITA1189" s="10"/>
      <c r="ITB1189" s="10"/>
      <c r="ITC1189" s="10"/>
      <c r="ITD1189" s="10"/>
      <c r="ITE1189" s="10"/>
      <c r="ITF1189" s="10"/>
      <c r="ITG1189" s="10"/>
      <c r="ITH1189" s="10"/>
      <c r="ITI1189" s="10"/>
      <c r="ITJ1189" s="10"/>
      <c r="ITK1189" s="10"/>
      <c r="ITL1189" s="10"/>
      <c r="ITM1189" s="10"/>
      <c r="ITN1189" s="10"/>
      <c r="ITO1189" s="10"/>
      <c r="ITP1189" s="10"/>
      <c r="ITQ1189" s="10"/>
      <c r="ITR1189" s="10"/>
      <c r="ITS1189" s="10"/>
      <c r="ITT1189" s="10"/>
      <c r="ITU1189" s="10"/>
      <c r="ITV1189" s="10"/>
      <c r="ITW1189" s="10"/>
      <c r="ITX1189" s="10"/>
      <c r="ITY1189" s="10"/>
      <c r="ITZ1189" s="10"/>
      <c r="IUA1189" s="10"/>
      <c r="IUB1189" s="10"/>
      <c r="IUC1189" s="10"/>
      <c r="IUD1189" s="10"/>
      <c r="IUE1189" s="10"/>
      <c r="IUF1189" s="10"/>
      <c r="IUG1189" s="10"/>
      <c r="IUH1189" s="10"/>
      <c r="IUI1189" s="10"/>
      <c r="IUJ1189" s="10"/>
      <c r="IUK1189" s="10"/>
      <c r="IUL1189" s="10"/>
      <c r="IUM1189" s="10"/>
      <c r="IUN1189" s="10"/>
      <c r="IUO1189" s="10"/>
      <c r="IUP1189" s="10"/>
      <c r="IUQ1189" s="10"/>
      <c r="IUR1189" s="10"/>
      <c r="IUS1189" s="10"/>
      <c r="IUT1189" s="10"/>
      <c r="IUU1189" s="10"/>
      <c r="IUV1189" s="10"/>
      <c r="IUW1189" s="10"/>
      <c r="IUX1189" s="10"/>
      <c r="IUY1189" s="10"/>
      <c r="IUZ1189" s="10"/>
      <c r="IVA1189" s="10"/>
      <c r="IVB1189" s="10"/>
      <c r="IVC1189" s="10"/>
      <c r="IVD1189" s="10"/>
      <c r="IVE1189" s="10"/>
      <c r="IVF1189" s="10"/>
      <c r="IVG1189" s="10"/>
      <c r="IVH1189" s="10"/>
      <c r="IVI1189" s="10"/>
      <c r="IVJ1189" s="10"/>
      <c r="IVK1189" s="10"/>
      <c r="IVL1189" s="10"/>
      <c r="IVM1189" s="10"/>
      <c r="IVN1189" s="10"/>
      <c r="IVO1189" s="10"/>
      <c r="IVP1189" s="10"/>
      <c r="IVQ1189" s="10"/>
      <c r="IVR1189" s="10"/>
      <c r="IVS1189" s="10"/>
      <c r="IVT1189" s="10"/>
      <c r="IVU1189" s="10"/>
      <c r="IVV1189" s="10"/>
      <c r="IVW1189" s="10"/>
      <c r="IVX1189" s="10"/>
      <c r="IVY1189" s="10"/>
      <c r="IVZ1189" s="10"/>
      <c r="IWA1189" s="10"/>
      <c r="IWB1189" s="10"/>
      <c r="IWC1189" s="10"/>
      <c r="IWD1189" s="10"/>
      <c r="IWE1189" s="10"/>
      <c r="IWF1189" s="10"/>
      <c r="IWG1189" s="10"/>
      <c r="IWH1189" s="10"/>
      <c r="IWI1189" s="10"/>
      <c r="IWJ1189" s="10"/>
      <c r="IWK1189" s="10"/>
      <c r="IWL1189" s="10"/>
      <c r="IWM1189" s="10"/>
      <c r="IWN1189" s="10"/>
      <c r="IWO1189" s="10"/>
      <c r="IWP1189" s="10"/>
      <c r="IWQ1189" s="10"/>
      <c r="IWR1189" s="10"/>
      <c r="IWS1189" s="10"/>
      <c r="IWT1189" s="10"/>
      <c r="IWU1189" s="10"/>
      <c r="IWV1189" s="10"/>
      <c r="IWW1189" s="10"/>
      <c r="IWX1189" s="10"/>
      <c r="IWY1189" s="10"/>
      <c r="IWZ1189" s="10"/>
      <c r="IXA1189" s="10"/>
      <c r="IXB1189" s="10"/>
      <c r="IXC1189" s="10"/>
      <c r="IXD1189" s="10"/>
      <c r="IXE1189" s="10"/>
      <c r="IXF1189" s="10"/>
      <c r="IXG1189" s="10"/>
      <c r="IXH1189" s="10"/>
      <c r="IXI1189" s="10"/>
      <c r="IXJ1189" s="10"/>
      <c r="IXK1189" s="10"/>
      <c r="IXL1189" s="10"/>
      <c r="IXM1189" s="10"/>
      <c r="IXN1189" s="10"/>
      <c r="IXO1189" s="10"/>
      <c r="IXP1189" s="10"/>
      <c r="IXQ1189" s="10"/>
      <c r="IXR1189" s="10"/>
      <c r="IXS1189" s="10"/>
      <c r="IXT1189" s="10"/>
      <c r="IXU1189" s="10"/>
      <c r="IXV1189" s="10"/>
      <c r="IXW1189" s="10"/>
      <c r="IXX1189" s="10"/>
      <c r="IXY1189" s="10"/>
      <c r="IXZ1189" s="10"/>
      <c r="IYA1189" s="10"/>
      <c r="IYB1189" s="10"/>
      <c r="IYC1189" s="10"/>
      <c r="IYD1189" s="10"/>
      <c r="IYE1189" s="10"/>
      <c r="IYF1189" s="10"/>
      <c r="IYG1189" s="10"/>
      <c r="IYH1189" s="10"/>
      <c r="IYI1189" s="10"/>
      <c r="IYJ1189" s="10"/>
      <c r="IYK1189" s="10"/>
      <c r="IYL1189" s="10"/>
      <c r="IYM1189" s="10"/>
      <c r="IYN1189" s="10"/>
      <c r="IYO1189" s="10"/>
      <c r="IYP1189" s="10"/>
      <c r="IYQ1189" s="10"/>
      <c r="IYR1189" s="10"/>
      <c r="IYS1189" s="10"/>
      <c r="IYT1189" s="10"/>
      <c r="IYU1189" s="10"/>
      <c r="IYV1189" s="10"/>
      <c r="IYW1189" s="10"/>
      <c r="IYX1189" s="10"/>
      <c r="IYY1189" s="10"/>
      <c r="IYZ1189" s="10"/>
      <c r="IZA1189" s="10"/>
      <c r="IZB1189" s="10"/>
      <c r="IZC1189" s="10"/>
      <c r="IZD1189" s="10"/>
      <c r="IZE1189" s="10"/>
      <c r="IZF1189" s="10"/>
      <c r="IZG1189" s="10"/>
      <c r="IZH1189" s="10"/>
      <c r="IZI1189" s="10"/>
      <c r="IZJ1189" s="10"/>
      <c r="IZK1189" s="10"/>
      <c r="IZL1189" s="10"/>
      <c r="IZM1189" s="10"/>
      <c r="IZN1189" s="10"/>
      <c r="IZO1189" s="10"/>
      <c r="IZP1189" s="10"/>
      <c r="IZQ1189" s="10"/>
      <c r="IZR1189" s="10"/>
      <c r="IZS1189" s="10"/>
      <c r="IZT1189" s="10"/>
      <c r="IZU1189" s="10"/>
      <c r="IZV1189" s="10"/>
      <c r="IZW1189" s="10"/>
      <c r="IZX1189" s="10"/>
      <c r="IZY1189" s="10"/>
      <c r="IZZ1189" s="10"/>
      <c r="JAA1189" s="10"/>
      <c r="JAB1189" s="10"/>
      <c r="JAC1189" s="10"/>
      <c r="JAD1189" s="10"/>
      <c r="JAE1189" s="10"/>
      <c r="JAF1189" s="10"/>
      <c r="JAG1189" s="10"/>
      <c r="JAH1189" s="10"/>
      <c r="JAI1189" s="10"/>
      <c r="JAJ1189" s="10"/>
      <c r="JAK1189" s="10"/>
      <c r="JAL1189" s="10"/>
      <c r="JAM1189" s="10"/>
      <c r="JAN1189" s="10"/>
      <c r="JAO1189" s="10"/>
      <c r="JAP1189" s="10"/>
      <c r="JAQ1189" s="10"/>
      <c r="JAR1189" s="10"/>
      <c r="JAS1189" s="10"/>
      <c r="JAT1189" s="10"/>
      <c r="JAU1189" s="10"/>
      <c r="JAV1189" s="10"/>
      <c r="JAW1189" s="10"/>
      <c r="JAX1189" s="10"/>
      <c r="JAY1189" s="10"/>
      <c r="JAZ1189" s="10"/>
      <c r="JBA1189" s="10"/>
      <c r="JBB1189" s="10"/>
      <c r="JBC1189" s="10"/>
      <c r="JBD1189" s="10"/>
      <c r="JBE1189" s="10"/>
      <c r="JBF1189" s="10"/>
      <c r="JBG1189" s="10"/>
      <c r="JBH1189" s="10"/>
      <c r="JBI1189" s="10"/>
      <c r="JBJ1189" s="10"/>
      <c r="JBK1189" s="10"/>
      <c r="JBL1189" s="10"/>
      <c r="JBM1189" s="10"/>
      <c r="JBN1189" s="10"/>
      <c r="JBO1189" s="10"/>
      <c r="JBP1189" s="10"/>
      <c r="JBQ1189" s="10"/>
      <c r="JBR1189" s="10"/>
      <c r="JBS1189" s="10"/>
      <c r="JBT1189" s="10"/>
      <c r="JBU1189" s="10"/>
      <c r="JBV1189" s="10"/>
      <c r="JBW1189" s="10"/>
      <c r="JBX1189" s="10"/>
      <c r="JBY1189" s="10"/>
      <c r="JBZ1189" s="10"/>
      <c r="JCA1189" s="10"/>
      <c r="JCB1189" s="10"/>
      <c r="JCC1189" s="10"/>
      <c r="JCD1189" s="10"/>
      <c r="JCE1189" s="10"/>
      <c r="JCF1189" s="10"/>
      <c r="JCG1189" s="10"/>
      <c r="JCH1189" s="10"/>
      <c r="JCI1189" s="10"/>
      <c r="JCJ1189" s="10"/>
      <c r="JCK1189" s="10"/>
      <c r="JCL1189" s="10"/>
      <c r="JCM1189" s="10"/>
      <c r="JCN1189" s="10"/>
      <c r="JCO1189" s="10"/>
      <c r="JCP1189" s="10"/>
      <c r="JCQ1189" s="10"/>
      <c r="JCR1189" s="10"/>
      <c r="JCS1189" s="10"/>
      <c r="JCT1189" s="10"/>
      <c r="JCU1189" s="10"/>
      <c r="JCV1189" s="10"/>
      <c r="JCW1189" s="10"/>
      <c r="JCX1189" s="10"/>
      <c r="JCY1189" s="10"/>
      <c r="JCZ1189" s="10"/>
      <c r="JDA1189" s="10"/>
      <c r="JDB1189" s="10"/>
      <c r="JDC1189" s="10"/>
      <c r="JDD1189" s="10"/>
      <c r="JDE1189" s="10"/>
      <c r="JDF1189" s="10"/>
      <c r="JDG1189" s="10"/>
      <c r="JDH1189" s="10"/>
      <c r="JDI1189" s="10"/>
      <c r="JDJ1189" s="10"/>
      <c r="JDK1189" s="10"/>
      <c r="JDL1189" s="10"/>
      <c r="JDM1189" s="10"/>
      <c r="JDN1189" s="10"/>
      <c r="JDO1189" s="10"/>
      <c r="JDP1189" s="10"/>
      <c r="JDQ1189" s="10"/>
      <c r="JDR1189" s="10"/>
      <c r="JDS1189" s="10"/>
      <c r="JDT1189" s="10"/>
      <c r="JDU1189" s="10"/>
      <c r="JDV1189" s="10"/>
      <c r="JDW1189" s="10"/>
      <c r="JDX1189" s="10"/>
      <c r="JDY1189" s="10"/>
      <c r="JDZ1189" s="10"/>
      <c r="JEA1189" s="10"/>
      <c r="JEB1189" s="10"/>
      <c r="JEC1189" s="10"/>
      <c r="JED1189" s="10"/>
      <c r="JEE1189" s="10"/>
      <c r="JEF1189" s="10"/>
      <c r="JEG1189" s="10"/>
      <c r="JEH1189" s="10"/>
      <c r="JEI1189" s="10"/>
      <c r="JEJ1189" s="10"/>
      <c r="JEK1189" s="10"/>
      <c r="JEL1189" s="10"/>
      <c r="JEM1189" s="10"/>
      <c r="JEN1189" s="10"/>
      <c r="JEO1189" s="10"/>
      <c r="JEP1189" s="10"/>
      <c r="JEQ1189" s="10"/>
      <c r="JER1189" s="10"/>
      <c r="JES1189" s="10"/>
      <c r="JET1189" s="10"/>
      <c r="JEU1189" s="10"/>
      <c r="JEV1189" s="10"/>
      <c r="JEW1189" s="10"/>
      <c r="JEX1189" s="10"/>
      <c r="JEY1189" s="10"/>
      <c r="JEZ1189" s="10"/>
      <c r="JFA1189" s="10"/>
      <c r="JFB1189" s="10"/>
      <c r="JFC1189" s="10"/>
      <c r="JFD1189" s="10"/>
      <c r="JFE1189" s="10"/>
      <c r="JFF1189" s="10"/>
      <c r="JFG1189" s="10"/>
      <c r="JFH1189" s="10"/>
      <c r="JFI1189" s="10"/>
      <c r="JFJ1189" s="10"/>
      <c r="JFK1189" s="10"/>
      <c r="JFL1189" s="10"/>
      <c r="JFM1189" s="10"/>
      <c r="JFN1189" s="10"/>
      <c r="JFO1189" s="10"/>
      <c r="JFP1189" s="10"/>
      <c r="JFQ1189" s="10"/>
      <c r="JFR1189" s="10"/>
      <c r="JFS1189" s="10"/>
      <c r="JFT1189" s="10"/>
      <c r="JFU1189" s="10"/>
      <c r="JFV1189" s="10"/>
      <c r="JFW1189" s="10"/>
      <c r="JFX1189" s="10"/>
      <c r="JFY1189" s="10"/>
      <c r="JFZ1189" s="10"/>
      <c r="JGA1189" s="10"/>
      <c r="JGB1189" s="10"/>
      <c r="JGC1189" s="10"/>
      <c r="JGD1189" s="10"/>
      <c r="JGE1189" s="10"/>
      <c r="JGF1189" s="10"/>
      <c r="JGG1189" s="10"/>
      <c r="JGH1189" s="10"/>
      <c r="JGI1189" s="10"/>
      <c r="JGJ1189" s="10"/>
      <c r="JGK1189" s="10"/>
      <c r="JGL1189" s="10"/>
      <c r="JGM1189" s="10"/>
      <c r="JGN1189" s="10"/>
      <c r="JGO1189" s="10"/>
      <c r="JGP1189" s="10"/>
      <c r="JGQ1189" s="10"/>
      <c r="JGR1189" s="10"/>
      <c r="JGS1189" s="10"/>
      <c r="JGT1189" s="10"/>
      <c r="JGU1189" s="10"/>
      <c r="JGV1189" s="10"/>
      <c r="JGW1189" s="10"/>
      <c r="JGX1189" s="10"/>
      <c r="JGY1189" s="10"/>
      <c r="JGZ1189" s="10"/>
      <c r="JHA1189" s="10"/>
      <c r="JHB1189" s="10"/>
      <c r="JHC1189" s="10"/>
      <c r="JHD1189" s="10"/>
      <c r="JHE1189" s="10"/>
      <c r="JHF1189" s="10"/>
      <c r="JHG1189" s="10"/>
      <c r="JHH1189" s="10"/>
      <c r="JHI1189" s="10"/>
      <c r="JHJ1189" s="10"/>
      <c r="JHK1189" s="10"/>
      <c r="JHL1189" s="10"/>
      <c r="JHM1189" s="10"/>
      <c r="JHN1189" s="10"/>
      <c r="JHO1189" s="10"/>
      <c r="JHP1189" s="10"/>
      <c r="JHQ1189" s="10"/>
      <c r="JHR1189" s="10"/>
      <c r="JHS1189" s="10"/>
      <c r="JHT1189" s="10"/>
      <c r="JHU1189" s="10"/>
      <c r="JHV1189" s="10"/>
      <c r="JHW1189" s="10"/>
      <c r="JHX1189" s="10"/>
      <c r="JHY1189" s="10"/>
      <c r="JHZ1189" s="10"/>
      <c r="JIA1189" s="10"/>
      <c r="JIB1189" s="10"/>
      <c r="JIC1189" s="10"/>
      <c r="JID1189" s="10"/>
      <c r="JIE1189" s="10"/>
      <c r="JIF1189" s="10"/>
      <c r="JIG1189" s="10"/>
      <c r="JIH1189" s="10"/>
      <c r="JII1189" s="10"/>
      <c r="JIJ1189" s="10"/>
      <c r="JIK1189" s="10"/>
      <c r="JIL1189" s="10"/>
      <c r="JIM1189" s="10"/>
      <c r="JIN1189" s="10"/>
      <c r="JIO1189" s="10"/>
      <c r="JIP1189" s="10"/>
      <c r="JIQ1189" s="10"/>
      <c r="JIR1189" s="10"/>
      <c r="JIS1189" s="10"/>
      <c r="JIT1189" s="10"/>
      <c r="JIU1189" s="10"/>
      <c r="JIV1189" s="10"/>
      <c r="JIW1189" s="10"/>
      <c r="JIX1189" s="10"/>
      <c r="JIY1189" s="10"/>
      <c r="JIZ1189" s="10"/>
      <c r="JJA1189" s="10"/>
      <c r="JJB1189" s="10"/>
      <c r="JJC1189" s="10"/>
      <c r="JJD1189" s="10"/>
      <c r="JJE1189" s="10"/>
      <c r="JJF1189" s="10"/>
      <c r="JJG1189" s="10"/>
      <c r="JJH1189" s="10"/>
      <c r="JJI1189" s="10"/>
      <c r="JJJ1189" s="10"/>
      <c r="JJK1189" s="10"/>
      <c r="JJL1189" s="10"/>
      <c r="JJM1189" s="10"/>
      <c r="JJN1189" s="10"/>
      <c r="JJO1189" s="10"/>
      <c r="JJP1189" s="10"/>
      <c r="JJQ1189" s="10"/>
      <c r="JJR1189" s="10"/>
      <c r="JJS1189" s="10"/>
      <c r="JJT1189" s="10"/>
      <c r="JJU1189" s="10"/>
      <c r="JJV1189" s="10"/>
      <c r="JJW1189" s="10"/>
      <c r="JJX1189" s="10"/>
      <c r="JJY1189" s="10"/>
      <c r="JJZ1189" s="10"/>
      <c r="JKA1189" s="10"/>
      <c r="JKB1189" s="10"/>
      <c r="JKC1189" s="10"/>
      <c r="JKD1189" s="10"/>
      <c r="JKE1189" s="10"/>
      <c r="JKF1189" s="10"/>
      <c r="JKG1189" s="10"/>
      <c r="JKH1189" s="10"/>
      <c r="JKI1189" s="10"/>
      <c r="JKJ1189" s="10"/>
      <c r="JKK1189" s="10"/>
      <c r="JKL1189" s="10"/>
      <c r="JKM1189" s="10"/>
      <c r="JKN1189" s="10"/>
      <c r="JKO1189" s="10"/>
      <c r="JKP1189" s="10"/>
      <c r="JKQ1189" s="10"/>
      <c r="JKR1189" s="10"/>
      <c r="JKS1189" s="10"/>
      <c r="JKT1189" s="10"/>
      <c r="JKU1189" s="10"/>
      <c r="JKV1189" s="10"/>
      <c r="JKW1189" s="10"/>
      <c r="JKX1189" s="10"/>
      <c r="JKY1189" s="10"/>
      <c r="JKZ1189" s="10"/>
      <c r="JLA1189" s="10"/>
      <c r="JLB1189" s="10"/>
      <c r="JLC1189" s="10"/>
      <c r="JLD1189" s="10"/>
      <c r="JLE1189" s="10"/>
      <c r="JLF1189" s="10"/>
      <c r="JLG1189" s="10"/>
      <c r="JLH1189" s="10"/>
      <c r="JLI1189" s="10"/>
      <c r="JLJ1189" s="10"/>
      <c r="JLK1189" s="10"/>
      <c r="JLL1189" s="10"/>
      <c r="JLM1189" s="10"/>
      <c r="JLN1189" s="10"/>
      <c r="JLO1189" s="10"/>
      <c r="JLP1189" s="10"/>
      <c r="JLQ1189" s="10"/>
      <c r="JLR1189" s="10"/>
      <c r="JLS1189" s="10"/>
      <c r="JLT1189" s="10"/>
      <c r="JLU1189" s="10"/>
      <c r="JLV1189" s="10"/>
      <c r="JLW1189" s="10"/>
      <c r="JLX1189" s="10"/>
      <c r="JLY1189" s="10"/>
      <c r="JLZ1189" s="10"/>
      <c r="JMA1189" s="10"/>
      <c r="JMB1189" s="10"/>
      <c r="JMC1189" s="10"/>
      <c r="JMD1189" s="10"/>
      <c r="JME1189" s="10"/>
      <c r="JMF1189" s="10"/>
      <c r="JMG1189" s="10"/>
      <c r="JMH1189" s="10"/>
      <c r="JMI1189" s="10"/>
      <c r="JMJ1189" s="10"/>
      <c r="JMK1189" s="10"/>
      <c r="JML1189" s="10"/>
      <c r="JMM1189" s="10"/>
      <c r="JMN1189" s="10"/>
      <c r="JMO1189" s="10"/>
      <c r="JMP1189" s="10"/>
      <c r="JMQ1189" s="10"/>
      <c r="JMR1189" s="10"/>
      <c r="JMS1189" s="10"/>
      <c r="JMT1189" s="10"/>
      <c r="JMU1189" s="10"/>
      <c r="JMV1189" s="10"/>
      <c r="JMW1189" s="10"/>
      <c r="JMX1189" s="10"/>
      <c r="JMY1189" s="10"/>
      <c r="JMZ1189" s="10"/>
      <c r="JNA1189" s="10"/>
      <c r="JNB1189" s="10"/>
      <c r="JNC1189" s="10"/>
      <c r="JND1189" s="10"/>
      <c r="JNE1189" s="10"/>
      <c r="JNF1189" s="10"/>
      <c r="JNG1189" s="10"/>
      <c r="JNH1189" s="10"/>
      <c r="JNI1189" s="10"/>
      <c r="JNJ1189" s="10"/>
      <c r="JNK1189" s="10"/>
      <c r="JNL1189" s="10"/>
      <c r="JNM1189" s="10"/>
      <c r="JNN1189" s="10"/>
      <c r="JNO1189" s="10"/>
      <c r="JNP1189" s="10"/>
      <c r="JNQ1189" s="10"/>
      <c r="JNR1189" s="10"/>
      <c r="JNS1189" s="10"/>
      <c r="JNT1189" s="10"/>
      <c r="JNU1189" s="10"/>
      <c r="JNV1189" s="10"/>
      <c r="JNW1189" s="10"/>
      <c r="JNX1189" s="10"/>
      <c r="JNY1189" s="10"/>
      <c r="JNZ1189" s="10"/>
      <c r="JOA1189" s="10"/>
      <c r="JOB1189" s="10"/>
      <c r="JOC1189" s="10"/>
      <c r="JOD1189" s="10"/>
      <c r="JOE1189" s="10"/>
      <c r="JOF1189" s="10"/>
      <c r="JOG1189" s="10"/>
      <c r="JOH1189" s="10"/>
      <c r="JOI1189" s="10"/>
      <c r="JOJ1189" s="10"/>
      <c r="JOK1189" s="10"/>
      <c r="JOL1189" s="10"/>
      <c r="JOM1189" s="10"/>
      <c r="JON1189" s="10"/>
      <c r="JOO1189" s="10"/>
      <c r="JOP1189" s="10"/>
      <c r="JOQ1189" s="10"/>
      <c r="JOR1189" s="10"/>
      <c r="JOS1189" s="10"/>
      <c r="JOT1189" s="10"/>
      <c r="JOU1189" s="10"/>
      <c r="JOV1189" s="10"/>
      <c r="JOW1189" s="10"/>
      <c r="JOX1189" s="10"/>
      <c r="JOY1189" s="10"/>
      <c r="JOZ1189" s="10"/>
      <c r="JPA1189" s="10"/>
      <c r="JPB1189" s="10"/>
      <c r="JPC1189" s="10"/>
      <c r="JPD1189" s="10"/>
      <c r="JPE1189" s="10"/>
      <c r="JPF1189" s="10"/>
      <c r="JPG1189" s="10"/>
      <c r="JPH1189" s="10"/>
      <c r="JPI1189" s="10"/>
      <c r="JPJ1189" s="10"/>
      <c r="JPK1189" s="10"/>
      <c r="JPL1189" s="10"/>
      <c r="JPM1189" s="10"/>
      <c r="JPN1189" s="10"/>
      <c r="JPO1189" s="10"/>
      <c r="JPP1189" s="10"/>
      <c r="JPQ1189" s="10"/>
      <c r="JPR1189" s="10"/>
      <c r="JPS1189" s="10"/>
      <c r="JPT1189" s="10"/>
      <c r="JPU1189" s="10"/>
      <c r="JPV1189" s="10"/>
      <c r="JPW1189" s="10"/>
      <c r="JPX1189" s="10"/>
      <c r="JPY1189" s="10"/>
      <c r="JPZ1189" s="10"/>
      <c r="JQA1189" s="10"/>
      <c r="JQB1189" s="10"/>
      <c r="JQC1189" s="10"/>
      <c r="JQD1189" s="10"/>
      <c r="JQE1189" s="10"/>
      <c r="JQF1189" s="10"/>
      <c r="JQG1189" s="10"/>
      <c r="JQH1189" s="10"/>
      <c r="JQI1189" s="10"/>
      <c r="JQJ1189" s="10"/>
      <c r="JQK1189" s="10"/>
      <c r="JQL1189" s="10"/>
      <c r="JQM1189" s="10"/>
      <c r="JQN1189" s="10"/>
      <c r="JQO1189" s="10"/>
      <c r="JQP1189" s="10"/>
      <c r="JQQ1189" s="10"/>
      <c r="JQR1189" s="10"/>
      <c r="JQS1189" s="10"/>
      <c r="JQT1189" s="10"/>
      <c r="JQU1189" s="10"/>
      <c r="JQV1189" s="10"/>
      <c r="JQW1189" s="10"/>
      <c r="JQX1189" s="10"/>
      <c r="JQY1189" s="10"/>
      <c r="JQZ1189" s="10"/>
      <c r="JRA1189" s="10"/>
      <c r="JRB1189" s="10"/>
      <c r="JRC1189" s="10"/>
      <c r="JRD1189" s="10"/>
      <c r="JRE1189" s="10"/>
      <c r="JRF1189" s="10"/>
      <c r="JRG1189" s="10"/>
      <c r="JRH1189" s="10"/>
      <c r="JRI1189" s="10"/>
      <c r="JRJ1189" s="10"/>
      <c r="JRK1189" s="10"/>
      <c r="JRL1189" s="10"/>
      <c r="JRM1189" s="10"/>
      <c r="JRN1189" s="10"/>
      <c r="JRO1189" s="10"/>
      <c r="JRP1189" s="10"/>
      <c r="JRQ1189" s="10"/>
      <c r="JRR1189" s="10"/>
      <c r="JRS1189" s="10"/>
      <c r="JRT1189" s="10"/>
      <c r="JRU1189" s="10"/>
      <c r="JRV1189" s="10"/>
      <c r="JRW1189" s="10"/>
      <c r="JRX1189" s="10"/>
      <c r="JRY1189" s="10"/>
      <c r="JRZ1189" s="10"/>
      <c r="JSA1189" s="10"/>
      <c r="JSB1189" s="10"/>
      <c r="JSC1189" s="10"/>
      <c r="JSD1189" s="10"/>
      <c r="JSE1189" s="10"/>
      <c r="JSF1189" s="10"/>
      <c r="JSG1189" s="10"/>
      <c r="JSH1189" s="10"/>
      <c r="JSI1189" s="10"/>
      <c r="JSJ1189" s="10"/>
      <c r="JSK1189" s="10"/>
      <c r="JSL1189" s="10"/>
      <c r="JSM1189" s="10"/>
      <c r="JSN1189" s="10"/>
      <c r="JSO1189" s="10"/>
      <c r="JSP1189" s="10"/>
      <c r="JSQ1189" s="10"/>
      <c r="JSR1189" s="10"/>
      <c r="JSS1189" s="10"/>
      <c r="JST1189" s="10"/>
      <c r="JSU1189" s="10"/>
      <c r="JSV1189" s="10"/>
      <c r="JSW1189" s="10"/>
      <c r="JSX1189" s="10"/>
      <c r="JSY1189" s="10"/>
      <c r="JSZ1189" s="10"/>
      <c r="JTA1189" s="10"/>
      <c r="JTB1189" s="10"/>
      <c r="JTC1189" s="10"/>
      <c r="JTD1189" s="10"/>
      <c r="JTE1189" s="10"/>
      <c r="JTF1189" s="10"/>
      <c r="JTG1189" s="10"/>
      <c r="JTH1189" s="10"/>
      <c r="JTI1189" s="10"/>
      <c r="JTJ1189" s="10"/>
      <c r="JTK1189" s="10"/>
      <c r="JTL1189" s="10"/>
      <c r="JTM1189" s="10"/>
      <c r="JTN1189" s="10"/>
      <c r="JTO1189" s="10"/>
      <c r="JTP1189" s="10"/>
      <c r="JTQ1189" s="10"/>
      <c r="JTR1189" s="10"/>
      <c r="JTS1189" s="10"/>
      <c r="JTT1189" s="10"/>
      <c r="JTU1189" s="10"/>
      <c r="JTV1189" s="10"/>
      <c r="JTW1189" s="10"/>
      <c r="JTX1189" s="10"/>
      <c r="JTY1189" s="10"/>
      <c r="JTZ1189" s="10"/>
      <c r="JUA1189" s="10"/>
      <c r="JUB1189" s="10"/>
      <c r="JUC1189" s="10"/>
      <c r="JUD1189" s="10"/>
      <c r="JUE1189" s="10"/>
      <c r="JUF1189" s="10"/>
      <c r="JUG1189" s="10"/>
      <c r="JUH1189" s="10"/>
      <c r="JUI1189" s="10"/>
      <c r="JUJ1189" s="10"/>
      <c r="JUK1189" s="10"/>
      <c r="JUL1189" s="10"/>
      <c r="JUM1189" s="10"/>
      <c r="JUN1189" s="10"/>
      <c r="JUO1189" s="10"/>
      <c r="JUP1189" s="10"/>
      <c r="JUQ1189" s="10"/>
      <c r="JUR1189" s="10"/>
      <c r="JUS1189" s="10"/>
      <c r="JUT1189" s="10"/>
      <c r="JUU1189" s="10"/>
      <c r="JUV1189" s="10"/>
      <c r="JUW1189" s="10"/>
      <c r="JUX1189" s="10"/>
      <c r="JUY1189" s="10"/>
      <c r="JUZ1189" s="10"/>
      <c r="JVA1189" s="10"/>
      <c r="JVB1189" s="10"/>
      <c r="JVC1189" s="10"/>
      <c r="JVD1189" s="10"/>
      <c r="JVE1189" s="10"/>
      <c r="JVF1189" s="10"/>
      <c r="JVG1189" s="10"/>
      <c r="JVH1189" s="10"/>
      <c r="JVI1189" s="10"/>
      <c r="JVJ1189" s="10"/>
      <c r="JVK1189" s="10"/>
      <c r="JVL1189" s="10"/>
      <c r="JVM1189" s="10"/>
      <c r="JVN1189" s="10"/>
      <c r="JVO1189" s="10"/>
      <c r="JVP1189" s="10"/>
      <c r="JVQ1189" s="10"/>
      <c r="JVR1189" s="10"/>
      <c r="JVS1189" s="10"/>
      <c r="JVT1189" s="10"/>
      <c r="JVU1189" s="10"/>
      <c r="JVV1189" s="10"/>
      <c r="JVW1189" s="10"/>
      <c r="JVX1189" s="10"/>
      <c r="JVY1189" s="10"/>
      <c r="JVZ1189" s="10"/>
      <c r="JWA1189" s="10"/>
      <c r="JWB1189" s="10"/>
      <c r="JWC1189" s="10"/>
      <c r="JWD1189" s="10"/>
      <c r="JWE1189" s="10"/>
      <c r="JWF1189" s="10"/>
      <c r="JWG1189" s="10"/>
      <c r="JWH1189" s="10"/>
      <c r="JWI1189" s="10"/>
      <c r="JWJ1189" s="10"/>
      <c r="JWK1189" s="10"/>
      <c r="JWL1189" s="10"/>
      <c r="JWM1189" s="10"/>
      <c r="JWN1189" s="10"/>
      <c r="JWO1189" s="10"/>
      <c r="JWP1189" s="10"/>
      <c r="JWQ1189" s="10"/>
      <c r="JWR1189" s="10"/>
      <c r="JWS1189" s="10"/>
      <c r="JWT1189" s="10"/>
      <c r="JWU1189" s="10"/>
      <c r="JWV1189" s="10"/>
      <c r="JWW1189" s="10"/>
      <c r="JWX1189" s="10"/>
      <c r="JWY1189" s="10"/>
      <c r="JWZ1189" s="10"/>
      <c r="JXA1189" s="10"/>
      <c r="JXB1189" s="10"/>
      <c r="JXC1189" s="10"/>
      <c r="JXD1189" s="10"/>
      <c r="JXE1189" s="10"/>
      <c r="JXF1189" s="10"/>
      <c r="JXG1189" s="10"/>
      <c r="JXH1189" s="10"/>
      <c r="JXI1189" s="10"/>
      <c r="JXJ1189" s="10"/>
      <c r="JXK1189" s="10"/>
      <c r="JXL1189" s="10"/>
      <c r="JXM1189" s="10"/>
      <c r="JXN1189" s="10"/>
      <c r="JXO1189" s="10"/>
      <c r="JXP1189" s="10"/>
      <c r="JXQ1189" s="10"/>
      <c r="JXR1189" s="10"/>
      <c r="JXS1189" s="10"/>
      <c r="JXT1189" s="10"/>
      <c r="JXU1189" s="10"/>
      <c r="JXV1189" s="10"/>
      <c r="JXW1189" s="10"/>
      <c r="JXX1189" s="10"/>
      <c r="JXY1189" s="10"/>
      <c r="JXZ1189" s="10"/>
      <c r="JYA1189" s="10"/>
      <c r="JYB1189" s="10"/>
      <c r="JYC1189" s="10"/>
      <c r="JYD1189" s="10"/>
      <c r="JYE1189" s="10"/>
      <c r="JYF1189" s="10"/>
      <c r="JYG1189" s="10"/>
      <c r="JYH1189" s="10"/>
      <c r="JYI1189" s="10"/>
      <c r="JYJ1189" s="10"/>
      <c r="JYK1189" s="10"/>
      <c r="JYL1189" s="10"/>
      <c r="JYM1189" s="10"/>
      <c r="JYN1189" s="10"/>
      <c r="JYO1189" s="10"/>
      <c r="JYP1189" s="10"/>
      <c r="JYQ1189" s="10"/>
      <c r="JYR1189" s="10"/>
      <c r="JYS1189" s="10"/>
      <c r="JYT1189" s="10"/>
      <c r="JYU1189" s="10"/>
      <c r="JYV1189" s="10"/>
      <c r="JYW1189" s="10"/>
      <c r="JYX1189" s="10"/>
      <c r="JYY1189" s="10"/>
      <c r="JYZ1189" s="10"/>
      <c r="JZA1189" s="10"/>
      <c r="JZB1189" s="10"/>
      <c r="JZC1189" s="10"/>
      <c r="JZD1189" s="10"/>
      <c r="JZE1189" s="10"/>
      <c r="JZF1189" s="10"/>
      <c r="JZG1189" s="10"/>
      <c r="JZH1189" s="10"/>
      <c r="JZI1189" s="10"/>
      <c r="JZJ1189" s="10"/>
      <c r="JZK1189" s="10"/>
      <c r="JZL1189" s="10"/>
      <c r="JZM1189" s="10"/>
      <c r="JZN1189" s="10"/>
      <c r="JZO1189" s="10"/>
      <c r="JZP1189" s="10"/>
      <c r="JZQ1189" s="10"/>
      <c r="JZR1189" s="10"/>
      <c r="JZS1189" s="10"/>
      <c r="JZT1189" s="10"/>
      <c r="JZU1189" s="10"/>
      <c r="JZV1189" s="10"/>
      <c r="JZW1189" s="10"/>
      <c r="JZX1189" s="10"/>
      <c r="JZY1189" s="10"/>
      <c r="JZZ1189" s="10"/>
      <c r="KAA1189" s="10"/>
      <c r="KAB1189" s="10"/>
      <c r="KAC1189" s="10"/>
      <c r="KAD1189" s="10"/>
      <c r="KAE1189" s="10"/>
      <c r="KAF1189" s="10"/>
      <c r="KAG1189" s="10"/>
      <c r="KAH1189" s="10"/>
      <c r="KAI1189" s="10"/>
      <c r="KAJ1189" s="10"/>
      <c r="KAK1189" s="10"/>
      <c r="KAL1189" s="10"/>
      <c r="KAM1189" s="10"/>
      <c r="KAN1189" s="10"/>
      <c r="KAO1189" s="10"/>
      <c r="KAP1189" s="10"/>
      <c r="KAQ1189" s="10"/>
      <c r="KAR1189" s="10"/>
      <c r="KAS1189" s="10"/>
      <c r="KAT1189" s="10"/>
      <c r="KAU1189" s="10"/>
      <c r="KAV1189" s="10"/>
      <c r="KAW1189" s="10"/>
      <c r="KAX1189" s="10"/>
      <c r="KAY1189" s="10"/>
      <c r="KAZ1189" s="10"/>
      <c r="KBA1189" s="10"/>
      <c r="KBB1189" s="10"/>
      <c r="KBC1189" s="10"/>
      <c r="KBD1189" s="10"/>
      <c r="KBE1189" s="10"/>
      <c r="KBF1189" s="10"/>
      <c r="KBG1189" s="10"/>
      <c r="KBH1189" s="10"/>
      <c r="KBI1189" s="10"/>
      <c r="KBJ1189" s="10"/>
      <c r="KBK1189" s="10"/>
      <c r="KBL1189" s="10"/>
      <c r="KBM1189" s="10"/>
      <c r="KBN1189" s="10"/>
      <c r="KBO1189" s="10"/>
      <c r="KBP1189" s="10"/>
      <c r="KBQ1189" s="10"/>
      <c r="KBR1189" s="10"/>
      <c r="KBS1189" s="10"/>
      <c r="KBT1189" s="10"/>
      <c r="KBU1189" s="10"/>
      <c r="KBV1189" s="10"/>
      <c r="KBW1189" s="10"/>
      <c r="KBX1189" s="10"/>
      <c r="KBY1189" s="10"/>
      <c r="KBZ1189" s="10"/>
      <c r="KCA1189" s="10"/>
      <c r="KCB1189" s="10"/>
      <c r="KCC1189" s="10"/>
      <c r="KCD1189" s="10"/>
      <c r="KCE1189" s="10"/>
      <c r="KCF1189" s="10"/>
      <c r="KCG1189" s="10"/>
      <c r="KCH1189" s="10"/>
      <c r="KCI1189" s="10"/>
      <c r="KCJ1189" s="10"/>
      <c r="KCK1189" s="10"/>
      <c r="KCL1189" s="10"/>
      <c r="KCM1189" s="10"/>
      <c r="KCN1189" s="10"/>
      <c r="KCO1189" s="10"/>
      <c r="KCP1189" s="10"/>
      <c r="KCQ1189" s="10"/>
      <c r="KCR1189" s="10"/>
      <c r="KCS1189" s="10"/>
      <c r="KCT1189" s="10"/>
      <c r="KCU1189" s="10"/>
      <c r="KCV1189" s="10"/>
      <c r="KCW1189" s="10"/>
      <c r="KCX1189" s="10"/>
      <c r="KCY1189" s="10"/>
      <c r="KCZ1189" s="10"/>
      <c r="KDA1189" s="10"/>
      <c r="KDB1189" s="10"/>
      <c r="KDC1189" s="10"/>
      <c r="KDD1189" s="10"/>
      <c r="KDE1189" s="10"/>
      <c r="KDF1189" s="10"/>
      <c r="KDG1189" s="10"/>
      <c r="KDH1189" s="10"/>
      <c r="KDI1189" s="10"/>
      <c r="KDJ1189" s="10"/>
      <c r="KDK1189" s="10"/>
      <c r="KDL1189" s="10"/>
      <c r="KDM1189" s="10"/>
      <c r="KDN1189" s="10"/>
      <c r="KDO1189" s="10"/>
      <c r="KDP1189" s="10"/>
      <c r="KDQ1189" s="10"/>
      <c r="KDR1189" s="10"/>
      <c r="KDS1189" s="10"/>
      <c r="KDT1189" s="10"/>
      <c r="KDU1189" s="10"/>
      <c r="KDV1189" s="10"/>
      <c r="KDW1189" s="10"/>
      <c r="KDX1189" s="10"/>
      <c r="KDY1189" s="10"/>
      <c r="KDZ1189" s="10"/>
      <c r="KEA1189" s="10"/>
      <c r="KEB1189" s="10"/>
      <c r="KEC1189" s="10"/>
      <c r="KED1189" s="10"/>
      <c r="KEE1189" s="10"/>
      <c r="KEF1189" s="10"/>
      <c r="KEG1189" s="10"/>
      <c r="KEH1189" s="10"/>
      <c r="KEI1189" s="10"/>
      <c r="KEJ1189" s="10"/>
      <c r="KEK1189" s="10"/>
      <c r="KEL1189" s="10"/>
      <c r="KEM1189" s="10"/>
      <c r="KEN1189" s="10"/>
      <c r="KEO1189" s="10"/>
      <c r="KEP1189" s="10"/>
      <c r="KEQ1189" s="10"/>
      <c r="KER1189" s="10"/>
      <c r="KES1189" s="10"/>
      <c r="KET1189" s="10"/>
      <c r="KEU1189" s="10"/>
      <c r="KEV1189" s="10"/>
      <c r="KEW1189" s="10"/>
      <c r="KEX1189" s="10"/>
      <c r="KEY1189" s="10"/>
      <c r="KEZ1189" s="10"/>
      <c r="KFA1189" s="10"/>
      <c r="KFB1189" s="10"/>
      <c r="KFC1189" s="10"/>
      <c r="KFD1189" s="10"/>
      <c r="KFE1189" s="10"/>
      <c r="KFF1189" s="10"/>
      <c r="KFG1189" s="10"/>
      <c r="KFH1189" s="10"/>
      <c r="KFI1189" s="10"/>
      <c r="KFJ1189" s="10"/>
      <c r="KFK1189" s="10"/>
      <c r="KFL1189" s="10"/>
      <c r="KFM1189" s="10"/>
      <c r="KFN1189" s="10"/>
      <c r="KFO1189" s="10"/>
      <c r="KFP1189" s="10"/>
      <c r="KFQ1189" s="10"/>
      <c r="KFR1189" s="10"/>
      <c r="KFS1189" s="10"/>
      <c r="KFT1189" s="10"/>
      <c r="KFU1189" s="10"/>
      <c r="KFV1189" s="10"/>
      <c r="KFW1189" s="10"/>
      <c r="KFX1189" s="10"/>
      <c r="KFY1189" s="10"/>
      <c r="KFZ1189" s="10"/>
      <c r="KGA1189" s="10"/>
      <c r="KGB1189" s="10"/>
      <c r="KGC1189" s="10"/>
      <c r="KGD1189" s="10"/>
      <c r="KGE1189" s="10"/>
      <c r="KGF1189" s="10"/>
      <c r="KGG1189" s="10"/>
      <c r="KGH1189" s="10"/>
      <c r="KGI1189" s="10"/>
      <c r="KGJ1189" s="10"/>
      <c r="KGK1189" s="10"/>
      <c r="KGL1189" s="10"/>
      <c r="KGM1189" s="10"/>
      <c r="KGN1189" s="10"/>
      <c r="KGO1189" s="10"/>
      <c r="KGP1189" s="10"/>
      <c r="KGQ1189" s="10"/>
      <c r="KGR1189" s="10"/>
      <c r="KGS1189" s="10"/>
      <c r="KGT1189" s="10"/>
      <c r="KGU1189" s="10"/>
      <c r="KGV1189" s="10"/>
      <c r="KGW1189" s="10"/>
      <c r="KGX1189" s="10"/>
      <c r="KGY1189" s="10"/>
      <c r="KGZ1189" s="10"/>
      <c r="KHA1189" s="10"/>
      <c r="KHB1189" s="10"/>
      <c r="KHC1189" s="10"/>
      <c r="KHD1189" s="10"/>
      <c r="KHE1189" s="10"/>
      <c r="KHF1189" s="10"/>
      <c r="KHG1189" s="10"/>
      <c r="KHH1189" s="10"/>
      <c r="KHI1189" s="10"/>
      <c r="KHJ1189" s="10"/>
      <c r="KHK1189" s="10"/>
      <c r="KHL1189" s="10"/>
      <c r="KHM1189" s="10"/>
      <c r="KHN1189" s="10"/>
      <c r="KHO1189" s="10"/>
      <c r="KHP1189" s="10"/>
      <c r="KHQ1189" s="10"/>
      <c r="KHR1189" s="10"/>
      <c r="KHS1189" s="10"/>
      <c r="KHT1189" s="10"/>
      <c r="KHU1189" s="10"/>
      <c r="KHV1189" s="10"/>
      <c r="KHW1189" s="10"/>
      <c r="KHX1189" s="10"/>
      <c r="KHY1189" s="10"/>
      <c r="KHZ1189" s="10"/>
      <c r="KIA1189" s="10"/>
      <c r="KIB1189" s="10"/>
      <c r="KIC1189" s="10"/>
      <c r="KID1189" s="10"/>
      <c r="KIE1189" s="10"/>
      <c r="KIF1189" s="10"/>
      <c r="KIG1189" s="10"/>
      <c r="KIH1189" s="10"/>
      <c r="KII1189" s="10"/>
      <c r="KIJ1189" s="10"/>
      <c r="KIK1189" s="10"/>
      <c r="KIL1189" s="10"/>
      <c r="KIM1189" s="10"/>
      <c r="KIN1189" s="10"/>
      <c r="KIO1189" s="10"/>
      <c r="KIP1189" s="10"/>
      <c r="KIQ1189" s="10"/>
      <c r="KIR1189" s="10"/>
      <c r="KIS1189" s="10"/>
      <c r="KIT1189" s="10"/>
      <c r="KIU1189" s="10"/>
      <c r="KIV1189" s="10"/>
      <c r="KIW1189" s="10"/>
      <c r="KIX1189" s="10"/>
      <c r="KIY1189" s="10"/>
      <c r="KIZ1189" s="10"/>
      <c r="KJA1189" s="10"/>
      <c r="KJB1189" s="10"/>
      <c r="KJC1189" s="10"/>
      <c r="KJD1189" s="10"/>
      <c r="KJE1189" s="10"/>
      <c r="KJF1189" s="10"/>
      <c r="KJG1189" s="10"/>
      <c r="KJH1189" s="10"/>
      <c r="KJI1189" s="10"/>
      <c r="KJJ1189" s="10"/>
      <c r="KJK1189" s="10"/>
      <c r="KJL1189" s="10"/>
      <c r="KJM1189" s="10"/>
      <c r="KJN1189" s="10"/>
      <c r="KJO1189" s="10"/>
      <c r="KJP1189" s="10"/>
      <c r="KJQ1189" s="10"/>
      <c r="KJR1189" s="10"/>
      <c r="KJS1189" s="10"/>
      <c r="KJT1189" s="10"/>
      <c r="KJU1189" s="10"/>
      <c r="KJV1189" s="10"/>
      <c r="KJW1189" s="10"/>
      <c r="KJX1189" s="10"/>
      <c r="KJY1189" s="10"/>
      <c r="KJZ1189" s="10"/>
      <c r="KKA1189" s="10"/>
      <c r="KKB1189" s="10"/>
      <c r="KKC1189" s="10"/>
      <c r="KKD1189" s="10"/>
      <c r="KKE1189" s="10"/>
      <c r="KKF1189" s="10"/>
      <c r="KKG1189" s="10"/>
      <c r="KKH1189" s="10"/>
      <c r="KKI1189" s="10"/>
      <c r="KKJ1189" s="10"/>
      <c r="KKK1189" s="10"/>
      <c r="KKL1189" s="10"/>
      <c r="KKM1189" s="10"/>
      <c r="KKN1189" s="10"/>
      <c r="KKO1189" s="10"/>
      <c r="KKP1189" s="10"/>
      <c r="KKQ1189" s="10"/>
      <c r="KKR1189" s="10"/>
      <c r="KKS1189" s="10"/>
      <c r="KKT1189" s="10"/>
      <c r="KKU1189" s="10"/>
      <c r="KKV1189" s="10"/>
      <c r="KKW1189" s="10"/>
      <c r="KKX1189" s="10"/>
      <c r="KKY1189" s="10"/>
      <c r="KKZ1189" s="10"/>
      <c r="KLA1189" s="10"/>
      <c r="KLB1189" s="10"/>
      <c r="KLC1189" s="10"/>
      <c r="KLD1189" s="10"/>
      <c r="KLE1189" s="10"/>
      <c r="KLF1189" s="10"/>
      <c r="KLG1189" s="10"/>
      <c r="KLH1189" s="10"/>
      <c r="KLI1189" s="10"/>
      <c r="KLJ1189" s="10"/>
      <c r="KLK1189" s="10"/>
      <c r="KLL1189" s="10"/>
      <c r="KLM1189" s="10"/>
      <c r="KLN1189" s="10"/>
      <c r="KLO1189" s="10"/>
      <c r="KLP1189" s="10"/>
      <c r="KLQ1189" s="10"/>
      <c r="KLR1189" s="10"/>
      <c r="KLS1189" s="10"/>
      <c r="KLT1189" s="10"/>
      <c r="KLU1189" s="10"/>
      <c r="KLV1189" s="10"/>
      <c r="KLW1189" s="10"/>
      <c r="KLX1189" s="10"/>
      <c r="KLY1189" s="10"/>
      <c r="KLZ1189" s="10"/>
      <c r="KMA1189" s="10"/>
      <c r="KMB1189" s="10"/>
      <c r="KMC1189" s="10"/>
      <c r="KMD1189" s="10"/>
      <c r="KME1189" s="10"/>
      <c r="KMF1189" s="10"/>
      <c r="KMG1189" s="10"/>
      <c r="KMH1189" s="10"/>
      <c r="KMI1189" s="10"/>
      <c r="KMJ1189" s="10"/>
      <c r="KMK1189" s="10"/>
      <c r="KML1189" s="10"/>
      <c r="KMM1189" s="10"/>
      <c r="KMN1189" s="10"/>
      <c r="KMO1189" s="10"/>
      <c r="KMP1189" s="10"/>
      <c r="KMQ1189" s="10"/>
      <c r="KMR1189" s="10"/>
      <c r="KMS1189" s="10"/>
      <c r="KMT1189" s="10"/>
      <c r="KMU1189" s="10"/>
      <c r="KMV1189" s="10"/>
      <c r="KMW1189" s="10"/>
      <c r="KMX1189" s="10"/>
      <c r="KMY1189" s="10"/>
      <c r="KMZ1189" s="10"/>
      <c r="KNA1189" s="10"/>
      <c r="KNB1189" s="10"/>
      <c r="KNC1189" s="10"/>
      <c r="KND1189" s="10"/>
      <c r="KNE1189" s="10"/>
      <c r="KNF1189" s="10"/>
      <c r="KNG1189" s="10"/>
      <c r="KNH1189" s="10"/>
      <c r="KNI1189" s="10"/>
      <c r="KNJ1189" s="10"/>
      <c r="KNK1189" s="10"/>
      <c r="KNL1189" s="10"/>
      <c r="KNM1189" s="10"/>
      <c r="KNN1189" s="10"/>
      <c r="KNO1189" s="10"/>
      <c r="KNP1189" s="10"/>
      <c r="KNQ1189" s="10"/>
      <c r="KNR1189" s="10"/>
      <c r="KNS1189" s="10"/>
      <c r="KNT1189" s="10"/>
      <c r="KNU1189" s="10"/>
      <c r="KNV1189" s="10"/>
      <c r="KNW1189" s="10"/>
      <c r="KNX1189" s="10"/>
      <c r="KNY1189" s="10"/>
      <c r="KNZ1189" s="10"/>
      <c r="KOA1189" s="10"/>
      <c r="KOB1189" s="10"/>
      <c r="KOC1189" s="10"/>
      <c r="KOD1189" s="10"/>
      <c r="KOE1189" s="10"/>
      <c r="KOF1189" s="10"/>
      <c r="KOG1189" s="10"/>
      <c r="KOH1189" s="10"/>
      <c r="KOI1189" s="10"/>
      <c r="KOJ1189" s="10"/>
      <c r="KOK1189" s="10"/>
      <c r="KOL1189" s="10"/>
      <c r="KOM1189" s="10"/>
      <c r="KON1189" s="10"/>
      <c r="KOO1189" s="10"/>
      <c r="KOP1189" s="10"/>
      <c r="KOQ1189" s="10"/>
      <c r="KOR1189" s="10"/>
      <c r="KOS1189" s="10"/>
      <c r="KOT1189" s="10"/>
      <c r="KOU1189" s="10"/>
      <c r="KOV1189" s="10"/>
      <c r="KOW1189" s="10"/>
      <c r="KOX1189" s="10"/>
      <c r="KOY1189" s="10"/>
      <c r="KOZ1189" s="10"/>
      <c r="KPA1189" s="10"/>
      <c r="KPB1189" s="10"/>
      <c r="KPC1189" s="10"/>
      <c r="KPD1189" s="10"/>
      <c r="KPE1189" s="10"/>
      <c r="KPF1189" s="10"/>
      <c r="KPG1189" s="10"/>
      <c r="KPH1189" s="10"/>
      <c r="KPI1189" s="10"/>
      <c r="KPJ1189" s="10"/>
      <c r="KPK1189" s="10"/>
      <c r="KPL1189" s="10"/>
      <c r="KPM1189" s="10"/>
      <c r="KPN1189" s="10"/>
      <c r="KPO1189" s="10"/>
      <c r="KPP1189" s="10"/>
      <c r="KPQ1189" s="10"/>
      <c r="KPR1189" s="10"/>
      <c r="KPS1189" s="10"/>
      <c r="KPT1189" s="10"/>
      <c r="KPU1189" s="10"/>
      <c r="KPV1189" s="10"/>
      <c r="KPW1189" s="10"/>
      <c r="KPX1189" s="10"/>
      <c r="KPY1189" s="10"/>
      <c r="KPZ1189" s="10"/>
      <c r="KQA1189" s="10"/>
      <c r="KQB1189" s="10"/>
      <c r="KQC1189" s="10"/>
      <c r="KQD1189" s="10"/>
      <c r="KQE1189" s="10"/>
      <c r="KQF1189" s="10"/>
      <c r="KQG1189" s="10"/>
      <c r="KQH1189" s="10"/>
      <c r="KQI1189" s="10"/>
      <c r="KQJ1189" s="10"/>
      <c r="KQK1189" s="10"/>
      <c r="KQL1189" s="10"/>
      <c r="KQM1189" s="10"/>
      <c r="KQN1189" s="10"/>
      <c r="KQO1189" s="10"/>
      <c r="KQP1189" s="10"/>
      <c r="KQQ1189" s="10"/>
      <c r="KQR1189" s="10"/>
      <c r="KQS1189" s="10"/>
      <c r="KQT1189" s="10"/>
      <c r="KQU1189" s="10"/>
      <c r="KQV1189" s="10"/>
      <c r="KQW1189" s="10"/>
      <c r="KQX1189" s="10"/>
      <c r="KQY1189" s="10"/>
      <c r="KQZ1189" s="10"/>
      <c r="KRA1189" s="10"/>
      <c r="KRB1189" s="10"/>
      <c r="KRC1189" s="10"/>
      <c r="KRD1189" s="10"/>
      <c r="KRE1189" s="10"/>
      <c r="KRF1189" s="10"/>
      <c r="KRG1189" s="10"/>
      <c r="KRH1189" s="10"/>
      <c r="KRI1189" s="10"/>
      <c r="KRJ1189" s="10"/>
      <c r="KRK1189" s="10"/>
      <c r="KRL1189" s="10"/>
      <c r="KRM1189" s="10"/>
      <c r="KRN1189" s="10"/>
      <c r="KRO1189" s="10"/>
      <c r="KRP1189" s="10"/>
      <c r="KRQ1189" s="10"/>
      <c r="KRR1189" s="10"/>
      <c r="KRS1189" s="10"/>
      <c r="KRT1189" s="10"/>
      <c r="KRU1189" s="10"/>
      <c r="KRV1189" s="10"/>
      <c r="KRW1189" s="10"/>
      <c r="KRX1189" s="10"/>
      <c r="KRY1189" s="10"/>
      <c r="KRZ1189" s="10"/>
      <c r="KSA1189" s="10"/>
      <c r="KSB1189" s="10"/>
      <c r="KSC1189" s="10"/>
      <c r="KSD1189" s="10"/>
      <c r="KSE1189" s="10"/>
      <c r="KSF1189" s="10"/>
      <c r="KSG1189" s="10"/>
      <c r="KSH1189" s="10"/>
      <c r="KSI1189" s="10"/>
      <c r="KSJ1189" s="10"/>
      <c r="KSK1189" s="10"/>
      <c r="KSL1189" s="10"/>
      <c r="KSM1189" s="10"/>
      <c r="KSN1189" s="10"/>
      <c r="KSO1189" s="10"/>
      <c r="KSP1189" s="10"/>
      <c r="KSQ1189" s="10"/>
      <c r="KSR1189" s="10"/>
      <c r="KSS1189" s="10"/>
      <c r="KST1189" s="10"/>
      <c r="KSU1189" s="10"/>
      <c r="KSV1189" s="10"/>
      <c r="KSW1189" s="10"/>
      <c r="KSX1189" s="10"/>
      <c r="KSY1189" s="10"/>
      <c r="KSZ1189" s="10"/>
      <c r="KTA1189" s="10"/>
      <c r="KTB1189" s="10"/>
      <c r="KTC1189" s="10"/>
      <c r="KTD1189" s="10"/>
      <c r="KTE1189" s="10"/>
      <c r="KTF1189" s="10"/>
      <c r="KTG1189" s="10"/>
      <c r="KTH1189" s="10"/>
      <c r="KTI1189" s="10"/>
      <c r="KTJ1189" s="10"/>
      <c r="KTK1189" s="10"/>
      <c r="KTL1189" s="10"/>
      <c r="KTM1189" s="10"/>
      <c r="KTN1189" s="10"/>
      <c r="KTO1189" s="10"/>
      <c r="KTP1189" s="10"/>
      <c r="KTQ1189" s="10"/>
      <c r="KTR1189" s="10"/>
      <c r="KTS1189" s="10"/>
      <c r="KTT1189" s="10"/>
      <c r="KTU1189" s="10"/>
      <c r="KTV1189" s="10"/>
      <c r="KTW1189" s="10"/>
      <c r="KTX1189" s="10"/>
      <c r="KTY1189" s="10"/>
      <c r="KTZ1189" s="10"/>
      <c r="KUA1189" s="10"/>
      <c r="KUB1189" s="10"/>
      <c r="KUC1189" s="10"/>
      <c r="KUD1189" s="10"/>
      <c r="KUE1189" s="10"/>
      <c r="KUF1189" s="10"/>
      <c r="KUG1189" s="10"/>
      <c r="KUH1189" s="10"/>
      <c r="KUI1189" s="10"/>
      <c r="KUJ1189" s="10"/>
      <c r="KUK1189" s="10"/>
      <c r="KUL1189" s="10"/>
      <c r="KUM1189" s="10"/>
      <c r="KUN1189" s="10"/>
      <c r="KUO1189" s="10"/>
      <c r="KUP1189" s="10"/>
      <c r="KUQ1189" s="10"/>
      <c r="KUR1189" s="10"/>
      <c r="KUS1189" s="10"/>
      <c r="KUT1189" s="10"/>
      <c r="KUU1189" s="10"/>
      <c r="KUV1189" s="10"/>
      <c r="KUW1189" s="10"/>
      <c r="KUX1189" s="10"/>
      <c r="KUY1189" s="10"/>
      <c r="KUZ1189" s="10"/>
      <c r="KVA1189" s="10"/>
      <c r="KVB1189" s="10"/>
      <c r="KVC1189" s="10"/>
      <c r="KVD1189" s="10"/>
      <c r="KVE1189" s="10"/>
      <c r="KVF1189" s="10"/>
      <c r="KVG1189" s="10"/>
      <c r="KVH1189" s="10"/>
      <c r="KVI1189" s="10"/>
      <c r="KVJ1189" s="10"/>
      <c r="KVK1189" s="10"/>
      <c r="KVL1189" s="10"/>
      <c r="KVM1189" s="10"/>
      <c r="KVN1189" s="10"/>
      <c r="KVO1189" s="10"/>
      <c r="KVP1189" s="10"/>
      <c r="KVQ1189" s="10"/>
      <c r="KVR1189" s="10"/>
      <c r="KVS1189" s="10"/>
      <c r="KVT1189" s="10"/>
      <c r="KVU1189" s="10"/>
      <c r="KVV1189" s="10"/>
      <c r="KVW1189" s="10"/>
      <c r="KVX1189" s="10"/>
      <c r="KVY1189" s="10"/>
      <c r="KVZ1189" s="10"/>
      <c r="KWA1189" s="10"/>
      <c r="KWB1189" s="10"/>
      <c r="KWC1189" s="10"/>
      <c r="KWD1189" s="10"/>
      <c r="KWE1189" s="10"/>
      <c r="KWF1189" s="10"/>
      <c r="KWG1189" s="10"/>
      <c r="KWH1189" s="10"/>
      <c r="KWI1189" s="10"/>
      <c r="KWJ1189" s="10"/>
      <c r="KWK1189" s="10"/>
      <c r="KWL1189" s="10"/>
      <c r="KWM1189" s="10"/>
      <c r="KWN1189" s="10"/>
      <c r="KWO1189" s="10"/>
      <c r="KWP1189" s="10"/>
      <c r="KWQ1189" s="10"/>
      <c r="KWR1189" s="10"/>
      <c r="KWS1189" s="10"/>
      <c r="KWT1189" s="10"/>
      <c r="KWU1189" s="10"/>
      <c r="KWV1189" s="10"/>
      <c r="KWW1189" s="10"/>
      <c r="KWX1189" s="10"/>
      <c r="KWY1189" s="10"/>
      <c r="KWZ1189" s="10"/>
      <c r="KXA1189" s="10"/>
      <c r="KXB1189" s="10"/>
      <c r="KXC1189" s="10"/>
      <c r="KXD1189" s="10"/>
      <c r="KXE1189" s="10"/>
      <c r="KXF1189" s="10"/>
      <c r="KXG1189" s="10"/>
      <c r="KXH1189" s="10"/>
      <c r="KXI1189" s="10"/>
      <c r="KXJ1189" s="10"/>
      <c r="KXK1189" s="10"/>
      <c r="KXL1189" s="10"/>
      <c r="KXM1189" s="10"/>
      <c r="KXN1189" s="10"/>
      <c r="KXO1189" s="10"/>
      <c r="KXP1189" s="10"/>
      <c r="KXQ1189" s="10"/>
      <c r="KXR1189" s="10"/>
      <c r="KXS1189" s="10"/>
      <c r="KXT1189" s="10"/>
      <c r="KXU1189" s="10"/>
      <c r="KXV1189" s="10"/>
      <c r="KXW1189" s="10"/>
      <c r="KXX1189" s="10"/>
      <c r="KXY1189" s="10"/>
      <c r="KXZ1189" s="10"/>
      <c r="KYA1189" s="10"/>
      <c r="KYB1189" s="10"/>
      <c r="KYC1189" s="10"/>
      <c r="KYD1189" s="10"/>
      <c r="KYE1189" s="10"/>
      <c r="KYF1189" s="10"/>
      <c r="KYG1189" s="10"/>
      <c r="KYH1189" s="10"/>
      <c r="KYI1189" s="10"/>
      <c r="KYJ1189" s="10"/>
      <c r="KYK1189" s="10"/>
      <c r="KYL1189" s="10"/>
      <c r="KYM1189" s="10"/>
      <c r="KYN1189" s="10"/>
      <c r="KYO1189" s="10"/>
      <c r="KYP1189" s="10"/>
      <c r="KYQ1189" s="10"/>
      <c r="KYR1189" s="10"/>
      <c r="KYS1189" s="10"/>
      <c r="KYT1189" s="10"/>
      <c r="KYU1189" s="10"/>
      <c r="KYV1189" s="10"/>
      <c r="KYW1189" s="10"/>
      <c r="KYX1189" s="10"/>
      <c r="KYY1189" s="10"/>
      <c r="KYZ1189" s="10"/>
      <c r="KZA1189" s="10"/>
      <c r="KZB1189" s="10"/>
      <c r="KZC1189" s="10"/>
      <c r="KZD1189" s="10"/>
      <c r="KZE1189" s="10"/>
      <c r="KZF1189" s="10"/>
      <c r="KZG1189" s="10"/>
      <c r="KZH1189" s="10"/>
      <c r="KZI1189" s="10"/>
      <c r="KZJ1189" s="10"/>
      <c r="KZK1189" s="10"/>
      <c r="KZL1189" s="10"/>
      <c r="KZM1189" s="10"/>
      <c r="KZN1189" s="10"/>
      <c r="KZO1189" s="10"/>
      <c r="KZP1189" s="10"/>
      <c r="KZQ1189" s="10"/>
      <c r="KZR1189" s="10"/>
      <c r="KZS1189" s="10"/>
      <c r="KZT1189" s="10"/>
      <c r="KZU1189" s="10"/>
      <c r="KZV1189" s="10"/>
      <c r="KZW1189" s="10"/>
      <c r="KZX1189" s="10"/>
      <c r="KZY1189" s="10"/>
      <c r="KZZ1189" s="10"/>
      <c r="LAA1189" s="10"/>
      <c r="LAB1189" s="10"/>
      <c r="LAC1189" s="10"/>
      <c r="LAD1189" s="10"/>
      <c r="LAE1189" s="10"/>
      <c r="LAF1189" s="10"/>
      <c r="LAG1189" s="10"/>
      <c r="LAH1189" s="10"/>
      <c r="LAI1189" s="10"/>
      <c r="LAJ1189" s="10"/>
      <c r="LAK1189" s="10"/>
      <c r="LAL1189" s="10"/>
      <c r="LAM1189" s="10"/>
      <c r="LAN1189" s="10"/>
      <c r="LAO1189" s="10"/>
      <c r="LAP1189" s="10"/>
      <c r="LAQ1189" s="10"/>
      <c r="LAR1189" s="10"/>
      <c r="LAS1189" s="10"/>
      <c r="LAT1189" s="10"/>
      <c r="LAU1189" s="10"/>
      <c r="LAV1189" s="10"/>
      <c r="LAW1189" s="10"/>
      <c r="LAX1189" s="10"/>
      <c r="LAY1189" s="10"/>
      <c r="LAZ1189" s="10"/>
      <c r="LBA1189" s="10"/>
      <c r="LBB1189" s="10"/>
      <c r="LBC1189" s="10"/>
      <c r="LBD1189" s="10"/>
      <c r="LBE1189" s="10"/>
      <c r="LBF1189" s="10"/>
      <c r="LBG1189" s="10"/>
      <c r="LBH1189" s="10"/>
      <c r="LBI1189" s="10"/>
      <c r="LBJ1189" s="10"/>
      <c r="LBK1189" s="10"/>
      <c r="LBL1189" s="10"/>
      <c r="LBM1189" s="10"/>
      <c r="LBN1189" s="10"/>
      <c r="LBO1189" s="10"/>
      <c r="LBP1189" s="10"/>
      <c r="LBQ1189" s="10"/>
      <c r="LBR1189" s="10"/>
      <c r="LBS1189" s="10"/>
      <c r="LBT1189" s="10"/>
      <c r="LBU1189" s="10"/>
      <c r="LBV1189" s="10"/>
      <c r="LBW1189" s="10"/>
      <c r="LBX1189" s="10"/>
      <c r="LBY1189" s="10"/>
      <c r="LBZ1189" s="10"/>
      <c r="LCA1189" s="10"/>
      <c r="LCB1189" s="10"/>
      <c r="LCC1189" s="10"/>
      <c r="LCD1189" s="10"/>
      <c r="LCE1189" s="10"/>
      <c r="LCF1189" s="10"/>
      <c r="LCG1189" s="10"/>
      <c r="LCH1189" s="10"/>
      <c r="LCI1189" s="10"/>
      <c r="LCJ1189" s="10"/>
      <c r="LCK1189" s="10"/>
      <c r="LCL1189" s="10"/>
      <c r="LCM1189" s="10"/>
      <c r="LCN1189" s="10"/>
      <c r="LCO1189" s="10"/>
      <c r="LCP1189" s="10"/>
      <c r="LCQ1189" s="10"/>
      <c r="LCR1189" s="10"/>
      <c r="LCS1189" s="10"/>
      <c r="LCT1189" s="10"/>
      <c r="LCU1189" s="10"/>
      <c r="LCV1189" s="10"/>
      <c r="LCW1189" s="10"/>
      <c r="LCX1189" s="10"/>
      <c r="LCY1189" s="10"/>
      <c r="LCZ1189" s="10"/>
      <c r="LDA1189" s="10"/>
      <c r="LDB1189" s="10"/>
      <c r="LDC1189" s="10"/>
      <c r="LDD1189" s="10"/>
      <c r="LDE1189" s="10"/>
      <c r="LDF1189" s="10"/>
      <c r="LDG1189" s="10"/>
      <c r="LDH1189" s="10"/>
      <c r="LDI1189" s="10"/>
      <c r="LDJ1189" s="10"/>
      <c r="LDK1189" s="10"/>
      <c r="LDL1189" s="10"/>
      <c r="LDM1189" s="10"/>
      <c r="LDN1189" s="10"/>
      <c r="LDO1189" s="10"/>
      <c r="LDP1189" s="10"/>
      <c r="LDQ1189" s="10"/>
      <c r="LDR1189" s="10"/>
      <c r="LDS1189" s="10"/>
      <c r="LDT1189" s="10"/>
      <c r="LDU1189" s="10"/>
      <c r="LDV1189" s="10"/>
      <c r="LDW1189" s="10"/>
      <c r="LDX1189" s="10"/>
      <c r="LDY1189" s="10"/>
      <c r="LDZ1189" s="10"/>
      <c r="LEA1189" s="10"/>
      <c r="LEB1189" s="10"/>
      <c r="LEC1189" s="10"/>
      <c r="LED1189" s="10"/>
      <c r="LEE1189" s="10"/>
      <c r="LEF1189" s="10"/>
      <c r="LEG1189" s="10"/>
      <c r="LEH1189" s="10"/>
      <c r="LEI1189" s="10"/>
      <c r="LEJ1189" s="10"/>
      <c r="LEK1189" s="10"/>
      <c r="LEL1189" s="10"/>
      <c r="LEM1189" s="10"/>
      <c r="LEN1189" s="10"/>
      <c r="LEO1189" s="10"/>
      <c r="LEP1189" s="10"/>
      <c r="LEQ1189" s="10"/>
      <c r="LER1189" s="10"/>
      <c r="LES1189" s="10"/>
      <c r="LET1189" s="10"/>
      <c r="LEU1189" s="10"/>
      <c r="LEV1189" s="10"/>
      <c r="LEW1189" s="10"/>
      <c r="LEX1189" s="10"/>
      <c r="LEY1189" s="10"/>
      <c r="LEZ1189" s="10"/>
      <c r="LFA1189" s="10"/>
      <c r="LFB1189" s="10"/>
      <c r="LFC1189" s="10"/>
      <c r="LFD1189" s="10"/>
      <c r="LFE1189" s="10"/>
      <c r="LFF1189" s="10"/>
      <c r="LFG1189" s="10"/>
      <c r="LFH1189" s="10"/>
      <c r="LFI1189" s="10"/>
      <c r="LFJ1189" s="10"/>
      <c r="LFK1189" s="10"/>
      <c r="LFL1189" s="10"/>
      <c r="LFM1189" s="10"/>
      <c r="LFN1189" s="10"/>
      <c r="LFO1189" s="10"/>
      <c r="LFP1189" s="10"/>
      <c r="LFQ1189" s="10"/>
      <c r="LFR1189" s="10"/>
      <c r="LFS1189" s="10"/>
      <c r="LFT1189" s="10"/>
      <c r="LFU1189" s="10"/>
      <c r="LFV1189" s="10"/>
      <c r="LFW1189" s="10"/>
      <c r="LFX1189" s="10"/>
      <c r="LFY1189" s="10"/>
      <c r="LFZ1189" s="10"/>
      <c r="LGA1189" s="10"/>
      <c r="LGB1189" s="10"/>
      <c r="LGC1189" s="10"/>
      <c r="LGD1189" s="10"/>
      <c r="LGE1189" s="10"/>
      <c r="LGF1189" s="10"/>
      <c r="LGG1189" s="10"/>
      <c r="LGH1189" s="10"/>
      <c r="LGI1189" s="10"/>
      <c r="LGJ1189" s="10"/>
      <c r="LGK1189" s="10"/>
      <c r="LGL1189" s="10"/>
      <c r="LGM1189" s="10"/>
      <c r="LGN1189" s="10"/>
      <c r="LGO1189" s="10"/>
      <c r="LGP1189" s="10"/>
      <c r="LGQ1189" s="10"/>
      <c r="LGR1189" s="10"/>
      <c r="LGS1189" s="10"/>
      <c r="LGT1189" s="10"/>
      <c r="LGU1189" s="10"/>
      <c r="LGV1189" s="10"/>
      <c r="LGW1189" s="10"/>
      <c r="LGX1189" s="10"/>
      <c r="LGY1189" s="10"/>
      <c r="LGZ1189" s="10"/>
      <c r="LHA1189" s="10"/>
      <c r="LHB1189" s="10"/>
      <c r="LHC1189" s="10"/>
      <c r="LHD1189" s="10"/>
      <c r="LHE1189" s="10"/>
      <c r="LHF1189" s="10"/>
      <c r="LHG1189" s="10"/>
      <c r="LHH1189" s="10"/>
      <c r="LHI1189" s="10"/>
      <c r="LHJ1189" s="10"/>
      <c r="LHK1189" s="10"/>
      <c r="LHL1189" s="10"/>
      <c r="LHM1189" s="10"/>
      <c r="LHN1189" s="10"/>
      <c r="LHO1189" s="10"/>
      <c r="LHP1189" s="10"/>
      <c r="LHQ1189" s="10"/>
      <c r="LHR1189" s="10"/>
      <c r="LHS1189" s="10"/>
      <c r="LHT1189" s="10"/>
      <c r="LHU1189" s="10"/>
      <c r="LHV1189" s="10"/>
      <c r="LHW1189" s="10"/>
      <c r="LHX1189" s="10"/>
      <c r="LHY1189" s="10"/>
      <c r="LHZ1189" s="10"/>
      <c r="LIA1189" s="10"/>
      <c r="LIB1189" s="10"/>
      <c r="LIC1189" s="10"/>
      <c r="LID1189" s="10"/>
      <c r="LIE1189" s="10"/>
      <c r="LIF1189" s="10"/>
      <c r="LIG1189" s="10"/>
      <c r="LIH1189" s="10"/>
      <c r="LII1189" s="10"/>
      <c r="LIJ1189" s="10"/>
      <c r="LIK1189" s="10"/>
      <c r="LIL1189" s="10"/>
      <c r="LIM1189" s="10"/>
      <c r="LIN1189" s="10"/>
      <c r="LIO1189" s="10"/>
      <c r="LIP1189" s="10"/>
      <c r="LIQ1189" s="10"/>
      <c r="LIR1189" s="10"/>
      <c r="LIS1189" s="10"/>
      <c r="LIT1189" s="10"/>
      <c r="LIU1189" s="10"/>
      <c r="LIV1189" s="10"/>
      <c r="LIW1189" s="10"/>
      <c r="LIX1189" s="10"/>
      <c r="LIY1189" s="10"/>
      <c r="LIZ1189" s="10"/>
      <c r="LJA1189" s="10"/>
      <c r="LJB1189" s="10"/>
      <c r="LJC1189" s="10"/>
      <c r="LJD1189" s="10"/>
      <c r="LJE1189" s="10"/>
      <c r="LJF1189" s="10"/>
      <c r="LJG1189" s="10"/>
      <c r="LJH1189" s="10"/>
      <c r="LJI1189" s="10"/>
      <c r="LJJ1189" s="10"/>
      <c r="LJK1189" s="10"/>
      <c r="LJL1189" s="10"/>
      <c r="LJM1189" s="10"/>
      <c r="LJN1189" s="10"/>
      <c r="LJO1189" s="10"/>
      <c r="LJP1189" s="10"/>
      <c r="LJQ1189" s="10"/>
      <c r="LJR1189" s="10"/>
      <c r="LJS1189" s="10"/>
      <c r="LJT1189" s="10"/>
      <c r="LJU1189" s="10"/>
      <c r="LJV1189" s="10"/>
      <c r="LJW1189" s="10"/>
      <c r="LJX1189" s="10"/>
      <c r="LJY1189" s="10"/>
      <c r="LJZ1189" s="10"/>
      <c r="LKA1189" s="10"/>
      <c r="LKB1189" s="10"/>
      <c r="LKC1189" s="10"/>
      <c r="LKD1189" s="10"/>
      <c r="LKE1189" s="10"/>
      <c r="LKF1189" s="10"/>
      <c r="LKG1189" s="10"/>
      <c r="LKH1189" s="10"/>
      <c r="LKI1189" s="10"/>
      <c r="LKJ1189" s="10"/>
      <c r="LKK1189" s="10"/>
      <c r="LKL1189" s="10"/>
      <c r="LKM1189" s="10"/>
      <c r="LKN1189" s="10"/>
      <c r="LKO1189" s="10"/>
      <c r="LKP1189" s="10"/>
      <c r="LKQ1189" s="10"/>
      <c r="LKR1189" s="10"/>
      <c r="LKS1189" s="10"/>
      <c r="LKT1189" s="10"/>
      <c r="LKU1189" s="10"/>
      <c r="LKV1189" s="10"/>
      <c r="LKW1189" s="10"/>
      <c r="LKX1189" s="10"/>
      <c r="LKY1189" s="10"/>
      <c r="LKZ1189" s="10"/>
      <c r="LLA1189" s="10"/>
      <c r="LLB1189" s="10"/>
      <c r="LLC1189" s="10"/>
      <c r="LLD1189" s="10"/>
      <c r="LLE1189" s="10"/>
      <c r="LLF1189" s="10"/>
      <c r="LLG1189" s="10"/>
      <c r="LLH1189" s="10"/>
      <c r="LLI1189" s="10"/>
      <c r="LLJ1189" s="10"/>
      <c r="LLK1189" s="10"/>
      <c r="LLL1189" s="10"/>
      <c r="LLM1189" s="10"/>
      <c r="LLN1189" s="10"/>
      <c r="LLO1189" s="10"/>
      <c r="LLP1189" s="10"/>
      <c r="LLQ1189" s="10"/>
      <c r="LLR1189" s="10"/>
      <c r="LLS1189" s="10"/>
      <c r="LLT1189" s="10"/>
      <c r="LLU1189" s="10"/>
      <c r="LLV1189" s="10"/>
      <c r="LLW1189" s="10"/>
      <c r="LLX1189" s="10"/>
      <c r="LLY1189" s="10"/>
      <c r="LLZ1189" s="10"/>
      <c r="LMA1189" s="10"/>
      <c r="LMB1189" s="10"/>
      <c r="LMC1189" s="10"/>
      <c r="LMD1189" s="10"/>
      <c r="LME1189" s="10"/>
      <c r="LMF1189" s="10"/>
      <c r="LMG1189" s="10"/>
      <c r="LMH1189" s="10"/>
      <c r="LMI1189" s="10"/>
      <c r="LMJ1189" s="10"/>
      <c r="LMK1189" s="10"/>
      <c r="LML1189" s="10"/>
      <c r="LMM1189" s="10"/>
      <c r="LMN1189" s="10"/>
      <c r="LMO1189" s="10"/>
      <c r="LMP1189" s="10"/>
      <c r="LMQ1189" s="10"/>
      <c r="LMR1189" s="10"/>
      <c r="LMS1189" s="10"/>
      <c r="LMT1189" s="10"/>
      <c r="LMU1189" s="10"/>
      <c r="LMV1189" s="10"/>
      <c r="LMW1189" s="10"/>
      <c r="LMX1189" s="10"/>
      <c r="LMY1189" s="10"/>
      <c r="LMZ1189" s="10"/>
      <c r="LNA1189" s="10"/>
      <c r="LNB1189" s="10"/>
      <c r="LNC1189" s="10"/>
      <c r="LND1189" s="10"/>
      <c r="LNE1189" s="10"/>
      <c r="LNF1189" s="10"/>
      <c r="LNG1189" s="10"/>
      <c r="LNH1189" s="10"/>
      <c r="LNI1189" s="10"/>
      <c r="LNJ1189" s="10"/>
      <c r="LNK1189" s="10"/>
      <c r="LNL1189" s="10"/>
      <c r="LNM1189" s="10"/>
      <c r="LNN1189" s="10"/>
      <c r="LNO1189" s="10"/>
      <c r="LNP1189" s="10"/>
      <c r="LNQ1189" s="10"/>
      <c r="LNR1189" s="10"/>
      <c r="LNS1189" s="10"/>
      <c r="LNT1189" s="10"/>
      <c r="LNU1189" s="10"/>
      <c r="LNV1189" s="10"/>
      <c r="LNW1189" s="10"/>
      <c r="LNX1189" s="10"/>
      <c r="LNY1189" s="10"/>
      <c r="LNZ1189" s="10"/>
      <c r="LOA1189" s="10"/>
      <c r="LOB1189" s="10"/>
      <c r="LOC1189" s="10"/>
      <c r="LOD1189" s="10"/>
      <c r="LOE1189" s="10"/>
      <c r="LOF1189" s="10"/>
      <c r="LOG1189" s="10"/>
      <c r="LOH1189" s="10"/>
      <c r="LOI1189" s="10"/>
      <c r="LOJ1189" s="10"/>
      <c r="LOK1189" s="10"/>
      <c r="LOL1189" s="10"/>
      <c r="LOM1189" s="10"/>
      <c r="LON1189" s="10"/>
      <c r="LOO1189" s="10"/>
      <c r="LOP1189" s="10"/>
      <c r="LOQ1189" s="10"/>
      <c r="LOR1189" s="10"/>
      <c r="LOS1189" s="10"/>
      <c r="LOT1189" s="10"/>
      <c r="LOU1189" s="10"/>
      <c r="LOV1189" s="10"/>
      <c r="LOW1189" s="10"/>
      <c r="LOX1189" s="10"/>
      <c r="LOY1189" s="10"/>
      <c r="LOZ1189" s="10"/>
      <c r="LPA1189" s="10"/>
      <c r="LPB1189" s="10"/>
      <c r="LPC1189" s="10"/>
      <c r="LPD1189" s="10"/>
      <c r="LPE1189" s="10"/>
      <c r="LPF1189" s="10"/>
      <c r="LPG1189" s="10"/>
      <c r="LPH1189" s="10"/>
      <c r="LPI1189" s="10"/>
      <c r="LPJ1189" s="10"/>
      <c r="LPK1189" s="10"/>
      <c r="LPL1189" s="10"/>
      <c r="LPM1189" s="10"/>
      <c r="LPN1189" s="10"/>
      <c r="LPO1189" s="10"/>
      <c r="LPP1189" s="10"/>
      <c r="LPQ1189" s="10"/>
      <c r="LPR1189" s="10"/>
      <c r="LPS1189" s="10"/>
      <c r="LPT1189" s="10"/>
      <c r="LPU1189" s="10"/>
      <c r="LPV1189" s="10"/>
      <c r="LPW1189" s="10"/>
      <c r="LPX1189" s="10"/>
      <c r="LPY1189" s="10"/>
      <c r="LPZ1189" s="10"/>
      <c r="LQA1189" s="10"/>
      <c r="LQB1189" s="10"/>
      <c r="LQC1189" s="10"/>
      <c r="LQD1189" s="10"/>
      <c r="LQE1189" s="10"/>
      <c r="LQF1189" s="10"/>
      <c r="LQG1189" s="10"/>
      <c r="LQH1189" s="10"/>
      <c r="LQI1189" s="10"/>
      <c r="LQJ1189" s="10"/>
      <c r="LQK1189" s="10"/>
      <c r="LQL1189" s="10"/>
      <c r="LQM1189" s="10"/>
      <c r="LQN1189" s="10"/>
      <c r="LQO1189" s="10"/>
      <c r="LQP1189" s="10"/>
      <c r="LQQ1189" s="10"/>
      <c r="LQR1189" s="10"/>
      <c r="LQS1189" s="10"/>
      <c r="LQT1189" s="10"/>
      <c r="LQU1189" s="10"/>
      <c r="LQV1189" s="10"/>
      <c r="LQW1189" s="10"/>
      <c r="LQX1189" s="10"/>
      <c r="LQY1189" s="10"/>
      <c r="LQZ1189" s="10"/>
      <c r="LRA1189" s="10"/>
      <c r="LRB1189" s="10"/>
      <c r="LRC1189" s="10"/>
      <c r="LRD1189" s="10"/>
      <c r="LRE1189" s="10"/>
      <c r="LRF1189" s="10"/>
      <c r="LRG1189" s="10"/>
      <c r="LRH1189" s="10"/>
      <c r="LRI1189" s="10"/>
      <c r="LRJ1189" s="10"/>
      <c r="LRK1189" s="10"/>
      <c r="LRL1189" s="10"/>
      <c r="LRM1189" s="10"/>
      <c r="LRN1189" s="10"/>
      <c r="LRO1189" s="10"/>
      <c r="LRP1189" s="10"/>
      <c r="LRQ1189" s="10"/>
      <c r="LRR1189" s="10"/>
      <c r="LRS1189" s="10"/>
      <c r="LRT1189" s="10"/>
      <c r="LRU1189" s="10"/>
      <c r="LRV1189" s="10"/>
      <c r="LRW1189" s="10"/>
      <c r="LRX1189" s="10"/>
      <c r="LRY1189" s="10"/>
      <c r="LRZ1189" s="10"/>
      <c r="LSA1189" s="10"/>
      <c r="LSB1189" s="10"/>
      <c r="LSC1189" s="10"/>
      <c r="LSD1189" s="10"/>
      <c r="LSE1189" s="10"/>
      <c r="LSF1189" s="10"/>
      <c r="LSG1189" s="10"/>
      <c r="LSH1189" s="10"/>
      <c r="LSI1189" s="10"/>
      <c r="LSJ1189" s="10"/>
      <c r="LSK1189" s="10"/>
      <c r="LSL1189" s="10"/>
      <c r="LSM1189" s="10"/>
      <c r="LSN1189" s="10"/>
      <c r="LSO1189" s="10"/>
      <c r="LSP1189" s="10"/>
      <c r="LSQ1189" s="10"/>
      <c r="LSR1189" s="10"/>
      <c r="LSS1189" s="10"/>
      <c r="LST1189" s="10"/>
      <c r="LSU1189" s="10"/>
      <c r="LSV1189" s="10"/>
      <c r="LSW1189" s="10"/>
      <c r="LSX1189" s="10"/>
      <c r="LSY1189" s="10"/>
      <c r="LSZ1189" s="10"/>
      <c r="LTA1189" s="10"/>
      <c r="LTB1189" s="10"/>
      <c r="LTC1189" s="10"/>
      <c r="LTD1189" s="10"/>
      <c r="LTE1189" s="10"/>
      <c r="LTF1189" s="10"/>
      <c r="LTG1189" s="10"/>
      <c r="LTH1189" s="10"/>
      <c r="LTI1189" s="10"/>
      <c r="LTJ1189" s="10"/>
      <c r="LTK1189" s="10"/>
      <c r="LTL1189" s="10"/>
      <c r="LTM1189" s="10"/>
      <c r="LTN1189" s="10"/>
      <c r="LTO1189" s="10"/>
      <c r="LTP1189" s="10"/>
      <c r="LTQ1189" s="10"/>
      <c r="LTR1189" s="10"/>
      <c r="LTS1189" s="10"/>
      <c r="LTT1189" s="10"/>
      <c r="LTU1189" s="10"/>
      <c r="LTV1189" s="10"/>
      <c r="LTW1189" s="10"/>
      <c r="LTX1189" s="10"/>
      <c r="LTY1189" s="10"/>
      <c r="LTZ1189" s="10"/>
      <c r="LUA1189" s="10"/>
      <c r="LUB1189" s="10"/>
      <c r="LUC1189" s="10"/>
      <c r="LUD1189" s="10"/>
      <c r="LUE1189" s="10"/>
      <c r="LUF1189" s="10"/>
      <c r="LUG1189" s="10"/>
      <c r="LUH1189" s="10"/>
      <c r="LUI1189" s="10"/>
      <c r="LUJ1189" s="10"/>
      <c r="LUK1189" s="10"/>
      <c r="LUL1189" s="10"/>
      <c r="LUM1189" s="10"/>
      <c r="LUN1189" s="10"/>
      <c r="LUO1189" s="10"/>
      <c r="LUP1189" s="10"/>
      <c r="LUQ1189" s="10"/>
      <c r="LUR1189" s="10"/>
      <c r="LUS1189" s="10"/>
      <c r="LUT1189" s="10"/>
      <c r="LUU1189" s="10"/>
      <c r="LUV1189" s="10"/>
      <c r="LUW1189" s="10"/>
      <c r="LUX1189" s="10"/>
      <c r="LUY1189" s="10"/>
      <c r="LUZ1189" s="10"/>
      <c r="LVA1189" s="10"/>
      <c r="LVB1189" s="10"/>
      <c r="LVC1189" s="10"/>
      <c r="LVD1189" s="10"/>
      <c r="LVE1189" s="10"/>
      <c r="LVF1189" s="10"/>
      <c r="LVG1189" s="10"/>
      <c r="LVH1189" s="10"/>
      <c r="LVI1189" s="10"/>
      <c r="LVJ1189" s="10"/>
      <c r="LVK1189" s="10"/>
      <c r="LVL1189" s="10"/>
      <c r="LVM1189" s="10"/>
      <c r="LVN1189" s="10"/>
      <c r="LVO1189" s="10"/>
      <c r="LVP1189" s="10"/>
      <c r="LVQ1189" s="10"/>
      <c r="LVR1189" s="10"/>
      <c r="LVS1189" s="10"/>
      <c r="LVT1189" s="10"/>
      <c r="LVU1189" s="10"/>
      <c r="LVV1189" s="10"/>
      <c r="LVW1189" s="10"/>
      <c r="LVX1189" s="10"/>
      <c r="LVY1189" s="10"/>
      <c r="LVZ1189" s="10"/>
      <c r="LWA1189" s="10"/>
      <c r="LWB1189" s="10"/>
      <c r="LWC1189" s="10"/>
      <c r="LWD1189" s="10"/>
      <c r="LWE1189" s="10"/>
      <c r="LWF1189" s="10"/>
      <c r="LWG1189" s="10"/>
      <c r="LWH1189" s="10"/>
      <c r="LWI1189" s="10"/>
      <c r="LWJ1189" s="10"/>
      <c r="LWK1189" s="10"/>
      <c r="LWL1189" s="10"/>
      <c r="LWM1189" s="10"/>
      <c r="LWN1189" s="10"/>
      <c r="LWO1189" s="10"/>
      <c r="LWP1189" s="10"/>
      <c r="LWQ1189" s="10"/>
      <c r="LWR1189" s="10"/>
      <c r="LWS1189" s="10"/>
      <c r="LWT1189" s="10"/>
      <c r="LWU1189" s="10"/>
      <c r="LWV1189" s="10"/>
      <c r="LWW1189" s="10"/>
      <c r="LWX1189" s="10"/>
      <c r="LWY1189" s="10"/>
      <c r="LWZ1189" s="10"/>
      <c r="LXA1189" s="10"/>
      <c r="LXB1189" s="10"/>
      <c r="LXC1189" s="10"/>
      <c r="LXD1189" s="10"/>
      <c r="LXE1189" s="10"/>
      <c r="LXF1189" s="10"/>
      <c r="LXG1189" s="10"/>
      <c r="LXH1189" s="10"/>
      <c r="LXI1189" s="10"/>
      <c r="LXJ1189" s="10"/>
      <c r="LXK1189" s="10"/>
      <c r="LXL1189" s="10"/>
      <c r="LXM1189" s="10"/>
      <c r="LXN1189" s="10"/>
      <c r="LXO1189" s="10"/>
      <c r="LXP1189" s="10"/>
      <c r="LXQ1189" s="10"/>
      <c r="LXR1189" s="10"/>
      <c r="LXS1189" s="10"/>
      <c r="LXT1189" s="10"/>
      <c r="LXU1189" s="10"/>
      <c r="LXV1189" s="10"/>
      <c r="LXW1189" s="10"/>
      <c r="LXX1189" s="10"/>
      <c r="LXY1189" s="10"/>
      <c r="LXZ1189" s="10"/>
      <c r="LYA1189" s="10"/>
      <c r="LYB1189" s="10"/>
      <c r="LYC1189" s="10"/>
      <c r="LYD1189" s="10"/>
      <c r="LYE1189" s="10"/>
      <c r="LYF1189" s="10"/>
      <c r="LYG1189" s="10"/>
      <c r="LYH1189" s="10"/>
      <c r="LYI1189" s="10"/>
      <c r="LYJ1189" s="10"/>
      <c r="LYK1189" s="10"/>
      <c r="LYL1189" s="10"/>
      <c r="LYM1189" s="10"/>
      <c r="LYN1189" s="10"/>
      <c r="LYO1189" s="10"/>
      <c r="LYP1189" s="10"/>
      <c r="LYQ1189" s="10"/>
      <c r="LYR1189" s="10"/>
      <c r="LYS1189" s="10"/>
      <c r="LYT1189" s="10"/>
      <c r="LYU1189" s="10"/>
      <c r="LYV1189" s="10"/>
      <c r="LYW1189" s="10"/>
      <c r="LYX1189" s="10"/>
      <c r="LYY1189" s="10"/>
      <c r="LYZ1189" s="10"/>
      <c r="LZA1189" s="10"/>
      <c r="LZB1189" s="10"/>
      <c r="LZC1189" s="10"/>
      <c r="LZD1189" s="10"/>
      <c r="LZE1189" s="10"/>
      <c r="LZF1189" s="10"/>
      <c r="LZG1189" s="10"/>
      <c r="LZH1189" s="10"/>
      <c r="LZI1189" s="10"/>
      <c r="LZJ1189" s="10"/>
      <c r="LZK1189" s="10"/>
      <c r="LZL1189" s="10"/>
      <c r="LZM1189" s="10"/>
      <c r="LZN1189" s="10"/>
      <c r="LZO1189" s="10"/>
      <c r="LZP1189" s="10"/>
      <c r="LZQ1189" s="10"/>
      <c r="LZR1189" s="10"/>
      <c r="LZS1189" s="10"/>
      <c r="LZT1189" s="10"/>
      <c r="LZU1189" s="10"/>
      <c r="LZV1189" s="10"/>
      <c r="LZW1189" s="10"/>
      <c r="LZX1189" s="10"/>
      <c r="LZY1189" s="10"/>
      <c r="LZZ1189" s="10"/>
      <c r="MAA1189" s="10"/>
      <c r="MAB1189" s="10"/>
      <c r="MAC1189" s="10"/>
      <c r="MAD1189" s="10"/>
      <c r="MAE1189" s="10"/>
      <c r="MAF1189" s="10"/>
      <c r="MAG1189" s="10"/>
      <c r="MAH1189" s="10"/>
      <c r="MAI1189" s="10"/>
      <c r="MAJ1189" s="10"/>
      <c r="MAK1189" s="10"/>
      <c r="MAL1189" s="10"/>
      <c r="MAM1189" s="10"/>
      <c r="MAN1189" s="10"/>
      <c r="MAO1189" s="10"/>
      <c r="MAP1189" s="10"/>
      <c r="MAQ1189" s="10"/>
      <c r="MAR1189" s="10"/>
      <c r="MAS1189" s="10"/>
      <c r="MAT1189" s="10"/>
      <c r="MAU1189" s="10"/>
      <c r="MAV1189" s="10"/>
      <c r="MAW1189" s="10"/>
      <c r="MAX1189" s="10"/>
      <c r="MAY1189" s="10"/>
      <c r="MAZ1189" s="10"/>
      <c r="MBA1189" s="10"/>
      <c r="MBB1189" s="10"/>
      <c r="MBC1189" s="10"/>
      <c r="MBD1189" s="10"/>
      <c r="MBE1189" s="10"/>
      <c r="MBF1189" s="10"/>
      <c r="MBG1189" s="10"/>
      <c r="MBH1189" s="10"/>
      <c r="MBI1189" s="10"/>
      <c r="MBJ1189" s="10"/>
      <c r="MBK1189" s="10"/>
      <c r="MBL1189" s="10"/>
      <c r="MBM1189" s="10"/>
      <c r="MBN1189" s="10"/>
      <c r="MBO1189" s="10"/>
      <c r="MBP1189" s="10"/>
      <c r="MBQ1189" s="10"/>
      <c r="MBR1189" s="10"/>
      <c r="MBS1189" s="10"/>
      <c r="MBT1189" s="10"/>
      <c r="MBU1189" s="10"/>
      <c r="MBV1189" s="10"/>
      <c r="MBW1189" s="10"/>
      <c r="MBX1189" s="10"/>
      <c r="MBY1189" s="10"/>
      <c r="MBZ1189" s="10"/>
      <c r="MCA1189" s="10"/>
      <c r="MCB1189" s="10"/>
      <c r="MCC1189" s="10"/>
      <c r="MCD1189" s="10"/>
      <c r="MCE1189" s="10"/>
      <c r="MCF1189" s="10"/>
      <c r="MCG1189" s="10"/>
      <c r="MCH1189" s="10"/>
      <c r="MCI1189" s="10"/>
      <c r="MCJ1189" s="10"/>
      <c r="MCK1189" s="10"/>
      <c r="MCL1189" s="10"/>
      <c r="MCM1189" s="10"/>
      <c r="MCN1189" s="10"/>
      <c r="MCO1189" s="10"/>
      <c r="MCP1189" s="10"/>
      <c r="MCQ1189" s="10"/>
      <c r="MCR1189" s="10"/>
      <c r="MCS1189" s="10"/>
      <c r="MCT1189" s="10"/>
      <c r="MCU1189" s="10"/>
      <c r="MCV1189" s="10"/>
      <c r="MCW1189" s="10"/>
      <c r="MCX1189" s="10"/>
      <c r="MCY1189" s="10"/>
      <c r="MCZ1189" s="10"/>
      <c r="MDA1189" s="10"/>
      <c r="MDB1189" s="10"/>
      <c r="MDC1189" s="10"/>
      <c r="MDD1189" s="10"/>
      <c r="MDE1189" s="10"/>
      <c r="MDF1189" s="10"/>
      <c r="MDG1189" s="10"/>
      <c r="MDH1189" s="10"/>
      <c r="MDI1189" s="10"/>
      <c r="MDJ1189" s="10"/>
      <c r="MDK1189" s="10"/>
      <c r="MDL1189" s="10"/>
      <c r="MDM1189" s="10"/>
      <c r="MDN1189" s="10"/>
      <c r="MDO1189" s="10"/>
      <c r="MDP1189" s="10"/>
      <c r="MDQ1189" s="10"/>
      <c r="MDR1189" s="10"/>
      <c r="MDS1189" s="10"/>
      <c r="MDT1189" s="10"/>
      <c r="MDU1189" s="10"/>
      <c r="MDV1189" s="10"/>
      <c r="MDW1189" s="10"/>
      <c r="MDX1189" s="10"/>
      <c r="MDY1189" s="10"/>
      <c r="MDZ1189" s="10"/>
      <c r="MEA1189" s="10"/>
      <c r="MEB1189" s="10"/>
      <c r="MEC1189" s="10"/>
      <c r="MED1189" s="10"/>
      <c r="MEE1189" s="10"/>
      <c r="MEF1189" s="10"/>
      <c r="MEG1189" s="10"/>
      <c r="MEH1189" s="10"/>
      <c r="MEI1189" s="10"/>
      <c r="MEJ1189" s="10"/>
      <c r="MEK1189" s="10"/>
      <c r="MEL1189" s="10"/>
      <c r="MEM1189" s="10"/>
      <c r="MEN1189" s="10"/>
      <c r="MEO1189" s="10"/>
      <c r="MEP1189" s="10"/>
      <c r="MEQ1189" s="10"/>
      <c r="MER1189" s="10"/>
      <c r="MES1189" s="10"/>
      <c r="MET1189" s="10"/>
      <c r="MEU1189" s="10"/>
      <c r="MEV1189" s="10"/>
      <c r="MEW1189" s="10"/>
      <c r="MEX1189" s="10"/>
      <c r="MEY1189" s="10"/>
      <c r="MEZ1189" s="10"/>
      <c r="MFA1189" s="10"/>
      <c r="MFB1189" s="10"/>
      <c r="MFC1189" s="10"/>
      <c r="MFD1189" s="10"/>
      <c r="MFE1189" s="10"/>
      <c r="MFF1189" s="10"/>
      <c r="MFG1189" s="10"/>
      <c r="MFH1189" s="10"/>
      <c r="MFI1189" s="10"/>
      <c r="MFJ1189" s="10"/>
      <c r="MFK1189" s="10"/>
      <c r="MFL1189" s="10"/>
      <c r="MFM1189" s="10"/>
      <c r="MFN1189" s="10"/>
      <c r="MFO1189" s="10"/>
      <c r="MFP1189" s="10"/>
      <c r="MFQ1189" s="10"/>
      <c r="MFR1189" s="10"/>
      <c r="MFS1189" s="10"/>
      <c r="MFT1189" s="10"/>
      <c r="MFU1189" s="10"/>
      <c r="MFV1189" s="10"/>
      <c r="MFW1189" s="10"/>
      <c r="MFX1189" s="10"/>
      <c r="MFY1189" s="10"/>
      <c r="MFZ1189" s="10"/>
      <c r="MGA1189" s="10"/>
      <c r="MGB1189" s="10"/>
      <c r="MGC1189" s="10"/>
      <c r="MGD1189" s="10"/>
      <c r="MGE1189" s="10"/>
      <c r="MGF1189" s="10"/>
      <c r="MGG1189" s="10"/>
      <c r="MGH1189" s="10"/>
      <c r="MGI1189" s="10"/>
      <c r="MGJ1189" s="10"/>
      <c r="MGK1189" s="10"/>
      <c r="MGL1189" s="10"/>
      <c r="MGM1189" s="10"/>
      <c r="MGN1189" s="10"/>
      <c r="MGO1189" s="10"/>
      <c r="MGP1189" s="10"/>
      <c r="MGQ1189" s="10"/>
      <c r="MGR1189" s="10"/>
      <c r="MGS1189" s="10"/>
      <c r="MGT1189" s="10"/>
      <c r="MGU1189" s="10"/>
      <c r="MGV1189" s="10"/>
      <c r="MGW1189" s="10"/>
      <c r="MGX1189" s="10"/>
      <c r="MGY1189" s="10"/>
      <c r="MGZ1189" s="10"/>
      <c r="MHA1189" s="10"/>
      <c r="MHB1189" s="10"/>
      <c r="MHC1189" s="10"/>
      <c r="MHD1189" s="10"/>
      <c r="MHE1189" s="10"/>
      <c r="MHF1189" s="10"/>
      <c r="MHG1189" s="10"/>
      <c r="MHH1189" s="10"/>
      <c r="MHI1189" s="10"/>
      <c r="MHJ1189" s="10"/>
      <c r="MHK1189" s="10"/>
      <c r="MHL1189" s="10"/>
      <c r="MHM1189" s="10"/>
      <c r="MHN1189" s="10"/>
      <c r="MHO1189" s="10"/>
      <c r="MHP1189" s="10"/>
      <c r="MHQ1189" s="10"/>
      <c r="MHR1189" s="10"/>
      <c r="MHS1189" s="10"/>
      <c r="MHT1189" s="10"/>
      <c r="MHU1189" s="10"/>
      <c r="MHV1189" s="10"/>
      <c r="MHW1189" s="10"/>
      <c r="MHX1189" s="10"/>
      <c r="MHY1189" s="10"/>
      <c r="MHZ1189" s="10"/>
      <c r="MIA1189" s="10"/>
      <c r="MIB1189" s="10"/>
      <c r="MIC1189" s="10"/>
      <c r="MID1189" s="10"/>
      <c r="MIE1189" s="10"/>
      <c r="MIF1189" s="10"/>
      <c r="MIG1189" s="10"/>
      <c r="MIH1189" s="10"/>
      <c r="MII1189" s="10"/>
      <c r="MIJ1189" s="10"/>
      <c r="MIK1189" s="10"/>
      <c r="MIL1189" s="10"/>
      <c r="MIM1189" s="10"/>
      <c r="MIN1189" s="10"/>
      <c r="MIO1189" s="10"/>
      <c r="MIP1189" s="10"/>
      <c r="MIQ1189" s="10"/>
      <c r="MIR1189" s="10"/>
      <c r="MIS1189" s="10"/>
      <c r="MIT1189" s="10"/>
      <c r="MIU1189" s="10"/>
      <c r="MIV1189" s="10"/>
      <c r="MIW1189" s="10"/>
      <c r="MIX1189" s="10"/>
      <c r="MIY1189" s="10"/>
      <c r="MIZ1189" s="10"/>
      <c r="MJA1189" s="10"/>
      <c r="MJB1189" s="10"/>
      <c r="MJC1189" s="10"/>
      <c r="MJD1189" s="10"/>
      <c r="MJE1189" s="10"/>
      <c r="MJF1189" s="10"/>
      <c r="MJG1189" s="10"/>
      <c r="MJH1189" s="10"/>
      <c r="MJI1189" s="10"/>
      <c r="MJJ1189" s="10"/>
      <c r="MJK1189" s="10"/>
      <c r="MJL1189" s="10"/>
      <c r="MJM1189" s="10"/>
      <c r="MJN1189" s="10"/>
      <c r="MJO1189" s="10"/>
      <c r="MJP1189" s="10"/>
      <c r="MJQ1189" s="10"/>
      <c r="MJR1189" s="10"/>
      <c r="MJS1189" s="10"/>
      <c r="MJT1189" s="10"/>
      <c r="MJU1189" s="10"/>
      <c r="MJV1189" s="10"/>
      <c r="MJW1189" s="10"/>
      <c r="MJX1189" s="10"/>
      <c r="MJY1189" s="10"/>
      <c r="MJZ1189" s="10"/>
      <c r="MKA1189" s="10"/>
      <c r="MKB1189" s="10"/>
      <c r="MKC1189" s="10"/>
      <c r="MKD1189" s="10"/>
      <c r="MKE1189" s="10"/>
      <c r="MKF1189" s="10"/>
      <c r="MKG1189" s="10"/>
      <c r="MKH1189" s="10"/>
      <c r="MKI1189" s="10"/>
      <c r="MKJ1189" s="10"/>
      <c r="MKK1189" s="10"/>
      <c r="MKL1189" s="10"/>
      <c r="MKM1189" s="10"/>
      <c r="MKN1189" s="10"/>
      <c r="MKO1189" s="10"/>
      <c r="MKP1189" s="10"/>
      <c r="MKQ1189" s="10"/>
      <c r="MKR1189" s="10"/>
      <c r="MKS1189" s="10"/>
      <c r="MKT1189" s="10"/>
      <c r="MKU1189" s="10"/>
      <c r="MKV1189" s="10"/>
      <c r="MKW1189" s="10"/>
      <c r="MKX1189" s="10"/>
      <c r="MKY1189" s="10"/>
      <c r="MKZ1189" s="10"/>
      <c r="MLA1189" s="10"/>
      <c r="MLB1189" s="10"/>
      <c r="MLC1189" s="10"/>
      <c r="MLD1189" s="10"/>
      <c r="MLE1189" s="10"/>
      <c r="MLF1189" s="10"/>
      <c r="MLG1189" s="10"/>
      <c r="MLH1189" s="10"/>
      <c r="MLI1189" s="10"/>
      <c r="MLJ1189" s="10"/>
      <c r="MLK1189" s="10"/>
      <c r="MLL1189" s="10"/>
      <c r="MLM1189" s="10"/>
      <c r="MLN1189" s="10"/>
      <c r="MLO1189" s="10"/>
      <c r="MLP1189" s="10"/>
      <c r="MLQ1189" s="10"/>
      <c r="MLR1189" s="10"/>
      <c r="MLS1189" s="10"/>
      <c r="MLT1189" s="10"/>
      <c r="MLU1189" s="10"/>
      <c r="MLV1189" s="10"/>
      <c r="MLW1189" s="10"/>
      <c r="MLX1189" s="10"/>
      <c r="MLY1189" s="10"/>
      <c r="MLZ1189" s="10"/>
      <c r="MMA1189" s="10"/>
      <c r="MMB1189" s="10"/>
      <c r="MMC1189" s="10"/>
      <c r="MMD1189" s="10"/>
      <c r="MME1189" s="10"/>
      <c r="MMF1189" s="10"/>
      <c r="MMG1189" s="10"/>
      <c r="MMH1189" s="10"/>
      <c r="MMI1189" s="10"/>
      <c r="MMJ1189" s="10"/>
      <c r="MMK1189" s="10"/>
      <c r="MML1189" s="10"/>
      <c r="MMM1189" s="10"/>
      <c r="MMN1189" s="10"/>
      <c r="MMO1189" s="10"/>
      <c r="MMP1189" s="10"/>
      <c r="MMQ1189" s="10"/>
      <c r="MMR1189" s="10"/>
      <c r="MMS1189" s="10"/>
      <c r="MMT1189" s="10"/>
      <c r="MMU1189" s="10"/>
      <c r="MMV1189" s="10"/>
      <c r="MMW1189" s="10"/>
      <c r="MMX1189" s="10"/>
      <c r="MMY1189" s="10"/>
      <c r="MMZ1189" s="10"/>
      <c r="MNA1189" s="10"/>
      <c r="MNB1189" s="10"/>
      <c r="MNC1189" s="10"/>
      <c r="MND1189" s="10"/>
      <c r="MNE1189" s="10"/>
      <c r="MNF1189" s="10"/>
      <c r="MNG1189" s="10"/>
      <c r="MNH1189" s="10"/>
      <c r="MNI1189" s="10"/>
      <c r="MNJ1189" s="10"/>
      <c r="MNK1189" s="10"/>
      <c r="MNL1189" s="10"/>
      <c r="MNM1189" s="10"/>
      <c r="MNN1189" s="10"/>
      <c r="MNO1189" s="10"/>
      <c r="MNP1189" s="10"/>
      <c r="MNQ1189" s="10"/>
      <c r="MNR1189" s="10"/>
      <c r="MNS1189" s="10"/>
      <c r="MNT1189" s="10"/>
      <c r="MNU1189" s="10"/>
      <c r="MNV1189" s="10"/>
      <c r="MNW1189" s="10"/>
      <c r="MNX1189" s="10"/>
      <c r="MNY1189" s="10"/>
      <c r="MNZ1189" s="10"/>
      <c r="MOA1189" s="10"/>
      <c r="MOB1189" s="10"/>
      <c r="MOC1189" s="10"/>
      <c r="MOD1189" s="10"/>
      <c r="MOE1189" s="10"/>
      <c r="MOF1189" s="10"/>
      <c r="MOG1189" s="10"/>
      <c r="MOH1189" s="10"/>
      <c r="MOI1189" s="10"/>
      <c r="MOJ1189" s="10"/>
      <c r="MOK1189" s="10"/>
      <c r="MOL1189" s="10"/>
      <c r="MOM1189" s="10"/>
      <c r="MON1189" s="10"/>
      <c r="MOO1189" s="10"/>
      <c r="MOP1189" s="10"/>
      <c r="MOQ1189" s="10"/>
      <c r="MOR1189" s="10"/>
      <c r="MOS1189" s="10"/>
      <c r="MOT1189" s="10"/>
      <c r="MOU1189" s="10"/>
      <c r="MOV1189" s="10"/>
      <c r="MOW1189" s="10"/>
      <c r="MOX1189" s="10"/>
      <c r="MOY1189" s="10"/>
      <c r="MOZ1189" s="10"/>
      <c r="MPA1189" s="10"/>
      <c r="MPB1189" s="10"/>
      <c r="MPC1189" s="10"/>
      <c r="MPD1189" s="10"/>
      <c r="MPE1189" s="10"/>
      <c r="MPF1189" s="10"/>
      <c r="MPG1189" s="10"/>
      <c r="MPH1189" s="10"/>
      <c r="MPI1189" s="10"/>
      <c r="MPJ1189" s="10"/>
      <c r="MPK1189" s="10"/>
      <c r="MPL1189" s="10"/>
      <c r="MPM1189" s="10"/>
      <c r="MPN1189" s="10"/>
      <c r="MPO1189" s="10"/>
      <c r="MPP1189" s="10"/>
      <c r="MPQ1189" s="10"/>
      <c r="MPR1189" s="10"/>
      <c r="MPS1189" s="10"/>
      <c r="MPT1189" s="10"/>
      <c r="MPU1189" s="10"/>
      <c r="MPV1189" s="10"/>
      <c r="MPW1189" s="10"/>
      <c r="MPX1189" s="10"/>
      <c r="MPY1189" s="10"/>
      <c r="MPZ1189" s="10"/>
      <c r="MQA1189" s="10"/>
      <c r="MQB1189" s="10"/>
      <c r="MQC1189" s="10"/>
      <c r="MQD1189" s="10"/>
      <c r="MQE1189" s="10"/>
      <c r="MQF1189" s="10"/>
      <c r="MQG1189" s="10"/>
      <c r="MQH1189" s="10"/>
      <c r="MQI1189" s="10"/>
      <c r="MQJ1189" s="10"/>
      <c r="MQK1189" s="10"/>
      <c r="MQL1189" s="10"/>
      <c r="MQM1189" s="10"/>
      <c r="MQN1189" s="10"/>
      <c r="MQO1189" s="10"/>
      <c r="MQP1189" s="10"/>
      <c r="MQQ1189" s="10"/>
      <c r="MQR1189" s="10"/>
      <c r="MQS1189" s="10"/>
      <c r="MQT1189" s="10"/>
      <c r="MQU1189" s="10"/>
      <c r="MQV1189" s="10"/>
      <c r="MQW1189" s="10"/>
      <c r="MQX1189" s="10"/>
      <c r="MQY1189" s="10"/>
      <c r="MQZ1189" s="10"/>
      <c r="MRA1189" s="10"/>
      <c r="MRB1189" s="10"/>
      <c r="MRC1189" s="10"/>
      <c r="MRD1189" s="10"/>
      <c r="MRE1189" s="10"/>
      <c r="MRF1189" s="10"/>
      <c r="MRG1189" s="10"/>
      <c r="MRH1189" s="10"/>
      <c r="MRI1189" s="10"/>
      <c r="MRJ1189" s="10"/>
      <c r="MRK1189" s="10"/>
      <c r="MRL1189" s="10"/>
      <c r="MRM1189" s="10"/>
      <c r="MRN1189" s="10"/>
      <c r="MRO1189" s="10"/>
      <c r="MRP1189" s="10"/>
      <c r="MRQ1189" s="10"/>
      <c r="MRR1189" s="10"/>
      <c r="MRS1189" s="10"/>
      <c r="MRT1189" s="10"/>
      <c r="MRU1189" s="10"/>
      <c r="MRV1189" s="10"/>
      <c r="MRW1189" s="10"/>
      <c r="MRX1189" s="10"/>
      <c r="MRY1189" s="10"/>
      <c r="MRZ1189" s="10"/>
      <c r="MSA1189" s="10"/>
      <c r="MSB1189" s="10"/>
      <c r="MSC1189" s="10"/>
      <c r="MSD1189" s="10"/>
      <c r="MSE1189" s="10"/>
      <c r="MSF1189" s="10"/>
      <c r="MSG1189" s="10"/>
      <c r="MSH1189" s="10"/>
      <c r="MSI1189" s="10"/>
      <c r="MSJ1189" s="10"/>
      <c r="MSK1189" s="10"/>
      <c r="MSL1189" s="10"/>
      <c r="MSM1189" s="10"/>
      <c r="MSN1189" s="10"/>
      <c r="MSO1189" s="10"/>
      <c r="MSP1189" s="10"/>
      <c r="MSQ1189" s="10"/>
      <c r="MSR1189" s="10"/>
      <c r="MSS1189" s="10"/>
      <c r="MST1189" s="10"/>
      <c r="MSU1189" s="10"/>
      <c r="MSV1189" s="10"/>
      <c r="MSW1189" s="10"/>
      <c r="MSX1189" s="10"/>
      <c r="MSY1189" s="10"/>
      <c r="MSZ1189" s="10"/>
      <c r="MTA1189" s="10"/>
      <c r="MTB1189" s="10"/>
      <c r="MTC1189" s="10"/>
      <c r="MTD1189" s="10"/>
      <c r="MTE1189" s="10"/>
      <c r="MTF1189" s="10"/>
      <c r="MTG1189" s="10"/>
      <c r="MTH1189" s="10"/>
      <c r="MTI1189" s="10"/>
      <c r="MTJ1189" s="10"/>
      <c r="MTK1189" s="10"/>
      <c r="MTL1189" s="10"/>
      <c r="MTM1189" s="10"/>
      <c r="MTN1189" s="10"/>
      <c r="MTO1189" s="10"/>
      <c r="MTP1189" s="10"/>
      <c r="MTQ1189" s="10"/>
      <c r="MTR1189" s="10"/>
      <c r="MTS1189" s="10"/>
      <c r="MTT1189" s="10"/>
      <c r="MTU1189" s="10"/>
      <c r="MTV1189" s="10"/>
      <c r="MTW1189" s="10"/>
      <c r="MTX1189" s="10"/>
      <c r="MTY1189" s="10"/>
      <c r="MTZ1189" s="10"/>
      <c r="MUA1189" s="10"/>
      <c r="MUB1189" s="10"/>
      <c r="MUC1189" s="10"/>
      <c r="MUD1189" s="10"/>
      <c r="MUE1189" s="10"/>
      <c r="MUF1189" s="10"/>
      <c r="MUG1189" s="10"/>
      <c r="MUH1189" s="10"/>
      <c r="MUI1189" s="10"/>
      <c r="MUJ1189" s="10"/>
      <c r="MUK1189" s="10"/>
      <c r="MUL1189" s="10"/>
      <c r="MUM1189" s="10"/>
      <c r="MUN1189" s="10"/>
      <c r="MUO1189" s="10"/>
      <c r="MUP1189" s="10"/>
      <c r="MUQ1189" s="10"/>
      <c r="MUR1189" s="10"/>
      <c r="MUS1189" s="10"/>
      <c r="MUT1189" s="10"/>
      <c r="MUU1189" s="10"/>
      <c r="MUV1189" s="10"/>
      <c r="MUW1189" s="10"/>
      <c r="MUX1189" s="10"/>
      <c r="MUY1189" s="10"/>
      <c r="MUZ1189" s="10"/>
      <c r="MVA1189" s="10"/>
      <c r="MVB1189" s="10"/>
      <c r="MVC1189" s="10"/>
      <c r="MVD1189" s="10"/>
      <c r="MVE1189" s="10"/>
      <c r="MVF1189" s="10"/>
      <c r="MVG1189" s="10"/>
      <c r="MVH1189" s="10"/>
      <c r="MVI1189" s="10"/>
      <c r="MVJ1189" s="10"/>
      <c r="MVK1189" s="10"/>
      <c r="MVL1189" s="10"/>
      <c r="MVM1189" s="10"/>
      <c r="MVN1189" s="10"/>
      <c r="MVO1189" s="10"/>
      <c r="MVP1189" s="10"/>
      <c r="MVQ1189" s="10"/>
      <c r="MVR1189" s="10"/>
      <c r="MVS1189" s="10"/>
      <c r="MVT1189" s="10"/>
      <c r="MVU1189" s="10"/>
      <c r="MVV1189" s="10"/>
      <c r="MVW1189" s="10"/>
      <c r="MVX1189" s="10"/>
      <c r="MVY1189" s="10"/>
      <c r="MVZ1189" s="10"/>
      <c r="MWA1189" s="10"/>
      <c r="MWB1189" s="10"/>
      <c r="MWC1189" s="10"/>
      <c r="MWD1189" s="10"/>
      <c r="MWE1189" s="10"/>
      <c r="MWF1189" s="10"/>
      <c r="MWG1189" s="10"/>
      <c r="MWH1189" s="10"/>
      <c r="MWI1189" s="10"/>
      <c r="MWJ1189" s="10"/>
      <c r="MWK1189" s="10"/>
      <c r="MWL1189" s="10"/>
      <c r="MWM1189" s="10"/>
      <c r="MWN1189" s="10"/>
      <c r="MWO1189" s="10"/>
      <c r="MWP1189" s="10"/>
      <c r="MWQ1189" s="10"/>
      <c r="MWR1189" s="10"/>
      <c r="MWS1189" s="10"/>
      <c r="MWT1189" s="10"/>
      <c r="MWU1189" s="10"/>
      <c r="MWV1189" s="10"/>
      <c r="MWW1189" s="10"/>
      <c r="MWX1189" s="10"/>
      <c r="MWY1189" s="10"/>
      <c r="MWZ1189" s="10"/>
      <c r="MXA1189" s="10"/>
      <c r="MXB1189" s="10"/>
      <c r="MXC1189" s="10"/>
      <c r="MXD1189" s="10"/>
      <c r="MXE1189" s="10"/>
      <c r="MXF1189" s="10"/>
      <c r="MXG1189" s="10"/>
      <c r="MXH1189" s="10"/>
      <c r="MXI1189" s="10"/>
      <c r="MXJ1189" s="10"/>
      <c r="MXK1189" s="10"/>
      <c r="MXL1189" s="10"/>
      <c r="MXM1189" s="10"/>
      <c r="MXN1189" s="10"/>
      <c r="MXO1189" s="10"/>
      <c r="MXP1189" s="10"/>
      <c r="MXQ1189" s="10"/>
      <c r="MXR1189" s="10"/>
      <c r="MXS1189" s="10"/>
      <c r="MXT1189" s="10"/>
      <c r="MXU1189" s="10"/>
      <c r="MXV1189" s="10"/>
      <c r="MXW1189" s="10"/>
      <c r="MXX1189" s="10"/>
      <c r="MXY1189" s="10"/>
      <c r="MXZ1189" s="10"/>
      <c r="MYA1189" s="10"/>
      <c r="MYB1189" s="10"/>
      <c r="MYC1189" s="10"/>
      <c r="MYD1189" s="10"/>
      <c r="MYE1189" s="10"/>
      <c r="MYF1189" s="10"/>
      <c r="MYG1189" s="10"/>
      <c r="MYH1189" s="10"/>
      <c r="MYI1189" s="10"/>
      <c r="MYJ1189" s="10"/>
      <c r="MYK1189" s="10"/>
      <c r="MYL1189" s="10"/>
      <c r="MYM1189" s="10"/>
      <c r="MYN1189" s="10"/>
      <c r="MYO1189" s="10"/>
      <c r="MYP1189" s="10"/>
      <c r="MYQ1189" s="10"/>
      <c r="MYR1189" s="10"/>
      <c r="MYS1189" s="10"/>
      <c r="MYT1189" s="10"/>
      <c r="MYU1189" s="10"/>
      <c r="MYV1189" s="10"/>
      <c r="MYW1189" s="10"/>
      <c r="MYX1189" s="10"/>
      <c r="MYY1189" s="10"/>
      <c r="MYZ1189" s="10"/>
      <c r="MZA1189" s="10"/>
      <c r="MZB1189" s="10"/>
      <c r="MZC1189" s="10"/>
      <c r="MZD1189" s="10"/>
      <c r="MZE1189" s="10"/>
      <c r="MZF1189" s="10"/>
      <c r="MZG1189" s="10"/>
      <c r="MZH1189" s="10"/>
      <c r="MZI1189" s="10"/>
      <c r="MZJ1189" s="10"/>
      <c r="MZK1189" s="10"/>
      <c r="MZL1189" s="10"/>
      <c r="MZM1189" s="10"/>
      <c r="MZN1189" s="10"/>
      <c r="MZO1189" s="10"/>
      <c r="MZP1189" s="10"/>
      <c r="MZQ1189" s="10"/>
      <c r="MZR1189" s="10"/>
      <c r="MZS1189" s="10"/>
      <c r="MZT1189" s="10"/>
      <c r="MZU1189" s="10"/>
      <c r="MZV1189" s="10"/>
      <c r="MZW1189" s="10"/>
      <c r="MZX1189" s="10"/>
      <c r="MZY1189" s="10"/>
      <c r="MZZ1189" s="10"/>
      <c r="NAA1189" s="10"/>
      <c r="NAB1189" s="10"/>
      <c r="NAC1189" s="10"/>
      <c r="NAD1189" s="10"/>
      <c r="NAE1189" s="10"/>
      <c r="NAF1189" s="10"/>
      <c r="NAG1189" s="10"/>
      <c r="NAH1189" s="10"/>
      <c r="NAI1189" s="10"/>
      <c r="NAJ1189" s="10"/>
      <c r="NAK1189" s="10"/>
      <c r="NAL1189" s="10"/>
      <c r="NAM1189" s="10"/>
      <c r="NAN1189" s="10"/>
      <c r="NAO1189" s="10"/>
      <c r="NAP1189" s="10"/>
      <c r="NAQ1189" s="10"/>
      <c r="NAR1189" s="10"/>
      <c r="NAS1189" s="10"/>
      <c r="NAT1189" s="10"/>
      <c r="NAU1189" s="10"/>
      <c r="NAV1189" s="10"/>
      <c r="NAW1189" s="10"/>
      <c r="NAX1189" s="10"/>
      <c r="NAY1189" s="10"/>
      <c r="NAZ1189" s="10"/>
      <c r="NBA1189" s="10"/>
      <c r="NBB1189" s="10"/>
      <c r="NBC1189" s="10"/>
      <c r="NBD1189" s="10"/>
      <c r="NBE1189" s="10"/>
      <c r="NBF1189" s="10"/>
      <c r="NBG1189" s="10"/>
      <c r="NBH1189" s="10"/>
      <c r="NBI1189" s="10"/>
      <c r="NBJ1189" s="10"/>
      <c r="NBK1189" s="10"/>
      <c r="NBL1189" s="10"/>
      <c r="NBM1189" s="10"/>
      <c r="NBN1189" s="10"/>
      <c r="NBO1189" s="10"/>
      <c r="NBP1189" s="10"/>
      <c r="NBQ1189" s="10"/>
      <c r="NBR1189" s="10"/>
      <c r="NBS1189" s="10"/>
      <c r="NBT1189" s="10"/>
      <c r="NBU1189" s="10"/>
      <c r="NBV1189" s="10"/>
      <c r="NBW1189" s="10"/>
      <c r="NBX1189" s="10"/>
      <c r="NBY1189" s="10"/>
      <c r="NBZ1189" s="10"/>
      <c r="NCA1189" s="10"/>
      <c r="NCB1189" s="10"/>
      <c r="NCC1189" s="10"/>
      <c r="NCD1189" s="10"/>
      <c r="NCE1189" s="10"/>
      <c r="NCF1189" s="10"/>
      <c r="NCG1189" s="10"/>
      <c r="NCH1189" s="10"/>
      <c r="NCI1189" s="10"/>
      <c r="NCJ1189" s="10"/>
      <c r="NCK1189" s="10"/>
      <c r="NCL1189" s="10"/>
      <c r="NCM1189" s="10"/>
      <c r="NCN1189" s="10"/>
      <c r="NCO1189" s="10"/>
      <c r="NCP1189" s="10"/>
      <c r="NCQ1189" s="10"/>
      <c r="NCR1189" s="10"/>
      <c r="NCS1189" s="10"/>
      <c r="NCT1189" s="10"/>
      <c r="NCU1189" s="10"/>
      <c r="NCV1189" s="10"/>
      <c r="NCW1189" s="10"/>
      <c r="NCX1189" s="10"/>
      <c r="NCY1189" s="10"/>
      <c r="NCZ1189" s="10"/>
      <c r="NDA1189" s="10"/>
      <c r="NDB1189" s="10"/>
      <c r="NDC1189" s="10"/>
      <c r="NDD1189" s="10"/>
      <c r="NDE1189" s="10"/>
      <c r="NDF1189" s="10"/>
      <c r="NDG1189" s="10"/>
      <c r="NDH1189" s="10"/>
      <c r="NDI1189" s="10"/>
      <c r="NDJ1189" s="10"/>
      <c r="NDK1189" s="10"/>
      <c r="NDL1189" s="10"/>
      <c r="NDM1189" s="10"/>
      <c r="NDN1189" s="10"/>
      <c r="NDO1189" s="10"/>
      <c r="NDP1189" s="10"/>
      <c r="NDQ1189" s="10"/>
      <c r="NDR1189" s="10"/>
      <c r="NDS1189" s="10"/>
      <c r="NDT1189" s="10"/>
      <c r="NDU1189" s="10"/>
      <c r="NDV1189" s="10"/>
      <c r="NDW1189" s="10"/>
      <c r="NDX1189" s="10"/>
      <c r="NDY1189" s="10"/>
      <c r="NDZ1189" s="10"/>
      <c r="NEA1189" s="10"/>
      <c r="NEB1189" s="10"/>
      <c r="NEC1189" s="10"/>
      <c r="NED1189" s="10"/>
      <c r="NEE1189" s="10"/>
      <c r="NEF1189" s="10"/>
      <c r="NEG1189" s="10"/>
      <c r="NEH1189" s="10"/>
      <c r="NEI1189" s="10"/>
      <c r="NEJ1189" s="10"/>
      <c r="NEK1189" s="10"/>
      <c r="NEL1189" s="10"/>
      <c r="NEM1189" s="10"/>
      <c r="NEN1189" s="10"/>
      <c r="NEO1189" s="10"/>
      <c r="NEP1189" s="10"/>
      <c r="NEQ1189" s="10"/>
      <c r="NER1189" s="10"/>
      <c r="NES1189" s="10"/>
      <c r="NET1189" s="10"/>
      <c r="NEU1189" s="10"/>
      <c r="NEV1189" s="10"/>
      <c r="NEW1189" s="10"/>
      <c r="NEX1189" s="10"/>
      <c r="NEY1189" s="10"/>
      <c r="NEZ1189" s="10"/>
      <c r="NFA1189" s="10"/>
      <c r="NFB1189" s="10"/>
      <c r="NFC1189" s="10"/>
      <c r="NFD1189" s="10"/>
      <c r="NFE1189" s="10"/>
      <c r="NFF1189" s="10"/>
      <c r="NFG1189" s="10"/>
      <c r="NFH1189" s="10"/>
      <c r="NFI1189" s="10"/>
      <c r="NFJ1189" s="10"/>
      <c r="NFK1189" s="10"/>
      <c r="NFL1189" s="10"/>
      <c r="NFM1189" s="10"/>
      <c r="NFN1189" s="10"/>
      <c r="NFO1189" s="10"/>
      <c r="NFP1189" s="10"/>
      <c r="NFQ1189" s="10"/>
      <c r="NFR1189" s="10"/>
      <c r="NFS1189" s="10"/>
      <c r="NFT1189" s="10"/>
      <c r="NFU1189" s="10"/>
      <c r="NFV1189" s="10"/>
      <c r="NFW1189" s="10"/>
      <c r="NFX1189" s="10"/>
      <c r="NFY1189" s="10"/>
      <c r="NFZ1189" s="10"/>
      <c r="NGA1189" s="10"/>
      <c r="NGB1189" s="10"/>
      <c r="NGC1189" s="10"/>
      <c r="NGD1189" s="10"/>
      <c r="NGE1189" s="10"/>
      <c r="NGF1189" s="10"/>
      <c r="NGG1189" s="10"/>
      <c r="NGH1189" s="10"/>
      <c r="NGI1189" s="10"/>
      <c r="NGJ1189" s="10"/>
      <c r="NGK1189" s="10"/>
      <c r="NGL1189" s="10"/>
      <c r="NGM1189" s="10"/>
      <c r="NGN1189" s="10"/>
      <c r="NGO1189" s="10"/>
      <c r="NGP1189" s="10"/>
      <c r="NGQ1189" s="10"/>
      <c r="NGR1189" s="10"/>
      <c r="NGS1189" s="10"/>
      <c r="NGT1189" s="10"/>
      <c r="NGU1189" s="10"/>
      <c r="NGV1189" s="10"/>
      <c r="NGW1189" s="10"/>
      <c r="NGX1189" s="10"/>
      <c r="NGY1189" s="10"/>
      <c r="NGZ1189" s="10"/>
      <c r="NHA1189" s="10"/>
      <c r="NHB1189" s="10"/>
      <c r="NHC1189" s="10"/>
      <c r="NHD1189" s="10"/>
      <c r="NHE1189" s="10"/>
      <c r="NHF1189" s="10"/>
      <c r="NHG1189" s="10"/>
      <c r="NHH1189" s="10"/>
      <c r="NHI1189" s="10"/>
      <c r="NHJ1189" s="10"/>
      <c r="NHK1189" s="10"/>
      <c r="NHL1189" s="10"/>
      <c r="NHM1189" s="10"/>
      <c r="NHN1189" s="10"/>
      <c r="NHO1189" s="10"/>
      <c r="NHP1189" s="10"/>
      <c r="NHQ1189" s="10"/>
      <c r="NHR1189" s="10"/>
      <c r="NHS1189" s="10"/>
      <c r="NHT1189" s="10"/>
      <c r="NHU1189" s="10"/>
      <c r="NHV1189" s="10"/>
      <c r="NHW1189" s="10"/>
      <c r="NHX1189" s="10"/>
      <c r="NHY1189" s="10"/>
      <c r="NHZ1189" s="10"/>
      <c r="NIA1189" s="10"/>
      <c r="NIB1189" s="10"/>
      <c r="NIC1189" s="10"/>
      <c r="NID1189" s="10"/>
      <c r="NIE1189" s="10"/>
      <c r="NIF1189" s="10"/>
      <c r="NIG1189" s="10"/>
      <c r="NIH1189" s="10"/>
      <c r="NII1189" s="10"/>
      <c r="NIJ1189" s="10"/>
      <c r="NIK1189" s="10"/>
      <c r="NIL1189" s="10"/>
      <c r="NIM1189" s="10"/>
      <c r="NIN1189" s="10"/>
      <c r="NIO1189" s="10"/>
      <c r="NIP1189" s="10"/>
      <c r="NIQ1189" s="10"/>
      <c r="NIR1189" s="10"/>
      <c r="NIS1189" s="10"/>
      <c r="NIT1189" s="10"/>
      <c r="NIU1189" s="10"/>
      <c r="NIV1189" s="10"/>
      <c r="NIW1189" s="10"/>
      <c r="NIX1189" s="10"/>
      <c r="NIY1189" s="10"/>
      <c r="NIZ1189" s="10"/>
      <c r="NJA1189" s="10"/>
      <c r="NJB1189" s="10"/>
      <c r="NJC1189" s="10"/>
      <c r="NJD1189" s="10"/>
      <c r="NJE1189" s="10"/>
      <c r="NJF1189" s="10"/>
      <c r="NJG1189" s="10"/>
      <c r="NJH1189" s="10"/>
      <c r="NJI1189" s="10"/>
      <c r="NJJ1189" s="10"/>
      <c r="NJK1189" s="10"/>
      <c r="NJL1189" s="10"/>
      <c r="NJM1189" s="10"/>
      <c r="NJN1189" s="10"/>
      <c r="NJO1189" s="10"/>
      <c r="NJP1189" s="10"/>
      <c r="NJQ1189" s="10"/>
      <c r="NJR1189" s="10"/>
      <c r="NJS1189" s="10"/>
      <c r="NJT1189" s="10"/>
      <c r="NJU1189" s="10"/>
      <c r="NJV1189" s="10"/>
      <c r="NJW1189" s="10"/>
      <c r="NJX1189" s="10"/>
      <c r="NJY1189" s="10"/>
      <c r="NJZ1189" s="10"/>
      <c r="NKA1189" s="10"/>
      <c r="NKB1189" s="10"/>
      <c r="NKC1189" s="10"/>
      <c r="NKD1189" s="10"/>
      <c r="NKE1189" s="10"/>
      <c r="NKF1189" s="10"/>
      <c r="NKG1189" s="10"/>
      <c r="NKH1189" s="10"/>
      <c r="NKI1189" s="10"/>
      <c r="NKJ1189" s="10"/>
      <c r="NKK1189" s="10"/>
      <c r="NKL1189" s="10"/>
      <c r="NKM1189" s="10"/>
      <c r="NKN1189" s="10"/>
      <c r="NKO1189" s="10"/>
      <c r="NKP1189" s="10"/>
      <c r="NKQ1189" s="10"/>
      <c r="NKR1189" s="10"/>
      <c r="NKS1189" s="10"/>
      <c r="NKT1189" s="10"/>
      <c r="NKU1189" s="10"/>
      <c r="NKV1189" s="10"/>
      <c r="NKW1189" s="10"/>
      <c r="NKX1189" s="10"/>
      <c r="NKY1189" s="10"/>
      <c r="NKZ1189" s="10"/>
      <c r="NLA1189" s="10"/>
      <c r="NLB1189" s="10"/>
      <c r="NLC1189" s="10"/>
      <c r="NLD1189" s="10"/>
      <c r="NLE1189" s="10"/>
      <c r="NLF1189" s="10"/>
      <c r="NLG1189" s="10"/>
      <c r="NLH1189" s="10"/>
      <c r="NLI1189" s="10"/>
      <c r="NLJ1189" s="10"/>
      <c r="NLK1189" s="10"/>
      <c r="NLL1189" s="10"/>
      <c r="NLM1189" s="10"/>
      <c r="NLN1189" s="10"/>
      <c r="NLO1189" s="10"/>
      <c r="NLP1189" s="10"/>
      <c r="NLQ1189" s="10"/>
      <c r="NLR1189" s="10"/>
      <c r="NLS1189" s="10"/>
      <c r="NLT1189" s="10"/>
      <c r="NLU1189" s="10"/>
      <c r="NLV1189" s="10"/>
      <c r="NLW1189" s="10"/>
      <c r="NLX1189" s="10"/>
      <c r="NLY1189" s="10"/>
      <c r="NLZ1189" s="10"/>
      <c r="NMA1189" s="10"/>
      <c r="NMB1189" s="10"/>
      <c r="NMC1189" s="10"/>
      <c r="NMD1189" s="10"/>
      <c r="NME1189" s="10"/>
      <c r="NMF1189" s="10"/>
      <c r="NMG1189" s="10"/>
      <c r="NMH1189" s="10"/>
      <c r="NMI1189" s="10"/>
      <c r="NMJ1189" s="10"/>
      <c r="NMK1189" s="10"/>
      <c r="NML1189" s="10"/>
      <c r="NMM1189" s="10"/>
      <c r="NMN1189" s="10"/>
      <c r="NMO1189" s="10"/>
      <c r="NMP1189" s="10"/>
      <c r="NMQ1189" s="10"/>
      <c r="NMR1189" s="10"/>
      <c r="NMS1189" s="10"/>
      <c r="NMT1189" s="10"/>
      <c r="NMU1189" s="10"/>
      <c r="NMV1189" s="10"/>
      <c r="NMW1189" s="10"/>
      <c r="NMX1189" s="10"/>
      <c r="NMY1189" s="10"/>
      <c r="NMZ1189" s="10"/>
      <c r="NNA1189" s="10"/>
      <c r="NNB1189" s="10"/>
      <c r="NNC1189" s="10"/>
      <c r="NND1189" s="10"/>
      <c r="NNE1189" s="10"/>
      <c r="NNF1189" s="10"/>
      <c r="NNG1189" s="10"/>
      <c r="NNH1189" s="10"/>
      <c r="NNI1189" s="10"/>
      <c r="NNJ1189" s="10"/>
      <c r="NNK1189" s="10"/>
      <c r="NNL1189" s="10"/>
      <c r="NNM1189" s="10"/>
      <c r="NNN1189" s="10"/>
      <c r="NNO1189" s="10"/>
      <c r="NNP1189" s="10"/>
      <c r="NNQ1189" s="10"/>
      <c r="NNR1189" s="10"/>
      <c r="NNS1189" s="10"/>
      <c r="NNT1189" s="10"/>
      <c r="NNU1189" s="10"/>
      <c r="NNV1189" s="10"/>
      <c r="NNW1189" s="10"/>
      <c r="NNX1189" s="10"/>
      <c r="NNY1189" s="10"/>
      <c r="NNZ1189" s="10"/>
      <c r="NOA1189" s="10"/>
      <c r="NOB1189" s="10"/>
      <c r="NOC1189" s="10"/>
      <c r="NOD1189" s="10"/>
      <c r="NOE1189" s="10"/>
      <c r="NOF1189" s="10"/>
      <c r="NOG1189" s="10"/>
      <c r="NOH1189" s="10"/>
      <c r="NOI1189" s="10"/>
      <c r="NOJ1189" s="10"/>
      <c r="NOK1189" s="10"/>
      <c r="NOL1189" s="10"/>
      <c r="NOM1189" s="10"/>
      <c r="NON1189" s="10"/>
      <c r="NOO1189" s="10"/>
      <c r="NOP1189" s="10"/>
      <c r="NOQ1189" s="10"/>
      <c r="NOR1189" s="10"/>
      <c r="NOS1189" s="10"/>
      <c r="NOT1189" s="10"/>
      <c r="NOU1189" s="10"/>
      <c r="NOV1189" s="10"/>
      <c r="NOW1189" s="10"/>
      <c r="NOX1189" s="10"/>
      <c r="NOY1189" s="10"/>
      <c r="NOZ1189" s="10"/>
      <c r="NPA1189" s="10"/>
      <c r="NPB1189" s="10"/>
      <c r="NPC1189" s="10"/>
      <c r="NPD1189" s="10"/>
      <c r="NPE1189" s="10"/>
      <c r="NPF1189" s="10"/>
      <c r="NPG1189" s="10"/>
      <c r="NPH1189" s="10"/>
      <c r="NPI1189" s="10"/>
      <c r="NPJ1189" s="10"/>
      <c r="NPK1189" s="10"/>
      <c r="NPL1189" s="10"/>
      <c r="NPM1189" s="10"/>
      <c r="NPN1189" s="10"/>
      <c r="NPO1189" s="10"/>
      <c r="NPP1189" s="10"/>
      <c r="NPQ1189" s="10"/>
      <c r="NPR1189" s="10"/>
      <c r="NPS1189" s="10"/>
      <c r="NPT1189" s="10"/>
      <c r="NPU1189" s="10"/>
      <c r="NPV1189" s="10"/>
      <c r="NPW1189" s="10"/>
      <c r="NPX1189" s="10"/>
      <c r="NPY1189" s="10"/>
      <c r="NPZ1189" s="10"/>
      <c r="NQA1189" s="10"/>
      <c r="NQB1189" s="10"/>
      <c r="NQC1189" s="10"/>
      <c r="NQD1189" s="10"/>
      <c r="NQE1189" s="10"/>
      <c r="NQF1189" s="10"/>
      <c r="NQG1189" s="10"/>
      <c r="NQH1189" s="10"/>
      <c r="NQI1189" s="10"/>
      <c r="NQJ1189" s="10"/>
      <c r="NQK1189" s="10"/>
      <c r="NQL1189" s="10"/>
      <c r="NQM1189" s="10"/>
      <c r="NQN1189" s="10"/>
      <c r="NQO1189" s="10"/>
      <c r="NQP1189" s="10"/>
      <c r="NQQ1189" s="10"/>
      <c r="NQR1189" s="10"/>
      <c r="NQS1189" s="10"/>
      <c r="NQT1189" s="10"/>
      <c r="NQU1189" s="10"/>
      <c r="NQV1189" s="10"/>
      <c r="NQW1189" s="10"/>
      <c r="NQX1189" s="10"/>
      <c r="NQY1189" s="10"/>
      <c r="NQZ1189" s="10"/>
      <c r="NRA1189" s="10"/>
      <c r="NRB1189" s="10"/>
      <c r="NRC1189" s="10"/>
      <c r="NRD1189" s="10"/>
      <c r="NRE1189" s="10"/>
      <c r="NRF1189" s="10"/>
      <c r="NRG1189" s="10"/>
      <c r="NRH1189" s="10"/>
      <c r="NRI1189" s="10"/>
      <c r="NRJ1189" s="10"/>
      <c r="NRK1189" s="10"/>
      <c r="NRL1189" s="10"/>
      <c r="NRM1189" s="10"/>
      <c r="NRN1189" s="10"/>
      <c r="NRO1189" s="10"/>
      <c r="NRP1189" s="10"/>
      <c r="NRQ1189" s="10"/>
      <c r="NRR1189" s="10"/>
      <c r="NRS1189" s="10"/>
      <c r="NRT1189" s="10"/>
      <c r="NRU1189" s="10"/>
      <c r="NRV1189" s="10"/>
      <c r="NRW1189" s="10"/>
      <c r="NRX1189" s="10"/>
      <c r="NRY1189" s="10"/>
      <c r="NRZ1189" s="10"/>
      <c r="NSA1189" s="10"/>
      <c r="NSB1189" s="10"/>
      <c r="NSC1189" s="10"/>
      <c r="NSD1189" s="10"/>
      <c r="NSE1189" s="10"/>
      <c r="NSF1189" s="10"/>
      <c r="NSG1189" s="10"/>
      <c r="NSH1189" s="10"/>
      <c r="NSI1189" s="10"/>
      <c r="NSJ1189" s="10"/>
      <c r="NSK1189" s="10"/>
      <c r="NSL1189" s="10"/>
      <c r="NSM1189" s="10"/>
      <c r="NSN1189" s="10"/>
      <c r="NSO1189" s="10"/>
      <c r="NSP1189" s="10"/>
      <c r="NSQ1189" s="10"/>
      <c r="NSR1189" s="10"/>
      <c r="NSS1189" s="10"/>
      <c r="NST1189" s="10"/>
      <c r="NSU1189" s="10"/>
      <c r="NSV1189" s="10"/>
      <c r="NSW1189" s="10"/>
      <c r="NSX1189" s="10"/>
      <c r="NSY1189" s="10"/>
      <c r="NSZ1189" s="10"/>
      <c r="NTA1189" s="10"/>
      <c r="NTB1189" s="10"/>
      <c r="NTC1189" s="10"/>
      <c r="NTD1189" s="10"/>
      <c r="NTE1189" s="10"/>
      <c r="NTF1189" s="10"/>
      <c r="NTG1189" s="10"/>
      <c r="NTH1189" s="10"/>
      <c r="NTI1189" s="10"/>
      <c r="NTJ1189" s="10"/>
      <c r="NTK1189" s="10"/>
      <c r="NTL1189" s="10"/>
      <c r="NTM1189" s="10"/>
      <c r="NTN1189" s="10"/>
      <c r="NTO1189" s="10"/>
      <c r="NTP1189" s="10"/>
      <c r="NTQ1189" s="10"/>
      <c r="NTR1189" s="10"/>
      <c r="NTS1189" s="10"/>
      <c r="NTT1189" s="10"/>
      <c r="NTU1189" s="10"/>
      <c r="NTV1189" s="10"/>
      <c r="NTW1189" s="10"/>
      <c r="NTX1189" s="10"/>
      <c r="NTY1189" s="10"/>
      <c r="NTZ1189" s="10"/>
      <c r="NUA1189" s="10"/>
      <c r="NUB1189" s="10"/>
      <c r="NUC1189" s="10"/>
      <c r="NUD1189" s="10"/>
      <c r="NUE1189" s="10"/>
      <c r="NUF1189" s="10"/>
      <c r="NUG1189" s="10"/>
      <c r="NUH1189" s="10"/>
      <c r="NUI1189" s="10"/>
      <c r="NUJ1189" s="10"/>
      <c r="NUK1189" s="10"/>
      <c r="NUL1189" s="10"/>
      <c r="NUM1189" s="10"/>
      <c r="NUN1189" s="10"/>
      <c r="NUO1189" s="10"/>
      <c r="NUP1189" s="10"/>
      <c r="NUQ1189" s="10"/>
      <c r="NUR1189" s="10"/>
      <c r="NUS1189" s="10"/>
      <c r="NUT1189" s="10"/>
      <c r="NUU1189" s="10"/>
      <c r="NUV1189" s="10"/>
      <c r="NUW1189" s="10"/>
      <c r="NUX1189" s="10"/>
      <c r="NUY1189" s="10"/>
      <c r="NUZ1189" s="10"/>
      <c r="NVA1189" s="10"/>
      <c r="NVB1189" s="10"/>
      <c r="NVC1189" s="10"/>
      <c r="NVD1189" s="10"/>
      <c r="NVE1189" s="10"/>
      <c r="NVF1189" s="10"/>
      <c r="NVG1189" s="10"/>
      <c r="NVH1189" s="10"/>
      <c r="NVI1189" s="10"/>
      <c r="NVJ1189" s="10"/>
      <c r="NVK1189" s="10"/>
      <c r="NVL1189" s="10"/>
      <c r="NVM1189" s="10"/>
      <c r="NVN1189" s="10"/>
      <c r="NVO1189" s="10"/>
      <c r="NVP1189" s="10"/>
      <c r="NVQ1189" s="10"/>
      <c r="NVR1189" s="10"/>
      <c r="NVS1189" s="10"/>
      <c r="NVT1189" s="10"/>
      <c r="NVU1189" s="10"/>
      <c r="NVV1189" s="10"/>
      <c r="NVW1189" s="10"/>
      <c r="NVX1189" s="10"/>
      <c r="NVY1189" s="10"/>
      <c r="NVZ1189" s="10"/>
      <c r="NWA1189" s="10"/>
      <c r="NWB1189" s="10"/>
      <c r="NWC1189" s="10"/>
      <c r="NWD1189" s="10"/>
      <c r="NWE1189" s="10"/>
      <c r="NWF1189" s="10"/>
      <c r="NWG1189" s="10"/>
      <c r="NWH1189" s="10"/>
      <c r="NWI1189" s="10"/>
      <c r="NWJ1189" s="10"/>
      <c r="NWK1189" s="10"/>
      <c r="NWL1189" s="10"/>
      <c r="NWM1189" s="10"/>
      <c r="NWN1189" s="10"/>
      <c r="NWO1189" s="10"/>
      <c r="NWP1189" s="10"/>
      <c r="NWQ1189" s="10"/>
      <c r="NWR1189" s="10"/>
      <c r="NWS1189" s="10"/>
      <c r="NWT1189" s="10"/>
      <c r="NWU1189" s="10"/>
      <c r="NWV1189" s="10"/>
      <c r="NWW1189" s="10"/>
      <c r="NWX1189" s="10"/>
      <c r="NWY1189" s="10"/>
      <c r="NWZ1189" s="10"/>
      <c r="NXA1189" s="10"/>
      <c r="NXB1189" s="10"/>
      <c r="NXC1189" s="10"/>
      <c r="NXD1189" s="10"/>
      <c r="NXE1189" s="10"/>
      <c r="NXF1189" s="10"/>
      <c r="NXG1189" s="10"/>
      <c r="NXH1189" s="10"/>
      <c r="NXI1189" s="10"/>
      <c r="NXJ1189" s="10"/>
      <c r="NXK1189" s="10"/>
      <c r="NXL1189" s="10"/>
      <c r="NXM1189" s="10"/>
      <c r="NXN1189" s="10"/>
      <c r="NXO1189" s="10"/>
      <c r="NXP1189" s="10"/>
      <c r="NXQ1189" s="10"/>
      <c r="NXR1189" s="10"/>
      <c r="NXS1189" s="10"/>
      <c r="NXT1189" s="10"/>
      <c r="NXU1189" s="10"/>
      <c r="NXV1189" s="10"/>
      <c r="NXW1189" s="10"/>
      <c r="NXX1189" s="10"/>
      <c r="NXY1189" s="10"/>
      <c r="NXZ1189" s="10"/>
      <c r="NYA1189" s="10"/>
      <c r="NYB1189" s="10"/>
      <c r="NYC1189" s="10"/>
      <c r="NYD1189" s="10"/>
      <c r="NYE1189" s="10"/>
      <c r="NYF1189" s="10"/>
      <c r="NYG1189" s="10"/>
      <c r="NYH1189" s="10"/>
      <c r="NYI1189" s="10"/>
      <c r="NYJ1189" s="10"/>
      <c r="NYK1189" s="10"/>
      <c r="NYL1189" s="10"/>
      <c r="NYM1189" s="10"/>
      <c r="NYN1189" s="10"/>
      <c r="NYO1189" s="10"/>
      <c r="NYP1189" s="10"/>
      <c r="NYQ1189" s="10"/>
      <c r="NYR1189" s="10"/>
      <c r="NYS1189" s="10"/>
      <c r="NYT1189" s="10"/>
      <c r="NYU1189" s="10"/>
      <c r="NYV1189" s="10"/>
      <c r="NYW1189" s="10"/>
      <c r="NYX1189" s="10"/>
      <c r="NYY1189" s="10"/>
      <c r="NYZ1189" s="10"/>
      <c r="NZA1189" s="10"/>
      <c r="NZB1189" s="10"/>
      <c r="NZC1189" s="10"/>
      <c r="NZD1189" s="10"/>
      <c r="NZE1189" s="10"/>
      <c r="NZF1189" s="10"/>
      <c r="NZG1189" s="10"/>
      <c r="NZH1189" s="10"/>
      <c r="NZI1189" s="10"/>
      <c r="NZJ1189" s="10"/>
      <c r="NZK1189" s="10"/>
      <c r="NZL1189" s="10"/>
      <c r="NZM1189" s="10"/>
      <c r="NZN1189" s="10"/>
      <c r="NZO1189" s="10"/>
      <c r="NZP1189" s="10"/>
      <c r="NZQ1189" s="10"/>
      <c r="NZR1189" s="10"/>
      <c r="NZS1189" s="10"/>
      <c r="NZT1189" s="10"/>
      <c r="NZU1189" s="10"/>
      <c r="NZV1189" s="10"/>
      <c r="NZW1189" s="10"/>
      <c r="NZX1189" s="10"/>
      <c r="NZY1189" s="10"/>
      <c r="NZZ1189" s="10"/>
      <c r="OAA1189" s="10"/>
      <c r="OAB1189" s="10"/>
      <c r="OAC1189" s="10"/>
      <c r="OAD1189" s="10"/>
      <c r="OAE1189" s="10"/>
      <c r="OAF1189" s="10"/>
      <c r="OAG1189" s="10"/>
      <c r="OAH1189" s="10"/>
      <c r="OAI1189" s="10"/>
      <c r="OAJ1189" s="10"/>
      <c r="OAK1189" s="10"/>
      <c r="OAL1189" s="10"/>
      <c r="OAM1189" s="10"/>
      <c r="OAN1189" s="10"/>
      <c r="OAO1189" s="10"/>
      <c r="OAP1189" s="10"/>
      <c r="OAQ1189" s="10"/>
      <c r="OAR1189" s="10"/>
      <c r="OAS1189" s="10"/>
      <c r="OAT1189" s="10"/>
      <c r="OAU1189" s="10"/>
      <c r="OAV1189" s="10"/>
      <c r="OAW1189" s="10"/>
      <c r="OAX1189" s="10"/>
      <c r="OAY1189" s="10"/>
      <c r="OAZ1189" s="10"/>
      <c r="OBA1189" s="10"/>
      <c r="OBB1189" s="10"/>
      <c r="OBC1189" s="10"/>
      <c r="OBD1189" s="10"/>
      <c r="OBE1189" s="10"/>
      <c r="OBF1189" s="10"/>
      <c r="OBG1189" s="10"/>
      <c r="OBH1189" s="10"/>
      <c r="OBI1189" s="10"/>
      <c r="OBJ1189" s="10"/>
      <c r="OBK1189" s="10"/>
      <c r="OBL1189" s="10"/>
      <c r="OBM1189" s="10"/>
      <c r="OBN1189" s="10"/>
      <c r="OBO1189" s="10"/>
      <c r="OBP1189" s="10"/>
      <c r="OBQ1189" s="10"/>
      <c r="OBR1189" s="10"/>
      <c r="OBS1189" s="10"/>
      <c r="OBT1189" s="10"/>
      <c r="OBU1189" s="10"/>
      <c r="OBV1189" s="10"/>
      <c r="OBW1189" s="10"/>
      <c r="OBX1189" s="10"/>
      <c r="OBY1189" s="10"/>
      <c r="OBZ1189" s="10"/>
      <c r="OCA1189" s="10"/>
      <c r="OCB1189" s="10"/>
      <c r="OCC1189" s="10"/>
      <c r="OCD1189" s="10"/>
      <c r="OCE1189" s="10"/>
      <c r="OCF1189" s="10"/>
      <c r="OCG1189" s="10"/>
      <c r="OCH1189" s="10"/>
      <c r="OCI1189" s="10"/>
      <c r="OCJ1189" s="10"/>
      <c r="OCK1189" s="10"/>
      <c r="OCL1189" s="10"/>
      <c r="OCM1189" s="10"/>
      <c r="OCN1189" s="10"/>
      <c r="OCO1189" s="10"/>
      <c r="OCP1189" s="10"/>
      <c r="OCQ1189" s="10"/>
      <c r="OCR1189" s="10"/>
      <c r="OCS1189" s="10"/>
      <c r="OCT1189" s="10"/>
      <c r="OCU1189" s="10"/>
      <c r="OCV1189" s="10"/>
      <c r="OCW1189" s="10"/>
      <c r="OCX1189" s="10"/>
      <c r="OCY1189" s="10"/>
      <c r="OCZ1189" s="10"/>
      <c r="ODA1189" s="10"/>
      <c r="ODB1189" s="10"/>
      <c r="ODC1189" s="10"/>
      <c r="ODD1189" s="10"/>
      <c r="ODE1189" s="10"/>
      <c r="ODF1189" s="10"/>
      <c r="ODG1189" s="10"/>
      <c r="ODH1189" s="10"/>
      <c r="ODI1189" s="10"/>
      <c r="ODJ1189" s="10"/>
      <c r="ODK1189" s="10"/>
      <c r="ODL1189" s="10"/>
      <c r="ODM1189" s="10"/>
      <c r="ODN1189" s="10"/>
      <c r="ODO1189" s="10"/>
      <c r="ODP1189" s="10"/>
      <c r="ODQ1189" s="10"/>
      <c r="ODR1189" s="10"/>
      <c r="ODS1189" s="10"/>
      <c r="ODT1189" s="10"/>
      <c r="ODU1189" s="10"/>
      <c r="ODV1189" s="10"/>
      <c r="ODW1189" s="10"/>
      <c r="ODX1189" s="10"/>
      <c r="ODY1189" s="10"/>
      <c r="ODZ1189" s="10"/>
      <c r="OEA1189" s="10"/>
      <c r="OEB1189" s="10"/>
      <c r="OEC1189" s="10"/>
      <c r="OED1189" s="10"/>
      <c r="OEE1189" s="10"/>
      <c r="OEF1189" s="10"/>
      <c r="OEG1189" s="10"/>
      <c r="OEH1189" s="10"/>
      <c r="OEI1189" s="10"/>
      <c r="OEJ1189" s="10"/>
      <c r="OEK1189" s="10"/>
      <c r="OEL1189" s="10"/>
      <c r="OEM1189" s="10"/>
      <c r="OEN1189" s="10"/>
      <c r="OEO1189" s="10"/>
      <c r="OEP1189" s="10"/>
      <c r="OEQ1189" s="10"/>
      <c r="OER1189" s="10"/>
      <c r="OES1189" s="10"/>
      <c r="OET1189" s="10"/>
      <c r="OEU1189" s="10"/>
      <c r="OEV1189" s="10"/>
      <c r="OEW1189" s="10"/>
      <c r="OEX1189" s="10"/>
      <c r="OEY1189" s="10"/>
      <c r="OEZ1189" s="10"/>
      <c r="OFA1189" s="10"/>
      <c r="OFB1189" s="10"/>
      <c r="OFC1189" s="10"/>
      <c r="OFD1189" s="10"/>
      <c r="OFE1189" s="10"/>
      <c r="OFF1189" s="10"/>
      <c r="OFG1189" s="10"/>
      <c r="OFH1189" s="10"/>
      <c r="OFI1189" s="10"/>
      <c r="OFJ1189" s="10"/>
      <c r="OFK1189" s="10"/>
      <c r="OFL1189" s="10"/>
      <c r="OFM1189" s="10"/>
      <c r="OFN1189" s="10"/>
      <c r="OFO1189" s="10"/>
      <c r="OFP1189" s="10"/>
      <c r="OFQ1189" s="10"/>
      <c r="OFR1189" s="10"/>
      <c r="OFS1189" s="10"/>
      <c r="OFT1189" s="10"/>
      <c r="OFU1189" s="10"/>
      <c r="OFV1189" s="10"/>
      <c r="OFW1189" s="10"/>
      <c r="OFX1189" s="10"/>
      <c r="OFY1189" s="10"/>
      <c r="OFZ1189" s="10"/>
      <c r="OGA1189" s="10"/>
      <c r="OGB1189" s="10"/>
      <c r="OGC1189" s="10"/>
      <c r="OGD1189" s="10"/>
      <c r="OGE1189" s="10"/>
      <c r="OGF1189" s="10"/>
      <c r="OGG1189" s="10"/>
      <c r="OGH1189" s="10"/>
      <c r="OGI1189" s="10"/>
      <c r="OGJ1189" s="10"/>
      <c r="OGK1189" s="10"/>
      <c r="OGL1189" s="10"/>
      <c r="OGM1189" s="10"/>
      <c r="OGN1189" s="10"/>
      <c r="OGO1189" s="10"/>
      <c r="OGP1189" s="10"/>
      <c r="OGQ1189" s="10"/>
      <c r="OGR1189" s="10"/>
      <c r="OGS1189" s="10"/>
      <c r="OGT1189" s="10"/>
      <c r="OGU1189" s="10"/>
      <c r="OGV1189" s="10"/>
      <c r="OGW1189" s="10"/>
      <c r="OGX1189" s="10"/>
      <c r="OGY1189" s="10"/>
      <c r="OGZ1189" s="10"/>
      <c r="OHA1189" s="10"/>
      <c r="OHB1189" s="10"/>
      <c r="OHC1189" s="10"/>
      <c r="OHD1189" s="10"/>
      <c r="OHE1189" s="10"/>
      <c r="OHF1189" s="10"/>
      <c r="OHG1189" s="10"/>
      <c r="OHH1189" s="10"/>
      <c r="OHI1189" s="10"/>
      <c r="OHJ1189" s="10"/>
      <c r="OHK1189" s="10"/>
      <c r="OHL1189" s="10"/>
      <c r="OHM1189" s="10"/>
      <c r="OHN1189" s="10"/>
      <c r="OHO1189" s="10"/>
      <c r="OHP1189" s="10"/>
      <c r="OHQ1189" s="10"/>
      <c r="OHR1189" s="10"/>
      <c r="OHS1189" s="10"/>
      <c r="OHT1189" s="10"/>
      <c r="OHU1189" s="10"/>
      <c r="OHV1189" s="10"/>
      <c r="OHW1189" s="10"/>
      <c r="OHX1189" s="10"/>
      <c r="OHY1189" s="10"/>
      <c r="OHZ1189" s="10"/>
      <c r="OIA1189" s="10"/>
      <c r="OIB1189" s="10"/>
      <c r="OIC1189" s="10"/>
      <c r="OID1189" s="10"/>
      <c r="OIE1189" s="10"/>
      <c r="OIF1189" s="10"/>
      <c r="OIG1189" s="10"/>
      <c r="OIH1189" s="10"/>
      <c r="OII1189" s="10"/>
      <c r="OIJ1189" s="10"/>
      <c r="OIK1189" s="10"/>
      <c r="OIL1189" s="10"/>
      <c r="OIM1189" s="10"/>
      <c r="OIN1189" s="10"/>
      <c r="OIO1189" s="10"/>
      <c r="OIP1189" s="10"/>
      <c r="OIQ1189" s="10"/>
      <c r="OIR1189" s="10"/>
      <c r="OIS1189" s="10"/>
      <c r="OIT1189" s="10"/>
      <c r="OIU1189" s="10"/>
      <c r="OIV1189" s="10"/>
      <c r="OIW1189" s="10"/>
      <c r="OIX1189" s="10"/>
      <c r="OIY1189" s="10"/>
      <c r="OIZ1189" s="10"/>
      <c r="OJA1189" s="10"/>
      <c r="OJB1189" s="10"/>
      <c r="OJC1189" s="10"/>
      <c r="OJD1189" s="10"/>
      <c r="OJE1189" s="10"/>
      <c r="OJF1189" s="10"/>
      <c r="OJG1189" s="10"/>
      <c r="OJH1189" s="10"/>
      <c r="OJI1189" s="10"/>
      <c r="OJJ1189" s="10"/>
      <c r="OJK1189" s="10"/>
      <c r="OJL1189" s="10"/>
      <c r="OJM1189" s="10"/>
      <c r="OJN1189" s="10"/>
      <c r="OJO1189" s="10"/>
      <c r="OJP1189" s="10"/>
      <c r="OJQ1189" s="10"/>
      <c r="OJR1189" s="10"/>
      <c r="OJS1189" s="10"/>
      <c r="OJT1189" s="10"/>
      <c r="OJU1189" s="10"/>
      <c r="OJV1189" s="10"/>
      <c r="OJW1189" s="10"/>
      <c r="OJX1189" s="10"/>
      <c r="OJY1189" s="10"/>
      <c r="OJZ1189" s="10"/>
      <c r="OKA1189" s="10"/>
      <c r="OKB1189" s="10"/>
      <c r="OKC1189" s="10"/>
      <c r="OKD1189" s="10"/>
      <c r="OKE1189" s="10"/>
      <c r="OKF1189" s="10"/>
      <c r="OKG1189" s="10"/>
      <c r="OKH1189" s="10"/>
      <c r="OKI1189" s="10"/>
      <c r="OKJ1189" s="10"/>
      <c r="OKK1189" s="10"/>
      <c r="OKL1189" s="10"/>
      <c r="OKM1189" s="10"/>
      <c r="OKN1189" s="10"/>
      <c r="OKO1189" s="10"/>
      <c r="OKP1189" s="10"/>
      <c r="OKQ1189" s="10"/>
      <c r="OKR1189" s="10"/>
      <c r="OKS1189" s="10"/>
      <c r="OKT1189" s="10"/>
      <c r="OKU1189" s="10"/>
      <c r="OKV1189" s="10"/>
      <c r="OKW1189" s="10"/>
      <c r="OKX1189" s="10"/>
      <c r="OKY1189" s="10"/>
      <c r="OKZ1189" s="10"/>
      <c r="OLA1189" s="10"/>
      <c r="OLB1189" s="10"/>
      <c r="OLC1189" s="10"/>
      <c r="OLD1189" s="10"/>
      <c r="OLE1189" s="10"/>
      <c r="OLF1189" s="10"/>
      <c r="OLG1189" s="10"/>
      <c r="OLH1189" s="10"/>
      <c r="OLI1189" s="10"/>
      <c r="OLJ1189" s="10"/>
      <c r="OLK1189" s="10"/>
      <c r="OLL1189" s="10"/>
      <c r="OLM1189" s="10"/>
      <c r="OLN1189" s="10"/>
      <c r="OLO1189" s="10"/>
      <c r="OLP1189" s="10"/>
      <c r="OLQ1189" s="10"/>
      <c r="OLR1189" s="10"/>
      <c r="OLS1189" s="10"/>
      <c r="OLT1189" s="10"/>
      <c r="OLU1189" s="10"/>
      <c r="OLV1189" s="10"/>
      <c r="OLW1189" s="10"/>
      <c r="OLX1189" s="10"/>
      <c r="OLY1189" s="10"/>
      <c r="OLZ1189" s="10"/>
      <c r="OMA1189" s="10"/>
      <c r="OMB1189" s="10"/>
      <c r="OMC1189" s="10"/>
      <c r="OMD1189" s="10"/>
      <c r="OME1189" s="10"/>
      <c r="OMF1189" s="10"/>
      <c r="OMG1189" s="10"/>
      <c r="OMH1189" s="10"/>
      <c r="OMI1189" s="10"/>
      <c r="OMJ1189" s="10"/>
      <c r="OMK1189" s="10"/>
      <c r="OML1189" s="10"/>
      <c r="OMM1189" s="10"/>
      <c r="OMN1189" s="10"/>
      <c r="OMO1189" s="10"/>
      <c r="OMP1189" s="10"/>
      <c r="OMQ1189" s="10"/>
      <c r="OMR1189" s="10"/>
      <c r="OMS1189" s="10"/>
      <c r="OMT1189" s="10"/>
      <c r="OMU1189" s="10"/>
      <c r="OMV1189" s="10"/>
      <c r="OMW1189" s="10"/>
      <c r="OMX1189" s="10"/>
      <c r="OMY1189" s="10"/>
      <c r="OMZ1189" s="10"/>
      <c r="ONA1189" s="10"/>
      <c r="ONB1189" s="10"/>
      <c r="ONC1189" s="10"/>
      <c r="OND1189" s="10"/>
      <c r="ONE1189" s="10"/>
      <c r="ONF1189" s="10"/>
      <c r="ONG1189" s="10"/>
      <c r="ONH1189" s="10"/>
      <c r="ONI1189" s="10"/>
      <c r="ONJ1189" s="10"/>
      <c r="ONK1189" s="10"/>
      <c r="ONL1189" s="10"/>
      <c r="ONM1189" s="10"/>
      <c r="ONN1189" s="10"/>
      <c r="ONO1189" s="10"/>
      <c r="ONP1189" s="10"/>
      <c r="ONQ1189" s="10"/>
      <c r="ONR1189" s="10"/>
      <c r="ONS1189" s="10"/>
      <c r="ONT1189" s="10"/>
      <c r="ONU1189" s="10"/>
      <c r="ONV1189" s="10"/>
      <c r="ONW1189" s="10"/>
      <c r="ONX1189" s="10"/>
      <c r="ONY1189" s="10"/>
      <c r="ONZ1189" s="10"/>
      <c r="OOA1189" s="10"/>
      <c r="OOB1189" s="10"/>
      <c r="OOC1189" s="10"/>
      <c r="OOD1189" s="10"/>
      <c r="OOE1189" s="10"/>
      <c r="OOF1189" s="10"/>
      <c r="OOG1189" s="10"/>
      <c r="OOH1189" s="10"/>
      <c r="OOI1189" s="10"/>
      <c r="OOJ1189" s="10"/>
      <c r="OOK1189" s="10"/>
      <c r="OOL1189" s="10"/>
      <c r="OOM1189" s="10"/>
      <c r="OON1189" s="10"/>
      <c r="OOO1189" s="10"/>
      <c r="OOP1189" s="10"/>
      <c r="OOQ1189" s="10"/>
      <c r="OOR1189" s="10"/>
      <c r="OOS1189" s="10"/>
      <c r="OOT1189" s="10"/>
      <c r="OOU1189" s="10"/>
      <c r="OOV1189" s="10"/>
      <c r="OOW1189" s="10"/>
      <c r="OOX1189" s="10"/>
      <c r="OOY1189" s="10"/>
      <c r="OOZ1189" s="10"/>
      <c r="OPA1189" s="10"/>
      <c r="OPB1189" s="10"/>
      <c r="OPC1189" s="10"/>
      <c r="OPD1189" s="10"/>
      <c r="OPE1189" s="10"/>
      <c r="OPF1189" s="10"/>
      <c r="OPG1189" s="10"/>
      <c r="OPH1189" s="10"/>
      <c r="OPI1189" s="10"/>
      <c r="OPJ1189" s="10"/>
      <c r="OPK1189" s="10"/>
      <c r="OPL1189" s="10"/>
      <c r="OPM1189" s="10"/>
      <c r="OPN1189" s="10"/>
      <c r="OPO1189" s="10"/>
      <c r="OPP1189" s="10"/>
      <c r="OPQ1189" s="10"/>
      <c r="OPR1189" s="10"/>
      <c r="OPS1189" s="10"/>
      <c r="OPT1189" s="10"/>
      <c r="OPU1189" s="10"/>
      <c r="OPV1189" s="10"/>
      <c r="OPW1189" s="10"/>
      <c r="OPX1189" s="10"/>
      <c r="OPY1189" s="10"/>
      <c r="OPZ1189" s="10"/>
      <c r="OQA1189" s="10"/>
      <c r="OQB1189" s="10"/>
      <c r="OQC1189" s="10"/>
      <c r="OQD1189" s="10"/>
      <c r="OQE1189" s="10"/>
      <c r="OQF1189" s="10"/>
      <c r="OQG1189" s="10"/>
      <c r="OQH1189" s="10"/>
      <c r="OQI1189" s="10"/>
      <c r="OQJ1189" s="10"/>
      <c r="OQK1189" s="10"/>
      <c r="OQL1189" s="10"/>
      <c r="OQM1189" s="10"/>
      <c r="OQN1189" s="10"/>
      <c r="OQO1189" s="10"/>
      <c r="OQP1189" s="10"/>
      <c r="OQQ1189" s="10"/>
      <c r="OQR1189" s="10"/>
      <c r="OQS1189" s="10"/>
      <c r="OQT1189" s="10"/>
      <c r="OQU1189" s="10"/>
      <c r="OQV1189" s="10"/>
      <c r="OQW1189" s="10"/>
      <c r="OQX1189" s="10"/>
      <c r="OQY1189" s="10"/>
      <c r="OQZ1189" s="10"/>
      <c r="ORA1189" s="10"/>
      <c r="ORB1189" s="10"/>
      <c r="ORC1189" s="10"/>
      <c r="ORD1189" s="10"/>
      <c r="ORE1189" s="10"/>
      <c r="ORF1189" s="10"/>
      <c r="ORG1189" s="10"/>
      <c r="ORH1189" s="10"/>
      <c r="ORI1189" s="10"/>
      <c r="ORJ1189" s="10"/>
      <c r="ORK1189" s="10"/>
      <c r="ORL1189" s="10"/>
      <c r="ORM1189" s="10"/>
      <c r="ORN1189" s="10"/>
      <c r="ORO1189" s="10"/>
      <c r="ORP1189" s="10"/>
      <c r="ORQ1189" s="10"/>
      <c r="ORR1189" s="10"/>
      <c r="ORS1189" s="10"/>
      <c r="ORT1189" s="10"/>
      <c r="ORU1189" s="10"/>
      <c r="ORV1189" s="10"/>
      <c r="ORW1189" s="10"/>
      <c r="ORX1189" s="10"/>
      <c r="ORY1189" s="10"/>
      <c r="ORZ1189" s="10"/>
      <c r="OSA1189" s="10"/>
      <c r="OSB1189" s="10"/>
      <c r="OSC1189" s="10"/>
      <c r="OSD1189" s="10"/>
      <c r="OSE1189" s="10"/>
      <c r="OSF1189" s="10"/>
      <c r="OSG1189" s="10"/>
      <c r="OSH1189" s="10"/>
      <c r="OSI1189" s="10"/>
      <c r="OSJ1189" s="10"/>
      <c r="OSK1189" s="10"/>
      <c r="OSL1189" s="10"/>
      <c r="OSM1189" s="10"/>
      <c r="OSN1189" s="10"/>
      <c r="OSO1189" s="10"/>
      <c r="OSP1189" s="10"/>
      <c r="OSQ1189" s="10"/>
      <c r="OSR1189" s="10"/>
      <c r="OSS1189" s="10"/>
      <c r="OST1189" s="10"/>
      <c r="OSU1189" s="10"/>
      <c r="OSV1189" s="10"/>
      <c r="OSW1189" s="10"/>
      <c r="OSX1189" s="10"/>
      <c r="OSY1189" s="10"/>
      <c r="OSZ1189" s="10"/>
      <c r="OTA1189" s="10"/>
      <c r="OTB1189" s="10"/>
      <c r="OTC1189" s="10"/>
      <c r="OTD1189" s="10"/>
      <c r="OTE1189" s="10"/>
      <c r="OTF1189" s="10"/>
      <c r="OTG1189" s="10"/>
      <c r="OTH1189" s="10"/>
      <c r="OTI1189" s="10"/>
      <c r="OTJ1189" s="10"/>
      <c r="OTK1189" s="10"/>
      <c r="OTL1189" s="10"/>
      <c r="OTM1189" s="10"/>
      <c r="OTN1189" s="10"/>
      <c r="OTO1189" s="10"/>
      <c r="OTP1189" s="10"/>
      <c r="OTQ1189" s="10"/>
      <c r="OTR1189" s="10"/>
      <c r="OTS1189" s="10"/>
      <c r="OTT1189" s="10"/>
      <c r="OTU1189" s="10"/>
      <c r="OTV1189" s="10"/>
      <c r="OTW1189" s="10"/>
      <c r="OTX1189" s="10"/>
      <c r="OTY1189" s="10"/>
      <c r="OTZ1189" s="10"/>
      <c r="OUA1189" s="10"/>
      <c r="OUB1189" s="10"/>
      <c r="OUC1189" s="10"/>
      <c r="OUD1189" s="10"/>
      <c r="OUE1189" s="10"/>
      <c r="OUF1189" s="10"/>
      <c r="OUG1189" s="10"/>
      <c r="OUH1189" s="10"/>
      <c r="OUI1189" s="10"/>
      <c r="OUJ1189" s="10"/>
      <c r="OUK1189" s="10"/>
      <c r="OUL1189" s="10"/>
      <c r="OUM1189" s="10"/>
      <c r="OUN1189" s="10"/>
      <c r="OUO1189" s="10"/>
      <c r="OUP1189" s="10"/>
      <c r="OUQ1189" s="10"/>
      <c r="OUR1189" s="10"/>
      <c r="OUS1189" s="10"/>
      <c r="OUT1189" s="10"/>
      <c r="OUU1189" s="10"/>
      <c r="OUV1189" s="10"/>
      <c r="OUW1189" s="10"/>
      <c r="OUX1189" s="10"/>
      <c r="OUY1189" s="10"/>
      <c r="OUZ1189" s="10"/>
      <c r="OVA1189" s="10"/>
      <c r="OVB1189" s="10"/>
      <c r="OVC1189" s="10"/>
      <c r="OVD1189" s="10"/>
      <c r="OVE1189" s="10"/>
      <c r="OVF1189" s="10"/>
      <c r="OVG1189" s="10"/>
      <c r="OVH1189" s="10"/>
      <c r="OVI1189" s="10"/>
      <c r="OVJ1189" s="10"/>
      <c r="OVK1189" s="10"/>
      <c r="OVL1189" s="10"/>
      <c r="OVM1189" s="10"/>
      <c r="OVN1189" s="10"/>
      <c r="OVO1189" s="10"/>
      <c r="OVP1189" s="10"/>
      <c r="OVQ1189" s="10"/>
      <c r="OVR1189" s="10"/>
      <c r="OVS1189" s="10"/>
      <c r="OVT1189" s="10"/>
      <c r="OVU1189" s="10"/>
      <c r="OVV1189" s="10"/>
      <c r="OVW1189" s="10"/>
      <c r="OVX1189" s="10"/>
      <c r="OVY1189" s="10"/>
      <c r="OVZ1189" s="10"/>
      <c r="OWA1189" s="10"/>
      <c r="OWB1189" s="10"/>
      <c r="OWC1189" s="10"/>
      <c r="OWD1189" s="10"/>
      <c r="OWE1189" s="10"/>
      <c r="OWF1189" s="10"/>
      <c r="OWG1189" s="10"/>
      <c r="OWH1189" s="10"/>
      <c r="OWI1189" s="10"/>
      <c r="OWJ1189" s="10"/>
      <c r="OWK1189" s="10"/>
      <c r="OWL1189" s="10"/>
      <c r="OWM1189" s="10"/>
      <c r="OWN1189" s="10"/>
      <c r="OWO1189" s="10"/>
      <c r="OWP1189" s="10"/>
      <c r="OWQ1189" s="10"/>
      <c r="OWR1189" s="10"/>
      <c r="OWS1189" s="10"/>
      <c r="OWT1189" s="10"/>
      <c r="OWU1189" s="10"/>
      <c r="OWV1189" s="10"/>
      <c r="OWW1189" s="10"/>
      <c r="OWX1189" s="10"/>
      <c r="OWY1189" s="10"/>
      <c r="OWZ1189" s="10"/>
      <c r="OXA1189" s="10"/>
      <c r="OXB1189" s="10"/>
      <c r="OXC1189" s="10"/>
      <c r="OXD1189" s="10"/>
      <c r="OXE1189" s="10"/>
      <c r="OXF1189" s="10"/>
      <c r="OXG1189" s="10"/>
      <c r="OXH1189" s="10"/>
      <c r="OXI1189" s="10"/>
      <c r="OXJ1189" s="10"/>
      <c r="OXK1189" s="10"/>
      <c r="OXL1189" s="10"/>
      <c r="OXM1189" s="10"/>
      <c r="OXN1189" s="10"/>
      <c r="OXO1189" s="10"/>
      <c r="OXP1189" s="10"/>
      <c r="OXQ1189" s="10"/>
      <c r="OXR1189" s="10"/>
      <c r="OXS1189" s="10"/>
      <c r="OXT1189" s="10"/>
      <c r="OXU1189" s="10"/>
      <c r="OXV1189" s="10"/>
      <c r="OXW1189" s="10"/>
      <c r="OXX1189" s="10"/>
      <c r="OXY1189" s="10"/>
      <c r="OXZ1189" s="10"/>
      <c r="OYA1189" s="10"/>
      <c r="OYB1189" s="10"/>
      <c r="OYC1189" s="10"/>
      <c r="OYD1189" s="10"/>
      <c r="OYE1189" s="10"/>
      <c r="OYF1189" s="10"/>
      <c r="OYG1189" s="10"/>
      <c r="OYH1189" s="10"/>
      <c r="OYI1189" s="10"/>
      <c r="OYJ1189" s="10"/>
      <c r="OYK1189" s="10"/>
      <c r="OYL1189" s="10"/>
      <c r="OYM1189" s="10"/>
      <c r="OYN1189" s="10"/>
      <c r="OYO1189" s="10"/>
      <c r="OYP1189" s="10"/>
      <c r="OYQ1189" s="10"/>
      <c r="OYR1189" s="10"/>
      <c r="OYS1189" s="10"/>
      <c r="OYT1189" s="10"/>
      <c r="OYU1189" s="10"/>
      <c r="OYV1189" s="10"/>
      <c r="OYW1189" s="10"/>
      <c r="OYX1189" s="10"/>
      <c r="OYY1189" s="10"/>
      <c r="OYZ1189" s="10"/>
      <c r="OZA1189" s="10"/>
      <c r="OZB1189" s="10"/>
      <c r="OZC1189" s="10"/>
      <c r="OZD1189" s="10"/>
      <c r="OZE1189" s="10"/>
      <c r="OZF1189" s="10"/>
      <c r="OZG1189" s="10"/>
      <c r="OZH1189" s="10"/>
      <c r="OZI1189" s="10"/>
      <c r="OZJ1189" s="10"/>
      <c r="OZK1189" s="10"/>
      <c r="OZL1189" s="10"/>
      <c r="OZM1189" s="10"/>
      <c r="OZN1189" s="10"/>
      <c r="OZO1189" s="10"/>
      <c r="OZP1189" s="10"/>
      <c r="OZQ1189" s="10"/>
      <c r="OZR1189" s="10"/>
      <c r="OZS1189" s="10"/>
      <c r="OZT1189" s="10"/>
      <c r="OZU1189" s="10"/>
      <c r="OZV1189" s="10"/>
      <c r="OZW1189" s="10"/>
      <c r="OZX1189" s="10"/>
      <c r="OZY1189" s="10"/>
      <c r="OZZ1189" s="10"/>
      <c r="PAA1189" s="10"/>
      <c r="PAB1189" s="10"/>
      <c r="PAC1189" s="10"/>
      <c r="PAD1189" s="10"/>
      <c r="PAE1189" s="10"/>
      <c r="PAF1189" s="10"/>
      <c r="PAG1189" s="10"/>
      <c r="PAH1189" s="10"/>
      <c r="PAI1189" s="10"/>
      <c r="PAJ1189" s="10"/>
      <c r="PAK1189" s="10"/>
      <c r="PAL1189" s="10"/>
      <c r="PAM1189" s="10"/>
      <c r="PAN1189" s="10"/>
      <c r="PAO1189" s="10"/>
      <c r="PAP1189" s="10"/>
      <c r="PAQ1189" s="10"/>
      <c r="PAR1189" s="10"/>
      <c r="PAS1189" s="10"/>
      <c r="PAT1189" s="10"/>
      <c r="PAU1189" s="10"/>
      <c r="PAV1189" s="10"/>
      <c r="PAW1189" s="10"/>
      <c r="PAX1189" s="10"/>
      <c r="PAY1189" s="10"/>
      <c r="PAZ1189" s="10"/>
      <c r="PBA1189" s="10"/>
      <c r="PBB1189" s="10"/>
      <c r="PBC1189" s="10"/>
      <c r="PBD1189" s="10"/>
      <c r="PBE1189" s="10"/>
      <c r="PBF1189" s="10"/>
      <c r="PBG1189" s="10"/>
      <c r="PBH1189" s="10"/>
      <c r="PBI1189" s="10"/>
      <c r="PBJ1189" s="10"/>
      <c r="PBK1189" s="10"/>
      <c r="PBL1189" s="10"/>
      <c r="PBM1189" s="10"/>
      <c r="PBN1189" s="10"/>
      <c r="PBO1189" s="10"/>
      <c r="PBP1189" s="10"/>
      <c r="PBQ1189" s="10"/>
      <c r="PBR1189" s="10"/>
      <c r="PBS1189" s="10"/>
      <c r="PBT1189" s="10"/>
      <c r="PBU1189" s="10"/>
      <c r="PBV1189" s="10"/>
      <c r="PBW1189" s="10"/>
      <c r="PBX1189" s="10"/>
      <c r="PBY1189" s="10"/>
      <c r="PBZ1189" s="10"/>
      <c r="PCA1189" s="10"/>
      <c r="PCB1189" s="10"/>
      <c r="PCC1189" s="10"/>
      <c r="PCD1189" s="10"/>
      <c r="PCE1189" s="10"/>
      <c r="PCF1189" s="10"/>
      <c r="PCG1189" s="10"/>
      <c r="PCH1189" s="10"/>
      <c r="PCI1189" s="10"/>
      <c r="PCJ1189" s="10"/>
      <c r="PCK1189" s="10"/>
      <c r="PCL1189" s="10"/>
      <c r="PCM1189" s="10"/>
      <c r="PCN1189" s="10"/>
      <c r="PCO1189" s="10"/>
      <c r="PCP1189" s="10"/>
      <c r="PCQ1189" s="10"/>
      <c r="PCR1189" s="10"/>
      <c r="PCS1189" s="10"/>
      <c r="PCT1189" s="10"/>
      <c r="PCU1189" s="10"/>
      <c r="PCV1189" s="10"/>
      <c r="PCW1189" s="10"/>
      <c r="PCX1189" s="10"/>
      <c r="PCY1189" s="10"/>
      <c r="PCZ1189" s="10"/>
      <c r="PDA1189" s="10"/>
      <c r="PDB1189" s="10"/>
      <c r="PDC1189" s="10"/>
      <c r="PDD1189" s="10"/>
      <c r="PDE1189" s="10"/>
      <c r="PDF1189" s="10"/>
      <c r="PDG1189" s="10"/>
      <c r="PDH1189" s="10"/>
      <c r="PDI1189" s="10"/>
      <c r="PDJ1189" s="10"/>
      <c r="PDK1189" s="10"/>
      <c r="PDL1189" s="10"/>
      <c r="PDM1189" s="10"/>
      <c r="PDN1189" s="10"/>
      <c r="PDO1189" s="10"/>
      <c r="PDP1189" s="10"/>
      <c r="PDQ1189" s="10"/>
      <c r="PDR1189" s="10"/>
      <c r="PDS1189" s="10"/>
      <c r="PDT1189" s="10"/>
      <c r="PDU1189" s="10"/>
      <c r="PDV1189" s="10"/>
      <c r="PDW1189" s="10"/>
      <c r="PDX1189" s="10"/>
      <c r="PDY1189" s="10"/>
      <c r="PDZ1189" s="10"/>
      <c r="PEA1189" s="10"/>
      <c r="PEB1189" s="10"/>
      <c r="PEC1189" s="10"/>
      <c r="PED1189" s="10"/>
      <c r="PEE1189" s="10"/>
      <c r="PEF1189" s="10"/>
      <c r="PEG1189" s="10"/>
      <c r="PEH1189" s="10"/>
      <c r="PEI1189" s="10"/>
      <c r="PEJ1189" s="10"/>
      <c r="PEK1189" s="10"/>
      <c r="PEL1189" s="10"/>
      <c r="PEM1189" s="10"/>
      <c r="PEN1189" s="10"/>
      <c r="PEO1189" s="10"/>
      <c r="PEP1189" s="10"/>
      <c r="PEQ1189" s="10"/>
      <c r="PER1189" s="10"/>
      <c r="PES1189" s="10"/>
      <c r="PET1189" s="10"/>
      <c r="PEU1189" s="10"/>
      <c r="PEV1189" s="10"/>
      <c r="PEW1189" s="10"/>
      <c r="PEX1189" s="10"/>
      <c r="PEY1189" s="10"/>
      <c r="PEZ1189" s="10"/>
      <c r="PFA1189" s="10"/>
      <c r="PFB1189" s="10"/>
      <c r="PFC1189" s="10"/>
      <c r="PFD1189" s="10"/>
      <c r="PFE1189" s="10"/>
      <c r="PFF1189" s="10"/>
      <c r="PFG1189" s="10"/>
      <c r="PFH1189" s="10"/>
      <c r="PFI1189" s="10"/>
      <c r="PFJ1189" s="10"/>
      <c r="PFK1189" s="10"/>
      <c r="PFL1189" s="10"/>
      <c r="PFM1189" s="10"/>
      <c r="PFN1189" s="10"/>
      <c r="PFO1189" s="10"/>
      <c r="PFP1189" s="10"/>
      <c r="PFQ1189" s="10"/>
      <c r="PFR1189" s="10"/>
      <c r="PFS1189" s="10"/>
      <c r="PFT1189" s="10"/>
      <c r="PFU1189" s="10"/>
      <c r="PFV1189" s="10"/>
      <c r="PFW1189" s="10"/>
      <c r="PFX1189" s="10"/>
      <c r="PFY1189" s="10"/>
      <c r="PFZ1189" s="10"/>
      <c r="PGA1189" s="10"/>
      <c r="PGB1189" s="10"/>
      <c r="PGC1189" s="10"/>
      <c r="PGD1189" s="10"/>
      <c r="PGE1189" s="10"/>
      <c r="PGF1189" s="10"/>
      <c r="PGG1189" s="10"/>
      <c r="PGH1189" s="10"/>
      <c r="PGI1189" s="10"/>
      <c r="PGJ1189" s="10"/>
      <c r="PGK1189" s="10"/>
      <c r="PGL1189" s="10"/>
      <c r="PGM1189" s="10"/>
      <c r="PGN1189" s="10"/>
      <c r="PGO1189" s="10"/>
      <c r="PGP1189" s="10"/>
      <c r="PGQ1189" s="10"/>
      <c r="PGR1189" s="10"/>
      <c r="PGS1189" s="10"/>
      <c r="PGT1189" s="10"/>
      <c r="PGU1189" s="10"/>
      <c r="PGV1189" s="10"/>
      <c r="PGW1189" s="10"/>
      <c r="PGX1189" s="10"/>
      <c r="PGY1189" s="10"/>
      <c r="PGZ1189" s="10"/>
      <c r="PHA1189" s="10"/>
      <c r="PHB1189" s="10"/>
      <c r="PHC1189" s="10"/>
      <c r="PHD1189" s="10"/>
      <c r="PHE1189" s="10"/>
      <c r="PHF1189" s="10"/>
      <c r="PHG1189" s="10"/>
      <c r="PHH1189" s="10"/>
      <c r="PHI1189" s="10"/>
      <c r="PHJ1189" s="10"/>
      <c r="PHK1189" s="10"/>
      <c r="PHL1189" s="10"/>
      <c r="PHM1189" s="10"/>
      <c r="PHN1189" s="10"/>
      <c r="PHO1189" s="10"/>
      <c r="PHP1189" s="10"/>
      <c r="PHQ1189" s="10"/>
      <c r="PHR1189" s="10"/>
      <c r="PHS1189" s="10"/>
      <c r="PHT1189" s="10"/>
      <c r="PHU1189" s="10"/>
      <c r="PHV1189" s="10"/>
      <c r="PHW1189" s="10"/>
      <c r="PHX1189" s="10"/>
      <c r="PHY1189" s="10"/>
      <c r="PHZ1189" s="10"/>
      <c r="PIA1189" s="10"/>
      <c r="PIB1189" s="10"/>
      <c r="PIC1189" s="10"/>
      <c r="PID1189" s="10"/>
      <c r="PIE1189" s="10"/>
      <c r="PIF1189" s="10"/>
      <c r="PIG1189" s="10"/>
      <c r="PIH1189" s="10"/>
      <c r="PII1189" s="10"/>
      <c r="PIJ1189" s="10"/>
      <c r="PIK1189" s="10"/>
      <c r="PIL1189" s="10"/>
      <c r="PIM1189" s="10"/>
      <c r="PIN1189" s="10"/>
      <c r="PIO1189" s="10"/>
      <c r="PIP1189" s="10"/>
      <c r="PIQ1189" s="10"/>
      <c r="PIR1189" s="10"/>
      <c r="PIS1189" s="10"/>
      <c r="PIT1189" s="10"/>
      <c r="PIU1189" s="10"/>
      <c r="PIV1189" s="10"/>
      <c r="PIW1189" s="10"/>
      <c r="PIX1189" s="10"/>
      <c r="PIY1189" s="10"/>
      <c r="PIZ1189" s="10"/>
      <c r="PJA1189" s="10"/>
      <c r="PJB1189" s="10"/>
      <c r="PJC1189" s="10"/>
      <c r="PJD1189" s="10"/>
      <c r="PJE1189" s="10"/>
      <c r="PJF1189" s="10"/>
      <c r="PJG1189" s="10"/>
      <c r="PJH1189" s="10"/>
      <c r="PJI1189" s="10"/>
      <c r="PJJ1189" s="10"/>
      <c r="PJK1189" s="10"/>
      <c r="PJL1189" s="10"/>
      <c r="PJM1189" s="10"/>
      <c r="PJN1189" s="10"/>
      <c r="PJO1189" s="10"/>
      <c r="PJP1189" s="10"/>
      <c r="PJQ1189" s="10"/>
      <c r="PJR1189" s="10"/>
      <c r="PJS1189" s="10"/>
      <c r="PJT1189" s="10"/>
      <c r="PJU1189" s="10"/>
      <c r="PJV1189" s="10"/>
      <c r="PJW1189" s="10"/>
      <c r="PJX1189" s="10"/>
      <c r="PJY1189" s="10"/>
      <c r="PJZ1189" s="10"/>
      <c r="PKA1189" s="10"/>
      <c r="PKB1189" s="10"/>
      <c r="PKC1189" s="10"/>
      <c r="PKD1189" s="10"/>
      <c r="PKE1189" s="10"/>
      <c r="PKF1189" s="10"/>
      <c r="PKG1189" s="10"/>
      <c r="PKH1189" s="10"/>
      <c r="PKI1189" s="10"/>
      <c r="PKJ1189" s="10"/>
      <c r="PKK1189" s="10"/>
      <c r="PKL1189" s="10"/>
      <c r="PKM1189" s="10"/>
      <c r="PKN1189" s="10"/>
      <c r="PKO1189" s="10"/>
      <c r="PKP1189" s="10"/>
      <c r="PKQ1189" s="10"/>
      <c r="PKR1189" s="10"/>
      <c r="PKS1189" s="10"/>
      <c r="PKT1189" s="10"/>
      <c r="PKU1189" s="10"/>
      <c r="PKV1189" s="10"/>
      <c r="PKW1189" s="10"/>
      <c r="PKX1189" s="10"/>
      <c r="PKY1189" s="10"/>
      <c r="PKZ1189" s="10"/>
      <c r="PLA1189" s="10"/>
      <c r="PLB1189" s="10"/>
      <c r="PLC1189" s="10"/>
      <c r="PLD1189" s="10"/>
      <c r="PLE1189" s="10"/>
      <c r="PLF1189" s="10"/>
      <c r="PLG1189" s="10"/>
      <c r="PLH1189" s="10"/>
      <c r="PLI1189" s="10"/>
      <c r="PLJ1189" s="10"/>
      <c r="PLK1189" s="10"/>
      <c r="PLL1189" s="10"/>
      <c r="PLM1189" s="10"/>
      <c r="PLN1189" s="10"/>
      <c r="PLO1189" s="10"/>
      <c r="PLP1189" s="10"/>
      <c r="PLQ1189" s="10"/>
      <c r="PLR1189" s="10"/>
      <c r="PLS1189" s="10"/>
      <c r="PLT1189" s="10"/>
      <c r="PLU1189" s="10"/>
      <c r="PLV1189" s="10"/>
      <c r="PLW1189" s="10"/>
      <c r="PLX1189" s="10"/>
      <c r="PLY1189" s="10"/>
      <c r="PLZ1189" s="10"/>
      <c r="PMA1189" s="10"/>
      <c r="PMB1189" s="10"/>
      <c r="PMC1189" s="10"/>
      <c r="PMD1189" s="10"/>
      <c r="PME1189" s="10"/>
      <c r="PMF1189" s="10"/>
      <c r="PMG1189" s="10"/>
      <c r="PMH1189" s="10"/>
      <c r="PMI1189" s="10"/>
      <c r="PMJ1189" s="10"/>
      <c r="PMK1189" s="10"/>
      <c r="PML1189" s="10"/>
      <c r="PMM1189" s="10"/>
      <c r="PMN1189" s="10"/>
      <c r="PMO1189" s="10"/>
      <c r="PMP1189" s="10"/>
      <c r="PMQ1189" s="10"/>
      <c r="PMR1189" s="10"/>
      <c r="PMS1189" s="10"/>
      <c r="PMT1189" s="10"/>
      <c r="PMU1189" s="10"/>
      <c r="PMV1189" s="10"/>
      <c r="PMW1189" s="10"/>
      <c r="PMX1189" s="10"/>
      <c r="PMY1189" s="10"/>
      <c r="PMZ1189" s="10"/>
      <c r="PNA1189" s="10"/>
      <c r="PNB1189" s="10"/>
      <c r="PNC1189" s="10"/>
      <c r="PND1189" s="10"/>
      <c r="PNE1189" s="10"/>
      <c r="PNF1189" s="10"/>
      <c r="PNG1189" s="10"/>
      <c r="PNH1189" s="10"/>
      <c r="PNI1189" s="10"/>
      <c r="PNJ1189" s="10"/>
      <c r="PNK1189" s="10"/>
      <c r="PNL1189" s="10"/>
      <c r="PNM1189" s="10"/>
      <c r="PNN1189" s="10"/>
      <c r="PNO1189" s="10"/>
      <c r="PNP1189" s="10"/>
      <c r="PNQ1189" s="10"/>
      <c r="PNR1189" s="10"/>
      <c r="PNS1189" s="10"/>
      <c r="PNT1189" s="10"/>
      <c r="PNU1189" s="10"/>
      <c r="PNV1189" s="10"/>
      <c r="PNW1189" s="10"/>
      <c r="PNX1189" s="10"/>
      <c r="PNY1189" s="10"/>
      <c r="PNZ1189" s="10"/>
      <c r="POA1189" s="10"/>
      <c r="POB1189" s="10"/>
      <c r="POC1189" s="10"/>
      <c r="POD1189" s="10"/>
      <c r="POE1189" s="10"/>
      <c r="POF1189" s="10"/>
      <c r="POG1189" s="10"/>
      <c r="POH1189" s="10"/>
      <c r="POI1189" s="10"/>
      <c r="POJ1189" s="10"/>
      <c r="POK1189" s="10"/>
      <c r="POL1189" s="10"/>
      <c r="POM1189" s="10"/>
      <c r="PON1189" s="10"/>
      <c r="POO1189" s="10"/>
      <c r="POP1189" s="10"/>
      <c r="POQ1189" s="10"/>
      <c r="POR1189" s="10"/>
      <c r="POS1189" s="10"/>
      <c r="POT1189" s="10"/>
      <c r="POU1189" s="10"/>
      <c r="POV1189" s="10"/>
      <c r="POW1189" s="10"/>
      <c r="POX1189" s="10"/>
      <c r="POY1189" s="10"/>
      <c r="POZ1189" s="10"/>
      <c r="PPA1189" s="10"/>
      <c r="PPB1189" s="10"/>
      <c r="PPC1189" s="10"/>
      <c r="PPD1189" s="10"/>
      <c r="PPE1189" s="10"/>
      <c r="PPF1189" s="10"/>
      <c r="PPG1189" s="10"/>
      <c r="PPH1189" s="10"/>
      <c r="PPI1189" s="10"/>
      <c r="PPJ1189" s="10"/>
      <c r="PPK1189" s="10"/>
      <c r="PPL1189" s="10"/>
      <c r="PPM1189" s="10"/>
      <c r="PPN1189" s="10"/>
      <c r="PPO1189" s="10"/>
      <c r="PPP1189" s="10"/>
      <c r="PPQ1189" s="10"/>
      <c r="PPR1189" s="10"/>
      <c r="PPS1189" s="10"/>
      <c r="PPT1189" s="10"/>
      <c r="PPU1189" s="10"/>
      <c r="PPV1189" s="10"/>
      <c r="PPW1189" s="10"/>
      <c r="PPX1189" s="10"/>
      <c r="PPY1189" s="10"/>
      <c r="PPZ1189" s="10"/>
      <c r="PQA1189" s="10"/>
      <c r="PQB1189" s="10"/>
      <c r="PQC1189" s="10"/>
      <c r="PQD1189" s="10"/>
      <c r="PQE1189" s="10"/>
      <c r="PQF1189" s="10"/>
      <c r="PQG1189" s="10"/>
      <c r="PQH1189" s="10"/>
      <c r="PQI1189" s="10"/>
      <c r="PQJ1189" s="10"/>
      <c r="PQK1189" s="10"/>
      <c r="PQL1189" s="10"/>
      <c r="PQM1189" s="10"/>
      <c r="PQN1189" s="10"/>
      <c r="PQO1189" s="10"/>
      <c r="PQP1189" s="10"/>
      <c r="PQQ1189" s="10"/>
      <c r="PQR1189" s="10"/>
      <c r="PQS1189" s="10"/>
      <c r="PQT1189" s="10"/>
      <c r="PQU1189" s="10"/>
      <c r="PQV1189" s="10"/>
      <c r="PQW1189" s="10"/>
      <c r="PQX1189" s="10"/>
      <c r="PQY1189" s="10"/>
      <c r="PQZ1189" s="10"/>
      <c r="PRA1189" s="10"/>
      <c r="PRB1189" s="10"/>
      <c r="PRC1189" s="10"/>
      <c r="PRD1189" s="10"/>
      <c r="PRE1189" s="10"/>
      <c r="PRF1189" s="10"/>
      <c r="PRG1189" s="10"/>
      <c r="PRH1189" s="10"/>
      <c r="PRI1189" s="10"/>
      <c r="PRJ1189" s="10"/>
      <c r="PRK1189" s="10"/>
      <c r="PRL1189" s="10"/>
      <c r="PRM1189" s="10"/>
      <c r="PRN1189" s="10"/>
      <c r="PRO1189" s="10"/>
      <c r="PRP1189" s="10"/>
      <c r="PRQ1189" s="10"/>
      <c r="PRR1189" s="10"/>
      <c r="PRS1189" s="10"/>
      <c r="PRT1189" s="10"/>
      <c r="PRU1189" s="10"/>
      <c r="PRV1189" s="10"/>
      <c r="PRW1189" s="10"/>
      <c r="PRX1189" s="10"/>
      <c r="PRY1189" s="10"/>
      <c r="PRZ1189" s="10"/>
      <c r="PSA1189" s="10"/>
      <c r="PSB1189" s="10"/>
      <c r="PSC1189" s="10"/>
      <c r="PSD1189" s="10"/>
      <c r="PSE1189" s="10"/>
      <c r="PSF1189" s="10"/>
      <c r="PSG1189" s="10"/>
      <c r="PSH1189" s="10"/>
      <c r="PSI1189" s="10"/>
      <c r="PSJ1189" s="10"/>
      <c r="PSK1189" s="10"/>
      <c r="PSL1189" s="10"/>
      <c r="PSM1189" s="10"/>
      <c r="PSN1189" s="10"/>
      <c r="PSO1189" s="10"/>
      <c r="PSP1189" s="10"/>
      <c r="PSQ1189" s="10"/>
      <c r="PSR1189" s="10"/>
      <c r="PSS1189" s="10"/>
      <c r="PST1189" s="10"/>
      <c r="PSU1189" s="10"/>
      <c r="PSV1189" s="10"/>
      <c r="PSW1189" s="10"/>
      <c r="PSX1189" s="10"/>
      <c r="PSY1189" s="10"/>
      <c r="PSZ1189" s="10"/>
      <c r="PTA1189" s="10"/>
      <c r="PTB1189" s="10"/>
      <c r="PTC1189" s="10"/>
      <c r="PTD1189" s="10"/>
      <c r="PTE1189" s="10"/>
      <c r="PTF1189" s="10"/>
      <c r="PTG1189" s="10"/>
      <c r="PTH1189" s="10"/>
      <c r="PTI1189" s="10"/>
      <c r="PTJ1189" s="10"/>
      <c r="PTK1189" s="10"/>
      <c r="PTL1189" s="10"/>
      <c r="PTM1189" s="10"/>
      <c r="PTN1189" s="10"/>
      <c r="PTO1189" s="10"/>
      <c r="PTP1189" s="10"/>
      <c r="PTQ1189" s="10"/>
      <c r="PTR1189" s="10"/>
      <c r="PTS1189" s="10"/>
      <c r="PTT1189" s="10"/>
      <c r="PTU1189" s="10"/>
      <c r="PTV1189" s="10"/>
      <c r="PTW1189" s="10"/>
      <c r="PTX1189" s="10"/>
      <c r="PTY1189" s="10"/>
      <c r="PTZ1189" s="10"/>
      <c r="PUA1189" s="10"/>
      <c r="PUB1189" s="10"/>
      <c r="PUC1189" s="10"/>
      <c r="PUD1189" s="10"/>
      <c r="PUE1189" s="10"/>
      <c r="PUF1189" s="10"/>
      <c r="PUG1189" s="10"/>
      <c r="PUH1189" s="10"/>
      <c r="PUI1189" s="10"/>
      <c r="PUJ1189" s="10"/>
      <c r="PUK1189" s="10"/>
      <c r="PUL1189" s="10"/>
      <c r="PUM1189" s="10"/>
      <c r="PUN1189" s="10"/>
      <c r="PUO1189" s="10"/>
      <c r="PUP1189" s="10"/>
      <c r="PUQ1189" s="10"/>
      <c r="PUR1189" s="10"/>
      <c r="PUS1189" s="10"/>
      <c r="PUT1189" s="10"/>
      <c r="PUU1189" s="10"/>
      <c r="PUV1189" s="10"/>
      <c r="PUW1189" s="10"/>
      <c r="PUX1189" s="10"/>
      <c r="PUY1189" s="10"/>
      <c r="PUZ1189" s="10"/>
      <c r="PVA1189" s="10"/>
      <c r="PVB1189" s="10"/>
      <c r="PVC1189" s="10"/>
      <c r="PVD1189" s="10"/>
      <c r="PVE1189" s="10"/>
      <c r="PVF1189" s="10"/>
      <c r="PVG1189" s="10"/>
      <c r="PVH1189" s="10"/>
      <c r="PVI1189" s="10"/>
      <c r="PVJ1189" s="10"/>
      <c r="PVK1189" s="10"/>
      <c r="PVL1189" s="10"/>
      <c r="PVM1189" s="10"/>
      <c r="PVN1189" s="10"/>
      <c r="PVO1189" s="10"/>
      <c r="PVP1189" s="10"/>
      <c r="PVQ1189" s="10"/>
      <c r="PVR1189" s="10"/>
      <c r="PVS1189" s="10"/>
      <c r="PVT1189" s="10"/>
      <c r="PVU1189" s="10"/>
      <c r="PVV1189" s="10"/>
      <c r="PVW1189" s="10"/>
      <c r="PVX1189" s="10"/>
      <c r="PVY1189" s="10"/>
      <c r="PVZ1189" s="10"/>
      <c r="PWA1189" s="10"/>
      <c r="PWB1189" s="10"/>
      <c r="PWC1189" s="10"/>
      <c r="PWD1189" s="10"/>
      <c r="PWE1189" s="10"/>
      <c r="PWF1189" s="10"/>
      <c r="PWG1189" s="10"/>
      <c r="PWH1189" s="10"/>
      <c r="PWI1189" s="10"/>
      <c r="PWJ1189" s="10"/>
      <c r="PWK1189" s="10"/>
      <c r="PWL1189" s="10"/>
      <c r="PWM1189" s="10"/>
      <c r="PWN1189" s="10"/>
      <c r="PWO1189" s="10"/>
      <c r="PWP1189" s="10"/>
      <c r="PWQ1189" s="10"/>
      <c r="PWR1189" s="10"/>
      <c r="PWS1189" s="10"/>
      <c r="PWT1189" s="10"/>
      <c r="PWU1189" s="10"/>
      <c r="PWV1189" s="10"/>
      <c r="PWW1189" s="10"/>
      <c r="PWX1189" s="10"/>
      <c r="PWY1189" s="10"/>
      <c r="PWZ1189" s="10"/>
      <c r="PXA1189" s="10"/>
      <c r="PXB1189" s="10"/>
      <c r="PXC1189" s="10"/>
      <c r="PXD1189" s="10"/>
      <c r="PXE1189" s="10"/>
      <c r="PXF1189" s="10"/>
      <c r="PXG1189" s="10"/>
      <c r="PXH1189" s="10"/>
      <c r="PXI1189" s="10"/>
      <c r="PXJ1189" s="10"/>
      <c r="PXK1189" s="10"/>
      <c r="PXL1189" s="10"/>
      <c r="PXM1189" s="10"/>
      <c r="PXN1189" s="10"/>
      <c r="PXO1189" s="10"/>
      <c r="PXP1189" s="10"/>
      <c r="PXQ1189" s="10"/>
      <c r="PXR1189" s="10"/>
      <c r="PXS1189" s="10"/>
      <c r="PXT1189" s="10"/>
      <c r="PXU1189" s="10"/>
      <c r="PXV1189" s="10"/>
      <c r="PXW1189" s="10"/>
      <c r="PXX1189" s="10"/>
      <c r="PXY1189" s="10"/>
      <c r="PXZ1189" s="10"/>
      <c r="PYA1189" s="10"/>
      <c r="PYB1189" s="10"/>
      <c r="PYC1189" s="10"/>
      <c r="PYD1189" s="10"/>
      <c r="PYE1189" s="10"/>
      <c r="PYF1189" s="10"/>
      <c r="PYG1189" s="10"/>
      <c r="PYH1189" s="10"/>
      <c r="PYI1189" s="10"/>
      <c r="PYJ1189" s="10"/>
      <c r="PYK1189" s="10"/>
      <c r="PYL1189" s="10"/>
      <c r="PYM1189" s="10"/>
      <c r="PYN1189" s="10"/>
      <c r="PYO1189" s="10"/>
      <c r="PYP1189" s="10"/>
      <c r="PYQ1189" s="10"/>
      <c r="PYR1189" s="10"/>
      <c r="PYS1189" s="10"/>
      <c r="PYT1189" s="10"/>
      <c r="PYU1189" s="10"/>
      <c r="PYV1189" s="10"/>
      <c r="PYW1189" s="10"/>
      <c r="PYX1189" s="10"/>
      <c r="PYY1189" s="10"/>
      <c r="PYZ1189" s="10"/>
      <c r="PZA1189" s="10"/>
      <c r="PZB1189" s="10"/>
      <c r="PZC1189" s="10"/>
      <c r="PZD1189" s="10"/>
      <c r="PZE1189" s="10"/>
      <c r="PZF1189" s="10"/>
      <c r="PZG1189" s="10"/>
      <c r="PZH1189" s="10"/>
      <c r="PZI1189" s="10"/>
      <c r="PZJ1189" s="10"/>
      <c r="PZK1189" s="10"/>
      <c r="PZL1189" s="10"/>
      <c r="PZM1189" s="10"/>
      <c r="PZN1189" s="10"/>
      <c r="PZO1189" s="10"/>
      <c r="PZP1189" s="10"/>
      <c r="PZQ1189" s="10"/>
      <c r="PZR1189" s="10"/>
      <c r="PZS1189" s="10"/>
      <c r="PZT1189" s="10"/>
      <c r="PZU1189" s="10"/>
      <c r="PZV1189" s="10"/>
      <c r="PZW1189" s="10"/>
      <c r="PZX1189" s="10"/>
      <c r="PZY1189" s="10"/>
      <c r="PZZ1189" s="10"/>
      <c r="QAA1189" s="10"/>
      <c r="QAB1189" s="10"/>
      <c r="QAC1189" s="10"/>
      <c r="QAD1189" s="10"/>
      <c r="QAE1189" s="10"/>
      <c r="QAF1189" s="10"/>
      <c r="QAG1189" s="10"/>
      <c r="QAH1189" s="10"/>
      <c r="QAI1189" s="10"/>
      <c r="QAJ1189" s="10"/>
      <c r="QAK1189" s="10"/>
      <c r="QAL1189" s="10"/>
      <c r="QAM1189" s="10"/>
      <c r="QAN1189" s="10"/>
      <c r="QAO1189" s="10"/>
      <c r="QAP1189" s="10"/>
      <c r="QAQ1189" s="10"/>
      <c r="QAR1189" s="10"/>
      <c r="QAS1189" s="10"/>
      <c r="QAT1189" s="10"/>
      <c r="QAU1189" s="10"/>
      <c r="QAV1189" s="10"/>
      <c r="QAW1189" s="10"/>
      <c r="QAX1189" s="10"/>
      <c r="QAY1189" s="10"/>
      <c r="QAZ1189" s="10"/>
      <c r="QBA1189" s="10"/>
      <c r="QBB1189" s="10"/>
      <c r="QBC1189" s="10"/>
      <c r="QBD1189" s="10"/>
      <c r="QBE1189" s="10"/>
      <c r="QBF1189" s="10"/>
      <c r="QBG1189" s="10"/>
      <c r="QBH1189" s="10"/>
      <c r="QBI1189" s="10"/>
      <c r="QBJ1189" s="10"/>
      <c r="QBK1189" s="10"/>
      <c r="QBL1189" s="10"/>
      <c r="QBM1189" s="10"/>
      <c r="QBN1189" s="10"/>
      <c r="QBO1189" s="10"/>
      <c r="QBP1189" s="10"/>
      <c r="QBQ1189" s="10"/>
      <c r="QBR1189" s="10"/>
      <c r="QBS1189" s="10"/>
      <c r="QBT1189" s="10"/>
      <c r="QBU1189" s="10"/>
      <c r="QBV1189" s="10"/>
      <c r="QBW1189" s="10"/>
      <c r="QBX1189" s="10"/>
      <c r="QBY1189" s="10"/>
      <c r="QBZ1189" s="10"/>
      <c r="QCA1189" s="10"/>
      <c r="QCB1189" s="10"/>
      <c r="QCC1189" s="10"/>
      <c r="QCD1189" s="10"/>
      <c r="QCE1189" s="10"/>
      <c r="QCF1189" s="10"/>
      <c r="QCG1189" s="10"/>
      <c r="QCH1189" s="10"/>
      <c r="QCI1189" s="10"/>
      <c r="QCJ1189" s="10"/>
      <c r="QCK1189" s="10"/>
      <c r="QCL1189" s="10"/>
      <c r="QCM1189" s="10"/>
      <c r="QCN1189" s="10"/>
      <c r="QCO1189" s="10"/>
      <c r="QCP1189" s="10"/>
      <c r="QCQ1189" s="10"/>
      <c r="QCR1189" s="10"/>
      <c r="QCS1189" s="10"/>
      <c r="QCT1189" s="10"/>
      <c r="QCU1189" s="10"/>
      <c r="QCV1189" s="10"/>
      <c r="QCW1189" s="10"/>
      <c r="QCX1189" s="10"/>
      <c r="QCY1189" s="10"/>
      <c r="QCZ1189" s="10"/>
      <c r="QDA1189" s="10"/>
      <c r="QDB1189" s="10"/>
      <c r="QDC1189" s="10"/>
      <c r="QDD1189" s="10"/>
      <c r="QDE1189" s="10"/>
      <c r="QDF1189" s="10"/>
      <c r="QDG1189" s="10"/>
      <c r="QDH1189" s="10"/>
      <c r="QDI1189" s="10"/>
      <c r="QDJ1189" s="10"/>
      <c r="QDK1189" s="10"/>
      <c r="QDL1189" s="10"/>
      <c r="QDM1189" s="10"/>
      <c r="QDN1189" s="10"/>
      <c r="QDO1189" s="10"/>
      <c r="QDP1189" s="10"/>
      <c r="QDQ1189" s="10"/>
      <c r="QDR1189" s="10"/>
      <c r="QDS1189" s="10"/>
      <c r="QDT1189" s="10"/>
      <c r="QDU1189" s="10"/>
      <c r="QDV1189" s="10"/>
      <c r="QDW1189" s="10"/>
      <c r="QDX1189" s="10"/>
      <c r="QDY1189" s="10"/>
      <c r="QDZ1189" s="10"/>
      <c r="QEA1189" s="10"/>
      <c r="QEB1189" s="10"/>
      <c r="QEC1189" s="10"/>
      <c r="QED1189" s="10"/>
      <c r="QEE1189" s="10"/>
      <c r="QEF1189" s="10"/>
      <c r="QEG1189" s="10"/>
      <c r="QEH1189" s="10"/>
      <c r="QEI1189" s="10"/>
      <c r="QEJ1189" s="10"/>
      <c r="QEK1189" s="10"/>
      <c r="QEL1189" s="10"/>
      <c r="QEM1189" s="10"/>
      <c r="QEN1189" s="10"/>
      <c r="QEO1189" s="10"/>
      <c r="QEP1189" s="10"/>
      <c r="QEQ1189" s="10"/>
      <c r="QER1189" s="10"/>
      <c r="QES1189" s="10"/>
      <c r="QET1189" s="10"/>
      <c r="QEU1189" s="10"/>
      <c r="QEV1189" s="10"/>
      <c r="QEW1189" s="10"/>
      <c r="QEX1189" s="10"/>
      <c r="QEY1189" s="10"/>
      <c r="QEZ1189" s="10"/>
      <c r="QFA1189" s="10"/>
      <c r="QFB1189" s="10"/>
      <c r="QFC1189" s="10"/>
      <c r="QFD1189" s="10"/>
      <c r="QFE1189" s="10"/>
      <c r="QFF1189" s="10"/>
      <c r="QFG1189" s="10"/>
      <c r="QFH1189" s="10"/>
      <c r="QFI1189" s="10"/>
      <c r="QFJ1189" s="10"/>
      <c r="QFK1189" s="10"/>
      <c r="QFL1189" s="10"/>
      <c r="QFM1189" s="10"/>
      <c r="QFN1189" s="10"/>
      <c r="QFO1189" s="10"/>
      <c r="QFP1189" s="10"/>
      <c r="QFQ1189" s="10"/>
      <c r="QFR1189" s="10"/>
      <c r="QFS1189" s="10"/>
      <c r="QFT1189" s="10"/>
      <c r="QFU1189" s="10"/>
      <c r="QFV1189" s="10"/>
      <c r="QFW1189" s="10"/>
      <c r="QFX1189" s="10"/>
      <c r="QFY1189" s="10"/>
      <c r="QFZ1189" s="10"/>
      <c r="QGA1189" s="10"/>
      <c r="QGB1189" s="10"/>
      <c r="QGC1189" s="10"/>
      <c r="QGD1189" s="10"/>
      <c r="QGE1189" s="10"/>
      <c r="QGF1189" s="10"/>
      <c r="QGG1189" s="10"/>
      <c r="QGH1189" s="10"/>
      <c r="QGI1189" s="10"/>
      <c r="QGJ1189" s="10"/>
      <c r="QGK1189" s="10"/>
      <c r="QGL1189" s="10"/>
      <c r="QGM1189" s="10"/>
      <c r="QGN1189" s="10"/>
      <c r="QGO1189" s="10"/>
      <c r="QGP1189" s="10"/>
      <c r="QGQ1189" s="10"/>
      <c r="QGR1189" s="10"/>
      <c r="QGS1189" s="10"/>
      <c r="QGT1189" s="10"/>
      <c r="QGU1189" s="10"/>
      <c r="QGV1189" s="10"/>
      <c r="QGW1189" s="10"/>
      <c r="QGX1189" s="10"/>
      <c r="QGY1189" s="10"/>
      <c r="QGZ1189" s="10"/>
      <c r="QHA1189" s="10"/>
      <c r="QHB1189" s="10"/>
      <c r="QHC1189" s="10"/>
      <c r="QHD1189" s="10"/>
      <c r="QHE1189" s="10"/>
      <c r="QHF1189" s="10"/>
      <c r="QHG1189" s="10"/>
      <c r="QHH1189" s="10"/>
      <c r="QHI1189" s="10"/>
      <c r="QHJ1189" s="10"/>
      <c r="QHK1189" s="10"/>
      <c r="QHL1189" s="10"/>
      <c r="QHM1189" s="10"/>
      <c r="QHN1189" s="10"/>
      <c r="QHO1189" s="10"/>
      <c r="QHP1189" s="10"/>
      <c r="QHQ1189" s="10"/>
      <c r="QHR1189" s="10"/>
      <c r="QHS1189" s="10"/>
      <c r="QHT1189" s="10"/>
      <c r="QHU1189" s="10"/>
      <c r="QHV1189" s="10"/>
      <c r="QHW1189" s="10"/>
      <c r="QHX1189" s="10"/>
      <c r="QHY1189" s="10"/>
      <c r="QHZ1189" s="10"/>
      <c r="QIA1189" s="10"/>
      <c r="QIB1189" s="10"/>
      <c r="QIC1189" s="10"/>
      <c r="QID1189" s="10"/>
      <c r="QIE1189" s="10"/>
      <c r="QIF1189" s="10"/>
      <c r="QIG1189" s="10"/>
      <c r="QIH1189" s="10"/>
      <c r="QII1189" s="10"/>
      <c r="QIJ1189" s="10"/>
      <c r="QIK1189" s="10"/>
      <c r="QIL1189" s="10"/>
      <c r="QIM1189" s="10"/>
      <c r="QIN1189" s="10"/>
      <c r="QIO1189" s="10"/>
      <c r="QIP1189" s="10"/>
      <c r="QIQ1189" s="10"/>
      <c r="QIR1189" s="10"/>
      <c r="QIS1189" s="10"/>
      <c r="QIT1189" s="10"/>
      <c r="QIU1189" s="10"/>
      <c r="QIV1189" s="10"/>
      <c r="QIW1189" s="10"/>
      <c r="QIX1189" s="10"/>
      <c r="QIY1189" s="10"/>
      <c r="QIZ1189" s="10"/>
      <c r="QJA1189" s="10"/>
      <c r="QJB1189" s="10"/>
      <c r="QJC1189" s="10"/>
      <c r="QJD1189" s="10"/>
      <c r="QJE1189" s="10"/>
      <c r="QJF1189" s="10"/>
      <c r="QJG1189" s="10"/>
      <c r="QJH1189" s="10"/>
      <c r="QJI1189" s="10"/>
      <c r="QJJ1189" s="10"/>
      <c r="QJK1189" s="10"/>
      <c r="QJL1189" s="10"/>
      <c r="QJM1189" s="10"/>
      <c r="QJN1189" s="10"/>
      <c r="QJO1189" s="10"/>
      <c r="QJP1189" s="10"/>
      <c r="QJQ1189" s="10"/>
      <c r="QJR1189" s="10"/>
      <c r="QJS1189" s="10"/>
      <c r="QJT1189" s="10"/>
      <c r="QJU1189" s="10"/>
      <c r="QJV1189" s="10"/>
      <c r="QJW1189" s="10"/>
      <c r="QJX1189" s="10"/>
      <c r="QJY1189" s="10"/>
      <c r="QJZ1189" s="10"/>
      <c r="QKA1189" s="10"/>
      <c r="QKB1189" s="10"/>
      <c r="QKC1189" s="10"/>
      <c r="QKD1189" s="10"/>
      <c r="QKE1189" s="10"/>
      <c r="QKF1189" s="10"/>
      <c r="QKG1189" s="10"/>
      <c r="QKH1189" s="10"/>
      <c r="QKI1189" s="10"/>
      <c r="QKJ1189" s="10"/>
      <c r="QKK1189" s="10"/>
      <c r="QKL1189" s="10"/>
      <c r="QKM1189" s="10"/>
      <c r="QKN1189" s="10"/>
      <c r="QKO1189" s="10"/>
      <c r="QKP1189" s="10"/>
      <c r="QKQ1189" s="10"/>
      <c r="QKR1189" s="10"/>
      <c r="QKS1189" s="10"/>
      <c r="QKT1189" s="10"/>
      <c r="QKU1189" s="10"/>
      <c r="QKV1189" s="10"/>
      <c r="QKW1189" s="10"/>
      <c r="QKX1189" s="10"/>
      <c r="QKY1189" s="10"/>
      <c r="QKZ1189" s="10"/>
      <c r="QLA1189" s="10"/>
      <c r="QLB1189" s="10"/>
      <c r="QLC1189" s="10"/>
      <c r="QLD1189" s="10"/>
      <c r="QLE1189" s="10"/>
      <c r="QLF1189" s="10"/>
      <c r="QLG1189" s="10"/>
      <c r="QLH1189" s="10"/>
      <c r="QLI1189" s="10"/>
      <c r="QLJ1189" s="10"/>
      <c r="QLK1189" s="10"/>
      <c r="QLL1189" s="10"/>
      <c r="QLM1189" s="10"/>
      <c r="QLN1189" s="10"/>
      <c r="QLO1189" s="10"/>
      <c r="QLP1189" s="10"/>
      <c r="QLQ1189" s="10"/>
      <c r="QLR1189" s="10"/>
      <c r="QLS1189" s="10"/>
      <c r="QLT1189" s="10"/>
      <c r="QLU1189" s="10"/>
      <c r="QLV1189" s="10"/>
      <c r="QLW1189" s="10"/>
      <c r="QLX1189" s="10"/>
      <c r="QLY1189" s="10"/>
      <c r="QLZ1189" s="10"/>
      <c r="QMA1189" s="10"/>
      <c r="QMB1189" s="10"/>
      <c r="QMC1189" s="10"/>
      <c r="QMD1189" s="10"/>
      <c r="QME1189" s="10"/>
      <c r="QMF1189" s="10"/>
      <c r="QMG1189" s="10"/>
      <c r="QMH1189" s="10"/>
      <c r="QMI1189" s="10"/>
      <c r="QMJ1189" s="10"/>
      <c r="QMK1189" s="10"/>
      <c r="QML1189" s="10"/>
      <c r="QMM1189" s="10"/>
      <c r="QMN1189" s="10"/>
      <c r="QMO1189" s="10"/>
      <c r="QMP1189" s="10"/>
      <c r="QMQ1189" s="10"/>
      <c r="QMR1189" s="10"/>
      <c r="QMS1189" s="10"/>
      <c r="QMT1189" s="10"/>
      <c r="QMU1189" s="10"/>
      <c r="QMV1189" s="10"/>
      <c r="QMW1189" s="10"/>
      <c r="QMX1189" s="10"/>
      <c r="QMY1189" s="10"/>
      <c r="QMZ1189" s="10"/>
      <c r="QNA1189" s="10"/>
      <c r="QNB1189" s="10"/>
      <c r="QNC1189" s="10"/>
      <c r="QND1189" s="10"/>
      <c r="QNE1189" s="10"/>
      <c r="QNF1189" s="10"/>
      <c r="QNG1189" s="10"/>
      <c r="QNH1189" s="10"/>
      <c r="QNI1189" s="10"/>
      <c r="QNJ1189" s="10"/>
      <c r="QNK1189" s="10"/>
      <c r="QNL1189" s="10"/>
      <c r="QNM1189" s="10"/>
      <c r="QNN1189" s="10"/>
      <c r="QNO1189" s="10"/>
      <c r="QNP1189" s="10"/>
      <c r="QNQ1189" s="10"/>
      <c r="QNR1189" s="10"/>
      <c r="QNS1189" s="10"/>
      <c r="QNT1189" s="10"/>
      <c r="QNU1189" s="10"/>
      <c r="QNV1189" s="10"/>
      <c r="QNW1189" s="10"/>
      <c r="QNX1189" s="10"/>
      <c r="QNY1189" s="10"/>
      <c r="QNZ1189" s="10"/>
      <c r="QOA1189" s="10"/>
      <c r="QOB1189" s="10"/>
      <c r="QOC1189" s="10"/>
      <c r="QOD1189" s="10"/>
      <c r="QOE1189" s="10"/>
      <c r="QOF1189" s="10"/>
      <c r="QOG1189" s="10"/>
      <c r="QOH1189" s="10"/>
      <c r="QOI1189" s="10"/>
      <c r="QOJ1189" s="10"/>
      <c r="QOK1189" s="10"/>
      <c r="QOL1189" s="10"/>
      <c r="QOM1189" s="10"/>
      <c r="QON1189" s="10"/>
      <c r="QOO1189" s="10"/>
      <c r="QOP1189" s="10"/>
      <c r="QOQ1189" s="10"/>
      <c r="QOR1189" s="10"/>
      <c r="QOS1189" s="10"/>
      <c r="QOT1189" s="10"/>
      <c r="QOU1189" s="10"/>
      <c r="QOV1189" s="10"/>
      <c r="QOW1189" s="10"/>
      <c r="QOX1189" s="10"/>
      <c r="QOY1189" s="10"/>
      <c r="QOZ1189" s="10"/>
      <c r="QPA1189" s="10"/>
      <c r="QPB1189" s="10"/>
      <c r="QPC1189" s="10"/>
      <c r="QPD1189" s="10"/>
      <c r="QPE1189" s="10"/>
      <c r="QPF1189" s="10"/>
      <c r="QPG1189" s="10"/>
      <c r="QPH1189" s="10"/>
      <c r="QPI1189" s="10"/>
      <c r="QPJ1189" s="10"/>
      <c r="QPK1189" s="10"/>
      <c r="QPL1189" s="10"/>
      <c r="QPM1189" s="10"/>
      <c r="QPN1189" s="10"/>
      <c r="QPO1189" s="10"/>
      <c r="QPP1189" s="10"/>
      <c r="QPQ1189" s="10"/>
      <c r="QPR1189" s="10"/>
      <c r="QPS1189" s="10"/>
      <c r="QPT1189" s="10"/>
      <c r="QPU1189" s="10"/>
      <c r="QPV1189" s="10"/>
      <c r="QPW1189" s="10"/>
      <c r="QPX1189" s="10"/>
      <c r="QPY1189" s="10"/>
      <c r="QPZ1189" s="10"/>
      <c r="QQA1189" s="10"/>
      <c r="QQB1189" s="10"/>
      <c r="QQC1189" s="10"/>
      <c r="QQD1189" s="10"/>
      <c r="QQE1189" s="10"/>
      <c r="QQF1189" s="10"/>
      <c r="QQG1189" s="10"/>
      <c r="QQH1189" s="10"/>
      <c r="QQI1189" s="10"/>
      <c r="QQJ1189" s="10"/>
      <c r="QQK1189" s="10"/>
      <c r="QQL1189" s="10"/>
      <c r="QQM1189" s="10"/>
      <c r="QQN1189" s="10"/>
      <c r="QQO1189" s="10"/>
      <c r="QQP1189" s="10"/>
      <c r="QQQ1189" s="10"/>
      <c r="QQR1189" s="10"/>
      <c r="QQS1189" s="10"/>
      <c r="QQT1189" s="10"/>
      <c r="QQU1189" s="10"/>
      <c r="QQV1189" s="10"/>
      <c r="QQW1189" s="10"/>
      <c r="QQX1189" s="10"/>
      <c r="QQY1189" s="10"/>
      <c r="QQZ1189" s="10"/>
      <c r="QRA1189" s="10"/>
      <c r="QRB1189" s="10"/>
      <c r="QRC1189" s="10"/>
      <c r="QRD1189" s="10"/>
      <c r="QRE1189" s="10"/>
      <c r="QRF1189" s="10"/>
      <c r="QRG1189" s="10"/>
      <c r="QRH1189" s="10"/>
      <c r="QRI1189" s="10"/>
      <c r="QRJ1189" s="10"/>
      <c r="QRK1189" s="10"/>
      <c r="QRL1189" s="10"/>
      <c r="QRM1189" s="10"/>
      <c r="QRN1189" s="10"/>
      <c r="QRO1189" s="10"/>
      <c r="QRP1189" s="10"/>
      <c r="QRQ1189" s="10"/>
      <c r="QRR1189" s="10"/>
      <c r="QRS1189" s="10"/>
      <c r="QRT1189" s="10"/>
      <c r="QRU1189" s="10"/>
      <c r="QRV1189" s="10"/>
      <c r="QRW1189" s="10"/>
      <c r="QRX1189" s="10"/>
      <c r="QRY1189" s="10"/>
      <c r="QRZ1189" s="10"/>
      <c r="QSA1189" s="10"/>
      <c r="QSB1189" s="10"/>
      <c r="QSC1189" s="10"/>
      <c r="QSD1189" s="10"/>
      <c r="QSE1189" s="10"/>
      <c r="QSF1189" s="10"/>
      <c r="QSG1189" s="10"/>
      <c r="QSH1189" s="10"/>
      <c r="QSI1189" s="10"/>
      <c r="QSJ1189" s="10"/>
      <c r="QSK1189" s="10"/>
      <c r="QSL1189" s="10"/>
      <c r="QSM1189" s="10"/>
      <c r="QSN1189" s="10"/>
      <c r="QSO1189" s="10"/>
      <c r="QSP1189" s="10"/>
      <c r="QSQ1189" s="10"/>
      <c r="QSR1189" s="10"/>
      <c r="QSS1189" s="10"/>
      <c r="QST1189" s="10"/>
      <c r="QSU1189" s="10"/>
      <c r="QSV1189" s="10"/>
      <c r="QSW1189" s="10"/>
      <c r="QSX1189" s="10"/>
      <c r="QSY1189" s="10"/>
      <c r="QSZ1189" s="10"/>
      <c r="QTA1189" s="10"/>
      <c r="QTB1189" s="10"/>
      <c r="QTC1189" s="10"/>
      <c r="QTD1189" s="10"/>
      <c r="QTE1189" s="10"/>
      <c r="QTF1189" s="10"/>
      <c r="QTG1189" s="10"/>
      <c r="QTH1189" s="10"/>
      <c r="QTI1189" s="10"/>
      <c r="QTJ1189" s="10"/>
      <c r="QTK1189" s="10"/>
      <c r="QTL1189" s="10"/>
      <c r="QTM1189" s="10"/>
      <c r="QTN1189" s="10"/>
      <c r="QTO1189" s="10"/>
      <c r="QTP1189" s="10"/>
      <c r="QTQ1189" s="10"/>
      <c r="QTR1189" s="10"/>
      <c r="QTS1189" s="10"/>
      <c r="QTT1189" s="10"/>
      <c r="QTU1189" s="10"/>
      <c r="QTV1189" s="10"/>
      <c r="QTW1189" s="10"/>
      <c r="QTX1189" s="10"/>
      <c r="QTY1189" s="10"/>
      <c r="QTZ1189" s="10"/>
      <c r="QUA1189" s="10"/>
      <c r="QUB1189" s="10"/>
      <c r="QUC1189" s="10"/>
      <c r="QUD1189" s="10"/>
      <c r="QUE1189" s="10"/>
      <c r="QUF1189" s="10"/>
      <c r="QUG1189" s="10"/>
      <c r="QUH1189" s="10"/>
      <c r="QUI1189" s="10"/>
      <c r="QUJ1189" s="10"/>
      <c r="QUK1189" s="10"/>
      <c r="QUL1189" s="10"/>
      <c r="QUM1189" s="10"/>
      <c r="QUN1189" s="10"/>
      <c r="QUO1189" s="10"/>
      <c r="QUP1189" s="10"/>
      <c r="QUQ1189" s="10"/>
      <c r="QUR1189" s="10"/>
      <c r="QUS1189" s="10"/>
      <c r="QUT1189" s="10"/>
      <c r="QUU1189" s="10"/>
      <c r="QUV1189" s="10"/>
      <c r="QUW1189" s="10"/>
      <c r="QUX1189" s="10"/>
      <c r="QUY1189" s="10"/>
      <c r="QUZ1189" s="10"/>
      <c r="QVA1189" s="10"/>
      <c r="QVB1189" s="10"/>
      <c r="QVC1189" s="10"/>
      <c r="QVD1189" s="10"/>
      <c r="QVE1189" s="10"/>
      <c r="QVF1189" s="10"/>
      <c r="QVG1189" s="10"/>
      <c r="QVH1189" s="10"/>
      <c r="QVI1189" s="10"/>
      <c r="QVJ1189" s="10"/>
      <c r="QVK1189" s="10"/>
      <c r="QVL1189" s="10"/>
      <c r="QVM1189" s="10"/>
      <c r="QVN1189" s="10"/>
      <c r="QVO1189" s="10"/>
      <c r="QVP1189" s="10"/>
      <c r="QVQ1189" s="10"/>
      <c r="QVR1189" s="10"/>
      <c r="QVS1189" s="10"/>
      <c r="QVT1189" s="10"/>
      <c r="QVU1189" s="10"/>
      <c r="QVV1189" s="10"/>
      <c r="QVW1189" s="10"/>
      <c r="QVX1189" s="10"/>
      <c r="QVY1189" s="10"/>
      <c r="QVZ1189" s="10"/>
      <c r="QWA1189" s="10"/>
      <c r="QWB1189" s="10"/>
      <c r="QWC1189" s="10"/>
      <c r="QWD1189" s="10"/>
      <c r="QWE1189" s="10"/>
      <c r="QWF1189" s="10"/>
      <c r="QWG1189" s="10"/>
      <c r="QWH1189" s="10"/>
      <c r="QWI1189" s="10"/>
      <c r="QWJ1189" s="10"/>
      <c r="QWK1189" s="10"/>
      <c r="QWL1189" s="10"/>
      <c r="QWM1189" s="10"/>
      <c r="QWN1189" s="10"/>
      <c r="QWO1189" s="10"/>
      <c r="QWP1189" s="10"/>
      <c r="QWQ1189" s="10"/>
      <c r="QWR1189" s="10"/>
      <c r="QWS1189" s="10"/>
      <c r="QWT1189" s="10"/>
      <c r="QWU1189" s="10"/>
      <c r="QWV1189" s="10"/>
      <c r="QWW1189" s="10"/>
      <c r="QWX1189" s="10"/>
      <c r="QWY1189" s="10"/>
      <c r="QWZ1189" s="10"/>
      <c r="QXA1189" s="10"/>
      <c r="QXB1189" s="10"/>
      <c r="QXC1189" s="10"/>
      <c r="QXD1189" s="10"/>
      <c r="QXE1189" s="10"/>
      <c r="QXF1189" s="10"/>
      <c r="QXG1189" s="10"/>
      <c r="QXH1189" s="10"/>
      <c r="QXI1189" s="10"/>
      <c r="QXJ1189" s="10"/>
      <c r="QXK1189" s="10"/>
      <c r="QXL1189" s="10"/>
      <c r="QXM1189" s="10"/>
      <c r="QXN1189" s="10"/>
      <c r="QXO1189" s="10"/>
      <c r="QXP1189" s="10"/>
      <c r="QXQ1189" s="10"/>
      <c r="QXR1189" s="10"/>
      <c r="QXS1189" s="10"/>
      <c r="QXT1189" s="10"/>
      <c r="QXU1189" s="10"/>
      <c r="QXV1189" s="10"/>
      <c r="QXW1189" s="10"/>
      <c r="QXX1189" s="10"/>
      <c r="QXY1189" s="10"/>
      <c r="QXZ1189" s="10"/>
      <c r="QYA1189" s="10"/>
      <c r="QYB1189" s="10"/>
      <c r="QYC1189" s="10"/>
      <c r="QYD1189" s="10"/>
      <c r="QYE1189" s="10"/>
      <c r="QYF1189" s="10"/>
      <c r="QYG1189" s="10"/>
      <c r="QYH1189" s="10"/>
      <c r="QYI1189" s="10"/>
      <c r="QYJ1189" s="10"/>
      <c r="QYK1189" s="10"/>
      <c r="QYL1189" s="10"/>
      <c r="QYM1189" s="10"/>
      <c r="QYN1189" s="10"/>
      <c r="QYO1189" s="10"/>
      <c r="QYP1189" s="10"/>
      <c r="QYQ1189" s="10"/>
      <c r="QYR1189" s="10"/>
      <c r="QYS1189" s="10"/>
      <c r="QYT1189" s="10"/>
      <c r="QYU1189" s="10"/>
      <c r="QYV1189" s="10"/>
      <c r="QYW1189" s="10"/>
      <c r="QYX1189" s="10"/>
      <c r="QYY1189" s="10"/>
      <c r="QYZ1189" s="10"/>
      <c r="QZA1189" s="10"/>
      <c r="QZB1189" s="10"/>
      <c r="QZC1189" s="10"/>
      <c r="QZD1189" s="10"/>
      <c r="QZE1189" s="10"/>
      <c r="QZF1189" s="10"/>
      <c r="QZG1189" s="10"/>
      <c r="QZH1189" s="10"/>
      <c r="QZI1189" s="10"/>
      <c r="QZJ1189" s="10"/>
      <c r="QZK1189" s="10"/>
      <c r="QZL1189" s="10"/>
      <c r="QZM1189" s="10"/>
      <c r="QZN1189" s="10"/>
      <c r="QZO1189" s="10"/>
      <c r="QZP1189" s="10"/>
      <c r="QZQ1189" s="10"/>
      <c r="QZR1189" s="10"/>
      <c r="QZS1189" s="10"/>
      <c r="QZT1189" s="10"/>
      <c r="QZU1189" s="10"/>
      <c r="QZV1189" s="10"/>
      <c r="QZW1189" s="10"/>
      <c r="QZX1189" s="10"/>
      <c r="QZY1189" s="10"/>
      <c r="QZZ1189" s="10"/>
      <c r="RAA1189" s="10"/>
      <c r="RAB1189" s="10"/>
      <c r="RAC1189" s="10"/>
      <c r="RAD1189" s="10"/>
      <c r="RAE1189" s="10"/>
      <c r="RAF1189" s="10"/>
      <c r="RAG1189" s="10"/>
      <c r="RAH1189" s="10"/>
      <c r="RAI1189" s="10"/>
      <c r="RAJ1189" s="10"/>
      <c r="RAK1189" s="10"/>
      <c r="RAL1189" s="10"/>
      <c r="RAM1189" s="10"/>
      <c r="RAN1189" s="10"/>
      <c r="RAO1189" s="10"/>
      <c r="RAP1189" s="10"/>
      <c r="RAQ1189" s="10"/>
      <c r="RAR1189" s="10"/>
      <c r="RAS1189" s="10"/>
      <c r="RAT1189" s="10"/>
      <c r="RAU1189" s="10"/>
      <c r="RAV1189" s="10"/>
      <c r="RAW1189" s="10"/>
      <c r="RAX1189" s="10"/>
      <c r="RAY1189" s="10"/>
      <c r="RAZ1189" s="10"/>
      <c r="RBA1189" s="10"/>
      <c r="RBB1189" s="10"/>
      <c r="RBC1189" s="10"/>
      <c r="RBD1189" s="10"/>
      <c r="RBE1189" s="10"/>
      <c r="RBF1189" s="10"/>
      <c r="RBG1189" s="10"/>
      <c r="RBH1189" s="10"/>
      <c r="RBI1189" s="10"/>
      <c r="RBJ1189" s="10"/>
      <c r="RBK1189" s="10"/>
      <c r="RBL1189" s="10"/>
      <c r="RBM1189" s="10"/>
      <c r="RBN1189" s="10"/>
      <c r="RBO1189" s="10"/>
      <c r="RBP1189" s="10"/>
      <c r="RBQ1189" s="10"/>
      <c r="RBR1189" s="10"/>
      <c r="RBS1189" s="10"/>
      <c r="RBT1189" s="10"/>
      <c r="RBU1189" s="10"/>
      <c r="RBV1189" s="10"/>
      <c r="RBW1189" s="10"/>
      <c r="RBX1189" s="10"/>
      <c r="RBY1189" s="10"/>
      <c r="RBZ1189" s="10"/>
      <c r="RCA1189" s="10"/>
      <c r="RCB1189" s="10"/>
      <c r="RCC1189" s="10"/>
      <c r="RCD1189" s="10"/>
      <c r="RCE1189" s="10"/>
      <c r="RCF1189" s="10"/>
      <c r="RCG1189" s="10"/>
      <c r="RCH1189" s="10"/>
      <c r="RCI1189" s="10"/>
      <c r="RCJ1189" s="10"/>
      <c r="RCK1189" s="10"/>
      <c r="RCL1189" s="10"/>
      <c r="RCM1189" s="10"/>
      <c r="RCN1189" s="10"/>
      <c r="RCO1189" s="10"/>
      <c r="RCP1189" s="10"/>
      <c r="RCQ1189" s="10"/>
      <c r="RCR1189" s="10"/>
      <c r="RCS1189" s="10"/>
      <c r="RCT1189" s="10"/>
      <c r="RCU1189" s="10"/>
      <c r="RCV1189" s="10"/>
      <c r="RCW1189" s="10"/>
      <c r="RCX1189" s="10"/>
      <c r="RCY1189" s="10"/>
      <c r="RCZ1189" s="10"/>
      <c r="RDA1189" s="10"/>
      <c r="RDB1189" s="10"/>
      <c r="RDC1189" s="10"/>
      <c r="RDD1189" s="10"/>
      <c r="RDE1189" s="10"/>
      <c r="RDF1189" s="10"/>
      <c r="RDG1189" s="10"/>
      <c r="RDH1189" s="10"/>
      <c r="RDI1189" s="10"/>
      <c r="RDJ1189" s="10"/>
      <c r="RDK1189" s="10"/>
      <c r="RDL1189" s="10"/>
      <c r="RDM1189" s="10"/>
      <c r="RDN1189" s="10"/>
      <c r="RDO1189" s="10"/>
      <c r="RDP1189" s="10"/>
      <c r="RDQ1189" s="10"/>
      <c r="RDR1189" s="10"/>
      <c r="RDS1189" s="10"/>
      <c r="RDT1189" s="10"/>
      <c r="RDU1189" s="10"/>
      <c r="RDV1189" s="10"/>
      <c r="RDW1189" s="10"/>
      <c r="RDX1189" s="10"/>
      <c r="RDY1189" s="10"/>
      <c r="RDZ1189" s="10"/>
      <c r="REA1189" s="10"/>
      <c r="REB1189" s="10"/>
      <c r="REC1189" s="10"/>
      <c r="RED1189" s="10"/>
      <c r="REE1189" s="10"/>
      <c r="REF1189" s="10"/>
      <c r="REG1189" s="10"/>
      <c r="REH1189" s="10"/>
      <c r="REI1189" s="10"/>
      <c r="REJ1189" s="10"/>
      <c r="REK1189" s="10"/>
      <c r="REL1189" s="10"/>
      <c r="REM1189" s="10"/>
      <c r="REN1189" s="10"/>
      <c r="REO1189" s="10"/>
      <c r="REP1189" s="10"/>
      <c r="REQ1189" s="10"/>
      <c r="RER1189" s="10"/>
      <c r="RES1189" s="10"/>
      <c r="RET1189" s="10"/>
      <c r="REU1189" s="10"/>
      <c r="REV1189" s="10"/>
      <c r="REW1189" s="10"/>
      <c r="REX1189" s="10"/>
      <c r="REY1189" s="10"/>
      <c r="REZ1189" s="10"/>
      <c r="RFA1189" s="10"/>
      <c r="RFB1189" s="10"/>
      <c r="RFC1189" s="10"/>
      <c r="RFD1189" s="10"/>
      <c r="RFE1189" s="10"/>
      <c r="RFF1189" s="10"/>
      <c r="RFG1189" s="10"/>
      <c r="RFH1189" s="10"/>
      <c r="RFI1189" s="10"/>
      <c r="RFJ1189" s="10"/>
      <c r="RFK1189" s="10"/>
      <c r="RFL1189" s="10"/>
      <c r="RFM1189" s="10"/>
      <c r="RFN1189" s="10"/>
      <c r="RFO1189" s="10"/>
      <c r="RFP1189" s="10"/>
      <c r="RFQ1189" s="10"/>
      <c r="RFR1189" s="10"/>
      <c r="RFS1189" s="10"/>
      <c r="RFT1189" s="10"/>
      <c r="RFU1189" s="10"/>
      <c r="RFV1189" s="10"/>
      <c r="RFW1189" s="10"/>
      <c r="RFX1189" s="10"/>
      <c r="RFY1189" s="10"/>
      <c r="RFZ1189" s="10"/>
      <c r="RGA1189" s="10"/>
      <c r="RGB1189" s="10"/>
      <c r="RGC1189" s="10"/>
      <c r="RGD1189" s="10"/>
      <c r="RGE1189" s="10"/>
      <c r="RGF1189" s="10"/>
      <c r="RGG1189" s="10"/>
      <c r="RGH1189" s="10"/>
      <c r="RGI1189" s="10"/>
      <c r="RGJ1189" s="10"/>
      <c r="RGK1189" s="10"/>
      <c r="RGL1189" s="10"/>
      <c r="RGM1189" s="10"/>
      <c r="RGN1189" s="10"/>
      <c r="RGO1189" s="10"/>
      <c r="RGP1189" s="10"/>
      <c r="RGQ1189" s="10"/>
      <c r="RGR1189" s="10"/>
      <c r="RGS1189" s="10"/>
      <c r="RGT1189" s="10"/>
      <c r="RGU1189" s="10"/>
      <c r="RGV1189" s="10"/>
      <c r="RGW1189" s="10"/>
      <c r="RGX1189" s="10"/>
      <c r="RGY1189" s="10"/>
      <c r="RGZ1189" s="10"/>
      <c r="RHA1189" s="10"/>
      <c r="RHB1189" s="10"/>
      <c r="RHC1189" s="10"/>
      <c r="RHD1189" s="10"/>
      <c r="RHE1189" s="10"/>
      <c r="RHF1189" s="10"/>
      <c r="RHG1189" s="10"/>
      <c r="RHH1189" s="10"/>
      <c r="RHI1189" s="10"/>
      <c r="RHJ1189" s="10"/>
      <c r="RHK1189" s="10"/>
      <c r="RHL1189" s="10"/>
      <c r="RHM1189" s="10"/>
      <c r="RHN1189" s="10"/>
      <c r="RHO1189" s="10"/>
      <c r="RHP1189" s="10"/>
      <c r="RHQ1189" s="10"/>
      <c r="RHR1189" s="10"/>
      <c r="RHS1189" s="10"/>
      <c r="RHT1189" s="10"/>
      <c r="RHU1189" s="10"/>
      <c r="RHV1189" s="10"/>
      <c r="RHW1189" s="10"/>
      <c r="RHX1189" s="10"/>
      <c r="RHY1189" s="10"/>
      <c r="RHZ1189" s="10"/>
      <c r="RIA1189" s="10"/>
      <c r="RIB1189" s="10"/>
      <c r="RIC1189" s="10"/>
      <c r="RID1189" s="10"/>
      <c r="RIE1189" s="10"/>
      <c r="RIF1189" s="10"/>
      <c r="RIG1189" s="10"/>
      <c r="RIH1189" s="10"/>
      <c r="RII1189" s="10"/>
      <c r="RIJ1189" s="10"/>
      <c r="RIK1189" s="10"/>
      <c r="RIL1189" s="10"/>
      <c r="RIM1189" s="10"/>
      <c r="RIN1189" s="10"/>
      <c r="RIO1189" s="10"/>
      <c r="RIP1189" s="10"/>
      <c r="RIQ1189" s="10"/>
      <c r="RIR1189" s="10"/>
      <c r="RIS1189" s="10"/>
      <c r="RIT1189" s="10"/>
      <c r="RIU1189" s="10"/>
      <c r="RIV1189" s="10"/>
      <c r="RIW1189" s="10"/>
      <c r="RIX1189" s="10"/>
      <c r="RIY1189" s="10"/>
      <c r="RIZ1189" s="10"/>
      <c r="RJA1189" s="10"/>
      <c r="RJB1189" s="10"/>
      <c r="RJC1189" s="10"/>
      <c r="RJD1189" s="10"/>
      <c r="RJE1189" s="10"/>
      <c r="RJF1189" s="10"/>
      <c r="RJG1189" s="10"/>
      <c r="RJH1189" s="10"/>
      <c r="RJI1189" s="10"/>
      <c r="RJJ1189" s="10"/>
      <c r="RJK1189" s="10"/>
      <c r="RJL1189" s="10"/>
      <c r="RJM1189" s="10"/>
      <c r="RJN1189" s="10"/>
      <c r="RJO1189" s="10"/>
      <c r="RJP1189" s="10"/>
      <c r="RJQ1189" s="10"/>
      <c r="RJR1189" s="10"/>
      <c r="RJS1189" s="10"/>
      <c r="RJT1189" s="10"/>
      <c r="RJU1189" s="10"/>
      <c r="RJV1189" s="10"/>
      <c r="RJW1189" s="10"/>
      <c r="RJX1189" s="10"/>
      <c r="RJY1189" s="10"/>
      <c r="RJZ1189" s="10"/>
      <c r="RKA1189" s="10"/>
      <c r="RKB1189" s="10"/>
      <c r="RKC1189" s="10"/>
      <c r="RKD1189" s="10"/>
      <c r="RKE1189" s="10"/>
      <c r="RKF1189" s="10"/>
      <c r="RKG1189" s="10"/>
      <c r="RKH1189" s="10"/>
      <c r="RKI1189" s="10"/>
      <c r="RKJ1189" s="10"/>
      <c r="RKK1189" s="10"/>
      <c r="RKL1189" s="10"/>
      <c r="RKM1189" s="10"/>
      <c r="RKN1189" s="10"/>
      <c r="RKO1189" s="10"/>
      <c r="RKP1189" s="10"/>
      <c r="RKQ1189" s="10"/>
      <c r="RKR1189" s="10"/>
      <c r="RKS1189" s="10"/>
      <c r="RKT1189" s="10"/>
      <c r="RKU1189" s="10"/>
      <c r="RKV1189" s="10"/>
      <c r="RKW1189" s="10"/>
      <c r="RKX1189" s="10"/>
      <c r="RKY1189" s="10"/>
      <c r="RKZ1189" s="10"/>
      <c r="RLA1189" s="10"/>
      <c r="RLB1189" s="10"/>
      <c r="RLC1189" s="10"/>
      <c r="RLD1189" s="10"/>
      <c r="RLE1189" s="10"/>
      <c r="RLF1189" s="10"/>
      <c r="RLG1189" s="10"/>
      <c r="RLH1189" s="10"/>
      <c r="RLI1189" s="10"/>
      <c r="RLJ1189" s="10"/>
      <c r="RLK1189" s="10"/>
      <c r="RLL1189" s="10"/>
      <c r="RLM1189" s="10"/>
      <c r="RLN1189" s="10"/>
      <c r="RLO1189" s="10"/>
      <c r="RLP1189" s="10"/>
      <c r="RLQ1189" s="10"/>
      <c r="RLR1189" s="10"/>
      <c r="RLS1189" s="10"/>
      <c r="RLT1189" s="10"/>
      <c r="RLU1189" s="10"/>
      <c r="RLV1189" s="10"/>
      <c r="RLW1189" s="10"/>
      <c r="RLX1189" s="10"/>
      <c r="RLY1189" s="10"/>
      <c r="RLZ1189" s="10"/>
      <c r="RMA1189" s="10"/>
      <c r="RMB1189" s="10"/>
      <c r="RMC1189" s="10"/>
      <c r="RMD1189" s="10"/>
      <c r="RME1189" s="10"/>
      <c r="RMF1189" s="10"/>
      <c r="RMG1189" s="10"/>
      <c r="RMH1189" s="10"/>
      <c r="RMI1189" s="10"/>
      <c r="RMJ1189" s="10"/>
      <c r="RMK1189" s="10"/>
      <c r="RML1189" s="10"/>
      <c r="RMM1189" s="10"/>
      <c r="RMN1189" s="10"/>
      <c r="RMO1189" s="10"/>
      <c r="RMP1189" s="10"/>
      <c r="RMQ1189" s="10"/>
      <c r="RMR1189" s="10"/>
      <c r="RMS1189" s="10"/>
      <c r="RMT1189" s="10"/>
      <c r="RMU1189" s="10"/>
      <c r="RMV1189" s="10"/>
      <c r="RMW1189" s="10"/>
      <c r="RMX1189" s="10"/>
      <c r="RMY1189" s="10"/>
      <c r="RMZ1189" s="10"/>
      <c r="RNA1189" s="10"/>
      <c r="RNB1189" s="10"/>
      <c r="RNC1189" s="10"/>
      <c r="RND1189" s="10"/>
      <c r="RNE1189" s="10"/>
      <c r="RNF1189" s="10"/>
      <c r="RNG1189" s="10"/>
      <c r="RNH1189" s="10"/>
      <c r="RNI1189" s="10"/>
      <c r="RNJ1189" s="10"/>
      <c r="RNK1189" s="10"/>
      <c r="RNL1189" s="10"/>
      <c r="RNM1189" s="10"/>
      <c r="RNN1189" s="10"/>
      <c r="RNO1189" s="10"/>
      <c r="RNP1189" s="10"/>
      <c r="RNQ1189" s="10"/>
      <c r="RNR1189" s="10"/>
      <c r="RNS1189" s="10"/>
      <c r="RNT1189" s="10"/>
      <c r="RNU1189" s="10"/>
      <c r="RNV1189" s="10"/>
      <c r="RNW1189" s="10"/>
      <c r="RNX1189" s="10"/>
      <c r="RNY1189" s="10"/>
      <c r="RNZ1189" s="10"/>
      <c r="ROA1189" s="10"/>
      <c r="ROB1189" s="10"/>
      <c r="ROC1189" s="10"/>
      <c r="ROD1189" s="10"/>
      <c r="ROE1189" s="10"/>
      <c r="ROF1189" s="10"/>
      <c r="ROG1189" s="10"/>
      <c r="ROH1189" s="10"/>
      <c r="ROI1189" s="10"/>
      <c r="ROJ1189" s="10"/>
      <c r="ROK1189" s="10"/>
      <c r="ROL1189" s="10"/>
      <c r="ROM1189" s="10"/>
      <c r="RON1189" s="10"/>
      <c r="ROO1189" s="10"/>
      <c r="ROP1189" s="10"/>
      <c r="ROQ1189" s="10"/>
      <c r="ROR1189" s="10"/>
      <c r="ROS1189" s="10"/>
      <c r="ROT1189" s="10"/>
      <c r="ROU1189" s="10"/>
      <c r="ROV1189" s="10"/>
      <c r="ROW1189" s="10"/>
      <c r="ROX1189" s="10"/>
      <c r="ROY1189" s="10"/>
      <c r="ROZ1189" s="10"/>
      <c r="RPA1189" s="10"/>
      <c r="RPB1189" s="10"/>
      <c r="RPC1189" s="10"/>
      <c r="RPD1189" s="10"/>
      <c r="RPE1189" s="10"/>
      <c r="RPF1189" s="10"/>
      <c r="RPG1189" s="10"/>
      <c r="RPH1189" s="10"/>
      <c r="RPI1189" s="10"/>
      <c r="RPJ1189" s="10"/>
      <c r="RPK1189" s="10"/>
      <c r="RPL1189" s="10"/>
      <c r="RPM1189" s="10"/>
      <c r="RPN1189" s="10"/>
      <c r="RPO1189" s="10"/>
      <c r="RPP1189" s="10"/>
      <c r="RPQ1189" s="10"/>
      <c r="RPR1189" s="10"/>
      <c r="RPS1189" s="10"/>
      <c r="RPT1189" s="10"/>
      <c r="RPU1189" s="10"/>
      <c r="RPV1189" s="10"/>
      <c r="RPW1189" s="10"/>
      <c r="RPX1189" s="10"/>
      <c r="RPY1189" s="10"/>
      <c r="RPZ1189" s="10"/>
      <c r="RQA1189" s="10"/>
      <c r="RQB1189" s="10"/>
      <c r="RQC1189" s="10"/>
      <c r="RQD1189" s="10"/>
      <c r="RQE1189" s="10"/>
      <c r="RQF1189" s="10"/>
      <c r="RQG1189" s="10"/>
      <c r="RQH1189" s="10"/>
      <c r="RQI1189" s="10"/>
      <c r="RQJ1189" s="10"/>
      <c r="RQK1189" s="10"/>
      <c r="RQL1189" s="10"/>
      <c r="RQM1189" s="10"/>
      <c r="RQN1189" s="10"/>
      <c r="RQO1189" s="10"/>
      <c r="RQP1189" s="10"/>
      <c r="RQQ1189" s="10"/>
      <c r="RQR1189" s="10"/>
      <c r="RQS1189" s="10"/>
      <c r="RQT1189" s="10"/>
      <c r="RQU1189" s="10"/>
      <c r="RQV1189" s="10"/>
      <c r="RQW1189" s="10"/>
      <c r="RQX1189" s="10"/>
      <c r="RQY1189" s="10"/>
      <c r="RQZ1189" s="10"/>
      <c r="RRA1189" s="10"/>
      <c r="RRB1189" s="10"/>
      <c r="RRC1189" s="10"/>
      <c r="RRD1189" s="10"/>
      <c r="RRE1189" s="10"/>
      <c r="RRF1189" s="10"/>
      <c r="RRG1189" s="10"/>
      <c r="RRH1189" s="10"/>
      <c r="RRI1189" s="10"/>
      <c r="RRJ1189" s="10"/>
      <c r="RRK1189" s="10"/>
      <c r="RRL1189" s="10"/>
      <c r="RRM1189" s="10"/>
      <c r="RRN1189" s="10"/>
      <c r="RRO1189" s="10"/>
      <c r="RRP1189" s="10"/>
      <c r="RRQ1189" s="10"/>
      <c r="RRR1189" s="10"/>
      <c r="RRS1189" s="10"/>
      <c r="RRT1189" s="10"/>
      <c r="RRU1189" s="10"/>
      <c r="RRV1189" s="10"/>
      <c r="RRW1189" s="10"/>
      <c r="RRX1189" s="10"/>
      <c r="RRY1189" s="10"/>
      <c r="RRZ1189" s="10"/>
      <c r="RSA1189" s="10"/>
      <c r="RSB1189" s="10"/>
      <c r="RSC1189" s="10"/>
      <c r="RSD1189" s="10"/>
      <c r="RSE1189" s="10"/>
      <c r="RSF1189" s="10"/>
      <c r="RSG1189" s="10"/>
      <c r="RSH1189" s="10"/>
      <c r="RSI1189" s="10"/>
      <c r="RSJ1189" s="10"/>
      <c r="RSK1189" s="10"/>
      <c r="RSL1189" s="10"/>
      <c r="RSM1189" s="10"/>
      <c r="RSN1189" s="10"/>
      <c r="RSO1189" s="10"/>
      <c r="RSP1189" s="10"/>
      <c r="RSQ1189" s="10"/>
      <c r="RSR1189" s="10"/>
      <c r="RSS1189" s="10"/>
      <c r="RST1189" s="10"/>
      <c r="RSU1189" s="10"/>
      <c r="RSV1189" s="10"/>
      <c r="RSW1189" s="10"/>
      <c r="RSX1189" s="10"/>
      <c r="RSY1189" s="10"/>
      <c r="RSZ1189" s="10"/>
      <c r="RTA1189" s="10"/>
      <c r="RTB1189" s="10"/>
      <c r="RTC1189" s="10"/>
      <c r="RTD1189" s="10"/>
      <c r="RTE1189" s="10"/>
      <c r="RTF1189" s="10"/>
      <c r="RTG1189" s="10"/>
      <c r="RTH1189" s="10"/>
      <c r="RTI1189" s="10"/>
      <c r="RTJ1189" s="10"/>
      <c r="RTK1189" s="10"/>
      <c r="RTL1189" s="10"/>
      <c r="RTM1189" s="10"/>
      <c r="RTN1189" s="10"/>
      <c r="RTO1189" s="10"/>
      <c r="RTP1189" s="10"/>
      <c r="RTQ1189" s="10"/>
      <c r="RTR1189" s="10"/>
      <c r="RTS1189" s="10"/>
      <c r="RTT1189" s="10"/>
      <c r="RTU1189" s="10"/>
      <c r="RTV1189" s="10"/>
      <c r="RTW1189" s="10"/>
      <c r="RTX1189" s="10"/>
      <c r="RTY1189" s="10"/>
      <c r="RTZ1189" s="10"/>
      <c r="RUA1189" s="10"/>
      <c r="RUB1189" s="10"/>
      <c r="RUC1189" s="10"/>
      <c r="RUD1189" s="10"/>
      <c r="RUE1189" s="10"/>
      <c r="RUF1189" s="10"/>
      <c r="RUG1189" s="10"/>
      <c r="RUH1189" s="10"/>
      <c r="RUI1189" s="10"/>
      <c r="RUJ1189" s="10"/>
      <c r="RUK1189" s="10"/>
      <c r="RUL1189" s="10"/>
      <c r="RUM1189" s="10"/>
      <c r="RUN1189" s="10"/>
      <c r="RUO1189" s="10"/>
      <c r="RUP1189" s="10"/>
      <c r="RUQ1189" s="10"/>
      <c r="RUR1189" s="10"/>
      <c r="RUS1189" s="10"/>
      <c r="RUT1189" s="10"/>
      <c r="RUU1189" s="10"/>
      <c r="RUV1189" s="10"/>
      <c r="RUW1189" s="10"/>
      <c r="RUX1189" s="10"/>
      <c r="RUY1189" s="10"/>
      <c r="RUZ1189" s="10"/>
      <c r="RVA1189" s="10"/>
      <c r="RVB1189" s="10"/>
      <c r="RVC1189" s="10"/>
      <c r="RVD1189" s="10"/>
      <c r="RVE1189" s="10"/>
      <c r="RVF1189" s="10"/>
      <c r="RVG1189" s="10"/>
      <c r="RVH1189" s="10"/>
      <c r="RVI1189" s="10"/>
      <c r="RVJ1189" s="10"/>
      <c r="RVK1189" s="10"/>
      <c r="RVL1189" s="10"/>
      <c r="RVM1189" s="10"/>
      <c r="RVN1189" s="10"/>
      <c r="RVO1189" s="10"/>
      <c r="RVP1189" s="10"/>
      <c r="RVQ1189" s="10"/>
      <c r="RVR1189" s="10"/>
      <c r="RVS1189" s="10"/>
      <c r="RVT1189" s="10"/>
      <c r="RVU1189" s="10"/>
      <c r="RVV1189" s="10"/>
      <c r="RVW1189" s="10"/>
      <c r="RVX1189" s="10"/>
      <c r="RVY1189" s="10"/>
      <c r="RVZ1189" s="10"/>
      <c r="RWA1189" s="10"/>
      <c r="RWB1189" s="10"/>
      <c r="RWC1189" s="10"/>
      <c r="RWD1189" s="10"/>
      <c r="RWE1189" s="10"/>
      <c r="RWF1189" s="10"/>
      <c r="RWG1189" s="10"/>
      <c r="RWH1189" s="10"/>
      <c r="RWI1189" s="10"/>
      <c r="RWJ1189" s="10"/>
      <c r="RWK1189" s="10"/>
      <c r="RWL1189" s="10"/>
      <c r="RWM1189" s="10"/>
      <c r="RWN1189" s="10"/>
      <c r="RWO1189" s="10"/>
      <c r="RWP1189" s="10"/>
      <c r="RWQ1189" s="10"/>
      <c r="RWR1189" s="10"/>
      <c r="RWS1189" s="10"/>
      <c r="RWT1189" s="10"/>
      <c r="RWU1189" s="10"/>
      <c r="RWV1189" s="10"/>
      <c r="RWW1189" s="10"/>
      <c r="RWX1189" s="10"/>
      <c r="RWY1189" s="10"/>
      <c r="RWZ1189" s="10"/>
      <c r="RXA1189" s="10"/>
      <c r="RXB1189" s="10"/>
      <c r="RXC1189" s="10"/>
      <c r="RXD1189" s="10"/>
      <c r="RXE1189" s="10"/>
      <c r="RXF1189" s="10"/>
      <c r="RXG1189" s="10"/>
      <c r="RXH1189" s="10"/>
      <c r="RXI1189" s="10"/>
      <c r="RXJ1189" s="10"/>
      <c r="RXK1189" s="10"/>
      <c r="RXL1189" s="10"/>
      <c r="RXM1189" s="10"/>
      <c r="RXN1189" s="10"/>
      <c r="RXO1189" s="10"/>
      <c r="RXP1189" s="10"/>
      <c r="RXQ1189" s="10"/>
      <c r="RXR1189" s="10"/>
      <c r="RXS1189" s="10"/>
      <c r="RXT1189" s="10"/>
      <c r="RXU1189" s="10"/>
      <c r="RXV1189" s="10"/>
      <c r="RXW1189" s="10"/>
      <c r="RXX1189" s="10"/>
      <c r="RXY1189" s="10"/>
      <c r="RXZ1189" s="10"/>
      <c r="RYA1189" s="10"/>
      <c r="RYB1189" s="10"/>
      <c r="RYC1189" s="10"/>
      <c r="RYD1189" s="10"/>
      <c r="RYE1189" s="10"/>
      <c r="RYF1189" s="10"/>
      <c r="RYG1189" s="10"/>
      <c r="RYH1189" s="10"/>
      <c r="RYI1189" s="10"/>
      <c r="RYJ1189" s="10"/>
      <c r="RYK1189" s="10"/>
      <c r="RYL1189" s="10"/>
      <c r="RYM1189" s="10"/>
      <c r="RYN1189" s="10"/>
      <c r="RYO1189" s="10"/>
      <c r="RYP1189" s="10"/>
      <c r="RYQ1189" s="10"/>
      <c r="RYR1189" s="10"/>
      <c r="RYS1189" s="10"/>
      <c r="RYT1189" s="10"/>
      <c r="RYU1189" s="10"/>
      <c r="RYV1189" s="10"/>
      <c r="RYW1189" s="10"/>
      <c r="RYX1189" s="10"/>
      <c r="RYY1189" s="10"/>
      <c r="RYZ1189" s="10"/>
      <c r="RZA1189" s="10"/>
      <c r="RZB1189" s="10"/>
      <c r="RZC1189" s="10"/>
      <c r="RZD1189" s="10"/>
      <c r="RZE1189" s="10"/>
      <c r="RZF1189" s="10"/>
      <c r="RZG1189" s="10"/>
      <c r="RZH1189" s="10"/>
      <c r="RZI1189" s="10"/>
      <c r="RZJ1189" s="10"/>
      <c r="RZK1189" s="10"/>
      <c r="RZL1189" s="10"/>
      <c r="RZM1189" s="10"/>
      <c r="RZN1189" s="10"/>
      <c r="RZO1189" s="10"/>
      <c r="RZP1189" s="10"/>
      <c r="RZQ1189" s="10"/>
      <c r="RZR1189" s="10"/>
      <c r="RZS1189" s="10"/>
      <c r="RZT1189" s="10"/>
      <c r="RZU1189" s="10"/>
      <c r="RZV1189" s="10"/>
      <c r="RZW1189" s="10"/>
      <c r="RZX1189" s="10"/>
      <c r="RZY1189" s="10"/>
      <c r="RZZ1189" s="10"/>
      <c r="SAA1189" s="10"/>
      <c r="SAB1189" s="10"/>
      <c r="SAC1189" s="10"/>
      <c r="SAD1189" s="10"/>
      <c r="SAE1189" s="10"/>
      <c r="SAF1189" s="10"/>
      <c r="SAG1189" s="10"/>
      <c r="SAH1189" s="10"/>
      <c r="SAI1189" s="10"/>
      <c r="SAJ1189" s="10"/>
      <c r="SAK1189" s="10"/>
      <c r="SAL1189" s="10"/>
      <c r="SAM1189" s="10"/>
      <c r="SAN1189" s="10"/>
      <c r="SAO1189" s="10"/>
      <c r="SAP1189" s="10"/>
      <c r="SAQ1189" s="10"/>
      <c r="SAR1189" s="10"/>
      <c r="SAS1189" s="10"/>
      <c r="SAT1189" s="10"/>
      <c r="SAU1189" s="10"/>
      <c r="SAV1189" s="10"/>
      <c r="SAW1189" s="10"/>
      <c r="SAX1189" s="10"/>
      <c r="SAY1189" s="10"/>
      <c r="SAZ1189" s="10"/>
      <c r="SBA1189" s="10"/>
      <c r="SBB1189" s="10"/>
      <c r="SBC1189" s="10"/>
      <c r="SBD1189" s="10"/>
      <c r="SBE1189" s="10"/>
      <c r="SBF1189" s="10"/>
      <c r="SBG1189" s="10"/>
      <c r="SBH1189" s="10"/>
      <c r="SBI1189" s="10"/>
      <c r="SBJ1189" s="10"/>
      <c r="SBK1189" s="10"/>
      <c r="SBL1189" s="10"/>
      <c r="SBM1189" s="10"/>
      <c r="SBN1189" s="10"/>
      <c r="SBO1189" s="10"/>
      <c r="SBP1189" s="10"/>
      <c r="SBQ1189" s="10"/>
      <c r="SBR1189" s="10"/>
      <c r="SBS1189" s="10"/>
      <c r="SBT1189" s="10"/>
      <c r="SBU1189" s="10"/>
      <c r="SBV1189" s="10"/>
      <c r="SBW1189" s="10"/>
      <c r="SBX1189" s="10"/>
      <c r="SBY1189" s="10"/>
      <c r="SBZ1189" s="10"/>
      <c r="SCA1189" s="10"/>
      <c r="SCB1189" s="10"/>
      <c r="SCC1189" s="10"/>
      <c r="SCD1189" s="10"/>
      <c r="SCE1189" s="10"/>
      <c r="SCF1189" s="10"/>
      <c r="SCG1189" s="10"/>
      <c r="SCH1189" s="10"/>
      <c r="SCI1189" s="10"/>
      <c r="SCJ1189" s="10"/>
      <c r="SCK1189" s="10"/>
      <c r="SCL1189" s="10"/>
      <c r="SCM1189" s="10"/>
      <c r="SCN1189" s="10"/>
      <c r="SCO1189" s="10"/>
      <c r="SCP1189" s="10"/>
      <c r="SCQ1189" s="10"/>
      <c r="SCR1189" s="10"/>
      <c r="SCS1189" s="10"/>
      <c r="SCT1189" s="10"/>
      <c r="SCU1189" s="10"/>
      <c r="SCV1189" s="10"/>
      <c r="SCW1189" s="10"/>
      <c r="SCX1189" s="10"/>
      <c r="SCY1189" s="10"/>
      <c r="SCZ1189" s="10"/>
      <c r="SDA1189" s="10"/>
      <c r="SDB1189" s="10"/>
      <c r="SDC1189" s="10"/>
      <c r="SDD1189" s="10"/>
      <c r="SDE1189" s="10"/>
      <c r="SDF1189" s="10"/>
      <c r="SDG1189" s="10"/>
      <c r="SDH1189" s="10"/>
      <c r="SDI1189" s="10"/>
      <c r="SDJ1189" s="10"/>
      <c r="SDK1189" s="10"/>
      <c r="SDL1189" s="10"/>
      <c r="SDM1189" s="10"/>
      <c r="SDN1189" s="10"/>
      <c r="SDO1189" s="10"/>
      <c r="SDP1189" s="10"/>
      <c r="SDQ1189" s="10"/>
      <c r="SDR1189" s="10"/>
      <c r="SDS1189" s="10"/>
      <c r="SDT1189" s="10"/>
      <c r="SDU1189" s="10"/>
      <c r="SDV1189" s="10"/>
      <c r="SDW1189" s="10"/>
      <c r="SDX1189" s="10"/>
      <c r="SDY1189" s="10"/>
      <c r="SDZ1189" s="10"/>
      <c r="SEA1189" s="10"/>
      <c r="SEB1189" s="10"/>
      <c r="SEC1189" s="10"/>
      <c r="SED1189" s="10"/>
      <c r="SEE1189" s="10"/>
      <c r="SEF1189" s="10"/>
      <c r="SEG1189" s="10"/>
      <c r="SEH1189" s="10"/>
      <c r="SEI1189" s="10"/>
      <c r="SEJ1189" s="10"/>
      <c r="SEK1189" s="10"/>
      <c r="SEL1189" s="10"/>
      <c r="SEM1189" s="10"/>
      <c r="SEN1189" s="10"/>
      <c r="SEO1189" s="10"/>
      <c r="SEP1189" s="10"/>
      <c r="SEQ1189" s="10"/>
      <c r="SER1189" s="10"/>
      <c r="SES1189" s="10"/>
      <c r="SET1189" s="10"/>
      <c r="SEU1189" s="10"/>
      <c r="SEV1189" s="10"/>
      <c r="SEW1189" s="10"/>
      <c r="SEX1189" s="10"/>
      <c r="SEY1189" s="10"/>
      <c r="SEZ1189" s="10"/>
      <c r="SFA1189" s="10"/>
      <c r="SFB1189" s="10"/>
      <c r="SFC1189" s="10"/>
      <c r="SFD1189" s="10"/>
      <c r="SFE1189" s="10"/>
      <c r="SFF1189" s="10"/>
      <c r="SFG1189" s="10"/>
      <c r="SFH1189" s="10"/>
      <c r="SFI1189" s="10"/>
      <c r="SFJ1189" s="10"/>
      <c r="SFK1189" s="10"/>
      <c r="SFL1189" s="10"/>
      <c r="SFM1189" s="10"/>
      <c r="SFN1189" s="10"/>
      <c r="SFO1189" s="10"/>
      <c r="SFP1189" s="10"/>
      <c r="SFQ1189" s="10"/>
      <c r="SFR1189" s="10"/>
      <c r="SFS1189" s="10"/>
      <c r="SFT1189" s="10"/>
      <c r="SFU1189" s="10"/>
      <c r="SFV1189" s="10"/>
      <c r="SFW1189" s="10"/>
      <c r="SFX1189" s="10"/>
      <c r="SFY1189" s="10"/>
      <c r="SFZ1189" s="10"/>
      <c r="SGA1189" s="10"/>
      <c r="SGB1189" s="10"/>
      <c r="SGC1189" s="10"/>
      <c r="SGD1189" s="10"/>
      <c r="SGE1189" s="10"/>
      <c r="SGF1189" s="10"/>
      <c r="SGG1189" s="10"/>
      <c r="SGH1189" s="10"/>
      <c r="SGI1189" s="10"/>
      <c r="SGJ1189" s="10"/>
      <c r="SGK1189" s="10"/>
      <c r="SGL1189" s="10"/>
      <c r="SGM1189" s="10"/>
      <c r="SGN1189" s="10"/>
      <c r="SGO1189" s="10"/>
      <c r="SGP1189" s="10"/>
      <c r="SGQ1189" s="10"/>
      <c r="SGR1189" s="10"/>
      <c r="SGS1189" s="10"/>
      <c r="SGT1189" s="10"/>
      <c r="SGU1189" s="10"/>
      <c r="SGV1189" s="10"/>
      <c r="SGW1189" s="10"/>
      <c r="SGX1189" s="10"/>
      <c r="SGY1189" s="10"/>
      <c r="SGZ1189" s="10"/>
      <c r="SHA1189" s="10"/>
      <c r="SHB1189" s="10"/>
      <c r="SHC1189" s="10"/>
      <c r="SHD1189" s="10"/>
      <c r="SHE1189" s="10"/>
      <c r="SHF1189" s="10"/>
      <c r="SHG1189" s="10"/>
      <c r="SHH1189" s="10"/>
      <c r="SHI1189" s="10"/>
      <c r="SHJ1189" s="10"/>
      <c r="SHK1189" s="10"/>
      <c r="SHL1189" s="10"/>
      <c r="SHM1189" s="10"/>
      <c r="SHN1189" s="10"/>
      <c r="SHO1189" s="10"/>
      <c r="SHP1189" s="10"/>
      <c r="SHQ1189" s="10"/>
      <c r="SHR1189" s="10"/>
      <c r="SHS1189" s="10"/>
      <c r="SHT1189" s="10"/>
      <c r="SHU1189" s="10"/>
      <c r="SHV1189" s="10"/>
      <c r="SHW1189" s="10"/>
      <c r="SHX1189" s="10"/>
      <c r="SHY1189" s="10"/>
      <c r="SHZ1189" s="10"/>
      <c r="SIA1189" s="10"/>
      <c r="SIB1189" s="10"/>
      <c r="SIC1189" s="10"/>
      <c r="SID1189" s="10"/>
      <c r="SIE1189" s="10"/>
      <c r="SIF1189" s="10"/>
      <c r="SIG1189" s="10"/>
      <c r="SIH1189" s="10"/>
      <c r="SII1189" s="10"/>
      <c r="SIJ1189" s="10"/>
      <c r="SIK1189" s="10"/>
      <c r="SIL1189" s="10"/>
      <c r="SIM1189" s="10"/>
      <c r="SIN1189" s="10"/>
      <c r="SIO1189" s="10"/>
      <c r="SIP1189" s="10"/>
      <c r="SIQ1189" s="10"/>
      <c r="SIR1189" s="10"/>
      <c r="SIS1189" s="10"/>
      <c r="SIT1189" s="10"/>
      <c r="SIU1189" s="10"/>
      <c r="SIV1189" s="10"/>
      <c r="SIW1189" s="10"/>
      <c r="SIX1189" s="10"/>
      <c r="SIY1189" s="10"/>
      <c r="SIZ1189" s="10"/>
      <c r="SJA1189" s="10"/>
      <c r="SJB1189" s="10"/>
      <c r="SJC1189" s="10"/>
      <c r="SJD1189" s="10"/>
      <c r="SJE1189" s="10"/>
      <c r="SJF1189" s="10"/>
      <c r="SJG1189" s="10"/>
      <c r="SJH1189" s="10"/>
      <c r="SJI1189" s="10"/>
      <c r="SJJ1189" s="10"/>
      <c r="SJK1189" s="10"/>
      <c r="SJL1189" s="10"/>
      <c r="SJM1189" s="10"/>
      <c r="SJN1189" s="10"/>
      <c r="SJO1189" s="10"/>
      <c r="SJP1189" s="10"/>
      <c r="SJQ1189" s="10"/>
      <c r="SJR1189" s="10"/>
      <c r="SJS1189" s="10"/>
      <c r="SJT1189" s="10"/>
      <c r="SJU1189" s="10"/>
      <c r="SJV1189" s="10"/>
      <c r="SJW1189" s="10"/>
      <c r="SJX1189" s="10"/>
      <c r="SJY1189" s="10"/>
      <c r="SJZ1189" s="10"/>
      <c r="SKA1189" s="10"/>
      <c r="SKB1189" s="10"/>
      <c r="SKC1189" s="10"/>
      <c r="SKD1189" s="10"/>
      <c r="SKE1189" s="10"/>
      <c r="SKF1189" s="10"/>
      <c r="SKG1189" s="10"/>
      <c r="SKH1189" s="10"/>
      <c r="SKI1189" s="10"/>
      <c r="SKJ1189" s="10"/>
      <c r="SKK1189" s="10"/>
      <c r="SKL1189" s="10"/>
      <c r="SKM1189" s="10"/>
      <c r="SKN1189" s="10"/>
      <c r="SKO1189" s="10"/>
      <c r="SKP1189" s="10"/>
      <c r="SKQ1189" s="10"/>
      <c r="SKR1189" s="10"/>
      <c r="SKS1189" s="10"/>
      <c r="SKT1189" s="10"/>
      <c r="SKU1189" s="10"/>
      <c r="SKV1189" s="10"/>
      <c r="SKW1189" s="10"/>
      <c r="SKX1189" s="10"/>
      <c r="SKY1189" s="10"/>
      <c r="SKZ1189" s="10"/>
      <c r="SLA1189" s="10"/>
      <c r="SLB1189" s="10"/>
      <c r="SLC1189" s="10"/>
      <c r="SLD1189" s="10"/>
      <c r="SLE1189" s="10"/>
      <c r="SLF1189" s="10"/>
      <c r="SLG1189" s="10"/>
      <c r="SLH1189" s="10"/>
      <c r="SLI1189" s="10"/>
      <c r="SLJ1189" s="10"/>
      <c r="SLK1189" s="10"/>
      <c r="SLL1189" s="10"/>
      <c r="SLM1189" s="10"/>
      <c r="SLN1189" s="10"/>
      <c r="SLO1189" s="10"/>
      <c r="SLP1189" s="10"/>
      <c r="SLQ1189" s="10"/>
      <c r="SLR1189" s="10"/>
      <c r="SLS1189" s="10"/>
      <c r="SLT1189" s="10"/>
      <c r="SLU1189" s="10"/>
      <c r="SLV1189" s="10"/>
      <c r="SLW1189" s="10"/>
      <c r="SLX1189" s="10"/>
      <c r="SLY1189" s="10"/>
      <c r="SLZ1189" s="10"/>
      <c r="SMA1189" s="10"/>
      <c r="SMB1189" s="10"/>
      <c r="SMC1189" s="10"/>
      <c r="SMD1189" s="10"/>
      <c r="SME1189" s="10"/>
      <c r="SMF1189" s="10"/>
      <c r="SMG1189" s="10"/>
      <c r="SMH1189" s="10"/>
      <c r="SMI1189" s="10"/>
      <c r="SMJ1189" s="10"/>
      <c r="SMK1189" s="10"/>
      <c r="SML1189" s="10"/>
      <c r="SMM1189" s="10"/>
      <c r="SMN1189" s="10"/>
      <c r="SMO1189" s="10"/>
      <c r="SMP1189" s="10"/>
      <c r="SMQ1189" s="10"/>
      <c r="SMR1189" s="10"/>
      <c r="SMS1189" s="10"/>
      <c r="SMT1189" s="10"/>
      <c r="SMU1189" s="10"/>
      <c r="SMV1189" s="10"/>
      <c r="SMW1189" s="10"/>
      <c r="SMX1189" s="10"/>
      <c r="SMY1189" s="10"/>
      <c r="SMZ1189" s="10"/>
      <c r="SNA1189" s="10"/>
      <c r="SNB1189" s="10"/>
      <c r="SNC1189" s="10"/>
      <c r="SND1189" s="10"/>
      <c r="SNE1189" s="10"/>
      <c r="SNF1189" s="10"/>
      <c r="SNG1189" s="10"/>
      <c r="SNH1189" s="10"/>
      <c r="SNI1189" s="10"/>
      <c r="SNJ1189" s="10"/>
      <c r="SNK1189" s="10"/>
      <c r="SNL1189" s="10"/>
      <c r="SNM1189" s="10"/>
      <c r="SNN1189" s="10"/>
      <c r="SNO1189" s="10"/>
      <c r="SNP1189" s="10"/>
      <c r="SNQ1189" s="10"/>
      <c r="SNR1189" s="10"/>
      <c r="SNS1189" s="10"/>
      <c r="SNT1189" s="10"/>
      <c r="SNU1189" s="10"/>
      <c r="SNV1189" s="10"/>
      <c r="SNW1189" s="10"/>
      <c r="SNX1189" s="10"/>
      <c r="SNY1189" s="10"/>
      <c r="SNZ1189" s="10"/>
      <c r="SOA1189" s="10"/>
      <c r="SOB1189" s="10"/>
      <c r="SOC1189" s="10"/>
      <c r="SOD1189" s="10"/>
      <c r="SOE1189" s="10"/>
      <c r="SOF1189" s="10"/>
      <c r="SOG1189" s="10"/>
      <c r="SOH1189" s="10"/>
      <c r="SOI1189" s="10"/>
      <c r="SOJ1189" s="10"/>
      <c r="SOK1189" s="10"/>
      <c r="SOL1189" s="10"/>
      <c r="SOM1189" s="10"/>
      <c r="SON1189" s="10"/>
      <c r="SOO1189" s="10"/>
      <c r="SOP1189" s="10"/>
      <c r="SOQ1189" s="10"/>
      <c r="SOR1189" s="10"/>
      <c r="SOS1189" s="10"/>
      <c r="SOT1189" s="10"/>
      <c r="SOU1189" s="10"/>
      <c r="SOV1189" s="10"/>
      <c r="SOW1189" s="10"/>
      <c r="SOX1189" s="10"/>
      <c r="SOY1189" s="10"/>
      <c r="SOZ1189" s="10"/>
      <c r="SPA1189" s="10"/>
      <c r="SPB1189" s="10"/>
      <c r="SPC1189" s="10"/>
      <c r="SPD1189" s="10"/>
      <c r="SPE1189" s="10"/>
      <c r="SPF1189" s="10"/>
      <c r="SPG1189" s="10"/>
      <c r="SPH1189" s="10"/>
      <c r="SPI1189" s="10"/>
      <c r="SPJ1189" s="10"/>
      <c r="SPK1189" s="10"/>
      <c r="SPL1189" s="10"/>
      <c r="SPM1189" s="10"/>
      <c r="SPN1189" s="10"/>
      <c r="SPO1189" s="10"/>
      <c r="SPP1189" s="10"/>
      <c r="SPQ1189" s="10"/>
      <c r="SPR1189" s="10"/>
      <c r="SPS1189" s="10"/>
      <c r="SPT1189" s="10"/>
      <c r="SPU1189" s="10"/>
      <c r="SPV1189" s="10"/>
      <c r="SPW1189" s="10"/>
      <c r="SPX1189" s="10"/>
      <c r="SPY1189" s="10"/>
      <c r="SPZ1189" s="10"/>
      <c r="SQA1189" s="10"/>
      <c r="SQB1189" s="10"/>
      <c r="SQC1189" s="10"/>
      <c r="SQD1189" s="10"/>
      <c r="SQE1189" s="10"/>
      <c r="SQF1189" s="10"/>
      <c r="SQG1189" s="10"/>
      <c r="SQH1189" s="10"/>
      <c r="SQI1189" s="10"/>
      <c r="SQJ1189" s="10"/>
      <c r="SQK1189" s="10"/>
      <c r="SQL1189" s="10"/>
      <c r="SQM1189" s="10"/>
      <c r="SQN1189" s="10"/>
      <c r="SQO1189" s="10"/>
      <c r="SQP1189" s="10"/>
      <c r="SQQ1189" s="10"/>
      <c r="SQR1189" s="10"/>
      <c r="SQS1189" s="10"/>
      <c r="SQT1189" s="10"/>
      <c r="SQU1189" s="10"/>
      <c r="SQV1189" s="10"/>
      <c r="SQW1189" s="10"/>
      <c r="SQX1189" s="10"/>
      <c r="SQY1189" s="10"/>
      <c r="SQZ1189" s="10"/>
      <c r="SRA1189" s="10"/>
      <c r="SRB1189" s="10"/>
      <c r="SRC1189" s="10"/>
      <c r="SRD1189" s="10"/>
      <c r="SRE1189" s="10"/>
      <c r="SRF1189" s="10"/>
      <c r="SRG1189" s="10"/>
      <c r="SRH1189" s="10"/>
      <c r="SRI1189" s="10"/>
      <c r="SRJ1189" s="10"/>
      <c r="SRK1189" s="10"/>
      <c r="SRL1189" s="10"/>
      <c r="SRM1189" s="10"/>
      <c r="SRN1189" s="10"/>
      <c r="SRO1189" s="10"/>
      <c r="SRP1189" s="10"/>
      <c r="SRQ1189" s="10"/>
      <c r="SRR1189" s="10"/>
      <c r="SRS1189" s="10"/>
      <c r="SRT1189" s="10"/>
      <c r="SRU1189" s="10"/>
      <c r="SRV1189" s="10"/>
      <c r="SRW1189" s="10"/>
      <c r="SRX1189" s="10"/>
      <c r="SRY1189" s="10"/>
      <c r="SRZ1189" s="10"/>
      <c r="SSA1189" s="10"/>
      <c r="SSB1189" s="10"/>
      <c r="SSC1189" s="10"/>
      <c r="SSD1189" s="10"/>
      <c r="SSE1189" s="10"/>
      <c r="SSF1189" s="10"/>
      <c r="SSG1189" s="10"/>
      <c r="SSH1189" s="10"/>
      <c r="SSI1189" s="10"/>
      <c r="SSJ1189" s="10"/>
      <c r="SSK1189" s="10"/>
      <c r="SSL1189" s="10"/>
      <c r="SSM1189" s="10"/>
      <c r="SSN1189" s="10"/>
      <c r="SSO1189" s="10"/>
      <c r="SSP1189" s="10"/>
      <c r="SSQ1189" s="10"/>
      <c r="SSR1189" s="10"/>
      <c r="SSS1189" s="10"/>
      <c r="SST1189" s="10"/>
      <c r="SSU1189" s="10"/>
      <c r="SSV1189" s="10"/>
      <c r="SSW1189" s="10"/>
      <c r="SSX1189" s="10"/>
      <c r="SSY1189" s="10"/>
      <c r="SSZ1189" s="10"/>
      <c r="STA1189" s="10"/>
      <c r="STB1189" s="10"/>
      <c r="STC1189" s="10"/>
      <c r="STD1189" s="10"/>
      <c r="STE1189" s="10"/>
      <c r="STF1189" s="10"/>
      <c r="STG1189" s="10"/>
      <c r="STH1189" s="10"/>
      <c r="STI1189" s="10"/>
      <c r="STJ1189" s="10"/>
      <c r="STK1189" s="10"/>
      <c r="STL1189" s="10"/>
      <c r="STM1189" s="10"/>
      <c r="STN1189" s="10"/>
      <c r="STO1189" s="10"/>
      <c r="STP1189" s="10"/>
      <c r="STQ1189" s="10"/>
      <c r="STR1189" s="10"/>
      <c r="STS1189" s="10"/>
      <c r="STT1189" s="10"/>
      <c r="STU1189" s="10"/>
      <c r="STV1189" s="10"/>
      <c r="STW1189" s="10"/>
      <c r="STX1189" s="10"/>
      <c r="STY1189" s="10"/>
      <c r="STZ1189" s="10"/>
      <c r="SUA1189" s="10"/>
      <c r="SUB1189" s="10"/>
      <c r="SUC1189" s="10"/>
      <c r="SUD1189" s="10"/>
      <c r="SUE1189" s="10"/>
      <c r="SUF1189" s="10"/>
      <c r="SUG1189" s="10"/>
      <c r="SUH1189" s="10"/>
      <c r="SUI1189" s="10"/>
      <c r="SUJ1189" s="10"/>
      <c r="SUK1189" s="10"/>
      <c r="SUL1189" s="10"/>
      <c r="SUM1189" s="10"/>
      <c r="SUN1189" s="10"/>
      <c r="SUO1189" s="10"/>
      <c r="SUP1189" s="10"/>
      <c r="SUQ1189" s="10"/>
      <c r="SUR1189" s="10"/>
      <c r="SUS1189" s="10"/>
      <c r="SUT1189" s="10"/>
      <c r="SUU1189" s="10"/>
      <c r="SUV1189" s="10"/>
      <c r="SUW1189" s="10"/>
      <c r="SUX1189" s="10"/>
      <c r="SUY1189" s="10"/>
      <c r="SUZ1189" s="10"/>
      <c r="SVA1189" s="10"/>
      <c r="SVB1189" s="10"/>
      <c r="SVC1189" s="10"/>
      <c r="SVD1189" s="10"/>
      <c r="SVE1189" s="10"/>
      <c r="SVF1189" s="10"/>
      <c r="SVG1189" s="10"/>
      <c r="SVH1189" s="10"/>
      <c r="SVI1189" s="10"/>
      <c r="SVJ1189" s="10"/>
      <c r="SVK1189" s="10"/>
      <c r="SVL1189" s="10"/>
      <c r="SVM1189" s="10"/>
      <c r="SVN1189" s="10"/>
      <c r="SVO1189" s="10"/>
      <c r="SVP1189" s="10"/>
      <c r="SVQ1189" s="10"/>
      <c r="SVR1189" s="10"/>
      <c r="SVS1189" s="10"/>
      <c r="SVT1189" s="10"/>
      <c r="SVU1189" s="10"/>
      <c r="SVV1189" s="10"/>
      <c r="SVW1189" s="10"/>
      <c r="SVX1189" s="10"/>
      <c r="SVY1189" s="10"/>
      <c r="SVZ1189" s="10"/>
      <c r="SWA1189" s="10"/>
      <c r="SWB1189" s="10"/>
      <c r="SWC1189" s="10"/>
      <c r="SWD1189" s="10"/>
      <c r="SWE1189" s="10"/>
      <c r="SWF1189" s="10"/>
      <c r="SWG1189" s="10"/>
      <c r="SWH1189" s="10"/>
      <c r="SWI1189" s="10"/>
      <c r="SWJ1189" s="10"/>
      <c r="SWK1189" s="10"/>
      <c r="SWL1189" s="10"/>
      <c r="SWM1189" s="10"/>
      <c r="SWN1189" s="10"/>
      <c r="SWO1189" s="10"/>
      <c r="SWP1189" s="10"/>
      <c r="SWQ1189" s="10"/>
      <c r="SWR1189" s="10"/>
      <c r="SWS1189" s="10"/>
      <c r="SWT1189" s="10"/>
      <c r="SWU1189" s="10"/>
      <c r="SWV1189" s="10"/>
      <c r="SWW1189" s="10"/>
      <c r="SWX1189" s="10"/>
      <c r="SWY1189" s="10"/>
      <c r="SWZ1189" s="10"/>
      <c r="SXA1189" s="10"/>
      <c r="SXB1189" s="10"/>
      <c r="SXC1189" s="10"/>
      <c r="SXD1189" s="10"/>
      <c r="SXE1189" s="10"/>
      <c r="SXF1189" s="10"/>
      <c r="SXG1189" s="10"/>
      <c r="SXH1189" s="10"/>
      <c r="SXI1189" s="10"/>
      <c r="SXJ1189" s="10"/>
      <c r="SXK1189" s="10"/>
      <c r="SXL1189" s="10"/>
      <c r="SXM1189" s="10"/>
      <c r="SXN1189" s="10"/>
      <c r="SXO1189" s="10"/>
      <c r="SXP1189" s="10"/>
      <c r="SXQ1189" s="10"/>
      <c r="SXR1189" s="10"/>
      <c r="SXS1189" s="10"/>
      <c r="SXT1189" s="10"/>
      <c r="SXU1189" s="10"/>
      <c r="SXV1189" s="10"/>
      <c r="SXW1189" s="10"/>
      <c r="SXX1189" s="10"/>
      <c r="SXY1189" s="10"/>
      <c r="SXZ1189" s="10"/>
      <c r="SYA1189" s="10"/>
      <c r="SYB1189" s="10"/>
      <c r="SYC1189" s="10"/>
      <c r="SYD1189" s="10"/>
      <c r="SYE1189" s="10"/>
      <c r="SYF1189" s="10"/>
      <c r="SYG1189" s="10"/>
      <c r="SYH1189" s="10"/>
      <c r="SYI1189" s="10"/>
      <c r="SYJ1189" s="10"/>
      <c r="SYK1189" s="10"/>
      <c r="SYL1189" s="10"/>
      <c r="SYM1189" s="10"/>
      <c r="SYN1189" s="10"/>
      <c r="SYO1189" s="10"/>
      <c r="SYP1189" s="10"/>
      <c r="SYQ1189" s="10"/>
      <c r="SYR1189" s="10"/>
      <c r="SYS1189" s="10"/>
      <c r="SYT1189" s="10"/>
      <c r="SYU1189" s="10"/>
      <c r="SYV1189" s="10"/>
      <c r="SYW1189" s="10"/>
      <c r="SYX1189" s="10"/>
      <c r="SYY1189" s="10"/>
      <c r="SYZ1189" s="10"/>
      <c r="SZA1189" s="10"/>
      <c r="SZB1189" s="10"/>
      <c r="SZC1189" s="10"/>
      <c r="SZD1189" s="10"/>
      <c r="SZE1189" s="10"/>
      <c r="SZF1189" s="10"/>
      <c r="SZG1189" s="10"/>
      <c r="SZH1189" s="10"/>
      <c r="SZI1189" s="10"/>
      <c r="SZJ1189" s="10"/>
      <c r="SZK1189" s="10"/>
      <c r="SZL1189" s="10"/>
      <c r="SZM1189" s="10"/>
      <c r="SZN1189" s="10"/>
      <c r="SZO1189" s="10"/>
      <c r="SZP1189" s="10"/>
      <c r="SZQ1189" s="10"/>
      <c r="SZR1189" s="10"/>
      <c r="SZS1189" s="10"/>
      <c r="SZT1189" s="10"/>
      <c r="SZU1189" s="10"/>
      <c r="SZV1189" s="10"/>
      <c r="SZW1189" s="10"/>
      <c r="SZX1189" s="10"/>
      <c r="SZY1189" s="10"/>
      <c r="SZZ1189" s="10"/>
      <c r="TAA1189" s="10"/>
      <c r="TAB1189" s="10"/>
      <c r="TAC1189" s="10"/>
      <c r="TAD1189" s="10"/>
      <c r="TAE1189" s="10"/>
      <c r="TAF1189" s="10"/>
      <c r="TAG1189" s="10"/>
      <c r="TAH1189" s="10"/>
      <c r="TAI1189" s="10"/>
      <c r="TAJ1189" s="10"/>
      <c r="TAK1189" s="10"/>
      <c r="TAL1189" s="10"/>
      <c r="TAM1189" s="10"/>
      <c r="TAN1189" s="10"/>
      <c r="TAO1189" s="10"/>
      <c r="TAP1189" s="10"/>
      <c r="TAQ1189" s="10"/>
      <c r="TAR1189" s="10"/>
      <c r="TAS1189" s="10"/>
      <c r="TAT1189" s="10"/>
      <c r="TAU1189" s="10"/>
      <c r="TAV1189" s="10"/>
      <c r="TAW1189" s="10"/>
      <c r="TAX1189" s="10"/>
      <c r="TAY1189" s="10"/>
      <c r="TAZ1189" s="10"/>
      <c r="TBA1189" s="10"/>
      <c r="TBB1189" s="10"/>
      <c r="TBC1189" s="10"/>
      <c r="TBD1189" s="10"/>
      <c r="TBE1189" s="10"/>
      <c r="TBF1189" s="10"/>
      <c r="TBG1189" s="10"/>
      <c r="TBH1189" s="10"/>
      <c r="TBI1189" s="10"/>
      <c r="TBJ1189" s="10"/>
      <c r="TBK1189" s="10"/>
      <c r="TBL1189" s="10"/>
      <c r="TBM1189" s="10"/>
      <c r="TBN1189" s="10"/>
      <c r="TBO1189" s="10"/>
      <c r="TBP1189" s="10"/>
      <c r="TBQ1189" s="10"/>
      <c r="TBR1189" s="10"/>
      <c r="TBS1189" s="10"/>
      <c r="TBT1189" s="10"/>
      <c r="TBU1189" s="10"/>
      <c r="TBV1189" s="10"/>
      <c r="TBW1189" s="10"/>
      <c r="TBX1189" s="10"/>
      <c r="TBY1189" s="10"/>
      <c r="TBZ1189" s="10"/>
      <c r="TCA1189" s="10"/>
      <c r="TCB1189" s="10"/>
      <c r="TCC1189" s="10"/>
      <c r="TCD1189" s="10"/>
      <c r="TCE1189" s="10"/>
      <c r="TCF1189" s="10"/>
      <c r="TCG1189" s="10"/>
      <c r="TCH1189" s="10"/>
      <c r="TCI1189" s="10"/>
      <c r="TCJ1189" s="10"/>
      <c r="TCK1189" s="10"/>
      <c r="TCL1189" s="10"/>
      <c r="TCM1189" s="10"/>
      <c r="TCN1189" s="10"/>
      <c r="TCO1189" s="10"/>
      <c r="TCP1189" s="10"/>
      <c r="TCQ1189" s="10"/>
      <c r="TCR1189" s="10"/>
      <c r="TCS1189" s="10"/>
      <c r="TCT1189" s="10"/>
      <c r="TCU1189" s="10"/>
      <c r="TCV1189" s="10"/>
      <c r="TCW1189" s="10"/>
      <c r="TCX1189" s="10"/>
      <c r="TCY1189" s="10"/>
      <c r="TCZ1189" s="10"/>
      <c r="TDA1189" s="10"/>
      <c r="TDB1189" s="10"/>
      <c r="TDC1189" s="10"/>
      <c r="TDD1189" s="10"/>
      <c r="TDE1189" s="10"/>
      <c r="TDF1189" s="10"/>
      <c r="TDG1189" s="10"/>
      <c r="TDH1189" s="10"/>
      <c r="TDI1189" s="10"/>
      <c r="TDJ1189" s="10"/>
      <c r="TDK1189" s="10"/>
      <c r="TDL1189" s="10"/>
      <c r="TDM1189" s="10"/>
      <c r="TDN1189" s="10"/>
      <c r="TDO1189" s="10"/>
      <c r="TDP1189" s="10"/>
      <c r="TDQ1189" s="10"/>
      <c r="TDR1189" s="10"/>
      <c r="TDS1189" s="10"/>
      <c r="TDT1189" s="10"/>
      <c r="TDU1189" s="10"/>
      <c r="TDV1189" s="10"/>
      <c r="TDW1189" s="10"/>
      <c r="TDX1189" s="10"/>
      <c r="TDY1189" s="10"/>
      <c r="TDZ1189" s="10"/>
      <c r="TEA1189" s="10"/>
      <c r="TEB1189" s="10"/>
      <c r="TEC1189" s="10"/>
      <c r="TED1189" s="10"/>
      <c r="TEE1189" s="10"/>
      <c r="TEF1189" s="10"/>
      <c r="TEG1189" s="10"/>
      <c r="TEH1189" s="10"/>
      <c r="TEI1189" s="10"/>
      <c r="TEJ1189" s="10"/>
      <c r="TEK1189" s="10"/>
      <c r="TEL1189" s="10"/>
      <c r="TEM1189" s="10"/>
      <c r="TEN1189" s="10"/>
      <c r="TEO1189" s="10"/>
      <c r="TEP1189" s="10"/>
      <c r="TEQ1189" s="10"/>
      <c r="TER1189" s="10"/>
      <c r="TES1189" s="10"/>
      <c r="TET1189" s="10"/>
      <c r="TEU1189" s="10"/>
      <c r="TEV1189" s="10"/>
      <c r="TEW1189" s="10"/>
      <c r="TEX1189" s="10"/>
      <c r="TEY1189" s="10"/>
      <c r="TEZ1189" s="10"/>
      <c r="TFA1189" s="10"/>
      <c r="TFB1189" s="10"/>
      <c r="TFC1189" s="10"/>
      <c r="TFD1189" s="10"/>
      <c r="TFE1189" s="10"/>
      <c r="TFF1189" s="10"/>
      <c r="TFG1189" s="10"/>
      <c r="TFH1189" s="10"/>
      <c r="TFI1189" s="10"/>
      <c r="TFJ1189" s="10"/>
      <c r="TFK1189" s="10"/>
      <c r="TFL1189" s="10"/>
      <c r="TFM1189" s="10"/>
      <c r="TFN1189" s="10"/>
      <c r="TFO1189" s="10"/>
      <c r="TFP1189" s="10"/>
      <c r="TFQ1189" s="10"/>
      <c r="TFR1189" s="10"/>
      <c r="TFS1189" s="10"/>
      <c r="TFT1189" s="10"/>
      <c r="TFU1189" s="10"/>
      <c r="TFV1189" s="10"/>
      <c r="TFW1189" s="10"/>
      <c r="TFX1189" s="10"/>
      <c r="TFY1189" s="10"/>
      <c r="TFZ1189" s="10"/>
      <c r="TGA1189" s="10"/>
      <c r="TGB1189" s="10"/>
      <c r="TGC1189" s="10"/>
      <c r="TGD1189" s="10"/>
      <c r="TGE1189" s="10"/>
      <c r="TGF1189" s="10"/>
      <c r="TGG1189" s="10"/>
      <c r="TGH1189" s="10"/>
      <c r="TGI1189" s="10"/>
      <c r="TGJ1189" s="10"/>
      <c r="TGK1189" s="10"/>
      <c r="TGL1189" s="10"/>
      <c r="TGM1189" s="10"/>
      <c r="TGN1189" s="10"/>
      <c r="TGO1189" s="10"/>
      <c r="TGP1189" s="10"/>
      <c r="TGQ1189" s="10"/>
      <c r="TGR1189" s="10"/>
      <c r="TGS1189" s="10"/>
      <c r="TGT1189" s="10"/>
      <c r="TGU1189" s="10"/>
      <c r="TGV1189" s="10"/>
      <c r="TGW1189" s="10"/>
      <c r="TGX1189" s="10"/>
      <c r="TGY1189" s="10"/>
      <c r="TGZ1189" s="10"/>
      <c r="THA1189" s="10"/>
      <c r="THB1189" s="10"/>
      <c r="THC1189" s="10"/>
      <c r="THD1189" s="10"/>
      <c r="THE1189" s="10"/>
      <c r="THF1189" s="10"/>
      <c r="THG1189" s="10"/>
      <c r="THH1189" s="10"/>
      <c r="THI1189" s="10"/>
      <c r="THJ1189" s="10"/>
      <c r="THK1189" s="10"/>
      <c r="THL1189" s="10"/>
      <c r="THM1189" s="10"/>
      <c r="THN1189" s="10"/>
      <c r="THO1189" s="10"/>
      <c r="THP1189" s="10"/>
      <c r="THQ1189" s="10"/>
      <c r="THR1189" s="10"/>
      <c r="THS1189" s="10"/>
      <c r="THT1189" s="10"/>
      <c r="THU1189" s="10"/>
      <c r="THV1189" s="10"/>
      <c r="THW1189" s="10"/>
      <c r="THX1189" s="10"/>
      <c r="THY1189" s="10"/>
      <c r="THZ1189" s="10"/>
      <c r="TIA1189" s="10"/>
      <c r="TIB1189" s="10"/>
      <c r="TIC1189" s="10"/>
      <c r="TID1189" s="10"/>
      <c r="TIE1189" s="10"/>
      <c r="TIF1189" s="10"/>
      <c r="TIG1189" s="10"/>
      <c r="TIH1189" s="10"/>
      <c r="TII1189" s="10"/>
      <c r="TIJ1189" s="10"/>
      <c r="TIK1189" s="10"/>
      <c r="TIL1189" s="10"/>
      <c r="TIM1189" s="10"/>
      <c r="TIN1189" s="10"/>
      <c r="TIO1189" s="10"/>
      <c r="TIP1189" s="10"/>
      <c r="TIQ1189" s="10"/>
      <c r="TIR1189" s="10"/>
      <c r="TIS1189" s="10"/>
      <c r="TIT1189" s="10"/>
      <c r="TIU1189" s="10"/>
      <c r="TIV1189" s="10"/>
      <c r="TIW1189" s="10"/>
      <c r="TIX1189" s="10"/>
      <c r="TIY1189" s="10"/>
      <c r="TIZ1189" s="10"/>
      <c r="TJA1189" s="10"/>
      <c r="TJB1189" s="10"/>
      <c r="TJC1189" s="10"/>
      <c r="TJD1189" s="10"/>
      <c r="TJE1189" s="10"/>
      <c r="TJF1189" s="10"/>
      <c r="TJG1189" s="10"/>
      <c r="TJH1189" s="10"/>
      <c r="TJI1189" s="10"/>
      <c r="TJJ1189" s="10"/>
      <c r="TJK1189" s="10"/>
      <c r="TJL1189" s="10"/>
      <c r="TJM1189" s="10"/>
      <c r="TJN1189" s="10"/>
      <c r="TJO1189" s="10"/>
      <c r="TJP1189" s="10"/>
      <c r="TJQ1189" s="10"/>
      <c r="TJR1189" s="10"/>
      <c r="TJS1189" s="10"/>
      <c r="TJT1189" s="10"/>
      <c r="TJU1189" s="10"/>
      <c r="TJV1189" s="10"/>
      <c r="TJW1189" s="10"/>
      <c r="TJX1189" s="10"/>
      <c r="TJY1189" s="10"/>
      <c r="TJZ1189" s="10"/>
      <c r="TKA1189" s="10"/>
      <c r="TKB1189" s="10"/>
      <c r="TKC1189" s="10"/>
      <c r="TKD1189" s="10"/>
      <c r="TKE1189" s="10"/>
      <c r="TKF1189" s="10"/>
      <c r="TKG1189" s="10"/>
      <c r="TKH1189" s="10"/>
      <c r="TKI1189" s="10"/>
      <c r="TKJ1189" s="10"/>
      <c r="TKK1189" s="10"/>
      <c r="TKL1189" s="10"/>
      <c r="TKM1189" s="10"/>
      <c r="TKN1189" s="10"/>
      <c r="TKO1189" s="10"/>
      <c r="TKP1189" s="10"/>
      <c r="TKQ1189" s="10"/>
      <c r="TKR1189" s="10"/>
      <c r="TKS1189" s="10"/>
      <c r="TKT1189" s="10"/>
      <c r="TKU1189" s="10"/>
      <c r="TKV1189" s="10"/>
      <c r="TKW1189" s="10"/>
      <c r="TKX1189" s="10"/>
      <c r="TKY1189" s="10"/>
      <c r="TKZ1189" s="10"/>
      <c r="TLA1189" s="10"/>
      <c r="TLB1189" s="10"/>
      <c r="TLC1189" s="10"/>
      <c r="TLD1189" s="10"/>
      <c r="TLE1189" s="10"/>
      <c r="TLF1189" s="10"/>
      <c r="TLG1189" s="10"/>
      <c r="TLH1189" s="10"/>
      <c r="TLI1189" s="10"/>
      <c r="TLJ1189" s="10"/>
      <c r="TLK1189" s="10"/>
      <c r="TLL1189" s="10"/>
      <c r="TLM1189" s="10"/>
      <c r="TLN1189" s="10"/>
      <c r="TLO1189" s="10"/>
      <c r="TLP1189" s="10"/>
      <c r="TLQ1189" s="10"/>
      <c r="TLR1189" s="10"/>
      <c r="TLS1189" s="10"/>
      <c r="TLT1189" s="10"/>
      <c r="TLU1189" s="10"/>
      <c r="TLV1189" s="10"/>
      <c r="TLW1189" s="10"/>
      <c r="TLX1189" s="10"/>
      <c r="TLY1189" s="10"/>
      <c r="TLZ1189" s="10"/>
      <c r="TMA1189" s="10"/>
      <c r="TMB1189" s="10"/>
      <c r="TMC1189" s="10"/>
      <c r="TMD1189" s="10"/>
      <c r="TME1189" s="10"/>
      <c r="TMF1189" s="10"/>
      <c r="TMG1189" s="10"/>
      <c r="TMH1189" s="10"/>
      <c r="TMI1189" s="10"/>
      <c r="TMJ1189" s="10"/>
      <c r="TMK1189" s="10"/>
      <c r="TML1189" s="10"/>
      <c r="TMM1189" s="10"/>
      <c r="TMN1189" s="10"/>
      <c r="TMO1189" s="10"/>
      <c r="TMP1189" s="10"/>
      <c r="TMQ1189" s="10"/>
      <c r="TMR1189" s="10"/>
      <c r="TMS1189" s="10"/>
      <c r="TMT1189" s="10"/>
      <c r="TMU1189" s="10"/>
      <c r="TMV1189" s="10"/>
      <c r="TMW1189" s="10"/>
      <c r="TMX1189" s="10"/>
      <c r="TMY1189" s="10"/>
      <c r="TMZ1189" s="10"/>
      <c r="TNA1189" s="10"/>
      <c r="TNB1189" s="10"/>
      <c r="TNC1189" s="10"/>
      <c r="TND1189" s="10"/>
      <c r="TNE1189" s="10"/>
      <c r="TNF1189" s="10"/>
      <c r="TNG1189" s="10"/>
      <c r="TNH1189" s="10"/>
      <c r="TNI1189" s="10"/>
      <c r="TNJ1189" s="10"/>
      <c r="TNK1189" s="10"/>
      <c r="TNL1189" s="10"/>
      <c r="TNM1189" s="10"/>
      <c r="TNN1189" s="10"/>
      <c r="TNO1189" s="10"/>
      <c r="TNP1189" s="10"/>
      <c r="TNQ1189" s="10"/>
      <c r="TNR1189" s="10"/>
      <c r="TNS1189" s="10"/>
      <c r="TNT1189" s="10"/>
      <c r="TNU1189" s="10"/>
      <c r="TNV1189" s="10"/>
      <c r="TNW1189" s="10"/>
      <c r="TNX1189" s="10"/>
      <c r="TNY1189" s="10"/>
      <c r="TNZ1189" s="10"/>
      <c r="TOA1189" s="10"/>
      <c r="TOB1189" s="10"/>
      <c r="TOC1189" s="10"/>
      <c r="TOD1189" s="10"/>
      <c r="TOE1189" s="10"/>
      <c r="TOF1189" s="10"/>
      <c r="TOG1189" s="10"/>
      <c r="TOH1189" s="10"/>
      <c r="TOI1189" s="10"/>
      <c r="TOJ1189" s="10"/>
      <c r="TOK1189" s="10"/>
      <c r="TOL1189" s="10"/>
      <c r="TOM1189" s="10"/>
      <c r="TON1189" s="10"/>
      <c r="TOO1189" s="10"/>
      <c r="TOP1189" s="10"/>
      <c r="TOQ1189" s="10"/>
      <c r="TOR1189" s="10"/>
      <c r="TOS1189" s="10"/>
      <c r="TOT1189" s="10"/>
      <c r="TOU1189" s="10"/>
      <c r="TOV1189" s="10"/>
      <c r="TOW1189" s="10"/>
      <c r="TOX1189" s="10"/>
      <c r="TOY1189" s="10"/>
      <c r="TOZ1189" s="10"/>
      <c r="TPA1189" s="10"/>
      <c r="TPB1189" s="10"/>
      <c r="TPC1189" s="10"/>
      <c r="TPD1189" s="10"/>
      <c r="TPE1189" s="10"/>
      <c r="TPF1189" s="10"/>
      <c r="TPG1189" s="10"/>
      <c r="TPH1189" s="10"/>
      <c r="TPI1189" s="10"/>
      <c r="TPJ1189" s="10"/>
      <c r="TPK1189" s="10"/>
      <c r="TPL1189" s="10"/>
      <c r="TPM1189" s="10"/>
      <c r="TPN1189" s="10"/>
      <c r="TPO1189" s="10"/>
      <c r="TPP1189" s="10"/>
      <c r="TPQ1189" s="10"/>
      <c r="TPR1189" s="10"/>
      <c r="TPS1189" s="10"/>
      <c r="TPT1189" s="10"/>
      <c r="TPU1189" s="10"/>
      <c r="TPV1189" s="10"/>
      <c r="TPW1189" s="10"/>
      <c r="TPX1189" s="10"/>
      <c r="TPY1189" s="10"/>
      <c r="TPZ1189" s="10"/>
      <c r="TQA1189" s="10"/>
      <c r="TQB1189" s="10"/>
      <c r="TQC1189" s="10"/>
      <c r="TQD1189" s="10"/>
      <c r="TQE1189" s="10"/>
      <c r="TQF1189" s="10"/>
      <c r="TQG1189" s="10"/>
      <c r="TQH1189" s="10"/>
      <c r="TQI1189" s="10"/>
      <c r="TQJ1189" s="10"/>
      <c r="TQK1189" s="10"/>
      <c r="TQL1189" s="10"/>
      <c r="TQM1189" s="10"/>
      <c r="TQN1189" s="10"/>
      <c r="TQO1189" s="10"/>
      <c r="TQP1189" s="10"/>
      <c r="TQQ1189" s="10"/>
      <c r="TQR1189" s="10"/>
      <c r="TQS1189" s="10"/>
      <c r="TQT1189" s="10"/>
      <c r="TQU1189" s="10"/>
      <c r="TQV1189" s="10"/>
      <c r="TQW1189" s="10"/>
      <c r="TQX1189" s="10"/>
      <c r="TQY1189" s="10"/>
      <c r="TQZ1189" s="10"/>
      <c r="TRA1189" s="10"/>
      <c r="TRB1189" s="10"/>
      <c r="TRC1189" s="10"/>
      <c r="TRD1189" s="10"/>
      <c r="TRE1189" s="10"/>
      <c r="TRF1189" s="10"/>
      <c r="TRG1189" s="10"/>
      <c r="TRH1189" s="10"/>
      <c r="TRI1189" s="10"/>
      <c r="TRJ1189" s="10"/>
      <c r="TRK1189" s="10"/>
      <c r="TRL1189" s="10"/>
      <c r="TRM1189" s="10"/>
      <c r="TRN1189" s="10"/>
      <c r="TRO1189" s="10"/>
      <c r="TRP1189" s="10"/>
      <c r="TRQ1189" s="10"/>
      <c r="TRR1189" s="10"/>
      <c r="TRS1189" s="10"/>
      <c r="TRT1189" s="10"/>
      <c r="TRU1189" s="10"/>
      <c r="TRV1189" s="10"/>
      <c r="TRW1189" s="10"/>
      <c r="TRX1189" s="10"/>
      <c r="TRY1189" s="10"/>
      <c r="TRZ1189" s="10"/>
      <c r="TSA1189" s="10"/>
      <c r="TSB1189" s="10"/>
      <c r="TSC1189" s="10"/>
      <c r="TSD1189" s="10"/>
      <c r="TSE1189" s="10"/>
      <c r="TSF1189" s="10"/>
      <c r="TSG1189" s="10"/>
      <c r="TSH1189" s="10"/>
      <c r="TSI1189" s="10"/>
      <c r="TSJ1189" s="10"/>
      <c r="TSK1189" s="10"/>
      <c r="TSL1189" s="10"/>
      <c r="TSM1189" s="10"/>
      <c r="TSN1189" s="10"/>
      <c r="TSO1189" s="10"/>
      <c r="TSP1189" s="10"/>
      <c r="TSQ1189" s="10"/>
      <c r="TSR1189" s="10"/>
      <c r="TSS1189" s="10"/>
      <c r="TST1189" s="10"/>
      <c r="TSU1189" s="10"/>
      <c r="TSV1189" s="10"/>
      <c r="TSW1189" s="10"/>
      <c r="TSX1189" s="10"/>
      <c r="TSY1189" s="10"/>
      <c r="TSZ1189" s="10"/>
      <c r="TTA1189" s="10"/>
      <c r="TTB1189" s="10"/>
      <c r="TTC1189" s="10"/>
      <c r="TTD1189" s="10"/>
      <c r="TTE1189" s="10"/>
      <c r="TTF1189" s="10"/>
      <c r="TTG1189" s="10"/>
      <c r="TTH1189" s="10"/>
      <c r="TTI1189" s="10"/>
      <c r="TTJ1189" s="10"/>
      <c r="TTK1189" s="10"/>
      <c r="TTL1189" s="10"/>
      <c r="TTM1189" s="10"/>
      <c r="TTN1189" s="10"/>
      <c r="TTO1189" s="10"/>
      <c r="TTP1189" s="10"/>
      <c r="TTQ1189" s="10"/>
      <c r="TTR1189" s="10"/>
      <c r="TTS1189" s="10"/>
      <c r="TTT1189" s="10"/>
      <c r="TTU1189" s="10"/>
      <c r="TTV1189" s="10"/>
      <c r="TTW1189" s="10"/>
      <c r="TTX1189" s="10"/>
      <c r="TTY1189" s="10"/>
      <c r="TTZ1189" s="10"/>
      <c r="TUA1189" s="10"/>
      <c r="TUB1189" s="10"/>
      <c r="TUC1189" s="10"/>
      <c r="TUD1189" s="10"/>
      <c r="TUE1189" s="10"/>
      <c r="TUF1189" s="10"/>
      <c r="TUG1189" s="10"/>
      <c r="TUH1189" s="10"/>
      <c r="TUI1189" s="10"/>
      <c r="TUJ1189" s="10"/>
      <c r="TUK1189" s="10"/>
      <c r="TUL1189" s="10"/>
      <c r="TUM1189" s="10"/>
      <c r="TUN1189" s="10"/>
      <c r="TUO1189" s="10"/>
      <c r="TUP1189" s="10"/>
      <c r="TUQ1189" s="10"/>
      <c r="TUR1189" s="10"/>
      <c r="TUS1189" s="10"/>
      <c r="TUT1189" s="10"/>
      <c r="TUU1189" s="10"/>
      <c r="TUV1189" s="10"/>
      <c r="TUW1189" s="10"/>
      <c r="TUX1189" s="10"/>
      <c r="TUY1189" s="10"/>
      <c r="TUZ1189" s="10"/>
      <c r="TVA1189" s="10"/>
      <c r="TVB1189" s="10"/>
      <c r="TVC1189" s="10"/>
      <c r="TVD1189" s="10"/>
      <c r="TVE1189" s="10"/>
      <c r="TVF1189" s="10"/>
      <c r="TVG1189" s="10"/>
      <c r="TVH1189" s="10"/>
      <c r="TVI1189" s="10"/>
      <c r="TVJ1189" s="10"/>
      <c r="TVK1189" s="10"/>
      <c r="TVL1189" s="10"/>
      <c r="TVM1189" s="10"/>
      <c r="TVN1189" s="10"/>
      <c r="TVO1189" s="10"/>
      <c r="TVP1189" s="10"/>
      <c r="TVQ1189" s="10"/>
      <c r="TVR1189" s="10"/>
      <c r="TVS1189" s="10"/>
      <c r="TVT1189" s="10"/>
      <c r="TVU1189" s="10"/>
      <c r="TVV1189" s="10"/>
      <c r="TVW1189" s="10"/>
      <c r="TVX1189" s="10"/>
      <c r="TVY1189" s="10"/>
      <c r="TVZ1189" s="10"/>
      <c r="TWA1189" s="10"/>
      <c r="TWB1189" s="10"/>
      <c r="TWC1189" s="10"/>
      <c r="TWD1189" s="10"/>
      <c r="TWE1189" s="10"/>
      <c r="TWF1189" s="10"/>
      <c r="TWG1189" s="10"/>
      <c r="TWH1189" s="10"/>
      <c r="TWI1189" s="10"/>
      <c r="TWJ1189" s="10"/>
      <c r="TWK1189" s="10"/>
      <c r="TWL1189" s="10"/>
      <c r="TWM1189" s="10"/>
      <c r="TWN1189" s="10"/>
      <c r="TWO1189" s="10"/>
      <c r="TWP1189" s="10"/>
      <c r="TWQ1189" s="10"/>
      <c r="TWR1189" s="10"/>
      <c r="TWS1189" s="10"/>
      <c r="TWT1189" s="10"/>
      <c r="TWU1189" s="10"/>
      <c r="TWV1189" s="10"/>
      <c r="TWW1189" s="10"/>
      <c r="TWX1189" s="10"/>
      <c r="TWY1189" s="10"/>
      <c r="TWZ1189" s="10"/>
      <c r="TXA1189" s="10"/>
      <c r="TXB1189" s="10"/>
      <c r="TXC1189" s="10"/>
      <c r="TXD1189" s="10"/>
      <c r="TXE1189" s="10"/>
      <c r="TXF1189" s="10"/>
      <c r="TXG1189" s="10"/>
      <c r="TXH1189" s="10"/>
      <c r="TXI1189" s="10"/>
      <c r="TXJ1189" s="10"/>
      <c r="TXK1189" s="10"/>
      <c r="TXL1189" s="10"/>
      <c r="TXM1189" s="10"/>
      <c r="TXN1189" s="10"/>
      <c r="TXO1189" s="10"/>
      <c r="TXP1189" s="10"/>
      <c r="TXQ1189" s="10"/>
      <c r="TXR1189" s="10"/>
      <c r="TXS1189" s="10"/>
      <c r="TXT1189" s="10"/>
      <c r="TXU1189" s="10"/>
      <c r="TXV1189" s="10"/>
      <c r="TXW1189" s="10"/>
      <c r="TXX1189" s="10"/>
      <c r="TXY1189" s="10"/>
      <c r="TXZ1189" s="10"/>
      <c r="TYA1189" s="10"/>
      <c r="TYB1189" s="10"/>
      <c r="TYC1189" s="10"/>
      <c r="TYD1189" s="10"/>
      <c r="TYE1189" s="10"/>
      <c r="TYF1189" s="10"/>
      <c r="TYG1189" s="10"/>
      <c r="TYH1189" s="10"/>
      <c r="TYI1189" s="10"/>
      <c r="TYJ1189" s="10"/>
      <c r="TYK1189" s="10"/>
      <c r="TYL1189" s="10"/>
      <c r="TYM1189" s="10"/>
      <c r="TYN1189" s="10"/>
      <c r="TYO1189" s="10"/>
      <c r="TYP1189" s="10"/>
      <c r="TYQ1189" s="10"/>
      <c r="TYR1189" s="10"/>
      <c r="TYS1189" s="10"/>
      <c r="TYT1189" s="10"/>
      <c r="TYU1189" s="10"/>
      <c r="TYV1189" s="10"/>
      <c r="TYW1189" s="10"/>
      <c r="TYX1189" s="10"/>
      <c r="TYY1189" s="10"/>
      <c r="TYZ1189" s="10"/>
      <c r="TZA1189" s="10"/>
      <c r="TZB1189" s="10"/>
      <c r="TZC1189" s="10"/>
      <c r="TZD1189" s="10"/>
      <c r="TZE1189" s="10"/>
      <c r="TZF1189" s="10"/>
      <c r="TZG1189" s="10"/>
      <c r="TZH1189" s="10"/>
      <c r="TZI1189" s="10"/>
      <c r="TZJ1189" s="10"/>
      <c r="TZK1189" s="10"/>
      <c r="TZL1189" s="10"/>
      <c r="TZM1189" s="10"/>
      <c r="TZN1189" s="10"/>
      <c r="TZO1189" s="10"/>
      <c r="TZP1189" s="10"/>
      <c r="TZQ1189" s="10"/>
      <c r="TZR1189" s="10"/>
      <c r="TZS1189" s="10"/>
      <c r="TZT1189" s="10"/>
      <c r="TZU1189" s="10"/>
      <c r="TZV1189" s="10"/>
      <c r="TZW1189" s="10"/>
      <c r="TZX1189" s="10"/>
      <c r="TZY1189" s="10"/>
      <c r="TZZ1189" s="10"/>
      <c r="UAA1189" s="10"/>
      <c r="UAB1189" s="10"/>
      <c r="UAC1189" s="10"/>
      <c r="UAD1189" s="10"/>
      <c r="UAE1189" s="10"/>
      <c r="UAF1189" s="10"/>
      <c r="UAG1189" s="10"/>
      <c r="UAH1189" s="10"/>
      <c r="UAI1189" s="10"/>
      <c r="UAJ1189" s="10"/>
      <c r="UAK1189" s="10"/>
      <c r="UAL1189" s="10"/>
      <c r="UAM1189" s="10"/>
      <c r="UAN1189" s="10"/>
      <c r="UAO1189" s="10"/>
      <c r="UAP1189" s="10"/>
      <c r="UAQ1189" s="10"/>
      <c r="UAR1189" s="10"/>
      <c r="UAS1189" s="10"/>
      <c r="UAT1189" s="10"/>
      <c r="UAU1189" s="10"/>
      <c r="UAV1189" s="10"/>
      <c r="UAW1189" s="10"/>
      <c r="UAX1189" s="10"/>
      <c r="UAY1189" s="10"/>
      <c r="UAZ1189" s="10"/>
      <c r="UBA1189" s="10"/>
      <c r="UBB1189" s="10"/>
      <c r="UBC1189" s="10"/>
      <c r="UBD1189" s="10"/>
      <c r="UBE1189" s="10"/>
      <c r="UBF1189" s="10"/>
      <c r="UBG1189" s="10"/>
      <c r="UBH1189" s="10"/>
      <c r="UBI1189" s="10"/>
      <c r="UBJ1189" s="10"/>
      <c r="UBK1189" s="10"/>
      <c r="UBL1189" s="10"/>
      <c r="UBM1189" s="10"/>
      <c r="UBN1189" s="10"/>
      <c r="UBO1189" s="10"/>
      <c r="UBP1189" s="10"/>
      <c r="UBQ1189" s="10"/>
      <c r="UBR1189" s="10"/>
      <c r="UBS1189" s="10"/>
      <c r="UBT1189" s="10"/>
      <c r="UBU1189" s="10"/>
      <c r="UBV1189" s="10"/>
      <c r="UBW1189" s="10"/>
      <c r="UBX1189" s="10"/>
      <c r="UBY1189" s="10"/>
      <c r="UBZ1189" s="10"/>
      <c r="UCA1189" s="10"/>
      <c r="UCB1189" s="10"/>
      <c r="UCC1189" s="10"/>
      <c r="UCD1189" s="10"/>
      <c r="UCE1189" s="10"/>
      <c r="UCF1189" s="10"/>
      <c r="UCG1189" s="10"/>
      <c r="UCH1189" s="10"/>
      <c r="UCI1189" s="10"/>
      <c r="UCJ1189" s="10"/>
      <c r="UCK1189" s="10"/>
      <c r="UCL1189" s="10"/>
      <c r="UCM1189" s="10"/>
      <c r="UCN1189" s="10"/>
      <c r="UCO1189" s="10"/>
      <c r="UCP1189" s="10"/>
      <c r="UCQ1189" s="10"/>
      <c r="UCR1189" s="10"/>
      <c r="UCS1189" s="10"/>
      <c r="UCT1189" s="10"/>
      <c r="UCU1189" s="10"/>
      <c r="UCV1189" s="10"/>
      <c r="UCW1189" s="10"/>
      <c r="UCX1189" s="10"/>
      <c r="UCY1189" s="10"/>
      <c r="UCZ1189" s="10"/>
      <c r="UDA1189" s="10"/>
      <c r="UDB1189" s="10"/>
      <c r="UDC1189" s="10"/>
      <c r="UDD1189" s="10"/>
      <c r="UDE1189" s="10"/>
      <c r="UDF1189" s="10"/>
      <c r="UDG1189" s="10"/>
      <c r="UDH1189" s="10"/>
      <c r="UDI1189" s="10"/>
      <c r="UDJ1189" s="10"/>
      <c r="UDK1189" s="10"/>
      <c r="UDL1189" s="10"/>
      <c r="UDM1189" s="10"/>
      <c r="UDN1189" s="10"/>
      <c r="UDO1189" s="10"/>
      <c r="UDP1189" s="10"/>
      <c r="UDQ1189" s="10"/>
      <c r="UDR1189" s="10"/>
      <c r="UDS1189" s="10"/>
      <c r="UDT1189" s="10"/>
      <c r="UDU1189" s="10"/>
      <c r="UDV1189" s="10"/>
      <c r="UDW1189" s="10"/>
      <c r="UDX1189" s="10"/>
      <c r="UDY1189" s="10"/>
      <c r="UDZ1189" s="10"/>
      <c r="UEA1189" s="10"/>
      <c r="UEB1189" s="10"/>
      <c r="UEC1189" s="10"/>
      <c r="UED1189" s="10"/>
      <c r="UEE1189" s="10"/>
      <c r="UEF1189" s="10"/>
      <c r="UEG1189" s="10"/>
      <c r="UEH1189" s="10"/>
      <c r="UEI1189" s="10"/>
      <c r="UEJ1189" s="10"/>
      <c r="UEK1189" s="10"/>
      <c r="UEL1189" s="10"/>
      <c r="UEM1189" s="10"/>
      <c r="UEN1189" s="10"/>
      <c r="UEO1189" s="10"/>
      <c r="UEP1189" s="10"/>
      <c r="UEQ1189" s="10"/>
      <c r="UER1189" s="10"/>
      <c r="UES1189" s="10"/>
      <c r="UET1189" s="10"/>
      <c r="UEU1189" s="10"/>
      <c r="UEV1189" s="10"/>
      <c r="UEW1189" s="10"/>
      <c r="UEX1189" s="10"/>
      <c r="UEY1189" s="10"/>
      <c r="UEZ1189" s="10"/>
      <c r="UFA1189" s="10"/>
      <c r="UFB1189" s="10"/>
      <c r="UFC1189" s="10"/>
      <c r="UFD1189" s="10"/>
      <c r="UFE1189" s="10"/>
      <c r="UFF1189" s="10"/>
      <c r="UFG1189" s="10"/>
      <c r="UFH1189" s="10"/>
      <c r="UFI1189" s="10"/>
      <c r="UFJ1189" s="10"/>
      <c r="UFK1189" s="10"/>
      <c r="UFL1189" s="10"/>
      <c r="UFM1189" s="10"/>
      <c r="UFN1189" s="10"/>
      <c r="UFO1189" s="10"/>
      <c r="UFP1189" s="10"/>
      <c r="UFQ1189" s="10"/>
      <c r="UFR1189" s="10"/>
      <c r="UFS1189" s="10"/>
      <c r="UFT1189" s="10"/>
      <c r="UFU1189" s="10"/>
      <c r="UFV1189" s="10"/>
      <c r="UFW1189" s="10"/>
      <c r="UFX1189" s="10"/>
      <c r="UFY1189" s="10"/>
      <c r="UFZ1189" s="10"/>
      <c r="UGA1189" s="10"/>
      <c r="UGB1189" s="10"/>
      <c r="UGC1189" s="10"/>
      <c r="UGD1189" s="10"/>
      <c r="UGE1189" s="10"/>
      <c r="UGF1189" s="10"/>
      <c r="UGG1189" s="10"/>
      <c r="UGH1189" s="10"/>
      <c r="UGI1189" s="10"/>
      <c r="UGJ1189" s="10"/>
      <c r="UGK1189" s="10"/>
      <c r="UGL1189" s="10"/>
      <c r="UGM1189" s="10"/>
      <c r="UGN1189" s="10"/>
      <c r="UGO1189" s="10"/>
      <c r="UGP1189" s="10"/>
      <c r="UGQ1189" s="10"/>
      <c r="UGR1189" s="10"/>
      <c r="UGS1189" s="10"/>
      <c r="UGT1189" s="10"/>
      <c r="UGU1189" s="10"/>
      <c r="UGV1189" s="10"/>
      <c r="UGW1189" s="10"/>
      <c r="UGX1189" s="10"/>
      <c r="UGY1189" s="10"/>
      <c r="UGZ1189" s="10"/>
      <c r="UHA1189" s="10"/>
      <c r="UHB1189" s="10"/>
      <c r="UHC1189" s="10"/>
      <c r="UHD1189" s="10"/>
      <c r="UHE1189" s="10"/>
      <c r="UHF1189" s="10"/>
      <c r="UHG1189" s="10"/>
      <c r="UHH1189" s="10"/>
      <c r="UHI1189" s="10"/>
      <c r="UHJ1189" s="10"/>
      <c r="UHK1189" s="10"/>
      <c r="UHL1189" s="10"/>
      <c r="UHM1189" s="10"/>
      <c r="UHN1189" s="10"/>
      <c r="UHO1189" s="10"/>
      <c r="UHP1189" s="10"/>
      <c r="UHQ1189" s="10"/>
      <c r="UHR1189" s="10"/>
      <c r="UHS1189" s="10"/>
      <c r="UHT1189" s="10"/>
      <c r="UHU1189" s="10"/>
      <c r="UHV1189" s="10"/>
      <c r="UHW1189" s="10"/>
      <c r="UHX1189" s="10"/>
      <c r="UHY1189" s="10"/>
      <c r="UHZ1189" s="10"/>
      <c r="UIA1189" s="10"/>
      <c r="UIB1189" s="10"/>
      <c r="UIC1189" s="10"/>
      <c r="UID1189" s="10"/>
      <c r="UIE1189" s="10"/>
      <c r="UIF1189" s="10"/>
      <c r="UIG1189" s="10"/>
      <c r="UIH1189" s="10"/>
      <c r="UII1189" s="10"/>
      <c r="UIJ1189" s="10"/>
      <c r="UIK1189" s="10"/>
      <c r="UIL1189" s="10"/>
      <c r="UIM1189" s="10"/>
      <c r="UIN1189" s="10"/>
      <c r="UIO1189" s="10"/>
      <c r="UIP1189" s="10"/>
      <c r="UIQ1189" s="10"/>
      <c r="UIR1189" s="10"/>
      <c r="UIS1189" s="10"/>
      <c r="UIT1189" s="10"/>
      <c r="UIU1189" s="10"/>
      <c r="UIV1189" s="10"/>
      <c r="UIW1189" s="10"/>
      <c r="UIX1189" s="10"/>
      <c r="UIY1189" s="10"/>
      <c r="UIZ1189" s="10"/>
      <c r="UJA1189" s="10"/>
      <c r="UJB1189" s="10"/>
      <c r="UJC1189" s="10"/>
      <c r="UJD1189" s="10"/>
      <c r="UJE1189" s="10"/>
      <c r="UJF1189" s="10"/>
      <c r="UJG1189" s="10"/>
      <c r="UJH1189" s="10"/>
      <c r="UJI1189" s="10"/>
      <c r="UJJ1189" s="10"/>
      <c r="UJK1189" s="10"/>
      <c r="UJL1189" s="10"/>
      <c r="UJM1189" s="10"/>
      <c r="UJN1189" s="10"/>
      <c r="UJO1189" s="10"/>
      <c r="UJP1189" s="10"/>
      <c r="UJQ1189" s="10"/>
      <c r="UJR1189" s="10"/>
      <c r="UJS1189" s="10"/>
      <c r="UJT1189" s="10"/>
      <c r="UJU1189" s="10"/>
      <c r="UJV1189" s="10"/>
      <c r="UJW1189" s="10"/>
      <c r="UJX1189" s="10"/>
      <c r="UJY1189" s="10"/>
      <c r="UJZ1189" s="10"/>
      <c r="UKA1189" s="10"/>
      <c r="UKB1189" s="10"/>
      <c r="UKC1189" s="10"/>
      <c r="UKD1189" s="10"/>
      <c r="UKE1189" s="10"/>
      <c r="UKF1189" s="10"/>
      <c r="UKG1189" s="10"/>
      <c r="UKH1189" s="10"/>
      <c r="UKI1189" s="10"/>
      <c r="UKJ1189" s="10"/>
      <c r="UKK1189" s="10"/>
      <c r="UKL1189" s="10"/>
      <c r="UKM1189" s="10"/>
      <c r="UKN1189" s="10"/>
      <c r="UKO1189" s="10"/>
      <c r="UKP1189" s="10"/>
      <c r="UKQ1189" s="10"/>
      <c r="UKR1189" s="10"/>
      <c r="UKS1189" s="10"/>
      <c r="UKT1189" s="10"/>
      <c r="UKU1189" s="10"/>
      <c r="UKV1189" s="10"/>
      <c r="UKW1189" s="10"/>
      <c r="UKX1189" s="10"/>
      <c r="UKY1189" s="10"/>
      <c r="UKZ1189" s="10"/>
      <c r="ULA1189" s="10"/>
      <c r="ULB1189" s="10"/>
      <c r="ULC1189" s="10"/>
      <c r="ULD1189" s="10"/>
      <c r="ULE1189" s="10"/>
      <c r="ULF1189" s="10"/>
      <c r="ULG1189" s="10"/>
      <c r="ULH1189" s="10"/>
      <c r="ULI1189" s="10"/>
      <c r="ULJ1189" s="10"/>
      <c r="ULK1189" s="10"/>
      <c r="ULL1189" s="10"/>
      <c r="ULM1189" s="10"/>
      <c r="ULN1189" s="10"/>
      <c r="ULO1189" s="10"/>
      <c r="ULP1189" s="10"/>
      <c r="ULQ1189" s="10"/>
      <c r="ULR1189" s="10"/>
      <c r="ULS1189" s="10"/>
      <c r="ULT1189" s="10"/>
      <c r="ULU1189" s="10"/>
      <c r="ULV1189" s="10"/>
      <c r="ULW1189" s="10"/>
      <c r="ULX1189" s="10"/>
      <c r="ULY1189" s="10"/>
      <c r="ULZ1189" s="10"/>
      <c r="UMA1189" s="10"/>
      <c r="UMB1189" s="10"/>
      <c r="UMC1189" s="10"/>
      <c r="UMD1189" s="10"/>
      <c r="UME1189" s="10"/>
      <c r="UMF1189" s="10"/>
      <c r="UMG1189" s="10"/>
      <c r="UMH1189" s="10"/>
      <c r="UMI1189" s="10"/>
      <c r="UMJ1189" s="10"/>
      <c r="UMK1189" s="10"/>
      <c r="UML1189" s="10"/>
      <c r="UMM1189" s="10"/>
      <c r="UMN1189" s="10"/>
      <c r="UMO1189" s="10"/>
      <c r="UMP1189" s="10"/>
      <c r="UMQ1189" s="10"/>
      <c r="UMR1189" s="10"/>
      <c r="UMS1189" s="10"/>
      <c r="UMT1189" s="10"/>
      <c r="UMU1189" s="10"/>
      <c r="UMV1189" s="10"/>
      <c r="UMW1189" s="10"/>
      <c r="UMX1189" s="10"/>
      <c r="UMY1189" s="10"/>
      <c r="UMZ1189" s="10"/>
      <c r="UNA1189" s="10"/>
      <c r="UNB1189" s="10"/>
      <c r="UNC1189" s="10"/>
      <c r="UND1189" s="10"/>
      <c r="UNE1189" s="10"/>
      <c r="UNF1189" s="10"/>
      <c r="UNG1189" s="10"/>
      <c r="UNH1189" s="10"/>
      <c r="UNI1189" s="10"/>
      <c r="UNJ1189" s="10"/>
      <c r="UNK1189" s="10"/>
      <c r="UNL1189" s="10"/>
      <c r="UNM1189" s="10"/>
      <c r="UNN1189" s="10"/>
      <c r="UNO1189" s="10"/>
      <c r="UNP1189" s="10"/>
      <c r="UNQ1189" s="10"/>
      <c r="UNR1189" s="10"/>
      <c r="UNS1189" s="10"/>
      <c r="UNT1189" s="10"/>
      <c r="UNU1189" s="10"/>
      <c r="UNV1189" s="10"/>
      <c r="UNW1189" s="10"/>
      <c r="UNX1189" s="10"/>
      <c r="UNY1189" s="10"/>
      <c r="UNZ1189" s="10"/>
      <c r="UOA1189" s="10"/>
      <c r="UOB1189" s="10"/>
      <c r="UOC1189" s="10"/>
      <c r="UOD1189" s="10"/>
      <c r="UOE1189" s="10"/>
      <c r="UOF1189" s="10"/>
      <c r="UOG1189" s="10"/>
      <c r="UOH1189" s="10"/>
      <c r="UOI1189" s="10"/>
      <c r="UOJ1189" s="10"/>
      <c r="UOK1189" s="10"/>
      <c r="UOL1189" s="10"/>
      <c r="UOM1189" s="10"/>
      <c r="UON1189" s="10"/>
      <c r="UOO1189" s="10"/>
      <c r="UOP1189" s="10"/>
      <c r="UOQ1189" s="10"/>
      <c r="UOR1189" s="10"/>
      <c r="UOS1189" s="10"/>
      <c r="UOT1189" s="10"/>
      <c r="UOU1189" s="10"/>
      <c r="UOV1189" s="10"/>
      <c r="UOW1189" s="10"/>
      <c r="UOX1189" s="10"/>
      <c r="UOY1189" s="10"/>
      <c r="UOZ1189" s="10"/>
      <c r="UPA1189" s="10"/>
      <c r="UPB1189" s="10"/>
      <c r="UPC1189" s="10"/>
      <c r="UPD1189" s="10"/>
      <c r="UPE1189" s="10"/>
      <c r="UPF1189" s="10"/>
      <c r="UPG1189" s="10"/>
      <c r="UPH1189" s="10"/>
      <c r="UPI1189" s="10"/>
      <c r="UPJ1189" s="10"/>
      <c r="UPK1189" s="10"/>
      <c r="UPL1189" s="10"/>
      <c r="UPM1189" s="10"/>
      <c r="UPN1189" s="10"/>
      <c r="UPO1189" s="10"/>
      <c r="UPP1189" s="10"/>
      <c r="UPQ1189" s="10"/>
      <c r="UPR1189" s="10"/>
      <c r="UPS1189" s="10"/>
      <c r="UPT1189" s="10"/>
      <c r="UPU1189" s="10"/>
      <c r="UPV1189" s="10"/>
      <c r="UPW1189" s="10"/>
      <c r="UPX1189" s="10"/>
      <c r="UPY1189" s="10"/>
      <c r="UPZ1189" s="10"/>
      <c r="UQA1189" s="10"/>
      <c r="UQB1189" s="10"/>
      <c r="UQC1189" s="10"/>
      <c r="UQD1189" s="10"/>
      <c r="UQE1189" s="10"/>
      <c r="UQF1189" s="10"/>
      <c r="UQG1189" s="10"/>
      <c r="UQH1189" s="10"/>
      <c r="UQI1189" s="10"/>
      <c r="UQJ1189" s="10"/>
      <c r="UQK1189" s="10"/>
      <c r="UQL1189" s="10"/>
      <c r="UQM1189" s="10"/>
      <c r="UQN1189" s="10"/>
      <c r="UQO1189" s="10"/>
      <c r="UQP1189" s="10"/>
      <c r="UQQ1189" s="10"/>
      <c r="UQR1189" s="10"/>
      <c r="UQS1189" s="10"/>
      <c r="UQT1189" s="10"/>
      <c r="UQU1189" s="10"/>
      <c r="UQV1189" s="10"/>
      <c r="UQW1189" s="10"/>
      <c r="UQX1189" s="10"/>
      <c r="UQY1189" s="10"/>
      <c r="UQZ1189" s="10"/>
      <c r="URA1189" s="10"/>
      <c r="URB1189" s="10"/>
      <c r="URC1189" s="10"/>
      <c r="URD1189" s="10"/>
      <c r="URE1189" s="10"/>
      <c r="URF1189" s="10"/>
      <c r="URG1189" s="10"/>
      <c r="URH1189" s="10"/>
      <c r="URI1189" s="10"/>
      <c r="URJ1189" s="10"/>
      <c r="URK1189" s="10"/>
      <c r="URL1189" s="10"/>
      <c r="URM1189" s="10"/>
      <c r="URN1189" s="10"/>
      <c r="URO1189" s="10"/>
      <c r="URP1189" s="10"/>
      <c r="URQ1189" s="10"/>
      <c r="URR1189" s="10"/>
      <c r="URS1189" s="10"/>
      <c r="URT1189" s="10"/>
      <c r="URU1189" s="10"/>
      <c r="URV1189" s="10"/>
      <c r="URW1189" s="10"/>
      <c r="URX1189" s="10"/>
      <c r="URY1189" s="10"/>
      <c r="URZ1189" s="10"/>
      <c r="USA1189" s="10"/>
      <c r="USB1189" s="10"/>
      <c r="USC1189" s="10"/>
      <c r="USD1189" s="10"/>
      <c r="USE1189" s="10"/>
      <c r="USF1189" s="10"/>
      <c r="USG1189" s="10"/>
      <c r="USH1189" s="10"/>
      <c r="USI1189" s="10"/>
      <c r="USJ1189" s="10"/>
      <c r="USK1189" s="10"/>
      <c r="USL1189" s="10"/>
      <c r="USM1189" s="10"/>
      <c r="USN1189" s="10"/>
      <c r="USO1189" s="10"/>
      <c r="USP1189" s="10"/>
      <c r="USQ1189" s="10"/>
      <c r="USR1189" s="10"/>
      <c r="USS1189" s="10"/>
      <c r="UST1189" s="10"/>
      <c r="USU1189" s="10"/>
      <c r="USV1189" s="10"/>
      <c r="USW1189" s="10"/>
      <c r="USX1189" s="10"/>
      <c r="USY1189" s="10"/>
      <c r="USZ1189" s="10"/>
      <c r="UTA1189" s="10"/>
      <c r="UTB1189" s="10"/>
      <c r="UTC1189" s="10"/>
      <c r="UTD1189" s="10"/>
      <c r="UTE1189" s="10"/>
      <c r="UTF1189" s="10"/>
      <c r="UTG1189" s="10"/>
      <c r="UTH1189" s="10"/>
      <c r="UTI1189" s="10"/>
      <c r="UTJ1189" s="10"/>
      <c r="UTK1189" s="10"/>
      <c r="UTL1189" s="10"/>
      <c r="UTM1189" s="10"/>
      <c r="UTN1189" s="10"/>
      <c r="UTO1189" s="10"/>
      <c r="UTP1189" s="10"/>
      <c r="UTQ1189" s="10"/>
      <c r="UTR1189" s="10"/>
      <c r="UTS1189" s="10"/>
      <c r="UTT1189" s="10"/>
      <c r="UTU1189" s="10"/>
      <c r="UTV1189" s="10"/>
      <c r="UTW1189" s="10"/>
      <c r="UTX1189" s="10"/>
      <c r="UTY1189" s="10"/>
      <c r="UTZ1189" s="10"/>
      <c r="UUA1189" s="10"/>
      <c r="UUB1189" s="10"/>
      <c r="UUC1189" s="10"/>
      <c r="UUD1189" s="10"/>
      <c r="UUE1189" s="10"/>
      <c r="UUF1189" s="10"/>
      <c r="UUG1189" s="10"/>
      <c r="UUH1189" s="10"/>
      <c r="UUI1189" s="10"/>
      <c r="UUJ1189" s="10"/>
      <c r="UUK1189" s="10"/>
      <c r="UUL1189" s="10"/>
      <c r="UUM1189" s="10"/>
      <c r="UUN1189" s="10"/>
      <c r="UUO1189" s="10"/>
      <c r="UUP1189" s="10"/>
      <c r="UUQ1189" s="10"/>
      <c r="UUR1189" s="10"/>
      <c r="UUS1189" s="10"/>
      <c r="UUT1189" s="10"/>
      <c r="UUU1189" s="10"/>
      <c r="UUV1189" s="10"/>
      <c r="UUW1189" s="10"/>
      <c r="UUX1189" s="10"/>
      <c r="UUY1189" s="10"/>
      <c r="UUZ1189" s="10"/>
      <c r="UVA1189" s="10"/>
      <c r="UVB1189" s="10"/>
      <c r="UVC1189" s="10"/>
      <c r="UVD1189" s="10"/>
      <c r="UVE1189" s="10"/>
      <c r="UVF1189" s="10"/>
      <c r="UVG1189" s="10"/>
      <c r="UVH1189" s="10"/>
      <c r="UVI1189" s="10"/>
      <c r="UVJ1189" s="10"/>
      <c r="UVK1189" s="10"/>
      <c r="UVL1189" s="10"/>
      <c r="UVM1189" s="10"/>
      <c r="UVN1189" s="10"/>
      <c r="UVO1189" s="10"/>
      <c r="UVP1189" s="10"/>
      <c r="UVQ1189" s="10"/>
      <c r="UVR1189" s="10"/>
      <c r="UVS1189" s="10"/>
      <c r="UVT1189" s="10"/>
      <c r="UVU1189" s="10"/>
      <c r="UVV1189" s="10"/>
      <c r="UVW1189" s="10"/>
      <c r="UVX1189" s="10"/>
      <c r="UVY1189" s="10"/>
      <c r="UVZ1189" s="10"/>
      <c r="UWA1189" s="10"/>
      <c r="UWB1189" s="10"/>
      <c r="UWC1189" s="10"/>
      <c r="UWD1189" s="10"/>
      <c r="UWE1189" s="10"/>
      <c r="UWF1189" s="10"/>
      <c r="UWG1189" s="10"/>
      <c r="UWH1189" s="10"/>
      <c r="UWI1189" s="10"/>
      <c r="UWJ1189" s="10"/>
      <c r="UWK1189" s="10"/>
      <c r="UWL1189" s="10"/>
      <c r="UWM1189" s="10"/>
      <c r="UWN1189" s="10"/>
      <c r="UWO1189" s="10"/>
      <c r="UWP1189" s="10"/>
      <c r="UWQ1189" s="10"/>
      <c r="UWR1189" s="10"/>
      <c r="UWS1189" s="10"/>
      <c r="UWT1189" s="10"/>
      <c r="UWU1189" s="10"/>
      <c r="UWV1189" s="10"/>
      <c r="UWW1189" s="10"/>
      <c r="UWX1189" s="10"/>
      <c r="UWY1189" s="10"/>
      <c r="UWZ1189" s="10"/>
      <c r="UXA1189" s="10"/>
      <c r="UXB1189" s="10"/>
      <c r="UXC1189" s="10"/>
      <c r="UXD1189" s="10"/>
      <c r="UXE1189" s="10"/>
      <c r="UXF1189" s="10"/>
      <c r="UXG1189" s="10"/>
      <c r="UXH1189" s="10"/>
      <c r="UXI1189" s="10"/>
      <c r="UXJ1189" s="10"/>
      <c r="UXK1189" s="10"/>
      <c r="UXL1189" s="10"/>
      <c r="UXM1189" s="10"/>
      <c r="UXN1189" s="10"/>
      <c r="UXO1189" s="10"/>
      <c r="UXP1189" s="10"/>
      <c r="UXQ1189" s="10"/>
      <c r="UXR1189" s="10"/>
      <c r="UXS1189" s="10"/>
      <c r="UXT1189" s="10"/>
      <c r="UXU1189" s="10"/>
      <c r="UXV1189" s="10"/>
      <c r="UXW1189" s="10"/>
      <c r="UXX1189" s="10"/>
      <c r="UXY1189" s="10"/>
      <c r="UXZ1189" s="10"/>
      <c r="UYA1189" s="10"/>
      <c r="UYB1189" s="10"/>
      <c r="UYC1189" s="10"/>
      <c r="UYD1189" s="10"/>
      <c r="UYE1189" s="10"/>
      <c r="UYF1189" s="10"/>
      <c r="UYG1189" s="10"/>
      <c r="UYH1189" s="10"/>
      <c r="UYI1189" s="10"/>
      <c r="UYJ1189" s="10"/>
      <c r="UYK1189" s="10"/>
      <c r="UYL1189" s="10"/>
      <c r="UYM1189" s="10"/>
      <c r="UYN1189" s="10"/>
      <c r="UYO1189" s="10"/>
      <c r="UYP1189" s="10"/>
      <c r="UYQ1189" s="10"/>
      <c r="UYR1189" s="10"/>
      <c r="UYS1189" s="10"/>
      <c r="UYT1189" s="10"/>
      <c r="UYU1189" s="10"/>
      <c r="UYV1189" s="10"/>
      <c r="UYW1189" s="10"/>
      <c r="UYX1189" s="10"/>
      <c r="UYY1189" s="10"/>
      <c r="UYZ1189" s="10"/>
      <c r="UZA1189" s="10"/>
      <c r="UZB1189" s="10"/>
      <c r="UZC1189" s="10"/>
      <c r="UZD1189" s="10"/>
      <c r="UZE1189" s="10"/>
      <c r="UZF1189" s="10"/>
      <c r="UZG1189" s="10"/>
      <c r="UZH1189" s="10"/>
      <c r="UZI1189" s="10"/>
      <c r="UZJ1189" s="10"/>
      <c r="UZK1189" s="10"/>
      <c r="UZL1189" s="10"/>
      <c r="UZM1189" s="10"/>
      <c r="UZN1189" s="10"/>
      <c r="UZO1189" s="10"/>
      <c r="UZP1189" s="10"/>
      <c r="UZQ1189" s="10"/>
      <c r="UZR1189" s="10"/>
      <c r="UZS1189" s="10"/>
      <c r="UZT1189" s="10"/>
      <c r="UZU1189" s="10"/>
      <c r="UZV1189" s="10"/>
      <c r="UZW1189" s="10"/>
      <c r="UZX1189" s="10"/>
      <c r="UZY1189" s="10"/>
      <c r="UZZ1189" s="10"/>
      <c r="VAA1189" s="10"/>
      <c r="VAB1189" s="10"/>
      <c r="VAC1189" s="10"/>
      <c r="VAD1189" s="10"/>
      <c r="VAE1189" s="10"/>
      <c r="VAF1189" s="10"/>
      <c r="VAG1189" s="10"/>
      <c r="VAH1189" s="10"/>
      <c r="VAI1189" s="10"/>
      <c r="VAJ1189" s="10"/>
      <c r="VAK1189" s="10"/>
      <c r="VAL1189" s="10"/>
      <c r="VAM1189" s="10"/>
      <c r="VAN1189" s="10"/>
      <c r="VAO1189" s="10"/>
      <c r="VAP1189" s="10"/>
      <c r="VAQ1189" s="10"/>
      <c r="VAR1189" s="10"/>
      <c r="VAS1189" s="10"/>
      <c r="VAT1189" s="10"/>
      <c r="VAU1189" s="10"/>
      <c r="VAV1189" s="10"/>
      <c r="VAW1189" s="10"/>
      <c r="VAX1189" s="10"/>
      <c r="VAY1189" s="10"/>
      <c r="VAZ1189" s="10"/>
      <c r="VBA1189" s="10"/>
      <c r="VBB1189" s="10"/>
      <c r="VBC1189" s="10"/>
      <c r="VBD1189" s="10"/>
      <c r="VBE1189" s="10"/>
      <c r="VBF1189" s="10"/>
      <c r="VBG1189" s="10"/>
      <c r="VBH1189" s="10"/>
      <c r="VBI1189" s="10"/>
      <c r="VBJ1189" s="10"/>
      <c r="VBK1189" s="10"/>
      <c r="VBL1189" s="10"/>
      <c r="VBM1189" s="10"/>
      <c r="VBN1189" s="10"/>
      <c r="VBO1189" s="10"/>
      <c r="VBP1189" s="10"/>
      <c r="VBQ1189" s="10"/>
      <c r="VBR1189" s="10"/>
      <c r="VBS1189" s="10"/>
      <c r="VBT1189" s="10"/>
      <c r="VBU1189" s="10"/>
      <c r="VBV1189" s="10"/>
      <c r="VBW1189" s="10"/>
      <c r="VBX1189" s="10"/>
      <c r="VBY1189" s="10"/>
      <c r="VBZ1189" s="10"/>
      <c r="VCA1189" s="10"/>
      <c r="VCB1189" s="10"/>
      <c r="VCC1189" s="10"/>
      <c r="VCD1189" s="10"/>
      <c r="VCE1189" s="10"/>
      <c r="VCF1189" s="10"/>
      <c r="VCG1189" s="10"/>
      <c r="VCH1189" s="10"/>
      <c r="VCI1189" s="10"/>
      <c r="VCJ1189" s="10"/>
      <c r="VCK1189" s="10"/>
      <c r="VCL1189" s="10"/>
      <c r="VCM1189" s="10"/>
      <c r="VCN1189" s="10"/>
      <c r="VCO1189" s="10"/>
      <c r="VCP1189" s="10"/>
      <c r="VCQ1189" s="10"/>
      <c r="VCR1189" s="10"/>
      <c r="VCS1189" s="10"/>
      <c r="VCT1189" s="10"/>
      <c r="VCU1189" s="10"/>
      <c r="VCV1189" s="10"/>
      <c r="VCW1189" s="10"/>
      <c r="VCX1189" s="10"/>
      <c r="VCY1189" s="10"/>
      <c r="VCZ1189" s="10"/>
      <c r="VDA1189" s="10"/>
      <c r="VDB1189" s="10"/>
      <c r="VDC1189" s="10"/>
      <c r="VDD1189" s="10"/>
      <c r="VDE1189" s="10"/>
      <c r="VDF1189" s="10"/>
      <c r="VDG1189" s="10"/>
      <c r="VDH1189" s="10"/>
      <c r="VDI1189" s="10"/>
      <c r="VDJ1189" s="10"/>
      <c r="VDK1189" s="10"/>
      <c r="VDL1189" s="10"/>
      <c r="VDM1189" s="10"/>
      <c r="VDN1189" s="10"/>
      <c r="VDO1189" s="10"/>
      <c r="VDP1189" s="10"/>
      <c r="VDQ1189" s="10"/>
      <c r="VDR1189" s="10"/>
      <c r="VDS1189" s="10"/>
      <c r="VDT1189" s="10"/>
      <c r="VDU1189" s="10"/>
      <c r="VDV1189" s="10"/>
      <c r="VDW1189" s="10"/>
      <c r="VDX1189" s="10"/>
      <c r="VDY1189" s="10"/>
      <c r="VDZ1189" s="10"/>
      <c r="VEA1189" s="10"/>
      <c r="VEB1189" s="10"/>
      <c r="VEC1189" s="10"/>
      <c r="VED1189" s="10"/>
      <c r="VEE1189" s="10"/>
      <c r="VEF1189" s="10"/>
      <c r="VEG1189" s="10"/>
      <c r="VEH1189" s="10"/>
      <c r="VEI1189" s="10"/>
      <c r="VEJ1189" s="10"/>
      <c r="VEK1189" s="10"/>
      <c r="VEL1189" s="10"/>
      <c r="VEM1189" s="10"/>
      <c r="VEN1189" s="10"/>
      <c r="VEO1189" s="10"/>
      <c r="VEP1189" s="10"/>
      <c r="VEQ1189" s="10"/>
      <c r="VER1189" s="10"/>
      <c r="VES1189" s="10"/>
      <c r="VET1189" s="10"/>
      <c r="VEU1189" s="10"/>
      <c r="VEV1189" s="10"/>
      <c r="VEW1189" s="10"/>
      <c r="VEX1189" s="10"/>
      <c r="VEY1189" s="10"/>
      <c r="VEZ1189" s="10"/>
      <c r="VFA1189" s="10"/>
      <c r="VFB1189" s="10"/>
      <c r="VFC1189" s="10"/>
      <c r="VFD1189" s="10"/>
      <c r="VFE1189" s="10"/>
      <c r="VFF1189" s="10"/>
      <c r="VFG1189" s="10"/>
      <c r="VFH1189" s="10"/>
      <c r="VFI1189" s="10"/>
      <c r="VFJ1189" s="10"/>
      <c r="VFK1189" s="10"/>
      <c r="VFL1189" s="10"/>
      <c r="VFM1189" s="10"/>
      <c r="VFN1189" s="10"/>
      <c r="VFO1189" s="10"/>
      <c r="VFP1189" s="10"/>
      <c r="VFQ1189" s="10"/>
      <c r="VFR1189" s="10"/>
      <c r="VFS1189" s="10"/>
      <c r="VFT1189" s="10"/>
      <c r="VFU1189" s="10"/>
      <c r="VFV1189" s="10"/>
      <c r="VFW1189" s="10"/>
      <c r="VFX1189" s="10"/>
      <c r="VFY1189" s="10"/>
      <c r="VFZ1189" s="10"/>
      <c r="VGA1189" s="10"/>
      <c r="VGB1189" s="10"/>
      <c r="VGC1189" s="10"/>
      <c r="VGD1189" s="10"/>
      <c r="VGE1189" s="10"/>
      <c r="VGF1189" s="10"/>
      <c r="VGG1189" s="10"/>
      <c r="VGH1189" s="10"/>
      <c r="VGI1189" s="10"/>
      <c r="VGJ1189" s="10"/>
      <c r="VGK1189" s="10"/>
      <c r="VGL1189" s="10"/>
      <c r="VGM1189" s="10"/>
      <c r="VGN1189" s="10"/>
      <c r="VGO1189" s="10"/>
      <c r="VGP1189" s="10"/>
      <c r="VGQ1189" s="10"/>
      <c r="VGR1189" s="10"/>
      <c r="VGS1189" s="10"/>
      <c r="VGT1189" s="10"/>
      <c r="VGU1189" s="10"/>
      <c r="VGV1189" s="10"/>
      <c r="VGW1189" s="10"/>
      <c r="VGX1189" s="10"/>
      <c r="VGY1189" s="10"/>
      <c r="VGZ1189" s="10"/>
      <c r="VHA1189" s="10"/>
      <c r="VHB1189" s="10"/>
      <c r="VHC1189" s="10"/>
      <c r="VHD1189" s="10"/>
      <c r="VHE1189" s="10"/>
      <c r="VHF1189" s="10"/>
      <c r="VHG1189" s="10"/>
      <c r="VHH1189" s="10"/>
      <c r="VHI1189" s="10"/>
      <c r="VHJ1189" s="10"/>
      <c r="VHK1189" s="10"/>
      <c r="VHL1189" s="10"/>
      <c r="VHM1189" s="10"/>
      <c r="VHN1189" s="10"/>
      <c r="VHO1189" s="10"/>
      <c r="VHP1189" s="10"/>
      <c r="VHQ1189" s="10"/>
      <c r="VHR1189" s="10"/>
      <c r="VHS1189" s="10"/>
      <c r="VHT1189" s="10"/>
      <c r="VHU1189" s="10"/>
      <c r="VHV1189" s="10"/>
      <c r="VHW1189" s="10"/>
      <c r="VHX1189" s="10"/>
      <c r="VHY1189" s="10"/>
      <c r="VHZ1189" s="10"/>
      <c r="VIA1189" s="10"/>
      <c r="VIB1189" s="10"/>
      <c r="VIC1189" s="10"/>
      <c r="VID1189" s="10"/>
      <c r="VIE1189" s="10"/>
      <c r="VIF1189" s="10"/>
      <c r="VIG1189" s="10"/>
      <c r="VIH1189" s="10"/>
      <c r="VII1189" s="10"/>
      <c r="VIJ1189" s="10"/>
      <c r="VIK1189" s="10"/>
      <c r="VIL1189" s="10"/>
      <c r="VIM1189" s="10"/>
      <c r="VIN1189" s="10"/>
      <c r="VIO1189" s="10"/>
      <c r="VIP1189" s="10"/>
      <c r="VIQ1189" s="10"/>
      <c r="VIR1189" s="10"/>
      <c r="VIS1189" s="10"/>
      <c r="VIT1189" s="10"/>
      <c r="VIU1189" s="10"/>
      <c r="VIV1189" s="10"/>
      <c r="VIW1189" s="10"/>
      <c r="VIX1189" s="10"/>
      <c r="VIY1189" s="10"/>
      <c r="VIZ1189" s="10"/>
      <c r="VJA1189" s="10"/>
      <c r="VJB1189" s="10"/>
      <c r="VJC1189" s="10"/>
      <c r="VJD1189" s="10"/>
      <c r="VJE1189" s="10"/>
      <c r="VJF1189" s="10"/>
      <c r="VJG1189" s="10"/>
      <c r="VJH1189" s="10"/>
      <c r="VJI1189" s="10"/>
      <c r="VJJ1189" s="10"/>
      <c r="VJK1189" s="10"/>
      <c r="VJL1189" s="10"/>
      <c r="VJM1189" s="10"/>
      <c r="VJN1189" s="10"/>
      <c r="VJO1189" s="10"/>
      <c r="VJP1189" s="10"/>
      <c r="VJQ1189" s="10"/>
      <c r="VJR1189" s="10"/>
      <c r="VJS1189" s="10"/>
      <c r="VJT1189" s="10"/>
      <c r="VJU1189" s="10"/>
      <c r="VJV1189" s="10"/>
      <c r="VJW1189" s="10"/>
      <c r="VJX1189" s="10"/>
      <c r="VJY1189" s="10"/>
      <c r="VJZ1189" s="10"/>
      <c r="VKA1189" s="10"/>
      <c r="VKB1189" s="10"/>
      <c r="VKC1189" s="10"/>
      <c r="VKD1189" s="10"/>
      <c r="VKE1189" s="10"/>
      <c r="VKF1189" s="10"/>
      <c r="VKG1189" s="10"/>
      <c r="VKH1189" s="10"/>
      <c r="VKI1189" s="10"/>
      <c r="VKJ1189" s="10"/>
      <c r="VKK1189" s="10"/>
      <c r="VKL1189" s="10"/>
      <c r="VKM1189" s="10"/>
      <c r="VKN1189" s="10"/>
      <c r="VKO1189" s="10"/>
      <c r="VKP1189" s="10"/>
      <c r="VKQ1189" s="10"/>
      <c r="VKR1189" s="10"/>
      <c r="VKS1189" s="10"/>
      <c r="VKT1189" s="10"/>
      <c r="VKU1189" s="10"/>
      <c r="VKV1189" s="10"/>
      <c r="VKW1189" s="10"/>
      <c r="VKX1189" s="10"/>
      <c r="VKY1189" s="10"/>
      <c r="VKZ1189" s="10"/>
      <c r="VLA1189" s="10"/>
      <c r="VLB1189" s="10"/>
      <c r="VLC1189" s="10"/>
      <c r="VLD1189" s="10"/>
      <c r="VLE1189" s="10"/>
      <c r="VLF1189" s="10"/>
      <c r="VLG1189" s="10"/>
      <c r="VLH1189" s="10"/>
      <c r="VLI1189" s="10"/>
      <c r="VLJ1189" s="10"/>
      <c r="VLK1189" s="10"/>
      <c r="VLL1189" s="10"/>
      <c r="VLM1189" s="10"/>
      <c r="VLN1189" s="10"/>
      <c r="VLO1189" s="10"/>
      <c r="VLP1189" s="10"/>
      <c r="VLQ1189" s="10"/>
      <c r="VLR1189" s="10"/>
      <c r="VLS1189" s="10"/>
      <c r="VLT1189" s="10"/>
      <c r="VLU1189" s="10"/>
      <c r="VLV1189" s="10"/>
      <c r="VLW1189" s="10"/>
      <c r="VLX1189" s="10"/>
      <c r="VLY1189" s="10"/>
      <c r="VLZ1189" s="10"/>
      <c r="VMA1189" s="10"/>
      <c r="VMB1189" s="10"/>
      <c r="VMC1189" s="10"/>
      <c r="VMD1189" s="10"/>
      <c r="VME1189" s="10"/>
      <c r="VMF1189" s="10"/>
      <c r="VMG1189" s="10"/>
      <c r="VMH1189" s="10"/>
      <c r="VMI1189" s="10"/>
      <c r="VMJ1189" s="10"/>
      <c r="VMK1189" s="10"/>
      <c r="VML1189" s="10"/>
      <c r="VMM1189" s="10"/>
      <c r="VMN1189" s="10"/>
      <c r="VMO1189" s="10"/>
      <c r="VMP1189" s="10"/>
      <c r="VMQ1189" s="10"/>
      <c r="VMR1189" s="10"/>
      <c r="VMS1189" s="10"/>
      <c r="VMT1189" s="10"/>
      <c r="VMU1189" s="10"/>
      <c r="VMV1189" s="10"/>
      <c r="VMW1189" s="10"/>
      <c r="VMX1189" s="10"/>
      <c r="VMY1189" s="10"/>
      <c r="VMZ1189" s="10"/>
      <c r="VNA1189" s="10"/>
      <c r="VNB1189" s="10"/>
      <c r="VNC1189" s="10"/>
      <c r="VND1189" s="10"/>
      <c r="VNE1189" s="10"/>
      <c r="VNF1189" s="10"/>
      <c r="VNG1189" s="10"/>
      <c r="VNH1189" s="10"/>
      <c r="VNI1189" s="10"/>
      <c r="VNJ1189" s="10"/>
      <c r="VNK1189" s="10"/>
      <c r="VNL1189" s="10"/>
      <c r="VNM1189" s="10"/>
      <c r="VNN1189" s="10"/>
      <c r="VNO1189" s="10"/>
      <c r="VNP1189" s="10"/>
      <c r="VNQ1189" s="10"/>
      <c r="VNR1189" s="10"/>
      <c r="VNS1189" s="10"/>
      <c r="VNT1189" s="10"/>
      <c r="VNU1189" s="10"/>
      <c r="VNV1189" s="10"/>
      <c r="VNW1189" s="10"/>
      <c r="VNX1189" s="10"/>
      <c r="VNY1189" s="10"/>
      <c r="VNZ1189" s="10"/>
      <c r="VOA1189" s="10"/>
      <c r="VOB1189" s="10"/>
      <c r="VOC1189" s="10"/>
      <c r="VOD1189" s="10"/>
      <c r="VOE1189" s="10"/>
      <c r="VOF1189" s="10"/>
      <c r="VOG1189" s="10"/>
      <c r="VOH1189" s="10"/>
      <c r="VOI1189" s="10"/>
      <c r="VOJ1189" s="10"/>
      <c r="VOK1189" s="10"/>
      <c r="VOL1189" s="10"/>
      <c r="VOM1189" s="10"/>
      <c r="VON1189" s="10"/>
      <c r="VOO1189" s="10"/>
      <c r="VOP1189" s="10"/>
      <c r="VOQ1189" s="10"/>
      <c r="VOR1189" s="10"/>
      <c r="VOS1189" s="10"/>
      <c r="VOT1189" s="10"/>
      <c r="VOU1189" s="10"/>
      <c r="VOV1189" s="10"/>
      <c r="VOW1189" s="10"/>
      <c r="VOX1189" s="10"/>
      <c r="VOY1189" s="10"/>
      <c r="VOZ1189" s="10"/>
      <c r="VPA1189" s="10"/>
      <c r="VPB1189" s="10"/>
      <c r="VPC1189" s="10"/>
      <c r="VPD1189" s="10"/>
      <c r="VPE1189" s="10"/>
      <c r="VPF1189" s="10"/>
      <c r="VPG1189" s="10"/>
      <c r="VPH1189" s="10"/>
      <c r="VPI1189" s="10"/>
      <c r="VPJ1189" s="10"/>
      <c r="VPK1189" s="10"/>
      <c r="VPL1189" s="10"/>
      <c r="VPM1189" s="10"/>
      <c r="VPN1189" s="10"/>
      <c r="VPO1189" s="10"/>
      <c r="VPP1189" s="10"/>
      <c r="VPQ1189" s="10"/>
      <c r="VPR1189" s="10"/>
      <c r="VPS1189" s="10"/>
      <c r="VPT1189" s="10"/>
      <c r="VPU1189" s="10"/>
      <c r="VPV1189" s="10"/>
      <c r="VPW1189" s="10"/>
      <c r="VPX1189" s="10"/>
      <c r="VPY1189" s="10"/>
      <c r="VPZ1189" s="10"/>
      <c r="VQA1189" s="10"/>
      <c r="VQB1189" s="10"/>
      <c r="VQC1189" s="10"/>
      <c r="VQD1189" s="10"/>
      <c r="VQE1189" s="10"/>
      <c r="VQF1189" s="10"/>
      <c r="VQG1189" s="10"/>
      <c r="VQH1189" s="10"/>
      <c r="VQI1189" s="10"/>
      <c r="VQJ1189" s="10"/>
      <c r="VQK1189" s="10"/>
      <c r="VQL1189" s="10"/>
      <c r="VQM1189" s="10"/>
      <c r="VQN1189" s="10"/>
      <c r="VQO1189" s="10"/>
      <c r="VQP1189" s="10"/>
      <c r="VQQ1189" s="10"/>
      <c r="VQR1189" s="10"/>
      <c r="VQS1189" s="10"/>
      <c r="VQT1189" s="10"/>
      <c r="VQU1189" s="10"/>
      <c r="VQV1189" s="10"/>
      <c r="VQW1189" s="10"/>
      <c r="VQX1189" s="10"/>
      <c r="VQY1189" s="10"/>
      <c r="VQZ1189" s="10"/>
      <c r="VRA1189" s="10"/>
      <c r="VRB1189" s="10"/>
      <c r="VRC1189" s="10"/>
      <c r="VRD1189" s="10"/>
      <c r="VRE1189" s="10"/>
      <c r="VRF1189" s="10"/>
      <c r="VRG1189" s="10"/>
      <c r="VRH1189" s="10"/>
      <c r="VRI1189" s="10"/>
      <c r="VRJ1189" s="10"/>
      <c r="VRK1189" s="10"/>
      <c r="VRL1189" s="10"/>
      <c r="VRM1189" s="10"/>
      <c r="VRN1189" s="10"/>
      <c r="VRO1189" s="10"/>
      <c r="VRP1189" s="10"/>
      <c r="VRQ1189" s="10"/>
      <c r="VRR1189" s="10"/>
      <c r="VRS1189" s="10"/>
      <c r="VRT1189" s="10"/>
      <c r="VRU1189" s="10"/>
      <c r="VRV1189" s="10"/>
      <c r="VRW1189" s="10"/>
      <c r="VRX1189" s="10"/>
      <c r="VRY1189" s="10"/>
      <c r="VRZ1189" s="10"/>
      <c r="VSA1189" s="10"/>
      <c r="VSB1189" s="10"/>
      <c r="VSC1189" s="10"/>
      <c r="VSD1189" s="10"/>
      <c r="VSE1189" s="10"/>
      <c r="VSF1189" s="10"/>
      <c r="VSG1189" s="10"/>
      <c r="VSH1189" s="10"/>
      <c r="VSI1189" s="10"/>
      <c r="VSJ1189" s="10"/>
      <c r="VSK1189" s="10"/>
      <c r="VSL1189" s="10"/>
      <c r="VSM1189" s="10"/>
      <c r="VSN1189" s="10"/>
      <c r="VSO1189" s="10"/>
      <c r="VSP1189" s="10"/>
      <c r="VSQ1189" s="10"/>
      <c r="VSR1189" s="10"/>
      <c r="VSS1189" s="10"/>
      <c r="VST1189" s="10"/>
      <c r="VSU1189" s="10"/>
      <c r="VSV1189" s="10"/>
      <c r="VSW1189" s="10"/>
      <c r="VSX1189" s="10"/>
      <c r="VSY1189" s="10"/>
      <c r="VSZ1189" s="10"/>
      <c r="VTA1189" s="10"/>
      <c r="VTB1189" s="10"/>
      <c r="VTC1189" s="10"/>
      <c r="VTD1189" s="10"/>
      <c r="VTE1189" s="10"/>
      <c r="VTF1189" s="10"/>
      <c r="VTG1189" s="10"/>
      <c r="VTH1189" s="10"/>
      <c r="VTI1189" s="10"/>
      <c r="VTJ1189" s="10"/>
      <c r="VTK1189" s="10"/>
      <c r="VTL1189" s="10"/>
      <c r="VTM1189" s="10"/>
      <c r="VTN1189" s="10"/>
      <c r="VTO1189" s="10"/>
      <c r="VTP1189" s="10"/>
      <c r="VTQ1189" s="10"/>
      <c r="VTR1189" s="10"/>
      <c r="VTS1189" s="10"/>
      <c r="VTT1189" s="10"/>
      <c r="VTU1189" s="10"/>
      <c r="VTV1189" s="10"/>
      <c r="VTW1189" s="10"/>
      <c r="VTX1189" s="10"/>
      <c r="VTY1189" s="10"/>
      <c r="VTZ1189" s="10"/>
      <c r="VUA1189" s="10"/>
      <c r="VUB1189" s="10"/>
      <c r="VUC1189" s="10"/>
      <c r="VUD1189" s="10"/>
      <c r="VUE1189" s="10"/>
      <c r="VUF1189" s="10"/>
      <c r="VUG1189" s="10"/>
      <c r="VUH1189" s="10"/>
      <c r="VUI1189" s="10"/>
      <c r="VUJ1189" s="10"/>
      <c r="VUK1189" s="10"/>
      <c r="VUL1189" s="10"/>
      <c r="VUM1189" s="10"/>
      <c r="VUN1189" s="10"/>
      <c r="VUO1189" s="10"/>
      <c r="VUP1189" s="10"/>
      <c r="VUQ1189" s="10"/>
      <c r="VUR1189" s="10"/>
      <c r="VUS1189" s="10"/>
      <c r="VUT1189" s="10"/>
      <c r="VUU1189" s="10"/>
      <c r="VUV1189" s="10"/>
      <c r="VUW1189" s="10"/>
      <c r="VUX1189" s="10"/>
      <c r="VUY1189" s="10"/>
      <c r="VUZ1189" s="10"/>
      <c r="VVA1189" s="10"/>
      <c r="VVB1189" s="10"/>
      <c r="VVC1189" s="10"/>
      <c r="VVD1189" s="10"/>
      <c r="VVE1189" s="10"/>
      <c r="VVF1189" s="10"/>
      <c r="VVG1189" s="10"/>
      <c r="VVH1189" s="10"/>
      <c r="VVI1189" s="10"/>
      <c r="VVJ1189" s="10"/>
      <c r="VVK1189" s="10"/>
      <c r="VVL1189" s="10"/>
      <c r="VVM1189" s="10"/>
      <c r="VVN1189" s="10"/>
      <c r="VVO1189" s="10"/>
      <c r="VVP1189" s="10"/>
      <c r="VVQ1189" s="10"/>
      <c r="VVR1189" s="10"/>
      <c r="VVS1189" s="10"/>
      <c r="VVT1189" s="10"/>
      <c r="VVU1189" s="10"/>
      <c r="VVV1189" s="10"/>
      <c r="VVW1189" s="10"/>
      <c r="VVX1189" s="10"/>
      <c r="VVY1189" s="10"/>
      <c r="VVZ1189" s="10"/>
      <c r="VWA1189" s="10"/>
      <c r="VWB1189" s="10"/>
      <c r="VWC1189" s="10"/>
      <c r="VWD1189" s="10"/>
      <c r="VWE1189" s="10"/>
      <c r="VWF1189" s="10"/>
      <c r="VWG1189" s="10"/>
      <c r="VWH1189" s="10"/>
      <c r="VWI1189" s="10"/>
      <c r="VWJ1189" s="10"/>
      <c r="VWK1189" s="10"/>
      <c r="VWL1189" s="10"/>
      <c r="VWM1189" s="10"/>
      <c r="VWN1189" s="10"/>
      <c r="VWO1189" s="10"/>
      <c r="VWP1189" s="10"/>
      <c r="VWQ1189" s="10"/>
      <c r="VWR1189" s="10"/>
      <c r="VWS1189" s="10"/>
      <c r="VWT1189" s="10"/>
      <c r="VWU1189" s="10"/>
      <c r="VWV1189" s="10"/>
      <c r="VWW1189" s="10"/>
      <c r="VWX1189" s="10"/>
      <c r="VWY1189" s="10"/>
      <c r="VWZ1189" s="10"/>
      <c r="VXA1189" s="10"/>
      <c r="VXB1189" s="10"/>
      <c r="VXC1189" s="10"/>
      <c r="VXD1189" s="10"/>
      <c r="VXE1189" s="10"/>
      <c r="VXF1189" s="10"/>
      <c r="VXG1189" s="10"/>
      <c r="VXH1189" s="10"/>
      <c r="VXI1189" s="10"/>
      <c r="VXJ1189" s="10"/>
      <c r="VXK1189" s="10"/>
      <c r="VXL1189" s="10"/>
      <c r="VXM1189" s="10"/>
      <c r="VXN1189" s="10"/>
      <c r="VXO1189" s="10"/>
      <c r="VXP1189" s="10"/>
      <c r="VXQ1189" s="10"/>
      <c r="VXR1189" s="10"/>
      <c r="VXS1189" s="10"/>
      <c r="VXT1189" s="10"/>
      <c r="VXU1189" s="10"/>
      <c r="VXV1189" s="10"/>
      <c r="VXW1189" s="10"/>
      <c r="VXX1189" s="10"/>
      <c r="VXY1189" s="10"/>
      <c r="VXZ1189" s="10"/>
      <c r="VYA1189" s="10"/>
      <c r="VYB1189" s="10"/>
      <c r="VYC1189" s="10"/>
      <c r="VYD1189" s="10"/>
      <c r="VYE1189" s="10"/>
      <c r="VYF1189" s="10"/>
      <c r="VYG1189" s="10"/>
      <c r="VYH1189" s="10"/>
      <c r="VYI1189" s="10"/>
      <c r="VYJ1189" s="10"/>
      <c r="VYK1189" s="10"/>
      <c r="VYL1189" s="10"/>
      <c r="VYM1189" s="10"/>
      <c r="VYN1189" s="10"/>
      <c r="VYO1189" s="10"/>
      <c r="VYP1189" s="10"/>
      <c r="VYQ1189" s="10"/>
      <c r="VYR1189" s="10"/>
      <c r="VYS1189" s="10"/>
      <c r="VYT1189" s="10"/>
      <c r="VYU1189" s="10"/>
      <c r="VYV1189" s="10"/>
      <c r="VYW1189" s="10"/>
      <c r="VYX1189" s="10"/>
      <c r="VYY1189" s="10"/>
      <c r="VYZ1189" s="10"/>
      <c r="VZA1189" s="10"/>
      <c r="VZB1189" s="10"/>
      <c r="VZC1189" s="10"/>
      <c r="VZD1189" s="10"/>
      <c r="VZE1189" s="10"/>
      <c r="VZF1189" s="10"/>
      <c r="VZG1189" s="10"/>
      <c r="VZH1189" s="10"/>
      <c r="VZI1189" s="10"/>
      <c r="VZJ1189" s="10"/>
      <c r="VZK1189" s="10"/>
      <c r="VZL1189" s="10"/>
      <c r="VZM1189" s="10"/>
      <c r="VZN1189" s="10"/>
      <c r="VZO1189" s="10"/>
      <c r="VZP1189" s="10"/>
      <c r="VZQ1189" s="10"/>
      <c r="VZR1189" s="10"/>
      <c r="VZS1189" s="10"/>
      <c r="VZT1189" s="10"/>
      <c r="VZU1189" s="10"/>
      <c r="VZV1189" s="10"/>
      <c r="VZW1189" s="10"/>
      <c r="VZX1189" s="10"/>
      <c r="VZY1189" s="10"/>
      <c r="VZZ1189" s="10"/>
      <c r="WAA1189" s="10"/>
      <c r="WAB1189" s="10"/>
      <c r="WAC1189" s="10"/>
      <c r="WAD1189" s="10"/>
      <c r="WAE1189" s="10"/>
      <c r="WAF1189" s="10"/>
      <c r="WAG1189" s="10"/>
      <c r="WAH1189" s="10"/>
      <c r="WAI1189" s="10"/>
      <c r="WAJ1189" s="10"/>
      <c r="WAK1189" s="10"/>
      <c r="WAL1189" s="10"/>
      <c r="WAM1189" s="10"/>
      <c r="WAN1189" s="10"/>
      <c r="WAO1189" s="10"/>
      <c r="WAP1189" s="10"/>
      <c r="WAQ1189" s="10"/>
      <c r="WAR1189" s="10"/>
      <c r="WAS1189" s="10"/>
      <c r="WAT1189" s="10"/>
      <c r="WAU1189" s="10"/>
      <c r="WAV1189" s="10"/>
      <c r="WAW1189" s="10"/>
      <c r="WAX1189" s="10"/>
      <c r="WAY1189" s="10"/>
      <c r="WAZ1189" s="10"/>
      <c r="WBA1189" s="10"/>
      <c r="WBB1189" s="10"/>
      <c r="WBC1189" s="10"/>
      <c r="WBD1189" s="10"/>
      <c r="WBE1189" s="10"/>
      <c r="WBF1189" s="10"/>
      <c r="WBG1189" s="10"/>
      <c r="WBH1189" s="10"/>
      <c r="WBI1189" s="10"/>
      <c r="WBJ1189" s="10"/>
      <c r="WBK1189" s="10"/>
      <c r="WBL1189" s="10"/>
      <c r="WBM1189" s="10"/>
      <c r="WBN1189" s="10"/>
      <c r="WBO1189" s="10"/>
      <c r="WBP1189" s="10"/>
      <c r="WBQ1189" s="10"/>
      <c r="WBR1189" s="10"/>
      <c r="WBS1189" s="10"/>
      <c r="WBT1189" s="10"/>
      <c r="WBU1189" s="10"/>
      <c r="WBV1189" s="10"/>
      <c r="WBW1189" s="10"/>
      <c r="WBX1189" s="10"/>
      <c r="WBY1189" s="10"/>
      <c r="WBZ1189" s="10"/>
      <c r="WCA1189" s="10"/>
      <c r="WCB1189" s="10"/>
      <c r="WCC1189" s="10"/>
      <c r="WCD1189" s="10"/>
      <c r="WCE1189" s="10"/>
      <c r="WCF1189" s="10"/>
      <c r="WCG1189" s="10"/>
      <c r="WCH1189" s="10"/>
      <c r="WCI1189" s="10"/>
      <c r="WCJ1189" s="10"/>
      <c r="WCK1189" s="10"/>
      <c r="WCL1189" s="10"/>
      <c r="WCM1189" s="10"/>
      <c r="WCN1189" s="10"/>
      <c r="WCO1189" s="10"/>
      <c r="WCP1189" s="10"/>
      <c r="WCQ1189" s="10"/>
      <c r="WCR1189" s="10"/>
      <c r="WCS1189" s="10"/>
      <c r="WCT1189" s="10"/>
      <c r="WCU1189" s="10"/>
      <c r="WCV1189" s="10"/>
      <c r="WCW1189" s="10"/>
      <c r="WCX1189" s="10"/>
      <c r="WCY1189" s="10"/>
      <c r="WCZ1189" s="10"/>
      <c r="WDA1189" s="10"/>
      <c r="WDB1189" s="10"/>
      <c r="WDC1189" s="10"/>
      <c r="WDD1189" s="10"/>
      <c r="WDE1189" s="10"/>
      <c r="WDF1189" s="10"/>
      <c r="WDG1189" s="10"/>
      <c r="WDH1189" s="10"/>
      <c r="WDI1189" s="10"/>
      <c r="WDJ1189" s="10"/>
      <c r="WDK1189" s="10"/>
      <c r="WDL1189" s="10"/>
      <c r="WDM1189" s="10"/>
      <c r="WDN1189" s="10"/>
      <c r="WDO1189" s="10"/>
      <c r="WDP1189" s="10"/>
      <c r="WDQ1189" s="10"/>
      <c r="WDR1189" s="10"/>
      <c r="WDS1189" s="10"/>
      <c r="WDT1189" s="10"/>
      <c r="WDU1189" s="10"/>
      <c r="WDV1189" s="10"/>
      <c r="WDW1189" s="10"/>
      <c r="WDX1189" s="10"/>
      <c r="WDY1189" s="10"/>
      <c r="WDZ1189" s="10"/>
      <c r="WEA1189" s="10"/>
      <c r="WEB1189" s="10"/>
      <c r="WEC1189" s="10"/>
      <c r="WED1189" s="10"/>
      <c r="WEE1189" s="10"/>
      <c r="WEF1189" s="10"/>
      <c r="WEG1189" s="10"/>
      <c r="WEH1189" s="10"/>
      <c r="WEI1189" s="10"/>
      <c r="WEJ1189" s="10"/>
      <c r="WEK1189" s="10"/>
      <c r="WEL1189" s="10"/>
      <c r="WEM1189" s="10"/>
      <c r="WEN1189" s="10"/>
      <c r="WEO1189" s="10"/>
      <c r="WEP1189" s="10"/>
      <c r="WEQ1189" s="10"/>
      <c r="WER1189" s="10"/>
      <c r="WES1189" s="10"/>
      <c r="WET1189" s="10"/>
      <c r="WEU1189" s="10"/>
      <c r="WEV1189" s="10"/>
      <c r="WEW1189" s="10"/>
      <c r="WEX1189" s="10"/>
      <c r="WEY1189" s="10"/>
      <c r="WEZ1189" s="10"/>
      <c r="WFA1189" s="10"/>
      <c r="WFB1189" s="10"/>
      <c r="WFC1189" s="10"/>
      <c r="WFD1189" s="10"/>
      <c r="WFE1189" s="10"/>
      <c r="WFF1189" s="10"/>
      <c r="WFG1189" s="10"/>
      <c r="WFH1189" s="10"/>
      <c r="WFI1189" s="10"/>
      <c r="WFJ1189" s="10"/>
      <c r="WFK1189" s="10"/>
      <c r="WFL1189" s="10"/>
      <c r="WFM1189" s="10"/>
      <c r="WFN1189" s="10"/>
      <c r="WFO1189" s="10"/>
      <c r="WFP1189" s="10"/>
      <c r="WFQ1189" s="10"/>
      <c r="WFR1189" s="10"/>
      <c r="WFS1189" s="10"/>
      <c r="WFT1189" s="10"/>
      <c r="WFU1189" s="10"/>
      <c r="WFV1189" s="10"/>
      <c r="WFW1189" s="10"/>
      <c r="WFX1189" s="10"/>
      <c r="WFY1189" s="10"/>
      <c r="WFZ1189" s="10"/>
      <c r="WGA1189" s="10"/>
      <c r="WGB1189" s="10"/>
      <c r="WGC1189" s="10"/>
      <c r="WGD1189" s="10"/>
      <c r="WGE1189" s="10"/>
      <c r="WGF1189" s="10"/>
      <c r="WGG1189" s="10"/>
      <c r="WGH1189" s="10"/>
      <c r="WGI1189" s="10"/>
      <c r="WGJ1189" s="10"/>
      <c r="WGK1189" s="10"/>
      <c r="WGL1189" s="10"/>
      <c r="WGM1189" s="10"/>
      <c r="WGN1189" s="10"/>
      <c r="WGO1189" s="10"/>
      <c r="WGP1189" s="10"/>
      <c r="WGQ1189" s="10"/>
      <c r="WGR1189" s="10"/>
      <c r="WGS1189" s="10"/>
      <c r="WGT1189" s="10"/>
      <c r="WGU1189" s="10"/>
      <c r="WGV1189" s="10"/>
      <c r="WGW1189" s="10"/>
      <c r="WGX1189" s="10"/>
      <c r="WGY1189" s="10"/>
      <c r="WGZ1189" s="10"/>
      <c r="WHA1189" s="10"/>
      <c r="WHB1189" s="10"/>
      <c r="WHC1189" s="10"/>
      <c r="WHD1189" s="10"/>
      <c r="WHE1189" s="10"/>
      <c r="WHF1189" s="10"/>
      <c r="WHG1189" s="10"/>
      <c r="WHH1189" s="10"/>
      <c r="WHI1189" s="10"/>
      <c r="WHJ1189" s="10"/>
      <c r="WHK1189" s="10"/>
      <c r="WHL1189" s="10"/>
      <c r="WHM1189" s="10"/>
      <c r="WHN1189" s="10"/>
      <c r="WHO1189" s="10"/>
      <c r="WHP1189" s="10"/>
      <c r="WHQ1189" s="10"/>
      <c r="WHR1189" s="10"/>
      <c r="WHS1189" s="10"/>
      <c r="WHT1189" s="10"/>
      <c r="WHU1189" s="10"/>
      <c r="WHV1189" s="10"/>
      <c r="WHW1189" s="10"/>
      <c r="WHX1189" s="10"/>
      <c r="WHY1189" s="10"/>
      <c r="WHZ1189" s="10"/>
      <c r="WIA1189" s="10"/>
      <c r="WIB1189" s="10"/>
      <c r="WIC1189" s="10"/>
      <c r="WID1189" s="10"/>
      <c r="WIE1189" s="10"/>
      <c r="WIF1189" s="10"/>
      <c r="WIG1189" s="10"/>
      <c r="WIH1189" s="10"/>
      <c r="WII1189" s="10"/>
      <c r="WIJ1189" s="10"/>
      <c r="WIK1189" s="10"/>
      <c r="WIL1189" s="10"/>
      <c r="WIM1189" s="10"/>
      <c r="WIN1189" s="10"/>
      <c r="WIO1189" s="10"/>
      <c r="WIP1189" s="10"/>
      <c r="WIQ1189" s="10"/>
      <c r="WIR1189" s="10"/>
      <c r="WIS1189" s="10"/>
      <c r="WIT1189" s="10"/>
      <c r="WIU1189" s="10"/>
      <c r="WIV1189" s="10"/>
      <c r="WIW1189" s="10"/>
      <c r="WIX1189" s="10"/>
      <c r="WIY1189" s="10"/>
      <c r="WIZ1189" s="10"/>
      <c r="WJA1189" s="10"/>
      <c r="WJB1189" s="10"/>
      <c r="WJC1189" s="10"/>
      <c r="WJD1189" s="10"/>
      <c r="WJE1189" s="10"/>
      <c r="WJF1189" s="10"/>
      <c r="WJG1189" s="10"/>
      <c r="WJH1189" s="10"/>
      <c r="WJI1189" s="10"/>
      <c r="WJJ1189" s="10"/>
      <c r="WJK1189" s="10"/>
      <c r="WJL1189" s="10"/>
      <c r="WJM1189" s="10"/>
      <c r="WJN1189" s="10"/>
      <c r="WJO1189" s="10"/>
      <c r="WJP1189" s="10"/>
      <c r="WJQ1189" s="10"/>
      <c r="WJR1189" s="10"/>
      <c r="WJS1189" s="10"/>
      <c r="WJT1189" s="10"/>
      <c r="WJU1189" s="10"/>
      <c r="WJV1189" s="10"/>
      <c r="WJW1189" s="10"/>
      <c r="WJX1189" s="10"/>
      <c r="WJY1189" s="10"/>
      <c r="WJZ1189" s="10"/>
      <c r="WKA1189" s="10"/>
      <c r="WKB1189" s="10"/>
      <c r="WKC1189" s="10"/>
      <c r="WKD1189" s="10"/>
      <c r="WKE1189" s="10"/>
      <c r="WKF1189" s="10"/>
      <c r="WKG1189" s="10"/>
      <c r="WKH1189" s="10"/>
      <c r="WKI1189" s="10"/>
      <c r="WKJ1189" s="10"/>
      <c r="WKK1189" s="10"/>
      <c r="WKL1189" s="10"/>
      <c r="WKM1189" s="10"/>
      <c r="WKN1189" s="10"/>
      <c r="WKO1189" s="10"/>
      <c r="WKP1189" s="10"/>
      <c r="WKQ1189" s="10"/>
      <c r="WKR1189" s="10"/>
      <c r="WKS1189" s="10"/>
      <c r="WKT1189" s="10"/>
      <c r="WKU1189" s="10"/>
      <c r="WKV1189" s="10"/>
      <c r="WKW1189" s="10"/>
      <c r="WKX1189" s="10"/>
      <c r="WKY1189" s="10"/>
      <c r="WKZ1189" s="10"/>
      <c r="WLA1189" s="10"/>
      <c r="WLB1189" s="10"/>
      <c r="WLC1189" s="10"/>
      <c r="WLD1189" s="10"/>
      <c r="WLE1189" s="10"/>
      <c r="WLF1189" s="10"/>
      <c r="WLG1189" s="10"/>
      <c r="WLH1189" s="10"/>
      <c r="WLI1189" s="10"/>
      <c r="WLJ1189" s="10"/>
      <c r="WLK1189" s="10"/>
      <c r="WLL1189" s="10"/>
      <c r="WLM1189" s="10"/>
      <c r="WLN1189" s="10"/>
      <c r="WLO1189" s="10"/>
      <c r="WLP1189" s="10"/>
      <c r="WLQ1189" s="10"/>
      <c r="WLR1189" s="10"/>
      <c r="WLS1189" s="10"/>
      <c r="WLT1189" s="10"/>
      <c r="WLU1189" s="10"/>
      <c r="WLV1189" s="10"/>
      <c r="WLW1189" s="10"/>
      <c r="WLX1189" s="10"/>
      <c r="WLY1189" s="10"/>
      <c r="WLZ1189" s="10"/>
      <c r="WMA1189" s="10"/>
      <c r="WMB1189" s="10"/>
      <c r="WMC1189" s="10"/>
      <c r="WMD1189" s="10"/>
      <c r="WME1189" s="10"/>
      <c r="WMF1189" s="10"/>
      <c r="WMG1189" s="10"/>
      <c r="WMH1189" s="10"/>
      <c r="WMI1189" s="10"/>
      <c r="WMJ1189" s="10"/>
      <c r="WMK1189" s="10"/>
      <c r="WML1189" s="10"/>
      <c r="WMM1189" s="10"/>
      <c r="WMN1189" s="10"/>
      <c r="WMO1189" s="10"/>
      <c r="WMP1189" s="10"/>
      <c r="WMQ1189" s="10"/>
      <c r="WMR1189" s="10"/>
      <c r="WMS1189" s="10"/>
      <c r="WMT1189" s="10"/>
      <c r="WMU1189" s="10"/>
      <c r="WMV1189" s="10"/>
      <c r="WMW1189" s="10"/>
      <c r="WMX1189" s="10"/>
      <c r="WMY1189" s="10"/>
      <c r="WMZ1189" s="10"/>
      <c r="WNA1189" s="10"/>
      <c r="WNB1189" s="10"/>
      <c r="WNC1189" s="10"/>
      <c r="WND1189" s="10"/>
      <c r="WNE1189" s="10"/>
      <c r="WNF1189" s="10"/>
      <c r="WNG1189" s="10"/>
      <c r="WNH1189" s="10"/>
      <c r="WNI1189" s="10"/>
      <c r="WNJ1189" s="10"/>
      <c r="WNK1189" s="10"/>
      <c r="WNL1189" s="10"/>
      <c r="WNM1189" s="10"/>
      <c r="WNN1189" s="10"/>
      <c r="WNO1189" s="10"/>
      <c r="WNP1189" s="10"/>
      <c r="WNQ1189" s="10"/>
      <c r="WNR1189" s="10"/>
      <c r="WNS1189" s="10"/>
      <c r="WNT1189" s="10"/>
      <c r="WNU1189" s="10"/>
      <c r="WNV1189" s="10"/>
      <c r="WNW1189" s="10"/>
      <c r="WNX1189" s="10"/>
      <c r="WNY1189" s="10"/>
      <c r="WNZ1189" s="10"/>
      <c r="WOA1189" s="10"/>
      <c r="WOB1189" s="10"/>
      <c r="WOC1189" s="10"/>
      <c r="WOD1189" s="10"/>
      <c r="WOE1189" s="10"/>
      <c r="WOF1189" s="10"/>
      <c r="WOG1189" s="10"/>
      <c r="WOH1189" s="10"/>
      <c r="WOI1189" s="10"/>
      <c r="WOJ1189" s="10"/>
      <c r="WOK1189" s="10"/>
      <c r="WOL1189" s="10"/>
      <c r="WOM1189" s="10"/>
      <c r="WON1189" s="10"/>
      <c r="WOO1189" s="10"/>
      <c r="WOP1189" s="10"/>
      <c r="WOQ1189" s="10"/>
      <c r="WOR1189" s="10"/>
      <c r="WOS1189" s="10"/>
      <c r="WOT1189" s="10"/>
      <c r="WOU1189" s="10"/>
      <c r="WOV1189" s="10"/>
      <c r="WOW1189" s="10"/>
      <c r="WOX1189" s="10"/>
      <c r="WOY1189" s="10"/>
      <c r="WOZ1189" s="10"/>
      <c r="WPA1189" s="10"/>
      <c r="WPB1189" s="10"/>
      <c r="WPC1189" s="10"/>
      <c r="WPD1189" s="10"/>
      <c r="WPE1189" s="10"/>
      <c r="WPF1189" s="10"/>
      <c r="WPG1189" s="10"/>
      <c r="WPH1189" s="10"/>
      <c r="WPI1189" s="10"/>
      <c r="WPJ1189" s="10"/>
      <c r="WPK1189" s="10"/>
      <c r="WPL1189" s="10"/>
      <c r="WPM1189" s="10"/>
      <c r="WPN1189" s="10"/>
      <c r="WPO1189" s="10"/>
      <c r="WPP1189" s="10"/>
      <c r="WPQ1189" s="10"/>
      <c r="WPR1189" s="10"/>
      <c r="WPS1189" s="10"/>
      <c r="WPT1189" s="10"/>
      <c r="WPU1189" s="10"/>
      <c r="WPV1189" s="10"/>
      <c r="WPW1189" s="10"/>
      <c r="WPX1189" s="10"/>
      <c r="WPY1189" s="10"/>
      <c r="WPZ1189" s="10"/>
      <c r="WQA1189" s="10"/>
      <c r="WQB1189" s="10"/>
      <c r="WQC1189" s="10"/>
      <c r="WQD1189" s="10"/>
      <c r="WQE1189" s="10"/>
      <c r="WQF1189" s="10"/>
      <c r="WQG1189" s="10"/>
      <c r="WQH1189" s="10"/>
      <c r="WQI1189" s="10"/>
      <c r="WQJ1189" s="10"/>
      <c r="WQK1189" s="10"/>
      <c r="WQL1189" s="10"/>
      <c r="WQM1189" s="10"/>
      <c r="WQN1189" s="10"/>
      <c r="WQO1189" s="10"/>
      <c r="WQP1189" s="10"/>
      <c r="WQQ1189" s="10"/>
      <c r="WQR1189" s="10"/>
      <c r="WQS1189" s="10"/>
      <c r="WQT1189" s="10"/>
      <c r="WQU1189" s="10"/>
      <c r="WQV1189" s="10"/>
      <c r="WQW1189" s="10"/>
      <c r="WQX1189" s="10"/>
      <c r="WQY1189" s="10"/>
      <c r="WQZ1189" s="10"/>
      <c r="WRA1189" s="10"/>
      <c r="WRB1189" s="10"/>
      <c r="WRC1189" s="10"/>
      <c r="WRD1189" s="10"/>
      <c r="WRE1189" s="10"/>
      <c r="WRF1189" s="10"/>
      <c r="WRG1189" s="10"/>
      <c r="WRH1189" s="10"/>
      <c r="WRI1189" s="10"/>
      <c r="WRJ1189" s="10"/>
      <c r="WRK1189" s="10"/>
      <c r="WRL1189" s="10"/>
      <c r="WRM1189" s="10"/>
      <c r="WRN1189" s="10"/>
      <c r="WRO1189" s="10"/>
      <c r="WRP1189" s="10"/>
      <c r="WRQ1189" s="10"/>
      <c r="WRR1189" s="10"/>
      <c r="WRS1189" s="10"/>
      <c r="WRT1189" s="10"/>
      <c r="WRU1189" s="10"/>
      <c r="WRV1189" s="10"/>
      <c r="WRW1189" s="10"/>
      <c r="WRX1189" s="10"/>
      <c r="WRY1189" s="10"/>
      <c r="WRZ1189" s="10"/>
      <c r="WSA1189" s="10"/>
      <c r="WSB1189" s="10"/>
      <c r="WSC1189" s="10"/>
      <c r="WSD1189" s="10"/>
      <c r="WSE1189" s="10"/>
      <c r="WSF1189" s="10"/>
      <c r="WSG1189" s="10"/>
      <c r="WSH1189" s="10"/>
      <c r="WSI1189" s="10"/>
      <c r="WSJ1189" s="10"/>
      <c r="WSK1189" s="10"/>
      <c r="WSL1189" s="10"/>
      <c r="WSM1189" s="10"/>
      <c r="WSN1189" s="10"/>
      <c r="WSO1189" s="10"/>
      <c r="WSP1189" s="10"/>
      <c r="WSQ1189" s="10"/>
      <c r="WSR1189" s="10"/>
      <c r="WSS1189" s="10"/>
      <c r="WST1189" s="10"/>
      <c r="WSU1189" s="10"/>
      <c r="WSV1189" s="10"/>
      <c r="WSW1189" s="10"/>
      <c r="WSX1189" s="10"/>
      <c r="WSY1189" s="10"/>
      <c r="WSZ1189" s="10"/>
      <c r="WTA1189" s="10"/>
      <c r="WTB1189" s="10"/>
      <c r="WTC1189" s="10"/>
      <c r="WTD1189" s="10"/>
      <c r="WTE1189" s="10"/>
      <c r="WTF1189" s="10"/>
      <c r="WTG1189" s="10"/>
      <c r="WTH1189" s="10"/>
      <c r="WTI1189" s="10"/>
      <c r="WTJ1189" s="10"/>
      <c r="WTK1189" s="10"/>
      <c r="WTL1189" s="10"/>
      <c r="WTM1189" s="10"/>
      <c r="WTN1189" s="10"/>
      <c r="WTO1189" s="10"/>
      <c r="WTP1189" s="10"/>
      <c r="WTQ1189" s="10"/>
      <c r="WTR1189" s="10"/>
      <c r="WTS1189" s="10"/>
      <c r="WTT1189" s="10"/>
      <c r="WTU1189" s="10"/>
      <c r="WTV1189" s="10"/>
      <c r="WTW1189" s="10"/>
      <c r="WTX1189" s="10"/>
      <c r="WTY1189" s="10"/>
      <c r="WTZ1189" s="10"/>
      <c r="WUA1189" s="10"/>
      <c r="WUB1189" s="10"/>
      <c r="WUC1189" s="10"/>
      <c r="WUD1189" s="10"/>
      <c r="WUE1189" s="10"/>
      <c r="WUF1189" s="10"/>
      <c r="WUG1189" s="10"/>
      <c r="WUH1189" s="10"/>
      <c r="WUI1189" s="10"/>
      <c r="WUJ1189" s="10"/>
      <c r="WUK1189" s="10"/>
      <c r="WUL1189" s="10"/>
      <c r="WUM1189" s="10"/>
      <c r="WUN1189" s="10"/>
      <c r="WUO1189" s="10"/>
      <c r="WUP1189" s="10"/>
      <c r="WUQ1189" s="10"/>
      <c r="WUR1189" s="10"/>
      <c r="WUS1189" s="10"/>
      <c r="WUT1189" s="10"/>
      <c r="WUU1189" s="10"/>
      <c r="WUV1189" s="10"/>
      <c r="WUW1189" s="10"/>
      <c r="WUX1189" s="10"/>
      <c r="WUY1189" s="10"/>
      <c r="WUZ1189" s="10"/>
      <c r="WVA1189" s="10"/>
      <c r="WVB1189" s="10"/>
      <c r="WVC1189" s="10"/>
      <c r="WVD1189" s="10"/>
      <c r="WVE1189" s="10"/>
      <c r="WVF1189" s="10"/>
      <c r="WVG1189" s="10"/>
      <c r="WVH1189" s="10"/>
      <c r="WVI1189" s="10"/>
      <c r="WVJ1189" s="10"/>
      <c r="WVK1189" s="10"/>
      <c r="WVL1189" s="10"/>
      <c r="WVM1189" s="10"/>
      <c r="WVN1189" s="10"/>
      <c r="WVO1189" s="10"/>
      <c r="WVP1189" s="10"/>
      <c r="WVQ1189" s="10"/>
      <c r="WVR1189" s="10"/>
      <c r="WVS1189" s="10"/>
      <c r="WVT1189" s="10"/>
      <c r="WVU1189" s="10"/>
      <c r="WVV1189" s="10"/>
      <c r="WVW1189" s="10"/>
      <c r="WVX1189" s="10"/>
      <c r="WVY1189" s="10"/>
      <c r="WVZ1189" s="10"/>
      <c r="WWA1189" s="10"/>
      <c r="WWB1189" s="10"/>
      <c r="WWC1189" s="10"/>
      <c r="WWD1189" s="10"/>
      <c r="WWE1189" s="10"/>
      <c r="WWF1189" s="10"/>
      <c r="WWG1189" s="10"/>
      <c r="WWH1189" s="10"/>
      <c r="WWI1189" s="10"/>
      <c r="WWJ1189" s="10"/>
      <c r="WWK1189" s="10"/>
      <c r="WWL1189" s="10"/>
      <c r="WWM1189" s="10"/>
      <c r="WWN1189" s="10"/>
      <c r="WWO1189" s="10"/>
      <c r="WWP1189" s="10"/>
      <c r="WWQ1189" s="10"/>
      <c r="WWR1189" s="10"/>
      <c r="WWS1189" s="10"/>
      <c r="WWT1189" s="10"/>
      <c r="WWU1189" s="10"/>
      <c r="WWV1189" s="10"/>
      <c r="WWW1189" s="10"/>
      <c r="WWX1189" s="10"/>
      <c r="WWY1189" s="10"/>
      <c r="WWZ1189" s="10"/>
      <c r="WXA1189" s="10"/>
      <c r="WXB1189" s="10"/>
      <c r="WXC1189" s="10"/>
      <c r="WXD1189" s="10"/>
      <c r="WXE1189" s="10"/>
      <c r="WXF1189" s="10"/>
      <c r="WXG1189" s="10"/>
      <c r="WXH1189" s="10"/>
      <c r="WXI1189" s="10"/>
      <c r="WXJ1189" s="10"/>
      <c r="WXK1189" s="10"/>
      <c r="WXL1189" s="10"/>
      <c r="WXM1189" s="10"/>
      <c r="WXN1189" s="10"/>
      <c r="WXO1189" s="10"/>
      <c r="WXP1189" s="10"/>
      <c r="WXQ1189" s="10"/>
      <c r="WXR1189" s="10"/>
      <c r="WXS1189" s="10"/>
      <c r="WXT1189" s="10"/>
      <c r="WXU1189" s="10"/>
      <c r="WXV1189" s="10"/>
      <c r="WXW1189" s="10"/>
      <c r="WXX1189" s="10"/>
      <c r="WXY1189" s="10"/>
      <c r="WXZ1189" s="10"/>
      <c r="WYA1189" s="10"/>
      <c r="WYB1189" s="10"/>
      <c r="WYC1189" s="10"/>
      <c r="WYD1189" s="10"/>
      <c r="WYE1189" s="10"/>
      <c r="WYF1189" s="10"/>
      <c r="WYG1189" s="10"/>
      <c r="WYH1189" s="10"/>
      <c r="WYI1189" s="10"/>
      <c r="WYJ1189" s="10"/>
      <c r="WYK1189" s="10"/>
      <c r="WYL1189" s="10"/>
      <c r="WYM1189" s="10"/>
      <c r="WYN1189" s="10"/>
      <c r="WYO1189" s="10"/>
      <c r="WYP1189" s="10"/>
      <c r="WYQ1189" s="10"/>
      <c r="WYR1189" s="10"/>
      <c r="WYS1189" s="10"/>
      <c r="WYT1189" s="10"/>
      <c r="WYU1189" s="10"/>
      <c r="WYV1189" s="10"/>
      <c r="WYW1189" s="10"/>
      <c r="WYX1189" s="10"/>
      <c r="WYY1189" s="10"/>
      <c r="WYZ1189" s="10"/>
      <c r="WZA1189" s="10"/>
      <c r="WZB1189" s="10"/>
      <c r="WZC1189" s="10"/>
      <c r="WZD1189" s="10"/>
      <c r="WZE1189" s="10"/>
      <c r="WZF1189" s="10"/>
      <c r="WZG1189" s="10"/>
      <c r="WZH1189" s="10"/>
      <c r="WZI1189" s="10"/>
      <c r="WZJ1189" s="10"/>
      <c r="WZK1189" s="10"/>
      <c r="WZL1189" s="10"/>
      <c r="WZM1189" s="10"/>
      <c r="WZN1189" s="10"/>
      <c r="WZO1189" s="10"/>
      <c r="WZP1189" s="10"/>
      <c r="WZQ1189" s="10"/>
      <c r="WZR1189" s="10"/>
      <c r="WZS1189" s="10"/>
      <c r="WZT1189" s="10"/>
      <c r="WZU1189" s="10"/>
      <c r="WZV1189" s="10"/>
      <c r="WZW1189" s="10"/>
      <c r="WZX1189" s="10"/>
      <c r="WZY1189" s="10"/>
      <c r="WZZ1189" s="10"/>
      <c r="XAA1189" s="10"/>
      <c r="XAB1189" s="10"/>
      <c r="XAC1189" s="10"/>
      <c r="XAD1189" s="10"/>
      <c r="XAE1189" s="10"/>
      <c r="XAF1189" s="10"/>
      <c r="XAG1189" s="10"/>
      <c r="XAH1189" s="10"/>
      <c r="XAI1189" s="10"/>
      <c r="XAJ1189" s="10"/>
      <c r="XAK1189" s="10"/>
      <c r="XAL1189" s="10"/>
      <c r="XAM1189" s="10"/>
      <c r="XAN1189" s="10"/>
      <c r="XAO1189" s="10"/>
      <c r="XAP1189" s="10"/>
      <c r="XAQ1189" s="10"/>
      <c r="XAR1189" s="10"/>
      <c r="XAS1189" s="10"/>
      <c r="XAT1189" s="10"/>
      <c r="XAU1189" s="10"/>
      <c r="XAV1189" s="10"/>
      <c r="XAW1189" s="10"/>
      <c r="XAX1189" s="10"/>
      <c r="XAY1189" s="10"/>
      <c r="XAZ1189" s="10"/>
      <c r="XBA1189" s="10"/>
      <c r="XBB1189" s="10"/>
      <c r="XBC1189" s="10"/>
      <c r="XBD1189" s="10"/>
      <c r="XBE1189" s="10"/>
      <c r="XBF1189" s="10"/>
      <c r="XBG1189" s="10"/>
      <c r="XBH1189" s="10"/>
      <c r="XBI1189" s="10"/>
      <c r="XBJ1189" s="10"/>
      <c r="XBK1189" s="10"/>
      <c r="XBL1189" s="10"/>
      <c r="XBM1189" s="10"/>
      <c r="XBN1189" s="10"/>
      <c r="XBO1189" s="10"/>
      <c r="XBP1189" s="10"/>
      <c r="XBQ1189" s="10"/>
      <c r="XBR1189" s="10"/>
      <c r="XBS1189" s="10"/>
      <c r="XBT1189" s="10"/>
      <c r="XBU1189" s="10"/>
      <c r="XBV1189" s="10"/>
      <c r="XBW1189" s="10"/>
      <c r="XBX1189" s="10"/>
      <c r="XBY1189" s="10"/>
      <c r="XBZ1189" s="10"/>
      <c r="XCA1189" s="10"/>
      <c r="XCB1189" s="10"/>
      <c r="XCC1189" s="10"/>
      <c r="XCD1189" s="10"/>
      <c r="XCE1189" s="10"/>
      <c r="XCF1189" s="10"/>
      <c r="XCG1189" s="10"/>
      <c r="XCH1189" s="10"/>
      <c r="XCI1189" s="10"/>
      <c r="XCJ1189" s="10"/>
      <c r="XCK1189" s="10"/>
      <c r="XCL1189" s="10"/>
      <c r="XCM1189" s="10"/>
      <c r="XCN1189" s="10"/>
      <c r="XCO1189" s="10"/>
      <c r="XCP1189" s="10"/>
      <c r="XCQ1189" s="10"/>
      <c r="XCR1189" s="10"/>
      <c r="XCS1189" s="10"/>
      <c r="XCT1189" s="10"/>
      <c r="XCU1189" s="10"/>
      <c r="XCV1189" s="10"/>
      <c r="XCW1189" s="10"/>
      <c r="XCX1189" s="10"/>
      <c r="XCY1189" s="10"/>
      <c r="XCZ1189" s="10"/>
      <c r="XDA1189" s="10"/>
    </row>
    <row r="1190" spans="1:16329" s="3" customFormat="1" ht="61.5" x14ac:dyDescent="0.85">
      <c r="A1190" s="10">
        <v>1</v>
      </c>
      <c r="B1190" s="48">
        <f>SUBTOTAL(103,$A$1033:A1190)</f>
        <v>156</v>
      </c>
      <c r="C1190" s="13" t="s">
        <v>382</v>
      </c>
      <c r="D1190" s="20">
        <v>3090490.04</v>
      </c>
      <c r="E1190" s="20">
        <v>0</v>
      </c>
      <c r="F1190" s="20">
        <v>0</v>
      </c>
      <c r="G1190" s="20">
        <v>2100000</v>
      </c>
      <c r="H1190" s="20">
        <v>0</v>
      </c>
      <c r="I1190" s="20">
        <v>0</v>
      </c>
      <c r="J1190" s="20">
        <v>0</v>
      </c>
      <c r="K1190" s="55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20">
        <v>0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0</v>
      </c>
      <c r="AA1190" s="20">
        <v>0</v>
      </c>
      <c r="AB1190" s="20">
        <v>800000</v>
      </c>
      <c r="AC1190" s="20">
        <v>43500</v>
      </c>
      <c r="AD1190" s="20">
        <v>146990.04</v>
      </c>
      <c r="AE1190" s="20">
        <v>0</v>
      </c>
      <c r="AF1190" s="22">
        <v>2022</v>
      </c>
      <c r="AG1190" s="22">
        <v>2022</v>
      </c>
      <c r="AH1190" s="23">
        <v>2022</v>
      </c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52"/>
      <c r="CA1190" s="10"/>
      <c r="CB1190" s="10"/>
      <c r="CC1190" s="10"/>
      <c r="CD1190" s="10" t="e">
        <f t="shared" si="80"/>
        <v>#N/A</v>
      </c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  <c r="IM1190" s="10"/>
      <c r="IN1190" s="10"/>
      <c r="IO1190" s="10"/>
      <c r="IP1190" s="10"/>
      <c r="IQ1190" s="10"/>
      <c r="IR1190" s="10"/>
      <c r="IS1190" s="10"/>
      <c r="IT1190" s="10"/>
      <c r="IU1190" s="10"/>
      <c r="IV1190" s="10"/>
      <c r="IW1190" s="10"/>
      <c r="IX1190" s="10"/>
      <c r="IY1190" s="10"/>
      <c r="IZ1190" s="10"/>
      <c r="JA1190" s="10"/>
      <c r="JB1190" s="10"/>
      <c r="JC1190" s="10"/>
      <c r="JD1190" s="10"/>
      <c r="JE1190" s="10"/>
      <c r="JF1190" s="10"/>
      <c r="JG1190" s="10"/>
      <c r="JH1190" s="10"/>
      <c r="JI1190" s="10"/>
      <c r="JJ1190" s="10"/>
      <c r="JK1190" s="10"/>
      <c r="JL1190" s="10"/>
      <c r="JM1190" s="10"/>
      <c r="JN1190" s="10"/>
      <c r="JO1190" s="10"/>
      <c r="JP1190" s="10"/>
      <c r="JQ1190" s="10"/>
      <c r="JR1190" s="10"/>
      <c r="JS1190" s="10"/>
      <c r="JT1190" s="10"/>
      <c r="JU1190" s="10"/>
      <c r="JV1190" s="10"/>
      <c r="JW1190" s="10"/>
      <c r="JX1190" s="10"/>
      <c r="JY1190" s="10"/>
      <c r="JZ1190" s="10"/>
      <c r="KA1190" s="10"/>
      <c r="KB1190" s="10"/>
      <c r="KC1190" s="10"/>
      <c r="KD1190" s="10"/>
      <c r="KE1190" s="10"/>
      <c r="KF1190" s="10"/>
      <c r="KG1190" s="10"/>
      <c r="KH1190" s="10"/>
      <c r="KI1190" s="10"/>
      <c r="KJ1190" s="10"/>
      <c r="KK1190" s="10"/>
      <c r="KL1190" s="10"/>
      <c r="KM1190" s="10"/>
      <c r="KN1190" s="10"/>
      <c r="KO1190" s="10"/>
      <c r="KP1190" s="10"/>
      <c r="KQ1190" s="10"/>
      <c r="KR1190" s="10"/>
      <c r="KS1190" s="10"/>
      <c r="KT1190" s="10"/>
      <c r="KU1190" s="10"/>
      <c r="KV1190" s="10"/>
      <c r="KW1190" s="10"/>
      <c r="KX1190" s="10"/>
      <c r="KY1190" s="10"/>
      <c r="KZ1190" s="10"/>
      <c r="LA1190" s="10"/>
      <c r="LB1190" s="10"/>
      <c r="LC1190" s="10"/>
      <c r="LD1190" s="10"/>
      <c r="LE1190" s="10"/>
      <c r="LF1190" s="10"/>
      <c r="LG1190" s="10"/>
      <c r="LH1190" s="10"/>
      <c r="LI1190" s="10"/>
      <c r="LJ1190" s="10"/>
      <c r="LK1190" s="10"/>
      <c r="LL1190" s="10"/>
      <c r="LM1190" s="10"/>
      <c r="LN1190" s="10"/>
      <c r="LO1190" s="10"/>
      <c r="LP1190" s="10"/>
      <c r="LQ1190" s="10"/>
      <c r="LR1190" s="10"/>
      <c r="LS1190" s="10"/>
      <c r="LT1190" s="10"/>
      <c r="LU1190" s="10"/>
      <c r="LV1190" s="10"/>
      <c r="LW1190" s="10"/>
      <c r="LX1190" s="10"/>
      <c r="LY1190" s="10"/>
      <c r="LZ1190" s="10"/>
      <c r="MA1190" s="10"/>
      <c r="MB1190" s="10"/>
      <c r="MC1190" s="10"/>
      <c r="MD1190" s="10"/>
      <c r="ME1190" s="10"/>
      <c r="MF1190" s="10"/>
      <c r="MG1190" s="10"/>
      <c r="MH1190" s="10"/>
      <c r="MI1190" s="10"/>
      <c r="MJ1190" s="10"/>
      <c r="MK1190" s="10"/>
      <c r="ML1190" s="10"/>
      <c r="MM1190" s="10"/>
      <c r="MN1190" s="10"/>
      <c r="MO1190" s="10"/>
      <c r="MP1190" s="10"/>
      <c r="MQ1190" s="10"/>
      <c r="MR1190" s="10"/>
      <c r="MS1190" s="10"/>
      <c r="MT1190" s="10"/>
      <c r="MU1190" s="10"/>
      <c r="MV1190" s="10"/>
      <c r="MW1190" s="10"/>
      <c r="MX1190" s="10"/>
      <c r="MY1190" s="10"/>
      <c r="MZ1190" s="10"/>
      <c r="NA1190" s="10"/>
      <c r="NB1190" s="10"/>
      <c r="NC1190" s="10"/>
      <c r="ND1190" s="10"/>
      <c r="NE1190" s="10"/>
      <c r="NF1190" s="10"/>
      <c r="NG1190" s="10"/>
      <c r="NH1190" s="10"/>
      <c r="NI1190" s="10"/>
      <c r="NJ1190" s="10"/>
      <c r="NK1190" s="10"/>
      <c r="NL1190" s="10"/>
      <c r="NM1190" s="10"/>
      <c r="NN1190" s="10"/>
      <c r="NO1190" s="10"/>
      <c r="NP1190" s="10"/>
      <c r="NQ1190" s="10"/>
      <c r="NR1190" s="10"/>
      <c r="NS1190" s="10"/>
      <c r="NT1190" s="10"/>
      <c r="NU1190" s="10"/>
      <c r="NV1190" s="10"/>
      <c r="NW1190" s="10"/>
      <c r="NX1190" s="10"/>
      <c r="NY1190" s="10"/>
      <c r="NZ1190" s="10"/>
      <c r="OA1190" s="10"/>
      <c r="OB1190" s="10"/>
      <c r="OC1190" s="10"/>
      <c r="OD1190" s="10"/>
      <c r="OE1190" s="10"/>
      <c r="OF1190" s="10"/>
      <c r="OG1190" s="10"/>
      <c r="OH1190" s="10"/>
      <c r="OI1190" s="10"/>
      <c r="OJ1190" s="10"/>
      <c r="OK1190" s="10"/>
      <c r="OL1190" s="10"/>
      <c r="OM1190" s="10"/>
      <c r="ON1190" s="10"/>
      <c r="OO1190" s="10"/>
      <c r="OP1190" s="10"/>
      <c r="OQ1190" s="10"/>
      <c r="OR1190" s="10"/>
      <c r="OS1190" s="10"/>
      <c r="OT1190" s="10"/>
      <c r="OU1190" s="10"/>
      <c r="OV1190" s="10"/>
      <c r="OW1190" s="10"/>
      <c r="OX1190" s="10"/>
      <c r="OY1190" s="10"/>
      <c r="OZ1190" s="10"/>
      <c r="PA1190" s="10"/>
      <c r="PB1190" s="10"/>
      <c r="PC1190" s="10"/>
      <c r="PD1190" s="10"/>
      <c r="PE1190" s="10"/>
      <c r="PF1190" s="10"/>
      <c r="PG1190" s="10"/>
      <c r="PH1190" s="10"/>
      <c r="PI1190" s="10"/>
      <c r="PJ1190" s="10"/>
      <c r="PK1190" s="10"/>
      <c r="PL1190" s="10"/>
      <c r="PM1190" s="10"/>
      <c r="PN1190" s="10"/>
      <c r="PO1190" s="10"/>
      <c r="PP1190" s="10"/>
      <c r="PQ1190" s="10"/>
      <c r="PR1190" s="10"/>
      <c r="PS1190" s="10"/>
      <c r="PT1190" s="10"/>
      <c r="PU1190" s="10"/>
      <c r="PV1190" s="10"/>
      <c r="PW1190" s="10"/>
      <c r="PX1190" s="10"/>
      <c r="PY1190" s="10"/>
      <c r="PZ1190" s="10"/>
      <c r="QA1190" s="10"/>
      <c r="QB1190" s="10"/>
      <c r="QC1190" s="10"/>
      <c r="QD1190" s="10"/>
      <c r="QE1190" s="10"/>
      <c r="QF1190" s="10"/>
      <c r="QG1190" s="10"/>
      <c r="QH1190" s="10"/>
      <c r="QI1190" s="10"/>
      <c r="QJ1190" s="10"/>
      <c r="QK1190" s="10"/>
      <c r="QL1190" s="10"/>
      <c r="QM1190" s="10"/>
      <c r="QN1190" s="10"/>
      <c r="QO1190" s="10"/>
      <c r="QP1190" s="10"/>
      <c r="QQ1190" s="10"/>
      <c r="QR1190" s="10"/>
      <c r="QS1190" s="10"/>
      <c r="QT1190" s="10"/>
      <c r="QU1190" s="10"/>
      <c r="QV1190" s="10"/>
      <c r="QW1190" s="10"/>
      <c r="QX1190" s="10"/>
      <c r="QY1190" s="10"/>
      <c r="QZ1190" s="10"/>
      <c r="RA1190" s="10"/>
      <c r="RB1190" s="10"/>
      <c r="RC1190" s="10"/>
      <c r="RD1190" s="10"/>
      <c r="RE1190" s="10"/>
      <c r="RF1190" s="10"/>
      <c r="RG1190" s="10"/>
      <c r="RH1190" s="10"/>
      <c r="RI1190" s="10"/>
      <c r="RJ1190" s="10"/>
      <c r="RK1190" s="10"/>
      <c r="RL1190" s="10"/>
      <c r="RM1190" s="10"/>
      <c r="RN1190" s="10"/>
      <c r="RO1190" s="10"/>
      <c r="RP1190" s="10"/>
      <c r="RQ1190" s="10"/>
      <c r="RR1190" s="10"/>
      <c r="RS1190" s="10"/>
      <c r="RT1190" s="10"/>
      <c r="RU1190" s="10"/>
      <c r="RV1190" s="10"/>
      <c r="RW1190" s="10"/>
      <c r="RX1190" s="10"/>
      <c r="RY1190" s="10"/>
      <c r="RZ1190" s="10"/>
      <c r="SA1190" s="10"/>
      <c r="SB1190" s="10"/>
      <c r="SC1190" s="10"/>
      <c r="SD1190" s="10"/>
      <c r="SE1190" s="10"/>
      <c r="SF1190" s="10"/>
      <c r="SG1190" s="10"/>
      <c r="SH1190" s="10"/>
      <c r="SI1190" s="10"/>
      <c r="SJ1190" s="10"/>
      <c r="SK1190" s="10"/>
      <c r="SL1190" s="10"/>
      <c r="SM1190" s="10"/>
      <c r="SN1190" s="10"/>
      <c r="SO1190" s="10"/>
      <c r="SP1190" s="10"/>
      <c r="SQ1190" s="10"/>
      <c r="SR1190" s="10"/>
      <c r="SS1190" s="10"/>
      <c r="ST1190" s="10"/>
      <c r="SU1190" s="10"/>
      <c r="SV1190" s="10"/>
      <c r="SW1190" s="10"/>
      <c r="SX1190" s="10"/>
      <c r="SY1190" s="10"/>
      <c r="SZ1190" s="10"/>
      <c r="TA1190" s="10"/>
      <c r="TB1190" s="10"/>
      <c r="TC1190" s="10"/>
      <c r="TD1190" s="10"/>
      <c r="TE1190" s="10"/>
      <c r="TF1190" s="10"/>
      <c r="TG1190" s="10"/>
      <c r="TH1190" s="10"/>
      <c r="TI1190" s="10"/>
      <c r="TJ1190" s="10"/>
      <c r="TK1190" s="10"/>
      <c r="TL1190" s="10"/>
      <c r="TM1190" s="10"/>
      <c r="TN1190" s="10"/>
      <c r="TO1190" s="10"/>
      <c r="TP1190" s="10"/>
      <c r="TQ1190" s="10"/>
      <c r="TR1190" s="10"/>
      <c r="TS1190" s="10"/>
      <c r="TT1190" s="10"/>
      <c r="TU1190" s="10"/>
      <c r="TV1190" s="10"/>
      <c r="TW1190" s="10"/>
      <c r="TX1190" s="10"/>
      <c r="TY1190" s="10"/>
      <c r="TZ1190" s="10"/>
      <c r="UA1190" s="10"/>
      <c r="UB1190" s="10"/>
      <c r="UC1190" s="10"/>
      <c r="UD1190" s="10"/>
      <c r="UE1190" s="10"/>
      <c r="UF1190" s="10"/>
      <c r="UG1190" s="10"/>
      <c r="UH1190" s="10"/>
      <c r="UI1190" s="10"/>
      <c r="UJ1190" s="10"/>
      <c r="UK1190" s="10"/>
      <c r="UL1190" s="10"/>
      <c r="UM1190" s="10"/>
      <c r="UN1190" s="10"/>
      <c r="UO1190" s="10"/>
      <c r="UP1190" s="10"/>
      <c r="UQ1190" s="10"/>
      <c r="UR1190" s="10"/>
      <c r="US1190" s="10"/>
      <c r="UT1190" s="10"/>
      <c r="UU1190" s="10"/>
      <c r="UV1190" s="10"/>
      <c r="UW1190" s="10"/>
      <c r="UX1190" s="10"/>
      <c r="UY1190" s="10"/>
      <c r="UZ1190" s="10"/>
      <c r="VA1190" s="10"/>
      <c r="VB1190" s="10"/>
      <c r="VC1190" s="10"/>
      <c r="VD1190" s="10"/>
      <c r="VE1190" s="10"/>
      <c r="VF1190" s="10"/>
      <c r="VG1190" s="10"/>
      <c r="VH1190" s="10"/>
      <c r="VI1190" s="10"/>
      <c r="VJ1190" s="10"/>
      <c r="VK1190" s="10"/>
      <c r="VL1190" s="10"/>
      <c r="VM1190" s="10"/>
      <c r="VN1190" s="10"/>
      <c r="VO1190" s="10"/>
      <c r="VP1190" s="10"/>
      <c r="VQ1190" s="10"/>
      <c r="VR1190" s="10"/>
      <c r="VS1190" s="10"/>
      <c r="VT1190" s="10"/>
      <c r="VU1190" s="10"/>
      <c r="VV1190" s="10"/>
      <c r="VW1190" s="10"/>
      <c r="VX1190" s="10"/>
      <c r="VY1190" s="10"/>
      <c r="VZ1190" s="10"/>
      <c r="WA1190" s="10"/>
      <c r="WB1190" s="10"/>
      <c r="WC1190" s="10"/>
      <c r="WD1190" s="10"/>
      <c r="WE1190" s="10"/>
      <c r="WF1190" s="10"/>
      <c r="WG1190" s="10"/>
      <c r="WH1190" s="10"/>
      <c r="WI1190" s="10"/>
      <c r="WJ1190" s="10"/>
      <c r="WK1190" s="10"/>
      <c r="WL1190" s="10"/>
      <c r="WM1190" s="10"/>
      <c r="WN1190" s="10"/>
      <c r="WO1190" s="10"/>
      <c r="WP1190" s="10"/>
      <c r="WQ1190" s="10"/>
      <c r="WR1190" s="10"/>
      <c r="WS1190" s="10"/>
      <c r="WT1190" s="10"/>
      <c r="WU1190" s="10"/>
      <c r="WV1190" s="10"/>
      <c r="WW1190" s="10"/>
      <c r="WX1190" s="10"/>
      <c r="WY1190" s="10"/>
      <c r="WZ1190" s="10"/>
      <c r="XA1190" s="10"/>
      <c r="XB1190" s="10"/>
      <c r="XC1190" s="10"/>
      <c r="XD1190" s="10"/>
      <c r="XE1190" s="10"/>
      <c r="XF1190" s="10"/>
      <c r="XG1190" s="10"/>
      <c r="XH1190" s="10"/>
      <c r="XI1190" s="10"/>
      <c r="XJ1190" s="10"/>
      <c r="XK1190" s="10"/>
      <c r="XL1190" s="10"/>
      <c r="XM1190" s="10"/>
      <c r="XN1190" s="10"/>
      <c r="XO1190" s="10"/>
      <c r="XP1190" s="10"/>
      <c r="XQ1190" s="10"/>
      <c r="XR1190" s="10"/>
      <c r="XS1190" s="10"/>
      <c r="XT1190" s="10"/>
      <c r="XU1190" s="10"/>
      <c r="XV1190" s="10"/>
      <c r="XW1190" s="10"/>
      <c r="XX1190" s="10"/>
      <c r="XY1190" s="10"/>
      <c r="XZ1190" s="10"/>
      <c r="YA1190" s="10"/>
      <c r="YB1190" s="10"/>
      <c r="YC1190" s="10"/>
      <c r="YD1190" s="10"/>
      <c r="YE1190" s="10"/>
      <c r="YF1190" s="10"/>
      <c r="YG1190" s="10"/>
      <c r="YH1190" s="10"/>
      <c r="YI1190" s="10"/>
      <c r="YJ1190" s="10"/>
      <c r="YK1190" s="10"/>
      <c r="YL1190" s="10"/>
      <c r="YM1190" s="10"/>
      <c r="YN1190" s="10"/>
      <c r="YO1190" s="10"/>
      <c r="YP1190" s="10"/>
      <c r="YQ1190" s="10"/>
      <c r="YR1190" s="10"/>
      <c r="YS1190" s="10"/>
      <c r="YT1190" s="10"/>
      <c r="YU1190" s="10"/>
      <c r="YV1190" s="10"/>
      <c r="YW1190" s="10"/>
      <c r="YX1190" s="10"/>
      <c r="YY1190" s="10"/>
      <c r="YZ1190" s="10"/>
      <c r="ZA1190" s="10"/>
      <c r="ZB1190" s="10"/>
      <c r="ZC1190" s="10"/>
      <c r="ZD1190" s="10"/>
      <c r="ZE1190" s="10"/>
      <c r="ZF1190" s="10"/>
      <c r="ZG1190" s="10"/>
      <c r="ZH1190" s="10"/>
      <c r="ZI1190" s="10"/>
      <c r="ZJ1190" s="10"/>
      <c r="ZK1190" s="10"/>
      <c r="ZL1190" s="10"/>
      <c r="ZM1190" s="10"/>
      <c r="ZN1190" s="10"/>
      <c r="ZO1190" s="10"/>
      <c r="ZP1190" s="10"/>
      <c r="ZQ1190" s="10"/>
      <c r="ZR1190" s="10"/>
      <c r="ZS1190" s="10"/>
      <c r="ZT1190" s="10"/>
      <c r="ZU1190" s="10"/>
      <c r="ZV1190" s="10"/>
      <c r="ZW1190" s="10"/>
      <c r="ZX1190" s="10"/>
      <c r="ZY1190" s="10"/>
      <c r="ZZ1190" s="10"/>
      <c r="AAA1190" s="10"/>
      <c r="AAB1190" s="10"/>
      <c r="AAC1190" s="10"/>
      <c r="AAD1190" s="10"/>
      <c r="AAE1190" s="10"/>
      <c r="AAF1190" s="10"/>
      <c r="AAG1190" s="10"/>
      <c r="AAH1190" s="10"/>
      <c r="AAI1190" s="10"/>
      <c r="AAJ1190" s="10"/>
      <c r="AAK1190" s="10"/>
      <c r="AAL1190" s="10"/>
      <c r="AAM1190" s="10"/>
      <c r="AAN1190" s="10"/>
      <c r="AAO1190" s="10"/>
      <c r="AAP1190" s="10"/>
      <c r="AAQ1190" s="10"/>
      <c r="AAR1190" s="10"/>
      <c r="AAS1190" s="10"/>
      <c r="AAT1190" s="10"/>
      <c r="AAU1190" s="10"/>
      <c r="AAV1190" s="10"/>
      <c r="AAW1190" s="10"/>
      <c r="AAX1190" s="10"/>
      <c r="AAY1190" s="10"/>
      <c r="AAZ1190" s="10"/>
      <c r="ABA1190" s="10"/>
      <c r="ABB1190" s="10"/>
      <c r="ABC1190" s="10"/>
      <c r="ABD1190" s="10"/>
      <c r="ABE1190" s="10"/>
      <c r="ABF1190" s="10"/>
      <c r="ABG1190" s="10"/>
      <c r="ABH1190" s="10"/>
      <c r="ABI1190" s="10"/>
      <c r="ABJ1190" s="10"/>
      <c r="ABK1190" s="10"/>
      <c r="ABL1190" s="10"/>
      <c r="ABM1190" s="10"/>
      <c r="ABN1190" s="10"/>
      <c r="ABO1190" s="10"/>
      <c r="ABP1190" s="10"/>
      <c r="ABQ1190" s="10"/>
      <c r="ABR1190" s="10"/>
      <c r="ABS1190" s="10"/>
      <c r="ABT1190" s="10"/>
      <c r="ABU1190" s="10"/>
      <c r="ABV1190" s="10"/>
      <c r="ABW1190" s="10"/>
      <c r="ABX1190" s="10"/>
      <c r="ABY1190" s="10"/>
      <c r="ABZ1190" s="10"/>
      <c r="ACA1190" s="10"/>
      <c r="ACB1190" s="10"/>
      <c r="ACC1190" s="10"/>
      <c r="ACD1190" s="10"/>
      <c r="ACE1190" s="10"/>
      <c r="ACF1190" s="10"/>
      <c r="ACG1190" s="10"/>
      <c r="ACH1190" s="10"/>
      <c r="ACI1190" s="10"/>
      <c r="ACJ1190" s="10"/>
      <c r="ACK1190" s="10"/>
      <c r="ACL1190" s="10"/>
      <c r="ACM1190" s="10"/>
      <c r="ACN1190" s="10"/>
      <c r="ACO1190" s="10"/>
      <c r="ACP1190" s="10"/>
      <c r="ACQ1190" s="10"/>
      <c r="ACR1190" s="10"/>
      <c r="ACS1190" s="10"/>
      <c r="ACT1190" s="10"/>
      <c r="ACU1190" s="10"/>
      <c r="ACV1190" s="10"/>
      <c r="ACW1190" s="10"/>
      <c r="ACX1190" s="10"/>
      <c r="ACY1190" s="10"/>
      <c r="ACZ1190" s="10"/>
      <c r="ADA1190" s="10"/>
      <c r="ADB1190" s="10"/>
      <c r="ADC1190" s="10"/>
      <c r="ADD1190" s="10"/>
      <c r="ADE1190" s="10"/>
      <c r="ADF1190" s="10"/>
      <c r="ADG1190" s="10"/>
      <c r="ADH1190" s="10"/>
      <c r="ADI1190" s="10"/>
      <c r="ADJ1190" s="10"/>
      <c r="ADK1190" s="10"/>
      <c r="ADL1190" s="10"/>
      <c r="ADM1190" s="10"/>
      <c r="ADN1190" s="10"/>
      <c r="ADO1190" s="10"/>
      <c r="ADP1190" s="10"/>
      <c r="ADQ1190" s="10"/>
      <c r="ADR1190" s="10"/>
      <c r="ADS1190" s="10"/>
      <c r="ADT1190" s="10"/>
      <c r="ADU1190" s="10"/>
      <c r="ADV1190" s="10"/>
      <c r="ADW1190" s="10"/>
      <c r="ADX1190" s="10"/>
      <c r="ADY1190" s="10"/>
      <c r="ADZ1190" s="10"/>
      <c r="AEA1190" s="10"/>
      <c r="AEB1190" s="10"/>
      <c r="AEC1190" s="10"/>
      <c r="AED1190" s="10"/>
      <c r="AEE1190" s="10"/>
      <c r="AEF1190" s="10"/>
      <c r="AEG1190" s="10"/>
      <c r="AEH1190" s="10"/>
      <c r="AEI1190" s="10"/>
      <c r="AEJ1190" s="10"/>
      <c r="AEK1190" s="10"/>
      <c r="AEL1190" s="10"/>
      <c r="AEM1190" s="10"/>
      <c r="AEN1190" s="10"/>
      <c r="AEO1190" s="10"/>
      <c r="AEP1190" s="10"/>
      <c r="AEQ1190" s="10"/>
      <c r="AER1190" s="10"/>
      <c r="AES1190" s="10"/>
      <c r="AET1190" s="10"/>
      <c r="AEU1190" s="10"/>
      <c r="AEV1190" s="10"/>
      <c r="AEW1190" s="10"/>
      <c r="AEX1190" s="10"/>
      <c r="AEY1190" s="10"/>
      <c r="AEZ1190" s="10"/>
      <c r="AFA1190" s="10"/>
      <c r="AFB1190" s="10"/>
      <c r="AFC1190" s="10"/>
      <c r="AFD1190" s="10"/>
      <c r="AFE1190" s="10"/>
      <c r="AFF1190" s="10"/>
      <c r="AFG1190" s="10"/>
      <c r="AFH1190" s="10"/>
      <c r="AFI1190" s="10"/>
      <c r="AFJ1190" s="10"/>
      <c r="AFK1190" s="10"/>
      <c r="AFL1190" s="10"/>
      <c r="AFM1190" s="10"/>
      <c r="AFN1190" s="10"/>
      <c r="AFO1190" s="10"/>
      <c r="AFP1190" s="10"/>
      <c r="AFQ1190" s="10"/>
      <c r="AFR1190" s="10"/>
      <c r="AFS1190" s="10"/>
      <c r="AFT1190" s="10"/>
      <c r="AFU1190" s="10"/>
      <c r="AFV1190" s="10"/>
      <c r="AFW1190" s="10"/>
      <c r="AFX1190" s="10"/>
      <c r="AFY1190" s="10"/>
      <c r="AFZ1190" s="10"/>
      <c r="AGA1190" s="10"/>
      <c r="AGB1190" s="10"/>
      <c r="AGC1190" s="10"/>
      <c r="AGD1190" s="10"/>
      <c r="AGE1190" s="10"/>
      <c r="AGF1190" s="10"/>
      <c r="AGG1190" s="10"/>
      <c r="AGH1190" s="10"/>
      <c r="AGI1190" s="10"/>
      <c r="AGJ1190" s="10"/>
      <c r="AGK1190" s="10"/>
      <c r="AGL1190" s="10"/>
      <c r="AGM1190" s="10"/>
      <c r="AGN1190" s="10"/>
      <c r="AGO1190" s="10"/>
      <c r="AGP1190" s="10"/>
      <c r="AGQ1190" s="10"/>
      <c r="AGR1190" s="10"/>
      <c r="AGS1190" s="10"/>
      <c r="AGT1190" s="10"/>
      <c r="AGU1190" s="10"/>
      <c r="AGV1190" s="10"/>
      <c r="AGW1190" s="10"/>
      <c r="AGX1190" s="10"/>
      <c r="AGY1190" s="10"/>
      <c r="AGZ1190" s="10"/>
      <c r="AHA1190" s="10"/>
      <c r="AHB1190" s="10"/>
      <c r="AHC1190" s="10"/>
      <c r="AHD1190" s="10"/>
      <c r="AHE1190" s="10"/>
      <c r="AHF1190" s="10"/>
      <c r="AHG1190" s="10"/>
      <c r="AHH1190" s="10"/>
      <c r="AHI1190" s="10"/>
      <c r="AHJ1190" s="10"/>
      <c r="AHK1190" s="10"/>
      <c r="AHL1190" s="10"/>
      <c r="AHM1190" s="10"/>
      <c r="AHN1190" s="10"/>
      <c r="AHO1190" s="10"/>
      <c r="AHP1190" s="10"/>
      <c r="AHQ1190" s="10"/>
      <c r="AHR1190" s="10"/>
      <c r="AHS1190" s="10"/>
      <c r="AHT1190" s="10"/>
      <c r="AHU1190" s="10"/>
      <c r="AHV1190" s="10"/>
      <c r="AHW1190" s="10"/>
      <c r="AHX1190" s="10"/>
      <c r="AHY1190" s="10"/>
      <c r="AHZ1190" s="10"/>
      <c r="AIA1190" s="10"/>
      <c r="AIB1190" s="10"/>
      <c r="AIC1190" s="10"/>
      <c r="AID1190" s="10"/>
      <c r="AIE1190" s="10"/>
      <c r="AIF1190" s="10"/>
      <c r="AIG1190" s="10"/>
      <c r="AIH1190" s="10"/>
      <c r="AII1190" s="10"/>
      <c r="AIJ1190" s="10"/>
      <c r="AIK1190" s="10"/>
      <c r="AIL1190" s="10"/>
      <c r="AIM1190" s="10"/>
      <c r="AIN1190" s="10"/>
      <c r="AIO1190" s="10"/>
      <c r="AIP1190" s="10"/>
      <c r="AIQ1190" s="10"/>
      <c r="AIR1190" s="10"/>
      <c r="AIS1190" s="10"/>
      <c r="AIT1190" s="10"/>
      <c r="AIU1190" s="10"/>
      <c r="AIV1190" s="10"/>
      <c r="AIW1190" s="10"/>
      <c r="AIX1190" s="10"/>
      <c r="AIY1190" s="10"/>
      <c r="AIZ1190" s="10"/>
      <c r="AJA1190" s="10"/>
      <c r="AJB1190" s="10"/>
      <c r="AJC1190" s="10"/>
      <c r="AJD1190" s="10"/>
      <c r="AJE1190" s="10"/>
      <c r="AJF1190" s="10"/>
      <c r="AJG1190" s="10"/>
      <c r="AJH1190" s="10"/>
      <c r="AJI1190" s="10"/>
      <c r="AJJ1190" s="10"/>
      <c r="AJK1190" s="10"/>
      <c r="AJL1190" s="10"/>
      <c r="AJM1190" s="10"/>
      <c r="AJN1190" s="10"/>
      <c r="AJO1190" s="10"/>
      <c r="AJP1190" s="10"/>
      <c r="AJQ1190" s="10"/>
      <c r="AJR1190" s="10"/>
      <c r="AJS1190" s="10"/>
      <c r="AJT1190" s="10"/>
      <c r="AJU1190" s="10"/>
      <c r="AJV1190" s="10"/>
      <c r="AJW1190" s="10"/>
      <c r="AJX1190" s="10"/>
      <c r="AJY1190" s="10"/>
      <c r="AJZ1190" s="10"/>
      <c r="AKA1190" s="10"/>
      <c r="AKB1190" s="10"/>
      <c r="AKC1190" s="10"/>
      <c r="AKD1190" s="10"/>
      <c r="AKE1190" s="10"/>
      <c r="AKF1190" s="10"/>
      <c r="AKG1190" s="10"/>
      <c r="AKH1190" s="10"/>
      <c r="AKI1190" s="10"/>
      <c r="AKJ1190" s="10"/>
      <c r="AKK1190" s="10"/>
      <c r="AKL1190" s="10"/>
      <c r="AKM1190" s="10"/>
      <c r="AKN1190" s="10"/>
      <c r="AKO1190" s="10"/>
      <c r="AKP1190" s="10"/>
      <c r="AKQ1190" s="10"/>
      <c r="AKR1190" s="10"/>
      <c r="AKS1190" s="10"/>
      <c r="AKT1190" s="10"/>
      <c r="AKU1190" s="10"/>
      <c r="AKV1190" s="10"/>
      <c r="AKW1190" s="10"/>
      <c r="AKX1190" s="10"/>
      <c r="AKY1190" s="10"/>
      <c r="AKZ1190" s="10"/>
      <c r="ALA1190" s="10"/>
      <c r="ALB1190" s="10"/>
      <c r="ALC1190" s="10"/>
      <c r="ALD1190" s="10"/>
      <c r="ALE1190" s="10"/>
      <c r="ALF1190" s="10"/>
      <c r="ALG1190" s="10"/>
      <c r="ALH1190" s="10"/>
      <c r="ALI1190" s="10"/>
      <c r="ALJ1190" s="10"/>
      <c r="ALK1190" s="10"/>
      <c r="ALL1190" s="10"/>
      <c r="ALM1190" s="10"/>
      <c r="ALN1190" s="10"/>
      <c r="ALO1190" s="10"/>
      <c r="ALP1190" s="10"/>
      <c r="ALQ1190" s="10"/>
      <c r="ALR1190" s="10"/>
      <c r="ALS1190" s="10"/>
      <c r="ALT1190" s="10"/>
      <c r="ALU1190" s="10"/>
      <c r="ALV1190" s="10"/>
      <c r="ALW1190" s="10"/>
      <c r="ALX1190" s="10"/>
      <c r="ALY1190" s="10"/>
      <c r="ALZ1190" s="10"/>
      <c r="AMA1190" s="10"/>
      <c r="AMB1190" s="10"/>
      <c r="AMC1190" s="10"/>
      <c r="AMD1190" s="10"/>
      <c r="AME1190" s="10"/>
      <c r="AMF1190" s="10"/>
      <c r="AMG1190" s="10"/>
      <c r="AMH1190" s="10"/>
      <c r="AMI1190" s="10"/>
      <c r="AMJ1190" s="10"/>
      <c r="AMK1190" s="10"/>
      <c r="AML1190" s="10"/>
      <c r="AMM1190" s="10"/>
      <c r="AMN1190" s="10"/>
      <c r="AMO1190" s="10"/>
      <c r="AMP1190" s="10"/>
      <c r="AMQ1190" s="10"/>
      <c r="AMR1190" s="10"/>
      <c r="AMS1190" s="10"/>
      <c r="AMT1190" s="10"/>
      <c r="AMU1190" s="10"/>
      <c r="AMV1190" s="10"/>
      <c r="AMW1190" s="10"/>
      <c r="AMX1190" s="10"/>
      <c r="AMY1190" s="10"/>
      <c r="AMZ1190" s="10"/>
      <c r="ANA1190" s="10"/>
      <c r="ANB1190" s="10"/>
      <c r="ANC1190" s="10"/>
      <c r="AND1190" s="10"/>
      <c r="ANE1190" s="10"/>
      <c r="ANF1190" s="10"/>
      <c r="ANG1190" s="10"/>
      <c r="ANH1190" s="10"/>
      <c r="ANI1190" s="10"/>
      <c r="ANJ1190" s="10"/>
      <c r="ANK1190" s="10"/>
      <c r="ANL1190" s="10"/>
      <c r="ANM1190" s="10"/>
      <c r="ANN1190" s="10"/>
      <c r="ANO1190" s="10"/>
      <c r="ANP1190" s="10"/>
      <c r="ANQ1190" s="10"/>
      <c r="ANR1190" s="10"/>
      <c r="ANS1190" s="10"/>
      <c r="ANT1190" s="10"/>
      <c r="ANU1190" s="10"/>
      <c r="ANV1190" s="10"/>
      <c r="ANW1190" s="10"/>
      <c r="ANX1190" s="10"/>
      <c r="ANY1190" s="10"/>
      <c r="ANZ1190" s="10"/>
      <c r="AOA1190" s="10"/>
      <c r="AOB1190" s="10"/>
      <c r="AOC1190" s="10"/>
      <c r="AOD1190" s="10"/>
      <c r="AOE1190" s="10"/>
      <c r="AOF1190" s="10"/>
      <c r="AOG1190" s="10"/>
      <c r="AOH1190" s="10"/>
      <c r="AOI1190" s="10"/>
      <c r="AOJ1190" s="10"/>
      <c r="AOK1190" s="10"/>
      <c r="AOL1190" s="10"/>
      <c r="AOM1190" s="10"/>
      <c r="AON1190" s="10"/>
      <c r="AOO1190" s="10"/>
      <c r="AOP1190" s="10"/>
      <c r="AOQ1190" s="10"/>
      <c r="AOR1190" s="10"/>
      <c r="AOS1190" s="10"/>
      <c r="AOT1190" s="10"/>
      <c r="AOU1190" s="10"/>
      <c r="AOV1190" s="10"/>
      <c r="AOW1190" s="10"/>
      <c r="AOX1190" s="10"/>
      <c r="AOY1190" s="10"/>
      <c r="AOZ1190" s="10"/>
      <c r="APA1190" s="10"/>
      <c r="APB1190" s="10"/>
      <c r="APC1190" s="10"/>
      <c r="APD1190" s="10"/>
      <c r="APE1190" s="10"/>
      <c r="APF1190" s="10"/>
      <c r="APG1190" s="10"/>
      <c r="APH1190" s="10"/>
      <c r="API1190" s="10"/>
      <c r="APJ1190" s="10"/>
      <c r="APK1190" s="10"/>
      <c r="APL1190" s="10"/>
      <c r="APM1190" s="10"/>
      <c r="APN1190" s="10"/>
      <c r="APO1190" s="10"/>
      <c r="APP1190" s="10"/>
      <c r="APQ1190" s="10"/>
      <c r="APR1190" s="10"/>
      <c r="APS1190" s="10"/>
      <c r="APT1190" s="10"/>
      <c r="APU1190" s="10"/>
      <c r="APV1190" s="10"/>
      <c r="APW1190" s="10"/>
      <c r="APX1190" s="10"/>
      <c r="APY1190" s="10"/>
      <c r="APZ1190" s="10"/>
      <c r="AQA1190" s="10"/>
      <c r="AQB1190" s="10"/>
      <c r="AQC1190" s="10"/>
      <c r="AQD1190" s="10"/>
      <c r="AQE1190" s="10"/>
      <c r="AQF1190" s="10"/>
      <c r="AQG1190" s="10"/>
      <c r="AQH1190" s="10"/>
      <c r="AQI1190" s="10"/>
      <c r="AQJ1190" s="10"/>
      <c r="AQK1190" s="10"/>
      <c r="AQL1190" s="10"/>
      <c r="AQM1190" s="10"/>
      <c r="AQN1190" s="10"/>
      <c r="AQO1190" s="10"/>
      <c r="AQP1190" s="10"/>
      <c r="AQQ1190" s="10"/>
      <c r="AQR1190" s="10"/>
      <c r="AQS1190" s="10"/>
      <c r="AQT1190" s="10"/>
      <c r="AQU1190" s="10"/>
      <c r="AQV1190" s="10"/>
      <c r="AQW1190" s="10"/>
      <c r="AQX1190" s="10"/>
      <c r="AQY1190" s="10"/>
      <c r="AQZ1190" s="10"/>
      <c r="ARA1190" s="10"/>
      <c r="ARB1190" s="10"/>
      <c r="ARC1190" s="10"/>
      <c r="ARD1190" s="10"/>
      <c r="ARE1190" s="10"/>
      <c r="ARF1190" s="10"/>
      <c r="ARG1190" s="10"/>
      <c r="ARH1190" s="10"/>
      <c r="ARI1190" s="10"/>
      <c r="ARJ1190" s="10"/>
      <c r="ARK1190" s="10"/>
      <c r="ARL1190" s="10"/>
      <c r="ARM1190" s="10"/>
      <c r="ARN1190" s="10"/>
      <c r="ARO1190" s="10"/>
      <c r="ARP1190" s="10"/>
      <c r="ARQ1190" s="10"/>
      <c r="ARR1190" s="10"/>
      <c r="ARS1190" s="10"/>
      <c r="ART1190" s="10"/>
      <c r="ARU1190" s="10"/>
      <c r="ARV1190" s="10"/>
      <c r="ARW1190" s="10"/>
      <c r="ARX1190" s="10"/>
      <c r="ARY1190" s="10"/>
      <c r="ARZ1190" s="10"/>
      <c r="ASA1190" s="10"/>
      <c r="ASB1190" s="10"/>
      <c r="ASC1190" s="10"/>
      <c r="ASD1190" s="10"/>
      <c r="ASE1190" s="10"/>
      <c r="ASF1190" s="10"/>
      <c r="ASG1190" s="10"/>
      <c r="ASH1190" s="10"/>
      <c r="ASI1190" s="10"/>
      <c r="ASJ1190" s="10"/>
      <c r="ASK1190" s="10"/>
      <c r="ASL1190" s="10"/>
      <c r="ASM1190" s="10"/>
      <c r="ASN1190" s="10"/>
      <c r="ASO1190" s="10"/>
      <c r="ASP1190" s="10"/>
      <c r="ASQ1190" s="10"/>
      <c r="ASR1190" s="10"/>
      <c r="ASS1190" s="10"/>
      <c r="AST1190" s="10"/>
      <c r="ASU1190" s="10"/>
      <c r="ASV1190" s="10"/>
      <c r="ASW1190" s="10"/>
      <c r="ASX1190" s="10"/>
      <c r="ASY1190" s="10"/>
      <c r="ASZ1190" s="10"/>
      <c r="ATA1190" s="10"/>
      <c r="ATB1190" s="10"/>
      <c r="ATC1190" s="10"/>
      <c r="ATD1190" s="10"/>
      <c r="ATE1190" s="10"/>
      <c r="ATF1190" s="10"/>
      <c r="ATG1190" s="10"/>
      <c r="ATH1190" s="10"/>
      <c r="ATI1190" s="10"/>
      <c r="ATJ1190" s="10"/>
      <c r="ATK1190" s="10"/>
      <c r="ATL1190" s="10"/>
      <c r="ATM1190" s="10"/>
      <c r="ATN1190" s="10"/>
      <c r="ATO1190" s="10"/>
      <c r="ATP1190" s="10"/>
      <c r="ATQ1190" s="10"/>
      <c r="ATR1190" s="10"/>
      <c r="ATS1190" s="10"/>
      <c r="ATT1190" s="10"/>
      <c r="ATU1190" s="10"/>
      <c r="ATV1190" s="10"/>
      <c r="ATW1190" s="10"/>
      <c r="ATX1190" s="10"/>
      <c r="ATY1190" s="10"/>
      <c r="ATZ1190" s="10"/>
      <c r="AUA1190" s="10"/>
      <c r="AUB1190" s="10"/>
      <c r="AUC1190" s="10"/>
      <c r="AUD1190" s="10"/>
      <c r="AUE1190" s="10"/>
      <c r="AUF1190" s="10"/>
      <c r="AUG1190" s="10"/>
      <c r="AUH1190" s="10"/>
      <c r="AUI1190" s="10"/>
      <c r="AUJ1190" s="10"/>
      <c r="AUK1190" s="10"/>
      <c r="AUL1190" s="10"/>
      <c r="AUM1190" s="10"/>
      <c r="AUN1190" s="10"/>
      <c r="AUO1190" s="10"/>
      <c r="AUP1190" s="10"/>
      <c r="AUQ1190" s="10"/>
      <c r="AUR1190" s="10"/>
      <c r="AUS1190" s="10"/>
      <c r="AUT1190" s="10"/>
      <c r="AUU1190" s="10"/>
      <c r="AUV1190" s="10"/>
      <c r="AUW1190" s="10"/>
      <c r="AUX1190" s="10"/>
      <c r="AUY1190" s="10"/>
      <c r="AUZ1190" s="10"/>
      <c r="AVA1190" s="10"/>
      <c r="AVB1190" s="10"/>
      <c r="AVC1190" s="10"/>
      <c r="AVD1190" s="10"/>
      <c r="AVE1190" s="10"/>
      <c r="AVF1190" s="10"/>
      <c r="AVG1190" s="10"/>
      <c r="AVH1190" s="10"/>
      <c r="AVI1190" s="10"/>
      <c r="AVJ1190" s="10"/>
      <c r="AVK1190" s="10"/>
      <c r="AVL1190" s="10"/>
      <c r="AVM1190" s="10"/>
      <c r="AVN1190" s="10"/>
      <c r="AVO1190" s="10"/>
      <c r="AVP1190" s="10"/>
      <c r="AVQ1190" s="10"/>
      <c r="AVR1190" s="10"/>
      <c r="AVS1190" s="10"/>
      <c r="AVT1190" s="10"/>
      <c r="AVU1190" s="10"/>
      <c r="AVV1190" s="10"/>
      <c r="AVW1190" s="10"/>
      <c r="AVX1190" s="10"/>
      <c r="AVY1190" s="10"/>
      <c r="AVZ1190" s="10"/>
      <c r="AWA1190" s="10"/>
      <c r="AWB1190" s="10"/>
      <c r="AWC1190" s="10"/>
      <c r="AWD1190" s="10"/>
      <c r="AWE1190" s="10"/>
      <c r="AWF1190" s="10"/>
      <c r="AWG1190" s="10"/>
      <c r="AWH1190" s="10"/>
      <c r="AWI1190" s="10"/>
      <c r="AWJ1190" s="10"/>
      <c r="AWK1190" s="10"/>
      <c r="AWL1190" s="10"/>
      <c r="AWM1190" s="10"/>
      <c r="AWN1190" s="10"/>
      <c r="AWO1190" s="10"/>
      <c r="AWP1190" s="10"/>
      <c r="AWQ1190" s="10"/>
      <c r="AWR1190" s="10"/>
      <c r="AWS1190" s="10"/>
      <c r="AWT1190" s="10"/>
      <c r="AWU1190" s="10"/>
      <c r="AWV1190" s="10"/>
      <c r="AWW1190" s="10"/>
      <c r="AWX1190" s="10"/>
      <c r="AWY1190" s="10"/>
      <c r="AWZ1190" s="10"/>
      <c r="AXA1190" s="10"/>
      <c r="AXB1190" s="10"/>
      <c r="AXC1190" s="10"/>
      <c r="AXD1190" s="10"/>
      <c r="AXE1190" s="10"/>
      <c r="AXF1190" s="10"/>
      <c r="AXG1190" s="10"/>
      <c r="AXH1190" s="10"/>
      <c r="AXI1190" s="10"/>
      <c r="AXJ1190" s="10"/>
      <c r="AXK1190" s="10"/>
      <c r="AXL1190" s="10"/>
      <c r="AXM1190" s="10"/>
      <c r="AXN1190" s="10"/>
      <c r="AXO1190" s="10"/>
      <c r="AXP1190" s="10"/>
      <c r="AXQ1190" s="10"/>
      <c r="AXR1190" s="10"/>
      <c r="AXS1190" s="10"/>
      <c r="AXT1190" s="10"/>
      <c r="AXU1190" s="10"/>
      <c r="AXV1190" s="10"/>
      <c r="AXW1190" s="10"/>
      <c r="AXX1190" s="10"/>
      <c r="AXY1190" s="10"/>
      <c r="AXZ1190" s="10"/>
      <c r="AYA1190" s="10"/>
      <c r="AYB1190" s="10"/>
      <c r="AYC1190" s="10"/>
      <c r="AYD1190" s="10"/>
      <c r="AYE1190" s="10"/>
      <c r="AYF1190" s="10"/>
      <c r="AYG1190" s="10"/>
      <c r="AYH1190" s="10"/>
      <c r="AYI1190" s="10"/>
      <c r="AYJ1190" s="10"/>
      <c r="AYK1190" s="10"/>
      <c r="AYL1190" s="10"/>
      <c r="AYM1190" s="10"/>
      <c r="AYN1190" s="10"/>
      <c r="AYO1190" s="10"/>
      <c r="AYP1190" s="10"/>
      <c r="AYQ1190" s="10"/>
      <c r="AYR1190" s="10"/>
      <c r="AYS1190" s="10"/>
      <c r="AYT1190" s="10"/>
      <c r="AYU1190" s="10"/>
      <c r="AYV1190" s="10"/>
      <c r="AYW1190" s="10"/>
      <c r="AYX1190" s="10"/>
      <c r="AYY1190" s="10"/>
      <c r="AYZ1190" s="10"/>
      <c r="AZA1190" s="10"/>
      <c r="AZB1190" s="10"/>
      <c r="AZC1190" s="10"/>
      <c r="AZD1190" s="10"/>
      <c r="AZE1190" s="10"/>
      <c r="AZF1190" s="10"/>
      <c r="AZG1190" s="10"/>
      <c r="AZH1190" s="10"/>
      <c r="AZI1190" s="10"/>
      <c r="AZJ1190" s="10"/>
      <c r="AZK1190" s="10"/>
      <c r="AZL1190" s="10"/>
      <c r="AZM1190" s="10"/>
      <c r="AZN1190" s="10"/>
      <c r="AZO1190" s="10"/>
      <c r="AZP1190" s="10"/>
      <c r="AZQ1190" s="10"/>
      <c r="AZR1190" s="10"/>
      <c r="AZS1190" s="10"/>
      <c r="AZT1190" s="10"/>
      <c r="AZU1190" s="10"/>
      <c r="AZV1190" s="10"/>
      <c r="AZW1190" s="10"/>
      <c r="AZX1190" s="10"/>
      <c r="AZY1190" s="10"/>
      <c r="AZZ1190" s="10"/>
      <c r="BAA1190" s="10"/>
      <c r="BAB1190" s="10"/>
      <c r="BAC1190" s="10"/>
      <c r="BAD1190" s="10"/>
      <c r="BAE1190" s="10"/>
      <c r="BAF1190" s="10"/>
      <c r="BAG1190" s="10"/>
      <c r="BAH1190" s="10"/>
      <c r="BAI1190" s="10"/>
      <c r="BAJ1190" s="10"/>
      <c r="BAK1190" s="10"/>
      <c r="BAL1190" s="10"/>
      <c r="BAM1190" s="10"/>
      <c r="BAN1190" s="10"/>
      <c r="BAO1190" s="10"/>
      <c r="BAP1190" s="10"/>
      <c r="BAQ1190" s="10"/>
      <c r="BAR1190" s="10"/>
      <c r="BAS1190" s="10"/>
      <c r="BAT1190" s="10"/>
      <c r="BAU1190" s="10"/>
      <c r="BAV1190" s="10"/>
      <c r="BAW1190" s="10"/>
      <c r="BAX1190" s="10"/>
      <c r="BAY1190" s="10"/>
      <c r="BAZ1190" s="10"/>
      <c r="BBA1190" s="10"/>
      <c r="BBB1190" s="10"/>
      <c r="BBC1190" s="10"/>
      <c r="BBD1190" s="10"/>
      <c r="BBE1190" s="10"/>
      <c r="BBF1190" s="10"/>
      <c r="BBG1190" s="10"/>
      <c r="BBH1190" s="10"/>
      <c r="BBI1190" s="10"/>
      <c r="BBJ1190" s="10"/>
      <c r="BBK1190" s="10"/>
      <c r="BBL1190" s="10"/>
      <c r="BBM1190" s="10"/>
      <c r="BBN1190" s="10"/>
      <c r="BBO1190" s="10"/>
      <c r="BBP1190" s="10"/>
      <c r="BBQ1190" s="10"/>
      <c r="BBR1190" s="10"/>
      <c r="BBS1190" s="10"/>
      <c r="BBT1190" s="10"/>
      <c r="BBU1190" s="10"/>
      <c r="BBV1190" s="10"/>
      <c r="BBW1190" s="10"/>
      <c r="BBX1190" s="10"/>
      <c r="BBY1190" s="10"/>
      <c r="BBZ1190" s="10"/>
      <c r="BCA1190" s="10"/>
      <c r="BCB1190" s="10"/>
      <c r="BCC1190" s="10"/>
      <c r="BCD1190" s="10"/>
      <c r="BCE1190" s="10"/>
      <c r="BCF1190" s="10"/>
      <c r="BCG1190" s="10"/>
      <c r="BCH1190" s="10"/>
      <c r="BCI1190" s="10"/>
      <c r="BCJ1190" s="10"/>
      <c r="BCK1190" s="10"/>
      <c r="BCL1190" s="10"/>
      <c r="BCM1190" s="10"/>
      <c r="BCN1190" s="10"/>
      <c r="BCO1190" s="10"/>
      <c r="BCP1190" s="10"/>
      <c r="BCQ1190" s="10"/>
      <c r="BCR1190" s="10"/>
      <c r="BCS1190" s="10"/>
      <c r="BCT1190" s="10"/>
      <c r="BCU1190" s="10"/>
      <c r="BCV1190" s="10"/>
      <c r="BCW1190" s="10"/>
      <c r="BCX1190" s="10"/>
      <c r="BCY1190" s="10"/>
      <c r="BCZ1190" s="10"/>
      <c r="BDA1190" s="10"/>
      <c r="BDB1190" s="10"/>
      <c r="BDC1190" s="10"/>
      <c r="BDD1190" s="10"/>
      <c r="BDE1190" s="10"/>
      <c r="BDF1190" s="10"/>
      <c r="BDG1190" s="10"/>
      <c r="BDH1190" s="10"/>
      <c r="BDI1190" s="10"/>
      <c r="BDJ1190" s="10"/>
      <c r="BDK1190" s="10"/>
      <c r="BDL1190" s="10"/>
      <c r="BDM1190" s="10"/>
      <c r="BDN1190" s="10"/>
      <c r="BDO1190" s="10"/>
      <c r="BDP1190" s="10"/>
      <c r="BDQ1190" s="10"/>
      <c r="BDR1190" s="10"/>
      <c r="BDS1190" s="10"/>
      <c r="BDT1190" s="10"/>
      <c r="BDU1190" s="10"/>
      <c r="BDV1190" s="10"/>
      <c r="BDW1190" s="10"/>
      <c r="BDX1190" s="10"/>
      <c r="BDY1190" s="10"/>
      <c r="BDZ1190" s="10"/>
      <c r="BEA1190" s="10"/>
      <c r="BEB1190" s="10"/>
      <c r="BEC1190" s="10"/>
      <c r="BED1190" s="10"/>
      <c r="BEE1190" s="10"/>
      <c r="BEF1190" s="10"/>
      <c r="BEG1190" s="10"/>
      <c r="BEH1190" s="10"/>
      <c r="BEI1190" s="10"/>
      <c r="BEJ1190" s="10"/>
      <c r="BEK1190" s="10"/>
      <c r="BEL1190" s="10"/>
      <c r="BEM1190" s="10"/>
      <c r="BEN1190" s="10"/>
      <c r="BEO1190" s="10"/>
      <c r="BEP1190" s="10"/>
      <c r="BEQ1190" s="10"/>
      <c r="BER1190" s="10"/>
      <c r="BES1190" s="10"/>
      <c r="BET1190" s="10"/>
      <c r="BEU1190" s="10"/>
      <c r="BEV1190" s="10"/>
      <c r="BEW1190" s="10"/>
      <c r="BEX1190" s="10"/>
      <c r="BEY1190" s="10"/>
      <c r="BEZ1190" s="10"/>
      <c r="BFA1190" s="10"/>
      <c r="BFB1190" s="10"/>
      <c r="BFC1190" s="10"/>
      <c r="BFD1190" s="10"/>
      <c r="BFE1190" s="10"/>
      <c r="BFF1190" s="10"/>
      <c r="BFG1190" s="10"/>
      <c r="BFH1190" s="10"/>
      <c r="BFI1190" s="10"/>
      <c r="BFJ1190" s="10"/>
      <c r="BFK1190" s="10"/>
      <c r="BFL1190" s="10"/>
      <c r="BFM1190" s="10"/>
      <c r="BFN1190" s="10"/>
      <c r="BFO1190" s="10"/>
      <c r="BFP1190" s="10"/>
      <c r="BFQ1190" s="10"/>
      <c r="BFR1190" s="10"/>
      <c r="BFS1190" s="10"/>
      <c r="BFT1190" s="10"/>
      <c r="BFU1190" s="10"/>
      <c r="BFV1190" s="10"/>
      <c r="BFW1190" s="10"/>
      <c r="BFX1190" s="10"/>
      <c r="BFY1190" s="10"/>
      <c r="BFZ1190" s="10"/>
      <c r="BGA1190" s="10"/>
      <c r="BGB1190" s="10"/>
      <c r="BGC1190" s="10"/>
      <c r="BGD1190" s="10"/>
      <c r="BGE1190" s="10"/>
      <c r="BGF1190" s="10"/>
      <c r="BGG1190" s="10"/>
      <c r="BGH1190" s="10"/>
      <c r="BGI1190" s="10"/>
      <c r="BGJ1190" s="10"/>
      <c r="BGK1190" s="10"/>
      <c r="BGL1190" s="10"/>
      <c r="BGM1190" s="10"/>
      <c r="BGN1190" s="10"/>
      <c r="BGO1190" s="10"/>
      <c r="BGP1190" s="10"/>
      <c r="BGQ1190" s="10"/>
      <c r="BGR1190" s="10"/>
      <c r="BGS1190" s="10"/>
      <c r="BGT1190" s="10"/>
      <c r="BGU1190" s="10"/>
      <c r="BGV1190" s="10"/>
      <c r="BGW1190" s="10"/>
      <c r="BGX1190" s="10"/>
      <c r="BGY1190" s="10"/>
      <c r="BGZ1190" s="10"/>
      <c r="BHA1190" s="10"/>
      <c r="BHB1190" s="10"/>
      <c r="BHC1190" s="10"/>
      <c r="BHD1190" s="10"/>
      <c r="BHE1190" s="10"/>
      <c r="BHF1190" s="10"/>
      <c r="BHG1190" s="10"/>
      <c r="BHH1190" s="10"/>
      <c r="BHI1190" s="10"/>
      <c r="BHJ1190" s="10"/>
      <c r="BHK1190" s="10"/>
      <c r="BHL1190" s="10"/>
      <c r="BHM1190" s="10"/>
      <c r="BHN1190" s="10"/>
      <c r="BHO1190" s="10"/>
      <c r="BHP1190" s="10"/>
      <c r="BHQ1190" s="10"/>
      <c r="BHR1190" s="10"/>
      <c r="BHS1190" s="10"/>
      <c r="BHT1190" s="10"/>
      <c r="BHU1190" s="10"/>
      <c r="BHV1190" s="10"/>
      <c r="BHW1190" s="10"/>
      <c r="BHX1190" s="10"/>
      <c r="BHY1190" s="10"/>
      <c r="BHZ1190" s="10"/>
      <c r="BIA1190" s="10"/>
      <c r="BIB1190" s="10"/>
      <c r="BIC1190" s="10"/>
      <c r="BID1190" s="10"/>
      <c r="BIE1190" s="10"/>
      <c r="BIF1190" s="10"/>
      <c r="BIG1190" s="10"/>
      <c r="BIH1190" s="10"/>
      <c r="BII1190" s="10"/>
      <c r="BIJ1190" s="10"/>
      <c r="BIK1190" s="10"/>
      <c r="BIL1190" s="10"/>
      <c r="BIM1190" s="10"/>
      <c r="BIN1190" s="10"/>
      <c r="BIO1190" s="10"/>
      <c r="BIP1190" s="10"/>
      <c r="BIQ1190" s="10"/>
      <c r="BIR1190" s="10"/>
      <c r="BIS1190" s="10"/>
      <c r="BIT1190" s="10"/>
      <c r="BIU1190" s="10"/>
      <c r="BIV1190" s="10"/>
      <c r="BIW1190" s="10"/>
      <c r="BIX1190" s="10"/>
      <c r="BIY1190" s="10"/>
      <c r="BIZ1190" s="10"/>
      <c r="BJA1190" s="10"/>
      <c r="BJB1190" s="10"/>
      <c r="BJC1190" s="10"/>
      <c r="BJD1190" s="10"/>
      <c r="BJE1190" s="10"/>
      <c r="BJF1190" s="10"/>
      <c r="BJG1190" s="10"/>
      <c r="BJH1190" s="10"/>
      <c r="BJI1190" s="10"/>
      <c r="BJJ1190" s="10"/>
      <c r="BJK1190" s="10"/>
      <c r="BJL1190" s="10"/>
      <c r="BJM1190" s="10"/>
      <c r="BJN1190" s="10"/>
      <c r="BJO1190" s="10"/>
      <c r="BJP1190" s="10"/>
      <c r="BJQ1190" s="10"/>
      <c r="BJR1190" s="10"/>
      <c r="BJS1190" s="10"/>
      <c r="BJT1190" s="10"/>
      <c r="BJU1190" s="10"/>
      <c r="BJV1190" s="10"/>
      <c r="BJW1190" s="10"/>
      <c r="BJX1190" s="10"/>
      <c r="BJY1190" s="10"/>
      <c r="BJZ1190" s="10"/>
      <c r="BKA1190" s="10"/>
      <c r="BKB1190" s="10"/>
      <c r="BKC1190" s="10"/>
      <c r="BKD1190" s="10"/>
      <c r="BKE1190" s="10"/>
      <c r="BKF1190" s="10"/>
      <c r="BKG1190" s="10"/>
      <c r="BKH1190" s="10"/>
      <c r="BKI1190" s="10"/>
      <c r="BKJ1190" s="10"/>
      <c r="BKK1190" s="10"/>
      <c r="BKL1190" s="10"/>
      <c r="BKM1190" s="10"/>
      <c r="BKN1190" s="10"/>
      <c r="BKO1190" s="10"/>
      <c r="BKP1190" s="10"/>
      <c r="BKQ1190" s="10"/>
      <c r="BKR1190" s="10"/>
      <c r="BKS1190" s="10"/>
      <c r="BKT1190" s="10"/>
      <c r="BKU1190" s="10"/>
      <c r="BKV1190" s="10"/>
      <c r="BKW1190" s="10"/>
      <c r="BKX1190" s="10"/>
      <c r="BKY1190" s="10"/>
      <c r="BKZ1190" s="10"/>
      <c r="BLA1190" s="10"/>
      <c r="BLB1190" s="10"/>
      <c r="BLC1190" s="10"/>
      <c r="BLD1190" s="10"/>
      <c r="BLE1190" s="10"/>
      <c r="BLF1190" s="10"/>
      <c r="BLG1190" s="10"/>
      <c r="BLH1190" s="10"/>
      <c r="BLI1190" s="10"/>
      <c r="BLJ1190" s="10"/>
      <c r="BLK1190" s="10"/>
      <c r="BLL1190" s="10"/>
      <c r="BLM1190" s="10"/>
      <c r="BLN1190" s="10"/>
      <c r="BLO1190" s="10"/>
      <c r="BLP1190" s="10"/>
      <c r="BLQ1190" s="10"/>
      <c r="BLR1190" s="10"/>
      <c r="BLS1190" s="10"/>
      <c r="BLT1190" s="10"/>
      <c r="BLU1190" s="10"/>
      <c r="BLV1190" s="10"/>
      <c r="BLW1190" s="10"/>
      <c r="BLX1190" s="10"/>
      <c r="BLY1190" s="10"/>
      <c r="BLZ1190" s="10"/>
      <c r="BMA1190" s="10"/>
      <c r="BMB1190" s="10"/>
      <c r="BMC1190" s="10"/>
      <c r="BMD1190" s="10"/>
      <c r="BME1190" s="10"/>
      <c r="BMF1190" s="10"/>
      <c r="BMG1190" s="10"/>
      <c r="BMH1190" s="10"/>
      <c r="BMI1190" s="10"/>
      <c r="BMJ1190" s="10"/>
      <c r="BMK1190" s="10"/>
      <c r="BML1190" s="10"/>
      <c r="BMM1190" s="10"/>
      <c r="BMN1190" s="10"/>
      <c r="BMO1190" s="10"/>
      <c r="BMP1190" s="10"/>
      <c r="BMQ1190" s="10"/>
      <c r="BMR1190" s="10"/>
      <c r="BMS1190" s="10"/>
      <c r="BMT1190" s="10"/>
      <c r="BMU1190" s="10"/>
      <c r="BMV1190" s="10"/>
      <c r="BMW1190" s="10"/>
      <c r="BMX1190" s="10"/>
      <c r="BMY1190" s="10"/>
      <c r="BMZ1190" s="10"/>
      <c r="BNA1190" s="10"/>
      <c r="BNB1190" s="10"/>
      <c r="BNC1190" s="10"/>
      <c r="BND1190" s="10"/>
      <c r="BNE1190" s="10"/>
      <c r="BNF1190" s="10"/>
      <c r="BNG1190" s="10"/>
      <c r="BNH1190" s="10"/>
      <c r="BNI1190" s="10"/>
      <c r="BNJ1190" s="10"/>
      <c r="BNK1190" s="10"/>
      <c r="BNL1190" s="10"/>
      <c r="BNM1190" s="10"/>
      <c r="BNN1190" s="10"/>
      <c r="BNO1190" s="10"/>
      <c r="BNP1190" s="10"/>
      <c r="BNQ1190" s="10"/>
      <c r="BNR1190" s="10"/>
      <c r="BNS1190" s="10"/>
      <c r="BNT1190" s="10"/>
      <c r="BNU1190" s="10"/>
      <c r="BNV1190" s="10"/>
      <c r="BNW1190" s="10"/>
      <c r="BNX1190" s="10"/>
      <c r="BNY1190" s="10"/>
      <c r="BNZ1190" s="10"/>
      <c r="BOA1190" s="10"/>
      <c r="BOB1190" s="10"/>
      <c r="BOC1190" s="10"/>
      <c r="BOD1190" s="10"/>
      <c r="BOE1190" s="10"/>
      <c r="BOF1190" s="10"/>
      <c r="BOG1190" s="10"/>
      <c r="BOH1190" s="10"/>
      <c r="BOI1190" s="10"/>
      <c r="BOJ1190" s="10"/>
      <c r="BOK1190" s="10"/>
      <c r="BOL1190" s="10"/>
      <c r="BOM1190" s="10"/>
      <c r="BON1190" s="10"/>
      <c r="BOO1190" s="10"/>
      <c r="BOP1190" s="10"/>
      <c r="BOQ1190" s="10"/>
      <c r="BOR1190" s="10"/>
      <c r="BOS1190" s="10"/>
      <c r="BOT1190" s="10"/>
      <c r="BOU1190" s="10"/>
      <c r="BOV1190" s="10"/>
      <c r="BOW1190" s="10"/>
      <c r="BOX1190" s="10"/>
      <c r="BOY1190" s="10"/>
      <c r="BOZ1190" s="10"/>
      <c r="BPA1190" s="10"/>
      <c r="BPB1190" s="10"/>
      <c r="BPC1190" s="10"/>
      <c r="BPD1190" s="10"/>
      <c r="BPE1190" s="10"/>
      <c r="BPF1190" s="10"/>
      <c r="BPG1190" s="10"/>
      <c r="BPH1190" s="10"/>
      <c r="BPI1190" s="10"/>
      <c r="BPJ1190" s="10"/>
      <c r="BPK1190" s="10"/>
      <c r="BPL1190" s="10"/>
      <c r="BPM1190" s="10"/>
      <c r="BPN1190" s="10"/>
      <c r="BPO1190" s="10"/>
      <c r="BPP1190" s="10"/>
      <c r="BPQ1190" s="10"/>
      <c r="BPR1190" s="10"/>
      <c r="BPS1190" s="10"/>
      <c r="BPT1190" s="10"/>
      <c r="BPU1190" s="10"/>
      <c r="BPV1190" s="10"/>
      <c r="BPW1190" s="10"/>
      <c r="BPX1190" s="10"/>
      <c r="BPY1190" s="10"/>
      <c r="BPZ1190" s="10"/>
      <c r="BQA1190" s="10"/>
      <c r="BQB1190" s="10"/>
      <c r="BQC1190" s="10"/>
      <c r="BQD1190" s="10"/>
      <c r="BQE1190" s="10"/>
      <c r="BQF1190" s="10"/>
      <c r="BQG1190" s="10"/>
      <c r="BQH1190" s="10"/>
      <c r="BQI1190" s="10"/>
      <c r="BQJ1190" s="10"/>
      <c r="BQK1190" s="10"/>
      <c r="BQL1190" s="10"/>
      <c r="BQM1190" s="10"/>
      <c r="BQN1190" s="10"/>
      <c r="BQO1190" s="10"/>
      <c r="BQP1190" s="10"/>
      <c r="BQQ1190" s="10"/>
      <c r="BQR1190" s="10"/>
      <c r="BQS1190" s="10"/>
      <c r="BQT1190" s="10"/>
      <c r="BQU1190" s="10"/>
      <c r="BQV1190" s="10"/>
      <c r="BQW1190" s="10"/>
      <c r="BQX1190" s="10"/>
      <c r="BQY1190" s="10"/>
      <c r="BQZ1190" s="10"/>
      <c r="BRA1190" s="10"/>
      <c r="BRB1190" s="10"/>
      <c r="BRC1190" s="10"/>
      <c r="BRD1190" s="10"/>
      <c r="BRE1190" s="10"/>
      <c r="BRF1190" s="10"/>
      <c r="BRG1190" s="10"/>
      <c r="BRH1190" s="10"/>
      <c r="BRI1190" s="10"/>
      <c r="BRJ1190" s="10"/>
      <c r="BRK1190" s="10"/>
      <c r="BRL1190" s="10"/>
      <c r="BRM1190" s="10"/>
      <c r="BRN1190" s="10"/>
      <c r="BRO1190" s="10"/>
      <c r="BRP1190" s="10"/>
      <c r="BRQ1190" s="10"/>
      <c r="BRR1190" s="10"/>
      <c r="BRS1190" s="10"/>
      <c r="BRT1190" s="10"/>
      <c r="BRU1190" s="10"/>
      <c r="BRV1190" s="10"/>
      <c r="BRW1190" s="10"/>
      <c r="BRX1190" s="10"/>
      <c r="BRY1190" s="10"/>
      <c r="BRZ1190" s="10"/>
      <c r="BSA1190" s="10"/>
      <c r="BSB1190" s="10"/>
      <c r="BSC1190" s="10"/>
      <c r="BSD1190" s="10"/>
      <c r="BSE1190" s="10"/>
      <c r="BSF1190" s="10"/>
      <c r="BSG1190" s="10"/>
      <c r="BSH1190" s="10"/>
      <c r="BSI1190" s="10"/>
      <c r="BSJ1190" s="10"/>
      <c r="BSK1190" s="10"/>
      <c r="BSL1190" s="10"/>
      <c r="BSM1190" s="10"/>
      <c r="BSN1190" s="10"/>
      <c r="BSO1190" s="10"/>
      <c r="BSP1190" s="10"/>
      <c r="BSQ1190" s="10"/>
      <c r="BSR1190" s="10"/>
      <c r="BSS1190" s="10"/>
      <c r="BST1190" s="10"/>
      <c r="BSU1190" s="10"/>
      <c r="BSV1190" s="10"/>
      <c r="BSW1190" s="10"/>
      <c r="BSX1190" s="10"/>
      <c r="BSY1190" s="10"/>
      <c r="BSZ1190" s="10"/>
      <c r="BTA1190" s="10"/>
      <c r="BTB1190" s="10"/>
      <c r="BTC1190" s="10"/>
      <c r="BTD1190" s="10"/>
      <c r="BTE1190" s="10"/>
      <c r="BTF1190" s="10"/>
      <c r="BTG1190" s="10"/>
      <c r="BTH1190" s="10"/>
      <c r="BTI1190" s="10"/>
      <c r="BTJ1190" s="10"/>
      <c r="BTK1190" s="10"/>
      <c r="BTL1190" s="10"/>
      <c r="BTM1190" s="10"/>
      <c r="BTN1190" s="10"/>
      <c r="BTO1190" s="10"/>
      <c r="BTP1190" s="10"/>
      <c r="BTQ1190" s="10"/>
      <c r="BTR1190" s="10"/>
      <c r="BTS1190" s="10"/>
      <c r="BTT1190" s="10"/>
      <c r="BTU1190" s="10"/>
      <c r="BTV1190" s="10"/>
      <c r="BTW1190" s="10"/>
      <c r="BTX1190" s="10"/>
      <c r="BTY1190" s="10"/>
      <c r="BTZ1190" s="10"/>
      <c r="BUA1190" s="10"/>
      <c r="BUB1190" s="10"/>
      <c r="BUC1190" s="10"/>
      <c r="BUD1190" s="10"/>
      <c r="BUE1190" s="10"/>
      <c r="BUF1190" s="10"/>
      <c r="BUG1190" s="10"/>
      <c r="BUH1190" s="10"/>
      <c r="BUI1190" s="10"/>
      <c r="BUJ1190" s="10"/>
      <c r="BUK1190" s="10"/>
      <c r="BUL1190" s="10"/>
      <c r="BUM1190" s="10"/>
      <c r="BUN1190" s="10"/>
      <c r="BUO1190" s="10"/>
      <c r="BUP1190" s="10"/>
      <c r="BUQ1190" s="10"/>
      <c r="BUR1190" s="10"/>
      <c r="BUS1190" s="10"/>
      <c r="BUT1190" s="10"/>
      <c r="BUU1190" s="10"/>
      <c r="BUV1190" s="10"/>
      <c r="BUW1190" s="10"/>
      <c r="BUX1190" s="10"/>
      <c r="BUY1190" s="10"/>
      <c r="BUZ1190" s="10"/>
      <c r="BVA1190" s="10"/>
      <c r="BVB1190" s="10"/>
      <c r="BVC1190" s="10"/>
      <c r="BVD1190" s="10"/>
      <c r="BVE1190" s="10"/>
      <c r="BVF1190" s="10"/>
      <c r="BVG1190" s="10"/>
      <c r="BVH1190" s="10"/>
      <c r="BVI1190" s="10"/>
      <c r="BVJ1190" s="10"/>
      <c r="BVK1190" s="10"/>
      <c r="BVL1190" s="10"/>
      <c r="BVM1190" s="10"/>
      <c r="BVN1190" s="10"/>
      <c r="BVO1190" s="10"/>
      <c r="BVP1190" s="10"/>
      <c r="BVQ1190" s="10"/>
      <c r="BVR1190" s="10"/>
      <c r="BVS1190" s="10"/>
      <c r="BVT1190" s="10"/>
      <c r="BVU1190" s="10"/>
      <c r="BVV1190" s="10"/>
      <c r="BVW1190" s="10"/>
      <c r="BVX1190" s="10"/>
      <c r="BVY1190" s="10"/>
      <c r="BVZ1190" s="10"/>
      <c r="BWA1190" s="10"/>
      <c r="BWB1190" s="10"/>
      <c r="BWC1190" s="10"/>
      <c r="BWD1190" s="10"/>
      <c r="BWE1190" s="10"/>
      <c r="BWF1190" s="10"/>
      <c r="BWG1190" s="10"/>
      <c r="BWH1190" s="10"/>
      <c r="BWI1190" s="10"/>
      <c r="BWJ1190" s="10"/>
      <c r="BWK1190" s="10"/>
      <c r="BWL1190" s="10"/>
      <c r="BWM1190" s="10"/>
      <c r="BWN1190" s="10"/>
      <c r="BWO1190" s="10"/>
      <c r="BWP1190" s="10"/>
      <c r="BWQ1190" s="10"/>
      <c r="BWR1190" s="10"/>
      <c r="BWS1190" s="10"/>
      <c r="BWT1190" s="10"/>
      <c r="BWU1190" s="10"/>
      <c r="BWV1190" s="10"/>
      <c r="BWW1190" s="10"/>
      <c r="BWX1190" s="10"/>
      <c r="BWY1190" s="10"/>
      <c r="BWZ1190" s="10"/>
      <c r="BXA1190" s="10"/>
      <c r="BXB1190" s="10"/>
      <c r="BXC1190" s="10"/>
      <c r="BXD1190" s="10"/>
      <c r="BXE1190" s="10"/>
      <c r="BXF1190" s="10"/>
      <c r="BXG1190" s="10"/>
      <c r="BXH1190" s="10"/>
      <c r="BXI1190" s="10"/>
      <c r="BXJ1190" s="10"/>
      <c r="BXK1190" s="10"/>
      <c r="BXL1190" s="10"/>
      <c r="BXM1190" s="10"/>
      <c r="BXN1190" s="10"/>
      <c r="BXO1190" s="10"/>
      <c r="BXP1190" s="10"/>
      <c r="BXQ1190" s="10"/>
      <c r="BXR1190" s="10"/>
      <c r="BXS1190" s="10"/>
      <c r="BXT1190" s="10"/>
      <c r="BXU1190" s="10"/>
      <c r="BXV1190" s="10"/>
      <c r="BXW1190" s="10"/>
      <c r="BXX1190" s="10"/>
      <c r="BXY1190" s="10"/>
      <c r="BXZ1190" s="10"/>
      <c r="BYA1190" s="10"/>
      <c r="BYB1190" s="10"/>
      <c r="BYC1190" s="10"/>
      <c r="BYD1190" s="10"/>
      <c r="BYE1190" s="10"/>
      <c r="BYF1190" s="10"/>
      <c r="BYG1190" s="10"/>
      <c r="BYH1190" s="10"/>
      <c r="BYI1190" s="10"/>
      <c r="BYJ1190" s="10"/>
      <c r="BYK1190" s="10"/>
      <c r="BYL1190" s="10"/>
      <c r="BYM1190" s="10"/>
      <c r="BYN1190" s="10"/>
      <c r="BYO1190" s="10"/>
      <c r="BYP1190" s="10"/>
      <c r="BYQ1190" s="10"/>
      <c r="BYR1190" s="10"/>
      <c r="BYS1190" s="10"/>
      <c r="BYT1190" s="10"/>
      <c r="BYU1190" s="10"/>
      <c r="BYV1190" s="10"/>
      <c r="BYW1190" s="10"/>
      <c r="BYX1190" s="10"/>
      <c r="BYY1190" s="10"/>
      <c r="BYZ1190" s="10"/>
      <c r="BZA1190" s="10"/>
      <c r="BZB1190" s="10"/>
      <c r="BZC1190" s="10"/>
      <c r="BZD1190" s="10"/>
      <c r="BZE1190" s="10"/>
      <c r="BZF1190" s="10"/>
      <c r="BZG1190" s="10"/>
      <c r="BZH1190" s="10"/>
      <c r="BZI1190" s="10"/>
      <c r="BZJ1190" s="10"/>
      <c r="BZK1190" s="10"/>
      <c r="BZL1190" s="10"/>
      <c r="BZM1190" s="10"/>
      <c r="BZN1190" s="10"/>
      <c r="BZO1190" s="10"/>
      <c r="BZP1190" s="10"/>
      <c r="BZQ1190" s="10"/>
      <c r="BZR1190" s="10"/>
      <c r="BZS1190" s="10"/>
      <c r="BZT1190" s="10"/>
      <c r="BZU1190" s="10"/>
      <c r="BZV1190" s="10"/>
      <c r="BZW1190" s="10"/>
      <c r="BZX1190" s="10"/>
      <c r="BZY1190" s="10"/>
      <c r="BZZ1190" s="10"/>
      <c r="CAA1190" s="10"/>
      <c r="CAB1190" s="10"/>
      <c r="CAC1190" s="10"/>
      <c r="CAD1190" s="10"/>
      <c r="CAE1190" s="10"/>
      <c r="CAF1190" s="10"/>
      <c r="CAG1190" s="10"/>
      <c r="CAH1190" s="10"/>
      <c r="CAI1190" s="10"/>
      <c r="CAJ1190" s="10"/>
      <c r="CAK1190" s="10"/>
      <c r="CAL1190" s="10"/>
      <c r="CAM1190" s="10"/>
      <c r="CAN1190" s="10"/>
      <c r="CAO1190" s="10"/>
      <c r="CAP1190" s="10"/>
      <c r="CAQ1190" s="10"/>
      <c r="CAR1190" s="10"/>
      <c r="CAS1190" s="10"/>
      <c r="CAT1190" s="10"/>
      <c r="CAU1190" s="10"/>
      <c r="CAV1190" s="10"/>
      <c r="CAW1190" s="10"/>
      <c r="CAX1190" s="10"/>
      <c r="CAY1190" s="10"/>
      <c r="CAZ1190" s="10"/>
      <c r="CBA1190" s="10"/>
      <c r="CBB1190" s="10"/>
      <c r="CBC1190" s="10"/>
      <c r="CBD1190" s="10"/>
      <c r="CBE1190" s="10"/>
      <c r="CBF1190" s="10"/>
      <c r="CBG1190" s="10"/>
      <c r="CBH1190" s="10"/>
      <c r="CBI1190" s="10"/>
      <c r="CBJ1190" s="10"/>
      <c r="CBK1190" s="10"/>
      <c r="CBL1190" s="10"/>
      <c r="CBM1190" s="10"/>
      <c r="CBN1190" s="10"/>
      <c r="CBO1190" s="10"/>
      <c r="CBP1190" s="10"/>
      <c r="CBQ1190" s="10"/>
      <c r="CBR1190" s="10"/>
      <c r="CBS1190" s="10"/>
      <c r="CBT1190" s="10"/>
      <c r="CBU1190" s="10"/>
      <c r="CBV1190" s="10"/>
      <c r="CBW1190" s="10"/>
      <c r="CBX1190" s="10"/>
      <c r="CBY1190" s="10"/>
      <c r="CBZ1190" s="10"/>
      <c r="CCA1190" s="10"/>
      <c r="CCB1190" s="10"/>
      <c r="CCC1190" s="10"/>
      <c r="CCD1190" s="10"/>
      <c r="CCE1190" s="10"/>
      <c r="CCF1190" s="10"/>
      <c r="CCG1190" s="10"/>
      <c r="CCH1190" s="10"/>
      <c r="CCI1190" s="10"/>
      <c r="CCJ1190" s="10"/>
      <c r="CCK1190" s="10"/>
      <c r="CCL1190" s="10"/>
      <c r="CCM1190" s="10"/>
      <c r="CCN1190" s="10"/>
      <c r="CCO1190" s="10"/>
      <c r="CCP1190" s="10"/>
      <c r="CCQ1190" s="10"/>
      <c r="CCR1190" s="10"/>
      <c r="CCS1190" s="10"/>
      <c r="CCT1190" s="10"/>
      <c r="CCU1190" s="10"/>
      <c r="CCV1190" s="10"/>
      <c r="CCW1190" s="10"/>
      <c r="CCX1190" s="10"/>
      <c r="CCY1190" s="10"/>
      <c r="CCZ1190" s="10"/>
      <c r="CDA1190" s="10"/>
      <c r="CDB1190" s="10"/>
      <c r="CDC1190" s="10"/>
      <c r="CDD1190" s="10"/>
      <c r="CDE1190" s="10"/>
      <c r="CDF1190" s="10"/>
      <c r="CDG1190" s="10"/>
      <c r="CDH1190" s="10"/>
      <c r="CDI1190" s="10"/>
      <c r="CDJ1190" s="10"/>
      <c r="CDK1190" s="10"/>
      <c r="CDL1190" s="10"/>
      <c r="CDM1190" s="10"/>
      <c r="CDN1190" s="10"/>
      <c r="CDO1190" s="10"/>
      <c r="CDP1190" s="10"/>
      <c r="CDQ1190" s="10"/>
      <c r="CDR1190" s="10"/>
      <c r="CDS1190" s="10"/>
      <c r="CDT1190" s="10"/>
      <c r="CDU1190" s="10"/>
      <c r="CDV1190" s="10"/>
      <c r="CDW1190" s="10"/>
      <c r="CDX1190" s="10"/>
      <c r="CDY1190" s="10"/>
      <c r="CDZ1190" s="10"/>
      <c r="CEA1190" s="10"/>
      <c r="CEB1190" s="10"/>
      <c r="CEC1190" s="10"/>
      <c r="CED1190" s="10"/>
      <c r="CEE1190" s="10"/>
      <c r="CEF1190" s="10"/>
      <c r="CEG1190" s="10"/>
      <c r="CEH1190" s="10"/>
      <c r="CEI1190" s="10"/>
      <c r="CEJ1190" s="10"/>
      <c r="CEK1190" s="10"/>
      <c r="CEL1190" s="10"/>
      <c r="CEM1190" s="10"/>
      <c r="CEN1190" s="10"/>
      <c r="CEO1190" s="10"/>
      <c r="CEP1190" s="10"/>
      <c r="CEQ1190" s="10"/>
      <c r="CER1190" s="10"/>
      <c r="CES1190" s="10"/>
      <c r="CET1190" s="10"/>
      <c r="CEU1190" s="10"/>
      <c r="CEV1190" s="10"/>
      <c r="CEW1190" s="10"/>
      <c r="CEX1190" s="10"/>
      <c r="CEY1190" s="10"/>
      <c r="CEZ1190" s="10"/>
      <c r="CFA1190" s="10"/>
      <c r="CFB1190" s="10"/>
      <c r="CFC1190" s="10"/>
      <c r="CFD1190" s="10"/>
      <c r="CFE1190" s="10"/>
      <c r="CFF1190" s="10"/>
      <c r="CFG1190" s="10"/>
      <c r="CFH1190" s="10"/>
      <c r="CFI1190" s="10"/>
      <c r="CFJ1190" s="10"/>
      <c r="CFK1190" s="10"/>
      <c r="CFL1190" s="10"/>
      <c r="CFM1190" s="10"/>
      <c r="CFN1190" s="10"/>
      <c r="CFO1190" s="10"/>
      <c r="CFP1190" s="10"/>
      <c r="CFQ1190" s="10"/>
      <c r="CFR1190" s="10"/>
      <c r="CFS1190" s="10"/>
      <c r="CFT1190" s="10"/>
      <c r="CFU1190" s="10"/>
      <c r="CFV1190" s="10"/>
      <c r="CFW1190" s="10"/>
      <c r="CFX1190" s="10"/>
      <c r="CFY1190" s="10"/>
      <c r="CFZ1190" s="10"/>
      <c r="CGA1190" s="10"/>
      <c r="CGB1190" s="10"/>
      <c r="CGC1190" s="10"/>
      <c r="CGD1190" s="10"/>
      <c r="CGE1190" s="10"/>
      <c r="CGF1190" s="10"/>
      <c r="CGG1190" s="10"/>
      <c r="CGH1190" s="10"/>
      <c r="CGI1190" s="10"/>
      <c r="CGJ1190" s="10"/>
      <c r="CGK1190" s="10"/>
      <c r="CGL1190" s="10"/>
      <c r="CGM1190" s="10"/>
      <c r="CGN1190" s="10"/>
      <c r="CGO1190" s="10"/>
      <c r="CGP1190" s="10"/>
      <c r="CGQ1190" s="10"/>
      <c r="CGR1190" s="10"/>
      <c r="CGS1190" s="10"/>
      <c r="CGT1190" s="10"/>
      <c r="CGU1190" s="10"/>
      <c r="CGV1190" s="10"/>
      <c r="CGW1190" s="10"/>
      <c r="CGX1190" s="10"/>
      <c r="CGY1190" s="10"/>
      <c r="CGZ1190" s="10"/>
      <c r="CHA1190" s="10"/>
      <c r="CHB1190" s="10"/>
      <c r="CHC1190" s="10"/>
      <c r="CHD1190" s="10"/>
      <c r="CHE1190" s="10"/>
      <c r="CHF1190" s="10"/>
      <c r="CHG1190" s="10"/>
      <c r="CHH1190" s="10"/>
      <c r="CHI1190" s="10"/>
      <c r="CHJ1190" s="10"/>
      <c r="CHK1190" s="10"/>
      <c r="CHL1190" s="10"/>
      <c r="CHM1190" s="10"/>
      <c r="CHN1190" s="10"/>
      <c r="CHO1190" s="10"/>
      <c r="CHP1190" s="10"/>
      <c r="CHQ1190" s="10"/>
      <c r="CHR1190" s="10"/>
      <c r="CHS1190" s="10"/>
      <c r="CHT1190" s="10"/>
      <c r="CHU1190" s="10"/>
      <c r="CHV1190" s="10"/>
      <c r="CHW1190" s="10"/>
      <c r="CHX1190" s="10"/>
      <c r="CHY1190" s="10"/>
      <c r="CHZ1190" s="10"/>
      <c r="CIA1190" s="10"/>
      <c r="CIB1190" s="10"/>
      <c r="CIC1190" s="10"/>
      <c r="CID1190" s="10"/>
      <c r="CIE1190" s="10"/>
      <c r="CIF1190" s="10"/>
      <c r="CIG1190" s="10"/>
      <c r="CIH1190" s="10"/>
      <c r="CII1190" s="10"/>
      <c r="CIJ1190" s="10"/>
      <c r="CIK1190" s="10"/>
      <c r="CIL1190" s="10"/>
      <c r="CIM1190" s="10"/>
      <c r="CIN1190" s="10"/>
      <c r="CIO1190" s="10"/>
      <c r="CIP1190" s="10"/>
      <c r="CIQ1190" s="10"/>
      <c r="CIR1190" s="10"/>
      <c r="CIS1190" s="10"/>
      <c r="CIT1190" s="10"/>
      <c r="CIU1190" s="10"/>
      <c r="CIV1190" s="10"/>
      <c r="CIW1190" s="10"/>
      <c r="CIX1190" s="10"/>
      <c r="CIY1190" s="10"/>
      <c r="CIZ1190" s="10"/>
      <c r="CJA1190" s="10"/>
      <c r="CJB1190" s="10"/>
      <c r="CJC1190" s="10"/>
      <c r="CJD1190" s="10"/>
      <c r="CJE1190" s="10"/>
      <c r="CJF1190" s="10"/>
      <c r="CJG1190" s="10"/>
      <c r="CJH1190" s="10"/>
      <c r="CJI1190" s="10"/>
      <c r="CJJ1190" s="10"/>
      <c r="CJK1190" s="10"/>
      <c r="CJL1190" s="10"/>
      <c r="CJM1190" s="10"/>
      <c r="CJN1190" s="10"/>
      <c r="CJO1190" s="10"/>
      <c r="CJP1190" s="10"/>
      <c r="CJQ1190" s="10"/>
      <c r="CJR1190" s="10"/>
      <c r="CJS1190" s="10"/>
      <c r="CJT1190" s="10"/>
      <c r="CJU1190" s="10"/>
      <c r="CJV1190" s="10"/>
      <c r="CJW1190" s="10"/>
      <c r="CJX1190" s="10"/>
      <c r="CJY1190" s="10"/>
      <c r="CJZ1190" s="10"/>
      <c r="CKA1190" s="10"/>
      <c r="CKB1190" s="10"/>
      <c r="CKC1190" s="10"/>
      <c r="CKD1190" s="10"/>
      <c r="CKE1190" s="10"/>
      <c r="CKF1190" s="10"/>
      <c r="CKG1190" s="10"/>
      <c r="CKH1190" s="10"/>
      <c r="CKI1190" s="10"/>
      <c r="CKJ1190" s="10"/>
      <c r="CKK1190" s="10"/>
      <c r="CKL1190" s="10"/>
      <c r="CKM1190" s="10"/>
      <c r="CKN1190" s="10"/>
      <c r="CKO1190" s="10"/>
      <c r="CKP1190" s="10"/>
      <c r="CKQ1190" s="10"/>
      <c r="CKR1190" s="10"/>
      <c r="CKS1190" s="10"/>
      <c r="CKT1190" s="10"/>
      <c r="CKU1190" s="10"/>
      <c r="CKV1190" s="10"/>
      <c r="CKW1190" s="10"/>
      <c r="CKX1190" s="10"/>
      <c r="CKY1190" s="10"/>
      <c r="CKZ1190" s="10"/>
      <c r="CLA1190" s="10"/>
      <c r="CLB1190" s="10"/>
      <c r="CLC1190" s="10"/>
      <c r="CLD1190" s="10"/>
      <c r="CLE1190" s="10"/>
      <c r="CLF1190" s="10"/>
      <c r="CLG1190" s="10"/>
      <c r="CLH1190" s="10"/>
      <c r="CLI1190" s="10"/>
      <c r="CLJ1190" s="10"/>
      <c r="CLK1190" s="10"/>
      <c r="CLL1190" s="10"/>
      <c r="CLM1190" s="10"/>
      <c r="CLN1190" s="10"/>
      <c r="CLO1190" s="10"/>
      <c r="CLP1190" s="10"/>
      <c r="CLQ1190" s="10"/>
      <c r="CLR1190" s="10"/>
      <c r="CLS1190" s="10"/>
      <c r="CLT1190" s="10"/>
      <c r="CLU1190" s="10"/>
      <c r="CLV1190" s="10"/>
      <c r="CLW1190" s="10"/>
      <c r="CLX1190" s="10"/>
      <c r="CLY1190" s="10"/>
      <c r="CLZ1190" s="10"/>
      <c r="CMA1190" s="10"/>
      <c r="CMB1190" s="10"/>
      <c r="CMC1190" s="10"/>
      <c r="CMD1190" s="10"/>
      <c r="CME1190" s="10"/>
      <c r="CMF1190" s="10"/>
      <c r="CMG1190" s="10"/>
      <c r="CMH1190" s="10"/>
      <c r="CMI1190" s="10"/>
      <c r="CMJ1190" s="10"/>
      <c r="CMK1190" s="10"/>
      <c r="CML1190" s="10"/>
      <c r="CMM1190" s="10"/>
      <c r="CMN1190" s="10"/>
      <c r="CMO1190" s="10"/>
      <c r="CMP1190" s="10"/>
      <c r="CMQ1190" s="10"/>
      <c r="CMR1190" s="10"/>
      <c r="CMS1190" s="10"/>
      <c r="CMT1190" s="10"/>
      <c r="CMU1190" s="10"/>
      <c r="CMV1190" s="10"/>
      <c r="CMW1190" s="10"/>
      <c r="CMX1190" s="10"/>
      <c r="CMY1190" s="10"/>
      <c r="CMZ1190" s="10"/>
      <c r="CNA1190" s="10"/>
      <c r="CNB1190" s="10"/>
      <c r="CNC1190" s="10"/>
      <c r="CND1190" s="10"/>
      <c r="CNE1190" s="10"/>
      <c r="CNF1190" s="10"/>
      <c r="CNG1190" s="10"/>
      <c r="CNH1190" s="10"/>
      <c r="CNI1190" s="10"/>
      <c r="CNJ1190" s="10"/>
      <c r="CNK1190" s="10"/>
      <c r="CNL1190" s="10"/>
      <c r="CNM1190" s="10"/>
      <c r="CNN1190" s="10"/>
      <c r="CNO1190" s="10"/>
      <c r="CNP1190" s="10"/>
      <c r="CNQ1190" s="10"/>
      <c r="CNR1190" s="10"/>
      <c r="CNS1190" s="10"/>
      <c r="CNT1190" s="10"/>
      <c r="CNU1190" s="10"/>
      <c r="CNV1190" s="10"/>
      <c r="CNW1190" s="10"/>
      <c r="CNX1190" s="10"/>
      <c r="CNY1190" s="10"/>
      <c r="CNZ1190" s="10"/>
      <c r="COA1190" s="10"/>
      <c r="COB1190" s="10"/>
      <c r="COC1190" s="10"/>
      <c r="COD1190" s="10"/>
      <c r="COE1190" s="10"/>
      <c r="COF1190" s="10"/>
      <c r="COG1190" s="10"/>
      <c r="COH1190" s="10"/>
      <c r="COI1190" s="10"/>
      <c r="COJ1190" s="10"/>
      <c r="COK1190" s="10"/>
      <c r="COL1190" s="10"/>
      <c r="COM1190" s="10"/>
      <c r="CON1190" s="10"/>
      <c r="COO1190" s="10"/>
      <c r="COP1190" s="10"/>
      <c r="COQ1190" s="10"/>
      <c r="COR1190" s="10"/>
      <c r="COS1190" s="10"/>
      <c r="COT1190" s="10"/>
      <c r="COU1190" s="10"/>
      <c r="COV1190" s="10"/>
      <c r="COW1190" s="10"/>
      <c r="COX1190" s="10"/>
      <c r="COY1190" s="10"/>
      <c r="COZ1190" s="10"/>
      <c r="CPA1190" s="10"/>
      <c r="CPB1190" s="10"/>
      <c r="CPC1190" s="10"/>
      <c r="CPD1190" s="10"/>
      <c r="CPE1190" s="10"/>
      <c r="CPF1190" s="10"/>
      <c r="CPG1190" s="10"/>
      <c r="CPH1190" s="10"/>
      <c r="CPI1190" s="10"/>
      <c r="CPJ1190" s="10"/>
      <c r="CPK1190" s="10"/>
      <c r="CPL1190" s="10"/>
      <c r="CPM1190" s="10"/>
      <c r="CPN1190" s="10"/>
      <c r="CPO1190" s="10"/>
      <c r="CPP1190" s="10"/>
      <c r="CPQ1190" s="10"/>
      <c r="CPR1190" s="10"/>
      <c r="CPS1190" s="10"/>
      <c r="CPT1190" s="10"/>
      <c r="CPU1190" s="10"/>
      <c r="CPV1190" s="10"/>
      <c r="CPW1190" s="10"/>
      <c r="CPX1190" s="10"/>
      <c r="CPY1190" s="10"/>
      <c r="CPZ1190" s="10"/>
      <c r="CQA1190" s="10"/>
      <c r="CQB1190" s="10"/>
      <c r="CQC1190" s="10"/>
      <c r="CQD1190" s="10"/>
      <c r="CQE1190" s="10"/>
      <c r="CQF1190" s="10"/>
      <c r="CQG1190" s="10"/>
      <c r="CQH1190" s="10"/>
      <c r="CQI1190" s="10"/>
      <c r="CQJ1190" s="10"/>
      <c r="CQK1190" s="10"/>
      <c r="CQL1190" s="10"/>
      <c r="CQM1190" s="10"/>
      <c r="CQN1190" s="10"/>
      <c r="CQO1190" s="10"/>
      <c r="CQP1190" s="10"/>
      <c r="CQQ1190" s="10"/>
      <c r="CQR1190" s="10"/>
      <c r="CQS1190" s="10"/>
      <c r="CQT1190" s="10"/>
      <c r="CQU1190" s="10"/>
      <c r="CQV1190" s="10"/>
      <c r="CQW1190" s="10"/>
      <c r="CQX1190" s="10"/>
      <c r="CQY1190" s="10"/>
      <c r="CQZ1190" s="10"/>
      <c r="CRA1190" s="10"/>
      <c r="CRB1190" s="10"/>
      <c r="CRC1190" s="10"/>
      <c r="CRD1190" s="10"/>
      <c r="CRE1190" s="10"/>
      <c r="CRF1190" s="10"/>
      <c r="CRG1190" s="10"/>
      <c r="CRH1190" s="10"/>
      <c r="CRI1190" s="10"/>
      <c r="CRJ1190" s="10"/>
      <c r="CRK1190" s="10"/>
      <c r="CRL1190" s="10"/>
      <c r="CRM1190" s="10"/>
      <c r="CRN1190" s="10"/>
      <c r="CRO1190" s="10"/>
      <c r="CRP1190" s="10"/>
      <c r="CRQ1190" s="10"/>
      <c r="CRR1190" s="10"/>
      <c r="CRS1190" s="10"/>
      <c r="CRT1190" s="10"/>
      <c r="CRU1190" s="10"/>
      <c r="CRV1190" s="10"/>
      <c r="CRW1190" s="10"/>
      <c r="CRX1190" s="10"/>
      <c r="CRY1190" s="10"/>
      <c r="CRZ1190" s="10"/>
      <c r="CSA1190" s="10"/>
      <c r="CSB1190" s="10"/>
      <c r="CSC1190" s="10"/>
      <c r="CSD1190" s="10"/>
      <c r="CSE1190" s="10"/>
      <c r="CSF1190" s="10"/>
      <c r="CSG1190" s="10"/>
      <c r="CSH1190" s="10"/>
      <c r="CSI1190" s="10"/>
      <c r="CSJ1190" s="10"/>
      <c r="CSK1190" s="10"/>
      <c r="CSL1190" s="10"/>
      <c r="CSM1190" s="10"/>
      <c r="CSN1190" s="10"/>
      <c r="CSO1190" s="10"/>
      <c r="CSP1190" s="10"/>
      <c r="CSQ1190" s="10"/>
      <c r="CSR1190" s="10"/>
      <c r="CSS1190" s="10"/>
      <c r="CST1190" s="10"/>
      <c r="CSU1190" s="10"/>
      <c r="CSV1190" s="10"/>
      <c r="CSW1190" s="10"/>
      <c r="CSX1190" s="10"/>
      <c r="CSY1190" s="10"/>
      <c r="CSZ1190" s="10"/>
      <c r="CTA1190" s="10"/>
      <c r="CTB1190" s="10"/>
      <c r="CTC1190" s="10"/>
      <c r="CTD1190" s="10"/>
      <c r="CTE1190" s="10"/>
      <c r="CTF1190" s="10"/>
      <c r="CTG1190" s="10"/>
      <c r="CTH1190" s="10"/>
      <c r="CTI1190" s="10"/>
      <c r="CTJ1190" s="10"/>
      <c r="CTK1190" s="10"/>
      <c r="CTL1190" s="10"/>
      <c r="CTM1190" s="10"/>
      <c r="CTN1190" s="10"/>
      <c r="CTO1190" s="10"/>
      <c r="CTP1190" s="10"/>
      <c r="CTQ1190" s="10"/>
      <c r="CTR1190" s="10"/>
      <c r="CTS1190" s="10"/>
      <c r="CTT1190" s="10"/>
      <c r="CTU1190" s="10"/>
      <c r="CTV1190" s="10"/>
      <c r="CTW1190" s="10"/>
      <c r="CTX1190" s="10"/>
      <c r="CTY1190" s="10"/>
      <c r="CTZ1190" s="10"/>
      <c r="CUA1190" s="10"/>
      <c r="CUB1190" s="10"/>
      <c r="CUC1190" s="10"/>
      <c r="CUD1190" s="10"/>
      <c r="CUE1190" s="10"/>
      <c r="CUF1190" s="10"/>
      <c r="CUG1190" s="10"/>
      <c r="CUH1190" s="10"/>
      <c r="CUI1190" s="10"/>
      <c r="CUJ1190" s="10"/>
      <c r="CUK1190" s="10"/>
      <c r="CUL1190" s="10"/>
      <c r="CUM1190" s="10"/>
      <c r="CUN1190" s="10"/>
      <c r="CUO1190" s="10"/>
      <c r="CUP1190" s="10"/>
      <c r="CUQ1190" s="10"/>
      <c r="CUR1190" s="10"/>
      <c r="CUS1190" s="10"/>
      <c r="CUT1190" s="10"/>
      <c r="CUU1190" s="10"/>
      <c r="CUV1190" s="10"/>
      <c r="CUW1190" s="10"/>
      <c r="CUX1190" s="10"/>
      <c r="CUY1190" s="10"/>
      <c r="CUZ1190" s="10"/>
      <c r="CVA1190" s="10"/>
      <c r="CVB1190" s="10"/>
      <c r="CVC1190" s="10"/>
      <c r="CVD1190" s="10"/>
      <c r="CVE1190" s="10"/>
      <c r="CVF1190" s="10"/>
      <c r="CVG1190" s="10"/>
      <c r="CVH1190" s="10"/>
      <c r="CVI1190" s="10"/>
      <c r="CVJ1190" s="10"/>
      <c r="CVK1190" s="10"/>
      <c r="CVL1190" s="10"/>
      <c r="CVM1190" s="10"/>
      <c r="CVN1190" s="10"/>
      <c r="CVO1190" s="10"/>
      <c r="CVP1190" s="10"/>
      <c r="CVQ1190" s="10"/>
      <c r="CVR1190" s="10"/>
      <c r="CVS1190" s="10"/>
      <c r="CVT1190" s="10"/>
      <c r="CVU1190" s="10"/>
      <c r="CVV1190" s="10"/>
      <c r="CVW1190" s="10"/>
      <c r="CVX1190" s="10"/>
      <c r="CVY1190" s="10"/>
      <c r="CVZ1190" s="10"/>
      <c r="CWA1190" s="10"/>
      <c r="CWB1190" s="10"/>
      <c r="CWC1190" s="10"/>
      <c r="CWD1190" s="10"/>
      <c r="CWE1190" s="10"/>
      <c r="CWF1190" s="10"/>
      <c r="CWG1190" s="10"/>
      <c r="CWH1190" s="10"/>
      <c r="CWI1190" s="10"/>
      <c r="CWJ1190" s="10"/>
      <c r="CWK1190" s="10"/>
      <c r="CWL1190" s="10"/>
      <c r="CWM1190" s="10"/>
      <c r="CWN1190" s="10"/>
      <c r="CWO1190" s="10"/>
      <c r="CWP1190" s="10"/>
      <c r="CWQ1190" s="10"/>
      <c r="CWR1190" s="10"/>
      <c r="CWS1190" s="10"/>
      <c r="CWT1190" s="10"/>
      <c r="CWU1190" s="10"/>
      <c r="CWV1190" s="10"/>
      <c r="CWW1190" s="10"/>
      <c r="CWX1190" s="10"/>
      <c r="CWY1190" s="10"/>
      <c r="CWZ1190" s="10"/>
      <c r="CXA1190" s="10"/>
      <c r="CXB1190" s="10"/>
      <c r="CXC1190" s="10"/>
      <c r="CXD1190" s="10"/>
      <c r="CXE1190" s="10"/>
      <c r="CXF1190" s="10"/>
      <c r="CXG1190" s="10"/>
      <c r="CXH1190" s="10"/>
      <c r="CXI1190" s="10"/>
      <c r="CXJ1190" s="10"/>
      <c r="CXK1190" s="10"/>
      <c r="CXL1190" s="10"/>
      <c r="CXM1190" s="10"/>
      <c r="CXN1190" s="10"/>
      <c r="CXO1190" s="10"/>
      <c r="CXP1190" s="10"/>
      <c r="CXQ1190" s="10"/>
      <c r="CXR1190" s="10"/>
      <c r="CXS1190" s="10"/>
      <c r="CXT1190" s="10"/>
      <c r="CXU1190" s="10"/>
      <c r="CXV1190" s="10"/>
      <c r="CXW1190" s="10"/>
      <c r="CXX1190" s="10"/>
      <c r="CXY1190" s="10"/>
      <c r="CXZ1190" s="10"/>
      <c r="CYA1190" s="10"/>
      <c r="CYB1190" s="10"/>
      <c r="CYC1190" s="10"/>
      <c r="CYD1190" s="10"/>
      <c r="CYE1190" s="10"/>
      <c r="CYF1190" s="10"/>
      <c r="CYG1190" s="10"/>
      <c r="CYH1190" s="10"/>
      <c r="CYI1190" s="10"/>
      <c r="CYJ1190" s="10"/>
      <c r="CYK1190" s="10"/>
      <c r="CYL1190" s="10"/>
      <c r="CYM1190" s="10"/>
      <c r="CYN1190" s="10"/>
      <c r="CYO1190" s="10"/>
      <c r="CYP1190" s="10"/>
      <c r="CYQ1190" s="10"/>
      <c r="CYR1190" s="10"/>
      <c r="CYS1190" s="10"/>
      <c r="CYT1190" s="10"/>
      <c r="CYU1190" s="10"/>
      <c r="CYV1190" s="10"/>
      <c r="CYW1190" s="10"/>
      <c r="CYX1190" s="10"/>
      <c r="CYY1190" s="10"/>
      <c r="CYZ1190" s="10"/>
      <c r="CZA1190" s="10"/>
      <c r="CZB1190" s="10"/>
      <c r="CZC1190" s="10"/>
      <c r="CZD1190" s="10"/>
      <c r="CZE1190" s="10"/>
      <c r="CZF1190" s="10"/>
      <c r="CZG1190" s="10"/>
      <c r="CZH1190" s="10"/>
      <c r="CZI1190" s="10"/>
      <c r="CZJ1190" s="10"/>
      <c r="CZK1190" s="10"/>
      <c r="CZL1190" s="10"/>
      <c r="CZM1190" s="10"/>
      <c r="CZN1190" s="10"/>
      <c r="CZO1190" s="10"/>
      <c r="CZP1190" s="10"/>
      <c r="CZQ1190" s="10"/>
      <c r="CZR1190" s="10"/>
      <c r="CZS1190" s="10"/>
      <c r="CZT1190" s="10"/>
      <c r="CZU1190" s="10"/>
      <c r="CZV1190" s="10"/>
      <c r="CZW1190" s="10"/>
      <c r="CZX1190" s="10"/>
      <c r="CZY1190" s="10"/>
      <c r="CZZ1190" s="10"/>
      <c r="DAA1190" s="10"/>
      <c r="DAB1190" s="10"/>
      <c r="DAC1190" s="10"/>
      <c r="DAD1190" s="10"/>
      <c r="DAE1190" s="10"/>
      <c r="DAF1190" s="10"/>
      <c r="DAG1190" s="10"/>
      <c r="DAH1190" s="10"/>
      <c r="DAI1190" s="10"/>
      <c r="DAJ1190" s="10"/>
      <c r="DAK1190" s="10"/>
      <c r="DAL1190" s="10"/>
      <c r="DAM1190" s="10"/>
      <c r="DAN1190" s="10"/>
      <c r="DAO1190" s="10"/>
      <c r="DAP1190" s="10"/>
      <c r="DAQ1190" s="10"/>
      <c r="DAR1190" s="10"/>
      <c r="DAS1190" s="10"/>
      <c r="DAT1190" s="10"/>
      <c r="DAU1190" s="10"/>
      <c r="DAV1190" s="10"/>
      <c r="DAW1190" s="10"/>
      <c r="DAX1190" s="10"/>
      <c r="DAY1190" s="10"/>
      <c r="DAZ1190" s="10"/>
      <c r="DBA1190" s="10"/>
      <c r="DBB1190" s="10"/>
      <c r="DBC1190" s="10"/>
      <c r="DBD1190" s="10"/>
      <c r="DBE1190" s="10"/>
      <c r="DBF1190" s="10"/>
      <c r="DBG1190" s="10"/>
      <c r="DBH1190" s="10"/>
      <c r="DBI1190" s="10"/>
      <c r="DBJ1190" s="10"/>
      <c r="DBK1190" s="10"/>
      <c r="DBL1190" s="10"/>
      <c r="DBM1190" s="10"/>
      <c r="DBN1190" s="10"/>
      <c r="DBO1190" s="10"/>
      <c r="DBP1190" s="10"/>
      <c r="DBQ1190" s="10"/>
      <c r="DBR1190" s="10"/>
      <c r="DBS1190" s="10"/>
      <c r="DBT1190" s="10"/>
      <c r="DBU1190" s="10"/>
      <c r="DBV1190" s="10"/>
      <c r="DBW1190" s="10"/>
      <c r="DBX1190" s="10"/>
      <c r="DBY1190" s="10"/>
      <c r="DBZ1190" s="10"/>
      <c r="DCA1190" s="10"/>
      <c r="DCB1190" s="10"/>
      <c r="DCC1190" s="10"/>
      <c r="DCD1190" s="10"/>
      <c r="DCE1190" s="10"/>
      <c r="DCF1190" s="10"/>
      <c r="DCG1190" s="10"/>
      <c r="DCH1190" s="10"/>
      <c r="DCI1190" s="10"/>
      <c r="DCJ1190" s="10"/>
      <c r="DCK1190" s="10"/>
      <c r="DCL1190" s="10"/>
      <c r="DCM1190" s="10"/>
      <c r="DCN1190" s="10"/>
      <c r="DCO1190" s="10"/>
      <c r="DCP1190" s="10"/>
      <c r="DCQ1190" s="10"/>
      <c r="DCR1190" s="10"/>
      <c r="DCS1190" s="10"/>
      <c r="DCT1190" s="10"/>
      <c r="DCU1190" s="10"/>
      <c r="DCV1190" s="10"/>
      <c r="DCW1190" s="10"/>
      <c r="DCX1190" s="10"/>
      <c r="DCY1190" s="10"/>
      <c r="DCZ1190" s="10"/>
      <c r="DDA1190" s="10"/>
      <c r="DDB1190" s="10"/>
      <c r="DDC1190" s="10"/>
      <c r="DDD1190" s="10"/>
      <c r="DDE1190" s="10"/>
      <c r="DDF1190" s="10"/>
      <c r="DDG1190" s="10"/>
      <c r="DDH1190" s="10"/>
      <c r="DDI1190" s="10"/>
      <c r="DDJ1190" s="10"/>
      <c r="DDK1190" s="10"/>
      <c r="DDL1190" s="10"/>
      <c r="DDM1190" s="10"/>
      <c r="DDN1190" s="10"/>
      <c r="DDO1190" s="10"/>
      <c r="DDP1190" s="10"/>
      <c r="DDQ1190" s="10"/>
      <c r="DDR1190" s="10"/>
      <c r="DDS1190" s="10"/>
      <c r="DDT1190" s="10"/>
      <c r="DDU1190" s="10"/>
      <c r="DDV1190" s="10"/>
      <c r="DDW1190" s="10"/>
      <c r="DDX1190" s="10"/>
      <c r="DDY1190" s="10"/>
      <c r="DDZ1190" s="10"/>
      <c r="DEA1190" s="10"/>
      <c r="DEB1190" s="10"/>
      <c r="DEC1190" s="10"/>
      <c r="DED1190" s="10"/>
      <c r="DEE1190" s="10"/>
      <c r="DEF1190" s="10"/>
      <c r="DEG1190" s="10"/>
      <c r="DEH1190" s="10"/>
      <c r="DEI1190" s="10"/>
      <c r="DEJ1190" s="10"/>
      <c r="DEK1190" s="10"/>
      <c r="DEL1190" s="10"/>
      <c r="DEM1190" s="10"/>
      <c r="DEN1190" s="10"/>
      <c r="DEO1190" s="10"/>
      <c r="DEP1190" s="10"/>
      <c r="DEQ1190" s="10"/>
      <c r="DER1190" s="10"/>
      <c r="DES1190" s="10"/>
      <c r="DET1190" s="10"/>
      <c r="DEU1190" s="10"/>
      <c r="DEV1190" s="10"/>
      <c r="DEW1190" s="10"/>
      <c r="DEX1190" s="10"/>
      <c r="DEY1190" s="10"/>
      <c r="DEZ1190" s="10"/>
      <c r="DFA1190" s="10"/>
      <c r="DFB1190" s="10"/>
      <c r="DFC1190" s="10"/>
      <c r="DFD1190" s="10"/>
      <c r="DFE1190" s="10"/>
      <c r="DFF1190" s="10"/>
      <c r="DFG1190" s="10"/>
      <c r="DFH1190" s="10"/>
      <c r="DFI1190" s="10"/>
      <c r="DFJ1190" s="10"/>
      <c r="DFK1190" s="10"/>
      <c r="DFL1190" s="10"/>
      <c r="DFM1190" s="10"/>
      <c r="DFN1190" s="10"/>
      <c r="DFO1190" s="10"/>
      <c r="DFP1190" s="10"/>
      <c r="DFQ1190" s="10"/>
      <c r="DFR1190" s="10"/>
      <c r="DFS1190" s="10"/>
      <c r="DFT1190" s="10"/>
      <c r="DFU1190" s="10"/>
      <c r="DFV1190" s="10"/>
      <c r="DFW1190" s="10"/>
      <c r="DFX1190" s="10"/>
      <c r="DFY1190" s="10"/>
      <c r="DFZ1190" s="10"/>
      <c r="DGA1190" s="10"/>
      <c r="DGB1190" s="10"/>
      <c r="DGC1190" s="10"/>
      <c r="DGD1190" s="10"/>
      <c r="DGE1190" s="10"/>
      <c r="DGF1190" s="10"/>
      <c r="DGG1190" s="10"/>
      <c r="DGH1190" s="10"/>
      <c r="DGI1190" s="10"/>
      <c r="DGJ1190" s="10"/>
      <c r="DGK1190" s="10"/>
      <c r="DGL1190" s="10"/>
      <c r="DGM1190" s="10"/>
      <c r="DGN1190" s="10"/>
      <c r="DGO1190" s="10"/>
      <c r="DGP1190" s="10"/>
      <c r="DGQ1190" s="10"/>
      <c r="DGR1190" s="10"/>
      <c r="DGS1190" s="10"/>
      <c r="DGT1190" s="10"/>
      <c r="DGU1190" s="10"/>
      <c r="DGV1190" s="10"/>
      <c r="DGW1190" s="10"/>
      <c r="DGX1190" s="10"/>
      <c r="DGY1190" s="10"/>
      <c r="DGZ1190" s="10"/>
      <c r="DHA1190" s="10"/>
      <c r="DHB1190" s="10"/>
      <c r="DHC1190" s="10"/>
      <c r="DHD1190" s="10"/>
      <c r="DHE1190" s="10"/>
      <c r="DHF1190" s="10"/>
      <c r="DHG1190" s="10"/>
      <c r="DHH1190" s="10"/>
      <c r="DHI1190" s="10"/>
      <c r="DHJ1190" s="10"/>
      <c r="DHK1190" s="10"/>
      <c r="DHL1190" s="10"/>
      <c r="DHM1190" s="10"/>
      <c r="DHN1190" s="10"/>
      <c r="DHO1190" s="10"/>
      <c r="DHP1190" s="10"/>
      <c r="DHQ1190" s="10"/>
      <c r="DHR1190" s="10"/>
      <c r="DHS1190" s="10"/>
      <c r="DHT1190" s="10"/>
      <c r="DHU1190" s="10"/>
      <c r="DHV1190" s="10"/>
      <c r="DHW1190" s="10"/>
      <c r="DHX1190" s="10"/>
      <c r="DHY1190" s="10"/>
      <c r="DHZ1190" s="10"/>
      <c r="DIA1190" s="10"/>
      <c r="DIB1190" s="10"/>
      <c r="DIC1190" s="10"/>
      <c r="DID1190" s="10"/>
      <c r="DIE1190" s="10"/>
      <c r="DIF1190" s="10"/>
      <c r="DIG1190" s="10"/>
      <c r="DIH1190" s="10"/>
      <c r="DII1190" s="10"/>
      <c r="DIJ1190" s="10"/>
      <c r="DIK1190" s="10"/>
      <c r="DIL1190" s="10"/>
      <c r="DIM1190" s="10"/>
      <c r="DIN1190" s="10"/>
      <c r="DIO1190" s="10"/>
      <c r="DIP1190" s="10"/>
      <c r="DIQ1190" s="10"/>
      <c r="DIR1190" s="10"/>
      <c r="DIS1190" s="10"/>
      <c r="DIT1190" s="10"/>
      <c r="DIU1190" s="10"/>
      <c r="DIV1190" s="10"/>
      <c r="DIW1190" s="10"/>
      <c r="DIX1190" s="10"/>
      <c r="DIY1190" s="10"/>
      <c r="DIZ1190" s="10"/>
      <c r="DJA1190" s="10"/>
      <c r="DJB1190" s="10"/>
      <c r="DJC1190" s="10"/>
      <c r="DJD1190" s="10"/>
      <c r="DJE1190" s="10"/>
      <c r="DJF1190" s="10"/>
      <c r="DJG1190" s="10"/>
      <c r="DJH1190" s="10"/>
      <c r="DJI1190" s="10"/>
      <c r="DJJ1190" s="10"/>
      <c r="DJK1190" s="10"/>
      <c r="DJL1190" s="10"/>
      <c r="DJM1190" s="10"/>
      <c r="DJN1190" s="10"/>
      <c r="DJO1190" s="10"/>
      <c r="DJP1190" s="10"/>
      <c r="DJQ1190" s="10"/>
      <c r="DJR1190" s="10"/>
      <c r="DJS1190" s="10"/>
      <c r="DJT1190" s="10"/>
      <c r="DJU1190" s="10"/>
      <c r="DJV1190" s="10"/>
      <c r="DJW1190" s="10"/>
      <c r="DJX1190" s="10"/>
      <c r="DJY1190" s="10"/>
      <c r="DJZ1190" s="10"/>
      <c r="DKA1190" s="10"/>
      <c r="DKB1190" s="10"/>
      <c r="DKC1190" s="10"/>
      <c r="DKD1190" s="10"/>
      <c r="DKE1190" s="10"/>
      <c r="DKF1190" s="10"/>
      <c r="DKG1190" s="10"/>
      <c r="DKH1190" s="10"/>
      <c r="DKI1190" s="10"/>
      <c r="DKJ1190" s="10"/>
      <c r="DKK1190" s="10"/>
      <c r="DKL1190" s="10"/>
      <c r="DKM1190" s="10"/>
      <c r="DKN1190" s="10"/>
      <c r="DKO1190" s="10"/>
      <c r="DKP1190" s="10"/>
      <c r="DKQ1190" s="10"/>
      <c r="DKR1190" s="10"/>
      <c r="DKS1190" s="10"/>
      <c r="DKT1190" s="10"/>
      <c r="DKU1190" s="10"/>
      <c r="DKV1190" s="10"/>
      <c r="DKW1190" s="10"/>
      <c r="DKX1190" s="10"/>
      <c r="DKY1190" s="10"/>
      <c r="DKZ1190" s="10"/>
      <c r="DLA1190" s="10"/>
      <c r="DLB1190" s="10"/>
      <c r="DLC1190" s="10"/>
      <c r="DLD1190" s="10"/>
      <c r="DLE1190" s="10"/>
      <c r="DLF1190" s="10"/>
      <c r="DLG1190" s="10"/>
      <c r="DLH1190" s="10"/>
      <c r="DLI1190" s="10"/>
      <c r="DLJ1190" s="10"/>
      <c r="DLK1190" s="10"/>
      <c r="DLL1190" s="10"/>
      <c r="DLM1190" s="10"/>
      <c r="DLN1190" s="10"/>
      <c r="DLO1190" s="10"/>
      <c r="DLP1190" s="10"/>
      <c r="DLQ1190" s="10"/>
      <c r="DLR1190" s="10"/>
      <c r="DLS1190" s="10"/>
      <c r="DLT1190" s="10"/>
      <c r="DLU1190" s="10"/>
      <c r="DLV1190" s="10"/>
      <c r="DLW1190" s="10"/>
      <c r="DLX1190" s="10"/>
      <c r="DLY1190" s="10"/>
      <c r="DLZ1190" s="10"/>
      <c r="DMA1190" s="10"/>
      <c r="DMB1190" s="10"/>
      <c r="DMC1190" s="10"/>
      <c r="DMD1190" s="10"/>
      <c r="DME1190" s="10"/>
      <c r="DMF1190" s="10"/>
      <c r="DMG1190" s="10"/>
      <c r="DMH1190" s="10"/>
      <c r="DMI1190" s="10"/>
      <c r="DMJ1190" s="10"/>
      <c r="DMK1190" s="10"/>
      <c r="DML1190" s="10"/>
      <c r="DMM1190" s="10"/>
      <c r="DMN1190" s="10"/>
      <c r="DMO1190" s="10"/>
      <c r="DMP1190" s="10"/>
      <c r="DMQ1190" s="10"/>
      <c r="DMR1190" s="10"/>
      <c r="DMS1190" s="10"/>
      <c r="DMT1190" s="10"/>
      <c r="DMU1190" s="10"/>
      <c r="DMV1190" s="10"/>
      <c r="DMW1190" s="10"/>
      <c r="DMX1190" s="10"/>
      <c r="DMY1190" s="10"/>
      <c r="DMZ1190" s="10"/>
      <c r="DNA1190" s="10"/>
      <c r="DNB1190" s="10"/>
      <c r="DNC1190" s="10"/>
      <c r="DND1190" s="10"/>
      <c r="DNE1190" s="10"/>
      <c r="DNF1190" s="10"/>
      <c r="DNG1190" s="10"/>
      <c r="DNH1190" s="10"/>
      <c r="DNI1190" s="10"/>
      <c r="DNJ1190" s="10"/>
      <c r="DNK1190" s="10"/>
      <c r="DNL1190" s="10"/>
      <c r="DNM1190" s="10"/>
      <c r="DNN1190" s="10"/>
      <c r="DNO1190" s="10"/>
      <c r="DNP1190" s="10"/>
      <c r="DNQ1190" s="10"/>
      <c r="DNR1190" s="10"/>
      <c r="DNS1190" s="10"/>
      <c r="DNT1190" s="10"/>
      <c r="DNU1190" s="10"/>
      <c r="DNV1190" s="10"/>
      <c r="DNW1190" s="10"/>
      <c r="DNX1190" s="10"/>
      <c r="DNY1190" s="10"/>
      <c r="DNZ1190" s="10"/>
      <c r="DOA1190" s="10"/>
      <c r="DOB1190" s="10"/>
      <c r="DOC1190" s="10"/>
      <c r="DOD1190" s="10"/>
      <c r="DOE1190" s="10"/>
      <c r="DOF1190" s="10"/>
      <c r="DOG1190" s="10"/>
      <c r="DOH1190" s="10"/>
      <c r="DOI1190" s="10"/>
      <c r="DOJ1190" s="10"/>
      <c r="DOK1190" s="10"/>
      <c r="DOL1190" s="10"/>
      <c r="DOM1190" s="10"/>
      <c r="DON1190" s="10"/>
      <c r="DOO1190" s="10"/>
      <c r="DOP1190" s="10"/>
      <c r="DOQ1190" s="10"/>
      <c r="DOR1190" s="10"/>
      <c r="DOS1190" s="10"/>
      <c r="DOT1190" s="10"/>
      <c r="DOU1190" s="10"/>
      <c r="DOV1190" s="10"/>
      <c r="DOW1190" s="10"/>
      <c r="DOX1190" s="10"/>
      <c r="DOY1190" s="10"/>
      <c r="DOZ1190" s="10"/>
      <c r="DPA1190" s="10"/>
      <c r="DPB1190" s="10"/>
      <c r="DPC1190" s="10"/>
      <c r="DPD1190" s="10"/>
      <c r="DPE1190" s="10"/>
      <c r="DPF1190" s="10"/>
      <c r="DPG1190" s="10"/>
      <c r="DPH1190" s="10"/>
      <c r="DPI1190" s="10"/>
      <c r="DPJ1190" s="10"/>
      <c r="DPK1190" s="10"/>
      <c r="DPL1190" s="10"/>
      <c r="DPM1190" s="10"/>
      <c r="DPN1190" s="10"/>
      <c r="DPO1190" s="10"/>
      <c r="DPP1190" s="10"/>
      <c r="DPQ1190" s="10"/>
      <c r="DPR1190" s="10"/>
      <c r="DPS1190" s="10"/>
      <c r="DPT1190" s="10"/>
      <c r="DPU1190" s="10"/>
      <c r="DPV1190" s="10"/>
      <c r="DPW1190" s="10"/>
      <c r="DPX1190" s="10"/>
      <c r="DPY1190" s="10"/>
      <c r="DPZ1190" s="10"/>
      <c r="DQA1190" s="10"/>
      <c r="DQB1190" s="10"/>
      <c r="DQC1190" s="10"/>
      <c r="DQD1190" s="10"/>
      <c r="DQE1190" s="10"/>
      <c r="DQF1190" s="10"/>
      <c r="DQG1190" s="10"/>
      <c r="DQH1190" s="10"/>
      <c r="DQI1190" s="10"/>
      <c r="DQJ1190" s="10"/>
      <c r="DQK1190" s="10"/>
      <c r="DQL1190" s="10"/>
      <c r="DQM1190" s="10"/>
      <c r="DQN1190" s="10"/>
      <c r="DQO1190" s="10"/>
      <c r="DQP1190" s="10"/>
      <c r="DQQ1190" s="10"/>
      <c r="DQR1190" s="10"/>
      <c r="DQS1190" s="10"/>
      <c r="DQT1190" s="10"/>
      <c r="DQU1190" s="10"/>
      <c r="DQV1190" s="10"/>
      <c r="DQW1190" s="10"/>
      <c r="DQX1190" s="10"/>
      <c r="DQY1190" s="10"/>
      <c r="DQZ1190" s="10"/>
      <c r="DRA1190" s="10"/>
      <c r="DRB1190" s="10"/>
      <c r="DRC1190" s="10"/>
      <c r="DRD1190" s="10"/>
      <c r="DRE1190" s="10"/>
      <c r="DRF1190" s="10"/>
      <c r="DRG1190" s="10"/>
      <c r="DRH1190" s="10"/>
      <c r="DRI1190" s="10"/>
      <c r="DRJ1190" s="10"/>
      <c r="DRK1190" s="10"/>
      <c r="DRL1190" s="10"/>
      <c r="DRM1190" s="10"/>
      <c r="DRN1190" s="10"/>
      <c r="DRO1190" s="10"/>
      <c r="DRP1190" s="10"/>
      <c r="DRQ1190" s="10"/>
      <c r="DRR1190" s="10"/>
      <c r="DRS1190" s="10"/>
      <c r="DRT1190" s="10"/>
      <c r="DRU1190" s="10"/>
      <c r="DRV1190" s="10"/>
      <c r="DRW1190" s="10"/>
      <c r="DRX1190" s="10"/>
      <c r="DRY1190" s="10"/>
      <c r="DRZ1190" s="10"/>
      <c r="DSA1190" s="10"/>
      <c r="DSB1190" s="10"/>
      <c r="DSC1190" s="10"/>
      <c r="DSD1190" s="10"/>
      <c r="DSE1190" s="10"/>
      <c r="DSF1190" s="10"/>
      <c r="DSG1190" s="10"/>
      <c r="DSH1190" s="10"/>
      <c r="DSI1190" s="10"/>
      <c r="DSJ1190" s="10"/>
      <c r="DSK1190" s="10"/>
      <c r="DSL1190" s="10"/>
      <c r="DSM1190" s="10"/>
      <c r="DSN1190" s="10"/>
      <c r="DSO1190" s="10"/>
      <c r="DSP1190" s="10"/>
      <c r="DSQ1190" s="10"/>
      <c r="DSR1190" s="10"/>
      <c r="DSS1190" s="10"/>
      <c r="DST1190" s="10"/>
      <c r="DSU1190" s="10"/>
      <c r="DSV1190" s="10"/>
      <c r="DSW1190" s="10"/>
      <c r="DSX1190" s="10"/>
      <c r="DSY1190" s="10"/>
      <c r="DSZ1190" s="10"/>
      <c r="DTA1190" s="10"/>
      <c r="DTB1190" s="10"/>
      <c r="DTC1190" s="10"/>
      <c r="DTD1190" s="10"/>
      <c r="DTE1190" s="10"/>
      <c r="DTF1190" s="10"/>
      <c r="DTG1190" s="10"/>
      <c r="DTH1190" s="10"/>
      <c r="DTI1190" s="10"/>
      <c r="DTJ1190" s="10"/>
      <c r="DTK1190" s="10"/>
      <c r="DTL1190" s="10"/>
      <c r="DTM1190" s="10"/>
      <c r="DTN1190" s="10"/>
      <c r="DTO1190" s="10"/>
      <c r="DTP1190" s="10"/>
      <c r="DTQ1190" s="10"/>
      <c r="DTR1190" s="10"/>
      <c r="DTS1190" s="10"/>
      <c r="DTT1190" s="10"/>
      <c r="DTU1190" s="10"/>
      <c r="DTV1190" s="10"/>
      <c r="DTW1190" s="10"/>
      <c r="DTX1190" s="10"/>
      <c r="DTY1190" s="10"/>
      <c r="DTZ1190" s="10"/>
      <c r="DUA1190" s="10"/>
      <c r="DUB1190" s="10"/>
      <c r="DUC1190" s="10"/>
      <c r="DUD1190" s="10"/>
      <c r="DUE1190" s="10"/>
      <c r="DUF1190" s="10"/>
      <c r="DUG1190" s="10"/>
      <c r="DUH1190" s="10"/>
      <c r="DUI1190" s="10"/>
      <c r="DUJ1190" s="10"/>
      <c r="DUK1190" s="10"/>
      <c r="DUL1190" s="10"/>
      <c r="DUM1190" s="10"/>
      <c r="DUN1190" s="10"/>
      <c r="DUO1190" s="10"/>
      <c r="DUP1190" s="10"/>
      <c r="DUQ1190" s="10"/>
      <c r="DUR1190" s="10"/>
      <c r="DUS1190" s="10"/>
      <c r="DUT1190" s="10"/>
      <c r="DUU1190" s="10"/>
      <c r="DUV1190" s="10"/>
      <c r="DUW1190" s="10"/>
      <c r="DUX1190" s="10"/>
      <c r="DUY1190" s="10"/>
      <c r="DUZ1190" s="10"/>
      <c r="DVA1190" s="10"/>
      <c r="DVB1190" s="10"/>
      <c r="DVC1190" s="10"/>
      <c r="DVD1190" s="10"/>
      <c r="DVE1190" s="10"/>
      <c r="DVF1190" s="10"/>
      <c r="DVG1190" s="10"/>
      <c r="DVH1190" s="10"/>
      <c r="DVI1190" s="10"/>
      <c r="DVJ1190" s="10"/>
      <c r="DVK1190" s="10"/>
      <c r="DVL1190" s="10"/>
      <c r="DVM1190" s="10"/>
      <c r="DVN1190" s="10"/>
      <c r="DVO1190" s="10"/>
      <c r="DVP1190" s="10"/>
      <c r="DVQ1190" s="10"/>
      <c r="DVR1190" s="10"/>
      <c r="DVS1190" s="10"/>
      <c r="DVT1190" s="10"/>
      <c r="DVU1190" s="10"/>
      <c r="DVV1190" s="10"/>
      <c r="DVW1190" s="10"/>
      <c r="DVX1190" s="10"/>
      <c r="DVY1190" s="10"/>
      <c r="DVZ1190" s="10"/>
      <c r="DWA1190" s="10"/>
      <c r="DWB1190" s="10"/>
      <c r="DWC1190" s="10"/>
      <c r="DWD1190" s="10"/>
      <c r="DWE1190" s="10"/>
      <c r="DWF1190" s="10"/>
      <c r="DWG1190" s="10"/>
      <c r="DWH1190" s="10"/>
      <c r="DWI1190" s="10"/>
      <c r="DWJ1190" s="10"/>
      <c r="DWK1190" s="10"/>
      <c r="DWL1190" s="10"/>
      <c r="DWM1190" s="10"/>
      <c r="DWN1190" s="10"/>
      <c r="DWO1190" s="10"/>
      <c r="DWP1190" s="10"/>
      <c r="DWQ1190" s="10"/>
      <c r="DWR1190" s="10"/>
      <c r="DWS1190" s="10"/>
      <c r="DWT1190" s="10"/>
      <c r="DWU1190" s="10"/>
      <c r="DWV1190" s="10"/>
      <c r="DWW1190" s="10"/>
      <c r="DWX1190" s="10"/>
      <c r="DWY1190" s="10"/>
      <c r="DWZ1190" s="10"/>
      <c r="DXA1190" s="10"/>
      <c r="DXB1190" s="10"/>
      <c r="DXC1190" s="10"/>
      <c r="DXD1190" s="10"/>
      <c r="DXE1190" s="10"/>
      <c r="DXF1190" s="10"/>
      <c r="DXG1190" s="10"/>
      <c r="DXH1190" s="10"/>
      <c r="DXI1190" s="10"/>
      <c r="DXJ1190" s="10"/>
      <c r="DXK1190" s="10"/>
      <c r="DXL1190" s="10"/>
      <c r="DXM1190" s="10"/>
      <c r="DXN1190" s="10"/>
      <c r="DXO1190" s="10"/>
      <c r="DXP1190" s="10"/>
      <c r="DXQ1190" s="10"/>
      <c r="DXR1190" s="10"/>
      <c r="DXS1190" s="10"/>
      <c r="DXT1190" s="10"/>
      <c r="DXU1190" s="10"/>
      <c r="DXV1190" s="10"/>
      <c r="DXW1190" s="10"/>
      <c r="DXX1190" s="10"/>
      <c r="DXY1190" s="10"/>
      <c r="DXZ1190" s="10"/>
      <c r="DYA1190" s="10"/>
      <c r="DYB1190" s="10"/>
      <c r="DYC1190" s="10"/>
      <c r="DYD1190" s="10"/>
      <c r="DYE1190" s="10"/>
      <c r="DYF1190" s="10"/>
      <c r="DYG1190" s="10"/>
      <c r="DYH1190" s="10"/>
      <c r="DYI1190" s="10"/>
      <c r="DYJ1190" s="10"/>
      <c r="DYK1190" s="10"/>
      <c r="DYL1190" s="10"/>
      <c r="DYM1190" s="10"/>
      <c r="DYN1190" s="10"/>
      <c r="DYO1190" s="10"/>
      <c r="DYP1190" s="10"/>
      <c r="DYQ1190" s="10"/>
      <c r="DYR1190" s="10"/>
      <c r="DYS1190" s="10"/>
      <c r="DYT1190" s="10"/>
      <c r="DYU1190" s="10"/>
      <c r="DYV1190" s="10"/>
      <c r="DYW1190" s="10"/>
      <c r="DYX1190" s="10"/>
      <c r="DYY1190" s="10"/>
      <c r="DYZ1190" s="10"/>
      <c r="DZA1190" s="10"/>
      <c r="DZB1190" s="10"/>
      <c r="DZC1190" s="10"/>
      <c r="DZD1190" s="10"/>
      <c r="DZE1190" s="10"/>
      <c r="DZF1190" s="10"/>
      <c r="DZG1190" s="10"/>
      <c r="DZH1190" s="10"/>
      <c r="DZI1190" s="10"/>
      <c r="DZJ1190" s="10"/>
      <c r="DZK1190" s="10"/>
      <c r="DZL1190" s="10"/>
      <c r="DZM1190" s="10"/>
      <c r="DZN1190" s="10"/>
      <c r="DZO1190" s="10"/>
      <c r="DZP1190" s="10"/>
      <c r="DZQ1190" s="10"/>
      <c r="DZR1190" s="10"/>
      <c r="DZS1190" s="10"/>
      <c r="DZT1190" s="10"/>
      <c r="DZU1190" s="10"/>
      <c r="DZV1190" s="10"/>
      <c r="DZW1190" s="10"/>
      <c r="DZX1190" s="10"/>
      <c r="DZY1190" s="10"/>
      <c r="DZZ1190" s="10"/>
      <c r="EAA1190" s="10"/>
      <c r="EAB1190" s="10"/>
      <c r="EAC1190" s="10"/>
      <c r="EAD1190" s="10"/>
      <c r="EAE1190" s="10"/>
      <c r="EAF1190" s="10"/>
      <c r="EAG1190" s="10"/>
      <c r="EAH1190" s="10"/>
      <c r="EAI1190" s="10"/>
      <c r="EAJ1190" s="10"/>
      <c r="EAK1190" s="10"/>
      <c r="EAL1190" s="10"/>
      <c r="EAM1190" s="10"/>
      <c r="EAN1190" s="10"/>
      <c r="EAO1190" s="10"/>
      <c r="EAP1190" s="10"/>
      <c r="EAQ1190" s="10"/>
      <c r="EAR1190" s="10"/>
      <c r="EAS1190" s="10"/>
      <c r="EAT1190" s="10"/>
      <c r="EAU1190" s="10"/>
      <c r="EAV1190" s="10"/>
      <c r="EAW1190" s="10"/>
      <c r="EAX1190" s="10"/>
      <c r="EAY1190" s="10"/>
      <c r="EAZ1190" s="10"/>
      <c r="EBA1190" s="10"/>
      <c r="EBB1190" s="10"/>
      <c r="EBC1190" s="10"/>
      <c r="EBD1190" s="10"/>
      <c r="EBE1190" s="10"/>
      <c r="EBF1190" s="10"/>
      <c r="EBG1190" s="10"/>
      <c r="EBH1190" s="10"/>
      <c r="EBI1190" s="10"/>
      <c r="EBJ1190" s="10"/>
      <c r="EBK1190" s="10"/>
      <c r="EBL1190" s="10"/>
      <c r="EBM1190" s="10"/>
      <c r="EBN1190" s="10"/>
      <c r="EBO1190" s="10"/>
      <c r="EBP1190" s="10"/>
      <c r="EBQ1190" s="10"/>
      <c r="EBR1190" s="10"/>
      <c r="EBS1190" s="10"/>
      <c r="EBT1190" s="10"/>
      <c r="EBU1190" s="10"/>
      <c r="EBV1190" s="10"/>
      <c r="EBW1190" s="10"/>
      <c r="EBX1190" s="10"/>
      <c r="EBY1190" s="10"/>
      <c r="EBZ1190" s="10"/>
      <c r="ECA1190" s="10"/>
      <c r="ECB1190" s="10"/>
      <c r="ECC1190" s="10"/>
      <c r="ECD1190" s="10"/>
      <c r="ECE1190" s="10"/>
      <c r="ECF1190" s="10"/>
      <c r="ECG1190" s="10"/>
      <c r="ECH1190" s="10"/>
      <c r="ECI1190" s="10"/>
      <c r="ECJ1190" s="10"/>
      <c r="ECK1190" s="10"/>
      <c r="ECL1190" s="10"/>
      <c r="ECM1190" s="10"/>
      <c r="ECN1190" s="10"/>
      <c r="ECO1190" s="10"/>
      <c r="ECP1190" s="10"/>
      <c r="ECQ1190" s="10"/>
      <c r="ECR1190" s="10"/>
      <c r="ECS1190" s="10"/>
      <c r="ECT1190" s="10"/>
      <c r="ECU1190" s="10"/>
      <c r="ECV1190" s="10"/>
      <c r="ECW1190" s="10"/>
      <c r="ECX1190" s="10"/>
      <c r="ECY1190" s="10"/>
      <c r="ECZ1190" s="10"/>
      <c r="EDA1190" s="10"/>
      <c r="EDB1190" s="10"/>
      <c r="EDC1190" s="10"/>
      <c r="EDD1190" s="10"/>
      <c r="EDE1190" s="10"/>
      <c r="EDF1190" s="10"/>
      <c r="EDG1190" s="10"/>
      <c r="EDH1190" s="10"/>
      <c r="EDI1190" s="10"/>
      <c r="EDJ1190" s="10"/>
      <c r="EDK1190" s="10"/>
      <c r="EDL1190" s="10"/>
      <c r="EDM1190" s="10"/>
      <c r="EDN1190" s="10"/>
      <c r="EDO1190" s="10"/>
      <c r="EDP1190" s="10"/>
      <c r="EDQ1190" s="10"/>
      <c r="EDR1190" s="10"/>
      <c r="EDS1190" s="10"/>
      <c r="EDT1190" s="10"/>
      <c r="EDU1190" s="10"/>
      <c r="EDV1190" s="10"/>
      <c r="EDW1190" s="10"/>
      <c r="EDX1190" s="10"/>
      <c r="EDY1190" s="10"/>
      <c r="EDZ1190" s="10"/>
      <c r="EEA1190" s="10"/>
      <c r="EEB1190" s="10"/>
      <c r="EEC1190" s="10"/>
      <c r="EED1190" s="10"/>
      <c r="EEE1190" s="10"/>
      <c r="EEF1190" s="10"/>
      <c r="EEG1190" s="10"/>
      <c r="EEH1190" s="10"/>
      <c r="EEI1190" s="10"/>
      <c r="EEJ1190" s="10"/>
      <c r="EEK1190" s="10"/>
      <c r="EEL1190" s="10"/>
      <c r="EEM1190" s="10"/>
      <c r="EEN1190" s="10"/>
      <c r="EEO1190" s="10"/>
      <c r="EEP1190" s="10"/>
      <c r="EEQ1190" s="10"/>
      <c r="EER1190" s="10"/>
      <c r="EES1190" s="10"/>
      <c r="EET1190" s="10"/>
      <c r="EEU1190" s="10"/>
      <c r="EEV1190" s="10"/>
      <c r="EEW1190" s="10"/>
      <c r="EEX1190" s="10"/>
      <c r="EEY1190" s="10"/>
      <c r="EEZ1190" s="10"/>
      <c r="EFA1190" s="10"/>
      <c r="EFB1190" s="10"/>
      <c r="EFC1190" s="10"/>
      <c r="EFD1190" s="10"/>
      <c r="EFE1190" s="10"/>
      <c r="EFF1190" s="10"/>
      <c r="EFG1190" s="10"/>
      <c r="EFH1190" s="10"/>
      <c r="EFI1190" s="10"/>
      <c r="EFJ1190" s="10"/>
      <c r="EFK1190" s="10"/>
      <c r="EFL1190" s="10"/>
      <c r="EFM1190" s="10"/>
      <c r="EFN1190" s="10"/>
      <c r="EFO1190" s="10"/>
      <c r="EFP1190" s="10"/>
      <c r="EFQ1190" s="10"/>
      <c r="EFR1190" s="10"/>
      <c r="EFS1190" s="10"/>
      <c r="EFT1190" s="10"/>
      <c r="EFU1190" s="10"/>
      <c r="EFV1190" s="10"/>
      <c r="EFW1190" s="10"/>
      <c r="EFX1190" s="10"/>
      <c r="EFY1190" s="10"/>
      <c r="EFZ1190" s="10"/>
      <c r="EGA1190" s="10"/>
      <c r="EGB1190" s="10"/>
      <c r="EGC1190" s="10"/>
      <c r="EGD1190" s="10"/>
      <c r="EGE1190" s="10"/>
      <c r="EGF1190" s="10"/>
      <c r="EGG1190" s="10"/>
      <c r="EGH1190" s="10"/>
      <c r="EGI1190" s="10"/>
      <c r="EGJ1190" s="10"/>
      <c r="EGK1190" s="10"/>
      <c r="EGL1190" s="10"/>
      <c r="EGM1190" s="10"/>
      <c r="EGN1190" s="10"/>
      <c r="EGO1190" s="10"/>
      <c r="EGP1190" s="10"/>
      <c r="EGQ1190" s="10"/>
      <c r="EGR1190" s="10"/>
      <c r="EGS1190" s="10"/>
      <c r="EGT1190" s="10"/>
      <c r="EGU1190" s="10"/>
      <c r="EGV1190" s="10"/>
      <c r="EGW1190" s="10"/>
      <c r="EGX1190" s="10"/>
      <c r="EGY1190" s="10"/>
      <c r="EGZ1190" s="10"/>
      <c r="EHA1190" s="10"/>
      <c r="EHB1190" s="10"/>
      <c r="EHC1190" s="10"/>
      <c r="EHD1190" s="10"/>
      <c r="EHE1190" s="10"/>
      <c r="EHF1190" s="10"/>
      <c r="EHG1190" s="10"/>
      <c r="EHH1190" s="10"/>
      <c r="EHI1190" s="10"/>
      <c r="EHJ1190" s="10"/>
      <c r="EHK1190" s="10"/>
      <c r="EHL1190" s="10"/>
      <c r="EHM1190" s="10"/>
      <c r="EHN1190" s="10"/>
      <c r="EHO1190" s="10"/>
      <c r="EHP1190" s="10"/>
      <c r="EHQ1190" s="10"/>
      <c r="EHR1190" s="10"/>
      <c r="EHS1190" s="10"/>
      <c r="EHT1190" s="10"/>
      <c r="EHU1190" s="10"/>
      <c r="EHV1190" s="10"/>
      <c r="EHW1190" s="10"/>
      <c r="EHX1190" s="10"/>
      <c r="EHY1190" s="10"/>
      <c r="EHZ1190" s="10"/>
      <c r="EIA1190" s="10"/>
      <c r="EIB1190" s="10"/>
      <c r="EIC1190" s="10"/>
      <c r="EID1190" s="10"/>
      <c r="EIE1190" s="10"/>
      <c r="EIF1190" s="10"/>
      <c r="EIG1190" s="10"/>
      <c r="EIH1190" s="10"/>
      <c r="EII1190" s="10"/>
      <c r="EIJ1190" s="10"/>
      <c r="EIK1190" s="10"/>
      <c r="EIL1190" s="10"/>
      <c r="EIM1190" s="10"/>
      <c r="EIN1190" s="10"/>
      <c r="EIO1190" s="10"/>
      <c r="EIP1190" s="10"/>
      <c r="EIQ1190" s="10"/>
      <c r="EIR1190" s="10"/>
      <c r="EIS1190" s="10"/>
      <c r="EIT1190" s="10"/>
      <c r="EIU1190" s="10"/>
      <c r="EIV1190" s="10"/>
      <c r="EIW1190" s="10"/>
      <c r="EIX1190" s="10"/>
      <c r="EIY1190" s="10"/>
      <c r="EIZ1190" s="10"/>
      <c r="EJA1190" s="10"/>
      <c r="EJB1190" s="10"/>
      <c r="EJC1190" s="10"/>
      <c r="EJD1190" s="10"/>
      <c r="EJE1190" s="10"/>
      <c r="EJF1190" s="10"/>
      <c r="EJG1190" s="10"/>
      <c r="EJH1190" s="10"/>
      <c r="EJI1190" s="10"/>
      <c r="EJJ1190" s="10"/>
      <c r="EJK1190" s="10"/>
      <c r="EJL1190" s="10"/>
      <c r="EJM1190" s="10"/>
      <c r="EJN1190" s="10"/>
      <c r="EJO1190" s="10"/>
      <c r="EJP1190" s="10"/>
      <c r="EJQ1190" s="10"/>
      <c r="EJR1190" s="10"/>
      <c r="EJS1190" s="10"/>
      <c r="EJT1190" s="10"/>
      <c r="EJU1190" s="10"/>
      <c r="EJV1190" s="10"/>
      <c r="EJW1190" s="10"/>
      <c r="EJX1190" s="10"/>
      <c r="EJY1190" s="10"/>
      <c r="EJZ1190" s="10"/>
      <c r="EKA1190" s="10"/>
      <c r="EKB1190" s="10"/>
      <c r="EKC1190" s="10"/>
      <c r="EKD1190" s="10"/>
      <c r="EKE1190" s="10"/>
      <c r="EKF1190" s="10"/>
      <c r="EKG1190" s="10"/>
      <c r="EKH1190" s="10"/>
      <c r="EKI1190" s="10"/>
      <c r="EKJ1190" s="10"/>
      <c r="EKK1190" s="10"/>
      <c r="EKL1190" s="10"/>
      <c r="EKM1190" s="10"/>
      <c r="EKN1190" s="10"/>
      <c r="EKO1190" s="10"/>
      <c r="EKP1190" s="10"/>
      <c r="EKQ1190" s="10"/>
      <c r="EKR1190" s="10"/>
      <c r="EKS1190" s="10"/>
      <c r="EKT1190" s="10"/>
      <c r="EKU1190" s="10"/>
      <c r="EKV1190" s="10"/>
      <c r="EKW1190" s="10"/>
      <c r="EKX1190" s="10"/>
      <c r="EKY1190" s="10"/>
      <c r="EKZ1190" s="10"/>
      <c r="ELA1190" s="10"/>
      <c r="ELB1190" s="10"/>
      <c r="ELC1190" s="10"/>
      <c r="ELD1190" s="10"/>
      <c r="ELE1190" s="10"/>
      <c r="ELF1190" s="10"/>
      <c r="ELG1190" s="10"/>
      <c r="ELH1190" s="10"/>
      <c r="ELI1190" s="10"/>
      <c r="ELJ1190" s="10"/>
      <c r="ELK1190" s="10"/>
      <c r="ELL1190" s="10"/>
      <c r="ELM1190" s="10"/>
      <c r="ELN1190" s="10"/>
      <c r="ELO1190" s="10"/>
      <c r="ELP1190" s="10"/>
      <c r="ELQ1190" s="10"/>
      <c r="ELR1190" s="10"/>
      <c r="ELS1190" s="10"/>
      <c r="ELT1190" s="10"/>
      <c r="ELU1190" s="10"/>
      <c r="ELV1190" s="10"/>
      <c r="ELW1190" s="10"/>
      <c r="ELX1190" s="10"/>
      <c r="ELY1190" s="10"/>
      <c r="ELZ1190" s="10"/>
      <c r="EMA1190" s="10"/>
      <c r="EMB1190" s="10"/>
      <c r="EMC1190" s="10"/>
      <c r="EMD1190" s="10"/>
      <c r="EME1190" s="10"/>
      <c r="EMF1190" s="10"/>
      <c r="EMG1190" s="10"/>
      <c r="EMH1190" s="10"/>
      <c r="EMI1190" s="10"/>
      <c r="EMJ1190" s="10"/>
      <c r="EMK1190" s="10"/>
      <c r="EML1190" s="10"/>
      <c r="EMM1190" s="10"/>
      <c r="EMN1190" s="10"/>
      <c r="EMO1190" s="10"/>
      <c r="EMP1190" s="10"/>
      <c r="EMQ1190" s="10"/>
      <c r="EMR1190" s="10"/>
      <c r="EMS1190" s="10"/>
      <c r="EMT1190" s="10"/>
      <c r="EMU1190" s="10"/>
      <c r="EMV1190" s="10"/>
      <c r="EMW1190" s="10"/>
      <c r="EMX1190" s="10"/>
      <c r="EMY1190" s="10"/>
      <c r="EMZ1190" s="10"/>
      <c r="ENA1190" s="10"/>
      <c r="ENB1190" s="10"/>
      <c r="ENC1190" s="10"/>
      <c r="END1190" s="10"/>
      <c r="ENE1190" s="10"/>
      <c r="ENF1190" s="10"/>
      <c r="ENG1190" s="10"/>
      <c r="ENH1190" s="10"/>
      <c r="ENI1190" s="10"/>
      <c r="ENJ1190" s="10"/>
      <c r="ENK1190" s="10"/>
      <c r="ENL1190" s="10"/>
      <c r="ENM1190" s="10"/>
      <c r="ENN1190" s="10"/>
      <c r="ENO1190" s="10"/>
      <c r="ENP1190" s="10"/>
      <c r="ENQ1190" s="10"/>
      <c r="ENR1190" s="10"/>
      <c r="ENS1190" s="10"/>
      <c r="ENT1190" s="10"/>
      <c r="ENU1190" s="10"/>
      <c r="ENV1190" s="10"/>
      <c r="ENW1190" s="10"/>
      <c r="ENX1190" s="10"/>
      <c r="ENY1190" s="10"/>
      <c r="ENZ1190" s="10"/>
      <c r="EOA1190" s="10"/>
      <c r="EOB1190" s="10"/>
      <c r="EOC1190" s="10"/>
      <c r="EOD1190" s="10"/>
      <c r="EOE1190" s="10"/>
      <c r="EOF1190" s="10"/>
      <c r="EOG1190" s="10"/>
      <c r="EOH1190" s="10"/>
      <c r="EOI1190" s="10"/>
      <c r="EOJ1190" s="10"/>
      <c r="EOK1190" s="10"/>
      <c r="EOL1190" s="10"/>
      <c r="EOM1190" s="10"/>
      <c r="EON1190" s="10"/>
      <c r="EOO1190" s="10"/>
      <c r="EOP1190" s="10"/>
      <c r="EOQ1190" s="10"/>
      <c r="EOR1190" s="10"/>
      <c r="EOS1190" s="10"/>
      <c r="EOT1190" s="10"/>
      <c r="EOU1190" s="10"/>
      <c r="EOV1190" s="10"/>
      <c r="EOW1190" s="10"/>
      <c r="EOX1190" s="10"/>
      <c r="EOY1190" s="10"/>
      <c r="EOZ1190" s="10"/>
      <c r="EPA1190" s="10"/>
      <c r="EPB1190" s="10"/>
      <c r="EPC1190" s="10"/>
      <c r="EPD1190" s="10"/>
      <c r="EPE1190" s="10"/>
      <c r="EPF1190" s="10"/>
      <c r="EPG1190" s="10"/>
      <c r="EPH1190" s="10"/>
      <c r="EPI1190" s="10"/>
      <c r="EPJ1190" s="10"/>
      <c r="EPK1190" s="10"/>
      <c r="EPL1190" s="10"/>
      <c r="EPM1190" s="10"/>
      <c r="EPN1190" s="10"/>
      <c r="EPO1190" s="10"/>
      <c r="EPP1190" s="10"/>
      <c r="EPQ1190" s="10"/>
      <c r="EPR1190" s="10"/>
      <c r="EPS1190" s="10"/>
      <c r="EPT1190" s="10"/>
      <c r="EPU1190" s="10"/>
      <c r="EPV1190" s="10"/>
      <c r="EPW1190" s="10"/>
      <c r="EPX1190" s="10"/>
      <c r="EPY1190" s="10"/>
      <c r="EPZ1190" s="10"/>
      <c r="EQA1190" s="10"/>
      <c r="EQB1190" s="10"/>
      <c r="EQC1190" s="10"/>
      <c r="EQD1190" s="10"/>
      <c r="EQE1190" s="10"/>
      <c r="EQF1190" s="10"/>
      <c r="EQG1190" s="10"/>
      <c r="EQH1190" s="10"/>
      <c r="EQI1190" s="10"/>
      <c r="EQJ1190" s="10"/>
      <c r="EQK1190" s="10"/>
      <c r="EQL1190" s="10"/>
      <c r="EQM1190" s="10"/>
      <c r="EQN1190" s="10"/>
      <c r="EQO1190" s="10"/>
      <c r="EQP1190" s="10"/>
      <c r="EQQ1190" s="10"/>
      <c r="EQR1190" s="10"/>
      <c r="EQS1190" s="10"/>
      <c r="EQT1190" s="10"/>
      <c r="EQU1190" s="10"/>
      <c r="EQV1190" s="10"/>
      <c r="EQW1190" s="10"/>
      <c r="EQX1190" s="10"/>
      <c r="EQY1190" s="10"/>
      <c r="EQZ1190" s="10"/>
      <c r="ERA1190" s="10"/>
      <c r="ERB1190" s="10"/>
      <c r="ERC1190" s="10"/>
      <c r="ERD1190" s="10"/>
      <c r="ERE1190" s="10"/>
      <c r="ERF1190" s="10"/>
      <c r="ERG1190" s="10"/>
      <c r="ERH1190" s="10"/>
      <c r="ERI1190" s="10"/>
      <c r="ERJ1190" s="10"/>
      <c r="ERK1190" s="10"/>
      <c r="ERL1190" s="10"/>
      <c r="ERM1190" s="10"/>
      <c r="ERN1190" s="10"/>
      <c r="ERO1190" s="10"/>
      <c r="ERP1190" s="10"/>
      <c r="ERQ1190" s="10"/>
      <c r="ERR1190" s="10"/>
      <c r="ERS1190" s="10"/>
      <c r="ERT1190" s="10"/>
      <c r="ERU1190" s="10"/>
      <c r="ERV1190" s="10"/>
      <c r="ERW1190" s="10"/>
      <c r="ERX1190" s="10"/>
      <c r="ERY1190" s="10"/>
      <c r="ERZ1190" s="10"/>
      <c r="ESA1190" s="10"/>
      <c r="ESB1190" s="10"/>
      <c r="ESC1190" s="10"/>
      <c r="ESD1190" s="10"/>
      <c r="ESE1190" s="10"/>
      <c r="ESF1190" s="10"/>
      <c r="ESG1190" s="10"/>
      <c r="ESH1190" s="10"/>
      <c r="ESI1190" s="10"/>
      <c r="ESJ1190" s="10"/>
      <c r="ESK1190" s="10"/>
      <c r="ESL1190" s="10"/>
      <c r="ESM1190" s="10"/>
      <c r="ESN1190" s="10"/>
      <c r="ESO1190" s="10"/>
      <c r="ESP1190" s="10"/>
      <c r="ESQ1190" s="10"/>
      <c r="ESR1190" s="10"/>
      <c r="ESS1190" s="10"/>
      <c r="EST1190" s="10"/>
      <c r="ESU1190" s="10"/>
      <c r="ESV1190" s="10"/>
      <c r="ESW1190" s="10"/>
      <c r="ESX1190" s="10"/>
      <c r="ESY1190" s="10"/>
      <c r="ESZ1190" s="10"/>
      <c r="ETA1190" s="10"/>
      <c r="ETB1190" s="10"/>
      <c r="ETC1190" s="10"/>
      <c r="ETD1190" s="10"/>
      <c r="ETE1190" s="10"/>
      <c r="ETF1190" s="10"/>
      <c r="ETG1190" s="10"/>
      <c r="ETH1190" s="10"/>
      <c r="ETI1190" s="10"/>
      <c r="ETJ1190" s="10"/>
      <c r="ETK1190" s="10"/>
      <c r="ETL1190" s="10"/>
      <c r="ETM1190" s="10"/>
      <c r="ETN1190" s="10"/>
      <c r="ETO1190" s="10"/>
      <c r="ETP1190" s="10"/>
      <c r="ETQ1190" s="10"/>
      <c r="ETR1190" s="10"/>
      <c r="ETS1190" s="10"/>
      <c r="ETT1190" s="10"/>
      <c r="ETU1190" s="10"/>
      <c r="ETV1190" s="10"/>
      <c r="ETW1190" s="10"/>
      <c r="ETX1190" s="10"/>
      <c r="ETY1190" s="10"/>
      <c r="ETZ1190" s="10"/>
      <c r="EUA1190" s="10"/>
      <c r="EUB1190" s="10"/>
      <c r="EUC1190" s="10"/>
      <c r="EUD1190" s="10"/>
      <c r="EUE1190" s="10"/>
      <c r="EUF1190" s="10"/>
      <c r="EUG1190" s="10"/>
      <c r="EUH1190" s="10"/>
      <c r="EUI1190" s="10"/>
      <c r="EUJ1190" s="10"/>
      <c r="EUK1190" s="10"/>
      <c r="EUL1190" s="10"/>
      <c r="EUM1190" s="10"/>
      <c r="EUN1190" s="10"/>
      <c r="EUO1190" s="10"/>
      <c r="EUP1190" s="10"/>
      <c r="EUQ1190" s="10"/>
      <c r="EUR1190" s="10"/>
      <c r="EUS1190" s="10"/>
      <c r="EUT1190" s="10"/>
      <c r="EUU1190" s="10"/>
      <c r="EUV1190" s="10"/>
      <c r="EUW1190" s="10"/>
      <c r="EUX1190" s="10"/>
      <c r="EUY1190" s="10"/>
      <c r="EUZ1190" s="10"/>
      <c r="EVA1190" s="10"/>
      <c r="EVB1190" s="10"/>
      <c r="EVC1190" s="10"/>
      <c r="EVD1190" s="10"/>
      <c r="EVE1190" s="10"/>
      <c r="EVF1190" s="10"/>
      <c r="EVG1190" s="10"/>
      <c r="EVH1190" s="10"/>
      <c r="EVI1190" s="10"/>
      <c r="EVJ1190" s="10"/>
      <c r="EVK1190" s="10"/>
      <c r="EVL1190" s="10"/>
      <c r="EVM1190" s="10"/>
      <c r="EVN1190" s="10"/>
      <c r="EVO1190" s="10"/>
      <c r="EVP1190" s="10"/>
      <c r="EVQ1190" s="10"/>
      <c r="EVR1190" s="10"/>
      <c r="EVS1190" s="10"/>
      <c r="EVT1190" s="10"/>
      <c r="EVU1190" s="10"/>
      <c r="EVV1190" s="10"/>
      <c r="EVW1190" s="10"/>
      <c r="EVX1190" s="10"/>
      <c r="EVY1190" s="10"/>
      <c r="EVZ1190" s="10"/>
      <c r="EWA1190" s="10"/>
      <c r="EWB1190" s="10"/>
      <c r="EWC1190" s="10"/>
      <c r="EWD1190" s="10"/>
      <c r="EWE1190" s="10"/>
      <c r="EWF1190" s="10"/>
      <c r="EWG1190" s="10"/>
      <c r="EWH1190" s="10"/>
      <c r="EWI1190" s="10"/>
      <c r="EWJ1190" s="10"/>
      <c r="EWK1190" s="10"/>
      <c r="EWL1190" s="10"/>
      <c r="EWM1190" s="10"/>
      <c r="EWN1190" s="10"/>
      <c r="EWO1190" s="10"/>
      <c r="EWP1190" s="10"/>
      <c r="EWQ1190" s="10"/>
      <c r="EWR1190" s="10"/>
      <c r="EWS1190" s="10"/>
      <c r="EWT1190" s="10"/>
      <c r="EWU1190" s="10"/>
      <c r="EWV1190" s="10"/>
      <c r="EWW1190" s="10"/>
      <c r="EWX1190" s="10"/>
      <c r="EWY1190" s="10"/>
      <c r="EWZ1190" s="10"/>
      <c r="EXA1190" s="10"/>
      <c r="EXB1190" s="10"/>
      <c r="EXC1190" s="10"/>
      <c r="EXD1190" s="10"/>
      <c r="EXE1190" s="10"/>
      <c r="EXF1190" s="10"/>
      <c r="EXG1190" s="10"/>
      <c r="EXH1190" s="10"/>
      <c r="EXI1190" s="10"/>
      <c r="EXJ1190" s="10"/>
      <c r="EXK1190" s="10"/>
      <c r="EXL1190" s="10"/>
      <c r="EXM1190" s="10"/>
      <c r="EXN1190" s="10"/>
      <c r="EXO1190" s="10"/>
      <c r="EXP1190" s="10"/>
      <c r="EXQ1190" s="10"/>
      <c r="EXR1190" s="10"/>
      <c r="EXS1190" s="10"/>
      <c r="EXT1190" s="10"/>
      <c r="EXU1190" s="10"/>
      <c r="EXV1190" s="10"/>
      <c r="EXW1190" s="10"/>
      <c r="EXX1190" s="10"/>
      <c r="EXY1190" s="10"/>
      <c r="EXZ1190" s="10"/>
      <c r="EYA1190" s="10"/>
      <c r="EYB1190" s="10"/>
      <c r="EYC1190" s="10"/>
      <c r="EYD1190" s="10"/>
      <c r="EYE1190" s="10"/>
      <c r="EYF1190" s="10"/>
      <c r="EYG1190" s="10"/>
      <c r="EYH1190" s="10"/>
      <c r="EYI1190" s="10"/>
      <c r="EYJ1190" s="10"/>
      <c r="EYK1190" s="10"/>
      <c r="EYL1190" s="10"/>
      <c r="EYM1190" s="10"/>
      <c r="EYN1190" s="10"/>
      <c r="EYO1190" s="10"/>
      <c r="EYP1190" s="10"/>
      <c r="EYQ1190" s="10"/>
      <c r="EYR1190" s="10"/>
      <c r="EYS1190" s="10"/>
      <c r="EYT1190" s="10"/>
      <c r="EYU1190" s="10"/>
      <c r="EYV1190" s="10"/>
      <c r="EYW1190" s="10"/>
      <c r="EYX1190" s="10"/>
      <c r="EYY1190" s="10"/>
      <c r="EYZ1190" s="10"/>
      <c r="EZA1190" s="10"/>
      <c r="EZB1190" s="10"/>
      <c r="EZC1190" s="10"/>
      <c r="EZD1190" s="10"/>
      <c r="EZE1190" s="10"/>
      <c r="EZF1190" s="10"/>
      <c r="EZG1190" s="10"/>
      <c r="EZH1190" s="10"/>
      <c r="EZI1190" s="10"/>
      <c r="EZJ1190" s="10"/>
      <c r="EZK1190" s="10"/>
      <c r="EZL1190" s="10"/>
      <c r="EZM1190" s="10"/>
      <c r="EZN1190" s="10"/>
      <c r="EZO1190" s="10"/>
      <c r="EZP1190" s="10"/>
      <c r="EZQ1190" s="10"/>
      <c r="EZR1190" s="10"/>
      <c r="EZS1190" s="10"/>
      <c r="EZT1190" s="10"/>
      <c r="EZU1190" s="10"/>
      <c r="EZV1190" s="10"/>
      <c r="EZW1190" s="10"/>
      <c r="EZX1190" s="10"/>
      <c r="EZY1190" s="10"/>
      <c r="EZZ1190" s="10"/>
      <c r="FAA1190" s="10"/>
      <c r="FAB1190" s="10"/>
      <c r="FAC1190" s="10"/>
      <c r="FAD1190" s="10"/>
      <c r="FAE1190" s="10"/>
      <c r="FAF1190" s="10"/>
      <c r="FAG1190" s="10"/>
      <c r="FAH1190" s="10"/>
      <c r="FAI1190" s="10"/>
      <c r="FAJ1190" s="10"/>
      <c r="FAK1190" s="10"/>
      <c r="FAL1190" s="10"/>
      <c r="FAM1190" s="10"/>
      <c r="FAN1190" s="10"/>
      <c r="FAO1190" s="10"/>
      <c r="FAP1190" s="10"/>
      <c r="FAQ1190" s="10"/>
      <c r="FAR1190" s="10"/>
      <c r="FAS1190" s="10"/>
      <c r="FAT1190" s="10"/>
      <c r="FAU1190" s="10"/>
      <c r="FAV1190" s="10"/>
      <c r="FAW1190" s="10"/>
      <c r="FAX1190" s="10"/>
      <c r="FAY1190" s="10"/>
      <c r="FAZ1190" s="10"/>
      <c r="FBA1190" s="10"/>
      <c r="FBB1190" s="10"/>
      <c r="FBC1190" s="10"/>
      <c r="FBD1190" s="10"/>
      <c r="FBE1190" s="10"/>
      <c r="FBF1190" s="10"/>
      <c r="FBG1190" s="10"/>
      <c r="FBH1190" s="10"/>
      <c r="FBI1190" s="10"/>
      <c r="FBJ1190" s="10"/>
      <c r="FBK1190" s="10"/>
      <c r="FBL1190" s="10"/>
      <c r="FBM1190" s="10"/>
      <c r="FBN1190" s="10"/>
      <c r="FBO1190" s="10"/>
      <c r="FBP1190" s="10"/>
      <c r="FBQ1190" s="10"/>
      <c r="FBR1190" s="10"/>
      <c r="FBS1190" s="10"/>
      <c r="FBT1190" s="10"/>
      <c r="FBU1190" s="10"/>
      <c r="FBV1190" s="10"/>
      <c r="FBW1190" s="10"/>
      <c r="FBX1190" s="10"/>
      <c r="FBY1190" s="10"/>
      <c r="FBZ1190" s="10"/>
      <c r="FCA1190" s="10"/>
      <c r="FCB1190" s="10"/>
      <c r="FCC1190" s="10"/>
      <c r="FCD1190" s="10"/>
      <c r="FCE1190" s="10"/>
      <c r="FCF1190" s="10"/>
      <c r="FCG1190" s="10"/>
      <c r="FCH1190" s="10"/>
      <c r="FCI1190" s="10"/>
      <c r="FCJ1190" s="10"/>
      <c r="FCK1190" s="10"/>
      <c r="FCL1190" s="10"/>
      <c r="FCM1190" s="10"/>
      <c r="FCN1190" s="10"/>
      <c r="FCO1190" s="10"/>
      <c r="FCP1190" s="10"/>
      <c r="FCQ1190" s="10"/>
      <c r="FCR1190" s="10"/>
      <c r="FCS1190" s="10"/>
      <c r="FCT1190" s="10"/>
      <c r="FCU1190" s="10"/>
      <c r="FCV1190" s="10"/>
      <c r="FCW1190" s="10"/>
      <c r="FCX1190" s="10"/>
      <c r="FCY1190" s="10"/>
      <c r="FCZ1190" s="10"/>
      <c r="FDA1190" s="10"/>
      <c r="FDB1190" s="10"/>
      <c r="FDC1190" s="10"/>
      <c r="FDD1190" s="10"/>
      <c r="FDE1190" s="10"/>
      <c r="FDF1190" s="10"/>
      <c r="FDG1190" s="10"/>
      <c r="FDH1190" s="10"/>
      <c r="FDI1190" s="10"/>
      <c r="FDJ1190" s="10"/>
      <c r="FDK1190" s="10"/>
      <c r="FDL1190" s="10"/>
      <c r="FDM1190" s="10"/>
      <c r="FDN1190" s="10"/>
      <c r="FDO1190" s="10"/>
      <c r="FDP1190" s="10"/>
      <c r="FDQ1190" s="10"/>
      <c r="FDR1190" s="10"/>
      <c r="FDS1190" s="10"/>
      <c r="FDT1190" s="10"/>
      <c r="FDU1190" s="10"/>
      <c r="FDV1190" s="10"/>
      <c r="FDW1190" s="10"/>
      <c r="FDX1190" s="10"/>
      <c r="FDY1190" s="10"/>
      <c r="FDZ1190" s="10"/>
      <c r="FEA1190" s="10"/>
      <c r="FEB1190" s="10"/>
      <c r="FEC1190" s="10"/>
      <c r="FED1190" s="10"/>
      <c r="FEE1190" s="10"/>
      <c r="FEF1190" s="10"/>
      <c r="FEG1190" s="10"/>
      <c r="FEH1190" s="10"/>
      <c r="FEI1190" s="10"/>
      <c r="FEJ1190" s="10"/>
      <c r="FEK1190" s="10"/>
      <c r="FEL1190" s="10"/>
      <c r="FEM1190" s="10"/>
      <c r="FEN1190" s="10"/>
      <c r="FEO1190" s="10"/>
      <c r="FEP1190" s="10"/>
      <c r="FEQ1190" s="10"/>
      <c r="FER1190" s="10"/>
      <c r="FES1190" s="10"/>
      <c r="FET1190" s="10"/>
      <c r="FEU1190" s="10"/>
      <c r="FEV1190" s="10"/>
      <c r="FEW1190" s="10"/>
      <c r="FEX1190" s="10"/>
      <c r="FEY1190" s="10"/>
      <c r="FEZ1190" s="10"/>
      <c r="FFA1190" s="10"/>
      <c r="FFB1190" s="10"/>
      <c r="FFC1190" s="10"/>
      <c r="FFD1190" s="10"/>
      <c r="FFE1190" s="10"/>
      <c r="FFF1190" s="10"/>
      <c r="FFG1190" s="10"/>
      <c r="FFH1190" s="10"/>
      <c r="FFI1190" s="10"/>
      <c r="FFJ1190" s="10"/>
      <c r="FFK1190" s="10"/>
      <c r="FFL1190" s="10"/>
      <c r="FFM1190" s="10"/>
      <c r="FFN1190" s="10"/>
      <c r="FFO1190" s="10"/>
      <c r="FFP1190" s="10"/>
      <c r="FFQ1190" s="10"/>
      <c r="FFR1190" s="10"/>
      <c r="FFS1190" s="10"/>
      <c r="FFT1190" s="10"/>
      <c r="FFU1190" s="10"/>
      <c r="FFV1190" s="10"/>
      <c r="FFW1190" s="10"/>
      <c r="FFX1190" s="10"/>
      <c r="FFY1190" s="10"/>
      <c r="FFZ1190" s="10"/>
      <c r="FGA1190" s="10"/>
      <c r="FGB1190" s="10"/>
      <c r="FGC1190" s="10"/>
      <c r="FGD1190" s="10"/>
      <c r="FGE1190" s="10"/>
      <c r="FGF1190" s="10"/>
      <c r="FGG1190" s="10"/>
      <c r="FGH1190" s="10"/>
      <c r="FGI1190" s="10"/>
      <c r="FGJ1190" s="10"/>
      <c r="FGK1190" s="10"/>
      <c r="FGL1190" s="10"/>
      <c r="FGM1190" s="10"/>
      <c r="FGN1190" s="10"/>
      <c r="FGO1190" s="10"/>
      <c r="FGP1190" s="10"/>
      <c r="FGQ1190" s="10"/>
      <c r="FGR1190" s="10"/>
      <c r="FGS1190" s="10"/>
      <c r="FGT1190" s="10"/>
      <c r="FGU1190" s="10"/>
      <c r="FGV1190" s="10"/>
      <c r="FGW1190" s="10"/>
      <c r="FGX1190" s="10"/>
      <c r="FGY1190" s="10"/>
      <c r="FGZ1190" s="10"/>
      <c r="FHA1190" s="10"/>
      <c r="FHB1190" s="10"/>
      <c r="FHC1190" s="10"/>
      <c r="FHD1190" s="10"/>
      <c r="FHE1190" s="10"/>
      <c r="FHF1190" s="10"/>
      <c r="FHG1190" s="10"/>
      <c r="FHH1190" s="10"/>
      <c r="FHI1190" s="10"/>
      <c r="FHJ1190" s="10"/>
      <c r="FHK1190" s="10"/>
      <c r="FHL1190" s="10"/>
      <c r="FHM1190" s="10"/>
      <c r="FHN1190" s="10"/>
      <c r="FHO1190" s="10"/>
      <c r="FHP1190" s="10"/>
      <c r="FHQ1190" s="10"/>
      <c r="FHR1190" s="10"/>
      <c r="FHS1190" s="10"/>
      <c r="FHT1190" s="10"/>
      <c r="FHU1190" s="10"/>
      <c r="FHV1190" s="10"/>
      <c r="FHW1190" s="10"/>
      <c r="FHX1190" s="10"/>
      <c r="FHY1190" s="10"/>
      <c r="FHZ1190" s="10"/>
      <c r="FIA1190" s="10"/>
      <c r="FIB1190" s="10"/>
      <c r="FIC1190" s="10"/>
      <c r="FID1190" s="10"/>
      <c r="FIE1190" s="10"/>
      <c r="FIF1190" s="10"/>
      <c r="FIG1190" s="10"/>
      <c r="FIH1190" s="10"/>
      <c r="FII1190" s="10"/>
      <c r="FIJ1190" s="10"/>
      <c r="FIK1190" s="10"/>
      <c r="FIL1190" s="10"/>
      <c r="FIM1190" s="10"/>
      <c r="FIN1190" s="10"/>
      <c r="FIO1190" s="10"/>
      <c r="FIP1190" s="10"/>
      <c r="FIQ1190" s="10"/>
      <c r="FIR1190" s="10"/>
      <c r="FIS1190" s="10"/>
      <c r="FIT1190" s="10"/>
      <c r="FIU1190" s="10"/>
      <c r="FIV1190" s="10"/>
      <c r="FIW1190" s="10"/>
      <c r="FIX1190" s="10"/>
      <c r="FIY1190" s="10"/>
      <c r="FIZ1190" s="10"/>
      <c r="FJA1190" s="10"/>
      <c r="FJB1190" s="10"/>
      <c r="FJC1190" s="10"/>
      <c r="FJD1190" s="10"/>
      <c r="FJE1190" s="10"/>
      <c r="FJF1190" s="10"/>
      <c r="FJG1190" s="10"/>
      <c r="FJH1190" s="10"/>
      <c r="FJI1190" s="10"/>
      <c r="FJJ1190" s="10"/>
      <c r="FJK1190" s="10"/>
      <c r="FJL1190" s="10"/>
      <c r="FJM1190" s="10"/>
      <c r="FJN1190" s="10"/>
      <c r="FJO1190" s="10"/>
      <c r="FJP1190" s="10"/>
      <c r="FJQ1190" s="10"/>
      <c r="FJR1190" s="10"/>
      <c r="FJS1190" s="10"/>
      <c r="FJT1190" s="10"/>
      <c r="FJU1190" s="10"/>
      <c r="FJV1190" s="10"/>
      <c r="FJW1190" s="10"/>
      <c r="FJX1190" s="10"/>
      <c r="FJY1190" s="10"/>
      <c r="FJZ1190" s="10"/>
      <c r="FKA1190" s="10"/>
      <c r="FKB1190" s="10"/>
      <c r="FKC1190" s="10"/>
      <c r="FKD1190" s="10"/>
      <c r="FKE1190" s="10"/>
      <c r="FKF1190" s="10"/>
      <c r="FKG1190" s="10"/>
      <c r="FKH1190" s="10"/>
      <c r="FKI1190" s="10"/>
      <c r="FKJ1190" s="10"/>
      <c r="FKK1190" s="10"/>
      <c r="FKL1190" s="10"/>
      <c r="FKM1190" s="10"/>
      <c r="FKN1190" s="10"/>
      <c r="FKO1190" s="10"/>
      <c r="FKP1190" s="10"/>
      <c r="FKQ1190" s="10"/>
      <c r="FKR1190" s="10"/>
      <c r="FKS1190" s="10"/>
      <c r="FKT1190" s="10"/>
      <c r="FKU1190" s="10"/>
      <c r="FKV1190" s="10"/>
      <c r="FKW1190" s="10"/>
      <c r="FKX1190" s="10"/>
      <c r="FKY1190" s="10"/>
      <c r="FKZ1190" s="10"/>
      <c r="FLA1190" s="10"/>
      <c r="FLB1190" s="10"/>
      <c r="FLC1190" s="10"/>
      <c r="FLD1190" s="10"/>
      <c r="FLE1190" s="10"/>
      <c r="FLF1190" s="10"/>
      <c r="FLG1190" s="10"/>
      <c r="FLH1190" s="10"/>
      <c r="FLI1190" s="10"/>
      <c r="FLJ1190" s="10"/>
      <c r="FLK1190" s="10"/>
      <c r="FLL1190" s="10"/>
      <c r="FLM1190" s="10"/>
      <c r="FLN1190" s="10"/>
      <c r="FLO1190" s="10"/>
      <c r="FLP1190" s="10"/>
      <c r="FLQ1190" s="10"/>
      <c r="FLR1190" s="10"/>
      <c r="FLS1190" s="10"/>
      <c r="FLT1190" s="10"/>
      <c r="FLU1190" s="10"/>
      <c r="FLV1190" s="10"/>
      <c r="FLW1190" s="10"/>
      <c r="FLX1190" s="10"/>
      <c r="FLY1190" s="10"/>
      <c r="FLZ1190" s="10"/>
      <c r="FMA1190" s="10"/>
      <c r="FMB1190" s="10"/>
      <c r="FMC1190" s="10"/>
      <c r="FMD1190" s="10"/>
      <c r="FME1190" s="10"/>
      <c r="FMF1190" s="10"/>
      <c r="FMG1190" s="10"/>
      <c r="FMH1190" s="10"/>
      <c r="FMI1190" s="10"/>
      <c r="FMJ1190" s="10"/>
      <c r="FMK1190" s="10"/>
      <c r="FML1190" s="10"/>
      <c r="FMM1190" s="10"/>
      <c r="FMN1190" s="10"/>
      <c r="FMO1190" s="10"/>
      <c r="FMP1190" s="10"/>
      <c r="FMQ1190" s="10"/>
      <c r="FMR1190" s="10"/>
      <c r="FMS1190" s="10"/>
      <c r="FMT1190" s="10"/>
      <c r="FMU1190" s="10"/>
      <c r="FMV1190" s="10"/>
      <c r="FMW1190" s="10"/>
      <c r="FMX1190" s="10"/>
      <c r="FMY1190" s="10"/>
      <c r="FMZ1190" s="10"/>
      <c r="FNA1190" s="10"/>
      <c r="FNB1190" s="10"/>
      <c r="FNC1190" s="10"/>
      <c r="FND1190" s="10"/>
      <c r="FNE1190" s="10"/>
      <c r="FNF1190" s="10"/>
      <c r="FNG1190" s="10"/>
      <c r="FNH1190" s="10"/>
      <c r="FNI1190" s="10"/>
      <c r="FNJ1190" s="10"/>
      <c r="FNK1190" s="10"/>
      <c r="FNL1190" s="10"/>
      <c r="FNM1190" s="10"/>
      <c r="FNN1190" s="10"/>
      <c r="FNO1190" s="10"/>
      <c r="FNP1190" s="10"/>
      <c r="FNQ1190" s="10"/>
      <c r="FNR1190" s="10"/>
      <c r="FNS1190" s="10"/>
      <c r="FNT1190" s="10"/>
      <c r="FNU1190" s="10"/>
      <c r="FNV1190" s="10"/>
      <c r="FNW1190" s="10"/>
      <c r="FNX1190" s="10"/>
      <c r="FNY1190" s="10"/>
      <c r="FNZ1190" s="10"/>
      <c r="FOA1190" s="10"/>
      <c r="FOB1190" s="10"/>
      <c r="FOC1190" s="10"/>
      <c r="FOD1190" s="10"/>
      <c r="FOE1190" s="10"/>
      <c r="FOF1190" s="10"/>
      <c r="FOG1190" s="10"/>
      <c r="FOH1190" s="10"/>
      <c r="FOI1190" s="10"/>
      <c r="FOJ1190" s="10"/>
      <c r="FOK1190" s="10"/>
      <c r="FOL1190" s="10"/>
      <c r="FOM1190" s="10"/>
      <c r="FON1190" s="10"/>
      <c r="FOO1190" s="10"/>
      <c r="FOP1190" s="10"/>
      <c r="FOQ1190" s="10"/>
      <c r="FOR1190" s="10"/>
      <c r="FOS1190" s="10"/>
      <c r="FOT1190" s="10"/>
      <c r="FOU1190" s="10"/>
      <c r="FOV1190" s="10"/>
      <c r="FOW1190" s="10"/>
      <c r="FOX1190" s="10"/>
      <c r="FOY1190" s="10"/>
      <c r="FOZ1190" s="10"/>
      <c r="FPA1190" s="10"/>
      <c r="FPB1190" s="10"/>
      <c r="FPC1190" s="10"/>
      <c r="FPD1190" s="10"/>
      <c r="FPE1190" s="10"/>
      <c r="FPF1190" s="10"/>
      <c r="FPG1190" s="10"/>
      <c r="FPH1190" s="10"/>
      <c r="FPI1190" s="10"/>
      <c r="FPJ1190" s="10"/>
      <c r="FPK1190" s="10"/>
      <c r="FPL1190" s="10"/>
      <c r="FPM1190" s="10"/>
      <c r="FPN1190" s="10"/>
      <c r="FPO1190" s="10"/>
      <c r="FPP1190" s="10"/>
      <c r="FPQ1190" s="10"/>
      <c r="FPR1190" s="10"/>
      <c r="FPS1190" s="10"/>
      <c r="FPT1190" s="10"/>
      <c r="FPU1190" s="10"/>
      <c r="FPV1190" s="10"/>
      <c r="FPW1190" s="10"/>
      <c r="FPX1190" s="10"/>
      <c r="FPY1190" s="10"/>
      <c r="FPZ1190" s="10"/>
      <c r="FQA1190" s="10"/>
      <c r="FQB1190" s="10"/>
      <c r="FQC1190" s="10"/>
      <c r="FQD1190" s="10"/>
      <c r="FQE1190" s="10"/>
      <c r="FQF1190" s="10"/>
      <c r="FQG1190" s="10"/>
      <c r="FQH1190" s="10"/>
      <c r="FQI1190" s="10"/>
      <c r="FQJ1190" s="10"/>
      <c r="FQK1190" s="10"/>
      <c r="FQL1190" s="10"/>
      <c r="FQM1190" s="10"/>
      <c r="FQN1190" s="10"/>
      <c r="FQO1190" s="10"/>
      <c r="FQP1190" s="10"/>
      <c r="FQQ1190" s="10"/>
      <c r="FQR1190" s="10"/>
      <c r="FQS1190" s="10"/>
      <c r="FQT1190" s="10"/>
      <c r="FQU1190" s="10"/>
      <c r="FQV1190" s="10"/>
      <c r="FQW1190" s="10"/>
      <c r="FQX1190" s="10"/>
      <c r="FQY1190" s="10"/>
      <c r="FQZ1190" s="10"/>
      <c r="FRA1190" s="10"/>
      <c r="FRB1190" s="10"/>
      <c r="FRC1190" s="10"/>
      <c r="FRD1190" s="10"/>
      <c r="FRE1190" s="10"/>
      <c r="FRF1190" s="10"/>
      <c r="FRG1190" s="10"/>
      <c r="FRH1190" s="10"/>
      <c r="FRI1190" s="10"/>
      <c r="FRJ1190" s="10"/>
      <c r="FRK1190" s="10"/>
      <c r="FRL1190" s="10"/>
      <c r="FRM1190" s="10"/>
      <c r="FRN1190" s="10"/>
      <c r="FRO1190" s="10"/>
      <c r="FRP1190" s="10"/>
      <c r="FRQ1190" s="10"/>
      <c r="FRR1190" s="10"/>
      <c r="FRS1190" s="10"/>
      <c r="FRT1190" s="10"/>
      <c r="FRU1190" s="10"/>
      <c r="FRV1190" s="10"/>
      <c r="FRW1190" s="10"/>
      <c r="FRX1190" s="10"/>
      <c r="FRY1190" s="10"/>
      <c r="FRZ1190" s="10"/>
      <c r="FSA1190" s="10"/>
      <c r="FSB1190" s="10"/>
      <c r="FSC1190" s="10"/>
      <c r="FSD1190" s="10"/>
      <c r="FSE1190" s="10"/>
      <c r="FSF1190" s="10"/>
      <c r="FSG1190" s="10"/>
      <c r="FSH1190" s="10"/>
      <c r="FSI1190" s="10"/>
      <c r="FSJ1190" s="10"/>
      <c r="FSK1190" s="10"/>
      <c r="FSL1190" s="10"/>
      <c r="FSM1190" s="10"/>
      <c r="FSN1190" s="10"/>
      <c r="FSO1190" s="10"/>
      <c r="FSP1190" s="10"/>
      <c r="FSQ1190" s="10"/>
      <c r="FSR1190" s="10"/>
      <c r="FSS1190" s="10"/>
      <c r="FST1190" s="10"/>
      <c r="FSU1190" s="10"/>
      <c r="FSV1190" s="10"/>
      <c r="FSW1190" s="10"/>
      <c r="FSX1190" s="10"/>
      <c r="FSY1190" s="10"/>
      <c r="FSZ1190" s="10"/>
      <c r="FTA1190" s="10"/>
      <c r="FTB1190" s="10"/>
      <c r="FTC1190" s="10"/>
      <c r="FTD1190" s="10"/>
      <c r="FTE1190" s="10"/>
      <c r="FTF1190" s="10"/>
      <c r="FTG1190" s="10"/>
      <c r="FTH1190" s="10"/>
      <c r="FTI1190" s="10"/>
      <c r="FTJ1190" s="10"/>
      <c r="FTK1190" s="10"/>
      <c r="FTL1190" s="10"/>
      <c r="FTM1190" s="10"/>
      <c r="FTN1190" s="10"/>
      <c r="FTO1190" s="10"/>
      <c r="FTP1190" s="10"/>
      <c r="FTQ1190" s="10"/>
      <c r="FTR1190" s="10"/>
      <c r="FTS1190" s="10"/>
      <c r="FTT1190" s="10"/>
      <c r="FTU1190" s="10"/>
      <c r="FTV1190" s="10"/>
      <c r="FTW1190" s="10"/>
      <c r="FTX1190" s="10"/>
      <c r="FTY1190" s="10"/>
      <c r="FTZ1190" s="10"/>
      <c r="FUA1190" s="10"/>
      <c r="FUB1190" s="10"/>
      <c r="FUC1190" s="10"/>
      <c r="FUD1190" s="10"/>
      <c r="FUE1190" s="10"/>
      <c r="FUF1190" s="10"/>
      <c r="FUG1190" s="10"/>
      <c r="FUH1190" s="10"/>
      <c r="FUI1190" s="10"/>
      <c r="FUJ1190" s="10"/>
      <c r="FUK1190" s="10"/>
      <c r="FUL1190" s="10"/>
      <c r="FUM1190" s="10"/>
      <c r="FUN1190" s="10"/>
      <c r="FUO1190" s="10"/>
      <c r="FUP1190" s="10"/>
      <c r="FUQ1190" s="10"/>
      <c r="FUR1190" s="10"/>
      <c r="FUS1190" s="10"/>
      <c r="FUT1190" s="10"/>
      <c r="FUU1190" s="10"/>
      <c r="FUV1190" s="10"/>
      <c r="FUW1190" s="10"/>
      <c r="FUX1190" s="10"/>
      <c r="FUY1190" s="10"/>
      <c r="FUZ1190" s="10"/>
      <c r="FVA1190" s="10"/>
      <c r="FVB1190" s="10"/>
      <c r="FVC1190" s="10"/>
      <c r="FVD1190" s="10"/>
      <c r="FVE1190" s="10"/>
      <c r="FVF1190" s="10"/>
      <c r="FVG1190" s="10"/>
      <c r="FVH1190" s="10"/>
      <c r="FVI1190" s="10"/>
      <c r="FVJ1190" s="10"/>
      <c r="FVK1190" s="10"/>
      <c r="FVL1190" s="10"/>
      <c r="FVM1190" s="10"/>
      <c r="FVN1190" s="10"/>
      <c r="FVO1190" s="10"/>
      <c r="FVP1190" s="10"/>
      <c r="FVQ1190" s="10"/>
      <c r="FVR1190" s="10"/>
      <c r="FVS1190" s="10"/>
      <c r="FVT1190" s="10"/>
      <c r="FVU1190" s="10"/>
      <c r="FVV1190" s="10"/>
      <c r="FVW1190" s="10"/>
      <c r="FVX1190" s="10"/>
      <c r="FVY1190" s="10"/>
      <c r="FVZ1190" s="10"/>
      <c r="FWA1190" s="10"/>
      <c r="FWB1190" s="10"/>
      <c r="FWC1190" s="10"/>
      <c r="FWD1190" s="10"/>
      <c r="FWE1190" s="10"/>
      <c r="FWF1190" s="10"/>
      <c r="FWG1190" s="10"/>
      <c r="FWH1190" s="10"/>
      <c r="FWI1190" s="10"/>
      <c r="FWJ1190" s="10"/>
      <c r="FWK1190" s="10"/>
      <c r="FWL1190" s="10"/>
      <c r="FWM1190" s="10"/>
      <c r="FWN1190" s="10"/>
      <c r="FWO1190" s="10"/>
      <c r="FWP1190" s="10"/>
      <c r="FWQ1190" s="10"/>
      <c r="FWR1190" s="10"/>
      <c r="FWS1190" s="10"/>
      <c r="FWT1190" s="10"/>
      <c r="FWU1190" s="10"/>
      <c r="FWV1190" s="10"/>
      <c r="FWW1190" s="10"/>
      <c r="FWX1190" s="10"/>
      <c r="FWY1190" s="10"/>
      <c r="FWZ1190" s="10"/>
      <c r="FXA1190" s="10"/>
      <c r="FXB1190" s="10"/>
      <c r="FXC1190" s="10"/>
      <c r="FXD1190" s="10"/>
      <c r="FXE1190" s="10"/>
      <c r="FXF1190" s="10"/>
      <c r="FXG1190" s="10"/>
      <c r="FXH1190" s="10"/>
      <c r="FXI1190" s="10"/>
      <c r="FXJ1190" s="10"/>
      <c r="FXK1190" s="10"/>
      <c r="FXL1190" s="10"/>
      <c r="FXM1190" s="10"/>
      <c r="FXN1190" s="10"/>
      <c r="FXO1190" s="10"/>
      <c r="FXP1190" s="10"/>
      <c r="FXQ1190" s="10"/>
      <c r="FXR1190" s="10"/>
      <c r="FXS1190" s="10"/>
      <c r="FXT1190" s="10"/>
      <c r="FXU1190" s="10"/>
      <c r="FXV1190" s="10"/>
      <c r="FXW1190" s="10"/>
      <c r="FXX1190" s="10"/>
      <c r="FXY1190" s="10"/>
      <c r="FXZ1190" s="10"/>
      <c r="FYA1190" s="10"/>
      <c r="FYB1190" s="10"/>
      <c r="FYC1190" s="10"/>
      <c r="FYD1190" s="10"/>
      <c r="FYE1190" s="10"/>
      <c r="FYF1190" s="10"/>
      <c r="FYG1190" s="10"/>
      <c r="FYH1190" s="10"/>
      <c r="FYI1190" s="10"/>
      <c r="FYJ1190" s="10"/>
      <c r="FYK1190" s="10"/>
      <c r="FYL1190" s="10"/>
      <c r="FYM1190" s="10"/>
      <c r="FYN1190" s="10"/>
      <c r="FYO1190" s="10"/>
      <c r="FYP1190" s="10"/>
      <c r="FYQ1190" s="10"/>
      <c r="FYR1190" s="10"/>
      <c r="FYS1190" s="10"/>
      <c r="FYT1190" s="10"/>
      <c r="FYU1190" s="10"/>
      <c r="FYV1190" s="10"/>
      <c r="FYW1190" s="10"/>
      <c r="FYX1190" s="10"/>
      <c r="FYY1190" s="10"/>
      <c r="FYZ1190" s="10"/>
      <c r="FZA1190" s="10"/>
      <c r="FZB1190" s="10"/>
      <c r="FZC1190" s="10"/>
      <c r="FZD1190" s="10"/>
      <c r="FZE1190" s="10"/>
      <c r="FZF1190" s="10"/>
      <c r="FZG1190" s="10"/>
      <c r="FZH1190" s="10"/>
      <c r="FZI1190" s="10"/>
      <c r="FZJ1190" s="10"/>
      <c r="FZK1190" s="10"/>
      <c r="FZL1190" s="10"/>
      <c r="FZM1190" s="10"/>
      <c r="FZN1190" s="10"/>
      <c r="FZO1190" s="10"/>
      <c r="FZP1190" s="10"/>
      <c r="FZQ1190" s="10"/>
      <c r="FZR1190" s="10"/>
      <c r="FZS1190" s="10"/>
      <c r="FZT1190" s="10"/>
      <c r="FZU1190" s="10"/>
      <c r="FZV1190" s="10"/>
      <c r="FZW1190" s="10"/>
      <c r="FZX1190" s="10"/>
      <c r="FZY1190" s="10"/>
      <c r="FZZ1190" s="10"/>
      <c r="GAA1190" s="10"/>
      <c r="GAB1190" s="10"/>
      <c r="GAC1190" s="10"/>
      <c r="GAD1190" s="10"/>
      <c r="GAE1190" s="10"/>
      <c r="GAF1190" s="10"/>
      <c r="GAG1190" s="10"/>
      <c r="GAH1190" s="10"/>
      <c r="GAI1190" s="10"/>
      <c r="GAJ1190" s="10"/>
      <c r="GAK1190" s="10"/>
      <c r="GAL1190" s="10"/>
      <c r="GAM1190" s="10"/>
      <c r="GAN1190" s="10"/>
      <c r="GAO1190" s="10"/>
      <c r="GAP1190" s="10"/>
      <c r="GAQ1190" s="10"/>
      <c r="GAR1190" s="10"/>
      <c r="GAS1190" s="10"/>
      <c r="GAT1190" s="10"/>
      <c r="GAU1190" s="10"/>
      <c r="GAV1190" s="10"/>
      <c r="GAW1190" s="10"/>
      <c r="GAX1190" s="10"/>
      <c r="GAY1190" s="10"/>
      <c r="GAZ1190" s="10"/>
      <c r="GBA1190" s="10"/>
      <c r="GBB1190" s="10"/>
      <c r="GBC1190" s="10"/>
      <c r="GBD1190" s="10"/>
      <c r="GBE1190" s="10"/>
      <c r="GBF1190" s="10"/>
      <c r="GBG1190" s="10"/>
      <c r="GBH1190" s="10"/>
      <c r="GBI1190" s="10"/>
      <c r="GBJ1190" s="10"/>
      <c r="GBK1190" s="10"/>
      <c r="GBL1190" s="10"/>
      <c r="GBM1190" s="10"/>
      <c r="GBN1190" s="10"/>
      <c r="GBO1190" s="10"/>
      <c r="GBP1190" s="10"/>
      <c r="GBQ1190" s="10"/>
      <c r="GBR1190" s="10"/>
      <c r="GBS1190" s="10"/>
      <c r="GBT1190" s="10"/>
      <c r="GBU1190" s="10"/>
      <c r="GBV1190" s="10"/>
      <c r="GBW1190" s="10"/>
      <c r="GBX1190" s="10"/>
      <c r="GBY1190" s="10"/>
      <c r="GBZ1190" s="10"/>
      <c r="GCA1190" s="10"/>
      <c r="GCB1190" s="10"/>
      <c r="GCC1190" s="10"/>
      <c r="GCD1190" s="10"/>
      <c r="GCE1190" s="10"/>
      <c r="GCF1190" s="10"/>
      <c r="GCG1190" s="10"/>
      <c r="GCH1190" s="10"/>
      <c r="GCI1190" s="10"/>
      <c r="GCJ1190" s="10"/>
      <c r="GCK1190" s="10"/>
      <c r="GCL1190" s="10"/>
      <c r="GCM1190" s="10"/>
      <c r="GCN1190" s="10"/>
      <c r="GCO1190" s="10"/>
      <c r="GCP1190" s="10"/>
      <c r="GCQ1190" s="10"/>
      <c r="GCR1190" s="10"/>
      <c r="GCS1190" s="10"/>
      <c r="GCT1190" s="10"/>
      <c r="GCU1190" s="10"/>
      <c r="GCV1190" s="10"/>
      <c r="GCW1190" s="10"/>
      <c r="GCX1190" s="10"/>
      <c r="GCY1190" s="10"/>
      <c r="GCZ1190" s="10"/>
      <c r="GDA1190" s="10"/>
      <c r="GDB1190" s="10"/>
      <c r="GDC1190" s="10"/>
      <c r="GDD1190" s="10"/>
      <c r="GDE1190" s="10"/>
      <c r="GDF1190" s="10"/>
      <c r="GDG1190" s="10"/>
      <c r="GDH1190" s="10"/>
      <c r="GDI1190" s="10"/>
      <c r="GDJ1190" s="10"/>
      <c r="GDK1190" s="10"/>
      <c r="GDL1190" s="10"/>
      <c r="GDM1190" s="10"/>
      <c r="GDN1190" s="10"/>
      <c r="GDO1190" s="10"/>
      <c r="GDP1190" s="10"/>
      <c r="GDQ1190" s="10"/>
      <c r="GDR1190" s="10"/>
      <c r="GDS1190" s="10"/>
      <c r="GDT1190" s="10"/>
      <c r="GDU1190" s="10"/>
      <c r="GDV1190" s="10"/>
      <c r="GDW1190" s="10"/>
      <c r="GDX1190" s="10"/>
      <c r="GDY1190" s="10"/>
      <c r="GDZ1190" s="10"/>
      <c r="GEA1190" s="10"/>
      <c r="GEB1190" s="10"/>
      <c r="GEC1190" s="10"/>
      <c r="GED1190" s="10"/>
      <c r="GEE1190" s="10"/>
      <c r="GEF1190" s="10"/>
      <c r="GEG1190" s="10"/>
      <c r="GEH1190" s="10"/>
      <c r="GEI1190" s="10"/>
      <c r="GEJ1190" s="10"/>
      <c r="GEK1190" s="10"/>
      <c r="GEL1190" s="10"/>
      <c r="GEM1190" s="10"/>
      <c r="GEN1190" s="10"/>
      <c r="GEO1190" s="10"/>
      <c r="GEP1190" s="10"/>
      <c r="GEQ1190" s="10"/>
      <c r="GER1190" s="10"/>
      <c r="GES1190" s="10"/>
      <c r="GET1190" s="10"/>
      <c r="GEU1190" s="10"/>
      <c r="GEV1190" s="10"/>
      <c r="GEW1190" s="10"/>
      <c r="GEX1190" s="10"/>
      <c r="GEY1190" s="10"/>
      <c r="GEZ1190" s="10"/>
      <c r="GFA1190" s="10"/>
      <c r="GFB1190" s="10"/>
      <c r="GFC1190" s="10"/>
      <c r="GFD1190" s="10"/>
      <c r="GFE1190" s="10"/>
      <c r="GFF1190" s="10"/>
      <c r="GFG1190" s="10"/>
      <c r="GFH1190" s="10"/>
      <c r="GFI1190" s="10"/>
      <c r="GFJ1190" s="10"/>
      <c r="GFK1190" s="10"/>
      <c r="GFL1190" s="10"/>
      <c r="GFM1190" s="10"/>
      <c r="GFN1190" s="10"/>
      <c r="GFO1190" s="10"/>
      <c r="GFP1190" s="10"/>
      <c r="GFQ1190" s="10"/>
      <c r="GFR1190" s="10"/>
      <c r="GFS1190" s="10"/>
      <c r="GFT1190" s="10"/>
      <c r="GFU1190" s="10"/>
      <c r="GFV1190" s="10"/>
      <c r="GFW1190" s="10"/>
      <c r="GFX1190" s="10"/>
      <c r="GFY1190" s="10"/>
      <c r="GFZ1190" s="10"/>
      <c r="GGA1190" s="10"/>
      <c r="GGB1190" s="10"/>
      <c r="GGC1190" s="10"/>
      <c r="GGD1190" s="10"/>
      <c r="GGE1190" s="10"/>
      <c r="GGF1190" s="10"/>
      <c r="GGG1190" s="10"/>
      <c r="GGH1190" s="10"/>
      <c r="GGI1190" s="10"/>
      <c r="GGJ1190" s="10"/>
      <c r="GGK1190" s="10"/>
      <c r="GGL1190" s="10"/>
      <c r="GGM1190" s="10"/>
      <c r="GGN1190" s="10"/>
      <c r="GGO1190" s="10"/>
      <c r="GGP1190" s="10"/>
      <c r="GGQ1190" s="10"/>
      <c r="GGR1190" s="10"/>
      <c r="GGS1190" s="10"/>
      <c r="GGT1190" s="10"/>
      <c r="GGU1190" s="10"/>
      <c r="GGV1190" s="10"/>
      <c r="GGW1190" s="10"/>
      <c r="GGX1190" s="10"/>
      <c r="GGY1190" s="10"/>
      <c r="GGZ1190" s="10"/>
      <c r="GHA1190" s="10"/>
      <c r="GHB1190" s="10"/>
      <c r="GHC1190" s="10"/>
      <c r="GHD1190" s="10"/>
      <c r="GHE1190" s="10"/>
      <c r="GHF1190" s="10"/>
      <c r="GHG1190" s="10"/>
      <c r="GHH1190" s="10"/>
      <c r="GHI1190" s="10"/>
      <c r="GHJ1190" s="10"/>
      <c r="GHK1190" s="10"/>
      <c r="GHL1190" s="10"/>
      <c r="GHM1190" s="10"/>
      <c r="GHN1190" s="10"/>
      <c r="GHO1190" s="10"/>
      <c r="GHP1190" s="10"/>
      <c r="GHQ1190" s="10"/>
      <c r="GHR1190" s="10"/>
      <c r="GHS1190" s="10"/>
      <c r="GHT1190" s="10"/>
      <c r="GHU1190" s="10"/>
      <c r="GHV1190" s="10"/>
      <c r="GHW1190" s="10"/>
      <c r="GHX1190" s="10"/>
      <c r="GHY1190" s="10"/>
      <c r="GHZ1190" s="10"/>
      <c r="GIA1190" s="10"/>
      <c r="GIB1190" s="10"/>
      <c r="GIC1190" s="10"/>
      <c r="GID1190" s="10"/>
      <c r="GIE1190" s="10"/>
      <c r="GIF1190" s="10"/>
      <c r="GIG1190" s="10"/>
      <c r="GIH1190" s="10"/>
      <c r="GII1190" s="10"/>
      <c r="GIJ1190" s="10"/>
      <c r="GIK1190" s="10"/>
      <c r="GIL1190" s="10"/>
      <c r="GIM1190" s="10"/>
      <c r="GIN1190" s="10"/>
      <c r="GIO1190" s="10"/>
      <c r="GIP1190" s="10"/>
      <c r="GIQ1190" s="10"/>
      <c r="GIR1190" s="10"/>
      <c r="GIS1190" s="10"/>
      <c r="GIT1190" s="10"/>
      <c r="GIU1190" s="10"/>
      <c r="GIV1190" s="10"/>
      <c r="GIW1190" s="10"/>
      <c r="GIX1190" s="10"/>
      <c r="GIY1190" s="10"/>
      <c r="GIZ1190" s="10"/>
      <c r="GJA1190" s="10"/>
      <c r="GJB1190" s="10"/>
      <c r="GJC1190" s="10"/>
      <c r="GJD1190" s="10"/>
      <c r="GJE1190" s="10"/>
      <c r="GJF1190" s="10"/>
      <c r="GJG1190" s="10"/>
      <c r="GJH1190" s="10"/>
      <c r="GJI1190" s="10"/>
      <c r="GJJ1190" s="10"/>
      <c r="GJK1190" s="10"/>
      <c r="GJL1190" s="10"/>
      <c r="GJM1190" s="10"/>
      <c r="GJN1190" s="10"/>
      <c r="GJO1190" s="10"/>
      <c r="GJP1190" s="10"/>
      <c r="GJQ1190" s="10"/>
      <c r="GJR1190" s="10"/>
      <c r="GJS1190" s="10"/>
      <c r="GJT1190" s="10"/>
      <c r="GJU1190" s="10"/>
      <c r="GJV1190" s="10"/>
      <c r="GJW1190" s="10"/>
      <c r="GJX1190" s="10"/>
      <c r="GJY1190" s="10"/>
      <c r="GJZ1190" s="10"/>
      <c r="GKA1190" s="10"/>
      <c r="GKB1190" s="10"/>
      <c r="GKC1190" s="10"/>
      <c r="GKD1190" s="10"/>
      <c r="GKE1190" s="10"/>
      <c r="GKF1190" s="10"/>
      <c r="GKG1190" s="10"/>
      <c r="GKH1190" s="10"/>
      <c r="GKI1190" s="10"/>
      <c r="GKJ1190" s="10"/>
      <c r="GKK1190" s="10"/>
      <c r="GKL1190" s="10"/>
      <c r="GKM1190" s="10"/>
      <c r="GKN1190" s="10"/>
      <c r="GKO1190" s="10"/>
      <c r="GKP1190" s="10"/>
      <c r="GKQ1190" s="10"/>
      <c r="GKR1190" s="10"/>
      <c r="GKS1190" s="10"/>
      <c r="GKT1190" s="10"/>
      <c r="GKU1190" s="10"/>
      <c r="GKV1190" s="10"/>
      <c r="GKW1190" s="10"/>
      <c r="GKX1190" s="10"/>
      <c r="GKY1190" s="10"/>
      <c r="GKZ1190" s="10"/>
      <c r="GLA1190" s="10"/>
      <c r="GLB1190" s="10"/>
      <c r="GLC1190" s="10"/>
      <c r="GLD1190" s="10"/>
      <c r="GLE1190" s="10"/>
      <c r="GLF1190" s="10"/>
      <c r="GLG1190" s="10"/>
      <c r="GLH1190" s="10"/>
      <c r="GLI1190" s="10"/>
      <c r="GLJ1190" s="10"/>
      <c r="GLK1190" s="10"/>
      <c r="GLL1190" s="10"/>
      <c r="GLM1190" s="10"/>
      <c r="GLN1190" s="10"/>
      <c r="GLO1190" s="10"/>
      <c r="GLP1190" s="10"/>
      <c r="GLQ1190" s="10"/>
      <c r="GLR1190" s="10"/>
      <c r="GLS1190" s="10"/>
      <c r="GLT1190" s="10"/>
      <c r="GLU1190" s="10"/>
      <c r="GLV1190" s="10"/>
      <c r="GLW1190" s="10"/>
      <c r="GLX1190" s="10"/>
      <c r="GLY1190" s="10"/>
      <c r="GLZ1190" s="10"/>
      <c r="GMA1190" s="10"/>
      <c r="GMB1190" s="10"/>
      <c r="GMC1190" s="10"/>
      <c r="GMD1190" s="10"/>
      <c r="GME1190" s="10"/>
      <c r="GMF1190" s="10"/>
      <c r="GMG1190" s="10"/>
      <c r="GMH1190" s="10"/>
      <c r="GMI1190" s="10"/>
      <c r="GMJ1190" s="10"/>
      <c r="GMK1190" s="10"/>
      <c r="GML1190" s="10"/>
      <c r="GMM1190" s="10"/>
      <c r="GMN1190" s="10"/>
      <c r="GMO1190" s="10"/>
      <c r="GMP1190" s="10"/>
      <c r="GMQ1190" s="10"/>
      <c r="GMR1190" s="10"/>
      <c r="GMS1190" s="10"/>
      <c r="GMT1190" s="10"/>
      <c r="GMU1190" s="10"/>
      <c r="GMV1190" s="10"/>
      <c r="GMW1190" s="10"/>
      <c r="GMX1190" s="10"/>
      <c r="GMY1190" s="10"/>
      <c r="GMZ1190" s="10"/>
      <c r="GNA1190" s="10"/>
      <c r="GNB1190" s="10"/>
      <c r="GNC1190" s="10"/>
      <c r="GND1190" s="10"/>
      <c r="GNE1190" s="10"/>
      <c r="GNF1190" s="10"/>
      <c r="GNG1190" s="10"/>
      <c r="GNH1190" s="10"/>
      <c r="GNI1190" s="10"/>
      <c r="GNJ1190" s="10"/>
      <c r="GNK1190" s="10"/>
      <c r="GNL1190" s="10"/>
      <c r="GNM1190" s="10"/>
      <c r="GNN1190" s="10"/>
      <c r="GNO1190" s="10"/>
      <c r="GNP1190" s="10"/>
      <c r="GNQ1190" s="10"/>
      <c r="GNR1190" s="10"/>
      <c r="GNS1190" s="10"/>
      <c r="GNT1190" s="10"/>
      <c r="GNU1190" s="10"/>
      <c r="GNV1190" s="10"/>
      <c r="GNW1190" s="10"/>
      <c r="GNX1190" s="10"/>
      <c r="GNY1190" s="10"/>
      <c r="GNZ1190" s="10"/>
      <c r="GOA1190" s="10"/>
      <c r="GOB1190" s="10"/>
      <c r="GOC1190" s="10"/>
      <c r="GOD1190" s="10"/>
      <c r="GOE1190" s="10"/>
      <c r="GOF1190" s="10"/>
      <c r="GOG1190" s="10"/>
      <c r="GOH1190" s="10"/>
      <c r="GOI1190" s="10"/>
      <c r="GOJ1190" s="10"/>
      <c r="GOK1190" s="10"/>
      <c r="GOL1190" s="10"/>
      <c r="GOM1190" s="10"/>
      <c r="GON1190" s="10"/>
      <c r="GOO1190" s="10"/>
      <c r="GOP1190" s="10"/>
      <c r="GOQ1190" s="10"/>
      <c r="GOR1190" s="10"/>
      <c r="GOS1190" s="10"/>
      <c r="GOT1190" s="10"/>
      <c r="GOU1190" s="10"/>
      <c r="GOV1190" s="10"/>
      <c r="GOW1190" s="10"/>
      <c r="GOX1190" s="10"/>
      <c r="GOY1190" s="10"/>
      <c r="GOZ1190" s="10"/>
      <c r="GPA1190" s="10"/>
      <c r="GPB1190" s="10"/>
      <c r="GPC1190" s="10"/>
      <c r="GPD1190" s="10"/>
      <c r="GPE1190" s="10"/>
      <c r="GPF1190" s="10"/>
      <c r="GPG1190" s="10"/>
      <c r="GPH1190" s="10"/>
      <c r="GPI1190" s="10"/>
      <c r="GPJ1190" s="10"/>
      <c r="GPK1190" s="10"/>
      <c r="GPL1190" s="10"/>
      <c r="GPM1190" s="10"/>
      <c r="GPN1190" s="10"/>
      <c r="GPO1190" s="10"/>
      <c r="GPP1190" s="10"/>
      <c r="GPQ1190" s="10"/>
      <c r="GPR1190" s="10"/>
      <c r="GPS1190" s="10"/>
      <c r="GPT1190" s="10"/>
      <c r="GPU1190" s="10"/>
      <c r="GPV1190" s="10"/>
      <c r="GPW1190" s="10"/>
      <c r="GPX1190" s="10"/>
      <c r="GPY1190" s="10"/>
      <c r="GPZ1190" s="10"/>
      <c r="GQA1190" s="10"/>
      <c r="GQB1190" s="10"/>
      <c r="GQC1190" s="10"/>
      <c r="GQD1190" s="10"/>
      <c r="GQE1190" s="10"/>
      <c r="GQF1190" s="10"/>
      <c r="GQG1190" s="10"/>
      <c r="GQH1190" s="10"/>
      <c r="GQI1190" s="10"/>
      <c r="GQJ1190" s="10"/>
      <c r="GQK1190" s="10"/>
      <c r="GQL1190" s="10"/>
      <c r="GQM1190" s="10"/>
      <c r="GQN1190" s="10"/>
      <c r="GQO1190" s="10"/>
      <c r="GQP1190" s="10"/>
      <c r="GQQ1190" s="10"/>
      <c r="GQR1190" s="10"/>
      <c r="GQS1190" s="10"/>
      <c r="GQT1190" s="10"/>
      <c r="GQU1190" s="10"/>
      <c r="GQV1190" s="10"/>
      <c r="GQW1190" s="10"/>
      <c r="GQX1190" s="10"/>
      <c r="GQY1190" s="10"/>
      <c r="GQZ1190" s="10"/>
      <c r="GRA1190" s="10"/>
      <c r="GRB1190" s="10"/>
      <c r="GRC1190" s="10"/>
      <c r="GRD1190" s="10"/>
      <c r="GRE1190" s="10"/>
      <c r="GRF1190" s="10"/>
      <c r="GRG1190" s="10"/>
      <c r="GRH1190" s="10"/>
      <c r="GRI1190" s="10"/>
      <c r="GRJ1190" s="10"/>
      <c r="GRK1190" s="10"/>
      <c r="GRL1190" s="10"/>
      <c r="GRM1190" s="10"/>
      <c r="GRN1190" s="10"/>
      <c r="GRO1190" s="10"/>
      <c r="GRP1190" s="10"/>
      <c r="GRQ1190" s="10"/>
      <c r="GRR1190" s="10"/>
      <c r="GRS1190" s="10"/>
      <c r="GRT1190" s="10"/>
      <c r="GRU1190" s="10"/>
      <c r="GRV1190" s="10"/>
      <c r="GRW1190" s="10"/>
      <c r="GRX1190" s="10"/>
      <c r="GRY1190" s="10"/>
      <c r="GRZ1190" s="10"/>
      <c r="GSA1190" s="10"/>
      <c r="GSB1190" s="10"/>
      <c r="GSC1190" s="10"/>
      <c r="GSD1190" s="10"/>
      <c r="GSE1190" s="10"/>
      <c r="GSF1190" s="10"/>
      <c r="GSG1190" s="10"/>
      <c r="GSH1190" s="10"/>
      <c r="GSI1190" s="10"/>
      <c r="GSJ1190" s="10"/>
      <c r="GSK1190" s="10"/>
      <c r="GSL1190" s="10"/>
      <c r="GSM1190" s="10"/>
      <c r="GSN1190" s="10"/>
      <c r="GSO1190" s="10"/>
      <c r="GSP1190" s="10"/>
      <c r="GSQ1190" s="10"/>
      <c r="GSR1190" s="10"/>
      <c r="GSS1190" s="10"/>
      <c r="GST1190" s="10"/>
      <c r="GSU1190" s="10"/>
      <c r="GSV1190" s="10"/>
      <c r="GSW1190" s="10"/>
      <c r="GSX1190" s="10"/>
      <c r="GSY1190" s="10"/>
      <c r="GSZ1190" s="10"/>
      <c r="GTA1190" s="10"/>
      <c r="GTB1190" s="10"/>
      <c r="GTC1190" s="10"/>
      <c r="GTD1190" s="10"/>
      <c r="GTE1190" s="10"/>
      <c r="GTF1190" s="10"/>
      <c r="GTG1190" s="10"/>
      <c r="GTH1190" s="10"/>
      <c r="GTI1190" s="10"/>
      <c r="GTJ1190" s="10"/>
      <c r="GTK1190" s="10"/>
      <c r="GTL1190" s="10"/>
      <c r="GTM1190" s="10"/>
      <c r="GTN1190" s="10"/>
      <c r="GTO1190" s="10"/>
      <c r="GTP1190" s="10"/>
      <c r="GTQ1190" s="10"/>
      <c r="GTR1190" s="10"/>
      <c r="GTS1190" s="10"/>
      <c r="GTT1190" s="10"/>
      <c r="GTU1190" s="10"/>
      <c r="GTV1190" s="10"/>
      <c r="GTW1190" s="10"/>
      <c r="GTX1190" s="10"/>
      <c r="GTY1190" s="10"/>
      <c r="GTZ1190" s="10"/>
      <c r="GUA1190" s="10"/>
      <c r="GUB1190" s="10"/>
      <c r="GUC1190" s="10"/>
      <c r="GUD1190" s="10"/>
      <c r="GUE1190" s="10"/>
      <c r="GUF1190" s="10"/>
      <c r="GUG1190" s="10"/>
      <c r="GUH1190" s="10"/>
      <c r="GUI1190" s="10"/>
      <c r="GUJ1190" s="10"/>
      <c r="GUK1190" s="10"/>
      <c r="GUL1190" s="10"/>
      <c r="GUM1190" s="10"/>
      <c r="GUN1190" s="10"/>
      <c r="GUO1190" s="10"/>
      <c r="GUP1190" s="10"/>
      <c r="GUQ1190" s="10"/>
      <c r="GUR1190" s="10"/>
      <c r="GUS1190" s="10"/>
      <c r="GUT1190" s="10"/>
      <c r="GUU1190" s="10"/>
      <c r="GUV1190" s="10"/>
      <c r="GUW1190" s="10"/>
      <c r="GUX1190" s="10"/>
      <c r="GUY1190" s="10"/>
      <c r="GUZ1190" s="10"/>
      <c r="GVA1190" s="10"/>
      <c r="GVB1190" s="10"/>
      <c r="GVC1190" s="10"/>
      <c r="GVD1190" s="10"/>
      <c r="GVE1190" s="10"/>
      <c r="GVF1190" s="10"/>
      <c r="GVG1190" s="10"/>
      <c r="GVH1190" s="10"/>
      <c r="GVI1190" s="10"/>
      <c r="GVJ1190" s="10"/>
      <c r="GVK1190" s="10"/>
      <c r="GVL1190" s="10"/>
      <c r="GVM1190" s="10"/>
      <c r="GVN1190" s="10"/>
      <c r="GVO1190" s="10"/>
      <c r="GVP1190" s="10"/>
      <c r="GVQ1190" s="10"/>
      <c r="GVR1190" s="10"/>
      <c r="GVS1190" s="10"/>
      <c r="GVT1190" s="10"/>
      <c r="GVU1190" s="10"/>
      <c r="GVV1190" s="10"/>
      <c r="GVW1190" s="10"/>
      <c r="GVX1190" s="10"/>
      <c r="GVY1190" s="10"/>
      <c r="GVZ1190" s="10"/>
      <c r="GWA1190" s="10"/>
      <c r="GWB1190" s="10"/>
      <c r="GWC1190" s="10"/>
      <c r="GWD1190" s="10"/>
      <c r="GWE1190" s="10"/>
      <c r="GWF1190" s="10"/>
      <c r="GWG1190" s="10"/>
      <c r="GWH1190" s="10"/>
      <c r="GWI1190" s="10"/>
      <c r="GWJ1190" s="10"/>
      <c r="GWK1190" s="10"/>
      <c r="GWL1190" s="10"/>
      <c r="GWM1190" s="10"/>
      <c r="GWN1190" s="10"/>
      <c r="GWO1190" s="10"/>
      <c r="GWP1190" s="10"/>
      <c r="GWQ1190" s="10"/>
      <c r="GWR1190" s="10"/>
      <c r="GWS1190" s="10"/>
      <c r="GWT1190" s="10"/>
      <c r="GWU1190" s="10"/>
      <c r="GWV1190" s="10"/>
      <c r="GWW1190" s="10"/>
      <c r="GWX1190" s="10"/>
      <c r="GWY1190" s="10"/>
      <c r="GWZ1190" s="10"/>
      <c r="GXA1190" s="10"/>
      <c r="GXB1190" s="10"/>
      <c r="GXC1190" s="10"/>
      <c r="GXD1190" s="10"/>
      <c r="GXE1190" s="10"/>
      <c r="GXF1190" s="10"/>
      <c r="GXG1190" s="10"/>
      <c r="GXH1190" s="10"/>
      <c r="GXI1190" s="10"/>
      <c r="GXJ1190" s="10"/>
      <c r="GXK1190" s="10"/>
      <c r="GXL1190" s="10"/>
      <c r="GXM1190" s="10"/>
      <c r="GXN1190" s="10"/>
      <c r="GXO1190" s="10"/>
      <c r="GXP1190" s="10"/>
      <c r="GXQ1190" s="10"/>
      <c r="GXR1190" s="10"/>
      <c r="GXS1190" s="10"/>
      <c r="GXT1190" s="10"/>
      <c r="GXU1190" s="10"/>
      <c r="GXV1190" s="10"/>
      <c r="GXW1190" s="10"/>
      <c r="GXX1190" s="10"/>
      <c r="GXY1190" s="10"/>
      <c r="GXZ1190" s="10"/>
      <c r="GYA1190" s="10"/>
      <c r="GYB1190" s="10"/>
      <c r="GYC1190" s="10"/>
      <c r="GYD1190" s="10"/>
      <c r="GYE1190" s="10"/>
      <c r="GYF1190" s="10"/>
      <c r="GYG1190" s="10"/>
      <c r="GYH1190" s="10"/>
      <c r="GYI1190" s="10"/>
      <c r="GYJ1190" s="10"/>
      <c r="GYK1190" s="10"/>
      <c r="GYL1190" s="10"/>
      <c r="GYM1190" s="10"/>
      <c r="GYN1190" s="10"/>
      <c r="GYO1190" s="10"/>
      <c r="GYP1190" s="10"/>
      <c r="GYQ1190" s="10"/>
      <c r="GYR1190" s="10"/>
      <c r="GYS1190" s="10"/>
      <c r="GYT1190" s="10"/>
      <c r="GYU1190" s="10"/>
      <c r="GYV1190" s="10"/>
      <c r="GYW1190" s="10"/>
      <c r="GYX1190" s="10"/>
      <c r="GYY1190" s="10"/>
      <c r="GYZ1190" s="10"/>
      <c r="GZA1190" s="10"/>
      <c r="GZB1190" s="10"/>
      <c r="GZC1190" s="10"/>
      <c r="GZD1190" s="10"/>
      <c r="GZE1190" s="10"/>
      <c r="GZF1190" s="10"/>
      <c r="GZG1190" s="10"/>
      <c r="GZH1190" s="10"/>
      <c r="GZI1190" s="10"/>
      <c r="GZJ1190" s="10"/>
      <c r="GZK1190" s="10"/>
      <c r="GZL1190" s="10"/>
      <c r="GZM1190" s="10"/>
      <c r="GZN1190" s="10"/>
      <c r="GZO1190" s="10"/>
      <c r="GZP1190" s="10"/>
      <c r="GZQ1190" s="10"/>
      <c r="GZR1190" s="10"/>
      <c r="GZS1190" s="10"/>
      <c r="GZT1190" s="10"/>
      <c r="GZU1190" s="10"/>
      <c r="GZV1190" s="10"/>
      <c r="GZW1190" s="10"/>
      <c r="GZX1190" s="10"/>
      <c r="GZY1190" s="10"/>
      <c r="GZZ1190" s="10"/>
      <c r="HAA1190" s="10"/>
      <c r="HAB1190" s="10"/>
      <c r="HAC1190" s="10"/>
      <c r="HAD1190" s="10"/>
      <c r="HAE1190" s="10"/>
      <c r="HAF1190" s="10"/>
      <c r="HAG1190" s="10"/>
      <c r="HAH1190" s="10"/>
      <c r="HAI1190" s="10"/>
      <c r="HAJ1190" s="10"/>
      <c r="HAK1190" s="10"/>
      <c r="HAL1190" s="10"/>
      <c r="HAM1190" s="10"/>
      <c r="HAN1190" s="10"/>
      <c r="HAO1190" s="10"/>
      <c r="HAP1190" s="10"/>
      <c r="HAQ1190" s="10"/>
      <c r="HAR1190" s="10"/>
      <c r="HAS1190" s="10"/>
      <c r="HAT1190" s="10"/>
      <c r="HAU1190" s="10"/>
      <c r="HAV1190" s="10"/>
      <c r="HAW1190" s="10"/>
      <c r="HAX1190" s="10"/>
      <c r="HAY1190" s="10"/>
      <c r="HAZ1190" s="10"/>
      <c r="HBA1190" s="10"/>
      <c r="HBB1190" s="10"/>
      <c r="HBC1190" s="10"/>
      <c r="HBD1190" s="10"/>
      <c r="HBE1190" s="10"/>
      <c r="HBF1190" s="10"/>
      <c r="HBG1190" s="10"/>
      <c r="HBH1190" s="10"/>
      <c r="HBI1190" s="10"/>
      <c r="HBJ1190" s="10"/>
      <c r="HBK1190" s="10"/>
      <c r="HBL1190" s="10"/>
      <c r="HBM1190" s="10"/>
      <c r="HBN1190" s="10"/>
      <c r="HBO1190" s="10"/>
      <c r="HBP1190" s="10"/>
      <c r="HBQ1190" s="10"/>
      <c r="HBR1190" s="10"/>
      <c r="HBS1190" s="10"/>
      <c r="HBT1190" s="10"/>
      <c r="HBU1190" s="10"/>
      <c r="HBV1190" s="10"/>
      <c r="HBW1190" s="10"/>
      <c r="HBX1190" s="10"/>
      <c r="HBY1190" s="10"/>
      <c r="HBZ1190" s="10"/>
      <c r="HCA1190" s="10"/>
      <c r="HCB1190" s="10"/>
      <c r="HCC1190" s="10"/>
      <c r="HCD1190" s="10"/>
      <c r="HCE1190" s="10"/>
      <c r="HCF1190" s="10"/>
      <c r="HCG1190" s="10"/>
      <c r="HCH1190" s="10"/>
      <c r="HCI1190" s="10"/>
      <c r="HCJ1190" s="10"/>
      <c r="HCK1190" s="10"/>
      <c r="HCL1190" s="10"/>
      <c r="HCM1190" s="10"/>
      <c r="HCN1190" s="10"/>
      <c r="HCO1190" s="10"/>
      <c r="HCP1190" s="10"/>
      <c r="HCQ1190" s="10"/>
      <c r="HCR1190" s="10"/>
      <c r="HCS1190" s="10"/>
      <c r="HCT1190" s="10"/>
      <c r="HCU1190" s="10"/>
      <c r="HCV1190" s="10"/>
      <c r="HCW1190" s="10"/>
      <c r="HCX1190" s="10"/>
      <c r="HCY1190" s="10"/>
      <c r="HCZ1190" s="10"/>
      <c r="HDA1190" s="10"/>
      <c r="HDB1190" s="10"/>
      <c r="HDC1190" s="10"/>
      <c r="HDD1190" s="10"/>
      <c r="HDE1190" s="10"/>
      <c r="HDF1190" s="10"/>
      <c r="HDG1190" s="10"/>
      <c r="HDH1190" s="10"/>
      <c r="HDI1190" s="10"/>
      <c r="HDJ1190" s="10"/>
      <c r="HDK1190" s="10"/>
      <c r="HDL1190" s="10"/>
      <c r="HDM1190" s="10"/>
      <c r="HDN1190" s="10"/>
      <c r="HDO1190" s="10"/>
      <c r="HDP1190" s="10"/>
      <c r="HDQ1190" s="10"/>
      <c r="HDR1190" s="10"/>
      <c r="HDS1190" s="10"/>
      <c r="HDT1190" s="10"/>
      <c r="HDU1190" s="10"/>
      <c r="HDV1190" s="10"/>
      <c r="HDW1190" s="10"/>
      <c r="HDX1190" s="10"/>
      <c r="HDY1190" s="10"/>
      <c r="HDZ1190" s="10"/>
      <c r="HEA1190" s="10"/>
      <c r="HEB1190" s="10"/>
      <c r="HEC1190" s="10"/>
      <c r="HED1190" s="10"/>
      <c r="HEE1190" s="10"/>
      <c r="HEF1190" s="10"/>
      <c r="HEG1190" s="10"/>
      <c r="HEH1190" s="10"/>
      <c r="HEI1190" s="10"/>
      <c r="HEJ1190" s="10"/>
      <c r="HEK1190" s="10"/>
      <c r="HEL1190" s="10"/>
      <c r="HEM1190" s="10"/>
      <c r="HEN1190" s="10"/>
      <c r="HEO1190" s="10"/>
      <c r="HEP1190" s="10"/>
      <c r="HEQ1190" s="10"/>
      <c r="HER1190" s="10"/>
      <c r="HES1190" s="10"/>
      <c r="HET1190" s="10"/>
      <c r="HEU1190" s="10"/>
      <c r="HEV1190" s="10"/>
      <c r="HEW1190" s="10"/>
      <c r="HEX1190" s="10"/>
      <c r="HEY1190" s="10"/>
      <c r="HEZ1190" s="10"/>
      <c r="HFA1190" s="10"/>
      <c r="HFB1190" s="10"/>
      <c r="HFC1190" s="10"/>
      <c r="HFD1190" s="10"/>
      <c r="HFE1190" s="10"/>
      <c r="HFF1190" s="10"/>
      <c r="HFG1190" s="10"/>
      <c r="HFH1190" s="10"/>
      <c r="HFI1190" s="10"/>
      <c r="HFJ1190" s="10"/>
      <c r="HFK1190" s="10"/>
      <c r="HFL1190" s="10"/>
      <c r="HFM1190" s="10"/>
      <c r="HFN1190" s="10"/>
      <c r="HFO1190" s="10"/>
      <c r="HFP1190" s="10"/>
      <c r="HFQ1190" s="10"/>
      <c r="HFR1190" s="10"/>
      <c r="HFS1190" s="10"/>
      <c r="HFT1190" s="10"/>
      <c r="HFU1190" s="10"/>
      <c r="HFV1190" s="10"/>
      <c r="HFW1190" s="10"/>
      <c r="HFX1190" s="10"/>
      <c r="HFY1190" s="10"/>
      <c r="HFZ1190" s="10"/>
      <c r="HGA1190" s="10"/>
      <c r="HGB1190" s="10"/>
      <c r="HGC1190" s="10"/>
      <c r="HGD1190" s="10"/>
      <c r="HGE1190" s="10"/>
      <c r="HGF1190" s="10"/>
      <c r="HGG1190" s="10"/>
      <c r="HGH1190" s="10"/>
      <c r="HGI1190" s="10"/>
      <c r="HGJ1190" s="10"/>
      <c r="HGK1190" s="10"/>
      <c r="HGL1190" s="10"/>
      <c r="HGM1190" s="10"/>
      <c r="HGN1190" s="10"/>
      <c r="HGO1190" s="10"/>
      <c r="HGP1190" s="10"/>
      <c r="HGQ1190" s="10"/>
      <c r="HGR1190" s="10"/>
      <c r="HGS1190" s="10"/>
      <c r="HGT1190" s="10"/>
      <c r="HGU1190" s="10"/>
      <c r="HGV1190" s="10"/>
      <c r="HGW1190" s="10"/>
      <c r="HGX1190" s="10"/>
      <c r="HGY1190" s="10"/>
      <c r="HGZ1190" s="10"/>
      <c r="HHA1190" s="10"/>
      <c r="HHB1190" s="10"/>
      <c r="HHC1190" s="10"/>
      <c r="HHD1190" s="10"/>
      <c r="HHE1190" s="10"/>
      <c r="HHF1190" s="10"/>
      <c r="HHG1190" s="10"/>
      <c r="HHH1190" s="10"/>
      <c r="HHI1190" s="10"/>
      <c r="HHJ1190" s="10"/>
      <c r="HHK1190" s="10"/>
      <c r="HHL1190" s="10"/>
      <c r="HHM1190" s="10"/>
      <c r="HHN1190" s="10"/>
      <c r="HHO1190" s="10"/>
      <c r="HHP1190" s="10"/>
      <c r="HHQ1190" s="10"/>
      <c r="HHR1190" s="10"/>
      <c r="HHS1190" s="10"/>
      <c r="HHT1190" s="10"/>
      <c r="HHU1190" s="10"/>
      <c r="HHV1190" s="10"/>
      <c r="HHW1190" s="10"/>
      <c r="HHX1190" s="10"/>
      <c r="HHY1190" s="10"/>
      <c r="HHZ1190" s="10"/>
      <c r="HIA1190" s="10"/>
      <c r="HIB1190" s="10"/>
      <c r="HIC1190" s="10"/>
      <c r="HID1190" s="10"/>
      <c r="HIE1190" s="10"/>
      <c r="HIF1190" s="10"/>
      <c r="HIG1190" s="10"/>
      <c r="HIH1190" s="10"/>
      <c r="HII1190" s="10"/>
      <c r="HIJ1190" s="10"/>
      <c r="HIK1190" s="10"/>
      <c r="HIL1190" s="10"/>
      <c r="HIM1190" s="10"/>
      <c r="HIN1190" s="10"/>
      <c r="HIO1190" s="10"/>
      <c r="HIP1190" s="10"/>
      <c r="HIQ1190" s="10"/>
      <c r="HIR1190" s="10"/>
      <c r="HIS1190" s="10"/>
      <c r="HIT1190" s="10"/>
      <c r="HIU1190" s="10"/>
      <c r="HIV1190" s="10"/>
      <c r="HIW1190" s="10"/>
      <c r="HIX1190" s="10"/>
      <c r="HIY1190" s="10"/>
      <c r="HIZ1190" s="10"/>
      <c r="HJA1190" s="10"/>
      <c r="HJB1190" s="10"/>
      <c r="HJC1190" s="10"/>
      <c r="HJD1190" s="10"/>
      <c r="HJE1190" s="10"/>
      <c r="HJF1190" s="10"/>
      <c r="HJG1190" s="10"/>
      <c r="HJH1190" s="10"/>
      <c r="HJI1190" s="10"/>
      <c r="HJJ1190" s="10"/>
      <c r="HJK1190" s="10"/>
      <c r="HJL1190" s="10"/>
      <c r="HJM1190" s="10"/>
      <c r="HJN1190" s="10"/>
      <c r="HJO1190" s="10"/>
      <c r="HJP1190" s="10"/>
      <c r="HJQ1190" s="10"/>
      <c r="HJR1190" s="10"/>
      <c r="HJS1190" s="10"/>
      <c r="HJT1190" s="10"/>
      <c r="HJU1190" s="10"/>
      <c r="HJV1190" s="10"/>
      <c r="HJW1190" s="10"/>
      <c r="HJX1190" s="10"/>
      <c r="HJY1190" s="10"/>
      <c r="HJZ1190" s="10"/>
      <c r="HKA1190" s="10"/>
      <c r="HKB1190" s="10"/>
      <c r="HKC1190" s="10"/>
      <c r="HKD1190" s="10"/>
      <c r="HKE1190" s="10"/>
      <c r="HKF1190" s="10"/>
      <c r="HKG1190" s="10"/>
      <c r="HKH1190" s="10"/>
      <c r="HKI1190" s="10"/>
      <c r="HKJ1190" s="10"/>
      <c r="HKK1190" s="10"/>
      <c r="HKL1190" s="10"/>
      <c r="HKM1190" s="10"/>
      <c r="HKN1190" s="10"/>
      <c r="HKO1190" s="10"/>
      <c r="HKP1190" s="10"/>
      <c r="HKQ1190" s="10"/>
      <c r="HKR1190" s="10"/>
      <c r="HKS1190" s="10"/>
      <c r="HKT1190" s="10"/>
      <c r="HKU1190" s="10"/>
      <c r="HKV1190" s="10"/>
      <c r="HKW1190" s="10"/>
      <c r="HKX1190" s="10"/>
      <c r="HKY1190" s="10"/>
      <c r="HKZ1190" s="10"/>
      <c r="HLA1190" s="10"/>
      <c r="HLB1190" s="10"/>
      <c r="HLC1190" s="10"/>
      <c r="HLD1190" s="10"/>
      <c r="HLE1190" s="10"/>
      <c r="HLF1190" s="10"/>
      <c r="HLG1190" s="10"/>
      <c r="HLH1190" s="10"/>
      <c r="HLI1190" s="10"/>
      <c r="HLJ1190" s="10"/>
      <c r="HLK1190" s="10"/>
      <c r="HLL1190" s="10"/>
      <c r="HLM1190" s="10"/>
      <c r="HLN1190" s="10"/>
      <c r="HLO1190" s="10"/>
      <c r="HLP1190" s="10"/>
      <c r="HLQ1190" s="10"/>
      <c r="HLR1190" s="10"/>
      <c r="HLS1190" s="10"/>
      <c r="HLT1190" s="10"/>
      <c r="HLU1190" s="10"/>
      <c r="HLV1190" s="10"/>
      <c r="HLW1190" s="10"/>
      <c r="HLX1190" s="10"/>
      <c r="HLY1190" s="10"/>
      <c r="HLZ1190" s="10"/>
      <c r="HMA1190" s="10"/>
      <c r="HMB1190" s="10"/>
      <c r="HMC1190" s="10"/>
      <c r="HMD1190" s="10"/>
      <c r="HME1190" s="10"/>
      <c r="HMF1190" s="10"/>
      <c r="HMG1190" s="10"/>
      <c r="HMH1190" s="10"/>
      <c r="HMI1190" s="10"/>
      <c r="HMJ1190" s="10"/>
      <c r="HMK1190" s="10"/>
      <c r="HML1190" s="10"/>
      <c r="HMM1190" s="10"/>
      <c r="HMN1190" s="10"/>
      <c r="HMO1190" s="10"/>
      <c r="HMP1190" s="10"/>
      <c r="HMQ1190" s="10"/>
      <c r="HMR1190" s="10"/>
      <c r="HMS1190" s="10"/>
      <c r="HMT1190" s="10"/>
      <c r="HMU1190" s="10"/>
      <c r="HMV1190" s="10"/>
      <c r="HMW1190" s="10"/>
      <c r="HMX1190" s="10"/>
      <c r="HMY1190" s="10"/>
      <c r="HMZ1190" s="10"/>
      <c r="HNA1190" s="10"/>
      <c r="HNB1190" s="10"/>
      <c r="HNC1190" s="10"/>
      <c r="HND1190" s="10"/>
      <c r="HNE1190" s="10"/>
      <c r="HNF1190" s="10"/>
      <c r="HNG1190" s="10"/>
      <c r="HNH1190" s="10"/>
      <c r="HNI1190" s="10"/>
      <c r="HNJ1190" s="10"/>
      <c r="HNK1190" s="10"/>
      <c r="HNL1190" s="10"/>
      <c r="HNM1190" s="10"/>
      <c r="HNN1190" s="10"/>
      <c r="HNO1190" s="10"/>
      <c r="HNP1190" s="10"/>
      <c r="HNQ1190" s="10"/>
      <c r="HNR1190" s="10"/>
      <c r="HNS1190" s="10"/>
      <c r="HNT1190" s="10"/>
      <c r="HNU1190" s="10"/>
      <c r="HNV1190" s="10"/>
      <c r="HNW1190" s="10"/>
      <c r="HNX1190" s="10"/>
      <c r="HNY1190" s="10"/>
      <c r="HNZ1190" s="10"/>
      <c r="HOA1190" s="10"/>
      <c r="HOB1190" s="10"/>
      <c r="HOC1190" s="10"/>
      <c r="HOD1190" s="10"/>
      <c r="HOE1190" s="10"/>
      <c r="HOF1190" s="10"/>
      <c r="HOG1190" s="10"/>
      <c r="HOH1190" s="10"/>
      <c r="HOI1190" s="10"/>
      <c r="HOJ1190" s="10"/>
      <c r="HOK1190" s="10"/>
      <c r="HOL1190" s="10"/>
      <c r="HOM1190" s="10"/>
      <c r="HON1190" s="10"/>
      <c r="HOO1190" s="10"/>
      <c r="HOP1190" s="10"/>
      <c r="HOQ1190" s="10"/>
      <c r="HOR1190" s="10"/>
      <c r="HOS1190" s="10"/>
      <c r="HOT1190" s="10"/>
      <c r="HOU1190" s="10"/>
      <c r="HOV1190" s="10"/>
      <c r="HOW1190" s="10"/>
      <c r="HOX1190" s="10"/>
      <c r="HOY1190" s="10"/>
      <c r="HOZ1190" s="10"/>
      <c r="HPA1190" s="10"/>
      <c r="HPB1190" s="10"/>
      <c r="HPC1190" s="10"/>
      <c r="HPD1190" s="10"/>
      <c r="HPE1190" s="10"/>
      <c r="HPF1190" s="10"/>
      <c r="HPG1190" s="10"/>
      <c r="HPH1190" s="10"/>
      <c r="HPI1190" s="10"/>
      <c r="HPJ1190" s="10"/>
      <c r="HPK1190" s="10"/>
      <c r="HPL1190" s="10"/>
      <c r="HPM1190" s="10"/>
      <c r="HPN1190" s="10"/>
      <c r="HPO1190" s="10"/>
      <c r="HPP1190" s="10"/>
      <c r="HPQ1190" s="10"/>
      <c r="HPR1190" s="10"/>
      <c r="HPS1190" s="10"/>
      <c r="HPT1190" s="10"/>
      <c r="HPU1190" s="10"/>
      <c r="HPV1190" s="10"/>
      <c r="HPW1190" s="10"/>
      <c r="HPX1190" s="10"/>
      <c r="HPY1190" s="10"/>
      <c r="HPZ1190" s="10"/>
      <c r="HQA1190" s="10"/>
      <c r="HQB1190" s="10"/>
      <c r="HQC1190" s="10"/>
      <c r="HQD1190" s="10"/>
      <c r="HQE1190" s="10"/>
      <c r="HQF1190" s="10"/>
      <c r="HQG1190" s="10"/>
      <c r="HQH1190" s="10"/>
      <c r="HQI1190" s="10"/>
      <c r="HQJ1190" s="10"/>
      <c r="HQK1190" s="10"/>
      <c r="HQL1190" s="10"/>
      <c r="HQM1190" s="10"/>
      <c r="HQN1190" s="10"/>
      <c r="HQO1190" s="10"/>
      <c r="HQP1190" s="10"/>
      <c r="HQQ1190" s="10"/>
      <c r="HQR1190" s="10"/>
      <c r="HQS1190" s="10"/>
      <c r="HQT1190" s="10"/>
      <c r="HQU1190" s="10"/>
      <c r="HQV1190" s="10"/>
      <c r="HQW1190" s="10"/>
      <c r="HQX1190" s="10"/>
      <c r="HQY1190" s="10"/>
      <c r="HQZ1190" s="10"/>
      <c r="HRA1190" s="10"/>
      <c r="HRB1190" s="10"/>
      <c r="HRC1190" s="10"/>
      <c r="HRD1190" s="10"/>
      <c r="HRE1190" s="10"/>
      <c r="HRF1190" s="10"/>
      <c r="HRG1190" s="10"/>
      <c r="HRH1190" s="10"/>
      <c r="HRI1190" s="10"/>
      <c r="HRJ1190" s="10"/>
      <c r="HRK1190" s="10"/>
      <c r="HRL1190" s="10"/>
      <c r="HRM1190" s="10"/>
      <c r="HRN1190" s="10"/>
      <c r="HRO1190" s="10"/>
      <c r="HRP1190" s="10"/>
      <c r="HRQ1190" s="10"/>
      <c r="HRR1190" s="10"/>
      <c r="HRS1190" s="10"/>
      <c r="HRT1190" s="10"/>
      <c r="HRU1190" s="10"/>
      <c r="HRV1190" s="10"/>
      <c r="HRW1190" s="10"/>
      <c r="HRX1190" s="10"/>
      <c r="HRY1190" s="10"/>
      <c r="HRZ1190" s="10"/>
      <c r="HSA1190" s="10"/>
      <c r="HSB1190" s="10"/>
      <c r="HSC1190" s="10"/>
      <c r="HSD1190" s="10"/>
      <c r="HSE1190" s="10"/>
      <c r="HSF1190" s="10"/>
      <c r="HSG1190" s="10"/>
      <c r="HSH1190" s="10"/>
      <c r="HSI1190" s="10"/>
      <c r="HSJ1190" s="10"/>
      <c r="HSK1190" s="10"/>
      <c r="HSL1190" s="10"/>
      <c r="HSM1190" s="10"/>
      <c r="HSN1190" s="10"/>
      <c r="HSO1190" s="10"/>
      <c r="HSP1190" s="10"/>
      <c r="HSQ1190" s="10"/>
      <c r="HSR1190" s="10"/>
      <c r="HSS1190" s="10"/>
      <c r="HST1190" s="10"/>
      <c r="HSU1190" s="10"/>
      <c r="HSV1190" s="10"/>
      <c r="HSW1190" s="10"/>
      <c r="HSX1190" s="10"/>
      <c r="HSY1190" s="10"/>
      <c r="HSZ1190" s="10"/>
      <c r="HTA1190" s="10"/>
      <c r="HTB1190" s="10"/>
      <c r="HTC1190" s="10"/>
      <c r="HTD1190" s="10"/>
      <c r="HTE1190" s="10"/>
      <c r="HTF1190" s="10"/>
      <c r="HTG1190" s="10"/>
      <c r="HTH1190" s="10"/>
      <c r="HTI1190" s="10"/>
      <c r="HTJ1190" s="10"/>
      <c r="HTK1190" s="10"/>
      <c r="HTL1190" s="10"/>
      <c r="HTM1190" s="10"/>
      <c r="HTN1190" s="10"/>
      <c r="HTO1190" s="10"/>
      <c r="HTP1190" s="10"/>
      <c r="HTQ1190" s="10"/>
      <c r="HTR1190" s="10"/>
      <c r="HTS1190" s="10"/>
      <c r="HTT1190" s="10"/>
      <c r="HTU1190" s="10"/>
      <c r="HTV1190" s="10"/>
      <c r="HTW1190" s="10"/>
      <c r="HTX1190" s="10"/>
      <c r="HTY1190" s="10"/>
      <c r="HTZ1190" s="10"/>
      <c r="HUA1190" s="10"/>
      <c r="HUB1190" s="10"/>
      <c r="HUC1190" s="10"/>
      <c r="HUD1190" s="10"/>
      <c r="HUE1190" s="10"/>
      <c r="HUF1190" s="10"/>
      <c r="HUG1190" s="10"/>
      <c r="HUH1190" s="10"/>
      <c r="HUI1190" s="10"/>
      <c r="HUJ1190" s="10"/>
      <c r="HUK1190" s="10"/>
      <c r="HUL1190" s="10"/>
      <c r="HUM1190" s="10"/>
      <c r="HUN1190" s="10"/>
      <c r="HUO1190" s="10"/>
      <c r="HUP1190" s="10"/>
      <c r="HUQ1190" s="10"/>
      <c r="HUR1190" s="10"/>
      <c r="HUS1190" s="10"/>
      <c r="HUT1190" s="10"/>
      <c r="HUU1190" s="10"/>
      <c r="HUV1190" s="10"/>
      <c r="HUW1190" s="10"/>
      <c r="HUX1190" s="10"/>
      <c r="HUY1190" s="10"/>
      <c r="HUZ1190" s="10"/>
      <c r="HVA1190" s="10"/>
      <c r="HVB1190" s="10"/>
      <c r="HVC1190" s="10"/>
      <c r="HVD1190" s="10"/>
      <c r="HVE1190" s="10"/>
      <c r="HVF1190" s="10"/>
      <c r="HVG1190" s="10"/>
      <c r="HVH1190" s="10"/>
      <c r="HVI1190" s="10"/>
      <c r="HVJ1190" s="10"/>
      <c r="HVK1190" s="10"/>
      <c r="HVL1190" s="10"/>
      <c r="HVM1190" s="10"/>
      <c r="HVN1190" s="10"/>
      <c r="HVO1190" s="10"/>
      <c r="HVP1190" s="10"/>
      <c r="HVQ1190" s="10"/>
      <c r="HVR1190" s="10"/>
      <c r="HVS1190" s="10"/>
      <c r="HVT1190" s="10"/>
      <c r="HVU1190" s="10"/>
      <c r="HVV1190" s="10"/>
      <c r="HVW1190" s="10"/>
      <c r="HVX1190" s="10"/>
      <c r="HVY1190" s="10"/>
      <c r="HVZ1190" s="10"/>
      <c r="HWA1190" s="10"/>
      <c r="HWB1190" s="10"/>
      <c r="HWC1190" s="10"/>
      <c r="HWD1190" s="10"/>
      <c r="HWE1190" s="10"/>
      <c r="HWF1190" s="10"/>
      <c r="HWG1190" s="10"/>
      <c r="HWH1190" s="10"/>
      <c r="HWI1190" s="10"/>
      <c r="HWJ1190" s="10"/>
      <c r="HWK1190" s="10"/>
      <c r="HWL1190" s="10"/>
      <c r="HWM1190" s="10"/>
      <c r="HWN1190" s="10"/>
      <c r="HWO1190" s="10"/>
      <c r="HWP1190" s="10"/>
      <c r="HWQ1190" s="10"/>
      <c r="HWR1190" s="10"/>
      <c r="HWS1190" s="10"/>
      <c r="HWT1190" s="10"/>
      <c r="HWU1190" s="10"/>
      <c r="HWV1190" s="10"/>
      <c r="HWW1190" s="10"/>
      <c r="HWX1190" s="10"/>
      <c r="HWY1190" s="10"/>
      <c r="HWZ1190" s="10"/>
      <c r="HXA1190" s="10"/>
      <c r="HXB1190" s="10"/>
      <c r="HXC1190" s="10"/>
      <c r="HXD1190" s="10"/>
      <c r="HXE1190" s="10"/>
      <c r="HXF1190" s="10"/>
      <c r="HXG1190" s="10"/>
      <c r="HXH1190" s="10"/>
      <c r="HXI1190" s="10"/>
      <c r="HXJ1190" s="10"/>
      <c r="HXK1190" s="10"/>
      <c r="HXL1190" s="10"/>
      <c r="HXM1190" s="10"/>
      <c r="HXN1190" s="10"/>
      <c r="HXO1190" s="10"/>
      <c r="HXP1190" s="10"/>
      <c r="HXQ1190" s="10"/>
      <c r="HXR1190" s="10"/>
      <c r="HXS1190" s="10"/>
      <c r="HXT1190" s="10"/>
      <c r="HXU1190" s="10"/>
      <c r="HXV1190" s="10"/>
      <c r="HXW1190" s="10"/>
      <c r="HXX1190" s="10"/>
      <c r="HXY1190" s="10"/>
      <c r="HXZ1190" s="10"/>
      <c r="HYA1190" s="10"/>
      <c r="HYB1190" s="10"/>
      <c r="HYC1190" s="10"/>
      <c r="HYD1190" s="10"/>
      <c r="HYE1190" s="10"/>
      <c r="HYF1190" s="10"/>
      <c r="HYG1190" s="10"/>
      <c r="HYH1190" s="10"/>
      <c r="HYI1190" s="10"/>
      <c r="HYJ1190" s="10"/>
      <c r="HYK1190" s="10"/>
      <c r="HYL1190" s="10"/>
      <c r="HYM1190" s="10"/>
      <c r="HYN1190" s="10"/>
      <c r="HYO1190" s="10"/>
      <c r="HYP1190" s="10"/>
      <c r="HYQ1190" s="10"/>
      <c r="HYR1190" s="10"/>
      <c r="HYS1190" s="10"/>
      <c r="HYT1190" s="10"/>
      <c r="HYU1190" s="10"/>
      <c r="HYV1190" s="10"/>
      <c r="HYW1190" s="10"/>
      <c r="HYX1190" s="10"/>
      <c r="HYY1190" s="10"/>
      <c r="HYZ1190" s="10"/>
      <c r="HZA1190" s="10"/>
      <c r="HZB1190" s="10"/>
      <c r="HZC1190" s="10"/>
      <c r="HZD1190" s="10"/>
      <c r="HZE1190" s="10"/>
      <c r="HZF1190" s="10"/>
      <c r="HZG1190" s="10"/>
      <c r="HZH1190" s="10"/>
      <c r="HZI1190" s="10"/>
      <c r="HZJ1190" s="10"/>
      <c r="HZK1190" s="10"/>
      <c r="HZL1190" s="10"/>
      <c r="HZM1190" s="10"/>
      <c r="HZN1190" s="10"/>
      <c r="HZO1190" s="10"/>
      <c r="HZP1190" s="10"/>
      <c r="HZQ1190" s="10"/>
      <c r="HZR1190" s="10"/>
      <c r="HZS1190" s="10"/>
      <c r="HZT1190" s="10"/>
      <c r="HZU1190" s="10"/>
      <c r="HZV1190" s="10"/>
      <c r="HZW1190" s="10"/>
      <c r="HZX1190" s="10"/>
      <c r="HZY1190" s="10"/>
      <c r="HZZ1190" s="10"/>
      <c r="IAA1190" s="10"/>
      <c r="IAB1190" s="10"/>
      <c r="IAC1190" s="10"/>
      <c r="IAD1190" s="10"/>
      <c r="IAE1190" s="10"/>
      <c r="IAF1190" s="10"/>
      <c r="IAG1190" s="10"/>
      <c r="IAH1190" s="10"/>
      <c r="IAI1190" s="10"/>
      <c r="IAJ1190" s="10"/>
      <c r="IAK1190" s="10"/>
      <c r="IAL1190" s="10"/>
      <c r="IAM1190" s="10"/>
      <c r="IAN1190" s="10"/>
      <c r="IAO1190" s="10"/>
      <c r="IAP1190" s="10"/>
      <c r="IAQ1190" s="10"/>
      <c r="IAR1190" s="10"/>
      <c r="IAS1190" s="10"/>
      <c r="IAT1190" s="10"/>
      <c r="IAU1190" s="10"/>
      <c r="IAV1190" s="10"/>
      <c r="IAW1190" s="10"/>
      <c r="IAX1190" s="10"/>
      <c r="IAY1190" s="10"/>
      <c r="IAZ1190" s="10"/>
      <c r="IBA1190" s="10"/>
      <c r="IBB1190" s="10"/>
      <c r="IBC1190" s="10"/>
      <c r="IBD1190" s="10"/>
      <c r="IBE1190" s="10"/>
      <c r="IBF1190" s="10"/>
      <c r="IBG1190" s="10"/>
      <c r="IBH1190" s="10"/>
      <c r="IBI1190" s="10"/>
      <c r="IBJ1190" s="10"/>
      <c r="IBK1190" s="10"/>
      <c r="IBL1190" s="10"/>
      <c r="IBM1190" s="10"/>
      <c r="IBN1190" s="10"/>
      <c r="IBO1190" s="10"/>
      <c r="IBP1190" s="10"/>
      <c r="IBQ1190" s="10"/>
      <c r="IBR1190" s="10"/>
      <c r="IBS1190" s="10"/>
      <c r="IBT1190" s="10"/>
      <c r="IBU1190" s="10"/>
      <c r="IBV1190" s="10"/>
      <c r="IBW1190" s="10"/>
      <c r="IBX1190" s="10"/>
      <c r="IBY1190" s="10"/>
      <c r="IBZ1190" s="10"/>
      <c r="ICA1190" s="10"/>
      <c r="ICB1190" s="10"/>
      <c r="ICC1190" s="10"/>
      <c r="ICD1190" s="10"/>
      <c r="ICE1190" s="10"/>
      <c r="ICF1190" s="10"/>
      <c r="ICG1190" s="10"/>
      <c r="ICH1190" s="10"/>
      <c r="ICI1190" s="10"/>
      <c r="ICJ1190" s="10"/>
      <c r="ICK1190" s="10"/>
      <c r="ICL1190" s="10"/>
      <c r="ICM1190" s="10"/>
      <c r="ICN1190" s="10"/>
      <c r="ICO1190" s="10"/>
      <c r="ICP1190" s="10"/>
      <c r="ICQ1190" s="10"/>
      <c r="ICR1190" s="10"/>
      <c r="ICS1190" s="10"/>
      <c r="ICT1190" s="10"/>
      <c r="ICU1190" s="10"/>
      <c r="ICV1190" s="10"/>
      <c r="ICW1190" s="10"/>
      <c r="ICX1190" s="10"/>
      <c r="ICY1190" s="10"/>
      <c r="ICZ1190" s="10"/>
      <c r="IDA1190" s="10"/>
      <c r="IDB1190" s="10"/>
      <c r="IDC1190" s="10"/>
      <c r="IDD1190" s="10"/>
      <c r="IDE1190" s="10"/>
      <c r="IDF1190" s="10"/>
      <c r="IDG1190" s="10"/>
      <c r="IDH1190" s="10"/>
      <c r="IDI1190" s="10"/>
      <c r="IDJ1190" s="10"/>
      <c r="IDK1190" s="10"/>
      <c r="IDL1190" s="10"/>
      <c r="IDM1190" s="10"/>
      <c r="IDN1190" s="10"/>
      <c r="IDO1190" s="10"/>
      <c r="IDP1190" s="10"/>
      <c r="IDQ1190" s="10"/>
      <c r="IDR1190" s="10"/>
      <c r="IDS1190" s="10"/>
      <c r="IDT1190" s="10"/>
      <c r="IDU1190" s="10"/>
      <c r="IDV1190" s="10"/>
      <c r="IDW1190" s="10"/>
      <c r="IDX1190" s="10"/>
      <c r="IDY1190" s="10"/>
      <c r="IDZ1190" s="10"/>
      <c r="IEA1190" s="10"/>
      <c r="IEB1190" s="10"/>
      <c r="IEC1190" s="10"/>
      <c r="IED1190" s="10"/>
      <c r="IEE1190" s="10"/>
      <c r="IEF1190" s="10"/>
      <c r="IEG1190" s="10"/>
      <c r="IEH1190" s="10"/>
      <c r="IEI1190" s="10"/>
      <c r="IEJ1190" s="10"/>
      <c r="IEK1190" s="10"/>
      <c r="IEL1190" s="10"/>
      <c r="IEM1190" s="10"/>
      <c r="IEN1190" s="10"/>
      <c r="IEO1190" s="10"/>
      <c r="IEP1190" s="10"/>
      <c r="IEQ1190" s="10"/>
      <c r="IER1190" s="10"/>
      <c r="IES1190" s="10"/>
      <c r="IET1190" s="10"/>
      <c r="IEU1190" s="10"/>
      <c r="IEV1190" s="10"/>
      <c r="IEW1190" s="10"/>
      <c r="IEX1190" s="10"/>
      <c r="IEY1190" s="10"/>
      <c r="IEZ1190" s="10"/>
      <c r="IFA1190" s="10"/>
      <c r="IFB1190" s="10"/>
      <c r="IFC1190" s="10"/>
      <c r="IFD1190" s="10"/>
      <c r="IFE1190" s="10"/>
      <c r="IFF1190" s="10"/>
      <c r="IFG1190" s="10"/>
      <c r="IFH1190" s="10"/>
      <c r="IFI1190" s="10"/>
      <c r="IFJ1190" s="10"/>
      <c r="IFK1190" s="10"/>
      <c r="IFL1190" s="10"/>
      <c r="IFM1190" s="10"/>
      <c r="IFN1190" s="10"/>
      <c r="IFO1190" s="10"/>
      <c r="IFP1190" s="10"/>
      <c r="IFQ1190" s="10"/>
      <c r="IFR1190" s="10"/>
      <c r="IFS1190" s="10"/>
      <c r="IFT1190" s="10"/>
      <c r="IFU1190" s="10"/>
      <c r="IFV1190" s="10"/>
      <c r="IFW1190" s="10"/>
      <c r="IFX1190" s="10"/>
      <c r="IFY1190" s="10"/>
      <c r="IFZ1190" s="10"/>
      <c r="IGA1190" s="10"/>
      <c r="IGB1190" s="10"/>
      <c r="IGC1190" s="10"/>
      <c r="IGD1190" s="10"/>
      <c r="IGE1190" s="10"/>
      <c r="IGF1190" s="10"/>
      <c r="IGG1190" s="10"/>
      <c r="IGH1190" s="10"/>
      <c r="IGI1190" s="10"/>
      <c r="IGJ1190" s="10"/>
      <c r="IGK1190" s="10"/>
      <c r="IGL1190" s="10"/>
      <c r="IGM1190" s="10"/>
      <c r="IGN1190" s="10"/>
      <c r="IGO1190" s="10"/>
      <c r="IGP1190" s="10"/>
      <c r="IGQ1190" s="10"/>
      <c r="IGR1190" s="10"/>
      <c r="IGS1190" s="10"/>
      <c r="IGT1190" s="10"/>
      <c r="IGU1190" s="10"/>
      <c r="IGV1190" s="10"/>
      <c r="IGW1190" s="10"/>
      <c r="IGX1190" s="10"/>
      <c r="IGY1190" s="10"/>
      <c r="IGZ1190" s="10"/>
      <c r="IHA1190" s="10"/>
      <c r="IHB1190" s="10"/>
      <c r="IHC1190" s="10"/>
      <c r="IHD1190" s="10"/>
      <c r="IHE1190" s="10"/>
      <c r="IHF1190" s="10"/>
      <c r="IHG1190" s="10"/>
      <c r="IHH1190" s="10"/>
      <c r="IHI1190" s="10"/>
      <c r="IHJ1190" s="10"/>
      <c r="IHK1190" s="10"/>
      <c r="IHL1190" s="10"/>
      <c r="IHM1190" s="10"/>
      <c r="IHN1190" s="10"/>
      <c r="IHO1190" s="10"/>
      <c r="IHP1190" s="10"/>
      <c r="IHQ1190" s="10"/>
      <c r="IHR1190" s="10"/>
      <c r="IHS1190" s="10"/>
      <c r="IHT1190" s="10"/>
      <c r="IHU1190" s="10"/>
      <c r="IHV1190" s="10"/>
      <c r="IHW1190" s="10"/>
      <c r="IHX1190" s="10"/>
      <c r="IHY1190" s="10"/>
      <c r="IHZ1190" s="10"/>
      <c r="IIA1190" s="10"/>
      <c r="IIB1190" s="10"/>
      <c r="IIC1190" s="10"/>
      <c r="IID1190" s="10"/>
      <c r="IIE1190" s="10"/>
      <c r="IIF1190" s="10"/>
      <c r="IIG1190" s="10"/>
      <c r="IIH1190" s="10"/>
      <c r="III1190" s="10"/>
      <c r="IIJ1190" s="10"/>
      <c r="IIK1190" s="10"/>
      <c r="IIL1190" s="10"/>
      <c r="IIM1190" s="10"/>
      <c r="IIN1190" s="10"/>
      <c r="IIO1190" s="10"/>
      <c r="IIP1190" s="10"/>
      <c r="IIQ1190" s="10"/>
      <c r="IIR1190" s="10"/>
      <c r="IIS1190" s="10"/>
      <c r="IIT1190" s="10"/>
      <c r="IIU1190" s="10"/>
      <c r="IIV1190" s="10"/>
      <c r="IIW1190" s="10"/>
      <c r="IIX1190" s="10"/>
      <c r="IIY1190" s="10"/>
      <c r="IIZ1190" s="10"/>
      <c r="IJA1190" s="10"/>
      <c r="IJB1190" s="10"/>
      <c r="IJC1190" s="10"/>
      <c r="IJD1190" s="10"/>
      <c r="IJE1190" s="10"/>
      <c r="IJF1190" s="10"/>
      <c r="IJG1190" s="10"/>
      <c r="IJH1190" s="10"/>
      <c r="IJI1190" s="10"/>
      <c r="IJJ1190" s="10"/>
      <c r="IJK1190" s="10"/>
      <c r="IJL1190" s="10"/>
      <c r="IJM1190" s="10"/>
      <c r="IJN1190" s="10"/>
      <c r="IJO1190" s="10"/>
      <c r="IJP1190" s="10"/>
      <c r="IJQ1190" s="10"/>
      <c r="IJR1190" s="10"/>
      <c r="IJS1190" s="10"/>
      <c r="IJT1190" s="10"/>
      <c r="IJU1190" s="10"/>
      <c r="IJV1190" s="10"/>
      <c r="IJW1190" s="10"/>
      <c r="IJX1190" s="10"/>
      <c r="IJY1190" s="10"/>
      <c r="IJZ1190" s="10"/>
      <c r="IKA1190" s="10"/>
      <c r="IKB1190" s="10"/>
      <c r="IKC1190" s="10"/>
      <c r="IKD1190" s="10"/>
      <c r="IKE1190" s="10"/>
      <c r="IKF1190" s="10"/>
      <c r="IKG1190" s="10"/>
      <c r="IKH1190" s="10"/>
      <c r="IKI1190" s="10"/>
      <c r="IKJ1190" s="10"/>
      <c r="IKK1190" s="10"/>
      <c r="IKL1190" s="10"/>
      <c r="IKM1190" s="10"/>
      <c r="IKN1190" s="10"/>
      <c r="IKO1190" s="10"/>
      <c r="IKP1190" s="10"/>
      <c r="IKQ1190" s="10"/>
      <c r="IKR1190" s="10"/>
      <c r="IKS1190" s="10"/>
      <c r="IKT1190" s="10"/>
      <c r="IKU1190" s="10"/>
      <c r="IKV1190" s="10"/>
      <c r="IKW1190" s="10"/>
      <c r="IKX1190" s="10"/>
      <c r="IKY1190" s="10"/>
      <c r="IKZ1190" s="10"/>
      <c r="ILA1190" s="10"/>
      <c r="ILB1190" s="10"/>
      <c r="ILC1190" s="10"/>
      <c r="ILD1190" s="10"/>
      <c r="ILE1190" s="10"/>
      <c r="ILF1190" s="10"/>
      <c r="ILG1190" s="10"/>
      <c r="ILH1190" s="10"/>
      <c r="ILI1190" s="10"/>
      <c r="ILJ1190" s="10"/>
      <c r="ILK1190" s="10"/>
      <c r="ILL1190" s="10"/>
      <c r="ILM1190" s="10"/>
      <c r="ILN1190" s="10"/>
      <c r="ILO1190" s="10"/>
      <c r="ILP1190" s="10"/>
      <c r="ILQ1190" s="10"/>
      <c r="ILR1190" s="10"/>
      <c r="ILS1190" s="10"/>
      <c r="ILT1190" s="10"/>
      <c r="ILU1190" s="10"/>
      <c r="ILV1190" s="10"/>
      <c r="ILW1190" s="10"/>
      <c r="ILX1190" s="10"/>
      <c r="ILY1190" s="10"/>
      <c r="ILZ1190" s="10"/>
      <c r="IMA1190" s="10"/>
      <c r="IMB1190" s="10"/>
      <c r="IMC1190" s="10"/>
      <c r="IMD1190" s="10"/>
      <c r="IME1190" s="10"/>
      <c r="IMF1190" s="10"/>
      <c r="IMG1190" s="10"/>
      <c r="IMH1190" s="10"/>
      <c r="IMI1190" s="10"/>
      <c r="IMJ1190" s="10"/>
      <c r="IMK1190" s="10"/>
      <c r="IML1190" s="10"/>
      <c r="IMM1190" s="10"/>
      <c r="IMN1190" s="10"/>
      <c r="IMO1190" s="10"/>
      <c r="IMP1190" s="10"/>
      <c r="IMQ1190" s="10"/>
      <c r="IMR1190" s="10"/>
      <c r="IMS1190" s="10"/>
      <c r="IMT1190" s="10"/>
      <c r="IMU1190" s="10"/>
      <c r="IMV1190" s="10"/>
      <c r="IMW1190" s="10"/>
      <c r="IMX1190" s="10"/>
      <c r="IMY1190" s="10"/>
      <c r="IMZ1190" s="10"/>
      <c r="INA1190" s="10"/>
      <c r="INB1190" s="10"/>
      <c r="INC1190" s="10"/>
      <c r="IND1190" s="10"/>
      <c r="INE1190" s="10"/>
      <c r="INF1190" s="10"/>
      <c r="ING1190" s="10"/>
      <c r="INH1190" s="10"/>
      <c r="INI1190" s="10"/>
      <c r="INJ1190" s="10"/>
      <c r="INK1190" s="10"/>
      <c r="INL1190" s="10"/>
      <c r="INM1190" s="10"/>
      <c r="INN1190" s="10"/>
      <c r="INO1190" s="10"/>
      <c r="INP1190" s="10"/>
      <c r="INQ1190" s="10"/>
      <c r="INR1190" s="10"/>
      <c r="INS1190" s="10"/>
      <c r="INT1190" s="10"/>
      <c r="INU1190" s="10"/>
      <c r="INV1190" s="10"/>
      <c r="INW1190" s="10"/>
      <c r="INX1190" s="10"/>
      <c r="INY1190" s="10"/>
      <c r="INZ1190" s="10"/>
      <c r="IOA1190" s="10"/>
      <c r="IOB1190" s="10"/>
      <c r="IOC1190" s="10"/>
      <c r="IOD1190" s="10"/>
      <c r="IOE1190" s="10"/>
      <c r="IOF1190" s="10"/>
      <c r="IOG1190" s="10"/>
      <c r="IOH1190" s="10"/>
      <c r="IOI1190" s="10"/>
      <c r="IOJ1190" s="10"/>
      <c r="IOK1190" s="10"/>
      <c r="IOL1190" s="10"/>
      <c r="IOM1190" s="10"/>
      <c r="ION1190" s="10"/>
      <c r="IOO1190" s="10"/>
      <c r="IOP1190" s="10"/>
      <c r="IOQ1190" s="10"/>
      <c r="IOR1190" s="10"/>
      <c r="IOS1190" s="10"/>
      <c r="IOT1190" s="10"/>
      <c r="IOU1190" s="10"/>
      <c r="IOV1190" s="10"/>
      <c r="IOW1190" s="10"/>
      <c r="IOX1190" s="10"/>
      <c r="IOY1190" s="10"/>
      <c r="IOZ1190" s="10"/>
      <c r="IPA1190" s="10"/>
      <c r="IPB1190" s="10"/>
      <c r="IPC1190" s="10"/>
      <c r="IPD1190" s="10"/>
      <c r="IPE1190" s="10"/>
      <c r="IPF1190" s="10"/>
      <c r="IPG1190" s="10"/>
      <c r="IPH1190" s="10"/>
      <c r="IPI1190" s="10"/>
      <c r="IPJ1190" s="10"/>
      <c r="IPK1190" s="10"/>
      <c r="IPL1190" s="10"/>
      <c r="IPM1190" s="10"/>
      <c r="IPN1190" s="10"/>
      <c r="IPO1190" s="10"/>
      <c r="IPP1190" s="10"/>
      <c r="IPQ1190" s="10"/>
      <c r="IPR1190" s="10"/>
      <c r="IPS1190" s="10"/>
      <c r="IPT1190" s="10"/>
      <c r="IPU1190" s="10"/>
      <c r="IPV1190" s="10"/>
      <c r="IPW1190" s="10"/>
      <c r="IPX1190" s="10"/>
      <c r="IPY1190" s="10"/>
      <c r="IPZ1190" s="10"/>
      <c r="IQA1190" s="10"/>
      <c r="IQB1190" s="10"/>
      <c r="IQC1190" s="10"/>
      <c r="IQD1190" s="10"/>
      <c r="IQE1190" s="10"/>
      <c r="IQF1190" s="10"/>
      <c r="IQG1190" s="10"/>
      <c r="IQH1190" s="10"/>
      <c r="IQI1190" s="10"/>
      <c r="IQJ1190" s="10"/>
      <c r="IQK1190" s="10"/>
      <c r="IQL1190" s="10"/>
      <c r="IQM1190" s="10"/>
      <c r="IQN1190" s="10"/>
      <c r="IQO1190" s="10"/>
      <c r="IQP1190" s="10"/>
      <c r="IQQ1190" s="10"/>
      <c r="IQR1190" s="10"/>
      <c r="IQS1190" s="10"/>
      <c r="IQT1190" s="10"/>
      <c r="IQU1190" s="10"/>
      <c r="IQV1190" s="10"/>
      <c r="IQW1190" s="10"/>
      <c r="IQX1190" s="10"/>
      <c r="IQY1190" s="10"/>
      <c r="IQZ1190" s="10"/>
      <c r="IRA1190" s="10"/>
      <c r="IRB1190" s="10"/>
      <c r="IRC1190" s="10"/>
      <c r="IRD1190" s="10"/>
      <c r="IRE1190" s="10"/>
      <c r="IRF1190" s="10"/>
      <c r="IRG1190" s="10"/>
      <c r="IRH1190" s="10"/>
      <c r="IRI1190" s="10"/>
      <c r="IRJ1190" s="10"/>
      <c r="IRK1190" s="10"/>
      <c r="IRL1190" s="10"/>
      <c r="IRM1190" s="10"/>
      <c r="IRN1190" s="10"/>
      <c r="IRO1190" s="10"/>
      <c r="IRP1190" s="10"/>
      <c r="IRQ1190" s="10"/>
      <c r="IRR1190" s="10"/>
      <c r="IRS1190" s="10"/>
      <c r="IRT1190" s="10"/>
      <c r="IRU1190" s="10"/>
      <c r="IRV1190" s="10"/>
      <c r="IRW1190" s="10"/>
      <c r="IRX1190" s="10"/>
      <c r="IRY1190" s="10"/>
      <c r="IRZ1190" s="10"/>
      <c r="ISA1190" s="10"/>
      <c r="ISB1190" s="10"/>
      <c r="ISC1190" s="10"/>
      <c r="ISD1190" s="10"/>
      <c r="ISE1190" s="10"/>
      <c r="ISF1190" s="10"/>
      <c r="ISG1190" s="10"/>
      <c r="ISH1190" s="10"/>
      <c r="ISI1190" s="10"/>
      <c r="ISJ1190" s="10"/>
      <c r="ISK1190" s="10"/>
      <c r="ISL1190" s="10"/>
      <c r="ISM1190" s="10"/>
      <c r="ISN1190" s="10"/>
      <c r="ISO1190" s="10"/>
      <c r="ISP1190" s="10"/>
      <c r="ISQ1190" s="10"/>
      <c r="ISR1190" s="10"/>
      <c r="ISS1190" s="10"/>
      <c r="IST1190" s="10"/>
      <c r="ISU1190" s="10"/>
      <c r="ISV1190" s="10"/>
      <c r="ISW1190" s="10"/>
      <c r="ISX1190" s="10"/>
      <c r="ISY1190" s="10"/>
      <c r="ISZ1190" s="10"/>
      <c r="ITA1190" s="10"/>
      <c r="ITB1190" s="10"/>
      <c r="ITC1190" s="10"/>
      <c r="ITD1190" s="10"/>
      <c r="ITE1190" s="10"/>
      <c r="ITF1190" s="10"/>
      <c r="ITG1190" s="10"/>
      <c r="ITH1190" s="10"/>
      <c r="ITI1190" s="10"/>
      <c r="ITJ1190" s="10"/>
      <c r="ITK1190" s="10"/>
      <c r="ITL1190" s="10"/>
      <c r="ITM1190" s="10"/>
      <c r="ITN1190" s="10"/>
      <c r="ITO1190" s="10"/>
      <c r="ITP1190" s="10"/>
      <c r="ITQ1190" s="10"/>
      <c r="ITR1190" s="10"/>
      <c r="ITS1190" s="10"/>
      <c r="ITT1190" s="10"/>
      <c r="ITU1190" s="10"/>
      <c r="ITV1190" s="10"/>
      <c r="ITW1190" s="10"/>
      <c r="ITX1190" s="10"/>
      <c r="ITY1190" s="10"/>
      <c r="ITZ1190" s="10"/>
      <c r="IUA1190" s="10"/>
      <c r="IUB1190" s="10"/>
      <c r="IUC1190" s="10"/>
      <c r="IUD1190" s="10"/>
      <c r="IUE1190" s="10"/>
      <c r="IUF1190" s="10"/>
      <c r="IUG1190" s="10"/>
      <c r="IUH1190" s="10"/>
      <c r="IUI1190" s="10"/>
      <c r="IUJ1190" s="10"/>
      <c r="IUK1190" s="10"/>
      <c r="IUL1190" s="10"/>
      <c r="IUM1190" s="10"/>
      <c r="IUN1190" s="10"/>
      <c r="IUO1190" s="10"/>
      <c r="IUP1190" s="10"/>
      <c r="IUQ1190" s="10"/>
      <c r="IUR1190" s="10"/>
      <c r="IUS1190" s="10"/>
      <c r="IUT1190" s="10"/>
      <c r="IUU1190" s="10"/>
      <c r="IUV1190" s="10"/>
      <c r="IUW1190" s="10"/>
      <c r="IUX1190" s="10"/>
      <c r="IUY1190" s="10"/>
      <c r="IUZ1190" s="10"/>
      <c r="IVA1190" s="10"/>
      <c r="IVB1190" s="10"/>
      <c r="IVC1190" s="10"/>
      <c r="IVD1190" s="10"/>
      <c r="IVE1190" s="10"/>
      <c r="IVF1190" s="10"/>
      <c r="IVG1190" s="10"/>
      <c r="IVH1190" s="10"/>
      <c r="IVI1190" s="10"/>
      <c r="IVJ1190" s="10"/>
      <c r="IVK1190" s="10"/>
      <c r="IVL1190" s="10"/>
      <c r="IVM1190" s="10"/>
      <c r="IVN1190" s="10"/>
      <c r="IVO1190" s="10"/>
      <c r="IVP1190" s="10"/>
      <c r="IVQ1190" s="10"/>
      <c r="IVR1190" s="10"/>
      <c r="IVS1190" s="10"/>
      <c r="IVT1190" s="10"/>
      <c r="IVU1190" s="10"/>
      <c r="IVV1190" s="10"/>
      <c r="IVW1190" s="10"/>
      <c r="IVX1190" s="10"/>
      <c r="IVY1190" s="10"/>
      <c r="IVZ1190" s="10"/>
      <c r="IWA1190" s="10"/>
      <c r="IWB1190" s="10"/>
      <c r="IWC1190" s="10"/>
      <c r="IWD1190" s="10"/>
      <c r="IWE1190" s="10"/>
      <c r="IWF1190" s="10"/>
      <c r="IWG1190" s="10"/>
      <c r="IWH1190" s="10"/>
      <c r="IWI1190" s="10"/>
      <c r="IWJ1190" s="10"/>
      <c r="IWK1190" s="10"/>
      <c r="IWL1190" s="10"/>
      <c r="IWM1190" s="10"/>
      <c r="IWN1190" s="10"/>
      <c r="IWO1190" s="10"/>
      <c r="IWP1190" s="10"/>
      <c r="IWQ1190" s="10"/>
      <c r="IWR1190" s="10"/>
      <c r="IWS1190" s="10"/>
      <c r="IWT1190" s="10"/>
      <c r="IWU1190" s="10"/>
      <c r="IWV1190" s="10"/>
      <c r="IWW1190" s="10"/>
      <c r="IWX1190" s="10"/>
      <c r="IWY1190" s="10"/>
      <c r="IWZ1190" s="10"/>
      <c r="IXA1190" s="10"/>
      <c r="IXB1190" s="10"/>
      <c r="IXC1190" s="10"/>
      <c r="IXD1190" s="10"/>
      <c r="IXE1190" s="10"/>
      <c r="IXF1190" s="10"/>
      <c r="IXG1190" s="10"/>
      <c r="IXH1190" s="10"/>
      <c r="IXI1190" s="10"/>
      <c r="IXJ1190" s="10"/>
      <c r="IXK1190" s="10"/>
      <c r="IXL1190" s="10"/>
      <c r="IXM1190" s="10"/>
      <c r="IXN1190" s="10"/>
      <c r="IXO1190" s="10"/>
      <c r="IXP1190" s="10"/>
      <c r="IXQ1190" s="10"/>
      <c r="IXR1190" s="10"/>
      <c r="IXS1190" s="10"/>
      <c r="IXT1190" s="10"/>
      <c r="IXU1190" s="10"/>
      <c r="IXV1190" s="10"/>
      <c r="IXW1190" s="10"/>
      <c r="IXX1190" s="10"/>
      <c r="IXY1190" s="10"/>
      <c r="IXZ1190" s="10"/>
      <c r="IYA1190" s="10"/>
      <c r="IYB1190" s="10"/>
      <c r="IYC1190" s="10"/>
      <c r="IYD1190" s="10"/>
      <c r="IYE1190" s="10"/>
      <c r="IYF1190" s="10"/>
      <c r="IYG1190" s="10"/>
      <c r="IYH1190" s="10"/>
      <c r="IYI1190" s="10"/>
      <c r="IYJ1190" s="10"/>
      <c r="IYK1190" s="10"/>
      <c r="IYL1190" s="10"/>
      <c r="IYM1190" s="10"/>
      <c r="IYN1190" s="10"/>
      <c r="IYO1190" s="10"/>
      <c r="IYP1190" s="10"/>
      <c r="IYQ1190" s="10"/>
      <c r="IYR1190" s="10"/>
      <c r="IYS1190" s="10"/>
      <c r="IYT1190" s="10"/>
      <c r="IYU1190" s="10"/>
      <c r="IYV1190" s="10"/>
      <c r="IYW1190" s="10"/>
      <c r="IYX1190" s="10"/>
      <c r="IYY1190" s="10"/>
      <c r="IYZ1190" s="10"/>
      <c r="IZA1190" s="10"/>
      <c r="IZB1190" s="10"/>
      <c r="IZC1190" s="10"/>
      <c r="IZD1190" s="10"/>
      <c r="IZE1190" s="10"/>
      <c r="IZF1190" s="10"/>
      <c r="IZG1190" s="10"/>
      <c r="IZH1190" s="10"/>
      <c r="IZI1190" s="10"/>
      <c r="IZJ1190" s="10"/>
      <c r="IZK1190" s="10"/>
      <c r="IZL1190" s="10"/>
      <c r="IZM1190" s="10"/>
      <c r="IZN1190" s="10"/>
      <c r="IZO1190" s="10"/>
      <c r="IZP1190" s="10"/>
      <c r="IZQ1190" s="10"/>
      <c r="IZR1190" s="10"/>
      <c r="IZS1190" s="10"/>
      <c r="IZT1190" s="10"/>
      <c r="IZU1190" s="10"/>
      <c r="IZV1190" s="10"/>
      <c r="IZW1190" s="10"/>
      <c r="IZX1190" s="10"/>
      <c r="IZY1190" s="10"/>
      <c r="IZZ1190" s="10"/>
      <c r="JAA1190" s="10"/>
      <c r="JAB1190" s="10"/>
      <c r="JAC1190" s="10"/>
      <c r="JAD1190" s="10"/>
      <c r="JAE1190" s="10"/>
      <c r="JAF1190" s="10"/>
      <c r="JAG1190" s="10"/>
      <c r="JAH1190" s="10"/>
      <c r="JAI1190" s="10"/>
      <c r="JAJ1190" s="10"/>
      <c r="JAK1190" s="10"/>
      <c r="JAL1190" s="10"/>
      <c r="JAM1190" s="10"/>
      <c r="JAN1190" s="10"/>
      <c r="JAO1190" s="10"/>
      <c r="JAP1190" s="10"/>
      <c r="JAQ1190" s="10"/>
      <c r="JAR1190" s="10"/>
      <c r="JAS1190" s="10"/>
      <c r="JAT1190" s="10"/>
      <c r="JAU1190" s="10"/>
      <c r="JAV1190" s="10"/>
      <c r="JAW1190" s="10"/>
      <c r="JAX1190" s="10"/>
      <c r="JAY1190" s="10"/>
      <c r="JAZ1190" s="10"/>
      <c r="JBA1190" s="10"/>
      <c r="JBB1190" s="10"/>
      <c r="JBC1190" s="10"/>
      <c r="JBD1190" s="10"/>
      <c r="JBE1190" s="10"/>
      <c r="JBF1190" s="10"/>
      <c r="JBG1190" s="10"/>
      <c r="JBH1190" s="10"/>
      <c r="JBI1190" s="10"/>
      <c r="JBJ1190" s="10"/>
      <c r="JBK1190" s="10"/>
      <c r="JBL1190" s="10"/>
      <c r="JBM1190" s="10"/>
      <c r="JBN1190" s="10"/>
      <c r="JBO1190" s="10"/>
      <c r="JBP1190" s="10"/>
      <c r="JBQ1190" s="10"/>
      <c r="JBR1190" s="10"/>
      <c r="JBS1190" s="10"/>
      <c r="JBT1190" s="10"/>
      <c r="JBU1190" s="10"/>
      <c r="JBV1190" s="10"/>
      <c r="JBW1190" s="10"/>
      <c r="JBX1190" s="10"/>
      <c r="JBY1190" s="10"/>
      <c r="JBZ1190" s="10"/>
      <c r="JCA1190" s="10"/>
      <c r="JCB1190" s="10"/>
      <c r="JCC1190" s="10"/>
      <c r="JCD1190" s="10"/>
      <c r="JCE1190" s="10"/>
      <c r="JCF1190" s="10"/>
      <c r="JCG1190" s="10"/>
      <c r="JCH1190" s="10"/>
      <c r="JCI1190" s="10"/>
      <c r="JCJ1190" s="10"/>
      <c r="JCK1190" s="10"/>
      <c r="JCL1190" s="10"/>
      <c r="JCM1190" s="10"/>
      <c r="JCN1190" s="10"/>
      <c r="JCO1190" s="10"/>
      <c r="JCP1190" s="10"/>
      <c r="JCQ1190" s="10"/>
      <c r="JCR1190" s="10"/>
      <c r="JCS1190" s="10"/>
      <c r="JCT1190" s="10"/>
      <c r="JCU1190" s="10"/>
      <c r="JCV1190" s="10"/>
      <c r="JCW1190" s="10"/>
      <c r="JCX1190" s="10"/>
      <c r="JCY1190" s="10"/>
      <c r="JCZ1190" s="10"/>
      <c r="JDA1190" s="10"/>
      <c r="JDB1190" s="10"/>
      <c r="JDC1190" s="10"/>
      <c r="JDD1190" s="10"/>
      <c r="JDE1190" s="10"/>
      <c r="JDF1190" s="10"/>
      <c r="JDG1190" s="10"/>
      <c r="JDH1190" s="10"/>
      <c r="JDI1190" s="10"/>
      <c r="JDJ1190" s="10"/>
      <c r="JDK1190" s="10"/>
      <c r="JDL1190" s="10"/>
      <c r="JDM1190" s="10"/>
      <c r="JDN1190" s="10"/>
      <c r="JDO1190" s="10"/>
      <c r="JDP1190" s="10"/>
      <c r="JDQ1190" s="10"/>
      <c r="JDR1190" s="10"/>
      <c r="JDS1190" s="10"/>
      <c r="JDT1190" s="10"/>
      <c r="JDU1190" s="10"/>
      <c r="JDV1190" s="10"/>
      <c r="JDW1190" s="10"/>
      <c r="JDX1190" s="10"/>
      <c r="JDY1190" s="10"/>
      <c r="JDZ1190" s="10"/>
      <c r="JEA1190" s="10"/>
      <c r="JEB1190" s="10"/>
      <c r="JEC1190" s="10"/>
      <c r="JED1190" s="10"/>
      <c r="JEE1190" s="10"/>
      <c r="JEF1190" s="10"/>
      <c r="JEG1190" s="10"/>
      <c r="JEH1190" s="10"/>
      <c r="JEI1190" s="10"/>
      <c r="JEJ1190" s="10"/>
      <c r="JEK1190" s="10"/>
      <c r="JEL1190" s="10"/>
      <c r="JEM1190" s="10"/>
      <c r="JEN1190" s="10"/>
      <c r="JEO1190" s="10"/>
      <c r="JEP1190" s="10"/>
      <c r="JEQ1190" s="10"/>
      <c r="JER1190" s="10"/>
      <c r="JES1190" s="10"/>
      <c r="JET1190" s="10"/>
      <c r="JEU1190" s="10"/>
      <c r="JEV1190" s="10"/>
      <c r="JEW1190" s="10"/>
      <c r="JEX1190" s="10"/>
      <c r="JEY1190" s="10"/>
      <c r="JEZ1190" s="10"/>
      <c r="JFA1190" s="10"/>
      <c r="JFB1190" s="10"/>
      <c r="JFC1190" s="10"/>
      <c r="JFD1190" s="10"/>
      <c r="JFE1190" s="10"/>
      <c r="JFF1190" s="10"/>
      <c r="JFG1190" s="10"/>
      <c r="JFH1190" s="10"/>
      <c r="JFI1190" s="10"/>
      <c r="JFJ1190" s="10"/>
      <c r="JFK1190" s="10"/>
      <c r="JFL1190" s="10"/>
      <c r="JFM1190" s="10"/>
      <c r="JFN1190" s="10"/>
      <c r="JFO1190" s="10"/>
      <c r="JFP1190" s="10"/>
      <c r="JFQ1190" s="10"/>
      <c r="JFR1190" s="10"/>
      <c r="JFS1190" s="10"/>
      <c r="JFT1190" s="10"/>
      <c r="JFU1190" s="10"/>
      <c r="JFV1190" s="10"/>
      <c r="JFW1190" s="10"/>
      <c r="JFX1190" s="10"/>
      <c r="JFY1190" s="10"/>
      <c r="JFZ1190" s="10"/>
      <c r="JGA1190" s="10"/>
      <c r="JGB1190" s="10"/>
      <c r="JGC1190" s="10"/>
      <c r="JGD1190" s="10"/>
      <c r="JGE1190" s="10"/>
      <c r="JGF1190" s="10"/>
      <c r="JGG1190" s="10"/>
      <c r="JGH1190" s="10"/>
      <c r="JGI1190" s="10"/>
      <c r="JGJ1190" s="10"/>
      <c r="JGK1190" s="10"/>
      <c r="JGL1190" s="10"/>
      <c r="JGM1190" s="10"/>
      <c r="JGN1190" s="10"/>
      <c r="JGO1190" s="10"/>
      <c r="JGP1190" s="10"/>
      <c r="JGQ1190" s="10"/>
      <c r="JGR1190" s="10"/>
      <c r="JGS1190" s="10"/>
      <c r="JGT1190" s="10"/>
      <c r="JGU1190" s="10"/>
      <c r="JGV1190" s="10"/>
      <c r="JGW1190" s="10"/>
      <c r="JGX1190" s="10"/>
      <c r="JGY1190" s="10"/>
      <c r="JGZ1190" s="10"/>
      <c r="JHA1190" s="10"/>
      <c r="JHB1190" s="10"/>
      <c r="JHC1190" s="10"/>
      <c r="JHD1190" s="10"/>
      <c r="JHE1190" s="10"/>
      <c r="JHF1190" s="10"/>
      <c r="JHG1190" s="10"/>
      <c r="JHH1190" s="10"/>
      <c r="JHI1190" s="10"/>
      <c r="JHJ1190" s="10"/>
      <c r="JHK1190" s="10"/>
      <c r="JHL1190" s="10"/>
      <c r="JHM1190" s="10"/>
      <c r="JHN1190" s="10"/>
      <c r="JHO1190" s="10"/>
      <c r="JHP1190" s="10"/>
      <c r="JHQ1190" s="10"/>
      <c r="JHR1190" s="10"/>
      <c r="JHS1190" s="10"/>
      <c r="JHT1190" s="10"/>
      <c r="JHU1190" s="10"/>
      <c r="JHV1190" s="10"/>
      <c r="JHW1190" s="10"/>
      <c r="JHX1190" s="10"/>
      <c r="JHY1190" s="10"/>
      <c r="JHZ1190" s="10"/>
      <c r="JIA1190" s="10"/>
      <c r="JIB1190" s="10"/>
      <c r="JIC1190" s="10"/>
      <c r="JID1190" s="10"/>
      <c r="JIE1190" s="10"/>
      <c r="JIF1190" s="10"/>
      <c r="JIG1190" s="10"/>
      <c r="JIH1190" s="10"/>
      <c r="JII1190" s="10"/>
      <c r="JIJ1190" s="10"/>
      <c r="JIK1190" s="10"/>
      <c r="JIL1190" s="10"/>
      <c r="JIM1190" s="10"/>
      <c r="JIN1190" s="10"/>
      <c r="JIO1190" s="10"/>
      <c r="JIP1190" s="10"/>
      <c r="JIQ1190" s="10"/>
      <c r="JIR1190" s="10"/>
      <c r="JIS1190" s="10"/>
      <c r="JIT1190" s="10"/>
      <c r="JIU1190" s="10"/>
      <c r="JIV1190" s="10"/>
      <c r="JIW1190" s="10"/>
      <c r="JIX1190" s="10"/>
      <c r="JIY1190" s="10"/>
      <c r="JIZ1190" s="10"/>
      <c r="JJA1190" s="10"/>
      <c r="JJB1190" s="10"/>
      <c r="JJC1190" s="10"/>
      <c r="JJD1190" s="10"/>
      <c r="JJE1190" s="10"/>
      <c r="JJF1190" s="10"/>
      <c r="JJG1190" s="10"/>
      <c r="JJH1190" s="10"/>
      <c r="JJI1190" s="10"/>
      <c r="JJJ1190" s="10"/>
      <c r="JJK1190" s="10"/>
      <c r="JJL1190" s="10"/>
      <c r="JJM1190" s="10"/>
      <c r="JJN1190" s="10"/>
      <c r="JJO1190" s="10"/>
      <c r="JJP1190" s="10"/>
      <c r="JJQ1190" s="10"/>
      <c r="JJR1190" s="10"/>
      <c r="JJS1190" s="10"/>
      <c r="JJT1190" s="10"/>
      <c r="JJU1190" s="10"/>
      <c r="JJV1190" s="10"/>
      <c r="JJW1190" s="10"/>
      <c r="JJX1190" s="10"/>
      <c r="JJY1190" s="10"/>
      <c r="JJZ1190" s="10"/>
      <c r="JKA1190" s="10"/>
      <c r="JKB1190" s="10"/>
      <c r="JKC1190" s="10"/>
      <c r="JKD1190" s="10"/>
      <c r="JKE1190" s="10"/>
      <c r="JKF1190" s="10"/>
      <c r="JKG1190" s="10"/>
      <c r="JKH1190" s="10"/>
      <c r="JKI1190" s="10"/>
      <c r="JKJ1190" s="10"/>
      <c r="JKK1190" s="10"/>
      <c r="JKL1190" s="10"/>
      <c r="JKM1190" s="10"/>
      <c r="JKN1190" s="10"/>
      <c r="JKO1190" s="10"/>
      <c r="JKP1190" s="10"/>
      <c r="JKQ1190" s="10"/>
      <c r="JKR1190" s="10"/>
      <c r="JKS1190" s="10"/>
      <c r="JKT1190" s="10"/>
      <c r="JKU1190" s="10"/>
      <c r="JKV1190" s="10"/>
      <c r="JKW1190" s="10"/>
      <c r="JKX1190" s="10"/>
      <c r="JKY1190" s="10"/>
      <c r="JKZ1190" s="10"/>
      <c r="JLA1190" s="10"/>
      <c r="JLB1190" s="10"/>
      <c r="JLC1190" s="10"/>
      <c r="JLD1190" s="10"/>
      <c r="JLE1190" s="10"/>
      <c r="JLF1190" s="10"/>
      <c r="JLG1190" s="10"/>
      <c r="JLH1190" s="10"/>
      <c r="JLI1190" s="10"/>
      <c r="JLJ1190" s="10"/>
      <c r="JLK1190" s="10"/>
      <c r="JLL1190" s="10"/>
      <c r="JLM1190" s="10"/>
      <c r="JLN1190" s="10"/>
      <c r="JLO1190" s="10"/>
      <c r="JLP1190" s="10"/>
      <c r="JLQ1190" s="10"/>
      <c r="JLR1190" s="10"/>
      <c r="JLS1190" s="10"/>
      <c r="JLT1190" s="10"/>
      <c r="JLU1190" s="10"/>
      <c r="JLV1190" s="10"/>
      <c r="JLW1190" s="10"/>
      <c r="JLX1190" s="10"/>
      <c r="JLY1190" s="10"/>
      <c r="JLZ1190" s="10"/>
      <c r="JMA1190" s="10"/>
      <c r="JMB1190" s="10"/>
      <c r="JMC1190" s="10"/>
      <c r="JMD1190" s="10"/>
      <c r="JME1190" s="10"/>
      <c r="JMF1190" s="10"/>
      <c r="JMG1190" s="10"/>
      <c r="JMH1190" s="10"/>
      <c r="JMI1190" s="10"/>
      <c r="JMJ1190" s="10"/>
      <c r="JMK1190" s="10"/>
      <c r="JML1190" s="10"/>
      <c r="JMM1190" s="10"/>
      <c r="JMN1190" s="10"/>
      <c r="JMO1190" s="10"/>
      <c r="JMP1190" s="10"/>
      <c r="JMQ1190" s="10"/>
      <c r="JMR1190" s="10"/>
      <c r="JMS1190" s="10"/>
      <c r="JMT1190" s="10"/>
      <c r="JMU1190" s="10"/>
      <c r="JMV1190" s="10"/>
      <c r="JMW1190" s="10"/>
      <c r="JMX1190" s="10"/>
      <c r="JMY1190" s="10"/>
      <c r="JMZ1190" s="10"/>
      <c r="JNA1190" s="10"/>
      <c r="JNB1190" s="10"/>
      <c r="JNC1190" s="10"/>
      <c r="JND1190" s="10"/>
      <c r="JNE1190" s="10"/>
      <c r="JNF1190" s="10"/>
      <c r="JNG1190" s="10"/>
      <c r="JNH1190" s="10"/>
      <c r="JNI1190" s="10"/>
      <c r="JNJ1190" s="10"/>
      <c r="JNK1190" s="10"/>
      <c r="JNL1190" s="10"/>
      <c r="JNM1190" s="10"/>
      <c r="JNN1190" s="10"/>
      <c r="JNO1190" s="10"/>
      <c r="JNP1190" s="10"/>
      <c r="JNQ1190" s="10"/>
      <c r="JNR1190" s="10"/>
      <c r="JNS1190" s="10"/>
      <c r="JNT1190" s="10"/>
      <c r="JNU1190" s="10"/>
      <c r="JNV1190" s="10"/>
      <c r="JNW1190" s="10"/>
      <c r="JNX1190" s="10"/>
      <c r="JNY1190" s="10"/>
      <c r="JNZ1190" s="10"/>
      <c r="JOA1190" s="10"/>
      <c r="JOB1190" s="10"/>
      <c r="JOC1190" s="10"/>
      <c r="JOD1190" s="10"/>
      <c r="JOE1190" s="10"/>
      <c r="JOF1190" s="10"/>
      <c r="JOG1190" s="10"/>
      <c r="JOH1190" s="10"/>
      <c r="JOI1190" s="10"/>
      <c r="JOJ1190" s="10"/>
      <c r="JOK1190" s="10"/>
      <c r="JOL1190" s="10"/>
      <c r="JOM1190" s="10"/>
      <c r="JON1190" s="10"/>
      <c r="JOO1190" s="10"/>
      <c r="JOP1190" s="10"/>
      <c r="JOQ1190" s="10"/>
      <c r="JOR1190" s="10"/>
      <c r="JOS1190" s="10"/>
      <c r="JOT1190" s="10"/>
      <c r="JOU1190" s="10"/>
      <c r="JOV1190" s="10"/>
      <c r="JOW1190" s="10"/>
      <c r="JOX1190" s="10"/>
      <c r="JOY1190" s="10"/>
      <c r="JOZ1190" s="10"/>
      <c r="JPA1190" s="10"/>
      <c r="JPB1190" s="10"/>
      <c r="JPC1190" s="10"/>
      <c r="JPD1190" s="10"/>
      <c r="JPE1190" s="10"/>
      <c r="JPF1190" s="10"/>
      <c r="JPG1190" s="10"/>
      <c r="JPH1190" s="10"/>
      <c r="JPI1190" s="10"/>
      <c r="JPJ1190" s="10"/>
      <c r="JPK1190" s="10"/>
      <c r="JPL1190" s="10"/>
      <c r="JPM1190" s="10"/>
      <c r="JPN1190" s="10"/>
      <c r="JPO1190" s="10"/>
      <c r="JPP1190" s="10"/>
      <c r="JPQ1190" s="10"/>
      <c r="JPR1190" s="10"/>
      <c r="JPS1190" s="10"/>
      <c r="JPT1190" s="10"/>
      <c r="JPU1190" s="10"/>
      <c r="JPV1190" s="10"/>
      <c r="JPW1190" s="10"/>
      <c r="JPX1190" s="10"/>
      <c r="JPY1190" s="10"/>
      <c r="JPZ1190" s="10"/>
      <c r="JQA1190" s="10"/>
      <c r="JQB1190" s="10"/>
      <c r="JQC1190" s="10"/>
      <c r="JQD1190" s="10"/>
      <c r="JQE1190" s="10"/>
      <c r="JQF1190" s="10"/>
      <c r="JQG1190" s="10"/>
      <c r="JQH1190" s="10"/>
      <c r="JQI1190" s="10"/>
      <c r="JQJ1190" s="10"/>
      <c r="JQK1190" s="10"/>
      <c r="JQL1190" s="10"/>
      <c r="JQM1190" s="10"/>
      <c r="JQN1190" s="10"/>
      <c r="JQO1190" s="10"/>
      <c r="JQP1190" s="10"/>
      <c r="JQQ1190" s="10"/>
      <c r="JQR1190" s="10"/>
      <c r="JQS1190" s="10"/>
      <c r="JQT1190" s="10"/>
      <c r="JQU1190" s="10"/>
      <c r="JQV1190" s="10"/>
      <c r="JQW1190" s="10"/>
      <c r="JQX1190" s="10"/>
      <c r="JQY1190" s="10"/>
      <c r="JQZ1190" s="10"/>
      <c r="JRA1190" s="10"/>
      <c r="JRB1190" s="10"/>
      <c r="JRC1190" s="10"/>
      <c r="JRD1190" s="10"/>
      <c r="JRE1190" s="10"/>
      <c r="JRF1190" s="10"/>
      <c r="JRG1190" s="10"/>
      <c r="JRH1190" s="10"/>
      <c r="JRI1190" s="10"/>
      <c r="JRJ1190" s="10"/>
      <c r="JRK1190" s="10"/>
      <c r="JRL1190" s="10"/>
      <c r="JRM1190" s="10"/>
      <c r="JRN1190" s="10"/>
      <c r="JRO1190" s="10"/>
      <c r="JRP1190" s="10"/>
      <c r="JRQ1190" s="10"/>
      <c r="JRR1190" s="10"/>
      <c r="JRS1190" s="10"/>
      <c r="JRT1190" s="10"/>
      <c r="JRU1190" s="10"/>
      <c r="JRV1190" s="10"/>
      <c r="JRW1190" s="10"/>
      <c r="JRX1190" s="10"/>
      <c r="JRY1190" s="10"/>
      <c r="JRZ1190" s="10"/>
      <c r="JSA1190" s="10"/>
      <c r="JSB1190" s="10"/>
      <c r="JSC1190" s="10"/>
      <c r="JSD1190" s="10"/>
      <c r="JSE1190" s="10"/>
      <c r="JSF1190" s="10"/>
      <c r="JSG1190" s="10"/>
      <c r="JSH1190" s="10"/>
      <c r="JSI1190" s="10"/>
      <c r="JSJ1190" s="10"/>
      <c r="JSK1190" s="10"/>
      <c r="JSL1190" s="10"/>
      <c r="JSM1190" s="10"/>
      <c r="JSN1190" s="10"/>
      <c r="JSO1190" s="10"/>
      <c r="JSP1190" s="10"/>
      <c r="JSQ1190" s="10"/>
      <c r="JSR1190" s="10"/>
      <c r="JSS1190" s="10"/>
      <c r="JST1190" s="10"/>
      <c r="JSU1190" s="10"/>
      <c r="JSV1190" s="10"/>
      <c r="JSW1190" s="10"/>
      <c r="JSX1190" s="10"/>
      <c r="JSY1190" s="10"/>
      <c r="JSZ1190" s="10"/>
      <c r="JTA1190" s="10"/>
      <c r="JTB1190" s="10"/>
      <c r="JTC1190" s="10"/>
      <c r="JTD1190" s="10"/>
      <c r="JTE1190" s="10"/>
      <c r="JTF1190" s="10"/>
      <c r="JTG1190" s="10"/>
      <c r="JTH1190" s="10"/>
      <c r="JTI1190" s="10"/>
      <c r="JTJ1190" s="10"/>
      <c r="JTK1190" s="10"/>
      <c r="JTL1190" s="10"/>
      <c r="JTM1190" s="10"/>
      <c r="JTN1190" s="10"/>
      <c r="JTO1190" s="10"/>
      <c r="JTP1190" s="10"/>
      <c r="JTQ1190" s="10"/>
      <c r="JTR1190" s="10"/>
      <c r="JTS1190" s="10"/>
      <c r="JTT1190" s="10"/>
      <c r="JTU1190" s="10"/>
      <c r="JTV1190" s="10"/>
      <c r="JTW1190" s="10"/>
      <c r="JTX1190" s="10"/>
      <c r="JTY1190" s="10"/>
      <c r="JTZ1190" s="10"/>
      <c r="JUA1190" s="10"/>
      <c r="JUB1190" s="10"/>
      <c r="JUC1190" s="10"/>
      <c r="JUD1190" s="10"/>
      <c r="JUE1190" s="10"/>
      <c r="JUF1190" s="10"/>
      <c r="JUG1190" s="10"/>
      <c r="JUH1190" s="10"/>
      <c r="JUI1190" s="10"/>
      <c r="JUJ1190" s="10"/>
      <c r="JUK1190" s="10"/>
      <c r="JUL1190" s="10"/>
      <c r="JUM1190" s="10"/>
      <c r="JUN1190" s="10"/>
      <c r="JUO1190" s="10"/>
      <c r="JUP1190" s="10"/>
      <c r="JUQ1190" s="10"/>
      <c r="JUR1190" s="10"/>
      <c r="JUS1190" s="10"/>
      <c r="JUT1190" s="10"/>
      <c r="JUU1190" s="10"/>
      <c r="JUV1190" s="10"/>
      <c r="JUW1190" s="10"/>
      <c r="JUX1190" s="10"/>
      <c r="JUY1190" s="10"/>
      <c r="JUZ1190" s="10"/>
      <c r="JVA1190" s="10"/>
      <c r="JVB1190" s="10"/>
      <c r="JVC1190" s="10"/>
      <c r="JVD1190" s="10"/>
      <c r="JVE1190" s="10"/>
      <c r="JVF1190" s="10"/>
      <c r="JVG1190" s="10"/>
      <c r="JVH1190" s="10"/>
      <c r="JVI1190" s="10"/>
      <c r="JVJ1190" s="10"/>
      <c r="JVK1190" s="10"/>
      <c r="JVL1190" s="10"/>
      <c r="JVM1190" s="10"/>
      <c r="JVN1190" s="10"/>
      <c r="JVO1190" s="10"/>
      <c r="JVP1190" s="10"/>
      <c r="JVQ1190" s="10"/>
      <c r="JVR1190" s="10"/>
      <c r="JVS1190" s="10"/>
      <c r="JVT1190" s="10"/>
      <c r="JVU1190" s="10"/>
      <c r="JVV1190" s="10"/>
      <c r="JVW1190" s="10"/>
      <c r="JVX1190" s="10"/>
      <c r="JVY1190" s="10"/>
      <c r="JVZ1190" s="10"/>
      <c r="JWA1190" s="10"/>
      <c r="JWB1190" s="10"/>
      <c r="JWC1190" s="10"/>
      <c r="JWD1190" s="10"/>
      <c r="JWE1190" s="10"/>
      <c r="JWF1190" s="10"/>
      <c r="JWG1190" s="10"/>
      <c r="JWH1190" s="10"/>
      <c r="JWI1190" s="10"/>
      <c r="JWJ1190" s="10"/>
      <c r="JWK1190" s="10"/>
      <c r="JWL1190" s="10"/>
      <c r="JWM1190" s="10"/>
      <c r="JWN1190" s="10"/>
      <c r="JWO1190" s="10"/>
      <c r="JWP1190" s="10"/>
      <c r="JWQ1190" s="10"/>
      <c r="JWR1190" s="10"/>
      <c r="JWS1190" s="10"/>
      <c r="JWT1190" s="10"/>
      <c r="JWU1190" s="10"/>
      <c r="JWV1190" s="10"/>
      <c r="JWW1190" s="10"/>
      <c r="JWX1190" s="10"/>
      <c r="JWY1190" s="10"/>
      <c r="JWZ1190" s="10"/>
      <c r="JXA1190" s="10"/>
      <c r="JXB1190" s="10"/>
      <c r="JXC1190" s="10"/>
      <c r="JXD1190" s="10"/>
      <c r="JXE1190" s="10"/>
      <c r="JXF1190" s="10"/>
      <c r="JXG1190" s="10"/>
      <c r="JXH1190" s="10"/>
      <c r="JXI1190" s="10"/>
      <c r="JXJ1190" s="10"/>
      <c r="JXK1190" s="10"/>
      <c r="JXL1190" s="10"/>
      <c r="JXM1190" s="10"/>
      <c r="JXN1190" s="10"/>
      <c r="JXO1190" s="10"/>
      <c r="JXP1190" s="10"/>
      <c r="JXQ1190" s="10"/>
      <c r="JXR1190" s="10"/>
      <c r="JXS1190" s="10"/>
      <c r="JXT1190" s="10"/>
      <c r="JXU1190" s="10"/>
      <c r="JXV1190" s="10"/>
      <c r="JXW1190" s="10"/>
      <c r="JXX1190" s="10"/>
      <c r="JXY1190" s="10"/>
      <c r="JXZ1190" s="10"/>
      <c r="JYA1190" s="10"/>
      <c r="JYB1190" s="10"/>
      <c r="JYC1190" s="10"/>
      <c r="JYD1190" s="10"/>
      <c r="JYE1190" s="10"/>
      <c r="JYF1190" s="10"/>
      <c r="JYG1190" s="10"/>
      <c r="JYH1190" s="10"/>
      <c r="JYI1190" s="10"/>
      <c r="JYJ1190" s="10"/>
      <c r="JYK1190" s="10"/>
      <c r="JYL1190" s="10"/>
      <c r="JYM1190" s="10"/>
      <c r="JYN1190" s="10"/>
      <c r="JYO1190" s="10"/>
      <c r="JYP1190" s="10"/>
      <c r="JYQ1190" s="10"/>
      <c r="JYR1190" s="10"/>
      <c r="JYS1190" s="10"/>
      <c r="JYT1190" s="10"/>
      <c r="JYU1190" s="10"/>
      <c r="JYV1190" s="10"/>
      <c r="JYW1190" s="10"/>
      <c r="JYX1190" s="10"/>
      <c r="JYY1190" s="10"/>
      <c r="JYZ1190" s="10"/>
      <c r="JZA1190" s="10"/>
      <c r="JZB1190" s="10"/>
      <c r="JZC1190" s="10"/>
      <c r="JZD1190" s="10"/>
      <c r="JZE1190" s="10"/>
      <c r="JZF1190" s="10"/>
      <c r="JZG1190" s="10"/>
      <c r="JZH1190" s="10"/>
      <c r="JZI1190" s="10"/>
      <c r="JZJ1190" s="10"/>
      <c r="JZK1190" s="10"/>
      <c r="JZL1190" s="10"/>
      <c r="JZM1190" s="10"/>
      <c r="JZN1190" s="10"/>
      <c r="JZO1190" s="10"/>
      <c r="JZP1190" s="10"/>
      <c r="JZQ1190" s="10"/>
      <c r="JZR1190" s="10"/>
      <c r="JZS1190" s="10"/>
      <c r="JZT1190" s="10"/>
      <c r="JZU1190" s="10"/>
      <c r="JZV1190" s="10"/>
      <c r="JZW1190" s="10"/>
      <c r="JZX1190" s="10"/>
      <c r="JZY1190" s="10"/>
      <c r="JZZ1190" s="10"/>
      <c r="KAA1190" s="10"/>
      <c r="KAB1190" s="10"/>
      <c r="KAC1190" s="10"/>
      <c r="KAD1190" s="10"/>
      <c r="KAE1190" s="10"/>
      <c r="KAF1190" s="10"/>
      <c r="KAG1190" s="10"/>
      <c r="KAH1190" s="10"/>
      <c r="KAI1190" s="10"/>
      <c r="KAJ1190" s="10"/>
      <c r="KAK1190" s="10"/>
      <c r="KAL1190" s="10"/>
      <c r="KAM1190" s="10"/>
      <c r="KAN1190" s="10"/>
      <c r="KAO1190" s="10"/>
      <c r="KAP1190" s="10"/>
      <c r="KAQ1190" s="10"/>
      <c r="KAR1190" s="10"/>
      <c r="KAS1190" s="10"/>
      <c r="KAT1190" s="10"/>
      <c r="KAU1190" s="10"/>
      <c r="KAV1190" s="10"/>
      <c r="KAW1190" s="10"/>
      <c r="KAX1190" s="10"/>
      <c r="KAY1190" s="10"/>
      <c r="KAZ1190" s="10"/>
      <c r="KBA1190" s="10"/>
      <c r="KBB1190" s="10"/>
      <c r="KBC1190" s="10"/>
      <c r="KBD1190" s="10"/>
      <c r="KBE1190" s="10"/>
      <c r="KBF1190" s="10"/>
      <c r="KBG1190" s="10"/>
      <c r="KBH1190" s="10"/>
      <c r="KBI1190" s="10"/>
      <c r="KBJ1190" s="10"/>
      <c r="KBK1190" s="10"/>
      <c r="KBL1190" s="10"/>
      <c r="KBM1190" s="10"/>
      <c r="KBN1190" s="10"/>
      <c r="KBO1190" s="10"/>
      <c r="KBP1190" s="10"/>
      <c r="KBQ1190" s="10"/>
      <c r="KBR1190" s="10"/>
      <c r="KBS1190" s="10"/>
      <c r="KBT1190" s="10"/>
      <c r="KBU1190" s="10"/>
      <c r="KBV1190" s="10"/>
      <c r="KBW1190" s="10"/>
      <c r="KBX1190" s="10"/>
      <c r="KBY1190" s="10"/>
      <c r="KBZ1190" s="10"/>
      <c r="KCA1190" s="10"/>
      <c r="KCB1190" s="10"/>
      <c r="KCC1190" s="10"/>
      <c r="KCD1190" s="10"/>
      <c r="KCE1190" s="10"/>
      <c r="KCF1190" s="10"/>
      <c r="KCG1190" s="10"/>
      <c r="KCH1190" s="10"/>
      <c r="KCI1190" s="10"/>
      <c r="KCJ1190" s="10"/>
      <c r="KCK1190" s="10"/>
      <c r="KCL1190" s="10"/>
      <c r="KCM1190" s="10"/>
      <c r="KCN1190" s="10"/>
      <c r="KCO1190" s="10"/>
      <c r="KCP1190" s="10"/>
      <c r="KCQ1190" s="10"/>
      <c r="KCR1190" s="10"/>
      <c r="KCS1190" s="10"/>
      <c r="KCT1190" s="10"/>
      <c r="KCU1190" s="10"/>
      <c r="KCV1190" s="10"/>
      <c r="KCW1190" s="10"/>
      <c r="KCX1190" s="10"/>
      <c r="KCY1190" s="10"/>
      <c r="KCZ1190" s="10"/>
      <c r="KDA1190" s="10"/>
      <c r="KDB1190" s="10"/>
      <c r="KDC1190" s="10"/>
      <c r="KDD1190" s="10"/>
      <c r="KDE1190" s="10"/>
      <c r="KDF1190" s="10"/>
      <c r="KDG1190" s="10"/>
      <c r="KDH1190" s="10"/>
      <c r="KDI1190" s="10"/>
      <c r="KDJ1190" s="10"/>
      <c r="KDK1190" s="10"/>
      <c r="KDL1190" s="10"/>
      <c r="KDM1190" s="10"/>
      <c r="KDN1190" s="10"/>
      <c r="KDO1190" s="10"/>
      <c r="KDP1190" s="10"/>
      <c r="KDQ1190" s="10"/>
      <c r="KDR1190" s="10"/>
      <c r="KDS1190" s="10"/>
      <c r="KDT1190" s="10"/>
      <c r="KDU1190" s="10"/>
      <c r="KDV1190" s="10"/>
      <c r="KDW1190" s="10"/>
      <c r="KDX1190" s="10"/>
      <c r="KDY1190" s="10"/>
      <c r="KDZ1190" s="10"/>
      <c r="KEA1190" s="10"/>
      <c r="KEB1190" s="10"/>
      <c r="KEC1190" s="10"/>
      <c r="KED1190" s="10"/>
      <c r="KEE1190" s="10"/>
      <c r="KEF1190" s="10"/>
      <c r="KEG1190" s="10"/>
      <c r="KEH1190" s="10"/>
      <c r="KEI1190" s="10"/>
      <c r="KEJ1190" s="10"/>
      <c r="KEK1190" s="10"/>
      <c r="KEL1190" s="10"/>
      <c r="KEM1190" s="10"/>
      <c r="KEN1190" s="10"/>
      <c r="KEO1190" s="10"/>
      <c r="KEP1190" s="10"/>
      <c r="KEQ1190" s="10"/>
      <c r="KER1190" s="10"/>
      <c r="KES1190" s="10"/>
      <c r="KET1190" s="10"/>
      <c r="KEU1190" s="10"/>
      <c r="KEV1190" s="10"/>
      <c r="KEW1190" s="10"/>
      <c r="KEX1190" s="10"/>
      <c r="KEY1190" s="10"/>
      <c r="KEZ1190" s="10"/>
      <c r="KFA1190" s="10"/>
      <c r="KFB1190" s="10"/>
      <c r="KFC1190" s="10"/>
      <c r="KFD1190" s="10"/>
      <c r="KFE1190" s="10"/>
      <c r="KFF1190" s="10"/>
      <c r="KFG1190" s="10"/>
      <c r="KFH1190" s="10"/>
      <c r="KFI1190" s="10"/>
      <c r="KFJ1190" s="10"/>
      <c r="KFK1190" s="10"/>
      <c r="KFL1190" s="10"/>
      <c r="KFM1190" s="10"/>
      <c r="KFN1190" s="10"/>
      <c r="KFO1190" s="10"/>
      <c r="KFP1190" s="10"/>
      <c r="KFQ1190" s="10"/>
      <c r="KFR1190" s="10"/>
      <c r="KFS1190" s="10"/>
      <c r="KFT1190" s="10"/>
      <c r="KFU1190" s="10"/>
      <c r="KFV1190" s="10"/>
      <c r="KFW1190" s="10"/>
      <c r="KFX1190" s="10"/>
      <c r="KFY1190" s="10"/>
      <c r="KFZ1190" s="10"/>
      <c r="KGA1190" s="10"/>
      <c r="KGB1190" s="10"/>
      <c r="KGC1190" s="10"/>
      <c r="KGD1190" s="10"/>
      <c r="KGE1190" s="10"/>
      <c r="KGF1190" s="10"/>
      <c r="KGG1190" s="10"/>
      <c r="KGH1190" s="10"/>
      <c r="KGI1190" s="10"/>
      <c r="KGJ1190" s="10"/>
      <c r="KGK1190" s="10"/>
      <c r="KGL1190" s="10"/>
      <c r="KGM1190" s="10"/>
      <c r="KGN1190" s="10"/>
      <c r="KGO1190" s="10"/>
      <c r="KGP1190" s="10"/>
      <c r="KGQ1190" s="10"/>
      <c r="KGR1190" s="10"/>
      <c r="KGS1190" s="10"/>
      <c r="KGT1190" s="10"/>
      <c r="KGU1190" s="10"/>
      <c r="KGV1190" s="10"/>
      <c r="KGW1190" s="10"/>
      <c r="KGX1190" s="10"/>
      <c r="KGY1190" s="10"/>
      <c r="KGZ1190" s="10"/>
      <c r="KHA1190" s="10"/>
      <c r="KHB1190" s="10"/>
      <c r="KHC1190" s="10"/>
      <c r="KHD1190" s="10"/>
      <c r="KHE1190" s="10"/>
      <c r="KHF1190" s="10"/>
      <c r="KHG1190" s="10"/>
      <c r="KHH1190" s="10"/>
      <c r="KHI1190" s="10"/>
      <c r="KHJ1190" s="10"/>
      <c r="KHK1190" s="10"/>
      <c r="KHL1190" s="10"/>
      <c r="KHM1190" s="10"/>
      <c r="KHN1190" s="10"/>
      <c r="KHO1190" s="10"/>
      <c r="KHP1190" s="10"/>
      <c r="KHQ1190" s="10"/>
      <c r="KHR1190" s="10"/>
      <c r="KHS1190" s="10"/>
      <c r="KHT1190" s="10"/>
      <c r="KHU1190" s="10"/>
      <c r="KHV1190" s="10"/>
      <c r="KHW1190" s="10"/>
      <c r="KHX1190" s="10"/>
      <c r="KHY1190" s="10"/>
      <c r="KHZ1190" s="10"/>
      <c r="KIA1190" s="10"/>
      <c r="KIB1190" s="10"/>
      <c r="KIC1190" s="10"/>
      <c r="KID1190" s="10"/>
      <c r="KIE1190" s="10"/>
      <c r="KIF1190" s="10"/>
      <c r="KIG1190" s="10"/>
      <c r="KIH1190" s="10"/>
      <c r="KII1190" s="10"/>
      <c r="KIJ1190" s="10"/>
      <c r="KIK1190" s="10"/>
      <c r="KIL1190" s="10"/>
      <c r="KIM1190" s="10"/>
      <c r="KIN1190" s="10"/>
      <c r="KIO1190" s="10"/>
      <c r="KIP1190" s="10"/>
      <c r="KIQ1190" s="10"/>
      <c r="KIR1190" s="10"/>
      <c r="KIS1190" s="10"/>
      <c r="KIT1190" s="10"/>
      <c r="KIU1190" s="10"/>
      <c r="KIV1190" s="10"/>
      <c r="KIW1190" s="10"/>
      <c r="KIX1190" s="10"/>
      <c r="KIY1190" s="10"/>
      <c r="KIZ1190" s="10"/>
      <c r="KJA1190" s="10"/>
      <c r="KJB1190" s="10"/>
      <c r="KJC1190" s="10"/>
      <c r="KJD1190" s="10"/>
      <c r="KJE1190" s="10"/>
      <c r="KJF1190" s="10"/>
      <c r="KJG1190" s="10"/>
      <c r="KJH1190" s="10"/>
      <c r="KJI1190" s="10"/>
      <c r="KJJ1190" s="10"/>
      <c r="KJK1190" s="10"/>
      <c r="KJL1190" s="10"/>
      <c r="KJM1190" s="10"/>
      <c r="KJN1190" s="10"/>
      <c r="KJO1190" s="10"/>
      <c r="KJP1190" s="10"/>
      <c r="KJQ1190" s="10"/>
      <c r="KJR1190" s="10"/>
      <c r="KJS1190" s="10"/>
      <c r="KJT1190" s="10"/>
      <c r="KJU1190" s="10"/>
      <c r="KJV1190" s="10"/>
      <c r="KJW1190" s="10"/>
      <c r="KJX1190" s="10"/>
      <c r="KJY1190" s="10"/>
      <c r="KJZ1190" s="10"/>
      <c r="KKA1190" s="10"/>
      <c r="KKB1190" s="10"/>
      <c r="KKC1190" s="10"/>
      <c r="KKD1190" s="10"/>
      <c r="KKE1190" s="10"/>
      <c r="KKF1190" s="10"/>
      <c r="KKG1190" s="10"/>
      <c r="KKH1190" s="10"/>
      <c r="KKI1190" s="10"/>
      <c r="KKJ1190" s="10"/>
      <c r="KKK1190" s="10"/>
      <c r="KKL1190" s="10"/>
      <c r="KKM1190" s="10"/>
      <c r="KKN1190" s="10"/>
      <c r="KKO1190" s="10"/>
      <c r="KKP1190" s="10"/>
      <c r="KKQ1190" s="10"/>
      <c r="KKR1190" s="10"/>
      <c r="KKS1190" s="10"/>
      <c r="KKT1190" s="10"/>
      <c r="KKU1190" s="10"/>
      <c r="KKV1190" s="10"/>
      <c r="KKW1190" s="10"/>
      <c r="KKX1190" s="10"/>
      <c r="KKY1190" s="10"/>
      <c r="KKZ1190" s="10"/>
      <c r="KLA1190" s="10"/>
      <c r="KLB1190" s="10"/>
      <c r="KLC1190" s="10"/>
      <c r="KLD1190" s="10"/>
      <c r="KLE1190" s="10"/>
      <c r="KLF1190" s="10"/>
      <c r="KLG1190" s="10"/>
      <c r="KLH1190" s="10"/>
      <c r="KLI1190" s="10"/>
      <c r="KLJ1190" s="10"/>
      <c r="KLK1190" s="10"/>
      <c r="KLL1190" s="10"/>
      <c r="KLM1190" s="10"/>
      <c r="KLN1190" s="10"/>
      <c r="KLO1190" s="10"/>
      <c r="KLP1190" s="10"/>
      <c r="KLQ1190" s="10"/>
      <c r="KLR1190" s="10"/>
      <c r="KLS1190" s="10"/>
      <c r="KLT1190" s="10"/>
      <c r="KLU1190" s="10"/>
      <c r="KLV1190" s="10"/>
      <c r="KLW1190" s="10"/>
      <c r="KLX1190" s="10"/>
      <c r="KLY1190" s="10"/>
      <c r="KLZ1190" s="10"/>
      <c r="KMA1190" s="10"/>
      <c r="KMB1190" s="10"/>
      <c r="KMC1190" s="10"/>
      <c r="KMD1190" s="10"/>
      <c r="KME1190" s="10"/>
      <c r="KMF1190" s="10"/>
      <c r="KMG1190" s="10"/>
      <c r="KMH1190" s="10"/>
      <c r="KMI1190" s="10"/>
      <c r="KMJ1190" s="10"/>
      <c r="KMK1190" s="10"/>
      <c r="KML1190" s="10"/>
      <c r="KMM1190" s="10"/>
      <c r="KMN1190" s="10"/>
      <c r="KMO1190" s="10"/>
      <c r="KMP1190" s="10"/>
      <c r="KMQ1190" s="10"/>
      <c r="KMR1190" s="10"/>
      <c r="KMS1190" s="10"/>
      <c r="KMT1190" s="10"/>
      <c r="KMU1190" s="10"/>
      <c r="KMV1190" s="10"/>
      <c r="KMW1190" s="10"/>
      <c r="KMX1190" s="10"/>
      <c r="KMY1190" s="10"/>
      <c r="KMZ1190" s="10"/>
      <c r="KNA1190" s="10"/>
      <c r="KNB1190" s="10"/>
      <c r="KNC1190" s="10"/>
      <c r="KND1190" s="10"/>
      <c r="KNE1190" s="10"/>
      <c r="KNF1190" s="10"/>
      <c r="KNG1190" s="10"/>
      <c r="KNH1190" s="10"/>
      <c r="KNI1190" s="10"/>
      <c r="KNJ1190" s="10"/>
      <c r="KNK1190" s="10"/>
      <c r="KNL1190" s="10"/>
      <c r="KNM1190" s="10"/>
      <c r="KNN1190" s="10"/>
      <c r="KNO1190" s="10"/>
      <c r="KNP1190" s="10"/>
      <c r="KNQ1190" s="10"/>
      <c r="KNR1190" s="10"/>
      <c r="KNS1190" s="10"/>
      <c r="KNT1190" s="10"/>
      <c r="KNU1190" s="10"/>
      <c r="KNV1190" s="10"/>
      <c r="KNW1190" s="10"/>
      <c r="KNX1190" s="10"/>
      <c r="KNY1190" s="10"/>
      <c r="KNZ1190" s="10"/>
      <c r="KOA1190" s="10"/>
      <c r="KOB1190" s="10"/>
      <c r="KOC1190" s="10"/>
      <c r="KOD1190" s="10"/>
      <c r="KOE1190" s="10"/>
      <c r="KOF1190" s="10"/>
      <c r="KOG1190" s="10"/>
      <c r="KOH1190" s="10"/>
      <c r="KOI1190" s="10"/>
      <c r="KOJ1190" s="10"/>
      <c r="KOK1190" s="10"/>
      <c r="KOL1190" s="10"/>
      <c r="KOM1190" s="10"/>
      <c r="KON1190" s="10"/>
      <c r="KOO1190" s="10"/>
      <c r="KOP1190" s="10"/>
      <c r="KOQ1190" s="10"/>
      <c r="KOR1190" s="10"/>
      <c r="KOS1190" s="10"/>
      <c r="KOT1190" s="10"/>
      <c r="KOU1190" s="10"/>
      <c r="KOV1190" s="10"/>
      <c r="KOW1190" s="10"/>
      <c r="KOX1190" s="10"/>
      <c r="KOY1190" s="10"/>
      <c r="KOZ1190" s="10"/>
      <c r="KPA1190" s="10"/>
      <c r="KPB1190" s="10"/>
      <c r="KPC1190" s="10"/>
      <c r="KPD1190" s="10"/>
      <c r="KPE1190" s="10"/>
      <c r="KPF1190" s="10"/>
      <c r="KPG1190" s="10"/>
      <c r="KPH1190" s="10"/>
      <c r="KPI1190" s="10"/>
      <c r="KPJ1190" s="10"/>
      <c r="KPK1190" s="10"/>
      <c r="KPL1190" s="10"/>
      <c r="KPM1190" s="10"/>
      <c r="KPN1190" s="10"/>
      <c r="KPO1190" s="10"/>
      <c r="KPP1190" s="10"/>
      <c r="KPQ1190" s="10"/>
      <c r="KPR1190" s="10"/>
      <c r="KPS1190" s="10"/>
      <c r="KPT1190" s="10"/>
      <c r="KPU1190" s="10"/>
      <c r="KPV1190" s="10"/>
      <c r="KPW1190" s="10"/>
      <c r="KPX1190" s="10"/>
      <c r="KPY1190" s="10"/>
      <c r="KPZ1190" s="10"/>
      <c r="KQA1190" s="10"/>
      <c r="KQB1190" s="10"/>
      <c r="KQC1190" s="10"/>
      <c r="KQD1190" s="10"/>
      <c r="KQE1190" s="10"/>
      <c r="KQF1190" s="10"/>
      <c r="KQG1190" s="10"/>
      <c r="KQH1190" s="10"/>
      <c r="KQI1190" s="10"/>
      <c r="KQJ1190" s="10"/>
      <c r="KQK1190" s="10"/>
      <c r="KQL1190" s="10"/>
      <c r="KQM1190" s="10"/>
      <c r="KQN1190" s="10"/>
      <c r="KQO1190" s="10"/>
      <c r="KQP1190" s="10"/>
      <c r="KQQ1190" s="10"/>
      <c r="KQR1190" s="10"/>
      <c r="KQS1190" s="10"/>
      <c r="KQT1190" s="10"/>
      <c r="KQU1190" s="10"/>
      <c r="KQV1190" s="10"/>
      <c r="KQW1190" s="10"/>
      <c r="KQX1190" s="10"/>
      <c r="KQY1190" s="10"/>
      <c r="KQZ1190" s="10"/>
      <c r="KRA1190" s="10"/>
      <c r="KRB1190" s="10"/>
      <c r="KRC1190" s="10"/>
      <c r="KRD1190" s="10"/>
      <c r="KRE1190" s="10"/>
      <c r="KRF1190" s="10"/>
      <c r="KRG1190" s="10"/>
      <c r="KRH1190" s="10"/>
      <c r="KRI1190" s="10"/>
      <c r="KRJ1190" s="10"/>
      <c r="KRK1190" s="10"/>
      <c r="KRL1190" s="10"/>
      <c r="KRM1190" s="10"/>
      <c r="KRN1190" s="10"/>
      <c r="KRO1190" s="10"/>
      <c r="KRP1190" s="10"/>
      <c r="KRQ1190" s="10"/>
      <c r="KRR1190" s="10"/>
      <c r="KRS1190" s="10"/>
      <c r="KRT1190" s="10"/>
      <c r="KRU1190" s="10"/>
      <c r="KRV1190" s="10"/>
      <c r="KRW1190" s="10"/>
      <c r="KRX1190" s="10"/>
      <c r="KRY1190" s="10"/>
      <c r="KRZ1190" s="10"/>
      <c r="KSA1190" s="10"/>
      <c r="KSB1190" s="10"/>
      <c r="KSC1190" s="10"/>
      <c r="KSD1190" s="10"/>
      <c r="KSE1190" s="10"/>
      <c r="KSF1190" s="10"/>
      <c r="KSG1190" s="10"/>
      <c r="KSH1190" s="10"/>
      <c r="KSI1190" s="10"/>
      <c r="KSJ1190" s="10"/>
      <c r="KSK1190" s="10"/>
      <c r="KSL1190" s="10"/>
      <c r="KSM1190" s="10"/>
      <c r="KSN1190" s="10"/>
      <c r="KSO1190" s="10"/>
      <c r="KSP1190" s="10"/>
      <c r="KSQ1190" s="10"/>
      <c r="KSR1190" s="10"/>
      <c r="KSS1190" s="10"/>
      <c r="KST1190" s="10"/>
      <c r="KSU1190" s="10"/>
      <c r="KSV1190" s="10"/>
      <c r="KSW1190" s="10"/>
      <c r="KSX1190" s="10"/>
      <c r="KSY1190" s="10"/>
      <c r="KSZ1190" s="10"/>
      <c r="KTA1190" s="10"/>
      <c r="KTB1190" s="10"/>
      <c r="KTC1190" s="10"/>
      <c r="KTD1190" s="10"/>
      <c r="KTE1190" s="10"/>
      <c r="KTF1190" s="10"/>
      <c r="KTG1190" s="10"/>
      <c r="KTH1190" s="10"/>
      <c r="KTI1190" s="10"/>
      <c r="KTJ1190" s="10"/>
      <c r="KTK1190" s="10"/>
      <c r="KTL1190" s="10"/>
      <c r="KTM1190" s="10"/>
      <c r="KTN1190" s="10"/>
      <c r="KTO1190" s="10"/>
      <c r="KTP1190" s="10"/>
      <c r="KTQ1190" s="10"/>
      <c r="KTR1190" s="10"/>
      <c r="KTS1190" s="10"/>
      <c r="KTT1190" s="10"/>
      <c r="KTU1190" s="10"/>
      <c r="KTV1190" s="10"/>
      <c r="KTW1190" s="10"/>
      <c r="KTX1190" s="10"/>
      <c r="KTY1190" s="10"/>
      <c r="KTZ1190" s="10"/>
      <c r="KUA1190" s="10"/>
      <c r="KUB1190" s="10"/>
      <c r="KUC1190" s="10"/>
      <c r="KUD1190" s="10"/>
      <c r="KUE1190" s="10"/>
      <c r="KUF1190" s="10"/>
      <c r="KUG1190" s="10"/>
      <c r="KUH1190" s="10"/>
      <c r="KUI1190" s="10"/>
      <c r="KUJ1190" s="10"/>
      <c r="KUK1190" s="10"/>
      <c r="KUL1190" s="10"/>
      <c r="KUM1190" s="10"/>
      <c r="KUN1190" s="10"/>
      <c r="KUO1190" s="10"/>
      <c r="KUP1190" s="10"/>
      <c r="KUQ1190" s="10"/>
      <c r="KUR1190" s="10"/>
      <c r="KUS1190" s="10"/>
      <c r="KUT1190" s="10"/>
      <c r="KUU1190" s="10"/>
      <c r="KUV1190" s="10"/>
      <c r="KUW1190" s="10"/>
      <c r="KUX1190" s="10"/>
      <c r="KUY1190" s="10"/>
      <c r="KUZ1190" s="10"/>
      <c r="KVA1190" s="10"/>
      <c r="KVB1190" s="10"/>
      <c r="KVC1190" s="10"/>
      <c r="KVD1190" s="10"/>
      <c r="KVE1190" s="10"/>
      <c r="KVF1190" s="10"/>
      <c r="KVG1190" s="10"/>
      <c r="KVH1190" s="10"/>
      <c r="KVI1190" s="10"/>
      <c r="KVJ1190" s="10"/>
      <c r="KVK1190" s="10"/>
      <c r="KVL1190" s="10"/>
      <c r="KVM1190" s="10"/>
      <c r="KVN1190" s="10"/>
      <c r="KVO1190" s="10"/>
      <c r="KVP1190" s="10"/>
      <c r="KVQ1190" s="10"/>
      <c r="KVR1190" s="10"/>
      <c r="KVS1190" s="10"/>
      <c r="KVT1190" s="10"/>
      <c r="KVU1190" s="10"/>
      <c r="KVV1190" s="10"/>
      <c r="KVW1190" s="10"/>
      <c r="KVX1190" s="10"/>
      <c r="KVY1190" s="10"/>
      <c r="KVZ1190" s="10"/>
      <c r="KWA1190" s="10"/>
      <c r="KWB1190" s="10"/>
      <c r="KWC1190" s="10"/>
      <c r="KWD1190" s="10"/>
      <c r="KWE1190" s="10"/>
      <c r="KWF1190" s="10"/>
      <c r="KWG1190" s="10"/>
      <c r="KWH1190" s="10"/>
      <c r="KWI1190" s="10"/>
      <c r="KWJ1190" s="10"/>
      <c r="KWK1190" s="10"/>
      <c r="KWL1190" s="10"/>
      <c r="KWM1190" s="10"/>
      <c r="KWN1190" s="10"/>
      <c r="KWO1190" s="10"/>
      <c r="KWP1190" s="10"/>
      <c r="KWQ1190" s="10"/>
      <c r="KWR1190" s="10"/>
      <c r="KWS1190" s="10"/>
      <c r="KWT1190" s="10"/>
      <c r="KWU1190" s="10"/>
      <c r="KWV1190" s="10"/>
      <c r="KWW1190" s="10"/>
      <c r="KWX1190" s="10"/>
      <c r="KWY1190" s="10"/>
      <c r="KWZ1190" s="10"/>
      <c r="KXA1190" s="10"/>
      <c r="KXB1190" s="10"/>
      <c r="KXC1190" s="10"/>
      <c r="KXD1190" s="10"/>
      <c r="KXE1190" s="10"/>
      <c r="KXF1190" s="10"/>
      <c r="KXG1190" s="10"/>
      <c r="KXH1190" s="10"/>
      <c r="KXI1190" s="10"/>
      <c r="KXJ1190" s="10"/>
      <c r="KXK1190" s="10"/>
      <c r="KXL1190" s="10"/>
      <c r="KXM1190" s="10"/>
      <c r="KXN1190" s="10"/>
      <c r="KXO1190" s="10"/>
      <c r="KXP1190" s="10"/>
      <c r="KXQ1190" s="10"/>
      <c r="KXR1190" s="10"/>
      <c r="KXS1190" s="10"/>
      <c r="KXT1190" s="10"/>
      <c r="KXU1190" s="10"/>
      <c r="KXV1190" s="10"/>
      <c r="KXW1190" s="10"/>
      <c r="KXX1190" s="10"/>
      <c r="KXY1190" s="10"/>
      <c r="KXZ1190" s="10"/>
      <c r="KYA1190" s="10"/>
      <c r="KYB1190" s="10"/>
      <c r="KYC1190" s="10"/>
      <c r="KYD1190" s="10"/>
      <c r="KYE1190" s="10"/>
      <c r="KYF1190" s="10"/>
      <c r="KYG1190" s="10"/>
      <c r="KYH1190" s="10"/>
      <c r="KYI1190" s="10"/>
      <c r="KYJ1190" s="10"/>
      <c r="KYK1190" s="10"/>
      <c r="KYL1190" s="10"/>
      <c r="KYM1190" s="10"/>
      <c r="KYN1190" s="10"/>
      <c r="KYO1190" s="10"/>
      <c r="KYP1190" s="10"/>
      <c r="KYQ1190" s="10"/>
      <c r="KYR1190" s="10"/>
      <c r="KYS1190" s="10"/>
      <c r="KYT1190" s="10"/>
      <c r="KYU1190" s="10"/>
      <c r="KYV1190" s="10"/>
      <c r="KYW1190" s="10"/>
      <c r="KYX1190" s="10"/>
      <c r="KYY1190" s="10"/>
      <c r="KYZ1190" s="10"/>
      <c r="KZA1190" s="10"/>
      <c r="KZB1190" s="10"/>
      <c r="KZC1190" s="10"/>
      <c r="KZD1190" s="10"/>
      <c r="KZE1190" s="10"/>
      <c r="KZF1190" s="10"/>
      <c r="KZG1190" s="10"/>
      <c r="KZH1190" s="10"/>
      <c r="KZI1190" s="10"/>
      <c r="KZJ1190" s="10"/>
      <c r="KZK1190" s="10"/>
      <c r="KZL1190" s="10"/>
      <c r="KZM1190" s="10"/>
      <c r="KZN1190" s="10"/>
      <c r="KZO1190" s="10"/>
      <c r="KZP1190" s="10"/>
      <c r="KZQ1190" s="10"/>
      <c r="KZR1190" s="10"/>
      <c r="KZS1190" s="10"/>
      <c r="KZT1190" s="10"/>
      <c r="KZU1190" s="10"/>
      <c r="KZV1190" s="10"/>
      <c r="KZW1190" s="10"/>
      <c r="KZX1190" s="10"/>
      <c r="KZY1190" s="10"/>
      <c r="KZZ1190" s="10"/>
      <c r="LAA1190" s="10"/>
      <c r="LAB1190" s="10"/>
      <c r="LAC1190" s="10"/>
      <c r="LAD1190" s="10"/>
      <c r="LAE1190" s="10"/>
      <c r="LAF1190" s="10"/>
      <c r="LAG1190" s="10"/>
      <c r="LAH1190" s="10"/>
      <c r="LAI1190" s="10"/>
      <c r="LAJ1190" s="10"/>
      <c r="LAK1190" s="10"/>
      <c r="LAL1190" s="10"/>
      <c r="LAM1190" s="10"/>
      <c r="LAN1190" s="10"/>
      <c r="LAO1190" s="10"/>
      <c r="LAP1190" s="10"/>
      <c r="LAQ1190" s="10"/>
      <c r="LAR1190" s="10"/>
      <c r="LAS1190" s="10"/>
      <c r="LAT1190" s="10"/>
      <c r="LAU1190" s="10"/>
      <c r="LAV1190" s="10"/>
      <c r="LAW1190" s="10"/>
      <c r="LAX1190" s="10"/>
      <c r="LAY1190" s="10"/>
      <c r="LAZ1190" s="10"/>
      <c r="LBA1190" s="10"/>
      <c r="LBB1190" s="10"/>
      <c r="LBC1190" s="10"/>
      <c r="LBD1190" s="10"/>
      <c r="LBE1190" s="10"/>
      <c r="LBF1190" s="10"/>
      <c r="LBG1190" s="10"/>
      <c r="LBH1190" s="10"/>
      <c r="LBI1190" s="10"/>
      <c r="LBJ1190" s="10"/>
      <c r="LBK1190" s="10"/>
      <c r="LBL1190" s="10"/>
      <c r="LBM1190" s="10"/>
      <c r="LBN1190" s="10"/>
      <c r="LBO1190" s="10"/>
      <c r="LBP1190" s="10"/>
      <c r="LBQ1190" s="10"/>
      <c r="LBR1190" s="10"/>
      <c r="LBS1190" s="10"/>
      <c r="LBT1190" s="10"/>
      <c r="LBU1190" s="10"/>
      <c r="LBV1190" s="10"/>
      <c r="LBW1190" s="10"/>
      <c r="LBX1190" s="10"/>
      <c r="LBY1190" s="10"/>
      <c r="LBZ1190" s="10"/>
      <c r="LCA1190" s="10"/>
      <c r="LCB1190" s="10"/>
      <c r="LCC1190" s="10"/>
      <c r="LCD1190" s="10"/>
      <c r="LCE1190" s="10"/>
      <c r="LCF1190" s="10"/>
      <c r="LCG1190" s="10"/>
      <c r="LCH1190" s="10"/>
      <c r="LCI1190" s="10"/>
      <c r="LCJ1190" s="10"/>
      <c r="LCK1190" s="10"/>
      <c r="LCL1190" s="10"/>
      <c r="LCM1190" s="10"/>
      <c r="LCN1190" s="10"/>
      <c r="LCO1190" s="10"/>
      <c r="LCP1190" s="10"/>
      <c r="LCQ1190" s="10"/>
      <c r="LCR1190" s="10"/>
      <c r="LCS1190" s="10"/>
      <c r="LCT1190" s="10"/>
      <c r="LCU1190" s="10"/>
      <c r="LCV1190" s="10"/>
      <c r="LCW1190" s="10"/>
      <c r="LCX1190" s="10"/>
      <c r="LCY1190" s="10"/>
      <c r="LCZ1190" s="10"/>
      <c r="LDA1190" s="10"/>
      <c r="LDB1190" s="10"/>
      <c r="LDC1190" s="10"/>
      <c r="LDD1190" s="10"/>
      <c r="LDE1190" s="10"/>
      <c r="LDF1190" s="10"/>
      <c r="LDG1190" s="10"/>
      <c r="LDH1190" s="10"/>
      <c r="LDI1190" s="10"/>
      <c r="LDJ1190" s="10"/>
      <c r="LDK1190" s="10"/>
      <c r="LDL1190" s="10"/>
      <c r="LDM1190" s="10"/>
      <c r="LDN1190" s="10"/>
      <c r="LDO1190" s="10"/>
      <c r="LDP1190" s="10"/>
      <c r="LDQ1190" s="10"/>
      <c r="LDR1190" s="10"/>
      <c r="LDS1190" s="10"/>
      <c r="LDT1190" s="10"/>
      <c r="LDU1190" s="10"/>
      <c r="LDV1190" s="10"/>
      <c r="LDW1190" s="10"/>
      <c r="LDX1190" s="10"/>
      <c r="LDY1190" s="10"/>
      <c r="LDZ1190" s="10"/>
      <c r="LEA1190" s="10"/>
      <c r="LEB1190" s="10"/>
      <c r="LEC1190" s="10"/>
      <c r="LED1190" s="10"/>
      <c r="LEE1190" s="10"/>
      <c r="LEF1190" s="10"/>
      <c r="LEG1190" s="10"/>
      <c r="LEH1190" s="10"/>
      <c r="LEI1190" s="10"/>
      <c r="LEJ1190" s="10"/>
      <c r="LEK1190" s="10"/>
      <c r="LEL1190" s="10"/>
      <c r="LEM1190" s="10"/>
      <c r="LEN1190" s="10"/>
      <c r="LEO1190" s="10"/>
      <c r="LEP1190" s="10"/>
      <c r="LEQ1190" s="10"/>
      <c r="LER1190" s="10"/>
      <c r="LES1190" s="10"/>
      <c r="LET1190" s="10"/>
      <c r="LEU1190" s="10"/>
      <c r="LEV1190" s="10"/>
      <c r="LEW1190" s="10"/>
      <c r="LEX1190" s="10"/>
      <c r="LEY1190" s="10"/>
      <c r="LEZ1190" s="10"/>
      <c r="LFA1190" s="10"/>
      <c r="LFB1190" s="10"/>
      <c r="LFC1190" s="10"/>
      <c r="LFD1190" s="10"/>
      <c r="LFE1190" s="10"/>
      <c r="LFF1190" s="10"/>
      <c r="LFG1190" s="10"/>
      <c r="LFH1190" s="10"/>
      <c r="LFI1190" s="10"/>
      <c r="LFJ1190" s="10"/>
      <c r="LFK1190" s="10"/>
      <c r="LFL1190" s="10"/>
      <c r="LFM1190" s="10"/>
      <c r="LFN1190" s="10"/>
      <c r="LFO1190" s="10"/>
      <c r="LFP1190" s="10"/>
      <c r="LFQ1190" s="10"/>
      <c r="LFR1190" s="10"/>
      <c r="LFS1190" s="10"/>
      <c r="LFT1190" s="10"/>
      <c r="LFU1190" s="10"/>
      <c r="LFV1190" s="10"/>
      <c r="LFW1190" s="10"/>
      <c r="LFX1190" s="10"/>
      <c r="LFY1190" s="10"/>
      <c r="LFZ1190" s="10"/>
      <c r="LGA1190" s="10"/>
      <c r="LGB1190" s="10"/>
      <c r="LGC1190" s="10"/>
      <c r="LGD1190" s="10"/>
      <c r="LGE1190" s="10"/>
      <c r="LGF1190" s="10"/>
      <c r="LGG1190" s="10"/>
      <c r="LGH1190" s="10"/>
      <c r="LGI1190" s="10"/>
      <c r="LGJ1190" s="10"/>
      <c r="LGK1190" s="10"/>
      <c r="LGL1190" s="10"/>
      <c r="LGM1190" s="10"/>
      <c r="LGN1190" s="10"/>
      <c r="LGO1190" s="10"/>
      <c r="LGP1190" s="10"/>
      <c r="LGQ1190" s="10"/>
      <c r="LGR1190" s="10"/>
      <c r="LGS1190" s="10"/>
      <c r="LGT1190" s="10"/>
      <c r="LGU1190" s="10"/>
      <c r="LGV1190" s="10"/>
      <c r="LGW1190" s="10"/>
      <c r="LGX1190" s="10"/>
      <c r="LGY1190" s="10"/>
      <c r="LGZ1190" s="10"/>
      <c r="LHA1190" s="10"/>
      <c r="LHB1190" s="10"/>
      <c r="LHC1190" s="10"/>
      <c r="LHD1190" s="10"/>
      <c r="LHE1190" s="10"/>
      <c r="LHF1190" s="10"/>
      <c r="LHG1190" s="10"/>
      <c r="LHH1190" s="10"/>
      <c r="LHI1190" s="10"/>
      <c r="LHJ1190" s="10"/>
      <c r="LHK1190" s="10"/>
      <c r="LHL1190" s="10"/>
      <c r="LHM1190" s="10"/>
      <c r="LHN1190" s="10"/>
      <c r="LHO1190" s="10"/>
      <c r="LHP1190" s="10"/>
      <c r="LHQ1190" s="10"/>
      <c r="LHR1190" s="10"/>
      <c r="LHS1190" s="10"/>
      <c r="LHT1190" s="10"/>
      <c r="LHU1190" s="10"/>
      <c r="LHV1190" s="10"/>
      <c r="LHW1190" s="10"/>
      <c r="LHX1190" s="10"/>
      <c r="LHY1190" s="10"/>
      <c r="LHZ1190" s="10"/>
      <c r="LIA1190" s="10"/>
      <c r="LIB1190" s="10"/>
      <c r="LIC1190" s="10"/>
      <c r="LID1190" s="10"/>
      <c r="LIE1190" s="10"/>
      <c r="LIF1190" s="10"/>
      <c r="LIG1190" s="10"/>
      <c r="LIH1190" s="10"/>
      <c r="LII1190" s="10"/>
      <c r="LIJ1190" s="10"/>
      <c r="LIK1190" s="10"/>
      <c r="LIL1190" s="10"/>
      <c r="LIM1190" s="10"/>
      <c r="LIN1190" s="10"/>
      <c r="LIO1190" s="10"/>
      <c r="LIP1190" s="10"/>
      <c r="LIQ1190" s="10"/>
      <c r="LIR1190" s="10"/>
      <c r="LIS1190" s="10"/>
      <c r="LIT1190" s="10"/>
      <c r="LIU1190" s="10"/>
      <c r="LIV1190" s="10"/>
      <c r="LIW1190" s="10"/>
      <c r="LIX1190" s="10"/>
      <c r="LIY1190" s="10"/>
      <c r="LIZ1190" s="10"/>
      <c r="LJA1190" s="10"/>
      <c r="LJB1190" s="10"/>
      <c r="LJC1190" s="10"/>
      <c r="LJD1190" s="10"/>
      <c r="LJE1190" s="10"/>
      <c r="LJF1190" s="10"/>
      <c r="LJG1190" s="10"/>
      <c r="LJH1190" s="10"/>
      <c r="LJI1190" s="10"/>
      <c r="LJJ1190" s="10"/>
      <c r="LJK1190" s="10"/>
      <c r="LJL1190" s="10"/>
      <c r="LJM1190" s="10"/>
      <c r="LJN1190" s="10"/>
      <c r="LJO1190" s="10"/>
      <c r="LJP1190" s="10"/>
      <c r="LJQ1190" s="10"/>
      <c r="LJR1190" s="10"/>
      <c r="LJS1190" s="10"/>
      <c r="LJT1190" s="10"/>
      <c r="LJU1190" s="10"/>
      <c r="LJV1190" s="10"/>
      <c r="LJW1190" s="10"/>
      <c r="LJX1190" s="10"/>
      <c r="LJY1190" s="10"/>
      <c r="LJZ1190" s="10"/>
      <c r="LKA1190" s="10"/>
      <c r="LKB1190" s="10"/>
      <c r="LKC1190" s="10"/>
      <c r="LKD1190" s="10"/>
      <c r="LKE1190" s="10"/>
      <c r="LKF1190" s="10"/>
      <c r="LKG1190" s="10"/>
      <c r="LKH1190" s="10"/>
      <c r="LKI1190" s="10"/>
      <c r="LKJ1190" s="10"/>
      <c r="LKK1190" s="10"/>
      <c r="LKL1190" s="10"/>
      <c r="LKM1190" s="10"/>
      <c r="LKN1190" s="10"/>
      <c r="LKO1190" s="10"/>
      <c r="LKP1190" s="10"/>
      <c r="LKQ1190" s="10"/>
      <c r="LKR1190" s="10"/>
      <c r="LKS1190" s="10"/>
      <c r="LKT1190" s="10"/>
      <c r="LKU1190" s="10"/>
      <c r="LKV1190" s="10"/>
      <c r="LKW1190" s="10"/>
      <c r="LKX1190" s="10"/>
      <c r="LKY1190" s="10"/>
      <c r="LKZ1190" s="10"/>
      <c r="LLA1190" s="10"/>
      <c r="LLB1190" s="10"/>
      <c r="LLC1190" s="10"/>
      <c r="LLD1190" s="10"/>
      <c r="LLE1190" s="10"/>
      <c r="LLF1190" s="10"/>
      <c r="LLG1190" s="10"/>
      <c r="LLH1190" s="10"/>
      <c r="LLI1190" s="10"/>
      <c r="LLJ1190" s="10"/>
      <c r="LLK1190" s="10"/>
      <c r="LLL1190" s="10"/>
      <c r="LLM1190" s="10"/>
      <c r="LLN1190" s="10"/>
      <c r="LLO1190" s="10"/>
      <c r="LLP1190" s="10"/>
      <c r="LLQ1190" s="10"/>
      <c r="LLR1190" s="10"/>
      <c r="LLS1190" s="10"/>
      <c r="LLT1190" s="10"/>
      <c r="LLU1190" s="10"/>
      <c r="LLV1190" s="10"/>
      <c r="LLW1190" s="10"/>
      <c r="LLX1190" s="10"/>
      <c r="LLY1190" s="10"/>
      <c r="LLZ1190" s="10"/>
      <c r="LMA1190" s="10"/>
      <c r="LMB1190" s="10"/>
      <c r="LMC1190" s="10"/>
      <c r="LMD1190" s="10"/>
      <c r="LME1190" s="10"/>
      <c r="LMF1190" s="10"/>
      <c r="LMG1190" s="10"/>
      <c r="LMH1190" s="10"/>
      <c r="LMI1190" s="10"/>
      <c r="LMJ1190" s="10"/>
      <c r="LMK1190" s="10"/>
      <c r="LML1190" s="10"/>
      <c r="LMM1190" s="10"/>
      <c r="LMN1190" s="10"/>
      <c r="LMO1190" s="10"/>
      <c r="LMP1190" s="10"/>
      <c r="LMQ1190" s="10"/>
      <c r="LMR1190" s="10"/>
      <c r="LMS1190" s="10"/>
      <c r="LMT1190" s="10"/>
      <c r="LMU1190" s="10"/>
      <c r="LMV1190" s="10"/>
      <c r="LMW1190" s="10"/>
      <c r="LMX1190" s="10"/>
      <c r="LMY1190" s="10"/>
      <c r="LMZ1190" s="10"/>
      <c r="LNA1190" s="10"/>
      <c r="LNB1190" s="10"/>
      <c r="LNC1190" s="10"/>
      <c r="LND1190" s="10"/>
      <c r="LNE1190" s="10"/>
      <c r="LNF1190" s="10"/>
      <c r="LNG1190" s="10"/>
      <c r="LNH1190" s="10"/>
      <c r="LNI1190" s="10"/>
      <c r="LNJ1190" s="10"/>
      <c r="LNK1190" s="10"/>
      <c r="LNL1190" s="10"/>
      <c r="LNM1190" s="10"/>
      <c r="LNN1190" s="10"/>
      <c r="LNO1190" s="10"/>
      <c r="LNP1190" s="10"/>
      <c r="LNQ1190" s="10"/>
      <c r="LNR1190" s="10"/>
      <c r="LNS1190" s="10"/>
      <c r="LNT1190" s="10"/>
      <c r="LNU1190" s="10"/>
      <c r="LNV1190" s="10"/>
      <c r="LNW1190" s="10"/>
      <c r="LNX1190" s="10"/>
      <c r="LNY1190" s="10"/>
      <c r="LNZ1190" s="10"/>
      <c r="LOA1190" s="10"/>
      <c r="LOB1190" s="10"/>
      <c r="LOC1190" s="10"/>
      <c r="LOD1190" s="10"/>
      <c r="LOE1190" s="10"/>
      <c r="LOF1190" s="10"/>
      <c r="LOG1190" s="10"/>
      <c r="LOH1190" s="10"/>
      <c r="LOI1190" s="10"/>
      <c r="LOJ1190" s="10"/>
      <c r="LOK1190" s="10"/>
      <c r="LOL1190" s="10"/>
      <c r="LOM1190" s="10"/>
      <c r="LON1190" s="10"/>
      <c r="LOO1190" s="10"/>
      <c r="LOP1190" s="10"/>
      <c r="LOQ1190" s="10"/>
      <c r="LOR1190" s="10"/>
      <c r="LOS1190" s="10"/>
      <c r="LOT1190" s="10"/>
      <c r="LOU1190" s="10"/>
      <c r="LOV1190" s="10"/>
      <c r="LOW1190" s="10"/>
      <c r="LOX1190" s="10"/>
      <c r="LOY1190" s="10"/>
      <c r="LOZ1190" s="10"/>
      <c r="LPA1190" s="10"/>
      <c r="LPB1190" s="10"/>
      <c r="LPC1190" s="10"/>
      <c r="LPD1190" s="10"/>
      <c r="LPE1190" s="10"/>
      <c r="LPF1190" s="10"/>
      <c r="LPG1190" s="10"/>
      <c r="LPH1190" s="10"/>
      <c r="LPI1190" s="10"/>
      <c r="LPJ1190" s="10"/>
      <c r="LPK1190" s="10"/>
      <c r="LPL1190" s="10"/>
      <c r="LPM1190" s="10"/>
      <c r="LPN1190" s="10"/>
      <c r="LPO1190" s="10"/>
      <c r="LPP1190" s="10"/>
      <c r="LPQ1190" s="10"/>
      <c r="LPR1190" s="10"/>
      <c r="LPS1190" s="10"/>
      <c r="LPT1190" s="10"/>
      <c r="LPU1190" s="10"/>
      <c r="LPV1190" s="10"/>
      <c r="LPW1190" s="10"/>
      <c r="LPX1190" s="10"/>
      <c r="LPY1190" s="10"/>
      <c r="LPZ1190" s="10"/>
      <c r="LQA1190" s="10"/>
      <c r="LQB1190" s="10"/>
      <c r="LQC1190" s="10"/>
      <c r="LQD1190" s="10"/>
      <c r="LQE1190" s="10"/>
      <c r="LQF1190" s="10"/>
      <c r="LQG1190" s="10"/>
      <c r="LQH1190" s="10"/>
      <c r="LQI1190" s="10"/>
      <c r="LQJ1190" s="10"/>
      <c r="LQK1190" s="10"/>
      <c r="LQL1190" s="10"/>
      <c r="LQM1190" s="10"/>
      <c r="LQN1190" s="10"/>
      <c r="LQO1190" s="10"/>
      <c r="LQP1190" s="10"/>
      <c r="LQQ1190" s="10"/>
      <c r="LQR1190" s="10"/>
      <c r="LQS1190" s="10"/>
      <c r="LQT1190" s="10"/>
      <c r="LQU1190" s="10"/>
      <c r="LQV1190" s="10"/>
      <c r="LQW1190" s="10"/>
      <c r="LQX1190" s="10"/>
      <c r="LQY1190" s="10"/>
      <c r="LQZ1190" s="10"/>
      <c r="LRA1190" s="10"/>
      <c r="LRB1190" s="10"/>
      <c r="LRC1190" s="10"/>
      <c r="LRD1190" s="10"/>
      <c r="LRE1190" s="10"/>
      <c r="LRF1190" s="10"/>
      <c r="LRG1190" s="10"/>
      <c r="LRH1190" s="10"/>
      <c r="LRI1190" s="10"/>
      <c r="LRJ1190" s="10"/>
      <c r="LRK1190" s="10"/>
      <c r="LRL1190" s="10"/>
      <c r="LRM1190" s="10"/>
      <c r="LRN1190" s="10"/>
      <c r="LRO1190" s="10"/>
      <c r="LRP1190" s="10"/>
      <c r="LRQ1190" s="10"/>
      <c r="LRR1190" s="10"/>
      <c r="LRS1190" s="10"/>
      <c r="LRT1190" s="10"/>
      <c r="LRU1190" s="10"/>
      <c r="LRV1190" s="10"/>
      <c r="LRW1190" s="10"/>
      <c r="LRX1190" s="10"/>
      <c r="LRY1190" s="10"/>
      <c r="LRZ1190" s="10"/>
      <c r="LSA1190" s="10"/>
      <c r="LSB1190" s="10"/>
      <c r="LSC1190" s="10"/>
      <c r="LSD1190" s="10"/>
      <c r="LSE1190" s="10"/>
      <c r="LSF1190" s="10"/>
      <c r="LSG1190" s="10"/>
      <c r="LSH1190" s="10"/>
      <c r="LSI1190" s="10"/>
      <c r="LSJ1190" s="10"/>
      <c r="LSK1190" s="10"/>
      <c r="LSL1190" s="10"/>
      <c r="LSM1190" s="10"/>
      <c r="LSN1190" s="10"/>
      <c r="LSO1190" s="10"/>
      <c r="LSP1190" s="10"/>
      <c r="LSQ1190" s="10"/>
      <c r="LSR1190" s="10"/>
      <c r="LSS1190" s="10"/>
      <c r="LST1190" s="10"/>
      <c r="LSU1190" s="10"/>
      <c r="LSV1190" s="10"/>
      <c r="LSW1190" s="10"/>
      <c r="LSX1190" s="10"/>
      <c r="LSY1190" s="10"/>
      <c r="LSZ1190" s="10"/>
      <c r="LTA1190" s="10"/>
      <c r="LTB1190" s="10"/>
      <c r="LTC1190" s="10"/>
      <c r="LTD1190" s="10"/>
      <c r="LTE1190" s="10"/>
      <c r="LTF1190" s="10"/>
      <c r="LTG1190" s="10"/>
      <c r="LTH1190" s="10"/>
      <c r="LTI1190" s="10"/>
      <c r="LTJ1190" s="10"/>
      <c r="LTK1190" s="10"/>
      <c r="LTL1190" s="10"/>
      <c r="LTM1190" s="10"/>
      <c r="LTN1190" s="10"/>
      <c r="LTO1190" s="10"/>
      <c r="LTP1190" s="10"/>
      <c r="LTQ1190" s="10"/>
      <c r="LTR1190" s="10"/>
      <c r="LTS1190" s="10"/>
      <c r="LTT1190" s="10"/>
      <c r="LTU1190" s="10"/>
      <c r="LTV1190" s="10"/>
      <c r="LTW1190" s="10"/>
      <c r="LTX1190" s="10"/>
      <c r="LTY1190" s="10"/>
      <c r="LTZ1190" s="10"/>
      <c r="LUA1190" s="10"/>
      <c r="LUB1190" s="10"/>
      <c r="LUC1190" s="10"/>
      <c r="LUD1190" s="10"/>
      <c r="LUE1190" s="10"/>
      <c r="LUF1190" s="10"/>
      <c r="LUG1190" s="10"/>
      <c r="LUH1190" s="10"/>
      <c r="LUI1190" s="10"/>
      <c r="LUJ1190" s="10"/>
      <c r="LUK1190" s="10"/>
      <c r="LUL1190" s="10"/>
      <c r="LUM1190" s="10"/>
      <c r="LUN1190" s="10"/>
      <c r="LUO1190" s="10"/>
      <c r="LUP1190" s="10"/>
      <c r="LUQ1190" s="10"/>
      <c r="LUR1190" s="10"/>
      <c r="LUS1190" s="10"/>
      <c r="LUT1190" s="10"/>
      <c r="LUU1190" s="10"/>
      <c r="LUV1190" s="10"/>
      <c r="LUW1190" s="10"/>
      <c r="LUX1190" s="10"/>
      <c r="LUY1190" s="10"/>
      <c r="LUZ1190" s="10"/>
      <c r="LVA1190" s="10"/>
      <c r="LVB1190" s="10"/>
      <c r="LVC1190" s="10"/>
      <c r="LVD1190" s="10"/>
      <c r="LVE1190" s="10"/>
      <c r="LVF1190" s="10"/>
      <c r="LVG1190" s="10"/>
      <c r="LVH1190" s="10"/>
      <c r="LVI1190" s="10"/>
      <c r="LVJ1190" s="10"/>
      <c r="LVK1190" s="10"/>
      <c r="LVL1190" s="10"/>
      <c r="LVM1190" s="10"/>
      <c r="LVN1190" s="10"/>
      <c r="LVO1190" s="10"/>
      <c r="LVP1190" s="10"/>
      <c r="LVQ1190" s="10"/>
      <c r="LVR1190" s="10"/>
      <c r="LVS1190" s="10"/>
      <c r="LVT1190" s="10"/>
      <c r="LVU1190" s="10"/>
      <c r="LVV1190" s="10"/>
      <c r="LVW1190" s="10"/>
      <c r="LVX1190" s="10"/>
      <c r="LVY1190" s="10"/>
      <c r="LVZ1190" s="10"/>
      <c r="LWA1190" s="10"/>
      <c r="LWB1190" s="10"/>
      <c r="LWC1190" s="10"/>
      <c r="LWD1190" s="10"/>
      <c r="LWE1190" s="10"/>
      <c r="LWF1190" s="10"/>
      <c r="LWG1190" s="10"/>
      <c r="LWH1190" s="10"/>
      <c r="LWI1190" s="10"/>
      <c r="LWJ1190" s="10"/>
      <c r="LWK1190" s="10"/>
      <c r="LWL1190" s="10"/>
      <c r="LWM1190" s="10"/>
      <c r="LWN1190" s="10"/>
      <c r="LWO1190" s="10"/>
      <c r="LWP1190" s="10"/>
      <c r="LWQ1190" s="10"/>
      <c r="LWR1190" s="10"/>
      <c r="LWS1190" s="10"/>
      <c r="LWT1190" s="10"/>
      <c r="LWU1190" s="10"/>
      <c r="LWV1190" s="10"/>
      <c r="LWW1190" s="10"/>
      <c r="LWX1190" s="10"/>
      <c r="LWY1190" s="10"/>
      <c r="LWZ1190" s="10"/>
      <c r="LXA1190" s="10"/>
      <c r="LXB1190" s="10"/>
      <c r="LXC1190" s="10"/>
      <c r="LXD1190" s="10"/>
      <c r="LXE1190" s="10"/>
      <c r="LXF1190" s="10"/>
      <c r="LXG1190" s="10"/>
      <c r="LXH1190" s="10"/>
      <c r="LXI1190" s="10"/>
      <c r="LXJ1190" s="10"/>
      <c r="LXK1190" s="10"/>
      <c r="LXL1190" s="10"/>
      <c r="LXM1190" s="10"/>
      <c r="LXN1190" s="10"/>
      <c r="LXO1190" s="10"/>
      <c r="LXP1190" s="10"/>
      <c r="LXQ1190" s="10"/>
      <c r="LXR1190" s="10"/>
      <c r="LXS1190" s="10"/>
      <c r="LXT1190" s="10"/>
      <c r="LXU1190" s="10"/>
      <c r="LXV1190" s="10"/>
      <c r="LXW1190" s="10"/>
      <c r="LXX1190" s="10"/>
      <c r="LXY1190" s="10"/>
      <c r="LXZ1190" s="10"/>
      <c r="LYA1190" s="10"/>
      <c r="LYB1190" s="10"/>
      <c r="LYC1190" s="10"/>
      <c r="LYD1190" s="10"/>
      <c r="LYE1190" s="10"/>
      <c r="LYF1190" s="10"/>
      <c r="LYG1190" s="10"/>
      <c r="LYH1190" s="10"/>
      <c r="LYI1190" s="10"/>
      <c r="LYJ1190" s="10"/>
      <c r="LYK1190" s="10"/>
      <c r="LYL1190" s="10"/>
      <c r="LYM1190" s="10"/>
      <c r="LYN1190" s="10"/>
      <c r="LYO1190" s="10"/>
      <c r="LYP1190" s="10"/>
      <c r="LYQ1190" s="10"/>
      <c r="LYR1190" s="10"/>
      <c r="LYS1190" s="10"/>
      <c r="LYT1190" s="10"/>
      <c r="LYU1190" s="10"/>
      <c r="LYV1190" s="10"/>
      <c r="LYW1190" s="10"/>
      <c r="LYX1190" s="10"/>
      <c r="LYY1190" s="10"/>
      <c r="LYZ1190" s="10"/>
      <c r="LZA1190" s="10"/>
      <c r="LZB1190" s="10"/>
      <c r="LZC1190" s="10"/>
      <c r="LZD1190" s="10"/>
      <c r="LZE1190" s="10"/>
      <c r="LZF1190" s="10"/>
      <c r="LZG1190" s="10"/>
      <c r="LZH1190" s="10"/>
      <c r="LZI1190" s="10"/>
      <c r="LZJ1190" s="10"/>
      <c r="LZK1190" s="10"/>
      <c r="LZL1190" s="10"/>
      <c r="LZM1190" s="10"/>
      <c r="LZN1190" s="10"/>
      <c r="LZO1190" s="10"/>
      <c r="LZP1190" s="10"/>
      <c r="LZQ1190" s="10"/>
      <c r="LZR1190" s="10"/>
      <c r="LZS1190" s="10"/>
      <c r="LZT1190" s="10"/>
      <c r="LZU1190" s="10"/>
      <c r="LZV1190" s="10"/>
      <c r="LZW1190" s="10"/>
      <c r="LZX1190" s="10"/>
      <c r="LZY1190" s="10"/>
      <c r="LZZ1190" s="10"/>
      <c r="MAA1190" s="10"/>
      <c r="MAB1190" s="10"/>
      <c r="MAC1190" s="10"/>
      <c r="MAD1190" s="10"/>
      <c r="MAE1190" s="10"/>
      <c r="MAF1190" s="10"/>
      <c r="MAG1190" s="10"/>
      <c r="MAH1190" s="10"/>
      <c r="MAI1190" s="10"/>
      <c r="MAJ1190" s="10"/>
      <c r="MAK1190" s="10"/>
      <c r="MAL1190" s="10"/>
      <c r="MAM1190" s="10"/>
      <c r="MAN1190" s="10"/>
      <c r="MAO1190" s="10"/>
      <c r="MAP1190" s="10"/>
      <c r="MAQ1190" s="10"/>
      <c r="MAR1190" s="10"/>
      <c r="MAS1190" s="10"/>
      <c r="MAT1190" s="10"/>
      <c r="MAU1190" s="10"/>
      <c r="MAV1190" s="10"/>
      <c r="MAW1190" s="10"/>
      <c r="MAX1190" s="10"/>
      <c r="MAY1190" s="10"/>
      <c r="MAZ1190" s="10"/>
      <c r="MBA1190" s="10"/>
      <c r="MBB1190" s="10"/>
      <c r="MBC1190" s="10"/>
      <c r="MBD1190" s="10"/>
      <c r="MBE1190" s="10"/>
      <c r="MBF1190" s="10"/>
      <c r="MBG1190" s="10"/>
      <c r="MBH1190" s="10"/>
      <c r="MBI1190" s="10"/>
      <c r="MBJ1190" s="10"/>
      <c r="MBK1190" s="10"/>
      <c r="MBL1190" s="10"/>
      <c r="MBM1190" s="10"/>
      <c r="MBN1190" s="10"/>
      <c r="MBO1190" s="10"/>
      <c r="MBP1190" s="10"/>
      <c r="MBQ1190" s="10"/>
      <c r="MBR1190" s="10"/>
      <c r="MBS1190" s="10"/>
      <c r="MBT1190" s="10"/>
      <c r="MBU1190" s="10"/>
      <c r="MBV1190" s="10"/>
      <c r="MBW1190" s="10"/>
      <c r="MBX1190" s="10"/>
      <c r="MBY1190" s="10"/>
      <c r="MBZ1190" s="10"/>
      <c r="MCA1190" s="10"/>
      <c r="MCB1190" s="10"/>
      <c r="MCC1190" s="10"/>
      <c r="MCD1190" s="10"/>
      <c r="MCE1190" s="10"/>
      <c r="MCF1190" s="10"/>
      <c r="MCG1190" s="10"/>
      <c r="MCH1190" s="10"/>
      <c r="MCI1190" s="10"/>
      <c r="MCJ1190" s="10"/>
      <c r="MCK1190" s="10"/>
      <c r="MCL1190" s="10"/>
      <c r="MCM1190" s="10"/>
      <c r="MCN1190" s="10"/>
      <c r="MCO1190" s="10"/>
      <c r="MCP1190" s="10"/>
      <c r="MCQ1190" s="10"/>
      <c r="MCR1190" s="10"/>
      <c r="MCS1190" s="10"/>
      <c r="MCT1190" s="10"/>
      <c r="MCU1190" s="10"/>
      <c r="MCV1190" s="10"/>
      <c r="MCW1190" s="10"/>
      <c r="MCX1190" s="10"/>
      <c r="MCY1190" s="10"/>
      <c r="MCZ1190" s="10"/>
      <c r="MDA1190" s="10"/>
      <c r="MDB1190" s="10"/>
      <c r="MDC1190" s="10"/>
      <c r="MDD1190" s="10"/>
      <c r="MDE1190" s="10"/>
      <c r="MDF1190" s="10"/>
      <c r="MDG1190" s="10"/>
      <c r="MDH1190" s="10"/>
      <c r="MDI1190" s="10"/>
      <c r="MDJ1190" s="10"/>
      <c r="MDK1190" s="10"/>
      <c r="MDL1190" s="10"/>
      <c r="MDM1190" s="10"/>
      <c r="MDN1190" s="10"/>
      <c r="MDO1190" s="10"/>
      <c r="MDP1190" s="10"/>
      <c r="MDQ1190" s="10"/>
      <c r="MDR1190" s="10"/>
      <c r="MDS1190" s="10"/>
      <c r="MDT1190" s="10"/>
      <c r="MDU1190" s="10"/>
      <c r="MDV1190" s="10"/>
      <c r="MDW1190" s="10"/>
      <c r="MDX1190" s="10"/>
      <c r="MDY1190" s="10"/>
      <c r="MDZ1190" s="10"/>
      <c r="MEA1190" s="10"/>
      <c r="MEB1190" s="10"/>
      <c r="MEC1190" s="10"/>
      <c r="MED1190" s="10"/>
      <c r="MEE1190" s="10"/>
      <c r="MEF1190" s="10"/>
      <c r="MEG1190" s="10"/>
      <c r="MEH1190" s="10"/>
      <c r="MEI1190" s="10"/>
      <c r="MEJ1190" s="10"/>
      <c r="MEK1190" s="10"/>
      <c r="MEL1190" s="10"/>
      <c r="MEM1190" s="10"/>
      <c r="MEN1190" s="10"/>
      <c r="MEO1190" s="10"/>
      <c r="MEP1190" s="10"/>
      <c r="MEQ1190" s="10"/>
      <c r="MER1190" s="10"/>
      <c r="MES1190" s="10"/>
      <c r="MET1190" s="10"/>
      <c r="MEU1190" s="10"/>
      <c r="MEV1190" s="10"/>
      <c r="MEW1190" s="10"/>
      <c r="MEX1190" s="10"/>
      <c r="MEY1190" s="10"/>
      <c r="MEZ1190" s="10"/>
      <c r="MFA1190" s="10"/>
      <c r="MFB1190" s="10"/>
      <c r="MFC1190" s="10"/>
      <c r="MFD1190" s="10"/>
      <c r="MFE1190" s="10"/>
      <c r="MFF1190" s="10"/>
      <c r="MFG1190" s="10"/>
      <c r="MFH1190" s="10"/>
      <c r="MFI1190" s="10"/>
      <c r="MFJ1190" s="10"/>
      <c r="MFK1190" s="10"/>
      <c r="MFL1190" s="10"/>
      <c r="MFM1190" s="10"/>
      <c r="MFN1190" s="10"/>
      <c r="MFO1190" s="10"/>
      <c r="MFP1190" s="10"/>
      <c r="MFQ1190" s="10"/>
      <c r="MFR1190" s="10"/>
      <c r="MFS1190" s="10"/>
      <c r="MFT1190" s="10"/>
      <c r="MFU1190" s="10"/>
      <c r="MFV1190" s="10"/>
      <c r="MFW1190" s="10"/>
      <c r="MFX1190" s="10"/>
      <c r="MFY1190" s="10"/>
      <c r="MFZ1190" s="10"/>
      <c r="MGA1190" s="10"/>
      <c r="MGB1190" s="10"/>
      <c r="MGC1190" s="10"/>
      <c r="MGD1190" s="10"/>
      <c r="MGE1190" s="10"/>
      <c r="MGF1190" s="10"/>
      <c r="MGG1190" s="10"/>
      <c r="MGH1190" s="10"/>
      <c r="MGI1190" s="10"/>
      <c r="MGJ1190" s="10"/>
      <c r="MGK1190" s="10"/>
      <c r="MGL1190" s="10"/>
      <c r="MGM1190" s="10"/>
      <c r="MGN1190" s="10"/>
      <c r="MGO1190" s="10"/>
      <c r="MGP1190" s="10"/>
      <c r="MGQ1190" s="10"/>
      <c r="MGR1190" s="10"/>
      <c r="MGS1190" s="10"/>
      <c r="MGT1190" s="10"/>
      <c r="MGU1190" s="10"/>
      <c r="MGV1190" s="10"/>
      <c r="MGW1190" s="10"/>
      <c r="MGX1190" s="10"/>
      <c r="MGY1190" s="10"/>
      <c r="MGZ1190" s="10"/>
      <c r="MHA1190" s="10"/>
      <c r="MHB1190" s="10"/>
      <c r="MHC1190" s="10"/>
      <c r="MHD1190" s="10"/>
      <c r="MHE1190" s="10"/>
      <c r="MHF1190" s="10"/>
      <c r="MHG1190" s="10"/>
      <c r="MHH1190" s="10"/>
      <c r="MHI1190" s="10"/>
      <c r="MHJ1190" s="10"/>
      <c r="MHK1190" s="10"/>
      <c r="MHL1190" s="10"/>
      <c r="MHM1190" s="10"/>
      <c r="MHN1190" s="10"/>
      <c r="MHO1190" s="10"/>
      <c r="MHP1190" s="10"/>
      <c r="MHQ1190" s="10"/>
      <c r="MHR1190" s="10"/>
      <c r="MHS1190" s="10"/>
      <c r="MHT1190" s="10"/>
      <c r="MHU1190" s="10"/>
      <c r="MHV1190" s="10"/>
      <c r="MHW1190" s="10"/>
      <c r="MHX1190" s="10"/>
      <c r="MHY1190" s="10"/>
      <c r="MHZ1190" s="10"/>
      <c r="MIA1190" s="10"/>
      <c r="MIB1190" s="10"/>
      <c r="MIC1190" s="10"/>
      <c r="MID1190" s="10"/>
      <c r="MIE1190" s="10"/>
      <c r="MIF1190" s="10"/>
      <c r="MIG1190" s="10"/>
      <c r="MIH1190" s="10"/>
      <c r="MII1190" s="10"/>
      <c r="MIJ1190" s="10"/>
      <c r="MIK1190" s="10"/>
      <c r="MIL1190" s="10"/>
      <c r="MIM1190" s="10"/>
      <c r="MIN1190" s="10"/>
      <c r="MIO1190" s="10"/>
      <c r="MIP1190" s="10"/>
      <c r="MIQ1190" s="10"/>
      <c r="MIR1190" s="10"/>
      <c r="MIS1190" s="10"/>
      <c r="MIT1190" s="10"/>
      <c r="MIU1190" s="10"/>
      <c r="MIV1190" s="10"/>
      <c r="MIW1190" s="10"/>
      <c r="MIX1190" s="10"/>
      <c r="MIY1190" s="10"/>
      <c r="MIZ1190" s="10"/>
      <c r="MJA1190" s="10"/>
      <c r="MJB1190" s="10"/>
      <c r="MJC1190" s="10"/>
      <c r="MJD1190" s="10"/>
      <c r="MJE1190" s="10"/>
      <c r="MJF1190" s="10"/>
      <c r="MJG1190" s="10"/>
      <c r="MJH1190" s="10"/>
      <c r="MJI1190" s="10"/>
      <c r="MJJ1190" s="10"/>
      <c r="MJK1190" s="10"/>
      <c r="MJL1190" s="10"/>
      <c r="MJM1190" s="10"/>
      <c r="MJN1190" s="10"/>
      <c r="MJO1190" s="10"/>
      <c r="MJP1190" s="10"/>
      <c r="MJQ1190" s="10"/>
      <c r="MJR1190" s="10"/>
      <c r="MJS1190" s="10"/>
      <c r="MJT1190" s="10"/>
      <c r="MJU1190" s="10"/>
      <c r="MJV1190" s="10"/>
      <c r="MJW1190" s="10"/>
      <c r="MJX1190" s="10"/>
      <c r="MJY1190" s="10"/>
      <c r="MJZ1190" s="10"/>
      <c r="MKA1190" s="10"/>
      <c r="MKB1190" s="10"/>
      <c r="MKC1190" s="10"/>
      <c r="MKD1190" s="10"/>
      <c r="MKE1190" s="10"/>
      <c r="MKF1190" s="10"/>
      <c r="MKG1190" s="10"/>
      <c r="MKH1190" s="10"/>
      <c r="MKI1190" s="10"/>
      <c r="MKJ1190" s="10"/>
      <c r="MKK1190" s="10"/>
      <c r="MKL1190" s="10"/>
      <c r="MKM1190" s="10"/>
      <c r="MKN1190" s="10"/>
      <c r="MKO1190" s="10"/>
      <c r="MKP1190" s="10"/>
      <c r="MKQ1190" s="10"/>
      <c r="MKR1190" s="10"/>
      <c r="MKS1190" s="10"/>
      <c r="MKT1190" s="10"/>
      <c r="MKU1190" s="10"/>
      <c r="MKV1190" s="10"/>
      <c r="MKW1190" s="10"/>
      <c r="MKX1190" s="10"/>
      <c r="MKY1190" s="10"/>
      <c r="MKZ1190" s="10"/>
      <c r="MLA1190" s="10"/>
      <c r="MLB1190" s="10"/>
      <c r="MLC1190" s="10"/>
      <c r="MLD1190" s="10"/>
      <c r="MLE1190" s="10"/>
      <c r="MLF1190" s="10"/>
      <c r="MLG1190" s="10"/>
      <c r="MLH1190" s="10"/>
      <c r="MLI1190" s="10"/>
      <c r="MLJ1190" s="10"/>
      <c r="MLK1190" s="10"/>
      <c r="MLL1190" s="10"/>
      <c r="MLM1190" s="10"/>
      <c r="MLN1190" s="10"/>
      <c r="MLO1190" s="10"/>
      <c r="MLP1190" s="10"/>
      <c r="MLQ1190" s="10"/>
      <c r="MLR1190" s="10"/>
      <c r="MLS1190" s="10"/>
      <c r="MLT1190" s="10"/>
      <c r="MLU1190" s="10"/>
      <c r="MLV1190" s="10"/>
      <c r="MLW1190" s="10"/>
      <c r="MLX1190" s="10"/>
      <c r="MLY1190" s="10"/>
      <c r="MLZ1190" s="10"/>
      <c r="MMA1190" s="10"/>
      <c r="MMB1190" s="10"/>
      <c r="MMC1190" s="10"/>
      <c r="MMD1190" s="10"/>
      <c r="MME1190" s="10"/>
      <c r="MMF1190" s="10"/>
      <c r="MMG1190" s="10"/>
      <c r="MMH1190" s="10"/>
      <c r="MMI1190" s="10"/>
      <c r="MMJ1190" s="10"/>
      <c r="MMK1190" s="10"/>
      <c r="MML1190" s="10"/>
      <c r="MMM1190" s="10"/>
      <c r="MMN1190" s="10"/>
      <c r="MMO1190" s="10"/>
      <c r="MMP1190" s="10"/>
      <c r="MMQ1190" s="10"/>
      <c r="MMR1190" s="10"/>
      <c r="MMS1190" s="10"/>
      <c r="MMT1190" s="10"/>
      <c r="MMU1190" s="10"/>
      <c r="MMV1190" s="10"/>
      <c r="MMW1190" s="10"/>
      <c r="MMX1190" s="10"/>
      <c r="MMY1190" s="10"/>
      <c r="MMZ1190" s="10"/>
      <c r="MNA1190" s="10"/>
      <c r="MNB1190" s="10"/>
      <c r="MNC1190" s="10"/>
      <c r="MND1190" s="10"/>
      <c r="MNE1190" s="10"/>
      <c r="MNF1190" s="10"/>
      <c r="MNG1190" s="10"/>
      <c r="MNH1190" s="10"/>
      <c r="MNI1190" s="10"/>
      <c r="MNJ1190" s="10"/>
      <c r="MNK1190" s="10"/>
      <c r="MNL1190" s="10"/>
      <c r="MNM1190" s="10"/>
      <c r="MNN1190" s="10"/>
      <c r="MNO1190" s="10"/>
      <c r="MNP1190" s="10"/>
      <c r="MNQ1190" s="10"/>
      <c r="MNR1190" s="10"/>
      <c r="MNS1190" s="10"/>
      <c r="MNT1190" s="10"/>
      <c r="MNU1190" s="10"/>
      <c r="MNV1190" s="10"/>
      <c r="MNW1190" s="10"/>
      <c r="MNX1190" s="10"/>
      <c r="MNY1190" s="10"/>
      <c r="MNZ1190" s="10"/>
      <c r="MOA1190" s="10"/>
      <c r="MOB1190" s="10"/>
      <c r="MOC1190" s="10"/>
      <c r="MOD1190" s="10"/>
      <c r="MOE1190" s="10"/>
      <c r="MOF1190" s="10"/>
      <c r="MOG1190" s="10"/>
      <c r="MOH1190" s="10"/>
      <c r="MOI1190" s="10"/>
      <c r="MOJ1190" s="10"/>
      <c r="MOK1190" s="10"/>
      <c r="MOL1190" s="10"/>
      <c r="MOM1190" s="10"/>
      <c r="MON1190" s="10"/>
      <c r="MOO1190" s="10"/>
      <c r="MOP1190" s="10"/>
      <c r="MOQ1190" s="10"/>
      <c r="MOR1190" s="10"/>
      <c r="MOS1190" s="10"/>
      <c r="MOT1190" s="10"/>
      <c r="MOU1190" s="10"/>
      <c r="MOV1190" s="10"/>
      <c r="MOW1190" s="10"/>
      <c r="MOX1190" s="10"/>
      <c r="MOY1190" s="10"/>
      <c r="MOZ1190" s="10"/>
      <c r="MPA1190" s="10"/>
      <c r="MPB1190" s="10"/>
      <c r="MPC1190" s="10"/>
      <c r="MPD1190" s="10"/>
      <c r="MPE1190" s="10"/>
      <c r="MPF1190" s="10"/>
      <c r="MPG1190" s="10"/>
      <c r="MPH1190" s="10"/>
      <c r="MPI1190" s="10"/>
      <c r="MPJ1190" s="10"/>
      <c r="MPK1190" s="10"/>
      <c r="MPL1190" s="10"/>
      <c r="MPM1190" s="10"/>
      <c r="MPN1190" s="10"/>
      <c r="MPO1190" s="10"/>
      <c r="MPP1190" s="10"/>
      <c r="MPQ1190" s="10"/>
      <c r="MPR1190" s="10"/>
      <c r="MPS1190" s="10"/>
      <c r="MPT1190" s="10"/>
      <c r="MPU1190" s="10"/>
      <c r="MPV1190" s="10"/>
      <c r="MPW1190" s="10"/>
      <c r="MPX1190" s="10"/>
      <c r="MPY1190" s="10"/>
      <c r="MPZ1190" s="10"/>
      <c r="MQA1190" s="10"/>
      <c r="MQB1190" s="10"/>
      <c r="MQC1190" s="10"/>
      <c r="MQD1190" s="10"/>
      <c r="MQE1190" s="10"/>
      <c r="MQF1190" s="10"/>
      <c r="MQG1190" s="10"/>
      <c r="MQH1190" s="10"/>
      <c r="MQI1190" s="10"/>
      <c r="MQJ1190" s="10"/>
      <c r="MQK1190" s="10"/>
      <c r="MQL1190" s="10"/>
      <c r="MQM1190" s="10"/>
      <c r="MQN1190" s="10"/>
      <c r="MQO1190" s="10"/>
      <c r="MQP1190" s="10"/>
      <c r="MQQ1190" s="10"/>
      <c r="MQR1190" s="10"/>
      <c r="MQS1190" s="10"/>
      <c r="MQT1190" s="10"/>
      <c r="MQU1190" s="10"/>
      <c r="MQV1190" s="10"/>
      <c r="MQW1190" s="10"/>
      <c r="MQX1190" s="10"/>
      <c r="MQY1190" s="10"/>
      <c r="MQZ1190" s="10"/>
      <c r="MRA1190" s="10"/>
      <c r="MRB1190" s="10"/>
      <c r="MRC1190" s="10"/>
      <c r="MRD1190" s="10"/>
      <c r="MRE1190" s="10"/>
      <c r="MRF1190" s="10"/>
      <c r="MRG1190" s="10"/>
      <c r="MRH1190" s="10"/>
      <c r="MRI1190" s="10"/>
      <c r="MRJ1190" s="10"/>
      <c r="MRK1190" s="10"/>
      <c r="MRL1190" s="10"/>
      <c r="MRM1190" s="10"/>
      <c r="MRN1190" s="10"/>
      <c r="MRO1190" s="10"/>
      <c r="MRP1190" s="10"/>
      <c r="MRQ1190" s="10"/>
      <c r="MRR1190" s="10"/>
      <c r="MRS1190" s="10"/>
      <c r="MRT1190" s="10"/>
      <c r="MRU1190" s="10"/>
      <c r="MRV1190" s="10"/>
      <c r="MRW1190" s="10"/>
      <c r="MRX1190" s="10"/>
      <c r="MRY1190" s="10"/>
      <c r="MRZ1190" s="10"/>
      <c r="MSA1190" s="10"/>
      <c r="MSB1190" s="10"/>
      <c r="MSC1190" s="10"/>
      <c r="MSD1190" s="10"/>
      <c r="MSE1190" s="10"/>
      <c r="MSF1190" s="10"/>
      <c r="MSG1190" s="10"/>
      <c r="MSH1190" s="10"/>
      <c r="MSI1190" s="10"/>
      <c r="MSJ1190" s="10"/>
      <c r="MSK1190" s="10"/>
      <c r="MSL1190" s="10"/>
      <c r="MSM1190" s="10"/>
      <c r="MSN1190" s="10"/>
      <c r="MSO1190" s="10"/>
      <c r="MSP1190" s="10"/>
      <c r="MSQ1190" s="10"/>
      <c r="MSR1190" s="10"/>
      <c r="MSS1190" s="10"/>
      <c r="MST1190" s="10"/>
      <c r="MSU1190" s="10"/>
      <c r="MSV1190" s="10"/>
      <c r="MSW1190" s="10"/>
      <c r="MSX1190" s="10"/>
      <c r="MSY1190" s="10"/>
      <c r="MSZ1190" s="10"/>
      <c r="MTA1190" s="10"/>
      <c r="MTB1190" s="10"/>
      <c r="MTC1190" s="10"/>
      <c r="MTD1190" s="10"/>
      <c r="MTE1190" s="10"/>
      <c r="MTF1190" s="10"/>
      <c r="MTG1190" s="10"/>
      <c r="MTH1190" s="10"/>
      <c r="MTI1190" s="10"/>
      <c r="MTJ1190" s="10"/>
      <c r="MTK1190" s="10"/>
      <c r="MTL1190" s="10"/>
      <c r="MTM1190" s="10"/>
      <c r="MTN1190" s="10"/>
      <c r="MTO1190" s="10"/>
      <c r="MTP1190" s="10"/>
      <c r="MTQ1190" s="10"/>
      <c r="MTR1190" s="10"/>
      <c r="MTS1190" s="10"/>
      <c r="MTT1190" s="10"/>
      <c r="MTU1190" s="10"/>
      <c r="MTV1190" s="10"/>
      <c r="MTW1190" s="10"/>
      <c r="MTX1190" s="10"/>
      <c r="MTY1190" s="10"/>
      <c r="MTZ1190" s="10"/>
      <c r="MUA1190" s="10"/>
      <c r="MUB1190" s="10"/>
      <c r="MUC1190" s="10"/>
      <c r="MUD1190" s="10"/>
      <c r="MUE1190" s="10"/>
      <c r="MUF1190" s="10"/>
      <c r="MUG1190" s="10"/>
      <c r="MUH1190" s="10"/>
      <c r="MUI1190" s="10"/>
      <c r="MUJ1190" s="10"/>
      <c r="MUK1190" s="10"/>
      <c r="MUL1190" s="10"/>
      <c r="MUM1190" s="10"/>
      <c r="MUN1190" s="10"/>
      <c r="MUO1190" s="10"/>
      <c r="MUP1190" s="10"/>
      <c r="MUQ1190" s="10"/>
      <c r="MUR1190" s="10"/>
      <c r="MUS1190" s="10"/>
      <c r="MUT1190" s="10"/>
      <c r="MUU1190" s="10"/>
      <c r="MUV1190" s="10"/>
      <c r="MUW1190" s="10"/>
      <c r="MUX1190" s="10"/>
      <c r="MUY1190" s="10"/>
      <c r="MUZ1190" s="10"/>
      <c r="MVA1190" s="10"/>
      <c r="MVB1190" s="10"/>
      <c r="MVC1190" s="10"/>
      <c r="MVD1190" s="10"/>
      <c r="MVE1190" s="10"/>
      <c r="MVF1190" s="10"/>
      <c r="MVG1190" s="10"/>
      <c r="MVH1190" s="10"/>
      <c r="MVI1190" s="10"/>
      <c r="MVJ1190" s="10"/>
      <c r="MVK1190" s="10"/>
      <c r="MVL1190" s="10"/>
      <c r="MVM1190" s="10"/>
      <c r="MVN1190" s="10"/>
      <c r="MVO1190" s="10"/>
      <c r="MVP1190" s="10"/>
      <c r="MVQ1190" s="10"/>
      <c r="MVR1190" s="10"/>
      <c r="MVS1190" s="10"/>
      <c r="MVT1190" s="10"/>
      <c r="MVU1190" s="10"/>
      <c r="MVV1190" s="10"/>
      <c r="MVW1190" s="10"/>
      <c r="MVX1190" s="10"/>
      <c r="MVY1190" s="10"/>
      <c r="MVZ1190" s="10"/>
      <c r="MWA1190" s="10"/>
      <c r="MWB1190" s="10"/>
      <c r="MWC1190" s="10"/>
      <c r="MWD1190" s="10"/>
      <c r="MWE1190" s="10"/>
      <c r="MWF1190" s="10"/>
      <c r="MWG1190" s="10"/>
      <c r="MWH1190" s="10"/>
      <c r="MWI1190" s="10"/>
      <c r="MWJ1190" s="10"/>
      <c r="MWK1190" s="10"/>
      <c r="MWL1190" s="10"/>
      <c r="MWM1190" s="10"/>
      <c r="MWN1190" s="10"/>
      <c r="MWO1190" s="10"/>
      <c r="MWP1190" s="10"/>
      <c r="MWQ1190" s="10"/>
      <c r="MWR1190" s="10"/>
      <c r="MWS1190" s="10"/>
      <c r="MWT1190" s="10"/>
      <c r="MWU1190" s="10"/>
      <c r="MWV1190" s="10"/>
      <c r="MWW1190" s="10"/>
      <c r="MWX1190" s="10"/>
      <c r="MWY1190" s="10"/>
      <c r="MWZ1190" s="10"/>
      <c r="MXA1190" s="10"/>
      <c r="MXB1190" s="10"/>
      <c r="MXC1190" s="10"/>
      <c r="MXD1190" s="10"/>
      <c r="MXE1190" s="10"/>
      <c r="MXF1190" s="10"/>
      <c r="MXG1190" s="10"/>
      <c r="MXH1190" s="10"/>
      <c r="MXI1190" s="10"/>
      <c r="MXJ1190" s="10"/>
      <c r="MXK1190" s="10"/>
      <c r="MXL1190" s="10"/>
      <c r="MXM1190" s="10"/>
      <c r="MXN1190" s="10"/>
      <c r="MXO1190" s="10"/>
      <c r="MXP1190" s="10"/>
      <c r="MXQ1190" s="10"/>
      <c r="MXR1190" s="10"/>
      <c r="MXS1190" s="10"/>
      <c r="MXT1190" s="10"/>
      <c r="MXU1190" s="10"/>
      <c r="MXV1190" s="10"/>
      <c r="MXW1190" s="10"/>
      <c r="MXX1190" s="10"/>
      <c r="MXY1190" s="10"/>
      <c r="MXZ1190" s="10"/>
      <c r="MYA1190" s="10"/>
      <c r="MYB1190" s="10"/>
      <c r="MYC1190" s="10"/>
      <c r="MYD1190" s="10"/>
      <c r="MYE1190" s="10"/>
      <c r="MYF1190" s="10"/>
      <c r="MYG1190" s="10"/>
      <c r="MYH1190" s="10"/>
      <c r="MYI1190" s="10"/>
      <c r="MYJ1190" s="10"/>
      <c r="MYK1190" s="10"/>
      <c r="MYL1190" s="10"/>
      <c r="MYM1190" s="10"/>
      <c r="MYN1190" s="10"/>
      <c r="MYO1190" s="10"/>
      <c r="MYP1190" s="10"/>
      <c r="MYQ1190" s="10"/>
      <c r="MYR1190" s="10"/>
      <c r="MYS1190" s="10"/>
      <c r="MYT1190" s="10"/>
      <c r="MYU1190" s="10"/>
      <c r="MYV1190" s="10"/>
      <c r="MYW1190" s="10"/>
      <c r="MYX1190" s="10"/>
      <c r="MYY1190" s="10"/>
      <c r="MYZ1190" s="10"/>
      <c r="MZA1190" s="10"/>
      <c r="MZB1190" s="10"/>
      <c r="MZC1190" s="10"/>
      <c r="MZD1190" s="10"/>
      <c r="MZE1190" s="10"/>
      <c r="MZF1190" s="10"/>
      <c r="MZG1190" s="10"/>
      <c r="MZH1190" s="10"/>
      <c r="MZI1190" s="10"/>
      <c r="MZJ1190" s="10"/>
      <c r="MZK1190" s="10"/>
      <c r="MZL1190" s="10"/>
      <c r="MZM1190" s="10"/>
      <c r="MZN1190" s="10"/>
      <c r="MZO1190" s="10"/>
      <c r="MZP1190" s="10"/>
      <c r="MZQ1190" s="10"/>
      <c r="MZR1190" s="10"/>
      <c r="MZS1190" s="10"/>
      <c r="MZT1190" s="10"/>
      <c r="MZU1190" s="10"/>
      <c r="MZV1190" s="10"/>
      <c r="MZW1190" s="10"/>
      <c r="MZX1190" s="10"/>
      <c r="MZY1190" s="10"/>
      <c r="MZZ1190" s="10"/>
      <c r="NAA1190" s="10"/>
      <c r="NAB1190" s="10"/>
      <c r="NAC1190" s="10"/>
      <c r="NAD1190" s="10"/>
      <c r="NAE1190" s="10"/>
      <c r="NAF1190" s="10"/>
      <c r="NAG1190" s="10"/>
      <c r="NAH1190" s="10"/>
      <c r="NAI1190" s="10"/>
      <c r="NAJ1190" s="10"/>
      <c r="NAK1190" s="10"/>
      <c r="NAL1190" s="10"/>
      <c r="NAM1190" s="10"/>
      <c r="NAN1190" s="10"/>
      <c r="NAO1190" s="10"/>
      <c r="NAP1190" s="10"/>
      <c r="NAQ1190" s="10"/>
      <c r="NAR1190" s="10"/>
      <c r="NAS1190" s="10"/>
      <c r="NAT1190" s="10"/>
      <c r="NAU1190" s="10"/>
      <c r="NAV1190" s="10"/>
      <c r="NAW1190" s="10"/>
      <c r="NAX1190" s="10"/>
      <c r="NAY1190" s="10"/>
      <c r="NAZ1190" s="10"/>
      <c r="NBA1190" s="10"/>
      <c r="NBB1190" s="10"/>
      <c r="NBC1190" s="10"/>
      <c r="NBD1190" s="10"/>
      <c r="NBE1190" s="10"/>
      <c r="NBF1190" s="10"/>
      <c r="NBG1190" s="10"/>
      <c r="NBH1190" s="10"/>
      <c r="NBI1190" s="10"/>
      <c r="NBJ1190" s="10"/>
      <c r="NBK1190" s="10"/>
      <c r="NBL1190" s="10"/>
      <c r="NBM1190" s="10"/>
      <c r="NBN1190" s="10"/>
      <c r="NBO1190" s="10"/>
      <c r="NBP1190" s="10"/>
      <c r="NBQ1190" s="10"/>
      <c r="NBR1190" s="10"/>
      <c r="NBS1190" s="10"/>
      <c r="NBT1190" s="10"/>
      <c r="NBU1190" s="10"/>
      <c r="NBV1190" s="10"/>
      <c r="NBW1190" s="10"/>
      <c r="NBX1190" s="10"/>
      <c r="NBY1190" s="10"/>
      <c r="NBZ1190" s="10"/>
      <c r="NCA1190" s="10"/>
      <c r="NCB1190" s="10"/>
      <c r="NCC1190" s="10"/>
      <c r="NCD1190" s="10"/>
      <c r="NCE1190" s="10"/>
      <c r="NCF1190" s="10"/>
      <c r="NCG1190" s="10"/>
      <c r="NCH1190" s="10"/>
      <c r="NCI1190" s="10"/>
      <c r="NCJ1190" s="10"/>
      <c r="NCK1190" s="10"/>
      <c r="NCL1190" s="10"/>
      <c r="NCM1190" s="10"/>
      <c r="NCN1190" s="10"/>
      <c r="NCO1190" s="10"/>
      <c r="NCP1190" s="10"/>
      <c r="NCQ1190" s="10"/>
      <c r="NCR1190" s="10"/>
      <c r="NCS1190" s="10"/>
      <c r="NCT1190" s="10"/>
      <c r="NCU1190" s="10"/>
      <c r="NCV1190" s="10"/>
      <c r="NCW1190" s="10"/>
      <c r="NCX1190" s="10"/>
      <c r="NCY1190" s="10"/>
      <c r="NCZ1190" s="10"/>
      <c r="NDA1190" s="10"/>
      <c r="NDB1190" s="10"/>
      <c r="NDC1190" s="10"/>
      <c r="NDD1190" s="10"/>
      <c r="NDE1190" s="10"/>
      <c r="NDF1190" s="10"/>
      <c r="NDG1190" s="10"/>
      <c r="NDH1190" s="10"/>
      <c r="NDI1190" s="10"/>
      <c r="NDJ1190" s="10"/>
      <c r="NDK1190" s="10"/>
      <c r="NDL1190" s="10"/>
      <c r="NDM1190" s="10"/>
      <c r="NDN1190" s="10"/>
      <c r="NDO1190" s="10"/>
      <c r="NDP1190" s="10"/>
      <c r="NDQ1190" s="10"/>
      <c r="NDR1190" s="10"/>
      <c r="NDS1190" s="10"/>
      <c r="NDT1190" s="10"/>
      <c r="NDU1190" s="10"/>
      <c r="NDV1190" s="10"/>
      <c r="NDW1190" s="10"/>
      <c r="NDX1190" s="10"/>
      <c r="NDY1190" s="10"/>
      <c r="NDZ1190" s="10"/>
      <c r="NEA1190" s="10"/>
      <c r="NEB1190" s="10"/>
      <c r="NEC1190" s="10"/>
      <c r="NED1190" s="10"/>
      <c r="NEE1190" s="10"/>
      <c r="NEF1190" s="10"/>
      <c r="NEG1190" s="10"/>
      <c r="NEH1190" s="10"/>
      <c r="NEI1190" s="10"/>
      <c r="NEJ1190" s="10"/>
      <c r="NEK1190" s="10"/>
      <c r="NEL1190" s="10"/>
      <c r="NEM1190" s="10"/>
      <c r="NEN1190" s="10"/>
      <c r="NEO1190" s="10"/>
      <c r="NEP1190" s="10"/>
      <c r="NEQ1190" s="10"/>
      <c r="NER1190" s="10"/>
      <c r="NES1190" s="10"/>
      <c r="NET1190" s="10"/>
      <c r="NEU1190" s="10"/>
      <c r="NEV1190" s="10"/>
      <c r="NEW1190" s="10"/>
      <c r="NEX1190" s="10"/>
      <c r="NEY1190" s="10"/>
      <c r="NEZ1190" s="10"/>
      <c r="NFA1190" s="10"/>
      <c r="NFB1190" s="10"/>
      <c r="NFC1190" s="10"/>
      <c r="NFD1190" s="10"/>
      <c r="NFE1190" s="10"/>
      <c r="NFF1190" s="10"/>
      <c r="NFG1190" s="10"/>
      <c r="NFH1190" s="10"/>
      <c r="NFI1190" s="10"/>
      <c r="NFJ1190" s="10"/>
      <c r="NFK1190" s="10"/>
      <c r="NFL1190" s="10"/>
      <c r="NFM1190" s="10"/>
      <c r="NFN1190" s="10"/>
      <c r="NFO1190" s="10"/>
      <c r="NFP1190" s="10"/>
      <c r="NFQ1190" s="10"/>
      <c r="NFR1190" s="10"/>
      <c r="NFS1190" s="10"/>
      <c r="NFT1190" s="10"/>
      <c r="NFU1190" s="10"/>
      <c r="NFV1190" s="10"/>
      <c r="NFW1190" s="10"/>
      <c r="NFX1190" s="10"/>
      <c r="NFY1190" s="10"/>
      <c r="NFZ1190" s="10"/>
      <c r="NGA1190" s="10"/>
      <c r="NGB1190" s="10"/>
      <c r="NGC1190" s="10"/>
      <c r="NGD1190" s="10"/>
      <c r="NGE1190" s="10"/>
      <c r="NGF1190" s="10"/>
      <c r="NGG1190" s="10"/>
      <c r="NGH1190" s="10"/>
      <c r="NGI1190" s="10"/>
      <c r="NGJ1190" s="10"/>
      <c r="NGK1190" s="10"/>
      <c r="NGL1190" s="10"/>
      <c r="NGM1190" s="10"/>
      <c r="NGN1190" s="10"/>
      <c r="NGO1190" s="10"/>
      <c r="NGP1190" s="10"/>
      <c r="NGQ1190" s="10"/>
      <c r="NGR1190" s="10"/>
      <c r="NGS1190" s="10"/>
      <c r="NGT1190" s="10"/>
      <c r="NGU1190" s="10"/>
      <c r="NGV1190" s="10"/>
      <c r="NGW1190" s="10"/>
      <c r="NGX1190" s="10"/>
      <c r="NGY1190" s="10"/>
      <c r="NGZ1190" s="10"/>
      <c r="NHA1190" s="10"/>
      <c r="NHB1190" s="10"/>
      <c r="NHC1190" s="10"/>
      <c r="NHD1190" s="10"/>
      <c r="NHE1190" s="10"/>
      <c r="NHF1190" s="10"/>
      <c r="NHG1190" s="10"/>
      <c r="NHH1190" s="10"/>
      <c r="NHI1190" s="10"/>
      <c r="NHJ1190" s="10"/>
      <c r="NHK1190" s="10"/>
      <c r="NHL1190" s="10"/>
      <c r="NHM1190" s="10"/>
      <c r="NHN1190" s="10"/>
      <c r="NHO1190" s="10"/>
      <c r="NHP1190" s="10"/>
      <c r="NHQ1190" s="10"/>
      <c r="NHR1190" s="10"/>
      <c r="NHS1190" s="10"/>
      <c r="NHT1190" s="10"/>
      <c r="NHU1190" s="10"/>
      <c r="NHV1190" s="10"/>
      <c r="NHW1190" s="10"/>
      <c r="NHX1190" s="10"/>
      <c r="NHY1190" s="10"/>
      <c r="NHZ1190" s="10"/>
      <c r="NIA1190" s="10"/>
      <c r="NIB1190" s="10"/>
      <c r="NIC1190" s="10"/>
      <c r="NID1190" s="10"/>
      <c r="NIE1190" s="10"/>
      <c r="NIF1190" s="10"/>
      <c r="NIG1190" s="10"/>
      <c r="NIH1190" s="10"/>
      <c r="NII1190" s="10"/>
      <c r="NIJ1190" s="10"/>
      <c r="NIK1190" s="10"/>
      <c r="NIL1190" s="10"/>
      <c r="NIM1190" s="10"/>
      <c r="NIN1190" s="10"/>
      <c r="NIO1190" s="10"/>
      <c r="NIP1190" s="10"/>
      <c r="NIQ1190" s="10"/>
      <c r="NIR1190" s="10"/>
      <c r="NIS1190" s="10"/>
      <c r="NIT1190" s="10"/>
      <c r="NIU1190" s="10"/>
      <c r="NIV1190" s="10"/>
      <c r="NIW1190" s="10"/>
      <c r="NIX1190" s="10"/>
      <c r="NIY1190" s="10"/>
      <c r="NIZ1190" s="10"/>
      <c r="NJA1190" s="10"/>
      <c r="NJB1190" s="10"/>
      <c r="NJC1190" s="10"/>
      <c r="NJD1190" s="10"/>
      <c r="NJE1190" s="10"/>
      <c r="NJF1190" s="10"/>
      <c r="NJG1190" s="10"/>
      <c r="NJH1190" s="10"/>
      <c r="NJI1190" s="10"/>
      <c r="NJJ1190" s="10"/>
      <c r="NJK1190" s="10"/>
      <c r="NJL1190" s="10"/>
      <c r="NJM1190" s="10"/>
      <c r="NJN1190" s="10"/>
      <c r="NJO1190" s="10"/>
      <c r="NJP1190" s="10"/>
      <c r="NJQ1190" s="10"/>
      <c r="NJR1190" s="10"/>
      <c r="NJS1190" s="10"/>
      <c r="NJT1190" s="10"/>
      <c r="NJU1190" s="10"/>
      <c r="NJV1190" s="10"/>
      <c r="NJW1190" s="10"/>
      <c r="NJX1190" s="10"/>
      <c r="NJY1190" s="10"/>
      <c r="NJZ1190" s="10"/>
      <c r="NKA1190" s="10"/>
      <c r="NKB1190" s="10"/>
      <c r="NKC1190" s="10"/>
      <c r="NKD1190" s="10"/>
      <c r="NKE1190" s="10"/>
      <c r="NKF1190" s="10"/>
      <c r="NKG1190" s="10"/>
      <c r="NKH1190" s="10"/>
      <c r="NKI1190" s="10"/>
      <c r="NKJ1190" s="10"/>
      <c r="NKK1190" s="10"/>
      <c r="NKL1190" s="10"/>
      <c r="NKM1190" s="10"/>
      <c r="NKN1190" s="10"/>
      <c r="NKO1190" s="10"/>
      <c r="NKP1190" s="10"/>
      <c r="NKQ1190" s="10"/>
      <c r="NKR1190" s="10"/>
      <c r="NKS1190" s="10"/>
      <c r="NKT1190" s="10"/>
      <c r="NKU1190" s="10"/>
      <c r="NKV1190" s="10"/>
      <c r="NKW1190" s="10"/>
      <c r="NKX1190" s="10"/>
      <c r="NKY1190" s="10"/>
      <c r="NKZ1190" s="10"/>
      <c r="NLA1190" s="10"/>
      <c r="NLB1190" s="10"/>
      <c r="NLC1190" s="10"/>
      <c r="NLD1190" s="10"/>
      <c r="NLE1190" s="10"/>
      <c r="NLF1190" s="10"/>
      <c r="NLG1190" s="10"/>
      <c r="NLH1190" s="10"/>
      <c r="NLI1190" s="10"/>
      <c r="NLJ1190" s="10"/>
      <c r="NLK1190" s="10"/>
      <c r="NLL1190" s="10"/>
      <c r="NLM1190" s="10"/>
      <c r="NLN1190" s="10"/>
      <c r="NLO1190" s="10"/>
      <c r="NLP1190" s="10"/>
      <c r="NLQ1190" s="10"/>
      <c r="NLR1190" s="10"/>
      <c r="NLS1190" s="10"/>
      <c r="NLT1190" s="10"/>
      <c r="NLU1190" s="10"/>
      <c r="NLV1190" s="10"/>
      <c r="NLW1190" s="10"/>
      <c r="NLX1190" s="10"/>
      <c r="NLY1190" s="10"/>
      <c r="NLZ1190" s="10"/>
      <c r="NMA1190" s="10"/>
      <c r="NMB1190" s="10"/>
      <c r="NMC1190" s="10"/>
      <c r="NMD1190" s="10"/>
      <c r="NME1190" s="10"/>
      <c r="NMF1190" s="10"/>
      <c r="NMG1190" s="10"/>
      <c r="NMH1190" s="10"/>
      <c r="NMI1190" s="10"/>
      <c r="NMJ1190" s="10"/>
      <c r="NMK1190" s="10"/>
      <c r="NML1190" s="10"/>
      <c r="NMM1190" s="10"/>
      <c r="NMN1190" s="10"/>
      <c r="NMO1190" s="10"/>
      <c r="NMP1190" s="10"/>
      <c r="NMQ1190" s="10"/>
      <c r="NMR1190" s="10"/>
      <c r="NMS1190" s="10"/>
      <c r="NMT1190" s="10"/>
      <c r="NMU1190" s="10"/>
      <c r="NMV1190" s="10"/>
      <c r="NMW1190" s="10"/>
      <c r="NMX1190" s="10"/>
      <c r="NMY1190" s="10"/>
      <c r="NMZ1190" s="10"/>
      <c r="NNA1190" s="10"/>
      <c r="NNB1190" s="10"/>
      <c r="NNC1190" s="10"/>
      <c r="NND1190" s="10"/>
      <c r="NNE1190" s="10"/>
      <c r="NNF1190" s="10"/>
      <c r="NNG1190" s="10"/>
      <c r="NNH1190" s="10"/>
      <c r="NNI1190" s="10"/>
      <c r="NNJ1190" s="10"/>
      <c r="NNK1190" s="10"/>
      <c r="NNL1190" s="10"/>
      <c r="NNM1190" s="10"/>
      <c r="NNN1190" s="10"/>
      <c r="NNO1190" s="10"/>
      <c r="NNP1190" s="10"/>
      <c r="NNQ1190" s="10"/>
      <c r="NNR1190" s="10"/>
      <c r="NNS1190" s="10"/>
      <c r="NNT1190" s="10"/>
      <c r="NNU1190" s="10"/>
      <c r="NNV1190" s="10"/>
      <c r="NNW1190" s="10"/>
      <c r="NNX1190" s="10"/>
      <c r="NNY1190" s="10"/>
      <c r="NNZ1190" s="10"/>
      <c r="NOA1190" s="10"/>
      <c r="NOB1190" s="10"/>
      <c r="NOC1190" s="10"/>
      <c r="NOD1190" s="10"/>
      <c r="NOE1190" s="10"/>
      <c r="NOF1190" s="10"/>
      <c r="NOG1190" s="10"/>
      <c r="NOH1190" s="10"/>
      <c r="NOI1190" s="10"/>
      <c r="NOJ1190" s="10"/>
      <c r="NOK1190" s="10"/>
      <c r="NOL1190" s="10"/>
      <c r="NOM1190" s="10"/>
      <c r="NON1190" s="10"/>
      <c r="NOO1190" s="10"/>
      <c r="NOP1190" s="10"/>
      <c r="NOQ1190" s="10"/>
      <c r="NOR1190" s="10"/>
      <c r="NOS1190" s="10"/>
      <c r="NOT1190" s="10"/>
      <c r="NOU1190" s="10"/>
      <c r="NOV1190" s="10"/>
      <c r="NOW1190" s="10"/>
      <c r="NOX1190" s="10"/>
      <c r="NOY1190" s="10"/>
      <c r="NOZ1190" s="10"/>
      <c r="NPA1190" s="10"/>
      <c r="NPB1190" s="10"/>
      <c r="NPC1190" s="10"/>
      <c r="NPD1190" s="10"/>
      <c r="NPE1190" s="10"/>
      <c r="NPF1190" s="10"/>
      <c r="NPG1190" s="10"/>
      <c r="NPH1190" s="10"/>
      <c r="NPI1190" s="10"/>
      <c r="NPJ1190" s="10"/>
      <c r="NPK1190" s="10"/>
      <c r="NPL1190" s="10"/>
      <c r="NPM1190" s="10"/>
      <c r="NPN1190" s="10"/>
      <c r="NPO1190" s="10"/>
      <c r="NPP1190" s="10"/>
      <c r="NPQ1190" s="10"/>
      <c r="NPR1190" s="10"/>
      <c r="NPS1190" s="10"/>
      <c r="NPT1190" s="10"/>
      <c r="NPU1190" s="10"/>
      <c r="NPV1190" s="10"/>
      <c r="NPW1190" s="10"/>
      <c r="NPX1190" s="10"/>
      <c r="NPY1190" s="10"/>
      <c r="NPZ1190" s="10"/>
      <c r="NQA1190" s="10"/>
      <c r="NQB1190" s="10"/>
      <c r="NQC1190" s="10"/>
      <c r="NQD1190" s="10"/>
      <c r="NQE1190" s="10"/>
      <c r="NQF1190" s="10"/>
      <c r="NQG1190" s="10"/>
      <c r="NQH1190" s="10"/>
      <c r="NQI1190" s="10"/>
      <c r="NQJ1190" s="10"/>
      <c r="NQK1190" s="10"/>
      <c r="NQL1190" s="10"/>
      <c r="NQM1190" s="10"/>
      <c r="NQN1190" s="10"/>
      <c r="NQO1190" s="10"/>
      <c r="NQP1190" s="10"/>
      <c r="NQQ1190" s="10"/>
      <c r="NQR1190" s="10"/>
      <c r="NQS1190" s="10"/>
      <c r="NQT1190" s="10"/>
      <c r="NQU1190" s="10"/>
      <c r="NQV1190" s="10"/>
      <c r="NQW1190" s="10"/>
      <c r="NQX1190" s="10"/>
      <c r="NQY1190" s="10"/>
      <c r="NQZ1190" s="10"/>
      <c r="NRA1190" s="10"/>
      <c r="NRB1190" s="10"/>
      <c r="NRC1190" s="10"/>
      <c r="NRD1190" s="10"/>
      <c r="NRE1190" s="10"/>
      <c r="NRF1190" s="10"/>
      <c r="NRG1190" s="10"/>
      <c r="NRH1190" s="10"/>
      <c r="NRI1190" s="10"/>
      <c r="NRJ1190" s="10"/>
      <c r="NRK1190" s="10"/>
      <c r="NRL1190" s="10"/>
      <c r="NRM1190" s="10"/>
      <c r="NRN1190" s="10"/>
      <c r="NRO1190" s="10"/>
      <c r="NRP1190" s="10"/>
      <c r="NRQ1190" s="10"/>
      <c r="NRR1190" s="10"/>
      <c r="NRS1190" s="10"/>
      <c r="NRT1190" s="10"/>
      <c r="NRU1190" s="10"/>
      <c r="NRV1190" s="10"/>
      <c r="NRW1190" s="10"/>
      <c r="NRX1190" s="10"/>
      <c r="NRY1190" s="10"/>
      <c r="NRZ1190" s="10"/>
      <c r="NSA1190" s="10"/>
      <c r="NSB1190" s="10"/>
      <c r="NSC1190" s="10"/>
      <c r="NSD1190" s="10"/>
      <c r="NSE1190" s="10"/>
      <c r="NSF1190" s="10"/>
      <c r="NSG1190" s="10"/>
      <c r="NSH1190" s="10"/>
      <c r="NSI1190" s="10"/>
      <c r="NSJ1190" s="10"/>
      <c r="NSK1190" s="10"/>
      <c r="NSL1190" s="10"/>
      <c r="NSM1190" s="10"/>
      <c r="NSN1190" s="10"/>
      <c r="NSO1190" s="10"/>
      <c r="NSP1190" s="10"/>
      <c r="NSQ1190" s="10"/>
      <c r="NSR1190" s="10"/>
      <c r="NSS1190" s="10"/>
      <c r="NST1190" s="10"/>
      <c r="NSU1190" s="10"/>
      <c r="NSV1190" s="10"/>
      <c r="NSW1190" s="10"/>
      <c r="NSX1190" s="10"/>
      <c r="NSY1190" s="10"/>
      <c r="NSZ1190" s="10"/>
      <c r="NTA1190" s="10"/>
      <c r="NTB1190" s="10"/>
      <c r="NTC1190" s="10"/>
      <c r="NTD1190" s="10"/>
      <c r="NTE1190" s="10"/>
      <c r="NTF1190" s="10"/>
      <c r="NTG1190" s="10"/>
      <c r="NTH1190" s="10"/>
      <c r="NTI1190" s="10"/>
      <c r="NTJ1190" s="10"/>
      <c r="NTK1190" s="10"/>
      <c r="NTL1190" s="10"/>
      <c r="NTM1190" s="10"/>
      <c r="NTN1190" s="10"/>
      <c r="NTO1190" s="10"/>
      <c r="NTP1190" s="10"/>
      <c r="NTQ1190" s="10"/>
      <c r="NTR1190" s="10"/>
      <c r="NTS1190" s="10"/>
      <c r="NTT1190" s="10"/>
      <c r="NTU1190" s="10"/>
      <c r="NTV1190" s="10"/>
      <c r="NTW1190" s="10"/>
      <c r="NTX1190" s="10"/>
      <c r="NTY1190" s="10"/>
      <c r="NTZ1190" s="10"/>
      <c r="NUA1190" s="10"/>
      <c r="NUB1190" s="10"/>
      <c r="NUC1190" s="10"/>
      <c r="NUD1190" s="10"/>
      <c r="NUE1190" s="10"/>
      <c r="NUF1190" s="10"/>
      <c r="NUG1190" s="10"/>
      <c r="NUH1190" s="10"/>
      <c r="NUI1190" s="10"/>
      <c r="NUJ1190" s="10"/>
      <c r="NUK1190" s="10"/>
      <c r="NUL1190" s="10"/>
      <c r="NUM1190" s="10"/>
      <c r="NUN1190" s="10"/>
      <c r="NUO1190" s="10"/>
      <c r="NUP1190" s="10"/>
      <c r="NUQ1190" s="10"/>
      <c r="NUR1190" s="10"/>
      <c r="NUS1190" s="10"/>
      <c r="NUT1190" s="10"/>
      <c r="NUU1190" s="10"/>
      <c r="NUV1190" s="10"/>
      <c r="NUW1190" s="10"/>
      <c r="NUX1190" s="10"/>
      <c r="NUY1190" s="10"/>
      <c r="NUZ1190" s="10"/>
      <c r="NVA1190" s="10"/>
      <c r="NVB1190" s="10"/>
      <c r="NVC1190" s="10"/>
      <c r="NVD1190" s="10"/>
      <c r="NVE1190" s="10"/>
      <c r="NVF1190" s="10"/>
      <c r="NVG1190" s="10"/>
      <c r="NVH1190" s="10"/>
      <c r="NVI1190" s="10"/>
      <c r="NVJ1190" s="10"/>
      <c r="NVK1190" s="10"/>
      <c r="NVL1190" s="10"/>
      <c r="NVM1190" s="10"/>
      <c r="NVN1190" s="10"/>
      <c r="NVO1190" s="10"/>
      <c r="NVP1190" s="10"/>
      <c r="NVQ1190" s="10"/>
      <c r="NVR1190" s="10"/>
      <c r="NVS1190" s="10"/>
      <c r="NVT1190" s="10"/>
      <c r="NVU1190" s="10"/>
      <c r="NVV1190" s="10"/>
      <c r="NVW1190" s="10"/>
      <c r="NVX1190" s="10"/>
      <c r="NVY1190" s="10"/>
      <c r="NVZ1190" s="10"/>
      <c r="NWA1190" s="10"/>
      <c r="NWB1190" s="10"/>
      <c r="NWC1190" s="10"/>
      <c r="NWD1190" s="10"/>
      <c r="NWE1190" s="10"/>
      <c r="NWF1190" s="10"/>
      <c r="NWG1190" s="10"/>
      <c r="NWH1190" s="10"/>
      <c r="NWI1190" s="10"/>
      <c r="NWJ1190" s="10"/>
      <c r="NWK1190" s="10"/>
      <c r="NWL1190" s="10"/>
      <c r="NWM1190" s="10"/>
      <c r="NWN1190" s="10"/>
      <c r="NWO1190" s="10"/>
      <c r="NWP1190" s="10"/>
      <c r="NWQ1190" s="10"/>
      <c r="NWR1190" s="10"/>
      <c r="NWS1190" s="10"/>
      <c r="NWT1190" s="10"/>
      <c r="NWU1190" s="10"/>
      <c r="NWV1190" s="10"/>
      <c r="NWW1190" s="10"/>
      <c r="NWX1190" s="10"/>
      <c r="NWY1190" s="10"/>
      <c r="NWZ1190" s="10"/>
      <c r="NXA1190" s="10"/>
      <c r="NXB1190" s="10"/>
      <c r="NXC1190" s="10"/>
      <c r="NXD1190" s="10"/>
      <c r="NXE1190" s="10"/>
      <c r="NXF1190" s="10"/>
      <c r="NXG1190" s="10"/>
      <c r="NXH1190" s="10"/>
      <c r="NXI1190" s="10"/>
      <c r="NXJ1190" s="10"/>
      <c r="NXK1190" s="10"/>
      <c r="NXL1190" s="10"/>
      <c r="NXM1190" s="10"/>
      <c r="NXN1190" s="10"/>
      <c r="NXO1190" s="10"/>
      <c r="NXP1190" s="10"/>
      <c r="NXQ1190" s="10"/>
      <c r="NXR1190" s="10"/>
      <c r="NXS1190" s="10"/>
      <c r="NXT1190" s="10"/>
      <c r="NXU1190" s="10"/>
      <c r="NXV1190" s="10"/>
      <c r="NXW1190" s="10"/>
      <c r="NXX1190" s="10"/>
      <c r="NXY1190" s="10"/>
      <c r="NXZ1190" s="10"/>
      <c r="NYA1190" s="10"/>
      <c r="NYB1190" s="10"/>
      <c r="NYC1190" s="10"/>
      <c r="NYD1190" s="10"/>
      <c r="NYE1190" s="10"/>
      <c r="NYF1190" s="10"/>
      <c r="NYG1190" s="10"/>
      <c r="NYH1190" s="10"/>
      <c r="NYI1190" s="10"/>
      <c r="NYJ1190" s="10"/>
      <c r="NYK1190" s="10"/>
      <c r="NYL1190" s="10"/>
      <c r="NYM1190" s="10"/>
      <c r="NYN1190" s="10"/>
      <c r="NYO1190" s="10"/>
      <c r="NYP1190" s="10"/>
      <c r="NYQ1190" s="10"/>
      <c r="NYR1190" s="10"/>
      <c r="NYS1190" s="10"/>
      <c r="NYT1190" s="10"/>
      <c r="NYU1190" s="10"/>
      <c r="NYV1190" s="10"/>
      <c r="NYW1190" s="10"/>
      <c r="NYX1190" s="10"/>
      <c r="NYY1190" s="10"/>
      <c r="NYZ1190" s="10"/>
      <c r="NZA1190" s="10"/>
      <c r="NZB1190" s="10"/>
      <c r="NZC1190" s="10"/>
      <c r="NZD1190" s="10"/>
      <c r="NZE1190" s="10"/>
      <c r="NZF1190" s="10"/>
      <c r="NZG1190" s="10"/>
      <c r="NZH1190" s="10"/>
      <c r="NZI1190" s="10"/>
      <c r="NZJ1190" s="10"/>
      <c r="NZK1190" s="10"/>
      <c r="NZL1190" s="10"/>
      <c r="NZM1190" s="10"/>
      <c r="NZN1190" s="10"/>
      <c r="NZO1190" s="10"/>
      <c r="NZP1190" s="10"/>
      <c r="NZQ1190" s="10"/>
      <c r="NZR1190" s="10"/>
      <c r="NZS1190" s="10"/>
      <c r="NZT1190" s="10"/>
      <c r="NZU1190" s="10"/>
      <c r="NZV1190" s="10"/>
      <c r="NZW1190" s="10"/>
      <c r="NZX1190" s="10"/>
      <c r="NZY1190" s="10"/>
      <c r="NZZ1190" s="10"/>
      <c r="OAA1190" s="10"/>
      <c r="OAB1190" s="10"/>
      <c r="OAC1190" s="10"/>
      <c r="OAD1190" s="10"/>
      <c r="OAE1190" s="10"/>
      <c r="OAF1190" s="10"/>
      <c r="OAG1190" s="10"/>
      <c r="OAH1190" s="10"/>
      <c r="OAI1190" s="10"/>
      <c r="OAJ1190" s="10"/>
      <c r="OAK1190" s="10"/>
      <c r="OAL1190" s="10"/>
      <c r="OAM1190" s="10"/>
      <c r="OAN1190" s="10"/>
      <c r="OAO1190" s="10"/>
      <c r="OAP1190" s="10"/>
      <c r="OAQ1190" s="10"/>
      <c r="OAR1190" s="10"/>
      <c r="OAS1190" s="10"/>
      <c r="OAT1190" s="10"/>
      <c r="OAU1190" s="10"/>
      <c r="OAV1190" s="10"/>
      <c r="OAW1190" s="10"/>
      <c r="OAX1190" s="10"/>
      <c r="OAY1190" s="10"/>
      <c r="OAZ1190" s="10"/>
      <c r="OBA1190" s="10"/>
      <c r="OBB1190" s="10"/>
      <c r="OBC1190" s="10"/>
      <c r="OBD1190" s="10"/>
      <c r="OBE1190" s="10"/>
      <c r="OBF1190" s="10"/>
      <c r="OBG1190" s="10"/>
      <c r="OBH1190" s="10"/>
      <c r="OBI1190" s="10"/>
      <c r="OBJ1190" s="10"/>
      <c r="OBK1190" s="10"/>
      <c r="OBL1190" s="10"/>
      <c r="OBM1190" s="10"/>
      <c r="OBN1190" s="10"/>
      <c r="OBO1190" s="10"/>
      <c r="OBP1190" s="10"/>
      <c r="OBQ1190" s="10"/>
      <c r="OBR1190" s="10"/>
      <c r="OBS1190" s="10"/>
      <c r="OBT1190" s="10"/>
      <c r="OBU1190" s="10"/>
      <c r="OBV1190" s="10"/>
      <c r="OBW1190" s="10"/>
      <c r="OBX1190" s="10"/>
      <c r="OBY1190" s="10"/>
      <c r="OBZ1190" s="10"/>
      <c r="OCA1190" s="10"/>
      <c r="OCB1190" s="10"/>
      <c r="OCC1190" s="10"/>
      <c r="OCD1190" s="10"/>
      <c r="OCE1190" s="10"/>
      <c r="OCF1190" s="10"/>
      <c r="OCG1190" s="10"/>
      <c r="OCH1190" s="10"/>
      <c r="OCI1190" s="10"/>
      <c r="OCJ1190" s="10"/>
      <c r="OCK1190" s="10"/>
      <c r="OCL1190" s="10"/>
      <c r="OCM1190" s="10"/>
      <c r="OCN1190" s="10"/>
      <c r="OCO1190" s="10"/>
      <c r="OCP1190" s="10"/>
      <c r="OCQ1190" s="10"/>
      <c r="OCR1190" s="10"/>
      <c r="OCS1190" s="10"/>
      <c r="OCT1190" s="10"/>
      <c r="OCU1190" s="10"/>
      <c r="OCV1190" s="10"/>
      <c r="OCW1190" s="10"/>
      <c r="OCX1190" s="10"/>
      <c r="OCY1190" s="10"/>
      <c r="OCZ1190" s="10"/>
      <c r="ODA1190" s="10"/>
      <c r="ODB1190" s="10"/>
      <c r="ODC1190" s="10"/>
      <c r="ODD1190" s="10"/>
      <c r="ODE1190" s="10"/>
      <c r="ODF1190" s="10"/>
      <c r="ODG1190" s="10"/>
      <c r="ODH1190" s="10"/>
      <c r="ODI1190" s="10"/>
      <c r="ODJ1190" s="10"/>
      <c r="ODK1190" s="10"/>
      <c r="ODL1190" s="10"/>
      <c r="ODM1190" s="10"/>
      <c r="ODN1190" s="10"/>
      <c r="ODO1190" s="10"/>
      <c r="ODP1190" s="10"/>
      <c r="ODQ1190" s="10"/>
      <c r="ODR1190" s="10"/>
      <c r="ODS1190" s="10"/>
      <c r="ODT1190" s="10"/>
      <c r="ODU1190" s="10"/>
      <c r="ODV1190" s="10"/>
      <c r="ODW1190" s="10"/>
      <c r="ODX1190" s="10"/>
      <c r="ODY1190" s="10"/>
      <c r="ODZ1190" s="10"/>
      <c r="OEA1190" s="10"/>
      <c r="OEB1190" s="10"/>
      <c r="OEC1190" s="10"/>
      <c r="OED1190" s="10"/>
      <c r="OEE1190" s="10"/>
      <c r="OEF1190" s="10"/>
      <c r="OEG1190" s="10"/>
      <c r="OEH1190" s="10"/>
      <c r="OEI1190" s="10"/>
      <c r="OEJ1190" s="10"/>
      <c r="OEK1190" s="10"/>
      <c r="OEL1190" s="10"/>
      <c r="OEM1190" s="10"/>
      <c r="OEN1190" s="10"/>
      <c r="OEO1190" s="10"/>
      <c r="OEP1190" s="10"/>
      <c r="OEQ1190" s="10"/>
      <c r="OER1190" s="10"/>
      <c r="OES1190" s="10"/>
      <c r="OET1190" s="10"/>
      <c r="OEU1190" s="10"/>
      <c r="OEV1190" s="10"/>
      <c r="OEW1190" s="10"/>
      <c r="OEX1190" s="10"/>
      <c r="OEY1190" s="10"/>
      <c r="OEZ1190" s="10"/>
      <c r="OFA1190" s="10"/>
      <c r="OFB1190" s="10"/>
      <c r="OFC1190" s="10"/>
      <c r="OFD1190" s="10"/>
      <c r="OFE1190" s="10"/>
      <c r="OFF1190" s="10"/>
      <c r="OFG1190" s="10"/>
      <c r="OFH1190" s="10"/>
      <c r="OFI1190" s="10"/>
      <c r="OFJ1190" s="10"/>
      <c r="OFK1190" s="10"/>
      <c r="OFL1190" s="10"/>
      <c r="OFM1190" s="10"/>
      <c r="OFN1190" s="10"/>
      <c r="OFO1190" s="10"/>
      <c r="OFP1190" s="10"/>
      <c r="OFQ1190" s="10"/>
      <c r="OFR1190" s="10"/>
      <c r="OFS1190" s="10"/>
      <c r="OFT1190" s="10"/>
      <c r="OFU1190" s="10"/>
      <c r="OFV1190" s="10"/>
      <c r="OFW1190" s="10"/>
      <c r="OFX1190" s="10"/>
      <c r="OFY1190" s="10"/>
      <c r="OFZ1190" s="10"/>
      <c r="OGA1190" s="10"/>
      <c r="OGB1190" s="10"/>
      <c r="OGC1190" s="10"/>
      <c r="OGD1190" s="10"/>
      <c r="OGE1190" s="10"/>
      <c r="OGF1190" s="10"/>
      <c r="OGG1190" s="10"/>
      <c r="OGH1190" s="10"/>
      <c r="OGI1190" s="10"/>
      <c r="OGJ1190" s="10"/>
      <c r="OGK1190" s="10"/>
      <c r="OGL1190" s="10"/>
      <c r="OGM1190" s="10"/>
      <c r="OGN1190" s="10"/>
      <c r="OGO1190" s="10"/>
      <c r="OGP1190" s="10"/>
      <c r="OGQ1190" s="10"/>
      <c r="OGR1190" s="10"/>
      <c r="OGS1190" s="10"/>
      <c r="OGT1190" s="10"/>
      <c r="OGU1190" s="10"/>
      <c r="OGV1190" s="10"/>
      <c r="OGW1190" s="10"/>
      <c r="OGX1190" s="10"/>
      <c r="OGY1190" s="10"/>
      <c r="OGZ1190" s="10"/>
      <c r="OHA1190" s="10"/>
      <c r="OHB1190" s="10"/>
      <c r="OHC1190" s="10"/>
      <c r="OHD1190" s="10"/>
      <c r="OHE1190" s="10"/>
      <c r="OHF1190" s="10"/>
      <c r="OHG1190" s="10"/>
      <c r="OHH1190" s="10"/>
      <c r="OHI1190" s="10"/>
      <c r="OHJ1190" s="10"/>
      <c r="OHK1190" s="10"/>
      <c r="OHL1190" s="10"/>
      <c r="OHM1190" s="10"/>
      <c r="OHN1190" s="10"/>
      <c r="OHO1190" s="10"/>
      <c r="OHP1190" s="10"/>
      <c r="OHQ1190" s="10"/>
      <c r="OHR1190" s="10"/>
      <c r="OHS1190" s="10"/>
      <c r="OHT1190" s="10"/>
      <c r="OHU1190" s="10"/>
      <c r="OHV1190" s="10"/>
      <c r="OHW1190" s="10"/>
      <c r="OHX1190" s="10"/>
      <c r="OHY1190" s="10"/>
      <c r="OHZ1190" s="10"/>
      <c r="OIA1190" s="10"/>
      <c r="OIB1190" s="10"/>
      <c r="OIC1190" s="10"/>
      <c r="OID1190" s="10"/>
      <c r="OIE1190" s="10"/>
      <c r="OIF1190" s="10"/>
      <c r="OIG1190" s="10"/>
      <c r="OIH1190" s="10"/>
      <c r="OII1190" s="10"/>
      <c r="OIJ1190" s="10"/>
      <c r="OIK1190" s="10"/>
      <c r="OIL1190" s="10"/>
      <c r="OIM1190" s="10"/>
      <c r="OIN1190" s="10"/>
      <c r="OIO1190" s="10"/>
      <c r="OIP1190" s="10"/>
      <c r="OIQ1190" s="10"/>
      <c r="OIR1190" s="10"/>
      <c r="OIS1190" s="10"/>
      <c r="OIT1190" s="10"/>
      <c r="OIU1190" s="10"/>
      <c r="OIV1190" s="10"/>
      <c r="OIW1190" s="10"/>
      <c r="OIX1190" s="10"/>
      <c r="OIY1190" s="10"/>
      <c r="OIZ1190" s="10"/>
      <c r="OJA1190" s="10"/>
      <c r="OJB1190" s="10"/>
      <c r="OJC1190" s="10"/>
      <c r="OJD1190" s="10"/>
      <c r="OJE1190" s="10"/>
      <c r="OJF1190" s="10"/>
      <c r="OJG1190" s="10"/>
      <c r="OJH1190" s="10"/>
      <c r="OJI1190" s="10"/>
      <c r="OJJ1190" s="10"/>
      <c r="OJK1190" s="10"/>
      <c r="OJL1190" s="10"/>
      <c r="OJM1190" s="10"/>
      <c r="OJN1190" s="10"/>
      <c r="OJO1190" s="10"/>
      <c r="OJP1190" s="10"/>
      <c r="OJQ1190" s="10"/>
      <c r="OJR1190" s="10"/>
      <c r="OJS1190" s="10"/>
      <c r="OJT1190" s="10"/>
      <c r="OJU1190" s="10"/>
      <c r="OJV1190" s="10"/>
      <c r="OJW1190" s="10"/>
      <c r="OJX1190" s="10"/>
      <c r="OJY1190" s="10"/>
      <c r="OJZ1190" s="10"/>
      <c r="OKA1190" s="10"/>
      <c r="OKB1190" s="10"/>
      <c r="OKC1190" s="10"/>
      <c r="OKD1190" s="10"/>
      <c r="OKE1190" s="10"/>
      <c r="OKF1190" s="10"/>
      <c r="OKG1190" s="10"/>
      <c r="OKH1190" s="10"/>
      <c r="OKI1190" s="10"/>
      <c r="OKJ1190" s="10"/>
      <c r="OKK1190" s="10"/>
      <c r="OKL1190" s="10"/>
      <c r="OKM1190" s="10"/>
      <c r="OKN1190" s="10"/>
      <c r="OKO1190" s="10"/>
      <c r="OKP1190" s="10"/>
      <c r="OKQ1190" s="10"/>
      <c r="OKR1190" s="10"/>
      <c r="OKS1190" s="10"/>
      <c r="OKT1190" s="10"/>
      <c r="OKU1190" s="10"/>
      <c r="OKV1190" s="10"/>
      <c r="OKW1190" s="10"/>
      <c r="OKX1190" s="10"/>
      <c r="OKY1190" s="10"/>
      <c r="OKZ1190" s="10"/>
      <c r="OLA1190" s="10"/>
      <c r="OLB1190" s="10"/>
      <c r="OLC1190" s="10"/>
      <c r="OLD1190" s="10"/>
      <c r="OLE1190" s="10"/>
      <c r="OLF1190" s="10"/>
      <c r="OLG1190" s="10"/>
      <c r="OLH1190" s="10"/>
      <c r="OLI1190" s="10"/>
      <c r="OLJ1190" s="10"/>
      <c r="OLK1190" s="10"/>
      <c r="OLL1190" s="10"/>
      <c r="OLM1190" s="10"/>
      <c r="OLN1190" s="10"/>
      <c r="OLO1190" s="10"/>
      <c r="OLP1190" s="10"/>
      <c r="OLQ1190" s="10"/>
      <c r="OLR1190" s="10"/>
      <c r="OLS1190" s="10"/>
      <c r="OLT1190" s="10"/>
      <c r="OLU1190" s="10"/>
      <c r="OLV1190" s="10"/>
      <c r="OLW1190" s="10"/>
      <c r="OLX1190" s="10"/>
      <c r="OLY1190" s="10"/>
      <c r="OLZ1190" s="10"/>
      <c r="OMA1190" s="10"/>
      <c r="OMB1190" s="10"/>
      <c r="OMC1190" s="10"/>
      <c r="OMD1190" s="10"/>
      <c r="OME1190" s="10"/>
      <c r="OMF1190" s="10"/>
      <c r="OMG1190" s="10"/>
      <c r="OMH1190" s="10"/>
      <c r="OMI1190" s="10"/>
      <c r="OMJ1190" s="10"/>
      <c r="OMK1190" s="10"/>
      <c r="OML1190" s="10"/>
      <c r="OMM1190" s="10"/>
      <c r="OMN1190" s="10"/>
      <c r="OMO1190" s="10"/>
      <c r="OMP1190" s="10"/>
      <c r="OMQ1190" s="10"/>
      <c r="OMR1190" s="10"/>
      <c r="OMS1190" s="10"/>
      <c r="OMT1190" s="10"/>
      <c r="OMU1190" s="10"/>
      <c r="OMV1190" s="10"/>
      <c r="OMW1190" s="10"/>
      <c r="OMX1190" s="10"/>
      <c r="OMY1190" s="10"/>
      <c r="OMZ1190" s="10"/>
      <c r="ONA1190" s="10"/>
      <c r="ONB1190" s="10"/>
      <c r="ONC1190" s="10"/>
      <c r="OND1190" s="10"/>
      <c r="ONE1190" s="10"/>
      <c r="ONF1190" s="10"/>
      <c r="ONG1190" s="10"/>
      <c r="ONH1190" s="10"/>
      <c r="ONI1190" s="10"/>
      <c r="ONJ1190" s="10"/>
      <c r="ONK1190" s="10"/>
      <c r="ONL1190" s="10"/>
      <c r="ONM1190" s="10"/>
      <c r="ONN1190" s="10"/>
      <c r="ONO1190" s="10"/>
      <c r="ONP1190" s="10"/>
      <c r="ONQ1190" s="10"/>
      <c r="ONR1190" s="10"/>
      <c r="ONS1190" s="10"/>
      <c r="ONT1190" s="10"/>
      <c r="ONU1190" s="10"/>
      <c r="ONV1190" s="10"/>
      <c r="ONW1190" s="10"/>
      <c r="ONX1190" s="10"/>
      <c r="ONY1190" s="10"/>
      <c r="ONZ1190" s="10"/>
      <c r="OOA1190" s="10"/>
      <c r="OOB1190" s="10"/>
      <c r="OOC1190" s="10"/>
      <c r="OOD1190" s="10"/>
      <c r="OOE1190" s="10"/>
      <c r="OOF1190" s="10"/>
      <c r="OOG1190" s="10"/>
      <c r="OOH1190" s="10"/>
      <c r="OOI1190" s="10"/>
      <c r="OOJ1190" s="10"/>
      <c r="OOK1190" s="10"/>
      <c r="OOL1190" s="10"/>
      <c r="OOM1190" s="10"/>
      <c r="OON1190" s="10"/>
      <c r="OOO1190" s="10"/>
      <c r="OOP1190" s="10"/>
      <c r="OOQ1190" s="10"/>
      <c r="OOR1190" s="10"/>
      <c r="OOS1190" s="10"/>
      <c r="OOT1190" s="10"/>
      <c r="OOU1190" s="10"/>
      <c r="OOV1190" s="10"/>
      <c r="OOW1190" s="10"/>
      <c r="OOX1190" s="10"/>
      <c r="OOY1190" s="10"/>
      <c r="OOZ1190" s="10"/>
      <c r="OPA1190" s="10"/>
      <c r="OPB1190" s="10"/>
      <c r="OPC1190" s="10"/>
      <c r="OPD1190" s="10"/>
      <c r="OPE1190" s="10"/>
      <c r="OPF1190" s="10"/>
      <c r="OPG1190" s="10"/>
      <c r="OPH1190" s="10"/>
      <c r="OPI1190" s="10"/>
      <c r="OPJ1190" s="10"/>
      <c r="OPK1190" s="10"/>
      <c r="OPL1190" s="10"/>
      <c r="OPM1190" s="10"/>
      <c r="OPN1190" s="10"/>
      <c r="OPO1190" s="10"/>
      <c r="OPP1190" s="10"/>
      <c r="OPQ1190" s="10"/>
      <c r="OPR1190" s="10"/>
      <c r="OPS1190" s="10"/>
      <c r="OPT1190" s="10"/>
      <c r="OPU1190" s="10"/>
      <c r="OPV1190" s="10"/>
      <c r="OPW1190" s="10"/>
      <c r="OPX1190" s="10"/>
      <c r="OPY1190" s="10"/>
      <c r="OPZ1190" s="10"/>
      <c r="OQA1190" s="10"/>
      <c r="OQB1190" s="10"/>
      <c r="OQC1190" s="10"/>
      <c r="OQD1190" s="10"/>
      <c r="OQE1190" s="10"/>
      <c r="OQF1190" s="10"/>
      <c r="OQG1190" s="10"/>
      <c r="OQH1190" s="10"/>
      <c r="OQI1190" s="10"/>
      <c r="OQJ1190" s="10"/>
      <c r="OQK1190" s="10"/>
      <c r="OQL1190" s="10"/>
      <c r="OQM1190" s="10"/>
      <c r="OQN1190" s="10"/>
      <c r="OQO1190" s="10"/>
      <c r="OQP1190" s="10"/>
      <c r="OQQ1190" s="10"/>
      <c r="OQR1190" s="10"/>
      <c r="OQS1190" s="10"/>
      <c r="OQT1190" s="10"/>
      <c r="OQU1190" s="10"/>
      <c r="OQV1190" s="10"/>
      <c r="OQW1190" s="10"/>
      <c r="OQX1190" s="10"/>
      <c r="OQY1190" s="10"/>
      <c r="OQZ1190" s="10"/>
      <c r="ORA1190" s="10"/>
      <c r="ORB1190" s="10"/>
      <c r="ORC1190" s="10"/>
      <c r="ORD1190" s="10"/>
      <c r="ORE1190" s="10"/>
      <c r="ORF1190" s="10"/>
      <c r="ORG1190" s="10"/>
      <c r="ORH1190" s="10"/>
      <c r="ORI1190" s="10"/>
      <c r="ORJ1190" s="10"/>
      <c r="ORK1190" s="10"/>
      <c r="ORL1190" s="10"/>
      <c r="ORM1190" s="10"/>
      <c r="ORN1190" s="10"/>
      <c r="ORO1190" s="10"/>
      <c r="ORP1190" s="10"/>
      <c r="ORQ1190" s="10"/>
      <c r="ORR1190" s="10"/>
      <c r="ORS1190" s="10"/>
      <c r="ORT1190" s="10"/>
      <c r="ORU1190" s="10"/>
      <c r="ORV1190" s="10"/>
      <c r="ORW1190" s="10"/>
      <c r="ORX1190" s="10"/>
      <c r="ORY1190" s="10"/>
      <c r="ORZ1190" s="10"/>
      <c r="OSA1190" s="10"/>
      <c r="OSB1190" s="10"/>
      <c r="OSC1190" s="10"/>
      <c r="OSD1190" s="10"/>
      <c r="OSE1190" s="10"/>
      <c r="OSF1190" s="10"/>
      <c r="OSG1190" s="10"/>
      <c r="OSH1190" s="10"/>
      <c r="OSI1190" s="10"/>
      <c r="OSJ1190" s="10"/>
      <c r="OSK1190" s="10"/>
      <c r="OSL1190" s="10"/>
      <c r="OSM1190" s="10"/>
      <c r="OSN1190" s="10"/>
      <c r="OSO1190" s="10"/>
      <c r="OSP1190" s="10"/>
      <c r="OSQ1190" s="10"/>
      <c r="OSR1190" s="10"/>
      <c r="OSS1190" s="10"/>
      <c r="OST1190" s="10"/>
      <c r="OSU1190" s="10"/>
      <c r="OSV1190" s="10"/>
      <c r="OSW1190" s="10"/>
      <c r="OSX1190" s="10"/>
      <c r="OSY1190" s="10"/>
      <c r="OSZ1190" s="10"/>
      <c r="OTA1190" s="10"/>
      <c r="OTB1190" s="10"/>
      <c r="OTC1190" s="10"/>
      <c r="OTD1190" s="10"/>
      <c r="OTE1190" s="10"/>
      <c r="OTF1190" s="10"/>
      <c r="OTG1190" s="10"/>
      <c r="OTH1190" s="10"/>
      <c r="OTI1190" s="10"/>
      <c r="OTJ1190" s="10"/>
      <c r="OTK1190" s="10"/>
      <c r="OTL1190" s="10"/>
      <c r="OTM1190" s="10"/>
      <c r="OTN1190" s="10"/>
      <c r="OTO1190" s="10"/>
      <c r="OTP1190" s="10"/>
      <c r="OTQ1190" s="10"/>
      <c r="OTR1190" s="10"/>
      <c r="OTS1190" s="10"/>
      <c r="OTT1190" s="10"/>
      <c r="OTU1190" s="10"/>
      <c r="OTV1190" s="10"/>
      <c r="OTW1190" s="10"/>
      <c r="OTX1190" s="10"/>
      <c r="OTY1190" s="10"/>
      <c r="OTZ1190" s="10"/>
      <c r="OUA1190" s="10"/>
      <c r="OUB1190" s="10"/>
      <c r="OUC1190" s="10"/>
      <c r="OUD1190" s="10"/>
      <c r="OUE1190" s="10"/>
      <c r="OUF1190" s="10"/>
      <c r="OUG1190" s="10"/>
      <c r="OUH1190" s="10"/>
      <c r="OUI1190" s="10"/>
      <c r="OUJ1190" s="10"/>
      <c r="OUK1190" s="10"/>
      <c r="OUL1190" s="10"/>
      <c r="OUM1190" s="10"/>
      <c r="OUN1190" s="10"/>
      <c r="OUO1190" s="10"/>
      <c r="OUP1190" s="10"/>
      <c r="OUQ1190" s="10"/>
      <c r="OUR1190" s="10"/>
      <c r="OUS1190" s="10"/>
      <c r="OUT1190" s="10"/>
      <c r="OUU1190" s="10"/>
      <c r="OUV1190" s="10"/>
      <c r="OUW1190" s="10"/>
      <c r="OUX1190" s="10"/>
      <c r="OUY1190" s="10"/>
      <c r="OUZ1190" s="10"/>
      <c r="OVA1190" s="10"/>
      <c r="OVB1190" s="10"/>
      <c r="OVC1190" s="10"/>
      <c r="OVD1190" s="10"/>
      <c r="OVE1190" s="10"/>
      <c r="OVF1190" s="10"/>
      <c r="OVG1190" s="10"/>
      <c r="OVH1190" s="10"/>
      <c r="OVI1190" s="10"/>
      <c r="OVJ1190" s="10"/>
      <c r="OVK1190" s="10"/>
      <c r="OVL1190" s="10"/>
      <c r="OVM1190" s="10"/>
      <c r="OVN1190" s="10"/>
      <c r="OVO1190" s="10"/>
      <c r="OVP1190" s="10"/>
      <c r="OVQ1190" s="10"/>
      <c r="OVR1190" s="10"/>
      <c r="OVS1190" s="10"/>
      <c r="OVT1190" s="10"/>
      <c r="OVU1190" s="10"/>
      <c r="OVV1190" s="10"/>
      <c r="OVW1190" s="10"/>
      <c r="OVX1190" s="10"/>
      <c r="OVY1190" s="10"/>
      <c r="OVZ1190" s="10"/>
      <c r="OWA1190" s="10"/>
      <c r="OWB1190" s="10"/>
      <c r="OWC1190" s="10"/>
      <c r="OWD1190" s="10"/>
      <c r="OWE1190" s="10"/>
      <c r="OWF1190" s="10"/>
      <c r="OWG1190" s="10"/>
      <c r="OWH1190" s="10"/>
      <c r="OWI1190" s="10"/>
      <c r="OWJ1190" s="10"/>
      <c r="OWK1190" s="10"/>
      <c r="OWL1190" s="10"/>
      <c r="OWM1190" s="10"/>
      <c r="OWN1190" s="10"/>
      <c r="OWO1190" s="10"/>
      <c r="OWP1190" s="10"/>
      <c r="OWQ1190" s="10"/>
      <c r="OWR1190" s="10"/>
      <c r="OWS1190" s="10"/>
      <c r="OWT1190" s="10"/>
      <c r="OWU1190" s="10"/>
      <c r="OWV1190" s="10"/>
      <c r="OWW1190" s="10"/>
      <c r="OWX1190" s="10"/>
      <c r="OWY1190" s="10"/>
      <c r="OWZ1190" s="10"/>
      <c r="OXA1190" s="10"/>
      <c r="OXB1190" s="10"/>
      <c r="OXC1190" s="10"/>
      <c r="OXD1190" s="10"/>
      <c r="OXE1190" s="10"/>
      <c r="OXF1190" s="10"/>
      <c r="OXG1190" s="10"/>
      <c r="OXH1190" s="10"/>
      <c r="OXI1190" s="10"/>
      <c r="OXJ1190" s="10"/>
      <c r="OXK1190" s="10"/>
      <c r="OXL1190" s="10"/>
      <c r="OXM1190" s="10"/>
      <c r="OXN1190" s="10"/>
      <c r="OXO1190" s="10"/>
      <c r="OXP1190" s="10"/>
      <c r="OXQ1190" s="10"/>
      <c r="OXR1190" s="10"/>
      <c r="OXS1190" s="10"/>
      <c r="OXT1190" s="10"/>
      <c r="OXU1190" s="10"/>
      <c r="OXV1190" s="10"/>
      <c r="OXW1190" s="10"/>
      <c r="OXX1190" s="10"/>
      <c r="OXY1190" s="10"/>
      <c r="OXZ1190" s="10"/>
      <c r="OYA1190" s="10"/>
      <c r="OYB1190" s="10"/>
      <c r="OYC1190" s="10"/>
      <c r="OYD1190" s="10"/>
      <c r="OYE1190" s="10"/>
      <c r="OYF1190" s="10"/>
      <c r="OYG1190" s="10"/>
      <c r="OYH1190" s="10"/>
      <c r="OYI1190" s="10"/>
      <c r="OYJ1190" s="10"/>
      <c r="OYK1190" s="10"/>
      <c r="OYL1190" s="10"/>
      <c r="OYM1190" s="10"/>
      <c r="OYN1190" s="10"/>
      <c r="OYO1190" s="10"/>
      <c r="OYP1190" s="10"/>
      <c r="OYQ1190" s="10"/>
      <c r="OYR1190" s="10"/>
      <c r="OYS1190" s="10"/>
      <c r="OYT1190" s="10"/>
      <c r="OYU1190" s="10"/>
      <c r="OYV1190" s="10"/>
      <c r="OYW1190" s="10"/>
      <c r="OYX1190" s="10"/>
      <c r="OYY1190" s="10"/>
      <c r="OYZ1190" s="10"/>
      <c r="OZA1190" s="10"/>
      <c r="OZB1190" s="10"/>
      <c r="OZC1190" s="10"/>
      <c r="OZD1190" s="10"/>
      <c r="OZE1190" s="10"/>
      <c r="OZF1190" s="10"/>
      <c r="OZG1190" s="10"/>
      <c r="OZH1190" s="10"/>
      <c r="OZI1190" s="10"/>
      <c r="OZJ1190" s="10"/>
      <c r="OZK1190" s="10"/>
      <c r="OZL1190" s="10"/>
      <c r="OZM1190" s="10"/>
      <c r="OZN1190" s="10"/>
      <c r="OZO1190" s="10"/>
      <c r="OZP1190" s="10"/>
      <c r="OZQ1190" s="10"/>
      <c r="OZR1190" s="10"/>
      <c r="OZS1190" s="10"/>
      <c r="OZT1190" s="10"/>
      <c r="OZU1190" s="10"/>
      <c r="OZV1190" s="10"/>
      <c r="OZW1190" s="10"/>
      <c r="OZX1190" s="10"/>
      <c r="OZY1190" s="10"/>
      <c r="OZZ1190" s="10"/>
      <c r="PAA1190" s="10"/>
      <c r="PAB1190" s="10"/>
      <c r="PAC1190" s="10"/>
      <c r="PAD1190" s="10"/>
      <c r="PAE1190" s="10"/>
      <c r="PAF1190" s="10"/>
      <c r="PAG1190" s="10"/>
      <c r="PAH1190" s="10"/>
      <c r="PAI1190" s="10"/>
      <c r="PAJ1190" s="10"/>
      <c r="PAK1190" s="10"/>
      <c r="PAL1190" s="10"/>
      <c r="PAM1190" s="10"/>
      <c r="PAN1190" s="10"/>
      <c r="PAO1190" s="10"/>
      <c r="PAP1190" s="10"/>
      <c r="PAQ1190" s="10"/>
      <c r="PAR1190" s="10"/>
      <c r="PAS1190" s="10"/>
      <c r="PAT1190" s="10"/>
      <c r="PAU1190" s="10"/>
      <c r="PAV1190" s="10"/>
      <c r="PAW1190" s="10"/>
      <c r="PAX1190" s="10"/>
      <c r="PAY1190" s="10"/>
      <c r="PAZ1190" s="10"/>
      <c r="PBA1190" s="10"/>
      <c r="PBB1190" s="10"/>
      <c r="PBC1190" s="10"/>
      <c r="PBD1190" s="10"/>
      <c r="PBE1190" s="10"/>
      <c r="PBF1190" s="10"/>
      <c r="PBG1190" s="10"/>
      <c r="PBH1190" s="10"/>
      <c r="PBI1190" s="10"/>
      <c r="PBJ1190" s="10"/>
      <c r="PBK1190" s="10"/>
      <c r="PBL1190" s="10"/>
      <c r="PBM1190" s="10"/>
      <c r="PBN1190" s="10"/>
      <c r="PBO1190" s="10"/>
      <c r="PBP1190" s="10"/>
      <c r="PBQ1190" s="10"/>
      <c r="PBR1190" s="10"/>
      <c r="PBS1190" s="10"/>
      <c r="PBT1190" s="10"/>
      <c r="PBU1190" s="10"/>
      <c r="PBV1190" s="10"/>
      <c r="PBW1190" s="10"/>
      <c r="PBX1190" s="10"/>
      <c r="PBY1190" s="10"/>
      <c r="PBZ1190" s="10"/>
      <c r="PCA1190" s="10"/>
      <c r="PCB1190" s="10"/>
      <c r="PCC1190" s="10"/>
      <c r="PCD1190" s="10"/>
      <c r="PCE1190" s="10"/>
      <c r="PCF1190" s="10"/>
      <c r="PCG1190" s="10"/>
      <c r="PCH1190" s="10"/>
      <c r="PCI1190" s="10"/>
      <c r="PCJ1190" s="10"/>
      <c r="PCK1190" s="10"/>
      <c r="PCL1190" s="10"/>
      <c r="PCM1190" s="10"/>
      <c r="PCN1190" s="10"/>
      <c r="PCO1190" s="10"/>
      <c r="PCP1190" s="10"/>
      <c r="PCQ1190" s="10"/>
      <c r="PCR1190" s="10"/>
      <c r="PCS1190" s="10"/>
      <c r="PCT1190" s="10"/>
      <c r="PCU1190" s="10"/>
      <c r="PCV1190" s="10"/>
      <c r="PCW1190" s="10"/>
      <c r="PCX1190" s="10"/>
      <c r="PCY1190" s="10"/>
      <c r="PCZ1190" s="10"/>
      <c r="PDA1190" s="10"/>
      <c r="PDB1190" s="10"/>
      <c r="PDC1190" s="10"/>
      <c r="PDD1190" s="10"/>
      <c r="PDE1190" s="10"/>
      <c r="PDF1190" s="10"/>
      <c r="PDG1190" s="10"/>
      <c r="PDH1190" s="10"/>
      <c r="PDI1190" s="10"/>
      <c r="PDJ1190" s="10"/>
      <c r="PDK1190" s="10"/>
      <c r="PDL1190" s="10"/>
      <c r="PDM1190" s="10"/>
      <c r="PDN1190" s="10"/>
      <c r="PDO1190" s="10"/>
      <c r="PDP1190" s="10"/>
      <c r="PDQ1190" s="10"/>
      <c r="PDR1190" s="10"/>
      <c r="PDS1190" s="10"/>
      <c r="PDT1190" s="10"/>
      <c r="PDU1190" s="10"/>
      <c r="PDV1190" s="10"/>
      <c r="PDW1190" s="10"/>
      <c r="PDX1190" s="10"/>
      <c r="PDY1190" s="10"/>
      <c r="PDZ1190" s="10"/>
      <c r="PEA1190" s="10"/>
      <c r="PEB1190" s="10"/>
      <c r="PEC1190" s="10"/>
      <c r="PED1190" s="10"/>
      <c r="PEE1190" s="10"/>
      <c r="PEF1190" s="10"/>
      <c r="PEG1190" s="10"/>
      <c r="PEH1190" s="10"/>
      <c r="PEI1190" s="10"/>
      <c r="PEJ1190" s="10"/>
      <c r="PEK1190" s="10"/>
      <c r="PEL1190" s="10"/>
      <c r="PEM1190" s="10"/>
      <c r="PEN1190" s="10"/>
      <c r="PEO1190" s="10"/>
      <c r="PEP1190" s="10"/>
      <c r="PEQ1190" s="10"/>
      <c r="PER1190" s="10"/>
      <c r="PES1190" s="10"/>
      <c r="PET1190" s="10"/>
      <c r="PEU1190" s="10"/>
      <c r="PEV1190" s="10"/>
      <c r="PEW1190" s="10"/>
      <c r="PEX1190" s="10"/>
      <c r="PEY1190" s="10"/>
      <c r="PEZ1190" s="10"/>
      <c r="PFA1190" s="10"/>
      <c r="PFB1190" s="10"/>
      <c r="PFC1190" s="10"/>
      <c r="PFD1190" s="10"/>
      <c r="PFE1190" s="10"/>
      <c r="PFF1190" s="10"/>
      <c r="PFG1190" s="10"/>
      <c r="PFH1190" s="10"/>
      <c r="PFI1190" s="10"/>
      <c r="PFJ1190" s="10"/>
      <c r="PFK1190" s="10"/>
      <c r="PFL1190" s="10"/>
      <c r="PFM1190" s="10"/>
      <c r="PFN1190" s="10"/>
      <c r="PFO1190" s="10"/>
      <c r="PFP1190" s="10"/>
      <c r="PFQ1190" s="10"/>
      <c r="PFR1190" s="10"/>
      <c r="PFS1190" s="10"/>
      <c r="PFT1190" s="10"/>
      <c r="PFU1190" s="10"/>
      <c r="PFV1190" s="10"/>
      <c r="PFW1190" s="10"/>
      <c r="PFX1190" s="10"/>
      <c r="PFY1190" s="10"/>
      <c r="PFZ1190" s="10"/>
      <c r="PGA1190" s="10"/>
      <c r="PGB1190" s="10"/>
      <c r="PGC1190" s="10"/>
      <c r="PGD1190" s="10"/>
      <c r="PGE1190" s="10"/>
      <c r="PGF1190" s="10"/>
      <c r="PGG1190" s="10"/>
      <c r="PGH1190" s="10"/>
      <c r="PGI1190" s="10"/>
      <c r="PGJ1190" s="10"/>
      <c r="PGK1190" s="10"/>
      <c r="PGL1190" s="10"/>
      <c r="PGM1190" s="10"/>
      <c r="PGN1190" s="10"/>
      <c r="PGO1190" s="10"/>
      <c r="PGP1190" s="10"/>
      <c r="PGQ1190" s="10"/>
      <c r="PGR1190" s="10"/>
      <c r="PGS1190" s="10"/>
      <c r="PGT1190" s="10"/>
      <c r="PGU1190" s="10"/>
      <c r="PGV1190" s="10"/>
      <c r="PGW1190" s="10"/>
      <c r="PGX1190" s="10"/>
      <c r="PGY1190" s="10"/>
      <c r="PGZ1190" s="10"/>
      <c r="PHA1190" s="10"/>
      <c r="PHB1190" s="10"/>
      <c r="PHC1190" s="10"/>
      <c r="PHD1190" s="10"/>
      <c r="PHE1190" s="10"/>
      <c r="PHF1190" s="10"/>
      <c r="PHG1190" s="10"/>
      <c r="PHH1190" s="10"/>
      <c r="PHI1190" s="10"/>
      <c r="PHJ1190" s="10"/>
      <c r="PHK1190" s="10"/>
      <c r="PHL1190" s="10"/>
      <c r="PHM1190" s="10"/>
      <c r="PHN1190" s="10"/>
      <c r="PHO1190" s="10"/>
      <c r="PHP1190" s="10"/>
      <c r="PHQ1190" s="10"/>
      <c r="PHR1190" s="10"/>
      <c r="PHS1190" s="10"/>
      <c r="PHT1190" s="10"/>
      <c r="PHU1190" s="10"/>
      <c r="PHV1190" s="10"/>
      <c r="PHW1190" s="10"/>
      <c r="PHX1190" s="10"/>
      <c r="PHY1190" s="10"/>
      <c r="PHZ1190" s="10"/>
      <c r="PIA1190" s="10"/>
      <c r="PIB1190" s="10"/>
      <c r="PIC1190" s="10"/>
      <c r="PID1190" s="10"/>
      <c r="PIE1190" s="10"/>
      <c r="PIF1190" s="10"/>
      <c r="PIG1190" s="10"/>
      <c r="PIH1190" s="10"/>
      <c r="PII1190" s="10"/>
      <c r="PIJ1190" s="10"/>
      <c r="PIK1190" s="10"/>
      <c r="PIL1190" s="10"/>
      <c r="PIM1190" s="10"/>
      <c r="PIN1190" s="10"/>
      <c r="PIO1190" s="10"/>
      <c r="PIP1190" s="10"/>
      <c r="PIQ1190" s="10"/>
      <c r="PIR1190" s="10"/>
      <c r="PIS1190" s="10"/>
      <c r="PIT1190" s="10"/>
      <c r="PIU1190" s="10"/>
      <c r="PIV1190" s="10"/>
      <c r="PIW1190" s="10"/>
      <c r="PIX1190" s="10"/>
      <c r="PIY1190" s="10"/>
      <c r="PIZ1190" s="10"/>
      <c r="PJA1190" s="10"/>
      <c r="PJB1190" s="10"/>
      <c r="PJC1190" s="10"/>
      <c r="PJD1190" s="10"/>
      <c r="PJE1190" s="10"/>
      <c r="PJF1190" s="10"/>
      <c r="PJG1190" s="10"/>
      <c r="PJH1190" s="10"/>
      <c r="PJI1190" s="10"/>
      <c r="PJJ1190" s="10"/>
      <c r="PJK1190" s="10"/>
      <c r="PJL1190" s="10"/>
      <c r="PJM1190" s="10"/>
      <c r="PJN1190" s="10"/>
      <c r="PJO1190" s="10"/>
      <c r="PJP1190" s="10"/>
      <c r="PJQ1190" s="10"/>
      <c r="PJR1190" s="10"/>
      <c r="PJS1190" s="10"/>
      <c r="PJT1190" s="10"/>
      <c r="PJU1190" s="10"/>
      <c r="PJV1190" s="10"/>
      <c r="PJW1190" s="10"/>
      <c r="PJX1190" s="10"/>
      <c r="PJY1190" s="10"/>
      <c r="PJZ1190" s="10"/>
      <c r="PKA1190" s="10"/>
      <c r="PKB1190" s="10"/>
      <c r="PKC1190" s="10"/>
      <c r="PKD1190" s="10"/>
      <c r="PKE1190" s="10"/>
      <c r="PKF1190" s="10"/>
      <c r="PKG1190" s="10"/>
      <c r="PKH1190" s="10"/>
      <c r="PKI1190" s="10"/>
      <c r="PKJ1190" s="10"/>
      <c r="PKK1190" s="10"/>
      <c r="PKL1190" s="10"/>
      <c r="PKM1190" s="10"/>
      <c r="PKN1190" s="10"/>
      <c r="PKO1190" s="10"/>
      <c r="PKP1190" s="10"/>
      <c r="PKQ1190" s="10"/>
      <c r="PKR1190" s="10"/>
      <c r="PKS1190" s="10"/>
      <c r="PKT1190" s="10"/>
      <c r="PKU1190" s="10"/>
      <c r="PKV1190" s="10"/>
      <c r="PKW1190" s="10"/>
      <c r="PKX1190" s="10"/>
      <c r="PKY1190" s="10"/>
      <c r="PKZ1190" s="10"/>
      <c r="PLA1190" s="10"/>
      <c r="PLB1190" s="10"/>
      <c r="PLC1190" s="10"/>
      <c r="PLD1190" s="10"/>
      <c r="PLE1190" s="10"/>
      <c r="PLF1190" s="10"/>
      <c r="PLG1190" s="10"/>
      <c r="PLH1190" s="10"/>
      <c r="PLI1190" s="10"/>
      <c r="PLJ1190" s="10"/>
      <c r="PLK1190" s="10"/>
      <c r="PLL1190" s="10"/>
      <c r="PLM1190" s="10"/>
      <c r="PLN1190" s="10"/>
      <c r="PLO1190" s="10"/>
      <c r="PLP1190" s="10"/>
      <c r="PLQ1190" s="10"/>
      <c r="PLR1190" s="10"/>
      <c r="PLS1190" s="10"/>
      <c r="PLT1190" s="10"/>
      <c r="PLU1190" s="10"/>
      <c r="PLV1190" s="10"/>
      <c r="PLW1190" s="10"/>
      <c r="PLX1190" s="10"/>
      <c r="PLY1190" s="10"/>
      <c r="PLZ1190" s="10"/>
      <c r="PMA1190" s="10"/>
      <c r="PMB1190" s="10"/>
      <c r="PMC1190" s="10"/>
      <c r="PMD1190" s="10"/>
      <c r="PME1190" s="10"/>
      <c r="PMF1190" s="10"/>
      <c r="PMG1190" s="10"/>
      <c r="PMH1190" s="10"/>
      <c r="PMI1190" s="10"/>
      <c r="PMJ1190" s="10"/>
      <c r="PMK1190" s="10"/>
      <c r="PML1190" s="10"/>
      <c r="PMM1190" s="10"/>
      <c r="PMN1190" s="10"/>
      <c r="PMO1190" s="10"/>
      <c r="PMP1190" s="10"/>
      <c r="PMQ1190" s="10"/>
      <c r="PMR1190" s="10"/>
      <c r="PMS1190" s="10"/>
      <c r="PMT1190" s="10"/>
      <c r="PMU1190" s="10"/>
      <c r="PMV1190" s="10"/>
      <c r="PMW1190" s="10"/>
      <c r="PMX1190" s="10"/>
      <c r="PMY1190" s="10"/>
      <c r="PMZ1190" s="10"/>
      <c r="PNA1190" s="10"/>
      <c r="PNB1190" s="10"/>
      <c r="PNC1190" s="10"/>
      <c r="PND1190" s="10"/>
      <c r="PNE1190" s="10"/>
      <c r="PNF1190" s="10"/>
      <c r="PNG1190" s="10"/>
      <c r="PNH1190" s="10"/>
      <c r="PNI1190" s="10"/>
      <c r="PNJ1190" s="10"/>
      <c r="PNK1190" s="10"/>
      <c r="PNL1190" s="10"/>
      <c r="PNM1190" s="10"/>
      <c r="PNN1190" s="10"/>
      <c r="PNO1190" s="10"/>
      <c r="PNP1190" s="10"/>
      <c r="PNQ1190" s="10"/>
      <c r="PNR1190" s="10"/>
      <c r="PNS1190" s="10"/>
      <c r="PNT1190" s="10"/>
      <c r="PNU1190" s="10"/>
      <c r="PNV1190" s="10"/>
      <c r="PNW1190" s="10"/>
      <c r="PNX1190" s="10"/>
      <c r="PNY1190" s="10"/>
      <c r="PNZ1190" s="10"/>
      <c r="POA1190" s="10"/>
      <c r="POB1190" s="10"/>
      <c r="POC1190" s="10"/>
      <c r="POD1190" s="10"/>
      <c r="POE1190" s="10"/>
      <c r="POF1190" s="10"/>
      <c r="POG1190" s="10"/>
      <c r="POH1190" s="10"/>
      <c r="POI1190" s="10"/>
      <c r="POJ1190" s="10"/>
      <c r="POK1190" s="10"/>
      <c r="POL1190" s="10"/>
      <c r="POM1190" s="10"/>
      <c r="PON1190" s="10"/>
      <c r="POO1190" s="10"/>
      <c r="POP1190" s="10"/>
      <c r="POQ1190" s="10"/>
      <c r="POR1190" s="10"/>
      <c r="POS1190" s="10"/>
      <c r="POT1190" s="10"/>
      <c r="POU1190" s="10"/>
      <c r="POV1190" s="10"/>
      <c r="POW1190" s="10"/>
      <c r="POX1190" s="10"/>
      <c r="POY1190" s="10"/>
      <c r="POZ1190" s="10"/>
      <c r="PPA1190" s="10"/>
      <c r="PPB1190" s="10"/>
      <c r="PPC1190" s="10"/>
      <c r="PPD1190" s="10"/>
      <c r="PPE1190" s="10"/>
      <c r="PPF1190" s="10"/>
      <c r="PPG1190" s="10"/>
      <c r="PPH1190" s="10"/>
      <c r="PPI1190" s="10"/>
      <c r="PPJ1190" s="10"/>
      <c r="PPK1190" s="10"/>
      <c r="PPL1190" s="10"/>
      <c r="PPM1190" s="10"/>
      <c r="PPN1190" s="10"/>
      <c r="PPO1190" s="10"/>
      <c r="PPP1190" s="10"/>
      <c r="PPQ1190" s="10"/>
      <c r="PPR1190" s="10"/>
      <c r="PPS1190" s="10"/>
      <c r="PPT1190" s="10"/>
      <c r="PPU1190" s="10"/>
      <c r="PPV1190" s="10"/>
      <c r="PPW1190" s="10"/>
      <c r="PPX1190" s="10"/>
      <c r="PPY1190" s="10"/>
      <c r="PPZ1190" s="10"/>
      <c r="PQA1190" s="10"/>
      <c r="PQB1190" s="10"/>
      <c r="PQC1190" s="10"/>
      <c r="PQD1190" s="10"/>
      <c r="PQE1190" s="10"/>
      <c r="PQF1190" s="10"/>
      <c r="PQG1190" s="10"/>
      <c r="PQH1190" s="10"/>
      <c r="PQI1190" s="10"/>
      <c r="PQJ1190" s="10"/>
      <c r="PQK1190" s="10"/>
      <c r="PQL1190" s="10"/>
      <c r="PQM1190" s="10"/>
      <c r="PQN1190" s="10"/>
      <c r="PQO1190" s="10"/>
      <c r="PQP1190" s="10"/>
      <c r="PQQ1190" s="10"/>
      <c r="PQR1190" s="10"/>
      <c r="PQS1190" s="10"/>
      <c r="PQT1190" s="10"/>
      <c r="PQU1190" s="10"/>
      <c r="PQV1190" s="10"/>
      <c r="PQW1190" s="10"/>
      <c r="PQX1190" s="10"/>
      <c r="PQY1190" s="10"/>
      <c r="PQZ1190" s="10"/>
      <c r="PRA1190" s="10"/>
      <c r="PRB1190" s="10"/>
      <c r="PRC1190" s="10"/>
      <c r="PRD1190" s="10"/>
      <c r="PRE1190" s="10"/>
      <c r="PRF1190" s="10"/>
      <c r="PRG1190" s="10"/>
      <c r="PRH1190" s="10"/>
      <c r="PRI1190" s="10"/>
      <c r="PRJ1190" s="10"/>
      <c r="PRK1190" s="10"/>
      <c r="PRL1190" s="10"/>
      <c r="PRM1190" s="10"/>
      <c r="PRN1190" s="10"/>
      <c r="PRO1190" s="10"/>
      <c r="PRP1190" s="10"/>
      <c r="PRQ1190" s="10"/>
      <c r="PRR1190" s="10"/>
      <c r="PRS1190" s="10"/>
      <c r="PRT1190" s="10"/>
      <c r="PRU1190" s="10"/>
      <c r="PRV1190" s="10"/>
      <c r="PRW1190" s="10"/>
      <c r="PRX1190" s="10"/>
      <c r="PRY1190" s="10"/>
      <c r="PRZ1190" s="10"/>
      <c r="PSA1190" s="10"/>
      <c r="PSB1190" s="10"/>
      <c r="PSC1190" s="10"/>
      <c r="PSD1190" s="10"/>
      <c r="PSE1190" s="10"/>
      <c r="PSF1190" s="10"/>
      <c r="PSG1190" s="10"/>
      <c r="PSH1190" s="10"/>
      <c r="PSI1190" s="10"/>
      <c r="PSJ1190" s="10"/>
      <c r="PSK1190" s="10"/>
      <c r="PSL1190" s="10"/>
      <c r="PSM1190" s="10"/>
      <c r="PSN1190" s="10"/>
      <c r="PSO1190" s="10"/>
      <c r="PSP1190" s="10"/>
      <c r="PSQ1190" s="10"/>
      <c r="PSR1190" s="10"/>
      <c r="PSS1190" s="10"/>
      <c r="PST1190" s="10"/>
      <c r="PSU1190" s="10"/>
      <c r="PSV1190" s="10"/>
      <c r="PSW1190" s="10"/>
      <c r="PSX1190" s="10"/>
      <c r="PSY1190" s="10"/>
      <c r="PSZ1190" s="10"/>
      <c r="PTA1190" s="10"/>
      <c r="PTB1190" s="10"/>
      <c r="PTC1190" s="10"/>
      <c r="PTD1190" s="10"/>
      <c r="PTE1190" s="10"/>
      <c r="PTF1190" s="10"/>
      <c r="PTG1190" s="10"/>
      <c r="PTH1190" s="10"/>
      <c r="PTI1190" s="10"/>
      <c r="PTJ1190" s="10"/>
      <c r="PTK1190" s="10"/>
      <c r="PTL1190" s="10"/>
      <c r="PTM1190" s="10"/>
      <c r="PTN1190" s="10"/>
      <c r="PTO1190" s="10"/>
      <c r="PTP1190" s="10"/>
      <c r="PTQ1190" s="10"/>
      <c r="PTR1190" s="10"/>
      <c r="PTS1190" s="10"/>
      <c r="PTT1190" s="10"/>
      <c r="PTU1190" s="10"/>
      <c r="PTV1190" s="10"/>
      <c r="PTW1190" s="10"/>
      <c r="PTX1190" s="10"/>
      <c r="PTY1190" s="10"/>
      <c r="PTZ1190" s="10"/>
      <c r="PUA1190" s="10"/>
      <c r="PUB1190" s="10"/>
      <c r="PUC1190" s="10"/>
      <c r="PUD1190" s="10"/>
      <c r="PUE1190" s="10"/>
      <c r="PUF1190" s="10"/>
      <c r="PUG1190" s="10"/>
      <c r="PUH1190" s="10"/>
      <c r="PUI1190" s="10"/>
      <c r="PUJ1190" s="10"/>
      <c r="PUK1190" s="10"/>
      <c r="PUL1190" s="10"/>
      <c r="PUM1190" s="10"/>
      <c r="PUN1190" s="10"/>
      <c r="PUO1190" s="10"/>
      <c r="PUP1190" s="10"/>
      <c r="PUQ1190" s="10"/>
      <c r="PUR1190" s="10"/>
      <c r="PUS1190" s="10"/>
      <c r="PUT1190" s="10"/>
      <c r="PUU1190" s="10"/>
      <c r="PUV1190" s="10"/>
      <c r="PUW1190" s="10"/>
      <c r="PUX1190" s="10"/>
      <c r="PUY1190" s="10"/>
      <c r="PUZ1190" s="10"/>
      <c r="PVA1190" s="10"/>
      <c r="PVB1190" s="10"/>
      <c r="PVC1190" s="10"/>
      <c r="PVD1190" s="10"/>
      <c r="PVE1190" s="10"/>
      <c r="PVF1190" s="10"/>
      <c r="PVG1190" s="10"/>
      <c r="PVH1190" s="10"/>
      <c r="PVI1190" s="10"/>
      <c r="PVJ1190" s="10"/>
      <c r="PVK1190" s="10"/>
      <c r="PVL1190" s="10"/>
      <c r="PVM1190" s="10"/>
      <c r="PVN1190" s="10"/>
      <c r="PVO1190" s="10"/>
      <c r="PVP1190" s="10"/>
      <c r="PVQ1190" s="10"/>
      <c r="PVR1190" s="10"/>
      <c r="PVS1190" s="10"/>
      <c r="PVT1190" s="10"/>
      <c r="PVU1190" s="10"/>
      <c r="PVV1190" s="10"/>
      <c r="PVW1190" s="10"/>
      <c r="PVX1190" s="10"/>
      <c r="PVY1190" s="10"/>
      <c r="PVZ1190" s="10"/>
      <c r="PWA1190" s="10"/>
      <c r="PWB1190" s="10"/>
      <c r="PWC1190" s="10"/>
      <c r="PWD1190" s="10"/>
      <c r="PWE1190" s="10"/>
      <c r="PWF1190" s="10"/>
      <c r="PWG1190" s="10"/>
      <c r="PWH1190" s="10"/>
      <c r="PWI1190" s="10"/>
      <c r="PWJ1190" s="10"/>
      <c r="PWK1190" s="10"/>
      <c r="PWL1190" s="10"/>
      <c r="PWM1190" s="10"/>
      <c r="PWN1190" s="10"/>
      <c r="PWO1190" s="10"/>
      <c r="PWP1190" s="10"/>
      <c r="PWQ1190" s="10"/>
      <c r="PWR1190" s="10"/>
      <c r="PWS1190" s="10"/>
      <c r="PWT1190" s="10"/>
      <c r="PWU1190" s="10"/>
      <c r="PWV1190" s="10"/>
      <c r="PWW1190" s="10"/>
      <c r="PWX1190" s="10"/>
      <c r="PWY1190" s="10"/>
      <c r="PWZ1190" s="10"/>
      <c r="PXA1190" s="10"/>
      <c r="PXB1190" s="10"/>
      <c r="PXC1190" s="10"/>
      <c r="PXD1190" s="10"/>
      <c r="PXE1190" s="10"/>
      <c r="PXF1190" s="10"/>
      <c r="PXG1190" s="10"/>
      <c r="PXH1190" s="10"/>
      <c r="PXI1190" s="10"/>
      <c r="PXJ1190" s="10"/>
      <c r="PXK1190" s="10"/>
      <c r="PXL1190" s="10"/>
      <c r="PXM1190" s="10"/>
      <c r="PXN1190" s="10"/>
      <c r="PXO1190" s="10"/>
      <c r="PXP1190" s="10"/>
      <c r="PXQ1190" s="10"/>
      <c r="PXR1190" s="10"/>
      <c r="PXS1190" s="10"/>
      <c r="PXT1190" s="10"/>
      <c r="PXU1190" s="10"/>
      <c r="PXV1190" s="10"/>
      <c r="PXW1190" s="10"/>
      <c r="PXX1190" s="10"/>
      <c r="PXY1190" s="10"/>
      <c r="PXZ1190" s="10"/>
      <c r="PYA1190" s="10"/>
      <c r="PYB1190" s="10"/>
      <c r="PYC1190" s="10"/>
      <c r="PYD1190" s="10"/>
      <c r="PYE1190" s="10"/>
      <c r="PYF1190" s="10"/>
      <c r="PYG1190" s="10"/>
      <c r="PYH1190" s="10"/>
      <c r="PYI1190" s="10"/>
      <c r="PYJ1190" s="10"/>
      <c r="PYK1190" s="10"/>
      <c r="PYL1190" s="10"/>
      <c r="PYM1190" s="10"/>
      <c r="PYN1190" s="10"/>
      <c r="PYO1190" s="10"/>
      <c r="PYP1190" s="10"/>
      <c r="PYQ1190" s="10"/>
      <c r="PYR1190" s="10"/>
      <c r="PYS1190" s="10"/>
      <c r="PYT1190" s="10"/>
      <c r="PYU1190" s="10"/>
      <c r="PYV1190" s="10"/>
      <c r="PYW1190" s="10"/>
      <c r="PYX1190" s="10"/>
      <c r="PYY1190" s="10"/>
      <c r="PYZ1190" s="10"/>
      <c r="PZA1190" s="10"/>
      <c r="PZB1190" s="10"/>
      <c r="PZC1190" s="10"/>
      <c r="PZD1190" s="10"/>
      <c r="PZE1190" s="10"/>
      <c r="PZF1190" s="10"/>
      <c r="PZG1190" s="10"/>
      <c r="PZH1190" s="10"/>
      <c r="PZI1190" s="10"/>
      <c r="PZJ1190" s="10"/>
      <c r="PZK1190" s="10"/>
      <c r="PZL1190" s="10"/>
      <c r="PZM1190" s="10"/>
      <c r="PZN1190" s="10"/>
      <c r="PZO1190" s="10"/>
      <c r="PZP1190" s="10"/>
      <c r="PZQ1190" s="10"/>
      <c r="PZR1190" s="10"/>
      <c r="PZS1190" s="10"/>
      <c r="PZT1190" s="10"/>
      <c r="PZU1190" s="10"/>
      <c r="PZV1190" s="10"/>
      <c r="PZW1190" s="10"/>
      <c r="PZX1190" s="10"/>
      <c r="PZY1190" s="10"/>
      <c r="PZZ1190" s="10"/>
      <c r="QAA1190" s="10"/>
      <c r="QAB1190" s="10"/>
      <c r="QAC1190" s="10"/>
      <c r="QAD1190" s="10"/>
      <c r="QAE1190" s="10"/>
      <c r="QAF1190" s="10"/>
      <c r="QAG1190" s="10"/>
      <c r="QAH1190" s="10"/>
      <c r="QAI1190" s="10"/>
      <c r="QAJ1190" s="10"/>
      <c r="QAK1190" s="10"/>
      <c r="QAL1190" s="10"/>
      <c r="QAM1190" s="10"/>
      <c r="QAN1190" s="10"/>
      <c r="QAO1190" s="10"/>
      <c r="QAP1190" s="10"/>
      <c r="QAQ1190" s="10"/>
      <c r="QAR1190" s="10"/>
      <c r="QAS1190" s="10"/>
      <c r="QAT1190" s="10"/>
      <c r="QAU1190" s="10"/>
      <c r="QAV1190" s="10"/>
      <c r="QAW1190" s="10"/>
      <c r="QAX1190" s="10"/>
      <c r="QAY1190" s="10"/>
      <c r="QAZ1190" s="10"/>
      <c r="QBA1190" s="10"/>
      <c r="QBB1190" s="10"/>
      <c r="QBC1190" s="10"/>
      <c r="QBD1190" s="10"/>
      <c r="QBE1190" s="10"/>
      <c r="QBF1190" s="10"/>
      <c r="QBG1190" s="10"/>
      <c r="QBH1190" s="10"/>
      <c r="QBI1190" s="10"/>
      <c r="QBJ1190" s="10"/>
      <c r="QBK1190" s="10"/>
      <c r="QBL1190" s="10"/>
      <c r="QBM1190" s="10"/>
      <c r="QBN1190" s="10"/>
      <c r="QBO1190" s="10"/>
      <c r="QBP1190" s="10"/>
      <c r="QBQ1190" s="10"/>
      <c r="QBR1190" s="10"/>
      <c r="QBS1190" s="10"/>
      <c r="QBT1190" s="10"/>
      <c r="QBU1190" s="10"/>
      <c r="QBV1190" s="10"/>
      <c r="QBW1190" s="10"/>
      <c r="QBX1190" s="10"/>
      <c r="QBY1190" s="10"/>
      <c r="QBZ1190" s="10"/>
      <c r="QCA1190" s="10"/>
      <c r="QCB1190" s="10"/>
      <c r="QCC1190" s="10"/>
      <c r="QCD1190" s="10"/>
      <c r="QCE1190" s="10"/>
      <c r="QCF1190" s="10"/>
      <c r="QCG1190" s="10"/>
      <c r="QCH1190" s="10"/>
      <c r="QCI1190" s="10"/>
      <c r="QCJ1190" s="10"/>
      <c r="QCK1190" s="10"/>
      <c r="QCL1190" s="10"/>
      <c r="QCM1190" s="10"/>
      <c r="QCN1190" s="10"/>
      <c r="QCO1190" s="10"/>
      <c r="QCP1190" s="10"/>
      <c r="QCQ1190" s="10"/>
      <c r="QCR1190" s="10"/>
      <c r="QCS1190" s="10"/>
      <c r="QCT1190" s="10"/>
      <c r="QCU1190" s="10"/>
      <c r="QCV1190" s="10"/>
      <c r="QCW1190" s="10"/>
      <c r="QCX1190" s="10"/>
      <c r="QCY1190" s="10"/>
      <c r="QCZ1190" s="10"/>
      <c r="QDA1190" s="10"/>
      <c r="QDB1190" s="10"/>
      <c r="QDC1190" s="10"/>
      <c r="QDD1190" s="10"/>
      <c r="QDE1190" s="10"/>
      <c r="QDF1190" s="10"/>
      <c r="QDG1190" s="10"/>
      <c r="QDH1190" s="10"/>
      <c r="QDI1190" s="10"/>
      <c r="QDJ1190" s="10"/>
      <c r="QDK1190" s="10"/>
      <c r="QDL1190" s="10"/>
      <c r="QDM1190" s="10"/>
      <c r="QDN1190" s="10"/>
      <c r="QDO1190" s="10"/>
      <c r="QDP1190" s="10"/>
      <c r="QDQ1190" s="10"/>
      <c r="QDR1190" s="10"/>
      <c r="QDS1190" s="10"/>
      <c r="QDT1190" s="10"/>
      <c r="QDU1190" s="10"/>
      <c r="QDV1190" s="10"/>
      <c r="QDW1190" s="10"/>
      <c r="QDX1190" s="10"/>
      <c r="QDY1190" s="10"/>
      <c r="QDZ1190" s="10"/>
      <c r="QEA1190" s="10"/>
      <c r="QEB1190" s="10"/>
      <c r="QEC1190" s="10"/>
      <c r="QED1190" s="10"/>
      <c r="QEE1190" s="10"/>
      <c r="QEF1190" s="10"/>
      <c r="QEG1190" s="10"/>
      <c r="QEH1190" s="10"/>
      <c r="QEI1190" s="10"/>
      <c r="QEJ1190" s="10"/>
      <c r="QEK1190" s="10"/>
      <c r="QEL1190" s="10"/>
      <c r="QEM1190" s="10"/>
      <c r="QEN1190" s="10"/>
      <c r="QEO1190" s="10"/>
      <c r="QEP1190" s="10"/>
      <c r="QEQ1190" s="10"/>
      <c r="QER1190" s="10"/>
      <c r="QES1190" s="10"/>
      <c r="QET1190" s="10"/>
      <c r="QEU1190" s="10"/>
      <c r="QEV1190" s="10"/>
      <c r="QEW1190" s="10"/>
      <c r="QEX1190" s="10"/>
      <c r="QEY1190" s="10"/>
      <c r="QEZ1190" s="10"/>
      <c r="QFA1190" s="10"/>
      <c r="QFB1190" s="10"/>
      <c r="QFC1190" s="10"/>
      <c r="QFD1190" s="10"/>
      <c r="QFE1190" s="10"/>
      <c r="QFF1190" s="10"/>
      <c r="QFG1190" s="10"/>
      <c r="QFH1190" s="10"/>
      <c r="QFI1190" s="10"/>
      <c r="QFJ1190" s="10"/>
      <c r="QFK1190" s="10"/>
      <c r="QFL1190" s="10"/>
      <c r="QFM1190" s="10"/>
      <c r="QFN1190" s="10"/>
      <c r="QFO1190" s="10"/>
      <c r="QFP1190" s="10"/>
      <c r="QFQ1190" s="10"/>
      <c r="QFR1190" s="10"/>
      <c r="QFS1190" s="10"/>
      <c r="QFT1190" s="10"/>
      <c r="QFU1190" s="10"/>
      <c r="QFV1190" s="10"/>
      <c r="QFW1190" s="10"/>
      <c r="QFX1190" s="10"/>
      <c r="QFY1190" s="10"/>
      <c r="QFZ1190" s="10"/>
      <c r="QGA1190" s="10"/>
      <c r="QGB1190" s="10"/>
      <c r="QGC1190" s="10"/>
      <c r="QGD1190" s="10"/>
      <c r="QGE1190" s="10"/>
      <c r="QGF1190" s="10"/>
      <c r="QGG1190" s="10"/>
      <c r="QGH1190" s="10"/>
      <c r="QGI1190" s="10"/>
      <c r="QGJ1190" s="10"/>
      <c r="QGK1190" s="10"/>
      <c r="QGL1190" s="10"/>
      <c r="QGM1190" s="10"/>
      <c r="QGN1190" s="10"/>
      <c r="QGO1190" s="10"/>
      <c r="QGP1190" s="10"/>
      <c r="QGQ1190" s="10"/>
      <c r="QGR1190" s="10"/>
      <c r="QGS1190" s="10"/>
      <c r="QGT1190" s="10"/>
      <c r="QGU1190" s="10"/>
      <c r="QGV1190" s="10"/>
      <c r="QGW1190" s="10"/>
      <c r="QGX1190" s="10"/>
      <c r="QGY1190" s="10"/>
      <c r="QGZ1190" s="10"/>
      <c r="QHA1190" s="10"/>
      <c r="QHB1190" s="10"/>
      <c r="QHC1190" s="10"/>
      <c r="QHD1190" s="10"/>
      <c r="QHE1190" s="10"/>
      <c r="QHF1190" s="10"/>
      <c r="QHG1190" s="10"/>
      <c r="QHH1190" s="10"/>
      <c r="QHI1190" s="10"/>
      <c r="QHJ1190" s="10"/>
      <c r="QHK1190" s="10"/>
      <c r="QHL1190" s="10"/>
      <c r="QHM1190" s="10"/>
      <c r="QHN1190" s="10"/>
      <c r="QHO1190" s="10"/>
      <c r="QHP1190" s="10"/>
      <c r="QHQ1190" s="10"/>
      <c r="QHR1190" s="10"/>
      <c r="QHS1190" s="10"/>
      <c r="QHT1190" s="10"/>
      <c r="QHU1190" s="10"/>
      <c r="QHV1190" s="10"/>
      <c r="QHW1190" s="10"/>
      <c r="QHX1190" s="10"/>
      <c r="QHY1190" s="10"/>
      <c r="QHZ1190" s="10"/>
      <c r="QIA1190" s="10"/>
      <c r="QIB1190" s="10"/>
      <c r="QIC1190" s="10"/>
      <c r="QID1190" s="10"/>
      <c r="QIE1190" s="10"/>
      <c r="QIF1190" s="10"/>
      <c r="QIG1190" s="10"/>
      <c r="QIH1190" s="10"/>
      <c r="QII1190" s="10"/>
      <c r="QIJ1190" s="10"/>
      <c r="QIK1190" s="10"/>
      <c r="QIL1190" s="10"/>
      <c r="QIM1190" s="10"/>
      <c r="QIN1190" s="10"/>
      <c r="QIO1190" s="10"/>
      <c r="QIP1190" s="10"/>
      <c r="QIQ1190" s="10"/>
      <c r="QIR1190" s="10"/>
      <c r="QIS1190" s="10"/>
      <c r="QIT1190" s="10"/>
      <c r="QIU1190" s="10"/>
      <c r="QIV1190" s="10"/>
      <c r="QIW1190" s="10"/>
      <c r="QIX1190" s="10"/>
      <c r="QIY1190" s="10"/>
      <c r="QIZ1190" s="10"/>
      <c r="QJA1190" s="10"/>
      <c r="QJB1190" s="10"/>
      <c r="QJC1190" s="10"/>
      <c r="QJD1190" s="10"/>
      <c r="QJE1190" s="10"/>
      <c r="QJF1190" s="10"/>
      <c r="QJG1190" s="10"/>
      <c r="QJH1190" s="10"/>
      <c r="QJI1190" s="10"/>
      <c r="QJJ1190" s="10"/>
      <c r="QJK1190" s="10"/>
      <c r="QJL1190" s="10"/>
      <c r="QJM1190" s="10"/>
      <c r="QJN1190" s="10"/>
      <c r="QJO1190" s="10"/>
      <c r="QJP1190" s="10"/>
      <c r="QJQ1190" s="10"/>
      <c r="QJR1190" s="10"/>
      <c r="QJS1190" s="10"/>
      <c r="QJT1190" s="10"/>
      <c r="QJU1190" s="10"/>
      <c r="QJV1190" s="10"/>
      <c r="QJW1190" s="10"/>
      <c r="QJX1190" s="10"/>
      <c r="QJY1190" s="10"/>
      <c r="QJZ1190" s="10"/>
      <c r="QKA1190" s="10"/>
      <c r="QKB1190" s="10"/>
      <c r="QKC1190" s="10"/>
      <c r="QKD1190" s="10"/>
      <c r="QKE1190" s="10"/>
      <c r="QKF1190" s="10"/>
      <c r="QKG1190" s="10"/>
      <c r="QKH1190" s="10"/>
      <c r="QKI1190" s="10"/>
      <c r="QKJ1190" s="10"/>
      <c r="QKK1190" s="10"/>
      <c r="QKL1190" s="10"/>
      <c r="QKM1190" s="10"/>
      <c r="QKN1190" s="10"/>
      <c r="QKO1190" s="10"/>
      <c r="QKP1190" s="10"/>
      <c r="QKQ1190" s="10"/>
      <c r="QKR1190" s="10"/>
      <c r="QKS1190" s="10"/>
      <c r="QKT1190" s="10"/>
      <c r="QKU1190" s="10"/>
      <c r="QKV1190" s="10"/>
      <c r="QKW1190" s="10"/>
      <c r="QKX1190" s="10"/>
      <c r="QKY1190" s="10"/>
      <c r="QKZ1190" s="10"/>
      <c r="QLA1190" s="10"/>
      <c r="QLB1190" s="10"/>
      <c r="QLC1190" s="10"/>
      <c r="QLD1190" s="10"/>
      <c r="QLE1190" s="10"/>
      <c r="QLF1190" s="10"/>
      <c r="QLG1190" s="10"/>
      <c r="QLH1190" s="10"/>
      <c r="QLI1190" s="10"/>
      <c r="QLJ1190" s="10"/>
      <c r="QLK1190" s="10"/>
      <c r="QLL1190" s="10"/>
      <c r="QLM1190" s="10"/>
      <c r="QLN1190" s="10"/>
      <c r="QLO1190" s="10"/>
      <c r="QLP1190" s="10"/>
      <c r="QLQ1190" s="10"/>
      <c r="QLR1190" s="10"/>
      <c r="QLS1190" s="10"/>
      <c r="QLT1190" s="10"/>
      <c r="QLU1190" s="10"/>
      <c r="QLV1190" s="10"/>
      <c r="QLW1190" s="10"/>
      <c r="QLX1190" s="10"/>
      <c r="QLY1190" s="10"/>
      <c r="QLZ1190" s="10"/>
      <c r="QMA1190" s="10"/>
      <c r="QMB1190" s="10"/>
      <c r="QMC1190" s="10"/>
      <c r="QMD1190" s="10"/>
      <c r="QME1190" s="10"/>
      <c r="QMF1190" s="10"/>
      <c r="QMG1190" s="10"/>
      <c r="QMH1190" s="10"/>
      <c r="QMI1190" s="10"/>
      <c r="QMJ1190" s="10"/>
      <c r="QMK1190" s="10"/>
      <c r="QML1190" s="10"/>
      <c r="QMM1190" s="10"/>
      <c r="QMN1190" s="10"/>
      <c r="QMO1190" s="10"/>
      <c r="QMP1190" s="10"/>
      <c r="QMQ1190" s="10"/>
      <c r="QMR1190" s="10"/>
      <c r="QMS1190" s="10"/>
      <c r="QMT1190" s="10"/>
      <c r="QMU1190" s="10"/>
      <c r="QMV1190" s="10"/>
      <c r="QMW1190" s="10"/>
      <c r="QMX1190" s="10"/>
      <c r="QMY1190" s="10"/>
      <c r="QMZ1190" s="10"/>
      <c r="QNA1190" s="10"/>
      <c r="QNB1190" s="10"/>
      <c r="QNC1190" s="10"/>
      <c r="QND1190" s="10"/>
      <c r="QNE1190" s="10"/>
      <c r="QNF1190" s="10"/>
      <c r="QNG1190" s="10"/>
      <c r="QNH1190" s="10"/>
      <c r="QNI1190" s="10"/>
      <c r="QNJ1190" s="10"/>
      <c r="QNK1190" s="10"/>
      <c r="QNL1190" s="10"/>
      <c r="QNM1190" s="10"/>
      <c r="QNN1190" s="10"/>
      <c r="QNO1190" s="10"/>
      <c r="QNP1190" s="10"/>
      <c r="QNQ1190" s="10"/>
      <c r="QNR1190" s="10"/>
      <c r="QNS1190" s="10"/>
      <c r="QNT1190" s="10"/>
      <c r="QNU1190" s="10"/>
      <c r="QNV1190" s="10"/>
      <c r="QNW1190" s="10"/>
      <c r="QNX1190" s="10"/>
      <c r="QNY1190" s="10"/>
      <c r="QNZ1190" s="10"/>
      <c r="QOA1190" s="10"/>
      <c r="QOB1190" s="10"/>
      <c r="QOC1190" s="10"/>
      <c r="QOD1190" s="10"/>
      <c r="QOE1190" s="10"/>
      <c r="QOF1190" s="10"/>
      <c r="QOG1190" s="10"/>
      <c r="QOH1190" s="10"/>
      <c r="QOI1190" s="10"/>
      <c r="QOJ1190" s="10"/>
      <c r="QOK1190" s="10"/>
      <c r="QOL1190" s="10"/>
      <c r="QOM1190" s="10"/>
      <c r="QON1190" s="10"/>
      <c r="QOO1190" s="10"/>
      <c r="QOP1190" s="10"/>
      <c r="QOQ1190" s="10"/>
      <c r="QOR1190" s="10"/>
      <c r="QOS1190" s="10"/>
      <c r="QOT1190" s="10"/>
      <c r="QOU1190" s="10"/>
      <c r="QOV1190" s="10"/>
      <c r="QOW1190" s="10"/>
      <c r="QOX1190" s="10"/>
      <c r="QOY1190" s="10"/>
      <c r="QOZ1190" s="10"/>
      <c r="QPA1190" s="10"/>
      <c r="QPB1190" s="10"/>
      <c r="QPC1190" s="10"/>
      <c r="QPD1190" s="10"/>
      <c r="QPE1190" s="10"/>
      <c r="QPF1190" s="10"/>
      <c r="QPG1190" s="10"/>
      <c r="QPH1190" s="10"/>
      <c r="QPI1190" s="10"/>
      <c r="QPJ1190" s="10"/>
      <c r="QPK1190" s="10"/>
      <c r="QPL1190" s="10"/>
      <c r="QPM1190" s="10"/>
      <c r="QPN1190" s="10"/>
      <c r="QPO1190" s="10"/>
      <c r="QPP1190" s="10"/>
      <c r="QPQ1190" s="10"/>
      <c r="QPR1190" s="10"/>
      <c r="QPS1190" s="10"/>
      <c r="QPT1190" s="10"/>
      <c r="QPU1190" s="10"/>
      <c r="QPV1190" s="10"/>
      <c r="QPW1190" s="10"/>
      <c r="QPX1190" s="10"/>
      <c r="QPY1190" s="10"/>
      <c r="QPZ1190" s="10"/>
      <c r="QQA1190" s="10"/>
      <c r="QQB1190" s="10"/>
      <c r="QQC1190" s="10"/>
      <c r="QQD1190" s="10"/>
      <c r="QQE1190" s="10"/>
      <c r="QQF1190" s="10"/>
      <c r="QQG1190" s="10"/>
      <c r="QQH1190" s="10"/>
      <c r="QQI1190" s="10"/>
      <c r="QQJ1190" s="10"/>
      <c r="QQK1190" s="10"/>
      <c r="QQL1190" s="10"/>
      <c r="QQM1190" s="10"/>
      <c r="QQN1190" s="10"/>
      <c r="QQO1190" s="10"/>
      <c r="QQP1190" s="10"/>
      <c r="QQQ1190" s="10"/>
      <c r="QQR1190" s="10"/>
      <c r="QQS1190" s="10"/>
      <c r="QQT1190" s="10"/>
      <c r="QQU1190" s="10"/>
      <c r="QQV1190" s="10"/>
      <c r="QQW1190" s="10"/>
      <c r="QQX1190" s="10"/>
      <c r="QQY1190" s="10"/>
      <c r="QQZ1190" s="10"/>
      <c r="QRA1190" s="10"/>
      <c r="QRB1190" s="10"/>
      <c r="QRC1190" s="10"/>
      <c r="QRD1190" s="10"/>
      <c r="QRE1190" s="10"/>
      <c r="QRF1190" s="10"/>
      <c r="QRG1190" s="10"/>
      <c r="QRH1190" s="10"/>
      <c r="QRI1190" s="10"/>
      <c r="QRJ1190" s="10"/>
      <c r="QRK1190" s="10"/>
      <c r="QRL1190" s="10"/>
      <c r="QRM1190" s="10"/>
      <c r="QRN1190" s="10"/>
      <c r="QRO1190" s="10"/>
      <c r="QRP1190" s="10"/>
      <c r="QRQ1190" s="10"/>
      <c r="QRR1190" s="10"/>
      <c r="QRS1190" s="10"/>
      <c r="QRT1190" s="10"/>
      <c r="QRU1190" s="10"/>
      <c r="QRV1190" s="10"/>
      <c r="QRW1190" s="10"/>
      <c r="QRX1190" s="10"/>
      <c r="QRY1190" s="10"/>
      <c r="QRZ1190" s="10"/>
      <c r="QSA1190" s="10"/>
      <c r="QSB1190" s="10"/>
      <c r="QSC1190" s="10"/>
      <c r="QSD1190" s="10"/>
      <c r="QSE1190" s="10"/>
      <c r="QSF1190" s="10"/>
      <c r="QSG1190" s="10"/>
      <c r="QSH1190" s="10"/>
      <c r="QSI1190" s="10"/>
      <c r="QSJ1190" s="10"/>
      <c r="QSK1190" s="10"/>
      <c r="QSL1190" s="10"/>
      <c r="QSM1190" s="10"/>
      <c r="QSN1190" s="10"/>
      <c r="QSO1190" s="10"/>
      <c r="QSP1190" s="10"/>
      <c r="QSQ1190" s="10"/>
      <c r="QSR1190" s="10"/>
      <c r="QSS1190" s="10"/>
      <c r="QST1190" s="10"/>
      <c r="QSU1190" s="10"/>
      <c r="QSV1190" s="10"/>
      <c r="QSW1190" s="10"/>
      <c r="QSX1190" s="10"/>
      <c r="QSY1190" s="10"/>
      <c r="QSZ1190" s="10"/>
      <c r="QTA1190" s="10"/>
      <c r="QTB1190" s="10"/>
      <c r="QTC1190" s="10"/>
      <c r="QTD1190" s="10"/>
      <c r="QTE1190" s="10"/>
      <c r="QTF1190" s="10"/>
      <c r="QTG1190" s="10"/>
      <c r="QTH1190" s="10"/>
      <c r="QTI1190" s="10"/>
      <c r="QTJ1190" s="10"/>
      <c r="QTK1190" s="10"/>
      <c r="QTL1190" s="10"/>
      <c r="QTM1190" s="10"/>
      <c r="QTN1190" s="10"/>
      <c r="QTO1190" s="10"/>
      <c r="QTP1190" s="10"/>
      <c r="QTQ1190" s="10"/>
      <c r="QTR1190" s="10"/>
      <c r="QTS1190" s="10"/>
      <c r="QTT1190" s="10"/>
      <c r="QTU1190" s="10"/>
      <c r="QTV1190" s="10"/>
      <c r="QTW1190" s="10"/>
      <c r="QTX1190" s="10"/>
      <c r="QTY1190" s="10"/>
      <c r="QTZ1190" s="10"/>
      <c r="QUA1190" s="10"/>
      <c r="QUB1190" s="10"/>
      <c r="QUC1190" s="10"/>
      <c r="QUD1190" s="10"/>
      <c r="QUE1190" s="10"/>
      <c r="QUF1190" s="10"/>
      <c r="QUG1190" s="10"/>
      <c r="QUH1190" s="10"/>
      <c r="QUI1190" s="10"/>
      <c r="QUJ1190" s="10"/>
      <c r="QUK1190" s="10"/>
      <c r="QUL1190" s="10"/>
      <c r="QUM1190" s="10"/>
      <c r="QUN1190" s="10"/>
      <c r="QUO1190" s="10"/>
      <c r="QUP1190" s="10"/>
      <c r="QUQ1190" s="10"/>
      <c r="QUR1190" s="10"/>
      <c r="QUS1190" s="10"/>
      <c r="QUT1190" s="10"/>
      <c r="QUU1190" s="10"/>
      <c r="QUV1190" s="10"/>
      <c r="QUW1190" s="10"/>
      <c r="QUX1190" s="10"/>
      <c r="QUY1190" s="10"/>
      <c r="QUZ1190" s="10"/>
      <c r="QVA1190" s="10"/>
      <c r="QVB1190" s="10"/>
      <c r="QVC1190" s="10"/>
      <c r="QVD1190" s="10"/>
      <c r="QVE1190" s="10"/>
      <c r="QVF1190" s="10"/>
      <c r="QVG1190" s="10"/>
      <c r="QVH1190" s="10"/>
      <c r="QVI1190" s="10"/>
      <c r="QVJ1190" s="10"/>
      <c r="QVK1190" s="10"/>
      <c r="QVL1190" s="10"/>
      <c r="QVM1190" s="10"/>
      <c r="QVN1190" s="10"/>
      <c r="QVO1190" s="10"/>
      <c r="QVP1190" s="10"/>
      <c r="QVQ1190" s="10"/>
      <c r="QVR1190" s="10"/>
      <c r="QVS1190" s="10"/>
      <c r="QVT1190" s="10"/>
      <c r="QVU1190" s="10"/>
      <c r="QVV1190" s="10"/>
      <c r="QVW1190" s="10"/>
      <c r="QVX1190" s="10"/>
      <c r="QVY1190" s="10"/>
      <c r="QVZ1190" s="10"/>
      <c r="QWA1190" s="10"/>
      <c r="QWB1190" s="10"/>
      <c r="QWC1190" s="10"/>
      <c r="QWD1190" s="10"/>
      <c r="QWE1190" s="10"/>
      <c r="QWF1190" s="10"/>
      <c r="QWG1190" s="10"/>
      <c r="QWH1190" s="10"/>
      <c r="QWI1190" s="10"/>
      <c r="QWJ1190" s="10"/>
      <c r="QWK1190" s="10"/>
      <c r="QWL1190" s="10"/>
      <c r="QWM1190" s="10"/>
      <c r="QWN1190" s="10"/>
      <c r="QWO1190" s="10"/>
      <c r="QWP1190" s="10"/>
      <c r="QWQ1190" s="10"/>
      <c r="QWR1190" s="10"/>
      <c r="QWS1190" s="10"/>
      <c r="QWT1190" s="10"/>
      <c r="QWU1190" s="10"/>
      <c r="QWV1190" s="10"/>
      <c r="QWW1190" s="10"/>
      <c r="QWX1190" s="10"/>
      <c r="QWY1190" s="10"/>
      <c r="QWZ1190" s="10"/>
      <c r="QXA1190" s="10"/>
      <c r="QXB1190" s="10"/>
      <c r="QXC1190" s="10"/>
      <c r="QXD1190" s="10"/>
      <c r="QXE1190" s="10"/>
      <c r="QXF1190" s="10"/>
      <c r="QXG1190" s="10"/>
      <c r="QXH1190" s="10"/>
      <c r="QXI1190" s="10"/>
      <c r="QXJ1190" s="10"/>
      <c r="QXK1190" s="10"/>
      <c r="QXL1190" s="10"/>
      <c r="QXM1190" s="10"/>
      <c r="QXN1190" s="10"/>
      <c r="QXO1190" s="10"/>
      <c r="QXP1190" s="10"/>
      <c r="QXQ1190" s="10"/>
      <c r="QXR1190" s="10"/>
      <c r="QXS1190" s="10"/>
      <c r="QXT1190" s="10"/>
      <c r="QXU1190" s="10"/>
      <c r="QXV1190" s="10"/>
      <c r="QXW1190" s="10"/>
      <c r="QXX1190" s="10"/>
      <c r="QXY1190" s="10"/>
      <c r="QXZ1190" s="10"/>
      <c r="QYA1190" s="10"/>
      <c r="QYB1190" s="10"/>
      <c r="QYC1190" s="10"/>
      <c r="QYD1190" s="10"/>
      <c r="QYE1190" s="10"/>
      <c r="QYF1190" s="10"/>
      <c r="QYG1190" s="10"/>
      <c r="QYH1190" s="10"/>
      <c r="QYI1190" s="10"/>
      <c r="QYJ1190" s="10"/>
      <c r="QYK1190" s="10"/>
      <c r="QYL1190" s="10"/>
      <c r="QYM1190" s="10"/>
      <c r="QYN1190" s="10"/>
      <c r="QYO1190" s="10"/>
      <c r="QYP1190" s="10"/>
      <c r="QYQ1190" s="10"/>
      <c r="QYR1190" s="10"/>
      <c r="QYS1190" s="10"/>
      <c r="QYT1190" s="10"/>
      <c r="QYU1190" s="10"/>
      <c r="QYV1190" s="10"/>
      <c r="QYW1190" s="10"/>
      <c r="QYX1190" s="10"/>
      <c r="QYY1190" s="10"/>
      <c r="QYZ1190" s="10"/>
      <c r="QZA1190" s="10"/>
      <c r="QZB1190" s="10"/>
      <c r="QZC1190" s="10"/>
      <c r="QZD1190" s="10"/>
      <c r="QZE1190" s="10"/>
      <c r="QZF1190" s="10"/>
      <c r="QZG1190" s="10"/>
      <c r="QZH1190" s="10"/>
      <c r="QZI1190" s="10"/>
      <c r="QZJ1190" s="10"/>
      <c r="QZK1190" s="10"/>
      <c r="QZL1190" s="10"/>
      <c r="QZM1190" s="10"/>
      <c r="QZN1190" s="10"/>
      <c r="QZO1190" s="10"/>
      <c r="QZP1190" s="10"/>
      <c r="QZQ1190" s="10"/>
      <c r="QZR1190" s="10"/>
      <c r="QZS1190" s="10"/>
      <c r="QZT1190" s="10"/>
      <c r="QZU1190" s="10"/>
      <c r="QZV1190" s="10"/>
      <c r="QZW1190" s="10"/>
      <c r="QZX1190" s="10"/>
      <c r="QZY1190" s="10"/>
      <c r="QZZ1190" s="10"/>
      <c r="RAA1190" s="10"/>
      <c r="RAB1190" s="10"/>
      <c r="RAC1190" s="10"/>
      <c r="RAD1190" s="10"/>
      <c r="RAE1190" s="10"/>
      <c r="RAF1190" s="10"/>
      <c r="RAG1190" s="10"/>
      <c r="RAH1190" s="10"/>
      <c r="RAI1190" s="10"/>
      <c r="RAJ1190" s="10"/>
      <c r="RAK1190" s="10"/>
      <c r="RAL1190" s="10"/>
      <c r="RAM1190" s="10"/>
      <c r="RAN1190" s="10"/>
      <c r="RAO1190" s="10"/>
      <c r="RAP1190" s="10"/>
      <c r="RAQ1190" s="10"/>
      <c r="RAR1190" s="10"/>
      <c r="RAS1190" s="10"/>
      <c r="RAT1190" s="10"/>
      <c r="RAU1190" s="10"/>
      <c r="RAV1190" s="10"/>
      <c r="RAW1190" s="10"/>
      <c r="RAX1190" s="10"/>
      <c r="RAY1190" s="10"/>
      <c r="RAZ1190" s="10"/>
      <c r="RBA1190" s="10"/>
      <c r="RBB1190" s="10"/>
      <c r="RBC1190" s="10"/>
      <c r="RBD1190" s="10"/>
      <c r="RBE1190" s="10"/>
      <c r="RBF1190" s="10"/>
      <c r="RBG1190" s="10"/>
      <c r="RBH1190" s="10"/>
      <c r="RBI1190" s="10"/>
      <c r="RBJ1190" s="10"/>
      <c r="RBK1190" s="10"/>
      <c r="RBL1190" s="10"/>
      <c r="RBM1190" s="10"/>
      <c r="RBN1190" s="10"/>
      <c r="RBO1190" s="10"/>
      <c r="RBP1190" s="10"/>
      <c r="RBQ1190" s="10"/>
      <c r="RBR1190" s="10"/>
      <c r="RBS1190" s="10"/>
      <c r="RBT1190" s="10"/>
      <c r="RBU1190" s="10"/>
      <c r="RBV1190" s="10"/>
      <c r="RBW1190" s="10"/>
      <c r="RBX1190" s="10"/>
      <c r="RBY1190" s="10"/>
      <c r="RBZ1190" s="10"/>
      <c r="RCA1190" s="10"/>
      <c r="RCB1190" s="10"/>
      <c r="RCC1190" s="10"/>
      <c r="RCD1190" s="10"/>
      <c r="RCE1190" s="10"/>
      <c r="RCF1190" s="10"/>
      <c r="RCG1190" s="10"/>
      <c r="RCH1190" s="10"/>
      <c r="RCI1190" s="10"/>
      <c r="RCJ1190" s="10"/>
      <c r="RCK1190" s="10"/>
      <c r="RCL1190" s="10"/>
      <c r="RCM1190" s="10"/>
      <c r="RCN1190" s="10"/>
      <c r="RCO1190" s="10"/>
      <c r="RCP1190" s="10"/>
      <c r="RCQ1190" s="10"/>
      <c r="RCR1190" s="10"/>
      <c r="RCS1190" s="10"/>
      <c r="RCT1190" s="10"/>
      <c r="RCU1190" s="10"/>
      <c r="RCV1190" s="10"/>
      <c r="RCW1190" s="10"/>
      <c r="RCX1190" s="10"/>
      <c r="RCY1190" s="10"/>
      <c r="RCZ1190" s="10"/>
      <c r="RDA1190" s="10"/>
      <c r="RDB1190" s="10"/>
      <c r="RDC1190" s="10"/>
      <c r="RDD1190" s="10"/>
      <c r="RDE1190" s="10"/>
      <c r="RDF1190" s="10"/>
      <c r="RDG1190" s="10"/>
      <c r="RDH1190" s="10"/>
      <c r="RDI1190" s="10"/>
      <c r="RDJ1190" s="10"/>
      <c r="RDK1190" s="10"/>
      <c r="RDL1190" s="10"/>
      <c r="RDM1190" s="10"/>
      <c r="RDN1190" s="10"/>
      <c r="RDO1190" s="10"/>
      <c r="RDP1190" s="10"/>
      <c r="RDQ1190" s="10"/>
      <c r="RDR1190" s="10"/>
      <c r="RDS1190" s="10"/>
      <c r="RDT1190" s="10"/>
      <c r="RDU1190" s="10"/>
      <c r="RDV1190" s="10"/>
      <c r="RDW1190" s="10"/>
      <c r="RDX1190" s="10"/>
      <c r="RDY1190" s="10"/>
      <c r="RDZ1190" s="10"/>
      <c r="REA1190" s="10"/>
      <c r="REB1190" s="10"/>
      <c r="REC1190" s="10"/>
      <c r="RED1190" s="10"/>
      <c r="REE1190" s="10"/>
      <c r="REF1190" s="10"/>
      <c r="REG1190" s="10"/>
      <c r="REH1190" s="10"/>
      <c r="REI1190" s="10"/>
      <c r="REJ1190" s="10"/>
      <c r="REK1190" s="10"/>
      <c r="REL1190" s="10"/>
      <c r="REM1190" s="10"/>
      <c r="REN1190" s="10"/>
      <c r="REO1190" s="10"/>
      <c r="REP1190" s="10"/>
      <c r="REQ1190" s="10"/>
      <c r="RER1190" s="10"/>
      <c r="RES1190" s="10"/>
      <c r="RET1190" s="10"/>
      <c r="REU1190" s="10"/>
      <c r="REV1190" s="10"/>
      <c r="REW1190" s="10"/>
      <c r="REX1190" s="10"/>
      <c r="REY1190" s="10"/>
      <c r="REZ1190" s="10"/>
      <c r="RFA1190" s="10"/>
      <c r="RFB1190" s="10"/>
      <c r="RFC1190" s="10"/>
      <c r="RFD1190" s="10"/>
      <c r="RFE1190" s="10"/>
      <c r="RFF1190" s="10"/>
      <c r="RFG1190" s="10"/>
      <c r="RFH1190" s="10"/>
      <c r="RFI1190" s="10"/>
      <c r="RFJ1190" s="10"/>
      <c r="RFK1190" s="10"/>
      <c r="RFL1190" s="10"/>
      <c r="RFM1190" s="10"/>
      <c r="RFN1190" s="10"/>
      <c r="RFO1190" s="10"/>
      <c r="RFP1190" s="10"/>
      <c r="RFQ1190" s="10"/>
      <c r="RFR1190" s="10"/>
      <c r="RFS1190" s="10"/>
      <c r="RFT1190" s="10"/>
      <c r="RFU1190" s="10"/>
      <c r="RFV1190" s="10"/>
      <c r="RFW1190" s="10"/>
      <c r="RFX1190" s="10"/>
      <c r="RFY1190" s="10"/>
      <c r="RFZ1190" s="10"/>
      <c r="RGA1190" s="10"/>
      <c r="RGB1190" s="10"/>
      <c r="RGC1190" s="10"/>
      <c r="RGD1190" s="10"/>
      <c r="RGE1190" s="10"/>
      <c r="RGF1190" s="10"/>
      <c r="RGG1190" s="10"/>
      <c r="RGH1190" s="10"/>
      <c r="RGI1190" s="10"/>
      <c r="RGJ1190" s="10"/>
      <c r="RGK1190" s="10"/>
      <c r="RGL1190" s="10"/>
      <c r="RGM1190" s="10"/>
      <c r="RGN1190" s="10"/>
      <c r="RGO1190" s="10"/>
      <c r="RGP1190" s="10"/>
      <c r="RGQ1190" s="10"/>
      <c r="RGR1190" s="10"/>
      <c r="RGS1190" s="10"/>
      <c r="RGT1190" s="10"/>
      <c r="RGU1190" s="10"/>
      <c r="RGV1190" s="10"/>
      <c r="RGW1190" s="10"/>
      <c r="RGX1190" s="10"/>
      <c r="RGY1190" s="10"/>
      <c r="RGZ1190" s="10"/>
      <c r="RHA1190" s="10"/>
      <c r="RHB1190" s="10"/>
      <c r="RHC1190" s="10"/>
      <c r="RHD1190" s="10"/>
      <c r="RHE1190" s="10"/>
      <c r="RHF1190" s="10"/>
      <c r="RHG1190" s="10"/>
      <c r="RHH1190" s="10"/>
      <c r="RHI1190" s="10"/>
      <c r="RHJ1190" s="10"/>
      <c r="RHK1190" s="10"/>
      <c r="RHL1190" s="10"/>
      <c r="RHM1190" s="10"/>
      <c r="RHN1190" s="10"/>
      <c r="RHO1190" s="10"/>
      <c r="RHP1190" s="10"/>
      <c r="RHQ1190" s="10"/>
      <c r="RHR1190" s="10"/>
      <c r="RHS1190" s="10"/>
      <c r="RHT1190" s="10"/>
      <c r="RHU1190" s="10"/>
      <c r="RHV1190" s="10"/>
      <c r="RHW1190" s="10"/>
      <c r="RHX1190" s="10"/>
      <c r="RHY1190" s="10"/>
      <c r="RHZ1190" s="10"/>
      <c r="RIA1190" s="10"/>
      <c r="RIB1190" s="10"/>
      <c r="RIC1190" s="10"/>
      <c r="RID1190" s="10"/>
      <c r="RIE1190" s="10"/>
      <c r="RIF1190" s="10"/>
      <c r="RIG1190" s="10"/>
      <c r="RIH1190" s="10"/>
      <c r="RII1190" s="10"/>
      <c r="RIJ1190" s="10"/>
      <c r="RIK1190" s="10"/>
      <c r="RIL1190" s="10"/>
      <c r="RIM1190" s="10"/>
      <c r="RIN1190" s="10"/>
      <c r="RIO1190" s="10"/>
      <c r="RIP1190" s="10"/>
      <c r="RIQ1190" s="10"/>
      <c r="RIR1190" s="10"/>
      <c r="RIS1190" s="10"/>
      <c r="RIT1190" s="10"/>
      <c r="RIU1190" s="10"/>
      <c r="RIV1190" s="10"/>
      <c r="RIW1190" s="10"/>
      <c r="RIX1190" s="10"/>
      <c r="RIY1190" s="10"/>
      <c r="RIZ1190" s="10"/>
      <c r="RJA1190" s="10"/>
      <c r="RJB1190" s="10"/>
      <c r="RJC1190" s="10"/>
      <c r="RJD1190" s="10"/>
      <c r="RJE1190" s="10"/>
      <c r="RJF1190" s="10"/>
      <c r="RJG1190" s="10"/>
      <c r="RJH1190" s="10"/>
      <c r="RJI1190" s="10"/>
      <c r="RJJ1190" s="10"/>
      <c r="RJK1190" s="10"/>
      <c r="RJL1190" s="10"/>
      <c r="RJM1190" s="10"/>
      <c r="RJN1190" s="10"/>
      <c r="RJO1190" s="10"/>
      <c r="RJP1190" s="10"/>
      <c r="RJQ1190" s="10"/>
      <c r="RJR1190" s="10"/>
      <c r="RJS1190" s="10"/>
      <c r="RJT1190" s="10"/>
      <c r="RJU1190" s="10"/>
      <c r="RJV1190" s="10"/>
      <c r="RJW1190" s="10"/>
      <c r="RJX1190" s="10"/>
      <c r="RJY1190" s="10"/>
      <c r="RJZ1190" s="10"/>
      <c r="RKA1190" s="10"/>
      <c r="RKB1190" s="10"/>
      <c r="RKC1190" s="10"/>
      <c r="RKD1190" s="10"/>
      <c r="RKE1190" s="10"/>
      <c r="RKF1190" s="10"/>
      <c r="RKG1190" s="10"/>
      <c r="RKH1190" s="10"/>
      <c r="RKI1190" s="10"/>
      <c r="RKJ1190" s="10"/>
      <c r="RKK1190" s="10"/>
      <c r="RKL1190" s="10"/>
      <c r="RKM1190" s="10"/>
      <c r="RKN1190" s="10"/>
      <c r="RKO1190" s="10"/>
      <c r="RKP1190" s="10"/>
      <c r="RKQ1190" s="10"/>
      <c r="RKR1190" s="10"/>
      <c r="RKS1190" s="10"/>
      <c r="RKT1190" s="10"/>
      <c r="RKU1190" s="10"/>
      <c r="RKV1190" s="10"/>
      <c r="RKW1190" s="10"/>
      <c r="RKX1190" s="10"/>
      <c r="RKY1190" s="10"/>
      <c r="RKZ1190" s="10"/>
      <c r="RLA1190" s="10"/>
      <c r="RLB1190" s="10"/>
      <c r="RLC1190" s="10"/>
      <c r="RLD1190" s="10"/>
      <c r="RLE1190" s="10"/>
      <c r="RLF1190" s="10"/>
      <c r="RLG1190" s="10"/>
      <c r="RLH1190" s="10"/>
      <c r="RLI1190" s="10"/>
      <c r="RLJ1190" s="10"/>
      <c r="RLK1190" s="10"/>
      <c r="RLL1190" s="10"/>
      <c r="RLM1190" s="10"/>
      <c r="RLN1190" s="10"/>
      <c r="RLO1190" s="10"/>
      <c r="RLP1190" s="10"/>
      <c r="RLQ1190" s="10"/>
      <c r="RLR1190" s="10"/>
      <c r="RLS1190" s="10"/>
      <c r="RLT1190" s="10"/>
      <c r="RLU1190" s="10"/>
      <c r="RLV1190" s="10"/>
      <c r="RLW1190" s="10"/>
      <c r="RLX1190" s="10"/>
      <c r="RLY1190" s="10"/>
      <c r="RLZ1190" s="10"/>
      <c r="RMA1190" s="10"/>
      <c r="RMB1190" s="10"/>
      <c r="RMC1190" s="10"/>
      <c r="RMD1190" s="10"/>
      <c r="RME1190" s="10"/>
      <c r="RMF1190" s="10"/>
      <c r="RMG1190" s="10"/>
      <c r="RMH1190" s="10"/>
      <c r="RMI1190" s="10"/>
      <c r="RMJ1190" s="10"/>
      <c r="RMK1190" s="10"/>
      <c r="RML1190" s="10"/>
      <c r="RMM1190" s="10"/>
      <c r="RMN1190" s="10"/>
      <c r="RMO1190" s="10"/>
      <c r="RMP1190" s="10"/>
      <c r="RMQ1190" s="10"/>
      <c r="RMR1190" s="10"/>
      <c r="RMS1190" s="10"/>
      <c r="RMT1190" s="10"/>
      <c r="RMU1190" s="10"/>
      <c r="RMV1190" s="10"/>
      <c r="RMW1190" s="10"/>
      <c r="RMX1190" s="10"/>
      <c r="RMY1190" s="10"/>
      <c r="RMZ1190" s="10"/>
      <c r="RNA1190" s="10"/>
      <c r="RNB1190" s="10"/>
      <c r="RNC1190" s="10"/>
      <c r="RND1190" s="10"/>
      <c r="RNE1190" s="10"/>
      <c r="RNF1190" s="10"/>
      <c r="RNG1190" s="10"/>
      <c r="RNH1190" s="10"/>
      <c r="RNI1190" s="10"/>
      <c r="RNJ1190" s="10"/>
      <c r="RNK1190" s="10"/>
      <c r="RNL1190" s="10"/>
      <c r="RNM1190" s="10"/>
      <c r="RNN1190" s="10"/>
      <c r="RNO1190" s="10"/>
      <c r="RNP1190" s="10"/>
      <c r="RNQ1190" s="10"/>
      <c r="RNR1190" s="10"/>
      <c r="RNS1190" s="10"/>
      <c r="RNT1190" s="10"/>
      <c r="RNU1190" s="10"/>
      <c r="RNV1190" s="10"/>
      <c r="RNW1190" s="10"/>
      <c r="RNX1190" s="10"/>
      <c r="RNY1190" s="10"/>
      <c r="RNZ1190" s="10"/>
      <c r="ROA1190" s="10"/>
      <c r="ROB1190" s="10"/>
      <c r="ROC1190" s="10"/>
      <c r="ROD1190" s="10"/>
      <c r="ROE1190" s="10"/>
      <c r="ROF1190" s="10"/>
      <c r="ROG1190" s="10"/>
      <c r="ROH1190" s="10"/>
      <c r="ROI1190" s="10"/>
      <c r="ROJ1190" s="10"/>
      <c r="ROK1190" s="10"/>
      <c r="ROL1190" s="10"/>
      <c r="ROM1190" s="10"/>
      <c r="RON1190" s="10"/>
      <c r="ROO1190" s="10"/>
      <c r="ROP1190" s="10"/>
      <c r="ROQ1190" s="10"/>
      <c r="ROR1190" s="10"/>
      <c r="ROS1190" s="10"/>
      <c r="ROT1190" s="10"/>
      <c r="ROU1190" s="10"/>
      <c r="ROV1190" s="10"/>
      <c r="ROW1190" s="10"/>
      <c r="ROX1190" s="10"/>
      <c r="ROY1190" s="10"/>
      <c r="ROZ1190" s="10"/>
      <c r="RPA1190" s="10"/>
      <c r="RPB1190" s="10"/>
      <c r="RPC1190" s="10"/>
      <c r="RPD1190" s="10"/>
      <c r="RPE1190" s="10"/>
      <c r="RPF1190" s="10"/>
      <c r="RPG1190" s="10"/>
      <c r="RPH1190" s="10"/>
      <c r="RPI1190" s="10"/>
      <c r="RPJ1190" s="10"/>
      <c r="RPK1190" s="10"/>
      <c r="RPL1190" s="10"/>
      <c r="RPM1190" s="10"/>
      <c r="RPN1190" s="10"/>
      <c r="RPO1190" s="10"/>
      <c r="RPP1190" s="10"/>
      <c r="RPQ1190" s="10"/>
      <c r="RPR1190" s="10"/>
      <c r="RPS1190" s="10"/>
      <c r="RPT1190" s="10"/>
      <c r="RPU1190" s="10"/>
      <c r="RPV1190" s="10"/>
      <c r="RPW1190" s="10"/>
      <c r="RPX1190" s="10"/>
      <c r="RPY1190" s="10"/>
      <c r="RPZ1190" s="10"/>
      <c r="RQA1190" s="10"/>
      <c r="RQB1190" s="10"/>
      <c r="RQC1190" s="10"/>
      <c r="RQD1190" s="10"/>
      <c r="RQE1190" s="10"/>
      <c r="RQF1190" s="10"/>
      <c r="RQG1190" s="10"/>
      <c r="RQH1190" s="10"/>
      <c r="RQI1190" s="10"/>
      <c r="RQJ1190" s="10"/>
      <c r="RQK1190" s="10"/>
      <c r="RQL1190" s="10"/>
      <c r="RQM1190" s="10"/>
      <c r="RQN1190" s="10"/>
      <c r="RQO1190" s="10"/>
      <c r="RQP1190" s="10"/>
      <c r="RQQ1190" s="10"/>
      <c r="RQR1190" s="10"/>
      <c r="RQS1190" s="10"/>
      <c r="RQT1190" s="10"/>
      <c r="RQU1190" s="10"/>
      <c r="RQV1190" s="10"/>
      <c r="RQW1190" s="10"/>
      <c r="RQX1190" s="10"/>
      <c r="RQY1190" s="10"/>
      <c r="RQZ1190" s="10"/>
      <c r="RRA1190" s="10"/>
      <c r="RRB1190" s="10"/>
      <c r="RRC1190" s="10"/>
      <c r="RRD1190" s="10"/>
      <c r="RRE1190" s="10"/>
      <c r="RRF1190" s="10"/>
      <c r="RRG1190" s="10"/>
      <c r="RRH1190" s="10"/>
      <c r="RRI1190" s="10"/>
      <c r="RRJ1190" s="10"/>
      <c r="RRK1190" s="10"/>
      <c r="RRL1190" s="10"/>
      <c r="RRM1190" s="10"/>
      <c r="RRN1190" s="10"/>
      <c r="RRO1190" s="10"/>
      <c r="RRP1190" s="10"/>
      <c r="RRQ1190" s="10"/>
      <c r="RRR1190" s="10"/>
      <c r="RRS1190" s="10"/>
      <c r="RRT1190" s="10"/>
      <c r="RRU1190" s="10"/>
      <c r="RRV1190" s="10"/>
      <c r="RRW1190" s="10"/>
      <c r="RRX1190" s="10"/>
      <c r="RRY1190" s="10"/>
      <c r="RRZ1190" s="10"/>
      <c r="RSA1190" s="10"/>
      <c r="RSB1190" s="10"/>
      <c r="RSC1190" s="10"/>
      <c r="RSD1190" s="10"/>
      <c r="RSE1190" s="10"/>
      <c r="RSF1190" s="10"/>
      <c r="RSG1190" s="10"/>
      <c r="RSH1190" s="10"/>
      <c r="RSI1190" s="10"/>
      <c r="RSJ1190" s="10"/>
      <c r="RSK1190" s="10"/>
      <c r="RSL1190" s="10"/>
      <c r="RSM1190" s="10"/>
      <c r="RSN1190" s="10"/>
      <c r="RSO1190" s="10"/>
      <c r="RSP1190" s="10"/>
      <c r="RSQ1190" s="10"/>
      <c r="RSR1190" s="10"/>
      <c r="RSS1190" s="10"/>
      <c r="RST1190" s="10"/>
      <c r="RSU1190" s="10"/>
      <c r="RSV1190" s="10"/>
      <c r="RSW1190" s="10"/>
      <c r="RSX1190" s="10"/>
      <c r="RSY1190" s="10"/>
      <c r="RSZ1190" s="10"/>
      <c r="RTA1190" s="10"/>
      <c r="RTB1190" s="10"/>
      <c r="RTC1190" s="10"/>
      <c r="RTD1190" s="10"/>
      <c r="RTE1190" s="10"/>
      <c r="RTF1190" s="10"/>
      <c r="RTG1190" s="10"/>
      <c r="RTH1190" s="10"/>
      <c r="RTI1190" s="10"/>
      <c r="RTJ1190" s="10"/>
      <c r="RTK1190" s="10"/>
      <c r="RTL1190" s="10"/>
      <c r="RTM1190" s="10"/>
      <c r="RTN1190" s="10"/>
      <c r="RTO1190" s="10"/>
      <c r="RTP1190" s="10"/>
      <c r="RTQ1190" s="10"/>
      <c r="RTR1190" s="10"/>
      <c r="RTS1190" s="10"/>
      <c r="RTT1190" s="10"/>
      <c r="RTU1190" s="10"/>
      <c r="RTV1190" s="10"/>
      <c r="RTW1190" s="10"/>
      <c r="RTX1190" s="10"/>
      <c r="RTY1190" s="10"/>
      <c r="RTZ1190" s="10"/>
      <c r="RUA1190" s="10"/>
      <c r="RUB1190" s="10"/>
      <c r="RUC1190" s="10"/>
      <c r="RUD1190" s="10"/>
      <c r="RUE1190" s="10"/>
      <c r="RUF1190" s="10"/>
      <c r="RUG1190" s="10"/>
      <c r="RUH1190" s="10"/>
      <c r="RUI1190" s="10"/>
      <c r="RUJ1190" s="10"/>
      <c r="RUK1190" s="10"/>
      <c r="RUL1190" s="10"/>
      <c r="RUM1190" s="10"/>
      <c r="RUN1190" s="10"/>
      <c r="RUO1190" s="10"/>
      <c r="RUP1190" s="10"/>
      <c r="RUQ1190" s="10"/>
      <c r="RUR1190" s="10"/>
      <c r="RUS1190" s="10"/>
      <c r="RUT1190" s="10"/>
      <c r="RUU1190" s="10"/>
      <c r="RUV1190" s="10"/>
      <c r="RUW1190" s="10"/>
      <c r="RUX1190" s="10"/>
      <c r="RUY1190" s="10"/>
      <c r="RUZ1190" s="10"/>
      <c r="RVA1190" s="10"/>
      <c r="RVB1190" s="10"/>
      <c r="RVC1190" s="10"/>
      <c r="RVD1190" s="10"/>
      <c r="RVE1190" s="10"/>
      <c r="RVF1190" s="10"/>
      <c r="RVG1190" s="10"/>
      <c r="RVH1190" s="10"/>
      <c r="RVI1190" s="10"/>
      <c r="RVJ1190" s="10"/>
      <c r="RVK1190" s="10"/>
      <c r="RVL1190" s="10"/>
      <c r="RVM1190" s="10"/>
      <c r="RVN1190" s="10"/>
      <c r="RVO1190" s="10"/>
      <c r="RVP1190" s="10"/>
      <c r="RVQ1190" s="10"/>
      <c r="RVR1190" s="10"/>
      <c r="RVS1190" s="10"/>
      <c r="RVT1190" s="10"/>
      <c r="RVU1190" s="10"/>
      <c r="RVV1190" s="10"/>
      <c r="RVW1190" s="10"/>
      <c r="RVX1190" s="10"/>
      <c r="RVY1190" s="10"/>
      <c r="RVZ1190" s="10"/>
      <c r="RWA1190" s="10"/>
      <c r="RWB1190" s="10"/>
      <c r="RWC1190" s="10"/>
      <c r="RWD1190" s="10"/>
      <c r="RWE1190" s="10"/>
      <c r="RWF1190" s="10"/>
      <c r="RWG1190" s="10"/>
      <c r="RWH1190" s="10"/>
      <c r="RWI1190" s="10"/>
      <c r="RWJ1190" s="10"/>
      <c r="RWK1190" s="10"/>
      <c r="RWL1190" s="10"/>
      <c r="RWM1190" s="10"/>
      <c r="RWN1190" s="10"/>
      <c r="RWO1190" s="10"/>
      <c r="RWP1190" s="10"/>
      <c r="RWQ1190" s="10"/>
      <c r="RWR1190" s="10"/>
      <c r="RWS1190" s="10"/>
      <c r="RWT1190" s="10"/>
      <c r="RWU1190" s="10"/>
      <c r="RWV1190" s="10"/>
      <c r="RWW1190" s="10"/>
      <c r="RWX1190" s="10"/>
      <c r="RWY1190" s="10"/>
      <c r="RWZ1190" s="10"/>
      <c r="RXA1190" s="10"/>
      <c r="RXB1190" s="10"/>
      <c r="RXC1190" s="10"/>
      <c r="RXD1190" s="10"/>
      <c r="RXE1190" s="10"/>
      <c r="RXF1190" s="10"/>
      <c r="RXG1190" s="10"/>
      <c r="RXH1190" s="10"/>
      <c r="RXI1190" s="10"/>
      <c r="RXJ1190" s="10"/>
      <c r="RXK1190" s="10"/>
      <c r="RXL1190" s="10"/>
      <c r="RXM1190" s="10"/>
      <c r="RXN1190" s="10"/>
      <c r="RXO1190" s="10"/>
      <c r="RXP1190" s="10"/>
      <c r="RXQ1190" s="10"/>
      <c r="RXR1190" s="10"/>
      <c r="RXS1190" s="10"/>
      <c r="RXT1190" s="10"/>
      <c r="RXU1190" s="10"/>
      <c r="RXV1190" s="10"/>
      <c r="RXW1190" s="10"/>
      <c r="RXX1190" s="10"/>
      <c r="RXY1190" s="10"/>
      <c r="RXZ1190" s="10"/>
      <c r="RYA1190" s="10"/>
      <c r="RYB1190" s="10"/>
      <c r="RYC1190" s="10"/>
      <c r="RYD1190" s="10"/>
      <c r="RYE1190" s="10"/>
      <c r="RYF1190" s="10"/>
      <c r="RYG1190" s="10"/>
      <c r="RYH1190" s="10"/>
      <c r="RYI1190" s="10"/>
      <c r="RYJ1190" s="10"/>
      <c r="RYK1190" s="10"/>
      <c r="RYL1190" s="10"/>
      <c r="RYM1190" s="10"/>
      <c r="RYN1190" s="10"/>
      <c r="RYO1190" s="10"/>
      <c r="RYP1190" s="10"/>
      <c r="RYQ1190" s="10"/>
      <c r="RYR1190" s="10"/>
      <c r="RYS1190" s="10"/>
      <c r="RYT1190" s="10"/>
      <c r="RYU1190" s="10"/>
      <c r="RYV1190" s="10"/>
      <c r="RYW1190" s="10"/>
      <c r="RYX1190" s="10"/>
      <c r="RYY1190" s="10"/>
      <c r="RYZ1190" s="10"/>
      <c r="RZA1190" s="10"/>
      <c r="RZB1190" s="10"/>
      <c r="RZC1190" s="10"/>
      <c r="RZD1190" s="10"/>
      <c r="RZE1190" s="10"/>
      <c r="RZF1190" s="10"/>
      <c r="RZG1190" s="10"/>
      <c r="RZH1190" s="10"/>
      <c r="RZI1190" s="10"/>
      <c r="RZJ1190" s="10"/>
      <c r="RZK1190" s="10"/>
      <c r="RZL1190" s="10"/>
      <c r="RZM1190" s="10"/>
      <c r="RZN1190" s="10"/>
      <c r="RZO1190" s="10"/>
      <c r="RZP1190" s="10"/>
      <c r="RZQ1190" s="10"/>
      <c r="RZR1190" s="10"/>
      <c r="RZS1190" s="10"/>
      <c r="RZT1190" s="10"/>
      <c r="RZU1190" s="10"/>
      <c r="RZV1190" s="10"/>
      <c r="RZW1190" s="10"/>
      <c r="RZX1190" s="10"/>
      <c r="RZY1190" s="10"/>
      <c r="RZZ1190" s="10"/>
      <c r="SAA1190" s="10"/>
      <c r="SAB1190" s="10"/>
      <c r="SAC1190" s="10"/>
      <c r="SAD1190" s="10"/>
      <c r="SAE1190" s="10"/>
      <c r="SAF1190" s="10"/>
      <c r="SAG1190" s="10"/>
      <c r="SAH1190" s="10"/>
      <c r="SAI1190" s="10"/>
      <c r="SAJ1190" s="10"/>
      <c r="SAK1190" s="10"/>
      <c r="SAL1190" s="10"/>
      <c r="SAM1190" s="10"/>
      <c r="SAN1190" s="10"/>
      <c r="SAO1190" s="10"/>
      <c r="SAP1190" s="10"/>
      <c r="SAQ1190" s="10"/>
      <c r="SAR1190" s="10"/>
      <c r="SAS1190" s="10"/>
      <c r="SAT1190" s="10"/>
      <c r="SAU1190" s="10"/>
      <c r="SAV1190" s="10"/>
      <c r="SAW1190" s="10"/>
      <c r="SAX1190" s="10"/>
      <c r="SAY1190" s="10"/>
      <c r="SAZ1190" s="10"/>
      <c r="SBA1190" s="10"/>
      <c r="SBB1190" s="10"/>
      <c r="SBC1190" s="10"/>
      <c r="SBD1190" s="10"/>
      <c r="SBE1190" s="10"/>
      <c r="SBF1190" s="10"/>
      <c r="SBG1190" s="10"/>
      <c r="SBH1190" s="10"/>
      <c r="SBI1190" s="10"/>
      <c r="SBJ1190" s="10"/>
      <c r="SBK1190" s="10"/>
      <c r="SBL1190" s="10"/>
      <c r="SBM1190" s="10"/>
      <c r="SBN1190" s="10"/>
      <c r="SBO1190" s="10"/>
      <c r="SBP1190" s="10"/>
      <c r="SBQ1190" s="10"/>
      <c r="SBR1190" s="10"/>
      <c r="SBS1190" s="10"/>
      <c r="SBT1190" s="10"/>
      <c r="SBU1190" s="10"/>
      <c r="SBV1190" s="10"/>
      <c r="SBW1190" s="10"/>
      <c r="SBX1190" s="10"/>
      <c r="SBY1190" s="10"/>
      <c r="SBZ1190" s="10"/>
      <c r="SCA1190" s="10"/>
      <c r="SCB1190" s="10"/>
      <c r="SCC1190" s="10"/>
      <c r="SCD1190" s="10"/>
      <c r="SCE1190" s="10"/>
      <c r="SCF1190" s="10"/>
      <c r="SCG1190" s="10"/>
      <c r="SCH1190" s="10"/>
      <c r="SCI1190" s="10"/>
      <c r="SCJ1190" s="10"/>
      <c r="SCK1190" s="10"/>
      <c r="SCL1190" s="10"/>
      <c r="SCM1190" s="10"/>
      <c r="SCN1190" s="10"/>
      <c r="SCO1190" s="10"/>
      <c r="SCP1190" s="10"/>
      <c r="SCQ1190" s="10"/>
      <c r="SCR1190" s="10"/>
      <c r="SCS1190" s="10"/>
      <c r="SCT1190" s="10"/>
      <c r="SCU1190" s="10"/>
      <c r="SCV1190" s="10"/>
      <c r="SCW1190" s="10"/>
      <c r="SCX1190" s="10"/>
      <c r="SCY1190" s="10"/>
      <c r="SCZ1190" s="10"/>
      <c r="SDA1190" s="10"/>
      <c r="SDB1190" s="10"/>
      <c r="SDC1190" s="10"/>
      <c r="SDD1190" s="10"/>
      <c r="SDE1190" s="10"/>
      <c r="SDF1190" s="10"/>
      <c r="SDG1190" s="10"/>
      <c r="SDH1190" s="10"/>
      <c r="SDI1190" s="10"/>
      <c r="SDJ1190" s="10"/>
      <c r="SDK1190" s="10"/>
      <c r="SDL1190" s="10"/>
      <c r="SDM1190" s="10"/>
      <c r="SDN1190" s="10"/>
      <c r="SDO1190" s="10"/>
      <c r="SDP1190" s="10"/>
      <c r="SDQ1190" s="10"/>
      <c r="SDR1190" s="10"/>
      <c r="SDS1190" s="10"/>
      <c r="SDT1190" s="10"/>
      <c r="SDU1190" s="10"/>
      <c r="SDV1190" s="10"/>
      <c r="SDW1190" s="10"/>
      <c r="SDX1190" s="10"/>
      <c r="SDY1190" s="10"/>
      <c r="SDZ1190" s="10"/>
      <c r="SEA1190" s="10"/>
      <c r="SEB1190" s="10"/>
      <c r="SEC1190" s="10"/>
      <c r="SED1190" s="10"/>
      <c r="SEE1190" s="10"/>
      <c r="SEF1190" s="10"/>
      <c r="SEG1190" s="10"/>
      <c r="SEH1190" s="10"/>
      <c r="SEI1190" s="10"/>
      <c r="SEJ1190" s="10"/>
      <c r="SEK1190" s="10"/>
      <c r="SEL1190" s="10"/>
      <c r="SEM1190" s="10"/>
      <c r="SEN1190" s="10"/>
      <c r="SEO1190" s="10"/>
      <c r="SEP1190" s="10"/>
      <c r="SEQ1190" s="10"/>
      <c r="SER1190" s="10"/>
      <c r="SES1190" s="10"/>
      <c r="SET1190" s="10"/>
      <c r="SEU1190" s="10"/>
      <c r="SEV1190" s="10"/>
      <c r="SEW1190" s="10"/>
      <c r="SEX1190" s="10"/>
      <c r="SEY1190" s="10"/>
      <c r="SEZ1190" s="10"/>
      <c r="SFA1190" s="10"/>
      <c r="SFB1190" s="10"/>
      <c r="SFC1190" s="10"/>
      <c r="SFD1190" s="10"/>
      <c r="SFE1190" s="10"/>
      <c r="SFF1190" s="10"/>
      <c r="SFG1190" s="10"/>
      <c r="SFH1190" s="10"/>
      <c r="SFI1190" s="10"/>
      <c r="SFJ1190" s="10"/>
      <c r="SFK1190" s="10"/>
      <c r="SFL1190" s="10"/>
      <c r="SFM1190" s="10"/>
      <c r="SFN1190" s="10"/>
      <c r="SFO1190" s="10"/>
      <c r="SFP1190" s="10"/>
      <c r="SFQ1190" s="10"/>
      <c r="SFR1190" s="10"/>
      <c r="SFS1190" s="10"/>
      <c r="SFT1190" s="10"/>
      <c r="SFU1190" s="10"/>
      <c r="SFV1190" s="10"/>
      <c r="SFW1190" s="10"/>
      <c r="SFX1190" s="10"/>
      <c r="SFY1190" s="10"/>
      <c r="SFZ1190" s="10"/>
      <c r="SGA1190" s="10"/>
      <c r="SGB1190" s="10"/>
      <c r="SGC1190" s="10"/>
      <c r="SGD1190" s="10"/>
      <c r="SGE1190" s="10"/>
      <c r="SGF1190" s="10"/>
      <c r="SGG1190" s="10"/>
      <c r="SGH1190" s="10"/>
      <c r="SGI1190" s="10"/>
      <c r="SGJ1190" s="10"/>
      <c r="SGK1190" s="10"/>
      <c r="SGL1190" s="10"/>
      <c r="SGM1190" s="10"/>
      <c r="SGN1190" s="10"/>
      <c r="SGO1190" s="10"/>
      <c r="SGP1190" s="10"/>
      <c r="SGQ1190" s="10"/>
      <c r="SGR1190" s="10"/>
      <c r="SGS1190" s="10"/>
      <c r="SGT1190" s="10"/>
      <c r="SGU1190" s="10"/>
      <c r="SGV1190" s="10"/>
      <c r="SGW1190" s="10"/>
      <c r="SGX1190" s="10"/>
      <c r="SGY1190" s="10"/>
      <c r="SGZ1190" s="10"/>
      <c r="SHA1190" s="10"/>
      <c r="SHB1190" s="10"/>
      <c r="SHC1190" s="10"/>
      <c r="SHD1190" s="10"/>
      <c r="SHE1190" s="10"/>
      <c r="SHF1190" s="10"/>
      <c r="SHG1190" s="10"/>
      <c r="SHH1190" s="10"/>
      <c r="SHI1190" s="10"/>
      <c r="SHJ1190" s="10"/>
      <c r="SHK1190" s="10"/>
      <c r="SHL1190" s="10"/>
      <c r="SHM1190" s="10"/>
      <c r="SHN1190" s="10"/>
      <c r="SHO1190" s="10"/>
      <c r="SHP1190" s="10"/>
      <c r="SHQ1190" s="10"/>
      <c r="SHR1190" s="10"/>
      <c r="SHS1190" s="10"/>
      <c r="SHT1190" s="10"/>
      <c r="SHU1190" s="10"/>
      <c r="SHV1190" s="10"/>
      <c r="SHW1190" s="10"/>
      <c r="SHX1190" s="10"/>
      <c r="SHY1190" s="10"/>
      <c r="SHZ1190" s="10"/>
      <c r="SIA1190" s="10"/>
      <c r="SIB1190" s="10"/>
      <c r="SIC1190" s="10"/>
      <c r="SID1190" s="10"/>
      <c r="SIE1190" s="10"/>
      <c r="SIF1190" s="10"/>
      <c r="SIG1190" s="10"/>
      <c r="SIH1190" s="10"/>
      <c r="SII1190" s="10"/>
      <c r="SIJ1190" s="10"/>
      <c r="SIK1190" s="10"/>
      <c r="SIL1190" s="10"/>
      <c r="SIM1190" s="10"/>
      <c r="SIN1190" s="10"/>
      <c r="SIO1190" s="10"/>
      <c r="SIP1190" s="10"/>
      <c r="SIQ1190" s="10"/>
      <c r="SIR1190" s="10"/>
      <c r="SIS1190" s="10"/>
      <c r="SIT1190" s="10"/>
      <c r="SIU1190" s="10"/>
      <c r="SIV1190" s="10"/>
      <c r="SIW1190" s="10"/>
      <c r="SIX1190" s="10"/>
      <c r="SIY1190" s="10"/>
      <c r="SIZ1190" s="10"/>
      <c r="SJA1190" s="10"/>
      <c r="SJB1190" s="10"/>
      <c r="SJC1190" s="10"/>
      <c r="SJD1190" s="10"/>
      <c r="SJE1190" s="10"/>
      <c r="SJF1190" s="10"/>
      <c r="SJG1190" s="10"/>
      <c r="SJH1190" s="10"/>
      <c r="SJI1190" s="10"/>
      <c r="SJJ1190" s="10"/>
      <c r="SJK1190" s="10"/>
      <c r="SJL1190" s="10"/>
      <c r="SJM1190" s="10"/>
      <c r="SJN1190" s="10"/>
      <c r="SJO1190" s="10"/>
      <c r="SJP1190" s="10"/>
      <c r="SJQ1190" s="10"/>
      <c r="SJR1190" s="10"/>
      <c r="SJS1190" s="10"/>
      <c r="SJT1190" s="10"/>
      <c r="SJU1190" s="10"/>
      <c r="SJV1190" s="10"/>
      <c r="SJW1190" s="10"/>
      <c r="SJX1190" s="10"/>
      <c r="SJY1190" s="10"/>
      <c r="SJZ1190" s="10"/>
      <c r="SKA1190" s="10"/>
      <c r="SKB1190" s="10"/>
      <c r="SKC1190" s="10"/>
      <c r="SKD1190" s="10"/>
      <c r="SKE1190" s="10"/>
      <c r="SKF1190" s="10"/>
      <c r="SKG1190" s="10"/>
      <c r="SKH1190" s="10"/>
      <c r="SKI1190" s="10"/>
      <c r="SKJ1190" s="10"/>
      <c r="SKK1190" s="10"/>
      <c r="SKL1190" s="10"/>
      <c r="SKM1190" s="10"/>
      <c r="SKN1190" s="10"/>
      <c r="SKO1190" s="10"/>
      <c r="SKP1190" s="10"/>
      <c r="SKQ1190" s="10"/>
      <c r="SKR1190" s="10"/>
      <c r="SKS1190" s="10"/>
      <c r="SKT1190" s="10"/>
      <c r="SKU1190" s="10"/>
      <c r="SKV1190" s="10"/>
      <c r="SKW1190" s="10"/>
      <c r="SKX1190" s="10"/>
      <c r="SKY1190" s="10"/>
      <c r="SKZ1190" s="10"/>
      <c r="SLA1190" s="10"/>
      <c r="SLB1190" s="10"/>
      <c r="SLC1190" s="10"/>
      <c r="SLD1190" s="10"/>
      <c r="SLE1190" s="10"/>
      <c r="SLF1190" s="10"/>
      <c r="SLG1190" s="10"/>
      <c r="SLH1190" s="10"/>
      <c r="SLI1190" s="10"/>
      <c r="SLJ1190" s="10"/>
      <c r="SLK1190" s="10"/>
      <c r="SLL1190" s="10"/>
      <c r="SLM1190" s="10"/>
      <c r="SLN1190" s="10"/>
      <c r="SLO1190" s="10"/>
      <c r="SLP1190" s="10"/>
      <c r="SLQ1190" s="10"/>
      <c r="SLR1190" s="10"/>
      <c r="SLS1190" s="10"/>
      <c r="SLT1190" s="10"/>
      <c r="SLU1190" s="10"/>
      <c r="SLV1190" s="10"/>
      <c r="SLW1190" s="10"/>
      <c r="SLX1190" s="10"/>
      <c r="SLY1190" s="10"/>
      <c r="SLZ1190" s="10"/>
      <c r="SMA1190" s="10"/>
      <c r="SMB1190" s="10"/>
      <c r="SMC1190" s="10"/>
      <c r="SMD1190" s="10"/>
      <c r="SME1190" s="10"/>
      <c r="SMF1190" s="10"/>
      <c r="SMG1190" s="10"/>
      <c r="SMH1190" s="10"/>
      <c r="SMI1190" s="10"/>
      <c r="SMJ1190" s="10"/>
      <c r="SMK1190" s="10"/>
      <c r="SML1190" s="10"/>
      <c r="SMM1190" s="10"/>
      <c r="SMN1190" s="10"/>
      <c r="SMO1190" s="10"/>
      <c r="SMP1190" s="10"/>
      <c r="SMQ1190" s="10"/>
      <c r="SMR1190" s="10"/>
      <c r="SMS1190" s="10"/>
      <c r="SMT1190" s="10"/>
      <c r="SMU1190" s="10"/>
      <c r="SMV1190" s="10"/>
      <c r="SMW1190" s="10"/>
      <c r="SMX1190" s="10"/>
      <c r="SMY1190" s="10"/>
      <c r="SMZ1190" s="10"/>
      <c r="SNA1190" s="10"/>
      <c r="SNB1190" s="10"/>
      <c r="SNC1190" s="10"/>
      <c r="SND1190" s="10"/>
      <c r="SNE1190" s="10"/>
      <c r="SNF1190" s="10"/>
      <c r="SNG1190" s="10"/>
      <c r="SNH1190" s="10"/>
      <c r="SNI1190" s="10"/>
      <c r="SNJ1190" s="10"/>
      <c r="SNK1190" s="10"/>
      <c r="SNL1190" s="10"/>
      <c r="SNM1190" s="10"/>
      <c r="SNN1190" s="10"/>
      <c r="SNO1190" s="10"/>
      <c r="SNP1190" s="10"/>
      <c r="SNQ1190" s="10"/>
      <c r="SNR1190" s="10"/>
      <c r="SNS1190" s="10"/>
      <c r="SNT1190" s="10"/>
      <c r="SNU1190" s="10"/>
      <c r="SNV1190" s="10"/>
      <c r="SNW1190" s="10"/>
      <c r="SNX1190" s="10"/>
      <c r="SNY1190" s="10"/>
      <c r="SNZ1190" s="10"/>
      <c r="SOA1190" s="10"/>
      <c r="SOB1190" s="10"/>
      <c r="SOC1190" s="10"/>
      <c r="SOD1190" s="10"/>
      <c r="SOE1190" s="10"/>
      <c r="SOF1190" s="10"/>
      <c r="SOG1190" s="10"/>
      <c r="SOH1190" s="10"/>
      <c r="SOI1190" s="10"/>
      <c r="SOJ1190" s="10"/>
      <c r="SOK1190" s="10"/>
      <c r="SOL1190" s="10"/>
      <c r="SOM1190" s="10"/>
      <c r="SON1190" s="10"/>
      <c r="SOO1190" s="10"/>
      <c r="SOP1190" s="10"/>
      <c r="SOQ1190" s="10"/>
      <c r="SOR1190" s="10"/>
      <c r="SOS1190" s="10"/>
      <c r="SOT1190" s="10"/>
      <c r="SOU1190" s="10"/>
      <c r="SOV1190" s="10"/>
      <c r="SOW1190" s="10"/>
      <c r="SOX1190" s="10"/>
      <c r="SOY1190" s="10"/>
      <c r="SOZ1190" s="10"/>
      <c r="SPA1190" s="10"/>
      <c r="SPB1190" s="10"/>
      <c r="SPC1190" s="10"/>
      <c r="SPD1190" s="10"/>
      <c r="SPE1190" s="10"/>
      <c r="SPF1190" s="10"/>
      <c r="SPG1190" s="10"/>
      <c r="SPH1190" s="10"/>
      <c r="SPI1190" s="10"/>
      <c r="SPJ1190" s="10"/>
      <c r="SPK1190" s="10"/>
      <c r="SPL1190" s="10"/>
      <c r="SPM1190" s="10"/>
      <c r="SPN1190" s="10"/>
      <c r="SPO1190" s="10"/>
      <c r="SPP1190" s="10"/>
      <c r="SPQ1190" s="10"/>
      <c r="SPR1190" s="10"/>
      <c r="SPS1190" s="10"/>
      <c r="SPT1190" s="10"/>
      <c r="SPU1190" s="10"/>
      <c r="SPV1190" s="10"/>
      <c r="SPW1190" s="10"/>
      <c r="SPX1190" s="10"/>
      <c r="SPY1190" s="10"/>
      <c r="SPZ1190" s="10"/>
      <c r="SQA1190" s="10"/>
      <c r="SQB1190" s="10"/>
      <c r="SQC1190" s="10"/>
      <c r="SQD1190" s="10"/>
      <c r="SQE1190" s="10"/>
      <c r="SQF1190" s="10"/>
      <c r="SQG1190" s="10"/>
      <c r="SQH1190" s="10"/>
      <c r="SQI1190" s="10"/>
      <c r="SQJ1190" s="10"/>
      <c r="SQK1190" s="10"/>
      <c r="SQL1190" s="10"/>
      <c r="SQM1190" s="10"/>
      <c r="SQN1190" s="10"/>
      <c r="SQO1190" s="10"/>
      <c r="SQP1190" s="10"/>
      <c r="SQQ1190" s="10"/>
      <c r="SQR1190" s="10"/>
      <c r="SQS1190" s="10"/>
      <c r="SQT1190" s="10"/>
      <c r="SQU1190" s="10"/>
      <c r="SQV1190" s="10"/>
      <c r="SQW1190" s="10"/>
      <c r="SQX1190" s="10"/>
      <c r="SQY1190" s="10"/>
      <c r="SQZ1190" s="10"/>
      <c r="SRA1190" s="10"/>
      <c r="SRB1190" s="10"/>
      <c r="SRC1190" s="10"/>
      <c r="SRD1190" s="10"/>
      <c r="SRE1190" s="10"/>
      <c r="SRF1190" s="10"/>
      <c r="SRG1190" s="10"/>
      <c r="SRH1190" s="10"/>
      <c r="SRI1190" s="10"/>
      <c r="SRJ1190" s="10"/>
      <c r="SRK1190" s="10"/>
      <c r="SRL1190" s="10"/>
      <c r="SRM1190" s="10"/>
      <c r="SRN1190" s="10"/>
      <c r="SRO1190" s="10"/>
      <c r="SRP1190" s="10"/>
      <c r="SRQ1190" s="10"/>
      <c r="SRR1190" s="10"/>
      <c r="SRS1190" s="10"/>
      <c r="SRT1190" s="10"/>
      <c r="SRU1190" s="10"/>
      <c r="SRV1190" s="10"/>
      <c r="SRW1190" s="10"/>
      <c r="SRX1190" s="10"/>
      <c r="SRY1190" s="10"/>
      <c r="SRZ1190" s="10"/>
      <c r="SSA1190" s="10"/>
      <c r="SSB1190" s="10"/>
      <c r="SSC1190" s="10"/>
      <c r="SSD1190" s="10"/>
      <c r="SSE1190" s="10"/>
      <c r="SSF1190" s="10"/>
      <c r="SSG1190" s="10"/>
      <c r="SSH1190" s="10"/>
      <c r="SSI1190" s="10"/>
      <c r="SSJ1190" s="10"/>
      <c r="SSK1190" s="10"/>
      <c r="SSL1190" s="10"/>
      <c r="SSM1190" s="10"/>
      <c r="SSN1190" s="10"/>
      <c r="SSO1190" s="10"/>
      <c r="SSP1190" s="10"/>
      <c r="SSQ1190" s="10"/>
      <c r="SSR1190" s="10"/>
      <c r="SSS1190" s="10"/>
      <c r="SST1190" s="10"/>
      <c r="SSU1190" s="10"/>
      <c r="SSV1190" s="10"/>
      <c r="SSW1190" s="10"/>
      <c r="SSX1190" s="10"/>
      <c r="SSY1190" s="10"/>
      <c r="SSZ1190" s="10"/>
      <c r="STA1190" s="10"/>
      <c r="STB1190" s="10"/>
      <c r="STC1190" s="10"/>
      <c r="STD1190" s="10"/>
      <c r="STE1190" s="10"/>
      <c r="STF1190" s="10"/>
      <c r="STG1190" s="10"/>
      <c r="STH1190" s="10"/>
      <c r="STI1190" s="10"/>
      <c r="STJ1190" s="10"/>
      <c r="STK1190" s="10"/>
      <c r="STL1190" s="10"/>
      <c r="STM1190" s="10"/>
      <c r="STN1190" s="10"/>
      <c r="STO1190" s="10"/>
      <c r="STP1190" s="10"/>
      <c r="STQ1190" s="10"/>
      <c r="STR1190" s="10"/>
      <c r="STS1190" s="10"/>
      <c r="STT1190" s="10"/>
      <c r="STU1190" s="10"/>
      <c r="STV1190" s="10"/>
      <c r="STW1190" s="10"/>
      <c r="STX1190" s="10"/>
      <c r="STY1190" s="10"/>
      <c r="STZ1190" s="10"/>
      <c r="SUA1190" s="10"/>
      <c r="SUB1190" s="10"/>
      <c r="SUC1190" s="10"/>
      <c r="SUD1190" s="10"/>
      <c r="SUE1190" s="10"/>
      <c r="SUF1190" s="10"/>
      <c r="SUG1190" s="10"/>
      <c r="SUH1190" s="10"/>
      <c r="SUI1190" s="10"/>
      <c r="SUJ1190" s="10"/>
      <c r="SUK1190" s="10"/>
      <c r="SUL1190" s="10"/>
      <c r="SUM1190" s="10"/>
      <c r="SUN1190" s="10"/>
      <c r="SUO1190" s="10"/>
      <c r="SUP1190" s="10"/>
      <c r="SUQ1190" s="10"/>
      <c r="SUR1190" s="10"/>
      <c r="SUS1190" s="10"/>
      <c r="SUT1190" s="10"/>
      <c r="SUU1190" s="10"/>
      <c r="SUV1190" s="10"/>
      <c r="SUW1190" s="10"/>
      <c r="SUX1190" s="10"/>
      <c r="SUY1190" s="10"/>
      <c r="SUZ1190" s="10"/>
      <c r="SVA1190" s="10"/>
      <c r="SVB1190" s="10"/>
      <c r="SVC1190" s="10"/>
      <c r="SVD1190" s="10"/>
      <c r="SVE1190" s="10"/>
      <c r="SVF1190" s="10"/>
      <c r="SVG1190" s="10"/>
      <c r="SVH1190" s="10"/>
      <c r="SVI1190" s="10"/>
      <c r="SVJ1190" s="10"/>
      <c r="SVK1190" s="10"/>
      <c r="SVL1190" s="10"/>
      <c r="SVM1190" s="10"/>
      <c r="SVN1190" s="10"/>
      <c r="SVO1190" s="10"/>
      <c r="SVP1190" s="10"/>
      <c r="SVQ1190" s="10"/>
      <c r="SVR1190" s="10"/>
      <c r="SVS1190" s="10"/>
      <c r="SVT1190" s="10"/>
      <c r="SVU1190" s="10"/>
      <c r="SVV1190" s="10"/>
      <c r="SVW1190" s="10"/>
      <c r="SVX1190" s="10"/>
      <c r="SVY1190" s="10"/>
      <c r="SVZ1190" s="10"/>
      <c r="SWA1190" s="10"/>
      <c r="SWB1190" s="10"/>
      <c r="SWC1190" s="10"/>
      <c r="SWD1190" s="10"/>
      <c r="SWE1190" s="10"/>
      <c r="SWF1190" s="10"/>
      <c r="SWG1190" s="10"/>
      <c r="SWH1190" s="10"/>
      <c r="SWI1190" s="10"/>
      <c r="SWJ1190" s="10"/>
      <c r="SWK1190" s="10"/>
      <c r="SWL1190" s="10"/>
      <c r="SWM1190" s="10"/>
      <c r="SWN1190" s="10"/>
      <c r="SWO1190" s="10"/>
      <c r="SWP1190" s="10"/>
      <c r="SWQ1190" s="10"/>
      <c r="SWR1190" s="10"/>
      <c r="SWS1190" s="10"/>
      <c r="SWT1190" s="10"/>
      <c r="SWU1190" s="10"/>
      <c r="SWV1190" s="10"/>
      <c r="SWW1190" s="10"/>
      <c r="SWX1190" s="10"/>
      <c r="SWY1190" s="10"/>
      <c r="SWZ1190" s="10"/>
      <c r="SXA1190" s="10"/>
      <c r="SXB1190" s="10"/>
      <c r="SXC1190" s="10"/>
      <c r="SXD1190" s="10"/>
      <c r="SXE1190" s="10"/>
      <c r="SXF1190" s="10"/>
      <c r="SXG1190" s="10"/>
      <c r="SXH1190" s="10"/>
      <c r="SXI1190" s="10"/>
      <c r="SXJ1190" s="10"/>
      <c r="SXK1190" s="10"/>
      <c r="SXL1190" s="10"/>
      <c r="SXM1190" s="10"/>
      <c r="SXN1190" s="10"/>
      <c r="SXO1190" s="10"/>
      <c r="SXP1190" s="10"/>
      <c r="SXQ1190" s="10"/>
      <c r="SXR1190" s="10"/>
      <c r="SXS1190" s="10"/>
      <c r="SXT1190" s="10"/>
      <c r="SXU1190" s="10"/>
      <c r="SXV1190" s="10"/>
      <c r="SXW1190" s="10"/>
      <c r="SXX1190" s="10"/>
      <c r="SXY1190" s="10"/>
      <c r="SXZ1190" s="10"/>
      <c r="SYA1190" s="10"/>
      <c r="SYB1190" s="10"/>
      <c r="SYC1190" s="10"/>
      <c r="SYD1190" s="10"/>
      <c r="SYE1190" s="10"/>
      <c r="SYF1190" s="10"/>
      <c r="SYG1190" s="10"/>
      <c r="SYH1190" s="10"/>
      <c r="SYI1190" s="10"/>
      <c r="SYJ1190" s="10"/>
      <c r="SYK1190" s="10"/>
      <c r="SYL1190" s="10"/>
      <c r="SYM1190" s="10"/>
      <c r="SYN1190" s="10"/>
      <c r="SYO1190" s="10"/>
      <c r="SYP1190" s="10"/>
      <c r="SYQ1190" s="10"/>
      <c r="SYR1190" s="10"/>
      <c r="SYS1190" s="10"/>
      <c r="SYT1190" s="10"/>
      <c r="SYU1190" s="10"/>
      <c r="SYV1190" s="10"/>
      <c r="SYW1190" s="10"/>
      <c r="SYX1190" s="10"/>
      <c r="SYY1190" s="10"/>
      <c r="SYZ1190" s="10"/>
      <c r="SZA1190" s="10"/>
      <c r="SZB1190" s="10"/>
      <c r="SZC1190" s="10"/>
      <c r="SZD1190" s="10"/>
      <c r="SZE1190" s="10"/>
      <c r="SZF1190" s="10"/>
      <c r="SZG1190" s="10"/>
      <c r="SZH1190" s="10"/>
      <c r="SZI1190" s="10"/>
      <c r="SZJ1190" s="10"/>
      <c r="SZK1190" s="10"/>
      <c r="SZL1190" s="10"/>
      <c r="SZM1190" s="10"/>
      <c r="SZN1190" s="10"/>
      <c r="SZO1190" s="10"/>
      <c r="SZP1190" s="10"/>
      <c r="SZQ1190" s="10"/>
      <c r="SZR1190" s="10"/>
      <c r="SZS1190" s="10"/>
      <c r="SZT1190" s="10"/>
      <c r="SZU1190" s="10"/>
      <c r="SZV1190" s="10"/>
      <c r="SZW1190" s="10"/>
      <c r="SZX1190" s="10"/>
      <c r="SZY1190" s="10"/>
      <c r="SZZ1190" s="10"/>
      <c r="TAA1190" s="10"/>
      <c r="TAB1190" s="10"/>
      <c r="TAC1190" s="10"/>
      <c r="TAD1190" s="10"/>
      <c r="TAE1190" s="10"/>
      <c r="TAF1190" s="10"/>
      <c r="TAG1190" s="10"/>
      <c r="TAH1190" s="10"/>
      <c r="TAI1190" s="10"/>
      <c r="TAJ1190" s="10"/>
      <c r="TAK1190" s="10"/>
      <c r="TAL1190" s="10"/>
      <c r="TAM1190" s="10"/>
      <c r="TAN1190" s="10"/>
      <c r="TAO1190" s="10"/>
      <c r="TAP1190" s="10"/>
      <c r="TAQ1190" s="10"/>
      <c r="TAR1190" s="10"/>
      <c r="TAS1190" s="10"/>
      <c r="TAT1190" s="10"/>
      <c r="TAU1190" s="10"/>
      <c r="TAV1190" s="10"/>
      <c r="TAW1190" s="10"/>
      <c r="TAX1190" s="10"/>
      <c r="TAY1190" s="10"/>
      <c r="TAZ1190" s="10"/>
      <c r="TBA1190" s="10"/>
      <c r="TBB1190" s="10"/>
      <c r="TBC1190" s="10"/>
      <c r="TBD1190" s="10"/>
      <c r="TBE1190" s="10"/>
      <c r="TBF1190" s="10"/>
      <c r="TBG1190" s="10"/>
      <c r="TBH1190" s="10"/>
      <c r="TBI1190" s="10"/>
      <c r="TBJ1190" s="10"/>
      <c r="TBK1190" s="10"/>
      <c r="TBL1190" s="10"/>
      <c r="TBM1190" s="10"/>
      <c r="TBN1190" s="10"/>
      <c r="TBO1190" s="10"/>
      <c r="TBP1190" s="10"/>
      <c r="TBQ1190" s="10"/>
      <c r="TBR1190" s="10"/>
      <c r="TBS1190" s="10"/>
      <c r="TBT1190" s="10"/>
      <c r="TBU1190" s="10"/>
      <c r="TBV1190" s="10"/>
      <c r="TBW1190" s="10"/>
      <c r="TBX1190" s="10"/>
      <c r="TBY1190" s="10"/>
      <c r="TBZ1190" s="10"/>
      <c r="TCA1190" s="10"/>
      <c r="TCB1190" s="10"/>
      <c r="TCC1190" s="10"/>
      <c r="TCD1190" s="10"/>
      <c r="TCE1190" s="10"/>
      <c r="TCF1190" s="10"/>
      <c r="TCG1190" s="10"/>
      <c r="TCH1190" s="10"/>
      <c r="TCI1190" s="10"/>
      <c r="TCJ1190" s="10"/>
      <c r="TCK1190" s="10"/>
      <c r="TCL1190" s="10"/>
      <c r="TCM1190" s="10"/>
      <c r="TCN1190" s="10"/>
      <c r="TCO1190" s="10"/>
      <c r="TCP1190" s="10"/>
      <c r="TCQ1190" s="10"/>
      <c r="TCR1190" s="10"/>
      <c r="TCS1190" s="10"/>
      <c r="TCT1190" s="10"/>
      <c r="TCU1190" s="10"/>
      <c r="TCV1190" s="10"/>
      <c r="TCW1190" s="10"/>
      <c r="TCX1190" s="10"/>
      <c r="TCY1190" s="10"/>
      <c r="TCZ1190" s="10"/>
      <c r="TDA1190" s="10"/>
      <c r="TDB1190" s="10"/>
      <c r="TDC1190" s="10"/>
      <c r="TDD1190" s="10"/>
      <c r="TDE1190" s="10"/>
      <c r="TDF1190" s="10"/>
      <c r="TDG1190" s="10"/>
      <c r="TDH1190" s="10"/>
      <c r="TDI1190" s="10"/>
      <c r="TDJ1190" s="10"/>
      <c r="TDK1190" s="10"/>
      <c r="TDL1190" s="10"/>
      <c r="TDM1190" s="10"/>
      <c r="TDN1190" s="10"/>
      <c r="TDO1190" s="10"/>
      <c r="TDP1190" s="10"/>
      <c r="TDQ1190" s="10"/>
      <c r="TDR1190" s="10"/>
      <c r="TDS1190" s="10"/>
      <c r="TDT1190" s="10"/>
      <c r="TDU1190" s="10"/>
      <c r="TDV1190" s="10"/>
      <c r="TDW1190" s="10"/>
      <c r="TDX1190" s="10"/>
      <c r="TDY1190" s="10"/>
      <c r="TDZ1190" s="10"/>
      <c r="TEA1190" s="10"/>
      <c r="TEB1190" s="10"/>
      <c r="TEC1190" s="10"/>
      <c r="TED1190" s="10"/>
      <c r="TEE1190" s="10"/>
      <c r="TEF1190" s="10"/>
      <c r="TEG1190" s="10"/>
      <c r="TEH1190" s="10"/>
      <c r="TEI1190" s="10"/>
      <c r="TEJ1190" s="10"/>
      <c r="TEK1190" s="10"/>
      <c r="TEL1190" s="10"/>
      <c r="TEM1190" s="10"/>
      <c r="TEN1190" s="10"/>
      <c r="TEO1190" s="10"/>
      <c r="TEP1190" s="10"/>
      <c r="TEQ1190" s="10"/>
      <c r="TER1190" s="10"/>
      <c r="TES1190" s="10"/>
      <c r="TET1190" s="10"/>
      <c r="TEU1190" s="10"/>
      <c r="TEV1190" s="10"/>
      <c r="TEW1190" s="10"/>
      <c r="TEX1190" s="10"/>
      <c r="TEY1190" s="10"/>
      <c r="TEZ1190" s="10"/>
      <c r="TFA1190" s="10"/>
      <c r="TFB1190" s="10"/>
      <c r="TFC1190" s="10"/>
      <c r="TFD1190" s="10"/>
      <c r="TFE1190" s="10"/>
      <c r="TFF1190" s="10"/>
      <c r="TFG1190" s="10"/>
      <c r="TFH1190" s="10"/>
      <c r="TFI1190" s="10"/>
      <c r="TFJ1190" s="10"/>
      <c r="TFK1190" s="10"/>
      <c r="TFL1190" s="10"/>
      <c r="TFM1190" s="10"/>
      <c r="TFN1190" s="10"/>
      <c r="TFO1190" s="10"/>
      <c r="TFP1190" s="10"/>
      <c r="TFQ1190" s="10"/>
      <c r="TFR1190" s="10"/>
      <c r="TFS1190" s="10"/>
      <c r="TFT1190" s="10"/>
      <c r="TFU1190" s="10"/>
      <c r="TFV1190" s="10"/>
      <c r="TFW1190" s="10"/>
      <c r="TFX1190" s="10"/>
      <c r="TFY1190" s="10"/>
      <c r="TFZ1190" s="10"/>
      <c r="TGA1190" s="10"/>
      <c r="TGB1190" s="10"/>
      <c r="TGC1190" s="10"/>
      <c r="TGD1190" s="10"/>
      <c r="TGE1190" s="10"/>
      <c r="TGF1190" s="10"/>
      <c r="TGG1190" s="10"/>
      <c r="TGH1190" s="10"/>
      <c r="TGI1190" s="10"/>
      <c r="TGJ1190" s="10"/>
      <c r="TGK1190" s="10"/>
      <c r="TGL1190" s="10"/>
      <c r="TGM1190" s="10"/>
      <c r="TGN1190" s="10"/>
      <c r="TGO1190" s="10"/>
      <c r="TGP1190" s="10"/>
      <c r="TGQ1190" s="10"/>
      <c r="TGR1190" s="10"/>
      <c r="TGS1190" s="10"/>
      <c r="TGT1190" s="10"/>
      <c r="TGU1190" s="10"/>
      <c r="TGV1190" s="10"/>
      <c r="TGW1190" s="10"/>
      <c r="TGX1190" s="10"/>
      <c r="TGY1190" s="10"/>
      <c r="TGZ1190" s="10"/>
      <c r="THA1190" s="10"/>
      <c r="THB1190" s="10"/>
      <c r="THC1190" s="10"/>
      <c r="THD1190" s="10"/>
      <c r="THE1190" s="10"/>
      <c r="THF1190" s="10"/>
      <c r="THG1190" s="10"/>
      <c r="THH1190" s="10"/>
      <c r="THI1190" s="10"/>
      <c r="THJ1190" s="10"/>
      <c r="THK1190" s="10"/>
      <c r="THL1190" s="10"/>
      <c r="THM1190" s="10"/>
      <c r="THN1190" s="10"/>
      <c r="THO1190" s="10"/>
      <c r="THP1190" s="10"/>
      <c r="THQ1190" s="10"/>
      <c r="THR1190" s="10"/>
      <c r="THS1190" s="10"/>
      <c r="THT1190" s="10"/>
      <c r="THU1190" s="10"/>
      <c r="THV1190" s="10"/>
      <c r="THW1190" s="10"/>
      <c r="THX1190" s="10"/>
      <c r="THY1190" s="10"/>
      <c r="THZ1190" s="10"/>
      <c r="TIA1190" s="10"/>
      <c r="TIB1190" s="10"/>
      <c r="TIC1190" s="10"/>
      <c r="TID1190" s="10"/>
      <c r="TIE1190" s="10"/>
      <c r="TIF1190" s="10"/>
      <c r="TIG1190" s="10"/>
      <c r="TIH1190" s="10"/>
      <c r="TII1190" s="10"/>
      <c r="TIJ1190" s="10"/>
      <c r="TIK1190" s="10"/>
      <c r="TIL1190" s="10"/>
      <c r="TIM1190" s="10"/>
      <c r="TIN1190" s="10"/>
      <c r="TIO1190" s="10"/>
      <c r="TIP1190" s="10"/>
      <c r="TIQ1190" s="10"/>
      <c r="TIR1190" s="10"/>
      <c r="TIS1190" s="10"/>
      <c r="TIT1190" s="10"/>
      <c r="TIU1190" s="10"/>
      <c r="TIV1190" s="10"/>
      <c r="TIW1190" s="10"/>
      <c r="TIX1190" s="10"/>
      <c r="TIY1190" s="10"/>
      <c r="TIZ1190" s="10"/>
      <c r="TJA1190" s="10"/>
      <c r="TJB1190" s="10"/>
      <c r="TJC1190" s="10"/>
      <c r="TJD1190" s="10"/>
      <c r="TJE1190" s="10"/>
      <c r="TJF1190" s="10"/>
      <c r="TJG1190" s="10"/>
      <c r="TJH1190" s="10"/>
      <c r="TJI1190" s="10"/>
      <c r="TJJ1190" s="10"/>
      <c r="TJK1190" s="10"/>
      <c r="TJL1190" s="10"/>
      <c r="TJM1190" s="10"/>
      <c r="TJN1190" s="10"/>
      <c r="TJO1190" s="10"/>
      <c r="TJP1190" s="10"/>
      <c r="TJQ1190" s="10"/>
      <c r="TJR1190" s="10"/>
      <c r="TJS1190" s="10"/>
      <c r="TJT1190" s="10"/>
      <c r="TJU1190" s="10"/>
      <c r="TJV1190" s="10"/>
      <c r="TJW1190" s="10"/>
      <c r="TJX1190" s="10"/>
      <c r="TJY1190" s="10"/>
      <c r="TJZ1190" s="10"/>
      <c r="TKA1190" s="10"/>
      <c r="TKB1190" s="10"/>
      <c r="TKC1190" s="10"/>
      <c r="TKD1190" s="10"/>
      <c r="TKE1190" s="10"/>
      <c r="TKF1190" s="10"/>
      <c r="TKG1190" s="10"/>
      <c r="TKH1190" s="10"/>
      <c r="TKI1190" s="10"/>
      <c r="TKJ1190" s="10"/>
      <c r="TKK1190" s="10"/>
      <c r="TKL1190" s="10"/>
      <c r="TKM1190" s="10"/>
      <c r="TKN1190" s="10"/>
      <c r="TKO1190" s="10"/>
      <c r="TKP1190" s="10"/>
      <c r="TKQ1190" s="10"/>
      <c r="TKR1190" s="10"/>
      <c r="TKS1190" s="10"/>
      <c r="TKT1190" s="10"/>
      <c r="TKU1190" s="10"/>
      <c r="TKV1190" s="10"/>
      <c r="TKW1190" s="10"/>
      <c r="TKX1190" s="10"/>
      <c r="TKY1190" s="10"/>
      <c r="TKZ1190" s="10"/>
      <c r="TLA1190" s="10"/>
      <c r="TLB1190" s="10"/>
      <c r="TLC1190" s="10"/>
      <c r="TLD1190" s="10"/>
      <c r="TLE1190" s="10"/>
      <c r="TLF1190" s="10"/>
      <c r="TLG1190" s="10"/>
      <c r="TLH1190" s="10"/>
      <c r="TLI1190" s="10"/>
      <c r="TLJ1190" s="10"/>
      <c r="TLK1190" s="10"/>
      <c r="TLL1190" s="10"/>
      <c r="TLM1190" s="10"/>
      <c r="TLN1190" s="10"/>
      <c r="TLO1190" s="10"/>
      <c r="TLP1190" s="10"/>
      <c r="TLQ1190" s="10"/>
      <c r="TLR1190" s="10"/>
      <c r="TLS1190" s="10"/>
      <c r="TLT1190" s="10"/>
      <c r="TLU1190" s="10"/>
      <c r="TLV1190" s="10"/>
      <c r="TLW1190" s="10"/>
      <c r="TLX1190" s="10"/>
      <c r="TLY1190" s="10"/>
      <c r="TLZ1190" s="10"/>
      <c r="TMA1190" s="10"/>
      <c r="TMB1190" s="10"/>
      <c r="TMC1190" s="10"/>
      <c r="TMD1190" s="10"/>
      <c r="TME1190" s="10"/>
      <c r="TMF1190" s="10"/>
      <c r="TMG1190" s="10"/>
      <c r="TMH1190" s="10"/>
      <c r="TMI1190" s="10"/>
      <c r="TMJ1190" s="10"/>
      <c r="TMK1190" s="10"/>
      <c r="TML1190" s="10"/>
      <c r="TMM1190" s="10"/>
      <c r="TMN1190" s="10"/>
      <c r="TMO1190" s="10"/>
      <c r="TMP1190" s="10"/>
      <c r="TMQ1190" s="10"/>
      <c r="TMR1190" s="10"/>
      <c r="TMS1190" s="10"/>
      <c r="TMT1190" s="10"/>
      <c r="TMU1190" s="10"/>
      <c r="TMV1190" s="10"/>
      <c r="TMW1190" s="10"/>
      <c r="TMX1190" s="10"/>
      <c r="TMY1190" s="10"/>
      <c r="TMZ1190" s="10"/>
      <c r="TNA1190" s="10"/>
      <c r="TNB1190" s="10"/>
      <c r="TNC1190" s="10"/>
      <c r="TND1190" s="10"/>
      <c r="TNE1190" s="10"/>
      <c r="TNF1190" s="10"/>
      <c r="TNG1190" s="10"/>
      <c r="TNH1190" s="10"/>
      <c r="TNI1190" s="10"/>
      <c r="TNJ1190" s="10"/>
      <c r="TNK1190" s="10"/>
      <c r="TNL1190" s="10"/>
      <c r="TNM1190" s="10"/>
      <c r="TNN1190" s="10"/>
      <c r="TNO1190" s="10"/>
      <c r="TNP1190" s="10"/>
      <c r="TNQ1190" s="10"/>
      <c r="TNR1190" s="10"/>
      <c r="TNS1190" s="10"/>
      <c r="TNT1190" s="10"/>
      <c r="TNU1190" s="10"/>
      <c r="TNV1190" s="10"/>
      <c r="TNW1190" s="10"/>
      <c r="TNX1190" s="10"/>
      <c r="TNY1190" s="10"/>
      <c r="TNZ1190" s="10"/>
      <c r="TOA1190" s="10"/>
      <c r="TOB1190" s="10"/>
      <c r="TOC1190" s="10"/>
      <c r="TOD1190" s="10"/>
      <c r="TOE1190" s="10"/>
      <c r="TOF1190" s="10"/>
      <c r="TOG1190" s="10"/>
      <c r="TOH1190" s="10"/>
      <c r="TOI1190" s="10"/>
      <c r="TOJ1190" s="10"/>
      <c r="TOK1190" s="10"/>
      <c r="TOL1190" s="10"/>
      <c r="TOM1190" s="10"/>
      <c r="TON1190" s="10"/>
      <c r="TOO1190" s="10"/>
      <c r="TOP1190" s="10"/>
      <c r="TOQ1190" s="10"/>
      <c r="TOR1190" s="10"/>
      <c r="TOS1190" s="10"/>
      <c r="TOT1190" s="10"/>
      <c r="TOU1190" s="10"/>
      <c r="TOV1190" s="10"/>
      <c r="TOW1190" s="10"/>
      <c r="TOX1190" s="10"/>
      <c r="TOY1190" s="10"/>
      <c r="TOZ1190" s="10"/>
      <c r="TPA1190" s="10"/>
      <c r="TPB1190" s="10"/>
      <c r="TPC1190" s="10"/>
      <c r="TPD1190" s="10"/>
      <c r="TPE1190" s="10"/>
      <c r="TPF1190" s="10"/>
      <c r="TPG1190" s="10"/>
      <c r="TPH1190" s="10"/>
      <c r="TPI1190" s="10"/>
      <c r="TPJ1190" s="10"/>
      <c r="TPK1190" s="10"/>
      <c r="TPL1190" s="10"/>
      <c r="TPM1190" s="10"/>
      <c r="TPN1190" s="10"/>
      <c r="TPO1190" s="10"/>
      <c r="TPP1190" s="10"/>
      <c r="TPQ1190" s="10"/>
      <c r="TPR1190" s="10"/>
      <c r="TPS1190" s="10"/>
      <c r="TPT1190" s="10"/>
      <c r="TPU1190" s="10"/>
      <c r="TPV1190" s="10"/>
      <c r="TPW1190" s="10"/>
      <c r="TPX1190" s="10"/>
      <c r="TPY1190" s="10"/>
      <c r="TPZ1190" s="10"/>
      <c r="TQA1190" s="10"/>
      <c r="TQB1190" s="10"/>
      <c r="TQC1190" s="10"/>
      <c r="TQD1190" s="10"/>
      <c r="TQE1190" s="10"/>
      <c r="TQF1190" s="10"/>
      <c r="TQG1190" s="10"/>
      <c r="TQH1190" s="10"/>
      <c r="TQI1190" s="10"/>
      <c r="TQJ1190" s="10"/>
      <c r="TQK1190" s="10"/>
      <c r="TQL1190" s="10"/>
      <c r="TQM1190" s="10"/>
      <c r="TQN1190" s="10"/>
      <c r="TQO1190" s="10"/>
      <c r="TQP1190" s="10"/>
      <c r="TQQ1190" s="10"/>
      <c r="TQR1190" s="10"/>
      <c r="TQS1190" s="10"/>
      <c r="TQT1190" s="10"/>
      <c r="TQU1190" s="10"/>
      <c r="TQV1190" s="10"/>
      <c r="TQW1190" s="10"/>
      <c r="TQX1190" s="10"/>
      <c r="TQY1190" s="10"/>
      <c r="TQZ1190" s="10"/>
      <c r="TRA1190" s="10"/>
      <c r="TRB1190" s="10"/>
      <c r="TRC1190" s="10"/>
      <c r="TRD1190" s="10"/>
      <c r="TRE1190" s="10"/>
      <c r="TRF1190" s="10"/>
      <c r="TRG1190" s="10"/>
      <c r="TRH1190" s="10"/>
      <c r="TRI1190" s="10"/>
      <c r="TRJ1190" s="10"/>
      <c r="TRK1190" s="10"/>
      <c r="TRL1190" s="10"/>
      <c r="TRM1190" s="10"/>
      <c r="TRN1190" s="10"/>
      <c r="TRO1190" s="10"/>
      <c r="TRP1190" s="10"/>
      <c r="TRQ1190" s="10"/>
      <c r="TRR1190" s="10"/>
      <c r="TRS1190" s="10"/>
      <c r="TRT1190" s="10"/>
      <c r="TRU1190" s="10"/>
      <c r="TRV1190" s="10"/>
      <c r="TRW1190" s="10"/>
      <c r="TRX1190" s="10"/>
      <c r="TRY1190" s="10"/>
      <c r="TRZ1190" s="10"/>
      <c r="TSA1190" s="10"/>
      <c r="TSB1190" s="10"/>
      <c r="TSC1190" s="10"/>
      <c r="TSD1190" s="10"/>
      <c r="TSE1190" s="10"/>
      <c r="TSF1190" s="10"/>
      <c r="TSG1190" s="10"/>
      <c r="TSH1190" s="10"/>
      <c r="TSI1190" s="10"/>
      <c r="TSJ1190" s="10"/>
      <c r="TSK1190" s="10"/>
      <c r="TSL1190" s="10"/>
      <c r="TSM1190" s="10"/>
      <c r="TSN1190" s="10"/>
      <c r="TSO1190" s="10"/>
      <c r="TSP1190" s="10"/>
      <c r="TSQ1190" s="10"/>
      <c r="TSR1190" s="10"/>
      <c r="TSS1190" s="10"/>
      <c r="TST1190" s="10"/>
      <c r="TSU1190" s="10"/>
      <c r="TSV1190" s="10"/>
      <c r="TSW1190" s="10"/>
      <c r="TSX1190" s="10"/>
      <c r="TSY1190" s="10"/>
      <c r="TSZ1190" s="10"/>
      <c r="TTA1190" s="10"/>
      <c r="TTB1190" s="10"/>
      <c r="TTC1190" s="10"/>
      <c r="TTD1190" s="10"/>
      <c r="TTE1190" s="10"/>
      <c r="TTF1190" s="10"/>
      <c r="TTG1190" s="10"/>
      <c r="TTH1190" s="10"/>
      <c r="TTI1190" s="10"/>
      <c r="TTJ1190" s="10"/>
      <c r="TTK1190" s="10"/>
      <c r="TTL1190" s="10"/>
      <c r="TTM1190" s="10"/>
      <c r="TTN1190" s="10"/>
      <c r="TTO1190" s="10"/>
      <c r="TTP1190" s="10"/>
      <c r="TTQ1190" s="10"/>
      <c r="TTR1190" s="10"/>
      <c r="TTS1190" s="10"/>
      <c r="TTT1190" s="10"/>
      <c r="TTU1190" s="10"/>
      <c r="TTV1190" s="10"/>
      <c r="TTW1190" s="10"/>
      <c r="TTX1190" s="10"/>
      <c r="TTY1190" s="10"/>
      <c r="TTZ1190" s="10"/>
      <c r="TUA1190" s="10"/>
      <c r="TUB1190" s="10"/>
      <c r="TUC1190" s="10"/>
      <c r="TUD1190" s="10"/>
      <c r="TUE1190" s="10"/>
      <c r="TUF1190" s="10"/>
      <c r="TUG1190" s="10"/>
      <c r="TUH1190" s="10"/>
      <c r="TUI1190" s="10"/>
      <c r="TUJ1190" s="10"/>
      <c r="TUK1190" s="10"/>
      <c r="TUL1190" s="10"/>
      <c r="TUM1190" s="10"/>
      <c r="TUN1190" s="10"/>
      <c r="TUO1190" s="10"/>
      <c r="TUP1190" s="10"/>
      <c r="TUQ1190" s="10"/>
      <c r="TUR1190" s="10"/>
      <c r="TUS1190" s="10"/>
      <c r="TUT1190" s="10"/>
      <c r="TUU1190" s="10"/>
      <c r="TUV1190" s="10"/>
      <c r="TUW1190" s="10"/>
      <c r="TUX1190" s="10"/>
      <c r="TUY1190" s="10"/>
      <c r="TUZ1190" s="10"/>
      <c r="TVA1190" s="10"/>
      <c r="TVB1190" s="10"/>
      <c r="TVC1190" s="10"/>
      <c r="TVD1190" s="10"/>
      <c r="TVE1190" s="10"/>
      <c r="TVF1190" s="10"/>
      <c r="TVG1190" s="10"/>
      <c r="TVH1190" s="10"/>
      <c r="TVI1190" s="10"/>
      <c r="TVJ1190" s="10"/>
      <c r="TVK1190" s="10"/>
      <c r="TVL1190" s="10"/>
      <c r="TVM1190" s="10"/>
      <c r="TVN1190" s="10"/>
      <c r="TVO1190" s="10"/>
      <c r="TVP1190" s="10"/>
      <c r="TVQ1190" s="10"/>
      <c r="TVR1190" s="10"/>
      <c r="TVS1190" s="10"/>
      <c r="TVT1190" s="10"/>
      <c r="TVU1190" s="10"/>
      <c r="TVV1190" s="10"/>
      <c r="TVW1190" s="10"/>
      <c r="TVX1190" s="10"/>
      <c r="TVY1190" s="10"/>
      <c r="TVZ1190" s="10"/>
      <c r="TWA1190" s="10"/>
      <c r="TWB1190" s="10"/>
      <c r="TWC1190" s="10"/>
      <c r="TWD1190" s="10"/>
      <c r="TWE1190" s="10"/>
      <c r="TWF1190" s="10"/>
      <c r="TWG1190" s="10"/>
      <c r="TWH1190" s="10"/>
      <c r="TWI1190" s="10"/>
      <c r="TWJ1190" s="10"/>
      <c r="TWK1190" s="10"/>
      <c r="TWL1190" s="10"/>
      <c r="TWM1190" s="10"/>
      <c r="TWN1190" s="10"/>
      <c r="TWO1190" s="10"/>
      <c r="TWP1190" s="10"/>
      <c r="TWQ1190" s="10"/>
      <c r="TWR1190" s="10"/>
      <c r="TWS1190" s="10"/>
      <c r="TWT1190" s="10"/>
      <c r="TWU1190" s="10"/>
      <c r="TWV1190" s="10"/>
      <c r="TWW1190" s="10"/>
      <c r="TWX1190" s="10"/>
      <c r="TWY1190" s="10"/>
      <c r="TWZ1190" s="10"/>
      <c r="TXA1190" s="10"/>
      <c r="TXB1190" s="10"/>
      <c r="TXC1190" s="10"/>
      <c r="TXD1190" s="10"/>
      <c r="TXE1190" s="10"/>
      <c r="TXF1190" s="10"/>
      <c r="TXG1190" s="10"/>
      <c r="TXH1190" s="10"/>
      <c r="TXI1190" s="10"/>
      <c r="TXJ1190" s="10"/>
      <c r="TXK1190" s="10"/>
      <c r="TXL1190" s="10"/>
      <c r="TXM1190" s="10"/>
      <c r="TXN1190" s="10"/>
      <c r="TXO1190" s="10"/>
      <c r="TXP1190" s="10"/>
      <c r="TXQ1190" s="10"/>
      <c r="TXR1190" s="10"/>
      <c r="TXS1190" s="10"/>
      <c r="TXT1190" s="10"/>
      <c r="TXU1190" s="10"/>
      <c r="TXV1190" s="10"/>
      <c r="TXW1190" s="10"/>
      <c r="TXX1190" s="10"/>
      <c r="TXY1190" s="10"/>
      <c r="TXZ1190" s="10"/>
      <c r="TYA1190" s="10"/>
      <c r="TYB1190" s="10"/>
      <c r="TYC1190" s="10"/>
      <c r="TYD1190" s="10"/>
      <c r="TYE1190" s="10"/>
      <c r="TYF1190" s="10"/>
      <c r="TYG1190" s="10"/>
      <c r="TYH1190" s="10"/>
      <c r="TYI1190" s="10"/>
      <c r="TYJ1190" s="10"/>
      <c r="TYK1190" s="10"/>
      <c r="TYL1190" s="10"/>
      <c r="TYM1190" s="10"/>
      <c r="TYN1190" s="10"/>
      <c r="TYO1190" s="10"/>
      <c r="TYP1190" s="10"/>
      <c r="TYQ1190" s="10"/>
      <c r="TYR1190" s="10"/>
      <c r="TYS1190" s="10"/>
      <c r="TYT1190" s="10"/>
      <c r="TYU1190" s="10"/>
      <c r="TYV1190" s="10"/>
      <c r="TYW1190" s="10"/>
      <c r="TYX1190" s="10"/>
      <c r="TYY1190" s="10"/>
      <c r="TYZ1190" s="10"/>
      <c r="TZA1190" s="10"/>
      <c r="TZB1190" s="10"/>
      <c r="TZC1190" s="10"/>
      <c r="TZD1190" s="10"/>
      <c r="TZE1190" s="10"/>
      <c r="TZF1190" s="10"/>
      <c r="TZG1190" s="10"/>
      <c r="TZH1190" s="10"/>
      <c r="TZI1190" s="10"/>
      <c r="TZJ1190" s="10"/>
      <c r="TZK1190" s="10"/>
      <c r="TZL1190" s="10"/>
      <c r="TZM1190" s="10"/>
      <c r="TZN1190" s="10"/>
      <c r="TZO1190" s="10"/>
      <c r="TZP1190" s="10"/>
      <c r="TZQ1190" s="10"/>
      <c r="TZR1190" s="10"/>
      <c r="TZS1190" s="10"/>
      <c r="TZT1190" s="10"/>
      <c r="TZU1190" s="10"/>
      <c r="TZV1190" s="10"/>
      <c r="TZW1190" s="10"/>
      <c r="TZX1190" s="10"/>
      <c r="TZY1190" s="10"/>
      <c r="TZZ1190" s="10"/>
      <c r="UAA1190" s="10"/>
      <c r="UAB1190" s="10"/>
      <c r="UAC1190" s="10"/>
      <c r="UAD1190" s="10"/>
      <c r="UAE1190" s="10"/>
      <c r="UAF1190" s="10"/>
      <c r="UAG1190" s="10"/>
      <c r="UAH1190" s="10"/>
      <c r="UAI1190" s="10"/>
      <c r="UAJ1190" s="10"/>
      <c r="UAK1190" s="10"/>
      <c r="UAL1190" s="10"/>
      <c r="UAM1190" s="10"/>
      <c r="UAN1190" s="10"/>
      <c r="UAO1190" s="10"/>
      <c r="UAP1190" s="10"/>
      <c r="UAQ1190" s="10"/>
      <c r="UAR1190" s="10"/>
      <c r="UAS1190" s="10"/>
      <c r="UAT1190" s="10"/>
      <c r="UAU1190" s="10"/>
      <c r="UAV1190" s="10"/>
      <c r="UAW1190" s="10"/>
      <c r="UAX1190" s="10"/>
      <c r="UAY1190" s="10"/>
      <c r="UAZ1190" s="10"/>
      <c r="UBA1190" s="10"/>
      <c r="UBB1190" s="10"/>
      <c r="UBC1190" s="10"/>
      <c r="UBD1190" s="10"/>
      <c r="UBE1190" s="10"/>
      <c r="UBF1190" s="10"/>
      <c r="UBG1190" s="10"/>
      <c r="UBH1190" s="10"/>
      <c r="UBI1190" s="10"/>
      <c r="UBJ1190" s="10"/>
      <c r="UBK1190" s="10"/>
      <c r="UBL1190" s="10"/>
      <c r="UBM1190" s="10"/>
      <c r="UBN1190" s="10"/>
      <c r="UBO1190" s="10"/>
      <c r="UBP1190" s="10"/>
      <c r="UBQ1190" s="10"/>
      <c r="UBR1190" s="10"/>
      <c r="UBS1190" s="10"/>
      <c r="UBT1190" s="10"/>
      <c r="UBU1190" s="10"/>
      <c r="UBV1190" s="10"/>
      <c r="UBW1190" s="10"/>
      <c r="UBX1190" s="10"/>
      <c r="UBY1190" s="10"/>
      <c r="UBZ1190" s="10"/>
      <c r="UCA1190" s="10"/>
      <c r="UCB1190" s="10"/>
      <c r="UCC1190" s="10"/>
      <c r="UCD1190" s="10"/>
      <c r="UCE1190" s="10"/>
      <c r="UCF1190" s="10"/>
      <c r="UCG1190" s="10"/>
      <c r="UCH1190" s="10"/>
      <c r="UCI1190" s="10"/>
      <c r="UCJ1190" s="10"/>
      <c r="UCK1190" s="10"/>
      <c r="UCL1190" s="10"/>
      <c r="UCM1190" s="10"/>
      <c r="UCN1190" s="10"/>
      <c r="UCO1190" s="10"/>
      <c r="UCP1190" s="10"/>
      <c r="UCQ1190" s="10"/>
      <c r="UCR1190" s="10"/>
      <c r="UCS1190" s="10"/>
      <c r="UCT1190" s="10"/>
      <c r="UCU1190" s="10"/>
      <c r="UCV1190" s="10"/>
      <c r="UCW1190" s="10"/>
      <c r="UCX1190" s="10"/>
      <c r="UCY1190" s="10"/>
      <c r="UCZ1190" s="10"/>
      <c r="UDA1190" s="10"/>
      <c r="UDB1190" s="10"/>
      <c r="UDC1190" s="10"/>
      <c r="UDD1190" s="10"/>
      <c r="UDE1190" s="10"/>
      <c r="UDF1190" s="10"/>
      <c r="UDG1190" s="10"/>
      <c r="UDH1190" s="10"/>
      <c r="UDI1190" s="10"/>
      <c r="UDJ1190" s="10"/>
      <c r="UDK1190" s="10"/>
      <c r="UDL1190" s="10"/>
      <c r="UDM1190" s="10"/>
      <c r="UDN1190" s="10"/>
      <c r="UDO1190" s="10"/>
      <c r="UDP1190" s="10"/>
      <c r="UDQ1190" s="10"/>
      <c r="UDR1190" s="10"/>
      <c r="UDS1190" s="10"/>
      <c r="UDT1190" s="10"/>
      <c r="UDU1190" s="10"/>
      <c r="UDV1190" s="10"/>
      <c r="UDW1190" s="10"/>
      <c r="UDX1190" s="10"/>
      <c r="UDY1190" s="10"/>
      <c r="UDZ1190" s="10"/>
      <c r="UEA1190" s="10"/>
      <c r="UEB1190" s="10"/>
      <c r="UEC1190" s="10"/>
      <c r="UED1190" s="10"/>
      <c r="UEE1190" s="10"/>
      <c r="UEF1190" s="10"/>
      <c r="UEG1190" s="10"/>
      <c r="UEH1190" s="10"/>
      <c r="UEI1190" s="10"/>
      <c r="UEJ1190" s="10"/>
      <c r="UEK1190" s="10"/>
      <c r="UEL1190" s="10"/>
      <c r="UEM1190" s="10"/>
      <c r="UEN1190" s="10"/>
      <c r="UEO1190" s="10"/>
      <c r="UEP1190" s="10"/>
      <c r="UEQ1190" s="10"/>
      <c r="UER1190" s="10"/>
      <c r="UES1190" s="10"/>
      <c r="UET1190" s="10"/>
      <c r="UEU1190" s="10"/>
      <c r="UEV1190" s="10"/>
      <c r="UEW1190" s="10"/>
      <c r="UEX1190" s="10"/>
      <c r="UEY1190" s="10"/>
      <c r="UEZ1190" s="10"/>
      <c r="UFA1190" s="10"/>
      <c r="UFB1190" s="10"/>
      <c r="UFC1190" s="10"/>
      <c r="UFD1190" s="10"/>
      <c r="UFE1190" s="10"/>
      <c r="UFF1190" s="10"/>
      <c r="UFG1190" s="10"/>
      <c r="UFH1190" s="10"/>
      <c r="UFI1190" s="10"/>
      <c r="UFJ1190" s="10"/>
      <c r="UFK1190" s="10"/>
      <c r="UFL1190" s="10"/>
      <c r="UFM1190" s="10"/>
      <c r="UFN1190" s="10"/>
      <c r="UFO1190" s="10"/>
      <c r="UFP1190" s="10"/>
      <c r="UFQ1190" s="10"/>
      <c r="UFR1190" s="10"/>
      <c r="UFS1190" s="10"/>
      <c r="UFT1190" s="10"/>
      <c r="UFU1190" s="10"/>
      <c r="UFV1190" s="10"/>
      <c r="UFW1190" s="10"/>
      <c r="UFX1190" s="10"/>
      <c r="UFY1190" s="10"/>
      <c r="UFZ1190" s="10"/>
      <c r="UGA1190" s="10"/>
      <c r="UGB1190" s="10"/>
      <c r="UGC1190" s="10"/>
      <c r="UGD1190" s="10"/>
      <c r="UGE1190" s="10"/>
      <c r="UGF1190" s="10"/>
      <c r="UGG1190" s="10"/>
      <c r="UGH1190" s="10"/>
      <c r="UGI1190" s="10"/>
      <c r="UGJ1190" s="10"/>
      <c r="UGK1190" s="10"/>
      <c r="UGL1190" s="10"/>
      <c r="UGM1190" s="10"/>
      <c r="UGN1190" s="10"/>
      <c r="UGO1190" s="10"/>
      <c r="UGP1190" s="10"/>
      <c r="UGQ1190" s="10"/>
      <c r="UGR1190" s="10"/>
      <c r="UGS1190" s="10"/>
      <c r="UGT1190" s="10"/>
      <c r="UGU1190" s="10"/>
      <c r="UGV1190" s="10"/>
      <c r="UGW1190" s="10"/>
      <c r="UGX1190" s="10"/>
      <c r="UGY1190" s="10"/>
      <c r="UGZ1190" s="10"/>
      <c r="UHA1190" s="10"/>
      <c r="UHB1190" s="10"/>
      <c r="UHC1190" s="10"/>
      <c r="UHD1190" s="10"/>
      <c r="UHE1190" s="10"/>
      <c r="UHF1190" s="10"/>
      <c r="UHG1190" s="10"/>
      <c r="UHH1190" s="10"/>
      <c r="UHI1190" s="10"/>
      <c r="UHJ1190" s="10"/>
      <c r="UHK1190" s="10"/>
      <c r="UHL1190" s="10"/>
      <c r="UHM1190" s="10"/>
      <c r="UHN1190" s="10"/>
      <c r="UHO1190" s="10"/>
      <c r="UHP1190" s="10"/>
      <c r="UHQ1190" s="10"/>
      <c r="UHR1190" s="10"/>
      <c r="UHS1190" s="10"/>
      <c r="UHT1190" s="10"/>
      <c r="UHU1190" s="10"/>
      <c r="UHV1190" s="10"/>
      <c r="UHW1190" s="10"/>
      <c r="UHX1190" s="10"/>
      <c r="UHY1190" s="10"/>
      <c r="UHZ1190" s="10"/>
      <c r="UIA1190" s="10"/>
      <c r="UIB1190" s="10"/>
      <c r="UIC1190" s="10"/>
      <c r="UID1190" s="10"/>
      <c r="UIE1190" s="10"/>
      <c r="UIF1190" s="10"/>
      <c r="UIG1190" s="10"/>
      <c r="UIH1190" s="10"/>
      <c r="UII1190" s="10"/>
      <c r="UIJ1190" s="10"/>
      <c r="UIK1190" s="10"/>
      <c r="UIL1190" s="10"/>
      <c r="UIM1190" s="10"/>
      <c r="UIN1190" s="10"/>
      <c r="UIO1190" s="10"/>
      <c r="UIP1190" s="10"/>
      <c r="UIQ1190" s="10"/>
      <c r="UIR1190" s="10"/>
      <c r="UIS1190" s="10"/>
      <c r="UIT1190" s="10"/>
      <c r="UIU1190" s="10"/>
      <c r="UIV1190" s="10"/>
      <c r="UIW1190" s="10"/>
      <c r="UIX1190" s="10"/>
      <c r="UIY1190" s="10"/>
      <c r="UIZ1190" s="10"/>
      <c r="UJA1190" s="10"/>
      <c r="UJB1190" s="10"/>
      <c r="UJC1190" s="10"/>
      <c r="UJD1190" s="10"/>
      <c r="UJE1190" s="10"/>
      <c r="UJF1190" s="10"/>
      <c r="UJG1190" s="10"/>
      <c r="UJH1190" s="10"/>
      <c r="UJI1190" s="10"/>
      <c r="UJJ1190" s="10"/>
      <c r="UJK1190" s="10"/>
      <c r="UJL1190" s="10"/>
      <c r="UJM1190" s="10"/>
      <c r="UJN1190" s="10"/>
      <c r="UJO1190" s="10"/>
      <c r="UJP1190" s="10"/>
      <c r="UJQ1190" s="10"/>
      <c r="UJR1190" s="10"/>
      <c r="UJS1190" s="10"/>
      <c r="UJT1190" s="10"/>
      <c r="UJU1190" s="10"/>
      <c r="UJV1190" s="10"/>
      <c r="UJW1190" s="10"/>
      <c r="UJX1190" s="10"/>
      <c r="UJY1190" s="10"/>
      <c r="UJZ1190" s="10"/>
      <c r="UKA1190" s="10"/>
      <c r="UKB1190" s="10"/>
      <c r="UKC1190" s="10"/>
      <c r="UKD1190" s="10"/>
      <c r="UKE1190" s="10"/>
      <c r="UKF1190" s="10"/>
      <c r="UKG1190" s="10"/>
      <c r="UKH1190" s="10"/>
      <c r="UKI1190" s="10"/>
      <c r="UKJ1190" s="10"/>
      <c r="UKK1190" s="10"/>
      <c r="UKL1190" s="10"/>
      <c r="UKM1190" s="10"/>
      <c r="UKN1190" s="10"/>
      <c r="UKO1190" s="10"/>
      <c r="UKP1190" s="10"/>
      <c r="UKQ1190" s="10"/>
      <c r="UKR1190" s="10"/>
      <c r="UKS1190" s="10"/>
      <c r="UKT1190" s="10"/>
      <c r="UKU1190" s="10"/>
      <c r="UKV1190" s="10"/>
      <c r="UKW1190" s="10"/>
      <c r="UKX1190" s="10"/>
      <c r="UKY1190" s="10"/>
      <c r="UKZ1190" s="10"/>
      <c r="ULA1190" s="10"/>
      <c r="ULB1190" s="10"/>
      <c r="ULC1190" s="10"/>
      <c r="ULD1190" s="10"/>
      <c r="ULE1190" s="10"/>
      <c r="ULF1190" s="10"/>
      <c r="ULG1190" s="10"/>
      <c r="ULH1190" s="10"/>
      <c r="ULI1190" s="10"/>
      <c r="ULJ1190" s="10"/>
      <c r="ULK1190" s="10"/>
      <c r="ULL1190" s="10"/>
      <c r="ULM1190" s="10"/>
      <c r="ULN1190" s="10"/>
      <c r="ULO1190" s="10"/>
      <c r="ULP1190" s="10"/>
      <c r="ULQ1190" s="10"/>
      <c r="ULR1190" s="10"/>
      <c r="ULS1190" s="10"/>
      <c r="ULT1190" s="10"/>
      <c r="ULU1190" s="10"/>
      <c r="ULV1190" s="10"/>
      <c r="ULW1190" s="10"/>
      <c r="ULX1190" s="10"/>
      <c r="ULY1190" s="10"/>
      <c r="ULZ1190" s="10"/>
      <c r="UMA1190" s="10"/>
      <c r="UMB1190" s="10"/>
      <c r="UMC1190" s="10"/>
      <c r="UMD1190" s="10"/>
      <c r="UME1190" s="10"/>
      <c r="UMF1190" s="10"/>
      <c r="UMG1190" s="10"/>
      <c r="UMH1190" s="10"/>
      <c r="UMI1190" s="10"/>
      <c r="UMJ1190" s="10"/>
      <c r="UMK1190" s="10"/>
      <c r="UML1190" s="10"/>
      <c r="UMM1190" s="10"/>
      <c r="UMN1190" s="10"/>
      <c r="UMO1190" s="10"/>
      <c r="UMP1190" s="10"/>
      <c r="UMQ1190" s="10"/>
      <c r="UMR1190" s="10"/>
      <c r="UMS1190" s="10"/>
      <c r="UMT1190" s="10"/>
      <c r="UMU1190" s="10"/>
      <c r="UMV1190" s="10"/>
      <c r="UMW1190" s="10"/>
      <c r="UMX1190" s="10"/>
      <c r="UMY1190" s="10"/>
      <c r="UMZ1190" s="10"/>
      <c r="UNA1190" s="10"/>
      <c r="UNB1190" s="10"/>
      <c r="UNC1190" s="10"/>
      <c r="UND1190" s="10"/>
      <c r="UNE1190" s="10"/>
      <c r="UNF1190" s="10"/>
      <c r="UNG1190" s="10"/>
      <c r="UNH1190" s="10"/>
      <c r="UNI1190" s="10"/>
      <c r="UNJ1190" s="10"/>
      <c r="UNK1190" s="10"/>
      <c r="UNL1190" s="10"/>
      <c r="UNM1190" s="10"/>
      <c r="UNN1190" s="10"/>
      <c r="UNO1190" s="10"/>
      <c r="UNP1190" s="10"/>
      <c r="UNQ1190" s="10"/>
      <c r="UNR1190" s="10"/>
      <c r="UNS1190" s="10"/>
      <c r="UNT1190" s="10"/>
      <c r="UNU1190" s="10"/>
      <c r="UNV1190" s="10"/>
      <c r="UNW1190" s="10"/>
      <c r="UNX1190" s="10"/>
      <c r="UNY1190" s="10"/>
      <c r="UNZ1190" s="10"/>
      <c r="UOA1190" s="10"/>
      <c r="UOB1190" s="10"/>
      <c r="UOC1190" s="10"/>
      <c r="UOD1190" s="10"/>
      <c r="UOE1190" s="10"/>
      <c r="UOF1190" s="10"/>
      <c r="UOG1190" s="10"/>
      <c r="UOH1190" s="10"/>
      <c r="UOI1190" s="10"/>
      <c r="UOJ1190" s="10"/>
      <c r="UOK1190" s="10"/>
      <c r="UOL1190" s="10"/>
      <c r="UOM1190" s="10"/>
      <c r="UON1190" s="10"/>
      <c r="UOO1190" s="10"/>
      <c r="UOP1190" s="10"/>
      <c r="UOQ1190" s="10"/>
      <c r="UOR1190" s="10"/>
      <c r="UOS1190" s="10"/>
      <c r="UOT1190" s="10"/>
      <c r="UOU1190" s="10"/>
      <c r="UOV1190" s="10"/>
      <c r="UOW1190" s="10"/>
      <c r="UOX1190" s="10"/>
      <c r="UOY1190" s="10"/>
      <c r="UOZ1190" s="10"/>
      <c r="UPA1190" s="10"/>
      <c r="UPB1190" s="10"/>
      <c r="UPC1190" s="10"/>
      <c r="UPD1190" s="10"/>
      <c r="UPE1190" s="10"/>
      <c r="UPF1190" s="10"/>
      <c r="UPG1190" s="10"/>
      <c r="UPH1190" s="10"/>
      <c r="UPI1190" s="10"/>
      <c r="UPJ1190" s="10"/>
      <c r="UPK1190" s="10"/>
      <c r="UPL1190" s="10"/>
      <c r="UPM1190" s="10"/>
      <c r="UPN1190" s="10"/>
      <c r="UPO1190" s="10"/>
      <c r="UPP1190" s="10"/>
      <c r="UPQ1190" s="10"/>
      <c r="UPR1190" s="10"/>
      <c r="UPS1190" s="10"/>
      <c r="UPT1190" s="10"/>
      <c r="UPU1190" s="10"/>
      <c r="UPV1190" s="10"/>
      <c r="UPW1190" s="10"/>
      <c r="UPX1190" s="10"/>
      <c r="UPY1190" s="10"/>
      <c r="UPZ1190" s="10"/>
      <c r="UQA1190" s="10"/>
      <c r="UQB1190" s="10"/>
      <c r="UQC1190" s="10"/>
      <c r="UQD1190" s="10"/>
      <c r="UQE1190" s="10"/>
      <c r="UQF1190" s="10"/>
      <c r="UQG1190" s="10"/>
      <c r="UQH1190" s="10"/>
      <c r="UQI1190" s="10"/>
      <c r="UQJ1190" s="10"/>
      <c r="UQK1190" s="10"/>
      <c r="UQL1190" s="10"/>
      <c r="UQM1190" s="10"/>
      <c r="UQN1190" s="10"/>
      <c r="UQO1190" s="10"/>
      <c r="UQP1190" s="10"/>
      <c r="UQQ1190" s="10"/>
      <c r="UQR1190" s="10"/>
      <c r="UQS1190" s="10"/>
      <c r="UQT1190" s="10"/>
      <c r="UQU1190" s="10"/>
      <c r="UQV1190" s="10"/>
      <c r="UQW1190" s="10"/>
      <c r="UQX1190" s="10"/>
      <c r="UQY1190" s="10"/>
      <c r="UQZ1190" s="10"/>
      <c r="URA1190" s="10"/>
      <c r="URB1190" s="10"/>
      <c r="URC1190" s="10"/>
      <c r="URD1190" s="10"/>
      <c r="URE1190" s="10"/>
      <c r="URF1190" s="10"/>
      <c r="URG1190" s="10"/>
      <c r="URH1190" s="10"/>
      <c r="URI1190" s="10"/>
      <c r="URJ1190" s="10"/>
      <c r="URK1190" s="10"/>
      <c r="URL1190" s="10"/>
      <c r="URM1190" s="10"/>
      <c r="URN1190" s="10"/>
      <c r="URO1190" s="10"/>
      <c r="URP1190" s="10"/>
      <c r="URQ1190" s="10"/>
      <c r="URR1190" s="10"/>
      <c r="URS1190" s="10"/>
      <c r="URT1190" s="10"/>
      <c r="URU1190" s="10"/>
      <c r="URV1190" s="10"/>
      <c r="URW1190" s="10"/>
      <c r="URX1190" s="10"/>
      <c r="URY1190" s="10"/>
      <c r="URZ1190" s="10"/>
      <c r="USA1190" s="10"/>
      <c r="USB1190" s="10"/>
      <c r="USC1190" s="10"/>
      <c r="USD1190" s="10"/>
      <c r="USE1190" s="10"/>
      <c r="USF1190" s="10"/>
      <c r="USG1190" s="10"/>
      <c r="USH1190" s="10"/>
      <c r="USI1190" s="10"/>
      <c r="USJ1190" s="10"/>
      <c r="USK1190" s="10"/>
      <c r="USL1190" s="10"/>
      <c r="USM1190" s="10"/>
      <c r="USN1190" s="10"/>
      <c r="USO1190" s="10"/>
      <c r="USP1190" s="10"/>
      <c r="USQ1190" s="10"/>
      <c r="USR1190" s="10"/>
      <c r="USS1190" s="10"/>
      <c r="UST1190" s="10"/>
      <c r="USU1190" s="10"/>
      <c r="USV1190" s="10"/>
      <c r="USW1190" s="10"/>
      <c r="USX1190" s="10"/>
      <c r="USY1190" s="10"/>
      <c r="USZ1190" s="10"/>
      <c r="UTA1190" s="10"/>
      <c r="UTB1190" s="10"/>
      <c r="UTC1190" s="10"/>
      <c r="UTD1190" s="10"/>
      <c r="UTE1190" s="10"/>
      <c r="UTF1190" s="10"/>
      <c r="UTG1190" s="10"/>
      <c r="UTH1190" s="10"/>
      <c r="UTI1190" s="10"/>
      <c r="UTJ1190" s="10"/>
      <c r="UTK1190" s="10"/>
      <c r="UTL1190" s="10"/>
      <c r="UTM1190" s="10"/>
      <c r="UTN1190" s="10"/>
      <c r="UTO1190" s="10"/>
      <c r="UTP1190" s="10"/>
      <c r="UTQ1190" s="10"/>
      <c r="UTR1190" s="10"/>
      <c r="UTS1190" s="10"/>
      <c r="UTT1190" s="10"/>
      <c r="UTU1190" s="10"/>
      <c r="UTV1190" s="10"/>
      <c r="UTW1190" s="10"/>
      <c r="UTX1190" s="10"/>
      <c r="UTY1190" s="10"/>
      <c r="UTZ1190" s="10"/>
      <c r="UUA1190" s="10"/>
      <c r="UUB1190" s="10"/>
      <c r="UUC1190" s="10"/>
      <c r="UUD1190" s="10"/>
      <c r="UUE1190" s="10"/>
      <c r="UUF1190" s="10"/>
      <c r="UUG1190" s="10"/>
      <c r="UUH1190" s="10"/>
      <c r="UUI1190" s="10"/>
      <c r="UUJ1190" s="10"/>
      <c r="UUK1190" s="10"/>
      <c r="UUL1190" s="10"/>
      <c r="UUM1190" s="10"/>
      <c r="UUN1190" s="10"/>
      <c r="UUO1190" s="10"/>
      <c r="UUP1190" s="10"/>
      <c r="UUQ1190" s="10"/>
      <c r="UUR1190" s="10"/>
      <c r="UUS1190" s="10"/>
      <c r="UUT1190" s="10"/>
      <c r="UUU1190" s="10"/>
      <c r="UUV1190" s="10"/>
      <c r="UUW1190" s="10"/>
      <c r="UUX1190" s="10"/>
      <c r="UUY1190" s="10"/>
      <c r="UUZ1190" s="10"/>
      <c r="UVA1190" s="10"/>
      <c r="UVB1190" s="10"/>
      <c r="UVC1190" s="10"/>
      <c r="UVD1190" s="10"/>
      <c r="UVE1190" s="10"/>
      <c r="UVF1190" s="10"/>
      <c r="UVG1190" s="10"/>
      <c r="UVH1190" s="10"/>
      <c r="UVI1190" s="10"/>
      <c r="UVJ1190" s="10"/>
      <c r="UVK1190" s="10"/>
      <c r="UVL1190" s="10"/>
      <c r="UVM1190" s="10"/>
      <c r="UVN1190" s="10"/>
      <c r="UVO1190" s="10"/>
      <c r="UVP1190" s="10"/>
      <c r="UVQ1190" s="10"/>
      <c r="UVR1190" s="10"/>
      <c r="UVS1190" s="10"/>
      <c r="UVT1190" s="10"/>
      <c r="UVU1190" s="10"/>
      <c r="UVV1190" s="10"/>
      <c r="UVW1190" s="10"/>
      <c r="UVX1190" s="10"/>
      <c r="UVY1190" s="10"/>
      <c r="UVZ1190" s="10"/>
      <c r="UWA1190" s="10"/>
      <c r="UWB1190" s="10"/>
      <c r="UWC1190" s="10"/>
      <c r="UWD1190" s="10"/>
      <c r="UWE1190" s="10"/>
      <c r="UWF1190" s="10"/>
      <c r="UWG1190" s="10"/>
      <c r="UWH1190" s="10"/>
      <c r="UWI1190" s="10"/>
      <c r="UWJ1190" s="10"/>
      <c r="UWK1190" s="10"/>
      <c r="UWL1190" s="10"/>
      <c r="UWM1190" s="10"/>
      <c r="UWN1190" s="10"/>
      <c r="UWO1190" s="10"/>
      <c r="UWP1190" s="10"/>
      <c r="UWQ1190" s="10"/>
      <c r="UWR1190" s="10"/>
      <c r="UWS1190" s="10"/>
      <c r="UWT1190" s="10"/>
      <c r="UWU1190" s="10"/>
      <c r="UWV1190" s="10"/>
      <c r="UWW1190" s="10"/>
      <c r="UWX1190" s="10"/>
      <c r="UWY1190" s="10"/>
      <c r="UWZ1190" s="10"/>
      <c r="UXA1190" s="10"/>
      <c r="UXB1190" s="10"/>
      <c r="UXC1190" s="10"/>
      <c r="UXD1190" s="10"/>
      <c r="UXE1190" s="10"/>
      <c r="UXF1190" s="10"/>
      <c r="UXG1190" s="10"/>
      <c r="UXH1190" s="10"/>
      <c r="UXI1190" s="10"/>
      <c r="UXJ1190" s="10"/>
      <c r="UXK1190" s="10"/>
      <c r="UXL1190" s="10"/>
      <c r="UXM1190" s="10"/>
      <c r="UXN1190" s="10"/>
      <c r="UXO1190" s="10"/>
      <c r="UXP1190" s="10"/>
      <c r="UXQ1190" s="10"/>
      <c r="UXR1190" s="10"/>
      <c r="UXS1190" s="10"/>
      <c r="UXT1190" s="10"/>
      <c r="UXU1190" s="10"/>
      <c r="UXV1190" s="10"/>
      <c r="UXW1190" s="10"/>
      <c r="UXX1190" s="10"/>
      <c r="UXY1190" s="10"/>
      <c r="UXZ1190" s="10"/>
      <c r="UYA1190" s="10"/>
      <c r="UYB1190" s="10"/>
      <c r="UYC1190" s="10"/>
      <c r="UYD1190" s="10"/>
      <c r="UYE1190" s="10"/>
      <c r="UYF1190" s="10"/>
      <c r="UYG1190" s="10"/>
      <c r="UYH1190" s="10"/>
      <c r="UYI1190" s="10"/>
      <c r="UYJ1190" s="10"/>
      <c r="UYK1190" s="10"/>
      <c r="UYL1190" s="10"/>
      <c r="UYM1190" s="10"/>
      <c r="UYN1190" s="10"/>
      <c r="UYO1190" s="10"/>
      <c r="UYP1190" s="10"/>
      <c r="UYQ1190" s="10"/>
      <c r="UYR1190" s="10"/>
      <c r="UYS1190" s="10"/>
      <c r="UYT1190" s="10"/>
      <c r="UYU1190" s="10"/>
      <c r="UYV1190" s="10"/>
      <c r="UYW1190" s="10"/>
      <c r="UYX1190" s="10"/>
      <c r="UYY1190" s="10"/>
      <c r="UYZ1190" s="10"/>
      <c r="UZA1190" s="10"/>
      <c r="UZB1190" s="10"/>
      <c r="UZC1190" s="10"/>
      <c r="UZD1190" s="10"/>
      <c r="UZE1190" s="10"/>
      <c r="UZF1190" s="10"/>
      <c r="UZG1190" s="10"/>
      <c r="UZH1190" s="10"/>
      <c r="UZI1190" s="10"/>
      <c r="UZJ1190" s="10"/>
      <c r="UZK1190" s="10"/>
      <c r="UZL1190" s="10"/>
      <c r="UZM1190" s="10"/>
      <c r="UZN1190" s="10"/>
      <c r="UZO1190" s="10"/>
      <c r="UZP1190" s="10"/>
      <c r="UZQ1190" s="10"/>
      <c r="UZR1190" s="10"/>
      <c r="UZS1190" s="10"/>
      <c r="UZT1190" s="10"/>
      <c r="UZU1190" s="10"/>
      <c r="UZV1190" s="10"/>
      <c r="UZW1190" s="10"/>
      <c r="UZX1190" s="10"/>
      <c r="UZY1190" s="10"/>
      <c r="UZZ1190" s="10"/>
      <c r="VAA1190" s="10"/>
      <c r="VAB1190" s="10"/>
      <c r="VAC1190" s="10"/>
      <c r="VAD1190" s="10"/>
      <c r="VAE1190" s="10"/>
      <c r="VAF1190" s="10"/>
      <c r="VAG1190" s="10"/>
      <c r="VAH1190" s="10"/>
      <c r="VAI1190" s="10"/>
      <c r="VAJ1190" s="10"/>
      <c r="VAK1190" s="10"/>
      <c r="VAL1190" s="10"/>
      <c r="VAM1190" s="10"/>
      <c r="VAN1190" s="10"/>
      <c r="VAO1190" s="10"/>
      <c r="VAP1190" s="10"/>
      <c r="VAQ1190" s="10"/>
      <c r="VAR1190" s="10"/>
      <c r="VAS1190" s="10"/>
      <c r="VAT1190" s="10"/>
      <c r="VAU1190" s="10"/>
      <c r="VAV1190" s="10"/>
      <c r="VAW1190" s="10"/>
      <c r="VAX1190" s="10"/>
      <c r="VAY1190" s="10"/>
      <c r="VAZ1190" s="10"/>
      <c r="VBA1190" s="10"/>
      <c r="VBB1190" s="10"/>
      <c r="VBC1190" s="10"/>
      <c r="VBD1190" s="10"/>
      <c r="VBE1190" s="10"/>
      <c r="VBF1190" s="10"/>
      <c r="VBG1190" s="10"/>
      <c r="VBH1190" s="10"/>
      <c r="VBI1190" s="10"/>
      <c r="VBJ1190" s="10"/>
      <c r="VBK1190" s="10"/>
      <c r="VBL1190" s="10"/>
      <c r="VBM1190" s="10"/>
      <c r="VBN1190" s="10"/>
      <c r="VBO1190" s="10"/>
      <c r="VBP1190" s="10"/>
      <c r="VBQ1190" s="10"/>
      <c r="VBR1190" s="10"/>
      <c r="VBS1190" s="10"/>
      <c r="VBT1190" s="10"/>
      <c r="VBU1190" s="10"/>
      <c r="VBV1190" s="10"/>
      <c r="VBW1190" s="10"/>
      <c r="VBX1190" s="10"/>
      <c r="VBY1190" s="10"/>
      <c r="VBZ1190" s="10"/>
      <c r="VCA1190" s="10"/>
      <c r="VCB1190" s="10"/>
      <c r="VCC1190" s="10"/>
      <c r="VCD1190" s="10"/>
      <c r="VCE1190" s="10"/>
      <c r="VCF1190" s="10"/>
      <c r="VCG1190" s="10"/>
      <c r="VCH1190" s="10"/>
      <c r="VCI1190" s="10"/>
      <c r="VCJ1190" s="10"/>
      <c r="VCK1190" s="10"/>
      <c r="VCL1190" s="10"/>
      <c r="VCM1190" s="10"/>
      <c r="VCN1190" s="10"/>
      <c r="VCO1190" s="10"/>
      <c r="VCP1190" s="10"/>
      <c r="VCQ1190" s="10"/>
      <c r="VCR1190" s="10"/>
      <c r="VCS1190" s="10"/>
      <c r="VCT1190" s="10"/>
      <c r="VCU1190" s="10"/>
      <c r="VCV1190" s="10"/>
      <c r="VCW1190" s="10"/>
      <c r="VCX1190" s="10"/>
      <c r="VCY1190" s="10"/>
      <c r="VCZ1190" s="10"/>
      <c r="VDA1190" s="10"/>
      <c r="VDB1190" s="10"/>
      <c r="VDC1190" s="10"/>
      <c r="VDD1190" s="10"/>
      <c r="VDE1190" s="10"/>
      <c r="VDF1190" s="10"/>
      <c r="VDG1190" s="10"/>
      <c r="VDH1190" s="10"/>
      <c r="VDI1190" s="10"/>
      <c r="VDJ1190" s="10"/>
      <c r="VDK1190" s="10"/>
      <c r="VDL1190" s="10"/>
      <c r="VDM1190" s="10"/>
      <c r="VDN1190" s="10"/>
      <c r="VDO1190" s="10"/>
      <c r="VDP1190" s="10"/>
      <c r="VDQ1190" s="10"/>
      <c r="VDR1190" s="10"/>
      <c r="VDS1190" s="10"/>
      <c r="VDT1190" s="10"/>
      <c r="VDU1190" s="10"/>
      <c r="VDV1190" s="10"/>
      <c r="VDW1190" s="10"/>
      <c r="VDX1190" s="10"/>
      <c r="VDY1190" s="10"/>
      <c r="VDZ1190" s="10"/>
      <c r="VEA1190" s="10"/>
      <c r="VEB1190" s="10"/>
      <c r="VEC1190" s="10"/>
      <c r="VED1190" s="10"/>
      <c r="VEE1190" s="10"/>
      <c r="VEF1190" s="10"/>
      <c r="VEG1190" s="10"/>
      <c r="VEH1190" s="10"/>
      <c r="VEI1190" s="10"/>
      <c r="VEJ1190" s="10"/>
      <c r="VEK1190" s="10"/>
      <c r="VEL1190" s="10"/>
      <c r="VEM1190" s="10"/>
      <c r="VEN1190" s="10"/>
      <c r="VEO1190" s="10"/>
      <c r="VEP1190" s="10"/>
      <c r="VEQ1190" s="10"/>
      <c r="VER1190" s="10"/>
      <c r="VES1190" s="10"/>
      <c r="VET1190" s="10"/>
      <c r="VEU1190" s="10"/>
      <c r="VEV1190" s="10"/>
      <c r="VEW1190" s="10"/>
      <c r="VEX1190" s="10"/>
      <c r="VEY1190" s="10"/>
      <c r="VEZ1190" s="10"/>
      <c r="VFA1190" s="10"/>
      <c r="VFB1190" s="10"/>
      <c r="VFC1190" s="10"/>
      <c r="VFD1190" s="10"/>
      <c r="VFE1190" s="10"/>
      <c r="VFF1190" s="10"/>
      <c r="VFG1190" s="10"/>
      <c r="VFH1190" s="10"/>
      <c r="VFI1190" s="10"/>
      <c r="VFJ1190" s="10"/>
      <c r="VFK1190" s="10"/>
      <c r="VFL1190" s="10"/>
      <c r="VFM1190" s="10"/>
      <c r="VFN1190" s="10"/>
      <c r="VFO1190" s="10"/>
      <c r="VFP1190" s="10"/>
      <c r="VFQ1190" s="10"/>
      <c r="VFR1190" s="10"/>
      <c r="VFS1190" s="10"/>
      <c r="VFT1190" s="10"/>
      <c r="VFU1190" s="10"/>
      <c r="VFV1190" s="10"/>
      <c r="VFW1190" s="10"/>
      <c r="VFX1190" s="10"/>
      <c r="VFY1190" s="10"/>
      <c r="VFZ1190" s="10"/>
      <c r="VGA1190" s="10"/>
      <c r="VGB1190" s="10"/>
      <c r="VGC1190" s="10"/>
      <c r="VGD1190" s="10"/>
      <c r="VGE1190" s="10"/>
      <c r="VGF1190" s="10"/>
      <c r="VGG1190" s="10"/>
      <c r="VGH1190" s="10"/>
      <c r="VGI1190" s="10"/>
      <c r="VGJ1190" s="10"/>
      <c r="VGK1190" s="10"/>
      <c r="VGL1190" s="10"/>
      <c r="VGM1190" s="10"/>
      <c r="VGN1190" s="10"/>
      <c r="VGO1190" s="10"/>
      <c r="VGP1190" s="10"/>
      <c r="VGQ1190" s="10"/>
      <c r="VGR1190" s="10"/>
      <c r="VGS1190" s="10"/>
      <c r="VGT1190" s="10"/>
      <c r="VGU1190" s="10"/>
      <c r="VGV1190" s="10"/>
      <c r="VGW1190" s="10"/>
      <c r="VGX1190" s="10"/>
      <c r="VGY1190" s="10"/>
      <c r="VGZ1190" s="10"/>
      <c r="VHA1190" s="10"/>
      <c r="VHB1190" s="10"/>
      <c r="VHC1190" s="10"/>
      <c r="VHD1190" s="10"/>
      <c r="VHE1190" s="10"/>
      <c r="VHF1190" s="10"/>
      <c r="VHG1190" s="10"/>
      <c r="VHH1190" s="10"/>
      <c r="VHI1190" s="10"/>
      <c r="VHJ1190" s="10"/>
      <c r="VHK1190" s="10"/>
      <c r="VHL1190" s="10"/>
      <c r="VHM1190" s="10"/>
      <c r="VHN1190" s="10"/>
      <c r="VHO1190" s="10"/>
      <c r="VHP1190" s="10"/>
      <c r="VHQ1190" s="10"/>
      <c r="VHR1190" s="10"/>
      <c r="VHS1190" s="10"/>
      <c r="VHT1190" s="10"/>
      <c r="VHU1190" s="10"/>
      <c r="VHV1190" s="10"/>
      <c r="VHW1190" s="10"/>
      <c r="VHX1190" s="10"/>
      <c r="VHY1190" s="10"/>
      <c r="VHZ1190" s="10"/>
      <c r="VIA1190" s="10"/>
      <c r="VIB1190" s="10"/>
      <c r="VIC1190" s="10"/>
      <c r="VID1190" s="10"/>
      <c r="VIE1190" s="10"/>
      <c r="VIF1190" s="10"/>
      <c r="VIG1190" s="10"/>
      <c r="VIH1190" s="10"/>
      <c r="VII1190" s="10"/>
      <c r="VIJ1190" s="10"/>
      <c r="VIK1190" s="10"/>
      <c r="VIL1190" s="10"/>
      <c r="VIM1190" s="10"/>
      <c r="VIN1190" s="10"/>
      <c r="VIO1190" s="10"/>
      <c r="VIP1190" s="10"/>
      <c r="VIQ1190" s="10"/>
      <c r="VIR1190" s="10"/>
      <c r="VIS1190" s="10"/>
      <c r="VIT1190" s="10"/>
      <c r="VIU1190" s="10"/>
      <c r="VIV1190" s="10"/>
      <c r="VIW1190" s="10"/>
      <c r="VIX1190" s="10"/>
      <c r="VIY1190" s="10"/>
      <c r="VIZ1190" s="10"/>
      <c r="VJA1190" s="10"/>
      <c r="VJB1190" s="10"/>
      <c r="VJC1190" s="10"/>
      <c r="VJD1190" s="10"/>
      <c r="VJE1190" s="10"/>
      <c r="VJF1190" s="10"/>
      <c r="VJG1190" s="10"/>
      <c r="VJH1190" s="10"/>
      <c r="VJI1190" s="10"/>
      <c r="VJJ1190" s="10"/>
      <c r="VJK1190" s="10"/>
      <c r="VJL1190" s="10"/>
      <c r="VJM1190" s="10"/>
      <c r="VJN1190" s="10"/>
      <c r="VJO1190" s="10"/>
      <c r="VJP1190" s="10"/>
      <c r="VJQ1190" s="10"/>
      <c r="VJR1190" s="10"/>
      <c r="VJS1190" s="10"/>
      <c r="VJT1190" s="10"/>
      <c r="VJU1190" s="10"/>
      <c r="VJV1190" s="10"/>
      <c r="VJW1190" s="10"/>
      <c r="VJX1190" s="10"/>
      <c r="VJY1190" s="10"/>
      <c r="VJZ1190" s="10"/>
      <c r="VKA1190" s="10"/>
      <c r="VKB1190" s="10"/>
      <c r="VKC1190" s="10"/>
      <c r="VKD1190" s="10"/>
      <c r="VKE1190" s="10"/>
      <c r="VKF1190" s="10"/>
      <c r="VKG1190" s="10"/>
      <c r="VKH1190" s="10"/>
      <c r="VKI1190" s="10"/>
      <c r="VKJ1190" s="10"/>
      <c r="VKK1190" s="10"/>
      <c r="VKL1190" s="10"/>
      <c r="VKM1190" s="10"/>
      <c r="VKN1190" s="10"/>
      <c r="VKO1190" s="10"/>
      <c r="VKP1190" s="10"/>
      <c r="VKQ1190" s="10"/>
      <c r="VKR1190" s="10"/>
      <c r="VKS1190" s="10"/>
      <c r="VKT1190" s="10"/>
      <c r="VKU1190" s="10"/>
      <c r="VKV1190" s="10"/>
      <c r="VKW1190" s="10"/>
      <c r="VKX1190" s="10"/>
      <c r="VKY1190" s="10"/>
      <c r="VKZ1190" s="10"/>
      <c r="VLA1190" s="10"/>
      <c r="VLB1190" s="10"/>
      <c r="VLC1190" s="10"/>
      <c r="VLD1190" s="10"/>
      <c r="VLE1190" s="10"/>
      <c r="VLF1190" s="10"/>
      <c r="VLG1190" s="10"/>
      <c r="VLH1190" s="10"/>
      <c r="VLI1190" s="10"/>
      <c r="VLJ1190" s="10"/>
      <c r="VLK1190" s="10"/>
      <c r="VLL1190" s="10"/>
      <c r="VLM1190" s="10"/>
      <c r="VLN1190" s="10"/>
      <c r="VLO1190" s="10"/>
      <c r="VLP1190" s="10"/>
      <c r="VLQ1190" s="10"/>
      <c r="VLR1190" s="10"/>
      <c r="VLS1190" s="10"/>
      <c r="VLT1190" s="10"/>
      <c r="VLU1190" s="10"/>
      <c r="VLV1190" s="10"/>
      <c r="VLW1190" s="10"/>
      <c r="VLX1190" s="10"/>
      <c r="VLY1190" s="10"/>
      <c r="VLZ1190" s="10"/>
      <c r="VMA1190" s="10"/>
      <c r="VMB1190" s="10"/>
      <c r="VMC1190" s="10"/>
      <c r="VMD1190" s="10"/>
      <c r="VME1190" s="10"/>
      <c r="VMF1190" s="10"/>
      <c r="VMG1190" s="10"/>
      <c r="VMH1190" s="10"/>
      <c r="VMI1190" s="10"/>
      <c r="VMJ1190" s="10"/>
      <c r="VMK1190" s="10"/>
      <c r="VML1190" s="10"/>
      <c r="VMM1190" s="10"/>
      <c r="VMN1190" s="10"/>
      <c r="VMO1190" s="10"/>
      <c r="VMP1190" s="10"/>
      <c r="VMQ1190" s="10"/>
      <c r="VMR1190" s="10"/>
      <c r="VMS1190" s="10"/>
      <c r="VMT1190" s="10"/>
      <c r="VMU1190" s="10"/>
      <c r="VMV1190" s="10"/>
      <c r="VMW1190" s="10"/>
      <c r="VMX1190" s="10"/>
      <c r="VMY1190" s="10"/>
      <c r="VMZ1190" s="10"/>
      <c r="VNA1190" s="10"/>
      <c r="VNB1190" s="10"/>
      <c r="VNC1190" s="10"/>
      <c r="VND1190" s="10"/>
      <c r="VNE1190" s="10"/>
      <c r="VNF1190" s="10"/>
      <c r="VNG1190" s="10"/>
      <c r="VNH1190" s="10"/>
      <c r="VNI1190" s="10"/>
      <c r="VNJ1190" s="10"/>
      <c r="VNK1190" s="10"/>
      <c r="VNL1190" s="10"/>
      <c r="VNM1190" s="10"/>
      <c r="VNN1190" s="10"/>
      <c r="VNO1190" s="10"/>
      <c r="VNP1190" s="10"/>
      <c r="VNQ1190" s="10"/>
      <c r="VNR1190" s="10"/>
      <c r="VNS1190" s="10"/>
      <c r="VNT1190" s="10"/>
      <c r="VNU1190" s="10"/>
      <c r="VNV1190" s="10"/>
      <c r="VNW1190" s="10"/>
      <c r="VNX1190" s="10"/>
      <c r="VNY1190" s="10"/>
      <c r="VNZ1190" s="10"/>
      <c r="VOA1190" s="10"/>
      <c r="VOB1190" s="10"/>
      <c r="VOC1190" s="10"/>
      <c r="VOD1190" s="10"/>
      <c r="VOE1190" s="10"/>
      <c r="VOF1190" s="10"/>
      <c r="VOG1190" s="10"/>
      <c r="VOH1190" s="10"/>
      <c r="VOI1190" s="10"/>
      <c r="VOJ1190" s="10"/>
      <c r="VOK1190" s="10"/>
      <c r="VOL1190" s="10"/>
      <c r="VOM1190" s="10"/>
      <c r="VON1190" s="10"/>
      <c r="VOO1190" s="10"/>
      <c r="VOP1190" s="10"/>
      <c r="VOQ1190" s="10"/>
      <c r="VOR1190" s="10"/>
      <c r="VOS1190" s="10"/>
      <c r="VOT1190" s="10"/>
      <c r="VOU1190" s="10"/>
      <c r="VOV1190" s="10"/>
      <c r="VOW1190" s="10"/>
      <c r="VOX1190" s="10"/>
      <c r="VOY1190" s="10"/>
      <c r="VOZ1190" s="10"/>
      <c r="VPA1190" s="10"/>
      <c r="VPB1190" s="10"/>
      <c r="VPC1190" s="10"/>
      <c r="VPD1190" s="10"/>
      <c r="VPE1190" s="10"/>
      <c r="VPF1190" s="10"/>
      <c r="VPG1190" s="10"/>
      <c r="VPH1190" s="10"/>
      <c r="VPI1190" s="10"/>
      <c r="VPJ1190" s="10"/>
      <c r="VPK1190" s="10"/>
      <c r="VPL1190" s="10"/>
      <c r="VPM1190" s="10"/>
      <c r="VPN1190" s="10"/>
      <c r="VPO1190" s="10"/>
      <c r="VPP1190" s="10"/>
      <c r="VPQ1190" s="10"/>
      <c r="VPR1190" s="10"/>
      <c r="VPS1190" s="10"/>
      <c r="VPT1190" s="10"/>
      <c r="VPU1190" s="10"/>
      <c r="VPV1190" s="10"/>
      <c r="VPW1190" s="10"/>
      <c r="VPX1190" s="10"/>
      <c r="VPY1190" s="10"/>
      <c r="VPZ1190" s="10"/>
      <c r="VQA1190" s="10"/>
      <c r="VQB1190" s="10"/>
      <c r="VQC1190" s="10"/>
      <c r="VQD1190" s="10"/>
      <c r="VQE1190" s="10"/>
      <c r="VQF1190" s="10"/>
      <c r="VQG1190" s="10"/>
      <c r="VQH1190" s="10"/>
      <c r="VQI1190" s="10"/>
      <c r="VQJ1190" s="10"/>
      <c r="VQK1190" s="10"/>
      <c r="VQL1190" s="10"/>
      <c r="VQM1190" s="10"/>
      <c r="VQN1190" s="10"/>
      <c r="VQO1190" s="10"/>
      <c r="VQP1190" s="10"/>
      <c r="VQQ1190" s="10"/>
      <c r="VQR1190" s="10"/>
      <c r="VQS1190" s="10"/>
      <c r="VQT1190" s="10"/>
      <c r="VQU1190" s="10"/>
      <c r="VQV1190" s="10"/>
      <c r="VQW1190" s="10"/>
      <c r="VQX1190" s="10"/>
      <c r="VQY1190" s="10"/>
      <c r="VQZ1190" s="10"/>
      <c r="VRA1190" s="10"/>
      <c r="VRB1190" s="10"/>
      <c r="VRC1190" s="10"/>
      <c r="VRD1190" s="10"/>
      <c r="VRE1190" s="10"/>
      <c r="VRF1190" s="10"/>
      <c r="VRG1190" s="10"/>
      <c r="VRH1190" s="10"/>
      <c r="VRI1190" s="10"/>
      <c r="VRJ1190" s="10"/>
      <c r="VRK1190" s="10"/>
      <c r="VRL1190" s="10"/>
      <c r="VRM1190" s="10"/>
      <c r="VRN1190" s="10"/>
      <c r="VRO1190" s="10"/>
      <c r="VRP1190" s="10"/>
      <c r="VRQ1190" s="10"/>
      <c r="VRR1190" s="10"/>
      <c r="VRS1190" s="10"/>
      <c r="VRT1190" s="10"/>
      <c r="VRU1190" s="10"/>
      <c r="VRV1190" s="10"/>
      <c r="VRW1190" s="10"/>
      <c r="VRX1190" s="10"/>
      <c r="VRY1190" s="10"/>
      <c r="VRZ1190" s="10"/>
      <c r="VSA1190" s="10"/>
      <c r="VSB1190" s="10"/>
      <c r="VSC1190" s="10"/>
      <c r="VSD1190" s="10"/>
      <c r="VSE1190" s="10"/>
      <c r="VSF1190" s="10"/>
      <c r="VSG1190" s="10"/>
      <c r="VSH1190" s="10"/>
      <c r="VSI1190" s="10"/>
      <c r="VSJ1190" s="10"/>
      <c r="VSK1190" s="10"/>
      <c r="VSL1190" s="10"/>
      <c r="VSM1190" s="10"/>
      <c r="VSN1190" s="10"/>
      <c r="VSO1190" s="10"/>
      <c r="VSP1190" s="10"/>
      <c r="VSQ1190" s="10"/>
      <c r="VSR1190" s="10"/>
      <c r="VSS1190" s="10"/>
      <c r="VST1190" s="10"/>
      <c r="VSU1190" s="10"/>
      <c r="VSV1190" s="10"/>
      <c r="VSW1190" s="10"/>
      <c r="VSX1190" s="10"/>
      <c r="VSY1190" s="10"/>
      <c r="VSZ1190" s="10"/>
      <c r="VTA1190" s="10"/>
      <c r="VTB1190" s="10"/>
      <c r="VTC1190" s="10"/>
      <c r="VTD1190" s="10"/>
      <c r="VTE1190" s="10"/>
      <c r="VTF1190" s="10"/>
      <c r="VTG1190" s="10"/>
      <c r="VTH1190" s="10"/>
      <c r="VTI1190" s="10"/>
      <c r="VTJ1190" s="10"/>
      <c r="VTK1190" s="10"/>
      <c r="VTL1190" s="10"/>
      <c r="VTM1190" s="10"/>
      <c r="VTN1190" s="10"/>
      <c r="VTO1190" s="10"/>
      <c r="VTP1190" s="10"/>
      <c r="VTQ1190" s="10"/>
      <c r="VTR1190" s="10"/>
      <c r="VTS1190" s="10"/>
      <c r="VTT1190" s="10"/>
      <c r="VTU1190" s="10"/>
      <c r="VTV1190" s="10"/>
      <c r="VTW1190" s="10"/>
      <c r="VTX1190" s="10"/>
      <c r="VTY1190" s="10"/>
      <c r="VTZ1190" s="10"/>
      <c r="VUA1190" s="10"/>
      <c r="VUB1190" s="10"/>
      <c r="VUC1190" s="10"/>
      <c r="VUD1190" s="10"/>
      <c r="VUE1190" s="10"/>
      <c r="VUF1190" s="10"/>
      <c r="VUG1190" s="10"/>
      <c r="VUH1190" s="10"/>
      <c r="VUI1190" s="10"/>
      <c r="VUJ1190" s="10"/>
      <c r="VUK1190" s="10"/>
      <c r="VUL1190" s="10"/>
      <c r="VUM1190" s="10"/>
      <c r="VUN1190" s="10"/>
      <c r="VUO1190" s="10"/>
      <c r="VUP1190" s="10"/>
      <c r="VUQ1190" s="10"/>
      <c r="VUR1190" s="10"/>
      <c r="VUS1190" s="10"/>
      <c r="VUT1190" s="10"/>
      <c r="VUU1190" s="10"/>
      <c r="VUV1190" s="10"/>
      <c r="VUW1190" s="10"/>
      <c r="VUX1190" s="10"/>
      <c r="VUY1190" s="10"/>
      <c r="VUZ1190" s="10"/>
      <c r="VVA1190" s="10"/>
      <c r="VVB1190" s="10"/>
      <c r="VVC1190" s="10"/>
      <c r="VVD1190" s="10"/>
      <c r="VVE1190" s="10"/>
      <c r="VVF1190" s="10"/>
      <c r="VVG1190" s="10"/>
      <c r="VVH1190" s="10"/>
      <c r="VVI1190" s="10"/>
      <c r="VVJ1190" s="10"/>
      <c r="VVK1190" s="10"/>
      <c r="VVL1190" s="10"/>
      <c r="VVM1190" s="10"/>
      <c r="VVN1190" s="10"/>
      <c r="VVO1190" s="10"/>
      <c r="VVP1190" s="10"/>
      <c r="VVQ1190" s="10"/>
      <c r="VVR1190" s="10"/>
      <c r="VVS1190" s="10"/>
      <c r="VVT1190" s="10"/>
      <c r="VVU1190" s="10"/>
      <c r="VVV1190" s="10"/>
      <c r="VVW1190" s="10"/>
      <c r="VVX1190" s="10"/>
      <c r="VVY1190" s="10"/>
      <c r="VVZ1190" s="10"/>
      <c r="VWA1190" s="10"/>
      <c r="VWB1190" s="10"/>
      <c r="VWC1190" s="10"/>
      <c r="VWD1190" s="10"/>
      <c r="VWE1190" s="10"/>
      <c r="VWF1190" s="10"/>
      <c r="VWG1190" s="10"/>
      <c r="VWH1190" s="10"/>
      <c r="VWI1190" s="10"/>
      <c r="VWJ1190" s="10"/>
      <c r="VWK1190" s="10"/>
      <c r="VWL1190" s="10"/>
      <c r="VWM1190" s="10"/>
      <c r="VWN1190" s="10"/>
      <c r="VWO1190" s="10"/>
      <c r="VWP1190" s="10"/>
      <c r="VWQ1190" s="10"/>
      <c r="VWR1190" s="10"/>
      <c r="VWS1190" s="10"/>
      <c r="VWT1190" s="10"/>
      <c r="VWU1190" s="10"/>
      <c r="VWV1190" s="10"/>
      <c r="VWW1190" s="10"/>
      <c r="VWX1190" s="10"/>
      <c r="VWY1190" s="10"/>
      <c r="VWZ1190" s="10"/>
      <c r="VXA1190" s="10"/>
      <c r="VXB1190" s="10"/>
      <c r="VXC1190" s="10"/>
      <c r="VXD1190" s="10"/>
      <c r="VXE1190" s="10"/>
      <c r="VXF1190" s="10"/>
      <c r="VXG1190" s="10"/>
      <c r="VXH1190" s="10"/>
      <c r="VXI1190" s="10"/>
      <c r="VXJ1190" s="10"/>
      <c r="VXK1190" s="10"/>
      <c r="VXL1190" s="10"/>
      <c r="VXM1190" s="10"/>
      <c r="VXN1190" s="10"/>
      <c r="VXO1190" s="10"/>
      <c r="VXP1190" s="10"/>
      <c r="VXQ1190" s="10"/>
      <c r="VXR1190" s="10"/>
      <c r="VXS1190" s="10"/>
      <c r="VXT1190" s="10"/>
      <c r="VXU1190" s="10"/>
      <c r="VXV1190" s="10"/>
      <c r="VXW1190" s="10"/>
      <c r="VXX1190" s="10"/>
      <c r="VXY1190" s="10"/>
      <c r="VXZ1190" s="10"/>
      <c r="VYA1190" s="10"/>
      <c r="VYB1190" s="10"/>
      <c r="VYC1190" s="10"/>
      <c r="VYD1190" s="10"/>
      <c r="VYE1190" s="10"/>
      <c r="VYF1190" s="10"/>
      <c r="VYG1190" s="10"/>
      <c r="VYH1190" s="10"/>
      <c r="VYI1190" s="10"/>
      <c r="VYJ1190" s="10"/>
      <c r="VYK1190" s="10"/>
      <c r="VYL1190" s="10"/>
      <c r="VYM1190" s="10"/>
      <c r="VYN1190" s="10"/>
      <c r="VYO1190" s="10"/>
      <c r="VYP1190" s="10"/>
      <c r="VYQ1190" s="10"/>
      <c r="VYR1190" s="10"/>
      <c r="VYS1190" s="10"/>
      <c r="VYT1190" s="10"/>
      <c r="VYU1190" s="10"/>
      <c r="VYV1190" s="10"/>
      <c r="VYW1190" s="10"/>
      <c r="VYX1190" s="10"/>
      <c r="VYY1190" s="10"/>
      <c r="VYZ1190" s="10"/>
      <c r="VZA1190" s="10"/>
      <c r="VZB1190" s="10"/>
      <c r="VZC1190" s="10"/>
      <c r="VZD1190" s="10"/>
      <c r="VZE1190" s="10"/>
      <c r="VZF1190" s="10"/>
      <c r="VZG1190" s="10"/>
      <c r="VZH1190" s="10"/>
      <c r="VZI1190" s="10"/>
      <c r="VZJ1190" s="10"/>
      <c r="VZK1190" s="10"/>
      <c r="VZL1190" s="10"/>
      <c r="VZM1190" s="10"/>
      <c r="VZN1190" s="10"/>
      <c r="VZO1190" s="10"/>
      <c r="VZP1190" s="10"/>
      <c r="VZQ1190" s="10"/>
      <c r="VZR1190" s="10"/>
      <c r="VZS1190" s="10"/>
      <c r="VZT1190" s="10"/>
      <c r="VZU1190" s="10"/>
      <c r="VZV1190" s="10"/>
      <c r="VZW1190" s="10"/>
      <c r="VZX1190" s="10"/>
      <c r="VZY1190" s="10"/>
      <c r="VZZ1190" s="10"/>
      <c r="WAA1190" s="10"/>
      <c r="WAB1190" s="10"/>
      <c r="WAC1190" s="10"/>
      <c r="WAD1190" s="10"/>
      <c r="WAE1190" s="10"/>
      <c r="WAF1190" s="10"/>
      <c r="WAG1190" s="10"/>
      <c r="WAH1190" s="10"/>
      <c r="WAI1190" s="10"/>
      <c r="WAJ1190" s="10"/>
      <c r="WAK1190" s="10"/>
      <c r="WAL1190" s="10"/>
      <c r="WAM1190" s="10"/>
      <c r="WAN1190" s="10"/>
      <c r="WAO1190" s="10"/>
      <c r="WAP1190" s="10"/>
      <c r="WAQ1190" s="10"/>
      <c r="WAR1190" s="10"/>
      <c r="WAS1190" s="10"/>
      <c r="WAT1190" s="10"/>
      <c r="WAU1190" s="10"/>
      <c r="WAV1190" s="10"/>
      <c r="WAW1190" s="10"/>
      <c r="WAX1190" s="10"/>
      <c r="WAY1190" s="10"/>
      <c r="WAZ1190" s="10"/>
      <c r="WBA1190" s="10"/>
      <c r="WBB1190" s="10"/>
      <c r="WBC1190" s="10"/>
      <c r="WBD1190" s="10"/>
      <c r="WBE1190" s="10"/>
      <c r="WBF1190" s="10"/>
      <c r="WBG1190" s="10"/>
      <c r="WBH1190" s="10"/>
      <c r="WBI1190" s="10"/>
      <c r="WBJ1190" s="10"/>
      <c r="WBK1190" s="10"/>
      <c r="WBL1190" s="10"/>
      <c r="WBM1190" s="10"/>
      <c r="WBN1190" s="10"/>
      <c r="WBO1190" s="10"/>
      <c r="WBP1190" s="10"/>
      <c r="WBQ1190" s="10"/>
      <c r="WBR1190" s="10"/>
      <c r="WBS1190" s="10"/>
      <c r="WBT1190" s="10"/>
      <c r="WBU1190" s="10"/>
      <c r="WBV1190" s="10"/>
      <c r="WBW1190" s="10"/>
      <c r="WBX1190" s="10"/>
      <c r="WBY1190" s="10"/>
      <c r="WBZ1190" s="10"/>
      <c r="WCA1190" s="10"/>
      <c r="WCB1190" s="10"/>
      <c r="WCC1190" s="10"/>
      <c r="WCD1190" s="10"/>
      <c r="WCE1190" s="10"/>
      <c r="WCF1190" s="10"/>
      <c r="WCG1190" s="10"/>
      <c r="WCH1190" s="10"/>
      <c r="WCI1190" s="10"/>
      <c r="WCJ1190" s="10"/>
      <c r="WCK1190" s="10"/>
      <c r="WCL1190" s="10"/>
      <c r="WCM1190" s="10"/>
      <c r="WCN1190" s="10"/>
      <c r="WCO1190" s="10"/>
      <c r="WCP1190" s="10"/>
      <c r="WCQ1190" s="10"/>
      <c r="WCR1190" s="10"/>
      <c r="WCS1190" s="10"/>
      <c r="WCT1190" s="10"/>
      <c r="WCU1190" s="10"/>
      <c r="WCV1190" s="10"/>
      <c r="WCW1190" s="10"/>
      <c r="WCX1190" s="10"/>
      <c r="WCY1190" s="10"/>
      <c r="WCZ1190" s="10"/>
      <c r="WDA1190" s="10"/>
      <c r="WDB1190" s="10"/>
      <c r="WDC1190" s="10"/>
      <c r="WDD1190" s="10"/>
      <c r="WDE1190" s="10"/>
      <c r="WDF1190" s="10"/>
      <c r="WDG1190" s="10"/>
      <c r="WDH1190" s="10"/>
      <c r="WDI1190" s="10"/>
      <c r="WDJ1190" s="10"/>
      <c r="WDK1190" s="10"/>
      <c r="WDL1190" s="10"/>
      <c r="WDM1190" s="10"/>
      <c r="WDN1190" s="10"/>
      <c r="WDO1190" s="10"/>
      <c r="WDP1190" s="10"/>
      <c r="WDQ1190" s="10"/>
      <c r="WDR1190" s="10"/>
      <c r="WDS1190" s="10"/>
      <c r="WDT1190" s="10"/>
      <c r="WDU1190" s="10"/>
      <c r="WDV1190" s="10"/>
      <c r="WDW1190" s="10"/>
      <c r="WDX1190" s="10"/>
      <c r="WDY1190" s="10"/>
      <c r="WDZ1190" s="10"/>
      <c r="WEA1190" s="10"/>
      <c r="WEB1190" s="10"/>
      <c r="WEC1190" s="10"/>
      <c r="WED1190" s="10"/>
      <c r="WEE1190" s="10"/>
      <c r="WEF1190" s="10"/>
      <c r="WEG1190" s="10"/>
      <c r="WEH1190" s="10"/>
      <c r="WEI1190" s="10"/>
      <c r="WEJ1190" s="10"/>
      <c r="WEK1190" s="10"/>
      <c r="WEL1190" s="10"/>
      <c r="WEM1190" s="10"/>
      <c r="WEN1190" s="10"/>
      <c r="WEO1190" s="10"/>
      <c r="WEP1190" s="10"/>
      <c r="WEQ1190" s="10"/>
      <c r="WER1190" s="10"/>
      <c r="WES1190" s="10"/>
      <c r="WET1190" s="10"/>
      <c r="WEU1190" s="10"/>
      <c r="WEV1190" s="10"/>
      <c r="WEW1190" s="10"/>
      <c r="WEX1190" s="10"/>
      <c r="WEY1190" s="10"/>
      <c r="WEZ1190" s="10"/>
      <c r="WFA1190" s="10"/>
      <c r="WFB1190" s="10"/>
      <c r="WFC1190" s="10"/>
      <c r="WFD1190" s="10"/>
      <c r="WFE1190" s="10"/>
      <c r="WFF1190" s="10"/>
      <c r="WFG1190" s="10"/>
      <c r="WFH1190" s="10"/>
      <c r="WFI1190" s="10"/>
      <c r="WFJ1190" s="10"/>
      <c r="WFK1190" s="10"/>
      <c r="WFL1190" s="10"/>
      <c r="WFM1190" s="10"/>
      <c r="WFN1190" s="10"/>
      <c r="WFO1190" s="10"/>
      <c r="WFP1190" s="10"/>
      <c r="WFQ1190" s="10"/>
      <c r="WFR1190" s="10"/>
      <c r="WFS1190" s="10"/>
      <c r="WFT1190" s="10"/>
      <c r="WFU1190" s="10"/>
      <c r="WFV1190" s="10"/>
      <c r="WFW1190" s="10"/>
      <c r="WFX1190" s="10"/>
      <c r="WFY1190" s="10"/>
      <c r="WFZ1190" s="10"/>
      <c r="WGA1190" s="10"/>
      <c r="WGB1190" s="10"/>
      <c r="WGC1190" s="10"/>
      <c r="WGD1190" s="10"/>
      <c r="WGE1190" s="10"/>
      <c r="WGF1190" s="10"/>
      <c r="WGG1190" s="10"/>
      <c r="WGH1190" s="10"/>
      <c r="WGI1190" s="10"/>
      <c r="WGJ1190" s="10"/>
      <c r="WGK1190" s="10"/>
      <c r="WGL1190" s="10"/>
      <c r="WGM1190" s="10"/>
      <c r="WGN1190" s="10"/>
      <c r="WGO1190" s="10"/>
      <c r="WGP1190" s="10"/>
      <c r="WGQ1190" s="10"/>
      <c r="WGR1190" s="10"/>
      <c r="WGS1190" s="10"/>
      <c r="WGT1190" s="10"/>
      <c r="WGU1190" s="10"/>
      <c r="WGV1190" s="10"/>
      <c r="WGW1190" s="10"/>
      <c r="WGX1190" s="10"/>
      <c r="WGY1190" s="10"/>
      <c r="WGZ1190" s="10"/>
      <c r="WHA1190" s="10"/>
      <c r="WHB1190" s="10"/>
      <c r="WHC1190" s="10"/>
      <c r="WHD1190" s="10"/>
      <c r="WHE1190" s="10"/>
      <c r="WHF1190" s="10"/>
      <c r="WHG1190" s="10"/>
      <c r="WHH1190" s="10"/>
      <c r="WHI1190" s="10"/>
      <c r="WHJ1190" s="10"/>
      <c r="WHK1190" s="10"/>
      <c r="WHL1190" s="10"/>
      <c r="WHM1190" s="10"/>
      <c r="WHN1190" s="10"/>
      <c r="WHO1190" s="10"/>
      <c r="WHP1190" s="10"/>
      <c r="WHQ1190" s="10"/>
      <c r="WHR1190" s="10"/>
      <c r="WHS1190" s="10"/>
      <c r="WHT1190" s="10"/>
      <c r="WHU1190" s="10"/>
      <c r="WHV1190" s="10"/>
      <c r="WHW1190" s="10"/>
      <c r="WHX1190" s="10"/>
      <c r="WHY1190" s="10"/>
      <c r="WHZ1190" s="10"/>
      <c r="WIA1190" s="10"/>
      <c r="WIB1190" s="10"/>
      <c r="WIC1190" s="10"/>
      <c r="WID1190" s="10"/>
      <c r="WIE1190" s="10"/>
      <c r="WIF1190" s="10"/>
      <c r="WIG1190" s="10"/>
      <c r="WIH1190" s="10"/>
      <c r="WII1190" s="10"/>
      <c r="WIJ1190" s="10"/>
      <c r="WIK1190" s="10"/>
      <c r="WIL1190" s="10"/>
      <c r="WIM1190" s="10"/>
      <c r="WIN1190" s="10"/>
      <c r="WIO1190" s="10"/>
      <c r="WIP1190" s="10"/>
      <c r="WIQ1190" s="10"/>
      <c r="WIR1190" s="10"/>
      <c r="WIS1190" s="10"/>
      <c r="WIT1190" s="10"/>
      <c r="WIU1190" s="10"/>
      <c r="WIV1190" s="10"/>
      <c r="WIW1190" s="10"/>
      <c r="WIX1190" s="10"/>
      <c r="WIY1190" s="10"/>
      <c r="WIZ1190" s="10"/>
      <c r="WJA1190" s="10"/>
      <c r="WJB1190" s="10"/>
      <c r="WJC1190" s="10"/>
      <c r="WJD1190" s="10"/>
      <c r="WJE1190" s="10"/>
      <c r="WJF1190" s="10"/>
      <c r="WJG1190" s="10"/>
      <c r="WJH1190" s="10"/>
      <c r="WJI1190" s="10"/>
      <c r="WJJ1190" s="10"/>
      <c r="WJK1190" s="10"/>
      <c r="WJL1190" s="10"/>
      <c r="WJM1190" s="10"/>
      <c r="WJN1190" s="10"/>
      <c r="WJO1190" s="10"/>
      <c r="WJP1190" s="10"/>
      <c r="WJQ1190" s="10"/>
      <c r="WJR1190" s="10"/>
      <c r="WJS1190" s="10"/>
      <c r="WJT1190" s="10"/>
      <c r="WJU1190" s="10"/>
      <c r="WJV1190" s="10"/>
      <c r="WJW1190" s="10"/>
      <c r="WJX1190" s="10"/>
      <c r="WJY1190" s="10"/>
      <c r="WJZ1190" s="10"/>
      <c r="WKA1190" s="10"/>
      <c r="WKB1190" s="10"/>
      <c r="WKC1190" s="10"/>
      <c r="WKD1190" s="10"/>
      <c r="WKE1190" s="10"/>
      <c r="WKF1190" s="10"/>
      <c r="WKG1190" s="10"/>
      <c r="WKH1190" s="10"/>
      <c r="WKI1190" s="10"/>
      <c r="WKJ1190" s="10"/>
      <c r="WKK1190" s="10"/>
      <c r="WKL1190" s="10"/>
      <c r="WKM1190" s="10"/>
      <c r="WKN1190" s="10"/>
      <c r="WKO1190" s="10"/>
      <c r="WKP1190" s="10"/>
      <c r="WKQ1190" s="10"/>
      <c r="WKR1190" s="10"/>
      <c r="WKS1190" s="10"/>
      <c r="WKT1190" s="10"/>
      <c r="WKU1190" s="10"/>
      <c r="WKV1190" s="10"/>
      <c r="WKW1190" s="10"/>
      <c r="WKX1190" s="10"/>
      <c r="WKY1190" s="10"/>
      <c r="WKZ1190" s="10"/>
      <c r="WLA1190" s="10"/>
      <c r="WLB1190" s="10"/>
      <c r="WLC1190" s="10"/>
      <c r="WLD1190" s="10"/>
      <c r="WLE1190" s="10"/>
      <c r="WLF1190" s="10"/>
      <c r="WLG1190" s="10"/>
      <c r="WLH1190" s="10"/>
      <c r="WLI1190" s="10"/>
      <c r="WLJ1190" s="10"/>
      <c r="WLK1190" s="10"/>
      <c r="WLL1190" s="10"/>
      <c r="WLM1190" s="10"/>
      <c r="WLN1190" s="10"/>
      <c r="WLO1190" s="10"/>
      <c r="WLP1190" s="10"/>
      <c r="WLQ1190" s="10"/>
      <c r="WLR1190" s="10"/>
      <c r="WLS1190" s="10"/>
      <c r="WLT1190" s="10"/>
      <c r="WLU1190" s="10"/>
      <c r="WLV1190" s="10"/>
      <c r="WLW1190" s="10"/>
      <c r="WLX1190" s="10"/>
      <c r="WLY1190" s="10"/>
      <c r="WLZ1190" s="10"/>
      <c r="WMA1190" s="10"/>
      <c r="WMB1190" s="10"/>
      <c r="WMC1190" s="10"/>
      <c r="WMD1190" s="10"/>
      <c r="WME1190" s="10"/>
      <c r="WMF1190" s="10"/>
      <c r="WMG1190" s="10"/>
      <c r="WMH1190" s="10"/>
      <c r="WMI1190" s="10"/>
      <c r="WMJ1190" s="10"/>
      <c r="WMK1190" s="10"/>
      <c r="WML1190" s="10"/>
      <c r="WMM1190" s="10"/>
      <c r="WMN1190" s="10"/>
      <c r="WMO1190" s="10"/>
      <c r="WMP1190" s="10"/>
      <c r="WMQ1190" s="10"/>
      <c r="WMR1190" s="10"/>
      <c r="WMS1190" s="10"/>
      <c r="WMT1190" s="10"/>
      <c r="WMU1190" s="10"/>
      <c r="WMV1190" s="10"/>
      <c r="WMW1190" s="10"/>
      <c r="WMX1190" s="10"/>
      <c r="WMY1190" s="10"/>
      <c r="WMZ1190" s="10"/>
      <c r="WNA1190" s="10"/>
      <c r="WNB1190" s="10"/>
      <c r="WNC1190" s="10"/>
      <c r="WND1190" s="10"/>
      <c r="WNE1190" s="10"/>
      <c r="WNF1190" s="10"/>
      <c r="WNG1190" s="10"/>
      <c r="WNH1190" s="10"/>
      <c r="WNI1190" s="10"/>
      <c r="WNJ1190" s="10"/>
      <c r="WNK1190" s="10"/>
      <c r="WNL1190" s="10"/>
      <c r="WNM1190" s="10"/>
      <c r="WNN1190" s="10"/>
      <c r="WNO1190" s="10"/>
      <c r="WNP1190" s="10"/>
      <c r="WNQ1190" s="10"/>
      <c r="WNR1190" s="10"/>
      <c r="WNS1190" s="10"/>
      <c r="WNT1190" s="10"/>
      <c r="WNU1190" s="10"/>
      <c r="WNV1190" s="10"/>
      <c r="WNW1190" s="10"/>
      <c r="WNX1190" s="10"/>
      <c r="WNY1190" s="10"/>
      <c r="WNZ1190" s="10"/>
      <c r="WOA1190" s="10"/>
      <c r="WOB1190" s="10"/>
      <c r="WOC1190" s="10"/>
      <c r="WOD1190" s="10"/>
      <c r="WOE1190" s="10"/>
      <c r="WOF1190" s="10"/>
      <c r="WOG1190" s="10"/>
      <c r="WOH1190" s="10"/>
      <c r="WOI1190" s="10"/>
      <c r="WOJ1190" s="10"/>
      <c r="WOK1190" s="10"/>
      <c r="WOL1190" s="10"/>
      <c r="WOM1190" s="10"/>
      <c r="WON1190" s="10"/>
      <c r="WOO1190" s="10"/>
      <c r="WOP1190" s="10"/>
      <c r="WOQ1190" s="10"/>
      <c r="WOR1190" s="10"/>
      <c r="WOS1190" s="10"/>
      <c r="WOT1190" s="10"/>
      <c r="WOU1190" s="10"/>
      <c r="WOV1190" s="10"/>
      <c r="WOW1190" s="10"/>
      <c r="WOX1190" s="10"/>
      <c r="WOY1190" s="10"/>
      <c r="WOZ1190" s="10"/>
      <c r="WPA1190" s="10"/>
      <c r="WPB1190" s="10"/>
      <c r="WPC1190" s="10"/>
      <c r="WPD1190" s="10"/>
      <c r="WPE1190" s="10"/>
      <c r="WPF1190" s="10"/>
      <c r="WPG1190" s="10"/>
      <c r="WPH1190" s="10"/>
      <c r="WPI1190" s="10"/>
      <c r="WPJ1190" s="10"/>
      <c r="WPK1190" s="10"/>
      <c r="WPL1190" s="10"/>
      <c r="WPM1190" s="10"/>
      <c r="WPN1190" s="10"/>
      <c r="WPO1190" s="10"/>
      <c r="WPP1190" s="10"/>
      <c r="WPQ1190" s="10"/>
      <c r="WPR1190" s="10"/>
      <c r="WPS1190" s="10"/>
      <c r="WPT1190" s="10"/>
      <c r="WPU1190" s="10"/>
      <c r="WPV1190" s="10"/>
      <c r="WPW1190" s="10"/>
      <c r="WPX1190" s="10"/>
      <c r="WPY1190" s="10"/>
      <c r="WPZ1190" s="10"/>
      <c r="WQA1190" s="10"/>
      <c r="WQB1190" s="10"/>
      <c r="WQC1190" s="10"/>
      <c r="WQD1190" s="10"/>
      <c r="WQE1190" s="10"/>
      <c r="WQF1190" s="10"/>
      <c r="WQG1190" s="10"/>
      <c r="WQH1190" s="10"/>
      <c r="WQI1190" s="10"/>
      <c r="WQJ1190" s="10"/>
      <c r="WQK1190" s="10"/>
      <c r="WQL1190" s="10"/>
      <c r="WQM1190" s="10"/>
      <c r="WQN1190" s="10"/>
      <c r="WQO1190" s="10"/>
      <c r="WQP1190" s="10"/>
      <c r="WQQ1190" s="10"/>
      <c r="WQR1190" s="10"/>
      <c r="WQS1190" s="10"/>
      <c r="WQT1190" s="10"/>
      <c r="WQU1190" s="10"/>
      <c r="WQV1190" s="10"/>
      <c r="WQW1190" s="10"/>
      <c r="WQX1190" s="10"/>
      <c r="WQY1190" s="10"/>
      <c r="WQZ1190" s="10"/>
      <c r="WRA1190" s="10"/>
      <c r="WRB1190" s="10"/>
      <c r="WRC1190" s="10"/>
      <c r="WRD1190" s="10"/>
      <c r="WRE1190" s="10"/>
      <c r="WRF1190" s="10"/>
      <c r="WRG1190" s="10"/>
      <c r="WRH1190" s="10"/>
      <c r="WRI1190" s="10"/>
      <c r="WRJ1190" s="10"/>
      <c r="WRK1190" s="10"/>
      <c r="WRL1190" s="10"/>
      <c r="WRM1190" s="10"/>
      <c r="WRN1190" s="10"/>
      <c r="WRO1190" s="10"/>
      <c r="WRP1190" s="10"/>
      <c r="WRQ1190" s="10"/>
      <c r="WRR1190" s="10"/>
      <c r="WRS1190" s="10"/>
      <c r="WRT1190" s="10"/>
      <c r="WRU1190" s="10"/>
      <c r="WRV1190" s="10"/>
      <c r="WRW1190" s="10"/>
      <c r="WRX1190" s="10"/>
      <c r="WRY1190" s="10"/>
      <c r="WRZ1190" s="10"/>
      <c r="WSA1190" s="10"/>
      <c r="WSB1190" s="10"/>
      <c r="WSC1190" s="10"/>
      <c r="WSD1190" s="10"/>
      <c r="WSE1190" s="10"/>
      <c r="WSF1190" s="10"/>
      <c r="WSG1190" s="10"/>
      <c r="WSH1190" s="10"/>
      <c r="WSI1190" s="10"/>
      <c r="WSJ1190" s="10"/>
      <c r="WSK1190" s="10"/>
      <c r="WSL1190" s="10"/>
      <c r="WSM1190" s="10"/>
      <c r="WSN1190" s="10"/>
      <c r="WSO1190" s="10"/>
      <c r="WSP1190" s="10"/>
      <c r="WSQ1190" s="10"/>
      <c r="WSR1190" s="10"/>
      <c r="WSS1190" s="10"/>
      <c r="WST1190" s="10"/>
      <c r="WSU1190" s="10"/>
      <c r="WSV1190" s="10"/>
      <c r="WSW1190" s="10"/>
      <c r="WSX1190" s="10"/>
      <c r="WSY1190" s="10"/>
      <c r="WSZ1190" s="10"/>
      <c r="WTA1190" s="10"/>
      <c r="WTB1190" s="10"/>
      <c r="WTC1190" s="10"/>
      <c r="WTD1190" s="10"/>
      <c r="WTE1190" s="10"/>
      <c r="WTF1190" s="10"/>
      <c r="WTG1190" s="10"/>
      <c r="WTH1190" s="10"/>
      <c r="WTI1190" s="10"/>
      <c r="WTJ1190" s="10"/>
      <c r="WTK1190" s="10"/>
      <c r="WTL1190" s="10"/>
      <c r="WTM1190" s="10"/>
      <c r="WTN1190" s="10"/>
      <c r="WTO1190" s="10"/>
      <c r="WTP1190" s="10"/>
      <c r="WTQ1190" s="10"/>
      <c r="WTR1190" s="10"/>
      <c r="WTS1190" s="10"/>
      <c r="WTT1190" s="10"/>
      <c r="WTU1190" s="10"/>
      <c r="WTV1190" s="10"/>
      <c r="WTW1190" s="10"/>
      <c r="WTX1190" s="10"/>
      <c r="WTY1190" s="10"/>
      <c r="WTZ1190" s="10"/>
      <c r="WUA1190" s="10"/>
      <c r="WUB1190" s="10"/>
      <c r="WUC1190" s="10"/>
      <c r="WUD1190" s="10"/>
      <c r="WUE1190" s="10"/>
      <c r="WUF1190" s="10"/>
      <c r="WUG1190" s="10"/>
      <c r="WUH1190" s="10"/>
      <c r="WUI1190" s="10"/>
      <c r="WUJ1190" s="10"/>
      <c r="WUK1190" s="10"/>
      <c r="WUL1190" s="10"/>
      <c r="WUM1190" s="10"/>
      <c r="WUN1190" s="10"/>
      <c r="WUO1190" s="10"/>
      <c r="WUP1190" s="10"/>
      <c r="WUQ1190" s="10"/>
      <c r="WUR1190" s="10"/>
      <c r="WUS1190" s="10"/>
      <c r="WUT1190" s="10"/>
      <c r="WUU1190" s="10"/>
      <c r="WUV1190" s="10"/>
      <c r="WUW1190" s="10"/>
      <c r="WUX1190" s="10"/>
      <c r="WUY1190" s="10"/>
      <c r="WUZ1190" s="10"/>
      <c r="WVA1190" s="10"/>
      <c r="WVB1190" s="10"/>
      <c r="WVC1190" s="10"/>
      <c r="WVD1190" s="10"/>
      <c r="WVE1190" s="10"/>
      <c r="WVF1190" s="10"/>
      <c r="WVG1190" s="10"/>
      <c r="WVH1190" s="10"/>
      <c r="WVI1190" s="10"/>
      <c r="WVJ1190" s="10"/>
      <c r="WVK1190" s="10"/>
      <c r="WVL1190" s="10"/>
      <c r="WVM1190" s="10"/>
      <c r="WVN1190" s="10"/>
      <c r="WVO1190" s="10"/>
      <c r="WVP1190" s="10"/>
      <c r="WVQ1190" s="10"/>
      <c r="WVR1190" s="10"/>
      <c r="WVS1190" s="10"/>
      <c r="WVT1190" s="10"/>
      <c r="WVU1190" s="10"/>
      <c r="WVV1190" s="10"/>
      <c r="WVW1190" s="10"/>
      <c r="WVX1190" s="10"/>
      <c r="WVY1190" s="10"/>
      <c r="WVZ1190" s="10"/>
      <c r="WWA1190" s="10"/>
      <c r="WWB1190" s="10"/>
      <c r="WWC1190" s="10"/>
      <c r="WWD1190" s="10"/>
      <c r="WWE1190" s="10"/>
      <c r="WWF1190" s="10"/>
      <c r="WWG1190" s="10"/>
      <c r="WWH1190" s="10"/>
      <c r="WWI1190" s="10"/>
      <c r="WWJ1190" s="10"/>
      <c r="WWK1190" s="10"/>
      <c r="WWL1190" s="10"/>
      <c r="WWM1190" s="10"/>
      <c r="WWN1190" s="10"/>
      <c r="WWO1190" s="10"/>
      <c r="WWP1190" s="10"/>
      <c r="WWQ1190" s="10"/>
      <c r="WWR1190" s="10"/>
      <c r="WWS1190" s="10"/>
      <c r="WWT1190" s="10"/>
      <c r="WWU1190" s="10"/>
      <c r="WWV1190" s="10"/>
      <c r="WWW1190" s="10"/>
      <c r="WWX1190" s="10"/>
      <c r="WWY1190" s="10"/>
      <c r="WWZ1190" s="10"/>
      <c r="WXA1190" s="10"/>
      <c r="WXB1190" s="10"/>
      <c r="WXC1190" s="10"/>
      <c r="WXD1190" s="10"/>
      <c r="WXE1190" s="10"/>
      <c r="WXF1190" s="10"/>
      <c r="WXG1190" s="10"/>
      <c r="WXH1190" s="10"/>
      <c r="WXI1190" s="10"/>
      <c r="WXJ1190" s="10"/>
      <c r="WXK1190" s="10"/>
      <c r="WXL1190" s="10"/>
      <c r="WXM1190" s="10"/>
      <c r="WXN1190" s="10"/>
      <c r="WXO1190" s="10"/>
      <c r="WXP1190" s="10"/>
      <c r="WXQ1190" s="10"/>
      <c r="WXR1190" s="10"/>
      <c r="WXS1190" s="10"/>
      <c r="WXT1190" s="10"/>
      <c r="WXU1190" s="10"/>
      <c r="WXV1190" s="10"/>
      <c r="WXW1190" s="10"/>
      <c r="WXX1190" s="10"/>
      <c r="WXY1190" s="10"/>
      <c r="WXZ1190" s="10"/>
      <c r="WYA1190" s="10"/>
      <c r="WYB1190" s="10"/>
      <c r="WYC1190" s="10"/>
      <c r="WYD1190" s="10"/>
      <c r="WYE1190" s="10"/>
      <c r="WYF1190" s="10"/>
      <c r="WYG1190" s="10"/>
      <c r="WYH1190" s="10"/>
      <c r="WYI1190" s="10"/>
      <c r="WYJ1190" s="10"/>
      <c r="WYK1190" s="10"/>
      <c r="WYL1190" s="10"/>
      <c r="WYM1190" s="10"/>
      <c r="WYN1190" s="10"/>
      <c r="WYO1190" s="10"/>
      <c r="WYP1190" s="10"/>
      <c r="WYQ1190" s="10"/>
      <c r="WYR1190" s="10"/>
      <c r="WYS1190" s="10"/>
      <c r="WYT1190" s="10"/>
      <c r="WYU1190" s="10"/>
      <c r="WYV1190" s="10"/>
      <c r="WYW1190" s="10"/>
      <c r="WYX1190" s="10"/>
      <c r="WYY1190" s="10"/>
      <c r="WYZ1190" s="10"/>
      <c r="WZA1190" s="10"/>
      <c r="WZB1190" s="10"/>
      <c r="WZC1190" s="10"/>
      <c r="WZD1190" s="10"/>
      <c r="WZE1190" s="10"/>
      <c r="WZF1190" s="10"/>
      <c r="WZG1190" s="10"/>
      <c r="WZH1190" s="10"/>
      <c r="WZI1190" s="10"/>
      <c r="WZJ1190" s="10"/>
      <c r="WZK1190" s="10"/>
      <c r="WZL1190" s="10"/>
      <c r="WZM1190" s="10"/>
      <c r="WZN1190" s="10"/>
      <c r="WZO1190" s="10"/>
      <c r="WZP1190" s="10"/>
      <c r="WZQ1190" s="10"/>
      <c r="WZR1190" s="10"/>
      <c r="WZS1190" s="10"/>
      <c r="WZT1190" s="10"/>
      <c r="WZU1190" s="10"/>
      <c r="WZV1190" s="10"/>
      <c r="WZW1190" s="10"/>
      <c r="WZX1190" s="10"/>
      <c r="WZY1190" s="10"/>
      <c r="WZZ1190" s="10"/>
      <c r="XAA1190" s="10"/>
      <c r="XAB1190" s="10"/>
      <c r="XAC1190" s="10"/>
      <c r="XAD1190" s="10"/>
      <c r="XAE1190" s="10"/>
      <c r="XAF1190" s="10"/>
      <c r="XAG1190" s="10"/>
      <c r="XAH1190" s="10"/>
      <c r="XAI1190" s="10"/>
      <c r="XAJ1190" s="10"/>
      <c r="XAK1190" s="10"/>
      <c r="XAL1190" s="10"/>
      <c r="XAM1190" s="10"/>
      <c r="XAN1190" s="10"/>
      <c r="XAO1190" s="10"/>
      <c r="XAP1190" s="10"/>
      <c r="XAQ1190" s="10"/>
      <c r="XAR1190" s="10"/>
      <c r="XAS1190" s="10"/>
      <c r="XAT1190" s="10"/>
      <c r="XAU1190" s="10"/>
      <c r="XAV1190" s="10"/>
      <c r="XAW1190" s="10"/>
      <c r="XAX1190" s="10"/>
      <c r="XAY1190" s="10"/>
      <c r="XAZ1190" s="10"/>
      <c r="XBA1190" s="10"/>
      <c r="XBB1190" s="10"/>
      <c r="XBC1190" s="10"/>
      <c r="XBD1190" s="10"/>
      <c r="XBE1190" s="10"/>
      <c r="XBF1190" s="10"/>
      <c r="XBG1190" s="10"/>
      <c r="XBH1190" s="10"/>
      <c r="XBI1190" s="10"/>
      <c r="XBJ1190" s="10"/>
      <c r="XBK1190" s="10"/>
      <c r="XBL1190" s="10"/>
      <c r="XBM1190" s="10"/>
      <c r="XBN1190" s="10"/>
      <c r="XBO1190" s="10"/>
      <c r="XBP1190" s="10"/>
      <c r="XBQ1190" s="10"/>
      <c r="XBR1190" s="10"/>
      <c r="XBS1190" s="10"/>
      <c r="XBT1190" s="10"/>
      <c r="XBU1190" s="10"/>
      <c r="XBV1190" s="10"/>
      <c r="XBW1190" s="10"/>
      <c r="XBX1190" s="10"/>
      <c r="XBY1190" s="10"/>
      <c r="XBZ1190" s="10"/>
      <c r="XCA1190" s="10"/>
      <c r="XCB1190" s="10"/>
      <c r="XCC1190" s="10"/>
      <c r="XCD1190" s="10"/>
      <c r="XCE1190" s="10"/>
      <c r="XCF1190" s="10"/>
      <c r="XCG1190" s="10"/>
      <c r="XCH1190" s="10"/>
      <c r="XCI1190" s="10"/>
      <c r="XCJ1190" s="10"/>
      <c r="XCK1190" s="10"/>
      <c r="XCL1190" s="10"/>
      <c r="XCM1190" s="10"/>
      <c r="XCN1190" s="10"/>
      <c r="XCO1190" s="10"/>
      <c r="XCP1190" s="10"/>
      <c r="XCQ1190" s="10"/>
      <c r="XCR1190" s="10"/>
      <c r="XCS1190" s="10"/>
      <c r="XCT1190" s="10"/>
      <c r="XCU1190" s="10"/>
      <c r="XCV1190" s="10"/>
      <c r="XCW1190" s="10"/>
      <c r="XCX1190" s="10"/>
      <c r="XCY1190" s="10"/>
      <c r="XCZ1190" s="10"/>
      <c r="XDA1190" s="10"/>
    </row>
    <row r="1191" spans="1:16329" s="3" customFormat="1" ht="61.5" x14ac:dyDescent="0.85">
      <c r="A1191" s="10">
        <v>1</v>
      </c>
      <c r="B1191" s="48">
        <f>SUBTOTAL(103,$A$1033:A1191)</f>
        <v>157</v>
      </c>
      <c r="C1191" s="13" t="s">
        <v>2402</v>
      </c>
      <c r="D1191" s="20">
        <v>3090084.75</v>
      </c>
      <c r="E1191" s="20">
        <v>0</v>
      </c>
      <c r="F1191" s="20">
        <v>0</v>
      </c>
      <c r="G1191" s="20">
        <v>2100000</v>
      </c>
      <c r="H1191" s="20">
        <v>0</v>
      </c>
      <c r="I1191" s="20">
        <v>0</v>
      </c>
      <c r="J1191" s="20">
        <v>0</v>
      </c>
      <c r="K1191" s="55">
        <v>0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0</v>
      </c>
      <c r="U1191" s="20">
        <v>0</v>
      </c>
      <c r="V1191" s="20">
        <v>0</v>
      </c>
      <c r="W1191" s="20">
        <v>0</v>
      </c>
      <c r="X1191" s="20">
        <v>0</v>
      </c>
      <c r="Y1191" s="20">
        <v>0</v>
      </c>
      <c r="Z1191" s="20">
        <v>0</v>
      </c>
      <c r="AA1191" s="20">
        <v>0</v>
      </c>
      <c r="AB1191" s="20">
        <v>800000</v>
      </c>
      <c r="AC1191" s="20">
        <v>43500</v>
      </c>
      <c r="AD1191" s="20">
        <v>146584.75</v>
      </c>
      <c r="AE1191" s="20">
        <v>0</v>
      </c>
      <c r="AF1191" s="22">
        <v>2022</v>
      </c>
      <c r="AG1191" s="22">
        <v>2022</v>
      </c>
      <c r="AH1191" s="23">
        <v>2022</v>
      </c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52"/>
      <c r="CA1191" s="10"/>
      <c r="CB1191" s="10"/>
      <c r="CC1191" s="10"/>
      <c r="CD1191" s="10" t="e">
        <f t="shared" si="80"/>
        <v>#N/A</v>
      </c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  <c r="IM1191" s="10"/>
      <c r="IN1191" s="10"/>
      <c r="IO1191" s="10"/>
      <c r="IP1191" s="10"/>
      <c r="IQ1191" s="10"/>
      <c r="IR1191" s="10"/>
      <c r="IS1191" s="10"/>
      <c r="IT1191" s="10"/>
      <c r="IU1191" s="10"/>
      <c r="IV1191" s="10"/>
      <c r="IW1191" s="10"/>
      <c r="IX1191" s="10"/>
      <c r="IY1191" s="10"/>
      <c r="IZ1191" s="10"/>
      <c r="JA1191" s="10"/>
      <c r="JB1191" s="10"/>
      <c r="JC1191" s="10"/>
      <c r="JD1191" s="10"/>
      <c r="JE1191" s="10"/>
      <c r="JF1191" s="10"/>
      <c r="JG1191" s="10"/>
      <c r="JH1191" s="10"/>
      <c r="JI1191" s="10"/>
      <c r="JJ1191" s="10"/>
      <c r="JK1191" s="10"/>
      <c r="JL1191" s="10"/>
      <c r="JM1191" s="10"/>
      <c r="JN1191" s="10"/>
      <c r="JO1191" s="10"/>
      <c r="JP1191" s="10"/>
      <c r="JQ1191" s="10"/>
      <c r="JR1191" s="10"/>
      <c r="JS1191" s="10"/>
      <c r="JT1191" s="10"/>
      <c r="JU1191" s="10"/>
      <c r="JV1191" s="10"/>
      <c r="JW1191" s="10"/>
      <c r="JX1191" s="10"/>
      <c r="JY1191" s="10"/>
      <c r="JZ1191" s="10"/>
      <c r="KA1191" s="10"/>
      <c r="KB1191" s="10"/>
      <c r="KC1191" s="10"/>
      <c r="KD1191" s="10"/>
      <c r="KE1191" s="10"/>
      <c r="KF1191" s="10"/>
      <c r="KG1191" s="10"/>
      <c r="KH1191" s="10"/>
      <c r="KI1191" s="10"/>
      <c r="KJ1191" s="10"/>
      <c r="KK1191" s="10"/>
      <c r="KL1191" s="10"/>
      <c r="KM1191" s="10"/>
      <c r="KN1191" s="10"/>
      <c r="KO1191" s="10"/>
      <c r="KP1191" s="10"/>
      <c r="KQ1191" s="10"/>
      <c r="KR1191" s="10"/>
      <c r="KS1191" s="10"/>
      <c r="KT1191" s="10"/>
      <c r="KU1191" s="10"/>
      <c r="KV1191" s="10"/>
      <c r="KW1191" s="10"/>
      <c r="KX1191" s="10"/>
      <c r="KY1191" s="10"/>
      <c r="KZ1191" s="10"/>
      <c r="LA1191" s="10"/>
      <c r="LB1191" s="10"/>
      <c r="LC1191" s="10"/>
      <c r="LD1191" s="10"/>
      <c r="LE1191" s="10"/>
      <c r="LF1191" s="10"/>
      <c r="LG1191" s="10"/>
      <c r="LH1191" s="10"/>
      <c r="LI1191" s="10"/>
      <c r="LJ1191" s="10"/>
      <c r="LK1191" s="10"/>
      <c r="LL1191" s="10"/>
      <c r="LM1191" s="10"/>
      <c r="LN1191" s="10"/>
      <c r="LO1191" s="10"/>
      <c r="LP1191" s="10"/>
      <c r="LQ1191" s="10"/>
      <c r="LR1191" s="10"/>
      <c r="LS1191" s="10"/>
      <c r="LT1191" s="10"/>
      <c r="LU1191" s="10"/>
      <c r="LV1191" s="10"/>
      <c r="LW1191" s="10"/>
      <c r="LX1191" s="10"/>
      <c r="LY1191" s="10"/>
      <c r="LZ1191" s="10"/>
      <c r="MA1191" s="10"/>
      <c r="MB1191" s="10"/>
      <c r="MC1191" s="10"/>
      <c r="MD1191" s="10"/>
      <c r="ME1191" s="10"/>
      <c r="MF1191" s="10"/>
      <c r="MG1191" s="10"/>
      <c r="MH1191" s="10"/>
      <c r="MI1191" s="10"/>
      <c r="MJ1191" s="10"/>
      <c r="MK1191" s="10"/>
      <c r="ML1191" s="10"/>
      <c r="MM1191" s="10"/>
      <c r="MN1191" s="10"/>
      <c r="MO1191" s="10"/>
      <c r="MP1191" s="10"/>
      <c r="MQ1191" s="10"/>
      <c r="MR1191" s="10"/>
      <c r="MS1191" s="10"/>
      <c r="MT1191" s="10"/>
      <c r="MU1191" s="10"/>
      <c r="MV1191" s="10"/>
      <c r="MW1191" s="10"/>
      <c r="MX1191" s="10"/>
      <c r="MY1191" s="10"/>
      <c r="MZ1191" s="10"/>
      <c r="NA1191" s="10"/>
      <c r="NB1191" s="10"/>
      <c r="NC1191" s="10"/>
      <c r="ND1191" s="10"/>
      <c r="NE1191" s="10"/>
      <c r="NF1191" s="10"/>
      <c r="NG1191" s="10"/>
      <c r="NH1191" s="10"/>
      <c r="NI1191" s="10"/>
      <c r="NJ1191" s="10"/>
      <c r="NK1191" s="10"/>
      <c r="NL1191" s="10"/>
      <c r="NM1191" s="10"/>
      <c r="NN1191" s="10"/>
      <c r="NO1191" s="10"/>
      <c r="NP1191" s="10"/>
      <c r="NQ1191" s="10"/>
      <c r="NR1191" s="10"/>
      <c r="NS1191" s="10"/>
      <c r="NT1191" s="10"/>
      <c r="NU1191" s="10"/>
      <c r="NV1191" s="10"/>
      <c r="NW1191" s="10"/>
      <c r="NX1191" s="10"/>
      <c r="NY1191" s="10"/>
      <c r="NZ1191" s="10"/>
      <c r="OA1191" s="10"/>
      <c r="OB1191" s="10"/>
      <c r="OC1191" s="10"/>
      <c r="OD1191" s="10"/>
      <c r="OE1191" s="10"/>
      <c r="OF1191" s="10"/>
      <c r="OG1191" s="10"/>
      <c r="OH1191" s="10"/>
      <c r="OI1191" s="10"/>
      <c r="OJ1191" s="10"/>
      <c r="OK1191" s="10"/>
      <c r="OL1191" s="10"/>
      <c r="OM1191" s="10"/>
      <c r="ON1191" s="10"/>
      <c r="OO1191" s="10"/>
      <c r="OP1191" s="10"/>
      <c r="OQ1191" s="10"/>
      <c r="OR1191" s="10"/>
      <c r="OS1191" s="10"/>
      <c r="OT1191" s="10"/>
      <c r="OU1191" s="10"/>
      <c r="OV1191" s="10"/>
      <c r="OW1191" s="10"/>
      <c r="OX1191" s="10"/>
      <c r="OY1191" s="10"/>
      <c r="OZ1191" s="10"/>
      <c r="PA1191" s="10"/>
      <c r="PB1191" s="10"/>
      <c r="PC1191" s="10"/>
      <c r="PD1191" s="10"/>
      <c r="PE1191" s="10"/>
      <c r="PF1191" s="10"/>
      <c r="PG1191" s="10"/>
      <c r="PH1191" s="10"/>
      <c r="PI1191" s="10"/>
      <c r="PJ1191" s="10"/>
      <c r="PK1191" s="10"/>
      <c r="PL1191" s="10"/>
      <c r="PM1191" s="10"/>
      <c r="PN1191" s="10"/>
      <c r="PO1191" s="10"/>
      <c r="PP1191" s="10"/>
      <c r="PQ1191" s="10"/>
      <c r="PR1191" s="10"/>
      <c r="PS1191" s="10"/>
      <c r="PT1191" s="10"/>
      <c r="PU1191" s="10"/>
      <c r="PV1191" s="10"/>
      <c r="PW1191" s="10"/>
      <c r="PX1191" s="10"/>
      <c r="PY1191" s="10"/>
      <c r="PZ1191" s="10"/>
      <c r="QA1191" s="10"/>
      <c r="QB1191" s="10"/>
      <c r="QC1191" s="10"/>
      <c r="QD1191" s="10"/>
      <c r="QE1191" s="10"/>
      <c r="QF1191" s="10"/>
      <c r="QG1191" s="10"/>
      <c r="QH1191" s="10"/>
      <c r="QI1191" s="10"/>
      <c r="QJ1191" s="10"/>
      <c r="QK1191" s="10"/>
      <c r="QL1191" s="10"/>
      <c r="QM1191" s="10"/>
      <c r="QN1191" s="10"/>
      <c r="QO1191" s="10"/>
      <c r="QP1191" s="10"/>
      <c r="QQ1191" s="10"/>
      <c r="QR1191" s="10"/>
      <c r="QS1191" s="10"/>
      <c r="QT1191" s="10"/>
      <c r="QU1191" s="10"/>
      <c r="QV1191" s="10"/>
      <c r="QW1191" s="10"/>
      <c r="QX1191" s="10"/>
      <c r="QY1191" s="10"/>
      <c r="QZ1191" s="10"/>
      <c r="RA1191" s="10"/>
      <c r="RB1191" s="10"/>
      <c r="RC1191" s="10"/>
      <c r="RD1191" s="10"/>
      <c r="RE1191" s="10"/>
      <c r="RF1191" s="10"/>
      <c r="RG1191" s="10"/>
      <c r="RH1191" s="10"/>
      <c r="RI1191" s="10"/>
      <c r="RJ1191" s="10"/>
      <c r="RK1191" s="10"/>
      <c r="RL1191" s="10"/>
      <c r="RM1191" s="10"/>
      <c r="RN1191" s="10"/>
      <c r="RO1191" s="10"/>
      <c r="RP1191" s="10"/>
      <c r="RQ1191" s="10"/>
      <c r="RR1191" s="10"/>
      <c r="RS1191" s="10"/>
      <c r="RT1191" s="10"/>
      <c r="RU1191" s="10"/>
      <c r="RV1191" s="10"/>
      <c r="RW1191" s="10"/>
      <c r="RX1191" s="10"/>
      <c r="RY1191" s="10"/>
      <c r="RZ1191" s="10"/>
      <c r="SA1191" s="10"/>
      <c r="SB1191" s="10"/>
      <c r="SC1191" s="10"/>
      <c r="SD1191" s="10"/>
      <c r="SE1191" s="10"/>
      <c r="SF1191" s="10"/>
      <c r="SG1191" s="10"/>
      <c r="SH1191" s="10"/>
      <c r="SI1191" s="10"/>
      <c r="SJ1191" s="10"/>
      <c r="SK1191" s="10"/>
      <c r="SL1191" s="10"/>
      <c r="SM1191" s="10"/>
      <c r="SN1191" s="10"/>
      <c r="SO1191" s="10"/>
      <c r="SP1191" s="10"/>
      <c r="SQ1191" s="10"/>
      <c r="SR1191" s="10"/>
      <c r="SS1191" s="10"/>
      <c r="ST1191" s="10"/>
      <c r="SU1191" s="10"/>
      <c r="SV1191" s="10"/>
      <c r="SW1191" s="10"/>
      <c r="SX1191" s="10"/>
      <c r="SY1191" s="10"/>
      <c r="SZ1191" s="10"/>
      <c r="TA1191" s="10"/>
      <c r="TB1191" s="10"/>
      <c r="TC1191" s="10"/>
      <c r="TD1191" s="10"/>
      <c r="TE1191" s="10"/>
      <c r="TF1191" s="10"/>
      <c r="TG1191" s="10"/>
      <c r="TH1191" s="10"/>
      <c r="TI1191" s="10"/>
      <c r="TJ1191" s="10"/>
      <c r="TK1191" s="10"/>
      <c r="TL1191" s="10"/>
      <c r="TM1191" s="10"/>
      <c r="TN1191" s="10"/>
      <c r="TO1191" s="10"/>
      <c r="TP1191" s="10"/>
      <c r="TQ1191" s="10"/>
      <c r="TR1191" s="10"/>
      <c r="TS1191" s="10"/>
      <c r="TT1191" s="10"/>
      <c r="TU1191" s="10"/>
      <c r="TV1191" s="10"/>
      <c r="TW1191" s="10"/>
      <c r="TX1191" s="10"/>
      <c r="TY1191" s="10"/>
      <c r="TZ1191" s="10"/>
      <c r="UA1191" s="10"/>
      <c r="UB1191" s="10"/>
      <c r="UC1191" s="10"/>
      <c r="UD1191" s="10"/>
      <c r="UE1191" s="10"/>
      <c r="UF1191" s="10"/>
      <c r="UG1191" s="10"/>
      <c r="UH1191" s="10"/>
      <c r="UI1191" s="10"/>
      <c r="UJ1191" s="10"/>
      <c r="UK1191" s="10"/>
      <c r="UL1191" s="10"/>
      <c r="UM1191" s="10"/>
      <c r="UN1191" s="10"/>
      <c r="UO1191" s="10"/>
      <c r="UP1191" s="10"/>
      <c r="UQ1191" s="10"/>
      <c r="UR1191" s="10"/>
      <c r="US1191" s="10"/>
      <c r="UT1191" s="10"/>
      <c r="UU1191" s="10"/>
      <c r="UV1191" s="10"/>
      <c r="UW1191" s="10"/>
      <c r="UX1191" s="10"/>
      <c r="UY1191" s="10"/>
      <c r="UZ1191" s="10"/>
      <c r="VA1191" s="10"/>
      <c r="VB1191" s="10"/>
      <c r="VC1191" s="10"/>
      <c r="VD1191" s="10"/>
      <c r="VE1191" s="10"/>
      <c r="VF1191" s="10"/>
      <c r="VG1191" s="10"/>
      <c r="VH1191" s="10"/>
      <c r="VI1191" s="10"/>
      <c r="VJ1191" s="10"/>
      <c r="VK1191" s="10"/>
      <c r="VL1191" s="10"/>
      <c r="VM1191" s="10"/>
      <c r="VN1191" s="10"/>
      <c r="VO1191" s="10"/>
      <c r="VP1191" s="10"/>
      <c r="VQ1191" s="10"/>
      <c r="VR1191" s="10"/>
      <c r="VS1191" s="10"/>
      <c r="VT1191" s="10"/>
      <c r="VU1191" s="10"/>
      <c r="VV1191" s="10"/>
      <c r="VW1191" s="10"/>
      <c r="VX1191" s="10"/>
      <c r="VY1191" s="10"/>
      <c r="VZ1191" s="10"/>
      <c r="WA1191" s="10"/>
      <c r="WB1191" s="10"/>
      <c r="WC1191" s="10"/>
      <c r="WD1191" s="10"/>
      <c r="WE1191" s="10"/>
      <c r="WF1191" s="10"/>
      <c r="WG1191" s="10"/>
      <c r="WH1191" s="10"/>
      <c r="WI1191" s="10"/>
      <c r="WJ1191" s="10"/>
      <c r="WK1191" s="10"/>
      <c r="WL1191" s="10"/>
      <c r="WM1191" s="10"/>
      <c r="WN1191" s="10"/>
      <c r="WO1191" s="10"/>
      <c r="WP1191" s="10"/>
      <c r="WQ1191" s="10"/>
      <c r="WR1191" s="10"/>
      <c r="WS1191" s="10"/>
      <c r="WT1191" s="10"/>
      <c r="WU1191" s="10"/>
      <c r="WV1191" s="10"/>
      <c r="WW1191" s="10"/>
      <c r="WX1191" s="10"/>
      <c r="WY1191" s="10"/>
      <c r="WZ1191" s="10"/>
      <c r="XA1191" s="10"/>
      <c r="XB1191" s="10"/>
      <c r="XC1191" s="10"/>
      <c r="XD1191" s="10"/>
      <c r="XE1191" s="10"/>
      <c r="XF1191" s="10"/>
      <c r="XG1191" s="10"/>
      <c r="XH1191" s="10"/>
      <c r="XI1191" s="10"/>
      <c r="XJ1191" s="10"/>
      <c r="XK1191" s="10"/>
      <c r="XL1191" s="10"/>
      <c r="XM1191" s="10"/>
      <c r="XN1191" s="10"/>
      <c r="XO1191" s="10"/>
      <c r="XP1191" s="10"/>
      <c r="XQ1191" s="10"/>
      <c r="XR1191" s="10"/>
      <c r="XS1191" s="10"/>
      <c r="XT1191" s="10"/>
      <c r="XU1191" s="10"/>
      <c r="XV1191" s="10"/>
      <c r="XW1191" s="10"/>
      <c r="XX1191" s="10"/>
      <c r="XY1191" s="10"/>
      <c r="XZ1191" s="10"/>
      <c r="YA1191" s="10"/>
      <c r="YB1191" s="10"/>
      <c r="YC1191" s="10"/>
      <c r="YD1191" s="10"/>
      <c r="YE1191" s="10"/>
      <c r="YF1191" s="10"/>
      <c r="YG1191" s="10"/>
      <c r="YH1191" s="10"/>
      <c r="YI1191" s="10"/>
      <c r="YJ1191" s="10"/>
      <c r="YK1191" s="10"/>
      <c r="YL1191" s="10"/>
      <c r="YM1191" s="10"/>
      <c r="YN1191" s="10"/>
      <c r="YO1191" s="10"/>
      <c r="YP1191" s="10"/>
      <c r="YQ1191" s="10"/>
      <c r="YR1191" s="10"/>
      <c r="YS1191" s="10"/>
      <c r="YT1191" s="10"/>
      <c r="YU1191" s="10"/>
      <c r="YV1191" s="10"/>
      <c r="YW1191" s="10"/>
      <c r="YX1191" s="10"/>
      <c r="YY1191" s="10"/>
      <c r="YZ1191" s="10"/>
      <c r="ZA1191" s="10"/>
      <c r="ZB1191" s="10"/>
      <c r="ZC1191" s="10"/>
      <c r="ZD1191" s="10"/>
      <c r="ZE1191" s="10"/>
      <c r="ZF1191" s="10"/>
      <c r="ZG1191" s="10"/>
      <c r="ZH1191" s="10"/>
      <c r="ZI1191" s="10"/>
      <c r="ZJ1191" s="10"/>
      <c r="ZK1191" s="10"/>
      <c r="ZL1191" s="10"/>
      <c r="ZM1191" s="10"/>
      <c r="ZN1191" s="10"/>
      <c r="ZO1191" s="10"/>
      <c r="ZP1191" s="10"/>
      <c r="ZQ1191" s="10"/>
      <c r="ZR1191" s="10"/>
      <c r="ZS1191" s="10"/>
      <c r="ZT1191" s="10"/>
      <c r="ZU1191" s="10"/>
      <c r="ZV1191" s="10"/>
      <c r="ZW1191" s="10"/>
      <c r="ZX1191" s="10"/>
      <c r="ZY1191" s="10"/>
      <c r="ZZ1191" s="10"/>
      <c r="AAA1191" s="10"/>
      <c r="AAB1191" s="10"/>
      <c r="AAC1191" s="10"/>
      <c r="AAD1191" s="10"/>
      <c r="AAE1191" s="10"/>
      <c r="AAF1191" s="10"/>
      <c r="AAG1191" s="10"/>
      <c r="AAH1191" s="10"/>
      <c r="AAI1191" s="10"/>
      <c r="AAJ1191" s="10"/>
      <c r="AAK1191" s="10"/>
      <c r="AAL1191" s="10"/>
      <c r="AAM1191" s="10"/>
      <c r="AAN1191" s="10"/>
      <c r="AAO1191" s="10"/>
      <c r="AAP1191" s="10"/>
      <c r="AAQ1191" s="10"/>
      <c r="AAR1191" s="10"/>
      <c r="AAS1191" s="10"/>
      <c r="AAT1191" s="10"/>
      <c r="AAU1191" s="10"/>
      <c r="AAV1191" s="10"/>
      <c r="AAW1191" s="10"/>
      <c r="AAX1191" s="10"/>
      <c r="AAY1191" s="10"/>
      <c r="AAZ1191" s="10"/>
      <c r="ABA1191" s="10"/>
      <c r="ABB1191" s="10"/>
      <c r="ABC1191" s="10"/>
      <c r="ABD1191" s="10"/>
      <c r="ABE1191" s="10"/>
      <c r="ABF1191" s="10"/>
      <c r="ABG1191" s="10"/>
      <c r="ABH1191" s="10"/>
      <c r="ABI1191" s="10"/>
      <c r="ABJ1191" s="10"/>
      <c r="ABK1191" s="10"/>
      <c r="ABL1191" s="10"/>
      <c r="ABM1191" s="10"/>
      <c r="ABN1191" s="10"/>
      <c r="ABO1191" s="10"/>
      <c r="ABP1191" s="10"/>
      <c r="ABQ1191" s="10"/>
      <c r="ABR1191" s="10"/>
      <c r="ABS1191" s="10"/>
      <c r="ABT1191" s="10"/>
      <c r="ABU1191" s="10"/>
      <c r="ABV1191" s="10"/>
      <c r="ABW1191" s="10"/>
      <c r="ABX1191" s="10"/>
      <c r="ABY1191" s="10"/>
      <c r="ABZ1191" s="10"/>
      <c r="ACA1191" s="10"/>
      <c r="ACB1191" s="10"/>
      <c r="ACC1191" s="10"/>
      <c r="ACD1191" s="10"/>
      <c r="ACE1191" s="10"/>
      <c r="ACF1191" s="10"/>
      <c r="ACG1191" s="10"/>
      <c r="ACH1191" s="10"/>
      <c r="ACI1191" s="10"/>
      <c r="ACJ1191" s="10"/>
      <c r="ACK1191" s="10"/>
      <c r="ACL1191" s="10"/>
      <c r="ACM1191" s="10"/>
      <c r="ACN1191" s="10"/>
      <c r="ACO1191" s="10"/>
      <c r="ACP1191" s="10"/>
      <c r="ACQ1191" s="10"/>
      <c r="ACR1191" s="10"/>
      <c r="ACS1191" s="10"/>
      <c r="ACT1191" s="10"/>
      <c r="ACU1191" s="10"/>
      <c r="ACV1191" s="10"/>
      <c r="ACW1191" s="10"/>
      <c r="ACX1191" s="10"/>
      <c r="ACY1191" s="10"/>
      <c r="ACZ1191" s="10"/>
      <c r="ADA1191" s="10"/>
      <c r="ADB1191" s="10"/>
      <c r="ADC1191" s="10"/>
      <c r="ADD1191" s="10"/>
      <c r="ADE1191" s="10"/>
      <c r="ADF1191" s="10"/>
      <c r="ADG1191" s="10"/>
      <c r="ADH1191" s="10"/>
      <c r="ADI1191" s="10"/>
      <c r="ADJ1191" s="10"/>
      <c r="ADK1191" s="10"/>
      <c r="ADL1191" s="10"/>
      <c r="ADM1191" s="10"/>
      <c r="ADN1191" s="10"/>
      <c r="ADO1191" s="10"/>
      <c r="ADP1191" s="10"/>
      <c r="ADQ1191" s="10"/>
      <c r="ADR1191" s="10"/>
      <c r="ADS1191" s="10"/>
      <c r="ADT1191" s="10"/>
      <c r="ADU1191" s="10"/>
      <c r="ADV1191" s="10"/>
      <c r="ADW1191" s="10"/>
      <c r="ADX1191" s="10"/>
      <c r="ADY1191" s="10"/>
      <c r="ADZ1191" s="10"/>
      <c r="AEA1191" s="10"/>
      <c r="AEB1191" s="10"/>
      <c r="AEC1191" s="10"/>
      <c r="AED1191" s="10"/>
      <c r="AEE1191" s="10"/>
      <c r="AEF1191" s="10"/>
      <c r="AEG1191" s="10"/>
      <c r="AEH1191" s="10"/>
      <c r="AEI1191" s="10"/>
      <c r="AEJ1191" s="10"/>
      <c r="AEK1191" s="10"/>
      <c r="AEL1191" s="10"/>
      <c r="AEM1191" s="10"/>
      <c r="AEN1191" s="10"/>
      <c r="AEO1191" s="10"/>
      <c r="AEP1191" s="10"/>
      <c r="AEQ1191" s="10"/>
      <c r="AER1191" s="10"/>
      <c r="AES1191" s="10"/>
      <c r="AET1191" s="10"/>
      <c r="AEU1191" s="10"/>
      <c r="AEV1191" s="10"/>
      <c r="AEW1191" s="10"/>
      <c r="AEX1191" s="10"/>
      <c r="AEY1191" s="10"/>
      <c r="AEZ1191" s="10"/>
      <c r="AFA1191" s="10"/>
      <c r="AFB1191" s="10"/>
      <c r="AFC1191" s="10"/>
      <c r="AFD1191" s="10"/>
      <c r="AFE1191" s="10"/>
      <c r="AFF1191" s="10"/>
      <c r="AFG1191" s="10"/>
      <c r="AFH1191" s="10"/>
      <c r="AFI1191" s="10"/>
      <c r="AFJ1191" s="10"/>
      <c r="AFK1191" s="10"/>
      <c r="AFL1191" s="10"/>
      <c r="AFM1191" s="10"/>
      <c r="AFN1191" s="10"/>
      <c r="AFO1191" s="10"/>
      <c r="AFP1191" s="10"/>
      <c r="AFQ1191" s="10"/>
      <c r="AFR1191" s="10"/>
      <c r="AFS1191" s="10"/>
      <c r="AFT1191" s="10"/>
      <c r="AFU1191" s="10"/>
      <c r="AFV1191" s="10"/>
      <c r="AFW1191" s="10"/>
      <c r="AFX1191" s="10"/>
      <c r="AFY1191" s="10"/>
      <c r="AFZ1191" s="10"/>
      <c r="AGA1191" s="10"/>
      <c r="AGB1191" s="10"/>
      <c r="AGC1191" s="10"/>
      <c r="AGD1191" s="10"/>
      <c r="AGE1191" s="10"/>
      <c r="AGF1191" s="10"/>
      <c r="AGG1191" s="10"/>
      <c r="AGH1191" s="10"/>
      <c r="AGI1191" s="10"/>
      <c r="AGJ1191" s="10"/>
      <c r="AGK1191" s="10"/>
      <c r="AGL1191" s="10"/>
      <c r="AGM1191" s="10"/>
      <c r="AGN1191" s="10"/>
      <c r="AGO1191" s="10"/>
      <c r="AGP1191" s="10"/>
      <c r="AGQ1191" s="10"/>
      <c r="AGR1191" s="10"/>
      <c r="AGS1191" s="10"/>
      <c r="AGT1191" s="10"/>
      <c r="AGU1191" s="10"/>
      <c r="AGV1191" s="10"/>
      <c r="AGW1191" s="10"/>
      <c r="AGX1191" s="10"/>
      <c r="AGY1191" s="10"/>
      <c r="AGZ1191" s="10"/>
      <c r="AHA1191" s="10"/>
      <c r="AHB1191" s="10"/>
      <c r="AHC1191" s="10"/>
      <c r="AHD1191" s="10"/>
      <c r="AHE1191" s="10"/>
      <c r="AHF1191" s="10"/>
      <c r="AHG1191" s="10"/>
      <c r="AHH1191" s="10"/>
      <c r="AHI1191" s="10"/>
      <c r="AHJ1191" s="10"/>
      <c r="AHK1191" s="10"/>
      <c r="AHL1191" s="10"/>
      <c r="AHM1191" s="10"/>
      <c r="AHN1191" s="10"/>
      <c r="AHO1191" s="10"/>
      <c r="AHP1191" s="10"/>
      <c r="AHQ1191" s="10"/>
      <c r="AHR1191" s="10"/>
      <c r="AHS1191" s="10"/>
      <c r="AHT1191" s="10"/>
      <c r="AHU1191" s="10"/>
      <c r="AHV1191" s="10"/>
      <c r="AHW1191" s="10"/>
      <c r="AHX1191" s="10"/>
      <c r="AHY1191" s="10"/>
      <c r="AHZ1191" s="10"/>
      <c r="AIA1191" s="10"/>
      <c r="AIB1191" s="10"/>
      <c r="AIC1191" s="10"/>
      <c r="AID1191" s="10"/>
      <c r="AIE1191" s="10"/>
      <c r="AIF1191" s="10"/>
      <c r="AIG1191" s="10"/>
      <c r="AIH1191" s="10"/>
      <c r="AII1191" s="10"/>
      <c r="AIJ1191" s="10"/>
      <c r="AIK1191" s="10"/>
      <c r="AIL1191" s="10"/>
      <c r="AIM1191" s="10"/>
      <c r="AIN1191" s="10"/>
      <c r="AIO1191" s="10"/>
      <c r="AIP1191" s="10"/>
      <c r="AIQ1191" s="10"/>
      <c r="AIR1191" s="10"/>
      <c r="AIS1191" s="10"/>
      <c r="AIT1191" s="10"/>
      <c r="AIU1191" s="10"/>
      <c r="AIV1191" s="10"/>
      <c r="AIW1191" s="10"/>
      <c r="AIX1191" s="10"/>
      <c r="AIY1191" s="10"/>
      <c r="AIZ1191" s="10"/>
      <c r="AJA1191" s="10"/>
      <c r="AJB1191" s="10"/>
      <c r="AJC1191" s="10"/>
      <c r="AJD1191" s="10"/>
      <c r="AJE1191" s="10"/>
      <c r="AJF1191" s="10"/>
      <c r="AJG1191" s="10"/>
      <c r="AJH1191" s="10"/>
      <c r="AJI1191" s="10"/>
      <c r="AJJ1191" s="10"/>
      <c r="AJK1191" s="10"/>
      <c r="AJL1191" s="10"/>
      <c r="AJM1191" s="10"/>
      <c r="AJN1191" s="10"/>
      <c r="AJO1191" s="10"/>
      <c r="AJP1191" s="10"/>
      <c r="AJQ1191" s="10"/>
      <c r="AJR1191" s="10"/>
      <c r="AJS1191" s="10"/>
      <c r="AJT1191" s="10"/>
      <c r="AJU1191" s="10"/>
      <c r="AJV1191" s="10"/>
      <c r="AJW1191" s="10"/>
      <c r="AJX1191" s="10"/>
      <c r="AJY1191" s="10"/>
      <c r="AJZ1191" s="10"/>
      <c r="AKA1191" s="10"/>
      <c r="AKB1191" s="10"/>
      <c r="AKC1191" s="10"/>
      <c r="AKD1191" s="10"/>
      <c r="AKE1191" s="10"/>
      <c r="AKF1191" s="10"/>
      <c r="AKG1191" s="10"/>
      <c r="AKH1191" s="10"/>
      <c r="AKI1191" s="10"/>
      <c r="AKJ1191" s="10"/>
      <c r="AKK1191" s="10"/>
      <c r="AKL1191" s="10"/>
      <c r="AKM1191" s="10"/>
      <c r="AKN1191" s="10"/>
      <c r="AKO1191" s="10"/>
      <c r="AKP1191" s="10"/>
      <c r="AKQ1191" s="10"/>
      <c r="AKR1191" s="10"/>
      <c r="AKS1191" s="10"/>
      <c r="AKT1191" s="10"/>
      <c r="AKU1191" s="10"/>
      <c r="AKV1191" s="10"/>
      <c r="AKW1191" s="10"/>
      <c r="AKX1191" s="10"/>
      <c r="AKY1191" s="10"/>
      <c r="AKZ1191" s="10"/>
      <c r="ALA1191" s="10"/>
      <c r="ALB1191" s="10"/>
      <c r="ALC1191" s="10"/>
      <c r="ALD1191" s="10"/>
      <c r="ALE1191" s="10"/>
      <c r="ALF1191" s="10"/>
      <c r="ALG1191" s="10"/>
      <c r="ALH1191" s="10"/>
      <c r="ALI1191" s="10"/>
      <c r="ALJ1191" s="10"/>
      <c r="ALK1191" s="10"/>
      <c r="ALL1191" s="10"/>
      <c r="ALM1191" s="10"/>
      <c r="ALN1191" s="10"/>
      <c r="ALO1191" s="10"/>
      <c r="ALP1191" s="10"/>
      <c r="ALQ1191" s="10"/>
      <c r="ALR1191" s="10"/>
      <c r="ALS1191" s="10"/>
      <c r="ALT1191" s="10"/>
      <c r="ALU1191" s="10"/>
      <c r="ALV1191" s="10"/>
      <c r="ALW1191" s="10"/>
      <c r="ALX1191" s="10"/>
      <c r="ALY1191" s="10"/>
      <c r="ALZ1191" s="10"/>
      <c r="AMA1191" s="10"/>
      <c r="AMB1191" s="10"/>
      <c r="AMC1191" s="10"/>
      <c r="AMD1191" s="10"/>
      <c r="AME1191" s="10"/>
      <c r="AMF1191" s="10"/>
      <c r="AMG1191" s="10"/>
      <c r="AMH1191" s="10"/>
      <c r="AMI1191" s="10"/>
      <c r="AMJ1191" s="10"/>
      <c r="AMK1191" s="10"/>
      <c r="AML1191" s="10"/>
      <c r="AMM1191" s="10"/>
      <c r="AMN1191" s="10"/>
      <c r="AMO1191" s="10"/>
      <c r="AMP1191" s="10"/>
      <c r="AMQ1191" s="10"/>
      <c r="AMR1191" s="10"/>
      <c r="AMS1191" s="10"/>
      <c r="AMT1191" s="10"/>
      <c r="AMU1191" s="10"/>
      <c r="AMV1191" s="10"/>
      <c r="AMW1191" s="10"/>
      <c r="AMX1191" s="10"/>
      <c r="AMY1191" s="10"/>
      <c r="AMZ1191" s="10"/>
      <c r="ANA1191" s="10"/>
      <c r="ANB1191" s="10"/>
      <c r="ANC1191" s="10"/>
      <c r="AND1191" s="10"/>
      <c r="ANE1191" s="10"/>
      <c r="ANF1191" s="10"/>
      <c r="ANG1191" s="10"/>
      <c r="ANH1191" s="10"/>
      <c r="ANI1191" s="10"/>
      <c r="ANJ1191" s="10"/>
      <c r="ANK1191" s="10"/>
      <c r="ANL1191" s="10"/>
      <c r="ANM1191" s="10"/>
      <c r="ANN1191" s="10"/>
      <c r="ANO1191" s="10"/>
      <c r="ANP1191" s="10"/>
      <c r="ANQ1191" s="10"/>
      <c r="ANR1191" s="10"/>
      <c r="ANS1191" s="10"/>
      <c r="ANT1191" s="10"/>
      <c r="ANU1191" s="10"/>
      <c r="ANV1191" s="10"/>
      <c r="ANW1191" s="10"/>
      <c r="ANX1191" s="10"/>
      <c r="ANY1191" s="10"/>
      <c r="ANZ1191" s="10"/>
      <c r="AOA1191" s="10"/>
      <c r="AOB1191" s="10"/>
      <c r="AOC1191" s="10"/>
      <c r="AOD1191" s="10"/>
      <c r="AOE1191" s="10"/>
      <c r="AOF1191" s="10"/>
      <c r="AOG1191" s="10"/>
      <c r="AOH1191" s="10"/>
      <c r="AOI1191" s="10"/>
      <c r="AOJ1191" s="10"/>
      <c r="AOK1191" s="10"/>
      <c r="AOL1191" s="10"/>
      <c r="AOM1191" s="10"/>
      <c r="AON1191" s="10"/>
      <c r="AOO1191" s="10"/>
      <c r="AOP1191" s="10"/>
      <c r="AOQ1191" s="10"/>
      <c r="AOR1191" s="10"/>
      <c r="AOS1191" s="10"/>
      <c r="AOT1191" s="10"/>
      <c r="AOU1191" s="10"/>
      <c r="AOV1191" s="10"/>
      <c r="AOW1191" s="10"/>
      <c r="AOX1191" s="10"/>
      <c r="AOY1191" s="10"/>
      <c r="AOZ1191" s="10"/>
      <c r="APA1191" s="10"/>
      <c r="APB1191" s="10"/>
      <c r="APC1191" s="10"/>
      <c r="APD1191" s="10"/>
      <c r="APE1191" s="10"/>
      <c r="APF1191" s="10"/>
      <c r="APG1191" s="10"/>
      <c r="APH1191" s="10"/>
      <c r="API1191" s="10"/>
      <c r="APJ1191" s="10"/>
      <c r="APK1191" s="10"/>
      <c r="APL1191" s="10"/>
      <c r="APM1191" s="10"/>
      <c r="APN1191" s="10"/>
      <c r="APO1191" s="10"/>
      <c r="APP1191" s="10"/>
      <c r="APQ1191" s="10"/>
      <c r="APR1191" s="10"/>
      <c r="APS1191" s="10"/>
      <c r="APT1191" s="10"/>
      <c r="APU1191" s="10"/>
      <c r="APV1191" s="10"/>
      <c r="APW1191" s="10"/>
      <c r="APX1191" s="10"/>
      <c r="APY1191" s="10"/>
      <c r="APZ1191" s="10"/>
      <c r="AQA1191" s="10"/>
      <c r="AQB1191" s="10"/>
      <c r="AQC1191" s="10"/>
      <c r="AQD1191" s="10"/>
      <c r="AQE1191" s="10"/>
      <c r="AQF1191" s="10"/>
      <c r="AQG1191" s="10"/>
      <c r="AQH1191" s="10"/>
      <c r="AQI1191" s="10"/>
      <c r="AQJ1191" s="10"/>
      <c r="AQK1191" s="10"/>
      <c r="AQL1191" s="10"/>
      <c r="AQM1191" s="10"/>
      <c r="AQN1191" s="10"/>
      <c r="AQO1191" s="10"/>
      <c r="AQP1191" s="10"/>
      <c r="AQQ1191" s="10"/>
      <c r="AQR1191" s="10"/>
      <c r="AQS1191" s="10"/>
      <c r="AQT1191" s="10"/>
      <c r="AQU1191" s="10"/>
      <c r="AQV1191" s="10"/>
      <c r="AQW1191" s="10"/>
      <c r="AQX1191" s="10"/>
      <c r="AQY1191" s="10"/>
      <c r="AQZ1191" s="10"/>
      <c r="ARA1191" s="10"/>
      <c r="ARB1191" s="10"/>
      <c r="ARC1191" s="10"/>
      <c r="ARD1191" s="10"/>
      <c r="ARE1191" s="10"/>
      <c r="ARF1191" s="10"/>
      <c r="ARG1191" s="10"/>
      <c r="ARH1191" s="10"/>
      <c r="ARI1191" s="10"/>
      <c r="ARJ1191" s="10"/>
      <c r="ARK1191" s="10"/>
      <c r="ARL1191" s="10"/>
      <c r="ARM1191" s="10"/>
      <c r="ARN1191" s="10"/>
      <c r="ARO1191" s="10"/>
      <c r="ARP1191" s="10"/>
      <c r="ARQ1191" s="10"/>
      <c r="ARR1191" s="10"/>
      <c r="ARS1191" s="10"/>
      <c r="ART1191" s="10"/>
      <c r="ARU1191" s="10"/>
      <c r="ARV1191" s="10"/>
      <c r="ARW1191" s="10"/>
      <c r="ARX1191" s="10"/>
      <c r="ARY1191" s="10"/>
      <c r="ARZ1191" s="10"/>
      <c r="ASA1191" s="10"/>
      <c r="ASB1191" s="10"/>
      <c r="ASC1191" s="10"/>
      <c r="ASD1191" s="10"/>
      <c r="ASE1191" s="10"/>
      <c r="ASF1191" s="10"/>
      <c r="ASG1191" s="10"/>
      <c r="ASH1191" s="10"/>
      <c r="ASI1191" s="10"/>
      <c r="ASJ1191" s="10"/>
      <c r="ASK1191" s="10"/>
      <c r="ASL1191" s="10"/>
      <c r="ASM1191" s="10"/>
      <c r="ASN1191" s="10"/>
      <c r="ASO1191" s="10"/>
      <c r="ASP1191" s="10"/>
      <c r="ASQ1191" s="10"/>
      <c r="ASR1191" s="10"/>
      <c r="ASS1191" s="10"/>
      <c r="AST1191" s="10"/>
      <c r="ASU1191" s="10"/>
      <c r="ASV1191" s="10"/>
      <c r="ASW1191" s="10"/>
      <c r="ASX1191" s="10"/>
      <c r="ASY1191" s="10"/>
      <c r="ASZ1191" s="10"/>
      <c r="ATA1191" s="10"/>
      <c r="ATB1191" s="10"/>
      <c r="ATC1191" s="10"/>
      <c r="ATD1191" s="10"/>
      <c r="ATE1191" s="10"/>
      <c r="ATF1191" s="10"/>
      <c r="ATG1191" s="10"/>
      <c r="ATH1191" s="10"/>
      <c r="ATI1191" s="10"/>
      <c r="ATJ1191" s="10"/>
      <c r="ATK1191" s="10"/>
      <c r="ATL1191" s="10"/>
      <c r="ATM1191" s="10"/>
      <c r="ATN1191" s="10"/>
      <c r="ATO1191" s="10"/>
      <c r="ATP1191" s="10"/>
      <c r="ATQ1191" s="10"/>
      <c r="ATR1191" s="10"/>
      <c r="ATS1191" s="10"/>
      <c r="ATT1191" s="10"/>
      <c r="ATU1191" s="10"/>
      <c r="ATV1191" s="10"/>
      <c r="ATW1191" s="10"/>
      <c r="ATX1191" s="10"/>
      <c r="ATY1191" s="10"/>
      <c r="ATZ1191" s="10"/>
      <c r="AUA1191" s="10"/>
      <c r="AUB1191" s="10"/>
      <c r="AUC1191" s="10"/>
      <c r="AUD1191" s="10"/>
      <c r="AUE1191" s="10"/>
      <c r="AUF1191" s="10"/>
      <c r="AUG1191" s="10"/>
      <c r="AUH1191" s="10"/>
      <c r="AUI1191" s="10"/>
      <c r="AUJ1191" s="10"/>
      <c r="AUK1191" s="10"/>
      <c r="AUL1191" s="10"/>
      <c r="AUM1191" s="10"/>
      <c r="AUN1191" s="10"/>
      <c r="AUO1191" s="10"/>
      <c r="AUP1191" s="10"/>
      <c r="AUQ1191" s="10"/>
      <c r="AUR1191" s="10"/>
      <c r="AUS1191" s="10"/>
      <c r="AUT1191" s="10"/>
      <c r="AUU1191" s="10"/>
      <c r="AUV1191" s="10"/>
      <c r="AUW1191" s="10"/>
      <c r="AUX1191" s="10"/>
      <c r="AUY1191" s="10"/>
      <c r="AUZ1191" s="10"/>
      <c r="AVA1191" s="10"/>
      <c r="AVB1191" s="10"/>
      <c r="AVC1191" s="10"/>
      <c r="AVD1191" s="10"/>
      <c r="AVE1191" s="10"/>
      <c r="AVF1191" s="10"/>
      <c r="AVG1191" s="10"/>
      <c r="AVH1191" s="10"/>
      <c r="AVI1191" s="10"/>
      <c r="AVJ1191" s="10"/>
      <c r="AVK1191" s="10"/>
      <c r="AVL1191" s="10"/>
      <c r="AVM1191" s="10"/>
      <c r="AVN1191" s="10"/>
      <c r="AVO1191" s="10"/>
      <c r="AVP1191" s="10"/>
      <c r="AVQ1191" s="10"/>
      <c r="AVR1191" s="10"/>
      <c r="AVS1191" s="10"/>
      <c r="AVT1191" s="10"/>
      <c r="AVU1191" s="10"/>
      <c r="AVV1191" s="10"/>
      <c r="AVW1191" s="10"/>
      <c r="AVX1191" s="10"/>
      <c r="AVY1191" s="10"/>
      <c r="AVZ1191" s="10"/>
      <c r="AWA1191" s="10"/>
      <c r="AWB1191" s="10"/>
      <c r="AWC1191" s="10"/>
      <c r="AWD1191" s="10"/>
      <c r="AWE1191" s="10"/>
      <c r="AWF1191" s="10"/>
      <c r="AWG1191" s="10"/>
      <c r="AWH1191" s="10"/>
      <c r="AWI1191" s="10"/>
      <c r="AWJ1191" s="10"/>
      <c r="AWK1191" s="10"/>
      <c r="AWL1191" s="10"/>
      <c r="AWM1191" s="10"/>
      <c r="AWN1191" s="10"/>
      <c r="AWO1191" s="10"/>
      <c r="AWP1191" s="10"/>
      <c r="AWQ1191" s="10"/>
      <c r="AWR1191" s="10"/>
      <c r="AWS1191" s="10"/>
      <c r="AWT1191" s="10"/>
      <c r="AWU1191" s="10"/>
      <c r="AWV1191" s="10"/>
      <c r="AWW1191" s="10"/>
      <c r="AWX1191" s="10"/>
      <c r="AWY1191" s="10"/>
      <c r="AWZ1191" s="10"/>
      <c r="AXA1191" s="10"/>
      <c r="AXB1191" s="10"/>
      <c r="AXC1191" s="10"/>
      <c r="AXD1191" s="10"/>
      <c r="AXE1191" s="10"/>
      <c r="AXF1191" s="10"/>
      <c r="AXG1191" s="10"/>
      <c r="AXH1191" s="10"/>
      <c r="AXI1191" s="10"/>
      <c r="AXJ1191" s="10"/>
      <c r="AXK1191" s="10"/>
      <c r="AXL1191" s="10"/>
      <c r="AXM1191" s="10"/>
      <c r="AXN1191" s="10"/>
      <c r="AXO1191" s="10"/>
      <c r="AXP1191" s="10"/>
      <c r="AXQ1191" s="10"/>
      <c r="AXR1191" s="10"/>
      <c r="AXS1191" s="10"/>
      <c r="AXT1191" s="10"/>
      <c r="AXU1191" s="10"/>
      <c r="AXV1191" s="10"/>
      <c r="AXW1191" s="10"/>
      <c r="AXX1191" s="10"/>
      <c r="AXY1191" s="10"/>
      <c r="AXZ1191" s="10"/>
      <c r="AYA1191" s="10"/>
      <c r="AYB1191" s="10"/>
      <c r="AYC1191" s="10"/>
      <c r="AYD1191" s="10"/>
      <c r="AYE1191" s="10"/>
      <c r="AYF1191" s="10"/>
      <c r="AYG1191" s="10"/>
      <c r="AYH1191" s="10"/>
      <c r="AYI1191" s="10"/>
      <c r="AYJ1191" s="10"/>
      <c r="AYK1191" s="10"/>
      <c r="AYL1191" s="10"/>
      <c r="AYM1191" s="10"/>
      <c r="AYN1191" s="10"/>
      <c r="AYO1191" s="10"/>
      <c r="AYP1191" s="10"/>
      <c r="AYQ1191" s="10"/>
      <c r="AYR1191" s="10"/>
      <c r="AYS1191" s="10"/>
      <c r="AYT1191" s="10"/>
      <c r="AYU1191" s="10"/>
      <c r="AYV1191" s="10"/>
      <c r="AYW1191" s="10"/>
      <c r="AYX1191" s="10"/>
      <c r="AYY1191" s="10"/>
      <c r="AYZ1191" s="10"/>
      <c r="AZA1191" s="10"/>
      <c r="AZB1191" s="10"/>
      <c r="AZC1191" s="10"/>
      <c r="AZD1191" s="10"/>
      <c r="AZE1191" s="10"/>
      <c r="AZF1191" s="10"/>
      <c r="AZG1191" s="10"/>
      <c r="AZH1191" s="10"/>
      <c r="AZI1191" s="10"/>
      <c r="AZJ1191" s="10"/>
      <c r="AZK1191" s="10"/>
      <c r="AZL1191" s="10"/>
      <c r="AZM1191" s="10"/>
      <c r="AZN1191" s="10"/>
      <c r="AZO1191" s="10"/>
      <c r="AZP1191" s="10"/>
      <c r="AZQ1191" s="10"/>
      <c r="AZR1191" s="10"/>
      <c r="AZS1191" s="10"/>
      <c r="AZT1191" s="10"/>
      <c r="AZU1191" s="10"/>
      <c r="AZV1191" s="10"/>
      <c r="AZW1191" s="10"/>
      <c r="AZX1191" s="10"/>
      <c r="AZY1191" s="10"/>
      <c r="AZZ1191" s="10"/>
      <c r="BAA1191" s="10"/>
      <c r="BAB1191" s="10"/>
      <c r="BAC1191" s="10"/>
      <c r="BAD1191" s="10"/>
      <c r="BAE1191" s="10"/>
      <c r="BAF1191" s="10"/>
      <c r="BAG1191" s="10"/>
      <c r="BAH1191" s="10"/>
      <c r="BAI1191" s="10"/>
      <c r="BAJ1191" s="10"/>
      <c r="BAK1191" s="10"/>
      <c r="BAL1191" s="10"/>
      <c r="BAM1191" s="10"/>
      <c r="BAN1191" s="10"/>
      <c r="BAO1191" s="10"/>
      <c r="BAP1191" s="10"/>
      <c r="BAQ1191" s="10"/>
      <c r="BAR1191" s="10"/>
      <c r="BAS1191" s="10"/>
      <c r="BAT1191" s="10"/>
      <c r="BAU1191" s="10"/>
      <c r="BAV1191" s="10"/>
      <c r="BAW1191" s="10"/>
      <c r="BAX1191" s="10"/>
      <c r="BAY1191" s="10"/>
      <c r="BAZ1191" s="10"/>
      <c r="BBA1191" s="10"/>
      <c r="BBB1191" s="10"/>
      <c r="BBC1191" s="10"/>
      <c r="BBD1191" s="10"/>
      <c r="BBE1191" s="10"/>
      <c r="BBF1191" s="10"/>
      <c r="BBG1191" s="10"/>
      <c r="BBH1191" s="10"/>
      <c r="BBI1191" s="10"/>
      <c r="BBJ1191" s="10"/>
      <c r="BBK1191" s="10"/>
      <c r="BBL1191" s="10"/>
      <c r="BBM1191" s="10"/>
      <c r="BBN1191" s="10"/>
      <c r="BBO1191" s="10"/>
      <c r="BBP1191" s="10"/>
      <c r="BBQ1191" s="10"/>
      <c r="BBR1191" s="10"/>
      <c r="BBS1191" s="10"/>
      <c r="BBT1191" s="10"/>
      <c r="BBU1191" s="10"/>
      <c r="BBV1191" s="10"/>
      <c r="BBW1191" s="10"/>
      <c r="BBX1191" s="10"/>
      <c r="BBY1191" s="10"/>
      <c r="BBZ1191" s="10"/>
      <c r="BCA1191" s="10"/>
      <c r="BCB1191" s="10"/>
      <c r="BCC1191" s="10"/>
      <c r="BCD1191" s="10"/>
      <c r="BCE1191" s="10"/>
      <c r="BCF1191" s="10"/>
      <c r="BCG1191" s="10"/>
      <c r="BCH1191" s="10"/>
      <c r="BCI1191" s="10"/>
      <c r="BCJ1191" s="10"/>
      <c r="BCK1191" s="10"/>
      <c r="BCL1191" s="10"/>
      <c r="BCM1191" s="10"/>
      <c r="BCN1191" s="10"/>
      <c r="BCO1191" s="10"/>
      <c r="BCP1191" s="10"/>
      <c r="BCQ1191" s="10"/>
      <c r="BCR1191" s="10"/>
      <c r="BCS1191" s="10"/>
      <c r="BCT1191" s="10"/>
      <c r="BCU1191" s="10"/>
      <c r="BCV1191" s="10"/>
      <c r="BCW1191" s="10"/>
      <c r="BCX1191" s="10"/>
      <c r="BCY1191" s="10"/>
      <c r="BCZ1191" s="10"/>
      <c r="BDA1191" s="10"/>
      <c r="BDB1191" s="10"/>
      <c r="BDC1191" s="10"/>
      <c r="BDD1191" s="10"/>
      <c r="BDE1191" s="10"/>
      <c r="BDF1191" s="10"/>
      <c r="BDG1191" s="10"/>
      <c r="BDH1191" s="10"/>
      <c r="BDI1191" s="10"/>
      <c r="BDJ1191" s="10"/>
      <c r="BDK1191" s="10"/>
      <c r="BDL1191" s="10"/>
      <c r="BDM1191" s="10"/>
      <c r="BDN1191" s="10"/>
      <c r="BDO1191" s="10"/>
      <c r="BDP1191" s="10"/>
      <c r="BDQ1191" s="10"/>
      <c r="BDR1191" s="10"/>
      <c r="BDS1191" s="10"/>
      <c r="BDT1191" s="10"/>
      <c r="BDU1191" s="10"/>
      <c r="BDV1191" s="10"/>
      <c r="BDW1191" s="10"/>
      <c r="BDX1191" s="10"/>
      <c r="BDY1191" s="10"/>
      <c r="BDZ1191" s="10"/>
      <c r="BEA1191" s="10"/>
      <c r="BEB1191" s="10"/>
      <c r="BEC1191" s="10"/>
      <c r="BED1191" s="10"/>
      <c r="BEE1191" s="10"/>
      <c r="BEF1191" s="10"/>
      <c r="BEG1191" s="10"/>
      <c r="BEH1191" s="10"/>
      <c r="BEI1191" s="10"/>
      <c r="BEJ1191" s="10"/>
      <c r="BEK1191" s="10"/>
      <c r="BEL1191" s="10"/>
      <c r="BEM1191" s="10"/>
      <c r="BEN1191" s="10"/>
      <c r="BEO1191" s="10"/>
      <c r="BEP1191" s="10"/>
      <c r="BEQ1191" s="10"/>
      <c r="BER1191" s="10"/>
      <c r="BES1191" s="10"/>
      <c r="BET1191" s="10"/>
      <c r="BEU1191" s="10"/>
      <c r="BEV1191" s="10"/>
      <c r="BEW1191" s="10"/>
      <c r="BEX1191" s="10"/>
      <c r="BEY1191" s="10"/>
      <c r="BEZ1191" s="10"/>
      <c r="BFA1191" s="10"/>
      <c r="BFB1191" s="10"/>
      <c r="BFC1191" s="10"/>
      <c r="BFD1191" s="10"/>
      <c r="BFE1191" s="10"/>
      <c r="BFF1191" s="10"/>
      <c r="BFG1191" s="10"/>
      <c r="BFH1191" s="10"/>
      <c r="BFI1191" s="10"/>
      <c r="BFJ1191" s="10"/>
      <c r="BFK1191" s="10"/>
      <c r="BFL1191" s="10"/>
      <c r="BFM1191" s="10"/>
      <c r="BFN1191" s="10"/>
      <c r="BFO1191" s="10"/>
      <c r="BFP1191" s="10"/>
      <c r="BFQ1191" s="10"/>
      <c r="BFR1191" s="10"/>
      <c r="BFS1191" s="10"/>
      <c r="BFT1191" s="10"/>
      <c r="BFU1191" s="10"/>
      <c r="BFV1191" s="10"/>
      <c r="BFW1191" s="10"/>
      <c r="BFX1191" s="10"/>
      <c r="BFY1191" s="10"/>
      <c r="BFZ1191" s="10"/>
      <c r="BGA1191" s="10"/>
      <c r="BGB1191" s="10"/>
      <c r="BGC1191" s="10"/>
      <c r="BGD1191" s="10"/>
      <c r="BGE1191" s="10"/>
      <c r="BGF1191" s="10"/>
      <c r="BGG1191" s="10"/>
      <c r="BGH1191" s="10"/>
      <c r="BGI1191" s="10"/>
      <c r="BGJ1191" s="10"/>
      <c r="BGK1191" s="10"/>
      <c r="BGL1191" s="10"/>
      <c r="BGM1191" s="10"/>
      <c r="BGN1191" s="10"/>
      <c r="BGO1191" s="10"/>
      <c r="BGP1191" s="10"/>
      <c r="BGQ1191" s="10"/>
      <c r="BGR1191" s="10"/>
      <c r="BGS1191" s="10"/>
      <c r="BGT1191" s="10"/>
      <c r="BGU1191" s="10"/>
      <c r="BGV1191" s="10"/>
      <c r="BGW1191" s="10"/>
      <c r="BGX1191" s="10"/>
      <c r="BGY1191" s="10"/>
      <c r="BGZ1191" s="10"/>
      <c r="BHA1191" s="10"/>
      <c r="BHB1191" s="10"/>
      <c r="BHC1191" s="10"/>
      <c r="BHD1191" s="10"/>
      <c r="BHE1191" s="10"/>
      <c r="BHF1191" s="10"/>
      <c r="BHG1191" s="10"/>
      <c r="BHH1191" s="10"/>
      <c r="BHI1191" s="10"/>
      <c r="BHJ1191" s="10"/>
      <c r="BHK1191" s="10"/>
      <c r="BHL1191" s="10"/>
      <c r="BHM1191" s="10"/>
      <c r="BHN1191" s="10"/>
      <c r="BHO1191" s="10"/>
      <c r="BHP1191" s="10"/>
      <c r="BHQ1191" s="10"/>
      <c r="BHR1191" s="10"/>
      <c r="BHS1191" s="10"/>
      <c r="BHT1191" s="10"/>
      <c r="BHU1191" s="10"/>
      <c r="BHV1191" s="10"/>
      <c r="BHW1191" s="10"/>
      <c r="BHX1191" s="10"/>
      <c r="BHY1191" s="10"/>
      <c r="BHZ1191" s="10"/>
      <c r="BIA1191" s="10"/>
      <c r="BIB1191" s="10"/>
      <c r="BIC1191" s="10"/>
      <c r="BID1191" s="10"/>
      <c r="BIE1191" s="10"/>
      <c r="BIF1191" s="10"/>
      <c r="BIG1191" s="10"/>
      <c r="BIH1191" s="10"/>
      <c r="BII1191" s="10"/>
      <c r="BIJ1191" s="10"/>
      <c r="BIK1191" s="10"/>
      <c r="BIL1191" s="10"/>
      <c r="BIM1191" s="10"/>
      <c r="BIN1191" s="10"/>
      <c r="BIO1191" s="10"/>
      <c r="BIP1191" s="10"/>
      <c r="BIQ1191" s="10"/>
      <c r="BIR1191" s="10"/>
      <c r="BIS1191" s="10"/>
      <c r="BIT1191" s="10"/>
      <c r="BIU1191" s="10"/>
      <c r="BIV1191" s="10"/>
      <c r="BIW1191" s="10"/>
      <c r="BIX1191" s="10"/>
      <c r="BIY1191" s="10"/>
      <c r="BIZ1191" s="10"/>
      <c r="BJA1191" s="10"/>
      <c r="BJB1191" s="10"/>
      <c r="BJC1191" s="10"/>
      <c r="BJD1191" s="10"/>
      <c r="BJE1191" s="10"/>
      <c r="BJF1191" s="10"/>
      <c r="BJG1191" s="10"/>
      <c r="BJH1191" s="10"/>
      <c r="BJI1191" s="10"/>
      <c r="BJJ1191" s="10"/>
      <c r="BJK1191" s="10"/>
      <c r="BJL1191" s="10"/>
      <c r="BJM1191" s="10"/>
      <c r="BJN1191" s="10"/>
      <c r="BJO1191" s="10"/>
      <c r="BJP1191" s="10"/>
      <c r="BJQ1191" s="10"/>
      <c r="BJR1191" s="10"/>
      <c r="BJS1191" s="10"/>
      <c r="BJT1191" s="10"/>
      <c r="BJU1191" s="10"/>
      <c r="BJV1191" s="10"/>
      <c r="BJW1191" s="10"/>
      <c r="BJX1191" s="10"/>
      <c r="BJY1191" s="10"/>
      <c r="BJZ1191" s="10"/>
      <c r="BKA1191" s="10"/>
      <c r="BKB1191" s="10"/>
      <c r="BKC1191" s="10"/>
      <c r="BKD1191" s="10"/>
      <c r="BKE1191" s="10"/>
      <c r="BKF1191" s="10"/>
      <c r="BKG1191" s="10"/>
      <c r="BKH1191" s="10"/>
      <c r="BKI1191" s="10"/>
      <c r="BKJ1191" s="10"/>
      <c r="BKK1191" s="10"/>
      <c r="BKL1191" s="10"/>
      <c r="BKM1191" s="10"/>
      <c r="BKN1191" s="10"/>
      <c r="BKO1191" s="10"/>
      <c r="BKP1191" s="10"/>
      <c r="BKQ1191" s="10"/>
      <c r="BKR1191" s="10"/>
      <c r="BKS1191" s="10"/>
      <c r="BKT1191" s="10"/>
      <c r="BKU1191" s="10"/>
      <c r="BKV1191" s="10"/>
      <c r="BKW1191" s="10"/>
      <c r="BKX1191" s="10"/>
      <c r="BKY1191" s="10"/>
      <c r="BKZ1191" s="10"/>
      <c r="BLA1191" s="10"/>
      <c r="BLB1191" s="10"/>
      <c r="BLC1191" s="10"/>
      <c r="BLD1191" s="10"/>
      <c r="BLE1191" s="10"/>
      <c r="BLF1191" s="10"/>
      <c r="BLG1191" s="10"/>
      <c r="BLH1191" s="10"/>
      <c r="BLI1191" s="10"/>
      <c r="BLJ1191" s="10"/>
      <c r="BLK1191" s="10"/>
      <c r="BLL1191" s="10"/>
      <c r="BLM1191" s="10"/>
      <c r="BLN1191" s="10"/>
      <c r="BLO1191" s="10"/>
      <c r="BLP1191" s="10"/>
      <c r="BLQ1191" s="10"/>
      <c r="BLR1191" s="10"/>
      <c r="BLS1191" s="10"/>
      <c r="BLT1191" s="10"/>
      <c r="BLU1191" s="10"/>
      <c r="BLV1191" s="10"/>
      <c r="BLW1191" s="10"/>
      <c r="BLX1191" s="10"/>
      <c r="BLY1191" s="10"/>
      <c r="BLZ1191" s="10"/>
      <c r="BMA1191" s="10"/>
      <c r="BMB1191" s="10"/>
      <c r="BMC1191" s="10"/>
      <c r="BMD1191" s="10"/>
      <c r="BME1191" s="10"/>
      <c r="BMF1191" s="10"/>
      <c r="BMG1191" s="10"/>
      <c r="BMH1191" s="10"/>
      <c r="BMI1191" s="10"/>
      <c r="BMJ1191" s="10"/>
      <c r="BMK1191" s="10"/>
      <c r="BML1191" s="10"/>
      <c r="BMM1191" s="10"/>
      <c r="BMN1191" s="10"/>
      <c r="BMO1191" s="10"/>
      <c r="BMP1191" s="10"/>
      <c r="BMQ1191" s="10"/>
      <c r="BMR1191" s="10"/>
      <c r="BMS1191" s="10"/>
      <c r="BMT1191" s="10"/>
      <c r="BMU1191" s="10"/>
      <c r="BMV1191" s="10"/>
      <c r="BMW1191" s="10"/>
      <c r="BMX1191" s="10"/>
      <c r="BMY1191" s="10"/>
      <c r="BMZ1191" s="10"/>
      <c r="BNA1191" s="10"/>
      <c r="BNB1191" s="10"/>
      <c r="BNC1191" s="10"/>
      <c r="BND1191" s="10"/>
      <c r="BNE1191" s="10"/>
      <c r="BNF1191" s="10"/>
      <c r="BNG1191" s="10"/>
      <c r="BNH1191" s="10"/>
      <c r="BNI1191" s="10"/>
      <c r="BNJ1191" s="10"/>
      <c r="BNK1191" s="10"/>
      <c r="BNL1191" s="10"/>
      <c r="BNM1191" s="10"/>
      <c r="BNN1191" s="10"/>
      <c r="BNO1191" s="10"/>
      <c r="BNP1191" s="10"/>
      <c r="BNQ1191" s="10"/>
      <c r="BNR1191" s="10"/>
      <c r="BNS1191" s="10"/>
      <c r="BNT1191" s="10"/>
      <c r="BNU1191" s="10"/>
      <c r="BNV1191" s="10"/>
      <c r="BNW1191" s="10"/>
      <c r="BNX1191" s="10"/>
      <c r="BNY1191" s="10"/>
      <c r="BNZ1191" s="10"/>
      <c r="BOA1191" s="10"/>
      <c r="BOB1191" s="10"/>
      <c r="BOC1191" s="10"/>
      <c r="BOD1191" s="10"/>
      <c r="BOE1191" s="10"/>
      <c r="BOF1191" s="10"/>
      <c r="BOG1191" s="10"/>
      <c r="BOH1191" s="10"/>
      <c r="BOI1191" s="10"/>
      <c r="BOJ1191" s="10"/>
      <c r="BOK1191" s="10"/>
      <c r="BOL1191" s="10"/>
      <c r="BOM1191" s="10"/>
      <c r="BON1191" s="10"/>
      <c r="BOO1191" s="10"/>
      <c r="BOP1191" s="10"/>
      <c r="BOQ1191" s="10"/>
      <c r="BOR1191" s="10"/>
      <c r="BOS1191" s="10"/>
      <c r="BOT1191" s="10"/>
      <c r="BOU1191" s="10"/>
      <c r="BOV1191" s="10"/>
      <c r="BOW1191" s="10"/>
      <c r="BOX1191" s="10"/>
      <c r="BOY1191" s="10"/>
      <c r="BOZ1191" s="10"/>
      <c r="BPA1191" s="10"/>
      <c r="BPB1191" s="10"/>
      <c r="BPC1191" s="10"/>
      <c r="BPD1191" s="10"/>
      <c r="BPE1191" s="10"/>
      <c r="BPF1191" s="10"/>
      <c r="BPG1191" s="10"/>
      <c r="BPH1191" s="10"/>
      <c r="BPI1191" s="10"/>
      <c r="BPJ1191" s="10"/>
      <c r="BPK1191" s="10"/>
      <c r="BPL1191" s="10"/>
      <c r="BPM1191" s="10"/>
      <c r="BPN1191" s="10"/>
      <c r="BPO1191" s="10"/>
      <c r="BPP1191" s="10"/>
      <c r="BPQ1191" s="10"/>
      <c r="BPR1191" s="10"/>
      <c r="BPS1191" s="10"/>
      <c r="BPT1191" s="10"/>
      <c r="BPU1191" s="10"/>
      <c r="BPV1191" s="10"/>
      <c r="BPW1191" s="10"/>
      <c r="BPX1191" s="10"/>
      <c r="BPY1191" s="10"/>
      <c r="BPZ1191" s="10"/>
      <c r="BQA1191" s="10"/>
      <c r="BQB1191" s="10"/>
      <c r="BQC1191" s="10"/>
      <c r="BQD1191" s="10"/>
      <c r="BQE1191" s="10"/>
      <c r="BQF1191" s="10"/>
      <c r="BQG1191" s="10"/>
      <c r="BQH1191" s="10"/>
      <c r="BQI1191" s="10"/>
      <c r="BQJ1191" s="10"/>
      <c r="BQK1191" s="10"/>
      <c r="BQL1191" s="10"/>
      <c r="BQM1191" s="10"/>
      <c r="BQN1191" s="10"/>
      <c r="BQO1191" s="10"/>
      <c r="BQP1191" s="10"/>
      <c r="BQQ1191" s="10"/>
      <c r="BQR1191" s="10"/>
      <c r="BQS1191" s="10"/>
      <c r="BQT1191" s="10"/>
      <c r="BQU1191" s="10"/>
      <c r="BQV1191" s="10"/>
      <c r="BQW1191" s="10"/>
      <c r="BQX1191" s="10"/>
      <c r="BQY1191" s="10"/>
      <c r="BQZ1191" s="10"/>
      <c r="BRA1191" s="10"/>
      <c r="BRB1191" s="10"/>
      <c r="BRC1191" s="10"/>
      <c r="BRD1191" s="10"/>
      <c r="BRE1191" s="10"/>
      <c r="BRF1191" s="10"/>
      <c r="BRG1191" s="10"/>
      <c r="BRH1191" s="10"/>
      <c r="BRI1191" s="10"/>
      <c r="BRJ1191" s="10"/>
      <c r="BRK1191" s="10"/>
      <c r="BRL1191" s="10"/>
      <c r="BRM1191" s="10"/>
      <c r="BRN1191" s="10"/>
      <c r="BRO1191" s="10"/>
      <c r="BRP1191" s="10"/>
      <c r="BRQ1191" s="10"/>
      <c r="BRR1191" s="10"/>
      <c r="BRS1191" s="10"/>
      <c r="BRT1191" s="10"/>
      <c r="BRU1191" s="10"/>
      <c r="BRV1191" s="10"/>
      <c r="BRW1191" s="10"/>
      <c r="BRX1191" s="10"/>
      <c r="BRY1191" s="10"/>
      <c r="BRZ1191" s="10"/>
      <c r="BSA1191" s="10"/>
      <c r="BSB1191" s="10"/>
      <c r="BSC1191" s="10"/>
      <c r="BSD1191" s="10"/>
      <c r="BSE1191" s="10"/>
      <c r="BSF1191" s="10"/>
      <c r="BSG1191" s="10"/>
      <c r="BSH1191" s="10"/>
      <c r="BSI1191" s="10"/>
      <c r="BSJ1191" s="10"/>
      <c r="BSK1191" s="10"/>
      <c r="BSL1191" s="10"/>
      <c r="BSM1191" s="10"/>
      <c r="BSN1191" s="10"/>
      <c r="BSO1191" s="10"/>
      <c r="BSP1191" s="10"/>
      <c r="BSQ1191" s="10"/>
      <c r="BSR1191" s="10"/>
      <c r="BSS1191" s="10"/>
      <c r="BST1191" s="10"/>
      <c r="BSU1191" s="10"/>
      <c r="BSV1191" s="10"/>
      <c r="BSW1191" s="10"/>
      <c r="BSX1191" s="10"/>
      <c r="BSY1191" s="10"/>
      <c r="BSZ1191" s="10"/>
      <c r="BTA1191" s="10"/>
      <c r="BTB1191" s="10"/>
      <c r="BTC1191" s="10"/>
      <c r="BTD1191" s="10"/>
      <c r="BTE1191" s="10"/>
      <c r="BTF1191" s="10"/>
      <c r="BTG1191" s="10"/>
      <c r="BTH1191" s="10"/>
      <c r="BTI1191" s="10"/>
      <c r="BTJ1191" s="10"/>
      <c r="BTK1191" s="10"/>
      <c r="BTL1191" s="10"/>
      <c r="BTM1191" s="10"/>
      <c r="BTN1191" s="10"/>
      <c r="BTO1191" s="10"/>
      <c r="BTP1191" s="10"/>
      <c r="BTQ1191" s="10"/>
      <c r="BTR1191" s="10"/>
      <c r="BTS1191" s="10"/>
      <c r="BTT1191" s="10"/>
      <c r="BTU1191" s="10"/>
      <c r="BTV1191" s="10"/>
      <c r="BTW1191" s="10"/>
      <c r="BTX1191" s="10"/>
      <c r="BTY1191" s="10"/>
      <c r="BTZ1191" s="10"/>
      <c r="BUA1191" s="10"/>
      <c r="BUB1191" s="10"/>
      <c r="BUC1191" s="10"/>
      <c r="BUD1191" s="10"/>
      <c r="BUE1191" s="10"/>
      <c r="BUF1191" s="10"/>
      <c r="BUG1191" s="10"/>
      <c r="BUH1191" s="10"/>
      <c r="BUI1191" s="10"/>
      <c r="BUJ1191" s="10"/>
      <c r="BUK1191" s="10"/>
      <c r="BUL1191" s="10"/>
      <c r="BUM1191" s="10"/>
      <c r="BUN1191" s="10"/>
      <c r="BUO1191" s="10"/>
      <c r="BUP1191" s="10"/>
      <c r="BUQ1191" s="10"/>
      <c r="BUR1191" s="10"/>
      <c r="BUS1191" s="10"/>
      <c r="BUT1191" s="10"/>
      <c r="BUU1191" s="10"/>
      <c r="BUV1191" s="10"/>
      <c r="BUW1191" s="10"/>
      <c r="BUX1191" s="10"/>
      <c r="BUY1191" s="10"/>
      <c r="BUZ1191" s="10"/>
      <c r="BVA1191" s="10"/>
      <c r="BVB1191" s="10"/>
      <c r="BVC1191" s="10"/>
      <c r="BVD1191" s="10"/>
      <c r="BVE1191" s="10"/>
      <c r="BVF1191" s="10"/>
      <c r="BVG1191" s="10"/>
      <c r="BVH1191" s="10"/>
      <c r="BVI1191" s="10"/>
      <c r="BVJ1191" s="10"/>
      <c r="BVK1191" s="10"/>
      <c r="BVL1191" s="10"/>
      <c r="BVM1191" s="10"/>
      <c r="BVN1191" s="10"/>
      <c r="BVO1191" s="10"/>
      <c r="BVP1191" s="10"/>
      <c r="BVQ1191" s="10"/>
      <c r="BVR1191" s="10"/>
      <c r="BVS1191" s="10"/>
      <c r="BVT1191" s="10"/>
      <c r="BVU1191" s="10"/>
      <c r="BVV1191" s="10"/>
      <c r="BVW1191" s="10"/>
      <c r="BVX1191" s="10"/>
      <c r="BVY1191" s="10"/>
      <c r="BVZ1191" s="10"/>
      <c r="BWA1191" s="10"/>
      <c r="BWB1191" s="10"/>
      <c r="BWC1191" s="10"/>
      <c r="BWD1191" s="10"/>
      <c r="BWE1191" s="10"/>
      <c r="BWF1191" s="10"/>
      <c r="BWG1191" s="10"/>
      <c r="BWH1191" s="10"/>
      <c r="BWI1191" s="10"/>
      <c r="BWJ1191" s="10"/>
      <c r="BWK1191" s="10"/>
      <c r="BWL1191" s="10"/>
      <c r="BWM1191" s="10"/>
      <c r="BWN1191" s="10"/>
      <c r="BWO1191" s="10"/>
      <c r="BWP1191" s="10"/>
      <c r="BWQ1191" s="10"/>
      <c r="BWR1191" s="10"/>
      <c r="BWS1191" s="10"/>
      <c r="BWT1191" s="10"/>
      <c r="BWU1191" s="10"/>
      <c r="BWV1191" s="10"/>
      <c r="BWW1191" s="10"/>
      <c r="BWX1191" s="10"/>
      <c r="BWY1191" s="10"/>
      <c r="BWZ1191" s="10"/>
      <c r="BXA1191" s="10"/>
      <c r="BXB1191" s="10"/>
      <c r="BXC1191" s="10"/>
      <c r="BXD1191" s="10"/>
      <c r="BXE1191" s="10"/>
      <c r="BXF1191" s="10"/>
      <c r="BXG1191" s="10"/>
      <c r="BXH1191" s="10"/>
      <c r="BXI1191" s="10"/>
      <c r="BXJ1191" s="10"/>
      <c r="BXK1191" s="10"/>
      <c r="BXL1191" s="10"/>
      <c r="BXM1191" s="10"/>
      <c r="BXN1191" s="10"/>
      <c r="BXO1191" s="10"/>
      <c r="BXP1191" s="10"/>
      <c r="BXQ1191" s="10"/>
      <c r="BXR1191" s="10"/>
      <c r="BXS1191" s="10"/>
      <c r="BXT1191" s="10"/>
      <c r="BXU1191" s="10"/>
      <c r="BXV1191" s="10"/>
      <c r="BXW1191" s="10"/>
      <c r="BXX1191" s="10"/>
      <c r="BXY1191" s="10"/>
      <c r="BXZ1191" s="10"/>
      <c r="BYA1191" s="10"/>
      <c r="BYB1191" s="10"/>
      <c r="BYC1191" s="10"/>
      <c r="BYD1191" s="10"/>
      <c r="BYE1191" s="10"/>
      <c r="BYF1191" s="10"/>
      <c r="BYG1191" s="10"/>
      <c r="BYH1191" s="10"/>
      <c r="BYI1191" s="10"/>
      <c r="BYJ1191" s="10"/>
      <c r="BYK1191" s="10"/>
      <c r="BYL1191" s="10"/>
      <c r="BYM1191" s="10"/>
      <c r="BYN1191" s="10"/>
      <c r="BYO1191" s="10"/>
      <c r="BYP1191" s="10"/>
      <c r="BYQ1191" s="10"/>
      <c r="BYR1191" s="10"/>
      <c r="BYS1191" s="10"/>
      <c r="BYT1191" s="10"/>
      <c r="BYU1191" s="10"/>
      <c r="BYV1191" s="10"/>
      <c r="BYW1191" s="10"/>
      <c r="BYX1191" s="10"/>
      <c r="BYY1191" s="10"/>
      <c r="BYZ1191" s="10"/>
      <c r="BZA1191" s="10"/>
      <c r="BZB1191" s="10"/>
      <c r="BZC1191" s="10"/>
      <c r="BZD1191" s="10"/>
      <c r="BZE1191" s="10"/>
      <c r="BZF1191" s="10"/>
      <c r="BZG1191" s="10"/>
      <c r="BZH1191" s="10"/>
      <c r="BZI1191" s="10"/>
      <c r="BZJ1191" s="10"/>
      <c r="BZK1191" s="10"/>
      <c r="BZL1191" s="10"/>
      <c r="BZM1191" s="10"/>
      <c r="BZN1191" s="10"/>
      <c r="BZO1191" s="10"/>
      <c r="BZP1191" s="10"/>
      <c r="BZQ1191" s="10"/>
      <c r="BZR1191" s="10"/>
      <c r="BZS1191" s="10"/>
      <c r="BZT1191" s="10"/>
      <c r="BZU1191" s="10"/>
      <c r="BZV1191" s="10"/>
      <c r="BZW1191" s="10"/>
      <c r="BZX1191" s="10"/>
      <c r="BZY1191" s="10"/>
      <c r="BZZ1191" s="10"/>
      <c r="CAA1191" s="10"/>
      <c r="CAB1191" s="10"/>
      <c r="CAC1191" s="10"/>
      <c r="CAD1191" s="10"/>
      <c r="CAE1191" s="10"/>
      <c r="CAF1191" s="10"/>
      <c r="CAG1191" s="10"/>
      <c r="CAH1191" s="10"/>
      <c r="CAI1191" s="10"/>
      <c r="CAJ1191" s="10"/>
      <c r="CAK1191" s="10"/>
      <c r="CAL1191" s="10"/>
      <c r="CAM1191" s="10"/>
      <c r="CAN1191" s="10"/>
      <c r="CAO1191" s="10"/>
      <c r="CAP1191" s="10"/>
      <c r="CAQ1191" s="10"/>
      <c r="CAR1191" s="10"/>
      <c r="CAS1191" s="10"/>
      <c r="CAT1191" s="10"/>
      <c r="CAU1191" s="10"/>
      <c r="CAV1191" s="10"/>
      <c r="CAW1191" s="10"/>
      <c r="CAX1191" s="10"/>
      <c r="CAY1191" s="10"/>
      <c r="CAZ1191" s="10"/>
      <c r="CBA1191" s="10"/>
      <c r="CBB1191" s="10"/>
      <c r="CBC1191" s="10"/>
      <c r="CBD1191" s="10"/>
      <c r="CBE1191" s="10"/>
      <c r="CBF1191" s="10"/>
      <c r="CBG1191" s="10"/>
      <c r="CBH1191" s="10"/>
      <c r="CBI1191" s="10"/>
      <c r="CBJ1191" s="10"/>
      <c r="CBK1191" s="10"/>
      <c r="CBL1191" s="10"/>
      <c r="CBM1191" s="10"/>
      <c r="CBN1191" s="10"/>
      <c r="CBO1191" s="10"/>
      <c r="CBP1191" s="10"/>
      <c r="CBQ1191" s="10"/>
      <c r="CBR1191" s="10"/>
      <c r="CBS1191" s="10"/>
      <c r="CBT1191" s="10"/>
      <c r="CBU1191" s="10"/>
      <c r="CBV1191" s="10"/>
      <c r="CBW1191" s="10"/>
      <c r="CBX1191" s="10"/>
      <c r="CBY1191" s="10"/>
      <c r="CBZ1191" s="10"/>
      <c r="CCA1191" s="10"/>
      <c r="CCB1191" s="10"/>
      <c r="CCC1191" s="10"/>
      <c r="CCD1191" s="10"/>
      <c r="CCE1191" s="10"/>
      <c r="CCF1191" s="10"/>
      <c r="CCG1191" s="10"/>
      <c r="CCH1191" s="10"/>
      <c r="CCI1191" s="10"/>
      <c r="CCJ1191" s="10"/>
      <c r="CCK1191" s="10"/>
      <c r="CCL1191" s="10"/>
      <c r="CCM1191" s="10"/>
      <c r="CCN1191" s="10"/>
      <c r="CCO1191" s="10"/>
      <c r="CCP1191" s="10"/>
      <c r="CCQ1191" s="10"/>
      <c r="CCR1191" s="10"/>
      <c r="CCS1191" s="10"/>
      <c r="CCT1191" s="10"/>
      <c r="CCU1191" s="10"/>
      <c r="CCV1191" s="10"/>
      <c r="CCW1191" s="10"/>
      <c r="CCX1191" s="10"/>
      <c r="CCY1191" s="10"/>
      <c r="CCZ1191" s="10"/>
      <c r="CDA1191" s="10"/>
      <c r="CDB1191" s="10"/>
      <c r="CDC1191" s="10"/>
      <c r="CDD1191" s="10"/>
      <c r="CDE1191" s="10"/>
      <c r="CDF1191" s="10"/>
      <c r="CDG1191" s="10"/>
      <c r="CDH1191" s="10"/>
      <c r="CDI1191" s="10"/>
      <c r="CDJ1191" s="10"/>
      <c r="CDK1191" s="10"/>
      <c r="CDL1191" s="10"/>
      <c r="CDM1191" s="10"/>
      <c r="CDN1191" s="10"/>
      <c r="CDO1191" s="10"/>
      <c r="CDP1191" s="10"/>
      <c r="CDQ1191" s="10"/>
      <c r="CDR1191" s="10"/>
      <c r="CDS1191" s="10"/>
      <c r="CDT1191" s="10"/>
      <c r="CDU1191" s="10"/>
      <c r="CDV1191" s="10"/>
      <c r="CDW1191" s="10"/>
      <c r="CDX1191" s="10"/>
      <c r="CDY1191" s="10"/>
      <c r="CDZ1191" s="10"/>
      <c r="CEA1191" s="10"/>
      <c r="CEB1191" s="10"/>
      <c r="CEC1191" s="10"/>
      <c r="CED1191" s="10"/>
      <c r="CEE1191" s="10"/>
      <c r="CEF1191" s="10"/>
      <c r="CEG1191" s="10"/>
      <c r="CEH1191" s="10"/>
      <c r="CEI1191" s="10"/>
      <c r="CEJ1191" s="10"/>
      <c r="CEK1191" s="10"/>
      <c r="CEL1191" s="10"/>
      <c r="CEM1191" s="10"/>
      <c r="CEN1191" s="10"/>
      <c r="CEO1191" s="10"/>
      <c r="CEP1191" s="10"/>
      <c r="CEQ1191" s="10"/>
      <c r="CER1191" s="10"/>
      <c r="CES1191" s="10"/>
      <c r="CET1191" s="10"/>
      <c r="CEU1191" s="10"/>
      <c r="CEV1191" s="10"/>
      <c r="CEW1191" s="10"/>
      <c r="CEX1191" s="10"/>
      <c r="CEY1191" s="10"/>
      <c r="CEZ1191" s="10"/>
      <c r="CFA1191" s="10"/>
      <c r="CFB1191" s="10"/>
      <c r="CFC1191" s="10"/>
      <c r="CFD1191" s="10"/>
      <c r="CFE1191" s="10"/>
      <c r="CFF1191" s="10"/>
      <c r="CFG1191" s="10"/>
      <c r="CFH1191" s="10"/>
      <c r="CFI1191" s="10"/>
      <c r="CFJ1191" s="10"/>
      <c r="CFK1191" s="10"/>
      <c r="CFL1191" s="10"/>
      <c r="CFM1191" s="10"/>
      <c r="CFN1191" s="10"/>
      <c r="CFO1191" s="10"/>
      <c r="CFP1191" s="10"/>
      <c r="CFQ1191" s="10"/>
      <c r="CFR1191" s="10"/>
      <c r="CFS1191" s="10"/>
      <c r="CFT1191" s="10"/>
      <c r="CFU1191" s="10"/>
      <c r="CFV1191" s="10"/>
      <c r="CFW1191" s="10"/>
      <c r="CFX1191" s="10"/>
      <c r="CFY1191" s="10"/>
      <c r="CFZ1191" s="10"/>
      <c r="CGA1191" s="10"/>
      <c r="CGB1191" s="10"/>
      <c r="CGC1191" s="10"/>
      <c r="CGD1191" s="10"/>
      <c r="CGE1191" s="10"/>
      <c r="CGF1191" s="10"/>
      <c r="CGG1191" s="10"/>
      <c r="CGH1191" s="10"/>
      <c r="CGI1191" s="10"/>
      <c r="CGJ1191" s="10"/>
      <c r="CGK1191" s="10"/>
      <c r="CGL1191" s="10"/>
      <c r="CGM1191" s="10"/>
      <c r="CGN1191" s="10"/>
      <c r="CGO1191" s="10"/>
      <c r="CGP1191" s="10"/>
      <c r="CGQ1191" s="10"/>
      <c r="CGR1191" s="10"/>
      <c r="CGS1191" s="10"/>
      <c r="CGT1191" s="10"/>
      <c r="CGU1191" s="10"/>
      <c r="CGV1191" s="10"/>
      <c r="CGW1191" s="10"/>
      <c r="CGX1191" s="10"/>
      <c r="CGY1191" s="10"/>
      <c r="CGZ1191" s="10"/>
      <c r="CHA1191" s="10"/>
      <c r="CHB1191" s="10"/>
      <c r="CHC1191" s="10"/>
      <c r="CHD1191" s="10"/>
      <c r="CHE1191" s="10"/>
      <c r="CHF1191" s="10"/>
      <c r="CHG1191" s="10"/>
      <c r="CHH1191" s="10"/>
      <c r="CHI1191" s="10"/>
      <c r="CHJ1191" s="10"/>
      <c r="CHK1191" s="10"/>
      <c r="CHL1191" s="10"/>
      <c r="CHM1191" s="10"/>
      <c r="CHN1191" s="10"/>
      <c r="CHO1191" s="10"/>
      <c r="CHP1191" s="10"/>
      <c r="CHQ1191" s="10"/>
      <c r="CHR1191" s="10"/>
      <c r="CHS1191" s="10"/>
      <c r="CHT1191" s="10"/>
      <c r="CHU1191" s="10"/>
      <c r="CHV1191" s="10"/>
      <c r="CHW1191" s="10"/>
      <c r="CHX1191" s="10"/>
      <c r="CHY1191" s="10"/>
      <c r="CHZ1191" s="10"/>
      <c r="CIA1191" s="10"/>
      <c r="CIB1191" s="10"/>
      <c r="CIC1191" s="10"/>
      <c r="CID1191" s="10"/>
      <c r="CIE1191" s="10"/>
      <c r="CIF1191" s="10"/>
      <c r="CIG1191" s="10"/>
      <c r="CIH1191" s="10"/>
      <c r="CII1191" s="10"/>
      <c r="CIJ1191" s="10"/>
      <c r="CIK1191" s="10"/>
      <c r="CIL1191" s="10"/>
      <c r="CIM1191" s="10"/>
      <c r="CIN1191" s="10"/>
      <c r="CIO1191" s="10"/>
      <c r="CIP1191" s="10"/>
      <c r="CIQ1191" s="10"/>
      <c r="CIR1191" s="10"/>
      <c r="CIS1191" s="10"/>
      <c r="CIT1191" s="10"/>
      <c r="CIU1191" s="10"/>
      <c r="CIV1191" s="10"/>
      <c r="CIW1191" s="10"/>
      <c r="CIX1191" s="10"/>
      <c r="CIY1191" s="10"/>
      <c r="CIZ1191" s="10"/>
      <c r="CJA1191" s="10"/>
      <c r="CJB1191" s="10"/>
      <c r="CJC1191" s="10"/>
      <c r="CJD1191" s="10"/>
      <c r="CJE1191" s="10"/>
      <c r="CJF1191" s="10"/>
      <c r="CJG1191" s="10"/>
      <c r="CJH1191" s="10"/>
      <c r="CJI1191" s="10"/>
      <c r="CJJ1191" s="10"/>
      <c r="CJK1191" s="10"/>
      <c r="CJL1191" s="10"/>
      <c r="CJM1191" s="10"/>
      <c r="CJN1191" s="10"/>
      <c r="CJO1191" s="10"/>
      <c r="CJP1191" s="10"/>
      <c r="CJQ1191" s="10"/>
      <c r="CJR1191" s="10"/>
      <c r="CJS1191" s="10"/>
      <c r="CJT1191" s="10"/>
      <c r="CJU1191" s="10"/>
      <c r="CJV1191" s="10"/>
      <c r="CJW1191" s="10"/>
      <c r="CJX1191" s="10"/>
      <c r="CJY1191" s="10"/>
      <c r="CJZ1191" s="10"/>
      <c r="CKA1191" s="10"/>
      <c r="CKB1191" s="10"/>
      <c r="CKC1191" s="10"/>
      <c r="CKD1191" s="10"/>
      <c r="CKE1191" s="10"/>
      <c r="CKF1191" s="10"/>
      <c r="CKG1191" s="10"/>
      <c r="CKH1191" s="10"/>
      <c r="CKI1191" s="10"/>
      <c r="CKJ1191" s="10"/>
      <c r="CKK1191" s="10"/>
      <c r="CKL1191" s="10"/>
      <c r="CKM1191" s="10"/>
      <c r="CKN1191" s="10"/>
      <c r="CKO1191" s="10"/>
      <c r="CKP1191" s="10"/>
      <c r="CKQ1191" s="10"/>
      <c r="CKR1191" s="10"/>
      <c r="CKS1191" s="10"/>
      <c r="CKT1191" s="10"/>
      <c r="CKU1191" s="10"/>
      <c r="CKV1191" s="10"/>
      <c r="CKW1191" s="10"/>
      <c r="CKX1191" s="10"/>
      <c r="CKY1191" s="10"/>
      <c r="CKZ1191" s="10"/>
      <c r="CLA1191" s="10"/>
      <c r="CLB1191" s="10"/>
      <c r="CLC1191" s="10"/>
      <c r="CLD1191" s="10"/>
      <c r="CLE1191" s="10"/>
      <c r="CLF1191" s="10"/>
      <c r="CLG1191" s="10"/>
      <c r="CLH1191" s="10"/>
      <c r="CLI1191" s="10"/>
      <c r="CLJ1191" s="10"/>
      <c r="CLK1191" s="10"/>
      <c r="CLL1191" s="10"/>
      <c r="CLM1191" s="10"/>
      <c r="CLN1191" s="10"/>
      <c r="CLO1191" s="10"/>
      <c r="CLP1191" s="10"/>
      <c r="CLQ1191" s="10"/>
      <c r="CLR1191" s="10"/>
      <c r="CLS1191" s="10"/>
      <c r="CLT1191" s="10"/>
      <c r="CLU1191" s="10"/>
      <c r="CLV1191" s="10"/>
      <c r="CLW1191" s="10"/>
      <c r="CLX1191" s="10"/>
      <c r="CLY1191" s="10"/>
      <c r="CLZ1191" s="10"/>
      <c r="CMA1191" s="10"/>
      <c r="CMB1191" s="10"/>
      <c r="CMC1191" s="10"/>
      <c r="CMD1191" s="10"/>
      <c r="CME1191" s="10"/>
      <c r="CMF1191" s="10"/>
      <c r="CMG1191" s="10"/>
      <c r="CMH1191" s="10"/>
      <c r="CMI1191" s="10"/>
      <c r="CMJ1191" s="10"/>
      <c r="CMK1191" s="10"/>
      <c r="CML1191" s="10"/>
      <c r="CMM1191" s="10"/>
      <c r="CMN1191" s="10"/>
      <c r="CMO1191" s="10"/>
      <c r="CMP1191" s="10"/>
      <c r="CMQ1191" s="10"/>
      <c r="CMR1191" s="10"/>
      <c r="CMS1191" s="10"/>
      <c r="CMT1191" s="10"/>
      <c r="CMU1191" s="10"/>
      <c r="CMV1191" s="10"/>
      <c r="CMW1191" s="10"/>
      <c r="CMX1191" s="10"/>
      <c r="CMY1191" s="10"/>
      <c r="CMZ1191" s="10"/>
      <c r="CNA1191" s="10"/>
      <c r="CNB1191" s="10"/>
      <c r="CNC1191" s="10"/>
      <c r="CND1191" s="10"/>
      <c r="CNE1191" s="10"/>
      <c r="CNF1191" s="10"/>
      <c r="CNG1191" s="10"/>
      <c r="CNH1191" s="10"/>
      <c r="CNI1191" s="10"/>
      <c r="CNJ1191" s="10"/>
      <c r="CNK1191" s="10"/>
      <c r="CNL1191" s="10"/>
      <c r="CNM1191" s="10"/>
      <c r="CNN1191" s="10"/>
      <c r="CNO1191" s="10"/>
      <c r="CNP1191" s="10"/>
      <c r="CNQ1191" s="10"/>
      <c r="CNR1191" s="10"/>
      <c r="CNS1191" s="10"/>
      <c r="CNT1191" s="10"/>
      <c r="CNU1191" s="10"/>
      <c r="CNV1191" s="10"/>
      <c r="CNW1191" s="10"/>
      <c r="CNX1191" s="10"/>
      <c r="CNY1191" s="10"/>
      <c r="CNZ1191" s="10"/>
      <c r="COA1191" s="10"/>
      <c r="COB1191" s="10"/>
      <c r="COC1191" s="10"/>
      <c r="COD1191" s="10"/>
      <c r="COE1191" s="10"/>
      <c r="COF1191" s="10"/>
      <c r="COG1191" s="10"/>
      <c r="COH1191" s="10"/>
      <c r="COI1191" s="10"/>
      <c r="COJ1191" s="10"/>
      <c r="COK1191" s="10"/>
      <c r="COL1191" s="10"/>
      <c r="COM1191" s="10"/>
      <c r="CON1191" s="10"/>
      <c r="COO1191" s="10"/>
      <c r="COP1191" s="10"/>
      <c r="COQ1191" s="10"/>
      <c r="COR1191" s="10"/>
      <c r="COS1191" s="10"/>
      <c r="COT1191" s="10"/>
      <c r="COU1191" s="10"/>
      <c r="COV1191" s="10"/>
      <c r="COW1191" s="10"/>
      <c r="COX1191" s="10"/>
      <c r="COY1191" s="10"/>
      <c r="COZ1191" s="10"/>
      <c r="CPA1191" s="10"/>
      <c r="CPB1191" s="10"/>
      <c r="CPC1191" s="10"/>
      <c r="CPD1191" s="10"/>
      <c r="CPE1191" s="10"/>
      <c r="CPF1191" s="10"/>
      <c r="CPG1191" s="10"/>
      <c r="CPH1191" s="10"/>
      <c r="CPI1191" s="10"/>
      <c r="CPJ1191" s="10"/>
      <c r="CPK1191" s="10"/>
      <c r="CPL1191" s="10"/>
      <c r="CPM1191" s="10"/>
      <c r="CPN1191" s="10"/>
      <c r="CPO1191" s="10"/>
      <c r="CPP1191" s="10"/>
      <c r="CPQ1191" s="10"/>
      <c r="CPR1191" s="10"/>
      <c r="CPS1191" s="10"/>
      <c r="CPT1191" s="10"/>
      <c r="CPU1191" s="10"/>
      <c r="CPV1191" s="10"/>
      <c r="CPW1191" s="10"/>
      <c r="CPX1191" s="10"/>
      <c r="CPY1191" s="10"/>
      <c r="CPZ1191" s="10"/>
      <c r="CQA1191" s="10"/>
      <c r="CQB1191" s="10"/>
      <c r="CQC1191" s="10"/>
      <c r="CQD1191" s="10"/>
      <c r="CQE1191" s="10"/>
      <c r="CQF1191" s="10"/>
      <c r="CQG1191" s="10"/>
      <c r="CQH1191" s="10"/>
      <c r="CQI1191" s="10"/>
      <c r="CQJ1191" s="10"/>
      <c r="CQK1191" s="10"/>
      <c r="CQL1191" s="10"/>
      <c r="CQM1191" s="10"/>
      <c r="CQN1191" s="10"/>
      <c r="CQO1191" s="10"/>
      <c r="CQP1191" s="10"/>
      <c r="CQQ1191" s="10"/>
      <c r="CQR1191" s="10"/>
      <c r="CQS1191" s="10"/>
      <c r="CQT1191" s="10"/>
      <c r="CQU1191" s="10"/>
      <c r="CQV1191" s="10"/>
      <c r="CQW1191" s="10"/>
      <c r="CQX1191" s="10"/>
      <c r="CQY1191" s="10"/>
      <c r="CQZ1191" s="10"/>
      <c r="CRA1191" s="10"/>
      <c r="CRB1191" s="10"/>
      <c r="CRC1191" s="10"/>
      <c r="CRD1191" s="10"/>
      <c r="CRE1191" s="10"/>
      <c r="CRF1191" s="10"/>
      <c r="CRG1191" s="10"/>
      <c r="CRH1191" s="10"/>
      <c r="CRI1191" s="10"/>
      <c r="CRJ1191" s="10"/>
      <c r="CRK1191" s="10"/>
      <c r="CRL1191" s="10"/>
      <c r="CRM1191" s="10"/>
      <c r="CRN1191" s="10"/>
      <c r="CRO1191" s="10"/>
      <c r="CRP1191" s="10"/>
      <c r="CRQ1191" s="10"/>
      <c r="CRR1191" s="10"/>
      <c r="CRS1191" s="10"/>
      <c r="CRT1191" s="10"/>
      <c r="CRU1191" s="10"/>
      <c r="CRV1191" s="10"/>
      <c r="CRW1191" s="10"/>
      <c r="CRX1191" s="10"/>
      <c r="CRY1191" s="10"/>
      <c r="CRZ1191" s="10"/>
      <c r="CSA1191" s="10"/>
      <c r="CSB1191" s="10"/>
      <c r="CSC1191" s="10"/>
      <c r="CSD1191" s="10"/>
      <c r="CSE1191" s="10"/>
      <c r="CSF1191" s="10"/>
      <c r="CSG1191" s="10"/>
      <c r="CSH1191" s="10"/>
      <c r="CSI1191" s="10"/>
      <c r="CSJ1191" s="10"/>
      <c r="CSK1191" s="10"/>
      <c r="CSL1191" s="10"/>
      <c r="CSM1191" s="10"/>
      <c r="CSN1191" s="10"/>
      <c r="CSO1191" s="10"/>
      <c r="CSP1191" s="10"/>
      <c r="CSQ1191" s="10"/>
      <c r="CSR1191" s="10"/>
      <c r="CSS1191" s="10"/>
      <c r="CST1191" s="10"/>
      <c r="CSU1191" s="10"/>
      <c r="CSV1191" s="10"/>
      <c r="CSW1191" s="10"/>
      <c r="CSX1191" s="10"/>
      <c r="CSY1191" s="10"/>
      <c r="CSZ1191" s="10"/>
      <c r="CTA1191" s="10"/>
      <c r="CTB1191" s="10"/>
      <c r="CTC1191" s="10"/>
      <c r="CTD1191" s="10"/>
      <c r="CTE1191" s="10"/>
      <c r="CTF1191" s="10"/>
      <c r="CTG1191" s="10"/>
      <c r="CTH1191" s="10"/>
      <c r="CTI1191" s="10"/>
      <c r="CTJ1191" s="10"/>
      <c r="CTK1191" s="10"/>
      <c r="CTL1191" s="10"/>
      <c r="CTM1191" s="10"/>
      <c r="CTN1191" s="10"/>
      <c r="CTO1191" s="10"/>
      <c r="CTP1191" s="10"/>
      <c r="CTQ1191" s="10"/>
      <c r="CTR1191" s="10"/>
      <c r="CTS1191" s="10"/>
      <c r="CTT1191" s="10"/>
      <c r="CTU1191" s="10"/>
      <c r="CTV1191" s="10"/>
      <c r="CTW1191" s="10"/>
      <c r="CTX1191" s="10"/>
      <c r="CTY1191" s="10"/>
      <c r="CTZ1191" s="10"/>
      <c r="CUA1191" s="10"/>
      <c r="CUB1191" s="10"/>
      <c r="CUC1191" s="10"/>
      <c r="CUD1191" s="10"/>
      <c r="CUE1191" s="10"/>
      <c r="CUF1191" s="10"/>
      <c r="CUG1191" s="10"/>
      <c r="CUH1191" s="10"/>
      <c r="CUI1191" s="10"/>
      <c r="CUJ1191" s="10"/>
      <c r="CUK1191" s="10"/>
      <c r="CUL1191" s="10"/>
      <c r="CUM1191" s="10"/>
      <c r="CUN1191" s="10"/>
      <c r="CUO1191" s="10"/>
      <c r="CUP1191" s="10"/>
      <c r="CUQ1191" s="10"/>
      <c r="CUR1191" s="10"/>
      <c r="CUS1191" s="10"/>
      <c r="CUT1191" s="10"/>
      <c r="CUU1191" s="10"/>
      <c r="CUV1191" s="10"/>
      <c r="CUW1191" s="10"/>
      <c r="CUX1191" s="10"/>
      <c r="CUY1191" s="10"/>
      <c r="CUZ1191" s="10"/>
      <c r="CVA1191" s="10"/>
      <c r="CVB1191" s="10"/>
      <c r="CVC1191" s="10"/>
      <c r="CVD1191" s="10"/>
      <c r="CVE1191" s="10"/>
      <c r="CVF1191" s="10"/>
      <c r="CVG1191" s="10"/>
      <c r="CVH1191" s="10"/>
      <c r="CVI1191" s="10"/>
      <c r="CVJ1191" s="10"/>
      <c r="CVK1191" s="10"/>
      <c r="CVL1191" s="10"/>
      <c r="CVM1191" s="10"/>
      <c r="CVN1191" s="10"/>
      <c r="CVO1191" s="10"/>
      <c r="CVP1191" s="10"/>
      <c r="CVQ1191" s="10"/>
      <c r="CVR1191" s="10"/>
      <c r="CVS1191" s="10"/>
      <c r="CVT1191" s="10"/>
      <c r="CVU1191" s="10"/>
      <c r="CVV1191" s="10"/>
      <c r="CVW1191" s="10"/>
      <c r="CVX1191" s="10"/>
      <c r="CVY1191" s="10"/>
      <c r="CVZ1191" s="10"/>
      <c r="CWA1191" s="10"/>
      <c r="CWB1191" s="10"/>
      <c r="CWC1191" s="10"/>
      <c r="CWD1191" s="10"/>
      <c r="CWE1191" s="10"/>
      <c r="CWF1191" s="10"/>
      <c r="CWG1191" s="10"/>
      <c r="CWH1191" s="10"/>
      <c r="CWI1191" s="10"/>
      <c r="CWJ1191" s="10"/>
      <c r="CWK1191" s="10"/>
      <c r="CWL1191" s="10"/>
      <c r="CWM1191" s="10"/>
      <c r="CWN1191" s="10"/>
      <c r="CWO1191" s="10"/>
      <c r="CWP1191" s="10"/>
      <c r="CWQ1191" s="10"/>
      <c r="CWR1191" s="10"/>
      <c r="CWS1191" s="10"/>
      <c r="CWT1191" s="10"/>
      <c r="CWU1191" s="10"/>
      <c r="CWV1191" s="10"/>
      <c r="CWW1191" s="10"/>
      <c r="CWX1191" s="10"/>
      <c r="CWY1191" s="10"/>
      <c r="CWZ1191" s="10"/>
      <c r="CXA1191" s="10"/>
      <c r="CXB1191" s="10"/>
      <c r="CXC1191" s="10"/>
      <c r="CXD1191" s="10"/>
      <c r="CXE1191" s="10"/>
      <c r="CXF1191" s="10"/>
      <c r="CXG1191" s="10"/>
      <c r="CXH1191" s="10"/>
      <c r="CXI1191" s="10"/>
      <c r="CXJ1191" s="10"/>
      <c r="CXK1191" s="10"/>
      <c r="CXL1191" s="10"/>
      <c r="CXM1191" s="10"/>
      <c r="CXN1191" s="10"/>
      <c r="CXO1191" s="10"/>
      <c r="CXP1191" s="10"/>
      <c r="CXQ1191" s="10"/>
      <c r="CXR1191" s="10"/>
      <c r="CXS1191" s="10"/>
      <c r="CXT1191" s="10"/>
      <c r="CXU1191" s="10"/>
      <c r="CXV1191" s="10"/>
      <c r="CXW1191" s="10"/>
      <c r="CXX1191" s="10"/>
      <c r="CXY1191" s="10"/>
      <c r="CXZ1191" s="10"/>
      <c r="CYA1191" s="10"/>
      <c r="CYB1191" s="10"/>
      <c r="CYC1191" s="10"/>
      <c r="CYD1191" s="10"/>
      <c r="CYE1191" s="10"/>
      <c r="CYF1191" s="10"/>
      <c r="CYG1191" s="10"/>
      <c r="CYH1191" s="10"/>
      <c r="CYI1191" s="10"/>
      <c r="CYJ1191" s="10"/>
      <c r="CYK1191" s="10"/>
      <c r="CYL1191" s="10"/>
      <c r="CYM1191" s="10"/>
      <c r="CYN1191" s="10"/>
      <c r="CYO1191" s="10"/>
      <c r="CYP1191" s="10"/>
      <c r="CYQ1191" s="10"/>
      <c r="CYR1191" s="10"/>
      <c r="CYS1191" s="10"/>
      <c r="CYT1191" s="10"/>
      <c r="CYU1191" s="10"/>
      <c r="CYV1191" s="10"/>
      <c r="CYW1191" s="10"/>
      <c r="CYX1191" s="10"/>
      <c r="CYY1191" s="10"/>
      <c r="CYZ1191" s="10"/>
      <c r="CZA1191" s="10"/>
      <c r="CZB1191" s="10"/>
      <c r="CZC1191" s="10"/>
      <c r="CZD1191" s="10"/>
      <c r="CZE1191" s="10"/>
      <c r="CZF1191" s="10"/>
      <c r="CZG1191" s="10"/>
      <c r="CZH1191" s="10"/>
      <c r="CZI1191" s="10"/>
      <c r="CZJ1191" s="10"/>
      <c r="CZK1191" s="10"/>
      <c r="CZL1191" s="10"/>
      <c r="CZM1191" s="10"/>
      <c r="CZN1191" s="10"/>
      <c r="CZO1191" s="10"/>
      <c r="CZP1191" s="10"/>
      <c r="CZQ1191" s="10"/>
      <c r="CZR1191" s="10"/>
      <c r="CZS1191" s="10"/>
      <c r="CZT1191" s="10"/>
      <c r="CZU1191" s="10"/>
      <c r="CZV1191" s="10"/>
      <c r="CZW1191" s="10"/>
      <c r="CZX1191" s="10"/>
      <c r="CZY1191" s="10"/>
      <c r="CZZ1191" s="10"/>
      <c r="DAA1191" s="10"/>
      <c r="DAB1191" s="10"/>
      <c r="DAC1191" s="10"/>
      <c r="DAD1191" s="10"/>
      <c r="DAE1191" s="10"/>
      <c r="DAF1191" s="10"/>
      <c r="DAG1191" s="10"/>
      <c r="DAH1191" s="10"/>
      <c r="DAI1191" s="10"/>
      <c r="DAJ1191" s="10"/>
      <c r="DAK1191" s="10"/>
      <c r="DAL1191" s="10"/>
      <c r="DAM1191" s="10"/>
      <c r="DAN1191" s="10"/>
      <c r="DAO1191" s="10"/>
      <c r="DAP1191" s="10"/>
      <c r="DAQ1191" s="10"/>
      <c r="DAR1191" s="10"/>
      <c r="DAS1191" s="10"/>
      <c r="DAT1191" s="10"/>
      <c r="DAU1191" s="10"/>
      <c r="DAV1191" s="10"/>
      <c r="DAW1191" s="10"/>
      <c r="DAX1191" s="10"/>
      <c r="DAY1191" s="10"/>
      <c r="DAZ1191" s="10"/>
      <c r="DBA1191" s="10"/>
      <c r="DBB1191" s="10"/>
      <c r="DBC1191" s="10"/>
      <c r="DBD1191" s="10"/>
      <c r="DBE1191" s="10"/>
      <c r="DBF1191" s="10"/>
      <c r="DBG1191" s="10"/>
      <c r="DBH1191" s="10"/>
      <c r="DBI1191" s="10"/>
      <c r="DBJ1191" s="10"/>
      <c r="DBK1191" s="10"/>
      <c r="DBL1191" s="10"/>
      <c r="DBM1191" s="10"/>
      <c r="DBN1191" s="10"/>
      <c r="DBO1191" s="10"/>
      <c r="DBP1191" s="10"/>
      <c r="DBQ1191" s="10"/>
      <c r="DBR1191" s="10"/>
      <c r="DBS1191" s="10"/>
      <c r="DBT1191" s="10"/>
      <c r="DBU1191" s="10"/>
      <c r="DBV1191" s="10"/>
      <c r="DBW1191" s="10"/>
      <c r="DBX1191" s="10"/>
      <c r="DBY1191" s="10"/>
      <c r="DBZ1191" s="10"/>
      <c r="DCA1191" s="10"/>
      <c r="DCB1191" s="10"/>
      <c r="DCC1191" s="10"/>
      <c r="DCD1191" s="10"/>
      <c r="DCE1191" s="10"/>
      <c r="DCF1191" s="10"/>
      <c r="DCG1191" s="10"/>
      <c r="DCH1191" s="10"/>
      <c r="DCI1191" s="10"/>
      <c r="DCJ1191" s="10"/>
      <c r="DCK1191" s="10"/>
      <c r="DCL1191" s="10"/>
      <c r="DCM1191" s="10"/>
      <c r="DCN1191" s="10"/>
      <c r="DCO1191" s="10"/>
      <c r="DCP1191" s="10"/>
      <c r="DCQ1191" s="10"/>
      <c r="DCR1191" s="10"/>
      <c r="DCS1191" s="10"/>
      <c r="DCT1191" s="10"/>
      <c r="DCU1191" s="10"/>
      <c r="DCV1191" s="10"/>
      <c r="DCW1191" s="10"/>
      <c r="DCX1191" s="10"/>
      <c r="DCY1191" s="10"/>
      <c r="DCZ1191" s="10"/>
      <c r="DDA1191" s="10"/>
      <c r="DDB1191" s="10"/>
      <c r="DDC1191" s="10"/>
      <c r="DDD1191" s="10"/>
      <c r="DDE1191" s="10"/>
      <c r="DDF1191" s="10"/>
      <c r="DDG1191" s="10"/>
      <c r="DDH1191" s="10"/>
      <c r="DDI1191" s="10"/>
      <c r="DDJ1191" s="10"/>
      <c r="DDK1191" s="10"/>
      <c r="DDL1191" s="10"/>
      <c r="DDM1191" s="10"/>
      <c r="DDN1191" s="10"/>
      <c r="DDO1191" s="10"/>
      <c r="DDP1191" s="10"/>
      <c r="DDQ1191" s="10"/>
      <c r="DDR1191" s="10"/>
      <c r="DDS1191" s="10"/>
      <c r="DDT1191" s="10"/>
      <c r="DDU1191" s="10"/>
      <c r="DDV1191" s="10"/>
      <c r="DDW1191" s="10"/>
      <c r="DDX1191" s="10"/>
      <c r="DDY1191" s="10"/>
      <c r="DDZ1191" s="10"/>
      <c r="DEA1191" s="10"/>
      <c r="DEB1191" s="10"/>
      <c r="DEC1191" s="10"/>
      <c r="DED1191" s="10"/>
      <c r="DEE1191" s="10"/>
      <c r="DEF1191" s="10"/>
      <c r="DEG1191" s="10"/>
      <c r="DEH1191" s="10"/>
      <c r="DEI1191" s="10"/>
      <c r="DEJ1191" s="10"/>
      <c r="DEK1191" s="10"/>
      <c r="DEL1191" s="10"/>
      <c r="DEM1191" s="10"/>
      <c r="DEN1191" s="10"/>
      <c r="DEO1191" s="10"/>
      <c r="DEP1191" s="10"/>
      <c r="DEQ1191" s="10"/>
      <c r="DER1191" s="10"/>
      <c r="DES1191" s="10"/>
      <c r="DET1191" s="10"/>
      <c r="DEU1191" s="10"/>
      <c r="DEV1191" s="10"/>
      <c r="DEW1191" s="10"/>
      <c r="DEX1191" s="10"/>
      <c r="DEY1191" s="10"/>
      <c r="DEZ1191" s="10"/>
      <c r="DFA1191" s="10"/>
      <c r="DFB1191" s="10"/>
      <c r="DFC1191" s="10"/>
      <c r="DFD1191" s="10"/>
      <c r="DFE1191" s="10"/>
      <c r="DFF1191" s="10"/>
      <c r="DFG1191" s="10"/>
      <c r="DFH1191" s="10"/>
      <c r="DFI1191" s="10"/>
      <c r="DFJ1191" s="10"/>
      <c r="DFK1191" s="10"/>
      <c r="DFL1191" s="10"/>
      <c r="DFM1191" s="10"/>
      <c r="DFN1191" s="10"/>
      <c r="DFO1191" s="10"/>
      <c r="DFP1191" s="10"/>
      <c r="DFQ1191" s="10"/>
      <c r="DFR1191" s="10"/>
      <c r="DFS1191" s="10"/>
      <c r="DFT1191" s="10"/>
      <c r="DFU1191" s="10"/>
      <c r="DFV1191" s="10"/>
      <c r="DFW1191" s="10"/>
      <c r="DFX1191" s="10"/>
      <c r="DFY1191" s="10"/>
      <c r="DFZ1191" s="10"/>
      <c r="DGA1191" s="10"/>
      <c r="DGB1191" s="10"/>
      <c r="DGC1191" s="10"/>
      <c r="DGD1191" s="10"/>
      <c r="DGE1191" s="10"/>
      <c r="DGF1191" s="10"/>
      <c r="DGG1191" s="10"/>
      <c r="DGH1191" s="10"/>
      <c r="DGI1191" s="10"/>
      <c r="DGJ1191" s="10"/>
      <c r="DGK1191" s="10"/>
      <c r="DGL1191" s="10"/>
      <c r="DGM1191" s="10"/>
      <c r="DGN1191" s="10"/>
      <c r="DGO1191" s="10"/>
      <c r="DGP1191" s="10"/>
      <c r="DGQ1191" s="10"/>
      <c r="DGR1191" s="10"/>
      <c r="DGS1191" s="10"/>
      <c r="DGT1191" s="10"/>
      <c r="DGU1191" s="10"/>
      <c r="DGV1191" s="10"/>
      <c r="DGW1191" s="10"/>
      <c r="DGX1191" s="10"/>
      <c r="DGY1191" s="10"/>
      <c r="DGZ1191" s="10"/>
      <c r="DHA1191" s="10"/>
      <c r="DHB1191" s="10"/>
      <c r="DHC1191" s="10"/>
      <c r="DHD1191" s="10"/>
      <c r="DHE1191" s="10"/>
      <c r="DHF1191" s="10"/>
      <c r="DHG1191" s="10"/>
      <c r="DHH1191" s="10"/>
      <c r="DHI1191" s="10"/>
      <c r="DHJ1191" s="10"/>
      <c r="DHK1191" s="10"/>
      <c r="DHL1191" s="10"/>
      <c r="DHM1191" s="10"/>
      <c r="DHN1191" s="10"/>
      <c r="DHO1191" s="10"/>
      <c r="DHP1191" s="10"/>
      <c r="DHQ1191" s="10"/>
      <c r="DHR1191" s="10"/>
      <c r="DHS1191" s="10"/>
      <c r="DHT1191" s="10"/>
      <c r="DHU1191" s="10"/>
      <c r="DHV1191" s="10"/>
      <c r="DHW1191" s="10"/>
      <c r="DHX1191" s="10"/>
      <c r="DHY1191" s="10"/>
      <c r="DHZ1191" s="10"/>
      <c r="DIA1191" s="10"/>
      <c r="DIB1191" s="10"/>
      <c r="DIC1191" s="10"/>
      <c r="DID1191" s="10"/>
      <c r="DIE1191" s="10"/>
      <c r="DIF1191" s="10"/>
      <c r="DIG1191" s="10"/>
      <c r="DIH1191" s="10"/>
      <c r="DII1191" s="10"/>
      <c r="DIJ1191" s="10"/>
      <c r="DIK1191" s="10"/>
      <c r="DIL1191" s="10"/>
      <c r="DIM1191" s="10"/>
      <c r="DIN1191" s="10"/>
      <c r="DIO1191" s="10"/>
      <c r="DIP1191" s="10"/>
      <c r="DIQ1191" s="10"/>
      <c r="DIR1191" s="10"/>
      <c r="DIS1191" s="10"/>
      <c r="DIT1191" s="10"/>
      <c r="DIU1191" s="10"/>
      <c r="DIV1191" s="10"/>
      <c r="DIW1191" s="10"/>
      <c r="DIX1191" s="10"/>
      <c r="DIY1191" s="10"/>
      <c r="DIZ1191" s="10"/>
      <c r="DJA1191" s="10"/>
      <c r="DJB1191" s="10"/>
      <c r="DJC1191" s="10"/>
      <c r="DJD1191" s="10"/>
      <c r="DJE1191" s="10"/>
      <c r="DJF1191" s="10"/>
      <c r="DJG1191" s="10"/>
      <c r="DJH1191" s="10"/>
      <c r="DJI1191" s="10"/>
      <c r="DJJ1191" s="10"/>
      <c r="DJK1191" s="10"/>
      <c r="DJL1191" s="10"/>
      <c r="DJM1191" s="10"/>
      <c r="DJN1191" s="10"/>
      <c r="DJO1191" s="10"/>
      <c r="DJP1191" s="10"/>
      <c r="DJQ1191" s="10"/>
      <c r="DJR1191" s="10"/>
      <c r="DJS1191" s="10"/>
      <c r="DJT1191" s="10"/>
      <c r="DJU1191" s="10"/>
      <c r="DJV1191" s="10"/>
      <c r="DJW1191" s="10"/>
      <c r="DJX1191" s="10"/>
      <c r="DJY1191" s="10"/>
      <c r="DJZ1191" s="10"/>
      <c r="DKA1191" s="10"/>
      <c r="DKB1191" s="10"/>
      <c r="DKC1191" s="10"/>
      <c r="DKD1191" s="10"/>
      <c r="DKE1191" s="10"/>
      <c r="DKF1191" s="10"/>
      <c r="DKG1191" s="10"/>
      <c r="DKH1191" s="10"/>
      <c r="DKI1191" s="10"/>
      <c r="DKJ1191" s="10"/>
      <c r="DKK1191" s="10"/>
      <c r="DKL1191" s="10"/>
      <c r="DKM1191" s="10"/>
      <c r="DKN1191" s="10"/>
      <c r="DKO1191" s="10"/>
      <c r="DKP1191" s="10"/>
      <c r="DKQ1191" s="10"/>
      <c r="DKR1191" s="10"/>
      <c r="DKS1191" s="10"/>
      <c r="DKT1191" s="10"/>
      <c r="DKU1191" s="10"/>
      <c r="DKV1191" s="10"/>
      <c r="DKW1191" s="10"/>
      <c r="DKX1191" s="10"/>
      <c r="DKY1191" s="10"/>
      <c r="DKZ1191" s="10"/>
      <c r="DLA1191" s="10"/>
      <c r="DLB1191" s="10"/>
      <c r="DLC1191" s="10"/>
      <c r="DLD1191" s="10"/>
      <c r="DLE1191" s="10"/>
      <c r="DLF1191" s="10"/>
      <c r="DLG1191" s="10"/>
      <c r="DLH1191" s="10"/>
      <c r="DLI1191" s="10"/>
      <c r="DLJ1191" s="10"/>
      <c r="DLK1191" s="10"/>
      <c r="DLL1191" s="10"/>
      <c r="DLM1191" s="10"/>
      <c r="DLN1191" s="10"/>
      <c r="DLO1191" s="10"/>
      <c r="DLP1191" s="10"/>
      <c r="DLQ1191" s="10"/>
      <c r="DLR1191" s="10"/>
      <c r="DLS1191" s="10"/>
      <c r="DLT1191" s="10"/>
      <c r="DLU1191" s="10"/>
      <c r="DLV1191" s="10"/>
      <c r="DLW1191" s="10"/>
      <c r="DLX1191" s="10"/>
      <c r="DLY1191" s="10"/>
      <c r="DLZ1191" s="10"/>
      <c r="DMA1191" s="10"/>
      <c r="DMB1191" s="10"/>
      <c r="DMC1191" s="10"/>
      <c r="DMD1191" s="10"/>
      <c r="DME1191" s="10"/>
      <c r="DMF1191" s="10"/>
      <c r="DMG1191" s="10"/>
      <c r="DMH1191" s="10"/>
      <c r="DMI1191" s="10"/>
      <c r="DMJ1191" s="10"/>
      <c r="DMK1191" s="10"/>
      <c r="DML1191" s="10"/>
      <c r="DMM1191" s="10"/>
      <c r="DMN1191" s="10"/>
      <c r="DMO1191" s="10"/>
      <c r="DMP1191" s="10"/>
      <c r="DMQ1191" s="10"/>
      <c r="DMR1191" s="10"/>
      <c r="DMS1191" s="10"/>
      <c r="DMT1191" s="10"/>
      <c r="DMU1191" s="10"/>
      <c r="DMV1191" s="10"/>
      <c r="DMW1191" s="10"/>
      <c r="DMX1191" s="10"/>
      <c r="DMY1191" s="10"/>
      <c r="DMZ1191" s="10"/>
      <c r="DNA1191" s="10"/>
      <c r="DNB1191" s="10"/>
      <c r="DNC1191" s="10"/>
      <c r="DND1191" s="10"/>
      <c r="DNE1191" s="10"/>
      <c r="DNF1191" s="10"/>
      <c r="DNG1191" s="10"/>
      <c r="DNH1191" s="10"/>
      <c r="DNI1191" s="10"/>
      <c r="DNJ1191" s="10"/>
      <c r="DNK1191" s="10"/>
      <c r="DNL1191" s="10"/>
      <c r="DNM1191" s="10"/>
      <c r="DNN1191" s="10"/>
      <c r="DNO1191" s="10"/>
      <c r="DNP1191" s="10"/>
      <c r="DNQ1191" s="10"/>
      <c r="DNR1191" s="10"/>
      <c r="DNS1191" s="10"/>
      <c r="DNT1191" s="10"/>
      <c r="DNU1191" s="10"/>
      <c r="DNV1191" s="10"/>
      <c r="DNW1191" s="10"/>
      <c r="DNX1191" s="10"/>
      <c r="DNY1191" s="10"/>
      <c r="DNZ1191" s="10"/>
      <c r="DOA1191" s="10"/>
      <c r="DOB1191" s="10"/>
      <c r="DOC1191" s="10"/>
      <c r="DOD1191" s="10"/>
      <c r="DOE1191" s="10"/>
      <c r="DOF1191" s="10"/>
      <c r="DOG1191" s="10"/>
      <c r="DOH1191" s="10"/>
      <c r="DOI1191" s="10"/>
      <c r="DOJ1191" s="10"/>
      <c r="DOK1191" s="10"/>
      <c r="DOL1191" s="10"/>
      <c r="DOM1191" s="10"/>
      <c r="DON1191" s="10"/>
      <c r="DOO1191" s="10"/>
      <c r="DOP1191" s="10"/>
      <c r="DOQ1191" s="10"/>
      <c r="DOR1191" s="10"/>
      <c r="DOS1191" s="10"/>
      <c r="DOT1191" s="10"/>
      <c r="DOU1191" s="10"/>
      <c r="DOV1191" s="10"/>
      <c r="DOW1191" s="10"/>
      <c r="DOX1191" s="10"/>
      <c r="DOY1191" s="10"/>
      <c r="DOZ1191" s="10"/>
      <c r="DPA1191" s="10"/>
      <c r="DPB1191" s="10"/>
      <c r="DPC1191" s="10"/>
      <c r="DPD1191" s="10"/>
      <c r="DPE1191" s="10"/>
      <c r="DPF1191" s="10"/>
      <c r="DPG1191" s="10"/>
      <c r="DPH1191" s="10"/>
      <c r="DPI1191" s="10"/>
      <c r="DPJ1191" s="10"/>
      <c r="DPK1191" s="10"/>
      <c r="DPL1191" s="10"/>
      <c r="DPM1191" s="10"/>
      <c r="DPN1191" s="10"/>
      <c r="DPO1191" s="10"/>
      <c r="DPP1191" s="10"/>
      <c r="DPQ1191" s="10"/>
      <c r="DPR1191" s="10"/>
      <c r="DPS1191" s="10"/>
      <c r="DPT1191" s="10"/>
      <c r="DPU1191" s="10"/>
      <c r="DPV1191" s="10"/>
      <c r="DPW1191" s="10"/>
      <c r="DPX1191" s="10"/>
      <c r="DPY1191" s="10"/>
      <c r="DPZ1191" s="10"/>
      <c r="DQA1191" s="10"/>
      <c r="DQB1191" s="10"/>
      <c r="DQC1191" s="10"/>
      <c r="DQD1191" s="10"/>
      <c r="DQE1191" s="10"/>
      <c r="DQF1191" s="10"/>
      <c r="DQG1191" s="10"/>
      <c r="DQH1191" s="10"/>
      <c r="DQI1191" s="10"/>
      <c r="DQJ1191" s="10"/>
      <c r="DQK1191" s="10"/>
      <c r="DQL1191" s="10"/>
      <c r="DQM1191" s="10"/>
      <c r="DQN1191" s="10"/>
      <c r="DQO1191" s="10"/>
      <c r="DQP1191" s="10"/>
      <c r="DQQ1191" s="10"/>
      <c r="DQR1191" s="10"/>
      <c r="DQS1191" s="10"/>
      <c r="DQT1191" s="10"/>
      <c r="DQU1191" s="10"/>
      <c r="DQV1191" s="10"/>
      <c r="DQW1191" s="10"/>
      <c r="DQX1191" s="10"/>
      <c r="DQY1191" s="10"/>
      <c r="DQZ1191" s="10"/>
      <c r="DRA1191" s="10"/>
      <c r="DRB1191" s="10"/>
      <c r="DRC1191" s="10"/>
      <c r="DRD1191" s="10"/>
      <c r="DRE1191" s="10"/>
      <c r="DRF1191" s="10"/>
      <c r="DRG1191" s="10"/>
      <c r="DRH1191" s="10"/>
      <c r="DRI1191" s="10"/>
      <c r="DRJ1191" s="10"/>
      <c r="DRK1191" s="10"/>
      <c r="DRL1191" s="10"/>
      <c r="DRM1191" s="10"/>
      <c r="DRN1191" s="10"/>
      <c r="DRO1191" s="10"/>
      <c r="DRP1191" s="10"/>
      <c r="DRQ1191" s="10"/>
      <c r="DRR1191" s="10"/>
      <c r="DRS1191" s="10"/>
      <c r="DRT1191" s="10"/>
      <c r="DRU1191" s="10"/>
      <c r="DRV1191" s="10"/>
      <c r="DRW1191" s="10"/>
      <c r="DRX1191" s="10"/>
      <c r="DRY1191" s="10"/>
      <c r="DRZ1191" s="10"/>
      <c r="DSA1191" s="10"/>
      <c r="DSB1191" s="10"/>
      <c r="DSC1191" s="10"/>
      <c r="DSD1191" s="10"/>
      <c r="DSE1191" s="10"/>
      <c r="DSF1191" s="10"/>
      <c r="DSG1191" s="10"/>
      <c r="DSH1191" s="10"/>
      <c r="DSI1191" s="10"/>
      <c r="DSJ1191" s="10"/>
      <c r="DSK1191" s="10"/>
      <c r="DSL1191" s="10"/>
      <c r="DSM1191" s="10"/>
      <c r="DSN1191" s="10"/>
      <c r="DSO1191" s="10"/>
      <c r="DSP1191" s="10"/>
      <c r="DSQ1191" s="10"/>
      <c r="DSR1191" s="10"/>
      <c r="DSS1191" s="10"/>
      <c r="DST1191" s="10"/>
      <c r="DSU1191" s="10"/>
      <c r="DSV1191" s="10"/>
      <c r="DSW1191" s="10"/>
      <c r="DSX1191" s="10"/>
      <c r="DSY1191" s="10"/>
      <c r="DSZ1191" s="10"/>
      <c r="DTA1191" s="10"/>
      <c r="DTB1191" s="10"/>
      <c r="DTC1191" s="10"/>
      <c r="DTD1191" s="10"/>
      <c r="DTE1191" s="10"/>
      <c r="DTF1191" s="10"/>
      <c r="DTG1191" s="10"/>
      <c r="DTH1191" s="10"/>
      <c r="DTI1191" s="10"/>
      <c r="DTJ1191" s="10"/>
      <c r="DTK1191" s="10"/>
      <c r="DTL1191" s="10"/>
      <c r="DTM1191" s="10"/>
      <c r="DTN1191" s="10"/>
      <c r="DTO1191" s="10"/>
      <c r="DTP1191" s="10"/>
      <c r="DTQ1191" s="10"/>
      <c r="DTR1191" s="10"/>
      <c r="DTS1191" s="10"/>
      <c r="DTT1191" s="10"/>
      <c r="DTU1191" s="10"/>
      <c r="DTV1191" s="10"/>
      <c r="DTW1191" s="10"/>
      <c r="DTX1191" s="10"/>
      <c r="DTY1191" s="10"/>
      <c r="DTZ1191" s="10"/>
      <c r="DUA1191" s="10"/>
      <c r="DUB1191" s="10"/>
      <c r="DUC1191" s="10"/>
      <c r="DUD1191" s="10"/>
      <c r="DUE1191" s="10"/>
      <c r="DUF1191" s="10"/>
      <c r="DUG1191" s="10"/>
      <c r="DUH1191" s="10"/>
      <c r="DUI1191" s="10"/>
      <c r="DUJ1191" s="10"/>
      <c r="DUK1191" s="10"/>
      <c r="DUL1191" s="10"/>
      <c r="DUM1191" s="10"/>
      <c r="DUN1191" s="10"/>
      <c r="DUO1191" s="10"/>
      <c r="DUP1191" s="10"/>
      <c r="DUQ1191" s="10"/>
      <c r="DUR1191" s="10"/>
      <c r="DUS1191" s="10"/>
      <c r="DUT1191" s="10"/>
      <c r="DUU1191" s="10"/>
      <c r="DUV1191" s="10"/>
      <c r="DUW1191" s="10"/>
      <c r="DUX1191" s="10"/>
      <c r="DUY1191" s="10"/>
      <c r="DUZ1191" s="10"/>
      <c r="DVA1191" s="10"/>
      <c r="DVB1191" s="10"/>
      <c r="DVC1191" s="10"/>
      <c r="DVD1191" s="10"/>
      <c r="DVE1191" s="10"/>
      <c r="DVF1191" s="10"/>
      <c r="DVG1191" s="10"/>
      <c r="DVH1191" s="10"/>
      <c r="DVI1191" s="10"/>
      <c r="DVJ1191" s="10"/>
      <c r="DVK1191" s="10"/>
      <c r="DVL1191" s="10"/>
      <c r="DVM1191" s="10"/>
      <c r="DVN1191" s="10"/>
      <c r="DVO1191" s="10"/>
      <c r="DVP1191" s="10"/>
      <c r="DVQ1191" s="10"/>
      <c r="DVR1191" s="10"/>
      <c r="DVS1191" s="10"/>
      <c r="DVT1191" s="10"/>
      <c r="DVU1191" s="10"/>
      <c r="DVV1191" s="10"/>
      <c r="DVW1191" s="10"/>
      <c r="DVX1191" s="10"/>
      <c r="DVY1191" s="10"/>
      <c r="DVZ1191" s="10"/>
      <c r="DWA1191" s="10"/>
      <c r="DWB1191" s="10"/>
      <c r="DWC1191" s="10"/>
      <c r="DWD1191" s="10"/>
      <c r="DWE1191" s="10"/>
      <c r="DWF1191" s="10"/>
      <c r="DWG1191" s="10"/>
      <c r="DWH1191" s="10"/>
      <c r="DWI1191" s="10"/>
      <c r="DWJ1191" s="10"/>
      <c r="DWK1191" s="10"/>
      <c r="DWL1191" s="10"/>
      <c r="DWM1191" s="10"/>
      <c r="DWN1191" s="10"/>
      <c r="DWO1191" s="10"/>
      <c r="DWP1191" s="10"/>
      <c r="DWQ1191" s="10"/>
      <c r="DWR1191" s="10"/>
      <c r="DWS1191" s="10"/>
      <c r="DWT1191" s="10"/>
      <c r="DWU1191" s="10"/>
      <c r="DWV1191" s="10"/>
      <c r="DWW1191" s="10"/>
      <c r="DWX1191" s="10"/>
      <c r="DWY1191" s="10"/>
      <c r="DWZ1191" s="10"/>
      <c r="DXA1191" s="10"/>
      <c r="DXB1191" s="10"/>
      <c r="DXC1191" s="10"/>
      <c r="DXD1191" s="10"/>
      <c r="DXE1191" s="10"/>
      <c r="DXF1191" s="10"/>
      <c r="DXG1191" s="10"/>
      <c r="DXH1191" s="10"/>
      <c r="DXI1191" s="10"/>
      <c r="DXJ1191" s="10"/>
      <c r="DXK1191" s="10"/>
      <c r="DXL1191" s="10"/>
      <c r="DXM1191" s="10"/>
      <c r="DXN1191" s="10"/>
      <c r="DXO1191" s="10"/>
      <c r="DXP1191" s="10"/>
      <c r="DXQ1191" s="10"/>
      <c r="DXR1191" s="10"/>
      <c r="DXS1191" s="10"/>
      <c r="DXT1191" s="10"/>
      <c r="DXU1191" s="10"/>
      <c r="DXV1191" s="10"/>
      <c r="DXW1191" s="10"/>
      <c r="DXX1191" s="10"/>
      <c r="DXY1191" s="10"/>
      <c r="DXZ1191" s="10"/>
      <c r="DYA1191" s="10"/>
      <c r="DYB1191" s="10"/>
      <c r="DYC1191" s="10"/>
      <c r="DYD1191" s="10"/>
      <c r="DYE1191" s="10"/>
      <c r="DYF1191" s="10"/>
      <c r="DYG1191" s="10"/>
      <c r="DYH1191" s="10"/>
      <c r="DYI1191" s="10"/>
      <c r="DYJ1191" s="10"/>
      <c r="DYK1191" s="10"/>
      <c r="DYL1191" s="10"/>
      <c r="DYM1191" s="10"/>
      <c r="DYN1191" s="10"/>
      <c r="DYO1191" s="10"/>
      <c r="DYP1191" s="10"/>
      <c r="DYQ1191" s="10"/>
      <c r="DYR1191" s="10"/>
      <c r="DYS1191" s="10"/>
      <c r="DYT1191" s="10"/>
      <c r="DYU1191" s="10"/>
      <c r="DYV1191" s="10"/>
      <c r="DYW1191" s="10"/>
      <c r="DYX1191" s="10"/>
      <c r="DYY1191" s="10"/>
      <c r="DYZ1191" s="10"/>
      <c r="DZA1191" s="10"/>
      <c r="DZB1191" s="10"/>
      <c r="DZC1191" s="10"/>
      <c r="DZD1191" s="10"/>
      <c r="DZE1191" s="10"/>
      <c r="DZF1191" s="10"/>
      <c r="DZG1191" s="10"/>
      <c r="DZH1191" s="10"/>
      <c r="DZI1191" s="10"/>
      <c r="DZJ1191" s="10"/>
      <c r="DZK1191" s="10"/>
      <c r="DZL1191" s="10"/>
      <c r="DZM1191" s="10"/>
      <c r="DZN1191" s="10"/>
      <c r="DZO1191" s="10"/>
      <c r="DZP1191" s="10"/>
      <c r="DZQ1191" s="10"/>
      <c r="DZR1191" s="10"/>
      <c r="DZS1191" s="10"/>
      <c r="DZT1191" s="10"/>
      <c r="DZU1191" s="10"/>
      <c r="DZV1191" s="10"/>
      <c r="DZW1191" s="10"/>
      <c r="DZX1191" s="10"/>
      <c r="DZY1191" s="10"/>
      <c r="DZZ1191" s="10"/>
      <c r="EAA1191" s="10"/>
      <c r="EAB1191" s="10"/>
      <c r="EAC1191" s="10"/>
      <c r="EAD1191" s="10"/>
      <c r="EAE1191" s="10"/>
      <c r="EAF1191" s="10"/>
      <c r="EAG1191" s="10"/>
      <c r="EAH1191" s="10"/>
      <c r="EAI1191" s="10"/>
      <c r="EAJ1191" s="10"/>
      <c r="EAK1191" s="10"/>
      <c r="EAL1191" s="10"/>
      <c r="EAM1191" s="10"/>
      <c r="EAN1191" s="10"/>
      <c r="EAO1191" s="10"/>
      <c r="EAP1191" s="10"/>
      <c r="EAQ1191" s="10"/>
      <c r="EAR1191" s="10"/>
      <c r="EAS1191" s="10"/>
      <c r="EAT1191" s="10"/>
      <c r="EAU1191" s="10"/>
      <c r="EAV1191" s="10"/>
      <c r="EAW1191" s="10"/>
      <c r="EAX1191" s="10"/>
      <c r="EAY1191" s="10"/>
      <c r="EAZ1191" s="10"/>
      <c r="EBA1191" s="10"/>
      <c r="EBB1191" s="10"/>
      <c r="EBC1191" s="10"/>
      <c r="EBD1191" s="10"/>
      <c r="EBE1191" s="10"/>
      <c r="EBF1191" s="10"/>
      <c r="EBG1191" s="10"/>
      <c r="EBH1191" s="10"/>
      <c r="EBI1191" s="10"/>
      <c r="EBJ1191" s="10"/>
      <c r="EBK1191" s="10"/>
      <c r="EBL1191" s="10"/>
      <c r="EBM1191" s="10"/>
      <c r="EBN1191" s="10"/>
      <c r="EBO1191" s="10"/>
      <c r="EBP1191" s="10"/>
      <c r="EBQ1191" s="10"/>
      <c r="EBR1191" s="10"/>
      <c r="EBS1191" s="10"/>
      <c r="EBT1191" s="10"/>
      <c r="EBU1191" s="10"/>
      <c r="EBV1191" s="10"/>
      <c r="EBW1191" s="10"/>
      <c r="EBX1191" s="10"/>
      <c r="EBY1191" s="10"/>
      <c r="EBZ1191" s="10"/>
      <c r="ECA1191" s="10"/>
      <c r="ECB1191" s="10"/>
      <c r="ECC1191" s="10"/>
      <c r="ECD1191" s="10"/>
      <c r="ECE1191" s="10"/>
      <c r="ECF1191" s="10"/>
      <c r="ECG1191" s="10"/>
      <c r="ECH1191" s="10"/>
      <c r="ECI1191" s="10"/>
      <c r="ECJ1191" s="10"/>
      <c r="ECK1191" s="10"/>
      <c r="ECL1191" s="10"/>
      <c r="ECM1191" s="10"/>
      <c r="ECN1191" s="10"/>
      <c r="ECO1191" s="10"/>
      <c r="ECP1191" s="10"/>
      <c r="ECQ1191" s="10"/>
      <c r="ECR1191" s="10"/>
      <c r="ECS1191" s="10"/>
      <c r="ECT1191" s="10"/>
      <c r="ECU1191" s="10"/>
      <c r="ECV1191" s="10"/>
      <c r="ECW1191" s="10"/>
      <c r="ECX1191" s="10"/>
      <c r="ECY1191" s="10"/>
      <c r="ECZ1191" s="10"/>
      <c r="EDA1191" s="10"/>
      <c r="EDB1191" s="10"/>
      <c r="EDC1191" s="10"/>
      <c r="EDD1191" s="10"/>
      <c r="EDE1191" s="10"/>
      <c r="EDF1191" s="10"/>
      <c r="EDG1191" s="10"/>
      <c r="EDH1191" s="10"/>
      <c r="EDI1191" s="10"/>
      <c r="EDJ1191" s="10"/>
      <c r="EDK1191" s="10"/>
      <c r="EDL1191" s="10"/>
      <c r="EDM1191" s="10"/>
      <c r="EDN1191" s="10"/>
      <c r="EDO1191" s="10"/>
      <c r="EDP1191" s="10"/>
      <c r="EDQ1191" s="10"/>
      <c r="EDR1191" s="10"/>
      <c r="EDS1191" s="10"/>
      <c r="EDT1191" s="10"/>
      <c r="EDU1191" s="10"/>
      <c r="EDV1191" s="10"/>
      <c r="EDW1191" s="10"/>
      <c r="EDX1191" s="10"/>
      <c r="EDY1191" s="10"/>
      <c r="EDZ1191" s="10"/>
      <c r="EEA1191" s="10"/>
      <c r="EEB1191" s="10"/>
      <c r="EEC1191" s="10"/>
      <c r="EED1191" s="10"/>
      <c r="EEE1191" s="10"/>
      <c r="EEF1191" s="10"/>
      <c r="EEG1191" s="10"/>
      <c r="EEH1191" s="10"/>
      <c r="EEI1191" s="10"/>
      <c r="EEJ1191" s="10"/>
      <c r="EEK1191" s="10"/>
      <c r="EEL1191" s="10"/>
      <c r="EEM1191" s="10"/>
      <c r="EEN1191" s="10"/>
      <c r="EEO1191" s="10"/>
      <c r="EEP1191" s="10"/>
      <c r="EEQ1191" s="10"/>
      <c r="EER1191" s="10"/>
      <c r="EES1191" s="10"/>
      <c r="EET1191" s="10"/>
      <c r="EEU1191" s="10"/>
      <c r="EEV1191" s="10"/>
      <c r="EEW1191" s="10"/>
      <c r="EEX1191" s="10"/>
      <c r="EEY1191" s="10"/>
      <c r="EEZ1191" s="10"/>
      <c r="EFA1191" s="10"/>
      <c r="EFB1191" s="10"/>
      <c r="EFC1191" s="10"/>
      <c r="EFD1191" s="10"/>
      <c r="EFE1191" s="10"/>
      <c r="EFF1191" s="10"/>
      <c r="EFG1191" s="10"/>
      <c r="EFH1191" s="10"/>
      <c r="EFI1191" s="10"/>
      <c r="EFJ1191" s="10"/>
      <c r="EFK1191" s="10"/>
      <c r="EFL1191" s="10"/>
      <c r="EFM1191" s="10"/>
      <c r="EFN1191" s="10"/>
      <c r="EFO1191" s="10"/>
      <c r="EFP1191" s="10"/>
      <c r="EFQ1191" s="10"/>
      <c r="EFR1191" s="10"/>
      <c r="EFS1191" s="10"/>
      <c r="EFT1191" s="10"/>
      <c r="EFU1191" s="10"/>
      <c r="EFV1191" s="10"/>
      <c r="EFW1191" s="10"/>
      <c r="EFX1191" s="10"/>
      <c r="EFY1191" s="10"/>
      <c r="EFZ1191" s="10"/>
      <c r="EGA1191" s="10"/>
      <c r="EGB1191" s="10"/>
      <c r="EGC1191" s="10"/>
      <c r="EGD1191" s="10"/>
      <c r="EGE1191" s="10"/>
      <c r="EGF1191" s="10"/>
      <c r="EGG1191" s="10"/>
      <c r="EGH1191" s="10"/>
      <c r="EGI1191" s="10"/>
      <c r="EGJ1191" s="10"/>
      <c r="EGK1191" s="10"/>
      <c r="EGL1191" s="10"/>
      <c r="EGM1191" s="10"/>
      <c r="EGN1191" s="10"/>
      <c r="EGO1191" s="10"/>
      <c r="EGP1191" s="10"/>
      <c r="EGQ1191" s="10"/>
      <c r="EGR1191" s="10"/>
      <c r="EGS1191" s="10"/>
      <c r="EGT1191" s="10"/>
      <c r="EGU1191" s="10"/>
      <c r="EGV1191" s="10"/>
      <c r="EGW1191" s="10"/>
      <c r="EGX1191" s="10"/>
      <c r="EGY1191" s="10"/>
      <c r="EGZ1191" s="10"/>
      <c r="EHA1191" s="10"/>
      <c r="EHB1191" s="10"/>
      <c r="EHC1191" s="10"/>
      <c r="EHD1191" s="10"/>
      <c r="EHE1191" s="10"/>
      <c r="EHF1191" s="10"/>
      <c r="EHG1191" s="10"/>
      <c r="EHH1191" s="10"/>
      <c r="EHI1191" s="10"/>
      <c r="EHJ1191" s="10"/>
      <c r="EHK1191" s="10"/>
      <c r="EHL1191" s="10"/>
      <c r="EHM1191" s="10"/>
      <c r="EHN1191" s="10"/>
      <c r="EHO1191" s="10"/>
      <c r="EHP1191" s="10"/>
      <c r="EHQ1191" s="10"/>
      <c r="EHR1191" s="10"/>
      <c r="EHS1191" s="10"/>
      <c r="EHT1191" s="10"/>
      <c r="EHU1191" s="10"/>
      <c r="EHV1191" s="10"/>
      <c r="EHW1191" s="10"/>
      <c r="EHX1191" s="10"/>
      <c r="EHY1191" s="10"/>
      <c r="EHZ1191" s="10"/>
      <c r="EIA1191" s="10"/>
      <c r="EIB1191" s="10"/>
      <c r="EIC1191" s="10"/>
      <c r="EID1191" s="10"/>
      <c r="EIE1191" s="10"/>
      <c r="EIF1191" s="10"/>
      <c r="EIG1191" s="10"/>
      <c r="EIH1191" s="10"/>
      <c r="EII1191" s="10"/>
      <c r="EIJ1191" s="10"/>
      <c r="EIK1191" s="10"/>
      <c r="EIL1191" s="10"/>
      <c r="EIM1191" s="10"/>
      <c r="EIN1191" s="10"/>
      <c r="EIO1191" s="10"/>
      <c r="EIP1191" s="10"/>
      <c r="EIQ1191" s="10"/>
      <c r="EIR1191" s="10"/>
      <c r="EIS1191" s="10"/>
      <c r="EIT1191" s="10"/>
      <c r="EIU1191" s="10"/>
      <c r="EIV1191" s="10"/>
      <c r="EIW1191" s="10"/>
      <c r="EIX1191" s="10"/>
      <c r="EIY1191" s="10"/>
      <c r="EIZ1191" s="10"/>
      <c r="EJA1191" s="10"/>
      <c r="EJB1191" s="10"/>
      <c r="EJC1191" s="10"/>
      <c r="EJD1191" s="10"/>
      <c r="EJE1191" s="10"/>
      <c r="EJF1191" s="10"/>
      <c r="EJG1191" s="10"/>
      <c r="EJH1191" s="10"/>
      <c r="EJI1191" s="10"/>
      <c r="EJJ1191" s="10"/>
      <c r="EJK1191" s="10"/>
      <c r="EJL1191" s="10"/>
      <c r="EJM1191" s="10"/>
      <c r="EJN1191" s="10"/>
      <c r="EJO1191" s="10"/>
      <c r="EJP1191" s="10"/>
      <c r="EJQ1191" s="10"/>
      <c r="EJR1191" s="10"/>
      <c r="EJS1191" s="10"/>
      <c r="EJT1191" s="10"/>
      <c r="EJU1191" s="10"/>
      <c r="EJV1191" s="10"/>
      <c r="EJW1191" s="10"/>
      <c r="EJX1191" s="10"/>
      <c r="EJY1191" s="10"/>
      <c r="EJZ1191" s="10"/>
      <c r="EKA1191" s="10"/>
      <c r="EKB1191" s="10"/>
      <c r="EKC1191" s="10"/>
      <c r="EKD1191" s="10"/>
      <c r="EKE1191" s="10"/>
      <c r="EKF1191" s="10"/>
      <c r="EKG1191" s="10"/>
      <c r="EKH1191" s="10"/>
      <c r="EKI1191" s="10"/>
      <c r="EKJ1191" s="10"/>
      <c r="EKK1191" s="10"/>
      <c r="EKL1191" s="10"/>
      <c r="EKM1191" s="10"/>
      <c r="EKN1191" s="10"/>
      <c r="EKO1191" s="10"/>
      <c r="EKP1191" s="10"/>
      <c r="EKQ1191" s="10"/>
      <c r="EKR1191" s="10"/>
      <c r="EKS1191" s="10"/>
      <c r="EKT1191" s="10"/>
      <c r="EKU1191" s="10"/>
      <c r="EKV1191" s="10"/>
      <c r="EKW1191" s="10"/>
      <c r="EKX1191" s="10"/>
      <c r="EKY1191" s="10"/>
      <c r="EKZ1191" s="10"/>
      <c r="ELA1191" s="10"/>
      <c r="ELB1191" s="10"/>
      <c r="ELC1191" s="10"/>
      <c r="ELD1191" s="10"/>
      <c r="ELE1191" s="10"/>
      <c r="ELF1191" s="10"/>
      <c r="ELG1191" s="10"/>
      <c r="ELH1191" s="10"/>
      <c r="ELI1191" s="10"/>
      <c r="ELJ1191" s="10"/>
      <c r="ELK1191" s="10"/>
      <c r="ELL1191" s="10"/>
      <c r="ELM1191" s="10"/>
      <c r="ELN1191" s="10"/>
      <c r="ELO1191" s="10"/>
      <c r="ELP1191" s="10"/>
      <c r="ELQ1191" s="10"/>
      <c r="ELR1191" s="10"/>
      <c r="ELS1191" s="10"/>
      <c r="ELT1191" s="10"/>
      <c r="ELU1191" s="10"/>
      <c r="ELV1191" s="10"/>
      <c r="ELW1191" s="10"/>
      <c r="ELX1191" s="10"/>
      <c r="ELY1191" s="10"/>
      <c r="ELZ1191" s="10"/>
      <c r="EMA1191" s="10"/>
      <c r="EMB1191" s="10"/>
      <c r="EMC1191" s="10"/>
      <c r="EMD1191" s="10"/>
      <c r="EME1191" s="10"/>
      <c r="EMF1191" s="10"/>
      <c r="EMG1191" s="10"/>
      <c r="EMH1191" s="10"/>
      <c r="EMI1191" s="10"/>
      <c r="EMJ1191" s="10"/>
      <c r="EMK1191" s="10"/>
      <c r="EML1191" s="10"/>
      <c r="EMM1191" s="10"/>
      <c r="EMN1191" s="10"/>
      <c r="EMO1191" s="10"/>
      <c r="EMP1191" s="10"/>
      <c r="EMQ1191" s="10"/>
      <c r="EMR1191" s="10"/>
      <c r="EMS1191" s="10"/>
      <c r="EMT1191" s="10"/>
      <c r="EMU1191" s="10"/>
      <c r="EMV1191" s="10"/>
      <c r="EMW1191" s="10"/>
      <c r="EMX1191" s="10"/>
      <c r="EMY1191" s="10"/>
      <c r="EMZ1191" s="10"/>
      <c r="ENA1191" s="10"/>
      <c r="ENB1191" s="10"/>
      <c r="ENC1191" s="10"/>
      <c r="END1191" s="10"/>
      <c r="ENE1191" s="10"/>
      <c r="ENF1191" s="10"/>
      <c r="ENG1191" s="10"/>
      <c r="ENH1191" s="10"/>
      <c r="ENI1191" s="10"/>
      <c r="ENJ1191" s="10"/>
      <c r="ENK1191" s="10"/>
      <c r="ENL1191" s="10"/>
      <c r="ENM1191" s="10"/>
      <c r="ENN1191" s="10"/>
      <c r="ENO1191" s="10"/>
      <c r="ENP1191" s="10"/>
      <c r="ENQ1191" s="10"/>
      <c r="ENR1191" s="10"/>
      <c r="ENS1191" s="10"/>
      <c r="ENT1191" s="10"/>
      <c r="ENU1191" s="10"/>
      <c r="ENV1191" s="10"/>
      <c r="ENW1191" s="10"/>
      <c r="ENX1191" s="10"/>
      <c r="ENY1191" s="10"/>
      <c r="ENZ1191" s="10"/>
      <c r="EOA1191" s="10"/>
      <c r="EOB1191" s="10"/>
      <c r="EOC1191" s="10"/>
      <c r="EOD1191" s="10"/>
      <c r="EOE1191" s="10"/>
      <c r="EOF1191" s="10"/>
      <c r="EOG1191" s="10"/>
      <c r="EOH1191" s="10"/>
      <c r="EOI1191" s="10"/>
      <c r="EOJ1191" s="10"/>
      <c r="EOK1191" s="10"/>
      <c r="EOL1191" s="10"/>
      <c r="EOM1191" s="10"/>
      <c r="EON1191" s="10"/>
      <c r="EOO1191" s="10"/>
      <c r="EOP1191" s="10"/>
      <c r="EOQ1191" s="10"/>
      <c r="EOR1191" s="10"/>
      <c r="EOS1191" s="10"/>
      <c r="EOT1191" s="10"/>
      <c r="EOU1191" s="10"/>
      <c r="EOV1191" s="10"/>
      <c r="EOW1191" s="10"/>
      <c r="EOX1191" s="10"/>
      <c r="EOY1191" s="10"/>
      <c r="EOZ1191" s="10"/>
      <c r="EPA1191" s="10"/>
      <c r="EPB1191" s="10"/>
      <c r="EPC1191" s="10"/>
      <c r="EPD1191" s="10"/>
      <c r="EPE1191" s="10"/>
      <c r="EPF1191" s="10"/>
      <c r="EPG1191" s="10"/>
      <c r="EPH1191" s="10"/>
      <c r="EPI1191" s="10"/>
      <c r="EPJ1191" s="10"/>
      <c r="EPK1191" s="10"/>
      <c r="EPL1191" s="10"/>
      <c r="EPM1191" s="10"/>
      <c r="EPN1191" s="10"/>
      <c r="EPO1191" s="10"/>
      <c r="EPP1191" s="10"/>
      <c r="EPQ1191" s="10"/>
      <c r="EPR1191" s="10"/>
      <c r="EPS1191" s="10"/>
      <c r="EPT1191" s="10"/>
      <c r="EPU1191" s="10"/>
      <c r="EPV1191" s="10"/>
      <c r="EPW1191" s="10"/>
      <c r="EPX1191" s="10"/>
      <c r="EPY1191" s="10"/>
      <c r="EPZ1191" s="10"/>
      <c r="EQA1191" s="10"/>
      <c r="EQB1191" s="10"/>
      <c r="EQC1191" s="10"/>
      <c r="EQD1191" s="10"/>
      <c r="EQE1191" s="10"/>
      <c r="EQF1191" s="10"/>
      <c r="EQG1191" s="10"/>
      <c r="EQH1191" s="10"/>
      <c r="EQI1191" s="10"/>
      <c r="EQJ1191" s="10"/>
      <c r="EQK1191" s="10"/>
      <c r="EQL1191" s="10"/>
      <c r="EQM1191" s="10"/>
      <c r="EQN1191" s="10"/>
      <c r="EQO1191" s="10"/>
      <c r="EQP1191" s="10"/>
      <c r="EQQ1191" s="10"/>
      <c r="EQR1191" s="10"/>
      <c r="EQS1191" s="10"/>
      <c r="EQT1191" s="10"/>
      <c r="EQU1191" s="10"/>
      <c r="EQV1191" s="10"/>
      <c r="EQW1191" s="10"/>
      <c r="EQX1191" s="10"/>
      <c r="EQY1191" s="10"/>
      <c r="EQZ1191" s="10"/>
      <c r="ERA1191" s="10"/>
      <c r="ERB1191" s="10"/>
      <c r="ERC1191" s="10"/>
      <c r="ERD1191" s="10"/>
      <c r="ERE1191" s="10"/>
      <c r="ERF1191" s="10"/>
      <c r="ERG1191" s="10"/>
      <c r="ERH1191" s="10"/>
      <c r="ERI1191" s="10"/>
      <c r="ERJ1191" s="10"/>
      <c r="ERK1191" s="10"/>
      <c r="ERL1191" s="10"/>
      <c r="ERM1191" s="10"/>
      <c r="ERN1191" s="10"/>
      <c r="ERO1191" s="10"/>
      <c r="ERP1191" s="10"/>
      <c r="ERQ1191" s="10"/>
      <c r="ERR1191" s="10"/>
      <c r="ERS1191" s="10"/>
      <c r="ERT1191" s="10"/>
      <c r="ERU1191" s="10"/>
      <c r="ERV1191" s="10"/>
      <c r="ERW1191" s="10"/>
      <c r="ERX1191" s="10"/>
      <c r="ERY1191" s="10"/>
      <c r="ERZ1191" s="10"/>
      <c r="ESA1191" s="10"/>
      <c r="ESB1191" s="10"/>
      <c r="ESC1191" s="10"/>
      <c r="ESD1191" s="10"/>
      <c r="ESE1191" s="10"/>
      <c r="ESF1191" s="10"/>
      <c r="ESG1191" s="10"/>
      <c r="ESH1191" s="10"/>
      <c r="ESI1191" s="10"/>
      <c r="ESJ1191" s="10"/>
      <c r="ESK1191" s="10"/>
      <c r="ESL1191" s="10"/>
      <c r="ESM1191" s="10"/>
      <c r="ESN1191" s="10"/>
      <c r="ESO1191" s="10"/>
      <c r="ESP1191" s="10"/>
      <c r="ESQ1191" s="10"/>
      <c r="ESR1191" s="10"/>
      <c r="ESS1191" s="10"/>
      <c r="EST1191" s="10"/>
      <c r="ESU1191" s="10"/>
      <c r="ESV1191" s="10"/>
      <c r="ESW1191" s="10"/>
      <c r="ESX1191" s="10"/>
      <c r="ESY1191" s="10"/>
      <c r="ESZ1191" s="10"/>
      <c r="ETA1191" s="10"/>
      <c r="ETB1191" s="10"/>
      <c r="ETC1191" s="10"/>
      <c r="ETD1191" s="10"/>
      <c r="ETE1191" s="10"/>
      <c r="ETF1191" s="10"/>
      <c r="ETG1191" s="10"/>
      <c r="ETH1191" s="10"/>
      <c r="ETI1191" s="10"/>
      <c r="ETJ1191" s="10"/>
      <c r="ETK1191" s="10"/>
      <c r="ETL1191" s="10"/>
      <c r="ETM1191" s="10"/>
      <c r="ETN1191" s="10"/>
      <c r="ETO1191" s="10"/>
      <c r="ETP1191" s="10"/>
      <c r="ETQ1191" s="10"/>
      <c r="ETR1191" s="10"/>
      <c r="ETS1191" s="10"/>
      <c r="ETT1191" s="10"/>
      <c r="ETU1191" s="10"/>
      <c r="ETV1191" s="10"/>
      <c r="ETW1191" s="10"/>
      <c r="ETX1191" s="10"/>
      <c r="ETY1191" s="10"/>
      <c r="ETZ1191" s="10"/>
      <c r="EUA1191" s="10"/>
      <c r="EUB1191" s="10"/>
      <c r="EUC1191" s="10"/>
      <c r="EUD1191" s="10"/>
      <c r="EUE1191" s="10"/>
      <c r="EUF1191" s="10"/>
      <c r="EUG1191" s="10"/>
      <c r="EUH1191" s="10"/>
      <c r="EUI1191" s="10"/>
      <c r="EUJ1191" s="10"/>
      <c r="EUK1191" s="10"/>
      <c r="EUL1191" s="10"/>
      <c r="EUM1191" s="10"/>
      <c r="EUN1191" s="10"/>
      <c r="EUO1191" s="10"/>
      <c r="EUP1191" s="10"/>
      <c r="EUQ1191" s="10"/>
      <c r="EUR1191" s="10"/>
      <c r="EUS1191" s="10"/>
      <c r="EUT1191" s="10"/>
      <c r="EUU1191" s="10"/>
      <c r="EUV1191" s="10"/>
      <c r="EUW1191" s="10"/>
      <c r="EUX1191" s="10"/>
      <c r="EUY1191" s="10"/>
      <c r="EUZ1191" s="10"/>
      <c r="EVA1191" s="10"/>
      <c r="EVB1191" s="10"/>
      <c r="EVC1191" s="10"/>
      <c r="EVD1191" s="10"/>
      <c r="EVE1191" s="10"/>
      <c r="EVF1191" s="10"/>
      <c r="EVG1191" s="10"/>
      <c r="EVH1191" s="10"/>
      <c r="EVI1191" s="10"/>
      <c r="EVJ1191" s="10"/>
      <c r="EVK1191" s="10"/>
      <c r="EVL1191" s="10"/>
      <c r="EVM1191" s="10"/>
      <c r="EVN1191" s="10"/>
      <c r="EVO1191" s="10"/>
      <c r="EVP1191" s="10"/>
      <c r="EVQ1191" s="10"/>
      <c r="EVR1191" s="10"/>
      <c r="EVS1191" s="10"/>
      <c r="EVT1191" s="10"/>
      <c r="EVU1191" s="10"/>
      <c r="EVV1191" s="10"/>
      <c r="EVW1191" s="10"/>
      <c r="EVX1191" s="10"/>
      <c r="EVY1191" s="10"/>
      <c r="EVZ1191" s="10"/>
      <c r="EWA1191" s="10"/>
      <c r="EWB1191" s="10"/>
      <c r="EWC1191" s="10"/>
      <c r="EWD1191" s="10"/>
      <c r="EWE1191" s="10"/>
      <c r="EWF1191" s="10"/>
      <c r="EWG1191" s="10"/>
      <c r="EWH1191" s="10"/>
      <c r="EWI1191" s="10"/>
      <c r="EWJ1191" s="10"/>
      <c r="EWK1191" s="10"/>
      <c r="EWL1191" s="10"/>
      <c r="EWM1191" s="10"/>
      <c r="EWN1191" s="10"/>
      <c r="EWO1191" s="10"/>
      <c r="EWP1191" s="10"/>
      <c r="EWQ1191" s="10"/>
      <c r="EWR1191" s="10"/>
      <c r="EWS1191" s="10"/>
      <c r="EWT1191" s="10"/>
      <c r="EWU1191" s="10"/>
      <c r="EWV1191" s="10"/>
      <c r="EWW1191" s="10"/>
      <c r="EWX1191" s="10"/>
      <c r="EWY1191" s="10"/>
      <c r="EWZ1191" s="10"/>
      <c r="EXA1191" s="10"/>
      <c r="EXB1191" s="10"/>
      <c r="EXC1191" s="10"/>
      <c r="EXD1191" s="10"/>
      <c r="EXE1191" s="10"/>
      <c r="EXF1191" s="10"/>
      <c r="EXG1191" s="10"/>
      <c r="EXH1191" s="10"/>
      <c r="EXI1191" s="10"/>
      <c r="EXJ1191" s="10"/>
      <c r="EXK1191" s="10"/>
      <c r="EXL1191" s="10"/>
      <c r="EXM1191" s="10"/>
      <c r="EXN1191" s="10"/>
      <c r="EXO1191" s="10"/>
      <c r="EXP1191" s="10"/>
      <c r="EXQ1191" s="10"/>
      <c r="EXR1191" s="10"/>
      <c r="EXS1191" s="10"/>
      <c r="EXT1191" s="10"/>
      <c r="EXU1191" s="10"/>
      <c r="EXV1191" s="10"/>
      <c r="EXW1191" s="10"/>
      <c r="EXX1191" s="10"/>
      <c r="EXY1191" s="10"/>
      <c r="EXZ1191" s="10"/>
      <c r="EYA1191" s="10"/>
      <c r="EYB1191" s="10"/>
      <c r="EYC1191" s="10"/>
      <c r="EYD1191" s="10"/>
      <c r="EYE1191" s="10"/>
      <c r="EYF1191" s="10"/>
      <c r="EYG1191" s="10"/>
      <c r="EYH1191" s="10"/>
      <c r="EYI1191" s="10"/>
      <c r="EYJ1191" s="10"/>
      <c r="EYK1191" s="10"/>
      <c r="EYL1191" s="10"/>
      <c r="EYM1191" s="10"/>
      <c r="EYN1191" s="10"/>
      <c r="EYO1191" s="10"/>
      <c r="EYP1191" s="10"/>
      <c r="EYQ1191" s="10"/>
      <c r="EYR1191" s="10"/>
      <c r="EYS1191" s="10"/>
      <c r="EYT1191" s="10"/>
      <c r="EYU1191" s="10"/>
      <c r="EYV1191" s="10"/>
      <c r="EYW1191" s="10"/>
      <c r="EYX1191" s="10"/>
      <c r="EYY1191" s="10"/>
      <c r="EYZ1191" s="10"/>
      <c r="EZA1191" s="10"/>
      <c r="EZB1191" s="10"/>
      <c r="EZC1191" s="10"/>
      <c r="EZD1191" s="10"/>
      <c r="EZE1191" s="10"/>
      <c r="EZF1191" s="10"/>
      <c r="EZG1191" s="10"/>
      <c r="EZH1191" s="10"/>
      <c r="EZI1191" s="10"/>
      <c r="EZJ1191" s="10"/>
      <c r="EZK1191" s="10"/>
      <c r="EZL1191" s="10"/>
      <c r="EZM1191" s="10"/>
      <c r="EZN1191" s="10"/>
      <c r="EZO1191" s="10"/>
      <c r="EZP1191" s="10"/>
      <c r="EZQ1191" s="10"/>
      <c r="EZR1191" s="10"/>
      <c r="EZS1191" s="10"/>
      <c r="EZT1191" s="10"/>
      <c r="EZU1191" s="10"/>
      <c r="EZV1191" s="10"/>
      <c r="EZW1191" s="10"/>
      <c r="EZX1191" s="10"/>
      <c r="EZY1191" s="10"/>
      <c r="EZZ1191" s="10"/>
      <c r="FAA1191" s="10"/>
      <c r="FAB1191" s="10"/>
      <c r="FAC1191" s="10"/>
      <c r="FAD1191" s="10"/>
      <c r="FAE1191" s="10"/>
      <c r="FAF1191" s="10"/>
      <c r="FAG1191" s="10"/>
      <c r="FAH1191" s="10"/>
      <c r="FAI1191" s="10"/>
      <c r="FAJ1191" s="10"/>
      <c r="FAK1191" s="10"/>
      <c r="FAL1191" s="10"/>
      <c r="FAM1191" s="10"/>
      <c r="FAN1191" s="10"/>
      <c r="FAO1191" s="10"/>
      <c r="FAP1191" s="10"/>
      <c r="FAQ1191" s="10"/>
      <c r="FAR1191" s="10"/>
      <c r="FAS1191" s="10"/>
      <c r="FAT1191" s="10"/>
      <c r="FAU1191" s="10"/>
      <c r="FAV1191" s="10"/>
      <c r="FAW1191" s="10"/>
      <c r="FAX1191" s="10"/>
      <c r="FAY1191" s="10"/>
      <c r="FAZ1191" s="10"/>
      <c r="FBA1191" s="10"/>
      <c r="FBB1191" s="10"/>
      <c r="FBC1191" s="10"/>
      <c r="FBD1191" s="10"/>
      <c r="FBE1191" s="10"/>
      <c r="FBF1191" s="10"/>
      <c r="FBG1191" s="10"/>
      <c r="FBH1191" s="10"/>
      <c r="FBI1191" s="10"/>
      <c r="FBJ1191" s="10"/>
      <c r="FBK1191" s="10"/>
      <c r="FBL1191" s="10"/>
      <c r="FBM1191" s="10"/>
      <c r="FBN1191" s="10"/>
      <c r="FBO1191" s="10"/>
      <c r="FBP1191" s="10"/>
      <c r="FBQ1191" s="10"/>
      <c r="FBR1191" s="10"/>
      <c r="FBS1191" s="10"/>
      <c r="FBT1191" s="10"/>
      <c r="FBU1191" s="10"/>
      <c r="FBV1191" s="10"/>
      <c r="FBW1191" s="10"/>
      <c r="FBX1191" s="10"/>
      <c r="FBY1191" s="10"/>
      <c r="FBZ1191" s="10"/>
      <c r="FCA1191" s="10"/>
      <c r="FCB1191" s="10"/>
      <c r="FCC1191" s="10"/>
      <c r="FCD1191" s="10"/>
      <c r="FCE1191" s="10"/>
      <c r="FCF1191" s="10"/>
      <c r="FCG1191" s="10"/>
      <c r="FCH1191" s="10"/>
      <c r="FCI1191" s="10"/>
      <c r="FCJ1191" s="10"/>
      <c r="FCK1191" s="10"/>
      <c r="FCL1191" s="10"/>
      <c r="FCM1191" s="10"/>
      <c r="FCN1191" s="10"/>
      <c r="FCO1191" s="10"/>
      <c r="FCP1191" s="10"/>
      <c r="FCQ1191" s="10"/>
      <c r="FCR1191" s="10"/>
      <c r="FCS1191" s="10"/>
      <c r="FCT1191" s="10"/>
      <c r="FCU1191" s="10"/>
      <c r="FCV1191" s="10"/>
      <c r="FCW1191" s="10"/>
      <c r="FCX1191" s="10"/>
      <c r="FCY1191" s="10"/>
      <c r="FCZ1191" s="10"/>
      <c r="FDA1191" s="10"/>
      <c r="FDB1191" s="10"/>
      <c r="FDC1191" s="10"/>
      <c r="FDD1191" s="10"/>
      <c r="FDE1191" s="10"/>
      <c r="FDF1191" s="10"/>
      <c r="FDG1191" s="10"/>
      <c r="FDH1191" s="10"/>
      <c r="FDI1191" s="10"/>
      <c r="FDJ1191" s="10"/>
      <c r="FDK1191" s="10"/>
      <c r="FDL1191" s="10"/>
      <c r="FDM1191" s="10"/>
      <c r="FDN1191" s="10"/>
      <c r="FDO1191" s="10"/>
      <c r="FDP1191" s="10"/>
      <c r="FDQ1191" s="10"/>
      <c r="FDR1191" s="10"/>
      <c r="FDS1191" s="10"/>
      <c r="FDT1191" s="10"/>
      <c r="FDU1191" s="10"/>
      <c r="FDV1191" s="10"/>
      <c r="FDW1191" s="10"/>
      <c r="FDX1191" s="10"/>
      <c r="FDY1191" s="10"/>
      <c r="FDZ1191" s="10"/>
      <c r="FEA1191" s="10"/>
      <c r="FEB1191" s="10"/>
      <c r="FEC1191" s="10"/>
      <c r="FED1191" s="10"/>
      <c r="FEE1191" s="10"/>
      <c r="FEF1191" s="10"/>
      <c r="FEG1191" s="10"/>
      <c r="FEH1191" s="10"/>
      <c r="FEI1191" s="10"/>
      <c r="FEJ1191" s="10"/>
      <c r="FEK1191" s="10"/>
      <c r="FEL1191" s="10"/>
      <c r="FEM1191" s="10"/>
      <c r="FEN1191" s="10"/>
      <c r="FEO1191" s="10"/>
      <c r="FEP1191" s="10"/>
      <c r="FEQ1191" s="10"/>
      <c r="FER1191" s="10"/>
      <c r="FES1191" s="10"/>
      <c r="FET1191" s="10"/>
      <c r="FEU1191" s="10"/>
      <c r="FEV1191" s="10"/>
      <c r="FEW1191" s="10"/>
      <c r="FEX1191" s="10"/>
      <c r="FEY1191" s="10"/>
      <c r="FEZ1191" s="10"/>
      <c r="FFA1191" s="10"/>
      <c r="FFB1191" s="10"/>
      <c r="FFC1191" s="10"/>
      <c r="FFD1191" s="10"/>
      <c r="FFE1191" s="10"/>
      <c r="FFF1191" s="10"/>
      <c r="FFG1191" s="10"/>
      <c r="FFH1191" s="10"/>
      <c r="FFI1191" s="10"/>
      <c r="FFJ1191" s="10"/>
      <c r="FFK1191" s="10"/>
      <c r="FFL1191" s="10"/>
      <c r="FFM1191" s="10"/>
      <c r="FFN1191" s="10"/>
      <c r="FFO1191" s="10"/>
      <c r="FFP1191" s="10"/>
      <c r="FFQ1191" s="10"/>
      <c r="FFR1191" s="10"/>
      <c r="FFS1191" s="10"/>
      <c r="FFT1191" s="10"/>
      <c r="FFU1191" s="10"/>
      <c r="FFV1191" s="10"/>
      <c r="FFW1191" s="10"/>
      <c r="FFX1191" s="10"/>
      <c r="FFY1191" s="10"/>
      <c r="FFZ1191" s="10"/>
      <c r="FGA1191" s="10"/>
      <c r="FGB1191" s="10"/>
      <c r="FGC1191" s="10"/>
      <c r="FGD1191" s="10"/>
      <c r="FGE1191" s="10"/>
      <c r="FGF1191" s="10"/>
      <c r="FGG1191" s="10"/>
      <c r="FGH1191" s="10"/>
      <c r="FGI1191" s="10"/>
      <c r="FGJ1191" s="10"/>
      <c r="FGK1191" s="10"/>
      <c r="FGL1191" s="10"/>
      <c r="FGM1191" s="10"/>
      <c r="FGN1191" s="10"/>
      <c r="FGO1191" s="10"/>
      <c r="FGP1191" s="10"/>
      <c r="FGQ1191" s="10"/>
      <c r="FGR1191" s="10"/>
      <c r="FGS1191" s="10"/>
      <c r="FGT1191" s="10"/>
      <c r="FGU1191" s="10"/>
      <c r="FGV1191" s="10"/>
      <c r="FGW1191" s="10"/>
      <c r="FGX1191" s="10"/>
      <c r="FGY1191" s="10"/>
      <c r="FGZ1191" s="10"/>
      <c r="FHA1191" s="10"/>
      <c r="FHB1191" s="10"/>
      <c r="FHC1191" s="10"/>
      <c r="FHD1191" s="10"/>
      <c r="FHE1191" s="10"/>
      <c r="FHF1191" s="10"/>
      <c r="FHG1191" s="10"/>
      <c r="FHH1191" s="10"/>
      <c r="FHI1191" s="10"/>
      <c r="FHJ1191" s="10"/>
      <c r="FHK1191" s="10"/>
      <c r="FHL1191" s="10"/>
      <c r="FHM1191" s="10"/>
      <c r="FHN1191" s="10"/>
      <c r="FHO1191" s="10"/>
      <c r="FHP1191" s="10"/>
      <c r="FHQ1191" s="10"/>
      <c r="FHR1191" s="10"/>
      <c r="FHS1191" s="10"/>
      <c r="FHT1191" s="10"/>
      <c r="FHU1191" s="10"/>
      <c r="FHV1191" s="10"/>
      <c r="FHW1191" s="10"/>
      <c r="FHX1191" s="10"/>
      <c r="FHY1191" s="10"/>
      <c r="FHZ1191" s="10"/>
      <c r="FIA1191" s="10"/>
      <c r="FIB1191" s="10"/>
      <c r="FIC1191" s="10"/>
      <c r="FID1191" s="10"/>
      <c r="FIE1191" s="10"/>
      <c r="FIF1191" s="10"/>
      <c r="FIG1191" s="10"/>
      <c r="FIH1191" s="10"/>
      <c r="FII1191" s="10"/>
      <c r="FIJ1191" s="10"/>
      <c r="FIK1191" s="10"/>
      <c r="FIL1191" s="10"/>
      <c r="FIM1191" s="10"/>
      <c r="FIN1191" s="10"/>
      <c r="FIO1191" s="10"/>
      <c r="FIP1191" s="10"/>
      <c r="FIQ1191" s="10"/>
      <c r="FIR1191" s="10"/>
      <c r="FIS1191" s="10"/>
      <c r="FIT1191" s="10"/>
      <c r="FIU1191" s="10"/>
      <c r="FIV1191" s="10"/>
      <c r="FIW1191" s="10"/>
      <c r="FIX1191" s="10"/>
      <c r="FIY1191" s="10"/>
      <c r="FIZ1191" s="10"/>
      <c r="FJA1191" s="10"/>
      <c r="FJB1191" s="10"/>
      <c r="FJC1191" s="10"/>
      <c r="FJD1191" s="10"/>
      <c r="FJE1191" s="10"/>
      <c r="FJF1191" s="10"/>
      <c r="FJG1191" s="10"/>
      <c r="FJH1191" s="10"/>
      <c r="FJI1191" s="10"/>
      <c r="FJJ1191" s="10"/>
      <c r="FJK1191" s="10"/>
      <c r="FJL1191" s="10"/>
      <c r="FJM1191" s="10"/>
      <c r="FJN1191" s="10"/>
      <c r="FJO1191" s="10"/>
      <c r="FJP1191" s="10"/>
      <c r="FJQ1191" s="10"/>
      <c r="FJR1191" s="10"/>
      <c r="FJS1191" s="10"/>
      <c r="FJT1191" s="10"/>
      <c r="FJU1191" s="10"/>
      <c r="FJV1191" s="10"/>
      <c r="FJW1191" s="10"/>
      <c r="FJX1191" s="10"/>
      <c r="FJY1191" s="10"/>
      <c r="FJZ1191" s="10"/>
      <c r="FKA1191" s="10"/>
      <c r="FKB1191" s="10"/>
      <c r="FKC1191" s="10"/>
      <c r="FKD1191" s="10"/>
      <c r="FKE1191" s="10"/>
      <c r="FKF1191" s="10"/>
      <c r="FKG1191" s="10"/>
      <c r="FKH1191" s="10"/>
      <c r="FKI1191" s="10"/>
      <c r="FKJ1191" s="10"/>
      <c r="FKK1191" s="10"/>
      <c r="FKL1191" s="10"/>
      <c r="FKM1191" s="10"/>
      <c r="FKN1191" s="10"/>
      <c r="FKO1191" s="10"/>
      <c r="FKP1191" s="10"/>
      <c r="FKQ1191" s="10"/>
      <c r="FKR1191" s="10"/>
      <c r="FKS1191" s="10"/>
      <c r="FKT1191" s="10"/>
      <c r="FKU1191" s="10"/>
      <c r="FKV1191" s="10"/>
      <c r="FKW1191" s="10"/>
      <c r="FKX1191" s="10"/>
      <c r="FKY1191" s="10"/>
      <c r="FKZ1191" s="10"/>
      <c r="FLA1191" s="10"/>
      <c r="FLB1191" s="10"/>
      <c r="FLC1191" s="10"/>
      <c r="FLD1191" s="10"/>
      <c r="FLE1191" s="10"/>
      <c r="FLF1191" s="10"/>
      <c r="FLG1191" s="10"/>
      <c r="FLH1191" s="10"/>
      <c r="FLI1191" s="10"/>
      <c r="FLJ1191" s="10"/>
      <c r="FLK1191" s="10"/>
      <c r="FLL1191" s="10"/>
      <c r="FLM1191" s="10"/>
      <c r="FLN1191" s="10"/>
      <c r="FLO1191" s="10"/>
      <c r="FLP1191" s="10"/>
      <c r="FLQ1191" s="10"/>
      <c r="FLR1191" s="10"/>
      <c r="FLS1191" s="10"/>
      <c r="FLT1191" s="10"/>
      <c r="FLU1191" s="10"/>
      <c r="FLV1191" s="10"/>
      <c r="FLW1191" s="10"/>
      <c r="FLX1191" s="10"/>
      <c r="FLY1191" s="10"/>
      <c r="FLZ1191" s="10"/>
      <c r="FMA1191" s="10"/>
      <c r="FMB1191" s="10"/>
      <c r="FMC1191" s="10"/>
      <c r="FMD1191" s="10"/>
      <c r="FME1191" s="10"/>
      <c r="FMF1191" s="10"/>
      <c r="FMG1191" s="10"/>
      <c r="FMH1191" s="10"/>
      <c r="FMI1191" s="10"/>
      <c r="FMJ1191" s="10"/>
      <c r="FMK1191" s="10"/>
      <c r="FML1191" s="10"/>
      <c r="FMM1191" s="10"/>
      <c r="FMN1191" s="10"/>
      <c r="FMO1191" s="10"/>
      <c r="FMP1191" s="10"/>
      <c r="FMQ1191" s="10"/>
      <c r="FMR1191" s="10"/>
      <c r="FMS1191" s="10"/>
      <c r="FMT1191" s="10"/>
      <c r="FMU1191" s="10"/>
      <c r="FMV1191" s="10"/>
      <c r="FMW1191" s="10"/>
      <c r="FMX1191" s="10"/>
      <c r="FMY1191" s="10"/>
      <c r="FMZ1191" s="10"/>
      <c r="FNA1191" s="10"/>
      <c r="FNB1191" s="10"/>
      <c r="FNC1191" s="10"/>
      <c r="FND1191" s="10"/>
      <c r="FNE1191" s="10"/>
      <c r="FNF1191" s="10"/>
      <c r="FNG1191" s="10"/>
      <c r="FNH1191" s="10"/>
      <c r="FNI1191" s="10"/>
      <c r="FNJ1191" s="10"/>
      <c r="FNK1191" s="10"/>
      <c r="FNL1191" s="10"/>
      <c r="FNM1191" s="10"/>
      <c r="FNN1191" s="10"/>
      <c r="FNO1191" s="10"/>
      <c r="FNP1191" s="10"/>
      <c r="FNQ1191" s="10"/>
      <c r="FNR1191" s="10"/>
      <c r="FNS1191" s="10"/>
      <c r="FNT1191" s="10"/>
      <c r="FNU1191" s="10"/>
      <c r="FNV1191" s="10"/>
      <c r="FNW1191" s="10"/>
      <c r="FNX1191" s="10"/>
      <c r="FNY1191" s="10"/>
      <c r="FNZ1191" s="10"/>
      <c r="FOA1191" s="10"/>
      <c r="FOB1191" s="10"/>
      <c r="FOC1191" s="10"/>
      <c r="FOD1191" s="10"/>
      <c r="FOE1191" s="10"/>
      <c r="FOF1191" s="10"/>
      <c r="FOG1191" s="10"/>
      <c r="FOH1191" s="10"/>
      <c r="FOI1191" s="10"/>
      <c r="FOJ1191" s="10"/>
      <c r="FOK1191" s="10"/>
      <c r="FOL1191" s="10"/>
      <c r="FOM1191" s="10"/>
      <c r="FON1191" s="10"/>
      <c r="FOO1191" s="10"/>
      <c r="FOP1191" s="10"/>
      <c r="FOQ1191" s="10"/>
      <c r="FOR1191" s="10"/>
      <c r="FOS1191" s="10"/>
      <c r="FOT1191" s="10"/>
      <c r="FOU1191" s="10"/>
      <c r="FOV1191" s="10"/>
      <c r="FOW1191" s="10"/>
      <c r="FOX1191" s="10"/>
      <c r="FOY1191" s="10"/>
      <c r="FOZ1191" s="10"/>
      <c r="FPA1191" s="10"/>
      <c r="FPB1191" s="10"/>
      <c r="FPC1191" s="10"/>
      <c r="FPD1191" s="10"/>
      <c r="FPE1191" s="10"/>
      <c r="FPF1191" s="10"/>
      <c r="FPG1191" s="10"/>
      <c r="FPH1191" s="10"/>
      <c r="FPI1191" s="10"/>
      <c r="FPJ1191" s="10"/>
      <c r="FPK1191" s="10"/>
      <c r="FPL1191" s="10"/>
      <c r="FPM1191" s="10"/>
      <c r="FPN1191" s="10"/>
      <c r="FPO1191" s="10"/>
      <c r="FPP1191" s="10"/>
      <c r="FPQ1191" s="10"/>
      <c r="FPR1191" s="10"/>
      <c r="FPS1191" s="10"/>
      <c r="FPT1191" s="10"/>
      <c r="FPU1191" s="10"/>
      <c r="FPV1191" s="10"/>
      <c r="FPW1191" s="10"/>
      <c r="FPX1191" s="10"/>
      <c r="FPY1191" s="10"/>
      <c r="FPZ1191" s="10"/>
      <c r="FQA1191" s="10"/>
      <c r="FQB1191" s="10"/>
      <c r="FQC1191" s="10"/>
      <c r="FQD1191" s="10"/>
      <c r="FQE1191" s="10"/>
      <c r="FQF1191" s="10"/>
      <c r="FQG1191" s="10"/>
      <c r="FQH1191" s="10"/>
      <c r="FQI1191" s="10"/>
      <c r="FQJ1191" s="10"/>
      <c r="FQK1191" s="10"/>
      <c r="FQL1191" s="10"/>
      <c r="FQM1191" s="10"/>
      <c r="FQN1191" s="10"/>
      <c r="FQO1191" s="10"/>
      <c r="FQP1191" s="10"/>
      <c r="FQQ1191" s="10"/>
      <c r="FQR1191" s="10"/>
      <c r="FQS1191" s="10"/>
      <c r="FQT1191" s="10"/>
      <c r="FQU1191" s="10"/>
      <c r="FQV1191" s="10"/>
      <c r="FQW1191" s="10"/>
      <c r="FQX1191" s="10"/>
      <c r="FQY1191" s="10"/>
      <c r="FQZ1191" s="10"/>
      <c r="FRA1191" s="10"/>
      <c r="FRB1191" s="10"/>
      <c r="FRC1191" s="10"/>
      <c r="FRD1191" s="10"/>
      <c r="FRE1191" s="10"/>
      <c r="FRF1191" s="10"/>
      <c r="FRG1191" s="10"/>
      <c r="FRH1191" s="10"/>
      <c r="FRI1191" s="10"/>
      <c r="FRJ1191" s="10"/>
      <c r="FRK1191" s="10"/>
      <c r="FRL1191" s="10"/>
      <c r="FRM1191" s="10"/>
      <c r="FRN1191" s="10"/>
      <c r="FRO1191" s="10"/>
      <c r="FRP1191" s="10"/>
      <c r="FRQ1191" s="10"/>
      <c r="FRR1191" s="10"/>
      <c r="FRS1191" s="10"/>
      <c r="FRT1191" s="10"/>
      <c r="FRU1191" s="10"/>
      <c r="FRV1191" s="10"/>
      <c r="FRW1191" s="10"/>
      <c r="FRX1191" s="10"/>
      <c r="FRY1191" s="10"/>
      <c r="FRZ1191" s="10"/>
      <c r="FSA1191" s="10"/>
      <c r="FSB1191" s="10"/>
      <c r="FSC1191" s="10"/>
      <c r="FSD1191" s="10"/>
      <c r="FSE1191" s="10"/>
      <c r="FSF1191" s="10"/>
      <c r="FSG1191" s="10"/>
      <c r="FSH1191" s="10"/>
      <c r="FSI1191" s="10"/>
      <c r="FSJ1191" s="10"/>
      <c r="FSK1191" s="10"/>
      <c r="FSL1191" s="10"/>
      <c r="FSM1191" s="10"/>
      <c r="FSN1191" s="10"/>
      <c r="FSO1191" s="10"/>
      <c r="FSP1191" s="10"/>
      <c r="FSQ1191" s="10"/>
      <c r="FSR1191" s="10"/>
      <c r="FSS1191" s="10"/>
      <c r="FST1191" s="10"/>
      <c r="FSU1191" s="10"/>
      <c r="FSV1191" s="10"/>
      <c r="FSW1191" s="10"/>
      <c r="FSX1191" s="10"/>
      <c r="FSY1191" s="10"/>
      <c r="FSZ1191" s="10"/>
      <c r="FTA1191" s="10"/>
      <c r="FTB1191" s="10"/>
      <c r="FTC1191" s="10"/>
      <c r="FTD1191" s="10"/>
      <c r="FTE1191" s="10"/>
      <c r="FTF1191" s="10"/>
      <c r="FTG1191" s="10"/>
      <c r="FTH1191" s="10"/>
      <c r="FTI1191" s="10"/>
      <c r="FTJ1191" s="10"/>
      <c r="FTK1191" s="10"/>
      <c r="FTL1191" s="10"/>
      <c r="FTM1191" s="10"/>
      <c r="FTN1191" s="10"/>
      <c r="FTO1191" s="10"/>
      <c r="FTP1191" s="10"/>
      <c r="FTQ1191" s="10"/>
      <c r="FTR1191" s="10"/>
      <c r="FTS1191" s="10"/>
      <c r="FTT1191" s="10"/>
      <c r="FTU1191" s="10"/>
      <c r="FTV1191" s="10"/>
      <c r="FTW1191" s="10"/>
      <c r="FTX1191" s="10"/>
      <c r="FTY1191" s="10"/>
      <c r="FTZ1191" s="10"/>
      <c r="FUA1191" s="10"/>
      <c r="FUB1191" s="10"/>
      <c r="FUC1191" s="10"/>
      <c r="FUD1191" s="10"/>
      <c r="FUE1191" s="10"/>
      <c r="FUF1191" s="10"/>
      <c r="FUG1191" s="10"/>
      <c r="FUH1191" s="10"/>
      <c r="FUI1191" s="10"/>
      <c r="FUJ1191" s="10"/>
      <c r="FUK1191" s="10"/>
      <c r="FUL1191" s="10"/>
      <c r="FUM1191" s="10"/>
      <c r="FUN1191" s="10"/>
      <c r="FUO1191" s="10"/>
      <c r="FUP1191" s="10"/>
      <c r="FUQ1191" s="10"/>
      <c r="FUR1191" s="10"/>
      <c r="FUS1191" s="10"/>
      <c r="FUT1191" s="10"/>
      <c r="FUU1191" s="10"/>
      <c r="FUV1191" s="10"/>
      <c r="FUW1191" s="10"/>
      <c r="FUX1191" s="10"/>
      <c r="FUY1191" s="10"/>
      <c r="FUZ1191" s="10"/>
      <c r="FVA1191" s="10"/>
      <c r="FVB1191" s="10"/>
      <c r="FVC1191" s="10"/>
      <c r="FVD1191" s="10"/>
      <c r="FVE1191" s="10"/>
      <c r="FVF1191" s="10"/>
      <c r="FVG1191" s="10"/>
      <c r="FVH1191" s="10"/>
      <c r="FVI1191" s="10"/>
      <c r="FVJ1191" s="10"/>
      <c r="FVK1191" s="10"/>
      <c r="FVL1191" s="10"/>
      <c r="FVM1191" s="10"/>
      <c r="FVN1191" s="10"/>
      <c r="FVO1191" s="10"/>
      <c r="FVP1191" s="10"/>
      <c r="FVQ1191" s="10"/>
      <c r="FVR1191" s="10"/>
      <c r="FVS1191" s="10"/>
      <c r="FVT1191" s="10"/>
      <c r="FVU1191" s="10"/>
      <c r="FVV1191" s="10"/>
      <c r="FVW1191" s="10"/>
      <c r="FVX1191" s="10"/>
      <c r="FVY1191" s="10"/>
      <c r="FVZ1191" s="10"/>
      <c r="FWA1191" s="10"/>
      <c r="FWB1191" s="10"/>
      <c r="FWC1191" s="10"/>
      <c r="FWD1191" s="10"/>
      <c r="FWE1191" s="10"/>
      <c r="FWF1191" s="10"/>
      <c r="FWG1191" s="10"/>
      <c r="FWH1191" s="10"/>
      <c r="FWI1191" s="10"/>
      <c r="FWJ1191" s="10"/>
      <c r="FWK1191" s="10"/>
      <c r="FWL1191" s="10"/>
      <c r="FWM1191" s="10"/>
      <c r="FWN1191" s="10"/>
      <c r="FWO1191" s="10"/>
      <c r="FWP1191" s="10"/>
      <c r="FWQ1191" s="10"/>
      <c r="FWR1191" s="10"/>
      <c r="FWS1191" s="10"/>
      <c r="FWT1191" s="10"/>
      <c r="FWU1191" s="10"/>
      <c r="FWV1191" s="10"/>
      <c r="FWW1191" s="10"/>
      <c r="FWX1191" s="10"/>
      <c r="FWY1191" s="10"/>
      <c r="FWZ1191" s="10"/>
      <c r="FXA1191" s="10"/>
      <c r="FXB1191" s="10"/>
      <c r="FXC1191" s="10"/>
      <c r="FXD1191" s="10"/>
      <c r="FXE1191" s="10"/>
      <c r="FXF1191" s="10"/>
      <c r="FXG1191" s="10"/>
      <c r="FXH1191" s="10"/>
      <c r="FXI1191" s="10"/>
      <c r="FXJ1191" s="10"/>
      <c r="FXK1191" s="10"/>
      <c r="FXL1191" s="10"/>
      <c r="FXM1191" s="10"/>
      <c r="FXN1191" s="10"/>
      <c r="FXO1191" s="10"/>
      <c r="FXP1191" s="10"/>
      <c r="FXQ1191" s="10"/>
      <c r="FXR1191" s="10"/>
      <c r="FXS1191" s="10"/>
      <c r="FXT1191" s="10"/>
      <c r="FXU1191" s="10"/>
      <c r="FXV1191" s="10"/>
      <c r="FXW1191" s="10"/>
      <c r="FXX1191" s="10"/>
      <c r="FXY1191" s="10"/>
      <c r="FXZ1191" s="10"/>
      <c r="FYA1191" s="10"/>
      <c r="FYB1191" s="10"/>
      <c r="FYC1191" s="10"/>
      <c r="FYD1191" s="10"/>
      <c r="FYE1191" s="10"/>
      <c r="FYF1191" s="10"/>
      <c r="FYG1191" s="10"/>
      <c r="FYH1191" s="10"/>
      <c r="FYI1191" s="10"/>
      <c r="FYJ1191" s="10"/>
      <c r="FYK1191" s="10"/>
      <c r="FYL1191" s="10"/>
      <c r="FYM1191" s="10"/>
      <c r="FYN1191" s="10"/>
      <c r="FYO1191" s="10"/>
      <c r="FYP1191" s="10"/>
      <c r="FYQ1191" s="10"/>
      <c r="FYR1191" s="10"/>
      <c r="FYS1191" s="10"/>
      <c r="FYT1191" s="10"/>
      <c r="FYU1191" s="10"/>
      <c r="FYV1191" s="10"/>
      <c r="FYW1191" s="10"/>
      <c r="FYX1191" s="10"/>
      <c r="FYY1191" s="10"/>
      <c r="FYZ1191" s="10"/>
      <c r="FZA1191" s="10"/>
      <c r="FZB1191" s="10"/>
      <c r="FZC1191" s="10"/>
      <c r="FZD1191" s="10"/>
      <c r="FZE1191" s="10"/>
      <c r="FZF1191" s="10"/>
      <c r="FZG1191" s="10"/>
      <c r="FZH1191" s="10"/>
      <c r="FZI1191" s="10"/>
      <c r="FZJ1191" s="10"/>
      <c r="FZK1191" s="10"/>
      <c r="FZL1191" s="10"/>
      <c r="FZM1191" s="10"/>
      <c r="FZN1191" s="10"/>
      <c r="FZO1191" s="10"/>
      <c r="FZP1191" s="10"/>
      <c r="FZQ1191" s="10"/>
      <c r="FZR1191" s="10"/>
      <c r="FZS1191" s="10"/>
      <c r="FZT1191" s="10"/>
      <c r="FZU1191" s="10"/>
      <c r="FZV1191" s="10"/>
      <c r="FZW1191" s="10"/>
      <c r="FZX1191" s="10"/>
      <c r="FZY1191" s="10"/>
      <c r="FZZ1191" s="10"/>
      <c r="GAA1191" s="10"/>
      <c r="GAB1191" s="10"/>
      <c r="GAC1191" s="10"/>
      <c r="GAD1191" s="10"/>
      <c r="GAE1191" s="10"/>
      <c r="GAF1191" s="10"/>
      <c r="GAG1191" s="10"/>
      <c r="GAH1191" s="10"/>
      <c r="GAI1191" s="10"/>
      <c r="GAJ1191" s="10"/>
      <c r="GAK1191" s="10"/>
      <c r="GAL1191" s="10"/>
      <c r="GAM1191" s="10"/>
      <c r="GAN1191" s="10"/>
      <c r="GAO1191" s="10"/>
      <c r="GAP1191" s="10"/>
      <c r="GAQ1191" s="10"/>
      <c r="GAR1191" s="10"/>
      <c r="GAS1191" s="10"/>
      <c r="GAT1191" s="10"/>
      <c r="GAU1191" s="10"/>
      <c r="GAV1191" s="10"/>
      <c r="GAW1191" s="10"/>
      <c r="GAX1191" s="10"/>
      <c r="GAY1191" s="10"/>
      <c r="GAZ1191" s="10"/>
      <c r="GBA1191" s="10"/>
      <c r="GBB1191" s="10"/>
      <c r="GBC1191" s="10"/>
      <c r="GBD1191" s="10"/>
      <c r="GBE1191" s="10"/>
      <c r="GBF1191" s="10"/>
      <c r="GBG1191" s="10"/>
      <c r="GBH1191" s="10"/>
      <c r="GBI1191" s="10"/>
      <c r="GBJ1191" s="10"/>
      <c r="GBK1191" s="10"/>
      <c r="GBL1191" s="10"/>
      <c r="GBM1191" s="10"/>
      <c r="GBN1191" s="10"/>
      <c r="GBO1191" s="10"/>
      <c r="GBP1191" s="10"/>
      <c r="GBQ1191" s="10"/>
      <c r="GBR1191" s="10"/>
      <c r="GBS1191" s="10"/>
      <c r="GBT1191" s="10"/>
      <c r="GBU1191" s="10"/>
      <c r="GBV1191" s="10"/>
      <c r="GBW1191" s="10"/>
      <c r="GBX1191" s="10"/>
      <c r="GBY1191" s="10"/>
      <c r="GBZ1191" s="10"/>
      <c r="GCA1191" s="10"/>
      <c r="GCB1191" s="10"/>
      <c r="GCC1191" s="10"/>
      <c r="GCD1191" s="10"/>
      <c r="GCE1191" s="10"/>
      <c r="GCF1191" s="10"/>
      <c r="GCG1191" s="10"/>
      <c r="GCH1191" s="10"/>
      <c r="GCI1191" s="10"/>
      <c r="GCJ1191" s="10"/>
      <c r="GCK1191" s="10"/>
      <c r="GCL1191" s="10"/>
      <c r="GCM1191" s="10"/>
      <c r="GCN1191" s="10"/>
      <c r="GCO1191" s="10"/>
      <c r="GCP1191" s="10"/>
      <c r="GCQ1191" s="10"/>
      <c r="GCR1191" s="10"/>
      <c r="GCS1191" s="10"/>
      <c r="GCT1191" s="10"/>
      <c r="GCU1191" s="10"/>
      <c r="GCV1191" s="10"/>
      <c r="GCW1191" s="10"/>
      <c r="GCX1191" s="10"/>
      <c r="GCY1191" s="10"/>
      <c r="GCZ1191" s="10"/>
      <c r="GDA1191" s="10"/>
      <c r="GDB1191" s="10"/>
      <c r="GDC1191" s="10"/>
      <c r="GDD1191" s="10"/>
      <c r="GDE1191" s="10"/>
      <c r="GDF1191" s="10"/>
      <c r="GDG1191" s="10"/>
      <c r="GDH1191" s="10"/>
      <c r="GDI1191" s="10"/>
      <c r="GDJ1191" s="10"/>
      <c r="GDK1191" s="10"/>
      <c r="GDL1191" s="10"/>
      <c r="GDM1191" s="10"/>
      <c r="GDN1191" s="10"/>
      <c r="GDO1191" s="10"/>
      <c r="GDP1191" s="10"/>
      <c r="GDQ1191" s="10"/>
      <c r="GDR1191" s="10"/>
      <c r="GDS1191" s="10"/>
      <c r="GDT1191" s="10"/>
      <c r="GDU1191" s="10"/>
      <c r="GDV1191" s="10"/>
      <c r="GDW1191" s="10"/>
      <c r="GDX1191" s="10"/>
      <c r="GDY1191" s="10"/>
      <c r="GDZ1191" s="10"/>
      <c r="GEA1191" s="10"/>
      <c r="GEB1191" s="10"/>
      <c r="GEC1191" s="10"/>
      <c r="GED1191" s="10"/>
      <c r="GEE1191" s="10"/>
      <c r="GEF1191" s="10"/>
      <c r="GEG1191" s="10"/>
      <c r="GEH1191" s="10"/>
      <c r="GEI1191" s="10"/>
      <c r="GEJ1191" s="10"/>
      <c r="GEK1191" s="10"/>
      <c r="GEL1191" s="10"/>
      <c r="GEM1191" s="10"/>
      <c r="GEN1191" s="10"/>
      <c r="GEO1191" s="10"/>
      <c r="GEP1191" s="10"/>
      <c r="GEQ1191" s="10"/>
      <c r="GER1191" s="10"/>
      <c r="GES1191" s="10"/>
      <c r="GET1191" s="10"/>
      <c r="GEU1191" s="10"/>
      <c r="GEV1191" s="10"/>
      <c r="GEW1191" s="10"/>
      <c r="GEX1191" s="10"/>
      <c r="GEY1191" s="10"/>
      <c r="GEZ1191" s="10"/>
      <c r="GFA1191" s="10"/>
      <c r="GFB1191" s="10"/>
      <c r="GFC1191" s="10"/>
      <c r="GFD1191" s="10"/>
      <c r="GFE1191" s="10"/>
      <c r="GFF1191" s="10"/>
      <c r="GFG1191" s="10"/>
      <c r="GFH1191" s="10"/>
      <c r="GFI1191" s="10"/>
      <c r="GFJ1191" s="10"/>
      <c r="GFK1191" s="10"/>
      <c r="GFL1191" s="10"/>
      <c r="GFM1191" s="10"/>
      <c r="GFN1191" s="10"/>
      <c r="GFO1191" s="10"/>
      <c r="GFP1191" s="10"/>
      <c r="GFQ1191" s="10"/>
      <c r="GFR1191" s="10"/>
      <c r="GFS1191" s="10"/>
      <c r="GFT1191" s="10"/>
      <c r="GFU1191" s="10"/>
      <c r="GFV1191" s="10"/>
      <c r="GFW1191" s="10"/>
      <c r="GFX1191" s="10"/>
      <c r="GFY1191" s="10"/>
      <c r="GFZ1191" s="10"/>
      <c r="GGA1191" s="10"/>
      <c r="GGB1191" s="10"/>
      <c r="GGC1191" s="10"/>
      <c r="GGD1191" s="10"/>
      <c r="GGE1191" s="10"/>
      <c r="GGF1191" s="10"/>
      <c r="GGG1191" s="10"/>
      <c r="GGH1191" s="10"/>
      <c r="GGI1191" s="10"/>
      <c r="GGJ1191" s="10"/>
      <c r="GGK1191" s="10"/>
      <c r="GGL1191" s="10"/>
      <c r="GGM1191" s="10"/>
      <c r="GGN1191" s="10"/>
      <c r="GGO1191" s="10"/>
      <c r="GGP1191" s="10"/>
      <c r="GGQ1191" s="10"/>
      <c r="GGR1191" s="10"/>
      <c r="GGS1191" s="10"/>
      <c r="GGT1191" s="10"/>
      <c r="GGU1191" s="10"/>
      <c r="GGV1191" s="10"/>
      <c r="GGW1191" s="10"/>
      <c r="GGX1191" s="10"/>
      <c r="GGY1191" s="10"/>
      <c r="GGZ1191" s="10"/>
      <c r="GHA1191" s="10"/>
      <c r="GHB1191" s="10"/>
      <c r="GHC1191" s="10"/>
      <c r="GHD1191" s="10"/>
      <c r="GHE1191" s="10"/>
      <c r="GHF1191" s="10"/>
      <c r="GHG1191" s="10"/>
      <c r="GHH1191" s="10"/>
      <c r="GHI1191" s="10"/>
      <c r="GHJ1191" s="10"/>
      <c r="GHK1191" s="10"/>
      <c r="GHL1191" s="10"/>
      <c r="GHM1191" s="10"/>
      <c r="GHN1191" s="10"/>
      <c r="GHO1191" s="10"/>
      <c r="GHP1191" s="10"/>
      <c r="GHQ1191" s="10"/>
      <c r="GHR1191" s="10"/>
      <c r="GHS1191" s="10"/>
      <c r="GHT1191" s="10"/>
      <c r="GHU1191" s="10"/>
      <c r="GHV1191" s="10"/>
      <c r="GHW1191" s="10"/>
      <c r="GHX1191" s="10"/>
      <c r="GHY1191" s="10"/>
      <c r="GHZ1191" s="10"/>
      <c r="GIA1191" s="10"/>
      <c r="GIB1191" s="10"/>
      <c r="GIC1191" s="10"/>
      <c r="GID1191" s="10"/>
      <c r="GIE1191" s="10"/>
      <c r="GIF1191" s="10"/>
      <c r="GIG1191" s="10"/>
      <c r="GIH1191" s="10"/>
      <c r="GII1191" s="10"/>
      <c r="GIJ1191" s="10"/>
      <c r="GIK1191" s="10"/>
      <c r="GIL1191" s="10"/>
      <c r="GIM1191" s="10"/>
      <c r="GIN1191" s="10"/>
      <c r="GIO1191" s="10"/>
      <c r="GIP1191" s="10"/>
      <c r="GIQ1191" s="10"/>
      <c r="GIR1191" s="10"/>
      <c r="GIS1191" s="10"/>
      <c r="GIT1191" s="10"/>
      <c r="GIU1191" s="10"/>
      <c r="GIV1191" s="10"/>
      <c r="GIW1191" s="10"/>
      <c r="GIX1191" s="10"/>
      <c r="GIY1191" s="10"/>
      <c r="GIZ1191" s="10"/>
      <c r="GJA1191" s="10"/>
      <c r="GJB1191" s="10"/>
      <c r="GJC1191" s="10"/>
      <c r="GJD1191" s="10"/>
      <c r="GJE1191" s="10"/>
      <c r="GJF1191" s="10"/>
      <c r="GJG1191" s="10"/>
      <c r="GJH1191" s="10"/>
      <c r="GJI1191" s="10"/>
      <c r="GJJ1191" s="10"/>
      <c r="GJK1191" s="10"/>
      <c r="GJL1191" s="10"/>
      <c r="GJM1191" s="10"/>
      <c r="GJN1191" s="10"/>
      <c r="GJO1191" s="10"/>
      <c r="GJP1191" s="10"/>
      <c r="GJQ1191" s="10"/>
      <c r="GJR1191" s="10"/>
      <c r="GJS1191" s="10"/>
      <c r="GJT1191" s="10"/>
      <c r="GJU1191" s="10"/>
      <c r="GJV1191" s="10"/>
      <c r="GJW1191" s="10"/>
      <c r="GJX1191" s="10"/>
      <c r="GJY1191" s="10"/>
      <c r="GJZ1191" s="10"/>
      <c r="GKA1191" s="10"/>
      <c r="GKB1191" s="10"/>
      <c r="GKC1191" s="10"/>
      <c r="GKD1191" s="10"/>
      <c r="GKE1191" s="10"/>
      <c r="GKF1191" s="10"/>
      <c r="GKG1191" s="10"/>
      <c r="GKH1191" s="10"/>
      <c r="GKI1191" s="10"/>
      <c r="GKJ1191" s="10"/>
      <c r="GKK1191" s="10"/>
      <c r="GKL1191" s="10"/>
      <c r="GKM1191" s="10"/>
      <c r="GKN1191" s="10"/>
      <c r="GKO1191" s="10"/>
      <c r="GKP1191" s="10"/>
      <c r="GKQ1191" s="10"/>
      <c r="GKR1191" s="10"/>
      <c r="GKS1191" s="10"/>
      <c r="GKT1191" s="10"/>
      <c r="GKU1191" s="10"/>
      <c r="GKV1191" s="10"/>
      <c r="GKW1191" s="10"/>
      <c r="GKX1191" s="10"/>
      <c r="GKY1191" s="10"/>
      <c r="GKZ1191" s="10"/>
      <c r="GLA1191" s="10"/>
      <c r="GLB1191" s="10"/>
      <c r="GLC1191" s="10"/>
      <c r="GLD1191" s="10"/>
      <c r="GLE1191" s="10"/>
      <c r="GLF1191" s="10"/>
      <c r="GLG1191" s="10"/>
      <c r="GLH1191" s="10"/>
      <c r="GLI1191" s="10"/>
      <c r="GLJ1191" s="10"/>
      <c r="GLK1191" s="10"/>
      <c r="GLL1191" s="10"/>
      <c r="GLM1191" s="10"/>
      <c r="GLN1191" s="10"/>
      <c r="GLO1191" s="10"/>
      <c r="GLP1191" s="10"/>
      <c r="GLQ1191" s="10"/>
      <c r="GLR1191" s="10"/>
      <c r="GLS1191" s="10"/>
      <c r="GLT1191" s="10"/>
      <c r="GLU1191" s="10"/>
      <c r="GLV1191" s="10"/>
      <c r="GLW1191" s="10"/>
      <c r="GLX1191" s="10"/>
      <c r="GLY1191" s="10"/>
      <c r="GLZ1191" s="10"/>
      <c r="GMA1191" s="10"/>
      <c r="GMB1191" s="10"/>
      <c r="GMC1191" s="10"/>
      <c r="GMD1191" s="10"/>
      <c r="GME1191" s="10"/>
      <c r="GMF1191" s="10"/>
      <c r="GMG1191" s="10"/>
      <c r="GMH1191" s="10"/>
      <c r="GMI1191" s="10"/>
      <c r="GMJ1191" s="10"/>
      <c r="GMK1191" s="10"/>
      <c r="GML1191" s="10"/>
      <c r="GMM1191" s="10"/>
      <c r="GMN1191" s="10"/>
      <c r="GMO1191" s="10"/>
      <c r="GMP1191" s="10"/>
      <c r="GMQ1191" s="10"/>
      <c r="GMR1191" s="10"/>
      <c r="GMS1191" s="10"/>
      <c r="GMT1191" s="10"/>
      <c r="GMU1191" s="10"/>
      <c r="GMV1191" s="10"/>
      <c r="GMW1191" s="10"/>
      <c r="GMX1191" s="10"/>
      <c r="GMY1191" s="10"/>
      <c r="GMZ1191" s="10"/>
      <c r="GNA1191" s="10"/>
      <c r="GNB1191" s="10"/>
      <c r="GNC1191" s="10"/>
      <c r="GND1191" s="10"/>
      <c r="GNE1191" s="10"/>
      <c r="GNF1191" s="10"/>
      <c r="GNG1191" s="10"/>
      <c r="GNH1191" s="10"/>
      <c r="GNI1191" s="10"/>
      <c r="GNJ1191" s="10"/>
      <c r="GNK1191" s="10"/>
      <c r="GNL1191" s="10"/>
      <c r="GNM1191" s="10"/>
      <c r="GNN1191" s="10"/>
      <c r="GNO1191" s="10"/>
      <c r="GNP1191" s="10"/>
      <c r="GNQ1191" s="10"/>
      <c r="GNR1191" s="10"/>
      <c r="GNS1191" s="10"/>
      <c r="GNT1191" s="10"/>
      <c r="GNU1191" s="10"/>
      <c r="GNV1191" s="10"/>
      <c r="GNW1191" s="10"/>
      <c r="GNX1191" s="10"/>
      <c r="GNY1191" s="10"/>
      <c r="GNZ1191" s="10"/>
      <c r="GOA1191" s="10"/>
      <c r="GOB1191" s="10"/>
      <c r="GOC1191" s="10"/>
      <c r="GOD1191" s="10"/>
      <c r="GOE1191" s="10"/>
      <c r="GOF1191" s="10"/>
      <c r="GOG1191" s="10"/>
      <c r="GOH1191" s="10"/>
      <c r="GOI1191" s="10"/>
      <c r="GOJ1191" s="10"/>
      <c r="GOK1191" s="10"/>
      <c r="GOL1191" s="10"/>
      <c r="GOM1191" s="10"/>
      <c r="GON1191" s="10"/>
      <c r="GOO1191" s="10"/>
      <c r="GOP1191" s="10"/>
      <c r="GOQ1191" s="10"/>
      <c r="GOR1191" s="10"/>
      <c r="GOS1191" s="10"/>
      <c r="GOT1191" s="10"/>
      <c r="GOU1191" s="10"/>
      <c r="GOV1191" s="10"/>
      <c r="GOW1191" s="10"/>
      <c r="GOX1191" s="10"/>
      <c r="GOY1191" s="10"/>
      <c r="GOZ1191" s="10"/>
      <c r="GPA1191" s="10"/>
      <c r="GPB1191" s="10"/>
      <c r="GPC1191" s="10"/>
      <c r="GPD1191" s="10"/>
      <c r="GPE1191" s="10"/>
      <c r="GPF1191" s="10"/>
      <c r="GPG1191" s="10"/>
      <c r="GPH1191" s="10"/>
      <c r="GPI1191" s="10"/>
      <c r="GPJ1191" s="10"/>
      <c r="GPK1191" s="10"/>
      <c r="GPL1191" s="10"/>
      <c r="GPM1191" s="10"/>
      <c r="GPN1191" s="10"/>
      <c r="GPO1191" s="10"/>
      <c r="GPP1191" s="10"/>
      <c r="GPQ1191" s="10"/>
      <c r="GPR1191" s="10"/>
      <c r="GPS1191" s="10"/>
      <c r="GPT1191" s="10"/>
      <c r="GPU1191" s="10"/>
      <c r="GPV1191" s="10"/>
      <c r="GPW1191" s="10"/>
      <c r="GPX1191" s="10"/>
      <c r="GPY1191" s="10"/>
      <c r="GPZ1191" s="10"/>
      <c r="GQA1191" s="10"/>
      <c r="GQB1191" s="10"/>
      <c r="GQC1191" s="10"/>
      <c r="GQD1191" s="10"/>
      <c r="GQE1191" s="10"/>
      <c r="GQF1191" s="10"/>
      <c r="GQG1191" s="10"/>
      <c r="GQH1191" s="10"/>
      <c r="GQI1191" s="10"/>
      <c r="GQJ1191" s="10"/>
      <c r="GQK1191" s="10"/>
      <c r="GQL1191" s="10"/>
      <c r="GQM1191" s="10"/>
      <c r="GQN1191" s="10"/>
      <c r="GQO1191" s="10"/>
      <c r="GQP1191" s="10"/>
      <c r="GQQ1191" s="10"/>
      <c r="GQR1191" s="10"/>
      <c r="GQS1191" s="10"/>
      <c r="GQT1191" s="10"/>
      <c r="GQU1191" s="10"/>
      <c r="GQV1191" s="10"/>
      <c r="GQW1191" s="10"/>
      <c r="GQX1191" s="10"/>
      <c r="GQY1191" s="10"/>
      <c r="GQZ1191" s="10"/>
      <c r="GRA1191" s="10"/>
      <c r="GRB1191" s="10"/>
      <c r="GRC1191" s="10"/>
      <c r="GRD1191" s="10"/>
      <c r="GRE1191" s="10"/>
      <c r="GRF1191" s="10"/>
      <c r="GRG1191" s="10"/>
      <c r="GRH1191" s="10"/>
      <c r="GRI1191" s="10"/>
      <c r="GRJ1191" s="10"/>
      <c r="GRK1191" s="10"/>
      <c r="GRL1191" s="10"/>
      <c r="GRM1191" s="10"/>
      <c r="GRN1191" s="10"/>
      <c r="GRO1191" s="10"/>
      <c r="GRP1191" s="10"/>
      <c r="GRQ1191" s="10"/>
      <c r="GRR1191" s="10"/>
      <c r="GRS1191" s="10"/>
      <c r="GRT1191" s="10"/>
      <c r="GRU1191" s="10"/>
      <c r="GRV1191" s="10"/>
      <c r="GRW1191" s="10"/>
      <c r="GRX1191" s="10"/>
      <c r="GRY1191" s="10"/>
      <c r="GRZ1191" s="10"/>
      <c r="GSA1191" s="10"/>
      <c r="GSB1191" s="10"/>
      <c r="GSC1191" s="10"/>
      <c r="GSD1191" s="10"/>
      <c r="GSE1191" s="10"/>
      <c r="GSF1191" s="10"/>
      <c r="GSG1191" s="10"/>
      <c r="GSH1191" s="10"/>
      <c r="GSI1191" s="10"/>
      <c r="GSJ1191" s="10"/>
      <c r="GSK1191" s="10"/>
      <c r="GSL1191" s="10"/>
      <c r="GSM1191" s="10"/>
      <c r="GSN1191" s="10"/>
      <c r="GSO1191" s="10"/>
      <c r="GSP1191" s="10"/>
      <c r="GSQ1191" s="10"/>
      <c r="GSR1191" s="10"/>
      <c r="GSS1191" s="10"/>
      <c r="GST1191" s="10"/>
      <c r="GSU1191" s="10"/>
      <c r="GSV1191" s="10"/>
      <c r="GSW1191" s="10"/>
      <c r="GSX1191" s="10"/>
      <c r="GSY1191" s="10"/>
      <c r="GSZ1191" s="10"/>
      <c r="GTA1191" s="10"/>
      <c r="GTB1191" s="10"/>
      <c r="GTC1191" s="10"/>
      <c r="GTD1191" s="10"/>
      <c r="GTE1191" s="10"/>
      <c r="GTF1191" s="10"/>
      <c r="GTG1191" s="10"/>
      <c r="GTH1191" s="10"/>
      <c r="GTI1191" s="10"/>
      <c r="GTJ1191" s="10"/>
      <c r="GTK1191" s="10"/>
      <c r="GTL1191" s="10"/>
      <c r="GTM1191" s="10"/>
      <c r="GTN1191" s="10"/>
      <c r="GTO1191" s="10"/>
      <c r="GTP1191" s="10"/>
      <c r="GTQ1191" s="10"/>
      <c r="GTR1191" s="10"/>
      <c r="GTS1191" s="10"/>
      <c r="GTT1191" s="10"/>
      <c r="GTU1191" s="10"/>
      <c r="GTV1191" s="10"/>
      <c r="GTW1191" s="10"/>
      <c r="GTX1191" s="10"/>
      <c r="GTY1191" s="10"/>
      <c r="GTZ1191" s="10"/>
      <c r="GUA1191" s="10"/>
      <c r="GUB1191" s="10"/>
      <c r="GUC1191" s="10"/>
      <c r="GUD1191" s="10"/>
      <c r="GUE1191" s="10"/>
      <c r="GUF1191" s="10"/>
      <c r="GUG1191" s="10"/>
      <c r="GUH1191" s="10"/>
      <c r="GUI1191" s="10"/>
      <c r="GUJ1191" s="10"/>
      <c r="GUK1191" s="10"/>
      <c r="GUL1191" s="10"/>
      <c r="GUM1191" s="10"/>
      <c r="GUN1191" s="10"/>
      <c r="GUO1191" s="10"/>
      <c r="GUP1191" s="10"/>
      <c r="GUQ1191" s="10"/>
      <c r="GUR1191" s="10"/>
      <c r="GUS1191" s="10"/>
      <c r="GUT1191" s="10"/>
      <c r="GUU1191" s="10"/>
      <c r="GUV1191" s="10"/>
      <c r="GUW1191" s="10"/>
      <c r="GUX1191" s="10"/>
      <c r="GUY1191" s="10"/>
      <c r="GUZ1191" s="10"/>
      <c r="GVA1191" s="10"/>
      <c r="GVB1191" s="10"/>
      <c r="GVC1191" s="10"/>
      <c r="GVD1191" s="10"/>
      <c r="GVE1191" s="10"/>
      <c r="GVF1191" s="10"/>
      <c r="GVG1191" s="10"/>
      <c r="GVH1191" s="10"/>
      <c r="GVI1191" s="10"/>
      <c r="GVJ1191" s="10"/>
      <c r="GVK1191" s="10"/>
      <c r="GVL1191" s="10"/>
      <c r="GVM1191" s="10"/>
      <c r="GVN1191" s="10"/>
      <c r="GVO1191" s="10"/>
      <c r="GVP1191" s="10"/>
      <c r="GVQ1191" s="10"/>
      <c r="GVR1191" s="10"/>
      <c r="GVS1191" s="10"/>
      <c r="GVT1191" s="10"/>
      <c r="GVU1191" s="10"/>
      <c r="GVV1191" s="10"/>
      <c r="GVW1191" s="10"/>
      <c r="GVX1191" s="10"/>
      <c r="GVY1191" s="10"/>
      <c r="GVZ1191" s="10"/>
      <c r="GWA1191" s="10"/>
      <c r="GWB1191" s="10"/>
      <c r="GWC1191" s="10"/>
      <c r="GWD1191" s="10"/>
      <c r="GWE1191" s="10"/>
      <c r="GWF1191" s="10"/>
      <c r="GWG1191" s="10"/>
      <c r="GWH1191" s="10"/>
      <c r="GWI1191" s="10"/>
      <c r="GWJ1191" s="10"/>
      <c r="GWK1191" s="10"/>
      <c r="GWL1191" s="10"/>
      <c r="GWM1191" s="10"/>
      <c r="GWN1191" s="10"/>
      <c r="GWO1191" s="10"/>
      <c r="GWP1191" s="10"/>
      <c r="GWQ1191" s="10"/>
      <c r="GWR1191" s="10"/>
      <c r="GWS1191" s="10"/>
      <c r="GWT1191" s="10"/>
      <c r="GWU1191" s="10"/>
      <c r="GWV1191" s="10"/>
      <c r="GWW1191" s="10"/>
      <c r="GWX1191" s="10"/>
      <c r="GWY1191" s="10"/>
      <c r="GWZ1191" s="10"/>
      <c r="GXA1191" s="10"/>
      <c r="GXB1191" s="10"/>
      <c r="GXC1191" s="10"/>
      <c r="GXD1191" s="10"/>
      <c r="GXE1191" s="10"/>
      <c r="GXF1191" s="10"/>
      <c r="GXG1191" s="10"/>
      <c r="GXH1191" s="10"/>
      <c r="GXI1191" s="10"/>
      <c r="GXJ1191" s="10"/>
      <c r="GXK1191" s="10"/>
      <c r="GXL1191" s="10"/>
      <c r="GXM1191" s="10"/>
      <c r="GXN1191" s="10"/>
      <c r="GXO1191" s="10"/>
      <c r="GXP1191" s="10"/>
      <c r="GXQ1191" s="10"/>
      <c r="GXR1191" s="10"/>
      <c r="GXS1191" s="10"/>
      <c r="GXT1191" s="10"/>
      <c r="GXU1191" s="10"/>
      <c r="GXV1191" s="10"/>
      <c r="GXW1191" s="10"/>
      <c r="GXX1191" s="10"/>
      <c r="GXY1191" s="10"/>
      <c r="GXZ1191" s="10"/>
      <c r="GYA1191" s="10"/>
      <c r="GYB1191" s="10"/>
      <c r="GYC1191" s="10"/>
      <c r="GYD1191" s="10"/>
      <c r="GYE1191" s="10"/>
      <c r="GYF1191" s="10"/>
      <c r="GYG1191" s="10"/>
      <c r="GYH1191" s="10"/>
      <c r="GYI1191" s="10"/>
      <c r="GYJ1191" s="10"/>
      <c r="GYK1191" s="10"/>
      <c r="GYL1191" s="10"/>
      <c r="GYM1191" s="10"/>
      <c r="GYN1191" s="10"/>
      <c r="GYO1191" s="10"/>
      <c r="GYP1191" s="10"/>
      <c r="GYQ1191" s="10"/>
      <c r="GYR1191" s="10"/>
      <c r="GYS1191" s="10"/>
      <c r="GYT1191" s="10"/>
      <c r="GYU1191" s="10"/>
      <c r="GYV1191" s="10"/>
      <c r="GYW1191" s="10"/>
      <c r="GYX1191" s="10"/>
      <c r="GYY1191" s="10"/>
      <c r="GYZ1191" s="10"/>
      <c r="GZA1191" s="10"/>
      <c r="GZB1191" s="10"/>
      <c r="GZC1191" s="10"/>
      <c r="GZD1191" s="10"/>
      <c r="GZE1191" s="10"/>
      <c r="GZF1191" s="10"/>
      <c r="GZG1191" s="10"/>
      <c r="GZH1191" s="10"/>
      <c r="GZI1191" s="10"/>
      <c r="GZJ1191" s="10"/>
      <c r="GZK1191" s="10"/>
      <c r="GZL1191" s="10"/>
      <c r="GZM1191" s="10"/>
      <c r="GZN1191" s="10"/>
      <c r="GZO1191" s="10"/>
      <c r="GZP1191" s="10"/>
      <c r="GZQ1191" s="10"/>
      <c r="GZR1191" s="10"/>
      <c r="GZS1191" s="10"/>
      <c r="GZT1191" s="10"/>
      <c r="GZU1191" s="10"/>
      <c r="GZV1191" s="10"/>
      <c r="GZW1191" s="10"/>
      <c r="GZX1191" s="10"/>
      <c r="GZY1191" s="10"/>
      <c r="GZZ1191" s="10"/>
      <c r="HAA1191" s="10"/>
      <c r="HAB1191" s="10"/>
      <c r="HAC1191" s="10"/>
      <c r="HAD1191" s="10"/>
      <c r="HAE1191" s="10"/>
      <c r="HAF1191" s="10"/>
      <c r="HAG1191" s="10"/>
      <c r="HAH1191" s="10"/>
      <c r="HAI1191" s="10"/>
      <c r="HAJ1191" s="10"/>
      <c r="HAK1191" s="10"/>
      <c r="HAL1191" s="10"/>
      <c r="HAM1191" s="10"/>
      <c r="HAN1191" s="10"/>
      <c r="HAO1191" s="10"/>
      <c r="HAP1191" s="10"/>
      <c r="HAQ1191" s="10"/>
      <c r="HAR1191" s="10"/>
      <c r="HAS1191" s="10"/>
      <c r="HAT1191" s="10"/>
      <c r="HAU1191" s="10"/>
      <c r="HAV1191" s="10"/>
      <c r="HAW1191" s="10"/>
      <c r="HAX1191" s="10"/>
      <c r="HAY1191" s="10"/>
      <c r="HAZ1191" s="10"/>
      <c r="HBA1191" s="10"/>
      <c r="HBB1191" s="10"/>
      <c r="HBC1191" s="10"/>
      <c r="HBD1191" s="10"/>
      <c r="HBE1191" s="10"/>
      <c r="HBF1191" s="10"/>
      <c r="HBG1191" s="10"/>
      <c r="HBH1191" s="10"/>
      <c r="HBI1191" s="10"/>
      <c r="HBJ1191" s="10"/>
      <c r="HBK1191" s="10"/>
      <c r="HBL1191" s="10"/>
      <c r="HBM1191" s="10"/>
      <c r="HBN1191" s="10"/>
      <c r="HBO1191" s="10"/>
      <c r="HBP1191" s="10"/>
      <c r="HBQ1191" s="10"/>
      <c r="HBR1191" s="10"/>
      <c r="HBS1191" s="10"/>
      <c r="HBT1191" s="10"/>
      <c r="HBU1191" s="10"/>
      <c r="HBV1191" s="10"/>
      <c r="HBW1191" s="10"/>
      <c r="HBX1191" s="10"/>
      <c r="HBY1191" s="10"/>
      <c r="HBZ1191" s="10"/>
      <c r="HCA1191" s="10"/>
      <c r="HCB1191" s="10"/>
      <c r="HCC1191" s="10"/>
      <c r="HCD1191" s="10"/>
      <c r="HCE1191" s="10"/>
      <c r="HCF1191" s="10"/>
      <c r="HCG1191" s="10"/>
      <c r="HCH1191" s="10"/>
      <c r="HCI1191" s="10"/>
      <c r="HCJ1191" s="10"/>
      <c r="HCK1191" s="10"/>
      <c r="HCL1191" s="10"/>
      <c r="HCM1191" s="10"/>
      <c r="HCN1191" s="10"/>
      <c r="HCO1191" s="10"/>
      <c r="HCP1191" s="10"/>
      <c r="HCQ1191" s="10"/>
      <c r="HCR1191" s="10"/>
      <c r="HCS1191" s="10"/>
      <c r="HCT1191" s="10"/>
      <c r="HCU1191" s="10"/>
      <c r="HCV1191" s="10"/>
      <c r="HCW1191" s="10"/>
      <c r="HCX1191" s="10"/>
      <c r="HCY1191" s="10"/>
      <c r="HCZ1191" s="10"/>
      <c r="HDA1191" s="10"/>
      <c r="HDB1191" s="10"/>
      <c r="HDC1191" s="10"/>
      <c r="HDD1191" s="10"/>
      <c r="HDE1191" s="10"/>
      <c r="HDF1191" s="10"/>
      <c r="HDG1191" s="10"/>
      <c r="HDH1191" s="10"/>
      <c r="HDI1191" s="10"/>
      <c r="HDJ1191" s="10"/>
      <c r="HDK1191" s="10"/>
      <c r="HDL1191" s="10"/>
      <c r="HDM1191" s="10"/>
      <c r="HDN1191" s="10"/>
      <c r="HDO1191" s="10"/>
      <c r="HDP1191" s="10"/>
      <c r="HDQ1191" s="10"/>
      <c r="HDR1191" s="10"/>
      <c r="HDS1191" s="10"/>
      <c r="HDT1191" s="10"/>
      <c r="HDU1191" s="10"/>
      <c r="HDV1191" s="10"/>
      <c r="HDW1191" s="10"/>
      <c r="HDX1191" s="10"/>
      <c r="HDY1191" s="10"/>
      <c r="HDZ1191" s="10"/>
      <c r="HEA1191" s="10"/>
      <c r="HEB1191" s="10"/>
      <c r="HEC1191" s="10"/>
      <c r="HED1191" s="10"/>
      <c r="HEE1191" s="10"/>
      <c r="HEF1191" s="10"/>
      <c r="HEG1191" s="10"/>
      <c r="HEH1191" s="10"/>
      <c r="HEI1191" s="10"/>
      <c r="HEJ1191" s="10"/>
      <c r="HEK1191" s="10"/>
      <c r="HEL1191" s="10"/>
      <c r="HEM1191" s="10"/>
      <c r="HEN1191" s="10"/>
      <c r="HEO1191" s="10"/>
      <c r="HEP1191" s="10"/>
      <c r="HEQ1191" s="10"/>
      <c r="HER1191" s="10"/>
      <c r="HES1191" s="10"/>
      <c r="HET1191" s="10"/>
      <c r="HEU1191" s="10"/>
      <c r="HEV1191" s="10"/>
      <c r="HEW1191" s="10"/>
      <c r="HEX1191" s="10"/>
      <c r="HEY1191" s="10"/>
      <c r="HEZ1191" s="10"/>
      <c r="HFA1191" s="10"/>
      <c r="HFB1191" s="10"/>
      <c r="HFC1191" s="10"/>
      <c r="HFD1191" s="10"/>
      <c r="HFE1191" s="10"/>
      <c r="HFF1191" s="10"/>
      <c r="HFG1191" s="10"/>
      <c r="HFH1191" s="10"/>
      <c r="HFI1191" s="10"/>
      <c r="HFJ1191" s="10"/>
      <c r="HFK1191" s="10"/>
      <c r="HFL1191" s="10"/>
      <c r="HFM1191" s="10"/>
      <c r="HFN1191" s="10"/>
      <c r="HFO1191" s="10"/>
      <c r="HFP1191" s="10"/>
      <c r="HFQ1191" s="10"/>
      <c r="HFR1191" s="10"/>
      <c r="HFS1191" s="10"/>
      <c r="HFT1191" s="10"/>
      <c r="HFU1191" s="10"/>
      <c r="HFV1191" s="10"/>
      <c r="HFW1191" s="10"/>
      <c r="HFX1191" s="10"/>
      <c r="HFY1191" s="10"/>
      <c r="HFZ1191" s="10"/>
      <c r="HGA1191" s="10"/>
      <c r="HGB1191" s="10"/>
      <c r="HGC1191" s="10"/>
      <c r="HGD1191" s="10"/>
      <c r="HGE1191" s="10"/>
      <c r="HGF1191" s="10"/>
      <c r="HGG1191" s="10"/>
      <c r="HGH1191" s="10"/>
      <c r="HGI1191" s="10"/>
      <c r="HGJ1191" s="10"/>
      <c r="HGK1191" s="10"/>
      <c r="HGL1191" s="10"/>
      <c r="HGM1191" s="10"/>
      <c r="HGN1191" s="10"/>
      <c r="HGO1191" s="10"/>
      <c r="HGP1191" s="10"/>
      <c r="HGQ1191" s="10"/>
      <c r="HGR1191" s="10"/>
      <c r="HGS1191" s="10"/>
      <c r="HGT1191" s="10"/>
      <c r="HGU1191" s="10"/>
      <c r="HGV1191" s="10"/>
      <c r="HGW1191" s="10"/>
      <c r="HGX1191" s="10"/>
      <c r="HGY1191" s="10"/>
      <c r="HGZ1191" s="10"/>
      <c r="HHA1191" s="10"/>
      <c r="HHB1191" s="10"/>
      <c r="HHC1191" s="10"/>
      <c r="HHD1191" s="10"/>
      <c r="HHE1191" s="10"/>
      <c r="HHF1191" s="10"/>
      <c r="HHG1191" s="10"/>
      <c r="HHH1191" s="10"/>
      <c r="HHI1191" s="10"/>
      <c r="HHJ1191" s="10"/>
      <c r="HHK1191" s="10"/>
      <c r="HHL1191" s="10"/>
      <c r="HHM1191" s="10"/>
      <c r="HHN1191" s="10"/>
      <c r="HHO1191" s="10"/>
      <c r="HHP1191" s="10"/>
      <c r="HHQ1191" s="10"/>
      <c r="HHR1191" s="10"/>
      <c r="HHS1191" s="10"/>
      <c r="HHT1191" s="10"/>
      <c r="HHU1191" s="10"/>
      <c r="HHV1191" s="10"/>
      <c r="HHW1191" s="10"/>
      <c r="HHX1191" s="10"/>
      <c r="HHY1191" s="10"/>
      <c r="HHZ1191" s="10"/>
      <c r="HIA1191" s="10"/>
      <c r="HIB1191" s="10"/>
      <c r="HIC1191" s="10"/>
      <c r="HID1191" s="10"/>
      <c r="HIE1191" s="10"/>
      <c r="HIF1191" s="10"/>
      <c r="HIG1191" s="10"/>
      <c r="HIH1191" s="10"/>
      <c r="HII1191" s="10"/>
      <c r="HIJ1191" s="10"/>
      <c r="HIK1191" s="10"/>
      <c r="HIL1191" s="10"/>
      <c r="HIM1191" s="10"/>
      <c r="HIN1191" s="10"/>
      <c r="HIO1191" s="10"/>
      <c r="HIP1191" s="10"/>
      <c r="HIQ1191" s="10"/>
      <c r="HIR1191" s="10"/>
      <c r="HIS1191" s="10"/>
      <c r="HIT1191" s="10"/>
      <c r="HIU1191" s="10"/>
      <c r="HIV1191" s="10"/>
      <c r="HIW1191" s="10"/>
      <c r="HIX1191" s="10"/>
      <c r="HIY1191" s="10"/>
      <c r="HIZ1191" s="10"/>
      <c r="HJA1191" s="10"/>
      <c r="HJB1191" s="10"/>
      <c r="HJC1191" s="10"/>
      <c r="HJD1191" s="10"/>
      <c r="HJE1191" s="10"/>
      <c r="HJF1191" s="10"/>
      <c r="HJG1191" s="10"/>
      <c r="HJH1191" s="10"/>
      <c r="HJI1191" s="10"/>
      <c r="HJJ1191" s="10"/>
      <c r="HJK1191" s="10"/>
      <c r="HJL1191" s="10"/>
      <c r="HJM1191" s="10"/>
      <c r="HJN1191" s="10"/>
      <c r="HJO1191" s="10"/>
      <c r="HJP1191" s="10"/>
      <c r="HJQ1191" s="10"/>
      <c r="HJR1191" s="10"/>
      <c r="HJS1191" s="10"/>
      <c r="HJT1191" s="10"/>
      <c r="HJU1191" s="10"/>
      <c r="HJV1191" s="10"/>
      <c r="HJW1191" s="10"/>
      <c r="HJX1191" s="10"/>
      <c r="HJY1191" s="10"/>
      <c r="HJZ1191" s="10"/>
      <c r="HKA1191" s="10"/>
      <c r="HKB1191" s="10"/>
      <c r="HKC1191" s="10"/>
      <c r="HKD1191" s="10"/>
      <c r="HKE1191" s="10"/>
      <c r="HKF1191" s="10"/>
      <c r="HKG1191" s="10"/>
      <c r="HKH1191" s="10"/>
      <c r="HKI1191" s="10"/>
      <c r="HKJ1191" s="10"/>
      <c r="HKK1191" s="10"/>
      <c r="HKL1191" s="10"/>
      <c r="HKM1191" s="10"/>
      <c r="HKN1191" s="10"/>
      <c r="HKO1191" s="10"/>
      <c r="HKP1191" s="10"/>
      <c r="HKQ1191" s="10"/>
      <c r="HKR1191" s="10"/>
      <c r="HKS1191" s="10"/>
      <c r="HKT1191" s="10"/>
      <c r="HKU1191" s="10"/>
      <c r="HKV1191" s="10"/>
      <c r="HKW1191" s="10"/>
      <c r="HKX1191" s="10"/>
      <c r="HKY1191" s="10"/>
      <c r="HKZ1191" s="10"/>
      <c r="HLA1191" s="10"/>
      <c r="HLB1191" s="10"/>
      <c r="HLC1191" s="10"/>
      <c r="HLD1191" s="10"/>
      <c r="HLE1191" s="10"/>
      <c r="HLF1191" s="10"/>
      <c r="HLG1191" s="10"/>
      <c r="HLH1191" s="10"/>
      <c r="HLI1191" s="10"/>
      <c r="HLJ1191" s="10"/>
      <c r="HLK1191" s="10"/>
      <c r="HLL1191" s="10"/>
      <c r="HLM1191" s="10"/>
      <c r="HLN1191" s="10"/>
      <c r="HLO1191" s="10"/>
      <c r="HLP1191" s="10"/>
      <c r="HLQ1191" s="10"/>
      <c r="HLR1191" s="10"/>
      <c r="HLS1191" s="10"/>
      <c r="HLT1191" s="10"/>
      <c r="HLU1191" s="10"/>
      <c r="HLV1191" s="10"/>
      <c r="HLW1191" s="10"/>
      <c r="HLX1191" s="10"/>
      <c r="HLY1191" s="10"/>
      <c r="HLZ1191" s="10"/>
      <c r="HMA1191" s="10"/>
      <c r="HMB1191" s="10"/>
      <c r="HMC1191" s="10"/>
      <c r="HMD1191" s="10"/>
      <c r="HME1191" s="10"/>
      <c r="HMF1191" s="10"/>
      <c r="HMG1191" s="10"/>
      <c r="HMH1191" s="10"/>
      <c r="HMI1191" s="10"/>
      <c r="HMJ1191" s="10"/>
      <c r="HMK1191" s="10"/>
      <c r="HML1191" s="10"/>
      <c r="HMM1191" s="10"/>
      <c r="HMN1191" s="10"/>
      <c r="HMO1191" s="10"/>
      <c r="HMP1191" s="10"/>
      <c r="HMQ1191" s="10"/>
      <c r="HMR1191" s="10"/>
      <c r="HMS1191" s="10"/>
      <c r="HMT1191" s="10"/>
      <c r="HMU1191" s="10"/>
      <c r="HMV1191" s="10"/>
      <c r="HMW1191" s="10"/>
      <c r="HMX1191" s="10"/>
      <c r="HMY1191" s="10"/>
      <c r="HMZ1191" s="10"/>
      <c r="HNA1191" s="10"/>
      <c r="HNB1191" s="10"/>
      <c r="HNC1191" s="10"/>
      <c r="HND1191" s="10"/>
      <c r="HNE1191" s="10"/>
      <c r="HNF1191" s="10"/>
      <c r="HNG1191" s="10"/>
      <c r="HNH1191" s="10"/>
      <c r="HNI1191" s="10"/>
      <c r="HNJ1191" s="10"/>
      <c r="HNK1191" s="10"/>
      <c r="HNL1191" s="10"/>
      <c r="HNM1191" s="10"/>
      <c r="HNN1191" s="10"/>
      <c r="HNO1191" s="10"/>
      <c r="HNP1191" s="10"/>
      <c r="HNQ1191" s="10"/>
      <c r="HNR1191" s="10"/>
      <c r="HNS1191" s="10"/>
      <c r="HNT1191" s="10"/>
      <c r="HNU1191" s="10"/>
      <c r="HNV1191" s="10"/>
      <c r="HNW1191" s="10"/>
      <c r="HNX1191" s="10"/>
      <c r="HNY1191" s="10"/>
      <c r="HNZ1191" s="10"/>
      <c r="HOA1191" s="10"/>
      <c r="HOB1191" s="10"/>
      <c r="HOC1191" s="10"/>
      <c r="HOD1191" s="10"/>
      <c r="HOE1191" s="10"/>
      <c r="HOF1191" s="10"/>
      <c r="HOG1191" s="10"/>
      <c r="HOH1191" s="10"/>
      <c r="HOI1191" s="10"/>
      <c r="HOJ1191" s="10"/>
      <c r="HOK1191" s="10"/>
      <c r="HOL1191" s="10"/>
      <c r="HOM1191" s="10"/>
      <c r="HON1191" s="10"/>
      <c r="HOO1191" s="10"/>
      <c r="HOP1191" s="10"/>
      <c r="HOQ1191" s="10"/>
      <c r="HOR1191" s="10"/>
      <c r="HOS1191" s="10"/>
      <c r="HOT1191" s="10"/>
      <c r="HOU1191" s="10"/>
      <c r="HOV1191" s="10"/>
      <c r="HOW1191" s="10"/>
      <c r="HOX1191" s="10"/>
      <c r="HOY1191" s="10"/>
      <c r="HOZ1191" s="10"/>
      <c r="HPA1191" s="10"/>
      <c r="HPB1191" s="10"/>
      <c r="HPC1191" s="10"/>
      <c r="HPD1191" s="10"/>
      <c r="HPE1191" s="10"/>
      <c r="HPF1191" s="10"/>
      <c r="HPG1191" s="10"/>
      <c r="HPH1191" s="10"/>
      <c r="HPI1191" s="10"/>
      <c r="HPJ1191" s="10"/>
      <c r="HPK1191" s="10"/>
      <c r="HPL1191" s="10"/>
      <c r="HPM1191" s="10"/>
      <c r="HPN1191" s="10"/>
      <c r="HPO1191" s="10"/>
      <c r="HPP1191" s="10"/>
      <c r="HPQ1191" s="10"/>
      <c r="HPR1191" s="10"/>
      <c r="HPS1191" s="10"/>
      <c r="HPT1191" s="10"/>
      <c r="HPU1191" s="10"/>
      <c r="HPV1191" s="10"/>
      <c r="HPW1191" s="10"/>
      <c r="HPX1191" s="10"/>
      <c r="HPY1191" s="10"/>
      <c r="HPZ1191" s="10"/>
      <c r="HQA1191" s="10"/>
      <c r="HQB1191" s="10"/>
      <c r="HQC1191" s="10"/>
      <c r="HQD1191" s="10"/>
      <c r="HQE1191" s="10"/>
      <c r="HQF1191" s="10"/>
      <c r="HQG1191" s="10"/>
      <c r="HQH1191" s="10"/>
      <c r="HQI1191" s="10"/>
      <c r="HQJ1191" s="10"/>
      <c r="HQK1191" s="10"/>
      <c r="HQL1191" s="10"/>
      <c r="HQM1191" s="10"/>
      <c r="HQN1191" s="10"/>
      <c r="HQO1191" s="10"/>
      <c r="HQP1191" s="10"/>
      <c r="HQQ1191" s="10"/>
      <c r="HQR1191" s="10"/>
      <c r="HQS1191" s="10"/>
      <c r="HQT1191" s="10"/>
      <c r="HQU1191" s="10"/>
      <c r="HQV1191" s="10"/>
      <c r="HQW1191" s="10"/>
      <c r="HQX1191" s="10"/>
      <c r="HQY1191" s="10"/>
      <c r="HQZ1191" s="10"/>
      <c r="HRA1191" s="10"/>
      <c r="HRB1191" s="10"/>
      <c r="HRC1191" s="10"/>
      <c r="HRD1191" s="10"/>
      <c r="HRE1191" s="10"/>
      <c r="HRF1191" s="10"/>
      <c r="HRG1191" s="10"/>
      <c r="HRH1191" s="10"/>
      <c r="HRI1191" s="10"/>
      <c r="HRJ1191" s="10"/>
      <c r="HRK1191" s="10"/>
      <c r="HRL1191" s="10"/>
      <c r="HRM1191" s="10"/>
      <c r="HRN1191" s="10"/>
      <c r="HRO1191" s="10"/>
      <c r="HRP1191" s="10"/>
      <c r="HRQ1191" s="10"/>
      <c r="HRR1191" s="10"/>
      <c r="HRS1191" s="10"/>
      <c r="HRT1191" s="10"/>
      <c r="HRU1191" s="10"/>
      <c r="HRV1191" s="10"/>
      <c r="HRW1191" s="10"/>
      <c r="HRX1191" s="10"/>
      <c r="HRY1191" s="10"/>
      <c r="HRZ1191" s="10"/>
      <c r="HSA1191" s="10"/>
      <c r="HSB1191" s="10"/>
      <c r="HSC1191" s="10"/>
      <c r="HSD1191" s="10"/>
      <c r="HSE1191" s="10"/>
      <c r="HSF1191" s="10"/>
      <c r="HSG1191" s="10"/>
      <c r="HSH1191" s="10"/>
      <c r="HSI1191" s="10"/>
      <c r="HSJ1191" s="10"/>
      <c r="HSK1191" s="10"/>
      <c r="HSL1191" s="10"/>
      <c r="HSM1191" s="10"/>
      <c r="HSN1191" s="10"/>
      <c r="HSO1191" s="10"/>
      <c r="HSP1191" s="10"/>
      <c r="HSQ1191" s="10"/>
      <c r="HSR1191" s="10"/>
      <c r="HSS1191" s="10"/>
      <c r="HST1191" s="10"/>
      <c r="HSU1191" s="10"/>
      <c r="HSV1191" s="10"/>
      <c r="HSW1191" s="10"/>
      <c r="HSX1191" s="10"/>
      <c r="HSY1191" s="10"/>
      <c r="HSZ1191" s="10"/>
      <c r="HTA1191" s="10"/>
      <c r="HTB1191" s="10"/>
      <c r="HTC1191" s="10"/>
      <c r="HTD1191" s="10"/>
      <c r="HTE1191" s="10"/>
      <c r="HTF1191" s="10"/>
      <c r="HTG1191" s="10"/>
      <c r="HTH1191" s="10"/>
      <c r="HTI1191" s="10"/>
      <c r="HTJ1191" s="10"/>
      <c r="HTK1191" s="10"/>
      <c r="HTL1191" s="10"/>
      <c r="HTM1191" s="10"/>
      <c r="HTN1191" s="10"/>
      <c r="HTO1191" s="10"/>
      <c r="HTP1191" s="10"/>
      <c r="HTQ1191" s="10"/>
      <c r="HTR1191" s="10"/>
      <c r="HTS1191" s="10"/>
      <c r="HTT1191" s="10"/>
      <c r="HTU1191" s="10"/>
      <c r="HTV1191" s="10"/>
      <c r="HTW1191" s="10"/>
      <c r="HTX1191" s="10"/>
      <c r="HTY1191" s="10"/>
      <c r="HTZ1191" s="10"/>
      <c r="HUA1191" s="10"/>
      <c r="HUB1191" s="10"/>
      <c r="HUC1191" s="10"/>
      <c r="HUD1191" s="10"/>
      <c r="HUE1191" s="10"/>
      <c r="HUF1191" s="10"/>
      <c r="HUG1191" s="10"/>
      <c r="HUH1191" s="10"/>
      <c r="HUI1191" s="10"/>
      <c r="HUJ1191" s="10"/>
      <c r="HUK1191" s="10"/>
      <c r="HUL1191" s="10"/>
      <c r="HUM1191" s="10"/>
      <c r="HUN1191" s="10"/>
      <c r="HUO1191" s="10"/>
      <c r="HUP1191" s="10"/>
      <c r="HUQ1191" s="10"/>
      <c r="HUR1191" s="10"/>
      <c r="HUS1191" s="10"/>
      <c r="HUT1191" s="10"/>
      <c r="HUU1191" s="10"/>
      <c r="HUV1191" s="10"/>
      <c r="HUW1191" s="10"/>
      <c r="HUX1191" s="10"/>
      <c r="HUY1191" s="10"/>
      <c r="HUZ1191" s="10"/>
      <c r="HVA1191" s="10"/>
      <c r="HVB1191" s="10"/>
      <c r="HVC1191" s="10"/>
      <c r="HVD1191" s="10"/>
      <c r="HVE1191" s="10"/>
      <c r="HVF1191" s="10"/>
      <c r="HVG1191" s="10"/>
      <c r="HVH1191" s="10"/>
      <c r="HVI1191" s="10"/>
      <c r="HVJ1191" s="10"/>
      <c r="HVK1191" s="10"/>
      <c r="HVL1191" s="10"/>
      <c r="HVM1191" s="10"/>
      <c r="HVN1191" s="10"/>
      <c r="HVO1191" s="10"/>
      <c r="HVP1191" s="10"/>
      <c r="HVQ1191" s="10"/>
      <c r="HVR1191" s="10"/>
      <c r="HVS1191" s="10"/>
      <c r="HVT1191" s="10"/>
      <c r="HVU1191" s="10"/>
      <c r="HVV1191" s="10"/>
      <c r="HVW1191" s="10"/>
      <c r="HVX1191" s="10"/>
      <c r="HVY1191" s="10"/>
      <c r="HVZ1191" s="10"/>
      <c r="HWA1191" s="10"/>
      <c r="HWB1191" s="10"/>
      <c r="HWC1191" s="10"/>
      <c r="HWD1191" s="10"/>
      <c r="HWE1191" s="10"/>
      <c r="HWF1191" s="10"/>
      <c r="HWG1191" s="10"/>
      <c r="HWH1191" s="10"/>
      <c r="HWI1191" s="10"/>
      <c r="HWJ1191" s="10"/>
      <c r="HWK1191" s="10"/>
      <c r="HWL1191" s="10"/>
      <c r="HWM1191" s="10"/>
      <c r="HWN1191" s="10"/>
      <c r="HWO1191" s="10"/>
      <c r="HWP1191" s="10"/>
      <c r="HWQ1191" s="10"/>
      <c r="HWR1191" s="10"/>
      <c r="HWS1191" s="10"/>
      <c r="HWT1191" s="10"/>
      <c r="HWU1191" s="10"/>
      <c r="HWV1191" s="10"/>
      <c r="HWW1191" s="10"/>
      <c r="HWX1191" s="10"/>
      <c r="HWY1191" s="10"/>
      <c r="HWZ1191" s="10"/>
      <c r="HXA1191" s="10"/>
      <c r="HXB1191" s="10"/>
      <c r="HXC1191" s="10"/>
      <c r="HXD1191" s="10"/>
      <c r="HXE1191" s="10"/>
      <c r="HXF1191" s="10"/>
      <c r="HXG1191" s="10"/>
      <c r="HXH1191" s="10"/>
      <c r="HXI1191" s="10"/>
      <c r="HXJ1191" s="10"/>
      <c r="HXK1191" s="10"/>
      <c r="HXL1191" s="10"/>
      <c r="HXM1191" s="10"/>
      <c r="HXN1191" s="10"/>
      <c r="HXO1191" s="10"/>
      <c r="HXP1191" s="10"/>
      <c r="HXQ1191" s="10"/>
      <c r="HXR1191" s="10"/>
      <c r="HXS1191" s="10"/>
      <c r="HXT1191" s="10"/>
      <c r="HXU1191" s="10"/>
      <c r="HXV1191" s="10"/>
      <c r="HXW1191" s="10"/>
      <c r="HXX1191" s="10"/>
      <c r="HXY1191" s="10"/>
      <c r="HXZ1191" s="10"/>
      <c r="HYA1191" s="10"/>
      <c r="HYB1191" s="10"/>
      <c r="HYC1191" s="10"/>
      <c r="HYD1191" s="10"/>
      <c r="HYE1191" s="10"/>
      <c r="HYF1191" s="10"/>
      <c r="HYG1191" s="10"/>
      <c r="HYH1191" s="10"/>
      <c r="HYI1191" s="10"/>
      <c r="HYJ1191" s="10"/>
      <c r="HYK1191" s="10"/>
      <c r="HYL1191" s="10"/>
      <c r="HYM1191" s="10"/>
      <c r="HYN1191" s="10"/>
      <c r="HYO1191" s="10"/>
      <c r="HYP1191" s="10"/>
      <c r="HYQ1191" s="10"/>
      <c r="HYR1191" s="10"/>
      <c r="HYS1191" s="10"/>
      <c r="HYT1191" s="10"/>
      <c r="HYU1191" s="10"/>
      <c r="HYV1191" s="10"/>
      <c r="HYW1191" s="10"/>
      <c r="HYX1191" s="10"/>
      <c r="HYY1191" s="10"/>
      <c r="HYZ1191" s="10"/>
      <c r="HZA1191" s="10"/>
      <c r="HZB1191" s="10"/>
      <c r="HZC1191" s="10"/>
      <c r="HZD1191" s="10"/>
      <c r="HZE1191" s="10"/>
      <c r="HZF1191" s="10"/>
      <c r="HZG1191" s="10"/>
      <c r="HZH1191" s="10"/>
      <c r="HZI1191" s="10"/>
      <c r="HZJ1191" s="10"/>
      <c r="HZK1191" s="10"/>
      <c r="HZL1191" s="10"/>
      <c r="HZM1191" s="10"/>
      <c r="HZN1191" s="10"/>
      <c r="HZO1191" s="10"/>
      <c r="HZP1191" s="10"/>
      <c r="HZQ1191" s="10"/>
      <c r="HZR1191" s="10"/>
      <c r="HZS1191" s="10"/>
      <c r="HZT1191" s="10"/>
      <c r="HZU1191" s="10"/>
      <c r="HZV1191" s="10"/>
      <c r="HZW1191" s="10"/>
      <c r="HZX1191" s="10"/>
      <c r="HZY1191" s="10"/>
      <c r="HZZ1191" s="10"/>
      <c r="IAA1191" s="10"/>
      <c r="IAB1191" s="10"/>
      <c r="IAC1191" s="10"/>
      <c r="IAD1191" s="10"/>
      <c r="IAE1191" s="10"/>
      <c r="IAF1191" s="10"/>
      <c r="IAG1191" s="10"/>
      <c r="IAH1191" s="10"/>
      <c r="IAI1191" s="10"/>
      <c r="IAJ1191" s="10"/>
      <c r="IAK1191" s="10"/>
      <c r="IAL1191" s="10"/>
      <c r="IAM1191" s="10"/>
      <c r="IAN1191" s="10"/>
      <c r="IAO1191" s="10"/>
      <c r="IAP1191" s="10"/>
      <c r="IAQ1191" s="10"/>
      <c r="IAR1191" s="10"/>
      <c r="IAS1191" s="10"/>
      <c r="IAT1191" s="10"/>
      <c r="IAU1191" s="10"/>
      <c r="IAV1191" s="10"/>
      <c r="IAW1191" s="10"/>
      <c r="IAX1191" s="10"/>
      <c r="IAY1191" s="10"/>
      <c r="IAZ1191" s="10"/>
      <c r="IBA1191" s="10"/>
      <c r="IBB1191" s="10"/>
      <c r="IBC1191" s="10"/>
      <c r="IBD1191" s="10"/>
      <c r="IBE1191" s="10"/>
      <c r="IBF1191" s="10"/>
      <c r="IBG1191" s="10"/>
      <c r="IBH1191" s="10"/>
      <c r="IBI1191" s="10"/>
      <c r="IBJ1191" s="10"/>
      <c r="IBK1191" s="10"/>
      <c r="IBL1191" s="10"/>
      <c r="IBM1191" s="10"/>
      <c r="IBN1191" s="10"/>
      <c r="IBO1191" s="10"/>
      <c r="IBP1191" s="10"/>
      <c r="IBQ1191" s="10"/>
      <c r="IBR1191" s="10"/>
      <c r="IBS1191" s="10"/>
      <c r="IBT1191" s="10"/>
      <c r="IBU1191" s="10"/>
      <c r="IBV1191" s="10"/>
      <c r="IBW1191" s="10"/>
      <c r="IBX1191" s="10"/>
      <c r="IBY1191" s="10"/>
      <c r="IBZ1191" s="10"/>
      <c r="ICA1191" s="10"/>
      <c r="ICB1191" s="10"/>
      <c r="ICC1191" s="10"/>
      <c r="ICD1191" s="10"/>
      <c r="ICE1191" s="10"/>
      <c r="ICF1191" s="10"/>
      <c r="ICG1191" s="10"/>
      <c r="ICH1191" s="10"/>
      <c r="ICI1191" s="10"/>
      <c r="ICJ1191" s="10"/>
      <c r="ICK1191" s="10"/>
      <c r="ICL1191" s="10"/>
      <c r="ICM1191" s="10"/>
      <c r="ICN1191" s="10"/>
      <c r="ICO1191" s="10"/>
      <c r="ICP1191" s="10"/>
      <c r="ICQ1191" s="10"/>
      <c r="ICR1191" s="10"/>
      <c r="ICS1191" s="10"/>
      <c r="ICT1191" s="10"/>
      <c r="ICU1191" s="10"/>
      <c r="ICV1191" s="10"/>
      <c r="ICW1191" s="10"/>
      <c r="ICX1191" s="10"/>
      <c r="ICY1191" s="10"/>
      <c r="ICZ1191" s="10"/>
      <c r="IDA1191" s="10"/>
      <c r="IDB1191" s="10"/>
      <c r="IDC1191" s="10"/>
      <c r="IDD1191" s="10"/>
      <c r="IDE1191" s="10"/>
      <c r="IDF1191" s="10"/>
      <c r="IDG1191" s="10"/>
      <c r="IDH1191" s="10"/>
      <c r="IDI1191" s="10"/>
      <c r="IDJ1191" s="10"/>
      <c r="IDK1191" s="10"/>
      <c r="IDL1191" s="10"/>
      <c r="IDM1191" s="10"/>
      <c r="IDN1191" s="10"/>
      <c r="IDO1191" s="10"/>
      <c r="IDP1191" s="10"/>
      <c r="IDQ1191" s="10"/>
      <c r="IDR1191" s="10"/>
      <c r="IDS1191" s="10"/>
      <c r="IDT1191" s="10"/>
      <c r="IDU1191" s="10"/>
      <c r="IDV1191" s="10"/>
      <c r="IDW1191" s="10"/>
      <c r="IDX1191" s="10"/>
      <c r="IDY1191" s="10"/>
      <c r="IDZ1191" s="10"/>
      <c r="IEA1191" s="10"/>
      <c r="IEB1191" s="10"/>
      <c r="IEC1191" s="10"/>
      <c r="IED1191" s="10"/>
      <c r="IEE1191" s="10"/>
      <c r="IEF1191" s="10"/>
      <c r="IEG1191" s="10"/>
      <c r="IEH1191" s="10"/>
      <c r="IEI1191" s="10"/>
      <c r="IEJ1191" s="10"/>
      <c r="IEK1191" s="10"/>
      <c r="IEL1191" s="10"/>
      <c r="IEM1191" s="10"/>
      <c r="IEN1191" s="10"/>
      <c r="IEO1191" s="10"/>
      <c r="IEP1191" s="10"/>
      <c r="IEQ1191" s="10"/>
      <c r="IER1191" s="10"/>
      <c r="IES1191" s="10"/>
      <c r="IET1191" s="10"/>
      <c r="IEU1191" s="10"/>
      <c r="IEV1191" s="10"/>
      <c r="IEW1191" s="10"/>
      <c r="IEX1191" s="10"/>
      <c r="IEY1191" s="10"/>
      <c r="IEZ1191" s="10"/>
      <c r="IFA1191" s="10"/>
      <c r="IFB1191" s="10"/>
      <c r="IFC1191" s="10"/>
      <c r="IFD1191" s="10"/>
      <c r="IFE1191" s="10"/>
      <c r="IFF1191" s="10"/>
      <c r="IFG1191" s="10"/>
      <c r="IFH1191" s="10"/>
      <c r="IFI1191" s="10"/>
      <c r="IFJ1191" s="10"/>
      <c r="IFK1191" s="10"/>
      <c r="IFL1191" s="10"/>
      <c r="IFM1191" s="10"/>
      <c r="IFN1191" s="10"/>
      <c r="IFO1191" s="10"/>
      <c r="IFP1191" s="10"/>
      <c r="IFQ1191" s="10"/>
      <c r="IFR1191" s="10"/>
      <c r="IFS1191" s="10"/>
      <c r="IFT1191" s="10"/>
      <c r="IFU1191" s="10"/>
      <c r="IFV1191" s="10"/>
      <c r="IFW1191" s="10"/>
      <c r="IFX1191" s="10"/>
      <c r="IFY1191" s="10"/>
      <c r="IFZ1191" s="10"/>
      <c r="IGA1191" s="10"/>
      <c r="IGB1191" s="10"/>
      <c r="IGC1191" s="10"/>
      <c r="IGD1191" s="10"/>
      <c r="IGE1191" s="10"/>
      <c r="IGF1191" s="10"/>
      <c r="IGG1191" s="10"/>
      <c r="IGH1191" s="10"/>
      <c r="IGI1191" s="10"/>
      <c r="IGJ1191" s="10"/>
      <c r="IGK1191" s="10"/>
      <c r="IGL1191" s="10"/>
      <c r="IGM1191" s="10"/>
      <c r="IGN1191" s="10"/>
      <c r="IGO1191" s="10"/>
      <c r="IGP1191" s="10"/>
      <c r="IGQ1191" s="10"/>
      <c r="IGR1191" s="10"/>
      <c r="IGS1191" s="10"/>
      <c r="IGT1191" s="10"/>
      <c r="IGU1191" s="10"/>
      <c r="IGV1191" s="10"/>
      <c r="IGW1191" s="10"/>
      <c r="IGX1191" s="10"/>
      <c r="IGY1191" s="10"/>
      <c r="IGZ1191" s="10"/>
      <c r="IHA1191" s="10"/>
      <c r="IHB1191" s="10"/>
      <c r="IHC1191" s="10"/>
      <c r="IHD1191" s="10"/>
      <c r="IHE1191" s="10"/>
      <c r="IHF1191" s="10"/>
      <c r="IHG1191" s="10"/>
      <c r="IHH1191" s="10"/>
      <c r="IHI1191" s="10"/>
      <c r="IHJ1191" s="10"/>
      <c r="IHK1191" s="10"/>
      <c r="IHL1191" s="10"/>
      <c r="IHM1191" s="10"/>
      <c r="IHN1191" s="10"/>
      <c r="IHO1191" s="10"/>
      <c r="IHP1191" s="10"/>
      <c r="IHQ1191" s="10"/>
      <c r="IHR1191" s="10"/>
      <c r="IHS1191" s="10"/>
      <c r="IHT1191" s="10"/>
      <c r="IHU1191" s="10"/>
      <c r="IHV1191" s="10"/>
      <c r="IHW1191" s="10"/>
      <c r="IHX1191" s="10"/>
      <c r="IHY1191" s="10"/>
      <c r="IHZ1191" s="10"/>
      <c r="IIA1191" s="10"/>
      <c r="IIB1191" s="10"/>
      <c r="IIC1191" s="10"/>
      <c r="IID1191" s="10"/>
      <c r="IIE1191" s="10"/>
      <c r="IIF1191" s="10"/>
      <c r="IIG1191" s="10"/>
      <c r="IIH1191" s="10"/>
      <c r="III1191" s="10"/>
      <c r="IIJ1191" s="10"/>
      <c r="IIK1191" s="10"/>
      <c r="IIL1191" s="10"/>
      <c r="IIM1191" s="10"/>
      <c r="IIN1191" s="10"/>
      <c r="IIO1191" s="10"/>
      <c r="IIP1191" s="10"/>
      <c r="IIQ1191" s="10"/>
      <c r="IIR1191" s="10"/>
      <c r="IIS1191" s="10"/>
      <c r="IIT1191" s="10"/>
      <c r="IIU1191" s="10"/>
      <c r="IIV1191" s="10"/>
      <c r="IIW1191" s="10"/>
      <c r="IIX1191" s="10"/>
      <c r="IIY1191" s="10"/>
      <c r="IIZ1191" s="10"/>
      <c r="IJA1191" s="10"/>
      <c r="IJB1191" s="10"/>
      <c r="IJC1191" s="10"/>
      <c r="IJD1191" s="10"/>
      <c r="IJE1191" s="10"/>
      <c r="IJF1191" s="10"/>
      <c r="IJG1191" s="10"/>
      <c r="IJH1191" s="10"/>
      <c r="IJI1191" s="10"/>
      <c r="IJJ1191" s="10"/>
      <c r="IJK1191" s="10"/>
      <c r="IJL1191" s="10"/>
      <c r="IJM1191" s="10"/>
      <c r="IJN1191" s="10"/>
      <c r="IJO1191" s="10"/>
      <c r="IJP1191" s="10"/>
      <c r="IJQ1191" s="10"/>
      <c r="IJR1191" s="10"/>
      <c r="IJS1191" s="10"/>
      <c r="IJT1191" s="10"/>
      <c r="IJU1191" s="10"/>
      <c r="IJV1191" s="10"/>
      <c r="IJW1191" s="10"/>
      <c r="IJX1191" s="10"/>
      <c r="IJY1191" s="10"/>
      <c r="IJZ1191" s="10"/>
      <c r="IKA1191" s="10"/>
      <c r="IKB1191" s="10"/>
      <c r="IKC1191" s="10"/>
      <c r="IKD1191" s="10"/>
      <c r="IKE1191" s="10"/>
      <c r="IKF1191" s="10"/>
      <c r="IKG1191" s="10"/>
      <c r="IKH1191" s="10"/>
      <c r="IKI1191" s="10"/>
      <c r="IKJ1191" s="10"/>
      <c r="IKK1191" s="10"/>
      <c r="IKL1191" s="10"/>
      <c r="IKM1191" s="10"/>
      <c r="IKN1191" s="10"/>
      <c r="IKO1191" s="10"/>
      <c r="IKP1191" s="10"/>
      <c r="IKQ1191" s="10"/>
      <c r="IKR1191" s="10"/>
      <c r="IKS1191" s="10"/>
      <c r="IKT1191" s="10"/>
      <c r="IKU1191" s="10"/>
      <c r="IKV1191" s="10"/>
      <c r="IKW1191" s="10"/>
      <c r="IKX1191" s="10"/>
      <c r="IKY1191" s="10"/>
      <c r="IKZ1191" s="10"/>
      <c r="ILA1191" s="10"/>
      <c r="ILB1191" s="10"/>
      <c r="ILC1191" s="10"/>
      <c r="ILD1191" s="10"/>
      <c r="ILE1191" s="10"/>
      <c r="ILF1191" s="10"/>
      <c r="ILG1191" s="10"/>
      <c r="ILH1191" s="10"/>
      <c r="ILI1191" s="10"/>
      <c r="ILJ1191" s="10"/>
      <c r="ILK1191" s="10"/>
      <c r="ILL1191" s="10"/>
      <c r="ILM1191" s="10"/>
      <c r="ILN1191" s="10"/>
      <c r="ILO1191" s="10"/>
      <c r="ILP1191" s="10"/>
      <c r="ILQ1191" s="10"/>
      <c r="ILR1191" s="10"/>
      <c r="ILS1191" s="10"/>
      <c r="ILT1191" s="10"/>
      <c r="ILU1191" s="10"/>
      <c r="ILV1191" s="10"/>
      <c r="ILW1191" s="10"/>
      <c r="ILX1191" s="10"/>
      <c r="ILY1191" s="10"/>
      <c r="ILZ1191" s="10"/>
      <c r="IMA1191" s="10"/>
      <c r="IMB1191" s="10"/>
      <c r="IMC1191" s="10"/>
      <c r="IMD1191" s="10"/>
      <c r="IME1191" s="10"/>
      <c r="IMF1191" s="10"/>
      <c r="IMG1191" s="10"/>
      <c r="IMH1191" s="10"/>
      <c r="IMI1191" s="10"/>
      <c r="IMJ1191" s="10"/>
      <c r="IMK1191" s="10"/>
      <c r="IML1191" s="10"/>
      <c r="IMM1191" s="10"/>
      <c r="IMN1191" s="10"/>
      <c r="IMO1191" s="10"/>
      <c r="IMP1191" s="10"/>
      <c r="IMQ1191" s="10"/>
      <c r="IMR1191" s="10"/>
      <c r="IMS1191" s="10"/>
      <c r="IMT1191" s="10"/>
      <c r="IMU1191" s="10"/>
      <c r="IMV1191" s="10"/>
      <c r="IMW1191" s="10"/>
      <c r="IMX1191" s="10"/>
      <c r="IMY1191" s="10"/>
      <c r="IMZ1191" s="10"/>
      <c r="INA1191" s="10"/>
      <c r="INB1191" s="10"/>
      <c r="INC1191" s="10"/>
      <c r="IND1191" s="10"/>
      <c r="INE1191" s="10"/>
      <c r="INF1191" s="10"/>
      <c r="ING1191" s="10"/>
      <c r="INH1191" s="10"/>
      <c r="INI1191" s="10"/>
      <c r="INJ1191" s="10"/>
      <c r="INK1191" s="10"/>
      <c r="INL1191" s="10"/>
      <c r="INM1191" s="10"/>
      <c r="INN1191" s="10"/>
      <c r="INO1191" s="10"/>
      <c r="INP1191" s="10"/>
      <c r="INQ1191" s="10"/>
      <c r="INR1191" s="10"/>
      <c r="INS1191" s="10"/>
      <c r="INT1191" s="10"/>
      <c r="INU1191" s="10"/>
      <c r="INV1191" s="10"/>
      <c r="INW1191" s="10"/>
      <c r="INX1191" s="10"/>
      <c r="INY1191" s="10"/>
      <c r="INZ1191" s="10"/>
      <c r="IOA1191" s="10"/>
      <c r="IOB1191" s="10"/>
      <c r="IOC1191" s="10"/>
      <c r="IOD1191" s="10"/>
      <c r="IOE1191" s="10"/>
      <c r="IOF1191" s="10"/>
      <c r="IOG1191" s="10"/>
      <c r="IOH1191" s="10"/>
      <c r="IOI1191" s="10"/>
      <c r="IOJ1191" s="10"/>
      <c r="IOK1191" s="10"/>
      <c r="IOL1191" s="10"/>
      <c r="IOM1191" s="10"/>
      <c r="ION1191" s="10"/>
      <c r="IOO1191" s="10"/>
      <c r="IOP1191" s="10"/>
      <c r="IOQ1191" s="10"/>
      <c r="IOR1191" s="10"/>
      <c r="IOS1191" s="10"/>
      <c r="IOT1191" s="10"/>
      <c r="IOU1191" s="10"/>
      <c r="IOV1191" s="10"/>
      <c r="IOW1191" s="10"/>
      <c r="IOX1191" s="10"/>
      <c r="IOY1191" s="10"/>
      <c r="IOZ1191" s="10"/>
      <c r="IPA1191" s="10"/>
      <c r="IPB1191" s="10"/>
      <c r="IPC1191" s="10"/>
      <c r="IPD1191" s="10"/>
      <c r="IPE1191" s="10"/>
      <c r="IPF1191" s="10"/>
      <c r="IPG1191" s="10"/>
      <c r="IPH1191" s="10"/>
      <c r="IPI1191" s="10"/>
      <c r="IPJ1191" s="10"/>
      <c r="IPK1191" s="10"/>
      <c r="IPL1191" s="10"/>
      <c r="IPM1191" s="10"/>
      <c r="IPN1191" s="10"/>
      <c r="IPO1191" s="10"/>
      <c r="IPP1191" s="10"/>
      <c r="IPQ1191" s="10"/>
      <c r="IPR1191" s="10"/>
      <c r="IPS1191" s="10"/>
      <c r="IPT1191" s="10"/>
      <c r="IPU1191" s="10"/>
      <c r="IPV1191" s="10"/>
      <c r="IPW1191" s="10"/>
      <c r="IPX1191" s="10"/>
      <c r="IPY1191" s="10"/>
      <c r="IPZ1191" s="10"/>
      <c r="IQA1191" s="10"/>
      <c r="IQB1191" s="10"/>
      <c r="IQC1191" s="10"/>
      <c r="IQD1191" s="10"/>
      <c r="IQE1191" s="10"/>
      <c r="IQF1191" s="10"/>
      <c r="IQG1191" s="10"/>
      <c r="IQH1191" s="10"/>
      <c r="IQI1191" s="10"/>
      <c r="IQJ1191" s="10"/>
      <c r="IQK1191" s="10"/>
      <c r="IQL1191" s="10"/>
      <c r="IQM1191" s="10"/>
      <c r="IQN1191" s="10"/>
      <c r="IQO1191" s="10"/>
      <c r="IQP1191" s="10"/>
      <c r="IQQ1191" s="10"/>
      <c r="IQR1191" s="10"/>
      <c r="IQS1191" s="10"/>
      <c r="IQT1191" s="10"/>
      <c r="IQU1191" s="10"/>
      <c r="IQV1191" s="10"/>
      <c r="IQW1191" s="10"/>
      <c r="IQX1191" s="10"/>
      <c r="IQY1191" s="10"/>
      <c r="IQZ1191" s="10"/>
      <c r="IRA1191" s="10"/>
      <c r="IRB1191" s="10"/>
      <c r="IRC1191" s="10"/>
      <c r="IRD1191" s="10"/>
      <c r="IRE1191" s="10"/>
      <c r="IRF1191" s="10"/>
      <c r="IRG1191" s="10"/>
      <c r="IRH1191" s="10"/>
      <c r="IRI1191" s="10"/>
      <c r="IRJ1191" s="10"/>
      <c r="IRK1191" s="10"/>
      <c r="IRL1191" s="10"/>
      <c r="IRM1191" s="10"/>
      <c r="IRN1191" s="10"/>
      <c r="IRO1191" s="10"/>
      <c r="IRP1191" s="10"/>
      <c r="IRQ1191" s="10"/>
      <c r="IRR1191" s="10"/>
      <c r="IRS1191" s="10"/>
      <c r="IRT1191" s="10"/>
      <c r="IRU1191" s="10"/>
      <c r="IRV1191" s="10"/>
      <c r="IRW1191" s="10"/>
      <c r="IRX1191" s="10"/>
      <c r="IRY1191" s="10"/>
      <c r="IRZ1191" s="10"/>
      <c r="ISA1191" s="10"/>
      <c r="ISB1191" s="10"/>
      <c r="ISC1191" s="10"/>
      <c r="ISD1191" s="10"/>
      <c r="ISE1191" s="10"/>
      <c r="ISF1191" s="10"/>
      <c r="ISG1191" s="10"/>
      <c r="ISH1191" s="10"/>
      <c r="ISI1191" s="10"/>
      <c r="ISJ1191" s="10"/>
      <c r="ISK1191" s="10"/>
      <c r="ISL1191" s="10"/>
      <c r="ISM1191" s="10"/>
      <c r="ISN1191" s="10"/>
      <c r="ISO1191" s="10"/>
      <c r="ISP1191" s="10"/>
      <c r="ISQ1191" s="10"/>
      <c r="ISR1191" s="10"/>
      <c r="ISS1191" s="10"/>
      <c r="IST1191" s="10"/>
      <c r="ISU1191" s="10"/>
      <c r="ISV1191" s="10"/>
      <c r="ISW1191" s="10"/>
      <c r="ISX1191" s="10"/>
      <c r="ISY1191" s="10"/>
      <c r="ISZ1191" s="10"/>
      <c r="ITA1191" s="10"/>
      <c r="ITB1191" s="10"/>
      <c r="ITC1191" s="10"/>
      <c r="ITD1191" s="10"/>
      <c r="ITE1191" s="10"/>
      <c r="ITF1191" s="10"/>
      <c r="ITG1191" s="10"/>
      <c r="ITH1191" s="10"/>
      <c r="ITI1191" s="10"/>
      <c r="ITJ1191" s="10"/>
      <c r="ITK1191" s="10"/>
      <c r="ITL1191" s="10"/>
      <c r="ITM1191" s="10"/>
      <c r="ITN1191" s="10"/>
      <c r="ITO1191" s="10"/>
      <c r="ITP1191" s="10"/>
      <c r="ITQ1191" s="10"/>
      <c r="ITR1191" s="10"/>
      <c r="ITS1191" s="10"/>
      <c r="ITT1191" s="10"/>
      <c r="ITU1191" s="10"/>
      <c r="ITV1191" s="10"/>
      <c r="ITW1191" s="10"/>
      <c r="ITX1191" s="10"/>
      <c r="ITY1191" s="10"/>
      <c r="ITZ1191" s="10"/>
      <c r="IUA1191" s="10"/>
      <c r="IUB1191" s="10"/>
      <c r="IUC1191" s="10"/>
      <c r="IUD1191" s="10"/>
      <c r="IUE1191" s="10"/>
      <c r="IUF1191" s="10"/>
      <c r="IUG1191" s="10"/>
      <c r="IUH1191" s="10"/>
      <c r="IUI1191" s="10"/>
      <c r="IUJ1191" s="10"/>
      <c r="IUK1191" s="10"/>
      <c r="IUL1191" s="10"/>
      <c r="IUM1191" s="10"/>
      <c r="IUN1191" s="10"/>
      <c r="IUO1191" s="10"/>
      <c r="IUP1191" s="10"/>
      <c r="IUQ1191" s="10"/>
      <c r="IUR1191" s="10"/>
      <c r="IUS1191" s="10"/>
      <c r="IUT1191" s="10"/>
      <c r="IUU1191" s="10"/>
      <c r="IUV1191" s="10"/>
      <c r="IUW1191" s="10"/>
      <c r="IUX1191" s="10"/>
      <c r="IUY1191" s="10"/>
      <c r="IUZ1191" s="10"/>
      <c r="IVA1191" s="10"/>
      <c r="IVB1191" s="10"/>
      <c r="IVC1191" s="10"/>
      <c r="IVD1191" s="10"/>
      <c r="IVE1191" s="10"/>
      <c r="IVF1191" s="10"/>
      <c r="IVG1191" s="10"/>
      <c r="IVH1191" s="10"/>
      <c r="IVI1191" s="10"/>
      <c r="IVJ1191" s="10"/>
      <c r="IVK1191" s="10"/>
      <c r="IVL1191" s="10"/>
      <c r="IVM1191" s="10"/>
      <c r="IVN1191" s="10"/>
      <c r="IVO1191" s="10"/>
      <c r="IVP1191" s="10"/>
      <c r="IVQ1191" s="10"/>
      <c r="IVR1191" s="10"/>
      <c r="IVS1191" s="10"/>
      <c r="IVT1191" s="10"/>
      <c r="IVU1191" s="10"/>
      <c r="IVV1191" s="10"/>
      <c r="IVW1191" s="10"/>
      <c r="IVX1191" s="10"/>
      <c r="IVY1191" s="10"/>
      <c r="IVZ1191" s="10"/>
      <c r="IWA1191" s="10"/>
      <c r="IWB1191" s="10"/>
      <c r="IWC1191" s="10"/>
      <c r="IWD1191" s="10"/>
      <c r="IWE1191" s="10"/>
      <c r="IWF1191" s="10"/>
      <c r="IWG1191" s="10"/>
      <c r="IWH1191" s="10"/>
      <c r="IWI1191" s="10"/>
      <c r="IWJ1191" s="10"/>
      <c r="IWK1191" s="10"/>
      <c r="IWL1191" s="10"/>
      <c r="IWM1191" s="10"/>
      <c r="IWN1191" s="10"/>
      <c r="IWO1191" s="10"/>
      <c r="IWP1191" s="10"/>
      <c r="IWQ1191" s="10"/>
      <c r="IWR1191" s="10"/>
      <c r="IWS1191" s="10"/>
      <c r="IWT1191" s="10"/>
      <c r="IWU1191" s="10"/>
      <c r="IWV1191" s="10"/>
      <c r="IWW1191" s="10"/>
      <c r="IWX1191" s="10"/>
      <c r="IWY1191" s="10"/>
      <c r="IWZ1191" s="10"/>
      <c r="IXA1191" s="10"/>
      <c r="IXB1191" s="10"/>
      <c r="IXC1191" s="10"/>
      <c r="IXD1191" s="10"/>
      <c r="IXE1191" s="10"/>
      <c r="IXF1191" s="10"/>
      <c r="IXG1191" s="10"/>
      <c r="IXH1191" s="10"/>
      <c r="IXI1191" s="10"/>
      <c r="IXJ1191" s="10"/>
      <c r="IXK1191" s="10"/>
      <c r="IXL1191" s="10"/>
      <c r="IXM1191" s="10"/>
      <c r="IXN1191" s="10"/>
      <c r="IXO1191" s="10"/>
      <c r="IXP1191" s="10"/>
      <c r="IXQ1191" s="10"/>
      <c r="IXR1191" s="10"/>
      <c r="IXS1191" s="10"/>
      <c r="IXT1191" s="10"/>
      <c r="IXU1191" s="10"/>
      <c r="IXV1191" s="10"/>
      <c r="IXW1191" s="10"/>
      <c r="IXX1191" s="10"/>
      <c r="IXY1191" s="10"/>
      <c r="IXZ1191" s="10"/>
      <c r="IYA1191" s="10"/>
      <c r="IYB1191" s="10"/>
      <c r="IYC1191" s="10"/>
      <c r="IYD1191" s="10"/>
      <c r="IYE1191" s="10"/>
      <c r="IYF1191" s="10"/>
      <c r="IYG1191" s="10"/>
      <c r="IYH1191" s="10"/>
      <c r="IYI1191" s="10"/>
      <c r="IYJ1191" s="10"/>
      <c r="IYK1191" s="10"/>
      <c r="IYL1191" s="10"/>
      <c r="IYM1191" s="10"/>
      <c r="IYN1191" s="10"/>
      <c r="IYO1191" s="10"/>
      <c r="IYP1191" s="10"/>
      <c r="IYQ1191" s="10"/>
      <c r="IYR1191" s="10"/>
      <c r="IYS1191" s="10"/>
      <c r="IYT1191" s="10"/>
      <c r="IYU1191" s="10"/>
      <c r="IYV1191" s="10"/>
      <c r="IYW1191" s="10"/>
      <c r="IYX1191" s="10"/>
      <c r="IYY1191" s="10"/>
      <c r="IYZ1191" s="10"/>
      <c r="IZA1191" s="10"/>
      <c r="IZB1191" s="10"/>
      <c r="IZC1191" s="10"/>
      <c r="IZD1191" s="10"/>
      <c r="IZE1191" s="10"/>
      <c r="IZF1191" s="10"/>
      <c r="IZG1191" s="10"/>
      <c r="IZH1191" s="10"/>
      <c r="IZI1191" s="10"/>
      <c r="IZJ1191" s="10"/>
      <c r="IZK1191" s="10"/>
      <c r="IZL1191" s="10"/>
      <c r="IZM1191" s="10"/>
      <c r="IZN1191" s="10"/>
      <c r="IZO1191" s="10"/>
      <c r="IZP1191" s="10"/>
      <c r="IZQ1191" s="10"/>
      <c r="IZR1191" s="10"/>
      <c r="IZS1191" s="10"/>
      <c r="IZT1191" s="10"/>
      <c r="IZU1191" s="10"/>
      <c r="IZV1191" s="10"/>
      <c r="IZW1191" s="10"/>
      <c r="IZX1191" s="10"/>
      <c r="IZY1191" s="10"/>
      <c r="IZZ1191" s="10"/>
      <c r="JAA1191" s="10"/>
      <c r="JAB1191" s="10"/>
      <c r="JAC1191" s="10"/>
      <c r="JAD1191" s="10"/>
      <c r="JAE1191" s="10"/>
      <c r="JAF1191" s="10"/>
      <c r="JAG1191" s="10"/>
      <c r="JAH1191" s="10"/>
      <c r="JAI1191" s="10"/>
      <c r="JAJ1191" s="10"/>
      <c r="JAK1191" s="10"/>
      <c r="JAL1191" s="10"/>
      <c r="JAM1191" s="10"/>
      <c r="JAN1191" s="10"/>
      <c r="JAO1191" s="10"/>
      <c r="JAP1191" s="10"/>
      <c r="JAQ1191" s="10"/>
      <c r="JAR1191" s="10"/>
      <c r="JAS1191" s="10"/>
      <c r="JAT1191" s="10"/>
      <c r="JAU1191" s="10"/>
      <c r="JAV1191" s="10"/>
      <c r="JAW1191" s="10"/>
      <c r="JAX1191" s="10"/>
      <c r="JAY1191" s="10"/>
      <c r="JAZ1191" s="10"/>
      <c r="JBA1191" s="10"/>
      <c r="JBB1191" s="10"/>
      <c r="JBC1191" s="10"/>
      <c r="JBD1191" s="10"/>
      <c r="JBE1191" s="10"/>
      <c r="JBF1191" s="10"/>
      <c r="JBG1191" s="10"/>
      <c r="JBH1191" s="10"/>
      <c r="JBI1191" s="10"/>
      <c r="JBJ1191" s="10"/>
      <c r="JBK1191" s="10"/>
      <c r="JBL1191" s="10"/>
      <c r="JBM1191" s="10"/>
      <c r="JBN1191" s="10"/>
      <c r="JBO1191" s="10"/>
      <c r="JBP1191" s="10"/>
      <c r="JBQ1191" s="10"/>
      <c r="JBR1191" s="10"/>
      <c r="JBS1191" s="10"/>
      <c r="JBT1191" s="10"/>
      <c r="JBU1191" s="10"/>
      <c r="JBV1191" s="10"/>
      <c r="JBW1191" s="10"/>
      <c r="JBX1191" s="10"/>
      <c r="JBY1191" s="10"/>
      <c r="JBZ1191" s="10"/>
      <c r="JCA1191" s="10"/>
      <c r="JCB1191" s="10"/>
      <c r="JCC1191" s="10"/>
      <c r="JCD1191" s="10"/>
      <c r="JCE1191" s="10"/>
      <c r="JCF1191" s="10"/>
      <c r="JCG1191" s="10"/>
      <c r="JCH1191" s="10"/>
      <c r="JCI1191" s="10"/>
      <c r="JCJ1191" s="10"/>
      <c r="JCK1191" s="10"/>
      <c r="JCL1191" s="10"/>
      <c r="JCM1191" s="10"/>
      <c r="JCN1191" s="10"/>
      <c r="JCO1191" s="10"/>
      <c r="JCP1191" s="10"/>
      <c r="JCQ1191" s="10"/>
      <c r="JCR1191" s="10"/>
      <c r="JCS1191" s="10"/>
      <c r="JCT1191" s="10"/>
      <c r="JCU1191" s="10"/>
      <c r="JCV1191" s="10"/>
      <c r="JCW1191" s="10"/>
      <c r="JCX1191" s="10"/>
      <c r="JCY1191" s="10"/>
      <c r="JCZ1191" s="10"/>
      <c r="JDA1191" s="10"/>
      <c r="JDB1191" s="10"/>
      <c r="JDC1191" s="10"/>
      <c r="JDD1191" s="10"/>
      <c r="JDE1191" s="10"/>
      <c r="JDF1191" s="10"/>
      <c r="JDG1191" s="10"/>
      <c r="JDH1191" s="10"/>
      <c r="JDI1191" s="10"/>
      <c r="JDJ1191" s="10"/>
      <c r="JDK1191" s="10"/>
      <c r="JDL1191" s="10"/>
      <c r="JDM1191" s="10"/>
      <c r="JDN1191" s="10"/>
      <c r="JDO1191" s="10"/>
      <c r="JDP1191" s="10"/>
      <c r="JDQ1191" s="10"/>
      <c r="JDR1191" s="10"/>
      <c r="JDS1191" s="10"/>
      <c r="JDT1191" s="10"/>
      <c r="JDU1191" s="10"/>
      <c r="JDV1191" s="10"/>
      <c r="JDW1191" s="10"/>
      <c r="JDX1191" s="10"/>
      <c r="JDY1191" s="10"/>
      <c r="JDZ1191" s="10"/>
      <c r="JEA1191" s="10"/>
      <c r="JEB1191" s="10"/>
      <c r="JEC1191" s="10"/>
      <c r="JED1191" s="10"/>
      <c r="JEE1191" s="10"/>
      <c r="JEF1191" s="10"/>
      <c r="JEG1191" s="10"/>
      <c r="JEH1191" s="10"/>
      <c r="JEI1191" s="10"/>
      <c r="JEJ1191" s="10"/>
      <c r="JEK1191" s="10"/>
      <c r="JEL1191" s="10"/>
      <c r="JEM1191" s="10"/>
      <c r="JEN1191" s="10"/>
      <c r="JEO1191" s="10"/>
      <c r="JEP1191" s="10"/>
      <c r="JEQ1191" s="10"/>
      <c r="JER1191" s="10"/>
      <c r="JES1191" s="10"/>
      <c r="JET1191" s="10"/>
      <c r="JEU1191" s="10"/>
      <c r="JEV1191" s="10"/>
      <c r="JEW1191" s="10"/>
      <c r="JEX1191" s="10"/>
      <c r="JEY1191" s="10"/>
      <c r="JEZ1191" s="10"/>
      <c r="JFA1191" s="10"/>
      <c r="JFB1191" s="10"/>
      <c r="JFC1191" s="10"/>
      <c r="JFD1191" s="10"/>
      <c r="JFE1191" s="10"/>
      <c r="JFF1191" s="10"/>
      <c r="JFG1191" s="10"/>
      <c r="JFH1191" s="10"/>
      <c r="JFI1191" s="10"/>
      <c r="JFJ1191" s="10"/>
      <c r="JFK1191" s="10"/>
      <c r="JFL1191" s="10"/>
      <c r="JFM1191" s="10"/>
      <c r="JFN1191" s="10"/>
      <c r="JFO1191" s="10"/>
      <c r="JFP1191" s="10"/>
      <c r="JFQ1191" s="10"/>
      <c r="JFR1191" s="10"/>
      <c r="JFS1191" s="10"/>
      <c r="JFT1191" s="10"/>
      <c r="JFU1191" s="10"/>
      <c r="JFV1191" s="10"/>
      <c r="JFW1191" s="10"/>
      <c r="JFX1191" s="10"/>
      <c r="JFY1191" s="10"/>
      <c r="JFZ1191" s="10"/>
      <c r="JGA1191" s="10"/>
      <c r="JGB1191" s="10"/>
      <c r="JGC1191" s="10"/>
      <c r="JGD1191" s="10"/>
      <c r="JGE1191" s="10"/>
      <c r="JGF1191" s="10"/>
      <c r="JGG1191" s="10"/>
      <c r="JGH1191" s="10"/>
      <c r="JGI1191" s="10"/>
      <c r="JGJ1191" s="10"/>
      <c r="JGK1191" s="10"/>
      <c r="JGL1191" s="10"/>
      <c r="JGM1191" s="10"/>
      <c r="JGN1191" s="10"/>
      <c r="JGO1191" s="10"/>
      <c r="JGP1191" s="10"/>
      <c r="JGQ1191" s="10"/>
      <c r="JGR1191" s="10"/>
      <c r="JGS1191" s="10"/>
      <c r="JGT1191" s="10"/>
      <c r="JGU1191" s="10"/>
      <c r="JGV1191" s="10"/>
      <c r="JGW1191" s="10"/>
      <c r="JGX1191" s="10"/>
      <c r="JGY1191" s="10"/>
      <c r="JGZ1191" s="10"/>
      <c r="JHA1191" s="10"/>
      <c r="JHB1191" s="10"/>
      <c r="JHC1191" s="10"/>
      <c r="JHD1191" s="10"/>
      <c r="JHE1191" s="10"/>
      <c r="JHF1191" s="10"/>
      <c r="JHG1191" s="10"/>
      <c r="JHH1191" s="10"/>
      <c r="JHI1191" s="10"/>
      <c r="JHJ1191" s="10"/>
      <c r="JHK1191" s="10"/>
      <c r="JHL1191" s="10"/>
      <c r="JHM1191" s="10"/>
      <c r="JHN1191" s="10"/>
      <c r="JHO1191" s="10"/>
      <c r="JHP1191" s="10"/>
      <c r="JHQ1191" s="10"/>
      <c r="JHR1191" s="10"/>
      <c r="JHS1191" s="10"/>
      <c r="JHT1191" s="10"/>
      <c r="JHU1191" s="10"/>
      <c r="JHV1191" s="10"/>
      <c r="JHW1191" s="10"/>
      <c r="JHX1191" s="10"/>
      <c r="JHY1191" s="10"/>
      <c r="JHZ1191" s="10"/>
      <c r="JIA1191" s="10"/>
      <c r="JIB1191" s="10"/>
      <c r="JIC1191" s="10"/>
      <c r="JID1191" s="10"/>
      <c r="JIE1191" s="10"/>
      <c r="JIF1191" s="10"/>
      <c r="JIG1191" s="10"/>
      <c r="JIH1191" s="10"/>
      <c r="JII1191" s="10"/>
      <c r="JIJ1191" s="10"/>
      <c r="JIK1191" s="10"/>
      <c r="JIL1191" s="10"/>
      <c r="JIM1191" s="10"/>
      <c r="JIN1191" s="10"/>
      <c r="JIO1191" s="10"/>
      <c r="JIP1191" s="10"/>
      <c r="JIQ1191" s="10"/>
      <c r="JIR1191" s="10"/>
      <c r="JIS1191" s="10"/>
      <c r="JIT1191" s="10"/>
      <c r="JIU1191" s="10"/>
      <c r="JIV1191" s="10"/>
      <c r="JIW1191" s="10"/>
      <c r="JIX1191" s="10"/>
      <c r="JIY1191" s="10"/>
      <c r="JIZ1191" s="10"/>
      <c r="JJA1191" s="10"/>
      <c r="JJB1191" s="10"/>
      <c r="JJC1191" s="10"/>
      <c r="JJD1191" s="10"/>
      <c r="JJE1191" s="10"/>
      <c r="JJF1191" s="10"/>
      <c r="JJG1191" s="10"/>
      <c r="JJH1191" s="10"/>
      <c r="JJI1191" s="10"/>
      <c r="JJJ1191" s="10"/>
      <c r="JJK1191" s="10"/>
      <c r="JJL1191" s="10"/>
      <c r="JJM1191" s="10"/>
      <c r="JJN1191" s="10"/>
      <c r="JJO1191" s="10"/>
      <c r="JJP1191" s="10"/>
      <c r="JJQ1191" s="10"/>
      <c r="JJR1191" s="10"/>
      <c r="JJS1191" s="10"/>
      <c r="JJT1191" s="10"/>
      <c r="JJU1191" s="10"/>
      <c r="JJV1191" s="10"/>
      <c r="JJW1191" s="10"/>
      <c r="JJX1191" s="10"/>
      <c r="JJY1191" s="10"/>
      <c r="JJZ1191" s="10"/>
      <c r="JKA1191" s="10"/>
      <c r="JKB1191" s="10"/>
      <c r="JKC1191" s="10"/>
      <c r="JKD1191" s="10"/>
      <c r="JKE1191" s="10"/>
      <c r="JKF1191" s="10"/>
      <c r="JKG1191" s="10"/>
      <c r="JKH1191" s="10"/>
      <c r="JKI1191" s="10"/>
      <c r="JKJ1191" s="10"/>
      <c r="JKK1191" s="10"/>
      <c r="JKL1191" s="10"/>
      <c r="JKM1191" s="10"/>
      <c r="JKN1191" s="10"/>
      <c r="JKO1191" s="10"/>
      <c r="JKP1191" s="10"/>
      <c r="JKQ1191" s="10"/>
      <c r="JKR1191" s="10"/>
      <c r="JKS1191" s="10"/>
      <c r="JKT1191" s="10"/>
      <c r="JKU1191" s="10"/>
      <c r="JKV1191" s="10"/>
      <c r="JKW1191" s="10"/>
      <c r="JKX1191" s="10"/>
      <c r="JKY1191" s="10"/>
      <c r="JKZ1191" s="10"/>
      <c r="JLA1191" s="10"/>
      <c r="JLB1191" s="10"/>
      <c r="JLC1191" s="10"/>
      <c r="JLD1191" s="10"/>
      <c r="JLE1191" s="10"/>
      <c r="JLF1191" s="10"/>
      <c r="JLG1191" s="10"/>
      <c r="JLH1191" s="10"/>
      <c r="JLI1191" s="10"/>
      <c r="JLJ1191" s="10"/>
      <c r="JLK1191" s="10"/>
      <c r="JLL1191" s="10"/>
      <c r="JLM1191" s="10"/>
      <c r="JLN1191" s="10"/>
      <c r="JLO1191" s="10"/>
      <c r="JLP1191" s="10"/>
      <c r="JLQ1191" s="10"/>
      <c r="JLR1191" s="10"/>
      <c r="JLS1191" s="10"/>
      <c r="JLT1191" s="10"/>
      <c r="JLU1191" s="10"/>
      <c r="JLV1191" s="10"/>
      <c r="JLW1191" s="10"/>
      <c r="JLX1191" s="10"/>
      <c r="JLY1191" s="10"/>
      <c r="JLZ1191" s="10"/>
      <c r="JMA1191" s="10"/>
      <c r="JMB1191" s="10"/>
      <c r="JMC1191" s="10"/>
      <c r="JMD1191" s="10"/>
      <c r="JME1191" s="10"/>
      <c r="JMF1191" s="10"/>
      <c r="JMG1191" s="10"/>
      <c r="JMH1191" s="10"/>
      <c r="JMI1191" s="10"/>
      <c r="JMJ1191" s="10"/>
      <c r="JMK1191" s="10"/>
      <c r="JML1191" s="10"/>
      <c r="JMM1191" s="10"/>
      <c r="JMN1191" s="10"/>
      <c r="JMO1191" s="10"/>
      <c r="JMP1191" s="10"/>
      <c r="JMQ1191" s="10"/>
      <c r="JMR1191" s="10"/>
      <c r="JMS1191" s="10"/>
      <c r="JMT1191" s="10"/>
      <c r="JMU1191" s="10"/>
      <c r="JMV1191" s="10"/>
      <c r="JMW1191" s="10"/>
      <c r="JMX1191" s="10"/>
      <c r="JMY1191" s="10"/>
      <c r="JMZ1191" s="10"/>
      <c r="JNA1191" s="10"/>
      <c r="JNB1191" s="10"/>
      <c r="JNC1191" s="10"/>
      <c r="JND1191" s="10"/>
      <c r="JNE1191" s="10"/>
      <c r="JNF1191" s="10"/>
      <c r="JNG1191" s="10"/>
      <c r="JNH1191" s="10"/>
      <c r="JNI1191" s="10"/>
      <c r="JNJ1191" s="10"/>
      <c r="JNK1191" s="10"/>
      <c r="JNL1191" s="10"/>
      <c r="JNM1191" s="10"/>
      <c r="JNN1191" s="10"/>
      <c r="JNO1191" s="10"/>
      <c r="JNP1191" s="10"/>
      <c r="JNQ1191" s="10"/>
      <c r="JNR1191" s="10"/>
      <c r="JNS1191" s="10"/>
      <c r="JNT1191" s="10"/>
      <c r="JNU1191" s="10"/>
      <c r="JNV1191" s="10"/>
      <c r="JNW1191" s="10"/>
      <c r="JNX1191" s="10"/>
      <c r="JNY1191" s="10"/>
      <c r="JNZ1191" s="10"/>
      <c r="JOA1191" s="10"/>
      <c r="JOB1191" s="10"/>
      <c r="JOC1191" s="10"/>
      <c r="JOD1191" s="10"/>
      <c r="JOE1191" s="10"/>
      <c r="JOF1191" s="10"/>
      <c r="JOG1191" s="10"/>
      <c r="JOH1191" s="10"/>
      <c r="JOI1191" s="10"/>
      <c r="JOJ1191" s="10"/>
      <c r="JOK1191" s="10"/>
      <c r="JOL1191" s="10"/>
      <c r="JOM1191" s="10"/>
      <c r="JON1191" s="10"/>
      <c r="JOO1191" s="10"/>
      <c r="JOP1191" s="10"/>
      <c r="JOQ1191" s="10"/>
      <c r="JOR1191" s="10"/>
      <c r="JOS1191" s="10"/>
      <c r="JOT1191" s="10"/>
      <c r="JOU1191" s="10"/>
      <c r="JOV1191" s="10"/>
      <c r="JOW1191" s="10"/>
      <c r="JOX1191" s="10"/>
      <c r="JOY1191" s="10"/>
      <c r="JOZ1191" s="10"/>
      <c r="JPA1191" s="10"/>
      <c r="JPB1191" s="10"/>
      <c r="JPC1191" s="10"/>
      <c r="JPD1191" s="10"/>
      <c r="JPE1191" s="10"/>
      <c r="JPF1191" s="10"/>
      <c r="JPG1191" s="10"/>
      <c r="JPH1191" s="10"/>
      <c r="JPI1191" s="10"/>
      <c r="JPJ1191" s="10"/>
      <c r="JPK1191" s="10"/>
      <c r="JPL1191" s="10"/>
      <c r="JPM1191" s="10"/>
      <c r="JPN1191" s="10"/>
      <c r="JPO1191" s="10"/>
      <c r="JPP1191" s="10"/>
      <c r="JPQ1191" s="10"/>
      <c r="JPR1191" s="10"/>
      <c r="JPS1191" s="10"/>
      <c r="JPT1191" s="10"/>
      <c r="JPU1191" s="10"/>
      <c r="JPV1191" s="10"/>
      <c r="JPW1191" s="10"/>
      <c r="JPX1191" s="10"/>
      <c r="JPY1191" s="10"/>
      <c r="JPZ1191" s="10"/>
      <c r="JQA1191" s="10"/>
      <c r="JQB1191" s="10"/>
      <c r="JQC1191" s="10"/>
      <c r="JQD1191" s="10"/>
      <c r="JQE1191" s="10"/>
      <c r="JQF1191" s="10"/>
      <c r="JQG1191" s="10"/>
      <c r="JQH1191" s="10"/>
      <c r="JQI1191" s="10"/>
      <c r="JQJ1191" s="10"/>
      <c r="JQK1191" s="10"/>
      <c r="JQL1191" s="10"/>
      <c r="JQM1191" s="10"/>
      <c r="JQN1191" s="10"/>
      <c r="JQO1191" s="10"/>
      <c r="JQP1191" s="10"/>
      <c r="JQQ1191" s="10"/>
      <c r="JQR1191" s="10"/>
      <c r="JQS1191" s="10"/>
      <c r="JQT1191" s="10"/>
      <c r="JQU1191" s="10"/>
      <c r="JQV1191" s="10"/>
      <c r="JQW1191" s="10"/>
      <c r="JQX1191" s="10"/>
      <c r="JQY1191" s="10"/>
      <c r="JQZ1191" s="10"/>
      <c r="JRA1191" s="10"/>
      <c r="JRB1191" s="10"/>
      <c r="JRC1191" s="10"/>
      <c r="JRD1191" s="10"/>
      <c r="JRE1191" s="10"/>
      <c r="JRF1191" s="10"/>
      <c r="JRG1191" s="10"/>
      <c r="JRH1191" s="10"/>
      <c r="JRI1191" s="10"/>
      <c r="JRJ1191" s="10"/>
      <c r="JRK1191" s="10"/>
      <c r="JRL1191" s="10"/>
      <c r="JRM1191" s="10"/>
      <c r="JRN1191" s="10"/>
      <c r="JRO1191" s="10"/>
      <c r="JRP1191" s="10"/>
      <c r="JRQ1191" s="10"/>
      <c r="JRR1191" s="10"/>
      <c r="JRS1191" s="10"/>
      <c r="JRT1191" s="10"/>
      <c r="JRU1191" s="10"/>
      <c r="JRV1191" s="10"/>
      <c r="JRW1191" s="10"/>
      <c r="JRX1191" s="10"/>
      <c r="JRY1191" s="10"/>
      <c r="JRZ1191" s="10"/>
      <c r="JSA1191" s="10"/>
      <c r="JSB1191" s="10"/>
      <c r="JSC1191" s="10"/>
      <c r="JSD1191" s="10"/>
      <c r="JSE1191" s="10"/>
      <c r="JSF1191" s="10"/>
      <c r="JSG1191" s="10"/>
      <c r="JSH1191" s="10"/>
      <c r="JSI1191" s="10"/>
      <c r="JSJ1191" s="10"/>
      <c r="JSK1191" s="10"/>
      <c r="JSL1191" s="10"/>
      <c r="JSM1191" s="10"/>
      <c r="JSN1191" s="10"/>
      <c r="JSO1191" s="10"/>
      <c r="JSP1191" s="10"/>
      <c r="JSQ1191" s="10"/>
      <c r="JSR1191" s="10"/>
      <c r="JSS1191" s="10"/>
      <c r="JST1191" s="10"/>
      <c r="JSU1191" s="10"/>
      <c r="JSV1191" s="10"/>
      <c r="JSW1191" s="10"/>
      <c r="JSX1191" s="10"/>
      <c r="JSY1191" s="10"/>
      <c r="JSZ1191" s="10"/>
      <c r="JTA1191" s="10"/>
      <c r="JTB1191" s="10"/>
      <c r="JTC1191" s="10"/>
      <c r="JTD1191" s="10"/>
      <c r="JTE1191" s="10"/>
      <c r="JTF1191" s="10"/>
      <c r="JTG1191" s="10"/>
      <c r="JTH1191" s="10"/>
      <c r="JTI1191" s="10"/>
      <c r="JTJ1191" s="10"/>
      <c r="JTK1191" s="10"/>
      <c r="JTL1191" s="10"/>
      <c r="JTM1191" s="10"/>
      <c r="JTN1191" s="10"/>
      <c r="JTO1191" s="10"/>
      <c r="JTP1191" s="10"/>
      <c r="JTQ1191" s="10"/>
      <c r="JTR1191" s="10"/>
      <c r="JTS1191" s="10"/>
      <c r="JTT1191" s="10"/>
      <c r="JTU1191" s="10"/>
      <c r="JTV1191" s="10"/>
      <c r="JTW1191" s="10"/>
      <c r="JTX1191" s="10"/>
      <c r="JTY1191" s="10"/>
      <c r="JTZ1191" s="10"/>
      <c r="JUA1191" s="10"/>
      <c r="JUB1191" s="10"/>
      <c r="JUC1191" s="10"/>
      <c r="JUD1191" s="10"/>
      <c r="JUE1191" s="10"/>
      <c r="JUF1191" s="10"/>
      <c r="JUG1191" s="10"/>
      <c r="JUH1191" s="10"/>
      <c r="JUI1191" s="10"/>
      <c r="JUJ1191" s="10"/>
      <c r="JUK1191" s="10"/>
      <c r="JUL1191" s="10"/>
      <c r="JUM1191" s="10"/>
      <c r="JUN1191" s="10"/>
      <c r="JUO1191" s="10"/>
      <c r="JUP1191" s="10"/>
      <c r="JUQ1191" s="10"/>
      <c r="JUR1191" s="10"/>
      <c r="JUS1191" s="10"/>
      <c r="JUT1191" s="10"/>
      <c r="JUU1191" s="10"/>
      <c r="JUV1191" s="10"/>
      <c r="JUW1191" s="10"/>
      <c r="JUX1191" s="10"/>
      <c r="JUY1191" s="10"/>
      <c r="JUZ1191" s="10"/>
      <c r="JVA1191" s="10"/>
      <c r="JVB1191" s="10"/>
      <c r="JVC1191" s="10"/>
      <c r="JVD1191" s="10"/>
      <c r="JVE1191" s="10"/>
      <c r="JVF1191" s="10"/>
      <c r="JVG1191" s="10"/>
      <c r="JVH1191" s="10"/>
      <c r="JVI1191" s="10"/>
      <c r="JVJ1191" s="10"/>
      <c r="JVK1191" s="10"/>
      <c r="JVL1191" s="10"/>
      <c r="JVM1191" s="10"/>
      <c r="JVN1191" s="10"/>
      <c r="JVO1191" s="10"/>
      <c r="JVP1191" s="10"/>
      <c r="JVQ1191" s="10"/>
      <c r="JVR1191" s="10"/>
      <c r="JVS1191" s="10"/>
      <c r="JVT1191" s="10"/>
      <c r="JVU1191" s="10"/>
      <c r="JVV1191" s="10"/>
      <c r="JVW1191" s="10"/>
      <c r="JVX1191" s="10"/>
      <c r="JVY1191" s="10"/>
      <c r="JVZ1191" s="10"/>
      <c r="JWA1191" s="10"/>
      <c r="JWB1191" s="10"/>
      <c r="JWC1191" s="10"/>
      <c r="JWD1191" s="10"/>
      <c r="JWE1191" s="10"/>
      <c r="JWF1191" s="10"/>
      <c r="JWG1191" s="10"/>
      <c r="JWH1191" s="10"/>
      <c r="JWI1191" s="10"/>
      <c r="JWJ1191" s="10"/>
      <c r="JWK1191" s="10"/>
      <c r="JWL1191" s="10"/>
      <c r="JWM1191" s="10"/>
      <c r="JWN1191" s="10"/>
      <c r="JWO1191" s="10"/>
      <c r="JWP1191" s="10"/>
      <c r="JWQ1191" s="10"/>
      <c r="JWR1191" s="10"/>
      <c r="JWS1191" s="10"/>
      <c r="JWT1191" s="10"/>
      <c r="JWU1191" s="10"/>
      <c r="JWV1191" s="10"/>
      <c r="JWW1191" s="10"/>
      <c r="JWX1191" s="10"/>
      <c r="JWY1191" s="10"/>
      <c r="JWZ1191" s="10"/>
      <c r="JXA1191" s="10"/>
      <c r="JXB1191" s="10"/>
      <c r="JXC1191" s="10"/>
      <c r="JXD1191" s="10"/>
      <c r="JXE1191" s="10"/>
      <c r="JXF1191" s="10"/>
      <c r="JXG1191" s="10"/>
      <c r="JXH1191" s="10"/>
      <c r="JXI1191" s="10"/>
      <c r="JXJ1191" s="10"/>
      <c r="JXK1191" s="10"/>
      <c r="JXL1191" s="10"/>
      <c r="JXM1191" s="10"/>
      <c r="JXN1191" s="10"/>
      <c r="JXO1191" s="10"/>
      <c r="JXP1191" s="10"/>
      <c r="JXQ1191" s="10"/>
      <c r="JXR1191" s="10"/>
      <c r="JXS1191" s="10"/>
      <c r="JXT1191" s="10"/>
      <c r="JXU1191" s="10"/>
      <c r="JXV1191" s="10"/>
      <c r="JXW1191" s="10"/>
      <c r="JXX1191" s="10"/>
      <c r="JXY1191" s="10"/>
      <c r="JXZ1191" s="10"/>
      <c r="JYA1191" s="10"/>
      <c r="JYB1191" s="10"/>
      <c r="JYC1191" s="10"/>
      <c r="JYD1191" s="10"/>
      <c r="JYE1191" s="10"/>
      <c r="JYF1191" s="10"/>
      <c r="JYG1191" s="10"/>
      <c r="JYH1191" s="10"/>
      <c r="JYI1191" s="10"/>
      <c r="JYJ1191" s="10"/>
      <c r="JYK1191" s="10"/>
      <c r="JYL1191" s="10"/>
      <c r="JYM1191" s="10"/>
      <c r="JYN1191" s="10"/>
      <c r="JYO1191" s="10"/>
      <c r="JYP1191" s="10"/>
      <c r="JYQ1191" s="10"/>
      <c r="JYR1191" s="10"/>
      <c r="JYS1191" s="10"/>
      <c r="JYT1191" s="10"/>
      <c r="JYU1191" s="10"/>
      <c r="JYV1191" s="10"/>
      <c r="JYW1191" s="10"/>
      <c r="JYX1191" s="10"/>
      <c r="JYY1191" s="10"/>
      <c r="JYZ1191" s="10"/>
      <c r="JZA1191" s="10"/>
      <c r="JZB1191" s="10"/>
      <c r="JZC1191" s="10"/>
      <c r="JZD1191" s="10"/>
      <c r="JZE1191" s="10"/>
      <c r="JZF1191" s="10"/>
      <c r="JZG1191" s="10"/>
      <c r="JZH1191" s="10"/>
      <c r="JZI1191" s="10"/>
      <c r="JZJ1191" s="10"/>
      <c r="JZK1191" s="10"/>
      <c r="JZL1191" s="10"/>
      <c r="JZM1191" s="10"/>
      <c r="JZN1191" s="10"/>
      <c r="JZO1191" s="10"/>
      <c r="JZP1191" s="10"/>
      <c r="JZQ1191" s="10"/>
      <c r="JZR1191" s="10"/>
      <c r="JZS1191" s="10"/>
      <c r="JZT1191" s="10"/>
      <c r="JZU1191" s="10"/>
      <c r="JZV1191" s="10"/>
      <c r="JZW1191" s="10"/>
      <c r="JZX1191" s="10"/>
      <c r="JZY1191" s="10"/>
      <c r="JZZ1191" s="10"/>
      <c r="KAA1191" s="10"/>
      <c r="KAB1191" s="10"/>
      <c r="KAC1191" s="10"/>
      <c r="KAD1191" s="10"/>
      <c r="KAE1191" s="10"/>
      <c r="KAF1191" s="10"/>
      <c r="KAG1191" s="10"/>
      <c r="KAH1191" s="10"/>
      <c r="KAI1191" s="10"/>
      <c r="KAJ1191" s="10"/>
      <c r="KAK1191" s="10"/>
      <c r="KAL1191" s="10"/>
      <c r="KAM1191" s="10"/>
      <c r="KAN1191" s="10"/>
      <c r="KAO1191" s="10"/>
      <c r="KAP1191" s="10"/>
      <c r="KAQ1191" s="10"/>
      <c r="KAR1191" s="10"/>
      <c r="KAS1191" s="10"/>
      <c r="KAT1191" s="10"/>
      <c r="KAU1191" s="10"/>
      <c r="KAV1191" s="10"/>
      <c r="KAW1191" s="10"/>
      <c r="KAX1191" s="10"/>
      <c r="KAY1191" s="10"/>
      <c r="KAZ1191" s="10"/>
      <c r="KBA1191" s="10"/>
      <c r="KBB1191" s="10"/>
      <c r="KBC1191" s="10"/>
      <c r="KBD1191" s="10"/>
      <c r="KBE1191" s="10"/>
      <c r="KBF1191" s="10"/>
      <c r="KBG1191" s="10"/>
      <c r="KBH1191" s="10"/>
      <c r="KBI1191" s="10"/>
      <c r="KBJ1191" s="10"/>
      <c r="KBK1191" s="10"/>
      <c r="KBL1191" s="10"/>
      <c r="KBM1191" s="10"/>
      <c r="KBN1191" s="10"/>
      <c r="KBO1191" s="10"/>
      <c r="KBP1191" s="10"/>
      <c r="KBQ1191" s="10"/>
      <c r="KBR1191" s="10"/>
      <c r="KBS1191" s="10"/>
      <c r="KBT1191" s="10"/>
      <c r="KBU1191" s="10"/>
      <c r="KBV1191" s="10"/>
      <c r="KBW1191" s="10"/>
      <c r="KBX1191" s="10"/>
      <c r="KBY1191" s="10"/>
      <c r="KBZ1191" s="10"/>
      <c r="KCA1191" s="10"/>
      <c r="KCB1191" s="10"/>
      <c r="KCC1191" s="10"/>
      <c r="KCD1191" s="10"/>
      <c r="KCE1191" s="10"/>
      <c r="KCF1191" s="10"/>
      <c r="KCG1191" s="10"/>
      <c r="KCH1191" s="10"/>
      <c r="KCI1191" s="10"/>
      <c r="KCJ1191" s="10"/>
      <c r="KCK1191" s="10"/>
      <c r="KCL1191" s="10"/>
      <c r="KCM1191" s="10"/>
      <c r="KCN1191" s="10"/>
      <c r="KCO1191" s="10"/>
      <c r="KCP1191" s="10"/>
      <c r="KCQ1191" s="10"/>
      <c r="KCR1191" s="10"/>
      <c r="KCS1191" s="10"/>
      <c r="KCT1191" s="10"/>
      <c r="KCU1191" s="10"/>
      <c r="KCV1191" s="10"/>
      <c r="KCW1191" s="10"/>
      <c r="KCX1191" s="10"/>
      <c r="KCY1191" s="10"/>
      <c r="KCZ1191" s="10"/>
      <c r="KDA1191" s="10"/>
      <c r="KDB1191" s="10"/>
      <c r="KDC1191" s="10"/>
      <c r="KDD1191" s="10"/>
      <c r="KDE1191" s="10"/>
      <c r="KDF1191" s="10"/>
      <c r="KDG1191" s="10"/>
      <c r="KDH1191" s="10"/>
      <c r="KDI1191" s="10"/>
      <c r="KDJ1191" s="10"/>
      <c r="KDK1191" s="10"/>
      <c r="KDL1191" s="10"/>
      <c r="KDM1191" s="10"/>
      <c r="KDN1191" s="10"/>
      <c r="KDO1191" s="10"/>
      <c r="KDP1191" s="10"/>
      <c r="KDQ1191" s="10"/>
      <c r="KDR1191" s="10"/>
      <c r="KDS1191" s="10"/>
      <c r="KDT1191" s="10"/>
      <c r="KDU1191" s="10"/>
      <c r="KDV1191" s="10"/>
      <c r="KDW1191" s="10"/>
      <c r="KDX1191" s="10"/>
      <c r="KDY1191" s="10"/>
      <c r="KDZ1191" s="10"/>
      <c r="KEA1191" s="10"/>
      <c r="KEB1191" s="10"/>
      <c r="KEC1191" s="10"/>
      <c r="KED1191" s="10"/>
      <c r="KEE1191" s="10"/>
      <c r="KEF1191" s="10"/>
      <c r="KEG1191" s="10"/>
      <c r="KEH1191" s="10"/>
      <c r="KEI1191" s="10"/>
      <c r="KEJ1191" s="10"/>
      <c r="KEK1191" s="10"/>
      <c r="KEL1191" s="10"/>
      <c r="KEM1191" s="10"/>
      <c r="KEN1191" s="10"/>
      <c r="KEO1191" s="10"/>
      <c r="KEP1191" s="10"/>
      <c r="KEQ1191" s="10"/>
      <c r="KER1191" s="10"/>
      <c r="KES1191" s="10"/>
      <c r="KET1191" s="10"/>
      <c r="KEU1191" s="10"/>
      <c r="KEV1191" s="10"/>
      <c r="KEW1191" s="10"/>
      <c r="KEX1191" s="10"/>
      <c r="KEY1191" s="10"/>
      <c r="KEZ1191" s="10"/>
      <c r="KFA1191" s="10"/>
      <c r="KFB1191" s="10"/>
      <c r="KFC1191" s="10"/>
      <c r="KFD1191" s="10"/>
      <c r="KFE1191" s="10"/>
      <c r="KFF1191" s="10"/>
      <c r="KFG1191" s="10"/>
      <c r="KFH1191" s="10"/>
      <c r="KFI1191" s="10"/>
      <c r="KFJ1191" s="10"/>
      <c r="KFK1191" s="10"/>
      <c r="KFL1191" s="10"/>
      <c r="KFM1191" s="10"/>
      <c r="KFN1191" s="10"/>
      <c r="KFO1191" s="10"/>
      <c r="KFP1191" s="10"/>
      <c r="KFQ1191" s="10"/>
      <c r="KFR1191" s="10"/>
      <c r="KFS1191" s="10"/>
      <c r="KFT1191" s="10"/>
      <c r="KFU1191" s="10"/>
      <c r="KFV1191" s="10"/>
      <c r="KFW1191" s="10"/>
      <c r="KFX1191" s="10"/>
      <c r="KFY1191" s="10"/>
      <c r="KFZ1191" s="10"/>
      <c r="KGA1191" s="10"/>
      <c r="KGB1191" s="10"/>
      <c r="KGC1191" s="10"/>
      <c r="KGD1191" s="10"/>
      <c r="KGE1191" s="10"/>
      <c r="KGF1191" s="10"/>
      <c r="KGG1191" s="10"/>
      <c r="KGH1191" s="10"/>
      <c r="KGI1191" s="10"/>
      <c r="KGJ1191" s="10"/>
      <c r="KGK1191" s="10"/>
      <c r="KGL1191" s="10"/>
      <c r="KGM1191" s="10"/>
      <c r="KGN1191" s="10"/>
      <c r="KGO1191" s="10"/>
      <c r="KGP1191" s="10"/>
      <c r="KGQ1191" s="10"/>
      <c r="KGR1191" s="10"/>
      <c r="KGS1191" s="10"/>
      <c r="KGT1191" s="10"/>
      <c r="KGU1191" s="10"/>
      <c r="KGV1191" s="10"/>
      <c r="KGW1191" s="10"/>
      <c r="KGX1191" s="10"/>
      <c r="KGY1191" s="10"/>
      <c r="KGZ1191" s="10"/>
      <c r="KHA1191" s="10"/>
      <c r="KHB1191" s="10"/>
      <c r="KHC1191" s="10"/>
      <c r="KHD1191" s="10"/>
      <c r="KHE1191" s="10"/>
      <c r="KHF1191" s="10"/>
      <c r="KHG1191" s="10"/>
      <c r="KHH1191" s="10"/>
      <c r="KHI1191" s="10"/>
      <c r="KHJ1191" s="10"/>
      <c r="KHK1191" s="10"/>
      <c r="KHL1191" s="10"/>
      <c r="KHM1191" s="10"/>
      <c r="KHN1191" s="10"/>
      <c r="KHO1191" s="10"/>
      <c r="KHP1191" s="10"/>
      <c r="KHQ1191" s="10"/>
      <c r="KHR1191" s="10"/>
      <c r="KHS1191" s="10"/>
      <c r="KHT1191" s="10"/>
      <c r="KHU1191" s="10"/>
      <c r="KHV1191" s="10"/>
      <c r="KHW1191" s="10"/>
      <c r="KHX1191" s="10"/>
      <c r="KHY1191" s="10"/>
      <c r="KHZ1191" s="10"/>
      <c r="KIA1191" s="10"/>
      <c r="KIB1191" s="10"/>
      <c r="KIC1191" s="10"/>
      <c r="KID1191" s="10"/>
      <c r="KIE1191" s="10"/>
      <c r="KIF1191" s="10"/>
      <c r="KIG1191" s="10"/>
      <c r="KIH1191" s="10"/>
      <c r="KII1191" s="10"/>
      <c r="KIJ1191" s="10"/>
      <c r="KIK1191" s="10"/>
      <c r="KIL1191" s="10"/>
      <c r="KIM1191" s="10"/>
      <c r="KIN1191" s="10"/>
      <c r="KIO1191" s="10"/>
      <c r="KIP1191" s="10"/>
      <c r="KIQ1191" s="10"/>
      <c r="KIR1191" s="10"/>
      <c r="KIS1191" s="10"/>
      <c r="KIT1191" s="10"/>
      <c r="KIU1191" s="10"/>
      <c r="KIV1191" s="10"/>
      <c r="KIW1191" s="10"/>
      <c r="KIX1191" s="10"/>
      <c r="KIY1191" s="10"/>
      <c r="KIZ1191" s="10"/>
      <c r="KJA1191" s="10"/>
      <c r="KJB1191" s="10"/>
      <c r="KJC1191" s="10"/>
      <c r="KJD1191" s="10"/>
      <c r="KJE1191" s="10"/>
      <c r="KJF1191" s="10"/>
      <c r="KJG1191" s="10"/>
      <c r="KJH1191" s="10"/>
      <c r="KJI1191" s="10"/>
      <c r="KJJ1191" s="10"/>
      <c r="KJK1191" s="10"/>
      <c r="KJL1191" s="10"/>
      <c r="KJM1191" s="10"/>
      <c r="KJN1191" s="10"/>
      <c r="KJO1191" s="10"/>
      <c r="KJP1191" s="10"/>
      <c r="KJQ1191" s="10"/>
      <c r="KJR1191" s="10"/>
      <c r="KJS1191" s="10"/>
      <c r="KJT1191" s="10"/>
      <c r="KJU1191" s="10"/>
      <c r="KJV1191" s="10"/>
      <c r="KJW1191" s="10"/>
      <c r="KJX1191" s="10"/>
      <c r="KJY1191" s="10"/>
      <c r="KJZ1191" s="10"/>
      <c r="KKA1191" s="10"/>
      <c r="KKB1191" s="10"/>
      <c r="KKC1191" s="10"/>
      <c r="KKD1191" s="10"/>
      <c r="KKE1191" s="10"/>
      <c r="KKF1191" s="10"/>
      <c r="KKG1191" s="10"/>
      <c r="KKH1191" s="10"/>
      <c r="KKI1191" s="10"/>
      <c r="KKJ1191" s="10"/>
      <c r="KKK1191" s="10"/>
      <c r="KKL1191" s="10"/>
      <c r="KKM1191" s="10"/>
      <c r="KKN1191" s="10"/>
      <c r="KKO1191" s="10"/>
      <c r="KKP1191" s="10"/>
      <c r="KKQ1191" s="10"/>
      <c r="KKR1191" s="10"/>
      <c r="KKS1191" s="10"/>
      <c r="KKT1191" s="10"/>
      <c r="KKU1191" s="10"/>
      <c r="KKV1191" s="10"/>
      <c r="KKW1191" s="10"/>
      <c r="KKX1191" s="10"/>
      <c r="KKY1191" s="10"/>
      <c r="KKZ1191" s="10"/>
      <c r="KLA1191" s="10"/>
      <c r="KLB1191" s="10"/>
      <c r="KLC1191" s="10"/>
      <c r="KLD1191" s="10"/>
      <c r="KLE1191" s="10"/>
      <c r="KLF1191" s="10"/>
      <c r="KLG1191" s="10"/>
      <c r="KLH1191" s="10"/>
      <c r="KLI1191" s="10"/>
      <c r="KLJ1191" s="10"/>
      <c r="KLK1191" s="10"/>
      <c r="KLL1191" s="10"/>
      <c r="KLM1191" s="10"/>
      <c r="KLN1191" s="10"/>
      <c r="KLO1191" s="10"/>
      <c r="KLP1191" s="10"/>
      <c r="KLQ1191" s="10"/>
      <c r="KLR1191" s="10"/>
      <c r="KLS1191" s="10"/>
      <c r="KLT1191" s="10"/>
      <c r="KLU1191" s="10"/>
      <c r="KLV1191" s="10"/>
      <c r="KLW1191" s="10"/>
      <c r="KLX1191" s="10"/>
      <c r="KLY1191" s="10"/>
      <c r="KLZ1191" s="10"/>
      <c r="KMA1191" s="10"/>
      <c r="KMB1191" s="10"/>
      <c r="KMC1191" s="10"/>
      <c r="KMD1191" s="10"/>
      <c r="KME1191" s="10"/>
      <c r="KMF1191" s="10"/>
      <c r="KMG1191" s="10"/>
      <c r="KMH1191" s="10"/>
      <c r="KMI1191" s="10"/>
      <c r="KMJ1191" s="10"/>
      <c r="KMK1191" s="10"/>
      <c r="KML1191" s="10"/>
      <c r="KMM1191" s="10"/>
      <c r="KMN1191" s="10"/>
      <c r="KMO1191" s="10"/>
      <c r="KMP1191" s="10"/>
      <c r="KMQ1191" s="10"/>
      <c r="KMR1191" s="10"/>
      <c r="KMS1191" s="10"/>
      <c r="KMT1191" s="10"/>
      <c r="KMU1191" s="10"/>
      <c r="KMV1191" s="10"/>
      <c r="KMW1191" s="10"/>
      <c r="KMX1191" s="10"/>
      <c r="KMY1191" s="10"/>
      <c r="KMZ1191" s="10"/>
      <c r="KNA1191" s="10"/>
      <c r="KNB1191" s="10"/>
      <c r="KNC1191" s="10"/>
      <c r="KND1191" s="10"/>
      <c r="KNE1191" s="10"/>
      <c r="KNF1191" s="10"/>
      <c r="KNG1191" s="10"/>
      <c r="KNH1191" s="10"/>
      <c r="KNI1191" s="10"/>
      <c r="KNJ1191" s="10"/>
      <c r="KNK1191" s="10"/>
      <c r="KNL1191" s="10"/>
      <c r="KNM1191" s="10"/>
      <c r="KNN1191" s="10"/>
      <c r="KNO1191" s="10"/>
      <c r="KNP1191" s="10"/>
      <c r="KNQ1191" s="10"/>
      <c r="KNR1191" s="10"/>
      <c r="KNS1191" s="10"/>
      <c r="KNT1191" s="10"/>
      <c r="KNU1191" s="10"/>
      <c r="KNV1191" s="10"/>
      <c r="KNW1191" s="10"/>
      <c r="KNX1191" s="10"/>
      <c r="KNY1191" s="10"/>
      <c r="KNZ1191" s="10"/>
      <c r="KOA1191" s="10"/>
      <c r="KOB1191" s="10"/>
      <c r="KOC1191" s="10"/>
      <c r="KOD1191" s="10"/>
      <c r="KOE1191" s="10"/>
      <c r="KOF1191" s="10"/>
      <c r="KOG1191" s="10"/>
      <c r="KOH1191" s="10"/>
      <c r="KOI1191" s="10"/>
      <c r="KOJ1191" s="10"/>
      <c r="KOK1191" s="10"/>
      <c r="KOL1191" s="10"/>
      <c r="KOM1191" s="10"/>
      <c r="KON1191" s="10"/>
      <c r="KOO1191" s="10"/>
      <c r="KOP1191" s="10"/>
      <c r="KOQ1191" s="10"/>
      <c r="KOR1191" s="10"/>
      <c r="KOS1191" s="10"/>
      <c r="KOT1191" s="10"/>
      <c r="KOU1191" s="10"/>
      <c r="KOV1191" s="10"/>
      <c r="KOW1191" s="10"/>
      <c r="KOX1191" s="10"/>
      <c r="KOY1191" s="10"/>
      <c r="KOZ1191" s="10"/>
      <c r="KPA1191" s="10"/>
      <c r="KPB1191" s="10"/>
      <c r="KPC1191" s="10"/>
      <c r="KPD1191" s="10"/>
      <c r="KPE1191" s="10"/>
      <c r="KPF1191" s="10"/>
      <c r="KPG1191" s="10"/>
      <c r="KPH1191" s="10"/>
      <c r="KPI1191" s="10"/>
      <c r="KPJ1191" s="10"/>
      <c r="KPK1191" s="10"/>
      <c r="KPL1191" s="10"/>
      <c r="KPM1191" s="10"/>
      <c r="KPN1191" s="10"/>
      <c r="KPO1191" s="10"/>
      <c r="KPP1191" s="10"/>
      <c r="KPQ1191" s="10"/>
      <c r="KPR1191" s="10"/>
      <c r="KPS1191" s="10"/>
      <c r="KPT1191" s="10"/>
      <c r="KPU1191" s="10"/>
      <c r="KPV1191" s="10"/>
      <c r="KPW1191" s="10"/>
      <c r="KPX1191" s="10"/>
      <c r="KPY1191" s="10"/>
      <c r="KPZ1191" s="10"/>
      <c r="KQA1191" s="10"/>
      <c r="KQB1191" s="10"/>
      <c r="KQC1191" s="10"/>
      <c r="KQD1191" s="10"/>
      <c r="KQE1191" s="10"/>
      <c r="KQF1191" s="10"/>
      <c r="KQG1191" s="10"/>
      <c r="KQH1191" s="10"/>
      <c r="KQI1191" s="10"/>
      <c r="KQJ1191" s="10"/>
      <c r="KQK1191" s="10"/>
      <c r="KQL1191" s="10"/>
      <c r="KQM1191" s="10"/>
      <c r="KQN1191" s="10"/>
      <c r="KQO1191" s="10"/>
      <c r="KQP1191" s="10"/>
      <c r="KQQ1191" s="10"/>
      <c r="KQR1191" s="10"/>
      <c r="KQS1191" s="10"/>
      <c r="KQT1191" s="10"/>
      <c r="KQU1191" s="10"/>
      <c r="KQV1191" s="10"/>
      <c r="KQW1191" s="10"/>
      <c r="KQX1191" s="10"/>
      <c r="KQY1191" s="10"/>
      <c r="KQZ1191" s="10"/>
      <c r="KRA1191" s="10"/>
      <c r="KRB1191" s="10"/>
      <c r="KRC1191" s="10"/>
      <c r="KRD1191" s="10"/>
      <c r="KRE1191" s="10"/>
      <c r="KRF1191" s="10"/>
      <c r="KRG1191" s="10"/>
      <c r="KRH1191" s="10"/>
      <c r="KRI1191" s="10"/>
      <c r="KRJ1191" s="10"/>
      <c r="KRK1191" s="10"/>
      <c r="KRL1191" s="10"/>
      <c r="KRM1191" s="10"/>
      <c r="KRN1191" s="10"/>
      <c r="KRO1191" s="10"/>
      <c r="KRP1191" s="10"/>
      <c r="KRQ1191" s="10"/>
      <c r="KRR1191" s="10"/>
      <c r="KRS1191" s="10"/>
      <c r="KRT1191" s="10"/>
      <c r="KRU1191" s="10"/>
      <c r="KRV1191" s="10"/>
      <c r="KRW1191" s="10"/>
      <c r="KRX1191" s="10"/>
      <c r="KRY1191" s="10"/>
      <c r="KRZ1191" s="10"/>
      <c r="KSA1191" s="10"/>
      <c r="KSB1191" s="10"/>
      <c r="KSC1191" s="10"/>
      <c r="KSD1191" s="10"/>
      <c r="KSE1191" s="10"/>
      <c r="KSF1191" s="10"/>
      <c r="KSG1191" s="10"/>
      <c r="KSH1191" s="10"/>
      <c r="KSI1191" s="10"/>
      <c r="KSJ1191" s="10"/>
      <c r="KSK1191" s="10"/>
      <c r="KSL1191" s="10"/>
      <c r="KSM1191" s="10"/>
      <c r="KSN1191" s="10"/>
      <c r="KSO1191" s="10"/>
      <c r="KSP1191" s="10"/>
      <c r="KSQ1191" s="10"/>
      <c r="KSR1191" s="10"/>
      <c r="KSS1191" s="10"/>
      <c r="KST1191" s="10"/>
      <c r="KSU1191" s="10"/>
      <c r="KSV1191" s="10"/>
      <c r="KSW1191" s="10"/>
      <c r="KSX1191" s="10"/>
      <c r="KSY1191" s="10"/>
      <c r="KSZ1191" s="10"/>
      <c r="KTA1191" s="10"/>
      <c r="KTB1191" s="10"/>
      <c r="KTC1191" s="10"/>
      <c r="KTD1191" s="10"/>
      <c r="KTE1191" s="10"/>
      <c r="KTF1191" s="10"/>
      <c r="KTG1191" s="10"/>
      <c r="KTH1191" s="10"/>
      <c r="KTI1191" s="10"/>
      <c r="KTJ1191" s="10"/>
      <c r="KTK1191" s="10"/>
      <c r="KTL1191" s="10"/>
      <c r="KTM1191" s="10"/>
      <c r="KTN1191" s="10"/>
      <c r="KTO1191" s="10"/>
      <c r="KTP1191" s="10"/>
      <c r="KTQ1191" s="10"/>
      <c r="KTR1191" s="10"/>
      <c r="KTS1191" s="10"/>
      <c r="KTT1191" s="10"/>
      <c r="KTU1191" s="10"/>
      <c r="KTV1191" s="10"/>
      <c r="KTW1191" s="10"/>
      <c r="KTX1191" s="10"/>
      <c r="KTY1191" s="10"/>
      <c r="KTZ1191" s="10"/>
      <c r="KUA1191" s="10"/>
      <c r="KUB1191" s="10"/>
      <c r="KUC1191" s="10"/>
      <c r="KUD1191" s="10"/>
      <c r="KUE1191" s="10"/>
      <c r="KUF1191" s="10"/>
      <c r="KUG1191" s="10"/>
      <c r="KUH1191" s="10"/>
      <c r="KUI1191" s="10"/>
      <c r="KUJ1191" s="10"/>
      <c r="KUK1191" s="10"/>
      <c r="KUL1191" s="10"/>
      <c r="KUM1191" s="10"/>
      <c r="KUN1191" s="10"/>
      <c r="KUO1191" s="10"/>
      <c r="KUP1191" s="10"/>
      <c r="KUQ1191" s="10"/>
      <c r="KUR1191" s="10"/>
      <c r="KUS1191" s="10"/>
      <c r="KUT1191" s="10"/>
      <c r="KUU1191" s="10"/>
      <c r="KUV1191" s="10"/>
      <c r="KUW1191" s="10"/>
      <c r="KUX1191" s="10"/>
      <c r="KUY1191" s="10"/>
      <c r="KUZ1191" s="10"/>
      <c r="KVA1191" s="10"/>
      <c r="KVB1191" s="10"/>
      <c r="KVC1191" s="10"/>
      <c r="KVD1191" s="10"/>
      <c r="KVE1191" s="10"/>
      <c r="KVF1191" s="10"/>
      <c r="KVG1191" s="10"/>
      <c r="KVH1191" s="10"/>
      <c r="KVI1191" s="10"/>
      <c r="KVJ1191" s="10"/>
      <c r="KVK1191" s="10"/>
      <c r="KVL1191" s="10"/>
      <c r="KVM1191" s="10"/>
      <c r="KVN1191" s="10"/>
      <c r="KVO1191" s="10"/>
      <c r="KVP1191" s="10"/>
      <c r="KVQ1191" s="10"/>
      <c r="KVR1191" s="10"/>
      <c r="KVS1191" s="10"/>
      <c r="KVT1191" s="10"/>
      <c r="KVU1191" s="10"/>
      <c r="KVV1191" s="10"/>
      <c r="KVW1191" s="10"/>
      <c r="KVX1191" s="10"/>
      <c r="KVY1191" s="10"/>
      <c r="KVZ1191" s="10"/>
      <c r="KWA1191" s="10"/>
      <c r="KWB1191" s="10"/>
      <c r="KWC1191" s="10"/>
      <c r="KWD1191" s="10"/>
      <c r="KWE1191" s="10"/>
      <c r="KWF1191" s="10"/>
      <c r="KWG1191" s="10"/>
      <c r="KWH1191" s="10"/>
      <c r="KWI1191" s="10"/>
      <c r="KWJ1191" s="10"/>
      <c r="KWK1191" s="10"/>
      <c r="KWL1191" s="10"/>
      <c r="KWM1191" s="10"/>
      <c r="KWN1191" s="10"/>
      <c r="KWO1191" s="10"/>
      <c r="KWP1191" s="10"/>
      <c r="KWQ1191" s="10"/>
      <c r="KWR1191" s="10"/>
      <c r="KWS1191" s="10"/>
      <c r="KWT1191" s="10"/>
      <c r="KWU1191" s="10"/>
      <c r="KWV1191" s="10"/>
      <c r="KWW1191" s="10"/>
      <c r="KWX1191" s="10"/>
      <c r="KWY1191" s="10"/>
      <c r="KWZ1191" s="10"/>
      <c r="KXA1191" s="10"/>
      <c r="KXB1191" s="10"/>
      <c r="KXC1191" s="10"/>
      <c r="KXD1191" s="10"/>
      <c r="KXE1191" s="10"/>
      <c r="KXF1191" s="10"/>
      <c r="KXG1191" s="10"/>
      <c r="KXH1191" s="10"/>
      <c r="KXI1191" s="10"/>
      <c r="KXJ1191" s="10"/>
      <c r="KXK1191" s="10"/>
      <c r="KXL1191" s="10"/>
      <c r="KXM1191" s="10"/>
      <c r="KXN1191" s="10"/>
      <c r="KXO1191" s="10"/>
      <c r="KXP1191" s="10"/>
      <c r="KXQ1191" s="10"/>
      <c r="KXR1191" s="10"/>
      <c r="KXS1191" s="10"/>
      <c r="KXT1191" s="10"/>
      <c r="KXU1191" s="10"/>
      <c r="KXV1191" s="10"/>
      <c r="KXW1191" s="10"/>
      <c r="KXX1191" s="10"/>
      <c r="KXY1191" s="10"/>
      <c r="KXZ1191" s="10"/>
      <c r="KYA1191" s="10"/>
      <c r="KYB1191" s="10"/>
      <c r="KYC1191" s="10"/>
      <c r="KYD1191" s="10"/>
      <c r="KYE1191" s="10"/>
      <c r="KYF1191" s="10"/>
      <c r="KYG1191" s="10"/>
      <c r="KYH1191" s="10"/>
      <c r="KYI1191" s="10"/>
      <c r="KYJ1191" s="10"/>
      <c r="KYK1191" s="10"/>
      <c r="KYL1191" s="10"/>
      <c r="KYM1191" s="10"/>
      <c r="KYN1191" s="10"/>
      <c r="KYO1191" s="10"/>
      <c r="KYP1191" s="10"/>
      <c r="KYQ1191" s="10"/>
      <c r="KYR1191" s="10"/>
      <c r="KYS1191" s="10"/>
      <c r="KYT1191" s="10"/>
      <c r="KYU1191" s="10"/>
      <c r="KYV1191" s="10"/>
      <c r="KYW1191" s="10"/>
      <c r="KYX1191" s="10"/>
      <c r="KYY1191" s="10"/>
      <c r="KYZ1191" s="10"/>
      <c r="KZA1191" s="10"/>
      <c r="KZB1191" s="10"/>
      <c r="KZC1191" s="10"/>
      <c r="KZD1191" s="10"/>
      <c r="KZE1191" s="10"/>
      <c r="KZF1191" s="10"/>
      <c r="KZG1191" s="10"/>
      <c r="KZH1191" s="10"/>
      <c r="KZI1191" s="10"/>
      <c r="KZJ1191" s="10"/>
      <c r="KZK1191" s="10"/>
      <c r="KZL1191" s="10"/>
      <c r="KZM1191" s="10"/>
      <c r="KZN1191" s="10"/>
      <c r="KZO1191" s="10"/>
      <c r="KZP1191" s="10"/>
      <c r="KZQ1191" s="10"/>
      <c r="KZR1191" s="10"/>
      <c r="KZS1191" s="10"/>
      <c r="KZT1191" s="10"/>
      <c r="KZU1191" s="10"/>
      <c r="KZV1191" s="10"/>
      <c r="KZW1191" s="10"/>
      <c r="KZX1191" s="10"/>
      <c r="KZY1191" s="10"/>
      <c r="KZZ1191" s="10"/>
      <c r="LAA1191" s="10"/>
      <c r="LAB1191" s="10"/>
      <c r="LAC1191" s="10"/>
      <c r="LAD1191" s="10"/>
      <c r="LAE1191" s="10"/>
      <c r="LAF1191" s="10"/>
      <c r="LAG1191" s="10"/>
      <c r="LAH1191" s="10"/>
      <c r="LAI1191" s="10"/>
      <c r="LAJ1191" s="10"/>
      <c r="LAK1191" s="10"/>
      <c r="LAL1191" s="10"/>
      <c r="LAM1191" s="10"/>
      <c r="LAN1191" s="10"/>
      <c r="LAO1191" s="10"/>
      <c r="LAP1191" s="10"/>
      <c r="LAQ1191" s="10"/>
      <c r="LAR1191" s="10"/>
      <c r="LAS1191" s="10"/>
      <c r="LAT1191" s="10"/>
      <c r="LAU1191" s="10"/>
      <c r="LAV1191" s="10"/>
      <c r="LAW1191" s="10"/>
      <c r="LAX1191" s="10"/>
      <c r="LAY1191" s="10"/>
      <c r="LAZ1191" s="10"/>
      <c r="LBA1191" s="10"/>
      <c r="LBB1191" s="10"/>
      <c r="LBC1191" s="10"/>
      <c r="LBD1191" s="10"/>
      <c r="LBE1191" s="10"/>
      <c r="LBF1191" s="10"/>
      <c r="LBG1191" s="10"/>
      <c r="LBH1191" s="10"/>
      <c r="LBI1191" s="10"/>
      <c r="LBJ1191" s="10"/>
      <c r="LBK1191" s="10"/>
      <c r="LBL1191" s="10"/>
      <c r="LBM1191" s="10"/>
      <c r="LBN1191" s="10"/>
      <c r="LBO1191" s="10"/>
      <c r="LBP1191" s="10"/>
      <c r="LBQ1191" s="10"/>
      <c r="LBR1191" s="10"/>
      <c r="LBS1191" s="10"/>
      <c r="LBT1191" s="10"/>
      <c r="LBU1191" s="10"/>
      <c r="LBV1191" s="10"/>
      <c r="LBW1191" s="10"/>
      <c r="LBX1191" s="10"/>
      <c r="LBY1191" s="10"/>
      <c r="LBZ1191" s="10"/>
      <c r="LCA1191" s="10"/>
      <c r="LCB1191" s="10"/>
      <c r="LCC1191" s="10"/>
      <c r="LCD1191" s="10"/>
      <c r="LCE1191" s="10"/>
      <c r="LCF1191" s="10"/>
      <c r="LCG1191" s="10"/>
      <c r="LCH1191" s="10"/>
      <c r="LCI1191" s="10"/>
      <c r="LCJ1191" s="10"/>
      <c r="LCK1191" s="10"/>
      <c r="LCL1191" s="10"/>
      <c r="LCM1191" s="10"/>
      <c r="LCN1191" s="10"/>
      <c r="LCO1191" s="10"/>
      <c r="LCP1191" s="10"/>
      <c r="LCQ1191" s="10"/>
      <c r="LCR1191" s="10"/>
      <c r="LCS1191" s="10"/>
      <c r="LCT1191" s="10"/>
      <c r="LCU1191" s="10"/>
      <c r="LCV1191" s="10"/>
      <c r="LCW1191" s="10"/>
      <c r="LCX1191" s="10"/>
      <c r="LCY1191" s="10"/>
      <c r="LCZ1191" s="10"/>
      <c r="LDA1191" s="10"/>
      <c r="LDB1191" s="10"/>
      <c r="LDC1191" s="10"/>
      <c r="LDD1191" s="10"/>
      <c r="LDE1191" s="10"/>
      <c r="LDF1191" s="10"/>
      <c r="LDG1191" s="10"/>
      <c r="LDH1191" s="10"/>
      <c r="LDI1191" s="10"/>
      <c r="LDJ1191" s="10"/>
      <c r="LDK1191" s="10"/>
      <c r="LDL1191" s="10"/>
      <c r="LDM1191" s="10"/>
      <c r="LDN1191" s="10"/>
      <c r="LDO1191" s="10"/>
      <c r="LDP1191" s="10"/>
      <c r="LDQ1191" s="10"/>
      <c r="LDR1191" s="10"/>
      <c r="LDS1191" s="10"/>
      <c r="LDT1191" s="10"/>
      <c r="LDU1191" s="10"/>
      <c r="LDV1191" s="10"/>
      <c r="LDW1191" s="10"/>
      <c r="LDX1191" s="10"/>
      <c r="LDY1191" s="10"/>
      <c r="LDZ1191" s="10"/>
      <c r="LEA1191" s="10"/>
      <c r="LEB1191" s="10"/>
      <c r="LEC1191" s="10"/>
      <c r="LED1191" s="10"/>
      <c r="LEE1191" s="10"/>
      <c r="LEF1191" s="10"/>
      <c r="LEG1191" s="10"/>
      <c r="LEH1191" s="10"/>
      <c r="LEI1191" s="10"/>
      <c r="LEJ1191" s="10"/>
      <c r="LEK1191" s="10"/>
      <c r="LEL1191" s="10"/>
      <c r="LEM1191" s="10"/>
      <c r="LEN1191" s="10"/>
      <c r="LEO1191" s="10"/>
      <c r="LEP1191" s="10"/>
      <c r="LEQ1191" s="10"/>
      <c r="LER1191" s="10"/>
      <c r="LES1191" s="10"/>
      <c r="LET1191" s="10"/>
      <c r="LEU1191" s="10"/>
      <c r="LEV1191" s="10"/>
      <c r="LEW1191" s="10"/>
      <c r="LEX1191" s="10"/>
      <c r="LEY1191" s="10"/>
      <c r="LEZ1191" s="10"/>
      <c r="LFA1191" s="10"/>
      <c r="LFB1191" s="10"/>
      <c r="LFC1191" s="10"/>
      <c r="LFD1191" s="10"/>
      <c r="LFE1191" s="10"/>
      <c r="LFF1191" s="10"/>
      <c r="LFG1191" s="10"/>
      <c r="LFH1191" s="10"/>
      <c r="LFI1191" s="10"/>
      <c r="LFJ1191" s="10"/>
      <c r="LFK1191" s="10"/>
      <c r="LFL1191" s="10"/>
      <c r="LFM1191" s="10"/>
      <c r="LFN1191" s="10"/>
      <c r="LFO1191" s="10"/>
      <c r="LFP1191" s="10"/>
      <c r="LFQ1191" s="10"/>
      <c r="LFR1191" s="10"/>
      <c r="LFS1191" s="10"/>
      <c r="LFT1191" s="10"/>
      <c r="LFU1191" s="10"/>
      <c r="LFV1191" s="10"/>
      <c r="LFW1191" s="10"/>
      <c r="LFX1191" s="10"/>
      <c r="LFY1191" s="10"/>
      <c r="LFZ1191" s="10"/>
      <c r="LGA1191" s="10"/>
      <c r="LGB1191" s="10"/>
      <c r="LGC1191" s="10"/>
      <c r="LGD1191" s="10"/>
      <c r="LGE1191" s="10"/>
      <c r="LGF1191" s="10"/>
      <c r="LGG1191" s="10"/>
      <c r="LGH1191" s="10"/>
      <c r="LGI1191" s="10"/>
      <c r="LGJ1191" s="10"/>
      <c r="LGK1191" s="10"/>
      <c r="LGL1191" s="10"/>
      <c r="LGM1191" s="10"/>
      <c r="LGN1191" s="10"/>
      <c r="LGO1191" s="10"/>
      <c r="LGP1191" s="10"/>
      <c r="LGQ1191" s="10"/>
      <c r="LGR1191" s="10"/>
      <c r="LGS1191" s="10"/>
      <c r="LGT1191" s="10"/>
      <c r="LGU1191" s="10"/>
      <c r="LGV1191" s="10"/>
      <c r="LGW1191" s="10"/>
      <c r="LGX1191" s="10"/>
      <c r="LGY1191" s="10"/>
      <c r="LGZ1191" s="10"/>
      <c r="LHA1191" s="10"/>
      <c r="LHB1191" s="10"/>
      <c r="LHC1191" s="10"/>
      <c r="LHD1191" s="10"/>
      <c r="LHE1191" s="10"/>
      <c r="LHF1191" s="10"/>
      <c r="LHG1191" s="10"/>
      <c r="LHH1191" s="10"/>
      <c r="LHI1191" s="10"/>
      <c r="LHJ1191" s="10"/>
      <c r="LHK1191" s="10"/>
      <c r="LHL1191" s="10"/>
      <c r="LHM1191" s="10"/>
      <c r="LHN1191" s="10"/>
      <c r="LHO1191" s="10"/>
      <c r="LHP1191" s="10"/>
      <c r="LHQ1191" s="10"/>
      <c r="LHR1191" s="10"/>
      <c r="LHS1191" s="10"/>
      <c r="LHT1191" s="10"/>
      <c r="LHU1191" s="10"/>
      <c r="LHV1191" s="10"/>
      <c r="LHW1191" s="10"/>
      <c r="LHX1191" s="10"/>
      <c r="LHY1191" s="10"/>
      <c r="LHZ1191" s="10"/>
      <c r="LIA1191" s="10"/>
      <c r="LIB1191" s="10"/>
      <c r="LIC1191" s="10"/>
      <c r="LID1191" s="10"/>
      <c r="LIE1191" s="10"/>
      <c r="LIF1191" s="10"/>
      <c r="LIG1191" s="10"/>
      <c r="LIH1191" s="10"/>
      <c r="LII1191" s="10"/>
      <c r="LIJ1191" s="10"/>
      <c r="LIK1191" s="10"/>
      <c r="LIL1191" s="10"/>
      <c r="LIM1191" s="10"/>
      <c r="LIN1191" s="10"/>
      <c r="LIO1191" s="10"/>
      <c r="LIP1191" s="10"/>
      <c r="LIQ1191" s="10"/>
      <c r="LIR1191" s="10"/>
      <c r="LIS1191" s="10"/>
      <c r="LIT1191" s="10"/>
      <c r="LIU1191" s="10"/>
      <c r="LIV1191" s="10"/>
      <c r="LIW1191" s="10"/>
      <c r="LIX1191" s="10"/>
      <c r="LIY1191" s="10"/>
      <c r="LIZ1191" s="10"/>
      <c r="LJA1191" s="10"/>
      <c r="LJB1191" s="10"/>
      <c r="LJC1191" s="10"/>
      <c r="LJD1191" s="10"/>
      <c r="LJE1191" s="10"/>
      <c r="LJF1191" s="10"/>
      <c r="LJG1191" s="10"/>
      <c r="LJH1191" s="10"/>
      <c r="LJI1191" s="10"/>
      <c r="LJJ1191" s="10"/>
      <c r="LJK1191" s="10"/>
      <c r="LJL1191" s="10"/>
      <c r="LJM1191" s="10"/>
      <c r="LJN1191" s="10"/>
      <c r="LJO1191" s="10"/>
      <c r="LJP1191" s="10"/>
      <c r="LJQ1191" s="10"/>
      <c r="LJR1191" s="10"/>
      <c r="LJS1191" s="10"/>
      <c r="LJT1191" s="10"/>
      <c r="LJU1191" s="10"/>
      <c r="LJV1191" s="10"/>
      <c r="LJW1191" s="10"/>
      <c r="LJX1191" s="10"/>
      <c r="LJY1191" s="10"/>
      <c r="LJZ1191" s="10"/>
      <c r="LKA1191" s="10"/>
      <c r="LKB1191" s="10"/>
      <c r="LKC1191" s="10"/>
      <c r="LKD1191" s="10"/>
      <c r="LKE1191" s="10"/>
      <c r="LKF1191" s="10"/>
      <c r="LKG1191" s="10"/>
      <c r="LKH1191" s="10"/>
      <c r="LKI1191" s="10"/>
      <c r="LKJ1191" s="10"/>
      <c r="LKK1191" s="10"/>
      <c r="LKL1191" s="10"/>
      <c r="LKM1191" s="10"/>
      <c r="LKN1191" s="10"/>
      <c r="LKO1191" s="10"/>
      <c r="LKP1191" s="10"/>
      <c r="LKQ1191" s="10"/>
      <c r="LKR1191" s="10"/>
      <c r="LKS1191" s="10"/>
      <c r="LKT1191" s="10"/>
      <c r="LKU1191" s="10"/>
      <c r="LKV1191" s="10"/>
      <c r="LKW1191" s="10"/>
      <c r="LKX1191" s="10"/>
      <c r="LKY1191" s="10"/>
      <c r="LKZ1191" s="10"/>
      <c r="LLA1191" s="10"/>
      <c r="LLB1191" s="10"/>
      <c r="LLC1191" s="10"/>
      <c r="LLD1191" s="10"/>
      <c r="LLE1191" s="10"/>
      <c r="LLF1191" s="10"/>
      <c r="LLG1191" s="10"/>
      <c r="LLH1191" s="10"/>
      <c r="LLI1191" s="10"/>
      <c r="LLJ1191" s="10"/>
      <c r="LLK1191" s="10"/>
      <c r="LLL1191" s="10"/>
      <c r="LLM1191" s="10"/>
      <c r="LLN1191" s="10"/>
      <c r="LLO1191" s="10"/>
      <c r="LLP1191" s="10"/>
      <c r="LLQ1191" s="10"/>
      <c r="LLR1191" s="10"/>
      <c r="LLS1191" s="10"/>
      <c r="LLT1191" s="10"/>
      <c r="LLU1191" s="10"/>
      <c r="LLV1191" s="10"/>
      <c r="LLW1191" s="10"/>
      <c r="LLX1191" s="10"/>
      <c r="LLY1191" s="10"/>
      <c r="LLZ1191" s="10"/>
      <c r="LMA1191" s="10"/>
      <c r="LMB1191" s="10"/>
      <c r="LMC1191" s="10"/>
      <c r="LMD1191" s="10"/>
      <c r="LME1191" s="10"/>
      <c r="LMF1191" s="10"/>
      <c r="LMG1191" s="10"/>
      <c r="LMH1191" s="10"/>
      <c r="LMI1191" s="10"/>
      <c r="LMJ1191" s="10"/>
      <c r="LMK1191" s="10"/>
      <c r="LML1191" s="10"/>
      <c r="LMM1191" s="10"/>
      <c r="LMN1191" s="10"/>
      <c r="LMO1191" s="10"/>
      <c r="LMP1191" s="10"/>
      <c r="LMQ1191" s="10"/>
      <c r="LMR1191" s="10"/>
      <c r="LMS1191" s="10"/>
      <c r="LMT1191" s="10"/>
      <c r="LMU1191" s="10"/>
      <c r="LMV1191" s="10"/>
      <c r="LMW1191" s="10"/>
      <c r="LMX1191" s="10"/>
      <c r="LMY1191" s="10"/>
      <c r="LMZ1191" s="10"/>
      <c r="LNA1191" s="10"/>
      <c r="LNB1191" s="10"/>
      <c r="LNC1191" s="10"/>
      <c r="LND1191" s="10"/>
      <c r="LNE1191" s="10"/>
      <c r="LNF1191" s="10"/>
      <c r="LNG1191" s="10"/>
      <c r="LNH1191" s="10"/>
      <c r="LNI1191" s="10"/>
      <c r="LNJ1191" s="10"/>
      <c r="LNK1191" s="10"/>
      <c r="LNL1191" s="10"/>
      <c r="LNM1191" s="10"/>
      <c r="LNN1191" s="10"/>
      <c r="LNO1191" s="10"/>
      <c r="LNP1191" s="10"/>
      <c r="LNQ1191" s="10"/>
      <c r="LNR1191" s="10"/>
      <c r="LNS1191" s="10"/>
      <c r="LNT1191" s="10"/>
      <c r="LNU1191" s="10"/>
      <c r="LNV1191" s="10"/>
      <c r="LNW1191" s="10"/>
      <c r="LNX1191" s="10"/>
      <c r="LNY1191" s="10"/>
      <c r="LNZ1191" s="10"/>
      <c r="LOA1191" s="10"/>
      <c r="LOB1191" s="10"/>
      <c r="LOC1191" s="10"/>
      <c r="LOD1191" s="10"/>
      <c r="LOE1191" s="10"/>
      <c r="LOF1191" s="10"/>
      <c r="LOG1191" s="10"/>
      <c r="LOH1191" s="10"/>
      <c r="LOI1191" s="10"/>
      <c r="LOJ1191" s="10"/>
      <c r="LOK1191" s="10"/>
      <c r="LOL1191" s="10"/>
      <c r="LOM1191" s="10"/>
      <c r="LON1191" s="10"/>
      <c r="LOO1191" s="10"/>
      <c r="LOP1191" s="10"/>
      <c r="LOQ1191" s="10"/>
      <c r="LOR1191" s="10"/>
      <c r="LOS1191" s="10"/>
      <c r="LOT1191" s="10"/>
      <c r="LOU1191" s="10"/>
      <c r="LOV1191" s="10"/>
      <c r="LOW1191" s="10"/>
      <c r="LOX1191" s="10"/>
      <c r="LOY1191" s="10"/>
      <c r="LOZ1191" s="10"/>
      <c r="LPA1191" s="10"/>
      <c r="LPB1191" s="10"/>
      <c r="LPC1191" s="10"/>
      <c r="LPD1191" s="10"/>
      <c r="LPE1191" s="10"/>
      <c r="LPF1191" s="10"/>
      <c r="LPG1191" s="10"/>
      <c r="LPH1191" s="10"/>
      <c r="LPI1191" s="10"/>
      <c r="LPJ1191" s="10"/>
      <c r="LPK1191" s="10"/>
      <c r="LPL1191" s="10"/>
      <c r="LPM1191" s="10"/>
      <c r="LPN1191" s="10"/>
      <c r="LPO1191" s="10"/>
      <c r="LPP1191" s="10"/>
      <c r="LPQ1191" s="10"/>
      <c r="LPR1191" s="10"/>
      <c r="LPS1191" s="10"/>
      <c r="LPT1191" s="10"/>
      <c r="LPU1191" s="10"/>
      <c r="LPV1191" s="10"/>
      <c r="LPW1191" s="10"/>
      <c r="LPX1191" s="10"/>
      <c r="LPY1191" s="10"/>
      <c r="LPZ1191" s="10"/>
      <c r="LQA1191" s="10"/>
      <c r="LQB1191" s="10"/>
      <c r="LQC1191" s="10"/>
      <c r="LQD1191" s="10"/>
      <c r="LQE1191" s="10"/>
      <c r="LQF1191" s="10"/>
      <c r="LQG1191" s="10"/>
      <c r="LQH1191" s="10"/>
      <c r="LQI1191" s="10"/>
      <c r="LQJ1191" s="10"/>
      <c r="LQK1191" s="10"/>
      <c r="LQL1191" s="10"/>
      <c r="LQM1191" s="10"/>
      <c r="LQN1191" s="10"/>
      <c r="LQO1191" s="10"/>
      <c r="LQP1191" s="10"/>
      <c r="LQQ1191" s="10"/>
      <c r="LQR1191" s="10"/>
      <c r="LQS1191" s="10"/>
      <c r="LQT1191" s="10"/>
      <c r="LQU1191" s="10"/>
      <c r="LQV1191" s="10"/>
      <c r="LQW1191" s="10"/>
      <c r="LQX1191" s="10"/>
      <c r="LQY1191" s="10"/>
      <c r="LQZ1191" s="10"/>
      <c r="LRA1191" s="10"/>
      <c r="LRB1191" s="10"/>
      <c r="LRC1191" s="10"/>
      <c r="LRD1191" s="10"/>
      <c r="LRE1191" s="10"/>
      <c r="LRF1191" s="10"/>
      <c r="LRG1191" s="10"/>
      <c r="LRH1191" s="10"/>
      <c r="LRI1191" s="10"/>
      <c r="LRJ1191" s="10"/>
      <c r="LRK1191" s="10"/>
      <c r="LRL1191" s="10"/>
      <c r="LRM1191" s="10"/>
      <c r="LRN1191" s="10"/>
      <c r="LRO1191" s="10"/>
      <c r="LRP1191" s="10"/>
      <c r="LRQ1191" s="10"/>
      <c r="LRR1191" s="10"/>
      <c r="LRS1191" s="10"/>
      <c r="LRT1191" s="10"/>
      <c r="LRU1191" s="10"/>
      <c r="LRV1191" s="10"/>
      <c r="LRW1191" s="10"/>
      <c r="LRX1191" s="10"/>
      <c r="LRY1191" s="10"/>
      <c r="LRZ1191" s="10"/>
      <c r="LSA1191" s="10"/>
      <c r="LSB1191" s="10"/>
      <c r="LSC1191" s="10"/>
      <c r="LSD1191" s="10"/>
      <c r="LSE1191" s="10"/>
      <c r="LSF1191" s="10"/>
      <c r="LSG1191" s="10"/>
      <c r="LSH1191" s="10"/>
      <c r="LSI1191" s="10"/>
      <c r="LSJ1191" s="10"/>
      <c r="LSK1191" s="10"/>
      <c r="LSL1191" s="10"/>
      <c r="LSM1191" s="10"/>
      <c r="LSN1191" s="10"/>
      <c r="LSO1191" s="10"/>
      <c r="LSP1191" s="10"/>
      <c r="LSQ1191" s="10"/>
      <c r="LSR1191" s="10"/>
      <c r="LSS1191" s="10"/>
      <c r="LST1191" s="10"/>
      <c r="LSU1191" s="10"/>
      <c r="LSV1191" s="10"/>
      <c r="LSW1191" s="10"/>
      <c r="LSX1191" s="10"/>
      <c r="LSY1191" s="10"/>
      <c r="LSZ1191" s="10"/>
      <c r="LTA1191" s="10"/>
      <c r="LTB1191" s="10"/>
      <c r="LTC1191" s="10"/>
      <c r="LTD1191" s="10"/>
      <c r="LTE1191" s="10"/>
      <c r="LTF1191" s="10"/>
      <c r="LTG1191" s="10"/>
      <c r="LTH1191" s="10"/>
      <c r="LTI1191" s="10"/>
      <c r="LTJ1191" s="10"/>
      <c r="LTK1191" s="10"/>
      <c r="LTL1191" s="10"/>
      <c r="LTM1191" s="10"/>
      <c r="LTN1191" s="10"/>
      <c r="LTO1191" s="10"/>
      <c r="LTP1191" s="10"/>
      <c r="LTQ1191" s="10"/>
      <c r="LTR1191" s="10"/>
      <c r="LTS1191" s="10"/>
      <c r="LTT1191" s="10"/>
      <c r="LTU1191" s="10"/>
      <c r="LTV1191" s="10"/>
      <c r="LTW1191" s="10"/>
      <c r="LTX1191" s="10"/>
      <c r="LTY1191" s="10"/>
      <c r="LTZ1191" s="10"/>
      <c r="LUA1191" s="10"/>
      <c r="LUB1191" s="10"/>
      <c r="LUC1191" s="10"/>
      <c r="LUD1191" s="10"/>
      <c r="LUE1191" s="10"/>
      <c r="LUF1191" s="10"/>
      <c r="LUG1191" s="10"/>
      <c r="LUH1191" s="10"/>
      <c r="LUI1191" s="10"/>
      <c r="LUJ1191" s="10"/>
      <c r="LUK1191" s="10"/>
      <c r="LUL1191" s="10"/>
      <c r="LUM1191" s="10"/>
      <c r="LUN1191" s="10"/>
      <c r="LUO1191" s="10"/>
      <c r="LUP1191" s="10"/>
      <c r="LUQ1191" s="10"/>
      <c r="LUR1191" s="10"/>
      <c r="LUS1191" s="10"/>
      <c r="LUT1191" s="10"/>
      <c r="LUU1191" s="10"/>
      <c r="LUV1191" s="10"/>
      <c r="LUW1191" s="10"/>
      <c r="LUX1191" s="10"/>
      <c r="LUY1191" s="10"/>
      <c r="LUZ1191" s="10"/>
      <c r="LVA1191" s="10"/>
      <c r="LVB1191" s="10"/>
      <c r="LVC1191" s="10"/>
      <c r="LVD1191" s="10"/>
      <c r="LVE1191" s="10"/>
      <c r="LVF1191" s="10"/>
      <c r="LVG1191" s="10"/>
      <c r="LVH1191" s="10"/>
      <c r="LVI1191" s="10"/>
      <c r="LVJ1191" s="10"/>
      <c r="LVK1191" s="10"/>
      <c r="LVL1191" s="10"/>
      <c r="LVM1191" s="10"/>
      <c r="LVN1191" s="10"/>
      <c r="LVO1191" s="10"/>
      <c r="LVP1191" s="10"/>
      <c r="LVQ1191" s="10"/>
      <c r="LVR1191" s="10"/>
      <c r="LVS1191" s="10"/>
      <c r="LVT1191" s="10"/>
      <c r="LVU1191" s="10"/>
      <c r="LVV1191" s="10"/>
      <c r="LVW1191" s="10"/>
      <c r="LVX1191" s="10"/>
      <c r="LVY1191" s="10"/>
      <c r="LVZ1191" s="10"/>
      <c r="LWA1191" s="10"/>
      <c r="LWB1191" s="10"/>
      <c r="LWC1191" s="10"/>
      <c r="LWD1191" s="10"/>
      <c r="LWE1191" s="10"/>
      <c r="LWF1191" s="10"/>
      <c r="LWG1191" s="10"/>
      <c r="LWH1191" s="10"/>
      <c r="LWI1191" s="10"/>
      <c r="LWJ1191" s="10"/>
      <c r="LWK1191" s="10"/>
      <c r="LWL1191" s="10"/>
      <c r="LWM1191" s="10"/>
      <c r="LWN1191" s="10"/>
      <c r="LWO1191" s="10"/>
      <c r="LWP1191" s="10"/>
      <c r="LWQ1191" s="10"/>
      <c r="LWR1191" s="10"/>
      <c r="LWS1191" s="10"/>
      <c r="LWT1191" s="10"/>
      <c r="LWU1191" s="10"/>
      <c r="LWV1191" s="10"/>
      <c r="LWW1191" s="10"/>
      <c r="LWX1191" s="10"/>
      <c r="LWY1191" s="10"/>
      <c r="LWZ1191" s="10"/>
      <c r="LXA1191" s="10"/>
      <c r="LXB1191" s="10"/>
      <c r="LXC1191" s="10"/>
      <c r="LXD1191" s="10"/>
      <c r="LXE1191" s="10"/>
      <c r="LXF1191" s="10"/>
      <c r="LXG1191" s="10"/>
      <c r="LXH1191" s="10"/>
      <c r="LXI1191" s="10"/>
      <c r="LXJ1191" s="10"/>
      <c r="LXK1191" s="10"/>
      <c r="LXL1191" s="10"/>
      <c r="LXM1191" s="10"/>
      <c r="LXN1191" s="10"/>
      <c r="LXO1191" s="10"/>
      <c r="LXP1191" s="10"/>
      <c r="LXQ1191" s="10"/>
      <c r="LXR1191" s="10"/>
      <c r="LXS1191" s="10"/>
      <c r="LXT1191" s="10"/>
      <c r="LXU1191" s="10"/>
      <c r="LXV1191" s="10"/>
      <c r="LXW1191" s="10"/>
      <c r="LXX1191" s="10"/>
      <c r="LXY1191" s="10"/>
      <c r="LXZ1191" s="10"/>
      <c r="LYA1191" s="10"/>
      <c r="LYB1191" s="10"/>
      <c r="LYC1191" s="10"/>
      <c r="LYD1191" s="10"/>
      <c r="LYE1191" s="10"/>
      <c r="LYF1191" s="10"/>
      <c r="LYG1191" s="10"/>
      <c r="LYH1191" s="10"/>
      <c r="LYI1191" s="10"/>
      <c r="LYJ1191" s="10"/>
      <c r="LYK1191" s="10"/>
      <c r="LYL1191" s="10"/>
      <c r="LYM1191" s="10"/>
      <c r="LYN1191" s="10"/>
      <c r="LYO1191" s="10"/>
      <c r="LYP1191" s="10"/>
      <c r="LYQ1191" s="10"/>
      <c r="LYR1191" s="10"/>
      <c r="LYS1191" s="10"/>
      <c r="LYT1191" s="10"/>
      <c r="LYU1191" s="10"/>
      <c r="LYV1191" s="10"/>
      <c r="LYW1191" s="10"/>
      <c r="LYX1191" s="10"/>
      <c r="LYY1191" s="10"/>
      <c r="LYZ1191" s="10"/>
      <c r="LZA1191" s="10"/>
      <c r="LZB1191" s="10"/>
      <c r="LZC1191" s="10"/>
      <c r="LZD1191" s="10"/>
      <c r="LZE1191" s="10"/>
      <c r="LZF1191" s="10"/>
      <c r="LZG1191" s="10"/>
      <c r="LZH1191" s="10"/>
      <c r="LZI1191" s="10"/>
      <c r="LZJ1191" s="10"/>
      <c r="LZK1191" s="10"/>
      <c r="LZL1191" s="10"/>
      <c r="LZM1191" s="10"/>
      <c r="LZN1191" s="10"/>
      <c r="LZO1191" s="10"/>
      <c r="LZP1191" s="10"/>
      <c r="LZQ1191" s="10"/>
      <c r="LZR1191" s="10"/>
      <c r="LZS1191" s="10"/>
      <c r="LZT1191" s="10"/>
      <c r="LZU1191" s="10"/>
      <c r="LZV1191" s="10"/>
      <c r="LZW1191" s="10"/>
      <c r="LZX1191" s="10"/>
      <c r="LZY1191" s="10"/>
      <c r="LZZ1191" s="10"/>
      <c r="MAA1191" s="10"/>
      <c r="MAB1191" s="10"/>
      <c r="MAC1191" s="10"/>
      <c r="MAD1191" s="10"/>
      <c r="MAE1191" s="10"/>
      <c r="MAF1191" s="10"/>
      <c r="MAG1191" s="10"/>
      <c r="MAH1191" s="10"/>
      <c r="MAI1191" s="10"/>
      <c r="MAJ1191" s="10"/>
      <c r="MAK1191" s="10"/>
      <c r="MAL1191" s="10"/>
      <c r="MAM1191" s="10"/>
      <c r="MAN1191" s="10"/>
      <c r="MAO1191" s="10"/>
      <c r="MAP1191" s="10"/>
      <c r="MAQ1191" s="10"/>
      <c r="MAR1191" s="10"/>
      <c r="MAS1191" s="10"/>
      <c r="MAT1191" s="10"/>
      <c r="MAU1191" s="10"/>
      <c r="MAV1191" s="10"/>
      <c r="MAW1191" s="10"/>
      <c r="MAX1191" s="10"/>
      <c r="MAY1191" s="10"/>
      <c r="MAZ1191" s="10"/>
      <c r="MBA1191" s="10"/>
      <c r="MBB1191" s="10"/>
      <c r="MBC1191" s="10"/>
      <c r="MBD1191" s="10"/>
      <c r="MBE1191" s="10"/>
      <c r="MBF1191" s="10"/>
      <c r="MBG1191" s="10"/>
      <c r="MBH1191" s="10"/>
      <c r="MBI1191" s="10"/>
      <c r="MBJ1191" s="10"/>
      <c r="MBK1191" s="10"/>
      <c r="MBL1191" s="10"/>
      <c r="MBM1191" s="10"/>
      <c r="MBN1191" s="10"/>
      <c r="MBO1191" s="10"/>
      <c r="MBP1191" s="10"/>
      <c r="MBQ1191" s="10"/>
      <c r="MBR1191" s="10"/>
      <c r="MBS1191" s="10"/>
      <c r="MBT1191" s="10"/>
      <c r="MBU1191" s="10"/>
      <c r="MBV1191" s="10"/>
      <c r="MBW1191" s="10"/>
      <c r="MBX1191" s="10"/>
      <c r="MBY1191" s="10"/>
      <c r="MBZ1191" s="10"/>
      <c r="MCA1191" s="10"/>
      <c r="MCB1191" s="10"/>
      <c r="MCC1191" s="10"/>
      <c r="MCD1191" s="10"/>
      <c r="MCE1191" s="10"/>
      <c r="MCF1191" s="10"/>
      <c r="MCG1191" s="10"/>
      <c r="MCH1191" s="10"/>
      <c r="MCI1191" s="10"/>
      <c r="MCJ1191" s="10"/>
      <c r="MCK1191" s="10"/>
      <c r="MCL1191" s="10"/>
      <c r="MCM1191" s="10"/>
      <c r="MCN1191" s="10"/>
      <c r="MCO1191" s="10"/>
      <c r="MCP1191" s="10"/>
      <c r="MCQ1191" s="10"/>
      <c r="MCR1191" s="10"/>
      <c r="MCS1191" s="10"/>
      <c r="MCT1191" s="10"/>
      <c r="MCU1191" s="10"/>
      <c r="MCV1191" s="10"/>
      <c r="MCW1191" s="10"/>
      <c r="MCX1191" s="10"/>
      <c r="MCY1191" s="10"/>
      <c r="MCZ1191" s="10"/>
      <c r="MDA1191" s="10"/>
      <c r="MDB1191" s="10"/>
      <c r="MDC1191" s="10"/>
      <c r="MDD1191" s="10"/>
      <c r="MDE1191" s="10"/>
      <c r="MDF1191" s="10"/>
      <c r="MDG1191" s="10"/>
      <c r="MDH1191" s="10"/>
      <c r="MDI1191" s="10"/>
      <c r="MDJ1191" s="10"/>
      <c r="MDK1191" s="10"/>
      <c r="MDL1191" s="10"/>
      <c r="MDM1191" s="10"/>
      <c r="MDN1191" s="10"/>
      <c r="MDO1191" s="10"/>
      <c r="MDP1191" s="10"/>
      <c r="MDQ1191" s="10"/>
      <c r="MDR1191" s="10"/>
      <c r="MDS1191" s="10"/>
      <c r="MDT1191" s="10"/>
      <c r="MDU1191" s="10"/>
      <c r="MDV1191" s="10"/>
      <c r="MDW1191" s="10"/>
      <c r="MDX1191" s="10"/>
      <c r="MDY1191" s="10"/>
      <c r="MDZ1191" s="10"/>
      <c r="MEA1191" s="10"/>
      <c r="MEB1191" s="10"/>
      <c r="MEC1191" s="10"/>
      <c r="MED1191" s="10"/>
      <c r="MEE1191" s="10"/>
      <c r="MEF1191" s="10"/>
      <c r="MEG1191" s="10"/>
      <c r="MEH1191" s="10"/>
      <c r="MEI1191" s="10"/>
      <c r="MEJ1191" s="10"/>
      <c r="MEK1191" s="10"/>
      <c r="MEL1191" s="10"/>
      <c r="MEM1191" s="10"/>
      <c r="MEN1191" s="10"/>
      <c r="MEO1191" s="10"/>
      <c r="MEP1191" s="10"/>
      <c r="MEQ1191" s="10"/>
      <c r="MER1191" s="10"/>
      <c r="MES1191" s="10"/>
      <c r="MET1191" s="10"/>
      <c r="MEU1191" s="10"/>
      <c r="MEV1191" s="10"/>
      <c r="MEW1191" s="10"/>
      <c r="MEX1191" s="10"/>
      <c r="MEY1191" s="10"/>
      <c r="MEZ1191" s="10"/>
      <c r="MFA1191" s="10"/>
      <c r="MFB1191" s="10"/>
      <c r="MFC1191" s="10"/>
      <c r="MFD1191" s="10"/>
      <c r="MFE1191" s="10"/>
      <c r="MFF1191" s="10"/>
      <c r="MFG1191" s="10"/>
      <c r="MFH1191" s="10"/>
      <c r="MFI1191" s="10"/>
      <c r="MFJ1191" s="10"/>
      <c r="MFK1191" s="10"/>
      <c r="MFL1191" s="10"/>
      <c r="MFM1191" s="10"/>
      <c r="MFN1191" s="10"/>
      <c r="MFO1191" s="10"/>
      <c r="MFP1191" s="10"/>
      <c r="MFQ1191" s="10"/>
      <c r="MFR1191" s="10"/>
      <c r="MFS1191" s="10"/>
      <c r="MFT1191" s="10"/>
      <c r="MFU1191" s="10"/>
      <c r="MFV1191" s="10"/>
      <c r="MFW1191" s="10"/>
      <c r="MFX1191" s="10"/>
      <c r="MFY1191" s="10"/>
      <c r="MFZ1191" s="10"/>
      <c r="MGA1191" s="10"/>
      <c r="MGB1191" s="10"/>
      <c r="MGC1191" s="10"/>
      <c r="MGD1191" s="10"/>
      <c r="MGE1191" s="10"/>
      <c r="MGF1191" s="10"/>
      <c r="MGG1191" s="10"/>
      <c r="MGH1191" s="10"/>
      <c r="MGI1191" s="10"/>
      <c r="MGJ1191" s="10"/>
      <c r="MGK1191" s="10"/>
      <c r="MGL1191" s="10"/>
      <c r="MGM1191" s="10"/>
      <c r="MGN1191" s="10"/>
      <c r="MGO1191" s="10"/>
      <c r="MGP1191" s="10"/>
      <c r="MGQ1191" s="10"/>
      <c r="MGR1191" s="10"/>
      <c r="MGS1191" s="10"/>
      <c r="MGT1191" s="10"/>
      <c r="MGU1191" s="10"/>
      <c r="MGV1191" s="10"/>
      <c r="MGW1191" s="10"/>
      <c r="MGX1191" s="10"/>
      <c r="MGY1191" s="10"/>
      <c r="MGZ1191" s="10"/>
      <c r="MHA1191" s="10"/>
      <c r="MHB1191" s="10"/>
      <c r="MHC1191" s="10"/>
      <c r="MHD1191" s="10"/>
      <c r="MHE1191" s="10"/>
      <c r="MHF1191" s="10"/>
      <c r="MHG1191" s="10"/>
      <c r="MHH1191" s="10"/>
      <c r="MHI1191" s="10"/>
      <c r="MHJ1191" s="10"/>
      <c r="MHK1191" s="10"/>
      <c r="MHL1191" s="10"/>
      <c r="MHM1191" s="10"/>
      <c r="MHN1191" s="10"/>
      <c r="MHO1191" s="10"/>
      <c r="MHP1191" s="10"/>
      <c r="MHQ1191" s="10"/>
      <c r="MHR1191" s="10"/>
      <c r="MHS1191" s="10"/>
      <c r="MHT1191" s="10"/>
      <c r="MHU1191" s="10"/>
      <c r="MHV1191" s="10"/>
      <c r="MHW1191" s="10"/>
      <c r="MHX1191" s="10"/>
      <c r="MHY1191" s="10"/>
      <c r="MHZ1191" s="10"/>
      <c r="MIA1191" s="10"/>
      <c r="MIB1191" s="10"/>
      <c r="MIC1191" s="10"/>
      <c r="MID1191" s="10"/>
      <c r="MIE1191" s="10"/>
      <c r="MIF1191" s="10"/>
      <c r="MIG1191" s="10"/>
      <c r="MIH1191" s="10"/>
      <c r="MII1191" s="10"/>
      <c r="MIJ1191" s="10"/>
      <c r="MIK1191" s="10"/>
      <c r="MIL1191" s="10"/>
      <c r="MIM1191" s="10"/>
      <c r="MIN1191" s="10"/>
      <c r="MIO1191" s="10"/>
      <c r="MIP1191" s="10"/>
      <c r="MIQ1191" s="10"/>
      <c r="MIR1191" s="10"/>
      <c r="MIS1191" s="10"/>
      <c r="MIT1191" s="10"/>
      <c r="MIU1191" s="10"/>
      <c r="MIV1191" s="10"/>
      <c r="MIW1191" s="10"/>
      <c r="MIX1191" s="10"/>
      <c r="MIY1191" s="10"/>
      <c r="MIZ1191" s="10"/>
      <c r="MJA1191" s="10"/>
      <c r="MJB1191" s="10"/>
      <c r="MJC1191" s="10"/>
      <c r="MJD1191" s="10"/>
      <c r="MJE1191" s="10"/>
      <c r="MJF1191" s="10"/>
      <c r="MJG1191" s="10"/>
      <c r="MJH1191" s="10"/>
      <c r="MJI1191" s="10"/>
      <c r="MJJ1191" s="10"/>
      <c r="MJK1191" s="10"/>
      <c r="MJL1191" s="10"/>
      <c r="MJM1191" s="10"/>
      <c r="MJN1191" s="10"/>
      <c r="MJO1191" s="10"/>
      <c r="MJP1191" s="10"/>
      <c r="MJQ1191" s="10"/>
      <c r="MJR1191" s="10"/>
      <c r="MJS1191" s="10"/>
      <c r="MJT1191" s="10"/>
      <c r="MJU1191" s="10"/>
      <c r="MJV1191" s="10"/>
      <c r="MJW1191" s="10"/>
      <c r="MJX1191" s="10"/>
      <c r="MJY1191" s="10"/>
      <c r="MJZ1191" s="10"/>
      <c r="MKA1191" s="10"/>
      <c r="MKB1191" s="10"/>
      <c r="MKC1191" s="10"/>
      <c r="MKD1191" s="10"/>
      <c r="MKE1191" s="10"/>
      <c r="MKF1191" s="10"/>
      <c r="MKG1191" s="10"/>
      <c r="MKH1191" s="10"/>
      <c r="MKI1191" s="10"/>
      <c r="MKJ1191" s="10"/>
      <c r="MKK1191" s="10"/>
      <c r="MKL1191" s="10"/>
      <c r="MKM1191" s="10"/>
      <c r="MKN1191" s="10"/>
      <c r="MKO1191" s="10"/>
      <c r="MKP1191" s="10"/>
      <c r="MKQ1191" s="10"/>
      <c r="MKR1191" s="10"/>
      <c r="MKS1191" s="10"/>
      <c r="MKT1191" s="10"/>
      <c r="MKU1191" s="10"/>
      <c r="MKV1191" s="10"/>
      <c r="MKW1191" s="10"/>
      <c r="MKX1191" s="10"/>
      <c r="MKY1191" s="10"/>
      <c r="MKZ1191" s="10"/>
      <c r="MLA1191" s="10"/>
      <c r="MLB1191" s="10"/>
      <c r="MLC1191" s="10"/>
      <c r="MLD1191" s="10"/>
      <c r="MLE1191" s="10"/>
      <c r="MLF1191" s="10"/>
      <c r="MLG1191" s="10"/>
      <c r="MLH1191" s="10"/>
      <c r="MLI1191" s="10"/>
      <c r="MLJ1191" s="10"/>
      <c r="MLK1191" s="10"/>
      <c r="MLL1191" s="10"/>
      <c r="MLM1191" s="10"/>
      <c r="MLN1191" s="10"/>
      <c r="MLO1191" s="10"/>
      <c r="MLP1191" s="10"/>
      <c r="MLQ1191" s="10"/>
      <c r="MLR1191" s="10"/>
      <c r="MLS1191" s="10"/>
      <c r="MLT1191" s="10"/>
      <c r="MLU1191" s="10"/>
      <c r="MLV1191" s="10"/>
      <c r="MLW1191" s="10"/>
      <c r="MLX1191" s="10"/>
      <c r="MLY1191" s="10"/>
      <c r="MLZ1191" s="10"/>
      <c r="MMA1191" s="10"/>
      <c r="MMB1191" s="10"/>
      <c r="MMC1191" s="10"/>
      <c r="MMD1191" s="10"/>
      <c r="MME1191" s="10"/>
      <c r="MMF1191" s="10"/>
      <c r="MMG1191" s="10"/>
      <c r="MMH1191" s="10"/>
      <c r="MMI1191" s="10"/>
      <c r="MMJ1191" s="10"/>
      <c r="MMK1191" s="10"/>
      <c r="MML1191" s="10"/>
      <c r="MMM1191" s="10"/>
      <c r="MMN1191" s="10"/>
      <c r="MMO1191" s="10"/>
      <c r="MMP1191" s="10"/>
      <c r="MMQ1191" s="10"/>
      <c r="MMR1191" s="10"/>
      <c r="MMS1191" s="10"/>
      <c r="MMT1191" s="10"/>
      <c r="MMU1191" s="10"/>
      <c r="MMV1191" s="10"/>
      <c r="MMW1191" s="10"/>
      <c r="MMX1191" s="10"/>
      <c r="MMY1191" s="10"/>
      <c r="MMZ1191" s="10"/>
      <c r="MNA1191" s="10"/>
      <c r="MNB1191" s="10"/>
      <c r="MNC1191" s="10"/>
      <c r="MND1191" s="10"/>
      <c r="MNE1191" s="10"/>
      <c r="MNF1191" s="10"/>
      <c r="MNG1191" s="10"/>
      <c r="MNH1191" s="10"/>
      <c r="MNI1191" s="10"/>
      <c r="MNJ1191" s="10"/>
      <c r="MNK1191" s="10"/>
      <c r="MNL1191" s="10"/>
      <c r="MNM1191" s="10"/>
      <c r="MNN1191" s="10"/>
      <c r="MNO1191" s="10"/>
      <c r="MNP1191" s="10"/>
      <c r="MNQ1191" s="10"/>
      <c r="MNR1191" s="10"/>
      <c r="MNS1191" s="10"/>
      <c r="MNT1191" s="10"/>
      <c r="MNU1191" s="10"/>
      <c r="MNV1191" s="10"/>
      <c r="MNW1191" s="10"/>
      <c r="MNX1191" s="10"/>
      <c r="MNY1191" s="10"/>
      <c r="MNZ1191" s="10"/>
      <c r="MOA1191" s="10"/>
      <c r="MOB1191" s="10"/>
      <c r="MOC1191" s="10"/>
      <c r="MOD1191" s="10"/>
      <c r="MOE1191" s="10"/>
      <c r="MOF1191" s="10"/>
      <c r="MOG1191" s="10"/>
      <c r="MOH1191" s="10"/>
      <c r="MOI1191" s="10"/>
      <c r="MOJ1191" s="10"/>
      <c r="MOK1191" s="10"/>
      <c r="MOL1191" s="10"/>
      <c r="MOM1191" s="10"/>
      <c r="MON1191" s="10"/>
      <c r="MOO1191" s="10"/>
      <c r="MOP1191" s="10"/>
      <c r="MOQ1191" s="10"/>
      <c r="MOR1191" s="10"/>
      <c r="MOS1191" s="10"/>
      <c r="MOT1191" s="10"/>
      <c r="MOU1191" s="10"/>
      <c r="MOV1191" s="10"/>
      <c r="MOW1191" s="10"/>
      <c r="MOX1191" s="10"/>
      <c r="MOY1191" s="10"/>
      <c r="MOZ1191" s="10"/>
      <c r="MPA1191" s="10"/>
      <c r="MPB1191" s="10"/>
      <c r="MPC1191" s="10"/>
      <c r="MPD1191" s="10"/>
      <c r="MPE1191" s="10"/>
      <c r="MPF1191" s="10"/>
      <c r="MPG1191" s="10"/>
      <c r="MPH1191" s="10"/>
      <c r="MPI1191" s="10"/>
      <c r="MPJ1191" s="10"/>
      <c r="MPK1191" s="10"/>
      <c r="MPL1191" s="10"/>
      <c r="MPM1191" s="10"/>
      <c r="MPN1191" s="10"/>
      <c r="MPO1191" s="10"/>
      <c r="MPP1191" s="10"/>
      <c r="MPQ1191" s="10"/>
      <c r="MPR1191" s="10"/>
      <c r="MPS1191" s="10"/>
      <c r="MPT1191" s="10"/>
      <c r="MPU1191" s="10"/>
      <c r="MPV1191" s="10"/>
      <c r="MPW1191" s="10"/>
      <c r="MPX1191" s="10"/>
      <c r="MPY1191" s="10"/>
      <c r="MPZ1191" s="10"/>
      <c r="MQA1191" s="10"/>
      <c r="MQB1191" s="10"/>
      <c r="MQC1191" s="10"/>
      <c r="MQD1191" s="10"/>
      <c r="MQE1191" s="10"/>
      <c r="MQF1191" s="10"/>
      <c r="MQG1191" s="10"/>
      <c r="MQH1191" s="10"/>
      <c r="MQI1191" s="10"/>
      <c r="MQJ1191" s="10"/>
      <c r="MQK1191" s="10"/>
      <c r="MQL1191" s="10"/>
      <c r="MQM1191" s="10"/>
      <c r="MQN1191" s="10"/>
      <c r="MQO1191" s="10"/>
      <c r="MQP1191" s="10"/>
      <c r="MQQ1191" s="10"/>
      <c r="MQR1191" s="10"/>
      <c r="MQS1191" s="10"/>
      <c r="MQT1191" s="10"/>
      <c r="MQU1191" s="10"/>
      <c r="MQV1191" s="10"/>
      <c r="MQW1191" s="10"/>
      <c r="MQX1191" s="10"/>
      <c r="MQY1191" s="10"/>
      <c r="MQZ1191" s="10"/>
      <c r="MRA1191" s="10"/>
      <c r="MRB1191" s="10"/>
      <c r="MRC1191" s="10"/>
      <c r="MRD1191" s="10"/>
      <c r="MRE1191" s="10"/>
      <c r="MRF1191" s="10"/>
      <c r="MRG1191" s="10"/>
      <c r="MRH1191" s="10"/>
      <c r="MRI1191" s="10"/>
      <c r="MRJ1191" s="10"/>
      <c r="MRK1191" s="10"/>
      <c r="MRL1191" s="10"/>
      <c r="MRM1191" s="10"/>
      <c r="MRN1191" s="10"/>
      <c r="MRO1191" s="10"/>
      <c r="MRP1191" s="10"/>
      <c r="MRQ1191" s="10"/>
      <c r="MRR1191" s="10"/>
      <c r="MRS1191" s="10"/>
      <c r="MRT1191" s="10"/>
      <c r="MRU1191" s="10"/>
      <c r="MRV1191" s="10"/>
      <c r="MRW1191" s="10"/>
      <c r="MRX1191" s="10"/>
      <c r="MRY1191" s="10"/>
      <c r="MRZ1191" s="10"/>
      <c r="MSA1191" s="10"/>
      <c r="MSB1191" s="10"/>
      <c r="MSC1191" s="10"/>
      <c r="MSD1191" s="10"/>
      <c r="MSE1191" s="10"/>
      <c r="MSF1191" s="10"/>
      <c r="MSG1191" s="10"/>
      <c r="MSH1191" s="10"/>
      <c r="MSI1191" s="10"/>
      <c r="MSJ1191" s="10"/>
      <c r="MSK1191" s="10"/>
      <c r="MSL1191" s="10"/>
      <c r="MSM1191" s="10"/>
      <c r="MSN1191" s="10"/>
      <c r="MSO1191" s="10"/>
      <c r="MSP1191" s="10"/>
      <c r="MSQ1191" s="10"/>
      <c r="MSR1191" s="10"/>
      <c r="MSS1191" s="10"/>
      <c r="MST1191" s="10"/>
      <c r="MSU1191" s="10"/>
      <c r="MSV1191" s="10"/>
      <c r="MSW1191" s="10"/>
      <c r="MSX1191" s="10"/>
      <c r="MSY1191" s="10"/>
      <c r="MSZ1191" s="10"/>
      <c r="MTA1191" s="10"/>
      <c r="MTB1191" s="10"/>
      <c r="MTC1191" s="10"/>
      <c r="MTD1191" s="10"/>
      <c r="MTE1191" s="10"/>
      <c r="MTF1191" s="10"/>
      <c r="MTG1191" s="10"/>
      <c r="MTH1191" s="10"/>
      <c r="MTI1191" s="10"/>
      <c r="MTJ1191" s="10"/>
      <c r="MTK1191" s="10"/>
      <c r="MTL1191" s="10"/>
      <c r="MTM1191" s="10"/>
      <c r="MTN1191" s="10"/>
      <c r="MTO1191" s="10"/>
      <c r="MTP1191" s="10"/>
      <c r="MTQ1191" s="10"/>
      <c r="MTR1191" s="10"/>
      <c r="MTS1191" s="10"/>
      <c r="MTT1191" s="10"/>
      <c r="MTU1191" s="10"/>
      <c r="MTV1191" s="10"/>
      <c r="MTW1191" s="10"/>
      <c r="MTX1191" s="10"/>
      <c r="MTY1191" s="10"/>
      <c r="MTZ1191" s="10"/>
      <c r="MUA1191" s="10"/>
      <c r="MUB1191" s="10"/>
      <c r="MUC1191" s="10"/>
      <c r="MUD1191" s="10"/>
      <c r="MUE1191" s="10"/>
      <c r="MUF1191" s="10"/>
      <c r="MUG1191" s="10"/>
      <c r="MUH1191" s="10"/>
      <c r="MUI1191" s="10"/>
      <c r="MUJ1191" s="10"/>
      <c r="MUK1191" s="10"/>
      <c r="MUL1191" s="10"/>
      <c r="MUM1191" s="10"/>
      <c r="MUN1191" s="10"/>
      <c r="MUO1191" s="10"/>
      <c r="MUP1191" s="10"/>
      <c r="MUQ1191" s="10"/>
      <c r="MUR1191" s="10"/>
      <c r="MUS1191" s="10"/>
      <c r="MUT1191" s="10"/>
      <c r="MUU1191" s="10"/>
      <c r="MUV1191" s="10"/>
      <c r="MUW1191" s="10"/>
      <c r="MUX1191" s="10"/>
      <c r="MUY1191" s="10"/>
      <c r="MUZ1191" s="10"/>
      <c r="MVA1191" s="10"/>
      <c r="MVB1191" s="10"/>
      <c r="MVC1191" s="10"/>
      <c r="MVD1191" s="10"/>
      <c r="MVE1191" s="10"/>
      <c r="MVF1191" s="10"/>
      <c r="MVG1191" s="10"/>
      <c r="MVH1191" s="10"/>
      <c r="MVI1191" s="10"/>
      <c r="MVJ1191" s="10"/>
      <c r="MVK1191" s="10"/>
      <c r="MVL1191" s="10"/>
      <c r="MVM1191" s="10"/>
      <c r="MVN1191" s="10"/>
      <c r="MVO1191" s="10"/>
      <c r="MVP1191" s="10"/>
      <c r="MVQ1191" s="10"/>
      <c r="MVR1191" s="10"/>
      <c r="MVS1191" s="10"/>
      <c r="MVT1191" s="10"/>
      <c r="MVU1191" s="10"/>
      <c r="MVV1191" s="10"/>
      <c r="MVW1191" s="10"/>
      <c r="MVX1191" s="10"/>
      <c r="MVY1191" s="10"/>
      <c r="MVZ1191" s="10"/>
      <c r="MWA1191" s="10"/>
      <c r="MWB1191" s="10"/>
      <c r="MWC1191" s="10"/>
      <c r="MWD1191" s="10"/>
      <c r="MWE1191" s="10"/>
      <c r="MWF1191" s="10"/>
      <c r="MWG1191" s="10"/>
      <c r="MWH1191" s="10"/>
      <c r="MWI1191" s="10"/>
      <c r="MWJ1191" s="10"/>
      <c r="MWK1191" s="10"/>
      <c r="MWL1191" s="10"/>
      <c r="MWM1191" s="10"/>
      <c r="MWN1191" s="10"/>
      <c r="MWO1191" s="10"/>
      <c r="MWP1191" s="10"/>
      <c r="MWQ1191" s="10"/>
      <c r="MWR1191" s="10"/>
      <c r="MWS1191" s="10"/>
      <c r="MWT1191" s="10"/>
      <c r="MWU1191" s="10"/>
      <c r="MWV1191" s="10"/>
      <c r="MWW1191" s="10"/>
      <c r="MWX1191" s="10"/>
      <c r="MWY1191" s="10"/>
      <c r="MWZ1191" s="10"/>
      <c r="MXA1191" s="10"/>
      <c r="MXB1191" s="10"/>
      <c r="MXC1191" s="10"/>
      <c r="MXD1191" s="10"/>
      <c r="MXE1191" s="10"/>
      <c r="MXF1191" s="10"/>
      <c r="MXG1191" s="10"/>
      <c r="MXH1191" s="10"/>
      <c r="MXI1191" s="10"/>
      <c r="MXJ1191" s="10"/>
      <c r="MXK1191" s="10"/>
      <c r="MXL1191" s="10"/>
      <c r="MXM1191" s="10"/>
      <c r="MXN1191" s="10"/>
      <c r="MXO1191" s="10"/>
      <c r="MXP1191" s="10"/>
      <c r="MXQ1191" s="10"/>
      <c r="MXR1191" s="10"/>
      <c r="MXS1191" s="10"/>
      <c r="MXT1191" s="10"/>
      <c r="MXU1191" s="10"/>
      <c r="MXV1191" s="10"/>
      <c r="MXW1191" s="10"/>
      <c r="MXX1191" s="10"/>
      <c r="MXY1191" s="10"/>
      <c r="MXZ1191" s="10"/>
      <c r="MYA1191" s="10"/>
      <c r="MYB1191" s="10"/>
      <c r="MYC1191" s="10"/>
      <c r="MYD1191" s="10"/>
      <c r="MYE1191" s="10"/>
      <c r="MYF1191" s="10"/>
      <c r="MYG1191" s="10"/>
      <c r="MYH1191" s="10"/>
      <c r="MYI1191" s="10"/>
      <c r="MYJ1191" s="10"/>
      <c r="MYK1191" s="10"/>
      <c r="MYL1191" s="10"/>
      <c r="MYM1191" s="10"/>
      <c r="MYN1191" s="10"/>
      <c r="MYO1191" s="10"/>
      <c r="MYP1191" s="10"/>
      <c r="MYQ1191" s="10"/>
      <c r="MYR1191" s="10"/>
      <c r="MYS1191" s="10"/>
      <c r="MYT1191" s="10"/>
      <c r="MYU1191" s="10"/>
      <c r="MYV1191" s="10"/>
      <c r="MYW1191" s="10"/>
      <c r="MYX1191" s="10"/>
      <c r="MYY1191" s="10"/>
      <c r="MYZ1191" s="10"/>
      <c r="MZA1191" s="10"/>
      <c r="MZB1191" s="10"/>
      <c r="MZC1191" s="10"/>
      <c r="MZD1191" s="10"/>
      <c r="MZE1191" s="10"/>
      <c r="MZF1191" s="10"/>
      <c r="MZG1191" s="10"/>
      <c r="MZH1191" s="10"/>
      <c r="MZI1191" s="10"/>
      <c r="MZJ1191" s="10"/>
      <c r="MZK1191" s="10"/>
      <c r="MZL1191" s="10"/>
      <c r="MZM1191" s="10"/>
      <c r="MZN1191" s="10"/>
      <c r="MZO1191" s="10"/>
      <c r="MZP1191" s="10"/>
      <c r="MZQ1191" s="10"/>
      <c r="MZR1191" s="10"/>
      <c r="MZS1191" s="10"/>
      <c r="MZT1191" s="10"/>
      <c r="MZU1191" s="10"/>
      <c r="MZV1191" s="10"/>
      <c r="MZW1191" s="10"/>
      <c r="MZX1191" s="10"/>
      <c r="MZY1191" s="10"/>
      <c r="MZZ1191" s="10"/>
      <c r="NAA1191" s="10"/>
      <c r="NAB1191" s="10"/>
      <c r="NAC1191" s="10"/>
      <c r="NAD1191" s="10"/>
      <c r="NAE1191" s="10"/>
      <c r="NAF1191" s="10"/>
      <c r="NAG1191" s="10"/>
      <c r="NAH1191" s="10"/>
      <c r="NAI1191" s="10"/>
      <c r="NAJ1191" s="10"/>
      <c r="NAK1191" s="10"/>
      <c r="NAL1191" s="10"/>
      <c r="NAM1191" s="10"/>
      <c r="NAN1191" s="10"/>
      <c r="NAO1191" s="10"/>
      <c r="NAP1191" s="10"/>
      <c r="NAQ1191" s="10"/>
      <c r="NAR1191" s="10"/>
      <c r="NAS1191" s="10"/>
      <c r="NAT1191" s="10"/>
      <c r="NAU1191" s="10"/>
      <c r="NAV1191" s="10"/>
      <c r="NAW1191" s="10"/>
      <c r="NAX1191" s="10"/>
      <c r="NAY1191" s="10"/>
      <c r="NAZ1191" s="10"/>
      <c r="NBA1191" s="10"/>
      <c r="NBB1191" s="10"/>
      <c r="NBC1191" s="10"/>
      <c r="NBD1191" s="10"/>
      <c r="NBE1191" s="10"/>
      <c r="NBF1191" s="10"/>
      <c r="NBG1191" s="10"/>
      <c r="NBH1191" s="10"/>
      <c r="NBI1191" s="10"/>
      <c r="NBJ1191" s="10"/>
      <c r="NBK1191" s="10"/>
      <c r="NBL1191" s="10"/>
      <c r="NBM1191" s="10"/>
      <c r="NBN1191" s="10"/>
      <c r="NBO1191" s="10"/>
      <c r="NBP1191" s="10"/>
      <c r="NBQ1191" s="10"/>
      <c r="NBR1191" s="10"/>
      <c r="NBS1191" s="10"/>
      <c r="NBT1191" s="10"/>
      <c r="NBU1191" s="10"/>
      <c r="NBV1191" s="10"/>
      <c r="NBW1191" s="10"/>
      <c r="NBX1191" s="10"/>
      <c r="NBY1191" s="10"/>
      <c r="NBZ1191" s="10"/>
      <c r="NCA1191" s="10"/>
      <c r="NCB1191" s="10"/>
      <c r="NCC1191" s="10"/>
      <c r="NCD1191" s="10"/>
      <c r="NCE1191" s="10"/>
      <c r="NCF1191" s="10"/>
      <c r="NCG1191" s="10"/>
      <c r="NCH1191" s="10"/>
      <c r="NCI1191" s="10"/>
      <c r="NCJ1191" s="10"/>
      <c r="NCK1191" s="10"/>
      <c r="NCL1191" s="10"/>
      <c r="NCM1191" s="10"/>
      <c r="NCN1191" s="10"/>
      <c r="NCO1191" s="10"/>
      <c r="NCP1191" s="10"/>
      <c r="NCQ1191" s="10"/>
      <c r="NCR1191" s="10"/>
      <c r="NCS1191" s="10"/>
      <c r="NCT1191" s="10"/>
      <c r="NCU1191" s="10"/>
      <c r="NCV1191" s="10"/>
      <c r="NCW1191" s="10"/>
      <c r="NCX1191" s="10"/>
      <c r="NCY1191" s="10"/>
      <c r="NCZ1191" s="10"/>
      <c r="NDA1191" s="10"/>
      <c r="NDB1191" s="10"/>
      <c r="NDC1191" s="10"/>
      <c r="NDD1191" s="10"/>
      <c r="NDE1191" s="10"/>
      <c r="NDF1191" s="10"/>
      <c r="NDG1191" s="10"/>
      <c r="NDH1191" s="10"/>
      <c r="NDI1191" s="10"/>
      <c r="NDJ1191" s="10"/>
      <c r="NDK1191" s="10"/>
      <c r="NDL1191" s="10"/>
      <c r="NDM1191" s="10"/>
      <c r="NDN1191" s="10"/>
      <c r="NDO1191" s="10"/>
      <c r="NDP1191" s="10"/>
      <c r="NDQ1191" s="10"/>
      <c r="NDR1191" s="10"/>
      <c r="NDS1191" s="10"/>
      <c r="NDT1191" s="10"/>
      <c r="NDU1191" s="10"/>
      <c r="NDV1191" s="10"/>
      <c r="NDW1191" s="10"/>
      <c r="NDX1191" s="10"/>
      <c r="NDY1191" s="10"/>
      <c r="NDZ1191" s="10"/>
      <c r="NEA1191" s="10"/>
      <c r="NEB1191" s="10"/>
      <c r="NEC1191" s="10"/>
      <c r="NED1191" s="10"/>
      <c r="NEE1191" s="10"/>
      <c r="NEF1191" s="10"/>
      <c r="NEG1191" s="10"/>
      <c r="NEH1191" s="10"/>
      <c r="NEI1191" s="10"/>
      <c r="NEJ1191" s="10"/>
      <c r="NEK1191" s="10"/>
      <c r="NEL1191" s="10"/>
      <c r="NEM1191" s="10"/>
      <c r="NEN1191" s="10"/>
      <c r="NEO1191" s="10"/>
      <c r="NEP1191" s="10"/>
      <c r="NEQ1191" s="10"/>
      <c r="NER1191" s="10"/>
      <c r="NES1191" s="10"/>
      <c r="NET1191" s="10"/>
      <c r="NEU1191" s="10"/>
      <c r="NEV1191" s="10"/>
      <c r="NEW1191" s="10"/>
      <c r="NEX1191" s="10"/>
      <c r="NEY1191" s="10"/>
      <c r="NEZ1191" s="10"/>
      <c r="NFA1191" s="10"/>
      <c r="NFB1191" s="10"/>
      <c r="NFC1191" s="10"/>
      <c r="NFD1191" s="10"/>
      <c r="NFE1191" s="10"/>
      <c r="NFF1191" s="10"/>
      <c r="NFG1191" s="10"/>
      <c r="NFH1191" s="10"/>
      <c r="NFI1191" s="10"/>
      <c r="NFJ1191" s="10"/>
      <c r="NFK1191" s="10"/>
      <c r="NFL1191" s="10"/>
      <c r="NFM1191" s="10"/>
      <c r="NFN1191" s="10"/>
      <c r="NFO1191" s="10"/>
      <c r="NFP1191" s="10"/>
      <c r="NFQ1191" s="10"/>
      <c r="NFR1191" s="10"/>
      <c r="NFS1191" s="10"/>
      <c r="NFT1191" s="10"/>
      <c r="NFU1191" s="10"/>
      <c r="NFV1191" s="10"/>
      <c r="NFW1191" s="10"/>
      <c r="NFX1191" s="10"/>
      <c r="NFY1191" s="10"/>
      <c r="NFZ1191" s="10"/>
      <c r="NGA1191" s="10"/>
      <c r="NGB1191" s="10"/>
      <c r="NGC1191" s="10"/>
      <c r="NGD1191" s="10"/>
      <c r="NGE1191" s="10"/>
      <c r="NGF1191" s="10"/>
      <c r="NGG1191" s="10"/>
      <c r="NGH1191" s="10"/>
      <c r="NGI1191" s="10"/>
      <c r="NGJ1191" s="10"/>
      <c r="NGK1191" s="10"/>
      <c r="NGL1191" s="10"/>
      <c r="NGM1191" s="10"/>
      <c r="NGN1191" s="10"/>
      <c r="NGO1191" s="10"/>
      <c r="NGP1191" s="10"/>
      <c r="NGQ1191" s="10"/>
      <c r="NGR1191" s="10"/>
      <c r="NGS1191" s="10"/>
      <c r="NGT1191" s="10"/>
      <c r="NGU1191" s="10"/>
      <c r="NGV1191" s="10"/>
      <c r="NGW1191" s="10"/>
      <c r="NGX1191" s="10"/>
      <c r="NGY1191" s="10"/>
      <c r="NGZ1191" s="10"/>
      <c r="NHA1191" s="10"/>
      <c r="NHB1191" s="10"/>
      <c r="NHC1191" s="10"/>
      <c r="NHD1191" s="10"/>
      <c r="NHE1191" s="10"/>
      <c r="NHF1191" s="10"/>
      <c r="NHG1191" s="10"/>
      <c r="NHH1191" s="10"/>
      <c r="NHI1191" s="10"/>
      <c r="NHJ1191" s="10"/>
      <c r="NHK1191" s="10"/>
      <c r="NHL1191" s="10"/>
      <c r="NHM1191" s="10"/>
      <c r="NHN1191" s="10"/>
      <c r="NHO1191" s="10"/>
      <c r="NHP1191" s="10"/>
      <c r="NHQ1191" s="10"/>
      <c r="NHR1191" s="10"/>
      <c r="NHS1191" s="10"/>
      <c r="NHT1191" s="10"/>
      <c r="NHU1191" s="10"/>
      <c r="NHV1191" s="10"/>
      <c r="NHW1191" s="10"/>
      <c r="NHX1191" s="10"/>
      <c r="NHY1191" s="10"/>
      <c r="NHZ1191" s="10"/>
      <c r="NIA1191" s="10"/>
      <c r="NIB1191" s="10"/>
      <c r="NIC1191" s="10"/>
      <c r="NID1191" s="10"/>
      <c r="NIE1191" s="10"/>
      <c r="NIF1191" s="10"/>
      <c r="NIG1191" s="10"/>
      <c r="NIH1191" s="10"/>
      <c r="NII1191" s="10"/>
      <c r="NIJ1191" s="10"/>
      <c r="NIK1191" s="10"/>
      <c r="NIL1191" s="10"/>
      <c r="NIM1191" s="10"/>
      <c r="NIN1191" s="10"/>
      <c r="NIO1191" s="10"/>
      <c r="NIP1191" s="10"/>
      <c r="NIQ1191" s="10"/>
      <c r="NIR1191" s="10"/>
      <c r="NIS1191" s="10"/>
      <c r="NIT1191" s="10"/>
      <c r="NIU1191" s="10"/>
      <c r="NIV1191" s="10"/>
      <c r="NIW1191" s="10"/>
      <c r="NIX1191" s="10"/>
      <c r="NIY1191" s="10"/>
      <c r="NIZ1191" s="10"/>
      <c r="NJA1191" s="10"/>
      <c r="NJB1191" s="10"/>
      <c r="NJC1191" s="10"/>
      <c r="NJD1191" s="10"/>
      <c r="NJE1191" s="10"/>
      <c r="NJF1191" s="10"/>
      <c r="NJG1191" s="10"/>
      <c r="NJH1191" s="10"/>
      <c r="NJI1191" s="10"/>
      <c r="NJJ1191" s="10"/>
      <c r="NJK1191" s="10"/>
      <c r="NJL1191" s="10"/>
      <c r="NJM1191" s="10"/>
      <c r="NJN1191" s="10"/>
      <c r="NJO1191" s="10"/>
      <c r="NJP1191" s="10"/>
      <c r="NJQ1191" s="10"/>
      <c r="NJR1191" s="10"/>
      <c r="NJS1191" s="10"/>
      <c r="NJT1191" s="10"/>
      <c r="NJU1191" s="10"/>
      <c r="NJV1191" s="10"/>
      <c r="NJW1191" s="10"/>
      <c r="NJX1191" s="10"/>
      <c r="NJY1191" s="10"/>
      <c r="NJZ1191" s="10"/>
      <c r="NKA1191" s="10"/>
      <c r="NKB1191" s="10"/>
      <c r="NKC1191" s="10"/>
      <c r="NKD1191" s="10"/>
      <c r="NKE1191" s="10"/>
      <c r="NKF1191" s="10"/>
      <c r="NKG1191" s="10"/>
      <c r="NKH1191" s="10"/>
      <c r="NKI1191" s="10"/>
      <c r="NKJ1191" s="10"/>
      <c r="NKK1191" s="10"/>
      <c r="NKL1191" s="10"/>
      <c r="NKM1191" s="10"/>
      <c r="NKN1191" s="10"/>
      <c r="NKO1191" s="10"/>
      <c r="NKP1191" s="10"/>
      <c r="NKQ1191" s="10"/>
      <c r="NKR1191" s="10"/>
      <c r="NKS1191" s="10"/>
      <c r="NKT1191" s="10"/>
      <c r="NKU1191" s="10"/>
      <c r="NKV1191" s="10"/>
      <c r="NKW1191" s="10"/>
      <c r="NKX1191" s="10"/>
      <c r="NKY1191" s="10"/>
      <c r="NKZ1191" s="10"/>
      <c r="NLA1191" s="10"/>
      <c r="NLB1191" s="10"/>
      <c r="NLC1191" s="10"/>
      <c r="NLD1191" s="10"/>
      <c r="NLE1191" s="10"/>
      <c r="NLF1191" s="10"/>
      <c r="NLG1191" s="10"/>
      <c r="NLH1191" s="10"/>
      <c r="NLI1191" s="10"/>
      <c r="NLJ1191" s="10"/>
      <c r="NLK1191" s="10"/>
      <c r="NLL1191" s="10"/>
      <c r="NLM1191" s="10"/>
      <c r="NLN1191" s="10"/>
      <c r="NLO1191" s="10"/>
      <c r="NLP1191" s="10"/>
      <c r="NLQ1191" s="10"/>
      <c r="NLR1191" s="10"/>
      <c r="NLS1191" s="10"/>
      <c r="NLT1191" s="10"/>
      <c r="NLU1191" s="10"/>
      <c r="NLV1191" s="10"/>
      <c r="NLW1191" s="10"/>
      <c r="NLX1191" s="10"/>
      <c r="NLY1191" s="10"/>
      <c r="NLZ1191" s="10"/>
      <c r="NMA1191" s="10"/>
      <c r="NMB1191" s="10"/>
      <c r="NMC1191" s="10"/>
      <c r="NMD1191" s="10"/>
      <c r="NME1191" s="10"/>
      <c r="NMF1191" s="10"/>
      <c r="NMG1191" s="10"/>
      <c r="NMH1191" s="10"/>
      <c r="NMI1191" s="10"/>
      <c r="NMJ1191" s="10"/>
      <c r="NMK1191" s="10"/>
      <c r="NML1191" s="10"/>
      <c r="NMM1191" s="10"/>
      <c r="NMN1191" s="10"/>
      <c r="NMO1191" s="10"/>
      <c r="NMP1191" s="10"/>
      <c r="NMQ1191" s="10"/>
      <c r="NMR1191" s="10"/>
      <c r="NMS1191" s="10"/>
      <c r="NMT1191" s="10"/>
      <c r="NMU1191" s="10"/>
      <c r="NMV1191" s="10"/>
      <c r="NMW1191" s="10"/>
      <c r="NMX1191" s="10"/>
      <c r="NMY1191" s="10"/>
      <c r="NMZ1191" s="10"/>
      <c r="NNA1191" s="10"/>
      <c r="NNB1191" s="10"/>
      <c r="NNC1191" s="10"/>
      <c r="NND1191" s="10"/>
      <c r="NNE1191" s="10"/>
      <c r="NNF1191" s="10"/>
      <c r="NNG1191" s="10"/>
      <c r="NNH1191" s="10"/>
      <c r="NNI1191" s="10"/>
      <c r="NNJ1191" s="10"/>
      <c r="NNK1191" s="10"/>
      <c r="NNL1191" s="10"/>
      <c r="NNM1191" s="10"/>
      <c r="NNN1191" s="10"/>
      <c r="NNO1191" s="10"/>
      <c r="NNP1191" s="10"/>
      <c r="NNQ1191" s="10"/>
      <c r="NNR1191" s="10"/>
      <c r="NNS1191" s="10"/>
      <c r="NNT1191" s="10"/>
      <c r="NNU1191" s="10"/>
      <c r="NNV1191" s="10"/>
      <c r="NNW1191" s="10"/>
      <c r="NNX1191" s="10"/>
      <c r="NNY1191" s="10"/>
      <c r="NNZ1191" s="10"/>
      <c r="NOA1191" s="10"/>
      <c r="NOB1191" s="10"/>
      <c r="NOC1191" s="10"/>
      <c r="NOD1191" s="10"/>
      <c r="NOE1191" s="10"/>
      <c r="NOF1191" s="10"/>
      <c r="NOG1191" s="10"/>
      <c r="NOH1191" s="10"/>
      <c r="NOI1191" s="10"/>
      <c r="NOJ1191" s="10"/>
      <c r="NOK1191" s="10"/>
      <c r="NOL1191" s="10"/>
      <c r="NOM1191" s="10"/>
      <c r="NON1191" s="10"/>
      <c r="NOO1191" s="10"/>
      <c r="NOP1191" s="10"/>
      <c r="NOQ1191" s="10"/>
      <c r="NOR1191" s="10"/>
      <c r="NOS1191" s="10"/>
      <c r="NOT1191" s="10"/>
      <c r="NOU1191" s="10"/>
      <c r="NOV1191" s="10"/>
      <c r="NOW1191" s="10"/>
      <c r="NOX1191" s="10"/>
      <c r="NOY1191" s="10"/>
      <c r="NOZ1191" s="10"/>
      <c r="NPA1191" s="10"/>
      <c r="NPB1191" s="10"/>
      <c r="NPC1191" s="10"/>
      <c r="NPD1191" s="10"/>
      <c r="NPE1191" s="10"/>
      <c r="NPF1191" s="10"/>
      <c r="NPG1191" s="10"/>
      <c r="NPH1191" s="10"/>
      <c r="NPI1191" s="10"/>
      <c r="NPJ1191" s="10"/>
      <c r="NPK1191" s="10"/>
      <c r="NPL1191" s="10"/>
      <c r="NPM1191" s="10"/>
      <c r="NPN1191" s="10"/>
      <c r="NPO1191" s="10"/>
      <c r="NPP1191" s="10"/>
      <c r="NPQ1191" s="10"/>
      <c r="NPR1191" s="10"/>
      <c r="NPS1191" s="10"/>
      <c r="NPT1191" s="10"/>
      <c r="NPU1191" s="10"/>
      <c r="NPV1191" s="10"/>
      <c r="NPW1191" s="10"/>
      <c r="NPX1191" s="10"/>
      <c r="NPY1191" s="10"/>
      <c r="NPZ1191" s="10"/>
      <c r="NQA1191" s="10"/>
      <c r="NQB1191" s="10"/>
      <c r="NQC1191" s="10"/>
      <c r="NQD1191" s="10"/>
      <c r="NQE1191" s="10"/>
      <c r="NQF1191" s="10"/>
      <c r="NQG1191" s="10"/>
      <c r="NQH1191" s="10"/>
      <c r="NQI1191" s="10"/>
      <c r="NQJ1191" s="10"/>
      <c r="NQK1191" s="10"/>
      <c r="NQL1191" s="10"/>
      <c r="NQM1191" s="10"/>
      <c r="NQN1191" s="10"/>
      <c r="NQO1191" s="10"/>
      <c r="NQP1191" s="10"/>
      <c r="NQQ1191" s="10"/>
      <c r="NQR1191" s="10"/>
      <c r="NQS1191" s="10"/>
      <c r="NQT1191" s="10"/>
      <c r="NQU1191" s="10"/>
      <c r="NQV1191" s="10"/>
      <c r="NQW1191" s="10"/>
      <c r="NQX1191" s="10"/>
      <c r="NQY1191" s="10"/>
      <c r="NQZ1191" s="10"/>
      <c r="NRA1191" s="10"/>
      <c r="NRB1191" s="10"/>
      <c r="NRC1191" s="10"/>
      <c r="NRD1191" s="10"/>
      <c r="NRE1191" s="10"/>
      <c r="NRF1191" s="10"/>
      <c r="NRG1191" s="10"/>
      <c r="NRH1191" s="10"/>
      <c r="NRI1191" s="10"/>
      <c r="NRJ1191" s="10"/>
      <c r="NRK1191" s="10"/>
      <c r="NRL1191" s="10"/>
      <c r="NRM1191" s="10"/>
      <c r="NRN1191" s="10"/>
      <c r="NRO1191" s="10"/>
      <c r="NRP1191" s="10"/>
      <c r="NRQ1191" s="10"/>
      <c r="NRR1191" s="10"/>
      <c r="NRS1191" s="10"/>
      <c r="NRT1191" s="10"/>
      <c r="NRU1191" s="10"/>
      <c r="NRV1191" s="10"/>
      <c r="NRW1191" s="10"/>
      <c r="NRX1191" s="10"/>
      <c r="NRY1191" s="10"/>
      <c r="NRZ1191" s="10"/>
      <c r="NSA1191" s="10"/>
      <c r="NSB1191" s="10"/>
      <c r="NSC1191" s="10"/>
      <c r="NSD1191" s="10"/>
      <c r="NSE1191" s="10"/>
      <c r="NSF1191" s="10"/>
      <c r="NSG1191" s="10"/>
      <c r="NSH1191" s="10"/>
      <c r="NSI1191" s="10"/>
      <c r="NSJ1191" s="10"/>
      <c r="NSK1191" s="10"/>
      <c r="NSL1191" s="10"/>
      <c r="NSM1191" s="10"/>
      <c r="NSN1191" s="10"/>
      <c r="NSO1191" s="10"/>
      <c r="NSP1191" s="10"/>
      <c r="NSQ1191" s="10"/>
      <c r="NSR1191" s="10"/>
      <c r="NSS1191" s="10"/>
      <c r="NST1191" s="10"/>
      <c r="NSU1191" s="10"/>
      <c r="NSV1191" s="10"/>
      <c r="NSW1191" s="10"/>
      <c r="NSX1191" s="10"/>
      <c r="NSY1191" s="10"/>
      <c r="NSZ1191" s="10"/>
      <c r="NTA1191" s="10"/>
      <c r="NTB1191" s="10"/>
      <c r="NTC1191" s="10"/>
      <c r="NTD1191" s="10"/>
      <c r="NTE1191" s="10"/>
      <c r="NTF1191" s="10"/>
      <c r="NTG1191" s="10"/>
      <c r="NTH1191" s="10"/>
      <c r="NTI1191" s="10"/>
      <c r="NTJ1191" s="10"/>
      <c r="NTK1191" s="10"/>
      <c r="NTL1191" s="10"/>
      <c r="NTM1191" s="10"/>
      <c r="NTN1191" s="10"/>
      <c r="NTO1191" s="10"/>
      <c r="NTP1191" s="10"/>
      <c r="NTQ1191" s="10"/>
      <c r="NTR1191" s="10"/>
      <c r="NTS1191" s="10"/>
      <c r="NTT1191" s="10"/>
      <c r="NTU1191" s="10"/>
      <c r="NTV1191" s="10"/>
      <c r="NTW1191" s="10"/>
      <c r="NTX1191" s="10"/>
      <c r="NTY1191" s="10"/>
      <c r="NTZ1191" s="10"/>
      <c r="NUA1191" s="10"/>
      <c r="NUB1191" s="10"/>
      <c r="NUC1191" s="10"/>
      <c r="NUD1191" s="10"/>
      <c r="NUE1191" s="10"/>
      <c r="NUF1191" s="10"/>
      <c r="NUG1191" s="10"/>
      <c r="NUH1191" s="10"/>
      <c r="NUI1191" s="10"/>
      <c r="NUJ1191" s="10"/>
      <c r="NUK1191" s="10"/>
      <c r="NUL1191" s="10"/>
      <c r="NUM1191" s="10"/>
      <c r="NUN1191" s="10"/>
      <c r="NUO1191" s="10"/>
      <c r="NUP1191" s="10"/>
      <c r="NUQ1191" s="10"/>
      <c r="NUR1191" s="10"/>
      <c r="NUS1191" s="10"/>
      <c r="NUT1191" s="10"/>
      <c r="NUU1191" s="10"/>
      <c r="NUV1191" s="10"/>
      <c r="NUW1191" s="10"/>
      <c r="NUX1191" s="10"/>
      <c r="NUY1191" s="10"/>
      <c r="NUZ1191" s="10"/>
      <c r="NVA1191" s="10"/>
      <c r="NVB1191" s="10"/>
      <c r="NVC1191" s="10"/>
      <c r="NVD1191" s="10"/>
      <c r="NVE1191" s="10"/>
      <c r="NVF1191" s="10"/>
      <c r="NVG1191" s="10"/>
      <c r="NVH1191" s="10"/>
      <c r="NVI1191" s="10"/>
      <c r="NVJ1191" s="10"/>
      <c r="NVK1191" s="10"/>
      <c r="NVL1191" s="10"/>
      <c r="NVM1191" s="10"/>
      <c r="NVN1191" s="10"/>
      <c r="NVO1191" s="10"/>
      <c r="NVP1191" s="10"/>
      <c r="NVQ1191" s="10"/>
      <c r="NVR1191" s="10"/>
      <c r="NVS1191" s="10"/>
      <c r="NVT1191" s="10"/>
      <c r="NVU1191" s="10"/>
      <c r="NVV1191" s="10"/>
      <c r="NVW1191" s="10"/>
      <c r="NVX1191" s="10"/>
      <c r="NVY1191" s="10"/>
      <c r="NVZ1191" s="10"/>
      <c r="NWA1191" s="10"/>
      <c r="NWB1191" s="10"/>
      <c r="NWC1191" s="10"/>
      <c r="NWD1191" s="10"/>
      <c r="NWE1191" s="10"/>
      <c r="NWF1191" s="10"/>
      <c r="NWG1191" s="10"/>
      <c r="NWH1191" s="10"/>
      <c r="NWI1191" s="10"/>
      <c r="NWJ1191" s="10"/>
      <c r="NWK1191" s="10"/>
      <c r="NWL1191" s="10"/>
      <c r="NWM1191" s="10"/>
      <c r="NWN1191" s="10"/>
      <c r="NWO1191" s="10"/>
      <c r="NWP1191" s="10"/>
      <c r="NWQ1191" s="10"/>
      <c r="NWR1191" s="10"/>
      <c r="NWS1191" s="10"/>
      <c r="NWT1191" s="10"/>
      <c r="NWU1191" s="10"/>
      <c r="NWV1191" s="10"/>
      <c r="NWW1191" s="10"/>
      <c r="NWX1191" s="10"/>
      <c r="NWY1191" s="10"/>
      <c r="NWZ1191" s="10"/>
      <c r="NXA1191" s="10"/>
      <c r="NXB1191" s="10"/>
      <c r="NXC1191" s="10"/>
      <c r="NXD1191" s="10"/>
      <c r="NXE1191" s="10"/>
      <c r="NXF1191" s="10"/>
      <c r="NXG1191" s="10"/>
      <c r="NXH1191" s="10"/>
      <c r="NXI1191" s="10"/>
      <c r="NXJ1191" s="10"/>
      <c r="NXK1191" s="10"/>
      <c r="NXL1191" s="10"/>
      <c r="NXM1191" s="10"/>
      <c r="NXN1191" s="10"/>
      <c r="NXO1191" s="10"/>
      <c r="NXP1191" s="10"/>
      <c r="NXQ1191" s="10"/>
      <c r="NXR1191" s="10"/>
      <c r="NXS1191" s="10"/>
      <c r="NXT1191" s="10"/>
      <c r="NXU1191" s="10"/>
      <c r="NXV1191" s="10"/>
      <c r="NXW1191" s="10"/>
      <c r="NXX1191" s="10"/>
      <c r="NXY1191" s="10"/>
      <c r="NXZ1191" s="10"/>
      <c r="NYA1191" s="10"/>
      <c r="NYB1191" s="10"/>
      <c r="NYC1191" s="10"/>
      <c r="NYD1191" s="10"/>
      <c r="NYE1191" s="10"/>
      <c r="NYF1191" s="10"/>
      <c r="NYG1191" s="10"/>
      <c r="NYH1191" s="10"/>
      <c r="NYI1191" s="10"/>
      <c r="NYJ1191" s="10"/>
      <c r="NYK1191" s="10"/>
      <c r="NYL1191" s="10"/>
      <c r="NYM1191" s="10"/>
      <c r="NYN1191" s="10"/>
      <c r="NYO1191" s="10"/>
      <c r="NYP1191" s="10"/>
      <c r="NYQ1191" s="10"/>
      <c r="NYR1191" s="10"/>
      <c r="NYS1191" s="10"/>
      <c r="NYT1191" s="10"/>
      <c r="NYU1191" s="10"/>
      <c r="NYV1191" s="10"/>
      <c r="NYW1191" s="10"/>
      <c r="NYX1191" s="10"/>
      <c r="NYY1191" s="10"/>
      <c r="NYZ1191" s="10"/>
      <c r="NZA1191" s="10"/>
      <c r="NZB1191" s="10"/>
      <c r="NZC1191" s="10"/>
      <c r="NZD1191" s="10"/>
      <c r="NZE1191" s="10"/>
      <c r="NZF1191" s="10"/>
      <c r="NZG1191" s="10"/>
      <c r="NZH1191" s="10"/>
      <c r="NZI1191" s="10"/>
      <c r="NZJ1191" s="10"/>
      <c r="NZK1191" s="10"/>
      <c r="NZL1191" s="10"/>
      <c r="NZM1191" s="10"/>
      <c r="NZN1191" s="10"/>
      <c r="NZO1191" s="10"/>
      <c r="NZP1191" s="10"/>
      <c r="NZQ1191" s="10"/>
      <c r="NZR1191" s="10"/>
      <c r="NZS1191" s="10"/>
      <c r="NZT1191" s="10"/>
      <c r="NZU1191" s="10"/>
      <c r="NZV1191" s="10"/>
      <c r="NZW1191" s="10"/>
      <c r="NZX1191" s="10"/>
      <c r="NZY1191" s="10"/>
      <c r="NZZ1191" s="10"/>
      <c r="OAA1191" s="10"/>
      <c r="OAB1191" s="10"/>
      <c r="OAC1191" s="10"/>
      <c r="OAD1191" s="10"/>
      <c r="OAE1191" s="10"/>
      <c r="OAF1191" s="10"/>
      <c r="OAG1191" s="10"/>
      <c r="OAH1191" s="10"/>
      <c r="OAI1191" s="10"/>
      <c r="OAJ1191" s="10"/>
      <c r="OAK1191" s="10"/>
      <c r="OAL1191" s="10"/>
      <c r="OAM1191" s="10"/>
      <c r="OAN1191" s="10"/>
      <c r="OAO1191" s="10"/>
      <c r="OAP1191" s="10"/>
      <c r="OAQ1191" s="10"/>
      <c r="OAR1191" s="10"/>
      <c r="OAS1191" s="10"/>
      <c r="OAT1191" s="10"/>
      <c r="OAU1191" s="10"/>
      <c r="OAV1191" s="10"/>
      <c r="OAW1191" s="10"/>
      <c r="OAX1191" s="10"/>
      <c r="OAY1191" s="10"/>
      <c r="OAZ1191" s="10"/>
      <c r="OBA1191" s="10"/>
      <c r="OBB1191" s="10"/>
      <c r="OBC1191" s="10"/>
      <c r="OBD1191" s="10"/>
      <c r="OBE1191" s="10"/>
      <c r="OBF1191" s="10"/>
      <c r="OBG1191" s="10"/>
      <c r="OBH1191" s="10"/>
      <c r="OBI1191" s="10"/>
      <c r="OBJ1191" s="10"/>
      <c r="OBK1191" s="10"/>
      <c r="OBL1191" s="10"/>
      <c r="OBM1191" s="10"/>
      <c r="OBN1191" s="10"/>
      <c r="OBO1191" s="10"/>
      <c r="OBP1191" s="10"/>
      <c r="OBQ1191" s="10"/>
      <c r="OBR1191" s="10"/>
      <c r="OBS1191" s="10"/>
      <c r="OBT1191" s="10"/>
      <c r="OBU1191" s="10"/>
      <c r="OBV1191" s="10"/>
      <c r="OBW1191" s="10"/>
      <c r="OBX1191" s="10"/>
      <c r="OBY1191" s="10"/>
      <c r="OBZ1191" s="10"/>
      <c r="OCA1191" s="10"/>
      <c r="OCB1191" s="10"/>
      <c r="OCC1191" s="10"/>
      <c r="OCD1191" s="10"/>
      <c r="OCE1191" s="10"/>
      <c r="OCF1191" s="10"/>
      <c r="OCG1191" s="10"/>
      <c r="OCH1191" s="10"/>
      <c r="OCI1191" s="10"/>
      <c r="OCJ1191" s="10"/>
      <c r="OCK1191" s="10"/>
      <c r="OCL1191" s="10"/>
      <c r="OCM1191" s="10"/>
      <c r="OCN1191" s="10"/>
      <c r="OCO1191" s="10"/>
      <c r="OCP1191" s="10"/>
      <c r="OCQ1191" s="10"/>
      <c r="OCR1191" s="10"/>
      <c r="OCS1191" s="10"/>
      <c r="OCT1191" s="10"/>
      <c r="OCU1191" s="10"/>
      <c r="OCV1191" s="10"/>
      <c r="OCW1191" s="10"/>
      <c r="OCX1191" s="10"/>
      <c r="OCY1191" s="10"/>
      <c r="OCZ1191" s="10"/>
      <c r="ODA1191" s="10"/>
      <c r="ODB1191" s="10"/>
      <c r="ODC1191" s="10"/>
      <c r="ODD1191" s="10"/>
      <c r="ODE1191" s="10"/>
      <c r="ODF1191" s="10"/>
      <c r="ODG1191" s="10"/>
      <c r="ODH1191" s="10"/>
      <c r="ODI1191" s="10"/>
      <c r="ODJ1191" s="10"/>
      <c r="ODK1191" s="10"/>
      <c r="ODL1191" s="10"/>
      <c r="ODM1191" s="10"/>
      <c r="ODN1191" s="10"/>
      <c r="ODO1191" s="10"/>
      <c r="ODP1191" s="10"/>
      <c r="ODQ1191" s="10"/>
      <c r="ODR1191" s="10"/>
      <c r="ODS1191" s="10"/>
      <c r="ODT1191" s="10"/>
      <c r="ODU1191" s="10"/>
      <c r="ODV1191" s="10"/>
      <c r="ODW1191" s="10"/>
      <c r="ODX1191" s="10"/>
      <c r="ODY1191" s="10"/>
      <c r="ODZ1191" s="10"/>
      <c r="OEA1191" s="10"/>
      <c r="OEB1191" s="10"/>
      <c r="OEC1191" s="10"/>
      <c r="OED1191" s="10"/>
      <c r="OEE1191" s="10"/>
      <c r="OEF1191" s="10"/>
      <c r="OEG1191" s="10"/>
      <c r="OEH1191" s="10"/>
      <c r="OEI1191" s="10"/>
      <c r="OEJ1191" s="10"/>
      <c r="OEK1191" s="10"/>
      <c r="OEL1191" s="10"/>
      <c r="OEM1191" s="10"/>
      <c r="OEN1191" s="10"/>
      <c r="OEO1191" s="10"/>
      <c r="OEP1191" s="10"/>
      <c r="OEQ1191" s="10"/>
      <c r="OER1191" s="10"/>
      <c r="OES1191" s="10"/>
      <c r="OET1191" s="10"/>
      <c r="OEU1191" s="10"/>
      <c r="OEV1191" s="10"/>
      <c r="OEW1191" s="10"/>
      <c r="OEX1191" s="10"/>
      <c r="OEY1191" s="10"/>
      <c r="OEZ1191" s="10"/>
      <c r="OFA1191" s="10"/>
      <c r="OFB1191" s="10"/>
      <c r="OFC1191" s="10"/>
      <c r="OFD1191" s="10"/>
      <c r="OFE1191" s="10"/>
      <c r="OFF1191" s="10"/>
      <c r="OFG1191" s="10"/>
      <c r="OFH1191" s="10"/>
      <c r="OFI1191" s="10"/>
      <c r="OFJ1191" s="10"/>
      <c r="OFK1191" s="10"/>
      <c r="OFL1191" s="10"/>
      <c r="OFM1191" s="10"/>
      <c r="OFN1191" s="10"/>
      <c r="OFO1191" s="10"/>
      <c r="OFP1191" s="10"/>
      <c r="OFQ1191" s="10"/>
      <c r="OFR1191" s="10"/>
      <c r="OFS1191" s="10"/>
      <c r="OFT1191" s="10"/>
      <c r="OFU1191" s="10"/>
      <c r="OFV1191" s="10"/>
      <c r="OFW1191" s="10"/>
      <c r="OFX1191" s="10"/>
      <c r="OFY1191" s="10"/>
      <c r="OFZ1191" s="10"/>
      <c r="OGA1191" s="10"/>
      <c r="OGB1191" s="10"/>
      <c r="OGC1191" s="10"/>
      <c r="OGD1191" s="10"/>
      <c r="OGE1191" s="10"/>
      <c r="OGF1191" s="10"/>
      <c r="OGG1191" s="10"/>
      <c r="OGH1191" s="10"/>
      <c r="OGI1191" s="10"/>
      <c r="OGJ1191" s="10"/>
      <c r="OGK1191" s="10"/>
      <c r="OGL1191" s="10"/>
      <c r="OGM1191" s="10"/>
      <c r="OGN1191" s="10"/>
      <c r="OGO1191" s="10"/>
      <c r="OGP1191" s="10"/>
      <c r="OGQ1191" s="10"/>
      <c r="OGR1191" s="10"/>
      <c r="OGS1191" s="10"/>
      <c r="OGT1191" s="10"/>
      <c r="OGU1191" s="10"/>
      <c r="OGV1191" s="10"/>
      <c r="OGW1191" s="10"/>
      <c r="OGX1191" s="10"/>
      <c r="OGY1191" s="10"/>
      <c r="OGZ1191" s="10"/>
      <c r="OHA1191" s="10"/>
      <c r="OHB1191" s="10"/>
      <c r="OHC1191" s="10"/>
      <c r="OHD1191" s="10"/>
      <c r="OHE1191" s="10"/>
      <c r="OHF1191" s="10"/>
      <c r="OHG1191" s="10"/>
      <c r="OHH1191" s="10"/>
      <c r="OHI1191" s="10"/>
      <c r="OHJ1191" s="10"/>
      <c r="OHK1191" s="10"/>
      <c r="OHL1191" s="10"/>
      <c r="OHM1191" s="10"/>
      <c r="OHN1191" s="10"/>
      <c r="OHO1191" s="10"/>
      <c r="OHP1191" s="10"/>
      <c r="OHQ1191" s="10"/>
      <c r="OHR1191" s="10"/>
      <c r="OHS1191" s="10"/>
      <c r="OHT1191" s="10"/>
      <c r="OHU1191" s="10"/>
      <c r="OHV1191" s="10"/>
      <c r="OHW1191" s="10"/>
      <c r="OHX1191" s="10"/>
      <c r="OHY1191" s="10"/>
      <c r="OHZ1191" s="10"/>
      <c r="OIA1191" s="10"/>
      <c r="OIB1191" s="10"/>
      <c r="OIC1191" s="10"/>
      <c r="OID1191" s="10"/>
      <c r="OIE1191" s="10"/>
      <c r="OIF1191" s="10"/>
      <c r="OIG1191" s="10"/>
      <c r="OIH1191" s="10"/>
      <c r="OII1191" s="10"/>
      <c r="OIJ1191" s="10"/>
      <c r="OIK1191" s="10"/>
      <c r="OIL1191" s="10"/>
      <c r="OIM1191" s="10"/>
      <c r="OIN1191" s="10"/>
      <c r="OIO1191" s="10"/>
      <c r="OIP1191" s="10"/>
      <c r="OIQ1191" s="10"/>
      <c r="OIR1191" s="10"/>
      <c r="OIS1191" s="10"/>
      <c r="OIT1191" s="10"/>
      <c r="OIU1191" s="10"/>
      <c r="OIV1191" s="10"/>
      <c r="OIW1191" s="10"/>
      <c r="OIX1191" s="10"/>
      <c r="OIY1191" s="10"/>
      <c r="OIZ1191" s="10"/>
      <c r="OJA1191" s="10"/>
      <c r="OJB1191" s="10"/>
      <c r="OJC1191" s="10"/>
      <c r="OJD1191" s="10"/>
      <c r="OJE1191" s="10"/>
      <c r="OJF1191" s="10"/>
      <c r="OJG1191" s="10"/>
      <c r="OJH1191" s="10"/>
      <c r="OJI1191" s="10"/>
      <c r="OJJ1191" s="10"/>
      <c r="OJK1191" s="10"/>
      <c r="OJL1191" s="10"/>
      <c r="OJM1191" s="10"/>
      <c r="OJN1191" s="10"/>
      <c r="OJO1191" s="10"/>
      <c r="OJP1191" s="10"/>
      <c r="OJQ1191" s="10"/>
      <c r="OJR1191" s="10"/>
      <c r="OJS1191" s="10"/>
      <c r="OJT1191" s="10"/>
      <c r="OJU1191" s="10"/>
      <c r="OJV1191" s="10"/>
      <c r="OJW1191" s="10"/>
      <c r="OJX1191" s="10"/>
      <c r="OJY1191" s="10"/>
      <c r="OJZ1191" s="10"/>
      <c r="OKA1191" s="10"/>
      <c r="OKB1191" s="10"/>
      <c r="OKC1191" s="10"/>
      <c r="OKD1191" s="10"/>
      <c r="OKE1191" s="10"/>
      <c r="OKF1191" s="10"/>
      <c r="OKG1191" s="10"/>
      <c r="OKH1191" s="10"/>
      <c r="OKI1191" s="10"/>
      <c r="OKJ1191" s="10"/>
      <c r="OKK1191" s="10"/>
      <c r="OKL1191" s="10"/>
      <c r="OKM1191" s="10"/>
      <c r="OKN1191" s="10"/>
      <c r="OKO1191" s="10"/>
      <c r="OKP1191" s="10"/>
      <c r="OKQ1191" s="10"/>
      <c r="OKR1191" s="10"/>
      <c r="OKS1191" s="10"/>
      <c r="OKT1191" s="10"/>
      <c r="OKU1191" s="10"/>
      <c r="OKV1191" s="10"/>
      <c r="OKW1191" s="10"/>
      <c r="OKX1191" s="10"/>
      <c r="OKY1191" s="10"/>
      <c r="OKZ1191" s="10"/>
      <c r="OLA1191" s="10"/>
      <c r="OLB1191" s="10"/>
      <c r="OLC1191" s="10"/>
      <c r="OLD1191" s="10"/>
      <c r="OLE1191" s="10"/>
      <c r="OLF1191" s="10"/>
      <c r="OLG1191" s="10"/>
      <c r="OLH1191" s="10"/>
      <c r="OLI1191" s="10"/>
      <c r="OLJ1191" s="10"/>
      <c r="OLK1191" s="10"/>
      <c r="OLL1191" s="10"/>
      <c r="OLM1191" s="10"/>
      <c r="OLN1191" s="10"/>
      <c r="OLO1191" s="10"/>
      <c r="OLP1191" s="10"/>
      <c r="OLQ1191" s="10"/>
      <c r="OLR1191" s="10"/>
      <c r="OLS1191" s="10"/>
      <c r="OLT1191" s="10"/>
      <c r="OLU1191" s="10"/>
      <c r="OLV1191" s="10"/>
      <c r="OLW1191" s="10"/>
      <c r="OLX1191" s="10"/>
      <c r="OLY1191" s="10"/>
      <c r="OLZ1191" s="10"/>
      <c r="OMA1191" s="10"/>
      <c r="OMB1191" s="10"/>
      <c r="OMC1191" s="10"/>
      <c r="OMD1191" s="10"/>
      <c r="OME1191" s="10"/>
      <c r="OMF1191" s="10"/>
      <c r="OMG1191" s="10"/>
      <c r="OMH1191" s="10"/>
      <c r="OMI1191" s="10"/>
      <c r="OMJ1191" s="10"/>
      <c r="OMK1191" s="10"/>
      <c r="OML1191" s="10"/>
      <c r="OMM1191" s="10"/>
      <c r="OMN1191" s="10"/>
      <c r="OMO1191" s="10"/>
      <c r="OMP1191" s="10"/>
      <c r="OMQ1191" s="10"/>
      <c r="OMR1191" s="10"/>
      <c r="OMS1191" s="10"/>
      <c r="OMT1191" s="10"/>
      <c r="OMU1191" s="10"/>
      <c r="OMV1191" s="10"/>
      <c r="OMW1191" s="10"/>
      <c r="OMX1191" s="10"/>
      <c r="OMY1191" s="10"/>
      <c r="OMZ1191" s="10"/>
      <c r="ONA1191" s="10"/>
      <c r="ONB1191" s="10"/>
      <c r="ONC1191" s="10"/>
      <c r="OND1191" s="10"/>
      <c r="ONE1191" s="10"/>
      <c r="ONF1191" s="10"/>
      <c r="ONG1191" s="10"/>
      <c r="ONH1191" s="10"/>
      <c r="ONI1191" s="10"/>
      <c r="ONJ1191" s="10"/>
      <c r="ONK1191" s="10"/>
      <c r="ONL1191" s="10"/>
      <c r="ONM1191" s="10"/>
      <c r="ONN1191" s="10"/>
      <c r="ONO1191" s="10"/>
      <c r="ONP1191" s="10"/>
      <c r="ONQ1191" s="10"/>
      <c r="ONR1191" s="10"/>
      <c r="ONS1191" s="10"/>
      <c r="ONT1191" s="10"/>
      <c r="ONU1191" s="10"/>
      <c r="ONV1191" s="10"/>
      <c r="ONW1191" s="10"/>
      <c r="ONX1191" s="10"/>
      <c r="ONY1191" s="10"/>
      <c r="ONZ1191" s="10"/>
      <c r="OOA1191" s="10"/>
      <c r="OOB1191" s="10"/>
      <c r="OOC1191" s="10"/>
      <c r="OOD1191" s="10"/>
      <c r="OOE1191" s="10"/>
      <c r="OOF1191" s="10"/>
      <c r="OOG1191" s="10"/>
      <c r="OOH1191" s="10"/>
      <c r="OOI1191" s="10"/>
      <c r="OOJ1191" s="10"/>
      <c r="OOK1191" s="10"/>
      <c r="OOL1191" s="10"/>
      <c r="OOM1191" s="10"/>
      <c r="OON1191" s="10"/>
      <c r="OOO1191" s="10"/>
      <c r="OOP1191" s="10"/>
      <c r="OOQ1191" s="10"/>
      <c r="OOR1191" s="10"/>
      <c r="OOS1191" s="10"/>
      <c r="OOT1191" s="10"/>
      <c r="OOU1191" s="10"/>
      <c r="OOV1191" s="10"/>
      <c r="OOW1191" s="10"/>
      <c r="OOX1191" s="10"/>
      <c r="OOY1191" s="10"/>
      <c r="OOZ1191" s="10"/>
      <c r="OPA1191" s="10"/>
      <c r="OPB1191" s="10"/>
      <c r="OPC1191" s="10"/>
      <c r="OPD1191" s="10"/>
      <c r="OPE1191" s="10"/>
      <c r="OPF1191" s="10"/>
      <c r="OPG1191" s="10"/>
      <c r="OPH1191" s="10"/>
      <c r="OPI1191" s="10"/>
      <c r="OPJ1191" s="10"/>
      <c r="OPK1191" s="10"/>
      <c r="OPL1191" s="10"/>
      <c r="OPM1191" s="10"/>
      <c r="OPN1191" s="10"/>
      <c r="OPO1191" s="10"/>
      <c r="OPP1191" s="10"/>
      <c r="OPQ1191" s="10"/>
      <c r="OPR1191" s="10"/>
      <c r="OPS1191" s="10"/>
      <c r="OPT1191" s="10"/>
      <c r="OPU1191" s="10"/>
      <c r="OPV1191" s="10"/>
      <c r="OPW1191" s="10"/>
      <c r="OPX1191" s="10"/>
      <c r="OPY1191" s="10"/>
      <c r="OPZ1191" s="10"/>
      <c r="OQA1191" s="10"/>
      <c r="OQB1191" s="10"/>
      <c r="OQC1191" s="10"/>
      <c r="OQD1191" s="10"/>
      <c r="OQE1191" s="10"/>
      <c r="OQF1191" s="10"/>
      <c r="OQG1191" s="10"/>
      <c r="OQH1191" s="10"/>
      <c r="OQI1191" s="10"/>
      <c r="OQJ1191" s="10"/>
      <c r="OQK1191" s="10"/>
      <c r="OQL1191" s="10"/>
      <c r="OQM1191" s="10"/>
      <c r="OQN1191" s="10"/>
      <c r="OQO1191" s="10"/>
      <c r="OQP1191" s="10"/>
      <c r="OQQ1191" s="10"/>
      <c r="OQR1191" s="10"/>
      <c r="OQS1191" s="10"/>
      <c r="OQT1191" s="10"/>
      <c r="OQU1191" s="10"/>
      <c r="OQV1191" s="10"/>
      <c r="OQW1191" s="10"/>
      <c r="OQX1191" s="10"/>
      <c r="OQY1191" s="10"/>
      <c r="OQZ1191" s="10"/>
      <c r="ORA1191" s="10"/>
      <c r="ORB1191" s="10"/>
      <c r="ORC1191" s="10"/>
      <c r="ORD1191" s="10"/>
      <c r="ORE1191" s="10"/>
      <c r="ORF1191" s="10"/>
      <c r="ORG1191" s="10"/>
      <c r="ORH1191" s="10"/>
      <c r="ORI1191" s="10"/>
      <c r="ORJ1191" s="10"/>
      <c r="ORK1191" s="10"/>
      <c r="ORL1191" s="10"/>
      <c r="ORM1191" s="10"/>
      <c r="ORN1191" s="10"/>
      <c r="ORO1191" s="10"/>
      <c r="ORP1191" s="10"/>
      <c r="ORQ1191" s="10"/>
      <c r="ORR1191" s="10"/>
      <c r="ORS1191" s="10"/>
      <c r="ORT1191" s="10"/>
      <c r="ORU1191" s="10"/>
      <c r="ORV1191" s="10"/>
      <c r="ORW1191" s="10"/>
      <c r="ORX1191" s="10"/>
      <c r="ORY1191" s="10"/>
      <c r="ORZ1191" s="10"/>
      <c r="OSA1191" s="10"/>
      <c r="OSB1191" s="10"/>
      <c r="OSC1191" s="10"/>
      <c r="OSD1191" s="10"/>
      <c r="OSE1191" s="10"/>
      <c r="OSF1191" s="10"/>
      <c r="OSG1191" s="10"/>
      <c r="OSH1191" s="10"/>
      <c r="OSI1191" s="10"/>
      <c r="OSJ1191" s="10"/>
      <c r="OSK1191" s="10"/>
      <c r="OSL1191" s="10"/>
      <c r="OSM1191" s="10"/>
      <c r="OSN1191" s="10"/>
      <c r="OSO1191" s="10"/>
      <c r="OSP1191" s="10"/>
      <c r="OSQ1191" s="10"/>
      <c r="OSR1191" s="10"/>
      <c r="OSS1191" s="10"/>
      <c r="OST1191" s="10"/>
      <c r="OSU1191" s="10"/>
      <c r="OSV1191" s="10"/>
      <c r="OSW1191" s="10"/>
      <c r="OSX1191" s="10"/>
      <c r="OSY1191" s="10"/>
      <c r="OSZ1191" s="10"/>
      <c r="OTA1191" s="10"/>
      <c r="OTB1191" s="10"/>
      <c r="OTC1191" s="10"/>
      <c r="OTD1191" s="10"/>
      <c r="OTE1191" s="10"/>
      <c r="OTF1191" s="10"/>
      <c r="OTG1191" s="10"/>
      <c r="OTH1191" s="10"/>
      <c r="OTI1191" s="10"/>
      <c r="OTJ1191" s="10"/>
      <c r="OTK1191" s="10"/>
      <c r="OTL1191" s="10"/>
      <c r="OTM1191" s="10"/>
      <c r="OTN1191" s="10"/>
      <c r="OTO1191" s="10"/>
      <c r="OTP1191" s="10"/>
      <c r="OTQ1191" s="10"/>
      <c r="OTR1191" s="10"/>
      <c r="OTS1191" s="10"/>
      <c r="OTT1191" s="10"/>
      <c r="OTU1191" s="10"/>
      <c r="OTV1191" s="10"/>
      <c r="OTW1191" s="10"/>
      <c r="OTX1191" s="10"/>
      <c r="OTY1191" s="10"/>
      <c r="OTZ1191" s="10"/>
      <c r="OUA1191" s="10"/>
      <c r="OUB1191" s="10"/>
      <c r="OUC1191" s="10"/>
      <c r="OUD1191" s="10"/>
      <c r="OUE1191" s="10"/>
      <c r="OUF1191" s="10"/>
      <c r="OUG1191" s="10"/>
      <c r="OUH1191" s="10"/>
      <c r="OUI1191" s="10"/>
      <c r="OUJ1191" s="10"/>
      <c r="OUK1191" s="10"/>
      <c r="OUL1191" s="10"/>
      <c r="OUM1191" s="10"/>
      <c r="OUN1191" s="10"/>
      <c r="OUO1191" s="10"/>
      <c r="OUP1191" s="10"/>
      <c r="OUQ1191" s="10"/>
      <c r="OUR1191" s="10"/>
      <c r="OUS1191" s="10"/>
      <c r="OUT1191" s="10"/>
      <c r="OUU1191" s="10"/>
      <c r="OUV1191" s="10"/>
      <c r="OUW1191" s="10"/>
      <c r="OUX1191" s="10"/>
      <c r="OUY1191" s="10"/>
      <c r="OUZ1191" s="10"/>
      <c r="OVA1191" s="10"/>
      <c r="OVB1191" s="10"/>
      <c r="OVC1191" s="10"/>
      <c r="OVD1191" s="10"/>
      <c r="OVE1191" s="10"/>
      <c r="OVF1191" s="10"/>
      <c r="OVG1191" s="10"/>
      <c r="OVH1191" s="10"/>
      <c r="OVI1191" s="10"/>
      <c r="OVJ1191" s="10"/>
      <c r="OVK1191" s="10"/>
      <c r="OVL1191" s="10"/>
      <c r="OVM1191" s="10"/>
      <c r="OVN1191" s="10"/>
      <c r="OVO1191" s="10"/>
      <c r="OVP1191" s="10"/>
      <c r="OVQ1191" s="10"/>
      <c r="OVR1191" s="10"/>
      <c r="OVS1191" s="10"/>
      <c r="OVT1191" s="10"/>
      <c r="OVU1191" s="10"/>
      <c r="OVV1191" s="10"/>
      <c r="OVW1191" s="10"/>
      <c r="OVX1191" s="10"/>
      <c r="OVY1191" s="10"/>
      <c r="OVZ1191" s="10"/>
      <c r="OWA1191" s="10"/>
      <c r="OWB1191" s="10"/>
      <c r="OWC1191" s="10"/>
      <c r="OWD1191" s="10"/>
      <c r="OWE1191" s="10"/>
      <c r="OWF1191" s="10"/>
      <c r="OWG1191" s="10"/>
      <c r="OWH1191" s="10"/>
      <c r="OWI1191" s="10"/>
      <c r="OWJ1191" s="10"/>
      <c r="OWK1191" s="10"/>
      <c r="OWL1191" s="10"/>
      <c r="OWM1191" s="10"/>
      <c r="OWN1191" s="10"/>
      <c r="OWO1191" s="10"/>
      <c r="OWP1191" s="10"/>
      <c r="OWQ1191" s="10"/>
      <c r="OWR1191" s="10"/>
      <c r="OWS1191" s="10"/>
      <c r="OWT1191" s="10"/>
      <c r="OWU1191" s="10"/>
      <c r="OWV1191" s="10"/>
      <c r="OWW1191" s="10"/>
      <c r="OWX1191" s="10"/>
      <c r="OWY1191" s="10"/>
      <c r="OWZ1191" s="10"/>
      <c r="OXA1191" s="10"/>
      <c r="OXB1191" s="10"/>
      <c r="OXC1191" s="10"/>
      <c r="OXD1191" s="10"/>
      <c r="OXE1191" s="10"/>
      <c r="OXF1191" s="10"/>
      <c r="OXG1191" s="10"/>
      <c r="OXH1191" s="10"/>
      <c r="OXI1191" s="10"/>
      <c r="OXJ1191" s="10"/>
      <c r="OXK1191" s="10"/>
      <c r="OXL1191" s="10"/>
      <c r="OXM1191" s="10"/>
      <c r="OXN1191" s="10"/>
      <c r="OXO1191" s="10"/>
      <c r="OXP1191" s="10"/>
      <c r="OXQ1191" s="10"/>
      <c r="OXR1191" s="10"/>
      <c r="OXS1191" s="10"/>
      <c r="OXT1191" s="10"/>
      <c r="OXU1191" s="10"/>
      <c r="OXV1191" s="10"/>
      <c r="OXW1191" s="10"/>
      <c r="OXX1191" s="10"/>
      <c r="OXY1191" s="10"/>
      <c r="OXZ1191" s="10"/>
      <c r="OYA1191" s="10"/>
      <c r="OYB1191" s="10"/>
      <c r="OYC1191" s="10"/>
      <c r="OYD1191" s="10"/>
      <c r="OYE1191" s="10"/>
      <c r="OYF1191" s="10"/>
      <c r="OYG1191" s="10"/>
      <c r="OYH1191" s="10"/>
      <c r="OYI1191" s="10"/>
      <c r="OYJ1191" s="10"/>
      <c r="OYK1191" s="10"/>
      <c r="OYL1191" s="10"/>
      <c r="OYM1191" s="10"/>
      <c r="OYN1191" s="10"/>
      <c r="OYO1191" s="10"/>
      <c r="OYP1191" s="10"/>
      <c r="OYQ1191" s="10"/>
      <c r="OYR1191" s="10"/>
      <c r="OYS1191" s="10"/>
      <c r="OYT1191" s="10"/>
      <c r="OYU1191" s="10"/>
      <c r="OYV1191" s="10"/>
      <c r="OYW1191" s="10"/>
      <c r="OYX1191" s="10"/>
      <c r="OYY1191" s="10"/>
      <c r="OYZ1191" s="10"/>
      <c r="OZA1191" s="10"/>
      <c r="OZB1191" s="10"/>
      <c r="OZC1191" s="10"/>
      <c r="OZD1191" s="10"/>
      <c r="OZE1191" s="10"/>
      <c r="OZF1191" s="10"/>
      <c r="OZG1191" s="10"/>
      <c r="OZH1191" s="10"/>
      <c r="OZI1191" s="10"/>
      <c r="OZJ1191" s="10"/>
      <c r="OZK1191" s="10"/>
      <c r="OZL1191" s="10"/>
      <c r="OZM1191" s="10"/>
      <c r="OZN1191" s="10"/>
      <c r="OZO1191" s="10"/>
      <c r="OZP1191" s="10"/>
      <c r="OZQ1191" s="10"/>
      <c r="OZR1191" s="10"/>
      <c r="OZS1191" s="10"/>
      <c r="OZT1191" s="10"/>
      <c r="OZU1191" s="10"/>
      <c r="OZV1191" s="10"/>
      <c r="OZW1191" s="10"/>
      <c r="OZX1191" s="10"/>
      <c r="OZY1191" s="10"/>
      <c r="OZZ1191" s="10"/>
      <c r="PAA1191" s="10"/>
      <c r="PAB1191" s="10"/>
      <c r="PAC1191" s="10"/>
      <c r="PAD1191" s="10"/>
      <c r="PAE1191" s="10"/>
      <c r="PAF1191" s="10"/>
      <c r="PAG1191" s="10"/>
      <c r="PAH1191" s="10"/>
      <c r="PAI1191" s="10"/>
      <c r="PAJ1191" s="10"/>
      <c r="PAK1191" s="10"/>
      <c r="PAL1191" s="10"/>
      <c r="PAM1191" s="10"/>
      <c r="PAN1191" s="10"/>
      <c r="PAO1191" s="10"/>
      <c r="PAP1191" s="10"/>
      <c r="PAQ1191" s="10"/>
      <c r="PAR1191" s="10"/>
      <c r="PAS1191" s="10"/>
      <c r="PAT1191" s="10"/>
      <c r="PAU1191" s="10"/>
      <c r="PAV1191" s="10"/>
      <c r="PAW1191" s="10"/>
      <c r="PAX1191" s="10"/>
      <c r="PAY1191" s="10"/>
      <c r="PAZ1191" s="10"/>
      <c r="PBA1191" s="10"/>
      <c r="PBB1191" s="10"/>
      <c r="PBC1191" s="10"/>
      <c r="PBD1191" s="10"/>
      <c r="PBE1191" s="10"/>
      <c r="PBF1191" s="10"/>
      <c r="PBG1191" s="10"/>
      <c r="PBH1191" s="10"/>
      <c r="PBI1191" s="10"/>
      <c r="PBJ1191" s="10"/>
      <c r="PBK1191" s="10"/>
      <c r="PBL1191" s="10"/>
      <c r="PBM1191" s="10"/>
      <c r="PBN1191" s="10"/>
      <c r="PBO1191" s="10"/>
      <c r="PBP1191" s="10"/>
      <c r="PBQ1191" s="10"/>
      <c r="PBR1191" s="10"/>
      <c r="PBS1191" s="10"/>
      <c r="PBT1191" s="10"/>
      <c r="PBU1191" s="10"/>
      <c r="PBV1191" s="10"/>
      <c r="PBW1191" s="10"/>
      <c r="PBX1191" s="10"/>
      <c r="PBY1191" s="10"/>
      <c r="PBZ1191" s="10"/>
      <c r="PCA1191" s="10"/>
      <c r="PCB1191" s="10"/>
      <c r="PCC1191" s="10"/>
      <c r="PCD1191" s="10"/>
      <c r="PCE1191" s="10"/>
      <c r="PCF1191" s="10"/>
      <c r="PCG1191" s="10"/>
      <c r="PCH1191" s="10"/>
      <c r="PCI1191" s="10"/>
      <c r="PCJ1191" s="10"/>
      <c r="PCK1191" s="10"/>
      <c r="PCL1191" s="10"/>
      <c r="PCM1191" s="10"/>
      <c r="PCN1191" s="10"/>
      <c r="PCO1191" s="10"/>
      <c r="PCP1191" s="10"/>
      <c r="PCQ1191" s="10"/>
      <c r="PCR1191" s="10"/>
      <c r="PCS1191" s="10"/>
      <c r="PCT1191" s="10"/>
      <c r="PCU1191" s="10"/>
      <c r="PCV1191" s="10"/>
      <c r="PCW1191" s="10"/>
      <c r="PCX1191" s="10"/>
      <c r="PCY1191" s="10"/>
      <c r="PCZ1191" s="10"/>
      <c r="PDA1191" s="10"/>
      <c r="PDB1191" s="10"/>
      <c r="PDC1191" s="10"/>
      <c r="PDD1191" s="10"/>
      <c r="PDE1191" s="10"/>
      <c r="PDF1191" s="10"/>
      <c r="PDG1191" s="10"/>
      <c r="PDH1191" s="10"/>
      <c r="PDI1191" s="10"/>
      <c r="PDJ1191" s="10"/>
      <c r="PDK1191" s="10"/>
      <c r="PDL1191" s="10"/>
      <c r="PDM1191" s="10"/>
      <c r="PDN1191" s="10"/>
      <c r="PDO1191" s="10"/>
      <c r="PDP1191" s="10"/>
      <c r="PDQ1191" s="10"/>
      <c r="PDR1191" s="10"/>
      <c r="PDS1191" s="10"/>
      <c r="PDT1191" s="10"/>
      <c r="PDU1191" s="10"/>
      <c r="PDV1191" s="10"/>
      <c r="PDW1191" s="10"/>
      <c r="PDX1191" s="10"/>
      <c r="PDY1191" s="10"/>
      <c r="PDZ1191" s="10"/>
      <c r="PEA1191" s="10"/>
      <c r="PEB1191" s="10"/>
      <c r="PEC1191" s="10"/>
      <c r="PED1191" s="10"/>
      <c r="PEE1191" s="10"/>
      <c r="PEF1191" s="10"/>
      <c r="PEG1191" s="10"/>
      <c r="PEH1191" s="10"/>
      <c r="PEI1191" s="10"/>
      <c r="PEJ1191" s="10"/>
      <c r="PEK1191" s="10"/>
      <c r="PEL1191" s="10"/>
      <c r="PEM1191" s="10"/>
      <c r="PEN1191" s="10"/>
      <c r="PEO1191" s="10"/>
      <c r="PEP1191" s="10"/>
      <c r="PEQ1191" s="10"/>
      <c r="PER1191" s="10"/>
      <c r="PES1191" s="10"/>
      <c r="PET1191" s="10"/>
      <c r="PEU1191" s="10"/>
      <c r="PEV1191" s="10"/>
      <c r="PEW1191" s="10"/>
      <c r="PEX1191" s="10"/>
      <c r="PEY1191" s="10"/>
      <c r="PEZ1191" s="10"/>
      <c r="PFA1191" s="10"/>
      <c r="PFB1191" s="10"/>
      <c r="PFC1191" s="10"/>
      <c r="PFD1191" s="10"/>
      <c r="PFE1191" s="10"/>
      <c r="PFF1191" s="10"/>
      <c r="PFG1191" s="10"/>
      <c r="PFH1191" s="10"/>
      <c r="PFI1191" s="10"/>
      <c r="PFJ1191" s="10"/>
      <c r="PFK1191" s="10"/>
      <c r="PFL1191" s="10"/>
      <c r="PFM1191" s="10"/>
      <c r="PFN1191" s="10"/>
      <c r="PFO1191" s="10"/>
      <c r="PFP1191" s="10"/>
      <c r="PFQ1191" s="10"/>
      <c r="PFR1191" s="10"/>
      <c r="PFS1191" s="10"/>
      <c r="PFT1191" s="10"/>
      <c r="PFU1191" s="10"/>
      <c r="PFV1191" s="10"/>
      <c r="PFW1191" s="10"/>
      <c r="PFX1191" s="10"/>
      <c r="PFY1191" s="10"/>
      <c r="PFZ1191" s="10"/>
      <c r="PGA1191" s="10"/>
      <c r="PGB1191" s="10"/>
      <c r="PGC1191" s="10"/>
      <c r="PGD1191" s="10"/>
      <c r="PGE1191" s="10"/>
      <c r="PGF1191" s="10"/>
      <c r="PGG1191" s="10"/>
      <c r="PGH1191" s="10"/>
      <c r="PGI1191" s="10"/>
      <c r="PGJ1191" s="10"/>
      <c r="PGK1191" s="10"/>
      <c r="PGL1191" s="10"/>
      <c r="PGM1191" s="10"/>
      <c r="PGN1191" s="10"/>
      <c r="PGO1191" s="10"/>
      <c r="PGP1191" s="10"/>
      <c r="PGQ1191" s="10"/>
      <c r="PGR1191" s="10"/>
      <c r="PGS1191" s="10"/>
      <c r="PGT1191" s="10"/>
      <c r="PGU1191" s="10"/>
      <c r="PGV1191" s="10"/>
      <c r="PGW1191" s="10"/>
      <c r="PGX1191" s="10"/>
      <c r="PGY1191" s="10"/>
      <c r="PGZ1191" s="10"/>
      <c r="PHA1191" s="10"/>
      <c r="PHB1191" s="10"/>
      <c r="PHC1191" s="10"/>
      <c r="PHD1191" s="10"/>
      <c r="PHE1191" s="10"/>
      <c r="PHF1191" s="10"/>
      <c r="PHG1191" s="10"/>
      <c r="PHH1191" s="10"/>
      <c r="PHI1191" s="10"/>
      <c r="PHJ1191" s="10"/>
      <c r="PHK1191" s="10"/>
      <c r="PHL1191" s="10"/>
      <c r="PHM1191" s="10"/>
      <c r="PHN1191" s="10"/>
      <c r="PHO1191" s="10"/>
      <c r="PHP1191" s="10"/>
      <c r="PHQ1191" s="10"/>
      <c r="PHR1191" s="10"/>
      <c r="PHS1191" s="10"/>
      <c r="PHT1191" s="10"/>
      <c r="PHU1191" s="10"/>
      <c r="PHV1191" s="10"/>
      <c r="PHW1191" s="10"/>
      <c r="PHX1191" s="10"/>
      <c r="PHY1191" s="10"/>
      <c r="PHZ1191" s="10"/>
      <c r="PIA1191" s="10"/>
      <c r="PIB1191" s="10"/>
      <c r="PIC1191" s="10"/>
      <c r="PID1191" s="10"/>
      <c r="PIE1191" s="10"/>
      <c r="PIF1191" s="10"/>
      <c r="PIG1191" s="10"/>
      <c r="PIH1191" s="10"/>
      <c r="PII1191" s="10"/>
      <c r="PIJ1191" s="10"/>
      <c r="PIK1191" s="10"/>
      <c r="PIL1191" s="10"/>
      <c r="PIM1191" s="10"/>
      <c r="PIN1191" s="10"/>
      <c r="PIO1191" s="10"/>
      <c r="PIP1191" s="10"/>
      <c r="PIQ1191" s="10"/>
      <c r="PIR1191" s="10"/>
      <c r="PIS1191" s="10"/>
      <c r="PIT1191" s="10"/>
      <c r="PIU1191" s="10"/>
      <c r="PIV1191" s="10"/>
      <c r="PIW1191" s="10"/>
      <c r="PIX1191" s="10"/>
      <c r="PIY1191" s="10"/>
      <c r="PIZ1191" s="10"/>
      <c r="PJA1191" s="10"/>
      <c r="PJB1191" s="10"/>
      <c r="PJC1191" s="10"/>
      <c r="PJD1191" s="10"/>
      <c r="PJE1191" s="10"/>
      <c r="PJF1191" s="10"/>
      <c r="PJG1191" s="10"/>
      <c r="PJH1191" s="10"/>
      <c r="PJI1191" s="10"/>
      <c r="PJJ1191" s="10"/>
      <c r="PJK1191" s="10"/>
      <c r="PJL1191" s="10"/>
      <c r="PJM1191" s="10"/>
      <c r="PJN1191" s="10"/>
      <c r="PJO1191" s="10"/>
      <c r="PJP1191" s="10"/>
      <c r="PJQ1191" s="10"/>
      <c r="PJR1191" s="10"/>
      <c r="PJS1191" s="10"/>
      <c r="PJT1191" s="10"/>
      <c r="PJU1191" s="10"/>
      <c r="PJV1191" s="10"/>
      <c r="PJW1191" s="10"/>
      <c r="PJX1191" s="10"/>
      <c r="PJY1191" s="10"/>
      <c r="PJZ1191" s="10"/>
      <c r="PKA1191" s="10"/>
      <c r="PKB1191" s="10"/>
      <c r="PKC1191" s="10"/>
      <c r="PKD1191" s="10"/>
      <c r="PKE1191" s="10"/>
      <c r="PKF1191" s="10"/>
      <c r="PKG1191" s="10"/>
      <c r="PKH1191" s="10"/>
      <c r="PKI1191" s="10"/>
      <c r="PKJ1191" s="10"/>
      <c r="PKK1191" s="10"/>
      <c r="PKL1191" s="10"/>
      <c r="PKM1191" s="10"/>
      <c r="PKN1191" s="10"/>
      <c r="PKO1191" s="10"/>
      <c r="PKP1191" s="10"/>
      <c r="PKQ1191" s="10"/>
      <c r="PKR1191" s="10"/>
      <c r="PKS1191" s="10"/>
      <c r="PKT1191" s="10"/>
      <c r="PKU1191" s="10"/>
      <c r="PKV1191" s="10"/>
      <c r="PKW1191" s="10"/>
      <c r="PKX1191" s="10"/>
      <c r="PKY1191" s="10"/>
      <c r="PKZ1191" s="10"/>
      <c r="PLA1191" s="10"/>
      <c r="PLB1191" s="10"/>
      <c r="PLC1191" s="10"/>
      <c r="PLD1191" s="10"/>
      <c r="PLE1191" s="10"/>
      <c r="PLF1191" s="10"/>
      <c r="PLG1191" s="10"/>
      <c r="PLH1191" s="10"/>
      <c r="PLI1191" s="10"/>
      <c r="PLJ1191" s="10"/>
      <c r="PLK1191" s="10"/>
      <c r="PLL1191" s="10"/>
      <c r="PLM1191" s="10"/>
      <c r="PLN1191" s="10"/>
      <c r="PLO1191" s="10"/>
      <c r="PLP1191" s="10"/>
      <c r="PLQ1191" s="10"/>
      <c r="PLR1191" s="10"/>
      <c r="PLS1191" s="10"/>
      <c r="PLT1191" s="10"/>
      <c r="PLU1191" s="10"/>
      <c r="PLV1191" s="10"/>
      <c r="PLW1191" s="10"/>
      <c r="PLX1191" s="10"/>
      <c r="PLY1191" s="10"/>
      <c r="PLZ1191" s="10"/>
      <c r="PMA1191" s="10"/>
      <c r="PMB1191" s="10"/>
      <c r="PMC1191" s="10"/>
      <c r="PMD1191" s="10"/>
      <c r="PME1191" s="10"/>
      <c r="PMF1191" s="10"/>
      <c r="PMG1191" s="10"/>
      <c r="PMH1191" s="10"/>
      <c r="PMI1191" s="10"/>
      <c r="PMJ1191" s="10"/>
      <c r="PMK1191" s="10"/>
      <c r="PML1191" s="10"/>
      <c r="PMM1191" s="10"/>
      <c r="PMN1191" s="10"/>
      <c r="PMO1191" s="10"/>
      <c r="PMP1191" s="10"/>
      <c r="PMQ1191" s="10"/>
      <c r="PMR1191" s="10"/>
      <c r="PMS1191" s="10"/>
      <c r="PMT1191" s="10"/>
      <c r="PMU1191" s="10"/>
      <c r="PMV1191" s="10"/>
      <c r="PMW1191" s="10"/>
      <c r="PMX1191" s="10"/>
      <c r="PMY1191" s="10"/>
      <c r="PMZ1191" s="10"/>
      <c r="PNA1191" s="10"/>
      <c r="PNB1191" s="10"/>
      <c r="PNC1191" s="10"/>
      <c r="PND1191" s="10"/>
      <c r="PNE1191" s="10"/>
      <c r="PNF1191" s="10"/>
      <c r="PNG1191" s="10"/>
      <c r="PNH1191" s="10"/>
      <c r="PNI1191" s="10"/>
      <c r="PNJ1191" s="10"/>
      <c r="PNK1191" s="10"/>
      <c r="PNL1191" s="10"/>
      <c r="PNM1191" s="10"/>
      <c r="PNN1191" s="10"/>
      <c r="PNO1191" s="10"/>
      <c r="PNP1191" s="10"/>
      <c r="PNQ1191" s="10"/>
      <c r="PNR1191" s="10"/>
      <c r="PNS1191" s="10"/>
      <c r="PNT1191" s="10"/>
      <c r="PNU1191" s="10"/>
      <c r="PNV1191" s="10"/>
      <c r="PNW1191" s="10"/>
      <c r="PNX1191" s="10"/>
      <c r="PNY1191" s="10"/>
      <c r="PNZ1191" s="10"/>
      <c r="POA1191" s="10"/>
      <c r="POB1191" s="10"/>
      <c r="POC1191" s="10"/>
      <c r="POD1191" s="10"/>
      <c r="POE1191" s="10"/>
      <c r="POF1191" s="10"/>
      <c r="POG1191" s="10"/>
      <c r="POH1191" s="10"/>
      <c r="POI1191" s="10"/>
      <c r="POJ1191" s="10"/>
      <c r="POK1191" s="10"/>
      <c r="POL1191" s="10"/>
      <c r="POM1191" s="10"/>
      <c r="PON1191" s="10"/>
      <c r="POO1191" s="10"/>
      <c r="POP1191" s="10"/>
      <c r="POQ1191" s="10"/>
      <c r="POR1191" s="10"/>
      <c r="POS1191" s="10"/>
      <c r="POT1191" s="10"/>
      <c r="POU1191" s="10"/>
      <c r="POV1191" s="10"/>
      <c r="POW1191" s="10"/>
      <c r="POX1191" s="10"/>
      <c r="POY1191" s="10"/>
      <c r="POZ1191" s="10"/>
      <c r="PPA1191" s="10"/>
      <c r="PPB1191" s="10"/>
      <c r="PPC1191" s="10"/>
      <c r="PPD1191" s="10"/>
      <c r="PPE1191" s="10"/>
      <c r="PPF1191" s="10"/>
      <c r="PPG1191" s="10"/>
      <c r="PPH1191" s="10"/>
      <c r="PPI1191" s="10"/>
      <c r="PPJ1191" s="10"/>
      <c r="PPK1191" s="10"/>
      <c r="PPL1191" s="10"/>
      <c r="PPM1191" s="10"/>
      <c r="PPN1191" s="10"/>
      <c r="PPO1191" s="10"/>
      <c r="PPP1191" s="10"/>
      <c r="PPQ1191" s="10"/>
      <c r="PPR1191" s="10"/>
      <c r="PPS1191" s="10"/>
      <c r="PPT1191" s="10"/>
      <c r="PPU1191" s="10"/>
      <c r="PPV1191" s="10"/>
      <c r="PPW1191" s="10"/>
      <c r="PPX1191" s="10"/>
      <c r="PPY1191" s="10"/>
      <c r="PPZ1191" s="10"/>
      <c r="PQA1191" s="10"/>
      <c r="PQB1191" s="10"/>
      <c r="PQC1191" s="10"/>
      <c r="PQD1191" s="10"/>
      <c r="PQE1191" s="10"/>
      <c r="PQF1191" s="10"/>
      <c r="PQG1191" s="10"/>
      <c r="PQH1191" s="10"/>
      <c r="PQI1191" s="10"/>
      <c r="PQJ1191" s="10"/>
      <c r="PQK1191" s="10"/>
      <c r="PQL1191" s="10"/>
      <c r="PQM1191" s="10"/>
      <c r="PQN1191" s="10"/>
      <c r="PQO1191" s="10"/>
      <c r="PQP1191" s="10"/>
      <c r="PQQ1191" s="10"/>
      <c r="PQR1191" s="10"/>
      <c r="PQS1191" s="10"/>
      <c r="PQT1191" s="10"/>
      <c r="PQU1191" s="10"/>
      <c r="PQV1191" s="10"/>
      <c r="PQW1191" s="10"/>
      <c r="PQX1191" s="10"/>
      <c r="PQY1191" s="10"/>
      <c r="PQZ1191" s="10"/>
      <c r="PRA1191" s="10"/>
      <c r="PRB1191" s="10"/>
      <c r="PRC1191" s="10"/>
      <c r="PRD1191" s="10"/>
      <c r="PRE1191" s="10"/>
      <c r="PRF1191" s="10"/>
      <c r="PRG1191" s="10"/>
      <c r="PRH1191" s="10"/>
      <c r="PRI1191" s="10"/>
      <c r="PRJ1191" s="10"/>
      <c r="PRK1191" s="10"/>
      <c r="PRL1191" s="10"/>
      <c r="PRM1191" s="10"/>
      <c r="PRN1191" s="10"/>
      <c r="PRO1191" s="10"/>
      <c r="PRP1191" s="10"/>
      <c r="PRQ1191" s="10"/>
      <c r="PRR1191" s="10"/>
      <c r="PRS1191" s="10"/>
      <c r="PRT1191" s="10"/>
      <c r="PRU1191" s="10"/>
      <c r="PRV1191" s="10"/>
      <c r="PRW1191" s="10"/>
      <c r="PRX1191" s="10"/>
      <c r="PRY1191" s="10"/>
      <c r="PRZ1191" s="10"/>
      <c r="PSA1191" s="10"/>
      <c r="PSB1191" s="10"/>
      <c r="PSC1191" s="10"/>
      <c r="PSD1191" s="10"/>
      <c r="PSE1191" s="10"/>
      <c r="PSF1191" s="10"/>
      <c r="PSG1191" s="10"/>
      <c r="PSH1191" s="10"/>
      <c r="PSI1191" s="10"/>
      <c r="PSJ1191" s="10"/>
      <c r="PSK1191" s="10"/>
      <c r="PSL1191" s="10"/>
      <c r="PSM1191" s="10"/>
      <c r="PSN1191" s="10"/>
      <c r="PSO1191" s="10"/>
      <c r="PSP1191" s="10"/>
      <c r="PSQ1191" s="10"/>
      <c r="PSR1191" s="10"/>
      <c r="PSS1191" s="10"/>
      <c r="PST1191" s="10"/>
      <c r="PSU1191" s="10"/>
      <c r="PSV1191" s="10"/>
      <c r="PSW1191" s="10"/>
      <c r="PSX1191" s="10"/>
      <c r="PSY1191" s="10"/>
      <c r="PSZ1191" s="10"/>
      <c r="PTA1191" s="10"/>
      <c r="PTB1191" s="10"/>
      <c r="PTC1191" s="10"/>
      <c r="PTD1191" s="10"/>
      <c r="PTE1191" s="10"/>
      <c r="PTF1191" s="10"/>
      <c r="PTG1191" s="10"/>
      <c r="PTH1191" s="10"/>
      <c r="PTI1191" s="10"/>
      <c r="PTJ1191" s="10"/>
      <c r="PTK1191" s="10"/>
      <c r="PTL1191" s="10"/>
      <c r="PTM1191" s="10"/>
      <c r="PTN1191" s="10"/>
      <c r="PTO1191" s="10"/>
      <c r="PTP1191" s="10"/>
      <c r="PTQ1191" s="10"/>
      <c r="PTR1191" s="10"/>
      <c r="PTS1191" s="10"/>
      <c r="PTT1191" s="10"/>
      <c r="PTU1191" s="10"/>
      <c r="PTV1191" s="10"/>
      <c r="PTW1191" s="10"/>
      <c r="PTX1191" s="10"/>
      <c r="PTY1191" s="10"/>
      <c r="PTZ1191" s="10"/>
      <c r="PUA1191" s="10"/>
      <c r="PUB1191" s="10"/>
      <c r="PUC1191" s="10"/>
      <c r="PUD1191" s="10"/>
      <c r="PUE1191" s="10"/>
      <c r="PUF1191" s="10"/>
      <c r="PUG1191" s="10"/>
      <c r="PUH1191" s="10"/>
      <c r="PUI1191" s="10"/>
      <c r="PUJ1191" s="10"/>
      <c r="PUK1191" s="10"/>
      <c r="PUL1191" s="10"/>
      <c r="PUM1191" s="10"/>
      <c r="PUN1191" s="10"/>
      <c r="PUO1191" s="10"/>
      <c r="PUP1191" s="10"/>
      <c r="PUQ1191" s="10"/>
      <c r="PUR1191" s="10"/>
      <c r="PUS1191" s="10"/>
      <c r="PUT1191" s="10"/>
      <c r="PUU1191" s="10"/>
      <c r="PUV1191" s="10"/>
      <c r="PUW1191" s="10"/>
      <c r="PUX1191" s="10"/>
      <c r="PUY1191" s="10"/>
      <c r="PUZ1191" s="10"/>
      <c r="PVA1191" s="10"/>
      <c r="PVB1191" s="10"/>
      <c r="PVC1191" s="10"/>
      <c r="PVD1191" s="10"/>
      <c r="PVE1191" s="10"/>
      <c r="PVF1191" s="10"/>
      <c r="PVG1191" s="10"/>
      <c r="PVH1191" s="10"/>
      <c r="PVI1191" s="10"/>
      <c r="PVJ1191" s="10"/>
      <c r="PVK1191" s="10"/>
      <c r="PVL1191" s="10"/>
      <c r="PVM1191" s="10"/>
      <c r="PVN1191" s="10"/>
      <c r="PVO1191" s="10"/>
      <c r="PVP1191" s="10"/>
      <c r="PVQ1191" s="10"/>
      <c r="PVR1191" s="10"/>
      <c r="PVS1191" s="10"/>
      <c r="PVT1191" s="10"/>
      <c r="PVU1191" s="10"/>
      <c r="PVV1191" s="10"/>
      <c r="PVW1191" s="10"/>
      <c r="PVX1191" s="10"/>
      <c r="PVY1191" s="10"/>
      <c r="PVZ1191" s="10"/>
      <c r="PWA1191" s="10"/>
      <c r="PWB1191" s="10"/>
      <c r="PWC1191" s="10"/>
      <c r="PWD1191" s="10"/>
      <c r="PWE1191" s="10"/>
      <c r="PWF1191" s="10"/>
      <c r="PWG1191" s="10"/>
      <c r="PWH1191" s="10"/>
      <c r="PWI1191" s="10"/>
      <c r="PWJ1191" s="10"/>
      <c r="PWK1191" s="10"/>
      <c r="PWL1191" s="10"/>
      <c r="PWM1191" s="10"/>
      <c r="PWN1191" s="10"/>
      <c r="PWO1191" s="10"/>
      <c r="PWP1191" s="10"/>
      <c r="PWQ1191" s="10"/>
      <c r="PWR1191" s="10"/>
      <c r="PWS1191" s="10"/>
      <c r="PWT1191" s="10"/>
      <c r="PWU1191" s="10"/>
      <c r="PWV1191" s="10"/>
      <c r="PWW1191" s="10"/>
      <c r="PWX1191" s="10"/>
      <c r="PWY1191" s="10"/>
      <c r="PWZ1191" s="10"/>
      <c r="PXA1191" s="10"/>
      <c r="PXB1191" s="10"/>
      <c r="PXC1191" s="10"/>
      <c r="PXD1191" s="10"/>
      <c r="PXE1191" s="10"/>
      <c r="PXF1191" s="10"/>
      <c r="PXG1191" s="10"/>
      <c r="PXH1191" s="10"/>
      <c r="PXI1191" s="10"/>
      <c r="PXJ1191" s="10"/>
      <c r="PXK1191" s="10"/>
      <c r="PXL1191" s="10"/>
      <c r="PXM1191" s="10"/>
      <c r="PXN1191" s="10"/>
      <c r="PXO1191" s="10"/>
      <c r="PXP1191" s="10"/>
      <c r="PXQ1191" s="10"/>
      <c r="PXR1191" s="10"/>
      <c r="PXS1191" s="10"/>
      <c r="PXT1191" s="10"/>
      <c r="PXU1191" s="10"/>
      <c r="PXV1191" s="10"/>
      <c r="PXW1191" s="10"/>
      <c r="PXX1191" s="10"/>
      <c r="PXY1191" s="10"/>
      <c r="PXZ1191" s="10"/>
      <c r="PYA1191" s="10"/>
      <c r="PYB1191" s="10"/>
      <c r="PYC1191" s="10"/>
      <c r="PYD1191" s="10"/>
      <c r="PYE1191" s="10"/>
      <c r="PYF1191" s="10"/>
      <c r="PYG1191" s="10"/>
      <c r="PYH1191" s="10"/>
      <c r="PYI1191" s="10"/>
      <c r="PYJ1191" s="10"/>
      <c r="PYK1191" s="10"/>
      <c r="PYL1191" s="10"/>
      <c r="PYM1191" s="10"/>
      <c r="PYN1191" s="10"/>
      <c r="PYO1191" s="10"/>
      <c r="PYP1191" s="10"/>
      <c r="PYQ1191" s="10"/>
      <c r="PYR1191" s="10"/>
      <c r="PYS1191" s="10"/>
      <c r="PYT1191" s="10"/>
      <c r="PYU1191" s="10"/>
      <c r="PYV1191" s="10"/>
      <c r="PYW1191" s="10"/>
      <c r="PYX1191" s="10"/>
      <c r="PYY1191" s="10"/>
      <c r="PYZ1191" s="10"/>
      <c r="PZA1191" s="10"/>
      <c r="PZB1191" s="10"/>
      <c r="PZC1191" s="10"/>
      <c r="PZD1191" s="10"/>
      <c r="PZE1191" s="10"/>
      <c r="PZF1191" s="10"/>
      <c r="PZG1191" s="10"/>
      <c r="PZH1191" s="10"/>
      <c r="PZI1191" s="10"/>
      <c r="PZJ1191" s="10"/>
      <c r="PZK1191" s="10"/>
      <c r="PZL1191" s="10"/>
      <c r="PZM1191" s="10"/>
      <c r="PZN1191" s="10"/>
      <c r="PZO1191" s="10"/>
      <c r="PZP1191" s="10"/>
      <c r="PZQ1191" s="10"/>
      <c r="PZR1191" s="10"/>
      <c r="PZS1191" s="10"/>
      <c r="PZT1191" s="10"/>
      <c r="PZU1191" s="10"/>
      <c r="PZV1191" s="10"/>
      <c r="PZW1191" s="10"/>
      <c r="PZX1191" s="10"/>
      <c r="PZY1191" s="10"/>
      <c r="PZZ1191" s="10"/>
      <c r="QAA1191" s="10"/>
      <c r="QAB1191" s="10"/>
      <c r="QAC1191" s="10"/>
      <c r="QAD1191" s="10"/>
      <c r="QAE1191" s="10"/>
      <c r="QAF1191" s="10"/>
      <c r="QAG1191" s="10"/>
      <c r="QAH1191" s="10"/>
      <c r="QAI1191" s="10"/>
      <c r="QAJ1191" s="10"/>
      <c r="QAK1191" s="10"/>
      <c r="QAL1191" s="10"/>
      <c r="QAM1191" s="10"/>
      <c r="QAN1191" s="10"/>
      <c r="QAO1191" s="10"/>
      <c r="QAP1191" s="10"/>
      <c r="QAQ1191" s="10"/>
      <c r="QAR1191" s="10"/>
      <c r="QAS1191" s="10"/>
      <c r="QAT1191" s="10"/>
      <c r="QAU1191" s="10"/>
      <c r="QAV1191" s="10"/>
      <c r="QAW1191" s="10"/>
      <c r="QAX1191" s="10"/>
      <c r="QAY1191" s="10"/>
      <c r="QAZ1191" s="10"/>
      <c r="QBA1191" s="10"/>
      <c r="QBB1191" s="10"/>
      <c r="QBC1191" s="10"/>
      <c r="QBD1191" s="10"/>
      <c r="QBE1191" s="10"/>
      <c r="QBF1191" s="10"/>
      <c r="QBG1191" s="10"/>
      <c r="QBH1191" s="10"/>
      <c r="QBI1191" s="10"/>
      <c r="QBJ1191" s="10"/>
      <c r="QBK1191" s="10"/>
      <c r="QBL1191" s="10"/>
      <c r="QBM1191" s="10"/>
      <c r="QBN1191" s="10"/>
      <c r="QBO1191" s="10"/>
      <c r="QBP1191" s="10"/>
      <c r="QBQ1191" s="10"/>
      <c r="QBR1191" s="10"/>
      <c r="QBS1191" s="10"/>
      <c r="QBT1191" s="10"/>
      <c r="QBU1191" s="10"/>
      <c r="QBV1191" s="10"/>
      <c r="QBW1191" s="10"/>
      <c r="QBX1191" s="10"/>
      <c r="QBY1191" s="10"/>
      <c r="QBZ1191" s="10"/>
      <c r="QCA1191" s="10"/>
      <c r="QCB1191" s="10"/>
      <c r="QCC1191" s="10"/>
      <c r="QCD1191" s="10"/>
      <c r="QCE1191" s="10"/>
      <c r="QCF1191" s="10"/>
      <c r="QCG1191" s="10"/>
      <c r="QCH1191" s="10"/>
      <c r="QCI1191" s="10"/>
      <c r="QCJ1191" s="10"/>
      <c r="QCK1191" s="10"/>
      <c r="QCL1191" s="10"/>
      <c r="QCM1191" s="10"/>
      <c r="QCN1191" s="10"/>
      <c r="QCO1191" s="10"/>
      <c r="QCP1191" s="10"/>
      <c r="QCQ1191" s="10"/>
      <c r="QCR1191" s="10"/>
      <c r="QCS1191" s="10"/>
      <c r="QCT1191" s="10"/>
      <c r="QCU1191" s="10"/>
      <c r="QCV1191" s="10"/>
      <c r="QCW1191" s="10"/>
      <c r="QCX1191" s="10"/>
      <c r="QCY1191" s="10"/>
      <c r="QCZ1191" s="10"/>
      <c r="QDA1191" s="10"/>
      <c r="QDB1191" s="10"/>
      <c r="QDC1191" s="10"/>
      <c r="QDD1191" s="10"/>
      <c r="QDE1191" s="10"/>
      <c r="QDF1191" s="10"/>
      <c r="QDG1191" s="10"/>
      <c r="QDH1191" s="10"/>
      <c r="QDI1191" s="10"/>
      <c r="QDJ1191" s="10"/>
      <c r="QDK1191" s="10"/>
      <c r="QDL1191" s="10"/>
      <c r="QDM1191" s="10"/>
      <c r="QDN1191" s="10"/>
      <c r="QDO1191" s="10"/>
      <c r="QDP1191" s="10"/>
      <c r="QDQ1191" s="10"/>
      <c r="QDR1191" s="10"/>
      <c r="QDS1191" s="10"/>
      <c r="QDT1191" s="10"/>
      <c r="QDU1191" s="10"/>
      <c r="QDV1191" s="10"/>
      <c r="QDW1191" s="10"/>
      <c r="QDX1191" s="10"/>
      <c r="QDY1191" s="10"/>
      <c r="QDZ1191" s="10"/>
      <c r="QEA1191" s="10"/>
      <c r="QEB1191" s="10"/>
      <c r="QEC1191" s="10"/>
      <c r="QED1191" s="10"/>
      <c r="QEE1191" s="10"/>
      <c r="QEF1191" s="10"/>
      <c r="QEG1191" s="10"/>
      <c r="QEH1191" s="10"/>
      <c r="QEI1191" s="10"/>
      <c r="QEJ1191" s="10"/>
      <c r="QEK1191" s="10"/>
      <c r="QEL1191" s="10"/>
      <c r="QEM1191" s="10"/>
      <c r="QEN1191" s="10"/>
      <c r="QEO1191" s="10"/>
      <c r="QEP1191" s="10"/>
      <c r="QEQ1191" s="10"/>
      <c r="QER1191" s="10"/>
      <c r="QES1191" s="10"/>
      <c r="QET1191" s="10"/>
      <c r="QEU1191" s="10"/>
      <c r="QEV1191" s="10"/>
      <c r="QEW1191" s="10"/>
      <c r="QEX1191" s="10"/>
      <c r="QEY1191" s="10"/>
      <c r="QEZ1191" s="10"/>
      <c r="QFA1191" s="10"/>
      <c r="QFB1191" s="10"/>
      <c r="QFC1191" s="10"/>
      <c r="QFD1191" s="10"/>
      <c r="QFE1191" s="10"/>
      <c r="QFF1191" s="10"/>
      <c r="QFG1191" s="10"/>
      <c r="QFH1191" s="10"/>
      <c r="QFI1191" s="10"/>
      <c r="QFJ1191" s="10"/>
      <c r="QFK1191" s="10"/>
      <c r="QFL1191" s="10"/>
      <c r="QFM1191" s="10"/>
      <c r="QFN1191" s="10"/>
      <c r="QFO1191" s="10"/>
      <c r="QFP1191" s="10"/>
      <c r="QFQ1191" s="10"/>
      <c r="QFR1191" s="10"/>
      <c r="QFS1191" s="10"/>
      <c r="QFT1191" s="10"/>
      <c r="QFU1191" s="10"/>
      <c r="QFV1191" s="10"/>
      <c r="QFW1191" s="10"/>
      <c r="QFX1191" s="10"/>
      <c r="QFY1191" s="10"/>
      <c r="QFZ1191" s="10"/>
      <c r="QGA1191" s="10"/>
      <c r="QGB1191" s="10"/>
      <c r="QGC1191" s="10"/>
      <c r="QGD1191" s="10"/>
      <c r="QGE1191" s="10"/>
      <c r="QGF1191" s="10"/>
      <c r="QGG1191" s="10"/>
      <c r="QGH1191" s="10"/>
      <c r="QGI1191" s="10"/>
      <c r="QGJ1191" s="10"/>
      <c r="QGK1191" s="10"/>
      <c r="QGL1191" s="10"/>
      <c r="QGM1191" s="10"/>
      <c r="QGN1191" s="10"/>
      <c r="QGO1191" s="10"/>
      <c r="QGP1191" s="10"/>
      <c r="QGQ1191" s="10"/>
      <c r="QGR1191" s="10"/>
      <c r="QGS1191" s="10"/>
      <c r="QGT1191" s="10"/>
      <c r="QGU1191" s="10"/>
      <c r="QGV1191" s="10"/>
      <c r="QGW1191" s="10"/>
      <c r="QGX1191" s="10"/>
      <c r="QGY1191" s="10"/>
      <c r="QGZ1191" s="10"/>
      <c r="QHA1191" s="10"/>
      <c r="QHB1191" s="10"/>
      <c r="QHC1191" s="10"/>
      <c r="QHD1191" s="10"/>
      <c r="QHE1191" s="10"/>
      <c r="QHF1191" s="10"/>
      <c r="QHG1191" s="10"/>
      <c r="QHH1191" s="10"/>
      <c r="QHI1191" s="10"/>
      <c r="QHJ1191" s="10"/>
      <c r="QHK1191" s="10"/>
      <c r="QHL1191" s="10"/>
      <c r="QHM1191" s="10"/>
      <c r="QHN1191" s="10"/>
      <c r="QHO1191" s="10"/>
      <c r="QHP1191" s="10"/>
      <c r="QHQ1191" s="10"/>
      <c r="QHR1191" s="10"/>
      <c r="QHS1191" s="10"/>
      <c r="QHT1191" s="10"/>
      <c r="QHU1191" s="10"/>
      <c r="QHV1191" s="10"/>
      <c r="QHW1191" s="10"/>
      <c r="QHX1191" s="10"/>
      <c r="QHY1191" s="10"/>
      <c r="QHZ1191" s="10"/>
      <c r="QIA1191" s="10"/>
      <c r="QIB1191" s="10"/>
      <c r="QIC1191" s="10"/>
      <c r="QID1191" s="10"/>
      <c r="QIE1191" s="10"/>
      <c r="QIF1191" s="10"/>
      <c r="QIG1191" s="10"/>
      <c r="QIH1191" s="10"/>
      <c r="QII1191" s="10"/>
      <c r="QIJ1191" s="10"/>
      <c r="QIK1191" s="10"/>
      <c r="QIL1191" s="10"/>
      <c r="QIM1191" s="10"/>
      <c r="QIN1191" s="10"/>
      <c r="QIO1191" s="10"/>
      <c r="QIP1191" s="10"/>
      <c r="QIQ1191" s="10"/>
      <c r="QIR1191" s="10"/>
      <c r="QIS1191" s="10"/>
      <c r="QIT1191" s="10"/>
      <c r="QIU1191" s="10"/>
      <c r="QIV1191" s="10"/>
      <c r="QIW1191" s="10"/>
      <c r="QIX1191" s="10"/>
      <c r="QIY1191" s="10"/>
      <c r="QIZ1191" s="10"/>
      <c r="QJA1191" s="10"/>
      <c r="QJB1191" s="10"/>
      <c r="QJC1191" s="10"/>
      <c r="QJD1191" s="10"/>
      <c r="QJE1191" s="10"/>
      <c r="QJF1191" s="10"/>
      <c r="QJG1191" s="10"/>
      <c r="QJH1191" s="10"/>
      <c r="QJI1191" s="10"/>
      <c r="QJJ1191" s="10"/>
      <c r="QJK1191" s="10"/>
      <c r="QJL1191" s="10"/>
      <c r="QJM1191" s="10"/>
      <c r="QJN1191" s="10"/>
      <c r="QJO1191" s="10"/>
      <c r="QJP1191" s="10"/>
      <c r="QJQ1191" s="10"/>
      <c r="QJR1191" s="10"/>
      <c r="QJS1191" s="10"/>
      <c r="QJT1191" s="10"/>
      <c r="QJU1191" s="10"/>
      <c r="QJV1191" s="10"/>
      <c r="QJW1191" s="10"/>
      <c r="QJX1191" s="10"/>
      <c r="QJY1191" s="10"/>
      <c r="QJZ1191" s="10"/>
      <c r="QKA1191" s="10"/>
      <c r="QKB1191" s="10"/>
      <c r="QKC1191" s="10"/>
      <c r="QKD1191" s="10"/>
      <c r="QKE1191" s="10"/>
      <c r="QKF1191" s="10"/>
      <c r="QKG1191" s="10"/>
      <c r="QKH1191" s="10"/>
      <c r="QKI1191" s="10"/>
      <c r="QKJ1191" s="10"/>
      <c r="QKK1191" s="10"/>
      <c r="QKL1191" s="10"/>
      <c r="QKM1191" s="10"/>
      <c r="QKN1191" s="10"/>
      <c r="QKO1191" s="10"/>
      <c r="QKP1191" s="10"/>
      <c r="QKQ1191" s="10"/>
      <c r="QKR1191" s="10"/>
      <c r="QKS1191" s="10"/>
      <c r="QKT1191" s="10"/>
      <c r="QKU1191" s="10"/>
      <c r="QKV1191" s="10"/>
      <c r="QKW1191" s="10"/>
      <c r="QKX1191" s="10"/>
      <c r="QKY1191" s="10"/>
      <c r="QKZ1191" s="10"/>
      <c r="QLA1191" s="10"/>
      <c r="QLB1191" s="10"/>
      <c r="QLC1191" s="10"/>
      <c r="QLD1191" s="10"/>
      <c r="QLE1191" s="10"/>
      <c r="QLF1191" s="10"/>
      <c r="QLG1191" s="10"/>
      <c r="QLH1191" s="10"/>
      <c r="QLI1191" s="10"/>
      <c r="QLJ1191" s="10"/>
      <c r="QLK1191" s="10"/>
      <c r="QLL1191" s="10"/>
      <c r="QLM1191" s="10"/>
      <c r="QLN1191" s="10"/>
      <c r="QLO1191" s="10"/>
      <c r="QLP1191" s="10"/>
      <c r="QLQ1191" s="10"/>
      <c r="QLR1191" s="10"/>
      <c r="QLS1191" s="10"/>
      <c r="QLT1191" s="10"/>
      <c r="QLU1191" s="10"/>
      <c r="QLV1191" s="10"/>
      <c r="QLW1191" s="10"/>
      <c r="QLX1191" s="10"/>
      <c r="QLY1191" s="10"/>
      <c r="QLZ1191" s="10"/>
      <c r="QMA1191" s="10"/>
      <c r="QMB1191" s="10"/>
      <c r="QMC1191" s="10"/>
      <c r="QMD1191" s="10"/>
      <c r="QME1191" s="10"/>
      <c r="QMF1191" s="10"/>
      <c r="QMG1191" s="10"/>
      <c r="QMH1191" s="10"/>
      <c r="QMI1191" s="10"/>
      <c r="QMJ1191" s="10"/>
      <c r="QMK1191" s="10"/>
      <c r="QML1191" s="10"/>
      <c r="QMM1191" s="10"/>
      <c r="QMN1191" s="10"/>
      <c r="QMO1191" s="10"/>
      <c r="QMP1191" s="10"/>
      <c r="QMQ1191" s="10"/>
      <c r="QMR1191" s="10"/>
      <c r="QMS1191" s="10"/>
      <c r="QMT1191" s="10"/>
      <c r="QMU1191" s="10"/>
      <c r="QMV1191" s="10"/>
      <c r="QMW1191" s="10"/>
      <c r="QMX1191" s="10"/>
      <c r="QMY1191" s="10"/>
      <c r="QMZ1191" s="10"/>
      <c r="QNA1191" s="10"/>
      <c r="QNB1191" s="10"/>
      <c r="QNC1191" s="10"/>
      <c r="QND1191" s="10"/>
      <c r="QNE1191" s="10"/>
      <c r="QNF1191" s="10"/>
      <c r="QNG1191" s="10"/>
      <c r="QNH1191" s="10"/>
      <c r="QNI1191" s="10"/>
      <c r="QNJ1191" s="10"/>
      <c r="QNK1191" s="10"/>
      <c r="QNL1191" s="10"/>
      <c r="QNM1191" s="10"/>
      <c r="QNN1191" s="10"/>
      <c r="QNO1191" s="10"/>
      <c r="QNP1191" s="10"/>
      <c r="QNQ1191" s="10"/>
      <c r="QNR1191" s="10"/>
      <c r="QNS1191" s="10"/>
      <c r="QNT1191" s="10"/>
      <c r="QNU1191" s="10"/>
      <c r="QNV1191" s="10"/>
      <c r="QNW1191" s="10"/>
      <c r="QNX1191" s="10"/>
      <c r="QNY1191" s="10"/>
      <c r="QNZ1191" s="10"/>
      <c r="QOA1191" s="10"/>
      <c r="QOB1191" s="10"/>
      <c r="QOC1191" s="10"/>
      <c r="QOD1191" s="10"/>
      <c r="QOE1191" s="10"/>
      <c r="QOF1191" s="10"/>
      <c r="QOG1191" s="10"/>
      <c r="QOH1191" s="10"/>
      <c r="QOI1191" s="10"/>
      <c r="QOJ1191" s="10"/>
      <c r="QOK1191" s="10"/>
      <c r="QOL1191" s="10"/>
      <c r="QOM1191" s="10"/>
      <c r="QON1191" s="10"/>
      <c r="QOO1191" s="10"/>
      <c r="QOP1191" s="10"/>
      <c r="QOQ1191" s="10"/>
      <c r="QOR1191" s="10"/>
      <c r="QOS1191" s="10"/>
      <c r="QOT1191" s="10"/>
      <c r="QOU1191" s="10"/>
      <c r="QOV1191" s="10"/>
      <c r="QOW1191" s="10"/>
      <c r="QOX1191" s="10"/>
      <c r="QOY1191" s="10"/>
      <c r="QOZ1191" s="10"/>
      <c r="QPA1191" s="10"/>
      <c r="QPB1191" s="10"/>
      <c r="QPC1191" s="10"/>
      <c r="QPD1191" s="10"/>
      <c r="QPE1191" s="10"/>
      <c r="QPF1191" s="10"/>
      <c r="QPG1191" s="10"/>
      <c r="QPH1191" s="10"/>
      <c r="QPI1191" s="10"/>
      <c r="QPJ1191" s="10"/>
      <c r="QPK1191" s="10"/>
      <c r="QPL1191" s="10"/>
      <c r="QPM1191" s="10"/>
      <c r="QPN1191" s="10"/>
      <c r="QPO1191" s="10"/>
      <c r="QPP1191" s="10"/>
      <c r="QPQ1191" s="10"/>
      <c r="QPR1191" s="10"/>
      <c r="QPS1191" s="10"/>
      <c r="QPT1191" s="10"/>
      <c r="QPU1191" s="10"/>
      <c r="QPV1191" s="10"/>
      <c r="QPW1191" s="10"/>
      <c r="QPX1191" s="10"/>
      <c r="QPY1191" s="10"/>
      <c r="QPZ1191" s="10"/>
      <c r="QQA1191" s="10"/>
      <c r="QQB1191" s="10"/>
      <c r="QQC1191" s="10"/>
      <c r="QQD1191" s="10"/>
      <c r="QQE1191" s="10"/>
      <c r="QQF1191" s="10"/>
      <c r="QQG1191" s="10"/>
      <c r="QQH1191" s="10"/>
      <c r="QQI1191" s="10"/>
      <c r="QQJ1191" s="10"/>
      <c r="QQK1191" s="10"/>
      <c r="QQL1191" s="10"/>
      <c r="QQM1191" s="10"/>
      <c r="QQN1191" s="10"/>
      <c r="QQO1191" s="10"/>
      <c r="QQP1191" s="10"/>
      <c r="QQQ1191" s="10"/>
      <c r="QQR1191" s="10"/>
      <c r="QQS1191" s="10"/>
      <c r="QQT1191" s="10"/>
      <c r="QQU1191" s="10"/>
      <c r="QQV1191" s="10"/>
      <c r="QQW1191" s="10"/>
      <c r="QQX1191" s="10"/>
      <c r="QQY1191" s="10"/>
      <c r="QQZ1191" s="10"/>
      <c r="QRA1191" s="10"/>
      <c r="QRB1191" s="10"/>
      <c r="QRC1191" s="10"/>
      <c r="QRD1191" s="10"/>
      <c r="QRE1191" s="10"/>
      <c r="QRF1191" s="10"/>
      <c r="QRG1191" s="10"/>
      <c r="QRH1191" s="10"/>
      <c r="QRI1191" s="10"/>
      <c r="QRJ1191" s="10"/>
      <c r="QRK1191" s="10"/>
      <c r="QRL1191" s="10"/>
      <c r="QRM1191" s="10"/>
      <c r="QRN1191" s="10"/>
      <c r="QRO1191" s="10"/>
      <c r="QRP1191" s="10"/>
      <c r="QRQ1191" s="10"/>
      <c r="QRR1191" s="10"/>
      <c r="QRS1191" s="10"/>
      <c r="QRT1191" s="10"/>
      <c r="QRU1191" s="10"/>
      <c r="QRV1191" s="10"/>
      <c r="QRW1191" s="10"/>
      <c r="QRX1191" s="10"/>
      <c r="QRY1191" s="10"/>
      <c r="QRZ1191" s="10"/>
      <c r="QSA1191" s="10"/>
      <c r="QSB1191" s="10"/>
      <c r="QSC1191" s="10"/>
      <c r="QSD1191" s="10"/>
      <c r="QSE1191" s="10"/>
      <c r="QSF1191" s="10"/>
      <c r="QSG1191" s="10"/>
      <c r="QSH1191" s="10"/>
      <c r="QSI1191" s="10"/>
      <c r="QSJ1191" s="10"/>
      <c r="QSK1191" s="10"/>
      <c r="QSL1191" s="10"/>
      <c r="QSM1191" s="10"/>
      <c r="QSN1191" s="10"/>
      <c r="QSO1191" s="10"/>
      <c r="QSP1191" s="10"/>
      <c r="QSQ1191" s="10"/>
      <c r="QSR1191" s="10"/>
      <c r="QSS1191" s="10"/>
      <c r="QST1191" s="10"/>
      <c r="QSU1191" s="10"/>
      <c r="QSV1191" s="10"/>
      <c r="QSW1191" s="10"/>
      <c r="QSX1191" s="10"/>
      <c r="QSY1191" s="10"/>
      <c r="QSZ1191" s="10"/>
      <c r="QTA1191" s="10"/>
      <c r="QTB1191" s="10"/>
      <c r="QTC1191" s="10"/>
      <c r="QTD1191" s="10"/>
      <c r="QTE1191" s="10"/>
      <c r="QTF1191" s="10"/>
      <c r="QTG1191" s="10"/>
      <c r="QTH1191" s="10"/>
      <c r="QTI1191" s="10"/>
      <c r="QTJ1191" s="10"/>
      <c r="QTK1191" s="10"/>
      <c r="QTL1191" s="10"/>
      <c r="QTM1191" s="10"/>
      <c r="QTN1191" s="10"/>
      <c r="QTO1191" s="10"/>
      <c r="QTP1191" s="10"/>
      <c r="QTQ1191" s="10"/>
      <c r="QTR1191" s="10"/>
      <c r="QTS1191" s="10"/>
      <c r="QTT1191" s="10"/>
      <c r="QTU1191" s="10"/>
      <c r="QTV1191" s="10"/>
      <c r="QTW1191" s="10"/>
      <c r="QTX1191" s="10"/>
      <c r="QTY1191" s="10"/>
      <c r="QTZ1191" s="10"/>
      <c r="QUA1191" s="10"/>
      <c r="QUB1191" s="10"/>
      <c r="QUC1191" s="10"/>
      <c r="QUD1191" s="10"/>
      <c r="QUE1191" s="10"/>
      <c r="QUF1191" s="10"/>
      <c r="QUG1191" s="10"/>
      <c r="QUH1191" s="10"/>
      <c r="QUI1191" s="10"/>
      <c r="QUJ1191" s="10"/>
      <c r="QUK1191" s="10"/>
      <c r="QUL1191" s="10"/>
      <c r="QUM1191" s="10"/>
      <c r="QUN1191" s="10"/>
      <c r="QUO1191" s="10"/>
      <c r="QUP1191" s="10"/>
      <c r="QUQ1191" s="10"/>
      <c r="QUR1191" s="10"/>
      <c r="QUS1191" s="10"/>
      <c r="QUT1191" s="10"/>
      <c r="QUU1191" s="10"/>
      <c r="QUV1191" s="10"/>
      <c r="QUW1191" s="10"/>
      <c r="QUX1191" s="10"/>
      <c r="QUY1191" s="10"/>
      <c r="QUZ1191" s="10"/>
      <c r="QVA1191" s="10"/>
      <c r="QVB1191" s="10"/>
      <c r="QVC1191" s="10"/>
      <c r="QVD1191" s="10"/>
      <c r="QVE1191" s="10"/>
      <c r="QVF1191" s="10"/>
      <c r="QVG1191" s="10"/>
      <c r="QVH1191" s="10"/>
      <c r="QVI1191" s="10"/>
      <c r="QVJ1191" s="10"/>
      <c r="QVK1191" s="10"/>
      <c r="QVL1191" s="10"/>
      <c r="QVM1191" s="10"/>
      <c r="QVN1191" s="10"/>
      <c r="QVO1191" s="10"/>
      <c r="QVP1191" s="10"/>
      <c r="QVQ1191" s="10"/>
      <c r="QVR1191" s="10"/>
      <c r="QVS1191" s="10"/>
      <c r="QVT1191" s="10"/>
      <c r="QVU1191" s="10"/>
      <c r="QVV1191" s="10"/>
      <c r="QVW1191" s="10"/>
      <c r="QVX1191" s="10"/>
      <c r="QVY1191" s="10"/>
      <c r="QVZ1191" s="10"/>
      <c r="QWA1191" s="10"/>
      <c r="QWB1191" s="10"/>
      <c r="QWC1191" s="10"/>
      <c r="QWD1191" s="10"/>
      <c r="QWE1191" s="10"/>
      <c r="QWF1191" s="10"/>
      <c r="QWG1191" s="10"/>
      <c r="QWH1191" s="10"/>
      <c r="QWI1191" s="10"/>
      <c r="QWJ1191" s="10"/>
      <c r="QWK1191" s="10"/>
      <c r="QWL1191" s="10"/>
      <c r="QWM1191" s="10"/>
      <c r="QWN1191" s="10"/>
      <c r="QWO1191" s="10"/>
      <c r="QWP1191" s="10"/>
      <c r="QWQ1191" s="10"/>
      <c r="QWR1191" s="10"/>
      <c r="QWS1191" s="10"/>
      <c r="QWT1191" s="10"/>
      <c r="QWU1191" s="10"/>
      <c r="QWV1191" s="10"/>
      <c r="QWW1191" s="10"/>
      <c r="QWX1191" s="10"/>
      <c r="QWY1191" s="10"/>
      <c r="QWZ1191" s="10"/>
      <c r="QXA1191" s="10"/>
      <c r="QXB1191" s="10"/>
      <c r="QXC1191" s="10"/>
      <c r="QXD1191" s="10"/>
      <c r="QXE1191" s="10"/>
      <c r="QXF1191" s="10"/>
      <c r="QXG1191" s="10"/>
      <c r="QXH1191" s="10"/>
      <c r="QXI1191" s="10"/>
      <c r="QXJ1191" s="10"/>
      <c r="QXK1191" s="10"/>
      <c r="QXL1191" s="10"/>
      <c r="QXM1191" s="10"/>
      <c r="QXN1191" s="10"/>
      <c r="QXO1191" s="10"/>
      <c r="QXP1191" s="10"/>
      <c r="QXQ1191" s="10"/>
      <c r="QXR1191" s="10"/>
      <c r="QXS1191" s="10"/>
      <c r="QXT1191" s="10"/>
      <c r="QXU1191" s="10"/>
      <c r="QXV1191" s="10"/>
      <c r="QXW1191" s="10"/>
      <c r="QXX1191" s="10"/>
      <c r="QXY1191" s="10"/>
      <c r="QXZ1191" s="10"/>
      <c r="QYA1191" s="10"/>
      <c r="QYB1191" s="10"/>
      <c r="QYC1191" s="10"/>
      <c r="QYD1191" s="10"/>
      <c r="QYE1191" s="10"/>
      <c r="QYF1191" s="10"/>
      <c r="QYG1191" s="10"/>
      <c r="QYH1191" s="10"/>
      <c r="QYI1191" s="10"/>
      <c r="QYJ1191" s="10"/>
      <c r="QYK1191" s="10"/>
      <c r="QYL1191" s="10"/>
      <c r="QYM1191" s="10"/>
      <c r="QYN1191" s="10"/>
      <c r="QYO1191" s="10"/>
      <c r="QYP1191" s="10"/>
      <c r="QYQ1191" s="10"/>
      <c r="QYR1191" s="10"/>
      <c r="QYS1191" s="10"/>
      <c r="QYT1191" s="10"/>
      <c r="QYU1191" s="10"/>
      <c r="QYV1191" s="10"/>
      <c r="QYW1191" s="10"/>
      <c r="QYX1191" s="10"/>
      <c r="QYY1191" s="10"/>
      <c r="QYZ1191" s="10"/>
      <c r="QZA1191" s="10"/>
      <c r="QZB1191" s="10"/>
      <c r="QZC1191" s="10"/>
      <c r="QZD1191" s="10"/>
      <c r="QZE1191" s="10"/>
      <c r="QZF1191" s="10"/>
      <c r="QZG1191" s="10"/>
      <c r="QZH1191" s="10"/>
      <c r="QZI1191" s="10"/>
      <c r="QZJ1191" s="10"/>
      <c r="QZK1191" s="10"/>
      <c r="QZL1191" s="10"/>
      <c r="QZM1191" s="10"/>
      <c r="QZN1191" s="10"/>
      <c r="QZO1191" s="10"/>
      <c r="QZP1191" s="10"/>
      <c r="QZQ1191" s="10"/>
      <c r="QZR1191" s="10"/>
      <c r="QZS1191" s="10"/>
      <c r="QZT1191" s="10"/>
      <c r="QZU1191" s="10"/>
      <c r="QZV1191" s="10"/>
      <c r="QZW1191" s="10"/>
      <c r="QZX1191" s="10"/>
      <c r="QZY1191" s="10"/>
      <c r="QZZ1191" s="10"/>
      <c r="RAA1191" s="10"/>
      <c r="RAB1191" s="10"/>
      <c r="RAC1191" s="10"/>
      <c r="RAD1191" s="10"/>
      <c r="RAE1191" s="10"/>
      <c r="RAF1191" s="10"/>
      <c r="RAG1191" s="10"/>
      <c r="RAH1191" s="10"/>
      <c r="RAI1191" s="10"/>
      <c r="RAJ1191" s="10"/>
      <c r="RAK1191" s="10"/>
      <c r="RAL1191" s="10"/>
      <c r="RAM1191" s="10"/>
      <c r="RAN1191" s="10"/>
      <c r="RAO1191" s="10"/>
      <c r="RAP1191" s="10"/>
      <c r="RAQ1191" s="10"/>
      <c r="RAR1191" s="10"/>
      <c r="RAS1191" s="10"/>
      <c r="RAT1191" s="10"/>
      <c r="RAU1191" s="10"/>
      <c r="RAV1191" s="10"/>
      <c r="RAW1191" s="10"/>
      <c r="RAX1191" s="10"/>
      <c r="RAY1191" s="10"/>
      <c r="RAZ1191" s="10"/>
      <c r="RBA1191" s="10"/>
      <c r="RBB1191" s="10"/>
      <c r="RBC1191" s="10"/>
      <c r="RBD1191" s="10"/>
      <c r="RBE1191" s="10"/>
      <c r="RBF1191" s="10"/>
      <c r="RBG1191" s="10"/>
      <c r="RBH1191" s="10"/>
      <c r="RBI1191" s="10"/>
      <c r="RBJ1191" s="10"/>
      <c r="RBK1191" s="10"/>
      <c r="RBL1191" s="10"/>
      <c r="RBM1191" s="10"/>
      <c r="RBN1191" s="10"/>
      <c r="RBO1191" s="10"/>
      <c r="RBP1191" s="10"/>
      <c r="RBQ1191" s="10"/>
      <c r="RBR1191" s="10"/>
      <c r="RBS1191" s="10"/>
      <c r="RBT1191" s="10"/>
      <c r="RBU1191" s="10"/>
      <c r="RBV1191" s="10"/>
      <c r="RBW1191" s="10"/>
      <c r="RBX1191" s="10"/>
      <c r="RBY1191" s="10"/>
      <c r="RBZ1191" s="10"/>
      <c r="RCA1191" s="10"/>
      <c r="RCB1191" s="10"/>
      <c r="RCC1191" s="10"/>
      <c r="RCD1191" s="10"/>
      <c r="RCE1191" s="10"/>
      <c r="RCF1191" s="10"/>
      <c r="RCG1191" s="10"/>
      <c r="RCH1191" s="10"/>
      <c r="RCI1191" s="10"/>
      <c r="RCJ1191" s="10"/>
      <c r="RCK1191" s="10"/>
      <c r="RCL1191" s="10"/>
      <c r="RCM1191" s="10"/>
      <c r="RCN1191" s="10"/>
      <c r="RCO1191" s="10"/>
      <c r="RCP1191" s="10"/>
      <c r="RCQ1191" s="10"/>
      <c r="RCR1191" s="10"/>
      <c r="RCS1191" s="10"/>
      <c r="RCT1191" s="10"/>
      <c r="RCU1191" s="10"/>
      <c r="RCV1191" s="10"/>
      <c r="RCW1191" s="10"/>
      <c r="RCX1191" s="10"/>
      <c r="RCY1191" s="10"/>
      <c r="RCZ1191" s="10"/>
      <c r="RDA1191" s="10"/>
      <c r="RDB1191" s="10"/>
      <c r="RDC1191" s="10"/>
      <c r="RDD1191" s="10"/>
      <c r="RDE1191" s="10"/>
      <c r="RDF1191" s="10"/>
      <c r="RDG1191" s="10"/>
      <c r="RDH1191" s="10"/>
      <c r="RDI1191" s="10"/>
      <c r="RDJ1191" s="10"/>
      <c r="RDK1191" s="10"/>
      <c r="RDL1191" s="10"/>
      <c r="RDM1191" s="10"/>
      <c r="RDN1191" s="10"/>
      <c r="RDO1191" s="10"/>
      <c r="RDP1191" s="10"/>
      <c r="RDQ1191" s="10"/>
      <c r="RDR1191" s="10"/>
      <c r="RDS1191" s="10"/>
      <c r="RDT1191" s="10"/>
      <c r="RDU1191" s="10"/>
      <c r="RDV1191" s="10"/>
      <c r="RDW1191" s="10"/>
      <c r="RDX1191" s="10"/>
      <c r="RDY1191" s="10"/>
      <c r="RDZ1191" s="10"/>
      <c r="REA1191" s="10"/>
      <c r="REB1191" s="10"/>
      <c r="REC1191" s="10"/>
      <c r="RED1191" s="10"/>
      <c r="REE1191" s="10"/>
      <c r="REF1191" s="10"/>
      <c r="REG1191" s="10"/>
      <c r="REH1191" s="10"/>
      <c r="REI1191" s="10"/>
      <c r="REJ1191" s="10"/>
      <c r="REK1191" s="10"/>
      <c r="REL1191" s="10"/>
      <c r="REM1191" s="10"/>
      <c r="REN1191" s="10"/>
      <c r="REO1191" s="10"/>
      <c r="REP1191" s="10"/>
      <c r="REQ1191" s="10"/>
      <c r="RER1191" s="10"/>
      <c r="RES1191" s="10"/>
      <c r="RET1191" s="10"/>
      <c r="REU1191" s="10"/>
      <c r="REV1191" s="10"/>
      <c r="REW1191" s="10"/>
      <c r="REX1191" s="10"/>
      <c r="REY1191" s="10"/>
      <c r="REZ1191" s="10"/>
      <c r="RFA1191" s="10"/>
      <c r="RFB1191" s="10"/>
      <c r="RFC1191" s="10"/>
      <c r="RFD1191" s="10"/>
      <c r="RFE1191" s="10"/>
      <c r="RFF1191" s="10"/>
      <c r="RFG1191" s="10"/>
      <c r="RFH1191" s="10"/>
      <c r="RFI1191" s="10"/>
      <c r="RFJ1191" s="10"/>
      <c r="RFK1191" s="10"/>
      <c r="RFL1191" s="10"/>
      <c r="RFM1191" s="10"/>
      <c r="RFN1191" s="10"/>
      <c r="RFO1191" s="10"/>
      <c r="RFP1191" s="10"/>
      <c r="RFQ1191" s="10"/>
      <c r="RFR1191" s="10"/>
      <c r="RFS1191" s="10"/>
      <c r="RFT1191" s="10"/>
      <c r="RFU1191" s="10"/>
      <c r="RFV1191" s="10"/>
      <c r="RFW1191" s="10"/>
      <c r="RFX1191" s="10"/>
      <c r="RFY1191" s="10"/>
      <c r="RFZ1191" s="10"/>
      <c r="RGA1191" s="10"/>
      <c r="RGB1191" s="10"/>
      <c r="RGC1191" s="10"/>
      <c r="RGD1191" s="10"/>
      <c r="RGE1191" s="10"/>
      <c r="RGF1191" s="10"/>
      <c r="RGG1191" s="10"/>
      <c r="RGH1191" s="10"/>
      <c r="RGI1191" s="10"/>
      <c r="RGJ1191" s="10"/>
      <c r="RGK1191" s="10"/>
      <c r="RGL1191" s="10"/>
      <c r="RGM1191" s="10"/>
      <c r="RGN1191" s="10"/>
      <c r="RGO1191" s="10"/>
      <c r="RGP1191" s="10"/>
      <c r="RGQ1191" s="10"/>
      <c r="RGR1191" s="10"/>
      <c r="RGS1191" s="10"/>
      <c r="RGT1191" s="10"/>
      <c r="RGU1191" s="10"/>
      <c r="RGV1191" s="10"/>
      <c r="RGW1191" s="10"/>
      <c r="RGX1191" s="10"/>
      <c r="RGY1191" s="10"/>
      <c r="RGZ1191" s="10"/>
      <c r="RHA1191" s="10"/>
      <c r="RHB1191" s="10"/>
      <c r="RHC1191" s="10"/>
      <c r="RHD1191" s="10"/>
      <c r="RHE1191" s="10"/>
      <c r="RHF1191" s="10"/>
      <c r="RHG1191" s="10"/>
      <c r="RHH1191" s="10"/>
      <c r="RHI1191" s="10"/>
      <c r="RHJ1191" s="10"/>
      <c r="RHK1191" s="10"/>
      <c r="RHL1191" s="10"/>
      <c r="RHM1191" s="10"/>
      <c r="RHN1191" s="10"/>
      <c r="RHO1191" s="10"/>
      <c r="RHP1191" s="10"/>
      <c r="RHQ1191" s="10"/>
      <c r="RHR1191" s="10"/>
      <c r="RHS1191" s="10"/>
      <c r="RHT1191" s="10"/>
      <c r="RHU1191" s="10"/>
      <c r="RHV1191" s="10"/>
      <c r="RHW1191" s="10"/>
      <c r="RHX1191" s="10"/>
      <c r="RHY1191" s="10"/>
      <c r="RHZ1191" s="10"/>
      <c r="RIA1191" s="10"/>
      <c r="RIB1191" s="10"/>
      <c r="RIC1191" s="10"/>
      <c r="RID1191" s="10"/>
      <c r="RIE1191" s="10"/>
      <c r="RIF1191" s="10"/>
      <c r="RIG1191" s="10"/>
      <c r="RIH1191" s="10"/>
      <c r="RII1191" s="10"/>
      <c r="RIJ1191" s="10"/>
      <c r="RIK1191" s="10"/>
      <c r="RIL1191" s="10"/>
      <c r="RIM1191" s="10"/>
      <c r="RIN1191" s="10"/>
      <c r="RIO1191" s="10"/>
      <c r="RIP1191" s="10"/>
      <c r="RIQ1191" s="10"/>
      <c r="RIR1191" s="10"/>
      <c r="RIS1191" s="10"/>
      <c r="RIT1191" s="10"/>
      <c r="RIU1191" s="10"/>
      <c r="RIV1191" s="10"/>
      <c r="RIW1191" s="10"/>
      <c r="RIX1191" s="10"/>
      <c r="RIY1191" s="10"/>
      <c r="RIZ1191" s="10"/>
      <c r="RJA1191" s="10"/>
      <c r="RJB1191" s="10"/>
      <c r="RJC1191" s="10"/>
      <c r="RJD1191" s="10"/>
      <c r="RJE1191" s="10"/>
      <c r="RJF1191" s="10"/>
      <c r="RJG1191" s="10"/>
      <c r="RJH1191" s="10"/>
      <c r="RJI1191" s="10"/>
      <c r="RJJ1191" s="10"/>
      <c r="RJK1191" s="10"/>
      <c r="RJL1191" s="10"/>
      <c r="RJM1191" s="10"/>
      <c r="RJN1191" s="10"/>
      <c r="RJO1191" s="10"/>
      <c r="RJP1191" s="10"/>
      <c r="RJQ1191" s="10"/>
      <c r="RJR1191" s="10"/>
      <c r="RJS1191" s="10"/>
      <c r="RJT1191" s="10"/>
      <c r="RJU1191" s="10"/>
      <c r="RJV1191" s="10"/>
      <c r="RJW1191" s="10"/>
      <c r="RJX1191" s="10"/>
      <c r="RJY1191" s="10"/>
      <c r="RJZ1191" s="10"/>
      <c r="RKA1191" s="10"/>
      <c r="RKB1191" s="10"/>
      <c r="RKC1191" s="10"/>
      <c r="RKD1191" s="10"/>
      <c r="RKE1191" s="10"/>
      <c r="RKF1191" s="10"/>
      <c r="RKG1191" s="10"/>
      <c r="RKH1191" s="10"/>
      <c r="RKI1191" s="10"/>
      <c r="RKJ1191" s="10"/>
      <c r="RKK1191" s="10"/>
      <c r="RKL1191" s="10"/>
      <c r="RKM1191" s="10"/>
      <c r="RKN1191" s="10"/>
      <c r="RKO1191" s="10"/>
      <c r="RKP1191" s="10"/>
      <c r="RKQ1191" s="10"/>
      <c r="RKR1191" s="10"/>
      <c r="RKS1191" s="10"/>
      <c r="RKT1191" s="10"/>
      <c r="RKU1191" s="10"/>
      <c r="RKV1191" s="10"/>
      <c r="RKW1191" s="10"/>
      <c r="RKX1191" s="10"/>
      <c r="RKY1191" s="10"/>
      <c r="RKZ1191" s="10"/>
      <c r="RLA1191" s="10"/>
      <c r="RLB1191" s="10"/>
      <c r="RLC1191" s="10"/>
      <c r="RLD1191" s="10"/>
      <c r="RLE1191" s="10"/>
      <c r="RLF1191" s="10"/>
      <c r="RLG1191" s="10"/>
      <c r="RLH1191" s="10"/>
      <c r="RLI1191" s="10"/>
      <c r="RLJ1191" s="10"/>
      <c r="RLK1191" s="10"/>
      <c r="RLL1191" s="10"/>
      <c r="RLM1191" s="10"/>
      <c r="RLN1191" s="10"/>
      <c r="RLO1191" s="10"/>
      <c r="RLP1191" s="10"/>
      <c r="RLQ1191" s="10"/>
      <c r="RLR1191" s="10"/>
      <c r="RLS1191" s="10"/>
      <c r="RLT1191" s="10"/>
      <c r="RLU1191" s="10"/>
      <c r="RLV1191" s="10"/>
      <c r="RLW1191" s="10"/>
      <c r="RLX1191" s="10"/>
      <c r="RLY1191" s="10"/>
      <c r="RLZ1191" s="10"/>
      <c r="RMA1191" s="10"/>
      <c r="RMB1191" s="10"/>
      <c r="RMC1191" s="10"/>
      <c r="RMD1191" s="10"/>
      <c r="RME1191" s="10"/>
      <c r="RMF1191" s="10"/>
      <c r="RMG1191" s="10"/>
      <c r="RMH1191" s="10"/>
      <c r="RMI1191" s="10"/>
      <c r="RMJ1191" s="10"/>
      <c r="RMK1191" s="10"/>
      <c r="RML1191" s="10"/>
      <c r="RMM1191" s="10"/>
      <c r="RMN1191" s="10"/>
      <c r="RMO1191" s="10"/>
      <c r="RMP1191" s="10"/>
      <c r="RMQ1191" s="10"/>
      <c r="RMR1191" s="10"/>
      <c r="RMS1191" s="10"/>
      <c r="RMT1191" s="10"/>
      <c r="RMU1191" s="10"/>
      <c r="RMV1191" s="10"/>
      <c r="RMW1191" s="10"/>
      <c r="RMX1191" s="10"/>
      <c r="RMY1191" s="10"/>
      <c r="RMZ1191" s="10"/>
      <c r="RNA1191" s="10"/>
      <c r="RNB1191" s="10"/>
      <c r="RNC1191" s="10"/>
      <c r="RND1191" s="10"/>
      <c r="RNE1191" s="10"/>
      <c r="RNF1191" s="10"/>
      <c r="RNG1191" s="10"/>
      <c r="RNH1191" s="10"/>
      <c r="RNI1191" s="10"/>
      <c r="RNJ1191" s="10"/>
      <c r="RNK1191" s="10"/>
      <c r="RNL1191" s="10"/>
      <c r="RNM1191" s="10"/>
      <c r="RNN1191" s="10"/>
      <c r="RNO1191" s="10"/>
      <c r="RNP1191" s="10"/>
      <c r="RNQ1191" s="10"/>
      <c r="RNR1191" s="10"/>
      <c r="RNS1191" s="10"/>
      <c r="RNT1191" s="10"/>
      <c r="RNU1191" s="10"/>
      <c r="RNV1191" s="10"/>
      <c r="RNW1191" s="10"/>
      <c r="RNX1191" s="10"/>
      <c r="RNY1191" s="10"/>
      <c r="RNZ1191" s="10"/>
      <c r="ROA1191" s="10"/>
      <c r="ROB1191" s="10"/>
      <c r="ROC1191" s="10"/>
      <c r="ROD1191" s="10"/>
      <c r="ROE1191" s="10"/>
      <c r="ROF1191" s="10"/>
      <c r="ROG1191" s="10"/>
      <c r="ROH1191" s="10"/>
      <c r="ROI1191" s="10"/>
      <c r="ROJ1191" s="10"/>
      <c r="ROK1191" s="10"/>
      <c r="ROL1191" s="10"/>
      <c r="ROM1191" s="10"/>
      <c r="RON1191" s="10"/>
      <c r="ROO1191" s="10"/>
      <c r="ROP1191" s="10"/>
      <c r="ROQ1191" s="10"/>
      <c r="ROR1191" s="10"/>
      <c r="ROS1191" s="10"/>
      <c r="ROT1191" s="10"/>
      <c r="ROU1191" s="10"/>
      <c r="ROV1191" s="10"/>
      <c r="ROW1191" s="10"/>
      <c r="ROX1191" s="10"/>
      <c r="ROY1191" s="10"/>
      <c r="ROZ1191" s="10"/>
      <c r="RPA1191" s="10"/>
      <c r="RPB1191" s="10"/>
      <c r="RPC1191" s="10"/>
      <c r="RPD1191" s="10"/>
      <c r="RPE1191" s="10"/>
      <c r="RPF1191" s="10"/>
      <c r="RPG1191" s="10"/>
      <c r="RPH1191" s="10"/>
      <c r="RPI1191" s="10"/>
      <c r="RPJ1191" s="10"/>
      <c r="RPK1191" s="10"/>
      <c r="RPL1191" s="10"/>
      <c r="RPM1191" s="10"/>
      <c r="RPN1191" s="10"/>
      <c r="RPO1191" s="10"/>
      <c r="RPP1191" s="10"/>
      <c r="RPQ1191" s="10"/>
      <c r="RPR1191" s="10"/>
      <c r="RPS1191" s="10"/>
      <c r="RPT1191" s="10"/>
      <c r="RPU1191" s="10"/>
      <c r="RPV1191" s="10"/>
      <c r="RPW1191" s="10"/>
      <c r="RPX1191" s="10"/>
      <c r="RPY1191" s="10"/>
      <c r="RPZ1191" s="10"/>
      <c r="RQA1191" s="10"/>
      <c r="RQB1191" s="10"/>
      <c r="RQC1191" s="10"/>
      <c r="RQD1191" s="10"/>
      <c r="RQE1191" s="10"/>
      <c r="RQF1191" s="10"/>
      <c r="RQG1191" s="10"/>
      <c r="RQH1191" s="10"/>
      <c r="RQI1191" s="10"/>
      <c r="RQJ1191" s="10"/>
      <c r="RQK1191" s="10"/>
      <c r="RQL1191" s="10"/>
      <c r="RQM1191" s="10"/>
      <c r="RQN1191" s="10"/>
      <c r="RQO1191" s="10"/>
      <c r="RQP1191" s="10"/>
      <c r="RQQ1191" s="10"/>
      <c r="RQR1191" s="10"/>
      <c r="RQS1191" s="10"/>
      <c r="RQT1191" s="10"/>
      <c r="RQU1191" s="10"/>
      <c r="RQV1191" s="10"/>
      <c r="RQW1191" s="10"/>
      <c r="RQX1191" s="10"/>
      <c r="RQY1191" s="10"/>
      <c r="RQZ1191" s="10"/>
      <c r="RRA1191" s="10"/>
      <c r="RRB1191" s="10"/>
      <c r="RRC1191" s="10"/>
      <c r="RRD1191" s="10"/>
      <c r="RRE1191" s="10"/>
      <c r="RRF1191" s="10"/>
      <c r="RRG1191" s="10"/>
      <c r="RRH1191" s="10"/>
      <c r="RRI1191" s="10"/>
      <c r="RRJ1191" s="10"/>
      <c r="RRK1191" s="10"/>
      <c r="RRL1191" s="10"/>
      <c r="RRM1191" s="10"/>
      <c r="RRN1191" s="10"/>
      <c r="RRO1191" s="10"/>
      <c r="RRP1191" s="10"/>
      <c r="RRQ1191" s="10"/>
      <c r="RRR1191" s="10"/>
      <c r="RRS1191" s="10"/>
      <c r="RRT1191" s="10"/>
      <c r="RRU1191" s="10"/>
      <c r="RRV1191" s="10"/>
      <c r="RRW1191" s="10"/>
      <c r="RRX1191" s="10"/>
      <c r="RRY1191" s="10"/>
      <c r="RRZ1191" s="10"/>
      <c r="RSA1191" s="10"/>
      <c r="RSB1191" s="10"/>
      <c r="RSC1191" s="10"/>
      <c r="RSD1191" s="10"/>
      <c r="RSE1191" s="10"/>
      <c r="RSF1191" s="10"/>
      <c r="RSG1191" s="10"/>
      <c r="RSH1191" s="10"/>
      <c r="RSI1191" s="10"/>
      <c r="RSJ1191" s="10"/>
      <c r="RSK1191" s="10"/>
      <c r="RSL1191" s="10"/>
      <c r="RSM1191" s="10"/>
      <c r="RSN1191" s="10"/>
      <c r="RSO1191" s="10"/>
      <c r="RSP1191" s="10"/>
      <c r="RSQ1191" s="10"/>
      <c r="RSR1191" s="10"/>
      <c r="RSS1191" s="10"/>
      <c r="RST1191" s="10"/>
      <c r="RSU1191" s="10"/>
      <c r="RSV1191" s="10"/>
      <c r="RSW1191" s="10"/>
      <c r="RSX1191" s="10"/>
      <c r="RSY1191" s="10"/>
      <c r="RSZ1191" s="10"/>
      <c r="RTA1191" s="10"/>
      <c r="RTB1191" s="10"/>
      <c r="RTC1191" s="10"/>
      <c r="RTD1191" s="10"/>
      <c r="RTE1191" s="10"/>
      <c r="RTF1191" s="10"/>
      <c r="RTG1191" s="10"/>
      <c r="RTH1191" s="10"/>
      <c r="RTI1191" s="10"/>
      <c r="RTJ1191" s="10"/>
      <c r="RTK1191" s="10"/>
      <c r="RTL1191" s="10"/>
      <c r="RTM1191" s="10"/>
      <c r="RTN1191" s="10"/>
      <c r="RTO1191" s="10"/>
      <c r="RTP1191" s="10"/>
      <c r="RTQ1191" s="10"/>
      <c r="RTR1191" s="10"/>
      <c r="RTS1191" s="10"/>
      <c r="RTT1191" s="10"/>
      <c r="RTU1191" s="10"/>
      <c r="RTV1191" s="10"/>
      <c r="RTW1191" s="10"/>
      <c r="RTX1191" s="10"/>
      <c r="RTY1191" s="10"/>
      <c r="RTZ1191" s="10"/>
      <c r="RUA1191" s="10"/>
      <c r="RUB1191" s="10"/>
      <c r="RUC1191" s="10"/>
      <c r="RUD1191" s="10"/>
      <c r="RUE1191" s="10"/>
      <c r="RUF1191" s="10"/>
      <c r="RUG1191" s="10"/>
      <c r="RUH1191" s="10"/>
      <c r="RUI1191" s="10"/>
      <c r="RUJ1191" s="10"/>
      <c r="RUK1191" s="10"/>
      <c r="RUL1191" s="10"/>
      <c r="RUM1191" s="10"/>
      <c r="RUN1191" s="10"/>
      <c r="RUO1191" s="10"/>
      <c r="RUP1191" s="10"/>
      <c r="RUQ1191" s="10"/>
      <c r="RUR1191" s="10"/>
      <c r="RUS1191" s="10"/>
      <c r="RUT1191" s="10"/>
      <c r="RUU1191" s="10"/>
      <c r="RUV1191" s="10"/>
      <c r="RUW1191" s="10"/>
      <c r="RUX1191" s="10"/>
      <c r="RUY1191" s="10"/>
      <c r="RUZ1191" s="10"/>
      <c r="RVA1191" s="10"/>
      <c r="RVB1191" s="10"/>
      <c r="RVC1191" s="10"/>
      <c r="RVD1191" s="10"/>
      <c r="RVE1191" s="10"/>
      <c r="RVF1191" s="10"/>
      <c r="RVG1191" s="10"/>
      <c r="RVH1191" s="10"/>
      <c r="RVI1191" s="10"/>
      <c r="RVJ1191" s="10"/>
      <c r="RVK1191" s="10"/>
      <c r="RVL1191" s="10"/>
      <c r="RVM1191" s="10"/>
      <c r="RVN1191" s="10"/>
      <c r="RVO1191" s="10"/>
      <c r="RVP1191" s="10"/>
      <c r="RVQ1191" s="10"/>
      <c r="RVR1191" s="10"/>
      <c r="RVS1191" s="10"/>
      <c r="RVT1191" s="10"/>
      <c r="RVU1191" s="10"/>
      <c r="RVV1191" s="10"/>
      <c r="RVW1191" s="10"/>
      <c r="RVX1191" s="10"/>
      <c r="RVY1191" s="10"/>
      <c r="RVZ1191" s="10"/>
      <c r="RWA1191" s="10"/>
      <c r="RWB1191" s="10"/>
      <c r="RWC1191" s="10"/>
      <c r="RWD1191" s="10"/>
      <c r="RWE1191" s="10"/>
      <c r="RWF1191" s="10"/>
      <c r="RWG1191" s="10"/>
      <c r="RWH1191" s="10"/>
      <c r="RWI1191" s="10"/>
      <c r="RWJ1191" s="10"/>
      <c r="RWK1191" s="10"/>
      <c r="RWL1191" s="10"/>
      <c r="RWM1191" s="10"/>
      <c r="RWN1191" s="10"/>
      <c r="RWO1191" s="10"/>
      <c r="RWP1191" s="10"/>
      <c r="RWQ1191" s="10"/>
      <c r="RWR1191" s="10"/>
      <c r="RWS1191" s="10"/>
      <c r="RWT1191" s="10"/>
      <c r="RWU1191" s="10"/>
      <c r="RWV1191" s="10"/>
      <c r="RWW1191" s="10"/>
      <c r="RWX1191" s="10"/>
      <c r="RWY1191" s="10"/>
      <c r="RWZ1191" s="10"/>
      <c r="RXA1191" s="10"/>
      <c r="RXB1191" s="10"/>
      <c r="RXC1191" s="10"/>
      <c r="RXD1191" s="10"/>
      <c r="RXE1191" s="10"/>
      <c r="RXF1191" s="10"/>
      <c r="RXG1191" s="10"/>
      <c r="RXH1191" s="10"/>
      <c r="RXI1191" s="10"/>
      <c r="RXJ1191" s="10"/>
      <c r="RXK1191" s="10"/>
      <c r="RXL1191" s="10"/>
      <c r="RXM1191" s="10"/>
      <c r="RXN1191" s="10"/>
      <c r="RXO1191" s="10"/>
      <c r="RXP1191" s="10"/>
      <c r="RXQ1191" s="10"/>
      <c r="RXR1191" s="10"/>
      <c r="RXS1191" s="10"/>
      <c r="RXT1191" s="10"/>
      <c r="RXU1191" s="10"/>
      <c r="RXV1191" s="10"/>
      <c r="RXW1191" s="10"/>
      <c r="RXX1191" s="10"/>
      <c r="RXY1191" s="10"/>
      <c r="RXZ1191" s="10"/>
      <c r="RYA1191" s="10"/>
      <c r="RYB1191" s="10"/>
      <c r="RYC1191" s="10"/>
      <c r="RYD1191" s="10"/>
      <c r="RYE1191" s="10"/>
      <c r="RYF1191" s="10"/>
      <c r="RYG1191" s="10"/>
      <c r="RYH1191" s="10"/>
      <c r="RYI1191" s="10"/>
      <c r="RYJ1191" s="10"/>
      <c r="RYK1191" s="10"/>
      <c r="RYL1191" s="10"/>
      <c r="RYM1191" s="10"/>
      <c r="RYN1191" s="10"/>
      <c r="RYO1191" s="10"/>
      <c r="RYP1191" s="10"/>
      <c r="RYQ1191" s="10"/>
      <c r="RYR1191" s="10"/>
      <c r="RYS1191" s="10"/>
      <c r="RYT1191" s="10"/>
      <c r="RYU1191" s="10"/>
      <c r="RYV1191" s="10"/>
      <c r="RYW1191" s="10"/>
      <c r="RYX1191" s="10"/>
      <c r="RYY1191" s="10"/>
      <c r="RYZ1191" s="10"/>
      <c r="RZA1191" s="10"/>
      <c r="RZB1191" s="10"/>
      <c r="RZC1191" s="10"/>
      <c r="RZD1191" s="10"/>
      <c r="RZE1191" s="10"/>
      <c r="RZF1191" s="10"/>
      <c r="RZG1191" s="10"/>
      <c r="RZH1191" s="10"/>
      <c r="RZI1191" s="10"/>
      <c r="RZJ1191" s="10"/>
      <c r="RZK1191" s="10"/>
      <c r="RZL1191" s="10"/>
      <c r="RZM1191" s="10"/>
      <c r="RZN1191" s="10"/>
      <c r="RZO1191" s="10"/>
      <c r="RZP1191" s="10"/>
      <c r="RZQ1191" s="10"/>
      <c r="RZR1191" s="10"/>
      <c r="RZS1191" s="10"/>
      <c r="RZT1191" s="10"/>
      <c r="RZU1191" s="10"/>
      <c r="RZV1191" s="10"/>
      <c r="RZW1191" s="10"/>
      <c r="RZX1191" s="10"/>
      <c r="RZY1191" s="10"/>
      <c r="RZZ1191" s="10"/>
      <c r="SAA1191" s="10"/>
      <c r="SAB1191" s="10"/>
      <c r="SAC1191" s="10"/>
      <c r="SAD1191" s="10"/>
      <c r="SAE1191" s="10"/>
      <c r="SAF1191" s="10"/>
      <c r="SAG1191" s="10"/>
      <c r="SAH1191" s="10"/>
      <c r="SAI1191" s="10"/>
      <c r="SAJ1191" s="10"/>
      <c r="SAK1191" s="10"/>
      <c r="SAL1191" s="10"/>
      <c r="SAM1191" s="10"/>
      <c r="SAN1191" s="10"/>
      <c r="SAO1191" s="10"/>
      <c r="SAP1191" s="10"/>
      <c r="SAQ1191" s="10"/>
      <c r="SAR1191" s="10"/>
      <c r="SAS1191" s="10"/>
      <c r="SAT1191" s="10"/>
      <c r="SAU1191" s="10"/>
      <c r="SAV1191" s="10"/>
      <c r="SAW1191" s="10"/>
      <c r="SAX1191" s="10"/>
      <c r="SAY1191" s="10"/>
      <c r="SAZ1191" s="10"/>
      <c r="SBA1191" s="10"/>
      <c r="SBB1191" s="10"/>
      <c r="SBC1191" s="10"/>
      <c r="SBD1191" s="10"/>
      <c r="SBE1191" s="10"/>
      <c r="SBF1191" s="10"/>
      <c r="SBG1191" s="10"/>
      <c r="SBH1191" s="10"/>
      <c r="SBI1191" s="10"/>
      <c r="SBJ1191" s="10"/>
      <c r="SBK1191" s="10"/>
      <c r="SBL1191" s="10"/>
      <c r="SBM1191" s="10"/>
      <c r="SBN1191" s="10"/>
      <c r="SBO1191" s="10"/>
      <c r="SBP1191" s="10"/>
      <c r="SBQ1191" s="10"/>
      <c r="SBR1191" s="10"/>
      <c r="SBS1191" s="10"/>
      <c r="SBT1191" s="10"/>
      <c r="SBU1191" s="10"/>
      <c r="SBV1191" s="10"/>
      <c r="SBW1191" s="10"/>
      <c r="SBX1191" s="10"/>
      <c r="SBY1191" s="10"/>
      <c r="SBZ1191" s="10"/>
      <c r="SCA1191" s="10"/>
      <c r="SCB1191" s="10"/>
      <c r="SCC1191" s="10"/>
      <c r="SCD1191" s="10"/>
      <c r="SCE1191" s="10"/>
      <c r="SCF1191" s="10"/>
      <c r="SCG1191" s="10"/>
      <c r="SCH1191" s="10"/>
      <c r="SCI1191" s="10"/>
      <c r="SCJ1191" s="10"/>
      <c r="SCK1191" s="10"/>
      <c r="SCL1191" s="10"/>
      <c r="SCM1191" s="10"/>
      <c r="SCN1191" s="10"/>
      <c r="SCO1191" s="10"/>
      <c r="SCP1191" s="10"/>
      <c r="SCQ1191" s="10"/>
      <c r="SCR1191" s="10"/>
      <c r="SCS1191" s="10"/>
      <c r="SCT1191" s="10"/>
      <c r="SCU1191" s="10"/>
      <c r="SCV1191" s="10"/>
      <c r="SCW1191" s="10"/>
      <c r="SCX1191" s="10"/>
      <c r="SCY1191" s="10"/>
      <c r="SCZ1191" s="10"/>
      <c r="SDA1191" s="10"/>
      <c r="SDB1191" s="10"/>
      <c r="SDC1191" s="10"/>
      <c r="SDD1191" s="10"/>
      <c r="SDE1191" s="10"/>
      <c r="SDF1191" s="10"/>
      <c r="SDG1191" s="10"/>
      <c r="SDH1191" s="10"/>
      <c r="SDI1191" s="10"/>
      <c r="SDJ1191" s="10"/>
      <c r="SDK1191" s="10"/>
      <c r="SDL1191" s="10"/>
      <c r="SDM1191" s="10"/>
      <c r="SDN1191" s="10"/>
      <c r="SDO1191" s="10"/>
      <c r="SDP1191" s="10"/>
      <c r="SDQ1191" s="10"/>
      <c r="SDR1191" s="10"/>
      <c r="SDS1191" s="10"/>
      <c r="SDT1191" s="10"/>
      <c r="SDU1191" s="10"/>
      <c r="SDV1191" s="10"/>
      <c r="SDW1191" s="10"/>
      <c r="SDX1191" s="10"/>
      <c r="SDY1191" s="10"/>
      <c r="SDZ1191" s="10"/>
      <c r="SEA1191" s="10"/>
      <c r="SEB1191" s="10"/>
      <c r="SEC1191" s="10"/>
      <c r="SED1191" s="10"/>
      <c r="SEE1191" s="10"/>
      <c r="SEF1191" s="10"/>
      <c r="SEG1191" s="10"/>
      <c r="SEH1191" s="10"/>
      <c r="SEI1191" s="10"/>
      <c r="SEJ1191" s="10"/>
      <c r="SEK1191" s="10"/>
      <c r="SEL1191" s="10"/>
      <c r="SEM1191" s="10"/>
      <c r="SEN1191" s="10"/>
      <c r="SEO1191" s="10"/>
      <c r="SEP1191" s="10"/>
      <c r="SEQ1191" s="10"/>
      <c r="SER1191" s="10"/>
      <c r="SES1191" s="10"/>
      <c r="SET1191" s="10"/>
      <c r="SEU1191" s="10"/>
      <c r="SEV1191" s="10"/>
      <c r="SEW1191" s="10"/>
      <c r="SEX1191" s="10"/>
      <c r="SEY1191" s="10"/>
      <c r="SEZ1191" s="10"/>
      <c r="SFA1191" s="10"/>
      <c r="SFB1191" s="10"/>
      <c r="SFC1191" s="10"/>
      <c r="SFD1191" s="10"/>
      <c r="SFE1191" s="10"/>
      <c r="SFF1191" s="10"/>
      <c r="SFG1191" s="10"/>
      <c r="SFH1191" s="10"/>
      <c r="SFI1191" s="10"/>
      <c r="SFJ1191" s="10"/>
      <c r="SFK1191" s="10"/>
      <c r="SFL1191" s="10"/>
      <c r="SFM1191" s="10"/>
      <c r="SFN1191" s="10"/>
      <c r="SFO1191" s="10"/>
      <c r="SFP1191" s="10"/>
      <c r="SFQ1191" s="10"/>
      <c r="SFR1191" s="10"/>
      <c r="SFS1191" s="10"/>
      <c r="SFT1191" s="10"/>
      <c r="SFU1191" s="10"/>
      <c r="SFV1191" s="10"/>
      <c r="SFW1191" s="10"/>
      <c r="SFX1191" s="10"/>
      <c r="SFY1191" s="10"/>
      <c r="SFZ1191" s="10"/>
      <c r="SGA1191" s="10"/>
      <c r="SGB1191" s="10"/>
      <c r="SGC1191" s="10"/>
      <c r="SGD1191" s="10"/>
      <c r="SGE1191" s="10"/>
      <c r="SGF1191" s="10"/>
      <c r="SGG1191" s="10"/>
      <c r="SGH1191" s="10"/>
      <c r="SGI1191" s="10"/>
      <c r="SGJ1191" s="10"/>
      <c r="SGK1191" s="10"/>
      <c r="SGL1191" s="10"/>
      <c r="SGM1191" s="10"/>
      <c r="SGN1191" s="10"/>
      <c r="SGO1191" s="10"/>
      <c r="SGP1191" s="10"/>
      <c r="SGQ1191" s="10"/>
      <c r="SGR1191" s="10"/>
      <c r="SGS1191" s="10"/>
      <c r="SGT1191" s="10"/>
      <c r="SGU1191" s="10"/>
      <c r="SGV1191" s="10"/>
      <c r="SGW1191" s="10"/>
      <c r="SGX1191" s="10"/>
      <c r="SGY1191" s="10"/>
      <c r="SGZ1191" s="10"/>
      <c r="SHA1191" s="10"/>
      <c r="SHB1191" s="10"/>
      <c r="SHC1191" s="10"/>
      <c r="SHD1191" s="10"/>
      <c r="SHE1191" s="10"/>
      <c r="SHF1191" s="10"/>
      <c r="SHG1191" s="10"/>
      <c r="SHH1191" s="10"/>
      <c r="SHI1191" s="10"/>
      <c r="SHJ1191" s="10"/>
      <c r="SHK1191" s="10"/>
      <c r="SHL1191" s="10"/>
      <c r="SHM1191" s="10"/>
      <c r="SHN1191" s="10"/>
      <c r="SHO1191" s="10"/>
      <c r="SHP1191" s="10"/>
      <c r="SHQ1191" s="10"/>
      <c r="SHR1191" s="10"/>
      <c r="SHS1191" s="10"/>
      <c r="SHT1191" s="10"/>
      <c r="SHU1191" s="10"/>
      <c r="SHV1191" s="10"/>
      <c r="SHW1191" s="10"/>
      <c r="SHX1191" s="10"/>
      <c r="SHY1191" s="10"/>
      <c r="SHZ1191" s="10"/>
      <c r="SIA1191" s="10"/>
      <c r="SIB1191" s="10"/>
      <c r="SIC1191" s="10"/>
      <c r="SID1191" s="10"/>
      <c r="SIE1191" s="10"/>
      <c r="SIF1191" s="10"/>
      <c r="SIG1191" s="10"/>
      <c r="SIH1191" s="10"/>
      <c r="SII1191" s="10"/>
      <c r="SIJ1191" s="10"/>
      <c r="SIK1191" s="10"/>
      <c r="SIL1191" s="10"/>
      <c r="SIM1191" s="10"/>
      <c r="SIN1191" s="10"/>
      <c r="SIO1191" s="10"/>
      <c r="SIP1191" s="10"/>
      <c r="SIQ1191" s="10"/>
      <c r="SIR1191" s="10"/>
      <c r="SIS1191" s="10"/>
      <c r="SIT1191" s="10"/>
      <c r="SIU1191" s="10"/>
      <c r="SIV1191" s="10"/>
      <c r="SIW1191" s="10"/>
      <c r="SIX1191" s="10"/>
      <c r="SIY1191" s="10"/>
      <c r="SIZ1191" s="10"/>
      <c r="SJA1191" s="10"/>
      <c r="SJB1191" s="10"/>
      <c r="SJC1191" s="10"/>
      <c r="SJD1191" s="10"/>
      <c r="SJE1191" s="10"/>
      <c r="SJF1191" s="10"/>
      <c r="SJG1191" s="10"/>
      <c r="SJH1191" s="10"/>
      <c r="SJI1191" s="10"/>
      <c r="SJJ1191" s="10"/>
      <c r="SJK1191" s="10"/>
      <c r="SJL1191" s="10"/>
      <c r="SJM1191" s="10"/>
      <c r="SJN1191" s="10"/>
      <c r="SJO1191" s="10"/>
      <c r="SJP1191" s="10"/>
      <c r="SJQ1191" s="10"/>
      <c r="SJR1191" s="10"/>
      <c r="SJS1191" s="10"/>
      <c r="SJT1191" s="10"/>
      <c r="SJU1191" s="10"/>
      <c r="SJV1191" s="10"/>
      <c r="SJW1191" s="10"/>
      <c r="SJX1191" s="10"/>
      <c r="SJY1191" s="10"/>
      <c r="SJZ1191" s="10"/>
      <c r="SKA1191" s="10"/>
      <c r="SKB1191" s="10"/>
      <c r="SKC1191" s="10"/>
      <c r="SKD1191" s="10"/>
      <c r="SKE1191" s="10"/>
      <c r="SKF1191" s="10"/>
      <c r="SKG1191" s="10"/>
      <c r="SKH1191" s="10"/>
      <c r="SKI1191" s="10"/>
      <c r="SKJ1191" s="10"/>
      <c r="SKK1191" s="10"/>
      <c r="SKL1191" s="10"/>
      <c r="SKM1191" s="10"/>
      <c r="SKN1191" s="10"/>
      <c r="SKO1191" s="10"/>
      <c r="SKP1191" s="10"/>
      <c r="SKQ1191" s="10"/>
      <c r="SKR1191" s="10"/>
      <c r="SKS1191" s="10"/>
      <c r="SKT1191" s="10"/>
      <c r="SKU1191" s="10"/>
      <c r="SKV1191" s="10"/>
      <c r="SKW1191" s="10"/>
      <c r="SKX1191" s="10"/>
      <c r="SKY1191" s="10"/>
      <c r="SKZ1191" s="10"/>
      <c r="SLA1191" s="10"/>
      <c r="SLB1191" s="10"/>
      <c r="SLC1191" s="10"/>
      <c r="SLD1191" s="10"/>
      <c r="SLE1191" s="10"/>
      <c r="SLF1191" s="10"/>
      <c r="SLG1191" s="10"/>
      <c r="SLH1191" s="10"/>
      <c r="SLI1191" s="10"/>
      <c r="SLJ1191" s="10"/>
      <c r="SLK1191" s="10"/>
      <c r="SLL1191" s="10"/>
      <c r="SLM1191" s="10"/>
      <c r="SLN1191" s="10"/>
      <c r="SLO1191" s="10"/>
      <c r="SLP1191" s="10"/>
      <c r="SLQ1191" s="10"/>
      <c r="SLR1191" s="10"/>
      <c r="SLS1191" s="10"/>
      <c r="SLT1191" s="10"/>
      <c r="SLU1191" s="10"/>
      <c r="SLV1191" s="10"/>
      <c r="SLW1191" s="10"/>
      <c r="SLX1191" s="10"/>
      <c r="SLY1191" s="10"/>
      <c r="SLZ1191" s="10"/>
      <c r="SMA1191" s="10"/>
      <c r="SMB1191" s="10"/>
      <c r="SMC1191" s="10"/>
      <c r="SMD1191" s="10"/>
      <c r="SME1191" s="10"/>
      <c r="SMF1191" s="10"/>
      <c r="SMG1191" s="10"/>
      <c r="SMH1191" s="10"/>
      <c r="SMI1191" s="10"/>
      <c r="SMJ1191" s="10"/>
      <c r="SMK1191" s="10"/>
      <c r="SML1191" s="10"/>
      <c r="SMM1191" s="10"/>
      <c r="SMN1191" s="10"/>
      <c r="SMO1191" s="10"/>
      <c r="SMP1191" s="10"/>
      <c r="SMQ1191" s="10"/>
      <c r="SMR1191" s="10"/>
      <c r="SMS1191" s="10"/>
      <c r="SMT1191" s="10"/>
      <c r="SMU1191" s="10"/>
      <c r="SMV1191" s="10"/>
      <c r="SMW1191" s="10"/>
      <c r="SMX1191" s="10"/>
      <c r="SMY1191" s="10"/>
      <c r="SMZ1191" s="10"/>
      <c r="SNA1191" s="10"/>
      <c r="SNB1191" s="10"/>
      <c r="SNC1191" s="10"/>
      <c r="SND1191" s="10"/>
      <c r="SNE1191" s="10"/>
      <c r="SNF1191" s="10"/>
      <c r="SNG1191" s="10"/>
      <c r="SNH1191" s="10"/>
      <c r="SNI1191" s="10"/>
      <c r="SNJ1191" s="10"/>
      <c r="SNK1191" s="10"/>
      <c r="SNL1191" s="10"/>
      <c r="SNM1191" s="10"/>
      <c r="SNN1191" s="10"/>
      <c r="SNO1191" s="10"/>
      <c r="SNP1191" s="10"/>
      <c r="SNQ1191" s="10"/>
      <c r="SNR1191" s="10"/>
      <c r="SNS1191" s="10"/>
      <c r="SNT1191" s="10"/>
      <c r="SNU1191" s="10"/>
      <c r="SNV1191" s="10"/>
      <c r="SNW1191" s="10"/>
      <c r="SNX1191" s="10"/>
      <c r="SNY1191" s="10"/>
      <c r="SNZ1191" s="10"/>
      <c r="SOA1191" s="10"/>
      <c r="SOB1191" s="10"/>
      <c r="SOC1191" s="10"/>
      <c r="SOD1191" s="10"/>
      <c r="SOE1191" s="10"/>
      <c r="SOF1191" s="10"/>
      <c r="SOG1191" s="10"/>
      <c r="SOH1191" s="10"/>
      <c r="SOI1191" s="10"/>
      <c r="SOJ1191" s="10"/>
      <c r="SOK1191" s="10"/>
      <c r="SOL1191" s="10"/>
      <c r="SOM1191" s="10"/>
      <c r="SON1191" s="10"/>
      <c r="SOO1191" s="10"/>
      <c r="SOP1191" s="10"/>
      <c r="SOQ1191" s="10"/>
      <c r="SOR1191" s="10"/>
      <c r="SOS1191" s="10"/>
      <c r="SOT1191" s="10"/>
      <c r="SOU1191" s="10"/>
      <c r="SOV1191" s="10"/>
      <c r="SOW1191" s="10"/>
      <c r="SOX1191" s="10"/>
      <c r="SOY1191" s="10"/>
      <c r="SOZ1191" s="10"/>
      <c r="SPA1191" s="10"/>
      <c r="SPB1191" s="10"/>
      <c r="SPC1191" s="10"/>
      <c r="SPD1191" s="10"/>
      <c r="SPE1191" s="10"/>
      <c r="SPF1191" s="10"/>
      <c r="SPG1191" s="10"/>
      <c r="SPH1191" s="10"/>
      <c r="SPI1191" s="10"/>
      <c r="SPJ1191" s="10"/>
      <c r="SPK1191" s="10"/>
      <c r="SPL1191" s="10"/>
      <c r="SPM1191" s="10"/>
      <c r="SPN1191" s="10"/>
      <c r="SPO1191" s="10"/>
      <c r="SPP1191" s="10"/>
      <c r="SPQ1191" s="10"/>
      <c r="SPR1191" s="10"/>
      <c r="SPS1191" s="10"/>
      <c r="SPT1191" s="10"/>
      <c r="SPU1191" s="10"/>
      <c r="SPV1191" s="10"/>
      <c r="SPW1191" s="10"/>
      <c r="SPX1191" s="10"/>
      <c r="SPY1191" s="10"/>
      <c r="SPZ1191" s="10"/>
      <c r="SQA1191" s="10"/>
      <c r="SQB1191" s="10"/>
      <c r="SQC1191" s="10"/>
      <c r="SQD1191" s="10"/>
      <c r="SQE1191" s="10"/>
      <c r="SQF1191" s="10"/>
      <c r="SQG1191" s="10"/>
      <c r="SQH1191" s="10"/>
      <c r="SQI1191" s="10"/>
      <c r="SQJ1191" s="10"/>
      <c r="SQK1191" s="10"/>
      <c r="SQL1191" s="10"/>
      <c r="SQM1191" s="10"/>
      <c r="SQN1191" s="10"/>
      <c r="SQO1191" s="10"/>
      <c r="SQP1191" s="10"/>
      <c r="SQQ1191" s="10"/>
      <c r="SQR1191" s="10"/>
      <c r="SQS1191" s="10"/>
      <c r="SQT1191" s="10"/>
      <c r="SQU1191" s="10"/>
      <c r="SQV1191" s="10"/>
      <c r="SQW1191" s="10"/>
      <c r="SQX1191" s="10"/>
      <c r="SQY1191" s="10"/>
      <c r="SQZ1191" s="10"/>
      <c r="SRA1191" s="10"/>
      <c r="SRB1191" s="10"/>
      <c r="SRC1191" s="10"/>
      <c r="SRD1191" s="10"/>
      <c r="SRE1191" s="10"/>
      <c r="SRF1191" s="10"/>
      <c r="SRG1191" s="10"/>
      <c r="SRH1191" s="10"/>
      <c r="SRI1191" s="10"/>
      <c r="SRJ1191" s="10"/>
      <c r="SRK1191" s="10"/>
      <c r="SRL1191" s="10"/>
      <c r="SRM1191" s="10"/>
      <c r="SRN1191" s="10"/>
      <c r="SRO1191" s="10"/>
      <c r="SRP1191" s="10"/>
      <c r="SRQ1191" s="10"/>
      <c r="SRR1191" s="10"/>
      <c r="SRS1191" s="10"/>
      <c r="SRT1191" s="10"/>
      <c r="SRU1191" s="10"/>
      <c r="SRV1191" s="10"/>
      <c r="SRW1191" s="10"/>
      <c r="SRX1191" s="10"/>
      <c r="SRY1191" s="10"/>
      <c r="SRZ1191" s="10"/>
      <c r="SSA1191" s="10"/>
      <c r="SSB1191" s="10"/>
      <c r="SSC1191" s="10"/>
      <c r="SSD1191" s="10"/>
      <c r="SSE1191" s="10"/>
      <c r="SSF1191" s="10"/>
      <c r="SSG1191" s="10"/>
      <c r="SSH1191" s="10"/>
      <c r="SSI1191" s="10"/>
      <c r="SSJ1191" s="10"/>
      <c r="SSK1191" s="10"/>
      <c r="SSL1191" s="10"/>
      <c r="SSM1191" s="10"/>
      <c r="SSN1191" s="10"/>
      <c r="SSO1191" s="10"/>
      <c r="SSP1191" s="10"/>
      <c r="SSQ1191" s="10"/>
      <c r="SSR1191" s="10"/>
      <c r="SSS1191" s="10"/>
      <c r="SST1191" s="10"/>
      <c r="SSU1191" s="10"/>
      <c r="SSV1191" s="10"/>
      <c r="SSW1191" s="10"/>
      <c r="SSX1191" s="10"/>
      <c r="SSY1191" s="10"/>
      <c r="SSZ1191" s="10"/>
      <c r="STA1191" s="10"/>
      <c r="STB1191" s="10"/>
      <c r="STC1191" s="10"/>
      <c r="STD1191" s="10"/>
      <c r="STE1191" s="10"/>
      <c r="STF1191" s="10"/>
      <c r="STG1191" s="10"/>
      <c r="STH1191" s="10"/>
      <c r="STI1191" s="10"/>
      <c r="STJ1191" s="10"/>
      <c r="STK1191" s="10"/>
      <c r="STL1191" s="10"/>
      <c r="STM1191" s="10"/>
      <c r="STN1191" s="10"/>
      <c r="STO1191" s="10"/>
      <c r="STP1191" s="10"/>
      <c r="STQ1191" s="10"/>
      <c r="STR1191" s="10"/>
      <c r="STS1191" s="10"/>
      <c r="STT1191" s="10"/>
      <c r="STU1191" s="10"/>
      <c r="STV1191" s="10"/>
      <c r="STW1191" s="10"/>
      <c r="STX1191" s="10"/>
      <c r="STY1191" s="10"/>
      <c r="STZ1191" s="10"/>
      <c r="SUA1191" s="10"/>
      <c r="SUB1191" s="10"/>
      <c r="SUC1191" s="10"/>
      <c r="SUD1191" s="10"/>
      <c r="SUE1191" s="10"/>
      <c r="SUF1191" s="10"/>
      <c r="SUG1191" s="10"/>
      <c r="SUH1191" s="10"/>
      <c r="SUI1191" s="10"/>
      <c r="SUJ1191" s="10"/>
      <c r="SUK1191" s="10"/>
      <c r="SUL1191" s="10"/>
      <c r="SUM1191" s="10"/>
      <c r="SUN1191" s="10"/>
      <c r="SUO1191" s="10"/>
      <c r="SUP1191" s="10"/>
      <c r="SUQ1191" s="10"/>
      <c r="SUR1191" s="10"/>
      <c r="SUS1191" s="10"/>
      <c r="SUT1191" s="10"/>
      <c r="SUU1191" s="10"/>
      <c r="SUV1191" s="10"/>
      <c r="SUW1191" s="10"/>
      <c r="SUX1191" s="10"/>
      <c r="SUY1191" s="10"/>
      <c r="SUZ1191" s="10"/>
      <c r="SVA1191" s="10"/>
      <c r="SVB1191" s="10"/>
      <c r="SVC1191" s="10"/>
      <c r="SVD1191" s="10"/>
      <c r="SVE1191" s="10"/>
      <c r="SVF1191" s="10"/>
      <c r="SVG1191" s="10"/>
      <c r="SVH1191" s="10"/>
      <c r="SVI1191" s="10"/>
      <c r="SVJ1191" s="10"/>
      <c r="SVK1191" s="10"/>
      <c r="SVL1191" s="10"/>
      <c r="SVM1191" s="10"/>
      <c r="SVN1191" s="10"/>
      <c r="SVO1191" s="10"/>
      <c r="SVP1191" s="10"/>
      <c r="SVQ1191" s="10"/>
      <c r="SVR1191" s="10"/>
      <c r="SVS1191" s="10"/>
      <c r="SVT1191" s="10"/>
      <c r="SVU1191" s="10"/>
      <c r="SVV1191" s="10"/>
      <c r="SVW1191" s="10"/>
      <c r="SVX1191" s="10"/>
      <c r="SVY1191" s="10"/>
      <c r="SVZ1191" s="10"/>
      <c r="SWA1191" s="10"/>
      <c r="SWB1191" s="10"/>
      <c r="SWC1191" s="10"/>
      <c r="SWD1191" s="10"/>
      <c r="SWE1191" s="10"/>
      <c r="SWF1191" s="10"/>
      <c r="SWG1191" s="10"/>
      <c r="SWH1191" s="10"/>
      <c r="SWI1191" s="10"/>
      <c r="SWJ1191" s="10"/>
      <c r="SWK1191" s="10"/>
      <c r="SWL1191" s="10"/>
      <c r="SWM1191" s="10"/>
      <c r="SWN1191" s="10"/>
      <c r="SWO1191" s="10"/>
      <c r="SWP1191" s="10"/>
      <c r="SWQ1191" s="10"/>
      <c r="SWR1191" s="10"/>
      <c r="SWS1191" s="10"/>
      <c r="SWT1191" s="10"/>
      <c r="SWU1191" s="10"/>
      <c r="SWV1191" s="10"/>
      <c r="SWW1191" s="10"/>
      <c r="SWX1191" s="10"/>
      <c r="SWY1191" s="10"/>
      <c r="SWZ1191" s="10"/>
      <c r="SXA1191" s="10"/>
      <c r="SXB1191" s="10"/>
      <c r="SXC1191" s="10"/>
      <c r="SXD1191" s="10"/>
      <c r="SXE1191" s="10"/>
      <c r="SXF1191" s="10"/>
      <c r="SXG1191" s="10"/>
      <c r="SXH1191" s="10"/>
      <c r="SXI1191" s="10"/>
      <c r="SXJ1191" s="10"/>
      <c r="SXK1191" s="10"/>
      <c r="SXL1191" s="10"/>
      <c r="SXM1191" s="10"/>
      <c r="SXN1191" s="10"/>
      <c r="SXO1191" s="10"/>
      <c r="SXP1191" s="10"/>
      <c r="SXQ1191" s="10"/>
      <c r="SXR1191" s="10"/>
      <c r="SXS1191" s="10"/>
      <c r="SXT1191" s="10"/>
      <c r="SXU1191" s="10"/>
      <c r="SXV1191" s="10"/>
      <c r="SXW1191" s="10"/>
      <c r="SXX1191" s="10"/>
      <c r="SXY1191" s="10"/>
      <c r="SXZ1191" s="10"/>
      <c r="SYA1191" s="10"/>
      <c r="SYB1191" s="10"/>
      <c r="SYC1191" s="10"/>
      <c r="SYD1191" s="10"/>
      <c r="SYE1191" s="10"/>
      <c r="SYF1191" s="10"/>
      <c r="SYG1191" s="10"/>
      <c r="SYH1191" s="10"/>
      <c r="SYI1191" s="10"/>
      <c r="SYJ1191" s="10"/>
      <c r="SYK1191" s="10"/>
      <c r="SYL1191" s="10"/>
      <c r="SYM1191" s="10"/>
      <c r="SYN1191" s="10"/>
      <c r="SYO1191" s="10"/>
      <c r="SYP1191" s="10"/>
      <c r="SYQ1191" s="10"/>
      <c r="SYR1191" s="10"/>
      <c r="SYS1191" s="10"/>
      <c r="SYT1191" s="10"/>
      <c r="SYU1191" s="10"/>
      <c r="SYV1191" s="10"/>
      <c r="SYW1191" s="10"/>
      <c r="SYX1191" s="10"/>
      <c r="SYY1191" s="10"/>
      <c r="SYZ1191" s="10"/>
      <c r="SZA1191" s="10"/>
      <c r="SZB1191" s="10"/>
      <c r="SZC1191" s="10"/>
      <c r="SZD1191" s="10"/>
      <c r="SZE1191" s="10"/>
      <c r="SZF1191" s="10"/>
      <c r="SZG1191" s="10"/>
      <c r="SZH1191" s="10"/>
      <c r="SZI1191" s="10"/>
      <c r="SZJ1191" s="10"/>
      <c r="SZK1191" s="10"/>
      <c r="SZL1191" s="10"/>
      <c r="SZM1191" s="10"/>
      <c r="SZN1191" s="10"/>
      <c r="SZO1191" s="10"/>
      <c r="SZP1191" s="10"/>
      <c r="SZQ1191" s="10"/>
      <c r="SZR1191" s="10"/>
      <c r="SZS1191" s="10"/>
      <c r="SZT1191" s="10"/>
      <c r="SZU1191" s="10"/>
      <c r="SZV1191" s="10"/>
      <c r="SZW1191" s="10"/>
      <c r="SZX1191" s="10"/>
      <c r="SZY1191" s="10"/>
      <c r="SZZ1191" s="10"/>
      <c r="TAA1191" s="10"/>
      <c r="TAB1191" s="10"/>
      <c r="TAC1191" s="10"/>
      <c r="TAD1191" s="10"/>
      <c r="TAE1191" s="10"/>
      <c r="TAF1191" s="10"/>
      <c r="TAG1191" s="10"/>
      <c r="TAH1191" s="10"/>
      <c r="TAI1191" s="10"/>
      <c r="TAJ1191" s="10"/>
      <c r="TAK1191" s="10"/>
      <c r="TAL1191" s="10"/>
      <c r="TAM1191" s="10"/>
      <c r="TAN1191" s="10"/>
      <c r="TAO1191" s="10"/>
      <c r="TAP1191" s="10"/>
      <c r="TAQ1191" s="10"/>
      <c r="TAR1191" s="10"/>
      <c r="TAS1191" s="10"/>
      <c r="TAT1191" s="10"/>
      <c r="TAU1191" s="10"/>
      <c r="TAV1191" s="10"/>
      <c r="TAW1191" s="10"/>
      <c r="TAX1191" s="10"/>
      <c r="TAY1191" s="10"/>
      <c r="TAZ1191" s="10"/>
      <c r="TBA1191" s="10"/>
      <c r="TBB1191" s="10"/>
      <c r="TBC1191" s="10"/>
      <c r="TBD1191" s="10"/>
      <c r="TBE1191" s="10"/>
      <c r="TBF1191" s="10"/>
      <c r="TBG1191" s="10"/>
      <c r="TBH1191" s="10"/>
      <c r="TBI1191" s="10"/>
      <c r="TBJ1191" s="10"/>
      <c r="TBK1191" s="10"/>
      <c r="TBL1191" s="10"/>
      <c r="TBM1191" s="10"/>
      <c r="TBN1191" s="10"/>
      <c r="TBO1191" s="10"/>
      <c r="TBP1191" s="10"/>
      <c r="TBQ1191" s="10"/>
      <c r="TBR1191" s="10"/>
      <c r="TBS1191" s="10"/>
      <c r="TBT1191" s="10"/>
      <c r="TBU1191" s="10"/>
      <c r="TBV1191" s="10"/>
      <c r="TBW1191" s="10"/>
      <c r="TBX1191" s="10"/>
      <c r="TBY1191" s="10"/>
      <c r="TBZ1191" s="10"/>
      <c r="TCA1191" s="10"/>
      <c r="TCB1191" s="10"/>
      <c r="TCC1191" s="10"/>
      <c r="TCD1191" s="10"/>
      <c r="TCE1191" s="10"/>
      <c r="TCF1191" s="10"/>
      <c r="TCG1191" s="10"/>
      <c r="TCH1191" s="10"/>
      <c r="TCI1191" s="10"/>
      <c r="TCJ1191" s="10"/>
      <c r="TCK1191" s="10"/>
      <c r="TCL1191" s="10"/>
      <c r="TCM1191" s="10"/>
      <c r="TCN1191" s="10"/>
      <c r="TCO1191" s="10"/>
      <c r="TCP1191" s="10"/>
      <c r="TCQ1191" s="10"/>
      <c r="TCR1191" s="10"/>
      <c r="TCS1191" s="10"/>
      <c r="TCT1191" s="10"/>
      <c r="TCU1191" s="10"/>
      <c r="TCV1191" s="10"/>
      <c r="TCW1191" s="10"/>
      <c r="TCX1191" s="10"/>
      <c r="TCY1191" s="10"/>
      <c r="TCZ1191" s="10"/>
      <c r="TDA1191" s="10"/>
      <c r="TDB1191" s="10"/>
      <c r="TDC1191" s="10"/>
      <c r="TDD1191" s="10"/>
      <c r="TDE1191" s="10"/>
      <c r="TDF1191" s="10"/>
      <c r="TDG1191" s="10"/>
      <c r="TDH1191" s="10"/>
      <c r="TDI1191" s="10"/>
      <c r="TDJ1191" s="10"/>
      <c r="TDK1191" s="10"/>
      <c r="TDL1191" s="10"/>
      <c r="TDM1191" s="10"/>
      <c r="TDN1191" s="10"/>
      <c r="TDO1191" s="10"/>
      <c r="TDP1191" s="10"/>
      <c r="TDQ1191" s="10"/>
      <c r="TDR1191" s="10"/>
      <c r="TDS1191" s="10"/>
      <c r="TDT1191" s="10"/>
      <c r="TDU1191" s="10"/>
      <c r="TDV1191" s="10"/>
      <c r="TDW1191" s="10"/>
      <c r="TDX1191" s="10"/>
      <c r="TDY1191" s="10"/>
      <c r="TDZ1191" s="10"/>
      <c r="TEA1191" s="10"/>
      <c r="TEB1191" s="10"/>
      <c r="TEC1191" s="10"/>
      <c r="TED1191" s="10"/>
      <c r="TEE1191" s="10"/>
      <c r="TEF1191" s="10"/>
      <c r="TEG1191" s="10"/>
      <c r="TEH1191" s="10"/>
      <c r="TEI1191" s="10"/>
      <c r="TEJ1191" s="10"/>
      <c r="TEK1191" s="10"/>
      <c r="TEL1191" s="10"/>
      <c r="TEM1191" s="10"/>
      <c r="TEN1191" s="10"/>
      <c r="TEO1191" s="10"/>
      <c r="TEP1191" s="10"/>
      <c r="TEQ1191" s="10"/>
      <c r="TER1191" s="10"/>
      <c r="TES1191" s="10"/>
      <c r="TET1191" s="10"/>
      <c r="TEU1191" s="10"/>
      <c r="TEV1191" s="10"/>
      <c r="TEW1191" s="10"/>
      <c r="TEX1191" s="10"/>
      <c r="TEY1191" s="10"/>
      <c r="TEZ1191" s="10"/>
      <c r="TFA1191" s="10"/>
      <c r="TFB1191" s="10"/>
      <c r="TFC1191" s="10"/>
      <c r="TFD1191" s="10"/>
      <c r="TFE1191" s="10"/>
      <c r="TFF1191" s="10"/>
      <c r="TFG1191" s="10"/>
      <c r="TFH1191" s="10"/>
      <c r="TFI1191" s="10"/>
      <c r="TFJ1191" s="10"/>
      <c r="TFK1191" s="10"/>
      <c r="TFL1191" s="10"/>
      <c r="TFM1191" s="10"/>
      <c r="TFN1191" s="10"/>
      <c r="TFO1191" s="10"/>
      <c r="TFP1191" s="10"/>
      <c r="TFQ1191" s="10"/>
      <c r="TFR1191" s="10"/>
      <c r="TFS1191" s="10"/>
      <c r="TFT1191" s="10"/>
      <c r="TFU1191" s="10"/>
      <c r="TFV1191" s="10"/>
      <c r="TFW1191" s="10"/>
      <c r="TFX1191" s="10"/>
      <c r="TFY1191" s="10"/>
      <c r="TFZ1191" s="10"/>
      <c r="TGA1191" s="10"/>
      <c r="TGB1191" s="10"/>
      <c r="TGC1191" s="10"/>
      <c r="TGD1191" s="10"/>
      <c r="TGE1191" s="10"/>
      <c r="TGF1191" s="10"/>
      <c r="TGG1191" s="10"/>
      <c r="TGH1191" s="10"/>
      <c r="TGI1191" s="10"/>
      <c r="TGJ1191" s="10"/>
      <c r="TGK1191" s="10"/>
      <c r="TGL1191" s="10"/>
      <c r="TGM1191" s="10"/>
      <c r="TGN1191" s="10"/>
      <c r="TGO1191" s="10"/>
      <c r="TGP1191" s="10"/>
      <c r="TGQ1191" s="10"/>
      <c r="TGR1191" s="10"/>
      <c r="TGS1191" s="10"/>
      <c r="TGT1191" s="10"/>
      <c r="TGU1191" s="10"/>
      <c r="TGV1191" s="10"/>
      <c r="TGW1191" s="10"/>
      <c r="TGX1191" s="10"/>
      <c r="TGY1191" s="10"/>
      <c r="TGZ1191" s="10"/>
      <c r="THA1191" s="10"/>
      <c r="THB1191" s="10"/>
      <c r="THC1191" s="10"/>
      <c r="THD1191" s="10"/>
      <c r="THE1191" s="10"/>
      <c r="THF1191" s="10"/>
      <c r="THG1191" s="10"/>
      <c r="THH1191" s="10"/>
      <c r="THI1191" s="10"/>
      <c r="THJ1191" s="10"/>
      <c r="THK1191" s="10"/>
      <c r="THL1191" s="10"/>
      <c r="THM1191" s="10"/>
      <c r="THN1191" s="10"/>
      <c r="THO1191" s="10"/>
      <c r="THP1191" s="10"/>
      <c r="THQ1191" s="10"/>
      <c r="THR1191" s="10"/>
      <c r="THS1191" s="10"/>
      <c r="THT1191" s="10"/>
      <c r="THU1191" s="10"/>
      <c r="THV1191" s="10"/>
      <c r="THW1191" s="10"/>
      <c r="THX1191" s="10"/>
      <c r="THY1191" s="10"/>
      <c r="THZ1191" s="10"/>
      <c r="TIA1191" s="10"/>
      <c r="TIB1191" s="10"/>
      <c r="TIC1191" s="10"/>
      <c r="TID1191" s="10"/>
      <c r="TIE1191" s="10"/>
      <c r="TIF1191" s="10"/>
      <c r="TIG1191" s="10"/>
      <c r="TIH1191" s="10"/>
      <c r="TII1191" s="10"/>
      <c r="TIJ1191" s="10"/>
      <c r="TIK1191" s="10"/>
      <c r="TIL1191" s="10"/>
      <c r="TIM1191" s="10"/>
      <c r="TIN1191" s="10"/>
      <c r="TIO1191" s="10"/>
      <c r="TIP1191" s="10"/>
      <c r="TIQ1191" s="10"/>
      <c r="TIR1191" s="10"/>
      <c r="TIS1191" s="10"/>
      <c r="TIT1191" s="10"/>
      <c r="TIU1191" s="10"/>
      <c r="TIV1191" s="10"/>
      <c r="TIW1191" s="10"/>
      <c r="TIX1191" s="10"/>
      <c r="TIY1191" s="10"/>
      <c r="TIZ1191" s="10"/>
      <c r="TJA1191" s="10"/>
      <c r="TJB1191" s="10"/>
      <c r="TJC1191" s="10"/>
      <c r="TJD1191" s="10"/>
      <c r="TJE1191" s="10"/>
      <c r="TJF1191" s="10"/>
      <c r="TJG1191" s="10"/>
      <c r="TJH1191" s="10"/>
      <c r="TJI1191" s="10"/>
      <c r="TJJ1191" s="10"/>
      <c r="TJK1191" s="10"/>
      <c r="TJL1191" s="10"/>
      <c r="TJM1191" s="10"/>
      <c r="TJN1191" s="10"/>
      <c r="TJO1191" s="10"/>
      <c r="TJP1191" s="10"/>
      <c r="TJQ1191" s="10"/>
      <c r="TJR1191" s="10"/>
      <c r="TJS1191" s="10"/>
      <c r="TJT1191" s="10"/>
      <c r="TJU1191" s="10"/>
      <c r="TJV1191" s="10"/>
      <c r="TJW1191" s="10"/>
      <c r="TJX1191" s="10"/>
      <c r="TJY1191" s="10"/>
      <c r="TJZ1191" s="10"/>
      <c r="TKA1191" s="10"/>
      <c r="TKB1191" s="10"/>
      <c r="TKC1191" s="10"/>
      <c r="TKD1191" s="10"/>
      <c r="TKE1191" s="10"/>
      <c r="TKF1191" s="10"/>
      <c r="TKG1191" s="10"/>
      <c r="TKH1191" s="10"/>
      <c r="TKI1191" s="10"/>
      <c r="TKJ1191" s="10"/>
      <c r="TKK1191" s="10"/>
      <c r="TKL1191" s="10"/>
      <c r="TKM1191" s="10"/>
      <c r="TKN1191" s="10"/>
      <c r="TKO1191" s="10"/>
      <c r="TKP1191" s="10"/>
      <c r="TKQ1191" s="10"/>
      <c r="TKR1191" s="10"/>
      <c r="TKS1191" s="10"/>
      <c r="TKT1191" s="10"/>
      <c r="TKU1191" s="10"/>
      <c r="TKV1191" s="10"/>
      <c r="TKW1191" s="10"/>
      <c r="TKX1191" s="10"/>
      <c r="TKY1191" s="10"/>
      <c r="TKZ1191" s="10"/>
      <c r="TLA1191" s="10"/>
      <c r="TLB1191" s="10"/>
      <c r="TLC1191" s="10"/>
      <c r="TLD1191" s="10"/>
      <c r="TLE1191" s="10"/>
      <c r="TLF1191" s="10"/>
      <c r="TLG1191" s="10"/>
      <c r="TLH1191" s="10"/>
      <c r="TLI1191" s="10"/>
      <c r="TLJ1191" s="10"/>
      <c r="TLK1191" s="10"/>
      <c r="TLL1191" s="10"/>
      <c r="TLM1191" s="10"/>
      <c r="TLN1191" s="10"/>
      <c r="TLO1191" s="10"/>
      <c r="TLP1191" s="10"/>
      <c r="TLQ1191" s="10"/>
      <c r="TLR1191" s="10"/>
      <c r="TLS1191" s="10"/>
      <c r="TLT1191" s="10"/>
      <c r="TLU1191" s="10"/>
      <c r="TLV1191" s="10"/>
      <c r="TLW1191" s="10"/>
      <c r="TLX1191" s="10"/>
      <c r="TLY1191" s="10"/>
      <c r="TLZ1191" s="10"/>
      <c r="TMA1191" s="10"/>
      <c r="TMB1191" s="10"/>
      <c r="TMC1191" s="10"/>
      <c r="TMD1191" s="10"/>
      <c r="TME1191" s="10"/>
      <c r="TMF1191" s="10"/>
      <c r="TMG1191" s="10"/>
      <c r="TMH1191" s="10"/>
      <c r="TMI1191" s="10"/>
      <c r="TMJ1191" s="10"/>
      <c r="TMK1191" s="10"/>
      <c r="TML1191" s="10"/>
      <c r="TMM1191" s="10"/>
      <c r="TMN1191" s="10"/>
      <c r="TMO1191" s="10"/>
      <c r="TMP1191" s="10"/>
      <c r="TMQ1191" s="10"/>
      <c r="TMR1191" s="10"/>
      <c r="TMS1191" s="10"/>
      <c r="TMT1191" s="10"/>
      <c r="TMU1191" s="10"/>
      <c r="TMV1191" s="10"/>
      <c r="TMW1191" s="10"/>
      <c r="TMX1191" s="10"/>
      <c r="TMY1191" s="10"/>
      <c r="TMZ1191" s="10"/>
      <c r="TNA1191" s="10"/>
      <c r="TNB1191" s="10"/>
      <c r="TNC1191" s="10"/>
      <c r="TND1191" s="10"/>
      <c r="TNE1191" s="10"/>
      <c r="TNF1191" s="10"/>
      <c r="TNG1191" s="10"/>
      <c r="TNH1191" s="10"/>
      <c r="TNI1191" s="10"/>
      <c r="TNJ1191" s="10"/>
      <c r="TNK1191" s="10"/>
      <c r="TNL1191" s="10"/>
      <c r="TNM1191" s="10"/>
      <c r="TNN1191" s="10"/>
      <c r="TNO1191" s="10"/>
      <c r="TNP1191" s="10"/>
      <c r="TNQ1191" s="10"/>
      <c r="TNR1191" s="10"/>
      <c r="TNS1191" s="10"/>
      <c r="TNT1191" s="10"/>
      <c r="TNU1191" s="10"/>
      <c r="TNV1191" s="10"/>
      <c r="TNW1191" s="10"/>
      <c r="TNX1191" s="10"/>
      <c r="TNY1191" s="10"/>
      <c r="TNZ1191" s="10"/>
      <c r="TOA1191" s="10"/>
      <c r="TOB1191" s="10"/>
      <c r="TOC1191" s="10"/>
      <c r="TOD1191" s="10"/>
      <c r="TOE1191" s="10"/>
      <c r="TOF1191" s="10"/>
      <c r="TOG1191" s="10"/>
      <c r="TOH1191" s="10"/>
      <c r="TOI1191" s="10"/>
      <c r="TOJ1191" s="10"/>
      <c r="TOK1191" s="10"/>
      <c r="TOL1191" s="10"/>
      <c r="TOM1191" s="10"/>
      <c r="TON1191" s="10"/>
      <c r="TOO1191" s="10"/>
      <c r="TOP1191" s="10"/>
      <c r="TOQ1191" s="10"/>
      <c r="TOR1191" s="10"/>
      <c r="TOS1191" s="10"/>
      <c r="TOT1191" s="10"/>
      <c r="TOU1191" s="10"/>
      <c r="TOV1191" s="10"/>
      <c r="TOW1191" s="10"/>
      <c r="TOX1191" s="10"/>
      <c r="TOY1191" s="10"/>
      <c r="TOZ1191" s="10"/>
      <c r="TPA1191" s="10"/>
      <c r="TPB1191" s="10"/>
      <c r="TPC1191" s="10"/>
      <c r="TPD1191" s="10"/>
      <c r="TPE1191" s="10"/>
      <c r="TPF1191" s="10"/>
      <c r="TPG1191" s="10"/>
      <c r="TPH1191" s="10"/>
      <c r="TPI1191" s="10"/>
      <c r="TPJ1191" s="10"/>
      <c r="TPK1191" s="10"/>
      <c r="TPL1191" s="10"/>
      <c r="TPM1191" s="10"/>
      <c r="TPN1191" s="10"/>
      <c r="TPO1191" s="10"/>
      <c r="TPP1191" s="10"/>
      <c r="TPQ1191" s="10"/>
      <c r="TPR1191" s="10"/>
      <c r="TPS1191" s="10"/>
      <c r="TPT1191" s="10"/>
      <c r="TPU1191" s="10"/>
      <c r="TPV1191" s="10"/>
      <c r="TPW1191" s="10"/>
      <c r="TPX1191" s="10"/>
      <c r="TPY1191" s="10"/>
      <c r="TPZ1191" s="10"/>
      <c r="TQA1191" s="10"/>
      <c r="TQB1191" s="10"/>
      <c r="TQC1191" s="10"/>
      <c r="TQD1191" s="10"/>
      <c r="TQE1191" s="10"/>
      <c r="TQF1191" s="10"/>
      <c r="TQG1191" s="10"/>
      <c r="TQH1191" s="10"/>
      <c r="TQI1191" s="10"/>
      <c r="TQJ1191" s="10"/>
      <c r="TQK1191" s="10"/>
      <c r="TQL1191" s="10"/>
      <c r="TQM1191" s="10"/>
      <c r="TQN1191" s="10"/>
      <c r="TQO1191" s="10"/>
      <c r="TQP1191" s="10"/>
      <c r="TQQ1191" s="10"/>
      <c r="TQR1191" s="10"/>
      <c r="TQS1191" s="10"/>
      <c r="TQT1191" s="10"/>
      <c r="TQU1191" s="10"/>
      <c r="TQV1191" s="10"/>
      <c r="TQW1191" s="10"/>
      <c r="TQX1191" s="10"/>
      <c r="TQY1191" s="10"/>
      <c r="TQZ1191" s="10"/>
      <c r="TRA1191" s="10"/>
      <c r="TRB1191" s="10"/>
      <c r="TRC1191" s="10"/>
      <c r="TRD1191" s="10"/>
      <c r="TRE1191" s="10"/>
      <c r="TRF1191" s="10"/>
      <c r="TRG1191" s="10"/>
      <c r="TRH1191" s="10"/>
      <c r="TRI1191" s="10"/>
      <c r="TRJ1191" s="10"/>
      <c r="TRK1191" s="10"/>
      <c r="TRL1191" s="10"/>
      <c r="TRM1191" s="10"/>
      <c r="TRN1191" s="10"/>
      <c r="TRO1191" s="10"/>
      <c r="TRP1191" s="10"/>
      <c r="TRQ1191" s="10"/>
      <c r="TRR1191" s="10"/>
      <c r="TRS1191" s="10"/>
      <c r="TRT1191" s="10"/>
      <c r="TRU1191" s="10"/>
      <c r="TRV1191" s="10"/>
      <c r="TRW1191" s="10"/>
      <c r="TRX1191" s="10"/>
      <c r="TRY1191" s="10"/>
      <c r="TRZ1191" s="10"/>
      <c r="TSA1191" s="10"/>
      <c r="TSB1191" s="10"/>
      <c r="TSC1191" s="10"/>
      <c r="TSD1191" s="10"/>
      <c r="TSE1191" s="10"/>
      <c r="TSF1191" s="10"/>
      <c r="TSG1191" s="10"/>
      <c r="TSH1191" s="10"/>
      <c r="TSI1191" s="10"/>
      <c r="TSJ1191" s="10"/>
      <c r="TSK1191" s="10"/>
      <c r="TSL1191" s="10"/>
      <c r="TSM1191" s="10"/>
      <c r="TSN1191" s="10"/>
      <c r="TSO1191" s="10"/>
      <c r="TSP1191" s="10"/>
      <c r="TSQ1191" s="10"/>
      <c r="TSR1191" s="10"/>
      <c r="TSS1191" s="10"/>
      <c r="TST1191" s="10"/>
      <c r="TSU1191" s="10"/>
      <c r="TSV1191" s="10"/>
      <c r="TSW1191" s="10"/>
      <c r="TSX1191" s="10"/>
      <c r="TSY1191" s="10"/>
      <c r="TSZ1191" s="10"/>
      <c r="TTA1191" s="10"/>
      <c r="TTB1191" s="10"/>
      <c r="TTC1191" s="10"/>
      <c r="TTD1191" s="10"/>
      <c r="TTE1191" s="10"/>
      <c r="TTF1191" s="10"/>
      <c r="TTG1191" s="10"/>
      <c r="TTH1191" s="10"/>
      <c r="TTI1191" s="10"/>
      <c r="TTJ1191" s="10"/>
      <c r="TTK1191" s="10"/>
      <c r="TTL1191" s="10"/>
      <c r="TTM1191" s="10"/>
      <c r="TTN1191" s="10"/>
      <c r="TTO1191" s="10"/>
      <c r="TTP1191" s="10"/>
      <c r="TTQ1191" s="10"/>
      <c r="TTR1191" s="10"/>
      <c r="TTS1191" s="10"/>
      <c r="TTT1191" s="10"/>
      <c r="TTU1191" s="10"/>
      <c r="TTV1191" s="10"/>
      <c r="TTW1191" s="10"/>
      <c r="TTX1191" s="10"/>
      <c r="TTY1191" s="10"/>
      <c r="TTZ1191" s="10"/>
      <c r="TUA1191" s="10"/>
      <c r="TUB1191" s="10"/>
      <c r="TUC1191" s="10"/>
      <c r="TUD1191" s="10"/>
      <c r="TUE1191" s="10"/>
      <c r="TUF1191" s="10"/>
      <c r="TUG1191" s="10"/>
      <c r="TUH1191" s="10"/>
      <c r="TUI1191" s="10"/>
      <c r="TUJ1191" s="10"/>
      <c r="TUK1191" s="10"/>
      <c r="TUL1191" s="10"/>
      <c r="TUM1191" s="10"/>
      <c r="TUN1191" s="10"/>
      <c r="TUO1191" s="10"/>
      <c r="TUP1191" s="10"/>
      <c r="TUQ1191" s="10"/>
      <c r="TUR1191" s="10"/>
      <c r="TUS1191" s="10"/>
      <c r="TUT1191" s="10"/>
      <c r="TUU1191" s="10"/>
      <c r="TUV1191" s="10"/>
      <c r="TUW1191" s="10"/>
      <c r="TUX1191" s="10"/>
      <c r="TUY1191" s="10"/>
      <c r="TUZ1191" s="10"/>
      <c r="TVA1191" s="10"/>
      <c r="TVB1191" s="10"/>
      <c r="TVC1191" s="10"/>
      <c r="TVD1191" s="10"/>
      <c r="TVE1191" s="10"/>
      <c r="TVF1191" s="10"/>
      <c r="TVG1191" s="10"/>
      <c r="TVH1191" s="10"/>
      <c r="TVI1191" s="10"/>
      <c r="TVJ1191" s="10"/>
      <c r="TVK1191" s="10"/>
      <c r="TVL1191" s="10"/>
      <c r="TVM1191" s="10"/>
      <c r="TVN1191" s="10"/>
      <c r="TVO1191" s="10"/>
      <c r="TVP1191" s="10"/>
      <c r="TVQ1191" s="10"/>
      <c r="TVR1191" s="10"/>
      <c r="TVS1191" s="10"/>
      <c r="TVT1191" s="10"/>
      <c r="TVU1191" s="10"/>
      <c r="TVV1191" s="10"/>
      <c r="TVW1191" s="10"/>
      <c r="TVX1191" s="10"/>
      <c r="TVY1191" s="10"/>
      <c r="TVZ1191" s="10"/>
      <c r="TWA1191" s="10"/>
      <c r="TWB1191" s="10"/>
      <c r="TWC1191" s="10"/>
      <c r="TWD1191" s="10"/>
      <c r="TWE1191" s="10"/>
      <c r="TWF1191" s="10"/>
      <c r="TWG1191" s="10"/>
      <c r="TWH1191" s="10"/>
      <c r="TWI1191" s="10"/>
      <c r="TWJ1191" s="10"/>
      <c r="TWK1191" s="10"/>
      <c r="TWL1191" s="10"/>
      <c r="TWM1191" s="10"/>
      <c r="TWN1191" s="10"/>
      <c r="TWO1191" s="10"/>
      <c r="TWP1191" s="10"/>
      <c r="TWQ1191" s="10"/>
      <c r="TWR1191" s="10"/>
      <c r="TWS1191" s="10"/>
      <c r="TWT1191" s="10"/>
      <c r="TWU1191" s="10"/>
      <c r="TWV1191" s="10"/>
      <c r="TWW1191" s="10"/>
      <c r="TWX1191" s="10"/>
      <c r="TWY1191" s="10"/>
      <c r="TWZ1191" s="10"/>
      <c r="TXA1191" s="10"/>
      <c r="TXB1191" s="10"/>
      <c r="TXC1191" s="10"/>
      <c r="TXD1191" s="10"/>
      <c r="TXE1191" s="10"/>
      <c r="TXF1191" s="10"/>
      <c r="TXG1191" s="10"/>
      <c r="TXH1191" s="10"/>
      <c r="TXI1191" s="10"/>
      <c r="TXJ1191" s="10"/>
      <c r="TXK1191" s="10"/>
      <c r="TXL1191" s="10"/>
      <c r="TXM1191" s="10"/>
      <c r="TXN1191" s="10"/>
      <c r="TXO1191" s="10"/>
      <c r="TXP1191" s="10"/>
      <c r="TXQ1191" s="10"/>
      <c r="TXR1191" s="10"/>
      <c r="TXS1191" s="10"/>
      <c r="TXT1191" s="10"/>
      <c r="TXU1191" s="10"/>
      <c r="TXV1191" s="10"/>
      <c r="TXW1191" s="10"/>
      <c r="TXX1191" s="10"/>
      <c r="TXY1191" s="10"/>
      <c r="TXZ1191" s="10"/>
      <c r="TYA1191" s="10"/>
      <c r="TYB1191" s="10"/>
      <c r="TYC1191" s="10"/>
      <c r="TYD1191" s="10"/>
      <c r="TYE1191" s="10"/>
      <c r="TYF1191" s="10"/>
      <c r="TYG1191" s="10"/>
      <c r="TYH1191" s="10"/>
      <c r="TYI1191" s="10"/>
      <c r="TYJ1191" s="10"/>
      <c r="TYK1191" s="10"/>
      <c r="TYL1191" s="10"/>
      <c r="TYM1191" s="10"/>
      <c r="TYN1191" s="10"/>
      <c r="TYO1191" s="10"/>
      <c r="TYP1191" s="10"/>
      <c r="TYQ1191" s="10"/>
      <c r="TYR1191" s="10"/>
      <c r="TYS1191" s="10"/>
      <c r="TYT1191" s="10"/>
      <c r="TYU1191" s="10"/>
      <c r="TYV1191" s="10"/>
      <c r="TYW1191" s="10"/>
      <c r="TYX1191" s="10"/>
      <c r="TYY1191" s="10"/>
      <c r="TYZ1191" s="10"/>
      <c r="TZA1191" s="10"/>
      <c r="TZB1191" s="10"/>
      <c r="TZC1191" s="10"/>
      <c r="TZD1191" s="10"/>
      <c r="TZE1191" s="10"/>
      <c r="TZF1191" s="10"/>
      <c r="TZG1191" s="10"/>
      <c r="TZH1191" s="10"/>
      <c r="TZI1191" s="10"/>
      <c r="TZJ1191" s="10"/>
      <c r="TZK1191" s="10"/>
      <c r="TZL1191" s="10"/>
      <c r="TZM1191" s="10"/>
      <c r="TZN1191" s="10"/>
      <c r="TZO1191" s="10"/>
      <c r="TZP1191" s="10"/>
      <c r="TZQ1191" s="10"/>
      <c r="TZR1191" s="10"/>
      <c r="TZS1191" s="10"/>
      <c r="TZT1191" s="10"/>
      <c r="TZU1191" s="10"/>
      <c r="TZV1191" s="10"/>
      <c r="TZW1191" s="10"/>
      <c r="TZX1191" s="10"/>
      <c r="TZY1191" s="10"/>
      <c r="TZZ1191" s="10"/>
      <c r="UAA1191" s="10"/>
      <c r="UAB1191" s="10"/>
      <c r="UAC1191" s="10"/>
      <c r="UAD1191" s="10"/>
      <c r="UAE1191" s="10"/>
      <c r="UAF1191" s="10"/>
      <c r="UAG1191" s="10"/>
      <c r="UAH1191" s="10"/>
      <c r="UAI1191" s="10"/>
      <c r="UAJ1191" s="10"/>
      <c r="UAK1191" s="10"/>
      <c r="UAL1191" s="10"/>
      <c r="UAM1191" s="10"/>
      <c r="UAN1191" s="10"/>
      <c r="UAO1191" s="10"/>
      <c r="UAP1191" s="10"/>
      <c r="UAQ1191" s="10"/>
      <c r="UAR1191" s="10"/>
      <c r="UAS1191" s="10"/>
      <c r="UAT1191" s="10"/>
      <c r="UAU1191" s="10"/>
      <c r="UAV1191" s="10"/>
      <c r="UAW1191" s="10"/>
      <c r="UAX1191" s="10"/>
      <c r="UAY1191" s="10"/>
      <c r="UAZ1191" s="10"/>
      <c r="UBA1191" s="10"/>
      <c r="UBB1191" s="10"/>
      <c r="UBC1191" s="10"/>
      <c r="UBD1191" s="10"/>
      <c r="UBE1191" s="10"/>
      <c r="UBF1191" s="10"/>
      <c r="UBG1191" s="10"/>
      <c r="UBH1191" s="10"/>
      <c r="UBI1191" s="10"/>
      <c r="UBJ1191" s="10"/>
      <c r="UBK1191" s="10"/>
      <c r="UBL1191" s="10"/>
      <c r="UBM1191" s="10"/>
      <c r="UBN1191" s="10"/>
      <c r="UBO1191" s="10"/>
      <c r="UBP1191" s="10"/>
      <c r="UBQ1191" s="10"/>
      <c r="UBR1191" s="10"/>
      <c r="UBS1191" s="10"/>
      <c r="UBT1191" s="10"/>
      <c r="UBU1191" s="10"/>
      <c r="UBV1191" s="10"/>
      <c r="UBW1191" s="10"/>
      <c r="UBX1191" s="10"/>
      <c r="UBY1191" s="10"/>
      <c r="UBZ1191" s="10"/>
      <c r="UCA1191" s="10"/>
      <c r="UCB1191" s="10"/>
      <c r="UCC1191" s="10"/>
      <c r="UCD1191" s="10"/>
      <c r="UCE1191" s="10"/>
      <c r="UCF1191" s="10"/>
      <c r="UCG1191" s="10"/>
      <c r="UCH1191" s="10"/>
      <c r="UCI1191" s="10"/>
      <c r="UCJ1191" s="10"/>
      <c r="UCK1191" s="10"/>
      <c r="UCL1191" s="10"/>
      <c r="UCM1191" s="10"/>
      <c r="UCN1191" s="10"/>
      <c r="UCO1191" s="10"/>
      <c r="UCP1191" s="10"/>
      <c r="UCQ1191" s="10"/>
      <c r="UCR1191" s="10"/>
      <c r="UCS1191" s="10"/>
      <c r="UCT1191" s="10"/>
      <c r="UCU1191" s="10"/>
      <c r="UCV1191" s="10"/>
      <c r="UCW1191" s="10"/>
      <c r="UCX1191" s="10"/>
      <c r="UCY1191" s="10"/>
      <c r="UCZ1191" s="10"/>
      <c r="UDA1191" s="10"/>
      <c r="UDB1191" s="10"/>
      <c r="UDC1191" s="10"/>
      <c r="UDD1191" s="10"/>
      <c r="UDE1191" s="10"/>
      <c r="UDF1191" s="10"/>
      <c r="UDG1191" s="10"/>
      <c r="UDH1191" s="10"/>
      <c r="UDI1191" s="10"/>
      <c r="UDJ1191" s="10"/>
      <c r="UDK1191" s="10"/>
      <c r="UDL1191" s="10"/>
      <c r="UDM1191" s="10"/>
      <c r="UDN1191" s="10"/>
      <c r="UDO1191" s="10"/>
      <c r="UDP1191" s="10"/>
      <c r="UDQ1191" s="10"/>
      <c r="UDR1191" s="10"/>
      <c r="UDS1191" s="10"/>
      <c r="UDT1191" s="10"/>
      <c r="UDU1191" s="10"/>
      <c r="UDV1191" s="10"/>
      <c r="UDW1191" s="10"/>
      <c r="UDX1191" s="10"/>
      <c r="UDY1191" s="10"/>
      <c r="UDZ1191" s="10"/>
      <c r="UEA1191" s="10"/>
      <c r="UEB1191" s="10"/>
      <c r="UEC1191" s="10"/>
      <c r="UED1191" s="10"/>
      <c r="UEE1191" s="10"/>
      <c r="UEF1191" s="10"/>
      <c r="UEG1191" s="10"/>
      <c r="UEH1191" s="10"/>
      <c r="UEI1191" s="10"/>
      <c r="UEJ1191" s="10"/>
      <c r="UEK1191" s="10"/>
      <c r="UEL1191" s="10"/>
      <c r="UEM1191" s="10"/>
      <c r="UEN1191" s="10"/>
      <c r="UEO1191" s="10"/>
      <c r="UEP1191" s="10"/>
      <c r="UEQ1191" s="10"/>
      <c r="UER1191" s="10"/>
      <c r="UES1191" s="10"/>
      <c r="UET1191" s="10"/>
      <c r="UEU1191" s="10"/>
      <c r="UEV1191" s="10"/>
      <c r="UEW1191" s="10"/>
      <c r="UEX1191" s="10"/>
      <c r="UEY1191" s="10"/>
      <c r="UEZ1191" s="10"/>
      <c r="UFA1191" s="10"/>
      <c r="UFB1191" s="10"/>
      <c r="UFC1191" s="10"/>
      <c r="UFD1191" s="10"/>
      <c r="UFE1191" s="10"/>
      <c r="UFF1191" s="10"/>
      <c r="UFG1191" s="10"/>
      <c r="UFH1191" s="10"/>
      <c r="UFI1191" s="10"/>
      <c r="UFJ1191" s="10"/>
      <c r="UFK1191" s="10"/>
      <c r="UFL1191" s="10"/>
      <c r="UFM1191" s="10"/>
      <c r="UFN1191" s="10"/>
      <c r="UFO1191" s="10"/>
      <c r="UFP1191" s="10"/>
      <c r="UFQ1191" s="10"/>
      <c r="UFR1191" s="10"/>
      <c r="UFS1191" s="10"/>
      <c r="UFT1191" s="10"/>
      <c r="UFU1191" s="10"/>
      <c r="UFV1191" s="10"/>
      <c r="UFW1191" s="10"/>
      <c r="UFX1191" s="10"/>
      <c r="UFY1191" s="10"/>
      <c r="UFZ1191" s="10"/>
      <c r="UGA1191" s="10"/>
      <c r="UGB1191" s="10"/>
      <c r="UGC1191" s="10"/>
      <c r="UGD1191" s="10"/>
      <c r="UGE1191" s="10"/>
      <c r="UGF1191" s="10"/>
      <c r="UGG1191" s="10"/>
      <c r="UGH1191" s="10"/>
      <c r="UGI1191" s="10"/>
      <c r="UGJ1191" s="10"/>
      <c r="UGK1191" s="10"/>
      <c r="UGL1191" s="10"/>
      <c r="UGM1191" s="10"/>
      <c r="UGN1191" s="10"/>
      <c r="UGO1191" s="10"/>
      <c r="UGP1191" s="10"/>
      <c r="UGQ1191" s="10"/>
      <c r="UGR1191" s="10"/>
      <c r="UGS1191" s="10"/>
      <c r="UGT1191" s="10"/>
      <c r="UGU1191" s="10"/>
      <c r="UGV1191" s="10"/>
      <c r="UGW1191" s="10"/>
      <c r="UGX1191" s="10"/>
      <c r="UGY1191" s="10"/>
      <c r="UGZ1191" s="10"/>
      <c r="UHA1191" s="10"/>
      <c r="UHB1191" s="10"/>
      <c r="UHC1191" s="10"/>
      <c r="UHD1191" s="10"/>
      <c r="UHE1191" s="10"/>
      <c r="UHF1191" s="10"/>
      <c r="UHG1191" s="10"/>
      <c r="UHH1191" s="10"/>
      <c r="UHI1191" s="10"/>
      <c r="UHJ1191" s="10"/>
      <c r="UHK1191" s="10"/>
      <c r="UHL1191" s="10"/>
      <c r="UHM1191" s="10"/>
      <c r="UHN1191" s="10"/>
      <c r="UHO1191" s="10"/>
      <c r="UHP1191" s="10"/>
      <c r="UHQ1191" s="10"/>
      <c r="UHR1191" s="10"/>
      <c r="UHS1191" s="10"/>
      <c r="UHT1191" s="10"/>
      <c r="UHU1191" s="10"/>
      <c r="UHV1191" s="10"/>
      <c r="UHW1191" s="10"/>
      <c r="UHX1191" s="10"/>
      <c r="UHY1191" s="10"/>
      <c r="UHZ1191" s="10"/>
      <c r="UIA1191" s="10"/>
      <c r="UIB1191" s="10"/>
      <c r="UIC1191" s="10"/>
      <c r="UID1191" s="10"/>
      <c r="UIE1191" s="10"/>
      <c r="UIF1191" s="10"/>
      <c r="UIG1191" s="10"/>
      <c r="UIH1191" s="10"/>
      <c r="UII1191" s="10"/>
      <c r="UIJ1191" s="10"/>
      <c r="UIK1191" s="10"/>
      <c r="UIL1191" s="10"/>
      <c r="UIM1191" s="10"/>
      <c r="UIN1191" s="10"/>
      <c r="UIO1191" s="10"/>
      <c r="UIP1191" s="10"/>
      <c r="UIQ1191" s="10"/>
      <c r="UIR1191" s="10"/>
      <c r="UIS1191" s="10"/>
      <c r="UIT1191" s="10"/>
      <c r="UIU1191" s="10"/>
      <c r="UIV1191" s="10"/>
      <c r="UIW1191" s="10"/>
      <c r="UIX1191" s="10"/>
      <c r="UIY1191" s="10"/>
      <c r="UIZ1191" s="10"/>
      <c r="UJA1191" s="10"/>
      <c r="UJB1191" s="10"/>
      <c r="UJC1191" s="10"/>
      <c r="UJD1191" s="10"/>
      <c r="UJE1191" s="10"/>
      <c r="UJF1191" s="10"/>
      <c r="UJG1191" s="10"/>
      <c r="UJH1191" s="10"/>
      <c r="UJI1191" s="10"/>
      <c r="UJJ1191" s="10"/>
      <c r="UJK1191" s="10"/>
      <c r="UJL1191" s="10"/>
      <c r="UJM1191" s="10"/>
      <c r="UJN1191" s="10"/>
      <c r="UJO1191" s="10"/>
      <c r="UJP1191" s="10"/>
      <c r="UJQ1191" s="10"/>
      <c r="UJR1191" s="10"/>
      <c r="UJS1191" s="10"/>
      <c r="UJT1191" s="10"/>
      <c r="UJU1191" s="10"/>
      <c r="UJV1191" s="10"/>
      <c r="UJW1191" s="10"/>
      <c r="UJX1191" s="10"/>
      <c r="UJY1191" s="10"/>
      <c r="UJZ1191" s="10"/>
      <c r="UKA1191" s="10"/>
      <c r="UKB1191" s="10"/>
      <c r="UKC1191" s="10"/>
      <c r="UKD1191" s="10"/>
      <c r="UKE1191" s="10"/>
      <c r="UKF1191" s="10"/>
      <c r="UKG1191" s="10"/>
      <c r="UKH1191" s="10"/>
      <c r="UKI1191" s="10"/>
      <c r="UKJ1191" s="10"/>
      <c r="UKK1191" s="10"/>
      <c r="UKL1191" s="10"/>
      <c r="UKM1191" s="10"/>
      <c r="UKN1191" s="10"/>
      <c r="UKO1191" s="10"/>
      <c r="UKP1191" s="10"/>
      <c r="UKQ1191" s="10"/>
      <c r="UKR1191" s="10"/>
      <c r="UKS1191" s="10"/>
      <c r="UKT1191" s="10"/>
      <c r="UKU1191" s="10"/>
      <c r="UKV1191" s="10"/>
      <c r="UKW1191" s="10"/>
      <c r="UKX1191" s="10"/>
      <c r="UKY1191" s="10"/>
      <c r="UKZ1191" s="10"/>
      <c r="ULA1191" s="10"/>
      <c r="ULB1191" s="10"/>
      <c r="ULC1191" s="10"/>
      <c r="ULD1191" s="10"/>
      <c r="ULE1191" s="10"/>
      <c r="ULF1191" s="10"/>
      <c r="ULG1191" s="10"/>
      <c r="ULH1191" s="10"/>
      <c r="ULI1191" s="10"/>
      <c r="ULJ1191" s="10"/>
      <c r="ULK1191" s="10"/>
      <c r="ULL1191" s="10"/>
      <c r="ULM1191" s="10"/>
      <c r="ULN1191" s="10"/>
      <c r="ULO1191" s="10"/>
      <c r="ULP1191" s="10"/>
      <c r="ULQ1191" s="10"/>
      <c r="ULR1191" s="10"/>
      <c r="ULS1191" s="10"/>
      <c r="ULT1191" s="10"/>
      <c r="ULU1191" s="10"/>
      <c r="ULV1191" s="10"/>
      <c r="ULW1191" s="10"/>
      <c r="ULX1191" s="10"/>
      <c r="ULY1191" s="10"/>
      <c r="ULZ1191" s="10"/>
      <c r="UMA1191" s="10"/>
      <c r="UMB1191" s="10"/>
      <c r="UMC1191" s="10"/>
      <c r="UMD1191" s="10"/>
      <c r="UME1191" s="10"/>
      <c r="UMF1191" s="10"/>
      <c r="UMG1191" s="10"/>
      <c r="UMH1191" s="10"/>
      <c r="UMI1191" s="10"/>
      <c r="UMJ1191" s="10"/>
      <c r="UMK1191" s="10"/>
      <c r="UML1191" s="10"/>
      <c r="UMM1191" s="10"/>
      <c r="UMN1191" s="10"/>
      <c r="UMO1191" s="10"/>
      <c r="UMP1191" s="10"/>
      <c r="UMQ1191" s="10"/>
      <c r="UMR1191" s="10"/>
      <c r="UMS1191" s="10"/>
      <c r="UMT1191" s="10"/>
      <c r="UMU1191" s="10"/>
      <c r="UMV1191" s="10"/>
      <c r="UMW1191" s="10"/>
      <c r="UMX1191" s="10"/>
      <c r="UMY1191" s="10"/>
      <c r="UMZ1191" s="10"/>
      <c r="UNA1191" s="10"/>
      <c r="UNB1191" s="10"/>
      <c r="UNC1191" s="10"/>
      <c r="UND1191" s="10"/>
      <c r="UNE1191" s="10"/>
      <c r="UNF1191" s="10"/>
      <c r="UNG1191" s="10"/>
      <c r="UNH1191" s="10"/>
      <c r="UNI1191" s="10"/>
      <c r="UNJ1191" s="10"/>
      <c r="UNK1191" s="10"/>
      <c r="UNL1191" s="10"/>
      <c r="UNM1191" s="10"/>
      <c r="UNN1191" s="10"/>
      <c r="UNO1191" s="10"/>
      <c r="UNP1191" s="10"/>
      <c r="UNQ1191" s="10"/>
      <c r="UNR1191" s="10"/>
      <c r="UNS1191" s="10"/>
      <c r="UNT1191" s="10"/>
      <c r="UNU1191" s="10"/>
      <c r="UNV1191" s="10"/>
      <c r="UNW1191" s="10"/>
      <c r="UNX1191" s="10"/>
      <c r="UNY1191" s="10"/>
      <c r="UNZ1191" s="10"/>
      <c r="UOA1191" s="10"/>
      <c r="UOB1191" s="10"/>
      <c r="UOC1191" s="10"/>
      <c r="UOD1191" s="10"/>
      <c r="UOE1191" s="10"/>
      <c r="UOF1191" s="10"/>
      <c r="UOG1191" s="10"/>
      <c r="UOH1191" s="10"/>
      <c r="UOI1191" s="10"/>
      <c r="UOJ1191" s="10"/>
      <c r="UOK1191" s="10"/>
      <c r="UOL1191" s="10"/>
      <c r="UOM1191" s="10"/>
      <c r="UON1191" s="10"/>
      <c r="UOO1191" s="10"/>
      <c r="UOP1191" s="10"/>
      <c r="UOQ1191" s="10"/>
      <c r="UOR1191" s="10"/>
      <c r="UOS1191" s="10"/>
      <c r="UOT1191" s="10"/>
      <c r="UOU1191" s="10"/>
      <c r="UOV1191" s="10"/>
      <c r="UOW1191" s="10"/>
      <c r="UOX1191" s="10"/>
      <c r="UOY1191" s="10"/>
      <c r="UOZ1191" s="10"/>
      <c r="UPA1191" s="10"/>
      <c r="UPB1191" s="10"/>
      <c r="UPC1191" s="10"/>
      <c r="UPD1191" s="10"/>
      <c r="UPE1191" s="10"/>
      <c r="UPF1191" s="10"/>
      <c r="UPG1191" s="10"/>
      <c r="UPH1191" s="10"/>
      <c r="UPI1191" s="10"/>
      <c r="UPJ1191" s="10"/>
      <c r="UPK1191" s="10"/>
      <c r="UPL1191" s="10"/>
      <c r="UPM1191" s="10"/>
      <c r="UPN1191" s="10"/>
      <c r="UPO1191" s="10"/>
      <c r="UPP1191" s="10"/>
      <c r="UPQ1191" s="10"/>
      <c r="UPR1191" s="10"/>
      <c r="UPS1191" s="10"/>
      <c r="UPT1191" s="10"/>
      <c r="UPU1191" s="10"/>
      <c r="UPV1191" s="10"/>
      <c r="UPW1191" s="10"/>
      <c r="UPX1191" s="10"/>
      <c r="UPY1191" s="10"/>
      <c r="UPZ1191" s="10"/>
      <c r="UQA1191" s="10"/>
      <c r="UQB1191" s="10"/>
      <c r="UQC1191" s="10"/>
      <c r="UQD1191" s="10"/>
      <c r="UQE1191" s="10"/>
      <c r="UQF1191" s="10"/>
      <c r="UQG1191" s="10"/>
      <c r="UQH1191" s="10"/>
      <c r="UQI1191" s="10"/>
      <c r="UQJ1191" s="10"/>
      <c r="UQK1191" s="10"/>
      <c r="UQL1191" s="10"/>
      <c r="UQM1191" s="10"/>
      <c r="UQN1191" s="10"/>
      <c r="UQO1191" s="10"/>
      <c r="UQP1191" s="10"/>
      <c r="UQQ1191" s="10"/>
      <c r="UQR1191" s="10"/>
      <c r="UQS1191" s="10"/>
      <c r="UQT1191" s="10"/>
      <c r="UQU1191" s="10"/>
      <c r="UQV1191" s="10"/>
      <c r="UQW1191" s="10"/>
      <c r="UQX1191" s="10"/>
      <c r="UQY1191" s="10"/>
      <c r="UQZ1191" s="10"/>
      <c r="URA1191" s="10"/>
      <c r="URB1191" s="10"/>
      <c r="URC1191" s="10"/>
      <c r="URD1191" s="10"/>
      <c r="URE1191" s="10"/>
      <c r="URF1191" s="10"/>
      <c r="URG1191" s="10"/>
      <c r="URH1191" s="10"/>
      <c r="URI1191" s="10"/>
      <c r="URJ1191" s="10"/>
      <c r="URK1191" s="10"/>
      <c r="URL1191" s="10"/>
      <c r="URM1191" s="10"/>
      <c r="URN1191" s="10"/>
      <c r="URO1191" s="10"/>
      <c r="URP1191" s="10"/>
      <c r="URQ1191" s="10"/>
      <c r="URR1191" s="10"/>
      <c r="URS1191" s="10"/>
      <c r="URT1191" s="10"/>
      <c r="URU1191" s="10"/>
      <c r="URV1191" s="10"/>
      <c r="URW1191" s="10"/>
      <c r="URX1191" s="10"/>
      <c r="URY1191" s="10"/>
      <c r="URZ1191" s="10"/>
      <c r="USA1191" s="10"/>
      <c r="USB1191" s="10"/>
      <c r="USC1191" s="10"/>
      <c r="USD1191" s="10"/>
      <c r="USE1191" s="10"/>
      <c r="USF1191" s="10"/>
      <c r="USG1191" s="10"/>
      <c r="USH1191" s="10"/>
      <c r="USI1191" s="10"/>
      <c r="USJ1191" s="10"/>
      <c r="USK1191" s="10"/>
      <c r="USL1191" s="10"/>
      <c r="USM1191" s="10"/>
      <c r="USN1191" s="10"/>
      <c r="USO1191" s="10"/>
      <c r="USP1191" s="10"/>
      <c r="USQ1191" s="10"/>
      <c r="USR1191" s="10"/>
      <c r="USS1191" s="10"/>
      <c r="UST1191" s="10"/>
      <c r="USU1191" s="10"/>
      <c r="USV1191" s="10"/>
      <c r="USW1191" s="10"/>
      <c r="USX1191" s="10"/>
      <c r="USY1191" s="10"/>
      <c r="USZ1191" s="10"/>
      <c r="UTA1191" s="10"/>
      <c r="UTB1191" s="10"/>
      <c r="UTC1191" s="10"/>
      <c r="UTD1191" s="10"/>
      <c r="UTE1191" s="10"/>
      <c r="UTF1191" s="10"/>
      <c r="UTG1191" s="10"/>
      <c r="UTH1191" s="10"/>
      <c r="UTI1191" s="10"/>
      <c r="UTJ1191" s="10"/>
      <c r="UTK1191" s="10"/>
      <c r="UTL1191" s="10"/>
      <c r="UTM1191" s="10"/>
      <c r="UTN1191" s="10"/>
      <c r="UTO1191" s="10"/>
      <c r="UTP1191" s="10"/>
      <c r="UTQ1191" s="10"/>
      <c r="UTR1191" s="10"/>
      <c r="UTS1191" s="10"/>
      <c r="UTT1191" s="10"/>
      <c r="UTU1191" s="10"/>
      <c r="UTV1191" s="10"/>
      <c r="UTW1191" s="10"/>
      <c r="UTX1191" s="10"/>
      <c r="UTY1191" s="10"/>
      <c r="UTZ1191" s="10"/>
      <c r="UUA1191" s="10"/>
      <c r="UUB1191" s="10"/>
      <c r="UUC1191" s="10"/>
      <c r="UUD1191" s="10"/>
      <c r="UUE1191" s="10"/>
      <c r="UUF1191" s="10"/>
      <c r="UUG1191" s="10"/>
      <c r="UUH1191" s="10"/>
      <c r="UUI1191" s="10"/>
      <c r="UUJ1191" s="10"/>
      <c r="UUK1191" s="10"/>
      <c r="UUL1191" s="10"/>
      <c r="UUM1191" s="10"/>
      <c r="UUN1191" s="10"/>
      <c r="UUO1191" s="10"/>
      <c r="UUP1191" s="10"/>
      <c r="UUQ1191" s="10"/>
      <c r="UUR1191" s="10"/>
      <c r="UUS1191" s="10"/>
      <c r="UUT1191" s="10"/>
      <c r="UUU1191" s="10"/>
      <c r="UUV1191" s="10"/>
      <c r="UUW1191" s="10"/>
      <c r="UUX1191" s="10"/>
      <c r="UUY1191" s="10"/>
      <c r="UUZ1191" s="10"/>
      <c r="UVA1191" s="10"/>
      <c r="UVB1191" s="10"/>
      <c r="UVC1191" s="10"/>
      <c r="UVD1191" s="10"/>
      <c r="UVE1191" s="10"/>
      <c r="UVF1191" s="10"/>
      <c r="UVG1191" s="10"/>
      <c r="UVH1191" s="10"/>
      <c r="UVI1191" s="10"/>
      <c r="UVJ1191" s="10"/>
      <c r="UVK1191" s="10"/>
      <c r="UVL1191" s="10"/>
      <c r="UVM1191" s="10"/>
      <c r="UVN1191" s="10"/>
      <c r="UVO1191" s="10"/>
      <c r="UVP1191" s="10"/>
      <c r="UVQ1191" s="10"/>
      <c r="UVR1191" s="10"/>
      <c r="UVS1191" s="10"/>
      <c r="UVT1191" s="10"/>
      <c r="UVU1191" s="10"/>
      <c r="UVV1191" s="10"/>
      <c r="UVW1191" s="10"/>
      <c r="UVX1191" s="10"/>
      <c r="UVY1191" s="10"/>
      <c r="UVZ1191" s="10"/>
      <c r="UWA1191" s="10"/>
      <c r="UWB1191" s="10"/>
      <c r="UWC1191" s="10"/>
      <c r="UWD1191" s="10"/>
      <c r="UWE1191" s="10"/>
      <c r="UWF1191" s="10"/>
      <c r="UWG1191" s="10"/>
      <c r="UWH1191" s="10"/>
      <c r="UWI1191" s="10"/>
      <c r="UWJ1191" s="10"/>
      <c r="UWK1191" s="10"/>
      <c r="UWL1191" s="10"/>
      <c r="UWM1191" s="10"/>
      <c r="UWN1191" s="10"/>
      <c r="UWO1191" s="10"/>
      <c r="UWP1191" s="10"/>
      <c r="UWQ1191" s="10"/>
      <c r="UWR1191" s="10"/>
      <c r="UWS1191" s="10"/>
      <c r="UWT1191" s="10"/>
      <c r="UWU1191" s="10"/>
      <c r="UWV1191" s="10"/>
      <c r="UWW1191" s="10"/>
      <c r="UWX1191" s="10"/>
      <c r="UWY1191" s="10"/>
      <c r="UWZ1191" s="10"/>
      <c r="UXA1191" s="10"/>
      <c r="UXB1191" s="10"/>
      <c r="UXC1191" s="10"/>
      <c r="UXD1191" s="10"/>
      <c r="UXE1191" s="10"/>
      <c r="UXF1191" s="10"/>
      <c r="UXG1191" s="10"/>
      <c r="UXH1191" s="10"/>
      <c r="UXI1191" s="10"/>
      <c r="UXJ1191" s="10"/>
      <c r="UXK1191" s="10"/>
      <c r="UXL1191" s="10"/>
      <c r="UXM1191" s="10"/>
      <c r="UXN1191" s="10"/>
      <c r="UXO1191" s="10"/>
      <c r="UXP1191" s="10"/>
      <c r="UXQ1191" s="10"/>
      <c r="UXR1191" s="10"/>
      <c r="UXS1191" s="10"/>
      <c r="UXT1191" s="10"/>
      <c r="UXU1191" s="10"/>
      <c r="UXV1191" s="10"/>
      <c r="UXW1191" s="10"/>
      <c r="UXX1191" s="10"/>
      <c r="UXY1191" s="10"/>
      <c r="UXZ1191" s="10"/>
      <c r="UYA1191" s="10"/>
      <c r="UYB1191" s="10"/>
      <c r="UYC1191" s="10"/>
      <c r="UYD1191" s="10"/>
      <c r="UYE1191" s="10"/>
      <c r="UYF1191" s="10"/>
      <c r="UYG1191" s="10"/>
      <c r="UYH1191" s="10"/>
      <c r="UYI1191" s="10"/>
      <c r="UYJ1191" s="10"/>
      <c r="UYK1191" s="10"/>
      <c r="UYL1191" s="10"/>
      <c r="UYM1191" s="10"/>
      <c r="UYN1191" s="10"/>
      <c r="UYO1191" s="10"/>
      <c r="UYP1191" s="10"/>
      <c r="UYQ1191" s="10"/>
      <c r="UYR1191" s="10"/>
      <c r="UYS1191" s="10"/>
      <c r="UYT1191" s="10"/>
      <c r="UYU1191" s="10"/>
      <c r="UYV1191" s="10"/>
      <c r="UYW1191" s="10"/>
      <c r="UYX1191" s="10"/>
      <c r="UYY1191" s="10"/>
      <c r="UYZ1191" s="10"/>
      <c r="UZA1191" s="10"/>
      <c r="UZB1191" s="10"/>
      <c r="UZC1191" s="10"/>
      <c r="UZD1191" s="10"/>
      <c r="UZE1191" s="10"/>
      <c r="UZF1191" s="10"/>
      <c r="UZG1191" s="10"/>
      <c r="UZH1191" s="10"/>
      <c r="UZI1191" s="10"/>
      <c r="UZJ1191" s="10"/>
      <c r="UZK1191" s="10"/>
      <c r="UZL1191" s="10"/>
      <c r="UZM1191" s="10"/>
      <c r="UZN1191" s="10"/>
      <c r="UZO1191" s="10"/>
      <c r="UZP1191" s="10"/>
      <c r="UZQ1191" s="10"/>
      <c r="UZR1191" s="10"/>
      <c r="UZS1191" s="10"/>
      <c r="UZT1191" s="10"/>
      <c r="UZU1191" s="10"/>
      <c r="UZV1191" s="10"/>
      <c r="UZW1191" s="10"/>
      <c r="UZX1191" s="10"/>
      <c r="UZY1191" s="10"/>
      <c r="UZZ1191" s="10"/>
      <c r="VAA1191" s="10"/>
      <c r="VAB1191" s="10"/>
      <c r="VAC1191" s="10"/>
      <c r="VAD1191" s="10"/>
      <c r="VAE1191" s="10"/>
      <c r="VAF1191" s="10"/>
      <c r="VAG1191" s="10"/>
      <c r="VAH1191" s="10"/>
      <c r="VAI1191" s="10"/>
      <c r="VAJ1191" s="10"/>
      <c r="VAK1191" s="10"/>
      <c r="VAL1191" s="10"/>
      <c r="VAM1191" s="10"/>
      <c r="VAN1191" s="10"/>
      <c r="VAO1191" s="10"/>
      <c r="VAP1191" s="10"/>
      <c r="VAQ1191" s="10"/>
      <c r="VAR1191" s="10"/>
      <c r="VAS1191" s="10"/>
      <c r="VAT1191" s="10"/>
      <c r="VAU1191" s="10"/>
      <c r="VAV1191" s="10"/>
      <c r="VAW1191" s="10"/>
      <c r="VAX1191" s="10"/>
      <c r="VAY1191" s="10"/>
      <c r="VAZ1191" s="10"/>
      <c r="VBA1191" s="10"/>
      <c r="VBB1191" s="10"/>
      <c r="VBC1191" s="10"/>
      <c r="VBD1191" s="10"/>
      <c r="VBE1191" s="10"/>
      <c r="VBF1191" s="10"/>
      <c r="VBG1191" s="10"/>
      <c r="VBH1191" s="10"/>
      <c r="VBI1191" s="10"/>
      <c r="VBJ1191" s="10"/>
      <c r="VBK1191" s="10"/>
      <c r="VBL1191" s="10"/>
      <c r="VBM1191" s="10"/>
      <c r="VBN1191" s="10"/>
      <c r="VBO1191" s="10"/>
      <c r="VBP1191" s="10"/>
      <c r="VBQ1191" s="10"/>
      <c r="VBR1191" s="10"/>
      <c r="VBS1191" s="10"/>
      <c r="VBT1191" s="10"/>
      <c r="VBU1191" s="10"/>
      <c r="VBV1191" s="10"/>
      <c r="VBW1191" s="10"/>
      <c r="VBX1191" s="10"/>
      <c r="VBY1191" s="10"/>
      <c r="VBZ1191" s="10"/>
      <c r="VCA1191" s="10"/>
      <c r="VCB1191" s="10"/>
      <c r="VCC1191" s="10"/>
      <c r="VCD1191" s="10"/>
      <c r="VCE1191" s="10"/>
      <c r="VCF1191" s="10"/>
      <c r="VCG1191" s="10"/>
      <c r="VCH1191" s="10"/>
      <c r="VCI1191" s="10"/>
      <c r="VCJ1191" s="10"/>
      <c r="VCK1191" s="10"/>
      <c r="VCL1191" s="10"/>
      <c r="VCM1191" s="10"/>
      <c r="VCN1191" s="10"/>
      <c r="VCO1191" s="10"/>
      <c r="VCP1191" s="10"/>
      <c r="VCQ1191" s="10"/>
      <c r="VCR1191" s="10"/>
      <c r="VCS1191" s="10"/>
      <c r="VCT1191" s="10"/>
      <c r="VCU1191" s="10"/>
      <c r="VCV1191" s="10"/>
      <c r="VCW1191" s="10"/>
      <c r="VCX1191" s="10"/>
      <c r="VCY1191" s="10"/>
      <c r="VCZ1191" s="10"/>
      <c r="VDA1191" s="10"/>
      <c r="VDB1191" s="10"/>
      <c r="VDC1191" s="10"/>
      <c r="VDD1191" s="10"/>
      <c r="VDE1191" s="10"/>
      <c r="VDF1191" s="10"/>
      <c r="VDG1191" s="10"/>
      <c r="VDH1191" s="10"/>
      <c r="VDI1191" s="10"/>
      <c r="VDJ1191" s="10"/>
      <c r="VDK1191" s="10"/>
      <c r="VDL1191" s="10"/>
      <c r="VDM1191" s="10"/>
      <c r="VDN1191" s="10"/>
      <c r="VDO1191" s="10"/>
      <c r="VDP1191" s="10"/>
      <c r="VDQ1191" s="10"/>
      <c r="VDR1191" s="10"/>
      <c r="VDS1191" s="10"/>
      <c r="VDT1191" s="10"/>
      <c r="VDU1191" s="10"/>
      <c r="VDV1191" s="10"/>
      <c r="VDW1191" s="10"/>
      <c r="VDX1191" s="10"/>
      <c r="VDY1191" s="10"/>
      <c r="VDZ1191" s="10"/>
      <c r="VEA1191" s="10"/>
      <c r="VEB1191" s="10"/>
      <c r="VEC1191" s="10"/>
      <c r="VED1191" s="10"/>
      <c r="VEE1191" s="10"/>
      <c r="VEF1191" s="10"/>
      <c r="VEG1191" s="10"/>
      <c r="VEH1191" s="10"/>
      <c r="VEI1191" s="10"/>
      <c r="VEJ1191" s="10"/>
      <c r="VEK1191" s="10"/>
      <c r="VEL1191" s="10"/>
      <c r="VEM1191" s="10"/>
      <c r="VEN1191" s="10"/>
      <c r="VEO1191" s="10"/>
      <c r="VEP1191" s="10"/>
      <c r="VEQ1191" s="10"/>
      <c r="VER1191" s="10"/>
      <c r="VES1191" s="10"/>
      <c r="VET1191" s="10"/>
      <c r="VEU1191" s="10"/>
      <c r="VEV1191" s="10"/>
      <c r="VEW1191" s="10"/>
      <c r="VEX1191" s="10"/>
      <c r="VEY1191" s="10"/>
      <c r="VEZ1191" s="10"/>
      <c r="VFA1191" s="10"/>
      <c r="VFB1191" s="10"/>
      <c r="VFC1191" s="10"/>
      <c r="VFD1191" s="10"/>
      <c r="VFE1191" s="10"/>
      <c r="VFF1191" s="10"/>
      <c r="VFG1191" s="10"/>
      <c r="VFH1191" s="10"/>
      <c r="VFI1191" s="10"/>
      <c r="VFJ1191" s="10"/>
      <c r="VFK1191" s="10"/>
      <c r="VFL1191" s="10"/>
      <c r="VFM1191" s="10"/>
      <c r="VFN1191" s="10"/>
      <c r="VFO1191" s="10"/>
      <c r="VFP1191" s="10"/>
      <c r="VFQ1191" s="10"/>
      <c r="VFR1191" s="10"/>
      <c r="VFS1191" s="10"/>
      <c r="VFT1191" s="10"/>
      <c r="VFU1191" s="10"/>
      <c r="VFV1191" s="10"/>
      <c r="VFW1191" s="10"/>
      <c r="VFX1191" s="10"/>
      <c r="VFY1191" s="10"/>
      <c r="VFZ1191" s="10"/>
      <c r="VGA1191" s="10"/>
      <c r="VGB1191" s="10"/>
      <c r="VGC1191" s="10"/>
      <c r="VGD1191" s="10"/>
      <c r="VGE1191" s="10"/>
      <c r="VGF1191" s="10"/>
      <c r="VGG1191" s="10"/>
      <c r="VGH1191" s="10"/>
      <c r="VGI1191" s="10"/>
      <c r="VGJ1191" s="10"/>
      <c r="VGK1191" s="10"/>
      <c r="VGL1191" s="10"/>
      <c r="VGM1191" s="10"/>
      <c r="VGN1191" s="10"/>
      <c r="VGO1191" s="10"/>
      <c r="VGP1191" s="10"/>
      <c r="VGQ1191" s="10"/>
      <c r="VGR1191" s="10"/>
      <c r="VGS1191" s="10"/>
      <c r="VGT1191" s="10"/>
      <c r="VGU1191" s="10"/>
      <c r="VGV1191" s="10"/>
      <c r="VGW1191" s="10"/>
      <c r="VGX1191" s="10"/>
      <c r="VGY1191" s="10"/>
      <c r="VGZ1191" s="10"/>
      <c r="VHA1191" s="10"/>
      <c r="VHB1191" s="10"/>
      <c r="VHC1191" s="10"/>
      <c r="VHD1191" s="10"/>
      <c r="VHE1191" s="10"/>
      <c r="VHF1191" s="10"/>
      <c r="VHG1191" s="10"/>
      <c r="VHH1191" s="10"/>
      <c r="VHI1191" s="10"/>
      <c r="VHJ1191" s="10"/>
      <c r="VHK1191" s="10"/>
      <c r="VHL1191" s="10"/>
      <c r="VHM1191" s="10"/>
      <c r="VHN1191" s="10"/>
      <c r="VHO1191" s="10"/>
      <c r="VHP1191" s="10"/>
      <c r="VHQ1191" s="10"/>
      <c r="VHR1191" s="10"/>
      <c r="VHS1191" s="10"/>
      <c r="VHT1191" s="10"/>
      <c r="VHU1191" s="10"/>
      <c r="VHV1191" s="10"/>
      <c r="VHW1191" s="10"/>
      <c r="VHX1191" s="10"/>
      <c r="VHY1191" s="10"/>
      <c r="VHZ1191" s="10"/>
      <c r="VIA1191" s="10"/>
      <c r="VIB1191" s="10"/>
      <c r="VIC1191" s="10"/>
      <c r="VID1191" s="10"/>
      <c r="VIE1191" s="10"/>
      <c r="VIF1191" s="10"/>
      <c r="VIG1191" s="10"/>
      <c r="VIH1191" s="10"/>
      <c r="VII1191" s="10"/>
      <c r="VIJ1191" s="10"/>
      <c r="VIK1191" s="10"/>
      <c r="VIL1191" s="10"/>
      <c r="VIM1191" s="10"/>
      <c r="VIN1191" s="10"/>
      <c r="VIO1191" s="10"/>
      <c r="VIP1191" s="10"/>
      <c r="VIQ1191" s="10"/>
      <c r="VIR1191" s="10"/>
      <c r="VIS1191" s="10"/>
      <c r="VIT1191" s="10"/>
      <c r="VIU1191" s="10"/>
      <c r="VIV1191" s="10"/>
      <c r="VIW1191" s="10"/>
      <c r="VIX1191" s="10"/>
      <c r="VIY1191" s="10"/>
      <c r="VIZ1191" s="10"/>
      <c r="VJA1191" s="10"/>
      <c r="VJB1191" s="10"/>
      <c r="VJC1191" s="10"/>
      <c r="VJD1191" s="10"/>
      <c r="VJE1191" s="10"/>
      <c r="VJF1191" s="10"/>
      <c r="VJG1191" s="10"/>
      <c r="VJH1191" s="10"/>
      <c r="VJI1191" s="10"/>
      <c r="VJJ1191" s="10"/>
      <c r="VJK1191" s="10"/>
      <c r="VJL1191" s="10"/>
      <c r="VJM1191" s="10"/>
      <c r="VJN1191" s="10"/>
      <c r="VJO1191" s="10"/>
      <c r="VJP1191" s="10"/>
      <c r="VJQ1191" s="10"/>
      <c r="VJR1191" s="10"/>
      <c r="VJS1191" s="10"/>
      <c r="VJT1191" s="10"/>
      <c r="VJU1191" s="10"/>
      <c r="VJV1191" s="10"/>
      <c r="VJW1191" s="10"/>
      <c r="VJX1191" s="10"/>
      <c r="VJY1191" s="10"/>
      <c r="VJZ1191" s="10"/>
      <c r="VKA1191" s="10"/>
      <c r="VKB1191" s="10"/>
      <c r="VKC1191" s="10"/>
      <c r="VKD1191" s="10"/>
      <c r="VKE1191" s="10"/>
      <c r="VKF1191" s="10"/>
      <c r="VKG1191" s="10"/>
      <c r="VKH1191" s="10"/>
      <c r="VKI1191" s="10"/>
      <c r="VKJ1191" s="10"/>
      <c r="VKK1191" s="10"/>
      <c r="VKL1191" s="10"/>
      <c r="VKM1191" s="10"/>
      <c r="VKN1191" s="10"/>
      <c r="VKO1191" s="10"/>
      <c r="VKP1191" s="10"/>
      <c r="VKQ1191" s="10"/>
      <c r="VKR1191" s="10"/>
      <c r="VKS1191" s="10"/>
      <c r="VKT1191" s="10"/>
      <c r="VKU1191" s="10"/>
      <c r="VKV1191" s="10"/>
      <c r="VKW1191" s="10"/>
      <c r="VKX1191" s="10"/>
      <c r="VKY1191" s="10"/>
      <c r="VKZ1191" s="10"/>
      <c r="VLA1191" s="10"/>
      <c r="VLB1191" s="10"/>
      <c r="VLC1191" s="10"/>
      <c r="VLD1191" s="10"/>
      <c r="VLE1191" s="10"/>
      <c r="VLF1191" s="10"/>
      <c r="VLG1191" s="10"/>
      <c r="VLH1191" s="10"/>
      <c r="VLI1191" s="10"/>
      <c r="VLJ1191" s="10"/>
      <c r="VLK1191" s="10"/>
      <c r="VLL1191" s="10"/>
      <c r="VLM1191" s="10"/>
      <c r="VLN1191" s="10"/>
      <c r="VLO1191" s="10"/>
      <c r="VLP1191" s="10"/>
      <c r="VLQ1191" s="10"/>
      <c r="VLR1191" s="10"/>
      <c r="VLS1191" s="10"/>
      <c r="VLT1191" s="10"/>
      <c r="VLU1191" s="10"/>
      <c r="VLV1191" s="10"/>
      <c r="VLW1191" s="10"/>
      <c r="VLX1191" s="10"/>
      <c r="VLY1191" s="10"/>
      <c r="VLZ1191" s="10"/>
      <c r="VMA1191" s="10"/>
      <c r="VMB1191" s="10"/>
      <c r="VMC1191" s="10"/>
      <c r="VMD1191" s="10"/>
      <c r="VME1191" s="10"/>
      <c r="VMF1191" s="10"/>
      <c r="VMG1191" s="10"/>
      <c r="VMH1191" s="10"/>
      <c r="VMI1191" s="10"/>
      <c r="VMJ1191" s="10"/>
      <c r="VMK1191" s="10"/>
      <c r="VML1191" s="10"/>
      <c r="VMM1191" s="10"/>
      <c r="VMN1191" s="10"/>
      <c r="VMO1191" s="10"/>
      <c r="VMP1191" s="10"/>
      <c r="VMQ1191" s="10"/>
      <c r="VMR1191" s="10"/>
      <c r="VMS1191" s="10"/>
      <c r="VMT1191" s="10"/>
      <c r="VMU1191" s="10"/>
      <c r="VMV1191" s="10"/>
      <c r="VMW1191" s="10"/>
      <c r="VMX1191" s="10"/>
      <c r="VMY1191" s="10"/>
      <c r="VMZ1191" s="10"/>
      <c r="VNA1191" s="10"/>
      <c r="VNB1191" s="10"/>
      <c r="VNC1191" s="10"/>
      <c r="VND1191" s="10"/>
      <c r="VNE1191" s="10"/>
      <c r="VNF1191" s="10"/>
      <c r="VNG1191" s="10"/>
      <c r="VNH1191" s="10"/>
      <c r="VNI1191" s="10"/>
      <c r="VNJ1191" s="10"/>
      <c r="VNK1191" s="10"/>
      <c r="VNL1191" s="10"/>
      <c r="VNM1191" s="10"/>
      <c r="VNN1191" s="10"/>
      <c r="VNO1191" s="10"/>
      <c r="VNP1191" s="10"/>
      <c r="VNQ1191" s="10"/>
      <c r="VNR1191" s="10"/>
      <c r="VNS1191" s="10"/>
      <c r="VNT1191" s="10"/>
      <c r="VNU1191" s="10"/>
      <c r="VNV1191" s="10"/>
      <c r="VNW1191" s="10"/>
      <c r="VNX1191" s="10"/>
      <c r="VNY1191" s="10"/>
      <c r="VNZ1191" s="10"/>
      <c r="VOA1191" s="10"/>
      <c r="VOB1191" s="10"/>
      <c r="VOC1191" s="10"/>
      <c r="VOD1191" s="10"/>
      <c r="VOE1191" s="10"/>
      <c r="VOF1191" s="10"/>
      <c r="VOG1191" s="10"/>
      <c r="VOH1191" s="10"/>
      <c r="VOI1191" s="10"/>
      <c r="VOJ1191" s="10"/>
      <c r="VOK1191" s="10"/>
      <c r="VOL1191" s="10"/>
      <c r="VOM1191" s="10"/>
      <c r="VON1191" s="10"/>
      <c r="VOO1191" s="10"/>
      <c r="VOP1191" s="10"/>
      <c r="VOQ1191" s="10"/>
      <c r="VOR1191" s="10"/>
      <c r="VOS1191" s="10"/>
      <c r="VOT1191" s="10"/>
      <c r="VOU1191" s="10"/>
      <c r="VOV1191" s="10"/>
      <c r="VOW1191" s="10"/>
      <c r="VOX1191" s="10"/>
      <c r="VOY1191" s="10"/>
      <c r="VOZ1191" s="10"/>
      <c r="VPA1191" s="10"/>
      <c r="VPB1191" s="10"/>
      <c r="VPC1191" s="10"/>
      <c r="VPD1191" s="10"/>
      <c r="VPE1191" s="10"/>
      <c r="VPF1191" s="10"/>
      <c r="VPG1191" s="10"/>
      <c r="VPH1191" s="10"/>
      <c r="VPI1191" s="10"/>
      <c r="VPJ1191" s="10"/>
      <c r="VPK1191" s="10"/>
      <c r="VPL1191" s="10"/>
      <c r="VPM1191" s="10"/>
      <c r="VPN1191" s="10"/>
      <c r="VPO1191" s="10"/>
      <c r="VPP1191" s="10"/>
      <c r="VPQ1191" s="10"/>
      <c r="VPR1191" s="10"/>
      <c r="VPS1191" s="10"/>
      <c r="VPT1191" s="10"/>
      <c r="VPU1191" s="10"/>
      <c r="VPV1191" s="10"/>
      <c r="VPW1191" s="10"/>
      <c r="VPX1191" s="10"/>
      <c r="VPY1191" s="10"/>
      <c r="VPZ1191" s="10"/>
      <c r="VQA1191" s="10"/>
      <c r="VQB1191" s="10"/>
      <c r="VQC1191" s="10"/>
      <c r="VQD1191" s="10"/>
      <c r="VQE1191" s="10"/>
      <c r="VQF1191" s="10"/>
      <c r="VQG1191" s="10"/>
      <c r="VQH1191" s="10"/>
      <c r="VQI1191" s="10"/>
      <c r="VQJ1191" s="10"/>
      <c r="VQK1191" s="10"/>
      <c r="VQL1191" s="10"/>
      <c r="VQM1191" s="10"/>
      <c r="VQN1191" s="10"/>
      <c r="VQO1191" s="10"/>
      <c r="VQP1191" s="10"/>
      <c r="VQQ1191" s="10"/>
      <c r="VQR1191" s="10"/>
      <c r="VQS1191" s="10"/>
      <c r="VQT1191" s="10"/>
      <c r="VQU1191" s="10"/>
      <c r="VQV1191" s="10"/>
      <c r="VQW1191" s="10"/>
      <c r="VQX1191" s="10"/>
      <c r="VQY1191" s="10"/>
      <c r="VQZ1191" s="10"/>
      <c r="VRA1191" s="10"/>
      <c r="VRB1191" s="10"/>
      <c r="VRC1191" s="10"/>
      <c r="VRD1191" s="10"/>
      <c r="VRE1191" s="10"/>
      <c r="VRF1191" s="10"/>
      <c r="VRG1191" s="10"/>
      <c r="VRH1191" s="10"/>
      <c r="VRI1191" s="10"/>
      <c r="VRJ1191" s="10"/>
      <c r="VRK1191" s="10"/>
      <c r="VRL1191" s="10"/>
      <c r="VRM1191" s="10"/>
      <c r="VRN1191" s="10"/>
      <c r="VRO1191" s="10"/>
      <c r="VRP1191" s="10"/>
      <c r="VRQ1191" s="10"/>
      <c r="VRR1191" s="10"/>
      <c r="VRS1191" s="10"/>
      <c r="VRT1191" s="10"/>
      <c r="VRU1191" s="10"/>
      <c r="VRV1191" s="10"/>
      <c r="VRW1191" s="10"/>
      <c r="VRX1191" s="10"/>
      <c r="VRY1191" s="10"/>
      <c r="VRZ1191" s="10"/>
      <c r="VSA1191" s="10"/>
      <c r="VSB1191" s="10"/>
      <c r="VSC1191" s="10"/>
      <c r="VSD1191" s="10"/>
      <c r="VSE1191" s="10"/>
      <c r="VSF1191" s="10"/>
      <c r="VSG1191" s="10"/>
      <c r="VSH1191" s="10"/>
      <c r="VSI1191" s="10"/>
      <c r="VSJ1191" s="10"/>
      <c r="VSK1191" s="10"/>
      <c r="VSL1191" s="10"/>
      <c r="VSM1191" s="10"/>
      <c r="VSN1191" s="10"/>
      <c r="VSO1191" s="10"/>
      <c r="VSP1191" s="10"/>
      <c r="VSQ1191" s="10"/>
      <c r="VSR1191" s="10"/>
      <c r="VSS1191" s="10"/>
      <c r="VST1191" s="10"/>
      <c r="VSU1191" s="10"/>
      <c r="VSV1191" s="10"/>
      <c r="VSW1191" s="10"/>
      <c r="VSX1191" s="10"/>
      <c r="VSY1191" s="10"/>
      <c r="VSZ1191" s="10"/>
      <c r="VTA1191" s="10"/>
      <c r="VTB1191" s="10"/>
      <c r="VTC1191" s="10"/>
      <c r="VTD1191" s="10"/>
      <c r="VTE1191" s="10"/>
      <c r="VTF1191" s="10"/>
      <c r="VTG1191" s="10"/>
      <c r="VTH1191" s="10"/>
      <c r="VTI1191" s="10"/>
      <c r="VTJ1191" s="10"/>
      <c r="VTK1191" s="10"/>
      <c r="VTL1191" s="10"/>
      <c r="VTM1191" s="10"/>
      <c r="VTN1191" s="10"/>
      <c r="VTO1191" s="10"/>
      <c r="VTP1191" s="10"/>
      <c r="VTQ1191" s="10"/>
      <c r="VTR1191" s="10"/>
      <c r="VTS1191" s="10"/>
      <c r="VTT1191" s="10"/>
      <c r="VTU1191" s="10"/>
      <c r="VTV1191" s="10"/>
      <c r="VTW1191" s="10"/>
      <c r="VTX1191" s="10"/>
      <c r="VTY1191" s="10"/>
      <c r="VTZ1191" s="10"/>
      <c r="VUA1191" s="10"/>
      <c r="VUB1191" s="10"/>
      <c r="VUC1191" s="10"/>
      <c r="VUD1191" s="10"/>
      <c r="VUE1191" s="10"/>
      <c r="VUF1191" s="10"/>
      <c r="VUG1191" s="10"/>
      <c r="VUH1191" s="10"/>
      <c r="VUI1191" s="10"/>
      <c r="VUJ1191" s="10"/>
      <c r="VUK1191" s="10"/>
      <c r="VUL1191" s="10"/>
      <c r="VUM1191" s="10"/>
      <c r="VUN1191" s="10"/>
      <c r="VUO1191" s="10"/>
      <c r="VUP1191" s="10"/>
      <c r="VUQ1191" s="10"/>
      <c r="VUR1191" s="10"/>
      <c r="VUS1191" s="10"/>
      <c r="VUT1191" s="10"/>
      <c r="VUU1191" s="10"/>
      <c r="VUV1191" s="10"/>
      <c r="VUW1191" s="10"/>
      <c r="VUX1191" s="10"/>
      <c r="VUY1191" s="10"/>
      <c r="VUZ1191" s="10"/>
      <c r="VVA1191" s="10"/>
      <c r="VVB1191" s="10"/>
      <c r="VVC1191" s="10"/>
      <c r="VVD1191" s="10"/>
      <c r="VVE1191" s="10"/>
      <c r="VVF1191" s="10"/>
      <c r="VVG1191" s="10"/>
      <c r="VVH1191" s="10"/>
      <c r="VVI1191" s="10"/>
      <c r="VVJ1191" s="10"/>
      <c r="VVK1191" s="10"/>
      <c r="VVL1191" s="10"/>
      <c r="VVM1191" s="10"/>
      <c r="VVN1191" s="10"/>
      <c r="VVO1191" s="10"/>
      <c r="VVP1191" s="10"/>
      <c r="VVQ1191" s="10"/>
      <c r="VVR1191" s="10"/>
      <c r="VVS1191" s="10"/>
      <c r="VVT1191" s="10"/>
      <c r="VVU1191" s="10"/>
      <c r="VVV1191" s="10"/>
      <c r="VVW1191" s="10"/>
      <c r="VVX1191" s="10"/>
      <c r="VVY1191" s="10"/>
      <c r="VVZ1191" s="10"/>
      <c r="VWA1191" s="10"/>
      <c r="VWB1191" s="10"/>
      <c r="VWC1191" s="10"/>
      <c r="VWD1191" s="10"/>
      <c r="VWE1191" s="10"/>
      <c r="VWF1191" s="10"/>
      <c r="VWG1191" s="10"/>
      <c r="VWH1191" s="10"/>
      <c r="VWI1191" s="10"/>
      <c r="VWJ1191" s="10"/>
      <c r="VWK1191" s="10"/>
      <c r="VWL1191" s="10"/>
      <c r="VWM1191" s="10"/>
      <c r="VWN1191" s="10"/>
      <c r="VWO1191" s="10"/>
      <c r="VWP1191" s="10"/>
      <c r="VWQ1191" s="10"/>
      <c r="VWR1191" s="10"/>
      <c r="VWS1191" s="10"/>
      <c r="VWT1191" s="10"/>
      <c r="VWU1191" s="10"/>
      <c r="VWV1191" s="10"/>
      <c r="VWW1191" s="10"/>
      <c r="VWX1191" s="10"/>
      <c r="VWY1191" s="10"/>
      <c r="VWZ1191" s="10"/>
      <c r="VXA1191" s="10"/>
      <c r="VXB1191" s="10"/>
      <c r="VXC1191" s="10"/>
      <c r="VXD1191" s="10"/>
      <c r="VXE1191" s="10"/>
      <c r="VXF1191" s="10"/>
      <c r="VXG1191" s="10"/>
      <c r="VXH1191" s="10"/>
      <c r="VXI1191" s="10"/>
      <c r="VXJ1191" s="10"/>
      <c r="VXK1191" s="10"/>
      <c r="VXL1191" s="10"/>
      <c r="VXM1191" s="10"/>
      <c r="VXN1191" s="10"/>
      <c r="VXO1191" s="10"/>
      <c r="VXP1191" s="10"/>
      <c r="VXQ1191" s="10"/>
      <c r="VXR1191" s="10"/>
      <c r="VXS1191" s="10"/>
      <c r="VXT1191" s="10"/>
      <c r="VXU1191" s="10"/>
      <c r="VXV1191" s="10"/>
      <c r="VXW1191" s="10"/>
      <c r="VXX1191" s="10"/>
      <c r="VXY1191" s="10"/>
      <c r="VXZ1191" s="10"/>
      <c r="VYA1191" s="10"/>
      <c r="VYB1191" s="10"/>
      <c r="VYC1191" s="10"/>
      <c r="VYD1191" s="10"/>
      <c r="VYE1191" s="10"/>
      <c r="VYF1191" s="10"/>
      <c r="VYG1191" s="10"/>
      <c r="VYH1191" s="10"/>
      <c r="VYI1191" s="10"/>
      <c r="VYJ1191" s="10"/>
      <c r="VYK1191" s="10"/>
      <c r="VYL1191" s="10"/>
      <c r="VYM1191" s="10"/>
      <c r="VYN1191" s="10"/>
      <c r="VYO1191" s="10"/>
      <c r="VYP1191" s="10"/>
      <c r="VYQ1191" s="10"/>
      <c r="VYR1191" s="10"/>
      <c r="VYS1191" s="10"/>
      <c r="VYT1191" s="10"/>
      <c r="VYU1191" s="10"/>
      <c r="VYV1191" s="10"/>
      <c r="VYW1191" s="10"/>
      <c r="VYX1191" s="10"/>
      <c r="VYY1191" s="10"/>
      <c r="VYZ1191" s="10"/>
      <c r="VZA1191" s="10"/>
      <c r="VZB1191" s="10"/>
      <c r="VZC1191" s="10"/>
      <c r="VZD1191" s="10"/>
      <c r="VZE1191" s="10"/>
      <c r="VZF1191" s="10"/>
      <c r="VZG1191" s="10"/>
      <c r="VZH1191" s="10"/>
      <c r="VZI1191" s="10"/>
      <c r="VZJ1191" s="10"/>
      <c r="VZK1191" s="10"/>
      <c r="VZL1191" s="10"/>
      <c r="VZM1191" s="10"/>
      <c r="VZN1191" s="10"/>
      <c r="VZO1191" s="10"/>
      <c r="VZP1191" s="10"/>
      <c r="VZQ1191" s="10"/>
      <c r="VZR1191" s="10"/>
      <c r="VZS1191" s="10"/>
      <c r="VZT1191" s="10"/>
      <c r="VZU1191" s="10"/>
      <c r="VZV1191" s="10"/>
      <c r="VZW1191" s="10"/>
      <c r="VZX1191" s="10"/>
      <c r="VZY1191" s="10"/>
      <c r="VZZ1191" s="10"/>
      <c r="WAA1191" s="10"/>
      <c r="WAB1191" s="10"/>
      <c r="WAC1191" s="10"/>
      <c r="WAD1191" s="10"/>
      <c r="WAE1191" s="10"/>
      <c r="WAF1191" s="10"/>
      <c r="WAG1191" s="10"/>
      <c r="WAH1191" s="10"/>
      <c r="WAI1191" s="10"/>
      <c r="WAJ1191" s="10"/>
      <c r="WAK1191" s="10"/>
      <c r="WAL1191" s="10"/>
      <c r="WAM1191" s="10"/>
      <c r="WAN1191" s="10"/>
      <c r="WAO1191" s="10"/>
      <c r="WAP1191" s="10"/>
      <c r="WAQ1191" s="10"/>
      <c r="WAR1191" s="10"/>
      <c r="WAS1191" s="10"/>
      <c r="WAT1191" s="10"/>
      <c r="WAU1191" s="10"/>
      <c r="WAV1191" s="10"/>
      <c r="WAW1191" s="10"/>
      <c r="WAX1191" s="10"/>
      <c r="WAY1191" s="10"/>
      <c r="WAZ1191" s="10"/>
      <c r="WBA1191" s="10"/>
      <c r="WBB1191" s="10"/>
      <c r="WBC1191" s="10"/>
      <c r="WBD1191" s="10"/>
      <c r="WBE1191" s="10"/>
      <c r="WBF1191" s="10"/>
      <c r="WBG1191" s="10"/>
      <c r="WBH1191" s="10"/>
      <c r="WBI1191" s="10"/>
      <c r="WBJ1191" s="10"/>
      <c r="WBK1191" s="10"/>
      <c r="WBL1191" s="10"/>
      <c r="WBM1191" s="10"/>
      <c r="WBN1191" s="10"/>
      <c r="WBO1191" s="10"/>
      <c r="WBP1191" s="10"/>
      <c r="WBQ1191" s="10"/>
      <c r="WBR1191" s="10"/>
      <c r="WBS1191" s="10"/>
      <c r="WBT1191" s="10"/>
      <c r="WBU1191" s="10"/>
      <c r="WBV1191" s="10"/>
      <c r="WBW1191" s="10"/>
      <c r="WBX1191" s="10"/>
      <c r="WBY1191" s="10"/>
      <c r="WBZ1191" s="10"/>
      <c r="WCA1191" s="10"/>
      <c r="WCB1191" s="10"/>
      <c r="WCC1191" s="10"/>
      <c r="WCD1191" s="10"/>
      <c r="WCE1191" s="10"/>
      <c r="WCF1191" s="10"/>
      <c r="WCG1191" s="10"/>
      <c r="WCH1191" s="10"/>
      <c r="WCI1191" s="10"/>
      <c r="WCJ1191" s="10"/>
      <c r="WCK1191" s="10"/>
      <c r="WCL1191" s="10"/>
      <c r="WCM1191" s="10"/>
      <c r="WCN1191" s="10"/>
      <c r="WCO1191" s="10"/>
      <c r="WCP1191" s="10"/>
      <c r="WCQ1191" s="10"/>
      <c r="WCR1191" s="10"/>
      <c r="WCS1191" s="10"/>
      <c r="WCT1191" s="10"/>
      <c r="WCU1191" s="10"/>
      <c r="WCV1191" s="10"/>
      <c r="WCW1191" s="10"/>
      <c r="WCX1191" s="10"/>
      <c r="WCY1191" s="10"/>
      <c r="WCZ1191" s="10"/>
      <c r="WDA1191" s="10"/>
      <c r="WDB1191" s="10"/>
      <c r="WDC1191" s="10"/>
      <c r="WDD1191" s="10"/>
      <c r="WDE1191" s="10"/>
      <c r="WDF1191" s="10"/>
      <c r="WDG1191" s="10"/>
      <c r="WDH1191" s="10"/>
      <c r="WDI1191" s="10"/>
      <c r="WDJ1191" s="10"/>
      <c r="WDK1191" s="10"/>
      <c r="WDL1191" s="10"/>
      <c r="WDM1191" s="10"/>
      <c r="WDN1191" s="10"/>
      <c r="WDO1191" s="10"/>
      <c r="WDP1191" s="10"/>
      <c r="WDQ1191" s="10"/>
      <c r="WDR1191" s="10"/>
      <c r="WDS1191" s="10"/>
      <c r="WDT1191" s="10"/>
      <c r="WDU1191" s="10"/>
      <c r="WDV1191" s="10"/>
      <c r="WDW1191" s="10"/>
      <c r="WDX1191" s="10"/>
      <c r="WDY1191" s="10"/>
      <c r="WDZ1191" s="10"/>
      <c r="WEA1191" s="10"/>
      <c r="WEB1191" s="10"/>
      <c r="WEC1191" s="10"/>
      <c r="WED1191" s="10"/>
      <c r="WEE1191" s="10"/>
      <c r="WEF1191" s="10"/>
      <c r="WEG1191" s="10"/>
      <c r="WEH1191" s="10"/>
      <c r="WEI1191" s="10"/>
      <c r="WEJ1191" s="10"/>
      <c r="WEK1191" s="10"/>
      <c r="WEL1191" s="10"/>
      <c r="WEM1191" s="10"/>
      <c r="WEN1191" s="10"/>
      <c r="WEO1191" s="10"/>
      <c r="WEP1191" s="10"/>
      <c r="WEQ1191" s="10"/>
      <c r="WER1191" s="10"/>
      <c r="WES1191" s="10"/>
      <c r="WET1191" s="10"/>
      <c r="WEU1191" s="10"/>
      <c r="WEV1191" s="10"/>
      <c r="WEW1191" s="10"/>
      <c r="WEX1191" s="10"/>
      <c r="WEY1191" s="10"/>
      <c r="WEZ1191" s="10"/>
      <c r="WFA1191" s="10"/>
      <c r="WFB1191" s="10"/>
      <c r="WFC1191" s="10"/>
      <c r="WFD1191" s="10"/>
      <c r="WFE1191" s="10"/>
      <c r="WFF1191" s="10"/>
      <c r="WFG1191" s="10"/>
      <c r="WFH1191" s="10"/>
      <c r="WFI1191" s="10"/>
      <c r="WFJ1191" s="10"/>
      <c r="WFK1191" s="10"/>
      <c r="WFL1191" s="10"/>
      <c r="WFM1191" s="10"/>
      <c r="WFN1191" s="10"/>
      <c r="WFO1191" s="10"/>
      <c r="WFP1191" s="10"/>
      <c r="WFQ1191" s="10"/>
      <c r="WFR1191" s="10"/>
      <c r="WFS1191" s="10"/>
      <c r="WFT1191" s="10"/>
      <c r="WFU1191" s="10"/>
      <c r="WFV1191" s="10"/>
      <c r="WFW1191" s="10"/>
      <c r="WFX1191" s="10"/>
      <c r="WFY1191" s="10"/>
      <c r="WFZ1191" s="10"/>
      <c r="WGA1191" s="10"/>
      <c r="WGB1191" s="10"/>
      <c r="WGC1191" s="10"/>
      <c r="WGD1191" s="10"/>
      <c r="WGE1191" s="10"/>
      <c r="WGF1191" s="10"/>
      <c r="WGG1191" s="10"/>
      <c r="WGH1191" s="10"/>
      <c r="WGI1191" s="10"/>
      <c r="WGJ1191" s="10"/>
      <c r="WGK1191" s="10"/>
      <c r="WGL1191" s="10"/>
      <c r="WGM1191" s="10"/>
      <c r="WGN1191" s="10"/>
      <c r="WGO1191" s="10"/>
      <c r="WGP1191" s="10"/>
      <c r="WGQ1191" s="10"/>
      <c r="WGR1191" s="10"/>
      <c r="WGS1191" s="10"/>
      <c r="WGT1191" s="10"/>
      <c r="WGU1191" s="10"/>
      <c r="WGV1191" s="10"/>
      <c r="WGW1191" s="10"/>
      <c r="WGX1191" s="10"/>
      <c r="WGY1191" s="10"/>
      <c r="WGZ1191" s="10"/>
      <c r="WHA1191" s="10"/>
      <c r="WHB1191" s="10"/>
      <c r="WHC1191" s="10"/>
      <c r="WHD1191" s="10"/>
      <c r="WHE1191" s="10"/>
      <c r="WHF1191" s="10"/>
      <c r="WHG1191" s="10"/>
      <c r="WHH1191" s="10"/>
      <c r="WHI1191" s="10"/>
      <c r="WHJ1191" s="10"/>
      <c r="WHK1191" s="10"/>
      <c r="WHL1191" s="10"/>
      <c r="WHM1191" s="10"/>
      <c r="WHN1191" s="10"/>
      <c r="WHO1191" s="10"/>
      <c r="WHP1191" s="10"/>
      <c r="WHQ1191" s="10"/>
      <c r="WHR1191" s="10"/>
      <c r="WHS1191" s="10"/>
      <c r="WHT1191" s="10"/>
      <c r="WHU1191" s="10"/>
      <c r="WHV1191" s="10"/>
      <c r="WHW1191" s="10"/>
      <c r="WHX1191" s="10"/>
      <c r="WHY1191" s="10"/>
      <c r="WHZ1191" s="10"/>
      <c r="WIA1191" s="10"/>
      <c r="WIB1191" s="10"/>
      <c r="WIC1191" s="10"/>
      <c r="WID1191" s="10"/>
      <c r="WIE1191" s="10"/>
      <c r="WIF1191" s="10"/>
      <c r="WIG1191" s="10"/>
      <c r="WIH1191" s="10"/>
      <c r="WII1191" s="10"/>
      <c r="WIJ1191" s="10"/>
      <c r="WIK1191" s="10"/>
      <c r="WIL1191" s="10"/>
      <c r="WIM1191" s="10"/>
      <c r="WIN1191" s="10"/>
      <c r="WIO1191" s="10"/>
      <c r="WIP1191" s="10"/>
      <c r="WIQ1191" s="10"/>
      <c r="WIR1191" s="10"/>
      <c r="WIS1191" s="10"/>
      <c r="WIT1191" s="10"/>
      <c r="WIU1191" s="10"/>
      <c r="WIV1191" s="10"/>
      <c r="WIW1191" s="10"/>
      <c r="WIX1191" s="10"/>
      <c r="WIY1191" s="10"/>
      <c r="WIZ1191" s="10"/>
      <c r="WJA1191" s="10"/>
      <c r="WJB1191" s="10"/>
      <c r="WJC1191" s="10"/>
      <c r="WJD1191" s="10"/>
      <c r="WJE1191" s="10"/>
      <c r="WJF1191" s="10"/>
      <c r="WJG1191" s="10"/>
      <c r="WJH1191" s="10"/>
      <c r="WJI1191" s="10"/>
      <c r="WJJ1191" s="10"/>
      <c r="WJK1191" s="10"/>
      <c r="WJL1191" s="10"/>
      <c r="WJM1191" s="10"/>
      <c r="WJN1191" s="10"/>
      <c r="WJO1191" s="10"/>
      <c r="WJP1191" s="10"/>
      <c r="WJQ1191" s="10"/>
      <c r="WJR1191" s="10"/>
      <c r="WJS1191" s="10"/>
      <c r="WJT1191" s="10"/>
      <c r="WJU1191" s="10"/>
      <c r="WJV1191" s="10"/>
      <c r="WJW1191" s="10"/>
      <c r="WJX1191" s="10"/>
      <c r="WJY1191" s="10"/>
      <c r="WJZ1191" s="10"/>
      <c r="WKA1191" s="10"/>
      <c r="WKB1191" s="10"/>
      <c r="WKC1191" s="10"/>
      <c r="WKD1191" s="10"/>
      <c r="WKE1191" s="10"/>
      <c r="WKF1191" s="10"/>
      <c r="WKG1191" s="10"/>
      <c r="WKH1191" s="10"/>
      <c r="WKI1191" s="10"/>
      <c r="WKJ1191" s="10"/>
      <c r="WKK1191" s="10"/>
      <c r="WKL1191" s="10"/>
      <c r="WKM1191" s="10"/>
      <c r="WKN1191" s="10"/>
      <c r="WKO1191" s="10"/>
      <c r="WKP1191" s="10"/>
      <c r="WKQ1191" s="10"/>
      <c r="WKR1191" s="10"/>
      <c r="WKS1191" s="10"/>
      <c r="WKT1191" s="10"/>
      <c r="WKU1191" s="10"/>
      <c r="WKV1191" s="10"/>
      <c r="WKW1191" s="10"/>
      <c r="WKX1191" s="10"/>
      <c r="WKY1191" s="10"/>
      <c r="WKZ1191" s="10"/>
      <c r="WLA1191" s="10"/>
      <c r="WLB1191" s="10"/>
      <c r="WLC1191" s="10"/>
      <c r="WLD1191" s="10"/>
      <c r="WLE1191" s="10"/>
      <c r="WLF1191" s="10"/>
      <c r="WLG1191" s="10"/>
      <c r="WLH1191" s="10"/>
      <c r="WLI1191" s="10"/>
      <c r="WLJ1191" s="10"/>
      <c r="WLK1191" s="10"/>
      <c r="WLL1191" s="10"/>
      <c r="WLM1191" s="10"/>
      <c r="WLN1191" s="10"/>
      <c r="WLO1191" s="10"/>
      <c r="WLP1191" s="10"/>
      <c r="WLQ1191" s="10"/>
      <c r="WLR1191" s="10"/>
      <c r="WLS1191" s="10"/>
      <c r="WLT1191" s="10"/>
      <c r="WLU1191" s="10"/>
      <c r="WLV1191" s="10"/>
      <c r="WLW1191" s="10"/>
      <c r="WLX1191" s="10"/>
      <c r="WLY1191" s="10"/>
      <c r="WLZ1191" s="10"/>
      <c r="WMA1191" s="10"/>
      <c r="WMB1191" s="10"/>
      <c r="WMC1191" s="10"/>
      <c r="WMD1191" s="10"/>
      <c r="WME1191" s="10"/>
      <c r="WMF1191" s="10"/>
      <c r="WMG1191" s="10"/>
      <c r="WMH1191" s="10"/>
      <c r="WMI1191" s="10"/>
      <c r="WMJ1191" s="10"/>
      <c r="WMK1191" s="10"/>
      <c r="WML1191" s="10"/>
      <c r="WMM1191" s="10"/>
      <c r="WMN1191" s="10"/>
      <c r="WMO1191" s="10"/>
      <c r="WMP1191" s="10"/>
      <c r="WMQ1191" s="10"/>
      <c r="WMR1191" s="10"/>
      <c r="WMS1191" s="10"/>
      <c r="WMT1191" s="10"/>
      <c r="WMU1191" s="10"/>
      <c r="WMV1191" s="10"/>
      <c r="WMW1191" s="10"/>
      <c r="WMX1191" s="10"/>
      <c r="WMY1191" s="10"/>
      <c r="WMZ1191" s="10"/>
      <c r="WNA1191" s="10"/>
      <c r="WNB1191" s="10"/>
      <c r="WNC1191" s="10"/>
      <c r="WND1191" s="10"/>
      <c r="WNE1191" s="10"/>
      <c r="WNF1191" s="10"/>
      <c r="WNG1191" s="10"/>
      <c r="WNH1191" s="10"/>
      <c r="WNI1191" s="10"/>
      <c r="WNJ1191" s="10"/>
      <c r="WNK1191" s="10"/>
      <c r="WNL1191" s="10"/>
      <c r="WNM1191" s="10"/>
      <c r="WNN1191" s="10"/>
      <c r="WNO1191" s="10"/>
      <c r="WNP1191" s="10"/>
      <c r="WNQ1191" s="10"/>
      <c r="WNR1191" s="10"/>
      <c r="WNS1191" s="10"/>
      <c r="WNT1191" s="10"/>
      <c r="WNU1191" s="10"/>
      <c r="WNV1191" s="10"/>
      <c r="WNW1191" s="10"/>
      <c r="WNX1191" s="10"/>
      <c r="WNY1191" s="10"/>
      <c r="WNZ1191" s="10"/>
      <c r="WOA1191" s="10"/>
      <c r="WOB1191" s="10"/>
      <c r="WOC1191" s="10"/>
      <c r="WOD1191" s="10"/>
      <c r="WOE1191" s="10"/>
      <c r="WOF1191" s="10"/>
      <c r="WOG1191" s="10"/>
      <c r="WOH1191" s="10"/>
      <c r="WOI1191" s="10"/>
      <c r="WOJ1191" s="10"/>
      <c r="WOK1191" s="10"/>
      <c r="WOL1191" s="10"/>
      <c r="WOM1191" s="10"/>
      <c r="WON1191" s="10"/>
      <c r="WOO1191" s="10"/>
      <c r="WOP1191" s="10"/>
      <c r="WOQ1191" s="10"/>
      <c r="WOR1191" s="10"/>
      <c r="WOS1191" s="10"/>
      <c r="WOT1191" s="10"/>
      <c r="WOU1191" s="10"/>
      <c r="WOV1191" s="10"/>
      <c r="WOW1191" s="10"/>
      <c r="WOX1191" s="10"/>
      <c r="WOY1191" s="10"/>
      <c r="WOZ1191" s="10"/>
      <c r="WPA1191" s="10"/>
      <c r="WPB1191" s="10"/>
      <c r="WPC1191" s="10"/>
      <c r="WPD1191" s="10"/>
      <c r="WPE1191" s="10"/>
      <c r="WPF1191" s="10"/>
      <c r="WPG1191" s="10"/>
      <c r="WPH1191" s="10"/>
      <c r="WPI1191" s="10"/>
      <c r="WPJ1191" s="10"/>
      <c r="WPK1191" s="10"/>
      <c r="WPL1191" s="10"/>
      <c r="WPM1191" s="10"/>
      <c r="WPN1191" s="10"/>
      <c r="WPO1191" s="10"/>
      <c r="WPP1191" s="10"/>
      <c r="WPQ1191" s="10"/>
      <c r="WPR1191" s="10"/>
      <c r="WPS1191" s="10"/>
      <c r="WPT1191" s="10"/>
      <c r="WPU1191" s="10"/>
      <c r="WPV1191" s="10"/>
      <c r="WPW1191" s="10"/>
      <c r="WPX1191" s="10"/>
      <c r="WPY1191" s="10"/>
      <c r="WPZ1191" s="10"/>
      <c r="WQA1191" s="10"/>
      <c r="WQB1191" s="10"/>
      <c r="WQC1191" s="10"/>
      <c r="WQD1191" s="10"/>
      <c r="WQE1191" s="10"/>
      <c r="WQF1191" s="10"/>
      <c r="WQG1191" s="10"/>
      <c r="WQH1191" s="10"/>
      <c r="WQI1191" s="10"/>
      <c r="WQJ1191" s="10"/>
      <c r="WQK1191" s="10"/>
      <c r="WQL1191" s="10"/>
      <c r="WQM1191" s="10"/>
      <c r="WQN1191" s="10"/>
      <c r="WQO1191" s="10"/>
      <c r="WQP1191" s="10"/>
      <c r="WQQ1191" s="10"/>
      <c r="WQR1191" s="10"/>
      <c r="WQS1191" s="10"/>
      <c r="WQT1191" s="10"/>
      <c r="WQU1191" s="10"/>
      <c r="WQV1191" s="10"/>
      <c r="WQW1191" s="10"/>
      <c r="WQX1191" s="10"/>
      <c r="WQY1191" s="10"/>
      <c r="WQZ1191" s="10"/>
      <c r="WRA1191" s="10"/>
      <c r="WRB1191" s="10"/>
      <c r="WRC1191" s="10"/>
      <c r="WRD1191" s="10"/>
      <c r="WRE1191" s="10"/>
      <c r="WRF1191" s="10"/>
      <c r="WRG1191" s="10"/>
      <c r="WRH1191" s="10"/>
      <c r="WRI1191" s="10"/>
      <c r="WRJ1191" s="10"/>
      <c r="WRK1191" s="10"/>
      <c r="WRL1191" s="10"/>
      <c r="WRM1191" s="10"/>
      <c r="WRN1191" s="10"/>
      <c r="WRO1191" s="10"/>
      <c r="WRP1191" s="10"/>
      <c r="WRQ1191" s="10"/>
      <c r="WRR1191" s="10"/>
      <c r="WRS1191" s="10"/>
      <c r="WRT1191" s="10"/>
      <c r="WRU1191" s="10"/>
      <c r="WRV1191" s="10"/>
      <c r="WRW1191" s="10"/>
      <c r="WRX1191" s="10"/>
      <c r="WRY1191" s="10"/>
      <c r="WRZ1191" s="10"/>
      <c r="WSA1191" s="10"/>
      <c r="WSB1191" s="10"/>
      <c r="WSC1191" s="10"/>
      <c r="WSD1191" s="10"/>
      <c r="WSE1191" s="10"/>
      <c r="WSF1191" s="10"/>
      <c r="WSG1191" s="10"/>
      <c r="WSH1191" s="10"/>
      <c r="WSI1191" s="10"/>
      <c r="WSJ1191" s="10"/>
      <c r="WSK1191" s="10"/>
      <c r="WSL1191" s="10"/>
      <c r="WSM1191" s="10"/>
      <c r="WSN1191" s="10"/>
      <c r="WSO1191" s="10"/>
      <c r="WSP1191" s="10"/>
      <c r="WSQ1191" s="10"/>
      <c r="WSR1191" s="10"/>
      <c r="WSS1191" s="10"/>
      <c r="WST1191" s="10"/>
      <c r="WSU1191" s="10"/>
      <c r="WSV1191" s="10"/>
      <c r="WSW1191" s="10"/>
      <c r="WSX1191" s="10"/>
      <c r="WSY1191" s="10"/>
      <c r="WSZ1191" s="10"/>
      <c r="WTA1191" s="10"/>
      <c r="WTB1191" s="10"/>
      <c r="WTC1191" s="10"/>
      <c r="WTD1191" s="10"/>
      <c r="WTE1191" s="10"/>
      <c r="WTF1191" s="10"/>
      <c r="WTG1191" s="10"/>
      <c r="WTH1191" s="10"/>
      <c r="WTI1191" s="10"/>
      <c r="WTJ1191" s="10"/>
      <c r="WTK1191" s="10"/>
      <c r="WTL1191" s="10"/>
      <c r="WTM1191" s="10"/>
      <c r="WTN1191" s="10"/>
      <c r="WTO1191" s="10"/>
      <c r="WTP1191" s="10"/>
      <c r="WTQ1191" s="10"/>
      <c r="WTR1191" s="10"/>
      <c r="WTS1191" s="10"/>
      <c r="WTT1191" s="10"/>
      <c r="WTU1191" s="10"/>
      <c r="WTV1191" s="10"/>
      <c r="WTW1191" s="10"/>
      <c r="WTX1191" s="10"/>
      <c r="WTY1191" s="10"/>
      <c r="WTZ1191" s="10"/>
      <c r="WUA1191" s="10"/>
      <c r="WUB1191" s="10"/>
      <c r="WUC1191" s="10"/>
      <c r="WUD1191" s="10"/>
      <c r="WUE1191" s="10"/>
      <c r="WUF1191" s="10"/>
      <c r="WUG1191" s="10"/>
      <c r="WUH1191" s="10"/>
      <c r="WUI1191" s="10"/>
      <c r="WUJ1191" s="10"/>
      <c r="WUK1191" s="10"/>
      <c r="WUL1191" s="10"/>
      <c r="WUM1191" s="10"/>
      <c r="WUN1191" s="10"/>
      <c r="WUO1191" s="10"/>
      <c r="WUP1191" s="10"/>
      <c r="WUQ1191" s="10"/>
      <c r="WUR1191" s="10"/>
      <c r="WUS1191" s="10"/>
      <c r="WUT1191" s="10"/>
      <c r="WUU1191" s="10"/>
      <c r="WUV1191" s="10"/>
      <c r="WUW1191" s="10"/>
      <c r="WUX1191" s="10"/>
      <c r="WUY1191" s="10"/>
      <c r="WUZ1191" s="10"/>
      <c r="WVA1191" s="10"/>
      <c r="WVB1191" s="10"/>
      <c r="WVC1191" s="10"/>
      <c r="WVD1191" s="10"/>
      <c r="WVE1191" s="10"/>
      <c r="WVF1191" s="10"/>
      <c r="WVG1191" s="10"/>
      <c r="WVH1191" s="10"/>
      <c r="WVI1191" s="10"/>
      <c r="WVJ1191" s="10"/>
      <c r="WVK1191" s="10"/>
      <c r="WVL1191" s="10"/>
      <c r="WVM1191" s="10"/>
      <c r="WVN1191" s="10"/>
      <c r="WVO1191" s="10"/>
      <c r="WVP1191" s="10"/>
      <c r="WVQ1191" s="10"/>
      <c r="WVR1191" s="10"/>
      <c r="WVS1191" s="10"/>
      <c r="WVT1191" s="10"/>
      <c r="WVU1191" s="10"/>
      <c r="WVV1191" s="10"/>
      <c r="WVW1191" s="10"/>
      <c r="WVX1191" s="10"/>
      <c r="WVY1191" s="10"/>
      <c r="WVZ1191" s="10"/>
      <c r="WWA1191" s="10"/>
      <c r="WWB1191" s="10"/>
      <c r="WWC1191" s="10"/>
      <c r="WWD1191" s="10"/>
      <c r="WWE1191" s="10"/>
      <c r="WWF1191" s="10"/>
      <c r="WWG1191" s="10"/>
      <c r="WWH1191" s="10"/>
      <c r="WWI1191" s="10"/>
      <c r="WWJ1191" s="10"/>
      <c r="WWK1191" s="10"/>
      <c r="WWL1191" s="10"/>
      <c r="WWM1191" s="10"/>
      <c r="WWN1191" s="10"/>
      <c r="WWO1191" s="10"/>
      <c r="WWP1191" s="10"/>
      <c r="WWQ1191" s="10"/>
      <c r="WWR1191" s="10"/>
      <c r="WWS1191" s="10"/>
      <c r="WWT1191" s="10"/>
      <c r="WWU1191" s="10"/>
      <c r="WWV1191" s="10"/>
      <c r="WWW1191" s="10"/>
      <c r="WWX1191" s="10"/>
      <c r="WWY1191" s="10"/>
      <c r="WWZ1191" s="10"/>
      <c r="WXA1191" s="10"/>
      <c r="WXB1191" s="10"/>
      <c r="WXC1191" s="10"/>
      <c r="WXD1191" s="10"/>
      <c r="WXE1191" s="10"/>
      <c r="WXF1191" s="10"/>
      <c r="WXG1191" s="10"/>
      <c r="WXH1191" s="10"/>
      <c r="WXI1191" s="10"/>
      <c r="WXJ1191" s="10"/>
      <c r="WXK1191" s="10"/>
      <c r="WXL1191" s="10"/>
      <c r="WXM1191" s="10"/>
      <c r="WXN1191" s="10"/>
      <c r="WXO1191" s="10"/>
      <c r="WXP1191" s="10"/>
      <c r="WXQ1191" s="10"/>
      <c r="WXR1191" s="10"/>
      <c r="WXS1191" s="10"/>
      <c r="WXT1191" s="10"/>
      <c r="WXU1191" s="10"/>
      <c r="WXV1191" s="10"/>
      <c r="WXW1191" s="10"/>
      <c r="WXX1191" s="10"/>
      <c r="WXY1191" s="10"/>
      <c r="WXZ1191" s="10"/>
      <c r="WYA1191" s="10"/>
      <c r="WYB1191" s="10"/>
      <c r="WYC1191" s="10"/>
      <c r="WYD1191" s="10"/>
      <c r="WYE1191" s="10"/>
      <c r="WYF1191" s="10"/>
      <c r="WYG1191" s="10"/>
      <c r="WYH1191" s="10"/>
      <c r="WYI1191" s="10"/>
      <c r="WYJ1191" s="10"/>
      <c r="WYK1191" s="10"/>
      <c r="WYL1191" s="10"/>
      <c r="WYM1191" s="10"/>
      <c r="WYN1191" s="10"/>
      <c r="WYO1191" s="10"/>
      <c r="WYP1191" s="10"/>
      <c r="WYQ1191" s="10"/>
      <c r="WYR1191" s="10"/>
      <c r="WYS1191" s="10"/>
      <c r="WYT1191" s="10"/>
      <c r="WYU1191" s="10"/>
      <c r="WYV1191" s="10"/>
      <c r="WYW1191" s="10"/>
      <c r="WYX1191" s="10"/>
      <c r="WYY1191" s="10"/>
      <c r="WYZ1191" s="10"/>
      <c r="WZA1191" s="10"/>
      <c r="WZB1191" s="10"/>
      <c r="WZC1191" s="10"/>
      <c r="WZD1191" s="10"/>
      <c r="WZE1191" s="10"/>
      <c r="WZF1191" s="10"/>
      <c r="WZG1191" s="10"/>
      <c r="WZH1191" s="10"/>
      <c r="WZI1191" s="10"/>
      <c r="WZJ1191" s="10"/>
      <c r="WZK1191" s="10"/>
      <c r="WZL1191" s="10"/>
      <c r="WZM1191" s="10"/>
      <c r="WZN1191" s="10"/>
      <c r="WZO1191" s="10"/>
      <c r="WZP1191" s="10"/>
      <c r="WZQ1191" s="10"/>
      <c r="WZR1191" s="10"/>
      <c r="WZS1191" s="10"/>
      <c r="WZT1191" s="10"/>
      <c r="WZU1191" s="10"/>
      <c r="WZV1191" s="10"/>
      <c r="WZW1191" s="10"/>
      <c r="WZX1191" s="10"/>
      <c r="WZY1191" s="10"/>
      <c r="WZZ1191" s="10"/>
      <c r="XAA1191" s="10"/>
      <c r="XAB1191" s="10"/>
      <c r="XAC1191" s="10"/>
      <c r="XAD1191" s="10"/>
      <c r="XAE1191" s="10"/>
      <c r="XAF1191" s="10"/>
      <c r="XAG1191" s="10"/>
      <c r="XAH1191" s="10"/>
      <c r="XAI1191" s="10"/>
      <c r="XAJ1191" s="10"/>
      <c r="XAK1191" s="10"/>
      <c r="XAL1191" s="10"/>
      <c r="XAM1191" s="10"/>
      <c r="XAN1191" s="10"/>
      <c r="XAO1191" s="10"/>
      <c r="XAP1191" s="10"/>
      <c r="XAQ1191" s="10"/>
      <c r="XAR1191" s="10"/>
      <c r="XAS1191" s="10"/>
      <c r="XAT1191" s="10"/>
      <c r="XAU1191" s="10"/>
      <c r="XAV1191" s="10"/>
      <c r="XAW1191" s="10"/>
      <c r="XAX1191" s="10"/>
      <c r="XAY1191" s="10"/>
      <c r="XAZ1191" s="10"/>
      <c r="XBA1191" s="10"/>
      <c r="XBB1191" s="10"/>
      <c r="XBC1191" s="10"/>
      <c r="XBD1191" s="10"/>
      <c r="XBE1191" s="10"/>
      <c r="XBF1191" s="10"/>
      <c r="XBG1191" s="10"/>
      <c r="XBH1191" s="10"/>
      <c r="XBI1191" s="10"/>
      <c r="XBJ1191" s="10"/>
      <c r="XBK1191" s="10"/>
      <c r="XBL1191" s="10"/>
      <c r="XBM1191" s="10"/>
      <c r="XBN1191" s="10"/>
      <c r="XBO1191" s="10"/>
      <c r="XBP1191" s="10"/>
      <c r="XBQ1191" s="10"/>
      <c r="XBR1191" s="10"/>
      <c r="XBS1191" s="10"/>
      <c r="XBT1191" s="10"/>
      <c r="XBU1191" s="10"/>
      <c r="XBV1191" s="10"/>
      <c r="XBW1191" s="10"/>
      <c r="XBX1191" s="10"/>
      <c r="XBY1191" s="10"/>
      <c r="XBZ1191" s="10"/>
      <c r="XCA1191" s="10"/>
      <c r="XCB1191" s="10"/>
      <c r="XCC1191" s="10"/>
      <c r="XCD1191" s="10"/>
      <c r="XCE1191" s="10"/>
      <c r="XCF1191" s="10"/>
      <c r="XCG1191" s="10"/>
      <c r="XCH1191" s="10"/>
      <c r="XCI1191" s="10"/>
      <c r="XCJ1191" s="10"/>
      <c r="XCK1191" s="10"/>
      <c r="XCL1191" s="10"/>
      <c r="XCM1191" s="10"/>
      <c r="XCN1191" s="10"/>
      <c r="XCO1191" s="10"/>
      <c r="XCP1191" s="10"/>
      <c r="XCQ1191" s="10"/>
      <c r="XCR1191" s="10"/>
      <c r="XCS1191" s="10"/>
      <c r="XCT1191" s="10"/>
      <c r="XCU1191" s="10"/>
      <c r="XCV1191" s="10"/>
      <c r="XCW1191" s="10"/>
      <c r="XCX1191" s="10"/>
      <c r="XCY1191" s="10"/>
      <c r="XCZ1191" s="10"/>
      <c r="XDA1191" s="10"/>
    </row>
    <row r="1192" spans="1:16329" ht="61.5" x14ac:dyDescent="0.85">
      <c r="A1192" s="10">
        <v>1</v>
      </c>
      <c r="B1192" s="48">
        <f>SUBTOTAL(103,$A$1033:A1192)</f>
        <v>158</v>
      </c>
      <c r="C1192" s="13" t="s">
        <v>2403</v>
      </c>
      <c r="D1192" s="20">
        <v>3113648.54</v>
      </c>
      <c r="E1192" s="20">
        <v>0</v>
      </c>
      <c r="F1192" s="20">
        <v>0</v>
      </c>
      <c r="G1192" s="20">
        <v>2100000</v>
      </c>
      <c r="H1192" s="20">
        <v>0</v>
      </c>
      <c r="I1192" s="20">
        <v>0</v>
      </c>
      <c r="J1192" s="20">
        <v>0</v>
      </c>
      <c r="K1192" s="55">
        <v>0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20">
        <v>0</v>
      </c>
      <c r="U1192" s="20">
        <v>0</v>
      </c>
      <c r="V1192" s="20">
        <v>0</v>
      </c>
      <c r="W1192" s="20">
        <v>0</v>
      </c>
      <c r="X1192" s="20">
        <v>0</v>
      </c>
      <c r="Y1192" s="20">
        <v>0</v>
      </c>
      <c r="Z1192" s="20">
        <v>0</v>
      </c>
      <c r="AA1192" s="20">
        <v>0</v>
      </c>
      <c r="AB1192" s="20">
        <v>800000</v>
      </c>
      <c r="AC1192" s="20">
        <v>43500</v>
      </c>
      <c r="AD1192" s="20">
        <v>170148.54</v>
      </c>
      <c r="AE1192" s="20">
        <v>0</v>
      </c>
      <c r="AF1192" s="22">
        <v>2022</v>
      </c>
      <c r="AG1192" s="22">
        <v>2022</v>
      </c>
      <c r="AH1192" s="23">
        <v>2022</v>
      </c>
      <c r="BZ1192" s="52"/>
      <c r="CD1192" s="10" t="e">
        <f t="shared" si="80"/>
        <v>#N/A</v>
      </c>
    </row>
    <row r="1193" spans="1:16329" ht="61.5" x14ac:dyDescent="0.85">
      <c r="A1193" s="10">
        <v>1</v>
      </c>
      <c r="B1193" s="48">
        <f>SUBTOTAL(103,$A$1033:A1193)</f>
        <v>159</v>
      </c>
      <c r="C1193" s="13" t="s">
        <v>383</v>
      </c>
      <c r="D1193" s="20">
        <v>3067061.7</v>
      </c>
      <c r="E1193" s="20">
        <v>0</v>
      </c>
      <c r="F1193" s="20">
        <v>0</v>
      </c>
      <c r="G1193" s="20">
        <v>2100000</v>
      </c>
      <c r="H1193" s="20">
        <v>0</v>
      </c>
      <c r="I1193" s="20">
        <v>0</v>
      </c>
      <c r="J1193" s="20">
        <v>0</v>
      </c>
      <c r="K1193" s="55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0</v>
      </c>
      <c r="U1193" s="20">
        <v>0</v>
      </c>
      <c r="V1193" s="20">
        <v>0</v>
      </c>
      <c r="W1193" s="20">
        <v>0</v>
      </c>
      <c r="X1193" s="20">
        <v>0</v>
      </c>
      <c r="Y1193" s="20">
        <v>0</v>
      </c>
      <c r="Z1193" s="20">
        <v>0</v>
      </c>
      <c r="AA1193" s="20">
        <v>0</v>
      </c>
      <c r="AB1193" s="20">
        <v>800000</v>
      </c>
      <c r="AC1193" s="20">
        <v>43500</v>
      </c>
      <c r="AD1193" s="20">
        <v>123561.7</v>
      </c>
      <c r="AE1193" s="20">
        <v>0</v>
      </c>
      <c r="AF1193" s="22">
        <v>2022</v>
      </c>
      <c r="AG1193" s="22">
        <v>2022</v>
      </c>
      <c r="AH1193" s="23">
        <v>2022</v>
      </c>
      <c r="BZ1193" s="52"/>
      <c r="CD1193" s="10" t="e">
        <f t="shared" si="80"/>
        <v>#N/A</v>
      </c>
    </row>
    <row r="1194" spans="1:16329" ht="61.5" x14ac:dyDescent="0.85">
      <c r="A1194" s="10">
        <v>1</v>
      </c>
      <c r="B1194" s="48">
        <f>SUBTOTAL(103,$A$1033:A1194)</f>
        <v>160</v>
      </c>
      <c r="C1194" s="13" t="s">
        <v>1257</v>
      </c>
      <c r="D1194" s="20">
        <v>3072407.35</v>
      </c>
      <c r="E1194" s="20">
        <v>0</v>
      </c>
      <c r="F1194" s="20">
        <v>0</v>
      </c>
      <c r="G1194" s="20">
        <v>2100000</v>
      </c>
      <c r="H1194" s="20">
        <v>0</v>
      </c>
      <c r="I1194" s="20">
        <v>0</v>
      </c>
      <c r="J1194" s="20">
        <v>0</v>
      </c>
      <c r="K1194" s="55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20">
        <v>0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0</v>
      </c>
      <c r="AA1194" s="20">
        <v>0</v>
      </c>
      <c r="AB1194" s="20">
        <v>800000</v>
      </c>
      <c r="AC1194" s="20">
        <v>43500</v>
      </c>
      <c r="AD1194" s="27">
        <v>128907.35</v>
      </c>
      <c r="AE1194" s="20">
        <v>0</v>
      </c>
      <c r="AF1194" s="22">
        <v>2022</v>
      </c>
      <c r="AG1194" s="22">
        <v>2022</v>
      </c>
      <c r="AH1194" s="23">
        <v>2022</v>
      </c>
      <c r="AI1194" s="193">
        <v>2020</v>
      </c>
      <c r="AJ1194" s="193">
        <v>2020</v>
      </c>
      <c r="AK1194" s="193">
        <v>2020</v>
      </c>
      <c r="AL1194" s="193">
        <v>2020</v>
      </c>
      <c r="AM1194" s="193">
        <v>2020</v>
      </c>
      <c r="AN1194" s="193">
        <v>2020</v>
      </c>
      <c r="AO1194" s="193">
        <v>2020</v>
      </c>
      <c r="AP1194" s="193">
        <v>2020</v>
      </c>
      <c r="AQ1194" s="193">
        <v>2020</v>
      </c>
      <c r="AR1194" s="193">
        <v>2020</v>
      </c>
      <c r="AS1194" s="193">
        <v>2020</v>
      </c>
      <c r="AT1194" s="193">
        <v>2020</v>
      </c>
      <c r="AU1194" s="193">
        <v>2020</v>
      </c>
      <c r="AV1194" s="193">
        <v>2020</v>
      </c>
      <c r="AW1194" s="193">
        <v>2020</v>
      </c>
      <c r="AX1194" s="193">
        <v>2020</v>
      </c>
      <c r="AY1194" s="193">
        <v>2020</v>
      </c>
      <c r="AZ1194" s="193">
        <v>2020</v>
      </c>
      <c r="BA1194" s="193">
        <v>2020</v>
      </c>
      <c r="BB1194" s="193">
        <v>2020</v>
      </c>
      <c r="BC1194" s="193">
        <v>2020</v>
      </c>
      <c r="BD1194" s="193">
        <v>2020</v>
      </c>
      <c r="BE1194" s="193">
        <v>2020</v>
      </c>
      <c r="BF1194" s="193">
        <v>2020</v>
      </c>
      <c r="BG1194" s="193">
        <v>2020</v>
      </c>
      <c r="BH1194" s="193">
        <v>2020</v>
      </c>
      <c r="BI1194" s="193">
        <v>2020</v>
      </c>
      <c r="BJ1194" s="193">
        <v>2020</v>
      </c>
      <c r="BK1194" s="193">
        <v>2020</v>
      </c>
      <c r="BL1194" s="193">
        <v>2020</v>
      </c>
      <c r="BM1194" s="193">
        <v>2020</v>
      </c>
      <c r="BN1194" s="193">
        <v>2020</v>
      </c>
      <c r="BO1194" s="193">
        <v>2020</v>
      </c>
      <c r="BP1194" s="193">
        <v>2020</v>
      </c>
      <c r="BQ1194" s="193">
        <v>2020</v>
      </c>
      <c r="BR1194" s="193">
        <v>2020</v>
      </c>
      <c r="BS1194" s="193">
        <v>2020</v>
      </c>
      <c r="BT1194" s="193">
        <v>2020</v>
      </c>
      <c r="BU1194" s="193">
        <v>2020</v>
      </c>
      <c r="BV1194" s="193">
        <v>2020</v>
      </c>
      <c r="BW1194" s="193">
        <v>2020</v>
      </c>
      <c r="BZ1194" s="52"/>
      <c r="CD1194" s="10" t="e">
        <f t="shared" si="80"/>
        <v>#N/A</v>
      </c>
    </row>
    <row r="1195" spans="1:16329" ht="61.5" x14ac:dyDescent="0.85">
      <c r="A1195" s="10">
        <v>1</v>
      </c>
      <c r="B1195" s="48">
        <f>SUBTOTAL(103,$A$1033:A1195)</f>
        <v>161</v>
      </c>
      <c r="C1195" s="13" t="s">
        <v>388</v>
      </c>
      <c r="D1195" s="20">
        <v>3092545.34</v>
      </c>
      <c r="E1195" s="20">
        <v>0</v>
      </c>
      <c r="F1195" s="20">
        <v>0</v>
      </c>
      <c r="G1195" s="20">
        <v>2100000</v>
      </c>
      <c r="H1195" s="20">
        <v>0</v>
      </c>
      <c r="I1195" s="20">
        <v>0</v>
      </c>
      <c r="J1195" s="20">
        <v>0</v>
      </c>
      <c r="K1195" s="55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20">
        <v>0</v>
      </c>
      <c r="U1195" s="20">
        <v>0</v>
      </c>
      <c r="V1195" s="20">
        <v>0</v>
      </c>
      <c r="W1195" s="20">
        <v>0</v>
      </c>
      <c r="X1195" s="20">
        <v>0</v>
      </c>
      <c r="Y1195" s="20">
        <v>0</v>
      </c>
      <c r="Z1195" s="20">
        <v>0</v>
      </c>
      <c r="AA1195" s="20">
        <v>0</v>
      </c>
      <c r="AB1195" s="20">
        <v>800000</v>
      </c>
      <c r="AC1195" s="20">
        <v>43500</v>
      </c>
      <c r="AD1195" s="20">
        <v>149045.34</v>
      </c>
      <c r="AE1195" s="20">
        <v>0</v>
      </c>
      <c r="AF1195" s="22">
        <v>2022</v>
      </c>
      <c r="AG1195" s="22">
        <v>2022</v>
      </c>
      <c r="AH1195" s="23">
        <v>2022</v>
      </c>
      <c r="BZ1195" s="52"/>
      <c r="CD1195" s="10" t="e">
        <f t="shared" si="80"/>
        <v>#N/A</v>
      </c>
    </row>
    <row r="1196" spans="1:16329" ht="61.5" x14ac:dyDescent="0.85">
      <c r="A1196" s="10">
        <v>1</v>
      </c>
      <c r="B1196" s="48">
        <f>SUBTOTAL(103,$A$1033:A1196)</f>
        <v>162</v>
      </c>
      <c r="C1196" s="13" t="s">
        <v>2390</v>
      </c>
      <c r="D1196" s="20">
        <v>2994723.58</v>
      </c>
      <c r="E1196" s="20">
        <v>0</v>
      </c>
      <c r="F1196" s="20">
        <v>0</v>
      </c>
      <c r="G1196" s="20">
        <v>2000000</v>
      </c>
      <c r="H1196" s="20">
        <v>0</v>
      </c>
      <c r="I1196" s="20">
        <v>0</v>
      </c>
      <c r="J1196" s="20">
        <v>0</v>
      </c>
      <c r="K1196" s="55">
        <v>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20">
        <v>0</v>
      </c>
      <c r="U1196" s="20">
        <v>0</v>
      </c>
      <c r="V1196" s="20">
        <v>0</v>
      </c>
      <c r="W1196" s="20">
        <v>0</v>
      </c>
      <c r="X1196" s="20">
        <v>0</v>
      </c>
      <c r="Y1196" s="20">
        <v>0</v>
      </c>
      <c r="Z1196" s="20">
        <v>0</v>
      </c>
      <c r="AA1196" s="20">
        <v>0</v>
      </c>
      <c r="AB1196" s="20">
        <v>800000</v>
      </c>
      <c r="AC1196" s="20">
        <v>42000</v>
      </c>
      <c r="AD1196" s="20">
        <v>152723.57999999999</v>
      </c>
      <c r="AE1196" s="20">
        <v>0</v>
      </c>
      <c r="AF1196" s="22">
        <v>2022</v>
      </c>
      <c r="AG1196" s="22">
        <v>2022</v>
      </c>
      <c r="AH1196" s="23">
        <v>2022</v>
      </c>
      <c r="BZ1196" s="52"/>
      <c r="CD1196" s="10" t="e">
        <f t="shared" si="80"/>
        <v>#N/A</v>
      </c>
    </row>
    <row r="1197" spans="1:16329" ht="61.5" x14ac:dyDescent="0.85">
      <c r="A1197" s="10">
        <v>1</v>
      </c>
      <c r="B1197" s="48">
        <f>SUBTOTAL(103,$A$1033:A1197)</f>
        <v>163</v>
      </c>
      <c r="C1197" s="13" t="s">
        <v>404</v>
      </c>
      <c r="D1197" s="20">
        <v>12330596.200000001</v>
      </c>
      <c r="E1197" s="20">
        <v>0</v>
      </c>
      <c r="F1197" s="20">
        <v>0</v>
      </c>
      <c r="G1197" s="20">
        <v>2100000</v>
      </c>
      <c r="H1197" s="20">
        <v>0</v>
      </c>
      <c r="I1197" s="20">
        <v>0</v>
      </c>
      <c r="J1197" s="20">
        <v>0</v>
      </c>
      <c r="K1197" s="55">
        <v>0</v>
      </c>
      <c r="L1197" s="20">
        <v>0</v>
      </c>
      <c r="M1197" s="20">
        <v>1134</v>
      </c>
      <c r="N1197" s="20">
        <v>9138647.9199999999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20">
        <v>0</v>
      </c>
      <c r="U1197" s="20">
        <v>0</v>
      </c>
      <c r="V1197" s="20">
        <v>0</v>
      </c>
      <c r="W1197" s="20">
        <v>0</v>
      </c>
      <c r="X1197" s="20">
        <v>0</v>
      </c>
      <c r="Y1197" s="20">
        <v>0</v>
      </c>
      <c r="Z1197" s="20">
        <v>0</v>
      </c>
      <c r="AA1197" s="20">
        <v>0</v>
      </c>
      <c r="AB1197" s="20">
        <v>800000</v>
      </c>
      <c r="AC1197" s="20">
        <v>180579.72</v>
      </c>
      <c r="AD1197" s="20">
        <v>111368.56</v>
      </c>
      <c r="AE1197" s="20">
        <v>0</v>
      </c>
      <c r="AF1197" s="22">
        <v>2022</v>
      </c>
      <c r="AG1197" s="22">
        <v>2022</v>
      </c>
      <c r="AH1197" s="23">
        <v>2022</v>
      </c>
      <c r="AT1197" s="10" t="e">
        <f>VLOOKUP(C1197,AW:AX,2,FALSE)</f>
        <v>#N/A</v>
      </c>
      <c r="BZ1197" s="52"/>
      <c r="CD1197" s="10" t="e">
        <f t="shared" si="80"/>
        <v>#N/A</v>
      </c>
    </row>
    <row r="1198" spans="1:16329" ht="61.5" x14ac:dyDescent="0.85">
      <c r="A1198" s="10">
        <v>1</v>
      </c>
      <c r="B1198" s="48">
        <f>SUBTOTAL(103,$A$1033:A1198)</f>
        <v>164</v>
      </c>
      <c r="C1198" s="13" t="s">
        <v>405</v>
      </c>
      <c r="D1198" s="20">
        <v>4949373.08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55">
        <v>0</v>
      </c>
      <c r="L1198" s="20">
        <v>0</v>
      </c>
      <c r="M1198" s="20">
        <v>579</v>
      </c>
      <c r="N1198" s="20">
        <v>4730045.16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20">
        <v>0</v>
      </c>
      <c r="U1198" s="20">
        <v>0</v>
      </c>
      <c r="V1198" s="20">
        <v>0</v>
      </c>
      <c r="W1198" s="20">
        <v>0</v>
      </c>
      <c r="X1198" s="20">
        <v>0</v>
      </c>
      <c r="Y1198" s="20">
        <v>0</v>
      </c>
      <c r="Z1198" s="20">
        <v>0</v>
      </c>
      <c r="AA1198" s="20">
        <v>0</v>
      </c>
      <c r="AB1198" s="20">
        <v>0</v>
      </c>
      <c r="AC1198" s="20">
        <v>70950.679999999993</v>
      </c>
      <c r="AD1198" s="27">
        <v>148377.24</v>
      </c>
      <c r="AE1198" s="20">
        <v>0</v>
      </c>
      <c r="AF1198" s="22">
        <v>2022</v>
      </c>
      <c r="AG1198" s="22">
        <v>2022</v>
      </c>
      <c r="AH1198" s="23">
        <v>2022</v>
      </c>
      <c r="AT1198" s="10" t="e">
        <f>VLOOKUP(C1198,AW:AX,2,FALSE)</f>
        <v>#N/A</v>
      </c>
      <c r="BZ1198" s="52"/>
      <c r="CD1198" s="10" t="e">
        <f t="shared" si="80"/>
        <v>#N/A</v>
      </c>
    </row>
    <row r="1199" spans="1:16329" ht="61.5" x14ac:dyDescent="0.85">
      <c r="A1199" s="10">
        <v>1</v>
      </c>
      <c r="B1199" s="48">
        <f>SUBTOTAL(103,$A$1033:A1199)</f>
        <v>165</v>
      </c>
      <c r="C1199" s="13" t="s">
        <v>402</v>
      </c>
      <c r="D1199" s="20">
        <v>3692856.35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55">
        <v>0</v>
      </c>
      <c r="L1199" s="20">
        <v>0</v>
      </c>
      <c r="M1199" s="20">
        <v>434.5</v>
      </c>
      <c r="N1199" s="20">
        <v>3638282.12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20">
        <v>0</v>
      </c>
      <c r="U1199" s="20">
        <v>0</v>
      </c>
      <c r="V1199" s="20">
        <v>0</v>
      </c>
      <c r="W1199" s="20">
        <v>0</v>
      </c>
      <c r="X1199" s="20">
        <v>0</v>
      </c>
      <c r="Y1199" s="20">
        <v>0</v>
      </c>
      <c r="Z1199" s="20">
        <v>0</v>
      </c>
      <c r="AA1199" s="20">
        <v>0</v>
      </c>
      <c r="AB1199" s="20">
        <v>0</v>
      </c>
      <c r="AC1199" s="20">
        <v>54574.23</v>
      </c>
      <c r="AD1199" s="20">
        <v>0</v>
      </c>
      <c r="AE1199" s="20">
        <v>0</v>
      </c>
      <c r="AF1199" s="22" t="s">
        <v>265</v>
      </c>
      <c r="AG1199" s="22">
        <v>2022</v>
      </c>
      <c r="AH1199" s="23">
        <v>2022</v>
      </c>
      <c r="AT1199" s="10" t="e">
        <f>VLOOKUP(C1199,AW:AX,2,FALSE)</f>
        <v>#N/A</v>
      </c>
      <c r="BZ1199" s="52"/>
      <c r="CD1199" s="10" t="e">
        <f t="shared" si="80"/>
        <v>#N/A</v>
      </c>
    </row>
    <row r="1200" spans="1:16329" ht="61.5" x14ac:dyDescent="0.85">
      <c r="A1200" s="10">
        <v>1</v>
      </c>
      <c r="B1200" s="48">
        <f>SUBTOTAL(103,$A$1033:A1200)</f>
        <v>166</v>
      </c>
      <c r="C1200" s="13" t="s">
        <v>2404</v>
      </c>
      <c r="D1200" s="20">
        <v>3066798.28</v>
      </c>
      <c r="E1200" s="20">
        <v>0</v>
      </c>
      <c r="F1200" s="20">
        <v>0</v>
      </c>
      <c r="G1200" s="20">
        <v>2100000</v>
      </c>
      <c r="H1200" s="20">
        <v>0</v>
      </c>
      <c r="I1200" s="20">
        <v>0</v>
      </c>
      <c r="J1200" s="20">
        <v>0</v>
      </c>
      <c r="K1200" s="55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20">
        <v>0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0</v>
      </c>
      <c r="AA1200" s="20">
        <v>0</v>
      </c>
      <c r="AB1200" s="20">
        <v>800000</v>
      </c>
      <c r="AC1200" s="20">
        <v>43500</v>
      </c>
      <c r="AD1200" s="20">
        <v>123298.28</v>
      </c>
      <c r="AE1200" s="20">
        <v>0</v>
      </c>
      <c r="AF1200" s="22">
        <v>2022</v>
      </c>
      <c r="AG1200" s="22">
        <v>2022</v>
      </c>
      <c r="AH1200" s="23">
        <v>2022</v>
      </c>
      <c r="BZ1200" s="52"/>
      <c r="CD1200" s="10" t="e">
        <f t="shared" si="80"/>
        <v>#N/A</v>
      </c>
    </row>
    <row r="1201" spans="1:82" ht="61.5" x14ac:dyDescent="0.85">
      <c r="A1201" s="10">
        <v>1</v>
      </c>
      <c r="B1201" s="48">
        <f>SUBTOTAL(103,$A$1033:A1201)</f>
        <v>167</v>
      </c>
      <c r="C1201" s="13" t="s">
        <v>421</v>
      </c>
      <c r="D1201" s="20">
        <v>4539349.58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57">
        <v>2</v>
      </c>
      <c r="L1201" s="20">
        <v>4472265.5999999996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0</v>
      </c>
      <c r="U1201" s="20">
        <v>0</v>
      </c>
      <c r="V1201" s="20">
        <v>0</v>
      </c>
      <c r="W1201" s="20">
        <v>0</v>
      </c>
      <c r="X1201" s="20">
        <v>0</v>
      </c>
      <c r="Y1201" s="20">
        <v>0</v>
      </c>
      <c r="Z1201" s="20">
        <v>0</v>
      </c>
      <c r="AA1201" s="20">
        <v>0</v>
      </c>
      <c r="AB1201" s="20">
        <v>0</v>
      </c>
      <c r="AC1201" s="20">
        <v>67083.98</v>
      </c>
      <c r="AD1201" s="20">
        <v>0</v>
      </c>
      <c r="AE1201" s="20">
        <v>0</v>
      </c>
      <c r="AF1201" s="22" t="s">
        <v>265</v>
      </c>
      <c r="AG1201" s="22">
        <v>2022</v>
      </c>
      <c r="AH1201" s="23">
        <v>2022</v>
      </c>
      <c r="BZ1201" s="52"/>
      <c r="CD1201" s="10" t="e">
        <f t="shared" si="80"/>
        <v>#N/A</v>
      </c>
    </row>
    <row r="1202" spans="1:82" ht="61.5" x14ac:dyDescent="0.85">
      <c r="A1202" s="10">
        <v>1</v>
      </c>
      <c r="B1202" s="48">
        <f>SUBTOTAL(103,$A$1033:A1202)</f>
        <v>168</v>
      </c>
      <c r="C1202" s="13" t="s">
        <v>408</v>
      </c>
      <c r="D1202" s="20">
        <v>17060233.969999999</v>
      </c>
      <c r="E1202" s="20">
        <v>0</v>
      </c>
      <c r="F1202" s="20">
        <v>0</v>
      </c>
      <c r="G1202" s="20">
        <v>2100000</v>
      </c>
      <c r="H1202" s="20">
        <v>0</v>
      </c>
      <c r="I1202" s="20">
        <v>0</v>
      </c>
      <c r="J1202" s="20">
        <v>0</v>
      </c>
      <c r="K1202" s="55">
        <v>0</v>
      </c>
      <c r="L1202" s="20">
        <v>0</v>
      </c>
      <c r="M1202" s="20">
        <v>1630</v>
      </c>
      <c r="N1202" s="20">
        <v>13533731.27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0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0</v>
      </c>
      <c r="AA1202" s="20">
        <v>0</v>
      </c>
      <c r="AB1202" s="20">
        <v>800000</v>
      </c>
      <c r="AC1202" s="20">
        <v>246505.97</v>
      </c>
      <c r="AD1202" s="20">
        <v>379996.73</v>
      </c>
      <c r="AE1202" s="20">
        <v>0</v>
      </c>
      <c r="AF1202" s="22">
        <v>2022</v>
      </c>
      <c r="AG1202" s="22">
        <v>2022</v>
      </c>
      <c r="AH1202" s="23">
        <v>2022</v>
      </c>
      <c r="AT1202" s="10" t="e">
        <f>VLOOKUP(C1202,AW:AX,2,FALSE)</f>
        <v>#N/A</v>
      </c>
      <c r="BZ1202" s="52"/>
      <c r="CD1202" s="10" t="e">
        <f t="shared" si="80"/>
        <v>#N/A</v>
      </c>
    </row>
    <row r="1203" spans="1:82" ht="61.5" x14ac:dyDescent="0.85">
      <c r="A1203" s="10">
        <v>1</v>
      </c>
      <c r="B1203" s="48">
        <f>SUBTOTAL(103,$A$1033:A1203)</f>
        <v>169</v>
      </c>
      <c r="C1203" s="13" t="s">
        <v>2405</v>
      </c>
      <c r="D1203" s="20">
        <v>3121716.24</v>
      </c>
      <c r="E1203" s="20">
        <v>0</v>
      </c>
      <c r="F1203" s="20">
        <v>0</v>
      </c>
      <c r="G1203" s="20">
        <v>2100000</v>
      </c>
      <c r="H1203" s="20">
        <v>0</v>
      </c>
      <c r="I1203" s="20">
        <v>0</v>
      </c>
      <c r="J1203" s="20">
        <v>0</v>
      </c>
      <c r="K1203" s="55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20">
        <v>0</v>
      </c>
      <c r="U1203" s="20">
        <v>0</v>
      </c>
      <c r="V1203" s="20">
        <v>0</v>
      </c>
      <c r="W1203" s="20">
        <v>0</v>
      </c>
      <c r="X1203" s="20">
        <v>0</v>
      </c>
      <c r="Y1203" s="20">
        <v>0</v>
      </c>
      <c r="Z1203" s="20">
        <v>0</v>
      </c>
      <c r="AA1203" s="20">
        <v>0</v>
      </c>
      <c r="AB1203" s="20">
        <v>800000</v>
      </c>
      <c r="AC1203" s="20">
        <v>43500</v>
      </c>
      <c r="AD1203" s="20">
        <v>178216.24</v>
      </c>
      <c r="AE1203" s="20">
        <v>0</v>
      </c>
      <c r="AF1203" s="22">
        <v>2022</v>
      </c>
      <c r="AG1203" s="22">
        <v>2022</v>
      </c>
      <c r="AH1203" s="23">
        <v>2022</v>
      </c>
      <c r="BZ1203" s="52"/>
      <c r="CD1203" s="10" t="e">
        <f t="shared" si="80"/>
        <v>#N/A</v>
      </c>
    </row>
    <row r="1204" spans="1:82" ht="61.5" x14ac:dyDescent="0.85">
      <c r="A1204" s="10">
        <v>1</v>
      </c>
      <c r="B1204" s="48">
        <f>SUBTOTAL(103,$A$1033:A1204)</f>
        <v>170</v>
      </c>
      <c r="C1204" s="13" t="s">
        <v>2406</v>
      </c>
      <c r="D1204" s="20">
        <v>3098617.66</v>
      </c>
      <c r="E1204" s="20">
        <v>0</v>
      </c>
      <c r="F1204" s="20">
        <v>0</v>
      </c>
      <c r="G1204" s="20">
        <v>2100000</v>
      </c>
      <c r="H1204" s="20">
        <v>0</v>
      </c>
      <c r="I1204" s="20">
        <v>0</v>
      </c>
      <c r="J1204" s="20">
        <v>0</v>
      </c>
      <c r="K1204" s="55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20">
        <v>0</v>
      </c>
      <c r="U1204" s="20">
        <v>0</v>
      </c>
      <c r="V1204" s="20">
        <v>0</v>
      </c>
      <c r="W1204" s="20">
        <v>0</v>
      </c>
      <c r="X1204" s="20">
        <v>0</v>
      </c>
      <c r="Y1204" s="20">
        <v>0</v>
      </c>
      <c r="Z1204" s="20">
        <v>0</v>
      </c>
      <c r="AA1204" s="20">
        <v>0</v>
      </c>
      <c r="AB1204" s="20">
        <v>800000</v>
      </c>
      <c r="AC1204" s="20">
        <v>43500</v>
      </c>
      <c r="AD1204" s="20">
        <v>155117.66</v>
      </c>
      <c r="AE1204" s="20">
        <v>0</v>
      </c>
      <c r="AF1204" s="22">
        <v>2022</v>
      </c>
      <c r="AG1204" s="22">
        <v>2022</v>
      </c>
      <c r="AH1204" s="23">
        <v>2022</v>
      </c>
      <c r="BY1204" s="189"/>
      <c r="BZ1204" s="52"/>
      <c r="CD1204" s="10" t="e">
        <f t="shared" si="80"/>
        <v>#N/A</v>
      </c>
    </row>
    <row r="1205" spans="1:82" ht="61.5" x14ac:dyDescent="0.85">
      <c r="A1205" s="10">
        <v>1</v>
      </c>
      <c r="B1205" s="48">
        <f>SUBTOTAL(103,$A$1033:A1205)</f>
        <v>171</v>
      </c>
      <c r="C1205" s="13" t="s">
        <v>393</v>
      </c>
      <c r="D1205" s="20">
        <v>3068078.75</v>
      </c>
      <c r="E1205" s="20">
        <v>0</v>
      </c>
      <c r="F1205" s="20">
        <v>0</v>
      </c>
      <c r="G1205" s="20">
        <v>2000000</v>
      </c>
      <c r="H1205" s="20">
        <v>0</v>
      </c>
      <c r="I1205" s="20">
        <v>0</v>
      </c>
      <c r="J1205" s="20">
        <v>0</v>
      </c>
      <c r="K1205" s="55">
        <v>0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20">
        <v>0</v>
      </c>
      <c r="U1205" s="20">
        <v>0</v>
      </c>
      <c r="V1205" s="20">
        <v>0</v>
      </c>
      <c r="W1205" s="20">
        <v>0</v>
      </c>
      <c r="X1205" s="20">
        <v>0</v>
      </c>
      <c r="Y1205" s="20">
        <v>0</v>
      </c>
      <c r="Z1205" s="20">
        <v>0</v>
      </c>
      <c r="AA1205" s="20">
        <v>0</v>
      </c>
      <c r="AB1205" s="20">
        <v>800000</v>
      </c>
      <c r="AC1205" s="20">
        <v>42000</v>
      </c>
      <c r="AD1205" s="20">
        <v>226078.75</v>
      </c>
      <c r="AE1205" s="20">
        <v>0</v>
      </c>
      <c r="AF1205" s="22">
        <v>2022</v>
      </c>
      <c r="AG1205" s="22">
        <v>2022</v>
      </c>
      <c r="AH1205" s="23">
        <v>2022</v>
      </c>
      <c r="BY1205" s="189"/>
      <c r="BZ1205" s="52"/>
      <c r="CD1205" s="10" t="e">
        <f t="shared" si="80"/>
        <v>#N/A</v>
      </c>
    </row>
    <row r="1206" spans="1:82" ht="61.5" x14ac:dyDescent="0.85">
      <c r="B1206" s="13" t="s">
        <v>753</v>
      </c>
      <c r="C1206" s="13"/>
      <c r="D1206" s="183">
        <v>125066023.40999998</v>
      </c>
      <c r="E1206" s="20">
        <v>845974.22</v>
      </c>
      <c r="F1206" s="20">
        <v>0</v>
      </c>
      <c r="G1206" s="20">
        <v>2023822.85</v>
      </c>
      <c r="H1206" s="20">
        <v>1079182.1499999999</v>
      </c>
      <c r="I1206" s="20">
        <v>1694890.44</v>
      </c>
      <c r="J1206" s="20">
        <v>0</v>
      </c>
      <c r="K1206" s="55">
        <v>6</v>
      </c>
      <c r="L1206" s="20">
        <v>13794595.710000001</v>
      </c>
      <c r="M1206" s="20">
        <v>12127.5</v>
      </c>
      <c r="N1206" s="20">
        <v>95738040.170000002</v>
      </c>
      <c r="O1206" s="20">
        <v>0</v>
      </c>
      <c r="P1206" s="20">
        <v>0</v>
      </c>
      <c r="Q1206" s="20">
        <v>2418.1</v>
      </c>
      <c r="R1206" s="20">
        <v>6237010.6500000004</v>
      </c>
      <c r="S1206" s="20">
        <v>0</v>
      </c>
      <c r="T1206" s="20">
        <v>0</v>
      </c>
      <c r="U1206" s="20">
        <v>0</v>
      </c>
      <c r="V1206" s="20">
        <v>210000</v>
      </c>
      <c r="W1206" s="20">
        <v>0</v>
      </c>
      <c r="X1206" s="20">
        <v>0</v>
      </c>
      <c r="Y1206" s="20">
        <v>0</v>
      </c>
      <c r="Z1206" s="20">
        <v>0</v>
      </c>
      <c r="AA1206" s="20">
        <v>0</v>
      </c>
      <c r="AB1206" s="20">
        <v>0</v>
      </c>
      <c r="AC1206" s="20">
        <v>1734352.7599999998</v>
      </c>
      <c r="AD1206" s="20">
        <v>1468154.46</v>
      </c>
      <c r="AE1206" s="20">
        <v>240000</v>
      </c>
      <c r="AF1206" s="22" t="s">
        <v>723</v>
      </c>
      <c r="AG1206" s="22" t="s">
        <v>723</v>
      </c>
      <c r="AH1206" s="23" t="s">
        <v>723</v>
      </c>
      <c r="AT1206" s="10" t="e">
        <f t="shared" ref="AT1206:AT1215" si="81">VLOOKUP(C1206,AW:AX,2,FALSE)</f>
        <v>#N/A</v>
      </c>
      <c r="BY1206" s="69"/>
      <c r="BZ1206" s="52">
        <v>46315599.309999995</v>
      </c>
    </row>
    <row r="1207" spans="1:82" ht="61.5" x14ac:dyDescent="0.85">
      <c r="A1207" s="10">
        <v>1</v>
      </c>
      <c r="B1207" s="48">
        <f>SUBTOTAL(103,$A$1033:A1207)</f>
        <v>172</v>
      </c>
      <c r="C1207" s="13" t="s">
        <v>754</v>
      </c>
      <c r="D1207" s="20">
        <v>4332731.79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55">
        <v>0</v>
      </c>
      <c r="L1207" s="20">
        <v>0</v>
      </c>
      <c r="M1207" s="20">
        <v>506</v>
      </c>
      <c r="N1207" s="20">
        <v>4130770.24</v>
      </c>
      <c r="O1207" s="20">
        <v>0</v>
      </c>
      <c r="P1207" s="20">
        <v>0</v>
      </c>
      <c r="Q1207" s="20">
        <v>0</v>
      </c>
      <c r="R1207" s="20">
        <v>0</v>
      </c>
      <c r="S1207" s="20">
        <v>0</v>
      </c>
      <c r="T1207" s="20">
        <v>0</v>
      </c>
      <c r="U1207" s="20">
        <v>0</v>
      </c>
      <c r="V1207" s="20">
        <v>0</v>
      </c>
      <c r="W1207" s="20">
        <v>0</v>
      </c>
      <c r="X1207" s="20">
        <v>0</v>
      </c>
      <c r="Y1207" s="20">
        <v>0</v>
      </c>
      <c r="Z1207" s="20">
        <v>0</v>
      </c>
      <c r="AA1207" s="20">
        <v>0</v>
      </c>
      <c r="AB1207" s="20">
        <v>0</v>
      </c>
      <c r="AC1207" s="20">
        <v>61961.55</v>
      </c>
      <c r="AD1207" s="20">
        <v>140000</v>
      </c>
      <c r="AE1207" s="20">
        <v>0</v>
      </c>
      <c r="AF1207" s="22">
        <v>2022</v>
      </c>
      <c r="AG1207" s="22">
        <v>2022</v>
      </c>
      <c r="AH1207" s="23">
        <v>2022</v>
      </c>
      <c r="AT1207" s="10" t="e">
        <f t="shared" si="81"/>
        <v>#N/A</v>
      </c>
      <c r="BZ1207" s="52"/>
    </row>
    <row r="1208" spans="1:82" ht="61.5" x14ac:dyDescent="0.85">
      <c r="A1208" s="10">
        <v>1</v>
      </c>
      <c r="B1208" s="48">
        <f>SUBTOTAL(103,$A$1033:A1208)</f>
        <v>173</v>
      </c>
      <c r="C1208" s="13" t="s">
        <v>755</v>
      </c>
      <c r="D1208" s="20">
        <v>4095774.31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55">
        <v>0</v>
      </c>
      <c r="L1208" s="20">
        <v>0</v>
      </c>
      <c r="M1208" s="20">
        <v>478</v>
      </c>
      <c r="N1208" s="20">
        <v>3936723.46</v>
      </c>
      <c r="O1208" s="20">
        <v>0</v>
      </c>
      <c r="P1208" s="20">
        <v>0</v>
      </c>
      <c r="Q1208" s="20">
        <v>0</v>
      </c>
      <c r="R1208" s="20">
        <v>0</v>
      </c>
      <c r="S1208" s="20">
        <v>0</v>
      </c>
      <c r="T1208" s="20">
        <v>0</v>
      </c>
      <c r="U1208" s="20">
        <v>0</v>
      </c>
      <c r="V1208" s="20">
        <v>0</v>
      </c>
      <c r="W1208" s="20">
        <v>0</v>
      </c>
      <c r="X1208" s="20">
        <v>0</v>
      </c>
      <c r="Y1208" s="20">
        <v>0</v>
      </c>
      <c r="Z1208" s="20">
        <v>0</v>
      </c>
      <c r="AA1208" s="20">
        <v>0</v>
      </c>
      <c r="AB1208" s="20">
        <v>0</v>
      </c>
      <c r="AC1208" s="20">
        <v>59050.85</v>
      </c>
      <c r="AD1208" s="20">
        <v>100000</v>
      </c>
      <c r="AE1208" s="20">
        <v>0</v>
      </c>
      <c r="AF1208" s="22">
        <v>2022</v>
      </c>
      <c r="AG1208" s="22">
        <v>2022</v>
      </c>
      <c r="AH1208" s="23">
        <v>2022</v>
      </c>
      <c r="AT1208" s="10" t="e">
        <f t="shared" si="81"/>
        <v>#N/A</v>
      </c>
      <c r="BZ1208" s="52"/>
    </row>
    <row r="1209" spans="1:82" ht="61.5" x14ac:dyDescent="0.85">
      <c r="A1209" s="10">
        <v>1</v>
      </c>
      <c r="B1209" s="48">
        <f>SUBTOTAL(103,$A$1033:A1209)</f>
        <v>174</v>
      </c>
      <c r="C1209" s="13" t="s">
        <v>2211</v>
      </c>
      <c r="D1209" s="20">
        <v>5359827.7899999991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55">
        <v>0</v>
      </c>
      <c r="L1209" s="20">
        <v>0</v>
      </c>
      <c r="M1209" s="20">
        <v>627</v>
      </c>
      <c r="N1209" s="20">
        <v>5131772.3899999997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0</v>
      </c>
      <c r="U1209" s="20">
        <v>0</v>
      </c>
      <c r="V1209" s="20">
        <v>0</v>
      </c>
      <c r="W1209" s="20">
        <v>0</v>
      </c>
      <c r="X1209" s="20">
        <v>0</v>
      </c>
      <c r="Y1209" s="20">
        <v>0</v>
      </c>
      <c r="Z1209" s="20">
        <v>0</v>
      </c>
      <c r="AA1209" s="20">
        <v>0</v>
      </c>
      <c r="AB1209" s="20">
        <v>0</v>
      </c>
      <c r="AC1209" s="20">
        <v>76976.59</v>
      </c>
      <c r="AD1209" s="20">
        <v>151078.81</v>
      </c>
      <c r="AE1209" s="20">
        <v>0</v>
      </c>
      <c r="AF1209" s="22">
        <v>2022</v>
      </c>
      <c r="AG1209" s="22">
        <v>2022</v>
      </c>
      <c r="AH1209" s="23">
        <v>2022</v>
      </c>
      <c r="AT1209" s="10" t="e">
        <f t="shared" si="81"/>
        <v>#N/A</v>
      </c>
      <c r="BZ1209" s="52"/>
    </row>
    <row r="1210" spans="1:82" ht="61.5" x14ac:dyDescent="0.85">
      <c r="A1210" s="10">
        <v>1</v>
      </c>
      <c r="B1210" s="48">
        <f>SUBTOTAL(103,$A$1033:A1210)</f>
        <v>175</v>
      </c>
      <c r="C1210" s="13" t="s">
        <v>759</v>
      </c>
      <c r="D1210" s="20">
        <v>11626832.550000001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55">
        <v>0</v>
      </c>
      <c r="L1210" s="20">
        <v>0</v>
      </c>
      <c r="M1210" s="20">
        <v>1360</v>
      </c>
      <c r="N1210" s="20">
        <v>11201103.65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0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0</v>
      </c>
      <c r="AA1210" s="20">
        <v>0</v>
      </c>
      <c r="AB1210" s="20">
        <v>0</v>
      </c>
      <c r="AC1210" s="20">
        <v>168016.55</v>
      </c>
      <c r="AD1210" s="20">
        <v>257712.35</v>
      </c>
      <c r="AE1210" s="20">
        <v>0</v>
      </c>
      <c r="AF1210" s="22">
        <v>2022</v>
      </c>
      <c r="AG1210" s="22">
        <v>2022</v>
      </c>
      <c r="AH1210" s="23">
        <v>2022</v>
      </c>
      <c r="AT1210" s="10">
        <f t="shared" si="81"/>
        <v>1</v>
      </c>
      <c r="BZ1210" s="52"/>
    </row>
    <row r="1211" spans="1:82" ht="61.5" x14ac:dyDescent="0.85">
      <c r="A1211" s="10">
        <v>1</v>
      </c>
      <c r="B1211" s="48">
        <f>SUBTOTAL(103,$A$1033:A1211)</f>
        <v>176</v>
      </c>
      <c r="C1211" s="13" t="s">
        <v>760</v>
      </c>
      <c r="D1211" s="20">
        <v>5547997.169999999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55">
        <v>0</v>
      </c>
      <c r="L1211" s="20">
        <v>0</v>
      </c>
      <c r="M1211" s="20">
        <v>649</v>
      </c>
      <c r="N1211" s="20">
        <v>5318851.0999999996</v>
      </c>
      <c r="O1211" s="20">
        <v>0</v>
      </c>
      <c r="P1211" s="20">
        <v>0</v>
      </c>
      <c r="Q1211" s="20">
        <v>0</v>
      </c>
      <c r="R1211" s="20">
        <v>0</v>
      </c>
      <c r="S1211" s="20">
        <v>0</v>
      </c>
      <c r="T1211" s="20">
        <v>0</v>
      </c>
      <c r="U1211" s="20">
        <v>0</v>
      </c>
      <c r="V1211" s="20">
        <v>0</v>
      </c>
      <c r="W1211" s="20">
        <v>0</v>
      </c>
      <c r="X1211" s="20">
        <v>0</v>
      </c>
      <c r="Y1211" s="20">
        <v>0</v>
      </c>
      <c r="Z1211" s="20">
        <v>0</v>
      </c>
      <c r="AA1211" s="20">
        <v>0</v>
      </c>
      <c r="AB1211" s="20">
        <v>0</v>
      </c>
      <c r="AC1211" s="20">
        <v>79782.77</v>
      </c>
      <c r="AD1211" s="20">
        <v>149363.29999999999</v>
      </c>
      <c r="AE1211" s="20">
        <v>0</v>
      </c>
      <c r="AF1211" s="22">
        <v>2022</v>
      </c>
      <c r="AG1211" s="22">
        <v>2022</v>
      </c>
      <c r="AH1211" s="23">
        <v>2022</v>
      </c>
      <c r="AT1211" s="10" t="e">
        <f t="shared" si="81"/>
        <v>#N/A</v>
      </c>
      <c r="BZ1211" s="52"/>
    </row>
    <row r="1212" spans="1:82" ht="61.5" x14ac:dyDescent="0.85">
      <c r="A1212" s="10">
        <v>1</v>
      </c>
      <c r="B1212" s="48">
        <f>SUBTOTAL(103,$A$1033:A1212)</f>
        <v>177</v>
      </c>
      <c r="C1212" s="13" t="s">
        <v>761</v>
      </c>
      <c r="D1212" s="20">
        <v>5462527.8100000005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55">
        <v>0</v>
      </c>
      <c r="L1212" s="20">
        <v>0</v>
      </c>
      <c r="M1212" s="20">
        <v>660</v>
      </c>
      <c r="N1212" s="20">
        <v>5362096.3600000003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0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0</v>
      </c>
      <c r="AA1212" s="20">
        <v>0</v>
      </c>
      <c r="AB1212" s="20">
        <v>0</v>
      </c>
      <c r="AC1212" s="20">
        <v>80431.45</v>
      </c>
      <c r="AD1212" s="20">
        <v>20000</v>
      </c>
      <c r="AE1212" s="20">
        <v>0</v>
      </c>
      <c r="AF1212" s="22">
        <v>2022</v>
      </c>
      <c r="AG1212" s="22">
        <v>2022</v>
      </c>
      <c r="AH1212" s="23">
        <v>2022</v>
      </c>
      <c r="AT1212" s="10" t="e">
        <f t="shared" si="81"/>
        <v>#N/A</v>
      </c>
      <c r="BZ1212" s="52"/>
    </row>
    <row r="1213" spans="1:82" ht="61.5" x14ac:dyDescent="0.85">
      <c r="A1213" s="10">
        <v>1</v>
      </c>
      <c r="B1213" s="48">
        <f>SUBTOTAL(103,$A$1033:A1213)</f>
        <v>178</v>
      </c>
      <c r="C1213" s="13" t="s">
        <v>762</v>
      </c>
      <c r="D1213" s="20">
        <v>4371790.6300000008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55">
        <v>0</v>
      </c>
      <c r="L1213" s="20">
        <v>0</v>
      </c>
      <c r="M1213" s="20">
        <v>511</v>
      </c>
      <c r="N1213" s="20">
        <v>4218512.9400000004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0</v>
      </c>
      <c r="U1213" s="20">
        <v>0</v>
      </c>
      <c r="V1213" s="20">
        <v>0</v>
      </c>
      <c r="W1213" s="20">
        <v>0</v>
      </c>
      <c r="X1213" s="20">
        <v>0</v>
      </c>
      <c r="Y1213" s="20">
        <v>0</v>
      </c>
      <c r="Z1213" s="20">
        <v>0</v>
      </c>
      <c r="AA1213" s="20">
        <v>0</v>
      </c>
      <c r="AB1213" s="20">
        <v>0</v>
      </c>
      <c r="AC1213" s="20">
        <v>63277.69</v>
      </c>
      <c r="AD1213" s="20">
        <v>90000</v>
      </c>
      <c r="AE1213" s="20">
        <v>0</v>
      </c>
      <c r="AF1213" s="22">
        <v>2022</v>
      </c>
      <c r="AG1213" s="22">
        <v>2022</v>
      </c>
      <c r="AH1213" s="23">
        <v>2022</v>
      </c>
      <c r="AT1213" s="10" t="e">
        <f t="shared" si="81"/>
        <v>#N/A</v>
      </c>
      <c r="BZ1213" s="52"/>
    </row>
    <row r="1214" spans="1:82" ht="61.5" x14ac:dyDescent="0.85">
      <c r="A1214" s="10">
        <v>1</v>
      </c>
      <c r="B1214" s="48">
        <f>SUBTOTAL(103,$A$1033:A1214)</f>
        <v>179</v>
      </c>
      <c r="C1214" s="13" t="s">
        <v>763</v>
      </c>
      <c r="D1214" s="20">
        <v>17511507.91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55">
        <v>0</v>
      </c>
      <c r="L1214" s="20">
        <v>0</v>
      </c>
      <c r="M1214" s="20">
        <v>2047.5</v>
      </c>
      <c r="N1214" s="20">
        <v>16898037.350000001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0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0</v>
      </c>
      <c r="AA1214" s="20">
        <v>0</v>
      </c>
      <c r="AB1214" s="20">
        <v>0</v>
      </c>
      <c r="AC1214" s="20">
        <v>253470.56</v>
      </c>
      <c r="AD1214" s="20">
        <v>360000</v>
      </c>
      <c r="AE1214" s="20">
        <v>0</v>
      </c>
      <c r="AF1214" s="22">
        <v>2022</v>
      </c>
      <c r="AG1214" s="22">
        <v>2022</v>
      </c>
      <c r="AH1214" s="23">
        <v>2022</v>
      </c>
      <c r="AT1214" s="10" t="e">
        <f t="shared" si="81"/>
        <v>#N/A</v>
      </c>
      <c r="BZ1214" s="52"/>
    </row>
    <row r="1215" spans="1:82" ht="61.5" x14ac:dyDescent="0.85">
      <c r="A1215" s="10">
        <v>1</v>
      </c>
      <c r="B1215" s="48">
        <f>SUBTOTAL(103,$A$1033:A1215)</f>
        <v>180</v>
      </c>
      <c r="C1215" s="13" t="s">
        <v>785</v>
      </c>
      <c r="D1215" s="20">
        <v>2537344.7999999998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55">
        <v>0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360</v>
      </c>
      <c r="R1215" s="20">
        <v>2499847.09</v>
      </c>
      <c r="S1215" s="20">
        <v>0</v>
      </c>
      <c r="T1215" s="20">
        <v>0</v>
      </c>
      <c r="U1215" s="20">
        <v>0</v>
      </c>
      <c r="V1215" s="20">
        <v>0</v>
      </c>
      <c r="W1215" s="20">
        <v>0</v>
      </c>
      <c r="X1215" s="20">
        <v>0</v>
      </c>
      <c r="Y1215" s="20">
        <v>0</v>
      </c>
      <c r="Z1215" s="20">
        <v>0</v>
      </c>
      <c r="AA1215" s="20">
        <v>0</v>
      </c>
      <c r="AB1215" s="20">
        <v>0</v>
      </c>
      <c r="AC1215" s="20">
        <v>37497.71</v>
      </c>
      <c r="AD1215" s="20">
        <v>0</v>
      </c>
      <c r="AE1215" s="20">
        <v>0</v>
      </c>
      <c r="AF1215" s="22" t="s">
        <v>265</v>
      </c>
      <c r="AG1215" s="22">
        <v>2022</v>
      </c>
      <c r="AH1215" s="23">
        <v>2022</v>
      </c>
      <c r="AT1215" s="10">
        <f t="shared" si="81"/>
        <v>1</v>
      </c>
      <c r="BZ1215" s="52"/>
    </row>
    <row r="1216" spans="1:82" ht="61.5" x14ac:dyDescent="0.85">
      <c r="A1216" s="10">
        <v>1</v>
      </c>
      <c r="B1216" s="48">
        <f>SUBTOTAL(103,$A$1033:A1216)</f>
        <v>181</v>
      </c>
      <c r="C1216" s="13" t="s">
        <v>1563</v>
      </c>
      <c r="D1216" s="20">
        <v>3254448.72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55">
        <v>0</v>
      </c>
      <c r="L1216" s="20">
        <v>0</v>
      </c>
      <c r="M1216" s="20">
        <v>380</v>
      </c>
      <c r="N1216" s="20">
        <v>3127535.68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20">
        <v>0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0</v>
      </c>
      <c r="AA1216" s="20">
        <v>0</v>
      </c>
      <c r="AB1216" s="20">
        <v>0</v>
      </c>
      <c r="AC1216" s="20">
        <v>46913.04</v>
      </c>
      <c r="AD1216" s="20">
        <v>80000</v>
      </c>
      <c r="AE1216" s="20">
        <v>0</v>
      </c>
      <c r="AF1216" s="22">
        <v>2022</v>
      </c>
      <c r="AG1216" s="22">
        <v>2022</v>
      </c>
      <c r="AH1216" s="23">
        <v>2022</v>
      </c>
      <c r="BZ1216" s="52"/>
    </row>
    <row r="1217" spans="1:16329" ht="61.5" x14ac:dyDescent="0.85">
      <c r="A1217" s="10">
        <v>1</v>
      </c>
      <c r="B1217" s="48">
        <f>SUBTOTAL(103,$A$1033:A1217)</f>
        <v>182</v>
      </c>
      <c r="C1217" s="13" t="s">
        <v>1628</v>
      </c>
      <c r="D1217" s="20">
        <v>213150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55">
        <v>0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0</v>
      </c>
      <c r="U1217" s="20">
        <v>0</v>
      </c>
      <c r="V1217" s="20">
        <v>210000</v>
      </c>
      <c r="W1217" s="20">
        <v>0</v>
      </c>
      <c r="X1217" s="20">
        <v>0</v>
      </c>
      <c r="Y1217" s="20">
        <v>0</v>
      </c>
      <c r="Z1217" s="20">
        <v>0</v>
      </c>
      <c r="AA1217" s="20">
        <v>0</v>
      </c>
      <c r="AB1217" s="20">
        <v>0</v>
      </c>
      <c r="AC1217" s="20">
        <v>3150</v>
      </c>
      <c r="AD1217" s="20">
        <v>0</v>
      </c>
      <c r="AE1217" s="20">
        <v>0</v>
      </c>
      <c r="AF1217" s="22" t="s">
        <v>265</v>
      </c>
      <c r="AG1217" s="22">
        <v>2022</v>
      </c>
      <c r="AH1217" s="23">
        <v>2022</v>
      </c>
      <c r="BZ1217" s="52"/>
      <c r="CD1217" s="10" t="e">
        <f t="shared" ref="CD1217:CD1229" si="82">VLOOKUP(C1217,CE:CF,2,FALSE)</f>
        <v>#N/A</v>
      </c>
    </row>
    <row r="1218" spans="1:16329" ht="61.5" x14ac:dyDescent="0.85">
      <c r="A1218" s="10">
        <v>1</v>
      </c>
      <c r="B1218" s="48">
        <f>SUBTOTAL(103,$A$1033:A1218)</f>
        <v>183</v>
      </c>
      <c r="C1218" s="13" t="s">
        <v>740</v>
      </c>
      <c r="D1218" s="20">
        <v>3395576.88</v>
      </c>
      <c r="E1218" s="20">
        <v>749597.22</v>
      </c>
      <c r="F1218" s="20">
        <v>0</v>
      </c>
      <c r="G1218" s="20">
        <v>0</v>
      </c>
      <c r="H1218" s="20">
        <v>900908.28</v>
      </c>
      <c r="I1218" s="20">
        <v>1694890.44</v>
      </c>
      <c r="J1218" s="20">
        <v>0</v>
      </c>
      <c r="K1218" s="55">
        <v>0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20">
        <v>0</v>
      </c>
      <c r="U1218" s="20">
        <v>0</v>
      </c>
      <c r="V1218" s="20">
        <v>0</v>
      </c>
      <c r="W1218" s="20">
        <v>0</v>
      </c>
      <c r="X1218" s="20">
        <v>0</v>
      </c>
      <c r="Y1218" s="20">
        <v>0</v>
      </c>
      <c r="Z1218" s="20">
        <v>0</v>
      </c>
      <c r="AA1218" s="20">
        <v>0</v>
      </c>
      <c r="AB1218" s="20">
        <v>0</v>
      </c>
      <c r="AC1218" s="20">
        <v>50180.94</v>
      </c>
      <c r="AD1218" s="20">
        <v>0</v>
      </c>
      <c r="AE1218" s="20">
        <v>0</v>
      </c>
      <c r="AF1218" s="22" t="s">
        <v>265</v>
      </c>
      <c r="AG1218" s="22">
        <v>2022</v>
      </c>
      <c r="AH1218" s="23">
        <v>2022</v>
      </c>
      <c r="AT1218" s="10" t="e">
        <f>VLOOKUP(C1218,AW:AX,2,FALSE)</f>
        <v>#N/A</v>
      </c>
      <c r="BZ1218" s="52"/>
      <c r="CD1218" s="10" t="e">
        <f t="shared" si="82"/>
        <v>#N/A</v>
      </c>
    </row>
    <row r="1219" spans="1:16329" ht="61.5" x14ac:dyDescent="0.85">
      <c r="A1219" s="10">
        <v>1</v>
      </c>
      <c r="B1219" s="48">
        <f>SUBTOTAL(103,$A$1033:A1219)</f>
        <v>184</v>
      </c>
      <c r="C1219" s="13" t="s">
        <v>2372</v>
      </c>
      <c r="D1219" s="20">
        <v>4667171.5500000007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55">
        <v>2</v>
      </c>
      <c r="L1219" s="20">
        <v>4598198.57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20">
        <v>0</v>
      </c>
      <c r="U1219" s="20">
        <v>0</v>
      </c>
      <c r="V1219" s="20">
        <v>0</v>
      </c>
      <c r="W1219" s="20">
        <v>0</v>
      </c>
      <c r="X1219" s="20">
        <v>0</v>
      </c>
      <c r="Y1219" s="20">
        <v>0</v>
      </c>
      <c r="Z1219" s="20">
        <v>0</v>
      </c>
      <c r="AA1219" s="20">
        <v>0</v>
      </c>
      <c r="AB1219" s="20">
        <v>0</v>
      </c>
      <c r="AC1219" s="20">
        <v>68972.98</v>
      </c>
      <c r="AD1219" s="20">
        <v>0</v>
      </c>
      <c r="AE1219" s="20">
        <v>0</v>
      </c>
      <c r="AF1219" s="22" t="s">
        <v>265</v>
      </c>
      <c r="AG1219" s="22">
        <v>2022</v>
      </c>
      <c r="AH1219" s="23">
        <v>2022</v>
      </c>
      <c r="BY1219" s="194"/>
      <c r="BZ1219" s="52"/>
      <c r="CD1219" s="10" t="e">
        <f t="shared" si="82"/>
        <v>#N/A</v>
      </c>
    </row>
    <row r="1220" spans="1:16329" s="3" customFormat="1" ht="61.5" x14ac:dyDescent="0.85">
      <c r="A1220" s="10">
        <v>1</v>
      </c>
      <c r="B1220" s="48">
        <f>SUBTOTAL(103,$A$1033:A1220)</f>
        <v>185</v>
      </c>
      <c r="C1220" s="13" t="s">
        <v>2373</v>
      </c>
      <c r="D1220" s="20">
        <v>4667171.5500000007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55">
        <v>2</v>
      </c>
      <c r="L1220" s="20">
        <v>4598198.57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20">
        <v>0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0</v>
      </c>
      <c r="AA1220" s="20">
        <v>0</v>
      </c>
      <c r="AB1220" s="20">
        <v>0</v>
      </c>
      <c r="AC1220" s="20">
        <v>68972.98</v>
      </c>
      <c r="AD1220" s="20">
        <v>0</v>
      </c>
      <c r="AE1220" s="20">
        <v>0</v>
      </c>
      <c r="AF1220" s="22" t="s">
        <v>265</v>
      </c>
      <c r="AG1220" s="22">
        <v>2022</v>
      </c>
      <c r="AH1220" s="23">
        <v>2022</v>
      </c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94"/>
      <c r="BZ1220" s="52"/>
      <c r="CA1220" s="10"/>
      <c r="CB1220" s="10"/>
      <c r="CC1220" s="10"/>
      <c r="CD1220" s="10" t="e">
        <f t="shared" si="82"/>
        <v>#N/A</v>
      </c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  <c r="IM1220" s="10"/>
      <c r="IN1220" s="10"/>
      <c r="IO1220" s="10"/>
      <c r="IP1220" s="10"/>
      <c r="IQ1220" s="10"/>
      <c r="IR1220" s="10"/>
      <c r="IS1220" s="10"/>
      <c r="IT1220" s="10"/>
      <c r="IU1220" s="10"/>
      <c r="IV1220" s="10"/>
      <c r="IW1220" s="10"/>
      <c r="IX1220" s="10"/>
      <c r="IY1220" s="10"/>
      <c r="IZ1220" s="10"/>
      <c r="JA1220" s="10"/>
      <c r="JB1220" s="10"/>
      <c r="JC1220" s="10"/>
      <c r="JD1220" s="10"/>
      <c r="JE1220" s="10"/>
      <c r="JF1220" s="10"/>
      <c r="JG1220" s="10"/>
      <c r="JH1220" s="10"/>
      <c r="JI1220" s="10"/>
      <c r="JJ1220" s="10"/>
      <c r="JK1220" s="10"/>
      <c r="JL1220" s="10"/>
      <c r="JM1220" s="10"/>
      <c r="JN1220" s="10"/>
      <c r="JO1220" s="10"/>
      <c r="JP1220" s="10"/>
      <c r="JQ1220" s="10"/>
      <c r="JR1220" s="10"/>
      <c r="JS1220" s="10"/>
      <c r="JT1220" s="10"/>
      <c r="JU1220" s="10"/>
      <c r="JV1220" s="10"/>
      <c r="JW1220" s="10"/>
      <c r="JX1220" s="10"/>
      <c r="JY1220" s="10"/>
      <c r="JZ1220" s="10"/>
      <c r="KA1220" s="10"/>
      <c r="KB1220" s="10"/>
      <c r="KC1220" s="10"/>
      <c r="KD1220" s="10"/>
      <c r="KE1220" s="10"/>
      <c r="KF1220" s="10"/>
      <c r="KG1220" s="10"/>
      <c r="KH1220" s="10"/>
      <c r="KI1220" s="10"/>
      <c r="KJ1220" s="10"/>
      <c r="KK1220" s="10"/>
      <c r="KL1220" s="10"/>
      <c r="KM1220" s="10"/>
      <c r="KN1220" s="10"/>
      <c r="KO1220" s="10"/>
      <c r="KP1220" s="10"/>
      <c r="KQ1220" s="10"/>
      <c r="KR1220" s="10"/>
      <c r="KS1220" s="10"/>
      <c r="KT1220" s="10"/>
      <c r="KU1220" s="10"/>
      <c r="KV1220" s="10"/>
      <c r="KW1220" s="10"/>
      <c r="KX1220" s="10"/>
      <c r="KY1220" s="10"/>
      <c r="KZ1220" s="10"/>
      <c r="LA1220" s="10"/>
      <c r="LB1220" s="10"/>
      <c r="LC1220" s="10"/>
      <c r="LD1220" s="10"/>
      <c r="LE1220" s="10"/>
      <c r="LF1220" s="10"/>
      <c r="LG1220" s="10"/>
      <c r="LH1220" s="10"/>
      <c r="LI1220" s="10"/>
      <c r="LJ1220" s="10"/>
      <c r="LK1220" s="10"/>
      <c r="LL1220" s="10"/>
      <c r="LM1220" s="10"/>
      <c r="LN1220" s="10"/>
      <c r="LO1220" s="10"/>
      <c r="LP1220" s="10"/>
      <c r="LQ1220" s="10"/>
      <c r="LR1220" s="10"/>
      <c r="LS1220" s="10"/>
      <c r="LT1220" s="10"/>
      <c r="LU1220" s="10"/>
      <c r="LV1220" s="10"/>
      <c r="LW1220" s="10"/>
      <c r="LX1220" s="10"/>
      <c r="LY1220" s="10"/>
      <c r="LZ1220" s="10"/>
      <c r="MA1220" s="10"/>
      <c r="MB1220" s="10"/>
      <c r="MC1220" s="10"/>
      <c r="MD1220" s="10"/>
      <c r="ME1220" s="10"/>
      <c r="MF1220" s="10"/>
      <c r="MG1220" s="10"/>
      <c r="MH1220" s="10"/>
      <c r="MI1220" s="10"/>
      <c r="MJ1220" s="10"/>
      <c r="MK1220" s="10"/>
      <c r="ML1220" s="10"/>
      <c r="MM1220" s="10"/>
      <c r="MN1220" s="10"/>
      <c r="MO1220" s="10"/>
      <c r="MP1220" s="10"/>
      <c r="MQ1220" s="10"/>
      <c r="MR1220" s="10"/>
      <c r="MS1220" s="10"/>
      <c r="MT1220" s="10"/>
      <c r="MU1220" s="10"/>
      <c r="MV1220" s="10"/>
      <c r="MW1220" s="10"/>
      <c r="MX1220" s="10"/>
      <c r="MY1220" s="10"/>
      <c r="MZ1220" s="10"/>
      <c r="NA1220" s="10"/>
      <c r="NB1220" s="10"/>
      <c r="NC1220" s="10"/>
      <c r="ND1220" s="10"/>
      <c r="NE1220" s="10"/>
      <c r="NF1220" s="10"/>
      <c r="NG1220" s="10"/>
      <c r="NH1220" s="10"/>
      <c r="NI1220" s="10"/>
      <c r="NJ1220" s="10"/>
      <c r="NK1220" s="10"/>
      <c r="NL1220" s="10"/>
      <c r="NM1220" s="10"/>
      <c r="NN1220" s="10"/>
      <c r="NO1220" s="10"/>
      <c r="NP1220" s="10"/>
      <c r="NQ1220" s="10"/>
      <c r="NR1220" s="10"/>
      <c r="NS1220" s="10"/>
      <c r="NT1220" s="10"/>
      <c r="NU1220" s="10"/>
      <c r="NV1220" s="10"/>
      <c r="NW1220" s="10"/>
      <c r="NX1220" s="10"/>
      <c r="NY1220" s="10"/>
      <c r="NZ1220" s="10"/>
      <c r="OA1220" s="10"/>
      <c r="OB1220" s="10"/>
      <c r="OC1220" s="10"/>
      <c r="OD1220" s="10"/>
      <c r="OE1220" s="10"/>
      <c r="OF1220" s="10"/>
      <c r="OG1220" s="10"/>
      <c r="OH1220" s="10"/>
      <c r="OI1220" s="10"/>
      <c r="OJ1220" s="10"/>
      <c r="OK1220" s="10"/>
      <c r="OL1220" s="10"/>
      <c r="OM1220" s="10"/>
      <c r="ON1220" s="10"/>
      <c r="OO1220" s="10"/>
      <c r="OP1220" s="10"/>
      <c r="OQ1220" s="10"/>
      <c r="OR1220" s="10"/>
      <c r="OS1220" s="10"/>
      <c r="OT1220" s="10"/>
      <c r="OU1220" s="10"/>
      <c r="OV1220" s="10"/>
      <c r="OW1220" s="10"/>
      <c r="OX1220" s="10"/>
      <c r="OY1220" s="10"/>
      <c r="OZ1220" s="10"/>
      <c r="PA1220" s="10"/>
      <c r="PB1220" s="10"/>
      <c r="PC1220" s="10"/>
      <c r="PD1220" s="10"/>
      <c r="PE1220" s="10"/>
      <c r="PF1220" s="10"/>
      <c r="PG1220" s="10"/>
      <c r="PH1220" s="10"/>
      <c r="PI1220" s="10"/>
      <c r="PJ1220" s="10"/>
      <c r="PK1220" s="10"/>
      <c r="PL1220" s="10"/>
      <c r="PM1220" s="10"/>
      <c r="PN1220" s="10"/>
      <c r="PO1220" s="10"/>
      <c r="PP1220" s="10"/>
      <c r="PQ1220" s="10"/>
      <c r="PR1220" s="10"/>
      <c r="PS1220" s="10"/>
      <c r="PT1220" s="10"/>
      <c r="PU1220" s="10"/>
      <c r="PV1220" s="10"/>
      <c r="PW1220" s="10"/>
      <c r="PX1220" s="10"/>
      <c r="PY1220" s="10"/>
      <c r="PZ1220" s="10"/>
      <c r="QA1220" s="10"/>
      <c r="QB1220" s="10"/>
      <c r="QC1220" s="10"/>
      <c r="QD1220" s="10"/>
      <c r="QE1220" s="10"/>
      <c r="QF1220" s="10"/>
      <c r="QG1220" s="10"/>
      <c r="QH1220" s="10"/>
      <c r="QI1220" s="10"/>
      <c r="QJ1220" s="10"/>
      <c r="QK1220" s="10"/>
      <c r="QL1220" s="10"/>
      <c r="QM1220" s="10"/>
      <c r="QN1220" s="10"/>
      <c r="QO1220" s="10"/>
      <c r="QP1220" s="10"/>
      <c r="QQ1220" s="10"/>
      <c r="QR1220" s="10"/>
      <c r="QS1220" s="10"/>
      <c r="QT1220" s="10"/>
      <c r="QU1220" s="10"/>
      <c r="QV1220" s="10"/>
      <c r="QW1220" s="10"/>
      <c r="QX1220" s="10"/>
      <c r="QY1220" s="10"/>
      <c r="QZ1220" s="10"/>
      <c r="RA1220" s="10"/>
      <c r="RB1220" s="10"/>
      <c r="RC1220" s="10"/>
      <c r="RD1220" s="10"/>
      <c r="RE1220" s="10"/>
      <c r="RF1220" s="10"/>
      <c r="RG1220" s="10"/>
      <c r="RH1220" s="10"/>
      <c r="RI1220" s="10"/>
      <c r="RJ1220" s="10"/>
      <c r="RK1220" s="10"/>
      <c r="RL1220" s="10"/>
      <c r="RM1220" s="10"/>
      <c r="RN1220" s="10"/>
      <c r="RO1220" s="10"/>
      <c r="RP1220" s="10"/>
      <c r="RQ1220" s="10"/>
      <c r="RR1220" s="10"/>
      <c r="RS1220" s="10"/>
      <c r="RT1220" s="10"/>
      <c r="RU1220" s="10"/>
      <c r="RV1220" s="10"/>
      <c r="RW1220" s="10"/>
      <c r="RX1220" s="10"/>
      <c r="RY1220" s="10"/>
      <c r="RZ1220" s="10"/>
      <c r="SA1220" s="10"/>
      <c r="SB1220" s="10"/>
      <c r="SC1220" s="10"/>
      <c r="SD1220" s="10"/>
      <c r="SE1220" s="10"/>
      <c r="SF1220" s="10"/>
      <c r="SG1220" s="10"/>
      <c r="SH1220" s="10"/>
      <c r="SI1220" s="10"/>
      <c r="SJ1220" s="10"/>
      <c r="SK1220" s="10"/>
      <c r="SL1220" s="10"/>
      <c r="SM1220" s="10"/>
      <c r="SN1220" s="10"/>
      <c r="SO1220" s="10"/>
      <c r="SP1220" s="10"/>
      <c r="SQ1220" s="10"/>
      <c r="SR1220" s="10"/>
      <c r="SS1220" s="10"/>
      <c r="ST1220" s="10"/>
      <c r="SU1220" s="10"/>
      <c r="SV1220" s="10"/>
      <c r="SW1220" s="10"/>
      <c r="SX1220" s="10"/>
      <c r="SY1220" s="10"/>
      <c r="SZ1220" s="10"/>
      <c r="TA1220" s="10"/>
      <c r="TB1220" s="10"/>
      <c r="TC1220" s="10"/>
      <c r="TD1220" s="10"/>
      <c r="TE1220" s="10"/>
      <c r="TF1220" s="10"/>
      <c r="TG1220" s="10"/>
      <c r="TH1220" s="10"/>
      <c r="TI1220" s="10"/>
      <c r="TJ1220" s="10"/>
      <c r="TK1220" s="10"/>
      <c r="TL1220" s="10"/>
      <c r="TM1220" s="10"/>
      <c r="TN1220" s="10"/>
      <c r="TO1220" s="10"/>
      <c r="TP1220" s="10"/>
      <c r="TQ1220" s="10"/>
      <c r="TR1220" s="10"/>
      <c r="TS1220" s="10"/>
      <c r="TT1220" s="10"/>
      <c r="TU1220" s="10"/>
      <c r="TV1220" s="10"/>
      <c r="TW1220" s="10"/>
      <c r="TX1220" s="10"/>
      <c r="TY1220" s="10"/>
      <c r="TZ1220" s="10"/>
      <c r="UA1220" s="10"/>
      <c r="UB1220" s="10"/>
      <c r="UC1220" s="10"/>
      <c r="UD1220" s="10"/>
      <c r="UE1220" s="10"/>
      <c r="UF1220" s="10"/>
      <c r="UG1220" s="10"/>
      <c r="UH1220" s="10"/>
      <c r="UI1220" s="10"/>
      <c r="UJ1220" s="10"/>
      <c r="UK1220" s="10"/>
      <c r="UL1220" s="10"/>
      <c r="UM1220" s="10"/>
      <c r="UN1220" s="10"/>
      <c r="UO1220" s="10"/>
      <c r="UP1220" s="10"/>
      <c r="UQ1220" s="10"/>
      <c r="UR1220" s="10"/>
      <c r="US1220" s="10"/>
      <c r="UT1220" s="10"/>
      <c r="UU1220" s="10"/>
      <c r="UV1220" s="10"/>
      <c r="UW1220" s="10"/>
      <c r="UX1220" s="10"/>
      <c r="UY1220" s="10"/>
      <c r="UZ1220" s="10"/>
      <c r="VA1220" s="10"/>
      <c r="VB1220" s="10"/>
      <c r="VC1220" s="10"/>
      <c r="VD1220" s="10"/>
      <c r="VE1220" s="10"/>
      <c r="VF1220" s="10"/>
      <c r="VG1220" s="10"/>
      <c r="VH1220" s="10"/>
      <c r="VI1220" s="10"/>
      <c r="VJ1220" s="10"/>
      <c r="VK1220" s="10"/>
      <c r="VL1220" s="10"/>
      <c r="VM1220" s="10"/>
      <c r="VN1220" s="10"/>
      <c r="VO1220" s="10"/>
      <c r="VP1220" s="10"/>
      <c r="VQ1220" s="10"/>
      <c r="VR1220" s="10"/>
      <c r="VS1220" s="10"/>
      <c r="VT1220" s="10"/>
      <c r="VU1220" s="10"/>
      <c r="VV1220" s="10"/>
      <c r="VW1220" s="10"/>
      <c r="VX1220" s="10"/>
      <c r="VY1220" s="10"/>
      <c r="VZ1220" s="10"/>
      <c r="WA1220" s="10"/>
      <c r="WB1220" s="10"/>
      <c r="WC1220" s="10"/>
      <c r="WD1220" s="10"/>
      <c r="WE1220" s="10"/>
      <c r="WF1220" s="10"/>
      <c r="WG1220" s="10"/>
      <c r="WH1220" s="10"/>
      <c r="WI1220" s="10"/>
      <c r="WJ1220" s="10"/>
      <c r="WK1220" s="10"/>
      <c r="WL1220" s="10"/>
      <c r="WM1220" s="10"/>
      <c r="WN1220" s="10"/>
      <c r="WO1220" s="10"/>
      <c r="WP1220" s="10"/>
      <c r="WQ1220" s="10"/>
      <c r="WR1220" s="10"/>
      <c r="WS1220" s="10"/>
      <c r="WT1220" s="10"/>
      <c r="WU1220" s="10"/>
      <c r="WV1220" s="10"/>
      <c r="WW1220" s="10"/>
      <c r="WX1220" s="10"/>
      <c r="WY1220" s="10"/>
      <c r="WZ1220" s="10"/>
      <c r="XA1220" s="10"/>
      <c r="XB1220" s="10"/>
      <c r="XC1220" s="10"/>
      <c r="XD1220" s="10"/>
      <c r="XE1220" s="10"/>
      <c r="XF1220" s="10"/>
      <c r="XG1220" s="10"/>
      <c r="XH1220" s="10"/>
      <c r="XI1220" s="10"/>
      <c r="XJ1220" s="10"/>
      <c r="XK1220" s="10"/>
      <c r="XL1220" s="10"/>
      <c r="XM1220" s="10"/>
      <c r="XN1220" s="10"/>
      <c r="XO1220" s="10"/>
      <c r="XP1220" s="10"/>
      <c r="XQ1220" s="10"/>
      <c r="XR1220" s="10"/>
      <c r="XS1220" s="10"/>
      <c r="XT1220" s="10"/>
      <c r="XU1220" s="10"/>
      <c r="XV1220" s="10"/>
      <c r="XW1220" s="10"/>
      <c r="XX1220" s="10"/>
      <c r="XY1220" s="10"/>
      <c r="XZ1220" s="10"/>
      <c r="YA1220" s="10"/>
      <c r="YB1220" s="10"/>
      <c r="YC1220" s="10"/>
      <c r="YD1220" s="10"/>
      <c r="YE1220" s="10"/>
      <c r="YF1220" s="10"/>
      <c r="YG1220" s="10"/>
      <c r="YH1220" s="10"/>
      <c r="YI1220" s="10"/>
      <c r="YJ1220" s="10"/>
      <c r="YK1220" s="10"/>
      <c r="YL1220" s="10"/>
      <c r="YM1220" s="10"/>
      <c r="YN1220" s="10"/>
      <c r="YO1220" s="10"/>
      <c r="YP1220" s="10"/>
      <c r="YQ1220" s="10"/>
      <c r="YR1220" s="10"/>
      <c r="YS1220" s="10"/>
      <c r="YT1220" s="10"/>
      <c r="YU1220" s="10"/>
      <c r="YV1220" s="10"/>
      <c r="YW1220" s="10"/>
      <c r="YX1220" s="10"/>
      <c r="YY1220" s="10"/>
      <c r="YZ1220" s="10"/>
      <c r="ZA1220" s="10"/>
      <c r="ZB1220" s="10"/>
      <c r="ZC1220" s="10"/>
      <c r="ZD1220" s="10"/>
      <c r="ZE1220" s="10"/>
      <c r="ZF1220" s="10"/>
      <c r="ZG1220" s="10"/>
      <c r="ZH1220" s="10"/>
      <c r="ZI1220" s="10"/>
      <c r="ZJ1220" s="10"/>
      <c r="ZK1220" s="10"/>
      <c r="ZL1220" s="10"/>
      <c r="ZM1220" s="10"/>
      <c r="ZN1220" s="10"/>
      <c r="ZO1220" s="10"/>
      <c r="ZP1220" s="10"/>
      <c r="ZQ1220" s="10"/>
      <c r="ZR1220" s="10"/>
      <c r="ZS1220" s="10"/>
      <c r="ZT1220" s="10"/>
      <c r="ZU1220" s="10"/>
      <c r="ZV1220" s="10"/>
      <c r="ZW1220" s="10"/>
      <c r="ZX1220" s="10"/>
      <c r="ZY1220" s="10"/>
      <c r="ZZ1220" s="10"/>
      <c r="AAA1220" s="10"/>
      <c r="AAB1220" s="10"/>
      <c r="AAC1220" s="10"/>
      <c r="AAD1220" s="10"/>
      <c r="AAE1220" s="10"/>
      <c r="AAF1220" s="10"/>
      <c r="AAG1220" s="10"/>
      <c r="AAH1220" s="10"/>
      <c r="AAI1220" s="10"/>
      <c r="AAJ1220" s="10"/>
      <c r="AAK1220" s="10"/>
      <c r="AAL1220" s="10"/>
      <c r="AAM1220" s="10"/>
      <c r="AAN1220" s="10"/>
      <c r="AAO1220" s="10"/>
      <c r="AAP1220" s="10"/>
      <c r="AAQ1220" s="10"/>
      <c r="AAR1220" s="10"/>
      <c r="AAS1220" s="10"/>
      <c r="AAT1220" s="10"/>
      <c r="AAU1220" s="10"/>
      <c r="AAV1220" s="10"/>
      <c r="AAW1220" s="10"/>
      <c r="AAX1220" s="10"/>
      <c r="AAY1220" s="10"/>
      <c r="AAZ1220" s="10"/>
      <c r="ABA1220" s="10"/>
      <c r="ABB1220" s="10"/>
      <c r="ABC1220" s="10"/>
      <c r="ABD1220" s="10"/>
      <c r="ABE1220" s="10"/>
      <c r="ABF1220" s="10"/>
      <c r="ABG1220" s="10"/>
      <c r="ABH1220" s="10"/>
      <c r="ABI1220" s="10"/>
      <c r="ABJ1220" s="10"/>
      <c r="ABK1220" s="10"/>
      <c r="ABL1220" s="10"/>
      <c r="ABM1220" s="10"/>
      <c r="ABN1220" s="10"/>
      <c r="ABO1220" s="10"/>
      <c r="ABP1220" s="10"/>
      <c r="ABQ1220" s="10"/>
      <c r="ABR1220" s="10"/>
      <c r="ABS1220" s="10"/>
      <c r="ABT1220" s="10"/>
      <c r="ABU1220" s="10"/>
      <c r="ABV1220" s="10"/>
      <c r="ABW1220" s="10"/>
      <c r="ABX1220" s="10"/>
      <c r="ABY1220" s="10"/>
      <c r="ABZ1220" s="10"/>
      <c r="ACA1220" s="10"/>
      <c r="ACB1220" s="10"/>
      <c r="ACC1220" s="10"/>
      <c r="ACD1220" s="10"/>
      <c r="ACE1220" s="10"/>
      <c r="ACF1220" s="10"/>
      <c r="ACG1220" s="10"/>
      <c r="ACH1220" s="10"/>
      <c r="ACI1220" s="10"/>
      <c r="ACJ1220" s="10"/>
      <c r="ACK1220" s="10"/>
      <c r="ACL1220" s="10"/>
      <c r="ACM1220" s="10"/>
      <c r="ACN1220" s="10"/>
      <c r="ACO1220" s="10"/>
      <c r="ACP1220" s="10"/>
      <c r="ACQ1220" s="10"/>
      <c r="ACR1220" s="10"/>
      <c r="ACS1220" s="10"/>
      <c r="ACT1220" s="10"/>
      <c r="ACU1220" s="10"/>
      <c r="ACV1220" s="10"/>
      <c r="ACW1220" s="10"/>
      <c r="ACX1220" s="10"/>
      <c r="ACY1220" s="10"/>
      <c r="ACZ1220" s="10"/>
      <c r="ADA1220" s="10"/>
      <c r="ADB1220" s="10"/>
      <c r="ADC1220" s="10"/>
      <c r="ADD1220" s="10"/>
      <c r="ADE1220" s="10"/>
      <c r="ADF1220" s="10"/>
      <c r="ADG1220" s="10"/>
      <c r="ADH1220" s="10"/>
      <c r="ADI1220" s="10"/>
      <c r="ADJ1220" s="10"/>
      <c r="ADK1220" s="10"/>
      <c r="ADL1220" s="10"/>
      <c r="ADM1220" s="10"/>
      <c r="ADN1220" s="10"/>
      <c r="ADO1220" s="10"/>
      <c r="ADP1220" s="10"/>
      <c r="ADQ1220" s="10"/>
      <c r="ADR1220" s="10"/>
      <c r="ADS1220" s="10"/>
      <c r="ADT1220" s="10"/>
      <c r="ADU1220" s="10"/>
      <c r="ADV1220" s="10"/>
      <c r="ADW1220" s="10"/>
      <c r="ADX1220" s="10"/>
      <c r="ADY1220" s="10"/>
      <c r="ADZ1220" s="10"/>
      <c r="AEA1220" s="10"/>
      <c r="AEB1220" s="10"/>
      <c r="AEC1220" s="10"/>
      <c r="AED1220" s="10"/>
      <c r="AEE1220" s="10"/>
      <c r="AEF1220" s="10"/>
      <c r="AEG1220" s="10"/>
      <c r="AEH1220" s="10"/>
      <c r="AEI1220" s="10"/>
      <c r="AEJ1220" s="10"/>
      <c r="AEK1220" s="10"/>
      <c r="AEL1220" s="10"/>
      <c r="AEM1220" s="10"/>
      <c r="AEN1220" s="10"/>
      <c r="AEO1220" s="10"/>
      <c r="AEP1220" s="10"/>
      <c r="AEQ1220" s="10"/>
      <c r="AER1220" s="10"/>
      <c r="AES1220" s="10"/>
      <c r="AET1220" s="10"/>
      <c r="AEU1220" s="10"/>
      <c r="AEV1220" s="10"/>
      <c r="AEW1220" s="10"/>
      <c r="AEX1220" s="10"/>
      <c r="AEY1220" s="10"/>
      <c r="AEZ1220" s="10"/>
      <c r="AFA1220" s="10"/>
      <c r="AFB1220" s="10"/>
      <c r="AFC1220" s="10"/>
      <c r="AFD1220" s="10"/>
      <c r="AFE1220" s="10"/>
      <c r="AFF1220" s="10"/>
      <c r="AFG1220" s="10"/>
      <c r="AFH1220" s="10"/>
      <c r="AFI1220" s="10"/>
      <c r="AFJ1220" s="10"/>
      <c r="AFK1220" s="10"/>
      <c r="AFL1220" s="10"/>
      <c r="AFM1220" s="10"/>
      <c r="AFN1220" s="10"/>
      <c r="AFO1220" s="10"/>
      <c r="AFP1220" s="10"/>
      <c r="AFQ1220" s="10"/>
      <c r="AFR1220" s="10"/>
      <c r="AFS1220" s="10"/>
      <c r="AFT1220" s="10"/>
      <c r="AFU1220" s="10"/>
      <c r="AFV1220" s="10"/>
      <c r="AFW1220" s="10"/>
      <c r="AFX1220" s="10"/>
      <c r="AFY1220" s="10"/>
      <c r="AFZ1220" s="10"/>
      <c r="AGA1220" s="10"/>
      <c r="AGB1220" s="10"/>
      <c r="AGC1220" s="10"/>
      <c r="AGD1220" s="10"/>
      <c r="AGE1220" s="10"/>
      <c r="AGF1220" s="10"/>
      <c r="AGG1220" s="10"/>
      <c r="AGH1220" s="10"/>
      <c r="AGI1220" s="10"/>
      <c r="AGJ1220" s="10"/>
      <c r="AGK1220" s="10"/>
      <c r="AGL1220" s="10"/>
      <c r="AGM1220" s="10"/>
      <c r="AGN1220" s="10"/>
      <c r="AGO1220" s="10"/>
      <c r="AGP1220" s="10"/>
      <c r="AGQ1220" s="10"/>
      <c r="AGR1220" s="10"/>
      <c r="AGS1220" s="10"/>
      <c r="AGT1220" s="10"/>
      <c r="AGU1220" s="10"/>
      <c r="AGV1220" s="10"/>
      <c r="AGW1220" s="10"/>
      <c r="AGX1220" s="10"/>
      <c r="AGY1220" s="10"/>
      <c r="AGZ1220" s="10"/>
      <c r="AHA1220" s="10"/>
      <c r="AHB1220" s="10"/>
      <c r="AHC1220" s="10"/>
      <c r="AHD1220" s="10"/>
      <c r="AHE1220" s="10"/>
      <c r="AHF1220" s="10"/>
      <c r="AHG1220" s="10"/>
      <c r="AHH1220" s="10"/>
      <c r="AHI1220" s="10"/>
      <c r="AHJ1220" s="10"/>
      <c r="AHK1220" s="10"/>
      <c r="AHL1220" s="10"/>
      <c r="AHM1220" s="10"/>
      <c r="AHN1220" s="10"/>
      <c r="AHO1220" s="10"/>
      <c r="AHP1220" s="10"/>
      <c r="AHQ1220" s="10"/>
      <c r="AHR1220" s="10"/>
      <c r="AHS1220" s="10"/>
      <c r="AHT1220" s="10"/>
      <c r="AHU1220" s="10"/>
      <c r="AHV1220" s="10"/>
      <c r="AHW1220" s="10"/>
      <c r="AHX1220" s="10"/>
      <c r="AHY1220" s="10"/>
      <c r="AHZ1220" s="10"/>
      <c r="AIA1220" s="10"/>
      <c r="AIB1220" s="10"/>
      <c r="AIC1220" s="10"/>
      <c r="AID1220" s="10"/>
      <c r="AIE1220" s="10"/>
      <c r="AIF1220" s="10"/>
      <c r="AIG1220" s="10"/>
      <c r="AIH1220" s="10"/>
      <c r="AII1220" s="10"/>
      <c r="AIJ1220" s="10"/>
      <c r="AIK1220" s="10"/>
      <c r="AIL1220" s="10"/>
      <c r="AIM1220" s="10"/>
      <c r="AIN1220" s="10"/>
      <c r="AIO1220" s="10"/>
      <c r="AIP1220" s="10"/>
      <c r="AIQ1220" s="10"/>
      <c r="AIR1220" s="10"/>
      <c r="AIS1220" s="10"/>
      <c r="AIT1220" s="10"/>
      <c r="AIU1220" s="10"/>
      <c r="AIV1220" s="10"/>
      <c r="AIW1220" s="10"/>
      <c r="AIX1220" s="10"/>
      <c r="AIY1220" s="10"/>
      <c r="AIZ1220" s="10"/>
      <c r="AJA1220" s="10"/>
      <c r="AJB1220" s="10"/>
      <c r="AJC1220" s="10"/>
      <c r="AJD1220" s="10"/>
      <c r="AJE1220" s="10"/>
      <c r="AJF1220" s="10"/>
      <c r="AJG1220" s="10"/>
      <c r="AJH1220" s="10"/>
      <c r="AJI1220" s="10"/>
      <c r="AJJ1220" s="10"/>
      <c r="AJK1220" s="10"/>
      <c r="AJL1220" s="10"/>
      <c r="AJM1220" s="10"/>
      <c r="AJN1220" s="10"/>
      <c r="AJO1220" s="10"/>
      <c r="AJP1220" s="10"/>
      <c r="AJQ1220" s="10"/>
      <c r="AJR1220" s="10"/>
      <c r="AJS1220" s="10"/>
      <c r="AJT1220" s="10"/>
      <c r="AJU1220" s="10"/>
      <c r="AJV1220" s="10"/>
      <c r="AJW1220" s="10"/>
      <c r="AJX1220" s="10"/>
      <c r="AJY1220" s="10"/>
      <c r="AJZ1220" s="10"/>
      <c r="AKA1220" s="10"/>
      <c r="AKB1220" s="10"/>
      <c r="AKC1220" s="10"/>
      <c r="AKD1220" s="10"/>
      <c r="AKE1220" s="10"/>
      <c r="AKF1220" s="10"/>
      <c r="AKG1220" s="10"/>
      <c r="AKH1220" s="10"/>
      <c r="AKI1220" s="10"/>
      <c r="AKJ1220" s="10"/>
      <c r="AKK1220" s="10"/>
      <c r="AKL1220" s="10"/>
      <c r="AKM1220" s="10"/>
      <c r="AKN1220" s="10"/>
      <c r="AKO1220" s="10"/>
      <c r="AKP1220" s="10"/>
      <c r="AKQ1220" s="10"/>
      <c r="AKR1220" s="10"/>
      <c r="AKS1220" s="10"/>
      <c r="AKT1220" s="10"/>
      <c r="AKU1220" s="10"/>
      <c r="AKV1220" s="10"/>
      <c r="AKW1220" s="10"/>
      <c r="AKX1220" s="10"/>
      <c r="AKY1220" s="10"/>
      <c r="AKZ1220" s="10"/>
      <c r="ALA1220" s="10"/>
      <c r="ALB1220" s="10"/>
      <c r="ALC1220" s="10"/>
      <c r="ALD1220" s="10"/>
      <c r="ALE1220" s="10"/>
      <c r="ALF1220" s="10"/>
      <c r="ALG1220" s="10"/>
      <c r="ALH1220" s="10"/>
      <c r="ALI1220" s="10"/>
      <c r="ALJ1220" s="10"/>
      <c r="ALK1220" s="10"/>
      <c r="ALL1220" s="10"/>
      <c r="ALM1220" s="10"/>
      <c r="ALN1220" s="10"/>
      <c r="ALO1220" s="10"/>
      <c r="ALP1220" s="10"/>
      <c r="ALQ1220" s="10"/>
      <c r="ALR1220" s="10"/>
      <c r="ALS1220" s="10"/>
      <c r="ALT1220" s="10"/>
      <c r="ALU1220" s="10"/>
      <c r="ALV1220" s="10"/>
      <c r="ALW1220" s="10"/>
      <c r="ALX1220" s="10"/>
      <c r="ALY1220" s="10"/>
      <c r="ALZ1220" s="10"/>
      <c r="AMA1220" s="10"/>
      <c r="AMB1220" s="10"/>
      <c r="AMC1220" s="10"/>
      <c r="AMD1220" s="10"/>
      <c r="AME1220" s="10"/>
      <c r="AMF1220" s="10"/>
      <c r="AMG1220" s="10"/>
      <c r="AMH1220" s="10"/>
      <c r="AMI1220" s="10"/>
      <c r="AMJ1220" s="10"/>
      <c r="AMK1220" s="10"/>
      <c r="AML1220" s="10"/>
      <c r="AMM1220" s="10"/>
      <c r="AMN1220" s="10"/>
      <c r="AMO1220" s="10"/>
      <c r="AMP1220" s="10"/>
      <c r="AMQ1220" s="10"/>
      <c r="AMR1220" s="10"/>
      <c r="AMS1220" s="10"/>
      <c r="AMT1220" s="10"/>
      <c r="AMU1220" s="10"/>
      <c r="AMV1220" s="10"/>
      <c r="AMW1220" s="10"/>
      <c r="AMX1220" s="10"/>
      <c r="AMY1220" s="10"/>
      <c r="AMZ1220" s="10"/>
      <c r="ANA1220" s="10"/>
      <c r="ANB1220" s="10"/>
      <c r="ANC1220" s="10"/>
      <c r="AND1220" s="10"/>
      <c r="ANE1220" s="10"/>
      <c r="ANF1220" s="10"/>
      <c r="ANG1220" s="10"/>
      <c r="ANH1220" s="10"/>
      <c r="ANI1220" s="10"/>
      <c r="ANJ1220" s="10"/>
      <c r="ANK1220" s="10"/>
      <c r="ANL1220" s="10"/>
      <c r="ANM1220" s="10"/>
      <c r="ANN1220" s="10"/>
      <c r="ANO1220" s="10"/>
      <c r="ANP1220" s="10"/>
      <c r="ANQ1220" s="10"/>
      <c r="ANR1220" s="10"/>
      <c r="ANS1220" s="10"/>
      <c r="ANT1220" s="10"/>
      <c r="ANU1220" s="10"/>
      <c r="ANV1220" s="10"/>
      <c r="ANW1220" s="10"/>
      <c r="ANX1220" s="10"/>
      <c r="ANY1220" s="10"/>
      <c r="ANZ1220" s="10"/>
      <c r="AOA1220" s="10"/>
      <c r="AOB1220" s="10"/>
      <c r="AOC1220" s="10"/>
      <c r="AOD1220" s="10"/>
      <c r="AOE1220" s="10"/>
      <c r="AOF1220" s="10"/>
      <c r="AOG1220" s="10"/>
      <c r="AOH1220" s="10"/>
      <c r="AOI1220" s="10"/>
      <c r="AOJ1220" s="10"/>
      <c r="AOK1220" s="10"/>
      <c r="AOL1220" s="10"/>
      <c r="AOM1220" s="10"/>
      <c r="AON1220" s="10"/>
      <c r="AOO1220" s="10"/>
      <c r="AOP1220" s="10"/>
      <c r="AOQ1220" s="10"/>
      <c r="AOR1220" s="10"/>
      <c r="AOS1220" s="10"/>
      <c r="AOT1220" s="10"/>
      <c r="AOU1220" s="10"/>
      <c r="AOV1220" s="10"/>
      <c r="AOW1220" s="10"/>
      <c r="AOX1220" s="10"/>
      <c r="AOY1220" s="10"/>
      <c r="AOZ1220" s="10"/>
      <c r="APA1220" s="10"/>
      <c r="APB1220" s="10"/>
      <c r="APC1220" s="10"/>
      <c r="APD1220" s="10"/>
      <c r="APE1220" s="10"/>
      <c r="APF1220" s="10"/>
      <c r="APG1220" s="10"/>
      <c r="APH1220" s="10"/>
      <c r="API1220" s="10"/>
      <c r="APJ1220" s="10"/>
      <c r="APK1220" s="10"/>
      <c r="APL1220" s="10"/>
      <c r="APM1220" s="10"/>
      <c r="APN1220" s="10"/>
      <c r="APO1220" s="10"/>
      <c r="APP1220" s="10"/>
      <c r="APQ1220" s="10"/>
      <c r="APR1220" s="10"/>
      <c r="APS1220" s="10"/>
      <c r="APT1220" s="10"/>
      <c r="APU1220" s="10"/>
      <c r="APV1220" s="10"/>
      <c r="APW1220" s="10"/>
      <c r="APX1220" s="10"/>
      <c r="APY1220" s="10"/>
      <c r="APZ1220" s="10"/>
      <c r="AQA1220" s="10"/>
      <c r="AQB1220" s="10"/>
      <c r="AQC1220" s="10"/>
      <c r="AQD1220" s="10"/>
      <c r="AQE1220" s="10"/>
      <c r="AQF1220" s="10"/>
      <c r="AQG1220" s="10"/>
      <c r="AQH1220" s="10"/>
      <c r="AQI1220" s="10"/>
      <c r="AQJ1220" s="10"/>
      <c r="AQK1220" s="10"/>
      <c r="AQL1220" s="10"/>
      <c r="AQM1220" s="10"/>
      <c r="AQN1220" s="10"/>
      <c r="AQO1220" s="10"/>
      <c r="AQP1220" s="10"/>
      <c r="AQQ1220" s="10"/>
      <c r="AQR1220" s="10"/>
      <c r="AQS1220" s="10"/>
      <c r="AQT1220" s="10"/>
      <c r="AQU1220" s="10"/>
      <c r="AQV1220" s="10"/>
      <c r="AQW1220" s="10"/>
      <c r="AQX1220" s="10"/>
      <c r="AQY1220" s="10"/>
      <c r="AQZ1220" s="10"/>
      <c r="ARA1220" s="10"/>
      <c r="ARB1220" s="10"/>
      <c r="ARC1220" s="10"/>
      <c r="ARD1220" s="10"/>
      <c r="ARE1220" s="10"/>
      <c r="ARF1220" s="10"/>
      <c r="ARG1220" s="10"/>
      <c r="ARH1220" s="10"/>
      <c r="ARI1220" s="10"/>
      <c r="ARJ1220" s="10"/>
      <c r="ARK1220" s="10"/>
      <c r="ARL1220" s="10"/>
      <c r="ARM1220" s="10"/>
      <c r="ARN1220" s="10"/>
      <c r="ARO1220" s="10"/>
      <c r="ARP1220" s="10"/>
      <c r="ARQ1220" s="10"/>
      <c r="ARR1220" s="10"/>
      <c r="ARS1220" s="10"/>
      <c r="ART1220" s="10"/>
      <c r="ARU1220" s="10"/>
      <c r="ARV1220" s="10"/>
      <c r="ARW1220" s="10"/>
      <c r="ARX1220" s="10"/>
      <c r="ARY1220" s="10"/>
      <c r="ARZ1220" s="10"/>
      <c r="ASA1220" s="10"/>
      <c r="ASB1220" s="10"/>
      <c r="ASC1220" s="10"/>
      <c r="ASD1220" s="10"/>
      <c r="ASE1220" s="10"/>
      <c r="ASF1220" s="10"/>
      <c r="ASG1220" s="10"/>
      <c r="ASH1220" s="10"/>
      <c r="ASI1220" s="10"/>
      <c r="ASJ1220" s="10"/>
      <c r="ASK1220" s="10"/>
      <c r="ASL1220" s="10"/>
      <c r="ASM1220" s="10"/>
      <c r="ASN1220" s="10"/>
      <c r="ASO1220" s="10"/>
      <c r="ASP1220" s="10"/>
      <c r="ASQ1220" s="10"/>
      <c r="ASR1220" s="10"/>
      <c r="ASS1220" s="10"/>
      <c r="AST1220" s="10"/>
      <c r="ASU1220" s="10"/>
      <c r="ASV1220" s="10"/>
      <c r="ASW1220" s="10"/>
      <c r="ASX1220" s="10"/>
      <c r="ASY1220" s="10"/>
      <c r="ASZ1220" s="10"/>
      <c r="ATA1220" s="10"/>
      <c r="ATB1220" s="10"/>
      <c r="ATC1220" s="10"/>
      <c r="ATD1220" s="10"/>
      <c r="ATE1220" s="10"/>
      <c r="ATF1220" s="10"/>
      <c r="ATG1220" s="10"/>
      <c r="ATH1220" s="10"/>
      <c r="ATI1220" s="10"/>
      <c r="ATJ1220" s="10"/>
      <c r="ATK1220" s="10"/>
      <c r="ATL1220" s="10"/>
      <c r="ATM1220" s="10"/>
      <c r="ATN1220" s="10"/>
      <c r="ATO1220" s="10"/>
      <c r="ATP1220" s="10"/>
      <c r="ATQ1220" s="10"/>
      <c r="ATR1220" s="10"/>
      <c r="ATS1220" s="10"/>
      <c r="ATT1220" s="10"/>
      <c r="ATU1220" s="10"/>
      <c r="ATV1220" s="10"/>
      <c r="ATW1220" s="10"/>
      <c r="ATX1220" s="10"/>
      <c r="ATY1220" s="10"/>
      <c r="ATZ1220" s="10"/>
      <c r="AUA1220" s="10"/>
      <c r="AUB1220" s="10"/>
      <c r="AUC1220" s="10"/>
      <c r="AUD1220" s="10"/>
      <c r="AUE1220" s="10"/>
      <c r="AUF1220" s="10"/>
      <c r="AUG1220" s="10"/>
      <c r="AUH1220" s="10"/>
      <c r="AUI1220" s="10"/>
      <c r="AUJ1220" s="10"/>
      <c r="AUK1220" s="10"/>
      <c r="AUL1220" s="10"/>
      <c r="AUM1220" s="10"/>
      <c r="AUN1220" s="10"/>
      <c r="AUO1220" s="10"/>
      <c r="AUP1220" s="10"/>
      <c r="AUQ1220" s="10"/>
      <c r="AUR1220" s="10"/>
      <c r="AUS1220" s="10"/>
      <c r="AUT1220" s="10"/>
      <c r="AUU1220" s="10"/>
      <c r="AUV1220" s="10"/>
      <c r="AUW1220" s="10"/>
      <c r="AUX1220" s="10"/>
      <c r="AUY1220" s="10"/>
      <c r="AUZ1220" s="10"/>
      <c r="AVA1220" s="10"/>
      <c r="AVB1220" s="10"/>
      <c r="AVC1220" s="10"/>
      <c r="AVD1220" s="10"/>
      <c r="AVE1220" s="10"/>
      <c r="AVF1220" s="10"/>
      <c r="AVG1220" s="10"/>
      <c r="AVH1220" s="10"/>
      <c r="AVI1220" s="10"/>
      <c r="AVJ1220" s="10"/>
      <c r="AVK1220" s="10"/>
      <c r="AVL1220" s="10"/>
      <c r="AVM1220" s="10"/>
      <c r="AVN1220" s="10"/>
      <c r="AVO1220" s="10"/>
      <c r="AVP1220" s="10"/>
      <c r="AVQ1220" s="10"/>
      <c r="AVR1220" s="10"/>
      <c r="AVS1220" s="10"/>
      <c r="AVT1220" s="10"/>
      <c r="AVU1220" s="10"/>
      <c r="AVV1220" s="10"/>
      <c r="AVW1220" s="10"/>
      <c r="AVX1220" s="10"/>
      <c r="AVY1220" s="10"/>
      <c r="AVZ1220" s="10"/>
      <c r="AWA1220" s="10"/>
      <c r="AWB1220" s="10"/>
      <c r="AWC1220" s="10"/>
      <c r="AWD1220" s="10"/>
      <c r="AWE1220" s="10"/>
      <c r="AWF1220" s="10"/>
      <c r="AWG1220" s="10"/>
      <c r="AWH1220" s="10"/>
      <c r="AWI1220" s="10"/>
      <c r="AWJ1220" s="10"/>
      <c r="AWK1220" s="10"/>
      <c r="AWL1220" s="10"/>
      <c r="AWM1220" s="10"/>
      <c r="AWN1220" s="10"/>
      <c r="AWO1220" s="10"/>
      <c r="AWP1220" s="10"/>
      <c r="AWQ1220" s="10"/>
      <c r="AWR1220" s="10"/>
      <c r="AWS1220" s="10"/>
      <c r="AWT1220" s="10"/>
      <c r="AWU1220" s="10"/>
      <c r="AWV1220" s="10"/>
      <c r="AWW1220" s="10"/>
      <c r="AWX1220" s="10"/>
      <c r="AWY1220" s="10"/>
      <c r="AWZ1220" s="10"/>
      <c r="AXA1220" s="10"/>
      <c r="AXB1220" s="10"/>
      <c r="AXC1220" s="10"/>
      <c r="AXD1220" s="10"/>
      <c r="AXE1220" s="10"/>
      <c r="AXF1220" s="10"/>
      <c r="AXG1220" s="10"/>
      <c r="AXH1220" s="10"/>
      <c r="AXI1220" s="10"/>
      <c r="AXJ1220" s="10"/>
      <c r="AXK1220" s="10"/>
      <c r="AXL1220" s="10"/>
      <c r="AXM1220" s="10"/>
      <c r="AXN1220" s="10"/>
      <c r="AXO1220" s="10"/>
      <c r="AXP1220" s="10"/>
      <c r="AXQ1220" s="10"/>
      <c r="AXR1220" s="10"/>
      <c r="AXS1220" s="10"/>
      <c r="AXT1220" s="10"/>
      <c r="AXU1220" s="10"/>
      <c r="AXV1220" s="10"/>
      <c r="AXW1220" s="10"/>
      <c r="AXX1220" s="10"/>
      <c r="AXY1220" s="10"/>
      <c r="AXZ1220" s="10"/>
      <c r="AYA1220" s="10"/>
      <c r="AYB1220" s="10"/>
      <c r="AYC1220" s="10"/>
      <c r="AYD1220" s="10"/>
      <c r="AYE1220" s="10"/>
      <c r="AYF1220" s="10"/>
      <c r="AYG1220" s="10"/>
      <c r="AYH1220" s="10"/>
      <c r="AYI1220" s="10"/>
      <c r="AYJ1220" s="10"/>
      <c r="AYK1220" s="10"/>
      <c r="AYL1220" s="10"/>
      <c r="AYM1220" s="10"/>
      <c r="AYN1220" s="10"/>
      <c r="AYO1220" s="10"/>
      <c r="AYP1220" s="10"/>
      <c r="AYQ1220" s="10"/>
      <c r="AYR1220" s="10"/>
      <c r="AYS1220" s="10"/>
      <c r="AYT1220" s="10"/>
      <c r="AYU1220" s="10"/>
      <c r="AYV1220" s="10"/>
      <c r="AYW1220" s="10"/>
      <c r="AYX1220" s="10"/>
      <c r="AYY1220" s="10"/>
      <c r="AYZ1220" s="10"/>
      <c r="AZA1220" s="10"/>
      <c r="AZB1220" s="10"/>
      <c r="AZC1220" s="10"/>
      <c r="AZD1220" s="10"/>
      <c r="AZE1220" s="10"/>
      <c r="AZF1220" s="10"/>
      <c r="AZG1220" s="10"/>
      <c r="AZH1220" s="10"/>
      <c r="AZI1220" s="10"/>
      <c r="AZJ1220" s="10"/>
      <c r="AZK1220" s="10"/>
      <c r="AZL1220" s="10"/>
      <c r="AZM1220" s="10"/>
      <c r="AZN1220" s="10"/>
      <c r="AZO1220" s="10"/>
      <c r="AZP1220" s="10"/>
      <c r="AZQ1220" s="10"/>
      <c r="AZR1220" s="10"/>
      <c r="AZS1220" s="10"/>
      <c r="AZT1220" s="10"/>
      <c r="AZU1220" s="10"/>
      <c r="AZV1220" s="10"/>
      <c r="AZW1220" s="10"/>
      <c r="AZX1220" s="10"/>
      <c r="AZY1220" s="10"/>
      <c r="AZZ1220" s="10"/>
      <c r="BAA1220" s="10"/>
      <c r="BAB1220" s="10"/>
      <c r="BAC1220" s="10"/>
      <c r="BAD1220" s="10"/>
      <c r="BAE1220" s="10"/>
      <c r="BAF1220" s="10"/>
      <c r="BAG1220" s="10"/>
      <c r="BAH1220" s="10"/>
      <c r="BAI1220" s="10"/>
      <c r="BAJ1220" s="10"/>
      <c r="BAK1220" s="10"/>
      <c r="BAL1220" s="10"/>
      <c r="BAM1220" s="10"/>
      <c r="BAN1220" s="10"/>
      <c r="BAO1220" s="10"/>
      <c r="BAP1220" s="10"/>
      <c r="BAQ1220" s="10"/>
      <c r="BAR1220" s="10"/>
      <c r="BAS1220" s="10"/>
      <c r="BAT1220" s="10"/>
      <c r="BAU1220" s="10"/>
      <c r="BAV1220" s="10"/>
      <c r="BAW1220" s="10"/>
      <c r="BAX1220" s="10"/>
      <c r="BAY1220" s="10"/>
      <c r="BAZ1220" s="10"/>
      <c r="BBA1220" s="10"/>
      <c r="BBB1220" s="10"/>
      <c r="BBC1220" s="10"/>
      <c r="BBD1220" s="10"/>
      <c r="BBE1220" s="10"/>
      <c r="BBF1220" s="10"/>
      <c r="BBG1220" s="10"/>
      <c r="BBH1220" s="10"/>
      <c r="BBI1220" s="10"/>
      <c r="BBJ1220" s="10"/>
      <c r="BBK1220" s="10"/>
      <c r="BBL1220" s="10"/>
      <c r="BBM1220" s="10"/>
      <c r="BBN1220" s="10"/>
      <c r="BBO1220" s="10"/>
      <c r="BBP1220" s="10"/>
      <c r="BBQ1220" s="10"/>
      <c r="BBR1220" s="10"/>
      <c r="BBS1220" s="10"/>
      <c r="BBT1220" s="10"/>
      <c r="BBU1220" s="10"/>
      <c r="BBV1220" s="10"/>
      <c r="BBW1220" s="10"/>
      <c r="BBX1220" s="10"/>
      <c r="BBY1220" s="10"/>
      <c r="BBZ1220" s="10"/>
      <c r="BCA1220" s="10"/>
      <c r="BCB1220" s="10"/>
      <c r="BCC1220" s="10"/>
      <c r="BCD1220" s="10"/>
      <c r="BCE1220" s="10"/>
      <c r="BCF1220" s="10"/>
      <c r="BCG1220" s="10"/>
      <c r="BCH1220" s="10"/>
      <c r="BCI1220" s="10"/>
      <c r="BCJ1220" s="10"/>
      <c r="BCK1220" s="10"/>
      <c r="BCL1220" s="10"/>
      <c r="BCM1220" s="10"/>
      <c r="BCN1220" s="10"/>
      <c r="BCO1220" s="10"/>
      <c r="BCP1220" s="10"/>
      <c r="BCQ1220" s="10"/>
      <c r="BCR1220" s="10"/>
      <c r="BCS1220" s="10"/>
      <c r="BCT1220" s="10"/>
      <c r="BCU1220" s="10"/>
      <c r="BCV1220" s="10"/>
      <c r="BCW1220" s="10"/>
      <c r="BCX1220" s="10"/>
      <c r="BCY1220" s="10"/>
      <c r="BCZ1220" s="10"/>
      <c r="BDA1220" s="10"/>
      <c r="BDB1220" s="10"/>
      <c r="BDC1220" s="10"/>
      <c r="BDD1220" s="10"/>
      <c r="BDE1220" s="10"/>
      <c r="BDF1220" s="10"/>
      <c r="BDG1220" s="10"/>
      <c r="BDH1220" s="10"/>
      <c r="BDI1220" s="10"/>
      <c r="BDJ1220" s="10"/>
      <c r="BDK1220" s="10"/>
      <c r="BDL1220" s="10"/>
      <c r="BDM1220" s="10"/>
      <c r="BDN1220" s="10"/>
      <c r="BDO1220" s="10"/>
      <c r="BDP1220" s="10"/>
      <c r="BDQ1220" s="10"/>
      <c r="BDR1220" s="10"/>
      <c r="BDS1220" s="10"/>
      <c r="BDT1220" s="10"/>
      <c r="BDU1220" s="10"/>
      <c r="BDV1220" s="10"/>
      <c r="BDW1220" s="10"/>
      <c r="BDX1220" s="10"/>
      <c r="BDY1220" s="10"/>
      <c r="BDZ1220" s="10"/>
      <c r="BEA1220" s="10"/>
      <c r="BEB1220" s="10"/>
      <c r="BEC1220" s="10"/>
      <c r="BED1220" s="10"/>
      <c r="BEE1220" s="10"/>
      <c r="BEF1220" s="10"/>
      <c r="BEG1220" s="10"/>
      <c r="BEH1220" s="10"/>
      <c r="BEI1220" s="10"/>
      <c r="BEJ1220" s="10"/>
      <c r="BEK1220" s="10"/>
      <c r="BEL1220" s="10"/>
      <c r="BEM1220" s="10"/>
      <c r="BEN1220" s="10"/>
      <c r="BEO1220" s="10"/>
      <c r="BEP1220" s="10"/>
      <c r="BEQ1220" s="10"/>
      <c r="BER1220" s="10"/>
      <c r="BES1220" s="10"/>
      <c r="BET1220" s="10"/>
      <c r="BEU1220" s="10"/>
      <c r="BEV1220" s="10"/>
      <c r="BEW1220" s="10"/>
      <c r="BEX1220" s="10"/>
      <c r="BEY1220" s="10"/>
      <c r="BEZ1220" s="10"/>
      <c r="BFA1220" s="10"/>
      <c r="BFB1220" s="10"/>
      <c r="BFC1220" s="10"/>
      <c r="BFD1220" s="10"/>
      <c r="BFE1220" s="10"/>
      <c r="BFF1220" s="10"/>
      <c r="BFG1220" s="10"/>
      <c r="BFH1220" s="10"/>
      <c r="BFI1220" s="10"/>
      <c r="BFJ1220" s="10"/>
      <c r="BFK1220" s="10"/>
      <c r="BFL1220" s="10"/>
      <c r="BFM1220" s="10"/>
      <c r="BFN1220" s="10"/>
      <c r="BFO1220" s="10"/>
      <c r="BFP1220" s="10"/>
      <c r="BFQ1220" s="10"/>
      <c r="BFR1220" s="10"/>
      <c r="BFS1220" s="10"/>
      <c r="BFT1220" s="10"/>
      <c r="BFU1220" s="10"/>
      <c r="BFV1220" s="10"/>
      <c r="BFW1220" s="10"/>
      <c r="BFX1220" s="10"/>
      <c r="BFY1220" s="10"/>
      <c r="BFZ1220" s="10"/>
      <c r="BGA1220" s="10"/>
      <c r="BGB1220" s="10"/>
      <c r="BGC1220" s="10"/>
      <c r="BGD1220" s="10"/>
      <c r="BGE1220" s="10"/>
      <c r="BGF1220" s="10"/>
      <c r="BGG1220" s="10"/>
      <c r="BGH1220" s="10"/>
      <c r="BGI1220" s="10"/>
      <c r="BGJ1220" s="10"/>
      <c r="BGK1220" s="10"/>
      <c r="BGL1220" s="10"/>
      <c r="BGM1220" s="10"/>
      <c r="BGN1220" s="10"/>
      <c r="BGO1220" s="10"/>
      <c r="BGP1220" s="10"/>
      <c r="BGQ1220" s="10"/>
      <c r="BGR1220" s="10"/>
      <c r="BGS1220" s="10"/>
      <c r="BGT1220" s="10"/>
      <c r="BGU1220" s="10"/>
      <c r="BGV1220" s="10"/>
      <c r="BGW1220" s="10"/>
      <c r="BGX1220" s="10"/>
      <c r="BGY1220" s="10"/>
      <c r="BGZ1220" s="10"/>
      <c r="BHA1220" s="10"/>
      <c r="BHB1220" s="10"/>
      <c r="BHC1220" s="10"/>
      <c r="BHD1220" s="10"/>
      <c r="BHE1220" s="10"/>
      <c r="BHF1220" s="10"/>
      <c r="BHG1220" s="10"/>
      <c r="BHH1220" s="10"/>
      <c r="BHI1220" s="10"/>
      <c r="BHJ1220" s="10"/>
      <c r="BHK1220" s="10"/>
      <c r="BHL1220" s="10"/>
      <c r="BHM1220" s="10"/>
      <c r="BHN1220" s="10"/>
      <c r="BHO1220" s="10"/>
      <c r="BHP1220" s="10"/>
      <c r="BHQ1220" s="10"/>
      <c r="BHR1220" s="10"/>
      <c r="BHS1220" s="10"/>
      <c r="BHT1220" s="10"/>
      <c r="BHU1220" s="10"/>
      <c r="BHV1220" s="10"/>
      <c r="BHW1220" s="10"/>
      <c r="BHX1220" s="10"/>
      <c r="BHY1220" s="10"/>
      <c r="BHZ1220" s="10"/>
      <c r="BIA1220" s="10"/>
      <c r="BIB1220" s="10"/>
      <c r="BIC1220" s="10"/>
      <c r="BID1220" s="10"/>
      <c r="BIE1220" s="10"/>
      <c r="BIF1220" s="10"/>
      <c r="BIG1220" s="10"/>
      <c r="BIH1220" s="10"/>
      <c r="BII1220" s="10"/>
      <c r="BIJ1220" s="10"/>
      <c r="BIK1220" s="10"/>
      <c r="BIL1220" s="10"/>
      <c r="BIM1220" s="10"/>
      <c r="BIN1220" s="10"/>
      <c r="BIO1220" s="10"/>
      <c r="BIP1220" s="10"/>
      <c r="BIQ1220" s="10"/>
      <c r="BIR1220" s="10"/>
      <c r="BIS1220" s="10"/>
      <c r="BIT1220" s="10"/>
      <c r="BIU1220" s="10"/>
      <c r="BIV1220" s="10"/>
      <c r="BIW1220" s="10"/>
      <c r="BIX1220" s="10"/>
      <c r="BIY1220" s="10"/>
      <c r="BIZ1220" s="10"/>
      <c r="BJA1220" s="10"/>
      <c r="BJB1220" s="10"/>
      <c r="BJC1220" s="10"/>
      <c r="BJD1220" s="10"/>
      <c r="BJE1220" s="10"/>
      <c r="BJF1220" s="10"/>
      <c r="BJG1220" s="10"/>
      <c r="BJH1220" s="10"/>
      <c r="BJI1220" s="10"/>
      <c r="BJJ1220" s="10"/>
      <c r="BJK1220" s="10"/>
      <c r="BJL1220" s="10"/>
      <c r="BJM1220" s="10"/>
      <c r="BJN1220" s="10"/>
      <c r="BJO1220" s="10"/>
      <c r="BJP1220" s="10"/>
      <c r="BJQ1220" s="10"/>
      <c r="BJR1220" s="10"/>
      <c r="BJS1220" s="10"/>
      <c r="BJT1220" s="10"/>
      <c r="BJU1220" s="10"/>
      <c r="BJV1220" s="10"/>
      <c r="BJW1220" s="10"/>
      <c r="BJX1220" s="10"/>
      <c r="BJY1220" s="10"/>
      <c r="BJZ1220" s="10"/>
      <c r="BKA1220" s="10"/>
      <c r="BKB1220" s="10"/>
      <c r="BKC1220" s="10"/>
      <c r="BKD1220" s="10"/>
      <c r="BKE1220" s="10"/>
      <c r="BKF1220" s="10"/>
      <c r="BKG1220" s="10"/>
      <c r="BKH1220" s="10"/>
      <c r="BKI1220" s="10"/>
      <c r="BKJ1220" s="10"/>
      <c r="BKK1220" s="10"/>
      <c r="BKL1220" s="10"/>
      <c r="BKM1220" s="10"/>
      <c r="BKN1220" s="10"/>
      <c r="BKO1220" s="10"/>
      <c r="BKP1220" s="10"/>
      <c r="BKQ1220" s="10"/>
      <c r="BKR1220" s="10"/>
      <c r="BKS1220" s="10"/>
      <c r="BKT1220" s="10"/>
      <c r="BKU1220" s="10"/>
      <c r="BKV1220" s="10"/>
      <c r="BKW1220" s="10"/>
      <c r="BKX1220" s="10"/>
      <c r="BKY1220" s="10"/>
      <c r="BKZ1220" s="10"/>
      <c r="BLA1220" s="10"/>
      <c r="BLB1220" s="10"/>
      <c r="BLC1220" s="10"/>
      <c r="BLD1220" s="10"/>
      <c r="BLE1220" s="10"/>
      <c r="BLF1220" s="10"/>
      <c r="BLG1220" s="10"/>
      <c r="BLH1220" s="10"/>
      <c r="BLI1220" s="10"/>
      <c r="BLJ1220" s="10"/>
      <c r="BLK1220" s="10"/>
      <c r="BLL1220" s="10"/>
      <c r="BLM1220" s="10"/>
      <c r="BLN1220" s="10"/>
      <c r="BLO1220" s="10"/>
      <c r="BLP1220" s="10"/>
      <c r="BLQ1220" s="10"/>
      <c r="BLR1220" s="10"/>
      <c r="BLS1220" s="10"/>
      <c r="BLT1220" s="10"/>
      <c r="BLU1220" s="10"/>
      <c r="BLV1220" s="10"/>
      <c r="BLW1220" s="10"/>
      <c r="BLX1220" s="10"/>
      <c r="BLY1220" s="10"/>
      <c r="BLZ1220" s="10"/>
      <c r="BMA1220" s="10"/>
      <c r="BMB1220" s="10"/>
      <c r="BMC1220" s="10"/>
      <c r="BMD1220" s="10"/>
      <c r="BME1220" s="10"/>
      <c r="BMF1220" s="10"/>
      <c r="BMG1220" s="10"/>
      <c r="BMH1220" s="10"/>
      <c r="BMI1220" s="10"/>
      <c r="BMJ1220" s="10"/>
      <c r="BMK1220" s="10"/>
      <c r="BML1220" s="10"/>
      <c r="BMM1220" s="10"/>
      <c r="BMN1220" s="10"/>
      <c r="BMO1220" s="10"/>
      <c r="BMP1220" s="10"/>
      <c r="BMQ1220" s="10"/>
      <c r="BMR1220" s="10"/>
      <c r="BMS1220" s="10"/>
      <c r="BMT1220" s="10"/>
      <c r="BMU1220" s="10"/>
      <c r="BMV1220" s="10"/>
      <c r="BMW1220" s="10"/>
      <c r="BMX1220" s="10"/>
      <c r="BMY1220" s="10"/>
      <c r="BMZ1220" s="10"/>
      <c r="BNA1220" s="10"/>
      <c r="BNB1220" s="10"/>
      <c r="BNC1220" s="10"/>
      <c r="BND1220" s="10"/>
      <c r="BNE1220" s="10"/>
      <c r="BNF1220" s="10"/>
      <c r="BNG1220" s="10"/>
      <c r="BNH1220" s="10"/>
      <c r="BNI1220" s="10"/>
      <c r="BNJ1220" s="10"/>
      <c r="BNK1220" s="10"/>
      <c r="BNL1220" s="10"/>
      <c r="BNM1220" s="10"/>
      <c r="BNN1220" s="10"/>
      <c r="BNO1220" s="10"/>
      <c r="BNP1220" s="10"/>
      <c r="BNQ1220" s="10"/>
      <c r="BNR1220" s="10"/>
      <c r="BNS1220" s="10"/>
      <c r="BNT1220" s="10"/>
      <c r="BNU1220" s="10"/>
      <c r="BNV1220" s="10"/>
      <c r="BNW1220" s="10"/>
      <c r="BNX1220" s="10"/>
      <c r="BNY1220" s="10"/>
      <c r="BNZ1220" s="10"/>
      <c r="BOA1220" s="10"/>
      <c r="BOB1220" s="10"/>
      <c r="BOC1220" s="10"/>
      <c r="BOD1220" s="10"/>
      <c r="BOE1220" s="10"/>
      <c r="BOF1220" s="10"/>
      <c r="BOG1220" s="10"/>
      <c r="BOH1220" s="10"/>
      <c r="BOI1220" s="10"/>
      <c r="BOJ1220" s="10"/>
      <c r="BOK1220" s="10"/>
      <c r="BOL1220" s="10"/>
      <c r="BOM1220" s="10"/>
      <c r="BON1220" s="10"/>
      <c r="BOO1220" s="10"/>
      <c r="BOP1220" s="10"/>
      <c r="BOQ1220" s="10"/>
      <c r="BOR1220" s="10"/>
      <c r="BOS1220" s="10"/>
      <c r="BOT1220" s="10"/>
      <c r="BOU1220" s="10"/>
      <c r="BOV1220" s="10"/>
      <c r="BOW1220" s="10"/>
      <c r="BOX1220" s="10"/>
      <c r="BOY1220" s="10"/>
      <c r="BOZ1220" s="10"/>
      <c r="BPA1220" s="10"/>
      <c r="BPB1220" s="10"/>
      <c r="BPC1220" s="10"/>
      <c r="BPD1220" s="10"/>
      <c r="BPE1220" s="10"/>
      <c r="BPF1220" s="10"/>
      <c r="BPG1220" s="10"/>
      <c r="BPH1220" s="10"/>
      <c r="BPI1220" s="10"/>
      <c r="BPJ1220" s="10"/>
      <c r="BPK1220" s="10"/>
      <c r="BPL1220" s="10"/>
      <c r="BPM1220" s="10"/>
      <c r="BPN1220" s="10"/>
      <c r="BPO1220" s="10"/>
      <c r="BPP1220" s="10"/>
      <c r="BPQ1220" s="10"/>
      <c r="BPR1220" s="10"/>
      <c r="BPS1220" s="10"/>
      <c r="BPT1220" s="10"/>
      <c r="BPU1220" s="10"/>
      <c r="BPV1220" s="10"/>
      <c r="BPW1220" s="10"/>
      <c r="BPX1220" s="10"/>
      <c r="BPY1220" s="10"/>
      <c r="BPZ1220" s="10"/>
      <c r="BQA1220" s="10"/>
      <c r="BQB1220" s="10"/>
      <c r="BQC1220" s="10"/>
      <c r="BQD1220" s="10"/>
      <c r="BQE1220" s="10"/>
      <c r="BQF1220" s="10"/>
      <c r="BQG1220" s="10"/>
      <c r="BQH1220" s="10"/>
      <c r="BQI1220" s="10"/>
      <c r="BQJ1220" s="10"/>
      <c r="BQK1220" s="10"/>
      <c r="BQL1220" s="10"/>
      <c r="BQM1220" s="10"/>
      <c r="BQN1220" s="10"/>
      <c r="BQO1220" s="10"/>
      <c r="BQP1220" s="10"/>
      <c r="BQQ1220" s="10"/>
      <c r="BQR1220" s="10"/>
      <c r="BQS1220" s="10"/>
      <c r="BQT1220" s="10"/>
      <c r="BQU1220" s="10"/>
      <c r="BQV1220" s="10"/>
      <c r="BQW1220" s="10"/>
      <c r="BQX1220" s="10"/>
      <c r="BQY1220" s="10"/>
      <c r="BQZ1220" s="10"/>
      <c r="BRA1220" s="10"/>
      <c r="BRB1220" s="10"/>
      <c r="BRC1220" s="10"/>
      <c r="BRD1220" s="10"/>
      <c r="BRE1220" s="10"/>
      <c r="BRF1220" s="10"/>
      <c r="BRG1220" s="10"/>
      <c r="BRH1220" s="10"/>
      <c r="BRI1220" s="10"/>
      <c r="BRJ1220" s="10"/>
      <c r="BRK1220" s="10"/>
      <c r="BRL1220" s="10"/>
      <c r="BRM1220" s="10"/>
      <c r="BRN1220" s="10"/>
      <c r="BRO1220" s="10"/>
      <c r="BRP1220" s="10"/>
      <c r="BRQ1220" s="10"/>
      <c r="BRR1220" s="10"/>
      <c r="BRS1220" s="10"/>
      <c r="BRT1220" s="10"/>
      <c r="BRU1220" s="10"/>
      <c r="BRV1220" s="10"/>
      <c r="BRW1220" s="10"/>
      <c r="BRX1220" s="10"/>
      <c r="BRY1220" s="10"/>
      <c r="BRZ1220" s="10"/>
      <c r="BSA1220" s="10"/>
      <c r="BSB1220" s="10"/>
      <c r="BSC1220" s="10"/>
      <c r="BSD1220" s="10"/>
      <c r="BSE1220" s="10"/>
      <c r="BSF1220" s="10"/>
      <c r="BSG1220" s="10"/>
      <c r="BSH1220" s="10"/>
      <c r="BSI1220" s="10"/>
      <c r="BSJ1220" s="10"/>
      <c r="BSK1220" s="10"/>
      <c r="BSL1220" s="10"/>
      <c r="BSM1220" s="10"/>
      <c r="BSN1220" s="10"/>
      <c r="BSO1220" s="10"/>
      <c r="BSP1220" s="10"/>
      <c r="BSQ1220" s="10"/>
      <c r="BSR1220" s="10"/>
      <c r="BSS1220" s="10"/>
      <c r="BST1220" s="10"/>
      <c r="BSU1220" s="10"/>
      <c r="BSV1220" s="10"/>
      <c r="BSW1220" s="10"/>
      <c r="BSX1220" s="10"/>
      <c r="BSY1220" s="10"/>
      <c r="BSZ1220" s="10"/>
      <c r="BTA1220" s="10"/>
      <c r="BTB1220" s="10"/>
      <c r="BTC1220" s="10"/>
      <c r="BTD1220" s="10"/>
      <c r="BTE1220" s="10"/>
      <c r="BTF1220" s="10"/>
      <c r="BTG1220" s="10"/>
      <c r="BTH1220" s="10"/>
      <c r="BTI1220" s="10"/>
      <c r="BTJ1220" s="10"/>
      <c r="BTK1220" s="10"/>
      <c r="BTL1220" s="10"/>
      <c r="BTM1220" s="10"/>
      <c r="BTN1220" s="10"/>
      <c r="BTO1220" s="10"/>
      <c r="BTP1220" s="10"/>
      <c r="BTQ1220" s="10"/>
      <c r="BTR1220" s="10"/>
      <c r="BTS1220" s="10"/>
      <c r="BTT1220" s="10"/>
      <c r="BTU1220" s="10"/>
      <c r="BTV1220" s="10"/>
      <c r="BTW1220" s="10"/>
      <c r="BTX1220" s="10"/>
      <c r="BTY1220" s="10"/>
      <c r="BTZ1220" s="10"/>
      <c r="BUA1220" s="10"/>
      <c r="BUB1220" s="10"/>
      <c r="BUC1220" s="10"/>
      <c r="BUD1220" s="10"/>
      <c r="BUE1220" s="10"/>
      <c r="BUF1220" s="10"/>
      <c r="BUG1220" s="10"/>
      <c r="BUH1220" s="10"/>
      <c r="BUI1220" s="10"/>
      <c r="BUJ1220" s="10"/>
      <c r="BUK1220" s="10"/>
      <c r="BUL1220" s="10"/>
      <c r="BUM1220" s="10"/>
      <c r="BUN1220" s="10"/>
      <c r="BUO1220" s="10"/>
      <c r="BUP1220" s="10"/>
      <c r="BUQ1220" s="10"/>
      <c r="BUR1220" s="10"/>
      <c r="BUS1220" s="10"/>
      <c r="BUT1220" s="10"/>
      <c r="BUU1220" s="10"/>
      <c r="BUV1220" s="10"/>
      <c r="BUW1220" s="10"/>
      <c r="BUX1220" s="10"/>
      <c r="BUY1220" s="10"/>
      <c r="BUZ1220" s="10"/>
      <c r="BVA1220" s="10"/>
      <c r="BVB1220" s="10"/>
      <c r="BVC1220" s="10"/>
      <c r="BVD1220" s="10"/>
      <c r="BVE1220" s="10"/>
      <c r="BVF1220" s="10"/>
      <c r="BVG1220" s="10"/>
      <c r="BVH1220" s="10"/>
      <c r="BVI1220" s="10"/>
      <c r="BVJ1220" s="10"/>
      <c r="BVK1220" s="10"/>
      <c r="BVL1220" s="10"/>
      <c r="BVM1220" s="10"/>
      <c r="BVN1220" s="10"/>
      <c r="BVO1220" s="10"/>
      <c r="BVP1220" s="10"/>
      <c r="BVQ1220" s="10"/>
      <c r="BVR1220" s="10"/>
      <c r="BVS1220" s="10"/>
      <c r="BVT1220" s="10"/>
      <c r="BVU1220" s="10"/>
      <c r="BVV1220" s="10"/>
      <c r="BVW1220" s="10"/>
      <c r="BVX1220" s="10"/>
      <c r="BVY1220" s="10"/>
      <c r="BVZ1220" s="10"/>
      <c r="BWA1220" s="10"/>
      <c r="BWB1220" s="10"/>
      <c r="BWC1220" s="10"/>
      <c r="BWD1220" s="10"/>
      <c r="BWE1220" s="10"/>
      <c r="BWF1220" s="10"/>
      <c r="BWG1220" s="10"/>
      <c r="BWH1220" s="10"/>
      <c r="BWI1220" s="10"/>
      <c r="BWJ1220" s="10"/>
      <c r="BWK1220" s="10"/>
      <c r="BWL1220" s="10"/>
      <c r="BWM1220" s="10"/>
      <c r="BWN1220" s="10"/>
      <c r="BWO1220" s="10"/>
      <c r="BWP1220" s="10"/>
      <c r="BWQ1220" s="10"/>
      <c r="BWR1220" s="10"/>
      <c r="BWS1220" s="10"/>
      <c r="BWT1220" s="10"/>
      <c r="BWU1220" s="10"/>
      <c r="BWV1220" s="10"/>
      <c r="BWW1220" s="10"/>
      <c r="BWX1220" s="10"/>
      <c r="BWY1220" s="10"/>
      <c r="BWZ1220" s="10"/>
      <c r="BXA1220" s="10"/>
      <c r="BXB1220" s="10"/>
      <c r="BXC1220" s="10"/>
      <c r="BXD1220" s="10"/>
      <c r="BXE1220" s="10"/>
      <c r="BXF1220" s="10"/>
      <c r="BXG1220" s="10"/>
      <c r="BXH1220" s="10"/>
      <c r="BXI1220" s="10"/>
      <c r="BXJ1220" s="10"/>
      <c r="BXK1220" s="10"/>
      <c r="BXL1220" s="10"/>
      <c r="BXM1220" s="10"/>
      <c r="BXN1220" s="10"/>
      <c r="BXO1220" s="10"/>
      <c r="BXP1220" s="10"/>
      <c r="BXQ1220" s="10"/>
      <c r="BXR1220" s="10"/>
      <c r="BXS1220" s="10"/>
      <c r="BXT1220" s="10"/>
      <c r="BXU1220" s="10"/>
      <c r="BXV1220" s="10"/>
      <c r="BXW1220" s="10"/>
      <c r="BXX1220" s="10"/>
      <c r="BXY1220" s="10"/>
      <c r="BXZ1220" s="10"/>
      <c r="BYA1220" s="10"/>
      <c r="BYB1220" s="10"/>
      <c r="BYC1220" s="10"/>
      <c r="BYD1220" s="10"/>
      <c r="BYE1220" s="10"/>
      <c r="BYF1220" s="10"/>
      <c r="BYG1220" s="10"/>
      <c r="BYH1220" s="10"/>
      <c r="BYI1220" s="10"/>
      <c r="BYJ1220" s="10"/>
      <c r="BYK1220" s="10"/>
      <c r="BYL1220" s="10"/>
      <c r="BYM1220" s="10"/>
      <c r="BYN1220" s="10"/>
      <c r="BYO1220" s="10"/>
      <c r="BYP1220" s="10"/>
      <c r="BYQ1220" s="10"/>
      <c r="BYR1220" s="10"/>
      <c r="BYS1220" s="10"/>
      <c r="BYT1220" s="10"/>
      <c r="BYU1220" s="10"/>
      <c r="BYV1220" s="10"/>
      <c r="BYW1220" s="10"/>
      <c r="BYX1220" s="10"/>
      <c r="BYY1220" s="10"/>
      <c r="BYZ1220" s="10"/>
      <c r="BZA1220" s="10"/>
      <c r="BZB1220" s="10"/>
      <c r="BZC1220" s="10"/>
      <c r="BZD1220" s="10"/>
      <c r="BZE1220" s="10"/>
      <c r="BZF1220" s="10"/>
      <c r="BZG1220" s="10"/>
      <c r="BZH1220" s="10"/>
      <c r="BZI1220" s="10"/>
      <c r="BZJ1220" s="10"/>
      <c r="BZK1220" s="10"/>
      <c r="BZL1220" s="10"/>
      <c r="BZM1220" s="10"/>
      <c r="BZN1220" s="10"/>
      <c r="BZO1220" s="10"/>
      <c r="BZP1220" s="10"/>
      <c r="BZQ1220" s="10"/>
      <c r="BZR1220" s="10"/>
      <c r="BZS1220" s="10"/>
      <c r="BZT1220" s="10"/>
      <c r="BZU1220" s="10"/>
      <c r="BZV1220" s="10"/>
      <c r="BZW1220" s="10"/>
      <c r="BZX1220" s="10"/>
      <c r="BZY1220" s="10"/>
      <c r="BZZ1220" s="10"/>
      <c r="CAA1220" s="10"/>
      <c r="CAB1220" s="10"/>
      <c r="CAC1220" s="10"/>
      <c r="CAD1220" s="10"/>
      <c r="CAE1220" s="10"/>
      <c r="CAF1220" s="10"/>
      <c r="CAG1220" s="10"/>
      <c r="CAH1220" s="10"/>
      <c r="CAI1220" s="10"/>
      <c r="CAJ1220" s="10"/>
      <c r="CAK1220" s="10"/>
      <c r="CAL1220" s="10"/>
      <c r="CAM1220" s="10"/>
      <c r="CAN1220" s="10"/>
      <c r="CAO1220" s="10"/>
      <c r="CAP1220" s="10"/>
      <c r="CAQ1220" s="10"/>
      <c r="CAR1220" s="10"/>
      <c r="CAS1220" s="10"/>
      <c r="CAT1220" s="10"/>
      <c r="CAU1220" s="10"/>
      <c r="CAV1220" s="10"/>
      <c r="CAW1220" s="10"/>
      <c r="CAX1220" s="10"/>
      <c r="CAY1220" s="10"/>
      <c r="CAZ1220" s="10"/>
      <c r="CBA1220" s="10"/>
      <c r="CBB1220" s="10"/>
      <c r="CBC1220" s="10"/>
      <c r="CBD1220" s="10"/>
      <c r="CBE1220" s="10"/>
      <c r="CBF1220" s="10"/>
      <c r="CBG1220" s="10"/>
      <c r="CBH1220" s="10"/>
      <c r="CBI1220" s="10"/>
      <c r="CBJ1220" s="10"/>
      <c r="CBK1220" s="10"/>
      <c r="CBL1220" s="10"/>
      <c r="CBM1220" s="10"/>
      <c r="CBN1220" s="10"/>
      <c r="CBO1220" s="10"/>
      <c r="CBP1220" s="10"/>
      <c r="CBQ1220" s="10"/>
      <c r="CBR1220" s="10"/>
      <c r="CBS1220" s="10"/>
      <c r="CBT1220" s="10"/>
      <c r="CBU1220" s="10"/>
      <c r="CBV1220" s="10"/>
      <c r="CBW1220" s="10"/>
      <c r="CBX1220" s="10"/>
      <c r="CBY1220" s="10"/>
      <c r="CBZ1220" s="10"/>
      <c r="CCA1220" s="10"/>
      <c r="CCB1220" s="10"/>
      <c r="CCC1220" s="10"/>
      <c r="CCD1220" s="10"/>
      <c r="CCE1220" s="10"/>
      <c r="CCF1220" s="10"/>
      <c r="CCG1220" s="10"/>
      <c r="CCH1220" s="10"/>
      <c r="CCI1220" s="10"/>
      <c r="CCJ1220" s="10"/>
      <c r="CCK1220" s="10"/>
      <c r="CCL1220" s="10"/>
      <c r="CCM1220" s="10"/>
      <c r="CCN1220" s="10"/>
      <c r="CCO1220" s="10"/>
      <c r="CCP1220" s="10"/>
      <c r="CCQ1220" s="10"/>
      <c r="CCR1220" s="10"/>
      <c r="CCS1220" s="10"/>
      <c r="CCT1220" s="10"/>
      <c r="CCU1220" s="10"/>
      <c r="CCV1220" s="10"/>
      <c r="CCW1220" s="10"/>
      <c r="CCX1220" s="10"/>
      <c r="CCY1220" s="10"/>
      <c r="CCZ1220" s="10"/>
      <c r="CDA1220" s="10"/>
      <c r="CDB1220" s="10"/>
      <c r="CDC1220" s="10"/>
      <c r="CDD1220" s="10"/>
      <c r="CDE1220" s="10"/>
      <c r="CDF1220" s="10"/>
      <c r="CDG1220" s="10"/>
      <c r="CDH1220" s="10"/>
      <c r="CDI1220" s="10"/>
      <c r="CDJ1220" s="10"/>
      <c r="CDK1220" s="10"/>
      <c r="CDL1220" s="10"/>
      <c r="CDM1220" s="10"/>
      <c r="CDN1220" s="10"/>
      <c r="CDO1220" s="10"/>
      <c r="CDP1220" s="10"/>
      <c r="CDQ1220" s="10"/>
      <c r="CDR1220" s="10"/>
      <c r="CDS1220" s="10"/>
      <c r="CDT1220" s="10"/>
      <c r="CDU1220" s="10"/>
      <c r="CDV1220" s="10"/>
      <c r="CDW1220" s="10"/>
      <c r="CDX1220" s="10"/>
      <c r="CDY1220" s="10"/>
      <c r="CDZ1220" s="10"/>
      <c r="CEA1220" s="10"/>
      <c r="CEB1220" s="10"/>
      <c r="CEC1220" s="10"/>
      <c r="CED1220" s="10"/>
      <c r="CEE1220" s="10"/>
      <c r="CEF1220" s="10"/>
      <c r="CEG1220" s="10"/>
      <c r="CEH1220" s="10"/>
      <c r="CEI1220" s="10"/>
      <c r="CEJ1220" s="10"/>
      <c r="CEK1220" s="10"/>
      <c r="CEL1220" s="10"/>
      <c r="CEM1220" s="10"/>
      <c r="CEN1220" s="10"/>
      <c r="CEO1220" s="10"/>
      <c r="CEP1220" s="10"/>
      <c r="CEQ1220" s="10"/>
      <c r="CER1220" s="10"/>
      <c r="CES1220" s="10"/>
      <c r="CET1220" s="10"/>
      <c r="CEU1220" s="10"/>
      <c r="CEV1220" s="10"/>
      <c r="CEW1220" s="10"/>
      <c r="CEX1220" s="10"/>
      <c r="CEY1220" s="10"/>
      <c r="CEZ1220" s="10"/>
      <c r="CFA1220" s="10"/>
      <c r="CFB1220" s="10"/>
      <c r="CFC1220" s="10"/>
      <c r="CFD1220" s="10"/>
      <c r="CFE1220" s="10"/>
      <c r="CFF1220" s="10"/>
      <c r="CFG1220" s="10"/>
      <c r="CFH1220" s="10"/>
      <c r="CFI1220" s="10"/>
      <c r="CFJ1220" s="10"/>
      <c r="CFK1220" s="10"/>
      <c r="CFL1220" s="10"/>
      <c r="CFM1220" s="10"/>
      <c r="CFN1220" s="10"/>
      <c r="CFO1220" s="10"/>
      <c r="CFP1220" s="10"/>
      <c r="CFQ1220" s="10"/>
      <c r="CFR1220" s="10"/>
      <c r="CFS1220" s="10"/>
      <c r="CFT1220" s="10"/>
      <c r="CFU1220" s="10"/>
      <c r="CFV1220" s="10"/>
      <c r="CFW1220" s="10"/>
      <c r="CFX1220" s="10"/>
      <c r="CFY1220" s="10"/>
      <c r="CFZ1220" s="10"/>
      <c r="CGA1220" s="10"/>
      <c r="CGB1220" s="10"/>
      <c r="CGC1220" s="10"/>
      <c r="CGD1220" s="10"/>
      <c r="CGE1220" s="10"/>
      <c r="CGF1220" s="10"/>
      <c r="CGG1220" s="10"/>
      <c r="CGH1220" s="10"/>
      <c r="CGI1220" s="10"/>
      <c r="CGJ1220" s="10"/>
      <c r="CGK1220" s="10"/>
      <c r="CGL1220" s="10"/>
      <c r="CGM1220" s="10"/>
      <c r="CGN1220" s="10"/>
      <c r="CGO1220" s="10"/>
      <c r="CGP1220" s="10"/>
      <c r="CGQ1220" s="10"/>
      <c r="CGR1220" s="10"/>
      <c r="CGS1220" s="10"/>
      <c r="CGT1220" s="10"/>
      <c r="CGU1220" s="10"/>
      <c r="CGV1220" s="10"/>
      <c r="CGW1220" s="10"/>
      <c r="CGX1220" s="10"/>
      <c r="CGY1220" s="10"/>
      <c r="CGZ1220" s="10"/>
      <c r="CHA1220" s="10"/>
      <c r="CHB1220" s="10"/>
      <c r="CHC1220" s="10"/>
      <c r="CHD1220" s="10"/>
      <c r="CHE1220" s="10"/>
      <c r="CHF1220" s="10"/>
      <c r="CHG1220" s="10"/>
      <c r="CHH1220" s="10"/>
      <c r="CHI1220" s="10"/>
      <c r="CHJ1220" s="10"/>
      <c r="CHK1220" s="10"/>
      <c r="CHL1220" s="10"/>
      <c r="CHM1220" s="10"/>
      <c r="CHN1220" s="10"/>
      <c r="CHO1220" s="10"/>
      <c r="CHP1220" s="10"/>
      <c r="CHQ1220" s="10"/>
      <c r="CHR1220" s="10"/>
      <c r="CHS1220" s="10"/>
      <c r="CHT1220" s="10"/>
      <c r="CHU1220" s="10"/>
      <c r="CHV1220" s="10"/>
      <c r="CHW1220" s="10"/>
      <c r="CHX1220" s="10"/>
      <c r="CHY1220" s="10"/>
      <c r="CHZ1220" s="10"/>
      <c r="CIA1220" s="10"/>
      <c r="CIB1220" s="10"/>
      <c r="CIC1220" s="10"/>
      <c r="CID1220" s="10"/>
      <c r="CIE1220" s="10"/>
      <c r="CIF1220" s="10"/>
      <c r="CIG1220" s="10"/>
      <c r="CIH1220" s="10"/>
      <c r="CII1220" s="10"/>
      <c r="CIJ1220" s="10"/>
      <c r="CIK1220" s="10"/>
      <c r="CIL1220" s="10"/>
      <c r="CIM1220" s="10"/>
      <c r="CIN1220" s="10"/>
      <c r="CIO1220" s="10"/>
      <c r="CIP1220" s="10"/>
      <c r="CIQ1220" s="10"/>
      <c r="CIR1220" s="10"/>
      <c r="CIS1220" s="10"/>
      <c r="CIT1220" s="10"/>
      <c r="CIU1220" s="10"/>
      <c r="CIV1220" s="10"/>
      <c r="CIW1220" s="10"/>
      <c r="CIX1220" s="10"/>
      <c r="CIY1220" s="10"/>
      <c r="CIZ1220" s="10"/>
      <c r="CJA1220" s="10"/>
      <c r="CJB1220" s="10"/>
      <c r="CJC1220" s="10"/>
      <c r="CJD1220" s="10"/>
      <c r="CJE1220" s="10"/>
      <c r="CJF1220" s="10"/>
      <c r="CJG1220" s="10"/>
      <c r="CJH1220" s="10"/>
      <c r="CJI1220" s="10"/>
      <c r="CJJ1220" s="10"/>
      <c r="CJK1220" s="10"/>
      <c r="CJL1220" s="10"/>
      <c r="CJM1220" s="10"/>
      <c r="CJN1220" s="10"/>
      <c r="CJO1220" s="10"/>
      <c r="CJP1220" s="10"/>
      <c r="CJQ1220" s="10"/>
      <c r="CJR1220" s="10"/>
      <c r="CJS1220" s="10"/>
      <c r="CJT1220" s="10"/>
      <c r="CJU1220" s="10"/>
      <c r="CJV1220" s="10"/>
      <c r="CJW1220" s="10"/>
      <c r="CJX1220" s="10"/>
      <c r="CJY1220" s="10"/>
      <c r="CJZ1220" s="10"/>
      <c r="CKA1220" s="10"/>
      <c r="CKB1220" s="10"/>
      <c r="CKC1220" s="10"/>
      <c r="CKD1220" s="10"/>
      <c r="CKE1220" s="10"/>
      <c r="CKF1220" s="10"/>
      <c r="CKG1220" s="10"/>
      <c r="CKH1220" s="10"/>
      <c r="CKI1220" s="10"/>
      <c r="CKJ1220" s="10"/>
      <c r="CKK1220" s="10"/>
      <c r="CKL1220" s="10"/>
      <c r="CKM1220" s="10"/>
      <c r="CKN1220" s="10"/>
      <c r="CKO1220" s="10"/>
      <c r="CKP1220" s="10"/>
      <c r="CKQ1220" s="10"/>
      <c r="CKR1220" s="10"/>
      <c r="CKS1220" s="10"/>
      <c r="CKT1220" s="10"/>
      <c r="CKU1220" s="10"/>
      <c r="CKV1220" s="10"/>
      <c r="CKW1220" s="10"/>
      <c r="CKX1220" s="10"/>
      <c r="CKY1220" s="10"/>
      <c r="CKZ1220" s="10"/>
      <c r="CLA1220" s="10"/>
      <c r="CLB1220" s="10"/>
      <c r="CLC1220" s="10"/>
      <c r="CLD1220" s="10"/>
      <c r="CLE1220" s="10"/>
      <c r="CLF1220" s="10"/>
      <c r="CLG1220" s="10"/>
      <c r="CLH1220" s="10"/>
      <c r="CLI1220" s="10"/>
      <c r="CLJ1220" s="10"/>
      <c r="CLK1220" s="10"/>
      <c r="CLL1220" s="10"/>
      <c r="CLM1220" s="10"/>
      <c r="CLN1220" s="10"/>
      <c r="CLO1220" s="10"/>
      <c r="CLP1220" s="10"/>
      <c r="CLQ1220" s="10"/>
      <c r="CLR1220" s="10"/>
      <c r="CLS1220" s="10"/>
      <c r="CLT1220" s="10"/>
      <c r="CLU1220" s="10"/>
      <c r="CLV1220" s="10"/>
      <c r="CLW1220" s="10"/>
      <c r="CLX1220" s="10"/>
      <c r="CLY1220" s="10"/>
      <c r="CLZ1220" s="10"/>
      <c r="CMA1220" s="10"/>
      <c r="CMB1220" s="10"/>
      <c r="CMC1220" s="10"/>
      <c r="CMD1220" s="10"/>
      <c r="CME1220" s="10"/>
      <c r="CMF1220" s="10"/>
      <c r="CMG1220" s="10"/>
      <c r="CMH1220" s="10"/>
      <c r="CMI1220" s="10"/>
      <c r="CMJ1220" s="10"/>
      <c r="CMK1220" s="10"/>
      <c r="CML1220" s="10"/>
      <c r="CMM1220" s="10"/>
      <c r="CMN1220" s="10"/>
      <c r="CMO1220" s="10"/>
      <c r="CMP1220" s="10"/>
      <c r="CMQ1220" s="10"/>
      <c r="CMR1220" s="10"/>
      <c r="CMS1220" s="10"/>
      <c r="CMT1220" s="10"/>
      <c r="CMU1220" s="10"/>
      <c r="CMV1220" s="10"/>
      <c r="CMW1220" s="10"/>
      <c r="CMX1220" s="10"/>
      <c r="CMY1220" s="10"/>
      <c r="CMZ1220" s="10"/>
      <c r="CNA1220" s="10"/>
      <c r="CNB1220" s="10"/>
      <c r="CNC1220" s="10"/>
      <c r="CND1220" s="10"/>
      <c r="CNE1220" s="10"/>
      <c r="CNF1220" s="10"/>
      <c r="CNG1220" s="10"/>
      <c r="CNH1220" s="10"/>
      <c r="CNI1220" s="10"/>
      <c r="CNJ1220" s="10"/>
      <c r="CNK1220" s="10"/>
      <c r="CNL1220" s="10"/>
      <c r="CNM1220" s="10"/>
      <c r="CNN1220" s="10"/>
      <c r="CNO1220" s="10"/>
      <c r="CNP1220" s="10"/>
      <c r="CNQ1220" s="10"/>
      <c r="CNR1220" s="10"/>
      <c r="CNS1220" s="10"/>
      <c r="CNT1220" s="10"/>
      <c r="CNU1220" s="10"/>
      <c r="CNV1220" s="10"/>
      <c r="CNW1220" s="10"/>
      <c r="CNX1220" s="10"/>
      <c r="CNY1220" s="10"/>
      <c r="CNZ1220" s="10"/>
      <c r="COA1220" s="10"/>
      <c r="COB1220" s="10"/>
      <c r="COC1220" s="10"/>
      <c r="COD1220" s="10"/>
      <c r="COE1220" s="10"/>
      <c r="COF1220" s="10"/>
      <c r="COG1220" s="10"/>
      <c r="COH1220" s="10"/>
      <c r="COI1220" s="10"/>
      <c r="COJ1220" s="10"/>
      <c r="COK1220" s="10"/>
      <c r="COL1220" s="10"/>
      <c r="COM1220" s="10"/>
      <c r="CON1220" s="10"/>
      <c r="COO1220" s="10"/>
      <c r="COP1220" s="10"/>
      <c r="COQ1220" s="10"/>
      <c r="COR1220" s="10"/>
      <c r="COS1220" s="10"/>
      <c r="COT1220" s="10"/>
      <c r="COU1220" s="10"/>
      <c r="COV1220" s="10"/>
      <c r="COW1220" s="10"/>
      <c r="COX1220" s="10"/>
      <c r="COY1220" s="10"/>
      <c r="COZ1220" s="10"/>
      <c r="CPA1220" s="10"/>
      <c r="CPB1220" s="10"/>
      <c r="CPC1220" s="10"/>
      <c r="CPD1220" s="10"/>
      <c r="CPE1220" s="10"/>
      <c r="CPF1220" s="10"/>
      <c r="CPG1220" s="10"/>
      <c r="CPH1220" s="10"/>
      <c r="CPI1220" s="10"/>
      <c r="CPJ1220" s="10"/>
      <c r="CPK1220" s="10"/>
      <c r="CPL1220" s="10"/>
      <c r="CPM1220" s="10"/>
      <c r="CPN1220" s="10"/>
      <c r="CPO1220" s="10"/>
      <c r="CPP1220" s="10"/>
      <c r="CPQ1220" s="10"/>
      <c r="CPR1220" s="10"/>
      <c r="CPS1220" s="10"/>
      <c r="CPT1220" s="10"/>
      <c r="CPU1220" s="10"/>
      <c r="CPV1220" s="10"/>
      <c r="CPW1220" s="10"/>
      <c r="CPX1220" s="10"/>
      <c r="CPY1220" s="10"/>
      <c r="CPZ1220" s="10"/>
      <c r="CQA1220" s="10"/>
      <c r="CQB1220" s="10"/>
      <c r="CQC1220" s="10"/>
      <c r="CQD1220" s="10"/>
      <c r="CQE1220" s="10"/>
      <c r="CQF1220" s="10"/>
      <c r="CQG1220" s="10"/>
      <c r="CQH1220" s="10"/>
      <c r="CQI1220" s="10"/>
      <c r="CQJ1220" s="10"/>
      <c r="CQK1220" s="10"/>
      <c r="CQL1220" s="10"/>
      <c r="CQM1220" s="10"/>
      <c r="CQN1220" s="10"/>
      <c r="CQO1220" s="10"/>
      <c r="CQP1220" s="10"/>
      <c r="CQQ1220" s="10"/>
      <c r="CQR1220" s="10"/>
      <c r="CQS1220" s="10"/>
      <c r="CQT1220" s="10"/>
      <c r="CQU1220" s="10"/>
      <c r="CQV1220" s="10"/>
      <c r="CQW1220" s="10"/>
      <c r="CQX1220" s="10"/>
      <c r="CQY1220" s="10"/>
      <c r="CQZ1220" s="10"/>
      <c r="CRA1220" s="10"/>
      <c r="CRB1220" s="10"/>
      <c r="CRC1220" s="10"/>
      <c r="CRD1220" s="10"/>
      <c r="CRE1220" s="10"/>
      <c r="CRF1220" s="10"/>
      <c r="CRG1220" s="10"/>
      <c r="CRH1220" s="10"/>
      <c r="CRI1220" s="10"/>
      <c r="CRJ1220" s="10"/>
      <c r="CRK1220" s="10"/>
      <c r="CRL1220" s="10"/>
      <c r="CRM1220" s="10"/>
      <c r="CRN1220" s="10"/>
      <c r="CRO1220" s="10"/>
      <c r="CRP1220" s="10"/>
      <c r="CRQ1220" s="10"/>
      <c r="CRR1220" s="10"/>
      <c r="CRS1220" s="10"/>
      <c r="CRT1220" s="10"/>
      <c r="CRU1220" s="10"/>
      <c r="CRV1220" s="10"/>
      <c r="CRW1220" s="10"/>
      <c r="CRX1220" s="10"/>
      <c r="CRY1220" s="10"/>
      <c r="CRZ1220" s="10"/>
      <c r="CSA1220" s="10"/>
      <c r="CSB1220" s="10"/>
      <c r="CSC1220" s="10"/>
      <c r="CSD1220" s="10"/>
      <c r="CSE1220" s="10"/>
      <c r="CSF1220" s="10"/>
      <c r="CSG1220" s="10"/>
      <c r="CSH1220" s="10"/>
      <c r="CSI1220" s="10"/>
      <c r="CSJ1220" s="10"/>
      <c r="CSK1220" s="10"/>
      <c r="CSL1220" s="10"/>
      <c r="CSM1220" s="10"/>
      <c r="CSN1220" s="10"/>
      <c r="CSO1220" s="10"/>
      <c r="CSP1220" s="10"/>
      <c r="CSQ1220" s="10"/>
      <c r="CSR1220" s="10"/>
      <c r="CSS1220" s="10"/>
      <c r="CST1220" s="10"/>
      <c r="CSU1220" s="10"/>
      <c r="CSV1220" s="10"/>
      <c r="CSW1220" s="10"/>
      <c r="CSX1220" s="10"/>
      <c r="CSY1220" s="10"/>
      <c r="CSZ1220" s="10"/>
      <c r="CTA1220" s="10"/>
      <c r="CTB1220" s="10"/>
      <c r="CTC1220" s="10"/>
      <c r="CTD1220" s="10"/>
      <c r="CTE1220" s="10"/>
      <c r="CTF1220" s="10"/>
      <c r="CTG1220" s="10"/>
      <c r="CTH1220" s="10"/>
      <c r="CTI1220" s="10"/>
      <c r="CTJ1220" s="10"/>
      <c r="CTK1220" s="10"/>
      <c r="CTL1220" s="10"/>
      <c r="CTM1220" s="10"/>
      <c r="CTN1220" s="10"/>
      <c r="CTO1220" s="10"/>
      <c r="CTP1220" s="10"/>
      <c r="CTQ1220" s="10"/>
      <c r="CTR1220" s="10"/>
      <c r="CTS1220" s="10"/>
      <c r="CTT1220" s="10"/>
      <c r="CTU1220" s="10"/>
      <c r="CTV1220" s="10"/>
      <c r="CTW1220" s="10"/>
      <c r="CTX1220" s="10"/>
      <c r="CTY1220" s="10"/>
      <c r="CTZ1220" s="10"/>
      <c r="CUA1220" s="10"/>
      <c r="CUB1220" s="10"/>
      <c r="CUC1220" s="10"/>
      <c r="CUD1220" s="10"/>
      <c r="CUE1220" s="10"/>
      <c r="CUF1220" s="10"/>
      <c r="CUG1220" s="10"/>
      <c r="CUH1220" s="10"/>
      <c r="CUI1220" s="10"/>
      <c r="CUJ1220" s="10"/>
      <c r="CUK1220" s="10"/>
      <c r="CUL1220" s="10"/>
      <c r="CUM1220" s="10"/>
      <c r="CUN1220" s="10"/>
      <c r="CUO1220" s="10"/>
      <c r="CUP1220" s="10"/>
      <c r="CUQ1220" s="10"/>
      <c r="CUR1220" s="10"/>
      <c r="CUS1220" s="10"/>
      <c r="CUT1220" s="10"/>
      <c r="CUU1220" s="10"/>
      <c r="CUV1220" s="10"/>
      <c r="CUW1220" s="10"/>
      <c r="CUX1220" s="10"/>
      <c r="CUY1220" s="10"/>
      <c r="CUZ1220" s="10"/>
      <c r="CVA1220" s="10"/>
      <c r="CVB1220" s="10"/>
      <c r="CVC1220" s="10"/>
      <c r="CVD1220" s="10"/>
      <c r="CVE1220" s="10"/>
      <c r="CVF1220" s="10"/>
      <c r="CVG1220" s="10"/>
      <c r="CVH1220" s="10"/>
      <c r="CVI1220" s="10"/>
      <c r="CVJ1220" s="10"/>
      <c r="CVK1220" s="10"/>
      <c r="CVL1220" s="10"/>
      <c r="CVM1220" s="10"/>
      <c r="CVN1220" s="10"/>
      <c r="CVO1220" s="10"/>
      <c r="CVP1220" s="10"/>
      <c r="CVQ1220" s="10"/>
      <c r="CVR1220" s="10"/>
      <c r="CVS1220" s="10"/>
      <c r="CVT1220" s="10"/>
      <c r="CVU1220" s="10"/>
      <c r="CVV1220" s="10"/>
      <c r="CVW1220" s="10"/>
      <c r="CVX1220" s="10"/>
      <c r="CVY1220" s="10"/>
      <c r="CVZ1220" s="10"/>
      <c r="CWA1220" s="10"/>
      <c r="CWB1220" s="10"/>
      <c r="CWC1220" s="10"/>
      <c r="CWD1220" s="10"/>
      <c r="CWE1220" s="10"/>
      <c r="CWF1220" s="10"/>
      <c r="CWG1220" s="10"/>
      <c r="CWH1220" s="10"/>
      <c r="CWI1220" s="10"/>
      <c r="CWJ1220" s="10"/>
      <c r="CWK1220" s="10"/>
      <c r="CWL1220" s="10"/>
      <c r="CWM1220" s="10"/>
      <c r="CWN1220" s="10"/>
      <c r="CWO1220" s="10"/>
      <c r="CWP1220" s="10"/>
      <c r="CWQ1220" s="10"/>
      <c r="CWR1220" s="10"/>
      <c r="CWS1220" s="10"/>
      <c r="CWT1220" s="10"/>
      <c r="CWU1220" s="10"/>
      <c r="CWV1220" s="10"/>
      <c r="CWW1220" s="10"/>
      <c r="CWX1220" s="10"/>
      <c r="CWY1220" s="10"/>
      <c r="CWZ1220" s="10"/>
      <c r="CXA1220" s="10"/>
      <c r="CXB1220" s="10"/>
      <c r="CXC1220" s="10"/>
      <c r="CXD1220" s="10"/>
      <c r="CXE1220" s="10"/>
      <c r="CXF1220" s="10"/>
      <c r="CXG1220" s="10"/>
      <c r="CXH1220" s="10"/>
      <c r="CXI1220" s="10"/>
      <c r="CXJ1220" s="10"/>
      <c r="CXK1220" s="10"/>
      <c r="CXL1220" s="10"/>
      <c r="CXM1220" s="10"/>
      <c r="CXN1220" s="10"/>
      <c r="CXO1220" s="10"/>
      <c r="CXP1220" s="10"/>
      <c r="CXQ1220" s="10"/>
      <c r="CXR1220" s="10"/>
      <c r="CXS1220" s="10"/>
      <c r="CXT1220" s="10"/>
      <c r="CXU1220" s="10"/>
      <c r="CXV1220" s="10"/>
      <c r="CXW1220" s="10"/>
      <c r="CXX1220" s="10"/>
      <c r="CXY1220" s="10"/>
      <c r="CXZ1220" s="10"/>
      <c r="CYA1220" s="10"/>
      <c r="CYB1220" s="10"/>
      <c r="CYC1220" s="10"/>
      <c r="CYD1220" s="10"/>
      <c r="CYE1220" s="10"/>
      <c r="CYF1220" s="10"/>
      <c r="CYG1220" s="10"/>
      <c r="CYH1220" s="10"/>
      <c r="CYI1220" s="10"/>
      <c r="CYJ1220" s="10"/>
      <c r="CYK1220" s="10"/>
      <c r="CYL1220" s="10"/>
      <c r="CYM1220" s="10"/>
      <c r="CYN1220" s="10"/>
      <c r="CYO1220" s="10"/>
      <c r="CYP1220" s="10"/>
      <c r="CYQ1220" s="10"/>
      <c r="CYR1220" s="10"/>
      <c r="CYS1220" s="10"/>
      <c r="CYT1220" s="10"/>
      <c r="CYU1220" s="10"/>
      <c r="CYV1220" s="10"/>
      <c r="CYW1220" s="10"/>
      <c r="CYX1220" s="10"/>
      <c r="CYY1220" s="10"/>
      <c r="CYZ1220" s="10"/>
      <c r="CZA1220" s="10"/>
      <c r="CZB1220" s="10"/>
      <c r="CZC1220" s="10"/>
      <c r="CZD1220" s="10"/>
      <c r="CZE1220" s="10"/>
      <c r="CZF1220" s="10"/>
      <c r="CZG1220" s="10"/>
      <c r="CZH1220" s="10"/>
      <c r="CZI1220" s="10"/>
      <c r="CZJ1220" s="10"/>
      <c r="CZK1220" s="10"/>
      <c r="CZL1220" s="10"/>
      <c r="CZM1220" s="10"/>
      <c r="CZN1220" s="10"/>
      <c r="CZO1220" s="10"/>
      <c r="CZP1220" s="10"/>
      <c r="CZQ1220" s="10"/>
      <c r="CZR1220" s="10"/>
      <c r="CZS1220" s="10"/>
      <c r="CZT1220" s="10"/>
      <c r="CZU1220" s="10"/>
      <c r="CZV1220" s="10"/>
      <c r="CZW1220" s="10"/>
      <c r="CZX1220" s="10"/>
      <c r="CZY1220" s="10"/>
      <c r="CZZ1220" s="10"/>
      <c r="DAA1220" s="10"/>
      <c r="DAB1220" s="10"/>
      <c r="DAC1220" s="10"/>
      <c r="DAD1220" s="10"/>
      <c r="DAE1220" s="10"/>
      <c r="DAF1220" s="10"/>
      <c r="DAG1220" s="10"/>
      <c r="DAH1220" s="10"/>
      <c r="DAI1220" s="10"/>
      <c r="DAJ1220" s="10"/>
      <c r="DAK1220" s="10"/>
      <c r="DAL1220" s="10"/>
      <c r="DAM1220" s="10"/>
      <c r="DAN1220" s="10"/>
      <c r="DAO1220" s="10"/>
      <c r="DAP1220" s="10"/>
      <c r="DAQ1220" s="10"/>
      <c r="DAR1220" s="10"/>
      <c r="DAS1220" s="10"/>
      <c r="DAT1220" s="10"/>
      <c r="DAU1220" s="10"/>
      <c r="DAV1220" s="10"/>
      <c r="DAW1220" s="10"/>
      <c r="DAX1220" s="10"/>
      <c r="DAY1220" s="10"/>
      <c r="DAZ1220" s="10"/>
      <c r="DBA1220" s="10"/>
      <c r="DBB1220" s="10"/>
      <c r="DBC1220" s="10"/>
      <c r="DBD1220" s="10"/>
      <c r="DBE1220" s="10"/>
      <c r="DBF1220" s="10"/>
      <c r="DBG1220" s="10"/>
      <c r="DBH1220" s="10"/>
      <c r="DBI1220" s="10"/>
      <c r="DBJ1220" s="10"/>
      <c r="DBK1220" s="10"/>
      <c r="DBL1220" s="10"/>
      <c r="DBM1220" s="10"/>
      <c r="DBN1220" s="10"/>
      <c r="DBO1220" s="10"/>
      <c r="DBP1220" s="10"/>
      <c r="DBQ1220" s="10"/>
      <c r="DBR1220" s="10"/>
      <c r="DBS1220" s="10"/>
      <c r="DBT1220" s="10"/>
      <c r="DBU1220" s="10"/>
      <c r="DBV1220" s="10"/>
      <c r="DBW1220" s="10"/>
      <c r="DBX1220" s="10"/>
      <c r="DBY1220" s="10"/>
      <c r="DBZ1220" s="10"/>
      <c r="DCA1220" s="10"/>
      <c r="DCB1220" s="10"/>
      <c r="DCC1220" s="10"/>
      <c r="DCD1220" s="10"/>
      <c r="DCE1220" s="10"/>
      <c r="DCF1220" s="10"/>
      <c r="DCG1220" s="10"/>
      <c r="DCH1220" s="10"/>
      <c r="DCI1220" s="10"/>
      <c r="DCJ1220" s="10"/>
      <c r="DCK1220" s="10"/>
      <c r="DCL1220" s="10"/>
      <c r="DCM1220" s="10"/>
      <c r="DCN1220" s="10"/>
      <c r="DCO1220" s="10"/>
      <c r="DCP1220" s="10"/>
      <c r="DCQ1220" s="10"/>
      <c r="DCR1220" s="10"/>
      <c r="DCS1220" s="10"/>
      <c r="DCT1220" s="10"/>
      <c r="DCU1220" s="10"/>
      <c r="DCV1220" s="10"/>
      <c r="DCW1220" s="10"/>
      <c r="DCX1220" s="10"/>
      <c r="DCY1220" s="10"/>
      <c r="DCZ1220" s="10"/>
      <c r="DDA1220" s="10"/>
      <c r="DDB1220" s="10"/>
      <c r="DDC1220" s="10"/>
      <c r="DDD1220" s="10"/>
      <c r="DDE1220" s="10"/>
      <c r="DDF1220" s="10"/>
      <c r="DDG1220" s="10"/>
      <c r="DDH1220" s="10"/>
      <c r="DDI1220" s="10"/>
      <c r="DDJ1220" s="10"/>
      <c r="DDK1220" s="10"/>
      <c r="DDL1220" s="10"/>
      <c r="DDM1220" s="10"/>
      <c r="DDN1220" s="10"/>
      <c r="DDO1220" s="10"/>
      <c r="DDP1220" s="10"/>
      <c r="DDQ1220" s="10"/>
      <c r="DDR1220" s="10"/>
      <c r="DDS1220" s="10"/>
      <c r="DDT1220" s="10"/>
      <c r="DDU1220" s="10"/>
      <c r="DDV1220" s="10"/>
      <c r="DDW1220" s="10"/>
      <c r="DDX1220" s="10"/>
      <c r="DDY1220" s="10"/>
      <c r="DDZ1220" s="10"/>
      <c r="DEA1220" s="10"/>
      <c r="DEB1220" s="10"/>
      <c r="DEC1220" s="10"/>
      <c r="DED1220" s="10"/>
      <c r="DEE1220" s="10"/>
      <c r="DEF1220" s="10"/>
      <c r="DEG1220" s="10"/>
      <c r="DEH1220" s="10"/>
      <c r="DEI1220" s="10"/>
      <c r="DEJ1220" s="10"/>
      <c r="DEK1220" s="10"/>
      <c r="DEL1220" s="10"/>
      <c r="DEM1220" s="10"/>
      <c r="DEN1220" s="10"/>
      <c r="DEO1220" s="10"/>
      <c r="DEP1220" s="10"/>
      <c r="DEQ1220" s="10"/>
      <c r="DER1220" s="10"/>
      <c r="DES1220" s="10"/>
      <c r="DET1220" s="10"/>
      <c r="DEU1220" s="10"/>
      <c r="DEV1220" s="10"/>
      <c r="DEW1220" s="10"/>
      <c r="DEX1220" s="10"/>
      <c r="DEY1220" s="10"/>
      <c r="DEZ1220" s="10"/>
      <c r="DFA1220" s="10"/>
      <c r="DFB1220" s="10"/>
      <c r="DFC1220" s="10"/>
      <c r="DFD1220" s="10"/>
      <c r="DFE1220" s="10"/>
      <c r="DFF1220" s="10"/>
      <c r="DFG1220" s="10"/>
      <c r="DFH1220" s="10"/>
      <c r="DFI1220" s="10"/>
      <c r="DFJ1220" s="10"/>
      <c r="DFK1220" s="10"/>
      <c r="DFL1220" s="10"/>
      <c r="DFM1220" s="10"/>
      <c r="DFN1220" s="10"/>
      <c r="DFO1220" s="10"/>
      <c r="DFP1220" s="10"/>
      <c r="DFQ1220" s="10"/>
      <c r="DFR1220" s="10"/>
      <c r="DFS1220" s="10"/>
      <c r="DFT1220" s="10"/>
      <c r="DFU1220" s="10"/>
      <c r="DFV1220" s="10"/>
      <c r="DFW1220" s="10"/>
      <c r="DFX1220" s="10"/>
      <c r="DFY1220" s="10"/>
      <c r="DFZ1220" s="10"/>
      <c r="DGA1220" s="10"/>
      <c r="DGB1220" s="10"/>
      <c r="DGC1220" s="10"/>
      <c r="DGD1220" s="10"/>
      <c r="DGE1220" s="10"/>
      <c r="DGF1220" s="10"/>
      <c r="DGG1220" s="10"/>
      <c r="DGH1220" s="10"/>
      <c r="DGI1220" s="10"/>
      <c r="DGJ1220" s="10"/>
      <c r="DGK1220" s="10"/>
      <c r="DGL1220" s="10"/>
      <c r="DGM1220" s="10"/>
      <c r="DGN1220" s="10"/>
      <c r="DGO1220" s="10"/>
      <c r="DGP1220" s="10"/>
      <c r="DGQ1220" s="10"/>
      <c r="DGR1220" s="10"/>
      <c r="DGS1220" s="10"/>
      <c r="DGT1220" s="10"/>
      <c r="DGU1220" s="10"/>
      <c r="DGV1220" s="10"/>
      <c r="DGW1220" s="10"/>
      <c r="DGX1220" s="10"/>
      <c r="DGY1220" s="10"/>
      <c r="DGZ1220" s="10"/>
      <c r="DHA1220" s="10"/>
      <c r="DHB1220" s="10"/>
      <c r="DHC1220" s="10"/>
      <c r="DHD1220" s="10"/>
      <c r="DHE1220" s="10"/>
      <c r="DHF1220" s="10"/>
      <c r="DHG1220" s="10"/>
      <c r="DHH1220" s="10"/>
      <c r="DHI1220" s="10"/>
      <c r="DHJ1220" s="10"/>
      <c r="DHK1220" s="10"/>
      <c r="DHL1220" s="10"/>
      <c r="DHM1220" s="10"/>
      <c r="DHN1220" s="10"/>
      <c r="DHO1220" s="10"/>
      <c r="DHP1220" s="10"/>
      <c r="DHQ1220" s="10"/>
      <c r="DHR1220" s="10"/>
      <c r="DHS1220" s="10"/>
      <c r="DHT1220" s="10"/>
      <c r="DHU1220" s="10"/>
      <c r="DHV1220" s="10"/>
      <c r="DHW1220" s="10"/>
      <c r="DHX1220" s="10"/>
      <c r="DHY1220" s="10"/>
      <c r="DHZ1220" s="10"/>
      <c r="DIA1220" s="10"/>
      <c r="DIB1220" s="10"/>
      <c r="DIC1220" s="10"/>
      <c r="DID1220" s="10"/>
      <c r="DIE1220" s="10"/>
      <c r="DIF1220" s="10"/>
      <c r="DIG1220" s="10"/>
      <c r="DIH1220" s="10"/>
      <c r="DII1220" s="10"/>
      <c r="DIJ1220" s="10"/>
      <c r="DIK1220" s="10"/>
      <c r="DIL1220" s="10"/>
      <c r="DIM1220" s="10"/>
      <c r="DIN1220" s="10"/>
      <c r="DIO1220" s="10"/>
      <c r="DIP1220" s="10"/>
      <c r="DIQ1220" s="10"/>
      <c r="DIR1220" s="10"/>
      <c r="DIS1220" s="10"/>
      <c r="DIT1220" s="10"/>
      <c r="DIU1220" s="10"/>
      <c r="DIV1220" s="10"/>
      <c r="DIW1220" s="10"/>
      <c r="DIX1220" s="10"/>
      <c r="DIY1220" s="10"/>
      <c r="DIZ1220" s="10"/>
      <c r="DJA1220" s="10"/>
      <c r="DJB1220" s="10"/>
      <c r="DJC1220" s="10"/>
      <c r="DJD1220" s="10"/>
      <c r="DJE1220" s="10"/>
      <c r="DJF1220" s="10"/>
      <c r="DJG1220" s="10"/>
      <c r="DJH1220" s="10"/>
      <c r="DJI1220" s="10"/>
      <c r="DJJ1220" s="10"/>
      <c r="DJK1220" s="10"/>
      <c r="DJL1220" s="10"/>
      <c r="DJM1220" s="10"/>
      <c r="DJN1220" s="10"/>
      <c r="DJO1220" s="10"/>
      <c r="DJP1220" s="10"/>
      <c r="DJQ1220" s="10"/>
      <c r="DJR1220" s="10"/>
      <c r="DJS1220" s="10"/>
      <c r="DJT1220" s="10"/>
      <c r="DJU1220" s="10"/>
      <c r="DJV1220" s="10"/>
      <c r="DJW1220" s="10"/>
      <c r="DJX1220" s="10"/>
      <c r="DJY1220" s="10"/>
      <c r="DJZ1220" s="10"/>
      <c r="DKA1220" s="10"/>
      <c r="DKB1220" s="10"/>
      <c r="DKC1220" s="10"/>
      <c r="DKD1220" s="10"/>
      <c r="DKE1220" s="10"/>
      <c r="DKF1220" s="10"/>
      <c r="DKG1220" s="10"/>
      <c r="DKH1220" s="10"/>
      <c r="DKI1220" s="10"/>
      <c r="DKJ1220" s="10"/>
      <c r="DKK1220" s="10"/>
      <c r="DKL1220" s="10"/>
      <c r="DKM1220" s="10"/>
      <c r="DKN1220" s="10"/>
      <c r="DKO1220" s="10"/>
      <c r="DKP1220" s="10"/>
      <c r="DKQ1220" s="10"/>
      <c r="DKR1220" s="10"/>
      <c r="DKS1220" s="10"/>
      <c r="DKT1220" s="10"/>
      <c r="DKU1220" s="10"/>
      <c r="DKV1220" s="10"/>
      <c r="DKW1220" s="10"/>
      <c r="DKX1220" s="10"/>
      <c r="DKY1220" s="10"/>
      <c r="DKZ1220" s="10"/>
      <c r="DLA1220" s="10"/>
      <c r="DLB1220" s="10"/>
      <c r="DLC1220" s="10"/>
      <c r="DLD1220" s="10"/>
      <c r="DLE1220" s="10"/>
      <c r="DLF1220" s="10"/>
      <c r="DLG1220" s="10"/>
      <c r="DLH1220" s="10"/>
      <c r="DLI1220" s="10"/>
      <c r="DLJ1220" s="10"/>
      <c r="DLK1220" s="10"/>
      <c r="DLL1220" s="10"/>
      <c r="DLM1220" s="10"/>
      <c r="DLN1220" s="10"/>
      <c r="DLO1220" s="10"/>
      <c r="DLP1220" s="10"/>
      <c r="DLQ1220" s="10"/>
      <c r="DLR1220" s="10"/>
      <c r="DLS1220" s="10"/>
      <c r="DLT1220" s="10"/>
      <c r="DLU1220" s="10"/>
      <c r="DLV1220" s="10"/>
      <c r="DLW1220" s="10"/>
      <c r="DLX1220" s="10"/>
      <c r="DLY1220" s="10"/>
      <c r="DLZ1220" s="10"/>
      <c r="DMA1220" s="10"/>
      <c r="DMB1220" s="10"/>
      <c r="DMC1220" s="10"/>
      <c r="DMD1220" s="10"/>
      <c r="DME1220" s="10"/>
      <c r="DMF1220" s="10"/>
      <c r="DMG1220" s="10"/>
      <c r="DMH1220" s="10"/>
      <c r="DMI1220" s="10"/>
      <c r="DMJ1220" s="10"/>
      <c r="DMK1220" s="10"/>
      <c r="DML1220" s="10"/>
      <c r="DMM1220" s="10"/>
      <c r="DMN1220" s="10"/>
      <c r="DMO1220" s="10"/>
      <c r="DMP1220" s="10"/>
      <c r="DMQ1220" s="10"/>
      <c r="DMR1220" s="10"/>
      <c r="DMS1220" s="10"/>
      <c r="DMT1220" s="10"/>
      <c r="DMU1220" s="10"/>
      <c r="DMV1220" s="10"/>
      <c r="DMW1220" s="10"/>
      <c r="DMX1220" s="10"/>
      <c r="DMY1220" s="10"/>
      <c r="DMZ1220" s="10"/>
      <c r="DNA1220" s="10"/>
      <c r="DNB1220" s="10"/>
      <c r="DNC1220" s="10"/>
      <c r="DND1220" s="10"/>
      <c r="DNE1220" s="10"/>
      <c r="DNF1220" s="10"/>
      <c r="DNG1220" s="10"/>
      <c r="DNH1220" s="10"/>
      <c r="DNI1220" s="10"/>
      <c r="DNJ1220" s="10"/>
      <c r="DNK1220" s="10"/>
      <c r="DNL1220" s="10"/>
      <c r="DNM1220" s="10"/>
      <c r="DNN1220" s="10"/>
      <c r="DNO1220" s="10"/>
      <c r="DNP1220" s="10"/>
      <c r="DNQ1220" s="10"/>
      <c r="DNR1220" s="10"/>
      <c r="DNS1220" s="10"/>
      <c r="DNT1220" s="10"/>
      <c r="DNU1220" s="10"/>
      <c r="DNV1220" s="10"/>
      <c r="DNW1220" s="10"/>
      <c r="DNX1220" s="10"/>
      <c r="DNY1220" s="10"/>
      <c r="DNZ1220" s="10"/>
      <c r="DOA1220" s="10"/>
      <c r="DOB1220" s="10"/>
      <c r="DOC1220" s="10"/>
      <c r="DOD1220" s="10"/>
      <c r="DOE1220" s="10"/>
      <c r="DOF1220" s="10"/>
      <c r="DOG1220" s="10"/>
      <c r="DOH1220" s="10"/>
      <c r="DOI1220" s="10"/>
      <c r="DOJ1220" s="10"/>
      <c r="DOK1220" s="10"/>
      <c r="DOL1220" s="10"/>
      <c r="DOM1220" s="10"/>
      <c r="DON1220" s="10"/>
      <c r="DOO1220" s="10"/>
      <c r="DOP1220" s="10"/>
      <c r="DOQ1220" s="10"/>
      <c r="DOR1220" s="10"/>
      <c r="DOS1220" s="10"/>
      <c r="DOT1220" s="10"/>
      <c r="DOU1220" s="10"/>
      <c r="DOV1220" s="10"/>
      <c r="DOW1220" s="10"/>
      <c r="DOX1220" s="10"/>
      <c r="DOY1220" s="10"/>
      <c r="DOZ1220" s="10"/>
      <c r="DPA1220" s="10"/>
      <c r="DPB1220" s="10"/>
      <c r="DPC1220" s="10"/>
      <c r="DPD1220" s="10"/>
      <c r="DPE1220" s="10"/>
      <c r="DPF1220" s="10"/>
      <c r="DPG1220" s="10"/>
      <c r="DPH1220" s="10"/>
      <c r="DPI1220" s="10"/>
      <c r="DPJ1220" s="10"/>
      <c r="DPK1220" s="10"/>
      <c r="DPL1220" s="10"/>
      <c r="DPM1220" s="10"/>
      <c r="DPN1220" s="10"/>
      <c r="DPO1220" s="10"/>
      <c r="DPP1220" s="10"/>
      <c r="DPQ1220" s="10"/>
      <c r="DPR1220" s="10"/>
      <c r="DPS1220" s="10"/>
      <c r="DPT1220" s="10"/>
      <c r="DPU1220" s="10"/>
      <c r="DPV1220" s="10"/>
      <c r="DPW1220" s="10"/>
      <c r="DPX1220" s="10"/>
      <c r="DPY1220" s="10"/>
      <c r="DPZ1220" s="10"/>
      <c r="DQA1220" s="10"/>
      <c r="DQB1220" s="10"/>
      <c r="DQC1220" s="10"/>
      <c r="DQD1220" s="10"/>
      <c r="DQE1220" s="10"/>
      <c r="DQF1220" s="10"/>
      <c r="DQG1220" s="10"/>
      <c r="DQH1220" s="10"/>
      <c r="DQI1220" s="10"/>
      <c r="DQJ1220" s="10"/>
      <c r="DQK1220" s="10"/>
      <c r="DQL1220" s="10"/>
      <c r="DQM1220" s="10"/>
      <c r="DQN1220" s="10"/>
      <c r="DQO1220" s="10"/>
      <c r="DQP1220" s="10"/>
      <c r="DQQ1220" s="10"/>
      <c r="DQR1220" s="10"/>
      <c r="DQS1220" s="10"/>
      <c r="DQT1220" s="10"/>
      <c r="DQU1220" s="10"/>
      <c r="DQV1220" s="10"/>
      <c r="DQW1220" s="10"/>
      <c r="DQX1220" s="10"/>
      <c r="DQY1220" s="10"/>
      <c r="DQZ1220" s="10"/>
      <c r="DRA1220" s="10"/>
      <c r="DRB1220" s="10"/>
      <c r="DRC1220" s="10"/>
      <c r="DRD1220" s="10"/>
      <c r="DRE1220" s="10"/>
      <c r="DRF1220" s="10"/>
      <c r="DRG1220" s="10"/>
      <c r="DRH1220" s="10"/>
      <c r="DRI1220" s="10"/>
      <c r="DRJ1220" s="10"/>
      <c r="DRK1220" s="10"/>
      <c r="DRL1220" s="10"/>
      <c r="DRM1220" s="10"/>
      <c r="DRN1220" s="10"/>
      <c r="DRO1220" s="10"/>
      <c r="DRP1220" s="10"/>
      <c r="DRQ1220" s="10"/>
      <c r="DRR1220" s="10"/>
      <c r="DRS1220" s="10"/>
      <c r="DRT1220" s="10"/>
      <c r="DRU1220" s="10"/>
      <c r="DRV1220" s="10"/>
      <c r="DRW1220" s="10"/>
      <c r="DRX1220" s="10"/>
      <c r="DRY1220" s="10"/>
      <c r="DRZ1220" s="10"/>
      <c r="DSA1220" s="10"/>
      <c r="DSB1220" s="10"/>
      <c r="DSC1220" s="10"/>
      <c r="DSD1220" s="10"/>
      <c r="DSE1220" s="10"/>
      <c r="DSF1220" s="10"/>
      <c r="DSG1220" s="10"/>
      <c r="DSH1220" s="10"/>
      <c r="DSI1220" s="10"/>
      <c r="DSJ1220" s="10"/>
      <c r="DSK1220" s="10"/>
      <c r="DSL1220" s="10"/>
      <c r="DSM1220" s="10"/>
      <c r="DSN1220" s="10"/>
      <c r="DSO1220" s="10"/>
      <c r="DSP1220" s="10"/>
      <c r="DSQ1220" s="10"/>
      <c r="DSR1220" s="10"/>
      <c r="DSS1220" s="10"/>
      <c r="DST1220" s="10"/>
      <c r="DSU1220" s="10"/>
      <c r="DSV1220" s="10"/>
      <c r="DSW1220" s="10"/>
      <c r="DSX1220" s="10"/>
      <c r="DSY1220" s="10"/>
      <c r="DSZ1220" s="10"/>
      <c r="DTA1220" s="10"/>
      <c r="DTB1220" s="10"/>
      <c r="DTC1220" s="10"/>
      <c r="DTD1220" s="10"/>
      <c r="DTE1220" s="10"/>
      <c r="DTF1220" s="10"/>
      <c r="DTG1220" s="10"/>
      <c r="DTH1220" s="10"/>
      <c r="DTI1220" s="10"/>
      <c r="DTJ1220" s="10"/>
      <c r="DTK1220" s="10"/>
      <c r="DTL1220" s="10"/>
      <c r="DTM1220" s="10"/>
      <c r="DTN1220" s="10"/>
      <c r="DTO1220" s="10"/>
      <c r="DTP1220" s="10"/>
      <c r="DTQ1220" s="10"/>
      <c r="DTR1220" s="10"/>
      <c r="DTS1220" s="10"/>
      <c r="DTT1220" s="10"/>
      <c r="DTU1220" s="10"/>
      <c r="DTV1220" s="10"/>
      <c r="DTW1220" s="10"/>
      <c r="DTX1220" s="10"/>
      <c r="DTY1220" s="10"/>
      <c r="DTZ1220" s="10"/>
      <c r="DUA1220" s="10"/>
      <c r="DUB1220" s="10"/>
      <c r="DUC1220" s="10"/>
      <c r="DUD1220" s="10"/>
      <c r="DUE1220" s="10"/>
      <c r="DUF1220" s="10"/>
      <c r="DUG1220" s="10"/>
      <c r="DUH1220" s="10"/>
      <c r="DUI1220" s="10"/>
      <c r="DUJ1220" s="10"/>
      <c r="DUK1220" s="10"/>
      <c r="DUL1220" s="10"/>
      <c r="DUM1220" s="10"/>
      <c r="DUN1220" s="10"/>
      <c r="DUO1220" s="10"/>
      <c r="DUP1220" s="10"/>
      <c r="DUQ1220" s="10"/>
      <c r="DUR1220" s="10"/>
      <c r="DUS1220" s="10"/>
      <c r="DUT1220" s="10"/>
      <c r="DUU1220" s="10"/>
      <c r="DUV1220" s="10"/>
      <c r="DUW1220" s="10"/>
      <c r="DUX1220" s="10"/>
      <c r="DUY1220" s="10"/>
      <c r="DUZ1220" s="10"/>
      <c r="DVA1220" s="10"/>
      <c r="DVB1220" s="10"/>
      <c r="DVC1220" s="10"/>
      <c r="DVD1220" s="10"/>
      <c r="DVE1220" s="10"/>
      <c r="DVF1220" s="10"/>
      <c r="DVG1220" s="10"/>
      <c r="DVH1220" s="10"/>
      <c r="DVI1220" s="10"/>
      <c r="DVJ1220" s="10"/>
      <c r="DVK1220" s="10"/>
      <c r="DVL1220" s="10"/>
      <c r="DVM1220" s="10"/>
      <c r="DVN1220" s="10"/>
      <c r="DVO1220" s="10"/>
      <c r="DVP1220" s="10"/>
      <c r="DVQ1220" s="10"/>
      <c r="DVR1220" s="10"/>
      <c r="DVS1220" s="10"/>
      <c r="DVT1220" s="10"/>
      <c r="DVU1220" s="10"/>
      <c r="DVV1220" s="10"/>
      <c r="DVW1220" s="10"/>
      <c r="DVX1220" s="10"/>
      <c r="DVY1220" s="10"/>
      <c r="DVZ1220" s="10"/>
      <c r="DWA1220" s="10"/>
      <c r="DWB1220" s="10"/>
      <c r="DWC1220" s="10"/>
      <c r="DWD1220" s="10"/>
      <c r="DWE1220" s="10"/>
      <c r="DWF1220" s="10"/>
      <c r="DWG1220" s="10"/>
      <c r="DWH1220" s="10"/>
      <c r="DWI1220" s="10"/>
      <c r="DWJ1220" s="10"/>
      <c r="DWK1220" s="10"/>
      <c r="DWL1220" s="10"/>
      <c r="DWM1220" s="10"/>
      <c r="DWN1220" s="10"/>
      <c r="DWO1220" s="10"/>
      <c r="DWP1220" s="10"/>
      <c r="DWQ1220" s="10"/>
      <c r="DWR1220" s="10"/>
      <c r="DWS1220" s="10"/>
      <c r="DWT1220" s="10"/>
      <c r="DWU1220" s="10"/>
      <c r="DWV1220" s="10"/>
      <c r="DWW1220" s="10"/>
      <c r="DWX1220" s="10"/>
      <c r="DWY1220" s="10"/>
      <c r="DWZ1220" s="10"/>
      <c r="DXA1220" s="10"/>
      <c r="DXB1220" s="10"/>
      <c r="DXC1220" s="10"/>
      <c r="DXD1220" s="10"/>
      <c r="DXE1220" s="10"/>
      <c r="DXF1220" s="10"/>
      <c r="DXG1220" s="10"/>
      <c r="DXH1220" s="10"/>
      <c r="DXI1220" s="10"/>
      <c r="DXJ1220" s="10"/>
      <c r="DXK1220" s="10"/>
      <c r="DXL1220" s="10"/>
      <c r="DXM1220" s="10"/>
      <c r="DXN1220" s="10"/>
      <c r="DXO1220" s="10"/>
      <c r="DXP1220" s="10"/>
      <c r="DXQ1220" s="10"/>
      <c r="DXR1220" s="10"/>
      <c r="DXS1220" s="10"/>
      <c r="DXT1220" s="10"/>
      <c r="DXU1220" s="10"/>
      <c r="DXV1220" s="10"/>
      <c r="DXW1220" s="10"/>
      <c r="DXX1220" s="10"/>
      <c r="DXY1220" s="10"/>
      <c r="DXZ1220" s="10"/>
      <c r="DYA1220" s="10"/>
      <c r="DYB1220" s="10"/>
      <c r="DYC1220" s="10"/>
      <c r="DYD1220" s="10"/>
      <c r="DYE1220" s="10"/>
      <c r="DYF1220" s="10"/>
      <c r="DYG1220" s="10"/>
      <c r="DYH1220" s="10"/>
      <c r="DYI1220" s="10"/>
      <c r="DYJ1220" s="10"/>
      <c r="DYK1220" s="10"/>
      <c r="DYL1220" s="10"/>
      <c r="DYM1220" s="10"/>
      <c r="DYN1220" s="10"/>
      <c r="DYO1220" s="10"/>
      <c r="DYP1220" s="10"/>
      <c r="DYQ1220" s="10"/>
      <c r="DYR1220" s="10"/>
      <c r="DYS1220" s="10"/>
      <c r="DYT1220" s="10"/>
      <c r="DYU1220" s="10"/>
      <c r="DYV1220" s="10"/>
      <c r="DYW1220" s="10"/>
      <c r="DYX1220" s="10"/>
      <c r="DYY1220" s="10"/>
      <c r="DYZ1220" s="10"/>
      <c r="DZA1220" s="10"/>
      <c r="DZB1220" s="10"/>
      <c r="DZC1220" s="10"/>
      <c r="DZD1220" s="10"/>
      <c r="DZE1220" s="10"/>
      <c r="DZF1220" s="10"/>
      <c r="DZG1220" s="10"/>
      <c r="DZH1220" s="10"/>
      <c r="DZI1220" s="10"/>
      <c r="DZJ1220" s="10"/>
      <c r="DZK1220" s="10"/>
      <c r="DZL1220" s="10"/>
      <c r="DZM1220" s="10"/>
      <c r="DZN1220" s="10"/>
      <c r="DZO1220" s="10"/>
      <c r="DZP1220" s="10"/>
      <c r="DZQ1220" s="10"/>
      <c r="DZR1220" s="10"/>
      <c r="DZS1220" s="10"/>
      <c r="DZT1220" s="10"/>
      <c r="DZU1220" s="10"/>
      <c r="DZV1220" s="10"/>
      <c r="DZW1220" s="10"/>
      <c r="DZX1220" s="10"/>
      <c r="DZY1220" s="10"/>
      <c r="DZZ1220" s="10"/>
      <c r="EAA1220" s="10"/>
      <c r="EAB1220" s="10"/>
      <c r="EAC1220" s="10"/>
      <c r="EAD1220" s="10"/>
      <c r="EAE1220" s="10"/>
      <c r="EAF1220" s="10"/>
      <c r="EAG1220" s="10"/>
      <c r="EAH1220" s="10"/>
      <c r="EAI1220" s="10"/>
      <c r="EAJ1220" s="10"/>
      <c r="EAK1220" s="10"/>
      <c r="EAL1220" s="10"/>
      <c r="EAM1220" s="10"/>
      <c r="EAN1220" s="10"/>
      <c r="EAO1220" s="10"/>
      <c r="EAP1220" s="10"/>
      <c r="EAQ1220" s="10"/>
      <c r="EAR1220" s="10"/>
      <c r="EAS1220" s="10"/>
      <c r="EAT1220" s="10"/>
      <c r="EAU1220" s="10"/>
      <c r="EAV1220" s="10"/>
      <c r="EAW1220" s="10"/>
      <c r="EAX1220" s="10"/>
      <c r="EAY1220" s="10"/>
      <c r="EAZ1220" s="10"/>
      <c r="EBA1220" s="10"/>
      <c r="EBB1220" s="10"/>
      <c r="EBC1220" s="10"/>
      <c r="EBD1220" s="10"/>
      <c r="EBE1220" s="10"/>
      <c r="EBF1220" s="10"/>
      <c r="EBG1220" s="10"/>
      <c r="EBH1220" s="10"/>
      <c r="EBI1220" s="10"/>
      <c r="EBJ1220" s="10"/>
      <c r="EBK1220" s="10"/>
      <c r="EBL1220" s="10"/>
      <c r="EBM1220" s="10"/>
      <c r="EBN1220" s="10"/>
      <c r="EBO1220" s="10"/>
      <c r="EBP1220" s="10"/>
      <c r="EBQ1220" s="10"/>
      <c r="EBR1220" s="10"/>
      <c r="EBS1220" s="10"/>
      <c r="EBT1220" s="10"/>
      <c r="EBU1220" s="10"/>
      <c r="EBV1220" s="10"/>
      <c r="EBW1220" s="10"/>
      <c r="EBX1220" s="10"/>
      <c r="EBY1220" s="10"/>
      <c r="EBZ1220" s="10"/>
      <c r="ECA1220" s="10"/>
      <c r="ECB1220" s="10"/>
      <c r="ECC1220" s="10"/>
      <c r="ECD1220" s="10"/>
      <c r="ECE1220" s="10"/>
      <c r="ECF1220" s="10"/>
      <c r="ECG1220" s="10"/>
      <c r="ECH1220" s="10"/>
      <c r="ECI1220" s="10"/>
      <c r="ECJ1220" s="10"/>
      <c r="ECK1220" s="10"/>
      <c r="ECL1220" s="10"/>
      <c r="ECM1220" s="10"/>
      <c r="ECN1220" s="10"/>
      <c r="ECO1220" s="10"/>
      <c r="ECP1220" s="10"/>
      <c r="ECQ1220" s="10"/>
      <c r="ECR1220" s="10"/>
      <c r="ECS1220" s="10"/>
      <c r="ECT1220" s="10"/>
      <c r="ECU1220" s="10"/>
      <c r="ECV1220" s="10"/>
      <c r="ECW1220" s="10"/>
      <c r="ECX1220" s="10"/>
      <c r="ECY1220" s="10"/>
      <c r="ECZ1220" s="10"/>
      <c r="EDA1220" s="10"/>
      <c r="EDB1220" s="10"/>
      <c r="EDC1220" s="10"/>
      <c r="EDD1220" s="10"/>
      <c r="EDE1220" s="10"/>
      <c r="EDF1220" s="10"/>
      <c r="EDG1220" s="10"/>
      <c r="EDH1220" s="10"/>
      <c r="EDI1220" s="10"/>
      <c r="EDJ1220" s="10"/>
      <c r="EDK1220" s="10"/>
      <c r="EDL1220" s="10"/>
      <c r="EDM1220" s="10"/>
      <c r="EDN1220" s="10"/>
      <c r="EDO1220" s="10"/>
      <c r="EDP1220" s="10"/>
      <c r="EDQ1220" s="10"/>
      <c r="EDR1220" s="10"/>
      <c r="EDS1220" s="10"/>
      <c r="EDT1220" s="10"/>
      <c r="EDU1220" s="10"/>
      <c r="EDV1220" s="10"/>
      <c r="EDW1220" s="10"/>
      <c r="EDX1220" s="10"/>
      <c r="EDY1220" s="10"/>
      <c r="EDZ1220" s="10"/>
      <c r="EEA1220" s="10"/>
      <c r="EEB1220" s="10"/>
      <c r="EEC1220" s="10"/>
      <c r="EED1220" s="10"/>
      <c r="EEE1220" s="10"/>
      <c r="EEF1220" s="10"/>
      <c r="EEG1220" s="10"/>
      <c r="EEH1220" s="10"/>
      <c r="EEI1220" s="10"/>
      <c r="EEJ1220" s="10"/>
      <c r="EEK1220" s="10"/>
      <c r="EEL1220" s="10"/>
      <c r="EEM1220" s="10"/>
      <c r="EEN1220" s="10"/>
      <c r="EEO1220" s="10"/>
      <c r="EEP1220" s="10"/>
      <c r="EEQ1220" s="10"/>
      <c r="EER1220" s="10"/>
      <c r="EES1220" s="10"/>
      <c r="EET1220" s="10"/>
      <c r="EEU1220" s="10"/>
      <c r="EEV1220" s="10"/>
      <c r="EEW1220" s="10"/>
      <c r="EEX1220" s="10"/>
      <c r="EEY1220" s="10"/>
      <c r="EEZ1220" s="10"/>
      <c r="EFA1220" s="10"/>
      <c r="EFB1220" s="10"/>
      <c r="EFC1220" s="10"/>
      <c r="EFD1220" s="10"/>
      <c r="EFE1220" s="10"/>
      <c r="EFF1220" s="10"/>
      <c r="EFG1220" s="10"/>
      <c r="EFH1220" s="10"/>
      <c r="EFI1220" s="10"/>
      <c r="EFJ1220" s="10"/>
      <c r="EFK1220" s="10"/>
      <c r="EFL1220" s="10"/>
      <c r="EFM1220" s="10"/>
      <c r="EFN1220" s="10"/>
      <c r="EFO1220" s="10"/>
      <c r="EFP1220" s="10"/>
      <c r="EFQ1220" s="10"/>
      <c r="EFR1220" s="10"/>
      <c r="EFS1220" s="10"/>
      <c r="EFT1220" s="10"/>
      <c r="EFU1220" s="10"/>
      <c r="EFV1220" s="10"/>
      <c r="EFW1220" s="10"/>
      <c r="EFX1220" s="10"/>
      <c r="EFY1220" s="10"/>
      <c r="EFZ1220" s="10"/>
      <c r="EGA1220" s="10"/>
      <c r="EGB1220" s="10"/>
      <c r="EGC1220" s="10"/>
      <c r="EGD1220" s="10"/>
      <c r="EGE1220" s="10"/>
      <c r="EGF1220" s="10"/>
      <c r="EGG1220" s="10"/>
      <c r="EGH1220" s="10"/>
      <c r="EGI1220" s="10"/>
      <c r="EGJ1220" s="10"/>
      <c r="EGK1220" s="10"/>
      <c r="EGL1220" s="10"/>
      <c r="EGM1220" s="10"/>
      <c r="EGN1220" s="10"/>
      <c r="EGO1220" s="10"/>
      <c r="EGP1220" s="10"/>
      <c r="EGQ1220" s="10"/>
      <c r="EGR1220" s="10"/>
      <c r="EGS1220" s="10"/>
      <c r="EGT1220" s="10"/>
      <c r="EGU1220" s="10"/>
      <c r="EGV1220" s="10"/>
      <c r="EGW1220" s="10"/>
      <c r="EGX1220" s="10"/>
      <c r="EGY1220" s="10"/>
      <c r="EGZ1220" s="10"/>
      <c r="EHA1220" s="10"/>
      <c r="EHB1220" s="10"/>
      <c r="EHC1220" s="10"/>
      <c r="EHD1220" s="10"/>
      <c r="EHE1220" s="10"/>
      <c r="EHF1220" s="10"/>
      <c r="EHG1220" s="10"/>
      <c r="EHH1220" s="10"/>
      <c r="EHI1220" s="10"/>
      <c r="EHJ1220" s="10"/>
      <c r="EHK1220" s="10"/>
      <c r="EHL1220" s="10"/>
      <c r="EHM1220" s="10"/>
      <c r="EHN1220" s="10"/>
      <c r="EHO1220" s="10"/>
      <c r="EHP1220" s="10"/>
      <c r="EHQ1220" s="10"/>
      <c r="EHR1220" s="10"/>
      <c r="EHS1220" s="10"/>
      <c r="EHT1220" s="10"/>
      <c r="EHU1220" s="10"/>
      <c r="EHV1220" s="10"/>
      <c r="EHW1220" s="10"/>
      <c r="EHX1220" s="10"/>
      <c r="EHY1220" s="10"/>
      <c r="EHZ1220" s="10"/>
      <c r="EIA1220" s="10"/>
      <c r="EIB1220" s="10"/>
      <c r="EIC1220" s="10"/>
      <c r="EID1220" s="10"/>
      <c r="EIE1220" s="10"/>
      <c r="EIF1220" s="10"/>
      <c r="EIG1220" s="10"/>
      <c r="EIH1220" s="10"/>
      <c r="EII1220" s="10"/>
      <c r="EIJ1220" s="10"/>
      <c r="EIK1220" s="10"/>
      <c r="EIL1220" s="10"/>
      <c r="EIM1220" s="10"/>
      <c r="EIN1220" s="10"/>
      <c r="EIO1220" s="10"/>
      <c r="EIP1220" s="10"/>
      <c r="EIQ1220" s="10"/>
      <c r="EIR1220" s="10"/>
      <c r="EIS1220" s="10"/>
      <c r="EIT1220" s="10"/>
      <c r="EIU1220" s="10"/>
      <c r="EIV1220" s="10"/>
      <c r="EIW1220" s="10"/>
      <c r="EIX1220" s="10"/>
      <c r="EIY1220" s="10"/>
      <c r="EIZ1220" s="10"/>
      <c r="EJA1220" s="10"/>
      <c r="EJB1220" s="10"/>
      <c r="EJC1220" s="10"/>
      <c r="EJD1220" s="10"/>
      <c r="EJE1220" s="10"/>
      <c r="EJF1220" s="10"/>
      <c r="EJG1220" s="10"/>
      <c r="EJH1220" s="10"/>
      <c r="EJI1220" s="10"/>
      <c r="EJJ1220" s="10"/>
      <c r="EJK1220" s="10"/>
      <c r="EJL1220" s="10"/>
      <c r="EJM1220" s="10"/>
      <c r="EJN1220" s="10"/>
      <c r="EJO1220" s="10"/>
      <c r="EJP1220" s="10"/>
      <c r="EJQ1220" s="10"/>
      <c r="EJR1220" s="10"/>
      <c r="EJS1220" s="10"/>
      <c r="EJT1220" s="10"/>
      <c r="EJU1220" s="10"/>
      <c r="EJV1220" s="10"/>
      <c r="EJW1220" s="10"/>
      <c r="EJX1220" s="10"/>
      <c r="EJY1220" s="10"/>
      <c r="EJZ1220" s="10"/>
      <c r="EKA1220" s="10"/>
      <c r="EKB1220" s="10"/>
      <c r="EKC1220" s="10"/>
      <c r="EKD1220" s="10"/>
      <c r="EKE1220" s="10"/>
      <c r="EKF1220" s="10"/>
      <c r="EKG1220" s="10"/>
      <c r="EKH1220" s="10"/>
      <c r="EKI1220" s="10"/>
      <c r="EKJ1220" s="10"/>
      <c r="EKK1220" s="10"/>
      <c r="EKL1220" s="10"/>
      <c r="EKM1220" s="10"/>
      <c r="EKN1220" s="10"/>
      <c r="EKO1220" s="10"/>
      <c r="EKP1220" s="10"/>
      <c r="EKQ1220" s="10"/>
      <c r="EKR1220" s="10"/>
      <c r="EKS1220" s="10"/>
      <c r="EKT1220" s="10"/>
      <c r="EKU1220" s="10"/>
      <c r="EKV1220" s="10"/>
      <c r="EKW1220" s="10"/>
      <c r="EKX1220" s="10"/>
      <c r="EKY1220" s="10"/>
      <c r="EKZ1220" s="10"/>
      <c r="ELA1220" s="10"/>
      <c r="ELB1220" s="10"/>
      <c r="ELC1220" s="10"/>
      <c r="ELD1220" s="10"/>
      <c r="ELE1220" s="10"/>
      <c r="ELF1220" s="10"/>
      <c r="ELG1220" s="10"/>
      <c r="ELH1220" s="10"/>
      <c r="ELI1220" s="10"/>
      <c r="ELJ1220" s="10"/>
      <c r="ELK1220" s="10"/>
      <c r="ELL1220" s="10"/>
      <c r="ELM1220" s="10"/>
      <c r="ELN1220" s="10"/>
      <c r="ELO1220" s="10"/>
      <c r="ELP1220" s="10"/>
      <c r="ELQ1220" s="10"/>
      <c r="ELR1220" s="10"/>
      <c r="ELS1220" s="10"/>
      <c r="ELT1220" s="10"/>
      <c r="ELU1220" s="10"/>
      <c r="ELV1220" s="10"/>
      <c r="ELW1220" s="10"/>
      <c r="ELX1220" s="10"/>
      <c r="ELY1220" s="10"/>
      <c r="ELZ1220" s="10"/>
      <c r="EMA1220" s="10"/>
      <c r="EMB1220" s="10"/>
      <c r="EMC1220" s="10"/>
      <c r="EMD1220" s="10"/>
      <c r="EME1220" s="10"/>
      <c r="EMF1220" s="10"/>
      <c r="EMG1220" s="10"/>
      <c r="EMH1220" s="10"/>
      <c r="EMI1220" s="10"/>
      <c r="EMJ1220" s="10"/>
      <c r="EMK1220" s="10"/>
      <c r="EML1220" s="10"/>
      <c r="EMM1220" s="10"/>
      <c r="EMN1220" s="10"/>
      <c r="EMO1220" s="10"/>
      <c r="EMP1220" s="10"/>
      <c r="EMQ1220" s="10"/>
      <c r="EMR1220" s="10"/>
      <c r="EMS1220" s="10"/>
      <c r="EMT1220" s="10"/>
      <c r="EMU1220" s="10"/>
      <c r="EMV1220" s="10"/>
      <c r="EMW1220" s="10"/>
      <c r="EMX1220" s="10"/>
      <c r="EMY1220" s="10"/>
      <c r="EMZ1220" s="10"/>
      <c r="ENA1220" s="10"/>
      <c r="ENB1220" s="10"/>
      <c r="ENC1220" s="10"/>
      <c r="END1220" s="10"/>
      <c r="ENE1220" s="10"/>
      <c r="ENF1220" s="10"/>
      <c r="ENG1220" s="10"/>
      <c r="ENH1220" s="10"/>
      <c r="ENI1220" s="10"/>
      <c r="ENJ1220" s="10"/>
      <c r="ENK1220" s="10"/>
      <c r="ENL1220" s="10"/>
      <c r="ENM1220" s="10"/>
      <c r="ENN1220" s="10"/>
      <c r="ENO1220" s="10"/>
      <c r="ENP1220" s="10"/>
      <c r="ENQ1220" s="10"/>
      <c r="ENR1220" s="10"/>
      <c r="ENS1220" s="10"/>
      <c r="ENT1220" s="10"/>
      <c r="ENU1220" s="10"/>
      <c r="ENV1220" s="10"/>
      <c r="ENW1220" s="10"/>
      <c r="ENX1220" s="10"/>
      <c r="ENY1220" s="10"/>
      <c r="ENZ1220" s="10"/>
      <c r="EOA1220" s="10"/>
      <c r="EOB1220" s="10"/>
      <c r="EOC1220" s="10"/>
      <c r="EOD1220" s="10"/>
      <c r="EOE1220" s="10"/>
      <c r="EOF1220" s="10"/>
      <c r="EOG1220" s="10"/>
      <c r="EOH1220" s="10"/>
      <c r="EOI1220" s="10"/>
      <c r="EOJ1220" s="10"/>
      <c r="EOK1220" s="10"/>
      <c r="EOL1220" s="10"/>
      <c r="EOM1220" s="10"/>
      <c r="EON1220" s="10"/>
      <c r="EOO1220" s="10"/>
      <c r="EOP1220" s="10"/>
      <c r="EOQ1220" s="10"/>
      <c r="EOR1220" s="10"/>
      <c r="EOS1220" s="10"/>
      <c r="EOT1220" s="10"/>
      <c r="EOU1220" s="10"/>
      <c r="EOV1220" s="10"/>
      <c r="EOW1220" s="10"/>
      <c r="EOX1220" s="10"/>
      <c r="EOY1220" s="10"/>
      <c r="EOZ1220" s="10"/>
      <c r="EPA1220" s="10"/>
      <c r="EPB1220" s="10"/>
      <c r="EPC1220" s="10"/>
      <c r="EPD1220" s="10"/>
      <c r="EPE1220" s="10"/>
      <c r="EPF1220" s="10"/>
      <c r="EPG1220" s="10"/>
      <c r="EPH1220" s="10"/>
      <c r="EPI1220" s="10"/>
      <c r="EPJ1220" s="10"/>
      <c r="EPK1220" s="10"/>
      <c r="EPL1220" s="10"/>
      <c r="EPM1220" s="10"/>
      <c r="EPN1220" s="10"/>
      <c r="EPO1220" s="10"/>
      <c r="EPP1220" s="10"/>
      <c r="EPQ1220" s="10"/>
      <c r="EPR1220" s="10"/>
      <c r="EPS1220" s="10"/>
      <c r="EPT1220" s="10"/>
      <c r="EPU1220" s="10"/>
      <c r="EPV1220" s="10"/>
      <c r="EPW1220" s="10"/>
      <c r="EPX1220" s="10"/>
      <c r="EPY1220" s="10"/>
      <c r="EPZ1220" s="10"/>
      <c r="EQA1220" s="10"/>
      <c r="EQB1220" s="10"/>
      <c r="EQC1220" s="10"/>
      <c r="EQD1220" s="10"/>
      <c r="EQE1220" s="10"/>
      <c r="EQF1220" s="10"/>
      <c r="EQG1220" s="10"/>
      <c r="EQH1220" s="10"/>
      <c r="EQI1220" s="10"/>
      <c r="EQJ1220" s="10"/>
      <c r="EQK1220" s="10"/>
      <c r="EQL1220" s="10"/>
      <c r="EQM1220" s="10"/>
      <c r="EQN1220" s="10"/>
      <c r="EQO1220" s="10"/>
      <c r="EQP1220" s="10"/>
      <c r="EQQ1220" s="10"/>
      <c r="EQR1220" s="10"/>
      <c r="EQS1220" s="10"/>
      <c r="EQT1220" s="10"/>
      <c r="EQU1220" s="10"/>
      <c r="EQV1220" s="10"/>
      <c r="EQW1220" s="10"/>
      <c r="EQX1220" s="10"/>
      <c r="EQY1220" s="10"/>
      <c r="EQZ1220" s="10"/>
      <c r="ERA1220" s="10"/>
      <c r="ERB1220" s="10"/>
      <c r="ERC1220" s="10"/>
      <c r="ERD1220" s="10"/>
      <c r="ERE1220" s="10"/>
      <c r="ERF1220" s="10"/>
      <c r="ERG1220" s="10"/>
      <c r="ERH1220" s="10"/>
      <c r="ERI1220" s="10"/>
      <c r="ERJ1220" s="10"/>
      <c r="ERK1220" s="10"/>
      <c r="ERL1220" s="10"/>
      <c r="ERM1220" s="10"/>
      <c r="ERN1220" s="10"/>
      <c r="ERO1220" s="10"/>
      <c r="ERP1220" s="10"/>
      <c r="ERQ1220" s="10"/>
      <c r="ERR1220" s="10"/>
      <c r="ERS1220" s="10"/>
      <c r="ERT1220" s="10"/>
      <c r="ERU1220" s="10"/>
      <c r="ERV1220" s="10"/>
      <c r="ERW1220" s="10"/>
      <c r="ERX1220" s="10"/>
      <c r="ERY1220" s="10"/>
      <c r="ERZ1220" s="10"/>
      <c r="ESA1220" s="10"/>
      <c r="ESB1220" s="10"/>
      <c r="ESC1220" s="10"/>
      <c r="ESD1220" s="10"/>
      <c r="ESE1220" s="10"/>
      <c r="ESF1220" s="10"/>
      <c r="ESG1220" s="10"/>
      <c r="ESH1220" s="10"/>
      <c r="ESI1220" s="10"/>
      <c r="ESJ1220" s="10"/>
      <c r="ESK1220" s="10"/>
      <c r="ESL1220" s="10"/>
      <c r="ESM1220" s="10"/>
      <c r="ESN1220" s="10"/>
      <c r="ESO1220" s="10"/>
      <c r="ESP1220" s="10"/>
      <c r="ESQ1220" s="10"/>
      <c r="ESR1220" s="10"/>
      <c r="ESS1220" s="10"/>
      <c r="EST1220" s="10"/>
      <c r="ESU1220" s="10"/>
      <c r="ESV1220" s="10"/>
      <c r="ESW1220" s="10"/>
      <c r="ESX1220" s="10"/>
      <c r="ESY1220" s="10"/>
      <c r="ESZ1220" s="10"/>
      <c r="ETA1220" s="10"/>
      <c r="ETB1220" s="10"/>
      <c r="ETC1220" s="10"/>
      <c r="ETD1220" s="10"/>
      <c r="ETE1220" s="10"/>
      <c r="ETF1220" s="10"/>
      <c r="ETG1220" s="10"/>
      <c r="ETH1220" s="10"/>
      <c r="ETI1220" s="10"/>
      <c r="ETJ1220" s="10"/>
      <c r="ETK1220" s="10"/>
      <c r="ETL1220" s="10"/>
      <c r="ETM1220" s="10"/>
      <c r="ETN1220" s="10"/>
      <c r="ETO1220" s="10"/>
      <c r="ETP1220" s="10"/>
      <c r="ETQ1220" s="10"/>
      <c r="ETR1220" s="10"/>
      <c r="ETS1220" s="10"/>
      <c r="ETT1220" s="10"/>
      <c r="ETU1220" s="10"/>
      <c r="ETV1220" s="10"/>
      <c r="ETW1220" s="10"/>
      <c r="ETX1220" s="10"/>
      <c r="ETY1220" s="10"/>
      <c r="ETZ1220" s="10"/>
      <c r="EUA1220" s="10"/>
      <c r="EUB1220" s="10"/>
      <c r="EUC1220" s="10"/>
      <c r="EUD1220" s="10"/>
      <c r="EUE1220" s="10"/>
      <c r="EUF1220" s="10"/>
      <c r="EUG1220" s="10"/>
      <c r="EUH1220" s="10"/>
      <c r="EUI1220" s="10"/>
      <c r="EUJ1220" s="10"/>
      <c r="EUK1220" s="10"/>
      <c r="EUL1220" s="10"/>
      <c r="EUM1220" s="10"/>
      <c r="EUN1220" s="10"/>
      <c r="EUO1220" s="10"/>
      <c r="EUP1220" s="10"/>
      <c r="EUQ1220" s="10"/>
      <c r="EUR1220" s="10"/>
      <c r="EUS1220" s="10"/>
      <c r="EUT1220" s="10"/>
      <c r="EUU1220" s="10"/>
      <c r="EUV1220" s="10"/>
      <c r="EUW1220" s="10"/>
      <c r="EUX1220" s="10"/>
      <c r="EUY1220" s="10"/>
      <c r="EUZ1220" s="10"/>
      <c r="EVA1220" s="10"/>
      <c r="EVB1220" s="10"/>
      <c r="EVC1220" s="10"/>
      <c r="EVD1220" s="10"/>
      <c r="EVE1220" s="10"/>
      <c r="EVF1220" s="10"/>
      <c r="EVG1220" s="10"/>
      <c r="EVH1220" s="10"/>
      <c r="EVI1220" s="10"/>
      <c r="EVJ1220" s="10"/>
      <c r="EVK1220" s="10"/>
      <c r="EVL1220" s="10"/>
      <c r="EVM1220" s="10"/>
      <c r="EVN1220" s="10"/>
      <c r="EVO1220" s="10"/>
      <c r="EVP1220" s="10"/>
      <c r="EVQ1220" s="10"/>
      <c r="EVR1220" s="10"/>
      <c r="EVS1220" s="10"/>
      <c r="EVT1220" s="10"/>
      <c r="EVU1220" s="10"/>
      <c r="EVV1220" s="10"/>
      <c r="EVW1220" s="10"/>
      <c r="EVX1220" s="10"/>
      <c r="EVY1220" s="10"/>
      <c r="EVZ1220" s="10"/>
      <c r="EWA1220" s="10"/>
      <c r="EWB1220" s="10"/>
      <c r="EWC1220" s="10"/>
      <c r="EWD1220" s="10"/>
      <c r="EWE1220" s="10"/>
      <c r="EWF1220" s="10"/>
      <c r="EWG1220" s="10"/>
      <c r="EWH1220" s="10"/>
      <c r="EWI1220" s="10"/>
      <c r="EWJ1220" s="10"/>
      <c r="EWK1220" s="10"/>
      <c r="EWL1220" s="10"/>
      <c r="EWM1220" s="10"/>
      <c r="EWN1220" s="10"/>
      <c r="EWO1220" s="10"/>
      <c r="EWP1220" s="10"/>
      <c r="EWQ1220" s="10"/>
      <c r="EWR1220" s="10"/>
      <c r="EWS1220" s="10"/>
      <c r="EWT1220" s="10"/>
      <c r="EWU1220" s="10"/>
      <c r="EWV1220" s="10"/>
      <c r="EWW1220" s="10"/>
      <c r="EWX1220" s="10"/>
      <c r="EWY1220" s="10"/>
      <c r="EWZ1220" s="10"/>
      <c r="EXA1220" s="10"/>
      <c r="EXB1220" s="10"/>
      <c r="EXC1220" s="10"/>
      <c r="EXD1220" s="10"/>
      <c r="EXE1220" s="10"/>
      <c r="EXF1220" s="10"/>
      <c r="EXG1220" s="10"/>
      <c r="EXH1220" s="10"/>
      <c r="EXI1220" s="10"/>
      <c r="EXJ1220" s="10"/>
      <c r="EXK1220" s="10"/>
      <c r="EXL1220" s="10"/>
      <c r="EXM1220" s="10"/>
      <c r="EXN1220" s="10"/>
      <c r="EXO1220" s="10"/>
      <c r="EXP1220" s="10"/>
      <c r="EXQ1220" s="10"/>
      <c r="EXR1220" s="10"/>
      <c r="EXS1220" s="10"/>
      <c r="EXT1220" s="10"/>
      <c r="EXU1220" s="10"/>
      <c r="EXV1220" s="10"/>
      <c r="EXW1220" s="10"/>
      <c r="EXX1220" s="10"/>
      <c r="EXY1220" s="10"/>
      <c r="EXZ1220" s="10"/>
      <c r="EYA1220" s="10"/>
      <c r="EYB1220" s="10"/>
      <c r="EYC1220" s="10"/>
      <c r="EYD1220" s="10"/>
      <c r="EYE1220" s="10"/>
      <c r="EYF1220" s="10"/>
      <c r="EYG1220" s="10"/>
      <c r="EYH1220" s="10"/>
      <c r="EYI1220" s="10"/>
      <c r="EYJ1220" s="10"/>
      <c r="EYK1220" s="10"/>
      <c r="EYL1220" s="10"/>
      <c r="EYM1220" s="10"/>
      <c r="EYN1220" s="10"/>
      <c r="EYO1220" s="10"/>
      <c r="EYP1220" s="10"/>
      <c r="EYQ1220" s="10"/>
      <c r="EYR1220" s="10"/>
      <c r="EYS1220" s="10"/>
      <c r="EYT1220" s="10"/>
      <c r="EYU1220" s="10"/>
      <c r="EYV1220" s="10"/>
      <c r="EYW1220" s="10"/>
      <c r="EYX1220" s="10"/>
      <c r="EYY1220" s="10"/>
      <c r="EYZ1220" s="10"/>
      <c r="EZA1220" s="10"/>
      <c r="EZB1220" s="10"/>
      <c r="EZC1220" s="10"/>
      <c r="EZD1220" s="10"/>
      <c r="EZE1220" s="10"/>
      <c r="EZF1220" s="10"/>
      <c r="EZG1220" s="10"/>
      <c r="EZH1220" s="10"/>
      <c r="EZI1220" s="10"/>
      <c r="EZJ1220" s="10"/>
      <c r="EZK1220" s="10"/>
      <c r="EZL1220" s="10"/>
      <c r="EZM1220" s="10"/>
      <c r="EZN1220" s="10"/>
      <c r="EZO1220" s="10"/>
      <c r="EZP1220" s="10"/>
      <c r="EZQ1220" s="10"/>
      <c r="EZR1220" s="10"/>
      <c r="EZS1220" s="10"/>
      <c r="EZT1220" s="10"/>
      <c r="EZU1220" s="10"/>
      <c r="EZV1220" s="10"/>
      <c r="EZW1220" s="10"/>
      <c r="EZX1220" s="10"/>
      <c r="EZY1220" s="10"/>
      <c r="EZZ1220" s="10"/>
      <c r="FAA1220" s="10"/>
      <c r="FAB1220" s="10"/>
      <c r="FAC1220" s="10"/>
      <c r="FAD1220" s="10"/>
      <c r="FAE1220" s="10"/>
      <c r="FAF1220" s="10"/>
      <c r="FAG1220" s="10"/>
      <c r="FAH1220" s="10"/>
      <c r="FAI1220" s="10"/>
      <c r="FAJ1220" s="10"/>
      <c r="FAK1220" s="10"/>
      <c r="FAL1220" s="10"/>
      <c r="FAM1220" s="10"/>
      <c r="FAN1220" s="10"/>
      <c r="FAO1220" s="10"/>
      <c r="FAP1220" s="10"/>
      <c r="FAQ1220" s="10"/>
      <c r="FAR1220" s="10"/>
      <c r="FAS1220" s="10"/>
      <c r="FAT1220" s="10"/>
      <c r="FAU1220" s="10"/>
      <c r="FAV1220" s="10"/>
      <c r="FAW1220" s="10"/>
      <c r="FAX1220" s="10"/>
      <c r="FAY1220" s="10"/>
      <c r="FAZ1220" s="10"/>
      <c r="FBA1220" s="10"/>
      <c r="FBB1220" s="10"/>
      <c r="FBC1220" s="10"/>
      <c r="FBD1220" s="10"/>
      <c r="FBE1220" s="10"/>
      <c r="FBF1220" s="10"/>
      <c r="FBG1220" s="10"/>
      <c r="FBH1220" s="10"/>
      <c r="FBI1220" s="10"/>
      <c r="FBJ1220" s="10"/>
      <c r="FBK1220" s="10"/>
      <c r="FBL1220" s="10"/>
      <c r="FBM1220" s="10"/>
      <c r="FBN1220" s="10"/>
      <c r="FBO1220" s="10"/>
      <c r="FBP1220" s="10"/>
      <c r="FBQ1220" s="10"/>
      <c r="FBR1220" s="10"/>
      <c r="FBS1220" s="10"/>
      <c r="FBT1220" s="10"/>
      <c r="FBU1220" s="10"/>
      <c r="FBV1220" s="10"/>
      <c r="FBW1220" s="10"/>
      <c r="FBX1220" s="10"/>
      <c r="FBY1220" s="10"/>
      <c r="FBZ1220" s="10"/>
      <c r="FCA1220" s="10"/>
      <c r="FCB1220" s="10"/>
      <c r="FCC1220" s="10"/>
      <c r="FCD1220" s="10"/>
      <c r="FCE1220" s="10"/>
      <c r="FCF1220" s="10"/>
      <c r="FCG1220" s="10"/>
      <c r="FCH1220" s="10"/>
      <c r="FCI1220" s="10"/>
      <c r="FCJ1220" s="10"/>
      <c r="FCK1220" s="10"/>
      <c r="FCL1220" s="10"/>
      <c r="FCM1220" s="10"/>
      <c r="FCN1220" s="10"/>
      <c r="FCO1220" s="10"/>
      <c r="FCP1220" s="10"/>
      <c r="FCQ1220" s="10"/>
      <c r="FCR1220" s="10"/>
      <c r="FCS1220" s="10"/>
      <c r="FCT1220" s="10"/>
      <c r="FCU1220" s="10"/>
      <c r="FCV1220" s="10"/>
      <c r="FCW1220" s="10"/>
      <c r="FCX1220" s="10"/>
      <c r="FCY1220" s="10"/>
      <c r="FCZ1220" s="10"/>
      <c r="FDA1220" s="10"/>
      <c r="FDB1220" s="10"/>
      <c r="FDC1220" s="10"/>
      <c r="FDD1220" s="10"/>
      <c r="FDE1220" s="10"/>
      <c r="FDF1220" s="10"/>
      <c r="FDG1220" s="10"/>
      <c r="FDH1220" s="10"/>
      <c r="FDI1220" s="10"/>
      <c r="FDJ1220" s="10"/>
      <c r="FDK1220" s="10"/>
      <c r="FDL1220" s="10"/>
      <c r="FDM1220" s="10"/>
      <c r="FDN1220" s="10"/>
      <c r="FDO1220" s="10"/>
      <c r="FDP1220" s="10"/>
      <c r="FDQ1220" s="10"/>
      <c r="FDR1220" s="10"/>
      <c r="FDS1220" s="10"/>
      <c r="FDT1220" s="10"/>
      <c r="FDU1220" s="10"/>
      <c r="FDV1220" s="10"/>
      <c r="FDW1220" s="10"/>
      <c r="FDX1220" s="10"/>
      <c r="FDY1220" s="10"/>
      <c r="FDZ1220" s="10"/>
      <c r="FEA1220" s="10"/>
      <c r="FEB1220" s="10"/>
      <c r="FEC1220" s="10"/>
      <c r="FED1220" s="10"/>
      <c r="FEE1220" s="10"/>
      <c r="FEF1220" s="10"/>
      <c r="FEG1220" s="10"/>
      <c r="FEH1220" s="10"/>
      <c r="FEI1220" s="10"/>
      <c r="FEJ1220" s="10"/>
      <c r="FEK1220" s="10"/>
      <c r="FEL1220" s="10"/>
      <c r="FEM1220" s="10"/>
      <c r="FEN1220" s="10"/>
      <c r="FEO1220" s="10"/>
      <c r="FEP1220" s="10"/>
      <c r="FEQ1220" s="10"/>
      <c r="FER1220" s="10"/>
      <c r="FES1220" s="10"/>
      <c r="FET1220" s="10"/>
      <c r="FEU1220" s="10"/>
      <c r="FEV1220" s="10"/>
      <c r="FEW1220" s="10"/>
      <c r="FEX1220" s="10"/>
      <c r="FEY1220" s="10"/>
      <c r="FEZ1220" s="10"/>
      <c r="FFA1220" s="10"/>
      <c r="FFB1220" s="10"/>
      <c r="FFC1220" s="10"/>
      <c r="FFD1220" s="10"/>
      <c r="FFE1220" s="10"/>
      <c r="FFF1220" s="10"/>
      <c r="FFG1220" s="10"/>
      <c r="FFH1220" s="10"/>
      <c r="FFI1220" s="10"/>
      <c r="FFJ1220" s="10"/>
      <c r="FFK1220" s="10"/>
      <c r="FFL1220" s="10"/>
      <c r="FFM1220" s="10"/>
      <c r="FFN1220" s="10"/>
      <c r="FFO1220" s="10"/>
      <c r="FFP1220" s="10"/>
      <c r="FFQ1220" s="10"/>
      <c r="FFR1220" s="10"/>
      <c r="FFS1220" s="10"/>
      <c r="FFT1220" s="10"/>
      <c r="FFU1220" s="10"/>
      <c r="FFV1220" s="10"/>
      <c r="FFW1220" s="10"/>
      <c r="FFX1220" s="10"/>
      <c r="FFY1220" s="10"/>
      <c r="FFZ1220" s="10"/>
      <c r="FGA1220" s="10"/>
      <c r="FGB1220" s="10"/>
      <c r="FGC1220" s="10"/>
      <c r="FGD1220" s="10"/>
      <c r="FGE1220" s="10"/>
      <c r="FGF1220" s="10"/>
      <c r="FGG1220" s="10"/>
      <c r="FGH1220" s="10"/>
      <c r="FGI1220" s="10"/>
      <c r="FGJ1220" s="10"/>
      <c r="FGK1220" s="10"/>
      <c r="FGL1220" s="10"/>
      <c r="FGM1220" s="10"/>
      <c r="FGN1220" s="10"/>
      <c r="FGO1220" s="10"/>
      <c r="FGP1220" s="10"/>
      <c r="FGQ1220" s="10"/>
      <c r="FGR1220" s="10"/>
      <c r="FGS1220" s="10"/>
      <c r="FGT1220" s="10"/>
      <c r="FGU1220" s="10"/>
      <c r="FGV1220" s="10"/>
      <c r="FGW1220" s="10"/>
      <c r="FGX1220" s="10"/>
      <c r="FGY1220" s="10"/>
      <c r="FGZ1220" s="10"/>
      <c r="FHA1220" s="10"/>
      <c r="FHB1220" s="10"/>
      <c r="FHC1220" s="10"/>
      <c r="FHD1220" s="10"/>
      <c r="FHE1220" s="10"/>
      <c r="FHF1220" s="10"/>
      <c r="FHG1220" s="10"/>
      <c r="FHH1220" s="10"/>
      <c r="FHI1220" s="10"/>
      <c r="FHJ1220" s="10"/>
      <c r="FHK1220" s="10"/>
      <c r="FHL1220" s="10"/>
      <c r="FHM1220" s="10"/>
      <c r="FHN1220" s="10"/>
      <c r="FHO1220" s="10"/>
      <c r="FHP1220" s="10"/>
      <c r="FHQ1220" s="10"/>
      <c r="FHR1220" s="10"/>
      <c r="FHS1220" s="10"/>
      <c r="FHT1220" s="10"/>
      <c r="FHU1220" s="10"/>
      <c r="FHV1220" s="10"/>
      <c r="FHW1220" s="10"/>
      <c r="FHX1220" s="10"/>
      <c r="FHY1220" s="10"/>
      <c r="FHZ1220" s="10"/>
      <c r="FIA1220" s="10"/>
      <c r="FIB1220" s="10"/>
      <c r="FIC1220" s="10"/>
      <c r="FID1220" s="10"/>
      <c r="FIE1220" s="10"/>
      <c r="FIF1220" s="10"/>
      <c r="FIG1220" s="10"/>
      <c r="FIH1220" s="10"/>
      <c r="FII1220" s="10"/>
      <c r="FIJ1220" s="10"/>
      <c r="FIK1220" s="10"/>
      <c r="FIL1220" s="10"/>
      <c r="FIM1220" s="10"/>
      <c r="FIN1220" s="10"/>
      <c r="FIO1220" s="10"/>
      <c r="FIP1220" s="10"/>
      <c r="FIQ1220" s="10"/>
      <c r="FIR1220" s="10"/>
      <c r="FIS1220" s="10"/>
      <c r="FIT1220" s="10"/>
      <c r="FIU1220" s="10"/>
      <c r="FIV1220" s="10"/>
      <c r="FIW1220" s="10"/>
      <c r="FIX1220" s="10"/>
      <c r="FIY1220" s="10"/>
      <c r="FIZ1220" s="10"/>
      <c r="FJA1220" s="10"/>
      <c r="FJB1220" s="10"/>
      <c r="FJC1220" s="10"/>
      <c r="FJD1220" s="10"/>
      <c r="FJE1220" s="10"/>
      <c r="FJF1220" s="10"/>
      <c r="FJG1220" s="10"/>
      <c r="FJH1220" s="10"/>
      <c r="FJI1220" s="10"/>
      <c r="FJJ1220" s="10"/>
      <c r="FJK1220" s="10"/>
      <c r="FJL1220" s="10"/>
      <c r="FJM1220" s="10"/>
      <c r="FJN1220" s="10"/>
      <c r="FJO1220" s="10"/>
      <c r="FJP1220" s="10"/>
      <c r="FJQ1220" s="10"/>
      <c r="FJR1220" s="10"/>
      <c r="FJS1220" s="10"/>
      <c r="FJT1220" s="10"/>
      <c r="FJU1220" s="10"/>
      <c r="FJV1220" s="10"/>
      <c r="FJW1220" s="10"/>
      <c r="FJX1220" s="10"/>
      <c r="FJY1220" s="10"/>
      <c r="FJZ1220" s="10"/>
      <c r="FKA1220" s="10"/>
      <c r="FKB1220" s="10"/>
      <c r="FKC1220" s="10"/>
      <c r="FKD1220" s="10"/>
      <c r="FKE1220" s="10"/>
      <c r="FKF1220" s="10"/>
      <c r="FKG1220" s="10"/>
      <c r="FKH1220" s="10"/>
      <c r="FKI1220" s="10"/>
      <c r="FKJ1220" s="10"/>
      <c r="FKK1220" s="10"/>
      <c r="FKL1220" s="10"/>
      <c r="FKM1220" s="10"/>
      <c r="FKN1220" s="10"/>
      <c r="FKO1220" s="10"/>
      <c r="FKP1220" s="10"/>
      <c r="FKQ1220" s="10"/>
      <c r="FKR1220" s="10"/>
      <c r="FKS1220" s="10"/>
      <c r="FKT1220" s="10"/>
      <c r="FKU1220" s="10"/>
      <c r="FKV1220" s="10"/>
      <c r="FKW1220" s="10"/>
      <c r="FKX1220" s="10"/>
      <c r="FKY1220" s="10"/>
      <c r="FKZ1220" s="10"/>
      <c r="FLA1220" s="10"/>
      <c r="FLB1220" s="10"/>
      <c r="FLC1220" s="10"/>
      <c r="FLD1220" s="10"/>
      <c r="FLE1220" s="10"/>
      <c r="FLF1220" s="10"/>
      <c r="FLG1220" s="10"/>
      <c r="FLH1220" s="10"/>
      <c r="FLI1220" s="10"/>
      <c r="FLJ1220" s="10"/>
      <c r="FLK1220" s="10"/>
      <c r="FLL1220" s="10"/>
      <c r="FLM1220" s="10"/>
      <c r="FLN1220" s="10"/>
      <c r="FLO1220" s="10"/>
      <c r="FLP1220" s="10"/>
      <c r="FLQ1220" s="10"/>
      <c r="FLR1220" s="10"/>
      <c r="FLS1220" s="10"/>
      <c r="FLT1220" s="10"/>
      <c r="FLU1220" s="10"/>
      <c r="FLV1220" s="10"/>
      <c r="FLW1220" s="10"/>
      <c r="FLX1220" s="10"/>
      <c r="FLY1220" s="10"/>
      <c r="FLZ1220" s="10"/>
      <c r="FMA1220" s="10"/>
      <c r="FMB1220" s="10"/>
      <c r="FMC1220" s="10"/>
      <c r="FMD1220" s="10"/>
      <c r="FME1220" s="10"/>
      <c r="FMF1220" s="10"/>
      <c r="FMG1220" s="10"/>
      <c r="FMH1220" s="10"/>
      <c r="FMI1220" s="10"/>
      <c r="FMJ1220" s="10"/>
      <c r="FMK1220" s="10"/>
      <c r="FML1220" s="10"/>
      <c r="FMM1220" s="10"/>
      <c r="FMN1220" s="10"/>
      <c r="FMO1220" s="10"/>
      <c r="FMP1220" s="10"/>
      <c r="FMQ1220" s="10"/>
      <c r="FMR1220" s="10"/>
      <c r="FMS1220" s="10"/>
      <c r="FMT1220" s="10"/>
      <c r="FMU1220" s="10"/>
      <c r="FMV1220" s="10"/>
      <c r="FMW1220" s="10"/>
      <c r="FMX1220" s="10"/>
      <c r="FMY1220" s="10"/>
      <c r="FMZ1220" s="10"/>
      <c r="FNA1220" s="10"/>
      <c r="FNB1220" s="10"/>
      <c r="FNC1220" s="10"/>
      <c r="FND1220" s="10"/>
      <c r="FNE1220" s="10"/>
      <c r="FNF1220" s="10"/>
      <c r="FNG1220" s="10"/>
      <c r="FNH1220" s="10"/>
      <c r="FNI1220" s="10"/>
      <c r="FNJ1220" s="10"/>
      <c r="FNK1220" s="10"/>
      <c r="FNL1220" s="10"/>
      <c r="FNM1220" s="10"/>
      <c r="FNN1220" s="10"/>
      <c r="FNO1220" s="10"/>
      <c r="FNP1220" s="10"/>
      <c r="FNQ1220" s="10"/>
      <c r="FNR1220" s="10"/>
      <c r="FNS1220" s="10"/>
      <c r="FNT1220" s="10"/>
      <c r="FNU1220" s="10"/>
      <c r="FNV1220" s="10"/>
      <c r="FNW1220" s="10"/>
      <c r="FNX1220" s="10"/>
      <c r="FNY1220" s="10"/>
      <c r="FNZ1220" s="10"/>
      <c r="FOA1220" s="10"/>
      <c r="FOB1220" s="10"/>
      <c r="FOC1220" s="10"/>
      <c r="FOD1220" s="10"/>
      <c r="FOE1220" s="10"/>
      <c r="FOF1220" s="10"/>
      <c r="FOG1220" s="10"/>
      <c r="FOH1220" s="10"/>
      <c r="FOI1220" s="10"/>
      <c r="FOJ1220" s="10"/>
      <c r="FOK1220" s="10"/>
      <c r="FOL1220" s="10"/>
      <c r="FOM1220" s="10"/>
      <c r="FON1220" s="10"/>
      <c r="FOO1220" s="10"/>
      <c r="FOP1220" s="10"/>
      <c r="FOQ1220" s="10"/>
      <c r="FOR1220" s="10"/>
      <c r="FOS1220" s="10"/>
      <c r="FOT1220" s="10"/>
      <c r="FOU1220" s="10"/>
      <c r="FOV1220" s="10"/>
      <c r="FOW1220" s="10"/>
      <c r="FOX1220" s="10"/>
      <c r="FOY1220" s="10"/>
      <c r="FOZ1220" s="10"/>
      <c r="FPA1220" s="10"/>
      <c r="FPB1220" s="10"/>
      <c r="FPC1220" s="10"/>
      <c r="FPD1220" s="10"/>
      <c r="FPE1220" s="10"/>
      <c r="FPF1220" s="10"/>
      <c r="FPG1220" s="10"/>
      <c r="FPH1220" s="10"/>
      <c r="FPI1220" s="10"/>
      <c r="FPJ1220" s="10"/>
      <c r="FPK1220" s="10"/>
      <c r="FPL1220" s="10"/>
      <c r="FPM1220" s="10"/>
      <c r="FPN1220" s="10"/>
      <c r="FPO1220" s="10"/>
      <c r="FPP1220" s="10"/>
      <c r="FPQ1220" s="10"/>
      <c r="FPR1220" s="10"/>
      <c r="FPS1220" s="10"/>
      <c r="FPT1220" s="10"/>
      <c r="FPU1220" s="10"/>
      <c r="FPV1220" s="10"/>
      <c r="FPW1220" s="10"/>
      <c r="FPX1220" s="10"/>
      <c r="FPY1220" s="10"/>
      <c r="FPZ1220" s="10"/>
      <c r="FQA1220" s="10"/>
      <c r="FQB1220" s="10"/>
      <c r="FQC1220" s="10"/>
      <c r="FQD1220" s="10"/>
      <c r="FQE1220" s="10"/>
      <c r="FQF1220" s="10"/>
      <c r="FQG1220" s="10"/>
      <c r="FQH1220" s="10"/>
      <c r="FQI1220" s="10"/>
      <c r="FQJ1220" s="10"/>
      <c r="FQK1220" s="10"/>
      <c r="FQL1220" s="10"/>
      <c r="FQM1220" s="10"/>
      <c r="FQN1220" s="10"/>
      <c r="FQO1220" s="10"/>
      <c r="FQP1220" s="10"/>
      <c r="FQQ1220" s="10"/>
      <c r="FQR1220" s="10"/>
      <c r="FQS1220" s="10"/>
      <c r="FQT1220" s="10"/>
      <c r="FQU1220" s="10"/>
      <c r="FQV1220" s="10"/>
      <c r="FQW1220" s="10"/>
      <c r="FQX1220" s="10"/>
      <c r="FQY1220" s="10"/>
      <c r="FQZ1220" s="10"/>
      <c r="FRA1220" s="10"/>
      <c r="FRB1220" s="10"/>
      <c r="FRC1220" s="10"/>
      <c r="FRD1220" s="10"/>
      <c r="FRE1220" s="10"/>
      <c r="FRF1220" s="10"/>
      <c r="FRG1220" s="10"/>
      <c r="FRH1220" s="10"/>
      <c r="FRI1220" s="10"/>
      <c r="FRJ1220" s="10"/>
      <c r="FRK1220" s="10"/>
      <c r="FRL1220" s="10"/>
      <c r="FRM1220" s="10"/>
      <c r="FRN1220" s="10"/>
      <c r="FRO1220" s="10"/>
      <c r="FRP1220" s="10"/>
      <c r="FRQ1220" s="10"/>
      <c r="FRR1220" s="10"/>
      <c r="FRS1220" s="10"/>
      <c r="FRT1220" s="10"/>
      <c r="FRU1220" s="10"/>
      <c r="FRV1220" s="10"/>
      <c r="FRW1220" s="10"/>
      <c r="FRX1220" s="10"/>
      <c r="FRY1220" s="10"/>
      <c r="FRZ1220" s="10"/>
      <c r="FSA1220" s="10"/>
      <c r="FSB1220" s="10"/>
      <c r="FSC1220" s="10"/>
      <c r="FSD1220" s="10"/>
      <c r="FSE1220" s="10"/>
      <c r="FSF1220" s="10"/>
      <c r="FSG1220" s="10"/>
      <c r="FSH1220" s="10"/>
      <c r="FSI1220" s="10"/>
      <c r="FSJ1220" s="10"/>
      <c r="FSK1220" s="10"/>
      <c r="FSL1220" s="10"/>
      <c r="FSM1220" s="10"/>
      <c r="FSN1220" s="10"/>
      <c r="FSO1220" s="10"/>
      <c r="FSP1220" s="10"/>
      <c r="FSQ1220" s="10"/>
      <c r="FSR1220" s="10"/>
      <c r="FSS1220" s="10"/>
      <c r="FST1220" s="10"/>
      <c r="FSU1220" s="10"/>
      <c r="FSV1220" s="10"/>
      <c r="FSW1220" s="10"/>
      <c r="FSX1220" s="10"/>
      <c r="FSY1220" s="10"/>
      <c r="FSZ1220" s="10"/>
      <c r="FTA1220" s="10"/>
      <c r="FTB1220" s="10"/>
      <c r="FTC1220" s="10"/>
      <c r="FTD1220" s="10"/>
      <c r="FTE1220" s="10"/>
      <c r="FTF1220" s="10"/>
      <c r="FTG1220" s="10"/>
      <c r="FTH1220" s="10"/>
      <c r="FTI1220" s="10"/>
      <c r="FTJ1220" s="10"/>
      <c r="FTK1220" s="10"/>
      <c r="FTL1220" s="10"/>
      <c r="FTM1220" s="10"/>
      <c r="FTN1220" s="10"/>
      <c r="FTO1220" s="10"/>
      <c r="FTP1220" s="10"/>
      <c r="FTQ1220" s="10"/>
      <c r="FTR1220" s="10"/>
      <c r="FTS1220" s="10"/>
      <c r="FTT1220" s="10"/>
      <c r="FTU1220" s="10"/>
      <c r="FTV1220" s="10"/>
      <c r="FTW1220" s="10"/>
      <c r="FTX1220" s="10"/>
      <c r="FTY1220" s="10"/>
      <c r="FTZ1220" s="10"/>
      <c r="FUA1220" s="10"/>
      <c r="FUB1220" s="10"/>
      <c r="FUC1220" s="10"/>
      <c r="FUD1220" s="10"/>
      <c r="FUE1220" s="10"/>
      <c r="FUF1220" s="10"/>
      <c r="FUG1220" s="10"/>
      <c r="FUH1220" s="10"/>
      <c r="FUI1220" s="10"/>
      <c r="FUJ1220" s="10"/>
      <c r="FUK1220" s="10"/>
      <c r="FUL1220" s="10"/>
      <c r="FUM1220" s="10"/>
      <c r="FUN1220" s="10"/>
      <c r="FUO1220" s="10"/>
      <c r="FUP1220" s="10"/>
      <c r="FUQ1220" s="10"/>
      <c r="FUR1220" s="10"/>
      <c r="FUS1220" s="10"/>
      <c r="FUT1220" s="10"/>
      <c r="FUU1220" s="10"/>
      <c r="FUV1220" s="10"/>
      <c r="FUW1220" s="10"/>
      <c r="FUX1220" s="10"/>
      <c r="FUY1220" s="10"/>
      <c r="FUZ1220" s="10"/>
      <c r="FVA1220" s="10"/>
      <c r="FVB1220" s="10"/>
      <c r="FVC1220" s="10"/>
      <c r="FVD1220" s="10"/>
      <c r="FVE1220" s="10"/>
      <c r="FVF1220" s="10"/>
      <c r="FVG1220" s="10"/>
      <c r="FVH1220" s="10"/>
      <c r="FVI1220" s="10"/>
      <c r="FVJ1220" s="10"/>
      <c r="FVK1220" s="10"/>
      <c r="FVL1220" s="10"/>
      <c r="FVM1220" s="10"/>
      <c r="FVN1220" s="10"/>
      <c r="FVO1220" s="10"/>
      <c r="FVP1220" s="10"/>
      <c r="FVQ1220" s="10"/>
      <c r="FVR1220" s="10"/>
      <c r="FVS1220" s="10"/>
      <c r="FVT1220" s="10"/>
      <c r="FVU1220" s="10"/>
      <c r="FVV1220" s="10"/>
      <c r="FVW1220" s="10"/>
      <c r="FVX1220" s="10"/>
      <c r="FVY1220" s="10"/>
      <c r="FVZ1220" s="10"/>
      <c r="FWA1220" s="10"/>
      <c r="FWB1220" s="10"/>
      <c r="FWC1220" s="10"/>
      <c r="FWD1220" s="10"/>
      <c r="FWE1220" s="10"/>
      <c r="FWF1220" s="10"/>
      <c r="FWG1220" s="10"/>
      <c r="FWH1220" s="10"/>
      <c r="FWI1220" s="10"/>
      <c r="FWJ1220" s="10"/>
      <c r="FWK1220" s="10"/>
      <c r="FWL1220" s="10"/>
      <c r="FWM1220" s="10"/>
      <c r="FWN1220" s="10"/>
      <c r="FWO1220" s="10"/>
      <c r="FWP1220" s="10"/>
      <c r="FWQ1220" s="10"/>
      <c r="FWR1220" s="10"/>
      <c r="FWS1220" s="10"/>
      <c r="FWT1220" s="10"/>
      <c r="FWU1220" s="10"/>
      <c r="FWV1220" s="10"/>
      <c r="FWW1220" s="10"/>
      <c r="FWX1220" s="10"/>
      <c r="FWY1220" s="10"/>
      <c r="FWZ1220" s="10"/>
      <c r="FXA1220" s="10"/>
      <c r="FXB1220" s="10"/>
      <c r="FXC1220" s="10"/>
      <c r="FXD1220" s="10"/>
      <c r="FXE1220" s="10"/>
      <c r="FXF1220" s="10"/>
      <c r="FXG1220" s="10"/>
      <c r="FXH1220" s="10"/>
      <c r="FXI1220" s="10"/>
      <c r="FXJ1220" s="10"/>
      <c r="FXK1220" s="10"/>
      <c r="FXL1220" s="10"/>
      <c r="FXM1220" s="10"/>
      <c r="FXN1220" s="10"/>
      <c r="FXO1220" s="10"/>
      <c r="FXP1220" s="10"/>
      <c r="FXQ1220" s="10"/>
      <c r="FXR1220" s="10"/>
      <c r="FXS1220" s="10"/>
      <c r="FXT1220" s="10"/>
      <c r="FXU1220" s="10"/>
      <c r="FXV1220" s="10"/>
      <c r="FXW1220" s="10"/>
      <c r="FXX1220" s="10"/>
      <c r="FXY1220" s="10"/>
      <c r="FXZ1220" s="10"/>
      <c r="FYA1220" s="10"/>
      <c r="FYB1220" s="10"/>
      <c r="FYC1220" s="10"/>
      <c r="FYD1220" s="10"/>
      <c r="FYE1220" s="10"/>
      <c r="FYF1220" s="10"/>
      <c r="FYG1220" s="10"/>
      <c r="FYH1220" s="10"/>
      <c r="FYI1220" s="10"/>
      <c r="FYJ1220" s="10"/>
      <c r="FYK1220" s="10"/>
      <c r="FYL1220" s="10"/>
      <c r="FYM1220" s="10"/>
      <c r="FYN1220" s="10"/>
      <c r="FYO1220" s="10"/>
      <c r="FYP1220" s="10"/>
      <c r="FYQ1220" s="10"/>
      <c r="FYR1220" s="10"/>
      <c r="FYS1220" s="10"/>
      <c r="FYT1220" s="10"/>
      <c r="FYU1220" s="10"/>
      <c r="FYV1220" s="10"/>
      <c r="FYW1220" s="10"/>
      <c r="FYX1220" s="10"/>
      <c r="FYY1220" s="10"/>
      <c r="FYZ1220" s="10"/>
      <c r="FZA1220" s="10"/>
      <c r="FZB1220" s="10"/>
      <c r="FZC1220" s="10"/>
      <c r="FZD1220" s="10"/>
      <c r="FZE1220" s="10"/>
      <c r="FZF1220" s="10"/>
      <c r="FZG1220" s="10"/>
      <c r="FZH1220" s="10"/>
      <c r="FZI1220" s="10"/>
      <c r="FZJ1220" s="10"/>
      <c r="FZK1220" s="10"/>
      <c r="FZL1220" s="10"/>
      <c r="FZM1220" s="10"/>
      <c r="FZN1220" s="10"/>
      <c r="FZO1220" s="10"/>
      <c r="FZP1220" s="10"/>
      <c r="FZQ1220" s="10"/>
      <c r="FZR1220" s="10"/>
      <c r="FZS1220" s="10"/>
      <c r="FZT1220" s="10"/>
      <c r="FZU1220" s="10"/>
      <c r="FZV1220" s="10"/>
      <c r="FZW1220" s="10"/>
      <c r="FZX1220" s="10"/>
      <c r="FZY1220" s="10"/>
      <c r="FZZ1220" s="10"/>
      <c r="GAA1220" s="10"/>
      <c r="GAB1220" s="10"/>
      <c r="GAC1220" s="10"/>
      <c r="GAD1220" s="10"/>
      <c r="GAE1220" s="10"/>
      <c r="GAF1220" s="10"/>
      <c r="GAG1220" s="10"/>
      <c r="GAH1220" s="10"/>
      <c r="GAI1220" s="10"/>
      <c r="GAJ1220" s="10"/>
      <c r="GAK1220" s="10"/>
      <c r="GAL1220" s="10"/>
      <c r="GAM1220" s="10"/>
      <c r="GAN1220" s="10"/>
      <c r="GAO1220" s="10"/>
      <c r="GAP1220" s="10"/>
      <c r="GAQ1220" s="10"/>
      <c r="GAR1220" s="10"/>
      <c r="GAS1220" s="10"/>
      <c r="GAT1220" s="10"/>
      <c r="GAU1220" s="10"/>
      <c r="GAV1220" s="10"/>
      <c r="GAW1220" s="10"/>
      <c r="GAX1220" s="10"/>
      <c r="GAY1220" s="10"/>
      <c r="GAZ1220" s="10"/>
      <c r="GBA1220" s="10"/>
      <c r="GBB1220" s="10"/>
      <c r="GBC1220" s="10"/>
      <c r="GBD1220" s="10"/>
      <c r="GBE1220" s="10"/>
      <c r="GBF1220" s="10"/>
      <c r="GBG1220" s="10"/>
      <c r="GBH1220" s="10"/>
      <c r="GBI1220" s="10"/>
      <c r="GBJ1220" s="10"/>
      <c r="GBK1220" s="10"/>
      <c r="GBL1220" s="10"/>
      <c r="GBM1220" s="10"/>
      <c r="GBN1220" s="10"/>
      <c r="GBO1220" s="10"/>
      <c r="GBP1220" s="10"/>
      <c r="GBQ1220" s="10"/>
      <c r="GBR1220" s="10"/>
      <c r="GBS1220" s="10"/>
      <c r="GBT1220" s="10"/>
      <c r="GBU1220" s="10"/>
      <c r="GBV1220" s="10"/>
      <c r="GBW1220" s="10"/>
      <c r="GBX1220" s="10"/>
      <c r="GBY1220" s="10"/>
      <c r="GBZ1220" s="10"/>
      <c r="GCA1220" s="10"/>
      <c r="GCB1220" s="10"/>
      <c r="GCC1220" s="10"/>
      <c r="GCD1220" s="10"/>
      <c r="GCE1220" s="10"/>
      <c r="GCF1220" s="10"/>
      <c r="GCG1220" s="10"/>
      <c r="GCH1220" s="10"/>
      <c r="GCI1220" s="10"/>
      <c r="GCJ1220" s="10"/>
      <c r="GCK1220" s="10"/>
      <c r="GCL1220" s="10"/>
      <c r="GCM1220" s="10"/>
      <c r="GCN1220" s="10"/>
      <c r="GCO1220" s="10"/>
      <c r="GCP1220" s="10"/>
      <c r="GCQ1220" s="10"/>
      <c r="GCR1220" s="10"/>
      <c r="GCS1220" s="10"/>
      <c r="GCT1220" s="10"/>
      <c r="GCU1220" s="10"/>
      <c r="GCV1220" s="10"/>
      <c r="GCW1220" s="10"/>
      <c r="GCX1220" s="10"/>
      <c r="GCY1220" s="10"/>
      <c r="GCZ1220" s="10"/>
      <c r="GDA1220" s="10"/>
      <c r="GDB1220" s="10"/>
      <c r="GDC1220" s="10"/>
      <c r="GDD1220" s="10"/>
      <c r="GDE1220" s="10"/>
      <c r="GDF1220" s="10"/>
      <c r="GDG1220" s="10"/>
      <c r="GDH1220" s="10"/>
      <c r="GDI1220" s="10"/>
      <c r="GDJ1220" s="10"/>
      <c r="GDK1220" s="10"/>
      <c r="GDL1220" s="10"/>
      <c r="GDM1220" s="10"/>
      <c r="GDN1220" s="10"/>
      <c r="GDO1220" s="10"/>
      <c r="GDP1220" s="10"/>
      <c r="GDQ1220" s="10"/>
      <c r="GDR1220" s="10"/>
      <c r="GDS1220" s="10"/>
      <c r="GDT1220" s="10"/>
      <c r="GDU1220" s="10"/>
      <c r="GDV1220" s="10"/>
      <c r="GDW1220" s="10"/>
      <c r="GDX1220" s="10"/>
      <c r="GDY1220" s="10"/>
      <c r="GDZ1220" s="10"/>
      <c r="GEA1220" s="10"/>
      <c r="GEB1220" s="10"/>
      <c r="GEC1220" s="10"/>
      <c r="GED1220" s="10"/>
      <c r="GEE1220" s="10"/>
      <c r="GEF1220" s="10"/>
      <c r="GEG1220" s="10"/>
      <c r="GEH1220" s="10"/>
      <c r="GEI1220" s="10"/>
      <c r="GEJ1220" s="10"/>
      <c r="GEK1220" s="10"/>
      <c r="GEL1220" s="10"/>
      <c r="GEM1220" s="10"/>
      <c r="GEN1220" s="10"/>
      <c r="GEO1220" s="10"/>
      <c r="GEP1220" s="10"/>
      <c r="GEQ1220" s="10"/>
      <c r="GER1220" s="10"/>
      <c r="GES1220" s="10"/>
      <c r="GET1220" s="10"/>
      <c r="GEU1220" s="10"/>
      <c r="GEV1220" s="10"/>
      <c r="GEW1220" s="10"/>
      <c r="GEX1220" s="10"/>
      <c r="GEY1220" s="10"/>
      <c r="GEZ1220" s="10"/>
      <c r="GFA1220" s="10"/>
      <c r="GFB1220" s="10"/>
      <c r="GFC1220" s="10"/>
      <c r="GFD1220" s="10"/>
      <c r="GFE1220" s="10"/>
      <c r="GFF1220" s="10"/>
      <c r="GFG1220" s="10"/>
      <c r="GFH1220" s="10"/>
      <c r="GFI1220" s="10"/>
      <c r="GFJ1220" s="10"/>
      <c r="GFK1220" s="10"/>
      <c r="GFL1220" s="10"/>
      <c r="GFM1220" s="10"/>
      <c r="GFN1220" s="10"/>
      <c r="GFO1220" s="10"/>
      <c r="GFP1220" s="10"/>
      <c r="GFQ1220" s="10"/>
      <c r="GFR1220" s="10"/>
      <c r="GFS1220" s="10"/>
      <c r="GFT1220" s="10"/>
      <c r="GFU1220" s="10"/>
      <c r="GFV1220" s="10"/>
      <c r="GFW1220" s="10"/>
      <c r="GFX1220" s="10"/>
      <c r="GFY1220" s="10"/>
      <c r="GFZ1220" s="10"/>
      <c r="GGA1220" s="10"/>
      <c r="GGB1220" s="10"/>
      <c r="GGC1220" s="10"/>
      <c r="GGD1220" s="10"/>
      <c r="GGE1220" s="10"/>
      <c r="GGF1220" s="10"/>
      <c r="GGG1220" s="10"/>
      <c r="GGH1220" s="10"/>
      <c r="GGI1220" s="10"/>
      <c r="GGJ1220" s="10"/>
      <c r="GGK1220" s="10"/>
      <c r="GGL1220" s="10"/>
      <c r="GGM1220" s="10"/>
      <c r="GGN1220" s="10"/>
      <c r="GGO1220" s="10"/>
      <c r="GGP1220" s="10"/>
      <c r="GGQ1220" s="10"/>
      <c r="GGR1220" s="10"/>
      <c r="GGS1220" s="10"/>
      <c r="GGT1220" s="10"/>
      <c r="GGU1220" s="10"/>
      <c r="GGV1220" s="10"/>
      <c r="GGW1220" s="10"/>
      <c r="GGX1220" s="10"/>
      <c r="GGY1220" s="10"/>
      <c r="GGZ1220" s="10"/>
      <c r="GHA1220" s="10"/>
      <c r="GHB1220" s="10"/>
      <c r="GHC1220" s="10"/>
      <c r="GHD1220" s="10"/>
      <c r="GHE1220" s="10"/>
      <c r="GHF1220" s="10"/>
      <c r="GHG1220" s="10"/>
      <c r="GHH1220" s="10"/>
      <c r="GHI1220" s="10"/>
      <c r="GHJ1220" s="10"/>
      <c r="GHK1220" s="10"/>
      <c r="GHL1220" s="10"/>
      <c r="GHM1220" s="10"/>
      <c r="GHN1220" s="10"/>
      <c r="GHO1220" s="10"/>
      <c r="GHP1220" s="10"/>
      <c r="GHQ1220" s="10"/>
      <c r="GHR1220" s="10"/>
      <c r="GHS1220" s="10"/>
      <c r="GHT1220" s="10"/>
      <c r="GHU1220" s="10"/>
      <c r="GHV1220" s="10"/>
      <c r="GHW1220" s="10"/>
      <c r="GHX1220" s="10"/>
      <c r="GHY1220" s="10"/>
      <c r="GHZ1220" s="10"/>
      <c r="GIA1220" s="10"/>
      <c r="GIB1220" s="10"/>
      <c r="GIC1220" s="10"/>
      <c r="GID1220" s="10"/>
      <c r="GIE1220" s="10"/>
      <c r="GIF1220" s="10"/>
      <c r="GIG1220" s="10"/>
      <c r="GIH1220" s="10"/>
      <c r="GII1220" s="10"/>
      <c r="GIJ1220" s="10"/>
      <c r="GIK1220" s="10"/>
      <c r="GIL1220" s="10"/>
      <c r="GIM1220" s="10"/>
      <c r="GIN1220" s="10"/>
      <c r="GIO1220" s="10"/>
      <c r="GIP1220" s="10"/>
      <c r="GIQ1220" s="10"/>
      <c r="GIR1220" s="10"/>
      <c r="GIS1220" s="10"/>
      <c r="GIT1220" s="10"/>
      <c r="GIU1220" s="10"/>
      <c r="GIV1220" s="10"/>
      <c r="GIW1220" s="10"/>
      <c r="GIX1220" s="10"/>
      <c r="GIY1220" s="10"/>
      <c r="GIZ1220" s="10"/>
      <c r="GJA1220" s="10"/>
      <c r="GJB1220" s="10"/>
      <c r="GJC1220" s="10"/>
      <c r="GJD1220" s="10"/>
      <c r="GJE1220" s="10"/>
      <c r="GJF1220" s="10"/>
      <c r="GJG1220" s="10"/>
      <c r="GJH1220" s="10"/>
      <c r="GJI1220" s="10"/>
      <c r="GJJ1220" s="10"/>
      <c r="GJK1220" s="10"/>
      <c r="GJL1220" s="10"/>
      <c r="GJM1220" s="10"/>
      <c r="GJN1220" s="10"/>
      <c r="GJO1220" s="10"/>
      <c r="GJP1220" s="10"/>
      <c r="GJQ1220" s="10"/>
      <c r="GJR1220" s="10"/>
      <c r="GJS1220" s="10"/>
      <c r="GJT1220" s="10"/>
      <c r="GJU1220" s="10"/>
      <c r="GJV1220" s="10"/>
      <c r="GJW1220" s="10"/>
      <c r="GJX1220" s="10"/>
      <c r="GJY1220" s="10"/>
      <c r="GJZ1220" s="10"/>
      <c r="GKA1220" s="10"/>
      <c r="GKB1220" s="10"/>
      <c r="GKC1220" s="10"/>
      <c r="GKD1220" s="10"/>
      <c r="GKE1220" s="10"/>
      <c r="GKF1220" s="10"/>
      <c r="GKG1220" s="10"/>
      <c r="GKH1220" s="10"/>
      <c r="GKI1220" s="10"/>
      <c r="GKJ1220" s="10"/>
      <c r="GKK1220" s="10"/>
      <c r="GKL1220" s="10"/>
      <c r="GKM1220" s="10"/>
      <c r="GKN1220" s="10"/>
      <c r="GKO1220" s="10"/>
      <c r="GKP1220" s="10"/>
      <c r="GKQ1220" s="10"/>
      <c r="GKR1220" s="10"/>
      <c r="GKS1220" s="10"/>
      <c r="GKT1220" s="10"/>
      <c r="GKU1220" s="10"/>
      <c r="GKV1220" s="10"/>
      <c r="GKW1220" s="10"/>
      <c r="GKX1220" s="10"/>
      <c r="GKY1220" s="10"/>
      <c r="GKZ1220" s="10"/>
      <c r="GLA1220" s="10"/>
      <c r="GLB1220" s="10"/>
      <c r="GLC1220" s="10"/>
      <c r="GLD1220" s="10"/>
      <c r="GLE1220" s="10"/>
      <c r="GLF1220" s="10"/>
      <c r="GLG1220" s="10"/>
      <c r="GLH1220" s="10"/>
      <c r="GLI1220" s="10"/>
      <c r="GLJ1220" s="10"/>
      <c r="GLK1220" s="10"/>
      <c r="GLL1220" s="10"/>
      <c r="GLM1220" s="10"/>
      <c r="GLN1220" s="10"/>
      <c r="GLO1220" s="10"/>
      <c r="GLP1220" s="10"/>
      <c r="GLQ1220" s="10"/>
      <c r="GLR1220" s="10"/>
      <c r="GLS1220" s="10"/>
      <c r="GLT1220" s="10"/>
      <c r="GLU1220" s="10"/>
      <c r="GLV1220" s="10"/>
      <c r="GLW1220" s="10"/>
      <c r="GLX1220" s="10"/>
      <c r="GLY1220" s="10"/>
      <c r="GLZ1220" s="10"/>
      <c r="GMA1220" s="10"/>
      <c r="GMB1220" s="10"/>
      <c r="GMC1220" s="10"/>
      <c r="GMD1220" s="10"/>
      <c r="GME1220" s="10"/>
      <c r="GMF1220" s="10"/>
      <c r="GMG1220" s="10"/>
      <c r="GMH1220" s="10"/>
      <c r="GMI1220" s="10"/>
      <c r="GMJ1220" s="10"/>
      <c r="GMK1220" s="10"/>
      <c r="GML1220" s="10"/>
      <c r="GMM1220" s="10"/>
      <c r="GMN1220" s="10"/>
      <c r="GMO1220" s="10"/>
      <c r="GMP1220" s="10"/>
      <c r="GMQ1220" s="10"/>
      <c r="GMR1220" s="10"/>
      <c r="GMS1220" s="10"/>
      <c r="GMT1220" s="10"/>
      <c r="GMU1220" s="10"/>
      <c r="GMV1220" s="10"/>
      <c r="GMW1220" s="10"/>
      <c r="GMX1220" s="10"/>
      <c r="GMY1220" s="10"/>
      <c r="GMZ1220" s="10"/>
      <c r="GNA1220" s="10"/>
      <c r="GNB1220" s="10"/>
      <c r="GNC1220" s="10"/>
      <c r="GND1220" s="10"/>
      <c r="GNE1220" s="10"/>
      <c r="GNF1220" s="10"/>
      <c r="GNG1220" s="10"/>
      <c r="GNH1220" s="10"/>
      <c r="GNI1220" s="10"/>
      <c r="GNJ1220" s="10"/>
      <c r="GNK1220" s="10"/>
      <c r="GNL1220" s="10"/>
      <c r="GNM1220" s="10"/>
      <c r="GNN1220" s="10"/>
      <c r="GNO1220" s="10"/>
      <c r="GNP1220" s="10"/>
      <c r="GNQ1220" s="10"/>
      <c r="GNR1220" s="10"/>
      <c r="GNS1220" s="10"/>
      <c r="GNT1220" s="10"/>
      <c r="GNU1220" s="10"/>
      <c r="GNV1220" s="10"/>
      <c r="GNW1220" s="10"/>
      <c r="GNX1220" s="10"/>
      <c r="GNY1220" s="10"/>
      <c r="GNZ1220" s="10"/>
      <c r="GOA1220" s="10"/>
      <c r="GOB1220" s="10"/>
      <c r="GOC1220" s="10"/>
      <c r="GOD1220" s="10"/>
      <c r="GOE1220" s="10"/>
      <c r="GOF1220" s="10"/>
      <c r="GOG1220" s="10"/>
      <c r="GOH1220" s="10"/>
      <c r="GOI1220" s="10"/>
      <c r="GOJ1220" s="10"/>
      <c r="GOK1220" s="10"/>
      <c r="GOL1220" s="10"/>
      <c r="GOM1220" s="10"/>
      <c r="GON1220" s="10"/>
      <c r="GOO1220" s="10"/>
      <c r="GOP1220" s="10"/>
      <c r="GOQ1220" s="10"/>
      <c r="GOR1220" s="10"/>
      <c r="GOS1220" s="10"/>
      <c r="GOT1220" s="10"/>
      <c r="GOU1220" s="10"/>
      <c r="GOV1220" s="10"/>
      <c r="GOW1220" s="10"/>
      <c r="GOX1220" s="10"/>
      <c r="GOY1220" s="10"/>
      <c r="GOZ1220" s="10"/>
      <c r="GPA1220" s="10"/>
      <c r="GPB1220" s="10"/>
      <c r="GPC1220" s="10"/>
      <c r="GPD1220" s="10"/>
      <c r="GPE1220" s="10"/>
      <c r="GPF1220" s="10"/>
      <c r="GPG1220" s="10"/>
      <c r="GPH1220" s="10"/>
      <c r="GPI1220" s="10"/>
      <c r="GPJ1220" s="10"/>
      <c r="GPK1220" s="10"/>
      <c r="GPL1220" s="10"/>
      <c r="GPM1220" s="10"/>
      <c r="GPN1220" s="10"/>
      <c r="GPO1220" s="10"/>
      <c r="GPP1220" s="10"/>
      <c r="GPQ1220" s="10"/>
      <c r="GPR1220" s="10"/>
      <c r="GPS1220" s="10"/>
      <c r="GPT1220" s="10"/>
      <c r="GPU1220" s="10"/>
      <c r="GPV1220" s="10"/>
      <c r="GPW1220" s="10"/>
      <c r="GPX1220" s="10"/>
      <c r="GPY1220" s="10"/>
      <c r="GPZ1220" s="10"/>
      <c r="GQA1220" s="10"/>
      <c r="GQB1220" s="10"/>
      <c r="GQC1220" s="10"/>
      <c r="GQD1220" s="10"/>
      <c r="GQE1220" s="10"/>
      <c r="GQF1220" s="10"/>
      <c r="GQG1220" s="10"/>
      <c r="GQH1220" s="10"/>
      <c r="GQI1220" s="10"/>
      <c r="GQJ1220" s="10"/>
      <c r="GQK1220" s="10"/>
      <c r="GQL1220" s="10"/>
      <c r="GQM1220" s="10"/>
      <c r="GQN1220" s="10"/>
      <c r="GQO1220" s="10"/>
      <c r="GQP1220" s="10"/>
      <c r="GQQ1220" s="10"/>
      <c r="GQR1220" s="10"/>
      <c r="GQS1220" s="10"/>
      <c r="GQT1220" s="10"/>
      <c r="GQU1220" s="10"/>
      <c r="GQV1220" s="10"/>
      <c r="GQW1220" s="10"/>
      <c r="GQX1220" s="10"/>
      <c r="GQY1220" s="10"/>
      <c r="GQZ1220" s="10"/>
      <c r="GRA1220" s="10"/>
      <c r="GRB1220" s="10"/>
      <c r="GRC1220" s="10"/>
      <c r="GRD1220" s="10"/>
      <c r="GRE1220" s="10"/>
      <c r="GRF1220" s="10"/>
      <c r="GRG1220" s="10"/>
      <c r="GRH1220" s="10"/>
      <c r="GRI1220" s="10"/>
      <c r="GRJ1220" s="10"/>
      <c r="GRK1220" s="10"/>
      <c r="GRL1220" s="10"/>
      <c r="GRM1220" s="10"/>
      <c r="GRN1220" s="10"/>
      <c r="GRO1220" s="10"/>
      <c r="GRP1220" s="10"/>
      <c r="GRQ1220" s="10"/>
      <c r="GRR1220" s="10"/>
      <c r="GRS1220" s="10"/>
      <c r="GRT1220" s="10"/>
      <c r="GRU1220" s="10"/>
      <c r="GRV1220" s="10"/>
      <c r="GRW1220" s="10"/>
      <c r="GRX1220" s="10"/>
      <c r="GRY1220" s="10"/>
      <c r="GRZ1220" s="10"/>
      <c r="GSA1220" s="10"/>
      <c r="GSB1220" s="10"/>
      <c r="GSC1220" s="10"/>
      <c r="GSD1220" s="10"/>
      <c r="GSE1220" s="10"/>
      <c r="GSF1220" s="10"/>
      <c r="GSG1220" s="10"/>
      <c r="GSH1220" s="10"/>
      <c r="GSI1220" s="10"/>
      <c r="GSJ1220" s="10"/>
      <c r="GSK1220" s="10"/>
      <c r="GSL1220" s="10"/>
      <c r="GSM1220" s="10"/>
      <c r="GSN1220" s="10"/>
      <c r="GSO1220" s="10"/>
      <c r="GSP1220" s="10"/>
      <c r="GSQ1220" s="10"/>
      <c r="GSR1220" s="10"/>
      <c r="GSS1220" s="10"/>
      <c r="GST1220" s="10"/>
      <c r="GSU1220" s="10"/>
      <c r="GSV1220" s="10"/>
      <c r="GSW1220" s="10"/>
      <c r="GSX1220" s="10"/>
      <c r="GSY1220" s="10"/>
      <c r="GSZ1220" s="10"/>
      <c r="GTA1220" s="10"/>
      <c r="GTB1220" s="10"/>
      <c r="GTC1220" s="10"/>
      <c r="GTD1220" s="10"/>
      <c r="GTE1220" s="10"/>
      <c r="GTF1220" s="10"/>
      <c r="GTG1220" s="10"/>
      <c r="GTH1220" s="10"/>
      <c r="GTI1220" s="10"/>
      <c r="GTJ1220" s="10"/>
      <c r="GTK1220" s="10"/>
      <c r="GTL1220" s="10"/>
      <c r="GTM1220" s="10"/>
      <c r="GTN1220" s="10"/>
      <c r="GTO1220" s="10"/>
      <c r="GTP1220" s="10"/>
      <c r="GTQ1220" s="10"/>
      <c r="GTR1220" s="10"/>
      <c r="GTS1220" s="10"/>
      <c r="GTT1220" s="10"/>
      <c r="GTU1220" s="10"/>
      <c r="GTV1220" s="10"/>
      <c r="GTW1220" s="10"/>
      <c r="GTX1220" s="10"/>
      <c r="GTY1220" s="10"/>
      <c r="GTZ1220" s="10"/>
      <c r="GUA1220" s="10"/>
      <c r="GUB1220" s="10"/>
      <c r="GUC1220" s="10"/>
      <c r="GUD1220" s="10"/>
      <c r="GUE1220" s="10"/>
      <c r="GUF1220" s="10"/>
      <c r="GUG1220" s="10"/>
      <c r="GUH1220" s="10"/>
      <c r="GUI1220" s="10"/>
      <c r="GUJ1220" s="10"/>
      <c r="GUK1220" s="10"/>
      <c r="GUL1220" s="10"/>
      <c r="GUM1220" s="10"/>
      <c r="GUN1220" s="10"/>
      <c r="GUO1220" s="10"/>
      <c r="GUP1220" s="10"/>
      <c r="GUQ1220" s="10"/>
      <c r="GUR1220" s="10"/>
      <c r="GUS1220" s="10"/>
      <c r="GUT1220" s="10"/>
      <c r="GUU1220" s="10"/>
      <c r="GUV1220" s="10"/>
      <c r="GUW1220" s="10"/>
      <c r="GUX1220" s="10"/>
      <c r="GUY1220" s="10"/>
      <c r="GUZ1220" s="10"/>
      <c r="GVA1220" s="10"/>
      <c r="GVB1220" s="10"/>
      <c r="GVC1220" s="10"/>
      <c r="GVD1220" s="10"/>
      <c r="GVE1220" s="10"/>
      <c r="GVF1220" s="10"/>
      <c r="GVG1220" s="10"/>
      <c r="GVH1220" s="10"/>
      <c r="GVI1220" s="10"/>
      <c r="GVJ1220" s="10"/>
      <c r="GVK1220" s="10"/>
      <c r="GVL1220" s="10"/>
      <c r="GVM1220" s="10"/>
      <c r="GVN1220" s="10"/>
      <c r="GVO1220" s="10"/>
      <c r="GVP1220" s="10"/>
      <c r="GVQ1220" s="10"/>
      <c r="GVR1220" s="10"/>
      <c r="GVS1220" s="10"/>
      <c r="GVT1220" s="10"/>
      <c r="GVU1220" s="10"/>
      <c r="GVV1220" s="10"/>
      <c r="GVW1220" s="10"/>
      <c r="GVX1220" s="10"/>
      <c r="GVY1220" s="10"/>
      <c r="GVZ1220" s="10"/>
      <c r="GWA1220" s="10"/>
      <c r="GWB1220" s="10"/>
      <c r="GWC1220" s="10"/>
      <c r="GWD1220" s="10"/>
      <c r="GWE1220" s="10"/>
      <c r="GWF1220" s="10"/>
      <c r="GWG1220" s="10"/>
      <c r="GWH1220" s="10"/>
      <c r="GWI1220" s="10"/>
      <c r="GWJ1220" s="10"/>
      <c r="GWK1220" s="10"/>
      <c r="GWL1220" s="10"/>
      <c r="GWM1220" s="10"/>
      <c r="GWN1220" s="10"/>
      <c r="GWO1220" s="10"/>
      <c r="GWP1220" s="10"/>
      <c r="GWQ1220" s="10"/>
      <c r="GWR1220" s="10"/>
      <c r="GWS1220" s="10"/>
      <c r="GWT1220" s="10"/>
      <c r="GWU1220" s="10"/>
      <c r="GWV1220" s="10"/>
      <c r="GWW1220" s="10"/>
      <c r="GWX1220" s="10"/>
      <c r="GWY1220" s="10"/>
      <c r="GWZ1220" s="10"/>
      <c r="GXA1220" s="10"/>
      <c r="GXB1220" s="10"/>
      <c r="GXC1220" s="10"/>
      <c r="GXD1220" s="10"/>
      <c r="GXE1220" s="10"/>
      <c r="GXF1220" s="10"/>
      <c r="GXG1220" s="10"/>
      <c r="GXH1220" s="10"/>
      <c r="GXI1220" s="10"/>
      <c r="GXJ1220" s="10"/>
      <c r="GXK1220" s="10"/>
      <c r="GXL1220" s="10"/>
      <c r="GXM1220" s="10"/>
      <c r="GXN1220" s="10"/>
      <c r="GXO1220" s="10"/>
      <c r="GXP1220" s="10"/>
      <c r="GXQ1220" s="10"/>
      <c r="GXR1220" s="10"/>
      <c r="GXS1220" s="10"/>
      <c r="GXT1220" s="10"/>
      <c r="GXU1220" s="10"/>
      <c r="GXV1220" s="10"/>
      <c r="GXW1220" s="10"/>
      <c r="GXX1220" s="10"/>
      <c r="GXY1220" s="10"/>
      <c r="GXZ1220" s="10"/>
      <c r="GYA1220" s="10"/>
      <c r="GYB1220" s="10"/>
      <c r="GYC1220" s="10"/>
      <c r="GYD1220" s="10"/>
      <c r="GYE1220" s="10"/>
      <c r="GYF1220" s="10"/>
      <c r="GYG1220" s="10"/>
      <c r="GYH1220" s="10"/>
      <c r="GYI1220" s="10"/>
      <c r="GYJ1220" s="10"/>
      <c r="GYK1220" s="10"/>
      <c r="GYL1220" s="10"/>
      <c r="GYM1220" s="10"/>
      <c r="GYN1220" s="10"/>
      <c r="GYO1220" s="10"/>
      <c r="GYP1220" s="10"/>
      <c r="GYQ1220" s="10"/>
      <c r="GYR1220" s="10"/>
      <c r="GYS1220" s="10"/>
      <c r="GYT1220" s="10"/>
      <c r="GYU1220" s="10"/>
      <c r="GYV1220" s="10"/>
      <c r="GYW1220" s="10"/>
      <c r="GYX1220" s="10"/>
      <c r="GYY1220" s="10"/>
      <c r="GYZ1220" s="10"/>
      <c r="GZA1220" s="10"/>
      <c r="GZB1220" s="10"/>
      <c r="GZC1220" s="10"/>
      <c r="GZD1220" s="10"/>
      <c r="GZE1220" s="10"/>
      <c r="GZF1220" s="10"/>
      <c r="GZG1220" s="10"/>
      <c r="GZH1220" s="10"/>
      <c r="GZI1220" s="10"/>
      <c r="GZJ1220" s="10"/>
      <c r="GZK1220" s="10"/>
      <c r="GZL1220" s="10"/>
      <c r="GZM1220" s="10"/>
      <c r="GZN1220" s="10"/>
      <c r="GZO1220" s="10"/>
      <c r="GZP1220" s="10"/>
      <c r="GZQ1220" s="10"/>
      <c r="GZR1220" s="10"/>
      <c r="GZS1220" s="10"/>
      <c r="GZT1220" s="10"/>
      <c r="GZU1220" s="10"/>
      <c r="GZV1220" s="10"/>
      <c r="GZW1220" s="10"/>
      <c r="GZX1220" s="10"/>
      <c r="GZY1220" s="10"/>
      <c r="GZZ1220" s="10"/>
      <c r="HAA1220" s="10"/>
      <c r="HAB1220" s="10"/>
      <c r="HAC1220" s="10"/>
      <c r="HAD1220" s="10"/>
      <c r="HAE1220" s="10"/>
      <c r="HAF1220" s="10"/>
      <c r="HAG1220" s="10"/>
      <c r="HAH1220" s="10"/>
      <c r="HAI1220" s="10"/>
      <c r="HAJ1220" s="10"/>
      <c r="HAK1220" s="10"/>
      <c r="HAL1220" s="10"/>
      <c r="HAM1220" s="10"/>
      <c r="HAN1220" s="10"/>
      <c r="HAO1220" s="10"/>
      <c r="HAP1220" s="10"/>
      <c r="HAQ1220" s="10"/>
      <c r="HAR1220" s="10"/>
      <c r="HAS1220" s="10"/>
      <c r="HAT1220" s="10"/>
      <c r="HAU1220" s="10"/>
      <c r="HAV1220" s="10"/>
      <c r="HAW1220" s="10"/>
      <c r="HAX1220" s="10"/>
      <c r="HAY1220" s="10"/>
      <c r="HAZ1220" s="10"/>
      <c r="HBA1220" s="10"/>
      <c r="HBB1220" s="10"/>
      <c r="HBC1220" s="10"/>
      <c r="HBD1220" s="10"/>
      <c r="HBE1220" s="10"/>
      <c r="HBF1220" s="10"/>
      <c r="HBG1220" s="10"/>
      <c r="HBH1220" s="10"/>
      <c r="HBI1220" s="10"/>
      <c r="HBJ1220" s="10"/>
      <c r="HBK1220" s="10"/>
      <c r="HBL1220" s="10"/>
      <c r="HBM1220" s="10"/>
      <c r="HBN1220" s="10"/>
      <c r="HBO1220" s="10"/>
      <c r="HBP1220" s="10"/>
      <c r="HBQ1220" s="10"/>
      <c r="HBR1220" s="10"/>
      <c r="HBS1220" s="10"/>
      <c r="HBT1220" s="10"/>
      <c r="HBU1220" s="10"/>
      <c r="HBV1220" s="10"/>
      <c r="HBW1220" s="10"/>
      <c r="HBX1220" s="10"/>
      <c r="HBY1220" s="10"/>
      <c r="HBZ1220" s="10"/>
      <c r="HCA1220" s="10"/>
      <c r="HCB1220" s="10"/>
      <c r="HCC1220" s="10"/>
      <c r="HCD1220" s="10"/>
      <c r="HCE1220" s="10"/>
      <c r="HCF1220" s="10"/>
      <c r="HCG1220" s="10"/>
      <c r="HCH1220" s="10"/>
      <c r="HCI1220" s="10"/>
      <c r="HCJ1220" s="10"/>
      <c r="HCK1220" s="10"/>
      <c r="HCL1220" s="10"/>
      <c r="HCM1220" s="10"/>
      <c r="HCN1220" s="10"/>
      <c r="HCO1220" s="10"/>
      <c r="HCP1220" s="10"/>
      <c r="HCQ1220" s="10"/>
      <c r="HCR1220" s="10"/>
      <c r="HCS1220" s="10"/>
      <c r="HCT1220" s="10"/>
      <c r="HCU1220" s="10"/>
      <c r="HCV1220" s="10"/>
      <c r="HCW1220" s="10"/>
      <c r="HCX1220" s="10"/>
      <c r="HCY1220" s="10"/>
      <c r="HCZ1220" s="10"/>
      <c r="HDA1220" s="10"/>
      <c r="HDB1220" s="10"/>
      <c r="HDC1220" s="10"/>
      <c r="HDD1220" s="10"/>
      <c r="HDE1220" s="10"/>
      <c r="HDF1220" s="10"/>
      <c r="HDG1220" s="10"/>
      <c r="HDH1220" s="10"/>
      <c r="HDI1220" s="10"/>
      <c r="HDJ1220" s="10"/>
      <c r="HDK1220" s="10"/>
      <c r="HDL1220" s="10"/>
      <c r="HDM1220" s="10"/>
      <c r="HDN1220" s="10"/>
      <c r="HDO1220" s="10"/>
      <c r="HDP1220" s="10"/>
      <c r="HDQ1220" s="10"/>
      <c r="HDR1220" s="10"/>
      <c r="HDS1220" s="10"/>
      <c r="HDT1220" s="10"/>
      <c r="HDU1220" s="10"/>
      <c r="HDV1220" s="10"/>
      <c r="HDW1220" s="10"/>
      <c r="HDX1220" s="10"/>
      <c r="HDY1220" s="10"/>
      <c r="HDZ1220" s="10"/>
      <c r="HEA1220" s="10"/>
      <c r="HEB1220" s="10"/>
      <c r="HEC1220" s="10"/>
      <c r="HED1220" s="10"/>
      <c r="HEE1220" s="10"/>
      <c r="HEF1220" s="10"/>
      <c r="HEG1220" s="10"/>
      <c r="HEH1220" s="10"/>
      <c r="HEI1220" s="10"/>
      <c r="HEJ1220" s="10"/>
      <c r="HEK1220" s="10"/>
      <c r="HEL1220" s="10"/>
      <c r="HEM1220" s="10"/>
      <c r="HEN1220" s="10"/>
      <c r="HEO1220" s="10"/>
      <c r="HEP1220" s="10"/>
      <c r="HEQ1220" s="10"/>
      <c r="HER1220" s="10"/>
      <c r="HES1220" s="10"/>
      <c r="HET1220" s="10"/>
      <c r="HEU1220" s="10"/>
      <c r="HEV1220" s="10"/>
      <c r="HEW1220" s="10"/>
      <c r="HEX1220" s="10"/>
      <c r="HEY1220" s="10"/>
      <c r="HEZ1220" s="10"/>
      <c r="HFA1220" s="10"/>
      <c r="HFB1220" s="10"/>
      <c r="HFC1220" s="10"/>
      <c r="HFD1220" s="10"/>
      <c r="HFE1220" s="10"/>
      <c r="HFF1220" s="10"/>
      <c r="HFG1220" s="10"/>
      <c r="HFH1220" s="10"/>
      <c r="HFI1220" s="10"/>
      <c r="HFJ1220" s="10"/>
      <c r="HFK1220" s="10"/>
      <c r="HFL1220" s="10"/>
      <c r="HFM1220" s="10"/>
      <c r="HFN1220" s="10"/>
      <c r="HFO1220" s="10"/>
      <c r="HFP1220" s="10"/>
      <c r="HFQ1220" s="10"/>
      <c r="HFR1220" s="10"/>
      <c r="HFS1220" s="10"/>
      <c r="HFT1220" s="10"/>
      <c r="HFU1220" s="10"/>
      <c r="HFV1220" s="10"/>
      <c r="HFW1220" s="10"/>
      <c r="HFX1220" s="10"/>
      <c r="HFY1220" s="10"/>
      <c r="HFZ1220" s="10"/>
      <c r="HGA1220" s="10"/>
      <c r="HGB1220" s="10"/>
      <c r="HGC1220" s="10"/>
      <c r="HGD1220" s="10"/>
      <c r="HGE1220" s="10"/>
      <c r="HGF1220" s="10"/>
      <c r="HGG1220" s="10"/>
      <c r="HGH1220" s="10"/>
      <c r="HGI1220" s="10"/>
      <c r="HGJ1220" s="10"/>
      <c r="HGK1220" s="10"/>
      <c r="HGL1220" s="10"/>
      <c r="HGM1220" s="10"/>
      <c r="HGN1220" s="10"/>
      <c r="HGO1220" s="10"/>
      <c r="HGP1220" s="10"/>
      <c r="HGQ1220" s="10"/>
      <c r="HGR1220" s="10"/>
      <c r="HGS1220" s="10"/>
      <c r="HGT1220" s="10"/>
      <c r="HGU1220" s="10"/>
      <c r="HGV1220" s="10"/>
      <c r="HGW1220" s="10"/>
      <c r="HGX1220" s="10"/>
      <c r="HGY1220" s="10"/>
      <c r="HGZ1220" s="10"/>
      <c r="HHA1220" s="10"/>
      <c r="HHB1220" s="10"/>
      <c r="HHC1220" s="10"/>
      <c r="HHD1220" s="10"/>
      <c r="HHE1220" s="10"/>
      <c r="HHF1220" s="10"/>
      <c r="HHG1220" s="10"/>
      <c r="HHH1220" s="10"/>
      <c r="HHI1220" s="10"/>
      <c r="HHJ1220" s="10"/>
      <c r="HHK1220" s="10"/>
      <c r="HHL1220" s="10"/>
      <c r="HHM1220" s="10"/>
      <c r="HHN1220" s="10"/>
      <c r="HHO1220" s="10"/>
      <c r="HHP1220" s="10"/>
      <c r="HHQ1220" s="10"/>
      <c r="HHR1220" s="10"/>
      <c r="HHS1220" s="10"/>
      <c r="HHT1220" s="10"/>
      <c r="HHU1220" s="10"/>
      <c r="HHV1220" s="10"/>
      <c r="HHW1220" s="10"/>
      <c r="HHX1220" s="10"/>
      <c r="HHY1220" s="10"/>
      <c r="HHZ1220" s="10"/>
      <c r="HIA1220" s="10"/>
      <c r="HIB1220" s="10"/>
      <c r="HIC1220" s="10"/>
      <c r="HID1220" s="10"/>
      <c r="HIE1220" s="10"/>
      <c r="HIF1220" s="10"/>
      <c r="HIG1220" s="10"/>
      <c r="HIH1220" s="10"/>
      <c r="HII1220" s="10"/>
      <c r="HIJ1220" s="10"/>
      <c r="HIK1220" s="10"/>
      <c r="HIL1220" s="10"/>
      <c r="HIM1220" s="10"/>
      <c r="HIN1220" s="10"/>
      <c r="HIO1220" s="10"/>
      <c r="HIP1220" s="10"/>
      <c r="HIQ1220" s="10"/>
      <c r="HIR1220" s="10"/>
      <c r="HIS1220" s="10"/>
      <c r="HIT1220" s="10"/>
      <c r="HIU1220" s="10"/>
      <c r="HIV1220" s="10"/>
      <c r="HIW1220" s="10"/>
      <c r="HIX1220" s="10"/>
      <c r="HIY1220" s="10"/>
      <c r="HIZ1220" s="10"/>
      <c r="HJA1220" s="10"/>
      <c r="HJB1220" s="10"/>
      <c r="HJC1220" s="10"/>
      <c r="HJD1220" s="10"/>
      <c r="HJE1220" s="10"/>
      <c r="HJF1220" s="10"/>
      <c r="HJG1220" s="10"/>
      <c r="HJH1220" s="10"/>
      <c r="HJI1220" s="10"/>
      <c r="HJJ1220" s="10"/>
      <c r="HJK1220" s="10"/>
      <c r="HJL1220" s="10"/>
      <c r="HJM1220" s="10"/>
      <c r="HJN1220" s="10"/>
      <c r="HJO1220" s="10"/>
      <c r="HJP1220" s="10"/>
      <c r="HJQ1220" s="10"/>
      <c r="HJR1220" s="10"/>
      <c r="HJS1220" s="10"/>
      <c r="HJT1220" s="10"/>
      <c r="HJU1220" s="10"/>
      <c r="HJV1220" s="10"/>
      <c r="HJW1220" s="10"/>
      <c r="HJX1220" s="10"/>
      <c r="HJY1220" s="10"/>
      <c r="HJZ1220" s="10"/>
      <c r="HKA1220" s="10"/>
      <c r="HKB1220" s="10"/>
      <c r="HKC1220" s="10"/>
      <c r="HKD1220" s="10"/>
      <c r="HKE1220" s="10"/>
      <c r="HKF1220" s="10"/>
      <c r="HKG1220" s="10"/>
      <c r="HKH1220" s="10"/>
      <c r="HKI1220" s="10"/>
      <c r="HKJ1220" s="10"/>
      <c r="HKK1220" s="10"/>
      <c r="HKL1220" s="10"/>
      <c r="HKM1220" s="10"/>
      <c r="HKN1220" s="10"/>
      <c r="HKO1220" s="10"/>
      <c r="HKP1220" s="10"/>
      <c r="HKQ1220" s="10"/>
      <c r="HKR1220" s="10"/>
      <c r="HKS1220" s="10"/>
      <c r="HKT1220" s="10"/>
      <c r="HKU1220" s="10"/>
      <c r="HKV1220" s="10"/>
      <c r="HKW1220" s="10"/>
      <c r="HKX1220" s="10"/>
      <c r="HKY1220" s="10"/>
      <c r="HKZ1220" s="10"/>
      <c r="HLA1220" s="10"/>
      <c r="HLB1220" s="10"/>
      <c r="HLC1220" s="10"/>
      <c r="HLD1220" s="10"/>
      <c r="HLE1220" s="10"/>
      <c r="HLF1220" s="10"/>
      <c r="HLG1220" s="10"/>
      <c r="HLH1220" s="10"/>
      <c r="HLI1220" s="10"/>
      <c r="HLJ1220" s="10"/>
      <c r="HLK1220" s="10"/>
      <c r="HLL1220" s="10"/>
      <c r="HLM1220" s="10"/>
      <c r="HLN1220" s="10"/>
      <c r="HLO1220" s="10"/>
      <c r="HLP1220" s="10"/>
      <c r="HLQ1220" s="10"/>
      <c r="HLR1220" s="10"/>
      <c r="HLS1220" s="10"/>
      <c r="HLT1220" s="10"/>
      <c r="HLU1220" s="10"/>
      <c r="HLV1220" s="10"/>
      <c r="HLW1220" s="10"/>
      <c r="HLX1220" s="10"/>
      <c r="HLY1220" s="10"/>
      <c r="HLZ1220" s="10"/>
      <c r="HMA1220" s="10"/>
      <c r="HMB1220" s="10"/>
      <c r="HMC1220" s="10"/>
      <c r="HMD1220" s="10"/>
      <c r="HME1220" s="10"/>
      <c r="HMF1220" s="10"/>
      <c r="HMG1220" s="10"/>
      <c r="HMH1220" s="10"/>
      <c r="HMI1220" s="10"/>
      <c r="HMJ1220" s="10"/>
      <c r="HMK1220" s="10"/>
      <c r="HML1220" s="10"/>
      <c r="HMM1220" s="10"/>
      <c r="HMN1220" s="10"/>
      <c r="HMO1220" s="10"/>
      <c r="HMP1220" s="10"/>
      <c r="HMQ1220" s="10"/>
      <c r="HMR1220" s="10"/>
      <c r="HMS1220" s="10"/>
      <c r="HMT1220" s="10"/>
      <c r="HMU1220" s="10"/>
      <c r="HMV1220" s="10"/>
      <c r="HMW1220" s="10"/>
      <c r="HMX1220" s="10"/>
      <c r="HMY1220" s="10"/>
      <c r="HMZ1220" s="10"/>
      <c r="HNA1220" s="10"/>
      <c r="HNB1220" s="10"/>
      <c r="HNC1220" s="10"/>
      <c r="HND1220" s="10"/>
      <c r="HNE1220" s="10"/>
      <c r="HNF1220" s="10"/>
      <c r="HNG1220" s="10"/>
      <c r="HNH1220" s="10"/>
      <c r="HNI1220" s="10"/>
      <c r="HNJ1220" s="10"/>
      <c r="HNK1220" s="10"/>
      <c r="HNL1220" s="10"/>
      <c r="HNM1220" s="10"/>
      <c r="HNN1220" s="10"/>
      <c r="HNO1220" s="10"/>
      <c r="HNP1220" s="10"/>
      <c r="HNQ1220" s="10"/>
      <c r="HNR1220" s="10"/>
      <c r="HNS1220" s="10"/>
      <c r="HNT1220" s="10"/>
      <c r="HNU1220" s="10"/>
      <c r="HNV1220" s="10"/>
      <c r="HNW1220" s="10"/>
      <c r="HNX1220" s="10"/>
      <c r="HNY1220" s="10"/>
      <c r="HNZ1220" s="10"/>
      <c r="HOA1220" s="10"/>
      <c r="HOB1220" s="10"/>
      <c r="HOC1220" s="10"/>
      <c r="HOD1220" s="10"/>
      <c r="HOE1220" s="10"/>
      <c r="HOF1220" s="10"/>
      <c r="HOG1220" s="10"/>
      <c r="HOH1220" s="10"/>
      <c r="HOI1220" s="10"/>
      <c r="HOJ1220" s="10"/>
      <c r="HOK1220" s="10"/>
      <c r="HOL1220" s="10"/>
      <c r="HOM1220" s="10"/>
      <c r="HON1220" s="10"/>
      <c r="HOO1220" s="10"/>
      <c r="HOP1220" s="10"/>
      <c r="HOQ1220" s="10"/>
      <c r="HOR1220" s="10"/>
      <c r="HOS1220" s="10"/>
      <c r="HOT1220" s="10"/>
      <c r="HOU1220" s="10"/>
      <c r="HOV1220" s="10"/>
      <c r="HOW1220" s="10"/>
      <c r="HOX1220" s="10"/>
      <c r="HOY1220" s="10"/>
      <c r="HOZ1220" s="10"/>
      <c r="HPA1220" s="10"/>
      <c r="HPB1220" s="10"/>
      <c r="HPC1220" s="10"/>
      <c r="HPD1220" s="10"/>
      <c r="HPE1220" s="10"/>
      <c r="HPF1220" s="10"/>
      <c r="HPG1220" s="10"/>
      <c r="HPH1220" s="10"/>
      <c r="HPI1220" s="10"/>
      <c r="HPJ1220" s="10"/>
      <c r="HPK1220" s="10"/>
      <c r="HPL1220" s="10"/>
      <c r="HPM1220" s="10"/>
      <c r="HPN1220" s="10"/>
      <c r="HPO1220" s="10"/>
      <c r="HPP1220" s="10"/>
      <c r="HPQ1220" s="10"/>
      <c r="HPR1220" s="10"/>
      <c r="HPS1220" s="10"/>
      <c r="HPT1220" s="10"/>
      <c r="HPU1220" s="10"/>
      <c r="HPV1220" s="10"/>
      <c r="HPW1220" s="10"/>
      <c r="HPX1220" s="10"/>
      <c r="HPY1220" s="10"/>
      <c r="HPZ1220" s="10"/>
      <c r="HQA1220" s="10"/>
      <c r="HQB1220" s="10"/>
      <c r="HQC1220" s="10"/>
      <c r="HQD1220" s="10"/>
      <c r="HQE1220" s="10"/>
      <c r="HQF1220" s="10"/>
      <c r="HQG1220" s="10"/>
      <c r="HQH1220" s="10"/>
      <c r="HQI1220" s="10"/>
      <c r="HQJ1220" s="10"/>
      <c r="HQK1220" s="10"/>
      <c r="HQL1220" s="10"/>
      <c r="HQM1220" s="10"/>
      <c r="HQN1220" s="10"/>
      <c r="HQO1220" s="10"/>
      <c r="HQP1220" s="10"/>
      <c r="HQQ1220" s="10"/>
      <c r="HQR1220" s="10"/>
      <c r="HQS1220" s="10"/>
      <c r="HQT1220" s="10"/>
      <c r="HQU1220" s="10"/>
      <c r="HQV1220" s="10"/>
      <c r="HQW1220" s="10"/>
      <c r="HQX1220" s="10"/>
      <c r="HQY1220" s="10"/>
      <c r="HQZ1220" s="10"/>
      <c r="HRA1220" s="10"/>
      <c r="HRB1220" s="10"/>
      <c r="HRC1220" s="10"/>
      <c r="HRD1220" s="10"/>
      <c r="HRE1220" s="10"/>
      <c r="HRF1220" s="10"/>
      <c r="HRG1220" s="10"/>
      <c r="HRH1220" s="10"/>
      <c r="HRI1220" s="10"/>
      <c r="HRJ1220" s="10"/>
      <c r="HRK1220" s="10"/>
      <c r="HRL1220" s="10"/>
      <c r="HRM1220" s="10"/>
      <c r="HRN1220" s="10"/>
      <c r="HRO1220" s="10"/>
      <c r="HRP1220" s="10"/>
      <c r="HRQ1220" s="10"/>
      <c r="HRR1220" s="10"/>
      <c r="HRS1220" s="10"/>
      <c r="HRT1220" s="10"/>
      <c r="HRU1220" s="10"/>
      <c r="HRV1220" s="10"/>
      <c r="HRW1220" s="10"/>
      <c r="HRX1220" s="10"/>
      <c r="HRY1220" s="10"/>
      <c r="HRZ1220" s="10"/>
      <c r="HSA1220" s="10"/>
      <c r="HSB1220" s="10"/>
      <c r="HSC1220" s="10"/>
      <c r="HSD1220" s="10"/>
      <c r="HSE1220" s="10"/>
      <c r="HSF1220" s="10"/>
      <c r="HSG1220" s="10"/>
      <c r="HSH1220" s="10"/>
      <c r="HSI1220" s="10"/>
      <c r="HSJ1220" s="10"/>
      <c r="HSK1220" s="10"/>
      <c r="HSL1220" s="10"/>
      <c r="HSM1220" s="10"/>
      <c r="HSN1220" s="10"/>
      <c r="HSO1220" s="10"/>
      <c r="HSP1220" s="10"/>
      <c r="HSQ1220" s="10"/>
      <c r="HSR1220" s="10"/>
      <c r="HSS1220" s="10"/>
      <c r="HST1220" s="10"/>
      <c r="HSU1220" s="10"/>
      <c r="HSV1220" s="10"/>
      <c r="HSW1220" s="10"/>
      <c r="HSX1220" s="10"/>
      <c r="HSY1220" s="10"/>
      <c r="HSZ1220" s="10"/>
      <c r="HTA1220" s="10"/>
      <c r="HTB1220" s="10"/>
      <c r="HTC1220" s="10"/>
      <c r="HTD1220" s="10"/>
      <c r="HTE1220" s="10"/>
      <c r="HTF1220" s="10"/>
      <c r="HTG1220" s="10"/>
      <c r="HTH1220" s="10"/>
      <c r="HTI1220" s="10"/>
      <c r="HTJ1220" s="10"/>
      <c r="HTK1220" s="10"/>
      <c r="HTL1220" s="10"/>
      <c r="HTM1220" s="10"/>
      <c r="HTN1220" s="10"/>
      <c r="HTO1220" s="10"/>
      <c r="HTP1220" s="10"/>
      <c r="HTQ1220" s="10"/>
      <c r="HTR1220" s="10"/>
      <c r="HTS1220" s="10"/>
      <c r="HTT1220" s="10"/>
      <c r="HTU1220" s="10"/>
      <c r="HTV1220" s="10"/>
      <c r="HTW1220" s="10"/>
      <c r="HTX1220" s="10"/>
      <c r="HTY1220" s="10"/>
      <c r="HTZ1220" s="10"/>
      <c r="HUA1220" s="10"/>
      <c r="HUB1220" s="10"/>
      <c r="HUC1220" s="10"/>
      <c r="HUD1220" s="10"/>
      <c r="HUE1220" s="10"/>
      <c r="HUF1220" s="10"/>
      <c r="HUG1220" s="10"/>
      <c r="HUH1220" s="10"/>
      <c r="HUI1220" s="10"/>
      <c r="HUJ1220" s="10"/>
      <c r="HUK1220" s="10"/>
      <c r="HUL1220" s="10"/>
      <c r="HUM1220" s="10"/>
      <c r="HUN1220" s="10"/>
      <c r="HUO1220" s="10"/>
      <c r="HUP1220" s="10"/>
      <c r="HUQ1220" s="10"/>
      <c r="HUR1220" s="10"/>
      <c r="HUS1220" s="10"/>
      <c r="HUT1220" s="10"/>
      <c r="HUU1220" s="10"/>
      <c r="HUV1220" s="10"/>
      <c r="HUW1220" s="10"/>
      <c r="HUX1220" s="10"/>
      <c r="HUY1220" s="10"/>
      <c r="HUZ1220" s="10"/>
      <c r="HVA1220" s="10"/>
      <c r="HVB1220" s="10"/>
      <c r="HVC1220" s="10"/>
      <c r="HVD1220" s="10"/>
      <c r="HVE1220" s="10"/>
      <c r="HVF1220" s="10"/>
      <c r="HVG1220" s="10"/>
      <c r="HVH1220" s="10"/>
      <c r="HVI1220" s="10"/>
      <c r="HVJ1220" s="10"/>
      <c r="HVK1220" s="10"/>
      <c r="HVL1220" s="10"/>
      <c r="HVM1220" s="10"/>
      <c r="HVN1220" s="10"/>
      <c r="HVO1220" s="10"/>
      <c r="HVP1220" s="10"/>
      <c r="HVQ1220" s="10"/>
      <c r="HVR1220" s="10"/>
      <c r="HVS1220" s="10"/>
      <c r="HVT1220" s="10"/>
      <c r="HVU1220" s="10"/>
      <c r="HVV1220" s="10"/>
      <c r="HVW1220" s="10"/>
      <c r="HVX1220" s="10"/>
      <c r="HVY1220" s="10"/>
      <c r="HVZ1220" s="10"/>
      <c r="HWA1220" s="10"/>
      <c r="HWB1220" s="10"/>
      <c r="HWC1220" s="10"/>
      <c r="HWD1220" s="10"/>
      <c r="HWE1220" s="10"/>
      <c r="HWF1220" s="10"/>
      <c r="HWG1220" s="10"/>
      <c r="HWH1220" s="10"/>
      <c r="HWI1220" s="10"/>
      <c r="HWJ1220" s="10"/>
      <c r="HWK1220" s="10"/>
      <c r="HWL1220" s="10"/>
      <c r="HWM1220" s="10"/>
      <c r="HWN1220" s="10"/>
      <c r="HWO1220" s="10"/>
      <c r="HWP1220" s="10"/>
      <c r="HWQ1220" s="10"/>
      <c r="HWR1220" s="10"/>
      <c r="HWS1220" s="10"/>
      <c r="HWT1220" s="10"/>
      <c r="HWU1220" s="10"/>
      <c r="HWV1220" s="10"/>
      <c r="HWW1220" s="10"/>
      <c r="HWX1220" s="10"/>
      <c r="HWY1220" s="10"/>
      <c r="HWZ1220" s="10"/>
      <c r="HXA1220" s="10"/>
      <c r="HXB1220" s="10"/>
      <c r="HXC1220" s="10"/>
      <c r="HXD1220" s="10"/>
      <c r="HXE1220" s="10"/>
      <c r="HXF1220" s="10"/>
      <c r="HXG1220" s="10"/>
      <c r="HXH1220" s="10"/>
      <c r="HXI1220" s="10"/>
      <c r="HXJ1220" s="10"/>
      <c r="HXK1220" s="10"/>
      <c r="HXL1220" s="10"/>
      <c r="HXM1220" s="10"/>
      <c r="HXN1220" s="10"/>
      <c r="HXO1220" s="10"/>
      <c r="HXP1220" s="10"/>
      <c r="HXQ1220" s="10"/>
      <c r="HXR1220" s="10"/>
      <c r="HXS1220" s="10"/>
      <c r="HXT1220" s="10"/>
      <c r="HXU1220" s="10"/>
      <c r="HXV1220" s="10"/>
      <c r="HXW1220" s="10"/>
      <c r="HXX1220" s="10"/>
      <c r="HXY1220" s="10"/>
      <c r="HXZ1220" s="10"/>
      <c r="HYA1220" s="10"/>
      <c r="HYB1220" s="10"/>
      <c r="HYC1220" s="10"/>
      <c r="HYD1220" s="10"/>
      <c r="HYE1220" s="10"/>
      <c r="HYF1220" s="10"/>
      <c r="HYG1220" s="10"/>
      <c r="HYH1220" s="10"/>
      <c r="HYI1220" s="10"/>
      <c r="HYJ1220" s="10"/>
      <c r="HYK1220" s="10"/>
      <c r="HYL1220" s="10"/>
      <c r="HYM1220" s="10"/>
      <c r="HYN1220" s="10"/>
      <c r="HYO1220" s="10"/>
      <c r="HYP1220" s="10"/>
      <c r="HYQ1220" s="10"/>
      <c r="HYR1220" s="10"/>
      <c r="HYS1220" s="10"/>
      <c r="HYT1220" s="10"/>
      <c r="HYU1220" s="10"/>
      <c r="HYV1220" s="10"/>
      <c r="HYW1220" s="10"/>
      <c r="HYX1220" s="10"/>
      <c r="HYY1220" s="10"/>
      <c r="HYZ1220" s="10"/>
      <c r="HZA1220" s="10"/>
      <c r="HZB1220" s="10"/>
      <c r="HZC1220" s="10"/>
      <c r="HZD1220" s="10"/>
      <c r="HZE1220" s="10"/>
      <c r="HZF1220" s="10"/>
      <c r="HZG1220" s="10"/>
      <c r="HZH1220" s="10"/>
      <c r="HZI1220" s="10"/>
      <c r="HZJ1220" s="10"/>
      <c r="HZK1220" s="10"/>
      <c r="HZL1220" s="10"/>
      <c r="HZM1220" s="10"/>
      <c r="HZN1220" s="10"/>
      <c r="HZO1220" s="10"/>
      <c r="HZP1220" s="10"/>
      <c r="HZQ1220" s="10"/>
      <c r="HZR1220" s="10"/>
      <c r="HZS1220" s="10"/>
      <c r="HZT1220" s="10"/>
      <c r="HZU1220" s="10"/>
      <c r="HZV1220" s="10"/>
      <c r="HZW1220" s="10"/>
      <c r="HZX1220" s="10"/>
      <c r="HZY1220" s="10"/>
      <c r="HZZ1220" s="10"/>
      <c r="IAA1220" s="10"/>
      <c r="IAB1220" s="10"/>
      <c r="IAC1220" s="10"/>
      <c r="IAD1220" s="10"/>
      <c r="IAE1220" s="10"/>
      <c r="IAF1220" s="10"/>
      <c r="IAG1220" s="10"/>
      <c r="IAH1220" s="10"/>
      <c r="IAI1220" s="10"/>
      <c r="IAJ1220" s="10"/>
      <c r="IAK1220" s="10"/>
      <c r="IAL1220" s="10"/>
      <c r="IAM1220" s="10"/>
      <c r="IAN1220" s="10"/>
      <c r="IAO1220" s="10"/>
      <c r="IAP1220" s="10"/>
      <c r="IAQ1220" s="10"/>
      <c r="IAR1220" s="10"/>
      <c r="IAS1220" s="10"/>
      <c r="IAT1220" s="10"/>
      <c r="IAU1220" s="10"/>
      <c r="IAV1220" s="10"/>
      <c r="IAW1220" s="10"/>
      <c r="IAX1220" s="10"/>
      <c r="IAY1220" s="10"/>
      <c r="IAZ1220" s="10"/>
      <c r="IBA1220" s="10"/>
      <c r="IBB1220" s="10"/>
      <c r="IBC1220" s="10"/>
      <c r="IBD1220" s="10"/>
      <c r="IBE1220" s="10"/>
      <c r="IBF1220" s="10"/>
      <c r="IBG1220" s="10"/>
      <c r="IBH1220" s="10"/>
      <c r="IBI1220" s="10"/>
      <c r="IBJ1220" s="10"/>
      <c r="IBK1220" s="10"/>
      <c r="IBL1220" s="10"/>
      <c r="IBM1220" s="10"/>
      <c r="IBN1220" s="10"/>
      <c r="IBO1220" s="10"/>
      <c r="IBP1220" s="10"/>
      <c r="IBQ1220" s="10"/>
      <c r="IBR1220" s="10"/>
      <c r="IBS1220" s="10"/>
      <c r="IBT1220" s="10"/>
      <c r="IBU1220" s="10"/>
      <c r="IBV1220" s="10"/>
      <c r="IBW1220" s="10"/>
      <c r="IBX1220" s="10"/>
      <c r="IBY1220" s="10"/>
      <c r="IBZ1220" s="10"/>
      <c r="ICA1220" s="10"/>
      <c r="ICB1220" s="10"/>
      <c r="ICC1220" s="10"/>
      <c r="ICD1220" s="10"/>
      <c r="ICE1220" s="10"/>
      <c r="ICF1220" s="10"/>
      <c r="ICG1220" s="10"/>
      <c r="ICH1220" s="10"/>
      <c r="ICI1220" s="10"/>
      <c r="ICJ1220" s="10"/>
      <c r="ICK1220" s="10"/>
      <c r="ICL1220" s="10"/>
      <c r="ICM1220" s="10"/>
      <c r="ICN1220" s="10"/>
      <c r="ICO1220" s="10"/>
      <c r="ICP1220" s="10"/>
      <c r="ICQ1220" s="10"/>
      <c r="ICR1220" s="10"/>
      <c r="ICS1220" s="10"/>
      <c r="ICT1220" s="10"/>
      <c r="ICU1220" s="10"/>
      <c r="ICV1220" s="10"/>
      <c r="ICW1220" s="10"/>
      <c r="ICX1220" s="10"/>
      <c r="ICY1220" s="10"/>
      <c r="ICZ1220" s="10"/>
      <c r="IDA1220" s="10"/>
      <c r="IDB1220" s="10"/>
      <c r="IDC1220" s="10"/>
      <c r="IDD1220" s="10"/>
      <c r="IDE1220" s="10"/>
      <c r="IDF1220" s="10"/>
      <c r="IDG1220" s="10"/>
      <c r="IDH1220" s="10"/>
      <c r="IDI1220" s="10"/>
      <c r="IDJ1220" s="10"/>
      <c r="IDK1220" s="10"/>
      <c r="IDL1220" s="10"/>
      <c r="IDM1220" s="10"/>
      <c r="IDN1220" s="10"/>
      <c r="IDO1220" s="10"/>
      <c r="IDP1220" s="10"/>
      <c r="IDQ1220" s="10"/>
      <c r="IDR1220" s="10"/>
      <c r="IDS1220" s="10"/>
      <c r="IDT1220" s="10"/>
      <c r="IDU1220" s="10"/>
      <c r="IDV1220" s="10"/>
      <c r="IDW1220" s="10"/>
      <c r="IDX1220" s="10"/>
      <c r="IDY1220" s="10"/>
      <c r="IDZ1220" s="10"/>
      <c r="IEA1220" s="10"/>
      <c r="IEB1220" s="10"/>
      <c r="IEC1220" s="10"/>
      <c r="IED1220" s="10"/>
      <c r="IEE1220" s="10"/>
      <c r="IEF1220" s="10"/>
      <c r="IEG1220" s="10"/>
      <c r="IEH1220" s="10"/>
      <c r="IEI1220" s="10"/>
      <c r="IEJ1220" s="10"/>
      <c r="IEK1220" s="10"/>
      <c r="IEL1220" s="10"/>
      <c r="IEM1220" s="10"/>
      <c r="IEN1220" s="10"/>
      <c r="IEO1220" s="10"/>
      <c r="IEP1220" s="10"/>
      <c r="IEQ1220" s="10"/>
      <c r="IER1220" s="10"/>
      <c r="IES1220" s="10"/>
      <c r="IET1220" s="10"/>
      <c r="IEU1220" s="10"/>
      <c r="IEV1220" s="10"/>
      <c r="IEW1220" s="10"/>
      <c r="IEX1220" s="10"/>
      <c r="IEY1220" s="10"/>
      <c r="IEZ1220" s="10"/>
      <c r="IFA1220" s="10"/>
      <c r="IFB1220" s="10"/>
      <c r="IFC1220" s="10"/>
      <c r="IFD1220" s="10"/>
      <c r="IFE1220" s="10"/>
      <c r="IFF1220" s="10"/>
      <c r="IFG1220" s="10"/>
      <c r="IFH1220" s="10"/>
      <c r="IFI1220" s="10"/>
      <c r="IFJ1220" s="10"/>
      <c r="IFK1220" s="10"/>
      <c r="IFL1220" s="10"/>
      <c r="IFM1220" s="10"/>
      <c r="IFN1220" s="10"/>
      <c r="IFO1220" s="10"/>
      <c r="IFP1220" s="10"/>
      <c r="IFQ1220" s="10"/>
      <c r="IFR1220" s="10"/>
      <c r="IFS1220" s="10"/>
      <c r="IFT1220" s="10"/>
      <c r="IFU1220" s="10"/>
      <c r="IFV1220" s="10"/>
      <c r="IFW1220" s="10"/>
      <c r="IFX1220" s="10"/>
      <c r="IFY1220" s="10"/>
      <c r="IFZ1220" s="10"/>
      <c r="IGA1220" s="10"/>
      <c r="IGB1220" s="10"/>
      <c r="IGC1220" s="10"/>
      <c r="IGD1220" s="10"/>
      <c r="IGE1220" s="10"/>
      <c r="IGF1220" s="10"/>
      <c r="IGG1220" s="10"/>
      <c r="IGH1220" s="10"/>
      <c r="IGI1220" s="10"/>
      <c r="IGJ1220" s="10"/>
      <c r="IGK1220" s="10"/>
      <c r="IGL1220" s="10"/>
      <c r="IGM1220" s="10"/>
      <c r="IGN1220" s="10"/>
      <c r="IGO1220" s="10"/>
      <c r="IGP1220" s="10"/>
      <c r="IGQ1220" s="10"/>
      <c r="IGR1220" s="10"/>
      <c r="IGS1220" s="10"/>
      <c r="IGT1220" s="10"/>
      <c r="IGU1220" s="10"/>
      <c r="IGV1220" s="10"/>
      <c r="IGW1220" s="10"/>
      <c r="IGX1220" s="10"/>
      <c r="IGY1220" s="10"/>
      <c r="IGZ1220" s="10"/>
      <c r="IHA1220" s="10"/>
      <c r="IHB1220" s="10"/>
      <c r="IHC1220" s="10"/>
      <c r="IHD1220" s="10"/>
      <c r="IHE1220" s="10"/>
      <c r="IHF1220" s="10"/>
      <c r="IHG1220" s="10"/>
      <c r="IHH1220" s="10"/>
      <c r="IHI1220" s="10"/>
      <c r="IHJ1220" s="10"/>
      <c r="IHK1220" s="10"/>
      <c r="IHL1220" s="10"/>
      <c r="IHM1220" s="10"/>
      <c r="IHN1220" s="10"/>
      <c r="IHO1220" s="10"/>
      <c r="IHP1220" s="10"/>
      <c r="IHQ1220" s="10"/>
      <c r="IHR1220" s="10"/>
      <c r="IHS1220" s="10"/>
      <c r="IHT1220" s="10"/>
      <c r="IHU1220" s="10"/>
      <c r="IHV1220" s="10"/>
      <c r="IHW1220" s="10"/>
      <c r="IHX1220" s="10"/>
      <c r="IHY1220" s="10"/>
      <c r="IHZ1220" s="10"/>
      <c r="IIA1220" s="10"/>
      <c r="IIB1220" s="10"/>
      <c r="IIC1220" s="10"/>
      <c r="IID1220" s="10"/>
      <c r="IIE1220" s="10"/>
      <c r="IIF1220" s="10"/>
      <c r="IIG1220" s="10"/>
      <c r="IIH1220" s="10"/>
      <c r="III1220" s="10"/>
      <c r="IIJ1220" s="10"/>
      <c r="IIK1220" s="10"/>
      <c r="IIL1220" s="10"/>
      <c r="IIM1220" s="10"/>
      <c r="IIN1220" s="10"/>
      <c r="IIO1220" s="10"/>
      <c r="IIP1220" s="10"/>
      <c r="IIQ1220" s="10"/>
      <c r="IIR1220" s="10"/>
      <c r="IIS1220" s="10"/>
      <c r="IIT1220" s="10"/>
      <c r="IIU1220" s="10"/>
      <c r="IIV1220" s="10"/>
      <c r="IIW1220" s="10"/>
      <c r="IIX1220" s="10"/>
      <c r="IIY1220" s="10"/>
      <c r="IIZ1220" s="10"/>
      <c r="IJA1220" s="10"/>
      <c r="IJB1220" s="10"/>
      <c r="IJC1220" s="10"/>
      <c r="IJD1220" s="10"/>
      <c r="IJE1220" s="10"/>
      <c r="IJF1220" s="10"/>
      <c r="IJG1220" s="10"/>
      <c r="IJH1220" s="10"/>
      <c r="IJI1220" s="10"/>
      <c r="IJJ1220" s="10"/>
      <c r="IJK1220" s="10"/>
      <c r="IJL1220" s="10"/>
      <c r="IJM1220" s="10"/>
      <c r="IJN1220" s="10"/>
      <c r="IJO1220" s="10"/>
      <c r="IJP1220" s="10"/>
      <c r="IJQ1220" s="10"/>
      <c r="IJR1220" s="10"/>
      <c r="IJS1220" s="10"/>
      <c r="IJT1220" s="10"/>
      <c r="IJU1220" s="10"/>
      <c r="IJV1220" s="10"/>
      <c r="IJW1220" s="10"/>
      <c r="IJX1220" s="10"/>
      <c r="IJY1220" s="10"/>
      <c r="IJZ1220" s="10"/>
      <c r="IKA1220" s="10"/>
      <c r="IKB1220" s="10"/>
      <c r="IKC1220" s="10"/>
      <c r="IKD1220" s="10"/>
      <c r="IKE1220" s="10"/>
      <c r="IKF1220" s="10"/>
      <c r="IKG1220" s="10"/>
      <c r="IKH1220" s="10"/>
      <c r="IKI1220" s="10"/>
      <c r="IKJ1220" s="10"/>
      <c r="IKK1220" s="10"/>
      <c r="IKL1220" s="10"/>
      <c r="IKM1220" s="10"/>
      <c r="IKN1220" s="10"/>
      <c r="IKO1220" s="10"/>
      <c r="IKP1220" s="10"/>
      <c r="IKQ1220" s="10"/>
      <c r="IKR1220" s="10"/>
      <c r="IKS1220" s="10"/>
      <c r="IKT1220" s="10"/>
      <c r="IKU1220" s="10"/>
      <c r="IKV1220" s="10"/>
      <c r="IKW1220" s="10"/>
      <c r="IKX1220" s="10"/>
      <c r="IKY1220" s="10"/>
      <c r="IKZ1220" s="10"/>
      <c r="ILA1220" s="10"/>
      <c r="ILB1220" s="10"/>
      <c r="ILC1220" s="10"/>
      <c r="ILD1220" s="10"/>
      <c r="ILE1220" s="10"/>
      <c r="ILF1220" s="10"/>
      <c r="ILG1220" s="10"/>
      <c r="ILH1220" s="10"/>
      <c r="ILI1220" s="10"/>
      <c r="ILJ1220" s="10"/>
      <c r="ILK1220" s="10"/>
      <c r="ILL1220" s="10"/>
      <c r="ILM1220" s="10"/>
      <c r="ILN1220" s="10"/>
      <c r="ILO1220" s="10"/>
      <c r="ILP1220" s="10"/>
      <c r="ILQ1220" s="10"/>
      <c r="ILR1220" s="10"/>
      <c r="ILS1220" s="10"/>
      <c r="ILT1220" s="10"/>
      <c r="ILU1220" s="10"/>
      <c r="ILV1220" s="10"/>
      <c r="ILW1220" s="10"/>
      <c r="ILX1220" s="10"/>
      <c r="ILY1220" s="10"/>
      <c r="ILZ1220" s="10"/>
      <c r="IMA1220" s="10"/>
      <c r="IMB1220" s="10"/>
      <c r="IMC1220" s="10"/>
      <c r="IMD1220" s="10"/>
      <c r="IME1220" s="10"/>
      <c r="IMF1220" s="10"/>
      <c r="IMG1220" s="10"/>
      <c r="IMH1220" s="10"/>
      <c r="IMI1220" s="10"/>
      <c r="IMJ1220" s="10"/>
      <c r="IMK1220" s="10"/>
      <c r="IML1220" s="10"/>
      <c r="IMM1220" s="10"/>
      <c r="IMN1220" s="10"/>
      <c r="IMO1220" s="10"/>
      <c r="IMP1220" s="10"/>
      <c r="IMQ1220" s="10"/>
      <c r="IMR1220" s="10"/>
      <c r="IMS1220" s="10"/>
      <c r="IMT1220" s="10"/>
      <c r="IMU1220" s="10"/>
      <c r="IMV1220" s="10"/>
      <c r="IMW1220" s="10"/>
      <c r="IMX1220" s="10"/>
      <c r="IMY1220" s="10"/>
      <c r="IMZ1220" s="10"/>
      <c r="INA1220" s="10"/>
      <c r="INB1220" s="10"/>
      <c r="INC1220" s="10"/>
      <c r="IND1220" s="10"/>
      <c r="INE1220" s="10"/>
      <c r="INF1220" s="10"/>
      <c r="ING1220" s="10"/>
      <c r="INH1220" s="10"/>
      <c r="INI1220" s="10"/>
      <c r="INJ1220" s="10"/>
      <c r="INK1220" s="10"/>
      <c r="INL1220" s="10"/>
      <c r="INM1220" s="10"/>
      <c r="INN1220" s="10"/>
      <c r="INO1220" s="10"/>
      <c r="INP1220" s="10"/>
      <c r="INQ1220" s="10"/>
      <c r="INR1220" s="10"/>
      <c r="INS1220" s="10"/>
      <c r="INT1220" s="10"/>
      <c r="INU1220" s="10"/>
      <c r="INV1220" s="10"/>
      <c r="INW1220" s="10"/>
      <c r="INX1220" s="10"/>
      <c r="INY1220" s="10"/>
      <c r="INZ1220" s="10"/>
      <c r="IOA1220" s="10"/>
      <c r="IOB1220" s="10"/>
      <c r="IOC1220" s="10"/>
      <c r="IOD1220" s="10"/>
      <c r="IOE1220" s="10"/>
      <c r="IOF1220" s="10"/>
      <c r="IOG1220" s="10"/>
      <c r="IOH1220" s="10"/>
      <c r="IOI1220" s="10"/>
      <c r="IOJ1220" s="10"/>
      <c r="IOK1220" s="10"/>
      <c r="IOL1220" s="10"/>
      <c r="IOM1220" s="10"/>
      <c r="ION1220" s="10"/>
      <c r="IOO1220" s="10"/>
      <c r="IOP1220" s="10"/>
      <c r="IOQ1220" s="10"/>
      <c r="IOR1220" s="10"/>
      <c r="IOS1220" s="10"/>
      <c r="IOT1220" s="10"/>
      <c r="IOU1220" s="10"/>
      <c r="IOV1220" s="10"/>
      <c r="IOW1220" s="10"/>
      <c r="IOX1220" s="10"/>
      <c r="IOY1220" s="10"/>
      <c r="IOZ1220" s="10"/>
      <c r="IPA1220" s="10"/>
      <c r="IPB1220" s="10"/>
      <c r="IPC1220" s="10"/>
      <c r="IPD1220" s="10"/>
      <c r="IPE1220" s="10"/>
      <c r="IPF1220" s="10"/>
      <c r="IPG1220" s="10"/>
      <c r="IPH1220" s="10"/>
      <c r="IPI1220" s="10"/>
      <c r="IPJ1220" s="10"/>
      <c r="IPK1220" s="10"/>
      <c r="IPL1220" s="10"/>
      <c r="IPM1220" s="10"/>
      <c r="IPN1220" s="10"/>
      <c r="IPO1220" s="10"/>
      <c r="IPP1220" s="10"/>
      <c r="IPQ1220" s="10"/>
      <c r="IPR1220" s="10"/>
      <c r="IPS1220" s="10"/>
      <c r="IPT1220" s="10"/>
      <c r="IPU1220" s="10"/>
      <c r="IPV1220" s="10"/>
      <c r="IPW1220" s="10"/>
      <c r="IPX1220" s="10"/>
      <c r="IPY1220" s="10"/>
      <c r="IPZ1220" s="10"/>
      <c r="IQA1220" s="10"/>
      <c r="IQB1220" s="10"/>
      <c r="IQC1220" s="10"/>
      <c r="IQD1220" s="10"/>
      <c r="IQE1220" s="10"/>
      <c r="IQF1220" s="10"/>
      <c r="IQG1220" s="10"/>
      <c r="IQH1220" s="10"/>
      <c r="IQI1220" s="10"/>
      <c r="IQJ1220" s="10"/>
      <c r="IQK1220" s="10"/>
      <c r="IQL1220" s="10"/>
      <c r="IQM1220" s="10"/>
      <c r="IQN1220" s="10"/>
      <c r="IQO1220" s="10"/>
      <c r="IQP1220" s="10"/>
      <c r="IQQ1220" s="10"/>
      <c r="IQR1220" s="10"/>
      <c r="IQS1220" s="10"/>
      <c r="IQT1220" s="10"/>
      <c r="IQU1220" s="10"/>
      <c r="IQV1220" s="10"/>
      <c r="IQW1220" s="10"/>
      <c r="IQX1220" s="10"/>
      <c r="IQY1220" s="10"/>
      <c r="IQZ1220" s="10"/>
      <c r="IRA1220" s="10"/>
      <c r="IRB1220" s="10"/>
      <c r="IRC1220" s="10"/>
      <c r="IRD1220" s="10"/>
      <c r="IRE1220" s="10"/>
      <c r="IRF1220" s="10"/>
      <c r="IRG1220" s="10"/>
      <c r="IRH1220" s="10"/>
      <c r="IRI1220" s="10"/>
      <c r="IRJ1220" s="10"/>
      <c r="IRK1220" s="10"/>
      <c r="IRL1220" s="10"/>
      <c r="IRM1220" s="10"/>
      <c r="IRN1220" s="10"/>
      <c r="IRO1220" s="10"/>
      <c r="IRP1220" s="10"/>
      <c r="IRQ1220" s="10"/>
      <c r="IRR1220" s="10"/>
      <c r="IRS1220" s="10"/>
      <c r="IRT1220" s="10"/>
      <c r="IRU1220" s="10"/>
      <c r="IRV1220" s="10"/>
      <c r="IRW1220" s="10"/>
      <c r="IRX1220" s="10"/>
      <c r="IRY1220" s="10"/>
      <c r="IRZ1220" s="10"/>
      <c r="ISA1220" s="10"/>
      <c r="ISB1220" s="10"/>
      <c r="ISC1220" s="10"/>
      <c r="ISD1220" s="10"/>
      <c r="ISE1220" s="10"/>
      <c r="ISF1220" s="10"/>
      <c r="ISG1220" s="10"/>
      <c r="ISH1220" s="10"/>
      <c r="ISI1220" s="10"/>
      <c r="ISJ1220" s="10"/>
      <c r="ISK1220" s="10"/>
      <c r="ISL1220" s="10"/>
      <c r="ISM1220" s="10"/>
      <c r="ISN1220" s="10"/>
      <c r="ISO1220" s="10"/>
      <c r="ISP1220" s="10"/>
      <c r="ISQ1220" s="10"/>
      <c r="ISR1220" s="10"/>
      <c r="ISS1220" s="10"/>
      <c r="IST1220" s="10"/>
      <c r="ISU1220" s="10"/>
      <c r="ISV1220" s="10"/>
      <c r="ISW1220" s="10"/>
      <c r="ISX1220" s="10"/>
      <c r="ISY1220" s="10"/>
      <c r="ISZ1220" s="10"/>
      <c r="ITA1220" s="10"/>
      <c r="ITB1220" s="10"/>
      <c r="ITC1220" s="10"/>
      <c r="ITD1220" s="10"/>
      <c r="ITE1220" s="10"/>
      <c r="ITF1220" s="10"/>
      <c r="ITG1220" s="10"/>
      <c r="ITH1220" s="10"/>
      <c r="ITI1220" s="10"/>
      <c r="ITJ1220" s="10"/>
      <c r="ITK1220" s="10"/>
      <c r="ITL1220" s="10"/>
      <c r="ITM1220" s="10"/>
      <c r="ITN1220" s="10"/>
      <c r="ITO1220" s="10"/>
      <c r="ITP1220" s="10"/>
      <c r="ITQ1220" s="10"/>
      <c r="ITR1220" s="10"/>
      <c r="ITS1220" s="10"/>
      <c r="ITT1220" s="10"/>
      <c r="ITU1220" s="10"/>
      <c r="ITV1220" s="10"/>
      <c r="ITW1220" s="10"/>
      <c r="ITX1220" s="10"/>
      <c r="ITY1220" s="10"/>
      <c r="ITZ1220" s="10"/>
      <c r="IUA1220" s="10"/>
      <c r="IUB1220" s="10"/>
      <c r="IUC1220" s="10"/>
      <c r="IUD1220" s="10"/>
      <c r="IUE1220" s="10"/>
      <c r="IUF1220" s="10"/>
      <c r="IUG1220" s="10"/>
      <c r="IUH1220" s="10"/>
      <c r="IUI1220" s="10"/>
      <c r="IUJ1220" s="10"/>
      <c r="IUK1220" s="10"/>
      <c r="IUL1220" s="10"/>
      <c r="IUM1220" s="10"/>
      <c r="IUN1220" s="10"/>
      <c r="IUO1220" s="10"/>
      <c r="IUP1220" s="10"/>
      <c r="IUQ1220" s="10"/>
      <c r="IUR1220" s="10"/>
      <c r="IUS1220" s="10"/>
      <c r="IUT1220" s="10"/>
      <c r="IUU1220" s="10"/>
      <c r="IUV1220" s="10"/>
      <c r="IUW1220" s="10"/>
      <c r="IUX1220" s="10"/>
      <c r="IUY1220" s="10"/>
      <c r="IUZ1220" s="10"/>
      <c r="IVA1220" s="10"/>
      <c r="IVB1220" s="10"/>
      <c r="IVC1220" s="10"/>
      <c r="IVD1220" s="10"/>
      <c r="IVE1220" s="10"/>
      <c r="IVF1220" s="10"/>
      <c r="IVG1220" s="10"/>
      <c r="IVH1220" s="10"/>
      <c r="IVI1220" s="10"/>
      <c r="IVJ1220" s="10"/>
      <c r="IVK1220" s="10"/>
      <c r="IVL1220" s="10"/>
      <c r="IVM1220" s="10"/>
      <c r="IVN1220" s="10"/>
      <c r="IVO1220" s="10"/>
      <c r="IVP1220" s="10"/>
      <c r="IVQ1220" s="10"/>
      <c r="IVR1220" s="10"/>
      <c r="IVS1220" s="10"/>
      <c r="IVT1220" s="10"/>
      <c r="IVU1220" s="10"/>
      <c r="IVV1220" s="10"/>
      <c r="IVW1220" s="10"/>
      <c r="IVX1220" s="10"/>
      <c r="IVY1220" s="10"/>
      <c r="IVZ1220" s="10"/>
      <c r="IWA1220" s="10"/>
      <c r="IWB1220" s="10"/>
      <c r="IWC1220" s="10"/>
      <c r="IWD1220" s="10"/>
      <c r="IWE1220" s="10"/>
      <c r="IWF1220" s="10"/>
      <c r="IWG1220" s="10"/>
      <c r="IWH1220" s="10"/>
      <c r="IWI1220" s="10"/>
      <c r="IWJ1220" s="10"/>
      <c r="IWK1220" s="10"/>
      <c r="IWL1220" s="10"/>
      <c r="IWM1220" s="10"/>
      <c r="IWN1220" s="10"/>
      <c r="IWO1220" s="10"/>
      <c r="IWP1220" s="10"/>
      <c r="IWQ1220" s="10"/>
      <c r="IWR1220" s="10"/>
      <c r="IWS1220" s="10"/>
      <c r="IWT1220" s="10"/>
      <c r="IWU1220" s="10"/>
      <c r="IWV1220" s="10"/>
      <c r="IWW1220" s="10"/>
      <c r="IWX1220" s="10"/>
      <c r="IWY1220" s="10"/>
      <c r="IWZ1220" s="10"/>
      <c r="IXA1220" s="10"/>
      <c r="IXB1220" s="10"/>
      <c r="IXC1220" s="10"/>
      <c r="IXD1220" s="10"/>
      <c r="IXE1220" s="10"/>
      <c r="IXF1220" s="10"/>
      <c r="IXG1220" s="10"/>
      <c r="IXH1220" s="10"/>
      <c r="IXI1220" s="10"/>
      <c r="IXJ1220" s="10"/>
      <c r="IXK1220" s="10"/>
      <c r="IXL1220" s="10"/>
      <c r="IXM1220" s="10"/>
      <c r="IXN1220" s="10"/>
      <c r="IXO1220" s="10"/>
      <c r="IXP1220" s="10"/>
      <c r="IXQ1220" s="10"/>
      <c r="IXR1220" s="10"/>
      <c r="IXS1220" s="10"/>
      <c r="IXT1220" s="10"/>
      <c r="IXU1220" s="10"/>
      <c r="IXV1220" s="10"/>
      <c r="IXW1220" s="10"/>
      <c r="IXX1220" s="10"/>
      <c r="IXY1220" s="10"/>
      <c r="IXZ1220" s="10"/>
      <c r="IYA1220" s="10"/>
      <c r="IYB1220" s="10"/>
      <c r="IYC1220" s="10"/>
      <c r="IYD1220" s="10"/>
      <c r="IYE1220" s="10"/>
      <c r="IYF1220" s="10"/>
      <c r="IYG1220" s="10"/>
      <c r="IYH1220" s="10"/>
      <c r="IYI1220" s="10"/>
      <c r="IYJ1220" s="10"/>
      <c r="IYK1220" s="10"/>
      <c r="IYL1220" s="10"/>
      <c r="IYM1220" s="10"/>
      <c r="IYN1220" s="10"/>
      <c r="IYO1220" s="10"/>
      <c r="IYP1220" s="10"/>
      <c r="IYQ1220" s="10"/>
      <c r="IYR1220" s="10"/>
      <c r="IYS1220" s="10"/>
      <c r="IYT1220" s="10"/>
      <c r="IYU1220" s="10"/>
      <c r="IYV1220" s="10"/>
      <c r="IYW1220" s="10"/>
      <c r="IYX1220" s="10"/>
      <c r="IYY1220" s="10"/>
      <c r="IYZ1220" s="10"/>
      <c r="IZA1220" s="10"/>
      <c r="IZB1220" s="10"/>
      <c r="IZC1220" s="10"/>
      <c r="IZD1220" s="10"/>
      <c r="IZE1220" s="10"/>
      <c r="IZF1220" s="10"/>
      <c r="IZG1220" s="10"/>
      <c r="IZH1220" s="10"/>
      <c r="IZI1220" s="10"/>
      <c r="IZJ1220" s="10"/>
      <c r="IZK1220" s="10"/>
      <c r="IZL1220" s="10"/>
      <c r="IZM1220" s="10"/>
      <c r="IZN1220" s="10"/>
      <c r="IZO1220" s="10"/>
      <c r="IZP1220" s="10"/>
      <c r="IZQ1220" s="10"/>
      <c r="IZR1220" s="10"/>
      <c r="IZS1220" s="10"/>
      <c r="IZT1220" s="10"/>
      <c r="IZU1220" s="10"/>
      <c r="IZV1220" s="10"/>
      <c r="IZW1220" s="10"/>
      <c r="IZX1220" s="10"/>
      <c r="IZY1220" s="10"/>
      <c r="IZZ1220" s="10"/>
      <c r="JAA1220" s="10"/>
      <c r="JAB1220" s="10"/>
      <c r="JAC1220" s="10"/>
      <c r="JAD1220" s="10"/>
      <c r="JAE1220" s="10"/>
      <c r="JAF1220" s="10"/>
      <c r="JAG1220" s="10"/>
      <c r="JAH1220" s="10"/>
      <c r="JAI1220" s="10"/>
      <c r="JAJ1220" s="10"/>
      <c r="JAK1220" s="10"/>
      <c r="JAL1220" s="10"/>
      <c r="JAM1220" s="10"/>
      <c r="JAN1220" s="10"/>
      <c r="JAO1220" s="10"/>
      <c r="JAP1220" s="10"/>
      <c r="JAQ1220" s="10"/>
      <c r="JAR1220" s="10"/>
      <c r="JAS1220" s="10"/>
      <c r="JAT1220" s="10"/>
      <c r="JAU1220" s="10"/>
      <c r="JAV1220" s="10"/>
      <c r="JAW1220" s="10"/>
      <c r="JAX1220" s="10"/>
      <c r="JAY1220" s="10"/>
      <c r="JAZ1220" s="10"/>
      <c r="JBA1220" s="10"/>
      <c r="JBB1220" s="10"/>
      <c r="JBC1220" s="10"/>
      <c r="JBD1220" s="10"/>
      <c r="JBE1220" s="10"/>
      <c r="JBF1220" s="10"/>
      <c r="JBG1220" s="10"/>
      <c r="JBH1220" s="10"/>
      <c r="JBI1220" s="10"/>
      <c r="JBJ1220" s="10"/>
      <c r="JBK1220" s="10"/>
      <c r="JBL1220" s="10"/>
      <c r="JBM1220" s="10"/>
      <c r="JBN1220" s="10"/>
      <c r="JBO1220" s="10"/>
      <c r="JBP1220" s="10"/>
      <c r="JBQ1220" s="10"/>
      <c r="JBR1220" s="10"/>
      <c r="JBS1220" s="10"/>
      <c r="JBT1220" s="10"/>
      <c r="JBU1220" s="10"/>
      <c r="JBV1220" s="10"/>
      <c r="JBW1220" s="10"/>
      <c r="JBX1220" s="10"/>
      <c r="JBY1220" s="10"/>
      <c r="JBZ1220" s="10"/>
      <c r="JCA1220" s="10"/>
      <c r="JCB1220" s="10"/>
      <c r="JCC1220" s="10"/>
      <c r="JCD1220" s="10"/>
      <c r="JCE1220" s="10"/>
      <c r="JCF1220" s="10"/>
      <c r="JCG1220" s="10"/>
      <c r="JCH1220" s="10"/>
      <c r="JCI1220" s="10"/>
      <c r="JCJ1220" s="10"/>
      <c r="JCK1220" s="10"/>
      <c r="JCL1220" s="10"/>
      <c r="JCM1220" s="10"/>
      <c r="JCN1220" s="10"/>
      <c r="JCO1220" s="10"/>
      <c r="JCP1220" s="10"/>
      <c r="JCQ1220" s="10"/>
      <c r="JCR1220" s="10"/>
      <c r="JCS1220" s="10"/>
      <c r="JCT1220" s="10"/>
      <c r="JCU1220" s="10"/>
      <c r="JCV1220" s="10"/>
      <c r="JCW1220" s="10"/>
      <c r="JCX1220" s="10"/>
      <c r="JCY1220" s="10"/>
      <c r="JCZ1220" s="10"/>
      <c r="JDA1220" s="10"/>
      <c r="JDB1220" s="10"/>
      <c r="JDC1220" s="10"/>
      <c r="JDD1220" s="10"/>
      <c r="JDE1220" s="10"/>
      <c r="JDF1220" s="10"/>
      <c r="JDG1220" s="10"/>
      <c r="JDH1220" s="10"/>
      <c r="JDI1220" s="10"/>
      <c r="JDJ1220" s="10"/>
      <c r="JDK1220" s="10"/>
      <c r="JDL1220" s="10"/>
      <c r="JDM1220" s="10"/>
      <c r="JDN1220" s="10"/>
      <c r="JDO1220" s="10"/>
      <c r="JDP1220" s="10"/>
      <c r="JDQ1220" s="10"/>
      <c r="JDR1220" s="10"/>
      <c r="JDS1220" s="10"/>
      <c r="JDT1220" s="10"/>
      <c r="JDU1220" s="10"/>
      <c r="JDV1220" s="10"/>
      <c r="JDW1220" s="10"/>
      <c r="JDX1220" s="10"/>
      <c r="JDY1220" s="10"/>
      <c r="JDZ1220" s="10"/>
      <c r="JEA1220" s="10"/>
      <c r="JEB1220" s="10"/>
      <c r="JEC1220" s="10"/>
      <c r="JED1220" s="10"/>
      <c r="JEE1220" s="10"/>
      <c r="JEF1220" s="10"/>
      <c r="JEG1220" s="10"/>
      <c r="JEH1220" s="10"/>
      <c r="JEI1220" s="10"/>
      <c r="JEJ1220" s="10"/>
      <c r="JEK1220" s="10"/>
      <c r="JEL1220" s="10"/>
      <c r="JEM1220" s="10"/>
      <c r="JEN1220" s="10"/>
      <c r="JEO1220" s="10"/>
      <c r="JEP1220" s="10"/>
      <c r="JEQ1220" s="10"/>
      <c r="JER1220" s="10"/>
      <c r="JES1220" s="10"/>
      <c r="JET1220" s="10"/>
      <c r="JEU1220" s="10"/>
      <c r="JEV1220" s="10"/>
      <c r="JEW1220" s="10"/>
      <c r="JEX1220" s="10"/>
      <c r="JEY1220" s="10"/>
      <c r="JEZ1220" s="10"/>
      <c r="JFA1220" s="10"/>
      <c r="JFB1220" s="10"/>
      <c r="JFC1220" s="10"/>
      <c r="JFD1220" s="10"/>
      <c r="JFE1220" s="10"/>
      <c r="JFF1220" s="10"/>
      <c r="JFG1220" s="10"/>
      <c r="JFH1220" s="10"/>
      <c r="JFI1220" s="10"/>
      <c r="JFJ1220" s="10"/>
      <c r="JFK1220" s="10"/>
      <c r="JFL1220" s="10"/>
      <c r="JFM1220" s="10"/>
      <c r="JFN1220" s="10"/>
      <c r="JFO1220" s="10"/>
      <c r="JFP1220" s="10"/>
      <c r="JFQ1220" s="10"/>
      <c r="JFR1220" s="10"/>
      <c r="JFS1220" s="10"/>
      <c r="JFT1220" s="10"/>
      <c r="JFU1220" s="10"/>
      <c r="JFV1220" s="10"/>
      <c r="JFW1220" s="10"/>
      <c r="JFX1220" s="10"/>
      <c r="JFY1220" s="10"/>
      <c r="JFZ1220" s="10"/>
      <c r="JGA1220" s="10"/>
      <c r="JGB1220" s="10"/>
      <c r="JGC1220" s="10"/>
      <c r="JGD1220" s="10"/>
      <c r="JGE1220" s="10"/>
      <c r="JGF1220" s="10"/>
      <c r="JGG1220" s="10"/>
      <c r="JGH1220" s="10"/>
      <c r="JGI1220" s="10"/>
      <c r="JGJ1220" s="10"/>
      <c r="JGK1220" s="10"/>
      <c r="JGL1220" s="10"/>
      <c r="JGM1220" s="10"/>
      <c r="JGN1220" s="10"/>
      <c r="JGO1220" s="10"/>
      <c r="JGP1220" s="10"/>
      <c r="JGQ1220" s="10"/>
      <c r="JGR1220" s="10"/>
      <c r="JGS1220" s="10"/>
      <c r="JGT1220" s="10"/>
      <c r="JGU1220" s="10"/>
      <c r="JGV1220" s="10"/>
      <c r="JGW1220" s="10"/>
      <c r="JGX1220" s="10"/>
      <c r="JGY1220" s="10"/>
      <c r="JGZ1220" s="10"/>
      <c r="JHA1220" s="10"/>
      <c r="JHB1220" s="10"/>
      <c r="JHC1220" s="10"/>
      <c r="JHD1220" s="10"/>
      <c r="JHE1220" s="10"/>
      <c r="JHF1220" s="10"/>
      <c r="JHG1220" s="10"/>
      <c r="JHH1220" s="10"/>
      <c r="JHI1220" s="10"/>
      <c r="JHJ1220" s="10"/>
      <c r="JHK1220" s="10"/>
      <c r="JHL1220" s="10"/>
      <c r="JHM1220" s="10"/>
      <c r="JHN1220" s="10"/>
      <c r="JHO1220" s="10"/>
      <c r="JHP1220" s="10"/>
      <c r="JHQ1220" s="10"/>
      <c r="JHR1220" s="10"/>
      <c r="JHS1220" s="10"/>
      <c r="JHT1220" s="10"/>
      <c r="JHU1220" s="10"/>
      <c r="JHV1220" s="10"/>
      <c r="JHW1220" s="10"/>
      <c r="JHX1220" s="10"/>
      <c r="JHY1220" s="10"/>
      <c r="JHZ1220" s="10"/>
      <c r="JIA1220" s="10"/>
      <c r="JIB1220" s="10"/>
      <c r="JIC1220" s="10"/>
      <c r="JID1220" s="10"/>
      <c r="JIE1220" s="10"/>
      <c r="JIF1220" s="10"/>
      <c r="JIG1220" s="10"/>
      <c r="JIH1220" s="10"/>
      <c r="JII1220" s="10"/>
      <c r="JIJ1220" s="10"/>
      <c r="JIK1220" s="10"/>
      <c r="JIL1220" s="10"/>
      <c r="JIM1220" s="10"/>
      <c r="JIN1220" s="10"/>
      <c r="JIO1220" s="10"/>
      <c r="JIP1220" s="10"/>
      <c r="JIQ1220" s="10"/>
      <c r="JIR1220" s="10"/>
      <c r="JIS1220" s="10"/>
      <c r="JIT1220" s="10"/>
      <c r="JIU1220" s="10"/>
      <c r="JIV1220" s="10"/>
      <c r="JIW1220" s="10"/>
      <c r="JIX1220" s="10"/>
      <c r="JIY1220" s="10"/>
      <c r="JIZ1220" s="10"/>
      <c r="JJA1220" s="10"/>
      <c r="JJB1220" s="10"/>
      <c r="JJC1220" s="10"/>
      <c r="JJD1220" s="10"/>
      <c r="JJE1220" s="10"/>
      <c r="JJF1220" s="10"/>
      <c r="JJG1220" s="10"/>
      <c r="JJH1220" s="10"/>
      <c r="JJI1220" s="10"/>
      <c r="JJJ1220" s="10"/>
      <c r="JJK1220" s="10"/>
      <c r="JJL1220" s="10"/>
      <c r="JJM1220" s="10"/>
      <c r="JJN1220" s="10"/>
      <c r="JJO1220" s="10"/>
      <c r="JJP1220" s="10"/>
      <c r="JJQ1220" s="10"/>
      <c r="JJR1220" s="10"/>
      <c r="JJS1220" s="10"/>
      <c r="JJT1220" s="10"/>
      <c r="JJU1220" s="10"/>
      <c r="JJV1220" s="10"/>
      <c r="JJW1220" s="10"/>
      <c r="JJX1220" s="10"/>
      <c r="JJY1220" s="10"/>
      <c r="JJZ1220" s="10"/>
      <c r="JKA1220" s="10"/>
      <c r="JKB1220" s="10"/>
      <c r="JKC1220" s="10"/>
      <c r="JKD1220" s="10"/>
      <c r="JKE1220" s="10"/>
      <c r="JKF1220" s="10"/>
      <c r="JKG1220" s="10"/>
      <c r="JKH1220" s="10"/>
      <c r="JKI1220" s="10"/>
      <c r="JKJ1220" s="10"/>
      <c r="JKK1220" s="10"/>
      <c r="JKL1220" s="10"/>
      <c r="JKM1220" s="10"/>
      <c r="JKN1220" s="10"/>
      <c r="JKO1220" s="10"/>
      <c r="JKP1220" s="10"/>
      <c r="JKQ1220" s="10"/>
      <c r="JKR1220" s="10"/>
      <c r="JKS1220" s="10"/>
      <c r="JKT1220" s="10"/>
      <c r="JKU1220" s="10"/>
      <c r="JKV1220" s="10"/>
      <c r="JKW1220" s="10"/>
      <c r="JKX1220" s="10"/>
      <c r="JKY1220" s="10"/>
      <c r="JKZ1220" s="10"/>
      <c r="JLA1220" s="10"/>
      <c r="JLB1220" s="10"/>
      <c r="JLC1220" s="10"/>
      <c r="JLD1220" s="10"/>
      <c r="JLE1220" s="10"/>
      <c r="JLF1220" s="10"/>
      <c r="JLG1220" s="10"/>
      <c r="JLH1220" s="10"/>
      <c r="JLI1220" s="10"/>
      <c r="JLJ1220" s="10"/>
      <c r="JLK1220" s="10"/>
      <c r="JLL1220" s="10"/>
      <c r="JLM1220" s="10"/>
      <c r="JLN1220" s="10"/>
      <c r="JLO1220" s="10"/>
      <c r="JLP1220" s="10"/>
      <c r="JLQ1220" s="10"/>
      <c r="JLR1220" s="10"/>
      <c r="JLS1220" s="10"/>
      <c r="JLT1220" s="10"/>
      <c r="JLU1220" s="10"/>
      <c r="JLV1220" s="10"/>
      <c r="JLW1220" s="10"/>
      <c r="JLX1220" s="10"/>
      <c r="JLY1220" s="10"/>
      <c r="JLZ1220" s="10"/>
      <c r="JMA1220" s="10"/>
      <c r="JMB1220" s="10"/>
      <c r="JMC1220" s="10"/>
      <c r="JMD1220" s="10"/>
      <c r="JME1220" s="10"/>
      <c r="JMF1220" s="10"/>
      <c r="JMG1220" s="10"/>
      <c r="JMH1220" s="10"/>
      <c r="JMI1220" s="10"/>
      <c r="JMJ1220" s="10"/>
      <c r="JMK1220" s="10"/>
      <c r="JML1220" s="10"/>
      <c r="JMM1220" s="10"/>
      <c r="JMN1220" s="10"/>
      <c r="JMO1220" s="10"/>
      <c r="JMP1220" s="10"/>
      <c r="JMQ1220" s="10"/>
      <c r="JMR1220" s="10"/>
      <c r="JMS1220" s="10"/>
      <c r="JMT1220" s="10"/>
      <c r="JMU1220" s="10"/>
      <c r="JMV1220" s="10"/>
      <c r="JMW1220" s="10"/>
      <c r="JMX1220" s="10"/>
      <c r="JMY1220" s="10"/>
      <c r="JMZ1220" s="10"/>
      <c r="JNA1220" s="10"/>
      <c r="JNB1220" s="10"/>
      <c r="JNC1220" s="10"/>
      <c r="JND1220" s="10"/>
      <c r="JNE1220" s="10"/>
      <c r="JNF1220" s="10"/>
      <c r="JNG1220" s="10"/>
      <c r="JNH1220" s="10"/>
      <c r="JNI1220" s="10"/>
      <c r="JNJ1220" s="10"/>
      <c r="JNK1220" s="10"/>
      <c r="JNL1220" s="10"/>
      <c r="JNM1220" s="10"/>
      <c r="JNN1220" s="10"/>
      <c r="JNO1220" s="10"/>
      <c r="JNP1220" s="10"/>
      <c r="JNQ1220" s="10"/>
      <c r="JNR1220" s="10"/>
      <c r="JNS1220" s="10"/>
      <c r="JNT1220" s="10"/>
      <c r="JNU1220" s="10"/>
      <c r="JNV1220" s="10"/>
      <c r="JNW1220" s="10"/>
      <c r="JNX1220" s="10"/>
      <c r="JNY1220" s="10"/>
      <c r="JNZ1220" s="10"/>
      <c r="JOA1220" s="10"/>
      <c r="JOB1220" s="10"/>
      <c r="JOC1220" s="10"/>
      <c r="JOD1220" s="10"/>
      <c r="JOE1220" s="10"/>
      <c r="JOF1220" s="10"/>
      <c r="JOG1220" s="10"/>
      <c r="JOH1220" s="10"/>
      <c r="JOI1220" s="10"/>
      <c r="JOJ1220" s="10"/>
      <c r="JOK1220" s="10"/>
      <c r="JOL1220" s="10"/>
      <c r="JOM1220" s="10"/>
      <c r="JON1220" s="10"/>
      <c r="JOO1220" s="10"/>
      <c r="JOP1220" s="10"/>
      <c r="JOQ1220" s="10"/>
      <c r="JOR1220" s="10"/>
      <c r="JOS1220" s="10"/>
      <c r="JOT1220" s="10"/>
      <c r="JOU1220" s="10"/>
      <c r="JOV1220" s="10"/>
      <c r="JOW1220" s="10"/>
      <c r="JOX1220" s="10"/>
      <c r="JOY1220" s="10"/>
      <c r="JOZ1220" s="10"/>
      <c r="JPA1220" s="10"/>
      <c r="JPB1220" s="10"/>
      <c r="JPC1220" s="10"/>
      <c r="JPD1220" s="10"/>
      <c r="JPE1220" s="10"/>
      <c r="JPF1220" s="10"/>
      <c r="JPG1220" s="10"/>
      <c r="JPH1220" s="10"/>
      <c r="JPI1220" s="10"/>
      <c r="JPJ1220" s="10"/>
      <c r="JPK1220" s="10"/>
      <c r="JPL1220" s="10"/>
      <c r="JPM1220" s="10"/>
      <c r="JPN1220" s="10"/>
      <c r="JPO1220" s="10"/>
      <c r="JPP1220" s="10"/>
      <c r="JPQ1220" s="10"/>
      <c r="JPR1220" s="10"/>
      <c r="JPS1220" s="10"/>
      <c r="JPT1220" s="10"/>
      <c r="JPU1220" s="10"/>
      <c r="JPV1220" s="10"/>
      <c r="JPW1220" s="10"/>
      <c r="JPX1220" s="10"/>
      <c r="JPY1220" s="10"/>
      <c r="JPZ1220" s="10"/>
      <c r="JQA1220" s="10"/>
      <c r="JQB1220" s="10"/>
      <c r="JQC1220" s="10"/>
      <c r="JQD1220" s="10"/>
      <c r="JQE1220" s="10"/>
      <c r="JQF1220" s="10"/>
      <c r="JQG1220" s="10"/>
      <c r="JQH1220" s="10"/>
      <c r="JQI1220" s="10"/>
      <c r="JQJ1220" s="10"/>
      <c r="JQK1220" s="10"/>
      <c r="JQL1220" s="10"/>
      <c r="JQM1220" s="10"/>
      <c r="JQN1220" s="10"/>
      <c r="JQO1220" s="10"/>
      <c r="JQP1220" s="10"/>
      <c r="JQQ1220" s="10"/>
      <c r="JQR1220" s="10"/>
      <c r="JQS1220" s="10"/>
      <c r="JQT1220" s="10"/>
      <c r="JQU1220" s="10"/>
      <c r="JQV1220" s="10"/>
      <c r="JQW1220" s="10"/>
      <c r="JQX1220" s="10"/>
      <c r="JQY1220" s="10"/>
      <c r="JQZ1220" s="10"/>
      <c r="JRA1220" s="10"/>
      <c r="JRB1220" s="10"/>
      <c r="JRC1220" s="10"/>
      <c r="JRD1220" s="10"/>
      <c r="JRE1220" s="10"/>
      <c r="JRF1220" s="10"/>
      <c r="JRG1220" s="10"/>
      <c r="JRH1220" s="10"/>
      <c r="JRI1220" s="10"/>
      <c r="JRJ1220" s="10"/>
      <c r="JRK1220" s="10"/>
      <c r="JRL1220" s="10"/>
      <c r="JRM1220" s="10"/>
      <c r="JRN1220" s="10"/>
      <c r="JRO1220" s="10"/>
      <c r="JRP1220" s="10"/>
      <c r="JRQ1220" s="10"/>
      <c r="JRR1220" s="10"/>
      <c r="JRS1220" s="10"/>
      <c r="JRT1220" s="10"/>
      <c r="JRU1220" s="10"/>
      <c r="JRV1220" s="10"/>
      <c r="JRW1220" s="10"/>
      <c r="JRX1220" s="10"/>
      <c r="JRY1220" s="10"/>
      <c r="JRZ1220" s="10"/>
      <c r="JSA1220" s="10"/>
      <c r="JSB1220" s="10"/>
      <c r="JSC1220" s="10"/>
      <c r="JSD1220" s="10"/>
      <c r="JSE1220" s="10"/>
      <c r="JSF1220" s="10"/>
      <c r="JSG1220" s="10"/>
      <c r="JSH1220" s="10"/>
      <c r="JSI1220" s="10"/>
      <c r="JSJ1220" s="10"/>
      <c r="JSK1220" s="10"/>
      <c r="JSL1220" s="10"/>
      <c r="JSM1220" s="10"/>
      <c r="JSN1220" s="10"/>
      <c r="JSO1220" s="10"/>
      <c r="JSP1220" s="10"/>
      <c r="JSQ1220" s="10"/>
      <c r="JSR1220" s="10"/>
      <c r="JSS1220" s="10"/>
      <c r="JST1220" s="10"/>
      <c r="JSU1220" s="10"/>
      <c r="JSV1220" s="10"/>
      <c r="JSW1220" s="10"/>
      <c r="JSX1220" s="10"/>
      <c r="JSY1220" s="10"/>
      <c r="JSZ1220" s="10"/>
      <c r="JTA1220" s="10"/>
      <c r="JTB1220" s="10"/>
      <c r="JTC1220" s="10"/>
      <c r="JTD1220" s="10"/>
      <c r="JTE1220" s="10"/>
      <c r="JTF1220" s="10"/>
      <c r="JTG1220" s="10"/>
      <c r="JTH1220" s="10"/>
      <c r="JTI1220" s="10"/>
      <c r="JTJ1220" s="10"/>
      <c r="JTK1220" s="10"/>
      <c r="JTL1220" s="10"/>
      <c r="JTM1220" s="10"/>
      <c r="JTN1220" s="10"/>
      <c r="JTO1220" s="10"/>
      <c r="JTP1220" s="10"/>
      <c r="JTQ1220" s="10"/>
      <c r="JTR1220" s="10"/>
      <c r="JTS1220" s="10"/>
      <c r="JTT1220" s="10"/>
      <c r="JTU1220" s="10"/>
      <c r="JTV1220" s="10"/>
      <c r="JTW1220" s="10"/>
      <c r="JTX1220" s="10"/>
      <c r="JTY1220" s="10"/>
      <c r="JTZ1220" s="10"/>
      <c r="JUA1220" s="10"/>
      <c r="JUB1220" s="10"/>
      <c r="JUC1220" s="10"/>
      <c r="JUD1220" s="10"/>
      <c r="JUE1220" s="10"/>
      <c r="JUF1220" s="10"/>
      <c r="JUG1220" s="10"/>
      <c r="JUH1220" s="10"/>
      <c r="JUI1220" s="10"/>
      <c r="JUJ1220" s="10"/>
      <c r="JUK1220" s="10"/>
      <c r="JUL1220" s="10"/>
      <c r="JUM1220" s="10"/>
      <c r="JUN1220" s="10"/>
      <c r="JUO1220" s="10"/>
      <c r="JUP1220" s="10"/>
      <c r="JUQ1220" s="10"/>
      <c r="JUR1220" s="10"/>
      <c r="JUS1220" s="10"/>
      <c r="JUT1220" s="10"/>
      <c r="JUU1220" s="10"/>
      <c r="JUV1220" s="10"/>
      <c r="JUW1220" s="10"/>
      <c r="JUX1220" s="10"/>
      <c r="JUY1220" s="10"/>
      <c r="JUZ1220" s="10"/>
      <c r="JVA1220" s="10"/>
      <c r="JVB1220" s="10"/>
      <c r="JVC1220" s="10"/>
      <c r="JVD1220" s="10"/>
      <c r="JVE1220" s="10"/>
      <c r="JVF1220" s="10"/>
      <c r="JVG1220" s="10"/>
      <c r="JVH1220" s="10"/>
      <c r="JVI1220" s="10"/>
      <c r="JVJ1220" s="10"/>
      <c r="JVK1220" s="10"/>
      <c r="JVL1220" s="10"/>
      <c r="JVM1220" s="10"/>
      <c r="JVN1220" s="10"/>
      <c r="JVO1220" s="10"/>
      <c r="JVP1220" s="10"/>
      <c r="JVQ1220" s="10"/>
      <c r="JVR1220" s="10"/>
      <c r="JVS1220" s="10"/>
      <c r="JVT1220" s="10"/>
      <c r="JVU1220" s="10"/>
      <c r="JVV1220" s="10"/>
      <c r="JVW1220" s="10"/>
      <c r="JVX1220" s="10"/>
      <c r="JVY1220" s="10"/>
      <c r="JVZ1220" s="10"/>
      <c r="JWA1220" s="10"/>
      <c r="JWB1220" s="10"/>
      <c r="JWC1220" s="10"/>
      <c r="JWD1220" s="10"/>
      <c r="JWE1220" s="10"/>
      <c r="JWF1220" s="10"/>
      <c r="JWG1220" s="10"/>
      <c r="JWH1220" s="10"/>
      <c r="JWI1220" s="10"/>
      <c r="JWJ1220" s="10"/>
      <c r="JWK1220" s="10"/>
      <c r="JWL1220" s="10"/>
      <c r="JWM1220" s="10"/>
      <c r="JWN1220" s="10"/>
      <c r="JWO1220" s="10"/>
      <c r="JWP1220" s="10"/>
      <c r="JWQ1220" s="10"/>
      <c r="JWR1220" s="10"/>
      <c r="JWS1220" s="10"/>
      <c r="JWT1220" s="10"/>
      <c r="JWU1220" s="10"/>
      <c r="JWV1220" s="10"/>
      <c r="JWW1220" s="10"/>
      <c r="JWX1220" s="10"/>
      <c r="JWY1220" s="10"/>
      <c r="JWZ1220" s="10"/>
      <c r="JXA1220" s="10"/>
      <c r="JXB1220" s="10"/>
      <c r="JXC1220" s="10"/>
      <c r="JXD1220" s="10"/>
      <c r="JXE1220" s="10"/>
      <c r="JXF1220" s="10"/>
      <c r="JXG1220" s="10"/>
      <c r="JXH1220" s="10"/>
      <c r="JXI1220" s="10"/>
      <c r="JXJ1220" s="10"/>
      <c r="JXK1220" s="10"/>
      <c r="JXL1220" s="10"/>
      <c r="JXM1220" s="10"/>
      <c r="JXN1220" s="10"/>
      <c r="JXO1220" s="10"/>
      <c r="JXP1220" s="10"/>
      <c r="JXQ1220" s="10"/>
      <c r="JXR1220" s="10"/>
      <c r="JXS1220" s="10"/>
      <c r="JXT1220" s="10"/>
      <c r="JXU1220" s="10"/>
      <c r="JXV1220" s="10"/>
      <c r="JXW1220" s="10"/>
      <c r="JXX1220" s="10"/>
      <c r="JXY1220" s="10"/>
      <c r="JXZ1220" s="10"/>
      <c r="JYA1220" s="10"/>
      <c r="JYB1220" s="10"/>
      <c r="JYC1220" s="10"/>
      <c r="JYD1220" s="10"/>
      <c r="JYE1220" s="10"/>
      <c r="JYF1220" s="10"/>
      <c r="JYG1220" s="10"/>
      <c r="JYH1220" s="10"/>
      <c r="JYI1220" s="10"/>
      <c r="JYJ1220" s="10"/>
      <c r="JYK1220" s="10"/>
      <c r="JYL1220" s="10"/>
      <c r="JYM1220" s="10"/>
      <c r="JYN1220" s="10"/>
      <c r="JYO1220" s="10"/>
      <c r="JYP1220" s="10"/>
      <c r="JYQ1220" s="10"/>
      <c r="JYR1220" s="10"/>
      <c r="JYS1220" s="10"/>
      <c r="JYT1220" s="10"/>
      <c r="JYU1220" s="10"/>
      <c r="JYV1220" s="10"/>
      <c r="JYW1220" s="10"/>
      <c r="JYX1220" s="10"/>
      <c r="JYY1220" s="10"/>
      <c r="JYZ1220" s="10"/>
      <c r="JZA1220" s="10"/>
      <c r="JZB1220" s="10"/>
      <c r="JZC1220" s="10"/>
      <c r="JZD1220" s="10"/>
      <c r="JZE1220" s="10"/>
      <c r="JZF1220" s="10"/>
      <c r="JZG1220" s="10"/>
      <c r="JZH1220" s="10"/>
      <c r="JZI1220" s="10"/>
      <c r="JZJ1220" s="10"/>
      <c r="JZK1220" s="10"/>
      <c r="JZL1220" s="10"/>
      <c r="JZM1220" s="10"/>
      <c r="JZN1220" s="10"/>
      <c r="JZO1220" s="10"/>
      <c r="JZP1220" s="10"/>
      <c r="JZQ1220" s="10"/>
      <c r="JZR1220" s="10"/>
      <c r="JZS1220" s="10"/>
      <c r="JZT1220" s="10"/>
      <c r="JZU1220" s="10"/>
      <c r="JZV1220" s="10"/>
      <c r="JZW1220" s="10"/>
      <c r="JZX1220" s="10"/>
      <c r="JZY1220" s="10"/>
      <c r="JZZ1220" s="10"/>
      <c r="KAA1220" s="10"/>
      <c r="KAB1220" s="10"/>
      <c r="KAC1220" s="10"/>
      <c r="KAD1220" s="10"/>
      <c r="KAE1220" s="10"/>
      <c r="KAF1220" s="10"/>
      <c r="KAG1220" s="10"/>
      <c r="KAH1220" s="10"/>
      <c r="KAI1220" s="10"/>
      <c r="KAJ1220" s="10"/>
      <c r="KAK1220" s="10"/>
      <c r="KAL1220" s="10"/>
      <c r="KAM1220" s="10"/>
      <c r="KAN1220" s="10"/>
      <c r="KAO1220" s="10"/>
      <c r="KAP1220" s="10"/>
      <c r="KAQ1220" s="10"/>
      <c r="KAR1220" s="10"/>
      <c r="KAS1220" s="10"/>
      <c r="KAT1220" s="10"/>
      <c r="KAU1220" s="10"/>
      <c r="KAV1220" s="10"/>
      <c r="KAW1220" s="10"/>
      <c r="KAX1220" s="10"/>
      <c r="KAY1220" s="10"/>
      <c r="KAZ1220" s="10"/>
      <c r="KBA1220" s="10"/>
      <c r="KBB1220" s="10"/>
      <c r="KBC1220" s="10"/>
      <c r="KBD1220" s="10"/>
      <c r="KBE1220" s="10"/>
      <c r="KBF1220" s="10"/>
      <c r="KBG1220" s="10"/>
      <c r="KBH1220" s="10"/>
      <c r="KBI1220" s="10"/>
      <c r="KBJ1220" s="10"/>
      <c r="KBK1220" s="10"/>
      <c r="KBL1220" s="10"/>
      <c r="KBM1220" s="10"/>
      <c r="KBN1220" s="10"/>
      <c r="KBO1220" s="10"/>
      <c r="KBP1220" s="10"/>
      <c r="KBQ1220" s="10"/>
      <c r="KBR1220" s="10"/>
      <c r="KBS1220" s="10"/>
      <c r="KBT1220" s="10"/>
      <c r="KBU1220" s="10"/>
      <c r="KBV1220" s="10"/>
      <c r="KBW1220" s="10"/>
      <c r="KBX1220" s="10"/>
      <c r="KBY1220" s="10"/>
      <c r="KBZ1220" s="10"/>
      <c r="KCA1220" s="10"/>
      <c r="KCB1220" s="10"/>
      <c r="KCC1220" s="10"/>
      <c r="KCD1220" s="10"/>
      <c r="KCE1220" s="10"/>
      <c r="KCF1220" s="10"/>
      <c r="KCG1220" s="10"/>
      <c r="KCH1220" s="10"/>
      <c r="KCI1220" s="10"/>
      <c r="KCJ1220" s="10"/>
      <c r="KCK1220" s="10"/>
      <c r="KCL1220" s="10"/>
      <c r="KCM1220" s="10"/>
      <c r="KCN1220" s="10"/>
      <c r="KCO1220" s="10"/>
      <c r="KCP1220" s="10"/>
      <c r="KCQ1220" s="10"/>
      <c r="KCR1220" s="10"/>
      <c r="KCS1220" s="10"/>
      <c r="KCT1220" s="10"/>
      <c r="KCU1220" s="10"/>
      <c r="KCV1220" s="10"/>
      <c r="KCW1220" s="10"/>
      <c r="KCX1220" s="10"/>
      <c r="KCY1220" s="10"/>
      <c r="KCZ1220" s="10"/>
      <c r="KDA1220" s="10"/>
      <c r="KDB1220" s="10"/>
      <c r="KDC1220" s="10"/>
      <c r="KDD1220" s="10"/>
      <c r="KDE1220" s="10"/>
      <c r="KDF1220" s="10"/>
      <c r="KDG1220" s="10"/>
      <c r="KDH1220" s="10"/>
      <c r="KDI1220" s="10"/>
      <c r="KDJ1220" s="10"/>
      <c r="KDK1220" s="10"/>
      <c r="KDL1220" s="10"/>
      <c r="KDM1220" s="10"/>
      <c r="KDN1220" s="10"/>
      <c r="KDO1220" s="10"/>
      <c r="KDP1220" s="10"/>
      <c r="KDQ1220" s="10"/>
      <c r="KDR1220" s="10"/>
      <c r="KDS1220" s="10"/>
      <c r="KDT1220" s="10"/>
      <c r="KDU1220" s="10"/>
      <c r="KDV1220" s="10"/>
      <c r="KDW1220" s="10"/>
      <c r="KDX1220" s="10"/>
      <c r="KDY1220" s="10"/>
      <c r="KDZ1220" s="10"/>
      <c r="KEA1220" s="10"/>
      <c r="KEB1220" s="10"/>
      <c r="KEC1220" s="10"/>
      <c r="KED1220" s="10"/>
      <c r="KEE1220" s="10"/>
      <c r="KEF1220" s="10"/>
      <c r="KEG1220" s="10"/>
      <c r="KEH1220" s="10"/>
      <c r="KEI1220" s="10"/>
      <c r="KEJ1220" s="10"/>
      <c r="KEK1220" s="10"/>
      <c r="KEL1220" s="10"/>
      <c r="KEM1220" s="10"/>
      <c r="KEN1220" s="10"/>
      <c r="KEO1220" s="10"/>
      <c r="KEP1220" s="10"/>
      <c r="KEQ1220" s="10"/>
      <c r="KER1220" s="10"/>
      <c r="KES1220" s="10"/>
      <c r="KET1220" s="10"/>
      <c r="KEU1220" s="10"/>
      <c r="KEV1220" s="10"/>
      <c r="KEW1220" s="10"/>
      <c r="KEX1220" s="10"/>
      <c r="KEY1220" s="10"/>
      <c r="KEZ1220" s="10"/>
      <c r="KFA1220" s="10"/>
      <c r="KFB1220" s="10"/>
      <c r="KFC1220" s="10"/>
      <c r="KFD1220" s="10"/>
      <c r="KFE1220" s="10"/>
      <c r="KFF1220" s="10"/>
      <c r="KFG1220" s="10"/>
      <c r="KFH1220" s="10"/>
      <c r="KFI1220" s="10"/>
      <c r="KFJ1220" s="10"/>
      <c r="KFK1220" s="10"/>
      <c r="KFL1220" s="10"/>
      <c r="KFM1220" s="10"/>
      <c r="KFN1220" s="10"/>
      <c r="KFO1220" s="10"/>
      <c r="KFP1220" s="10"/>
      <c r="KFQ1220" s="10"/>
      <c r="KFR1220" s="10"/>
      <c r="KFS1220" s="10"/>
      <c r="KFT1220" s="10"/>
      <c r="KFU1220" s="10"/>
      <c r="KFV1220" s="10"/>
      <c r="KFW1220" s="10"/>
      <c r="KFX1220" s="10"/>
      <c r="KFY1220" s="10"/>
      <c r="KFZ1220" s="10"/>
      <c r="KGA1220" s="10"/>
      <c r="KGB1220" s="10"/>
      <c r="KGC1220" s="10"/>
      <c r="KGD1220" s="10"/>
      <c r="KGE1220" s="10"/>
      <c r="KGF1220" s="10"/>
      <c r="KGG1220" s="10"/>
      <c r="KGH1220" s="10"/>
      <c r="KGI1220" s="10"/>
      <c r="KGJ1220" s="10"/>
      <c r="KGK1220" s="10"/>
      <c r="KGL1220" s="10"/>
      <c r="KGM1220" s="10"/>
      <c r="KGN1220" s="10"/>
      <c r="KGO1220" s="10"/>
      <c r="KGP1220" s="10"/>
      <c r="KGQ1220" s="10"/>
      <c r="KGR1220" s="10"/>
      <c r="KGS1220" s="10"/>
      <c r="KGT1220" s="10"/>
      <c r="KGU1220" s="10"/>
      <c r="KGV1220" s="10"/>
      <c r="KGW1220" s="10"/>
      <c r="KGX1220" s="10"/>
      <c r="KGY1220" s="10"/>
      <c r="KGZ1220" s="10"/>
      <c r="KHA1220" s="10"/>
      <c r="KHB1220" s="10"/>
      <c r="KHC1220" s="10"/>
      <c r="KHD1220" s="10"/>
      <c r="KHE1220" s="10"/>
      <c r="KHF1220" s="10"/>
      <c r="KHG1220" s="10"/>
      <c r="KHH1220" s="10"/>
      <c r="KHI1220" s="10"/>
      <c r="KHJ1220" s="10"/>
      <c r="KHK1220" s="10"/>
      <c r="KHL1220" s="10"/>
      <c r="KHM1220" s="10"/>
      <c r="KHN1220" s="10"/>
      <c r="KHO1220" s="10"/>
      <c r="KHP1220" s="10"/>
      <c r="KHQ1220" s="10"/>
      <c r="KHR1220" s="10"/>
      <c r="KHS1220" s="10"/>
      <c r="KHT1220" s="10"/>
      <c r="KHU1220" s="10"/>
      <c r="KHV1220" s="10"/>
      <c r="KHW1220" s="10"/>
      <c r="KHX1220" s="10"/>
      <c r="KHY1220" s="10"/>
      <c r="KHZ1220" s="10"/>
      <c r="KIA1220" s="10"/>
      <c r="KIB1220" s="10"/>
      <c r="KIC1220" s="10"/>
      <c r="KID1220" s="10"/>
      <c r="KIE1220" s="10"/>
      <c r="KIF1220" s="10"/>
      <c r="KIG1220" s="10"/>
      <c r="KIH1220" s="10"/>
      <c r="KII1220" s="10"/>
      <c r="KIJ1220" s="10"/>
      <c r="KIK1220" s="10"/>
      <c r="KIL1220" s="10"/>
      <c r="KIM1220" s="10"/>
      <c r="KIN1220" s="10"/>
      <c r="KIO1220" s="10"/>
      <c r="KIP1220" s="10"/>
      <c r="KIQ1220" s="10"/>
      <c r="KIR1220" s="10"/>
      <c r="KIS1220" s="10"/>
      <c r="KIT1220" s="10"/>
      <c r="KIU1220" s="10"/>
      <c r="KIV1220" s="10"/>
      <c r="KIW1220" s="10"/>
      <c r="KIX1220" s="10"/>
      <c r="KIY1220" s="10"/>
      <c r="KIZ1220" s="10"/>
      <c r="KJA1220" s="10"/>
      <c r="KJB1220" s="10"/>
      <c r="KJC1220" s="10"/>
      <c r="KJD1220" s="10"/>
      <c r="KJE1220" s="10"/>
      <c r="KJF1220" s="10"/>
      <c r="KJG1220" s="10"/>
      <c r="KJH1220" s="10"/>
      <c r="KJI1220" s="10"/>
      <c r="KJJ1220" s="10"/>
      <c r="KJK1220" s="10"/>
      <c r="KJL1220" s="10"/>
      <c r="KJM1220" s="10"/>
      <c r="KJN1220" s="10"/>
      <c r="KJO1220" s="10"/>
      <c r="KJP1220" s="10"/>
      <c r="KJQ1220" s="10"/>
      <c r="KJR1220" s="10"/>
      <c r="KJS1220" s="10"/>
      <c r="KJT1220" s="10"/>
      <c r="KJU1220" s="10"/>
      <c r="KJV1220" s="10"/>
      <c r="KJW1220" s="10"/>
      <c r="KJX1220" s="10"/>
      <c r="KJY1220" s="10"/>
      <c r="KJZ1220" s="10"/>
      <c r="KKA1220" s="10"/>
      <c r="KKB1220" s="10"/>
      <c r="KKC1220" s="10"/>
      <c r="KKD1220" s="10"/>
      <c r="KKE1220" s="10"/>
      <c r="KKF1220" s="10"/>
      <c r="KKG1220" s="10"/>
      <c r="KKH1220" s="10"/>
      <c r="KKI1220" s="10"/>
      <c r="KKJ1220" s="10"/>
      <c r="KKK1220" s="10"/>
      <c r="KKL1220" s="10"/>
      <c r="KKM1220" s="10"/>
      <c r="KKN1220" s="10"/>
      <c r="KKO1220" s="10"/>
      <c r="KKP1220" s="10"/>
      <c r="KKQ1220" s="10"/>
      <c r="KKR1220" s="10"/>
      <c r="KKS1220" s="10"/>
      <c r="KKT1220" s="10"/>
      <c r="KKU1220" s="10"/>
      <c r="KKV1220" s="10"/>
      <c r="KKW1220" s="10"/>
      <c r="KKX1220" s="10"/>
      <c r="KKY1220" s="10"/>
      <c r="KKZ1220" s="10"/>
      <c r="KLA1220" s="10"/>
      <c r="KLB1220" s="10"/>
      <c r="KLC1220" s="10"/>
      <c r="KLD1220" s="10"/>
      <c r="KLE1220" s="10"/>
      <c r="KLF1220" s="10"/>
      <c r="KLG1220" s="10"/>
      <c r="KLH1220" s="10"/>
      <c r="KLI1220" s="10"/>
      <c r="KLJ1220" s="10"/>
      <c r="KLK1220" s="10"/>
      <c r="KLL1220" s="10"/>
      <c r="KLM1220" s="10"/>
      <c r="KLN1220" s="10"/>
      <c r="KLO1220" s="10"/>
      <c r="KLP1220" s="10"/>
      <c r="KLQ1220" s="10"/>
      <c r="KLR1220" s="10"/>
      <c r="KLS1220" s="10"/>
      <c r="KLT1220" s="10"/>
      <c r="KLU1220" s="10"/>
      <c r="KLV1220" s="10"/>
      <c r="KLW1220" s="10"/>
      <c r="KLX1220" s="10"/>
      <c r="KLY1220" s="10"/>
      <c r="KLZ1220" s="10"/>
      <c r="KMA1220" s="10"/>
      <c r="KMB1220" s="10"/>
      <c r="KMC1220" s="10"/>
      <c r="KMD1220" s="10"/>
      <c r="KME1220" s="10"/>
      <c r="KMF1220" s="10"/>
      <c r="KMG1220" s="10"/>
      <c r="KMH1220" s="10"/>
      <c r="KMI1220" s="10"/>
      <c r="KMJ1220" s="10"/>
      <c r="KMK1220" s="10"/>
      <c r="KML1220" s="10"/>
      <c r="KMM1220" s="10"/>
      <c r="KMN1220" s="10"/>
      <c r="KMO1220" s="10"/>
      <c r="KMP1220" s="10"/>
      <c r="KMQ1220" s="10"/>
      <c r="KMR1220" s="10"/>
      <c r="KMS1220" s="10"/>
      <c r="KMT1220" s="10"/>
      <c r="KMU1220" s="10"/>
      <c r="KMV1220" s="10"/>
      <c r="KMW1220" s="10"/>
      <c r="KMX1220" s="10"/>
      <c r="KMY1220" s="10"/>
      <c r="KMZ1220" s="10"/>
      <c r="KNA1220" s="10"/>
      <c r="KNB1220" s="10"/>
      <c r="KNC1220" s="10"/>
      <c r="KND1220" s="10"/>
      <c r="KNE1220" s="10"/>
      <c r="KNF1220" s="10"/>
      <c r="KNG1220" s="10"/>
      <c r="KNH1220" s="10"/>
      <c r="KNI1220" s="10"/>
      <c r="KNJ1220" s="10"/>
      <c r="KNK1220" s="10"/>
      <c r="KNL1220" s="10"/>
      <c r="KNM1220" s="10"/>
      <c r="KNN1220" s="10"/>
      <c r="KNO1220" s="10"/>
      <c r="KNP1220" s="10"/>
      <c r="KNQ1220" s="10"/>
      <c r="KNR1220" s="10"/>
      <c r="KNS1220" s="10"/>
      <c r="KNT1220" s="10"/>
      <c r="KNU1220" s="10"/>
      <c r="KNV1220" s="10"/>
      <c r="KNW1220" s="10"/>
      <c r="KNX1220" s="10"/>
      <c r="KNY1220" s="10"/>
      <c r="KNZ1220" s="10"/>
      <c r="KOA1220" s="10"/>
      <c r="KOB1220" s="10"/>
      <c r="KOC1220" s="10"/>
      <c r="KOD1220" s="10"/>
      <c r="KOE1220" s="10"/>
      <c r="KOF1220" s="10"/>
      <c r="KOG1220" s="10"/>
      <c r="KOH1220" s="10"/>
      <c r="KOI1220" s="10"/>
      <c r="KOJ1220" s="10"/>
      <c r="KOK1220" s="10"/>
      <c r="KOL1220" s="10"/>
      <c r="KOM1220" s="10"/>
      <c r="KON1220" s="10"/>
      <c r="KOO1220" s="10"/>
      <c r="KOP1220" s="10"/>
      <c r="KOQ1220" s="10"/>
      <c r="KOR1220" s="10"/>
      <c r="KOS1220" s="10"/>
      <c r="KOT1220" s="10"/>
      <c r="KOU1220" s="10"/>
      <c r="KOV1220" s="10"/>
      <c r="KOW1220" s="10"/>
      <c r="KOX1220" s="10"/>
      <c r="KOY1220" s="10"/>
      <c r="KOZ1220" s="10"/>
      <c r="KPA1220" s="10"/>
      <c r="KPB1220" s="10"/>
      <c r="KPC1220" s="10"/>
      <c r="KPD1220" s="10"/>
      <c r="KPE1220" s="10"/>
      <c r="KPF1220" s="10"/>
      <c r="KPG1220" s="10"/>
      <c r="KPH1220" s="10"/>
      <c r="KPI1220" s="10"/>
      <c r="KPJ1220" s="10"/>
      <c r="KPK1220" s="10"/>
      <c r="KPL1220" s="10"/>
      <c r="KPM1220" s="10"/>
      <c r="KPN1220" s="10"/>
      <c r="KPO1220" s="10"/>
      <c r="KPP1220" s="10"/>
      <c r="KPQ1220" s="10"/>
      <c r="KPR1220" s="10"/>
      <c r="KPS1220" s="10"/>
      <c r="KPT1220" s="10"/>
      <c r="KPU1220" s="10"/>
      <c r="KPV1220" s="10"/>
      <c r="KPW1220" s="10"/>
      <c r="KPX1220" s="10"/>
      <c r="KPY1220" s="10"/>
      <c r="KPZ1220" s="10"/>
      <c r="KQA1220" s="10"/>
      <c r="KQB1220" s="10"/>
      <c r="KQC1220" s="10"/>
      <c r="KQD1220" s="10"/>
      <c r="KQE1220" s="10"/>
      <c r="KQF1220" s="10"/>
      <c r="KQG1220" s="10"/>
      <c r="KQH1220" s="10"/>
      <c r="KQI1220" s="10"/>
      <c r="KQJ1220" s="10"/>
      <c r="KQK1220" s="10"/>
      <c r="KQL1220" s="10"/>
      <c r="KQM1220" s="10"/>
      <c r="KQN1220" s="10"/>
      <c r="KQO1220" s="10"/>
      <c r="KQP1220" s="10"/>
      <c r="KQQ1220" s="10"/>
      <c r="KQR1220" s="10"/>
      <c r="KQS1220" s="10"/>
      <c r="KQT1220" s="10"/>
      <c r="KQU1220" s="10"/>
      <c r="KQV1220" s="10"/>
      <c r="KQW1220" s="10"/>
      <c r="KQX1220" s="10"/>
      <c r="KQY1220" s="10"/>
      <c r="KQZ1220" s="10"/>
      <c r="KRA1220" s="10"/>
      <c r="KRB1220" s="10"/>
      <c r="KRC1220" s="10"/>
      <c r="KRD1220" s="10"/>
      <c r="KRE1220" s="10"/>
      <c r="KRF1220" s="10"/>
      <c r="KRG1220" s="10"/>
      <c r="KRH1220" s="10"/>
      <c r="KRI1220" s="10"/>
      <c r="KRJ1220" s="10"/>
      <c r="KRK1220" s="10"/>
      <c r="KRL1220" s="10"/>
      <c r="KRM1220" s="10"/>
      <c r="KRN1220" s="10"/>
      <c r="KRO1220" s="10"/>
      <c r="KRP1220" s="10"/>
      <c r="KRQ1220" s="10"/>
      <c r="KRR1220" s="10"/>
      <c r="KRS1220" s="10"/>
      <c r="KRT1220" s="10"/>
      <c r="KRU1220" s="10"/>
      <c r="KRV1220" s="10"/>
      <c r="KRW1220" s="10"/>
      <c r="KRX1220" s="10"/>
      <c r="KRY1220" s="10"/>
      <c r="KRZ1220" s="10"/>
      <c r="KSA1220" s="10"/>
      <c r="KSB1220" s="10"/>
      <c r="KSC1220" s="10"/>
      <c r="KSD1220" s="10"/>
      <c r="KSE1220" s="10"/>
      <c r="KSF1220" s="10"/>
      <c r="KSG1220" s="10"/>
      <c r="KSH1220" s="10"/>
      <c r="KSI1220" s="10"/>
      <c r="KSJ1220" s="10"/>
      <c r="KSK1220" s="10"/>
      <c r="KSL1220" s="10"/>
      <c r="KSM1220" s="10"/>
      <c r="KSN1220" s="10"/>
      <c r="KSO1220" s="10"/>
      <c r="KSP1220" s="10"/>
      <c r="KSQ1220" s="10"/>
      <c r="KSR1220" s="10"/>
      <c r="KSS1220" s="10"/>
      <c r="KST1220" s="10"/>
      <c r="KSU1220" s="10"/>
      <c r="KSV1220" s="10"/>
      <c r="KSW1220" s="10"/>
      <c r="KSX1220" s="10"/>
      <c r="KSY1220" s="10"/>
      <c r="KSZ1220" s="10"/>
      <c r="KTA1220" s="10"/>
      <c r="KTB1220" s="10"/>
      <c r="KTC1220" s="10"/>
      <c r="KTD1220" s="10"/>
      <c r="KTE1220" s="10"/>
      <c r="KTF1220" s="10"/>
      <c r="KTG1220" s="10"/>
      <c r="KTH1220" s="10"/>
      <c r="KTI1220" s="10"/>
      <c r="KTJ1220" s="10"/>
      <c r="KTK1220" s="10"/>
      <c r="KTL1220" s="10"/>
      <c r="KTM1220" s="10"/>
      <c r="KTN1220" s="10"/>
      <c r="KTO1220" s="10"/>
      <c r="KTP1220" s="10"/>
      <c r="KTQ1220" s="10"/>
      <c r="KTR1220" s="10"/>
      <c r="KTS1220" s="10"/>
      <c r="KTT1220" s="10"/>
      <c r="KTU1220" s="10"/>
      <c r="KTV1220" s="10"/>
      <c r="KTW1220" s="10"/>
      <c r="KTX1220" s="10"/>
      <c r="KTY1220" s="10"/>
      <c r="KTZ1220" s="10"/>
      <c r="KUA1220" s="10"/>
      <c r="KUB1220" s="10"/>
      <c r="KUC1220" s="10"/>
      <c r="KUD1220" s="10"/>
      <c r="KUE1220" s="10"/>
      <c r="KUF1220" s="10"/>
      <c r="KUG1220" s="10"/>
      <c r="KUH1220" s="10"/>
      <c r="KUI1220" s="10"/>
      <c r="KUJ1220" s="10"/>
      <c r="KUK1220" s="10"/>
      <c r="KUL1220" s="10"/>
      <c r="KUM1220" s="10"/>
      <c r="KUN1220" s="10"/>
      <c r="KUO1220" s="10"/>
      <c r="KUP1220" s="10"/>
      <c r="KUQ1220" s="10"/>
      <c r="KUR1220" s="10"/>
      <c r="KUS1220" s="10"/>
      <c r="KUT1220" s="10"/>
      <c r="KUU1220" s="10"/>
      <c r="KUV1220" s="10"/>
      <c r="KUW1220" s="10"/>
      <c r="KUX1220" s="10"/>
      <c r="KUY1220" s="10"/>
      <c r="KUZ1220" s="10"/>
      <c r="KVA1220" s="10"/>
      <c r="KVB1220" s="10"/>
      <c r="KVC1220" s="10"/>
      <c r="KVD1220" s="10"/>
      <c r="KVE1220" s="10"/>
      <c r="KVF1220" s="10"/>
      <c r="KVG1220" s="10"/>
      <c r="KVH1220" s="10"/>
      <c r="KVI1220" s="10"/>
      <c r="KVJ1220" s="10"/>
      <c r="KVK1220" s="10"/>
      <c r="KVL1220" s="10"/>
      <c r="KVM1220" s="10"/>
      <c r="KVN1220" s="10"/>
      <c r="KVO1220" s="10"/>
      <c r="KVP1220" s="10"/>
      <c r="KVQ1220" s="10"/>
      <c r="KVR1220" s="10"/>
      <c r="KVS1220" s="10"/>
      <c r="KVT1220" s="10"/>
      <c r="KVU1220" s="10"/>
      <c r="KVV1220" s="10"/>
      <c r="KVW1220" s="10"/>
      <c r="KVX1220" s="10"/>
      <c r="KVY1220" s="10"/>
      <c r="KVZ1220" s="10"/>
      <c r="KWA1220" s="10"/>
      <c r="KWB1220" s="10"/>
      <c r="KWC1220" s="10"/>
      <c r="KWD1220" s="10"/>
      <c r="KWE1220" s="10"/>
      <c r="KWF1220" s="10"/>
      <c r="KWG1220" s="10"/>
      <c r="KWH1220" s="10"/>
      <c r="KWI1220" s="10"/>
      <c r="KWJ1220" s="10"/>
      <c r="KWK1220" s="10"/>
      <c r="KWL1220" s="10"/>
      <c r="KWM1220" s="10"/>
      <c r="KWN1220" s="10"/>
      <c r="KWO1220" s="10"/>
      <c r="KWP1220" s="10"/>
      <c r="KWQ1220" s="10"/>
      <c r="KWR1220" s="10"/>
      <c r="KWS1220" s="10"/>
      <c r="KWT1220" s="10"/>
      <c r="KWU1220" s="10"/>
      <c r="KWV1220" s="10"/>
      <c r="KWW1220" s="10"/>
      <c r="KWX1220" s="10"/>
      <c r="KWY1220" s="10"/>
      <c r="KWZ1220" s="10"/>
      <c r="KXA1220" s="10"/>
      <c r="KXB1220" s="10"/>
      <c r="KXC1220" s="10"/>
      <c r="KXD1220" s="10"/>
      <c r="KXE1220" s="10"/>
      <c r="KXF1220" s="10"/>
      <c r="KXG1220" s="10"/>
      <c r="KXH1220" s="10"/>
      <c r="KXI1220" s="10"/>
      <c r="KXJ1220" s="10"/>
      <c r="KXK1220" s="10"/>
      <c r="KXL1220" s="10"/>
      <c r="KXM1220" s="10"/>
      <c r="KXN1220" s="10"/>
      <c r="KXO1220" s="10"/>
      <c r="KXP1220" s="10"/>
      <c r="KXQ1220" s="10"/>
      <c r="KXR1220" s="10"/>
      <c r="KXS1220" s="10"/>
      <c r="KXT1220" s="10"/>
      <c r="KXU1220" s="10"/>
      <c r="KXV1220" s="10"/>
      <c r="KXW1220" s="10"/>
      <c r="KXX1220" s="10"/>
      <c r="KXY1220" s="10"/>
      <c r="KXZ1220" s="10"/>
      <c r="KYA1220" s="10"/>
      <c r="KYB1220" s="10"/>
      <c r="KYC1220" s="10"/>
      <c r="KYD1220" s="10"/>
      <c r="KYE1220" s="10"/>
      <c r="KYF1220" s="10"/>
      <c r="KYG1220" s="10"/>
      <c r="KYH1220" s="10"/>
      <c r="KYI1220" s="10"/>
      <c r="KYJ1220" s="10"/>
      <c r="KYK1220" s="10"/>
      <c r="KYL1220" s="10"/>
      <c r="KYM1220" s="10"/>
      <c r="KYN1220" s="10"/>
      <c r="KYO1220" s="10"/>
      <c r="KYP1220" s="10"/>
      <c r="KYQ1220" s="10"/>
      <c r="KYR1220" s="10"/>
      <c r="KYS1220" s="10"/>
      <c r="KYT1220" s="10"/>
      <c r="KYU1220" s="10"/>
      <c r="KYV1220" s="10"/>
      <c r="KYW1220" s="10"/>
      <c r="KYX1220" s="10"/>
      <c r="KYY1220" s="10"/>
      <c r="KYZ1220" s="10"/>
      <c r="KZA1220" s="10"/>
      <c r="KZB1220" s="10"/>
      <c r="KZC1220" s="10"/>
      <c r="KZD1220" s="10"/>
      <c r="KZE1220" s="10"/>
      <c r="KZF1220" s="10"/>
      <c r="KZG1220" s="10"/>
      <c r="KZH1220" s="10"/>
      <c r="KZI1220" s="10"/>
      <c r="KZJ1220" s="10"/>
      <c r="KZK1220" s="10"/>
      <c r="KZL1220" s="10"/>
      <c r="KZM1220" s="10"/>
      <c r="KZN1220" s="10"/>
      <c r="KZO1220" s="10"/>
      <c r="KZP1220" s="10"/>
      <c r="KZQ1220" s="10"/>
      <c r="KZR1220" s="10"/>
      <c r="KZS1220" s="10"/>
      <c r="KZT1220" s="10"/>
      <c r="KZU1220" s="10"/>
      <c r="KZV1220" s="10"/>
      <c r="KZW1220" s="10"/>
      <c r="KZX1220" s="10"/>
      <c r="KZY1220" s="10"/>
      <c r="KZZ1220" s="10"/>
      <c r="LAA1220" s="10"/>
      <c r="LAB1220" s="10"/>
      <c r="LAC1220" s="10"/>
      <c r="LAD1220" s="10"/>
      <c r="LAE1220" s="10"/>
      <c r="LAF1220" s="10"/>
      <c r="LAG1220" s="10"/>
      <c r="LAH1220" s="10"/>
      <c r="LAI1220" s="10"/>
      <c r="LAJ1220" s="10"/>
      <c r="LAK1220" s="10"/>
      <c r="LAL1220" s="10"/>
      <c r="LAM1220" s="10"/>
      <c r="LAN1220" s="10"/>
      <c r="LAO1220" s="10"/>
      <c r="LAP1220" s="10"/>
      <c r="LAQ1220" s="10"/>
      <c r="LAR1220" s="10"/>
      <c r="LAS1220" s="10"/>
      <c r="LAT1220" s="10"/>
      <c r="LAU1220" s="10"/>
      <c r="LAV1220" s="10"/>
      <c r="LAW1220" s="10"/>
      <c r="LAX1220" s="10"/>
      <c r="LAY1220" s="10"/>
      <c r="LAZ1220" s="10"/>
      <c r="LBA1220" s="10"/>
      <c r="LBB1220" s="10"/>
      <c r="LBC1220" s="10"/>
      <c r="LBD1220" s="10"/>
      <c r="LBE1220" s="10"/>
      <c r="LBF1220" s="10"/>
      <c r="LBG1220" s="10"/>
      <c r="LBH1220" s="10"/>
      <c r="LBI1220" s="10"/>
      <c r="LBJ1220" s="10"/>
      <c r="LBK1220" s="10"/>
      <c r="LBL1220" s="10"/>
      <c r="LBM1220" s="10"/>
      <c r="LBN1220" s="10"/>
      <c r="LBO1220" s="10"/>
      <c r="LBP1220" s="10"/>
      <c r="LBQ1220" s="10"/>
      <c r="LBR1220" s="10"/>
      <c r="LBS1220" s="10"/>
      <c r="LBT1220" s="10"/>
      <c r="LBU1220" s="10"/>
      <c r="LBV1220" s="10"/>
      <c r="LBW1220" s="10"/>
      <c r="LBX1220" s="10"/>
      <c r="LBY1220" s="10"/>
      <c r="LBZ1220" s="10"/>
      <c r="LCA1220" s="10"/>
      <c r="LCB1220" s="10"/>
      <c r="LCC1220" s="10"/>
      <c r="LCD1220" s="10"/>
      <c r="LCE1220" s="10"/>
      <c r="LCF1220" s="10"/>
      <c r="LCG1220" s="10"/>
      <c r="LCH1220" s="10"/>
      <c r="LCI1220" s="10"/>
      <c r="LCJ1220" s="10"/>
      <c r="LCK1220" s="10"/>
      <c r="LCL1220" s="10"/>
      <c r="LCM1220" s="10"/>
      <c r="LCN1220" s="10"/>
      <c r="LCO1220" s="10"/>
      <c r="LCP1220" s="10"/>
      <c r="LCQ1220" s="10"/>
      <c r="LCR1220" s="10"/>
      <c r="LCS1220" s="10"/>
      <c r="LCT1220" s="10"/>
      <c r="LCU1220" s="10"/>
      <c r="LCV1220" s="10"/>
      <c r="LCW1220" s="10"/>
      <c r="LCX1220" s="10"/>
      <c r="LCY1220" s="10"/>
      <c r="LCZ1220" s="10"/>
      <c r="LDA1220" s="10"/>
      <c r="LDB1220" s="10"/>
      <c r="LDC1220" s="10"/>
      <c r="LDD1220" s="10"/>
      <c r="LDE1220" s="10"/>
      <c r="LDF1220" s="10"/>
      <c r="LDG1220" s="10"/>
      <c r="LDH1220" s="10"/>
      <c r="LDI1220" s="10"/>
      <c r="LDJ1220" s="10"/>
      <c r="LDK1220" s="10"/>
      <c r="LDL1220" s="10"/>
      <c r="LDM1220" s="10"/>
      <c r="LDN1220" s="10"/>
      <c r="LDO1220" s="10"/>
      <c r="LDP1220" s="10"/>
      <c r="LDQ1220" s="10"/>
      <c r="LDR1220" s="10"/>
      <c r="LDS1220" s="10"/>
      <c r="LDT1220" s="10"/>
      <c r="LDU1220" s="10"/>
      <c r="LDV1220" s="10"/>
      <c r="LDW1220" s="10"/>
      <c r="LDX1220" s="10"/>
      <c r="LDY1220" s="10"/>
      <c r="LDZ1220" s="10"/>
      <c r="LEA1220" s="10"/>
      <c r="LEB1220" s="10"/>
      <c r="LEC1220" s="10"/>
      <c r="LED1220" s="10"/>
      <c r="LEE1220" s="10"/>
      <c r="LEF1220" s="10"/>
      <c r="LEG1220" s="10"/>
      <c r="LEH1220" s="10"/>
      <c r="LEI1220" s="10"/>
      <c r="LEJ1220" s="10"/>
      <c r="LEK1220" s="10"/>
      <c r="LEL1220" s="10"/>
      <c r="LEM1220" s="10"/>
      <c r="LEN1220" s="10"/>
      <c r="LEO1220" s="10"/>
      <c r="LEP1220" s="10"/>
      <c r="LEQ1220" s="10"/>
      <c r="LER1220" s="10"/>
      <c r="LES1220" s="10"/>
      <c r="LET1220" s="10"/>
      <c r="LEU1220" s="10"/>
      <c r="LEV1220" s="10"/>
      <c r="LEW1220" s="10"/>
      <c r="LEX1220" s="10"/>
      <c r="LEY1220" s="10"/>
      <c r="LEZ1220" s="10"/>
      <c r="LFA1220" s="10"/>
      <c r="LFB1220" s="10"/>
      <c r="LFC1220" s="10"/>
      <c r="LFD1220" s="10"/>
      <c r="LFE1220" s="10"/>
      <c r="LFF1220" s="10"/>
      <c r="LFG1220" s="10"/>
      <c r="LFH1220" s="10"/>
      <c r="LFI1220" s="10"/>
      <c r="LFJ1220" s="10"/>
      <c r="LFK1220" s="10"/>
      <c r="LFL1220" s="10"/>
      <c r="LFM1220" s="10"/>
      <c r="LFN1220" s="10"/>
      <c r="LFO1220" s="10"/>
      <c r="LFP1220" s="10"/>
      <c r="LFQ1220" s="10"/>
      <c r="LFR1220" s="10"/>
      <c r="LFS1220" s="10"/>
      <c r="LFT1220" s="10"/>
      <c r="LFU1220" s="10"/>
      <c r="LFV1220" s="10"/>
      <c r="LFW1220" s="10"/>
      <c r="LFX1220" s="10"/>
      <c r="LFY1220" s="10"/>
      <c r="LFZ1220" s="10"/>
      <c r="LGA1220" s="10"/>
      <c r="LGB1220" s="10"/>
      <c r="LGC1220" s="10"/>
      <c r="LGD1220" s="10"/>
      <c r="LGE1220" s="10"/>
      <c r="LGF1220" s="10"/>
      <c r="LGG1220" s="10"/>
      <c r="LGH1220" s="10"/>
      <c r="LGI1220" s="10"/>
      <c r="LGJ1220" s="10"/>
      <c r="LGK1220" s="10"/>
      <c r="LGL1220" s="10"/>
      <c r="LGM1220" s="10"/>
      <c r="LGN1220" s="10"/>
      <c r="LGO1220" s="10"/>
      <c r="LGP1220" s="10"/>
      <c r="LGQ1220" s="10"/>
      <c r="LGR1220" s="10"/>
      <c r="LGS1220" s="10"/>
      <c r="LGT1220" s="10"/>
      <c r="LGU1220" s="10"/>
      <c r="LGV1220" s="10"/>
      <c r="LGW1220" s="10"/>
      <c r="LGX1220" s="10"/>
      <c r="LGY1220" s="10"/>
      <c r="LGZ1220" s="10"/>
      <c r="LHA1220" s="10"/>
      <c r="LHB1220" s="10"/>
      <c r="LHC1220" s="10"/>
      <c r="LHD1220" s="10"/>
      <c r="LHE1220" s="10"/>
      <c r="LHF1220" s="10"/>
      <c r="LHG1220" s="10"/>
      <c r="LHH1220" s="10"/>
      <c r="LHI1220" s="10"/>
      <c r="LHJ1220" s="10"/>
      <c r="LHK1220" s="10"/>
      <c r="LHL1220" s="10"/>
      <c r="LHM1220" s="10"/>
      <c r="LHN1220" s="10"/>
      <c r="LHO1220" s="10"/>
      <c r="LHP1220" s="10"/>
      <c r="LHQ1220" s="10"/>
      <c r="LHR1220" s="10"/>
      <c r="LHS1220" s="10"/>
      <c r="LHT1220" s="10"/>
      <c r="LHU1220" s="10"/>
      <c r="LHV1220" s="10"/>
      <c r="LHW1220" s="10"/>
      <c r="LHX1220" s="10"/>
      <c r="LHY1220" s="10"/>
      <c r="LHZ1220" s="10"/>
      <c r="LIA1220" s="10"/>
      <c r="LIB1220" s="10"/>
      <c r="LIC1220" s="10"/>
      <c r="LID1220" s="10"/>
      <c r="LIE1220" s="10"/>
      <c r="LIF1220" s="10"/>
      <c r="LIG1220" s="10"/>
      <c r="LIH1220" s="10"/>
      <c r="LII1220" s="10"/>
      <c r="LIJ1220" s="10"/>
      <c r="LIK1220" s="10"/>
      <c r="LIL1220" s="10"/>
      <c r="LIM1220" s="10"/>
      <c r="LIN1220" s="10"/>
      <c r="LIO1220" s="10"/>
      <c r="LIP1220" s="10"/>
      <c r="LIQ1220" s="10"/>
      <c r="LIR1220" s="10"/>
      <c r="LIS1220" s="10"/>
      <c r="LIT1220" s="10"/>
      <c r="LIU1220" s="10"/>
      <c r="LIV1220" s="10"/>
      <c r="LIW1220" s="10"/>
      <c r="LIX1220" s="10"/>
      <c r="LIY1220" s="10"/>
      <c r="LIZ1220" s="10"/>
      <c r="LJA1220" s="10"/>
      <c r="LJB1220" s="10"/>
      <c r="LJC1220" s="10"/>
      <c r="LJD1220" s="10"/>
      <c r="LJE1220" s="10"/>
      <c r="LJF1220" s="10"/>
      <c r="LJG1220" s="10"/>
      <c r="LJH1220" s="10"/>
      <c r="LJI1220" s="10"/>
      <c r="LJJ1220" s="10"/>
      <c r="LJK1220" s="10"/>
      <c r="LJL1220" s="10"/>
      <c r="LJM1220" s="10"/>
      <c r="LJN1220" s="10"/>
      <c r="LJO1220" s="10"/>
      <c r="LJP1220" s="10"/>
      <c r="LJQ1220" s="10"/>
      <c r="LJR1220" s="10"/>
      <c r="LJS1220" s="10"/>
      <c r="LJT1220" s="10"/>
      <c r="LJU1220" s="10"/>
      <c r="LJV1220" s="10"/>
      <c r="LJW1220" s="10"/>
      <c r="LJX1220" s="10"/>
      <c r="LJY1220" s="10"/>
      <c r="LJZ1220" s="10"/>
      <c r="LKA1220" s="10"/>
      <c r="LKB1220" s="10"/>
      <c r="LKC1220" s="10"/>
      <c r="LKD1220" s="10"/>
      <c r="LKE1220" s="10"/>
      <c r="LKF1220" s="10"/>
      <c r="LKG1220" s="10"/>
      <c r="LKH1220" s="10"/>
      <c r="LKI1220" s="10"/>
      <c r="LKJ1220" s="10"/>
      <c r="LKK1220" s="10"/>
      <c r="LKL1220" s="10"/>
      <c r="LKM1220" s="10"/>
      <c r="LKN1220" s="10"/>
      <c r="LKO1220" s="10"/>
      <c r="LKP1220" s="10"/>
      <c r="LKQ1220" s="10"/>
      <c r="LKR1220" s="10"/>
      <c r="LKS1220" s="10"/>
      <c r="LKT1220" s="10"/>
      <c r="LKU1220" s="10"/>
      <c r="LKV1220" s="10"/>
      <c r="LKW1220" s="10"/>
      <c r="LKX1220" s="10"/>
      <c r="LKY1220" s="10"/>
      <c r="LKZ1220" s="10"/>
      <c r="LLA1220" s="10"/>
      <c r="LLB1220" s="10"/>
      <c r="LLC1220" s="10"/>
      <c r="LLD1220" s="10"/>
      <c r="LLE1220" s="10"/>
      <c r="LLF1220" s="10"/>
      <c r="LLG1220" s="10"/>
      <c r="LLH1220" s="10"/>
      <c r="LLI1220" s="10"/>
      <c r="LLJ1220" s="10"/>
      <c r="LLK1220" s="10"/>
      <c r="LLL1220" s="10"/>
      <c r="LLM1220" s="10"/>
      <c r="LLN1220" s="10"/>
      <c r="LLO1220" s="10"/>
      <c r="LLP1220" s="10"/>
      <c r="LLQ1220" s="10"/>
      <c r="LLR1220" s="10"/>
      <c r="LLS1220" s="10"/>
      <c r="LLT1220" s="10"/>
      <c r="LLU1220" s="10"/>
      <c r="LLV1220" s="10"/>
      <c r="LLW1220" s="10"/>
      <c r="LLX1220" s="10"/>
      <c r="LLY1220" s="10"/>
      <c r="LLZ1220" s="10"/>
      <c r="LMA1220" s="10"/>
      <c r="LMB1220" s="10"/>
      <c r="LMC1220" s="10"/>
      <c r="LMD1220" s="10"/>
      <c r="LME1220" s="10"/>
      <c r="LMF1220" s="10"/>
      <c r="LMG1220" s="10"/>
      <c r="LMH1220" s="10"/>
      <c r="LMI1220" s="10"/>
      <c r="LMJ1220" s="10"/>
      <c r="LMK1220" s="10"/>
      <c r="LML1220" s="10"/>
      <c r="LMM1220" s="10"/>
      <c r="LMN1220" s="10"/>
      <c r="LMO1220" s="10"/>
      <c r="LMP1220" s="10"/>
      <c r="LMQ1220" s="10"/>
      <c r="LMR1220" s="10"/>
      <c r="LMS1220" s="10"/>
      <c r="LMT1220" s="10"/>
      <c r="LMU1220" s="10"/>
      <c r="LMV1220" s="10"/>
      <c r="LMW1220" s="10"/>
      <c r="LMX1220" s="10"/>
      <c r="LMY1220" s="10"/>
      <c r="LMZ1220" s="10"/>
      <c r="LNA1220" s="10"/>
      <c r="LNB1220" s="10"/>
      <c r="LNC1220" s="10"/>
      <c r="LND1220" s="10"/>
      <c r="LNE1220" s="10"/>
      <c r="LNF1220" s="10"/>
      <c r="LNG1220" s="10"/>
      <c r="LNH1220" s="10"/>
      <c r="LNI1220" s="10"/>
      <c r="LNJ1220" s="10"/>
      <c r="LNK1220" s="10"/>
      <c r="LNL1220" s="10"/>
      <c r="LNM1220" s="10"/>
      <c r="LNN1220" s="10"/>
      <c r="LNO1220" s="10"/>
      <c r="LNP1220" s="10"/>
      <c r="LNQ1220" s="10"/>
      <c r="LNR1220" s="10"/>
      <c r="LNS1220" s="10"/>
      <c r="LNT1220" s="10"/>
      <c r="LNU1220" s="10"/>
      <c r="LNV1220" s="10"/>
      <c r="LNW1220" s="10"/>
      <c r="LNX1220" s="10"/>
      <c r="LNY1220" s="10"/>
      <c r="LNZ1220" s="10"/>
      <c r="LOA1220" s="10"/>
      <c r="LOB1220" s="10"/>
      <c r="LOC1220" s="10"/>
      <c r="LOD1220" s="10"/>
      <c r="LOE1220" s="10"/>
      <c r="LOF1220" s="10"/>
      <c r="LOG1220" s="10"/>
      <c r="LOH1220" s="10"/>
      <c r="LOI1220" s="10"/>
      <c r="LOJ1220" s="10"/>
      <c r="LOK1220" s="10"/>
      <c r="LOL1220" s="10"/>
      <c r="LOM1220" s="10"/>
      <c r="LON1220" s="10"/>
      <c r="LOO1220" s="10"/>
      <c r="LOP1220" s="10"/>
      <c r="LOQ1220" s="10"/>
      <c r="LOR1220" s="10"/>
      <c r="LOS1220" s="10"/>
      <c r="LOT1220" s="10"/>
      <c r="LOU1220" s="10"/>
      <c r="LOV1220" s="10"/>
      <c r="LOW1220" s="10"/>
      <c r="LOX1220" s="10"/>
      <c r="LOY1220" s="10"/>
      <c r="LOZ1220" s="10"/>
      <c r="LPA1220" s="10"/>
      <c r="LPB1220" s="10"/>
      <c r="LPC1220" s="10"/>
      <c r="LPD1220" s="10"/>
      <c r="LPE1220" s="10"/>
      <c r="LPF1220" s="10"/>
      <c r="LPG1220" s="10"/>
      <c r="LPH1220" s="10"/>
      <c r="LPI1220" s="10"/>
      <c r="LPJ1220" s="10"/>
      <c r="LPK1220" s="10"/>
      <c r="LPL1220" s="10"/>
      <c r="LPM1220" s="10"/>
      <c r="LPN1220" s="10"/>
      <c r="LPO1220" s="10"/>
      <c r="LPP1220" s="10"/>
      <c r="LPQ1220" s="10"/>
      <c r="LPR1220" s="10"/>
      <c r="LPS1220" s="10"/>
      <c r="LPT1220" s="10"/>
      <c r="LPU1220" s="10"/>
      <c r="LPV1220" s="10"/>
      <c r="LPW1220" s="10"/>
      <c r="LPX1220" s="10"/>
      <c r="LPY1220" s="10"/>
      <c r="LPZ1220" s="10"/>
      <c r="LQA1220" s="10"/>
      <c r="LQB1220" s="10"/>
      <c r="LQC1220" s="10"/>
      <c r="LQD1220" s="10"/>
      <c r="LQE1220" s="10"/>
      <c r="LQF1220" s="10"/>
      <c r="LQG1220" s="10"/>
      <c r="LQH1220" s="10"/>
      <c r="LQI1220" s="10"/>
      <c r="LQJ1220" s="10"/>
      <c r="LQK1220" s="10"/>
      <c r="LQL1220" s="10"/>
      <c r="LQM1220" s="10"/>
      <c r="LQN1220" s="10"/>
      <c r="LQO1220" s="10"/>
      <c r="LQP1220" s="10"/>
      <c r="LQQ1220" s="10"/>
      <c r="LQR1220" s="10"/>
      <c r="LQS1220" s="10"/>
      <c r="LQT1220" s="10"/>
      <c r="LQU1220" s="10"/>
      <c r="LQV1220" s="10"/>
      <c r="LQW1220" s="10"/>
      <c r="LQX1220" s="10"/>
      <c r="LQY1220" s="10"/>
      <c r="LQZ1220" s="10"/>
      <c r="LRA1220" s="10"/>
      <c r="LRB1220" s="10"/>
      <c r="LRC1220" s="10"/>
      <c r="LRD1220" s="10"/>
      <c r="LRE1220" s="10"/>
      <c r="LRF1220" s="10"/>
      <c r="LRG1220" s="10"/>
      <c r="LRH1220" s="10"/>
      <c r="LRI1220" s="10"/>
      <c r="LRJ1220" s="10"/>
      <c r="LRK1220" s="10"/>
      <c r="LRL1220" s="10"/>
      <c r="LRM1220" s="10"/>
      <c r="LRN1220" s="10"/>
      <c r="LRO1220" s="10"/>
      <c r="LRP1220" s="10"/>
      <c r="LRQ1220" s="10"/>
      <c r="LRR1220" s="10"/>
      <c r="LRS1220" s="10"/>
      <c r="LRT1220" s="10"/>
      <c r="LRU1220" s="10"/>
      <c r="LRV1220" s="10"/>
      <c r="LRW1220" s="10"/>
      <c r="LRX1220" s="10"/>
      <c r="LRY1220" s="10"/>
      <c r="LRZ1220" s="10"/>
      <c r="LSA1220" s="10"/>
      <c r="LSB1220" s="10"/>
      <c r="LSC1220" s="10"/>
      <c r="LSD1220" s="10"/>
      <c r="LSE1220" s="10"/>
      <c r="LSF1220" s="10"/>
      <c r="LSG1220" s="10"/>
      <c r="LSH1220" s="10"/>
      <c r="LSI1220" s="10"/>
      <c r="LSJ1220" s="10"/>
      <c r="LSK1220" s="10"/>
      <c r="LSL1220" s="10"/>
      <c r="LSM1220" s="10"/>
      <c r="LSN1220" s="10"/>
      <c r="LSO1220" s="10"/>
      <c r="LSP1220" s="10"/>
      <c r="LSQ1220" s="10"/>
      <c r="LSR1220" s="10"/>
      <c r="LSS1220" s="10"/>
      <c r="LST1220" s="10"/>
      <c r="LSU1220" s="10"/>
      <c r="LSV1220" s="10"/>
      <c r="LSW1220" s="10"/>
      <c r="LSX1220" s="10"/>
      <c r="LSY1220" s="10"/>
      <c r="LSZ1220" s="10"/>
      <c r="LTA1220" s="10"/>
      <c r="LTB1220" s="10"/>
      <c r="LTC1220" s="10"/>
      <c r="LTD1220" s="10"/>
      <c r="LTE1220" s="10"/>
      <c r="LTF1220" s="10"/>
      <c r="LTG1220" s="10"/>
      <c r="LTH1220" s="10"/>
      <c r="LTI1220" s="10"/>
      <c r="LTJ1220" s="10"/>
      <c r="LTK1220" s="10"/>
      <c r="LTL1220" s="10"/>
      <c r="LTM1220" s="10"/>
      <c r="LTN1220" s="10"/>
      <c r="LTO1220" s="10"/>
      <c r="LTP1220" s="10"/>
      <c r="LTQ1220" s="10"/>
      <c r="LTR1220" s="10"/>
      <c r="LTS1220" s="10"/>
      <c r="LTT1220" s="10"/>
      <c r="LTU1220" s="10"/>
      <c r="LTV1220" s="10"/>
      <c r="LTW1220" s="10"/>
      <c r="LTX1220" s="10"/>
      <c r="LTY1220" s="10"/>
      <c r="LTZ1220" s="10"/>
      <c r="LUA1220" s="10"/>
      <c r="LUB1220" s="10"/>
      <c r="LUC1220" s="10"/>
      <c r="LUD1220" s="10"/>
      <c r="LUE1220" s="10"/>
      <c r="LUF1220" s="10"/>
      <c r="LUG1220" s="10"/>
      <c r="LUH1220" s="10"/>
      <c r="LUI1220" s="10"/>
      <c r="LUJ1220" s="10"/>
      <c r="LUK1220" s="10"/>
      <c r="LUL1220" s="10"/>
      <c r="LUM1220" s="10"/>
      <c r="LUN1220" s="10"/>
      <c r="LUO1220" s="10"/>
      <c r="LUP1220" s="10"/>
      <c r="LUQ1220" s="10"/>
      <c r="LUR1220" s="10"/>
      <c r="LUS1220" s="10"/>
      <c r="LUT1220" s="10"/>
      <c r="LUU1220" s="10"/>
      <c r="LUV1220" s="10"/>
      <c r="LUW1220" s="10"/>
      <c r="LUX1220" s="10"/>
      <c r="LUY1220" s="10"/>
      <c r="LUZ1220" s="10"/>
      <c r="LVA1220" s="10"/>
      <c r="LVB1220" s="10"/>
      <c r="LVC1220" s="10"/>
      <c r="LVD1220" s="10"/>
      <c r="LVE1220" s="10"/>
      <c r="LVF1220" s="10"/>
      <c r="LVG1220" s="10"/>
      <c r="LVH1220" s="10"/>
      <c r="LVI1220" s="10"/>
      <c r="LVJ1220" s="10"/>
      <c r="LVK1220" s="10"/>
      <c r="LVL1220" s="10"/>
      <c r="LVM1220" s="10"/>
      <c r="LVN1220" s="10"/>
      <c r="LVO1220" s="10"/>
      <c r="LVP1220" s="10"/>
      <c r="LVQ1220" s="10"/>
      <c r="LVR1220" s="10"/>
      <c r="LVS1220" s="10"/>
      <c r="LVT1220" s="10"/>
      <c r="LVU1220" s="10"/>
      <c r="LVV1220" s="10"/>
      <c r="LVW1220" s="10"/>
      <c r="LVX1220" s="10"/>
      <c r="LVY1220" s="10"/>
      <c r="LVZ1220" s="10"/>
      <c r="LWA1220" s="10"/>
      <c r="LWB1220" s="10"/>
      <c r="LWC1220" s="10"/>
      <c r="LWD1220" s="10"/>
      <c r="LWE1220" s="10"/>
      <c r="LWF1220" s="10"/>
      <c r="LWG1220" s="10"/>
      <c r="LWH1220" s="10"/>
      <c r="LWI1220" s="10"/>
      <c r="LWJ1220" s="10"/>
      <c r="LWK1220" s="10"/>
      <c r="LWL1220" s="10"/>
      <c r="LWM1220" s="10"/>
      <c r="LWN1220" s="10"/>
      <c r="LWO1220" s="10"/>
      <c r="LWP1220" s="10"/>
      <c r="LWQ1220" s="10"/>
      <c r="LWR1220" s="10"/>
      <c r="LWS1220" s="10"/>
      <c r="LWT1220" s="10"/>
      <c r="LWU1220" s="10"/>
      <c r="LWV1220" s="10"/>
      <c r="LWW1220" s="10"/>
      <c r="LWX1220" s="10"/>
      <c r="LWY1220" s="10"/>
      <c r="LWZ1220" s="10"/>
      <c r="LXA1220" s="10"/>
      <c r="LXB1220" s="10"/>
      <c r="LXC1220" s="10"/>
      <c r="LXD1220" s="10"/>
      <c r="LXE1220" s="10"/>
      <c r="LXF1220" s="10"/>
      <c r="LXG1220" s="10"/>
      <c r="LXH1220" s="10"/>
      <c r="LXI1220" s="10"/>
      <c r="LXJ1220" s="10"/>
      <c r="LXK1220" s="10"/>
      <c r="LXL1220" s="10"/>
      <c r="LXM1220" s="10"/>
      <c r="LXN1220" s="10"/>
      <c r="LXO1220" s="10"/>
      <c r="LXP1220" s="10"/>
      <c r="LXQ1220" s="10"/>
      <c r="LXR1220" s="10"/>
      <c r="LXS1220" s="10"/>
      <c r="LXT1220" s="10"/>
      <c r="LXU1220" s="10"/>
      <c r="LXV1220" s="10"/>
      <c r="LXW1220" s="10"/>
      <c r="LXX1220" s="10"/>
      <c r="LXY1220" s="10"/>
      <c r="LXZ1220" s="10"/>
      <c r="LYA1220" s="10"/>
      <c r="LYB1220" s="10"/>
      <c r="LYC1220" s="10"/>
      <c r="LYD1220" s="10"/>
      <c r="LYE1220" s="10"/>
      <c r="LYF1220" s="10"/>
      <c r="LYG1220" s="10"/>
      <c r="LYH1220" s="10"/>
      <c r="LYI1220" s="10"/>
      <c r="LYJ1220" s="10"/>
      <c r="LYK1220" s="10"/>
      <c r="LYL1220" s="10"/>
      <c r="LYM1220" s="10"/>
      <c r="LYN1220" s="10"/>
      <c r="LYO1220" s="10"/>
      <c r="LYP1220" s="10"/>
      <c r="LYQ1220" s="10"/>
      <c r="LYR1220" s="10"/>
      <c r="LYS1220" s="10"/>
      <c r="LYT1220" s="10"/>
      <c r="LYU1220" s="10"/>
      <c r="LYV1220" s="10"/>
      <c r="LYW1220" s="10"/>
      <c r="LYX1220" s="10"/>
      <c r="LYY1220" s="10"/>
      <c r="LYZ1220" s="10"/>
      <c r="LZA1220" s="10"/>
      <c r="LZB1220" s="10"/>
      <c r="LZC1220" s="10"/>
      <c r="LZD1220" s="10"/>
      <c r="LZE1220" s="10"/>
      <c r="LZF1220" s="10"/>
      <c r="LZG1220" s="10"/>
      <c r="LZH1220" s="10"/>
      <c r="LZI1220" s="10"/>
      <c r="LZJ1220" s="10"/>
      <c r="LZK1220" s="10"/>
      <c r="LZL1220" s="10"/>
      <c r="LZM1220" s="10"/>
      <c r="LZN1220" s="10"/>
      <c r="LZO1220" s="10"/>
      <c r="LZP1220" s="10"/>
      <c r="LZQ1220" s="10"/>
      <c r="LZR1220" s="10"/>
      <c r="LZS1220" s="10"/>
      <c r="LZT1220" s="10"/>
      <c r="LZU1220" s="10"/>
      <c r="LZV1220" s="10"/>
      <c r="LZW1220" s="10"/>
      <c r="LZX1220" s="10"/>
      <c r="LZY1220" s="10"/>
      <c r="LZZ1220" s="10"/>
      <c r="MAA1220" s="10"/>
      <c r="MAB1220" s="10"/>
      <c r="MAC1220" s="10"/>
      <c r="MAD1220" s="10"/>
      <c r="MAE1220" s="10"/>
      <c r="MAF1220" s="10"/>
      <c r="MAG1220" s="10"/>
      <c r="MAH1220" s="10"/>
      <c r="MAI1220" s="10"/>
      <c r="MAJ1220" s="10"/>
      <c r="MAK1220" s="10"/>
      <c r="MAL1220" s="10"/>
      <c r="MAM1220" s="10"/>
      <c r="MAN1220" s="10"/>
      <c r="MAO1220" s="10"/>
      <c r="MAP1220" s="10"/>
      <c r="MAQ1220" s="10"/>
      <c r="MAR1220" s="10"/>
      <c r="MAS1220" s="10"/>
      <c r="MAT1220" s="10"/>
      <c r="MAU1220" s="10"/>
      <c r="MAV1220" s="10"/>
      <c r="MAW1220" s="10"/>
      <c r="MAX1220" s="10"/>
      <c r="MAY1220" s="10"/>
      <c r="MAZ1220" s="10"/>
      <c r="MBA1220" s="10"/>
      <c r="MBB1220" s="10"/>
      <c r="MBC1220" s="10"/>
      <c r="MBD1220" s="10"/>
      <c r="MBE1220" s="10"/>
      <c r="MBF1220" s="10"/>
      <c r="MBG1220" s="10"/>
      <c r="MBH1220" s="10"/>
      <c r="MBI1220" s="10"/>
      <c r="MBJ1220" s="10"/>
      <c r="MBK1220" s="10"/>
      <c r="MBL1220" s="10"/>
      <c r="MBM1220" s="10"/>
      <c r="MBN1220" s="10"/>
      <c r="MBO1220" s="10"/>
      <c r="MBP1220" s="10"/>
      <c r="MBQ1220" s="10"/>
      <c r="MBR1220" s="10"/>
      <c r="MBS1220" s="10"/>
      <c r="MBT1220" s="10"/>
      <c r="MBU1220" s="10"/>
      <c r="MBV1220" s="10"/>
      <c r="MBW1220" s="10"/>
      <c r="MBX1220" s="10"/>
      <c r="MBY1220" s="10"/>
      <c r="MBZ1220" s="10"/>
      <c r="MCA1220" s="10"/>
      <c r="MCB1220" s="10"/>
      <c r="MCC1220" s="10"/>
      <c r="MCD1220" s="10"/>
      <c r="MCE1220" s="10"/>
      <c r="MCF1220" s="10"/>
      <c r="MCG1220" s="10"/>
      <c r="MCH1220" s="10"/>
      <c r="MCI1220" s="10"/>
      <c r="MCJ1220" s="10"/>
      <c r="MCK1220" s="10"/>
      <c r="MCL1220" s="10"/>
      <c r="MCM1220" s="10"/>
      <c r="MCN1220" s="10"/>
      <c r="MCO1220" s="10"/>
      <c r="MCP1220" s="10"/>
      <c r="MCQ1220" s="10"/>
      <c r="MCR1220" s="10"/>
      <c r="MCS1220" s="10"/>
      <c r="MCT1220" s="10"/>
      <c r="MCU1220" s="10"/>
      <c r="MCV1220" s="10"/>
      <c r="MCW1220" s="10"/>
      <c r="MCX1220" s="10"/>
      <c r="MCY1220" s="10"/>
      <c r="MCZ1220" s="10"/>
      <c r="MDA1220" s="10"/>
      <c r="MDB1220" s="10"/>
      <c r="MDC1220" s="10"/>
      <c r="MDD1220" s="10"/>
      <c r="MDE1220" s="10"/>
      <c r="MDF1220" s="10"/>
      <c r="MDG1220" s="10"/>
      <c r="MDH1220" s="10"/>
      <c r="MDI1220" s="10"/>
      <c r="MDJ1220" s="10"/>
      <c r="MDK1220" s="10"/>
      <c r="MDL1220" s="10"/>
      <c r="MDM1220" s="10"/>
      <c r="MDN1220" s="10"/>
      <c r="MDO1220" s="10"/>
      <c r="MDP1220" s="10"/>
      <c r="MDQ1220" s="10"/>
      <c r="MDR1220" s="10"/>
      <c r="MDS1220" s="10"/>
      <c r="MDT1220" s="10"/>
      <c r="MDU1220" s="10"/>
      <c r="MDV1220" s="10"/>
      <c r="MDW1220" s="10"/>
      <c r="MDX1220" s="10"/>
      <c r="MDY1220" s="10"/>
      <c r="MDZ1220" s="10"/>
      <c r="MEA1220" s="10"/>
      <c r="MEB1220" s="10"/>
      <c r="MEC1220" s="10"/>
      <c r="MED1220" s="10"/>
      <c r="MEE1220" s="10"/>
      <c r="MEF1220" s="10"/>
      <c r="MEG1220" s="10"/>
      <c r="MEH1220" s="10"/>
      <c r="MEI1220" s="10"/>
      <c r="MEJ1220" s="10"/>
      <c r="MEK1220" s="10"/>
      <c r="MEL1220" s="10"/>
      <c r="MEM1220" s="10"/>
      <c r="MEN1220" s="10"/>
      <c r="MEO1220" s="10"/>
      <c r="MEP1220" s="10"/>
      <c r="MEQ1220" s="10"/>
      <c r="MER1220" s="10"/>
      <c r="MES1220" s="10"/>
      <c r="MET1220" s="10"/>
      <c r="MEU1220" s="10"/>
      <c r="MEV1220" s="10"/>
      <c r="MEW1220" s="10"/>
      <c r="MEX1220" s="10"/>
      <c r="MEY1220" s="10"/>
      <c r="MEZ1220" s="10"/>
      <c r="MFA1220" s="10"/>
      <c r="MFB1220" s="10"/>
      <c r="MFC1220" s="10"/>
      <c r="MFD1220" s="10"/>
      <c r="MFE1220" s="10"/>
      <c r="MFF1220" s="10"/>
      <c r="MFG1220" s="10"/>
      <c r="MFH1220" s="10"/>
      <c r="MFI1220" s="10"/>
      <c r="MFJ1220" s="10"/>
      <c r="MFK1220" s="10"/>
      <c r="MFL1220" s="10"/>
      <c r="MFM1220" s="10"/>
      <c r="MFN1220" s="10"/>
      <c r="MFO1220" s="10"/>
      <c r="MFP1220" s="10"/>
      <c r="MFQ1220" s="10"/>
      <c r="MFR1220" s="10"/>
      <c r="MFS1220" s="10"/>
      <c r="MFT1220" s="10"/>
      <c r="MFU1220" s="10"/>
      <c r="MFV1220" s="10"/>
      <c r="MFW1220" s="10"/>
      <c r="MFX1220" s="10"/>
      <c r="MFY1220" s="10"/>
      <c r="MFZ1220" s="10"/>
      <c r="MGA1220" s="10"/>
      <c r="MGB1220" s="10"/>
      <c r="MGC1220" s="10"/>
      <c r="MGD1220" s="10"/>
      <c r="MGE1220" s="10"/>
      <c r="MGF1220" s="10"/>
      <c r="MGG1220" s="10"/>
      <c r="MGH1220" s="10"/>
      <c r="MGI1220" s="10"/>
      <c r="MGJ1220" s="10"/>
      <c r="MGK1220" s="10"/>
      <c r="MGL1220" s="10"/>
      <c r="MGM1220" s="10"/>
      <c r="MGN1220" s="10"/>
      <c r="MGO1220" s="10"/>
      <c r="MGP1220" s="10"/>
      <c r="MGQ1220" s="10"/>
      <c r="MGR1220" s="10"/>
      <c r="MGS1220" s="10"/>
      <c r="MGT1220" s="10"/>
      <c r="MGU1220" s="10"/>
      <c r="MGV1220" s="10"/>
      <c r="MGW1220" s="10"/>
      <c r="MGX1220" s="10"/>
      <c r="MGY1220" s="10"/>
      <c r="MGZ1220" s="10"/>
      <c r="MHA1220" s="10"/>
      <c r="MHB1220" s="10"/>
      <c r="MHC1220" s="10"/>
      <c r="MHD1220" s="10"/>
      <c r="MHE1220" s="10"/>
      <c r="MHF1220" s="10"/>
      <c r="MHG1220" s="10"/>
      <c r="MHH1220" s="10"/>
      <c r="MHI1220" s="10"/>
      <c r="MHJ1220" s="10"/>
      <c r="MHK1220" s="10"/>
      <c r="MHL1220" s="10"/>
      <c r="MHM1220" s="10"/>
      <c r="MHN1220" s="10"/>
      <c r="MHO1220" s="10"/>
      <c r="MHP1220" s="10"/>
      <c r="MHQ1220" s="10"/>
      <c r="MHR1220" s="10"/>
      <c r="MHS1220" s="10"/>
      <c r="MHT1220" s="10"/>
      <c r="MHU1220" s="10"/>
      <c r="MHV1220" s="10"/>
      <c r="MHW1220" s="10"/>
      <c r="MHX1220" s="10"/>
      <c r="MHY1220" s="10"/>
      <c r="MHZ1220" s="10"/>
      <c r="MIA1220" s="10"/>
      <c r="MIB1220" s="10"/>
      <c r="MIC1220" s="10"/>
      <c r="MID1220" s="10"/>
      <c r="MIE1220" s="10"/>
      <c r="MIF1220" s="10"/>
      <c r="MIG1220" s="10"/>
      <c r="MIH1220" s="10"/>
      <c r="MII1220" s="10"/>
      <c r="MIJ1220" s="10"/>
      <c r="MIK1220" s="10"/>
      <c r="MIL1220" s="10"/>
      <c r="MIM1220" s="10"/>
      <c r="MIN1220" s="10"/>
      <c r="MIO1220" s="10"/>
      <c r="MIP1220" s="10"/>
      <c r="MIQ1220" s="10"/>
      <c r="MIR1220" s="10"/>
      <c r="MIS1220" s="10"/>
      <c r="MIT1220" s="10"/>
      <c r="MIU1220" s="10"/>
      <c r="MIV1220" s="10"/>
      <c r="MIW1220" s="10"/>
      <c r="MIX1220" s="10"/>
      <c r="MIY1220" s="10"/>
      <c r="MIZ1220" s="10"/>
      <c r="MJA1220" s="10"/>
      <c r="MJB1220" s="10"/>
      <c r="MJC1220" s="10"/>
      <c r="MJD1220" s="10"/>
      <c r="MJE1220" s="10"/>
      <c r="MJF1220" s="10"/>
      <c r="MJG1220" s="10"/>
      <c r="MJH1220" s="10"/>
      <c r="MJI1220" s="10"/>
      <c r="MJJ1220" s="10"/>
      <c r="MJK1220" s="10"/>
      <c r="MJL1220" s="10"/>
      <c r="MJM1220" s="10"/>
      <c r="MJN1220" s="10"/>
      <c r="MJO1220" s="10"/>
      <c r="MJP1220" s="10"/>
      <c r="MJQ1220" s="10"/>
      <c r="MJR1220" s="10"/>
      <c r="MJS1220" s="10"/>
      <c r="MJT1220" s="10"/>
      <c r="MJU1220" s="10"/>
      <c r="MJV1220" s="10"/>
      <c r="MJW1220" s="10"/>
      <c r="MJX1220" s="10"/>
      <c r="MJY1220" s="10"/>
      <c r="MJZ1220" s="10"/>
      <c r="MKA1220" s="10"/>
      <c r="MKB1220" s="10"/>
      <c r="MKC1220" s="10"/>
      <c r="MKD1220" s="10"/>
      <c r="MKE1220" s="10"/>
      <c r="MKF1220" s="10"/>
      <c r="MKG1220" s="10"/>
      <c r="MKH1220" s="10"/>
      <c r="MKI1220" s="10"/>
      <c r="MKJ1220" s="10"/>
      <c r="MKK1220" s="10"/>
      <c r="MKL1220" s="10"/>
      <c r="MKM1220" s="10"/>
      <c r="MKN1220" s="10"/>
      <c r="MKO1220" s="10"/>
      <c r="MKP1220" s="10"/>
      <c r="MKQ1220" s="10"/>
      <c r="MKR1220" s="10"/>
      <c r="MKS1220" s="10"/>
      <c r="MKT1220" s="10"/>
      <c r="MKU1220" s="10"/>
      <c r="MKV1220" s="10"/>
      <c r="MKW1220" s="10"/>
      <c r="MKX1220" s="10"/>
      <c r="MKY1220" s="10"/>
      <c r="MKZ1220" s="10"/>
      <c r="MLA1220" s="10"/>
      <c r="MLB1220" s="10"/>
      <c r="MLC1220" s="10"/>
      <c r="MLD1220" s="10"/>
      <c r="MLE1220" s="10"/>
      <c r="MLF1220" s="10"/>
      <c r="MLG1220" s="10"/>
      <c r="MLH1220" s="10"/>
      <c r="MLI1220" s="10"/>
      <c r="MLJ1220" s="10"/>
      <c r="MLK1220" s="10"/>
      <c r="MLL1220" s="10"/>
      <c r="MLM1220" s="10"/>
      <c r="MLN1220" s="10"/>
      <c r="MLO1220" s="10"/>
      <c r="MLP1220" s="10"/>
      <c r="MLQ1220" s="10"/>
      <c r="MLR1220" s="10"/>
      <c r="MLS1220" s="10"/>
      <c r="MLT1220" s="10"/>
      <c r="MLU1220" s="10"/>
      <c r="MLV1220" s="10"/>
      <c r="MLW1220" s="10"/>
      <c r="MLX1220" s="10"/>
      <c r="MLY1220" s="10"/>
      <c r="MLZ1220" s="10"/>
      <c r="MMA1220" s="10"/>
      <c r="MMB1220" s="10"/>
      <c r="MMC1220" s="10"/>
      <c r="MMD1220" s="10"/>
      <c r="MME1220" s="10"/>
      <c r="MMF1220" s="10"/>
      <c r="MMG1220" s="10"/>
      <c r="MMH1220" s="10"/>
      <c r="MMI1220" s="10"/>
      <c r="MMJ1220" s="10"/>
      <c r="MMK1220" s="10"/>
      <c r="MML1220" s="10"/>
      <c r="MMM1220" s="10"/>
      <c r="MMN1220" s="10"/>
      <c r="MMO1220" s="10"/>
      <c r="MMP1220" s="10"/>
      <c r="MMQ1220" s="10"/>
      <c r="MMR1220" s="10"/>
      <c r="MMS1220" s="10"/>
      <c r="MMT1220" s="10"/>
      <c r="MMU1220" s="10"/>
      <c r="MMV1220" s="10"/>
      <c r="MMW1220" s="10"/>
      <c r="MMX1220" s="10"/>
      <c r="MMY1220" s="10"/>
      <c r="MMZ1220" s="10"/>
      <c r="MNA1220" s="10"/>
      <c r="MNB1220" s="10"/>
      <c r="MNC1220" s="10"/>
      <c r="MND1220" s="10"/>
      <c r="MNE1220" s="10"/>
      <c r="MNF1220" s="10"/>
      <c r="MNG1220" s="10"/>
      <c r="MNH1220" s="10"/>
      <c r="MNI1220" s="10"/>
      <c r="MNJ1220" s="10"/>
      <c r="MNK1220" s="10"/>
      <c r="MNL1220" s="10"/>
      <c r="MNM1220" s="10"/>
      <c r="MNN1220" s="10"/>
      <c r="MNO1220" s="10"/>
      <c r="MNP1220" s="10"/>
      <c r="MNQ1220" s="10"/>
      <c r="MNR1220" s="10"/>
      <c r="MNS1220" s="10"/>
      <c r="MNT1220" s="10"/>
      <c r="MNU1220" s="10"/>
      <c r="MNV1220" s="10"/>
      <c r="MNW1220" s="10"/>
      <c r="MNX1220" s="10"/>
      <c r="MNY1220" s="10"/>
      <c r="MNZ1220" s="10"/>
      <c r="MOA1220" s="10"/>
      <c r="MOB1220" s="10"/>
      <c r="MOC1220" s="10"/>
      <c r="MOD1220" s="10"/>
      <c r="MOE1220" s="10"/>
      <c r="MOF1220" s="10"/>
      <c r="MOG1220" s="10"/>
      <c r="MOH1220" s="10"/>
      <c r="MOI1220" s="10"/>
      <c r="MOJ1220" s="10"/>
      <c r="MOK1220" s="10"/>
      <c r="MOL1220" s="10"/>
      <c r="MOM1220" s="10"/>
      <c r="MON1220" s="10"/>
      <c r="MOO1220" s="10"/>
      <c r="MOP1220" s="10"/>
      <c r="MOQ1220" s="10"/>
      <c r="MOR1220" s="10"/>
      <c r="MOS1220" s="10"/>
      <c r="MOT1220" s="10"/>
      <c r="MOU1220" s="10"/>
      <c r="MOV1220" s="10"/>
      <c r="MOW1220" s="10"/>
      <c r="MOX1220" s="10"/>
      <c r="MOY1220" s="10"/>
      <c r="MOZ1220" s="10"/>
      <c r="MPA1220" s="10"/>
      <c r="MPB1220" s="10"/>
      <c r="MPC1220" s="10"/>
      <c r="MPD1220" s="10"/>
      <c r="MPE1220" s="10"/>
      <c r="MPF1220" s="10"/>
      <c r="MPG1220" s="10"/>
      <c r="MPH1220" s="10"/>
      <c r="MPI1220" s="10"/>
      <c r="MPJ1220" s="10"/>
      <c r="MPK1220" s="10"/>
      <c r="MPL1220" s="10"/>
      <c r="MPM1220" s="10"/>
      <c r="MPN1220" s="10"/>
      <c r="MPO1220" s="10"/>
      <c r="MPP1220" s="10"/>
      <c r="MPQ1220" s="10"/>
      <c r="MPR1220" s="10"/>
      <c r="MPS1220" s="10"/>
      <c r="MPT1220" s="10"/>
      <c r="MPU1220" s="10"/>
      <c r="MPV1220" s="10"/>
      <c r="MPW1220" s="10"/>
      <c r="MPX1220" s="10"/>
      <c r="MPY1220" s="10"/>
      <c r="MPZ1220" s="10"/>
      <c r="MQA1220" s="10"/>
      <c r="MQB1220" s="10"/>
      <c r="MQC1220" s="10"/>
      <c r="MQD1220" s="10"/>
      <c r="MQE1220" s="10"/>
      <c r="MQF1220" s="10"/>
      <c r="MQG1220" s="10"/>
      <c r="MQH1220" s="10"/>
      <c r="MQI1220" s="10"/>
      <c r="MQJ1220" s="10"/>
      <c r="MQK1220" s="10"/>
      <c r="MQL1220" s="10"/>
      <c r="MQM1220" s="10"/>
      <c r="MQN1220" s="10"/>
      <c r="MQO1220" s="10"/>
      <c r="MQP1220" s="10"/>
      <c r="MQQ1220" s="10"/>
      <c r="MQR1220" s="10"/>
      <c r="MQS1220" s="10"/>
      <c r="MQT1220" s="10"/>
      <c r="MQU1220" s="10"/>
      <c r="MQV1220" s="10"/>
      <c r="MQW1220" s="10"/>
      <c r="MQX1220" s="10"/>
      <c r="MQY1220" s="10"/>
      <c r="MQZ1220" s="10"/>
      <c r="MRA1220" s="10"/>
      <c r="MRB1220" s="10"/>
      <c r="MRC1220" s="10"/>
      <c r="MRD1220" s="10"/>
      <c r="MRE1220" s="10"/>
      <c r="MRF1220" s="10"/>
      <c r="MRG1220" s="10"/>
      <c r="MRH1220" s="10"/>
      <c r="MRI1220" s="10"/>
      <c r="MRJ1220" s="10"/>
      <c r="MRK1220" s="10"/>
      <c r="MRL1220" s="10"/>
      <c r="MRM1220" s="10"/>
      <c r="MRN1220" s="10"/>
      <c r="MRO1220" s="10"/>
      <c r="MRP1220" s="10"/>
      <c r="MRQ1220" s="10"/>
      <c r="MRR1220" s="10"/>
      <c r="MRS1220" s="10"/>
      <c r="MRT1220" s="10"/>
      <c r="MRU1220" s="10"/>
      <c r="MRV1220" s="10"/>
      <c r="MRW1220" s="10"/>
      <c r="MRX1220" s="10"/>
      <c r="MRY1220" s="10"/>
      <c r="MRZ1220" s="10"/>
      <c r="MSA1220" s="10"/>
      <c r="MSB1220" s="10"/>
      <c r="MSC1220" s="10"/>
      <c r="MSD1220" s="10"/>
      <c r="MSE1220" s="10"/>
      <c r="MSF1220" s="10"/>
      <c r="MSG1220" s="10"/>
      <c r="MSH1220" s="10"/>
      <c r="MSI1220" s="10"/>
      <c r="MSJ1220" s="10"/>
      <c r="MSK1220" s="10"/>
      <c r="MSL1220" s="10"/>
      <c r="MSM1220" s="10"/>
      <c r="MSN1220" s="10"/>
      <c r="MSO1220" s="10"/>
      <c r="MSP1220" s="10"/>
      <c r="MSQ1220" s="10"/>
      <c r="MSR1220" s="10"/>
      <c r="MSS1220" s="10"/>
      <c r="MST1220" s="10"/>
      <c r="MSU1220" s="10"/>
      <c r="MSV1220" s="10"/>
      <c r="MSW1220" s="10"/>
      <c r="MSX1220" s="10"/>
      <c r="MSY1220" s="10"/>
      <c r="MSZ1220" s="10"/>
      <c r="MTA1220" s="10"/>
      <c r="MTB1220" s="10"/>
      <c r="MTC1220" s="10"/>
      <c r="MTD1220" s="10"/>
      <c r="MTE1220" s="10"/>
      <c r="MTF1220" s="10"/>
      <c r="MTG1220" s="10"/>
      <c r="MTH1220" s="10"/>
      <c r="MTI1220" s="10"/>
      <c r="MTJ1220" s="10"/>
      <c r="MTK1220" s="10"/>
      <c r="MTL1220" s="10"/>
      <c r="MTM1220" s="10"/>
      <c r="MTN1220" s="10"/>
      <c r="MTO1220" s="10"/>
      <c r="MTP1220" s="10"/>
      <c r="MTQ1220" s="10"/>
      <c r="MTR1220" s="10"/>
      <c r="MTS1220" s="10"/>
      <c r="MTT1220" s="10"/>
      <c r="MTU1220" s="10"/>
      <c r="MTV1220" s="10"/>
      <c r="MTW1220" s="10"/>
      <c r="MTX1220" s="10"/>
      <c r="MTY1220" s="10"/>
      <c r="MTZ1220" s="10"/>
      <c r="MUA1220" s="10"/>
      <c r="MUB1220" s="10"/>
      <c r="MUC1220" s="10"/>
      <c r="MUD1220" s="10"/>
      <c r="MUE1220" s="10"/>
      <c r="MUF1220" s="10"/>
      <c r="MUG1220" s="10"/>
      <c r="MUH1220" s="10"/>
      <c r="MUI1220" s="10"/>
      <c r="MUJ1220" s="10"/>
      <c r="MUK1220" s="10"/>
      <c r="MUL1220" s="10"/>
      <c r="MUM1220" s="10"/>
      <c r="MUN1220" s="10"/>
      <c r="MUO1220" s="10"/>
      <c r="MUP1220" s="10"/>
      <c r="MUQ1220" s="10"/>
      <c r="MUR1220" s="10"/>
      <c r="MUS1220" s="10"/>
      <c r="MUT1220" s="10"/>
      <c r="MUU1220" s="10"/>
      <c r="MUV1220" s="10"/>
      <c r="MUW1220" s="10"/>
      <c r="MUX1220" s="10"/>
      <c r="MUY1220" s="10"/>
      <c r="MUZ1220" s="10"/>
      <c r="MVA1220" s="10"/>
      <c r="MVB1220" s="10"/>
      <c r="MVC1220" s="10"/>
      <c r="MVD1220" s="10"/>
      <c r="MVE1220" s="10"/>
      <c r="MVF1220" s="10"/>
      <c r="MVG1220" s="10"/>
      <c r="MVH1220" s="10"/>
      <c r="MVI1220" s="10"/>
      <c r="MVJ1220" s="10"/>
      <c r="MVK1220" s="10"/>
      <c r="MVL1220" s="10"/>
      <c r="MVM1220" s="10"/>
      <c r="MVN1220" s="10"/>
      <c r="MVO1220" s="10"/>
      <c r="MVP1220" s="10"/>
      <c r="MVQ1220" s="10"/>
      <c r="MVR1220" s="10"/>
      <c r="MVS1220" s="10"/>
      <c r="MVT1220" s="10"/>
      <c r="MVU1220" s="10"/>
      <c r="MVV1220" s="10"/>
      <c r="MVW1220" s="10"/>
      <c r="MVX1220" s="10"/>
      <c r="MVY1220" s="10"/>
      <c r="MVZ1220" s="10"/>
      <c r="MWA1220" s="10"/>
      <c r="MWB1220" s="10"/>
      <c r="MWC1220" s="10"/>
      <c r="MWD1220" s="10"/>
      <c r="MWE1220" s="10"/>
      <c r="MWF1220" s="10"/>
      <c r="MWG1220" s="10"/>
      <c r="MWH1220" s="10"/>
      <c r="MWI1220" s="10"/>
      <c r="MWJ1220" s="10"/>
      <c r="MWK1220" s="10"/>
      <c r="MWL1220" s="10"/>
      <c r="MWM1220" s="10"/>
      <c r="MWN1220" s="10"/>
      <c r="MWO1220" s="10"/>
      <c r="MWP1220" s="10"/>
      <c r="MWQ1220" s="10"/>
      <c r="MWR1220" s="10"/>
      <c r="MWS1220" s="10"/>
      <c r="MWT1220" s="10"/>
      <c r="MWU1220" s="10"/>
      <c r="MWV1220" s="10"/>
      <c r="MWW1220" s="10"/>
      <c r="MWX1220" s="10"/>
      <c r="MWY1220" s="10"/>
      <c r="MWZ1220" s="10"/>
      <c r="MXA1220" s="10"/>
      <c r="MXB1220" s="10"/>
      <c r="MXC1220" s="10"/>
      <c r="MXD1220" s="10"/>
      <c r="MXE1220" s="10"/>
      <c r="MXF1220" s="10"/>
      <c r="MXG1220" s="10"/>
      <c r="MXH1220" s="10"/>
      <c r="MXI1220" s="10"/>
      <c r="MXJ1220" s="10"/>
      <c r="MXK1220" s="10"/>
      <c r="MXL1220" s="10"/>
      <c r="MXM1220" s="10"/>
      <c r="MXN1220" s="10"/>
      <c r="MXO1220" s="10"/>
      <c r="MXP1220" s="10"/>
      <c r="MXQ1220" s="10"/>
      <c r="MXR1220" s="10"/>
      <c r="MXS1220" s="10"/>
      <c r="MXT1220" s="10"/>
      <c r="MXU1220" s="10"/>
      <c r="MXV1220" s="10"/>
      <c r="MXW1220" s="10"/>
      <c r="MXX1220" s="10"/>
      <c r="MXY1220" s="10"/>
      <c r="MXZ1220" s="10"/>
      <c r="MYA1220" s="10"/>
      <c r="MYB1220" s="10"/>
      <c r="MYC1220" s="10"/>
      <c r="MYD1220" s="10"/>
      <c r="MYE1220" s="10"/>
      <c r="MYF1220" s="10"/>
      <c r="MYG1220" s="10"/>
      <c r="MYH1220" s="10"/>
      <c r="MYI1220" s="10"/>
      <c r="MYJ1220" s="10"/>
      <c r="MYK1220" s="10"/>
      <c r="MYL1220" s="10"/>
      <c r="MYM1220" s="10"/>
      <c r="MYN1220" s="10"/>
      <c r="MYO1220" s="10"/>
      <c r="MYP1220" s="10"/>
      <c r="MYQ1220" s="10"/>
      <c r="MYR1220" s="10"/>
      <c r="MYS1220" s="10"/>
      <c r="MYT1220" s="10"/>
      <c r="MYU1220" s="10"/>
      <c r="MYV1220" s="10"/>
      <c r="MYW1220" s="10"/>
      <c r="MYX1220" s="10"/>
      <c r="MYY1220" s="10"/>
      <c r="MYZ1220" s="10"/>
      <c r="MZA1220" s="10"/>
      <c r="MZB1220" s="10"/>
      <c r="MZC1220" s="10"/>
      <c r="MZD1220" s="10"/>
      <c r="MZE1220" s="10"/>
      <c r="MZF1220" s="10"/>
      <c r="MZG1220" s="10"/>
      <c r="MZH1220" s="10"/>
      <c r="MZI1220" s="10"/>
      <c r="MZJ1220" s="10"/>
      <c r="MZK1220" s="10"/>
      <c r="MZL1220" s="10"/>
      <c r="MZM1220" s="10"/>
      <c r="MZN1220" s="10"/>
      <c r="MZO1220" s="10"/>
      <c r="MZP1220" s="10"/>
      <c r="MZQ1220" s="10"/>
      <c r="MZR1220" s="10"/>
      <c r="MZS1220" s="10"/>
      <c r="MZT1220" s="10"/>
      <c r="MZU1220" s="10"/>
      <c r="MZV1220" s="10"/>
      <c r="MZW1220" s="10"/>
      <c r="MZX1220" s="10"/>
      <c r="MZY1220" s="10"/>
      <c r="MZZ1220" s="10"/>
      <c r="NAA1220" s="10"/>
      <c r="NAB1220" s="10"/>
      <c r="NAC1220" s="10"/>
      <c r="NAD1220" s="10"/>
      <c r="NAE1220" s="10"/>
      <c r="NAF1220" s="10"/>
      <c r="NAG1220" s="10"/>
      <c r="NAH1220" s="10"/>
      <c r="NAI1220" s="10"/>
      <c r="NAJ1220" s="10"/>
      <c r="NAK1220" s="10"/>
      <c r="NAL1220" s="10"/>
      <c r="NAM1220" s="10"/>
      <c r="NAN1220" s="10"/>
      <c r="NAO1220" s="10"/>
      <c r="NAP1220" s="10"/>
      <c r="NAQ1220" s="10"/>
      <c r="NAR1220" s="10"/>
      <c r="NAS1220" s="10"/>
      <c r="NAT1220" s="10"/>
      <c r="NAU1220" s="10"/>
      <c r="NAV1220" s="10"/>
      <c r="NAW1220" s="10"/>
      <c r="NAX1220" s="10"/>
      <c r="NAY1220" s="10"/>
      <c r="NAZ1220" s="10"/>
      <c r="NBA1220" s="10"/>
      <c r="NBB1220" s="10"/>
      <c r="NBC1220" s="10"/>
      <c r="NBD1220" s="10"/>
      <c r="NBE1220" s="10"/>
      <c r="NBF1220" s="10"/>
      <c r="NBG1220" s="10"/>
      <c r="NBH1220" s="10"/>
      <c r="NBI1220" s="10"/>
      <c r="NBJ1220" s="10"/>
      <c r="NBK1220" s="10"/>
      <c r="NBL1220" s="10"/>
      <c r="NBM1220" s="10"/>
      <c r="NBN1220" s="10"/>
      <c r="NBO1220" s="10"/>
      <c r="NBP1220" s="10"/>
      <c r="NBQ1220" s="10"/>
      <c r="NBR1220" s="10"/>
      <c r="NBS1220" s="10"/>
      <c r="NBT1220" s="10"/>
      <c r="NBU1220" s="10"/>
      <c r="NBV1220" s="10"/>
      <c r="NBW1220" s="10"/>
      <c r="NBX1220" s="10"/>
      <c r="NBY1220" s="10"/>
      <c r="NBZ1220" s="10"/>
      <c r="NCA1220" s="10"/>
      <c r="NCB1220" s="10"/>
      <c r="NCC1220" s="10"/>
      <c r="NCD1220" s="10"/>
      <c r="NCE1220" s="10"/>
      <c r="NCF1220" s="10"/>
      <c r="NCG1220" s="10"/>
      <c r="NCH1220" s="10"/>
      <c r="NCI1220" s="10"/>
      <c r="NCJ1220" s="10"/>
      <c r="NCK1220" s="10"/>
      <c r="NCL1220" s="10"/>
      <c r="NCM1220" s="10"/>
      <c r="NCN1220" s="10"/>
      <c r="NCO1220" s="10"/>
      <c r="NCP1220" s="10"/>
      <c r="NCQ1220" s="10"/>
      <c r="NCR1220" s="10"/>
      <c r="NCS1220" s="10"/>
      <c r="NCT1220" s="10"/>
      <c r="NCU1220" s="10"/>
      <c r="NCV1220" s="10"/>
      <c r="NCW1220" s="10"/>
      <c r="NCX1220" s="10"/>
      <c r="NCY1220" s="10"/>
      <c r="NCZ1220" s="10"/>
      <c r="NDA1220" s="10"/>
      <c r="NDB1220" s="10"/>
      <c r="NDC1220" s="10"/>
      <c r="NDD1220" s="10"/>
      <c r="NDE1220" s="10"/>
      <c r="NDF1220" s="10"/>
      <c r="NDG1220" s="10"/>
      <c r="NDH1220" s="10"/>
      <c r="NDI1220" s="10"/>
      <c r="NDJ1220" s="10"/>
      <c r="NDK1220" s="10"/>
      <c r="NDL1220" s="10"/>
      <c r="NDM1220" s="10"/>
      <c r="NDN1220" s="10"/>
      <c r="NDO1220" s="10"/>
      <c r="NDP1220" s="10"/>
      <c r="NDQ1220" s="10"/>
      <c r="NDR1220" s="10"/>
      <c r="NDS1220" s="10"/>
      <c r="NDT1220" s="10"/>
      <c r="NDU1220" s="10"/>
      <c r="NDV1220" s="10"/>
      <c r="NDW1220" s="10"/>
      <c r="NDX1220" s="10"/>
      <c r="NDY1220" s="10"/>
      <c r="NDZ1220" s="10"/>
      <c r="NEA1220" s="10"/>
      <c r="NEB1220" s="10"/>
      <c r="NEC1220" s="10"/>
      <c r="NED1220" s="10"/>
      <c r="NEE1220" s="10"/>
      <c r="NEF1220" s="10"/>
      <c r="NEG1220" s="10"/>
      <c r="NEH1220" s="10"/>
      <c r="NEI1220" s="10"/>
      <c r="NEJ1220" s="10"/>
      <c r="NEK1220" s="10"/>
      <c r="NEL1220" s="10"/>
      <c r="NEM1220" s="10"/>
      <c r="NEN1220" s="10"/>
      <c r="NEO1220" s="10"/>
      <c r="NEP1220" s="10"/>
      <c r="NEQ1220" s="10"/>
      <c r="NER1220" s="10"/>
      <c r="NES1220" s="10"/>
      <c r="NET1220" s="10"/>
      <c r="NEU1220" s="10"/>
      <c r="NEV1220" s="10"/>
      <c r="NEW1220" s="10"/>
      <c r="NEX1220" s="10"/>
      <c r="NEY1220" s="10"/>
      <c r="NEZ1220" s="10"/>
      <c r="NFA1220" s="10"/>
      <c r="NFB1220" s="10"/>
      <c r="NFC1220" s="10"/>
      <c r="NFD1220" s="10"/>
      <c r="NFE1220" s="10"/>
      <c r="NFF1220" s="10"/>
      <c r="NFG1220" s="10"/>
      <c r="NFH1220" s="10"/>
      <c r="NFI1220" s="10"/>
      <c r="NFJ1220" s="10"/>
      <c r="NFK1220" s="10"/>
      <c r="NFL1220" s="10"/>
      <c r="NFM1220" s="10"/>
      <c r="NFN1220" s="10"/>
      <c r="NFO1220" s="10"/>
      <c r="NFP1220" s="10"/>
      <c r="NFQ1220" s="10"/>
      <c r="NFR1220" s="10"/>
      <c r="NFS1220" s="10"/>
      <c r="NFT1220" s="10"/>
      <c r="NFU1220" s="10"/>
      <c r="NFV1220" s="10"/>
      <c r="NFW1220" s="10"/>
      <c r="NFX1220" s="10"/>
      <c r="NFY1220" s="10"/>
      <c r="NFZ1220" s="10"/>
      <c r="NGA1220" s="10"/>
      <c r="NGB1220" s="10"/>
      <c r="NGC1220" s="10"/>
      <c r="NGD1220" s="10"/>
      <c r="NGE1220" s="10"/>
      <c r="NGF1220" s="10"/>
      <c r="NGG1220" s="10"/>
      <c r="NGH1220" s="10"/>
      <c r="NGI1220" s="10"/>
      <c r="NGJ1220" s="10"/>
      <c r="NGK1220" s="10"/>
      <c r="NGL1220" s="10"/>
      <c r="NGM1220" s="10"/>
      <c r="NGN1220" s="10"/>
      <c r="NGO1220" s="10"/>
      <c r="NGP1220" s="10"/>
      <c r="NGQ1220" s="10"/>
      <c r="NGR1220" s="10"/>
      <c r="NGS1220" s="10"/>
      <c r="NGT1220" s="10"/>
      <c r="NGU1220" s="10"/>
      <c r="NGV1220" s="10"/>
      <c r="NGW1220" s="10"/>
      <c r="NGX1220" s="10"/>
      <c r="NGY1220" s="10"/>
      <c r="NGZ1220" s="10"/>
      <c r="NHA1220" s="10"/>
      <c r="NHB1220" s="10"/>
      <c r="NHC1220" s="10"/>
      <c r="NHD1220" s="10"/>
      <c r="NHE1220" s="10"/>
      <c r="NHF1220" s="10"/>
      <c r="NHG1220" s="10"/>
      <c r="NHH1220" s="10"/>
      <c r="NHI1220" s="10"/>
      <c r="NHJ1220" s="10"/>
      <c r="NHK1220" s="10"/>
      <c r="NHL1220" s="10"/>
      <c r="NHM1220" s="10"/>
      <c r="NHN1220" s="10"/>
      <c r="NHO1220" s="10"/>
      <c r="NHP1220" s="10"/>
      <c r="NHQ1220" s="10"/>
      <c r="NHR1220" s="10"/>
      <c r="NHS1220" s="10"/>
      <c r="NHT1220" s="10"/>
      <c r="NHU1220" s="10"/>
      <c r="NHV1220" s="10"/>
      <c r="NHW1220" s="10"/>
      <c r="NHX1220" s="10"/>
      <c r="NHY1220" s="10"/>
      <c r="NHZ1220" s="10"/>
      <c r="NIA1220" s="10"/>
      <c r="NIB1220" s="10"/>
      <c r="NIC1220" s="10"/>
      <c r="NID1220" s="10"/>
      <c r="NIE1220" s="10"/>
      <c r="NIF1220" s="10"/>
      <c r="NIG1220" s="10"/>
      <c r="NIH1220" s="10"/>
      <c r="NII1220" s="10"/>
      <c r="NIJ1220" s="10"/>
      <c r="NIK1220" s="10"/>
      <c r="NIL1220" s="10"/>
      <c r="NIM1220" s="10"/>
      <c r="NIN1220" s="10"/>
      <c r="NIO1220" s="10"/>
      <c r="NIP1220" s="10"/>
      <c r="NIQ1220" s="10"/>
      <c r="NIR1220" s="10"/>
      <c r="NIS1220" s="10"/>
      <c r="NIT1220" s="10"/>
      <c r="NIU1220" s="10"/>
      <c r="NIV1220" s="10"/>
      <c r="NIW1220" s="10"/>
      <c r="NIX1220" s="10"/>
      <c r="NIY1220" s="10"/>
      <c r="NIZ1220" s="10"/>
      <c r="NJA1220" s="10"/>
      <c r="NJB1220" s="10"/>
      <c r="NJC1220" s="10"/>
      <c r="NJD1220" s="10"/>
      <c r="NJE1220" s="10"/>
      <c r="NJF1220" s="10"/>
      <c r="NJG1220" s="10"/>
      <c r="NJH1220" s="10"/>
      <c r="NJI1220" s="10"/>
      <c r="NJJ1220" s="10"/>
      <c r="NJK1220" s="10"/>
      <c r="NJL1220" s="10"/>
      <c r="NJM1220" s="10"/>
      <c r="NJN1220" s="10"/>
      <c r="NJO1220" s="10"/>
      <c r="NJP1220" s="10"/>
      <c r="NJQ1220" s="10"/>
      <c r="NJR1220" s="10"/>
      <c r="NJS1220" s="10"/>
      <c r="NJT1220" s="10"/>
      <c r="NJU1220" s="10"/>
      <c r="NJV1220" s="10"/>
      <c r="NJW1220" s="10"/>
      <c r="NJX1220" s="10"/>
      <c r="NJY1220" s="10"/>
      <c r="NJZ1220" s="10"/>
      <c r="NKA1220" s="10"/>
      <c r="NKB1220" s="10"/>
      <c r="NKC1220" s="10"/>
      <c r="NKD1220" s="10"/>
      <c r="NKE1220" s="10"/>
      <c r="NKF1220" s="10"/>
      <c r="NKG1220" s="10"/>
      <c r="NKH1220" s="10"/>
      <c r="NKI1220" s="10"/>
      <c r="NKJ1220" s="10"/>
      <c r="NKK1220" s="10"/>
      <c r="NKL1220" s="10"/>
      <c r="NKM1220" s="10"/>
      <c r="NKN1220" s="10"/>
      <c r="NKO1220" s="10"/>
      <c r="NKP1220" s="10"/>
      <c r="NKQ1220" s="10"/>
      <c r="NKR1220" s="10"/>
      <c r="NKS1220" s="10"/>
      <c r="NKT1220" s="10"/>
      <c r="NKU1220" s="10"/>
      <c r="NKV1220" s="10"/>
      <c r="NKW1220" s="10"/>
      <c r="NKX1220" s="10"/>
      <c r="NKY1220" s="10"/>
      <c r="NKZ1220" s="10"/>
      <c r="NLA1220" s="10"/>
      <c r="NLB1220" s="10"/>
      <c r="NLC1220" s="10"/>
      <c r="NLD1220" s="10"/>
      <c r="NLE1220" s="10"/>
      <c r="NLF1220" s="10"/>
      <c r="NLG1220" s="10"/>
      <c r="NLH1220" s="10"/>
      <c r="NLI1220" s="10"/>
      <c r="NLJ1220" s="10"/>
      <c r="NLK1220" s="10"/>
      <c r="NLL1220" s="10"/>
      <c r="NLM1220" s="10"/>
      <c r="NLN1220" s="10"/>
      <c r="NLO1220" s="10"/>
      <c r="NLP1220" s="10"/>
      <c r="NLQ1220" s="10"/>
      <c r="NLR1220" s="10"/>
      <c r="NLS1220" s="10"/>
      <c r="NLT1220" s="10"/>
      <c r="NLU1220" s="10"/>
      <c r="NLV1220" s="10"/>
      <c r="NLW1220" s="10"/>
      <c r="NLX1220" s="10"/>
      <c r="NLY1220" s="10"/>
      <c r="NLZ1220" s="10"/>
      <c r="NMA1220" s="10"/>
      <c r="NMB1220" s="10"/>
      <c r="NMC1220" s="10"/>
      <c r="NMD1220" s="10"/>
      <c r="NME1220" s="10"/>
      <c r="NMF1220" s="10"/>
      <c r="NMG1220" s="10"/>
      <c r="NMH1220" s="10"/>
      <c r="NMI1220" s="10"/>
      <c r="NMJ1220" s="10"/>
      <c r="NMK1220" s="10"/>
      <c r="NML1220" s="10"/>
      <c r="NMM1220" s="10"/>
      <c r="NMN1220" s="10"/>
      <c r="NMO1220" s="10"/>
      <c r="NMP1220" s="10"/>
      <c r="NMQ1220" s="10"/>
      <c r="NMR1220" s="10"/>
      <c r="NMS1220" s="10"/>
      <c r="NMT1220" s="10"/>
      <c r="NMU1220" s="10"/>
      <c r="NMV1220" s="10"/>
      <c r="NMW1220" s="10"/>
      <c r="NMX1220" s="10"/>
      <c r="NMY1220" s="10"/>
      <c r="NMZ1220" s="10"/>
      <c r="NNA1220" s="10"/>
      <c r="NNB1220" s="10"/>
      <c r="NNC1220" s="10"/>
      <c r="NND1220" s="10"/>
      <c r="NNE1220" s="10"/>
      <c r="NNF1220" s="10"/>
      <c r="NNG1220" s="10"/>
      <c r="NNH1220" s="10"/>
      <c r="NNI1220" s="10"/>
      <c r="NNJ1220" s="10"/>
      <c r="NNK1220" s="10"/>
      <c r="NNL1220" s="10"/>
      <c r="NNM1220" s="10"/>
      <c r="NNN1220" s="10"/>
      <c r="NNO1220" s="10"/>
      <c r="NNP1220" s="10"/>
      <c r="NNQ1220" s="10"/>
      <c r="NNR1220" s="10"/>
      <c r="NNS1220" s="10"/>
      <c r="NNT1220" s="10"/>
      <c r="NNU1220" s="10"/>
      <c r="NNV1220" s="10"/>
      <c r="NNW1220" s="10"/>
      <c r="NNX1220" s="10"/>
      <c r="NNY1220" s="10"/>
      <c r="NNZ1220" s="10"/>
      <c r="NOA1220" s="10"/>
      <c r="NOB1220" s="10"/>
      <c r="NOC1220" s="10"/>
      <c r="NOD1220" s="10"/>
      <c r="NOE1220" s="10"/>
      <c r="NOF1220" s="10"/>
      <c r="NOG1220" s="10"/>
      <c r="NOH1220" s="10"/>
      <c r="NOI1220" s="10"/>
      <c r="NOJ1220" s="10"/>
      <c r="NOK1220" s="10"/>
      <c r="NOL1220" s="10"/>
      <c r="NOM1220" s="10"/>
      <c r="NON1220" s="10"/>
      <c r="NOO1220" s="10"/>
      <c r="NOP1220" s="10"/>
      <c r="NOQ1220" s="10"/>
      <c r="NOR1220" s="10"/>
      <c r="NOS1220" s="10"/>
      <c r="NOT1220" s="10"/>
      <c r="NOU1220" s="10"/>
      <c r="NOV1220" s="10"/>
      <c r="NOW1220" s="10"/>
      <c r="NOX1220" s="10"/>
      <c r="NOY1220" s="10"/>
      <c r="NOZ1220" s="10"/>
      <c r="NPA1220" s="10"/>
      <c r="NPB1220" s="10"/>
      <c r="NPC1220" s="10"/>
      <c r="NPD1220" s="10"/>
      <c r="NPE1220" s="10"/>
      <c r="NPF1220" s="10"/>
      <c r="NPG1220" s="10"/>
      <c r="NPH1220" s="10"/>
      <c r="NPI1220" s="10"/>
      <c r="NPJ1220" s="10"/>
      <c r="NPK1220" s="10"/>
      <c r="NPL1220" s="10"/>
      <c r="NPM1220" s="10"/>
      <c r="NPN1220" s="10"/>
      <c r="NPO1220" s="10"/>
      <c r="NPP1220" s="10"/>
      <c r="NPQ1220" s="10"/>
      <c r="NPR1220" s="10"/>
      <c r="NPS1220" s="10"/>
      <c r="NPT1220" s="10"/>
      <c r="NPU1220" s="10"/>
      <c r="NPV1220" s="10"/>
      <c r="NPW1220" s="10"/>
      <c r="NPX1220" s="10"/>
      <c r="NPY1220" s="10"/>
      <c r="NPZ1220" s="10"/>
      <c r="NQA1220" s="10"/>
      <c r="NQB1220" s="10"/>
      <c r="NQC1220" s="10"/>
      <c r="NQD1220" s="10"/>
      <c r="NQE1220" s="10"/>
      <c r="NQF1220" s="10"/>
      <c r="NQG1220" s="10"/>
      <c r="NQH1220" s="10"/>
      <c r="NQI1220" s="10"/>
      <c r="NQJ1220" s="10"/>
      <c r="NQK1220" s="10"/>
      <c r="NQL1220" s="10"/>
      <c r="NQM1220" s="10"/>
      <c r="NQN1220" s="10"/>
      <c r="NQO1220" s="10"/>
      <c r="NQP1220" s="10"/>
      <c r="NQQ1220" s="10"/>
      <c r="NQR1220" s="10"/>
      <c r="NQS1220" s="10"/>
      <c r="NQT1220" s="10"/>
      <c r="NQU1220" s="10"/>
      <c r="NQV1220" s="10"/>
      <c r="NQW1220" s="10"/>
      <c r="NQX1220" s="10"/>
      <c r="NQY1220" s="10"/>
      <c r="NQZ1220" s="10"/>
      <c r="NRA1220" s="10"/>
      <c r="NRB1220" s="10"/>
      <c r="NRC1220" s="10"/>
      <c r="NRD1220" s="10"/>
      <c r="NRE1220" s="10"/>
      <c r="NRF1220" s="10"/>
      <c r="NRG1220" s="10"/>
      <c r="NRH1220" s="10"/>
      <c r="NRI1220" s="10"/>
      <c r="NRJ1220" s="10"/>
      <c r="NRK1220" s="10"/>
      <c r="NRL1220" s="10"/>
      <c r="NRM1220" s="10"/>
      <c r="NRN1220" s="10"/>
      <c r="NRO1220" s="10"/>
      <c r="NRP1220" s="10"/>
      <c r="NRQ1220" s="10"/>
      <c r="NRR1220" s="10"/>
      <c r="NRS1220" s="10"/>
      <c r="NRT1220" s="10"/>
      <c r="NRU1220" s="10"/>
      <c r="NRV1220" s="10"/>
      <c r="NRW1220" s="10"/>
      <c r="NRX1220" s="10"/>
      <c r="NRY1220" s="10"/>
      <c r="NRZ1220" s="10"/>
      <c r="NSA1220" s="10"/>
      <c r="NSB1220" s="10"/>
      <c r="NSC1220" s="10"/>
      <c r="NSD1220" s="10"/>
      <c r="NSE1220" s="10"/>
      <c r="NSF1220" s="10"/>
      <c r="NSG1220" s="10"/>
      <c r="NSH1220" s="10"/>
      <c r="NSI1220" s="10"/>
      <c r="NSJ1220" s="10"/>
      <c r="NSK1220" s="10"/>
      <c r="NSL1220" s="10"/>
      <c r="NSM1220" s="10"/>
      <c r="NSN1220" s="10"/>
      <c r="NSO1220" s="10"/>
      <c r="NSP1220" s="10"/>
      <c r="NSQ1220" s="10"/>
      <c r="NSR1220" s="10"/>
      <c r="NSS1220" s="10"/>
      <c r="NST1220" s="10"/>
      <c r="NSU1220" s="10"/>
      <c r="NSV1220" s="10"/>
      <c r="NSW1220" s="10"/>
      <c r="NSX1220" s="10"/>
      <c r="NSY1220" s="10"/>
      <c r="NSZ1220" s="10"/>
      <c r="NTA1220" s="10"/>
      <c r="NTB1220" s="10"/>
      <c r="NTC1220" s="10"/>
      <c r="NTD1220" s="10"/>
      <c r="NTE1220" s="10"/>
      <c r="NTF1220" s="10"/>
      <c r="NTG1220" s="10"/>
      <c r="NTH1220" s="10"/>
      <c r="NTI1220" s="10"/>
      <c r="NTJ1220" s="10"/>
      <c r="NTK1220" s="10"/>
      <c r="NTL1220" s="10"/>
      <c r="NTM1220" s="10"/>
      <c r="NTN1220" s="10"/>
      <c r="NTO1220" s="10"/>
      <c r="NTP1220" s="10"/>
      <c r="NTQ1220" s="10"/>
      <c r="NTR1220" s="10"/>
      <c r="NTS1220" s="10"/>
      <c r="NTT1220" s="10"/>
      <c r="NTU1220" s="10"/>
      <c r="NTV1220" s="10"/>
      <c r="NTW1220" s="10"/>
      <c r="NTX1220" s="10"/>
      <c r="NTY1220" s="10"/>
      <c r="NTZ1220" s="10"/>
      <c r="NUA1220" s="10"/>
      <c r="NUB1220" s="10"/>
      <c r="NUC1220" s="10"/>
      <c r="NUD1220" s="10"/>
      <c r="NUE1220" s="10"/>
      <c r="NUF1220" s="10"/>
      <c r="NUG1220" s="10"/>
      <c r="NUH1220" s="10"/>
      <c r="NUI1220" s="10"/>
      <c r="NUJ1220" s="10"/>
      <c r="NUK1220" s="10"/>
      <c r="NUL1220" s="10"/>
      <c r="NUM1220" s="10"/>
      <c r="NUN1220" s="10"/>
      <c r="NUO1220" s="10"/>
      <c r="NUP1220" s="10"/>
      <c r="NUQ1220" s="10"/>
      <c r="NUR1220" s="10"/>
      <c r="NUS1220" s="10"/>
      <c r="NUT1220" s="10"/>
      <c r="NUU1220" s="10"/>
      <c r="NUV1220" s="10"/>
      <c r="NUW1220" s="10"/>
      <c r="NUX1220" s="10"/>
      <c r="NUY1220" s="10"/>
      <c r="NUZ1220" s="10"/>
      <c r="NVA1220" s="10"/>
      <c r="NVB1220" s="10"/>
      <c r="NVC1220" s="10"/>
      <c r="NVD1220" s="10"/>
      <c r="NVE1220" s="10"/>
      <c r="NVF1220" s="10"/>
      <c r="NVG1220" s="10"/>
      <c r="NVH1220" s="10"/>
      <c r="NVI1220" s="10"/>
      <c r="NVJ1220" s="10"/>
      <c r="NVK1220" s="10"/>
      <c r="NVL1220" s="10"/>
      <c r="NVM1220" s="10"/>
      <c r="NVN1220" s="10"/>
      <c r="NVO1220" s="10"/>
      <c r="NVP1220" s="10"/>
      <c r="NVQ1220" s="10"/>
      <c r="NVR1220" s="10"/>
      <c r="NVS1220" s="10"/>
      <c r="NVT1220" s="10"/>
      <c r="NVU1220" s="10"/>
      <c r="NVV1220" s="10"/>
      <c r="NVW1220" s="10"/>
      <c r="NVX1220" s="10"/>
      <c r="NVY1220" s="10"/>
      <c r="NVZ1220" s="10"/>
      <c r="NWA1220" s="10"/>
      <c r="NWB1220" s="10"/>
      <c r="NWC1220" s="10"/>
      <c r="NWD1220" s="10"/>
      <c r="NWE1220" s="10"/>
      <c r="NWF1220" s="10"/>
      <c r="NWG1220" s="10"/>
      <c r="NWH1220" s="10"/>
      <c r="NWI1220" s="10"/>
      <c r="NWJ1220" s="10"/>
      <c r="NWK1220" s="10"/>
      <c r="NWL1220" s="10"/>
      <c r="NWM1220" s="10"/>
      <c r="NWN1220" s="10"/>
      <c r="NWO1220" s="10"/>
      <c r="NWP1220" s="10"/>
      <c r="NWQ1220" s="10"/>
      <c r="NWR1220" s="10"/>
      <c r="NWS1220" s="10"/>
      <c r="NWT1220" s="10"/>
      <c r="NWU1220" s="10"/>
      <c r="NWV1220" s="10"/>
      <c r="NWW1220" s="10"/>
      <c r="NWX1220" s="10"/>
      <c r="NWY1220" s="10"/>
      <c r="NWZ1220" s="10"/>
      <c r="NXA1220" s="10"/>
      <c r="NXB1220" s="10"/>
      <c r="NXC1220" s="10"/>
      <c r="NXD1220" s="10"/>
      <c r="NXE1220" s="10"/>
      <c r="NXF1220" s="10"/>
      <c r="NXG1220" s="10"/>
      <c r="NXH1220" s="10"/>
      <c r="NXI1220" s="10"/>
      <c r="NXJ1220" s="10"/>
      <c r="NXK1220" s="10"/>
      <c r="NXL1220" s="10"/>
      <c r="NXM1220" s="10"/>
      <c r="NXN1220" s="10"/>
      <c r="NXO1220" s="10"/>
      <c r="NXP1220" s="10"/>
      <c r="NXQ1220" s="10"/>
      <c r="NXR1220" s="10"/>
      <c r="NXS1220" s="10"/>
      <c r="NXT1220" s="10"/>
      <c r="NXU1220" s="10"/>
      <c r="NXV1220" s="10"/>
      <c r="NXW1220" s="10"/>
      <c r="NXX1220" s="10"/>
      <c r="NXY1220" s="10"/>
      <c r="NXZ1220" s="10"/>
      <c r="NYA1220" s="10"/>
      <c r="NYB1220" s="10"/>
      <c r="NYC1220" s="10"/>
      <c r="NYD1220" s="10"/>
      <c r="NYE1220" s="10"/>
      <c r="NYF1220" s="10"/>
      <c r="NYG1220" s="10"/>
      <c r="NYH1220" s="10"/>
      <c r="NYI1220" s="10"/>
      <c r="NYJ1220" s="10"/>
      <c r="NYK1220" s="10"/>
      <c r="NYL1220" s="10"/>
      <c r="NYM1220" s="10"/>
      <c r="NYN1220" s="10"/>
      <c r="NYO1220" s="10"/>
      <c r="NYP1220" s="10"/>
      <c r="NYQ1220" s="10"/>
      <c r="NYR1220" s="10"/>
      <c r="NYS1220" s="10"/>
      <c r="NYT1220" s="10"/>
      <c r="NYU1220" s="10"/>
      <c r="NYV1220" s="10"/>
      <c r="NYW1220" s="10"/>
      <c r="NYX1220" s="10"/>
      <c r="NYY1220" s="10"/>
      <c r="NYZ1220" s="10"/>
      <c r="NZA1220" s="10"/>
      <c r="NZB1220" s="10"/>
      <c r="NZC1220" s="10"/>
      <c r="NZD1220" s="10"/>
      <c r="NZE1220" s="10"/>
      <c r="NZF1220" s="10"/>
      <c r="NZG1220" s="10"/>
      <c r="NZH1220" s="10"/>
      <c r="NZI1220" s="10"/>
      <c r="NZJ1220" s="10"/>
      <c r="NZK1220" s="10"/>
      <c r="NZL1220" s="10"/>
      <c r="NZM1220" s="10"/>
      <c r="NZN1220" s="10"/>
      <c r="NZO1220" s="10"/>
      <c r="NZP1220" s="10"/>
      <c r="NZQ1220" s="10"/>
      <c r="NZR1220" s="10"/>
      <c r="NZS1220" s="10"/>
      <c r="NZT1220" s="10"/>
      <c r="NZU1220" s="10"/>
      <c r="NZV1220" s="10"/>
      <c r="NZW1220" s="10"/>
      <c r="NZX1220" s="10"/>
      <c r="NZY1220" s="10"/>
      <c r="NZZ1220" s="10"/>
      <c r="OAA1220" s="10"/>
      <c r="OAB1220" s="10"/>
      <c r="OAC1220" s="10"/>
      <c r="OAD1220" s="10"/>
      <c r="OAE1220" s="10"/>
      <c r="OAF1220" s="10"/>
      <c r="OAG1220" s="10"/>
      <c r="OAH1220" s="10"/>
      <c r="OAI1220" s="10"/>
      <c r="OAJ1220" s="10"/>
      <c r="OAK1220" s="10"/>
      <c r="OAL1220" s="10"/>
      <c r="OAM1220" s="10"/>
      <c r="OAN1220" s="10"/>
      <c r="OAO1220" s="10"/>
      <c r="OAP1220" s="10"/>
      <c r="OAQ1220" s="10"/>
      <c r="OAR1220" s="10"/>
      <c r="OAS1220" s="10"/>
      <c r="OAT1220" s="10"/>
      <c r="OAU1220" s="10"/>
      <c r="OAV1220" s="10"/>
      <c r="OAW1220" s="10"/>
      <c r="OAX1220" s="10"/>
      <c r="OAY1220" s="10"/>
      <c r="OAZ1220" s="10"/>
      <c r="OBA1220" s="10"/>
      <c r="OBB1220" s="10"/>
      <c r="OBC1220" s="10"/>
      <c r="OBD1220" s="10"/>
      <c r="OBE1220" s="10"/>
      <c r="OBF1220" s="10"/>
      <c r="OBG1220" s="10"/>
      <c r="OBH1220" s="10"/>
      <c r="OBI1220" s="10"/>
      <c r="OBJ1220" s="10"/>
      <c r="OBK1220" s="10"/>
      <c r="OBL1220" s="10"/>
      <c r="OBM1220" s="10"/>
      <c r="OBN1220" s="10"/>
      <c r="OBO1220" s="10"/>
      <c r="OBP1220" s="10"/>
      <c r="OBQ1220" s="10"/>
      <c r="OBR1220" s="10"/>
      <c r="OBS1220" s="10"/>
      <c r="OBT1220" s="10"/>
      <c r="OBU1220" s="10"/>
      <c r="OBV1220" s="10"/>
      <c r="OBW1220" s="10"/>
      <c r="OBX1220" s="10"/>
      <c r="OBY1220" s="10"/>
      <c r="OBZ1220" s="10"/>
      <c r="OCA1220" s="10"/>
      <c r="OCB1220" s="10"/>
      <c r="OCC1220" s="10"/>
      <c r="OCD1220" s="10"/>
      <c r="OCE1220" s="10"/>
      <c r="OCF1220" s="10"/>
      <c r="OCG1220" s="10"/>
      <c r="OCH1220" s="10"/>
      <c r="OCI1220" s="10"/>
      <c r="OCJ1220" s="10"/>
      <c r="OCK1220" s="10"/>
      <c r="OCL1220" s="10"/>
      <c r="OCM1220" s="10"/>
      <c r="OCN1220" s="10"/>
      <c r="OCO1220" s="10"/>
      <c r="OCP1220" s="10"/>
      <c r="OCQ1220" s="10"/>
      <c r="OCR1220" s="10"/>
      <c r="OCS1220" s="10"/>
      <c r="OCT1220" s="10"/>
      <c r="OCU1220" s="10"/>
      <c r="OCV1220" s="10"/>
      <c r="OCW1220" s="10"/>
      <c r="OCX1220" s="10"/>
      <c r="OCY1220" s="10"/>
      <c r="OCZ1220" s="10"/>
      <c r="ODA1220" s="10"/>
      <c r="ODB1220" s="10"/>
      <c r="ODC1220" s="10"/>
      <c r="ODD1220" s="10"/>
      <c r="ODE1220" s="10"/>
      <c r="ODF1220" s="10"/>
      <c r="ODG1220" s="10"/>
      <c r="ODH1220" s="10"/>
      <c r="ODI1220" s="10"/>
      <c r="ODJ1220" s="10"/>
      <c r="ODK1220" s="10"/>
      <c r="ODL1220" s="10"/>
      <c r="ODM1220" s="10"/>
      <c r="ODN1220" s="10"/>
      <c r="ODO1220" s="10"/>
      <c r="ODP1220" s="10"/>
      <c r="ODQ1220" s="10"/>
      <c r="ODR1220" s="10"/>
      <c r="ODS1220" s="10"/>
      <c r="ODT1220" s="10"/>
      <c r="ODU1220" s="10"/>
      <c r="ODV1220" s="10"/>
      <c r="ODW1220" s="10"/>
      <c r="ODX1220" s="10"/>
      <c r="ODY1220" s="10"/>
      <c r="ODZ1220" s="10"/>
      <c r="OEA1220" s="10"/>
      <c r="OEB1220" s="10"/>
      <c r="OEC1220" s="10"/>
      <c r="OED1220" s="10"/>
      <c r="OEE1220" s="10"/>
      <c r="OEF1220" s="10"/>
      <c r="OEG1220" s="10"/>
      <c r="OEH1220" s="10"/>
      <c r="OEI1220" s="10"/>
      <c r="OEJ1220" s="10"/>
      <c r="OEK1220" s="10"/>
      <c r="OEL1220" s="10"/>
      <c r="OEM1220" s="10"/>
      <c r="OEN1220" s="10"/>
      <c r="OEO1220" s="10"/>
      <c r="OEP1220" s="10"/>
      <c r="OEQ1220" s="10"/>
      <c r="OER1220" s="10"/>
      <c r="OES1220" s="10"/>
      <c r="OET1220" s="10"/>
      <c r="OEU1220" s="10"/>
      <c r="OEV1220" s="10"/>
      <c r="OEW1220" s="10"/>
      <c r="OEX1220" s="10"/>
      <c r="OEY1220" s="10"/>
      <c r="OEZ1220" s="10"/>
      <c r="OFA1220" s="10"/>
      <c r="OFB1220" s="10"/>
      <c r="OFC1220" s="10"/>
      <c r="OFD1220" s="10"/>
      <c r="OFE1220" s="10"/>
      <c r="OFF1220" s="10"/>
      <c r="OFG1220" s="10"/>
      <c r="OFH1220" s="10"/>
      <c r="OFI1220" s="10"/>
      <c r="OFJ1220" s="10"/>
      <c r="OFK1220" s="10"/>
      <c r="OFL1220" s="10"/>
      <c r="OFM1220" s="10"/>
      <c r="OFN1220" s="10"/>
      <c r="OFO1220" s="10"/>
      <c r="OFP1220" s="10"/>
      <c r="OFQ1220" s="10"/>
      <c r="OFR1220" s="10"/>
      <c r="OFS1220" s="10"/>
      <c r="OFT1220" s="10"/>
      <c r="OFU1220" s="10"/>
      <c r="OFV1220" s="10"/>
      <c r="OFW1220" s="10"/>
      <c r="OFX1220" s="10"/>
      <c r="OFY1220" s="10"/>
      <c r="OFZ1220" s="10"/>
      <c r="OGA1220" s="10"/>
      <c r="OGB1220" s="10"/>
      <c r="OGC1220" s="10"/>
      <c r="OGD1220" s="10"/>
      <c r="OGE1220" s="10"/>
      <c r="OGF1220" s="10"/>
      <c r="OGG1220" s="10"/>
      <c r="OGH1220" s="10"/>
      <c r="OGI1220" s="10"/>
      <c r="OGJ1220" s="10"/>
      <c r="OGK1220" s="10"/>
      <c r="OGL1220" s="10"/>
      <c r="OGM1220" s="10"/>
      <c r="OGN1220" s="10"/>
      <c r="OGO1220" s="10"/>
      <c r="OGP1220" s="10"/>
      <c r="OGQ1220" s="10"/>
      <c r="OGR1220" s="10"/>
      <c r="OGS1220" s="10"/>
      <c r="OGT1220" s="10"/>
      <c r="OGU1220" s="10"/>
      <c r="OGV1220" s="10"/>
      <c r="OGW1220" s="10"/>
      <c r="OGX1220" s="10"/>
      <c r="OGY1220" s="10"/>
      <c r="OGZ1220" s="10"/>
      <c r="OHA1220" s="10"/>
      <c r="OHB1220" s="10"/>
      <c r="OHC1220" s="10"/>
      <c r="OHD1220" s="10"/>
      <c r="OHE1220" s="10"/>
      <c r="OHF1220" s="10"/>
      <c r="OHG1220" s="10"/>
      <c r="OHH1220" s="10"/>
      <c r="OHI1220" s="10"/>
      <c r="OHJ1220" s="10"/>
      <c r="OHK1220" s="10"/>
      <c r="OHL1220" s="10"/>
      <c r="OHM1220" s="10"/>
      <c r="OHN1220" s="10"/>
      <c r="OHO1220" s="10"/>
      <c r="OHP1220" s="10"/>
      <c r="OHQ1220" s="10"/>
      <c r="OHR1220" s="10"/>
      <c r="OHS1220" s="10"/>
      <c r="OHT1220" s="10"/>
      <c r="OHU1220" s="10"/>
      <c r="OHV1220" s="10"/>
      <c r="OHW1220" s="10"/>
      <c r="OHX1220" s="10"/>
      <c r="OHY1220" s="10"/>
      <c r="OHZ1220" s="10"/>
      <c r="OIA1220" s="10"/>
      <c r="OIB1220" s="10"/>
      <c r="OIC1220" s="10"/>
      <c r="OID1220" s="10"/>
      <c r="OIE1220" s="10"/>
      <c r="OIF1220" s="10"/>
      <c r="OIG1220" s="10"/>
      <c r="OIH1220" s="10"/>
      <c r="OII1220" s="10"/>
      <c r="OIJ1220" s="10"/>
      <c r="OIK1220" s="10"/>
      <c r="OIL1220" s="10"/>
      <c r="OIM1220" s="10"/>
      <c r="OIN1220" s="10"/>
      <c r="OIO1220" s="10"/>
      <c r="OIP1220" s="10"/>
      <c r="OIQ1220" s="10"/>
      <c r="OIR1220" s="10"/>
      <c r="OIS1220" s="10"/>
      <c r="OIT1220" s="10"/>
      <c r="OIU1220" s="10"/>
      <c r="OIV1220" s="10"/>
      <c r="OIW1220" s="10"/>
      <c r="OIX1220" s="10"/>
      <c r="OIY1220" s="10"/>
      <c r="OIZ1220" s="10"/>
      <c r="OJA1220" s="10"/>
      <c r="OJB1220" s="10"/>
      <c r="OJC1220" s="10"/>
      <c r="OJD1220" s="10"/>
      <c r="OJE1220" s="10"/>
      <c r="OJF1220" s="10"/>
      <c r="OJG1220" s="10"/>
      <c r="OJH1220" s="10"/>
      <c r="OJI1220" s="10"/>
      <c r="OJJ1220" s="10"/>
      <c r="OJK1220" s="10"/>
      <c r="OJL1220" s="10"/>
      <c r="OJM1220" s="10"/>
      <c r="OJN1220" s="10"/>
      <c r="OJO1220" s="10"/>
      <c r="OJP1220" s="10"/>
      <c r="OJQ1220" s="10"/>
      <c r="OJR1220" s="10"/>
      <c r="OJS1220" s="10"/>
      <c r="OJT1220" s="10"/>
      <c r="OJU1220" s="10"/>
      <c r="OJV1220" s="10"/>
      <c r="OJW1220" s="10"/>
      <c r="OJX1220" s="10"/>
      <c r="OJY1220" s="10"/>
      <c r="OJZ1220" s="10"/>
      <c r="OKA1220" s="10"/>
      <c r="OKB1220" s="10"/>
      <c r="OKC1220" s="10"/>
      <c r="OKD1220" s="10"/>
      <c r="OKE1220" s="10"/>
      <c r="OKF1220" s="10"/>
      <c r="OKG1220" s="10"/>
      <c r="OKH1220" s="10"/>
      <c r="OKI1220" s="10"/>
      <c r="OKJ1220" s="10"/>
      <c r="OKK1220" s="10"/>
      <c r="OKL1220" s="10"/>
      <c r="OKM1220" s="10"/>
      <c r="OKN1220" s="10"/>
      <c r="OKO1220" s="10"/>
      <c r="OKP1220" s="10"/>
      <c r="OKQ1220" s="10"/>
      <c r="OKR1220" s="10"/>
      <c r="OKS1220" s="10"/>
      <c r="OKT1220" s="10"/>
      <c r="OKU1220" s="10"/>
      <c r="OKV1220" s="10"/>
      <c r="OKW1220" s="10"/>
      <c r="OKX1220" s="10"/>
      <c r="OKY1220" s="10"/>
      <c r="OKZ1220" s="10"/>
      <c r="OLA1220" s="10"/>
      <c r="OLB1220" s="10"/>
      <c r="OLC1220" s="10"/>
      <c r="OLD1220" s="10"/>
      <c r="OLE1220" s="10"/>
      <c r="OLF1220" s="10"/>
      <c r="OLG1220" s="10"/>
      <c r="OLH1220" s="10"/>
      <c r="OLI1220" s="10"/>
      <c r="OLJ1220" s="10"/>
      <c r="OLK1220" s="10"/>
      <c r="OLL1220" s="10"/>
      <c r="OLM1220" s="10"/>
      <c r="OLN1220" s="10"/>
      <c r="OLO1220" s="10"/>
      <c r="OLP1220" s="10"/>
      <c r="OLQ1220" s="10"/>
      <c r="OLR1220" s="10"/>
      <c r="OLS1220" s="10"/>
      <c r="OLT1220" s="10"/>
      <c r="OLU1220" s="10"/>
      <c r="OLV1220" s="10"/>
      <c r="OLW1220" s="10"/>
      <c r="OLX1220" s="10"/>
      <c r="OLY1220" s="10"/>
      <c r="OLZ1220" s="10"/>
      <c r="OMA1220" s="10"/>
      <c r="OMB1220" s="10"/>
      <c r="OMC1220" s="10"/>
      <c r="OMD1220" s="10"/>
      <c r="OME1220" s="10"/>
      <c r="OMF1220" s="10"/>
      <c r="OMG1220" s="10"/>
      <c r="OMH1220" s="10"/>
      <c r="OMI1220" s="10"/>
      <c r="OMJ1220" s="10"/>
      <c r="OMK1220" s="10"/>
      <c r="OML1220" s="10"/>
      <c r="OMM1220" s="10"/>
      <c r="OMN1220" s="10"/>
      <c r="OMO1220" s="10"/>
      <c r="OMP1220" s="10"/>
      <c r="OMQ1220" s="10"/>
      <c r="OMR1220" s="10"/>
      <c r="OMS1220" s="10"/>
      <c r="OMT1220" s="10"/>
      <c r="OMU1220" s="10"/>
      <c r="OMV1220" s="10"/>
      <c r="OMW1220" s="10"/>
      <c r="OMX1220" s="10"/>
      <c r="OMY1220" s="10"/>
      <c r="OMZ1220" s="10"/>
      <c r="ONA1220" s="10"/>
      <c r="ONB1220" s="10"/>
      <c r="ONC1220" s="10"/>
      <c r="OND1220" s="10"/>
      <c r="ONE1220" s="10"/>
      <c r="ONF1220" s="10"/>
      <c r="ONG1220" s="10"/>
      <c r="ONH1220" s="10"/>
      <c r="ONI1220" s="10"/>
      <c r="ONJ1220" s="10"/>
      <c r="ONK1220" s="10"/>
      <c r="ONL1220" s="10"/>
      <c r="ONM1220" s="10"/>
      <c r="ONN1220" s="10"/>
      <c r="ONO1220" s="10"/>
      <c r="ONP1220" s="10"/>
      <c r="ONQ1220" s="10"/>
      <c r="ONR1220" s="10"/>
      <c r="ONS1220" s="10"/>
      <c r="ONT1220" s="10"/>
      <c r="ONU1220" s="10"/>
      <c r="ONV1220" s="10"/>
      <c r="ONW1220" s="10"/>
      <c r="ONX1220" s="10"/>
      <c r="ONY1220" s="10"/>
      <c r="ONZ1220" s="10"/>
      <c r="OOA1220" s="10"/>
      <c r="OOB1220" s="10"/>
      <c r="OOC1220" s="10"/>
      <c r="OOD1220" s="10"/>
      <c r="OOE1220" s="10"/>
      <c r="OOF1220" s="10"/>
      <c r="OOG1220" s="10"/>
      <c r="OOH1220" s="10"/>
      <c r="OOI1220" s="10"/>
      <c r="OOJ1220" s="10"/>
      <c r="OOK1220" s="10"/>
      <c r="OOL1220" s="10"/>
      <c r="OOM1220" s="10"/>
      <c r="OON1220" s="10"/>
      <c r="OOO1220" s="10"/>
      <c r="OOP1220" s="10"/>
      <c r="OOQ1220" s="10"/>
      <c r="OOR1220" s="10"/>
      <c r="OOS1220" s="10"/>
      <c r="OOT1220" s="10"/>
      <c r="OOU1220" s="10"/>
      <c r="OOV1220" s="10"/>
      <c r="OOW1220" s="10"/>
      <c r="OOX1220" s="10"/>
      <c r="OOY1220" s="10"/>
      <c r="OOZ1220" s="10"/>
      <c r="OPA1220" s="10"/>
      <c r="OPB1220" s="10"/>
      <c r="OPC1220" s="10"/>
      <c r="OPD1220" s="10"/>
      <c r="OPE1220" s="10"/>
      <c r="OPF1220" s="10"/>
      <c r="OPG1220" s="10"/>
      <c r="OPH1220" s="10"/>
      <c r="OPI1220" s="10"/>
      <c r="OPJ1220" s="10"/>
      <c r="OPK1220" s="10"/>
      <c r="OPL1220" s="10"/>
      <c r="OPM1220" s="10"/>
      <c r="OPN1220" s="10"/>
      <c r="OPO1220" s="10"/>
      <c r="OPP1220" s="10"/>
      <c r="OPQ1220" s="10"/>
      <c r="OPR1220" s="10"/>
      <c r="OPS1220" s="10"/>
      <c r="OPT1220" s="10"/>
      <c r="OPU1220" s="10"/>
      <c r="OPV1220" s="10"/>
      <c r="OPW1220" s="10"/>
      <c r="OPX1220" s="10"/>
      <c r="OPY1220" s="10"/>
      <c r="OPZ1220" s="10"/>
      <c r="OQA1220" s="10"/>
      <c r="OQB1220" s="10"/>
      <c r="OQC1220" s="10"/>
      <c r="OQD1220" s="10"/>
      <c r="OQE1220" s="10"/>
      <c r="OQF1220" s="10"/>
      <c r="OQG1220" s="10"/>
      <c r="OQH1220" s="10"/>
      <c r="OQI1220" s="10"/>
      <c r="OQJ1220" s="10"/>
      <c r="OQK1220" s="10"/>
      <c r="OQL1220" s="10"/>
      <c r="OQM1220" s="10"/>
      <c r="OQN1220" s="10"/>
      <c r="OQO1220" s="10"/>
      <c r="OQP1220" s="10"/>
      <c r="OQQ1220" s="10"/>
      <c r="OQR1220" s="10"/>
      <c r="OQS1220" s="10"/>
      <c r="OQT1220" s="10"/>
      <c r="OQU1220" s="10"/>
      <c r="OQV1220" s="10"/>
      <c r="OQW1220" s="10"/>
      <c r="OQX1220" s="10"/>
      <c r="OQY1220" s="10"/>
      <c r="OQZ1220" s="10"/>
      <c r="ORA1220" s="10"/>
      <c r="ORB1220" s="10"/>
      <c r="ORC1220" s="10"/>
      <c r="ORD1220" s="10"/>
      <c r="ORE1220" s="10"/>
      <c r="ORF1220" s="10"/>
      <c r="ORG1220" s="10"/>
      <c r="ORH1220" s="10"/>
      <c r="ORI1220" s="10"/>
      <c r="ORJ1220" s="10"/>
      <c r="ORK1220" s="10"/>
      <c r="ORL1220" s="10"/>
      <c r="ORM1220" s="10"/>
      <c r="ORN1220" s="10"/>
      <c r="ORO1220" s="10"/>
      <c r="ORP1220" s="10"/>
      <c r="ORQ1220" s="10"/>
      <c r="ORR1220" s="10"/>
      <c r="ORS1220" s="10"/>
      <c r="ORT1220" s="10"/>
      <c r="ORU1220" s="10"/>
      <c r="ORV1220" s="10"/>
      <c r="ORW1220" s="10"/>
      <c r="ORX1220" s="10"/>
      <c r="ORY1220" s="10"/>
      <c r="ORZ1220" s="10"/>
      <c r="OSA1220" s="10"/>
      <c r="OSB1220" s="10"/>
      <c r="OSC1220" s="10"/>
      <c r="OSD1220" s="10"/>
      <c r="OSE1220" s="10"/>
      <c r="OSF1220" s="10"/>
      <c r="OSG1220" s="10"/>
      <c r="OSH1220" s="10"/>
      <c r="OSI1220" s="10"/>
      <c r="OSJ1220" s="10"/>
      <c r="OSK1220" s="10"/>
      <c r="OSL1220" s="10"/>
      <c r="OSM1220" s="10"/>
      <c r="OSN1220" s="10"/>
      <c r="OSO1220" s="10"/>
      <c r="OSP1220" s="10"/>
      <c r="OSQ1220" s="10"/>
      <c r="OSR1220" s="10"/>
      <c r="OSS1220" s="10"/>
      <c r="OST1220" s="10"/>
      <c r="OSU1220" s="10"/>
      <c r="OSV1220" s="10"/>
      <c r="OSW1220" s="10"/>
      <c r="OSX1220" s="10"/>
      <c r="OSY1220" s="10"/>
      <c r="OSZ1220" s="10"/>
      <c r="OTA1220" s="10"/>
      <c r="OTB1220" s="10"/>
      <c r="OTC1220" s="10"/>
      <c r="OTD1220" s="10"/>
      <c r="OTE1220" s="10"/>
      <c r="OTF1220" s="10"/>
      <c r="OTG1220" s="10"/>
      <c r="OTH1220" s="10"/>
      <c r="OTI1220" s="10"/>
      <c r="OTJ1220" s="10"/>
      <c r="OTK1220" s="10"/>
      <c r="OTL1220" s="10"/>
      <c r="OTM1220" s="10"/>
      <c r="OTN1220" s="10"/>
      <c r="OTO1220" s="10"/>
      <c r="OTP1220" s="10"/>
      <c r="OTQ1220" s="10"/>
      <c r="OTR1220" s="10"/>
      <c r="OTS1220" s="10"/>
      <c r="OTT1220" s="10"/>
      <c r="OTU1220" s="10"/>
      <c r="OTV1220" s="10"/>
      <c r="OTW1220" s="10"/>
      <c r="OTX1220" s="10"/>
      <c r="OTY1220" s="10"/>
      <c r="OTZ1220" s="10"/>
      <c r="OUA1220" s="10"/>
      <c r="OUB1220" s="10"/>
      <c r="OUC1220" s="10"/>
      <c r="OUD1220" s="10"/>
      <c r="OUE1220" s="10"/>
      <c r="OUF1220" s="10"/>
      <c r="OUG1220" s="10"/>
      <c r="OUH1220" s="10"/>
      <c r="OUI1220" s="10"/>
      <c r="OUJ1220" s="10"/>
      <c r="OUK1220" s="10"/>
      <c r="OUL1220" s="10"/>
      <c r="OUM1220" s="10"/>
      <c r="OUN1220" s="10"/>
      <c r="OUO1220" s="10"/>
      <c r="OUP1220" s="10"/>
      <c r="OUQ1220" s="10"/>
      <c r="OUR1220" s="10"/>
      <c r="OUS1220" s="10"/>
      <c r="OUT1220" s="10"/>
      <c r="OUU1220" s="10"/>
      <c r="OUV1220" s="10"/>
      <c r="OUW1220" s="10"/>
      <c r="OUX1220" s="10"/>
      <c r="OUY1220" s="10"/>
      <c r="OUZ1220" s="10"/>
      <c r="OVA1220" s="10"/>
      <c r="OVB1220" s="10"/>
      <c r="OVC1220" s="10"/>
      <c r="OVD1220" s="10"/>
      <c r="OVE1220" s="10"/>
      <c r="OVF1220" s="10"/>
      <c r="OVG1220" s="10"/>
      <c r="OVH1220" s="10"/>
      <c r="OVI1220" s="10"/>
      <c r="OVJ1220" s="10"/>
      <c r="OVK1220" s="10"/>
      <c r="OVL1220" s="10"/>
      <c r="OVM1220" s="10"/>
      <c r="OVN1220" s="10"/>
      <c r="OVO1220" s="10"/>
      <c r="OVP1220" s="10"/>
      <c r="OVQ1220" s="10"/>
      <c r="OVR1220" s="10"/>
      <c r="OVS1220" s="10"/>
      <c r="OVT1220" s="10"/>
      <c r="OVU1220" s="10"/>
      <c r="OVV1220" s="10"/>
      <c r="OVW1220" s="10"/>
      <c r="OVX1220" s="10"/>
      <c r="OVY1220" s="10"/>
      <c r="OVZ1220" s="10"/>
      <c r="OWA1220" s="10"/>
      <c r="OWB1220" s="10"/>
      <c r="OWC1220" s="10"/>
      <c r="OWD1220" s="10"/>
      <c r="OWE1220" s="10"/>
      <c r="OWF1220" s="10"/>
      <c r="OWG1220" s="10"/>
      <c r="OWH1220" s="10"/>
      <c r="OWI1220" s="10"/>
      <c r="OWJ1220" s="10"/>
      <c r="OWK1220" s="10"/>
      <c r="OWL1220" s="10"/>
      <c r="OWM1220" s="10"/>
      <c r="OWN1220" s="10"/>
      <c r="OWO1220" s="10"/>
      <c r="OWP1220" s="10"/>
      <c r="OWQ1220" s="10"/>
      <c r="OWR1220" s="10"/>
      <c r="OWS1220" s="10"/>
      <c r="OWT1220" s="10"/>
      <c r="OWU1220" s="10"/>
      <c r="OWV1220" s="10"/>
      <c r="OWW1220" s="10"/>
      <c r="OWX1220" s="10"/>
      <c r="OWY1220" s="10"/>
      <c r="OWZ1220" s="10"/>
      <c r="OXA1220" s="10"/>
      <c r="OXB1220" s="10"/>
      <c r="OXC1220" s="10"/>
      <c r="OXD1220" s="10"/>
      <c r="OXE1220" s="10"/>
      <c r="OXF1220" s="10"/>
      <c r="OXG1220" s="10"/>
      <c r="OXH1220" s="10"/>
      <c r="OXI1220" s="10"/>
      <c r="OXJ1220" s="10"/>
      <c r="OXK1220" s="10"/>
      <c r="OXL1220" s="10"/>
      <c r="OXM1220" s="10"/>
      <c r="OXN1220" s="10"/>
      <c r="OXO1220" s="10"/>
      <c r="OXP1220" s="10"/>
      <c r="OXQ1220" s="10"/>
      <c r="OXR1220" s="10"/>
      <c r="OXS1220" s="10"/>
      <c r="OXT1220" s="10"/>
      <c r="OXU1220" s="10"/>
      <c r="OXV1220" s="10"/>
      <c r="OXW1220" s="10"/>
      <c r="OXX1220" s="10"/>
      <c r="OXY1220" s="10"/>
      <c r="OXZ1220" s="10"/>
      <c r="OYA1220" s="10"/>
      <c r="OYB1220" s="10"/>
      <c r="OYC1220" s="10"/>
      <c r="OYD1220" s="10"/>
      <c r="OYE1220" s="10"/>
      <c r="OYF1220" s="10"/>
      <c r="OYG1220" s="10"/>
      <c r="OYH1220" s="10"/>
      <c r="OYI1220" s="10"/>
      <c r="OYJ1220" s="10"/>
      <c r="OYK1220" s="10"/>
      <c r="OYL1220" s="10"/>
      <c r="OYM1220" s="10"/>
      <c r="OYN1220" s="10"/>
      <c r="OYO1220" s="10"/>
      <c r="OYP1220" s="10"/>
      <c r="OYQ1220" s="10"/>
      <c r="OYR1220" s="10"/>
      <c r="OYS1220" s="10"/>
      <c r="OYT1220" s="10"/>
      <c r="OYU1220" s="10"/>
      <c r="OYV1220" s="10"/>
      <c r="OYW1220" s="10"/>
      <c r="OYX1220" s="10"/>
      <c r="OYY1220" s="10"/>
      <c r="OYZ1220" s="10"/>
      <c r="OZA1220" s="10"/>
      <c r="OZB1220" s="10"/>
      <c r="OZC1220" s="10"/>
      <c r="OZD1220" s="10"/>
      <c r="OZE1220" s="10"/>
      <c r="OZF1220" s="10"/>
      <c r="OZG1220" s="10"/>
      <c r="OZH1220" s="10"/>
      <c r="OZI1220" s="10"/>
      <c r="OZJ1220" s="10"/>
      <c r="OZK1220" s="10"/>
      <c r="OZL1220" s="10"/>
      <c r="OZM1220" s="10"/>
      <c r="OZN1220" s="10"/>
      <c r="OZO1220" s="10"/>
      <c r="OZP1220" s="10"/>
      <c r="OZQ1220" s="10"/>
      <c r="OZR1220" s="10"/>
      <c r="OZS1220" s="10"/>
      <c r="OZT1220" s="10"/>
      <c r="OZU1220" s="10"/>
      <c r="OZV1220" s="10"/>
      <c r="OZW1220" s="10"/>
      <c r="OZX1220" s="10"/>
      <c r="OZY1220" s="10"/>
      <c r="OZZ1220" s="10"/>
      <c r="PAA1220" s="10"/>
      <c r="PAB1220" s="10"/>
      <c r="PAC1220" s="10"/>
      <c r="PAD1220" s="10"/>
      <c r="PAE1220" s="10"/>
      <c r="PAF1220" s="10"/>
      <c r="PAG1220" s="10"/>
      <c r="PAH1220" s="10"/>
      <c r="PAI1220" s="10"/>
      <c r="PAJ1220" s="10"/>
      <c r="PAK1220" s="10"/>
      <c r="PAL1220" s="10"/>
      <c r="PAM1220" s="10"/>
      <c r="PAN1220" s="10"/>
      <c r="PAO1220" s="10"/>
      <c r="PAP1220" s="10"/>
      <c r="PAQ1220" s="10"/>
      <c r="PAR1220" s="10"/>
      <c r="PAS1220" s="10"/>
      <c r="PAT1220" s="10"/>
      <c r="PAU1220" s="10"/>
      <c r="PAV1220" s="10"/>
      <c r="PAW1220" s="10"/>
      <c r="PAX1220" s="10"/>
      <c r="PAY1220" s="10"/>
      <c r="PAZ1220" s="10"/>
      <c r="PBA1220" s="10"/>
      <c r="PBB1220" s="10"/>
      <c r="PBC1220" s="10"/>
      <c r="PBD1220" s="10"/>
      <c r="PBE1220" s="10"/>
      <c r="PBF1220" s="10"/>
      <c r="PBG1220" s="10"/>
      <c r="PBH1220" s="10"/>
      <c r="PBI1220" s="10"/>
      <c r="PBJ1220" s="10"/>
      <c r="PBK1220" s="10"/>
      <c r="PBL1220" s="10"/>
      <c r="PBM1220" s="10"/>
      <c r="PBN1220" s="10"/>
      <c r="PBO1220" s="10"/>
      <c r="PBP1220" s="10"/>
      <c r="PBQ1220" s="10"/>
      <c r="PBR1220" s="10"/>
      <c r="PBS1220" s="10"/>
      <c r="PBT1220" s="10"/>
      <c r="PBU1220" s="10"/>
      <c r="PBV1220" s="10"/>
      <c r="PBW1220" s="10"/>
      <c r="PBX1220" s="10"/>
      <c r="PBY1220" s="10"/>
      <c r="PBZ1220" s="10"/>
      <c r="PCA1220" s="10"/>
      <c r="PCB1220" s="10"/>
      <c r="PCC1220" s="10"/>
      <c r="PCD1220" s="10"/>
      <c r="PCE1220" s="10"/>
      <c r="PCF1220" s="10"/>
      <c r="PCG1220" s="10"/>
      <c r="PCH1220" s="10"/>
      <c r="PCI1220" s="10"/>
      <c r="PCJ1220" s="10"/>
      <c r="PCK1220" s="10"/>
      <c r="PCL1220" s="10"/>
      <c r="PCM1220" s="10"/>
      <c r="PCN1220" s="10"/>
      <c r="PCO1220" s="10"/>
      <c r="PCP1220" s="10"/>
      <c r="PCQ1220" s="10"/>
      <c r="PCR1220" s="10"/>
      <c r="PCS1220" s="10"/>
      <c r="PCT1220" s="10"/>
      <c r="PCU1220" s="10"/>
      <c r="PCV1220" s="10"/>
      <c r="PCW1220" s="10"/>
      <c r="PCX1220" s="10"/>
      <c r="PCY1220" s="10"/>
      <c r="PCZ1220" s="10"/>
      <c r="PDA1220" s="10"/>
      <c r="PDB1220" s="10"/>
      <c r="PDC1220" s="10"/>
      <c r="PDD1220" s="10"/>
      <c r="PDE1220" s="10"/>
      <c r="PDF1220" s="10"/>
      <c r="PDG1220" s="10"/>
      <c r="PDH1220" s="10"/>
      <c r="PDI1220" s="10"/>
      <c r="PDJ1220" s="10"/>
      <c r="PDK1220" s="10"/>
      <c r="PDL1220" s="10"/>
      <c r="PDM1220" s="10"/>
      <c r="PDN1220" s="10"/>
      <c r="PDO1220" s="10"/>
      <c r="PDP1220" s="10"/>
      <c r="PDQ1220" s="10"/>
      <c r="PDR1220" s="10"/>
      <c r="PDS1220" s="10"/>
      <c r="PDT1220" s="10"/>
      <c r="PDU1220" s="10"/>
      <c r="PDV1220" s="10"/>
      <c r="PDW1220" s="10"/>
      <c r="PDX1220" s="10"/>
      <c r="PDY1220" s="10"/>
      <c r="PDZ1220" s="10"/>
      <c r="PEA1220" s="10"/>
      <c r="PEB1220" s="10"/>
      <c r="PEC1220" s="10"/>
      <c r="PED1220" s="10"/>
      <c r="PEE1220" s="10"/>
      <c r="PEF1220" s="10"/>
      <c r="PEG1220" s="10"/>
      <c r="PEH1220" s="10"/>
      <c r="PEI1220" s="10"/>
      <c r="PEJ1220" s="10"/>
      <c r="PEK1220" s="10"/>
      <c r="PEL1220" s="10"/>
      <c r="PEM1220" s="10"/>
      <c r="PEN1220" s="10"/>
      <c r="PEO1220" s="10"/>
      <c r="PEP1220" s="10"/>
      <c r="PEQ1220" s="10"/>
      <c r="PER1220" s="10"/>
      <c r="PES1220" s="10"/>
      <c r="PET1220" s="10"/>
      <c r="PEU1220" s="10"/>
      <c r="PEV1220" s="10"/>
      <c r="PEW1220" s="10"/>
      <c r="PEX1220" s="10"/>
      <c r="PEY1220" s="10"/>
      <c r="PEZ1220" s="10"/>
      <c r="PFA1220" s="10"/>
      <c r="PFB1220" s="10"/>
      <c r="PFC1220" s="10"/>
      <c r="PFD1220" s="10"/>
      <c r="PFE1220" s="10"/>
      <c r="PFF1220" s="10"/>
      <c r="PFG1220" s="10"/>
      <c r="PFH1220" s="10"/>
      <c r="PFI1220" s="10"/>
      <c r="PFJ1220" s="10"/>
      <c r="PFK1220" s="10"/>
      <c r="PFL1220" s="10"/>
      <c r="PFM1220" s="10"/>
      <c r="PFN1220" s="10"/>
      <c r="PFO1220" s="10"/>
      <c r="PFP1220" s="10"/>
      <c r="PFQ1220" s="10"/>
      <c r="PFR1220" s="10"/>
      <c r="PFS1220" s="10"/>
      <c r="PFT1220" s="10"/>
      <c r="PFU1220" s="10"/>
      <c r="PFV1220" s="10"/>
      <c r="PFW1220" s="10"/>
      <c r="PFX1220" s="10"/>
      <c r="PFY1220" s="10"/>
      <c r="PFZ1220" s="10"/>
      <c r="PGA1220" s="10"/>
      <c r="PGB1220" s="10"/>
      <c r="PGC1220" s="10"/>
      <c r="PGD1220" s="10"/>
      <c r="PGE1220" s="10"/>
      <c r="PGF1220" s="10"/>
      <c r="PGG1220" s="10"/>
      <c r="PGH1220" s="10"/>
      <c r="PGI1220" s="10"/>
      <c r="PGJ1220" s="10"/>
      <c r="PGK1220" s="10"/>
      <c r="PGL1220" s="10"/>
      <c r="PGM1220" s="10"/>
      <c r="PGN1220" s="10"/>
      <c r="PGO1220" s="10"/>
      <c r="PGP1220" s="10"/>
      <c r="PGQ1220" s="10"/>
      <c r="PGR1220" s="10"/>
      <c r="PGS1220" s="10"/>
      <c r="PGT1220" s="10"/>
      <c r="PGU1220" s="10"/>
      <c r="PGV1220" s="10"/>
      <c r="PGW1220" s="10"/>
      <c r="PGX1220" s="10"/>
      <c r="PGY1220" s="10"/>
      <c r="PGZ1220" s="10"/>
      <c r="PHA1220" s="10"/>
      <c r="PHB1220" s="10"/>
      <c r="PHC1220" s="10"/>
      <c r="PHD1220" s="10"/>
      <c r="PHE1220" s="10"/>
      <c r="PHF1220" s="10"/>
      <c r="PHG1220" s="10"/>
      <c r="PHH1220" s="10"/>
      <c r="PHI1220" s="10"/>
      <c r="PHJ1220" s="10"/>
      <c r="PHK1220" s="10"/>
      <c r="PHL1220" s="10"/>
      <c r="PHM1220" s="10"/>
      <c r="PHN1220" s="10"/>
      <c r="PHO1220" s="10"/>
      <c r="PHP1220" s="10"/>
      <c r="PHQ1220" s="10"/>
      <c r="PHR1220" s="10"/>
      <c r="PHS1220" s="10"/>
      <c r="PHT1220" s="10"/>
      <c r="PHU1220" s="10"/>
      <c r="PHV1220" s="10"/>
      <c r="PHW1220" s="10"/>
      <c r="PHX1220" s="10"/>
      <c r="PHY1220" s="10"/>
      <c r="PHZ1220" s="10"/>
      <c r="PIA1220" s="10"/>
      <c r="PIB1220" s="10"/>
      <c r="PIC1220" s="10"/>
      <c r="PID1220" s="10"/>
      <c r="PIE1220" s="10"/>
      <c r="PIF1220" s="10"/>
      <c r="PIG1220" s="10"/>
      <c r="PIH1220" s="10"/>
      <c r="PII1220" s="10"/>
      <c r="PIJ1220" s="10"/>
      <c r="PIK1220" s="10"/>
      <c r="PIL1220" s="10"/>
      <c r="PIM1220" s="10"/>
      <c r="PIN1220" s="10"/>
      <c r="PIO1220" s="10"/>
      <c r="PIP1220" s="10"/>
      <c r="PIQ1220" s="10"/>
      <c r="PIR1220" s="10"/>
      <c r="PIS1220" s="10"/>
      <c r="PIT1220" s="10"/>
      <c r="PIU1220" s="10"/>
      <c r="PIV1220" s="10"/>
      <c r="PIW1220" s="10"/>
      <c r="PIX1220" s="10"/>
      <c r="PIY1220" s="10"/>
      <c r="PIZ1220" s="10"/>
      <c r="PJA1220" s="10"/>
      <c r="PJB1220" s="10"/>
      <c r="PJC1220" s="10"/>
      <c r="PJD1220" s="10"/>
      <c r="PJE1220" s="10"/>
      <c r="PJF1220" s="10"/>
      <c r="PJG1220" s="10"/>
      <c r="PJH1220" s="10"/>
      <c r="PJI1220" s="10"/>
      <c r="PJJ1220" s="10"/>
      <c r="PJK1220" s="10"/>
      <c r="PJL1220" s="10"/>
      <c r="PJM1220" s="10"/>
      <c r="PJN1220" s="10"/>
      <c r="PJO1220" s="10"/>
      <c r="PJP1220" s="10"/>
      <c r="PJQ1220" s="10"/>
      <c r="PJR1220" s="10"/>
      <c r="PJS1220" s="10"/>
      <c r="PJT1220" s="10"/>
      <c r="PJU1220" s="10"/>
      <c r="PJV1220" s="10"/>
      <c r="PJW1220" s="10"/>
      <c r="PJX1220" s="10"/>
      <c r="PJY1220" s="10"/>
      <c r="PJZ1220" s="10"/>
      <c r="PKA1220" s="10"/>
      <c r="PKB1220" s="10"/>
      <c r="PKC1220" s="10"/>
      <c r="PKD1220" s="10"/>
      <c r="PKE1220" s="10"/>
      <c r="PKF1220" s="10"/>
      <c r="PKG1220" s="10"/>
      <c r="PKH1220" s="10"/>
      <c r="PKI1220" s="10"/>
      <c r="PKJ1220" s="10"/>
      <c r="PKK1220" s="10"/>
      <c r="PKL1220" s="10"/>
      <c r="PKM1220" s="10"/>
      <c r="PKN1220" s="10"/>
      <c r="PKO1220" s="10"/>
      <c r="PKP1220" s="10"/>
      <c r="PKQ1220" s="10"/>
      <c r="PKR1220" s="10"/>
      <c r="PKS1220" s="10"/>
      <c r="PKT1220" s="10"/>
      <c r="PKU1220" s="10"/>
      <c r="PKV1220" s="10"/>
      <c r="PKW1220" s="10"/>
      <c r="PKX1220" s="10"/>
      <c r="PKY1220" s="10"/>
      <c r="PKZ1220" s="10"/>
      <c r="PLA1220" s="10"/>
      <c r="PLB1220" s="10"/>
      <c r="PLC1220" s="10"/>
      <c r="PLD1220" s="10"/>
      <c r="PLE1220" s="10"/>
      <c r="PLF1220" s="10"/>
      <c r="PLG1220" s="10"/>
      <c r="PLH1220" s="10"/>
      <c r="PLI1220" s="10"/>
      <c r="PLJ1220" s="10"/>
      <c r="PLK1220" s="10"/>
      <c r="PLL1220" s="10"/>
      <c r="PLM1220" s="10"/>
      <c r="PLN1220" s="10"/>
      <c r="PLO1220" s="10"/>
      <c r="PLP1220" s="10"/>
      <c r="PLQ1220" s="10"/>
      <c r="PLR1220" s="10"/>
      <c r="PLS1220" s="10"/>
      <c r="PLT1220" s="10"/>
      <c r="PLU1220" s="10"/>
      <c r="PLV1220" s="10"/>
      <c r="PLW1220" s="10"/>
      <c r="PLX1220" s="10"/>
      <c r="PLY1220" s="10"/>
      <c r="PLZ1220" s="10"/>
      <c r="PMA1220" s="10"/>
      <c r="PMB1220" s="10"/>
      <c r="PMC1220" s="10"/>
      <c r="PMD1220" s="10"/>
      <c r="PME1220" s="10"/>
      <c r="PMF1220" s="10"/>
      <c r="PMG1220" s="10"/>
      <c r="PMH1220" s="10"/>
      <c r="PMI1220" s="10"/>
      <c r="PMJ1220" s="10"/>
      <c r="PMK1220" s="10"/>
      <c r="PML1220" s="10"/>
      <c r="PMM1220" s="10"/>
      <c r="PMN1220" s="10"/>
      <c r="PMO1220" s="10"/>
      <c r="PMP1220" s="10"/>
      <c r="PMQ1220" s="10"/>
      <c r="PMR1220" s="10"/>
      <c r="PMS1220" s="10"/>
      <c r="PMT1220" s="10"/>
      <c r="PMU1220" s="10"/>
      <c r="PMV1220" s="10"/>
      <c r="PMW1220" s="10"/>
      <c r="PMX1220" s="10"/>
      <c r="PMY1220" s="10"/>
      <c r="PMZ1220" s="10"/>
      <c r="PNA1220" s="10"/>
      <c r="PNB1220" s="10"/>
      <c r="PNC1220" s="10"/>
      <c r="PND1220" s="10"/>
      <c r="PNE1220" s="10"/>
      <c r="PNF1220" s="10"/>
      <c r="PNG1220" s="10"/>
      <c r="PNH1220" s="10"/>
      <c r="PNI1220" s="10"/>
      <c r="PNJ1220" s="10"/>
      <c r="PNK1220" s="10"/>
      <c r="PNL1220" s="10"/>
      <c r="PNM1220" s="10"/>
      <c r="PNN1220" s="10"/>
      <c r="PNO1220" s="10"/>
      <c r="PNP1220" s="10"/>
      <c r="PNQ1220" s="10"/>
      <c r="PNR1220" s="10"/>
      <c r="PNS1220" s="10"/>
      <c r="PNT1220" s="10"/>
      <c r="PNU1220" s="10"/>
      <c r="PNV1220" s="10"/>
      <c r="PNW1220" s="10"/>
      <c r="PNX1220" s="10"/>
      <c r="PNY1220" s="10"/>
      <c r="PNZ1220" s="10"/>
      <c r="POA1220" s="10"/>
      <c r="POB1220" s="10"/>
      <c r="POC1220" s="10"/>
      <c r="POD1220" s="10"/>
      <c r="POE1220" s="10"/>
      <c r="POF1220" s="10"/>
      <c r="POG1220" s="10"/>
      <c r="POH1220" s="10"/>
      <c r="POI1220" s="10"/>
      <c r="POJ1220" s="10"/>
      <c r="POK1220" s="10"/>
      <c r="POL1220" s="10"/>
      <c r="POM1220" s="10"/>
      <c r="PON1220" s="10"/>
      <c r="POO1220" s="10"/>
      <c r="POP1220" s="10"/>
      <c r="POQ1220" s="10"/>
      <c r="POR1220" s="10"/>
      <c r="POS1220" s="10"/>
      <c r="POT1220" s="10"/>
      <c r="POU1220" s="10"/>
      <c r="POV1220" s="10"/>
      <c r="POW1220" s="10"/>
      <c r="POX1220" s="10"/>
      <c r="POY1220" s="10"/>
      <c r="POZ1220" s="10"/>
      <c r="PPA1220" s="10"/>
      <c r="PPB1220" s="10"/>
      <c r="PPC1220" s="10"/>
      <c r="PPD1220" s="10"/>
      <c r="PPE1220" s="10"/>
      <c r="PPF1220" s="10"/>
      <c r="PPG1220" s="10"/>
      <c r="PPH1220" s="10"/>
      <c r="PPI1220" s="10"/>
      <c r="PPJ1220" s="10"/>
      <c r="PPK1220" s="10"/>
      <c r="PPL1220" s="10"/>
      <c r="PPM1220" s="10"/>
      <c r="PPN1220" s="10"/>
      <c r="PPO1220" s="10"/>
      <c r="PPP1220" s="10"/>
      <c r="PPQ1220" s="10"/>
      <c r="PPR1220" s="10"/>
      <c r="PPS1220" s="10"/>
      <c r="PPT1220" s="10"/>
      <c r="PPU1220" s="10"/>
      <c r="PPV1220" s="10"/>
      <c r="PPW1220" s="10"/>
      <c r="PPX1220" s="10"/>
      <c r="PPY1220" s="10"/>
      <c r="PPZ1220" s="10"/>
      <c r="PQA1220" s="10"/>
      <c r="PQB1220" s="10"/>
      <c r="PQC1220" s="10"/>
      <c r="PQD1220" s="10"/>
      <c r="PQE1220" s="10"/>
      <c r="PQF1220" s="10"/>
      <c r="PQG1220" s="10"/>
      <c r="PQH1220" s="10"/>
      <c r="PQI1220" s="10"/>
      <c r="PQJ1220" s="10"/>
      <c r="PQK1220" s="10"/>
      <c r="PQL1220" s="10"/>
      <c r="PQM1220" s="10"/>
      <c r="PQN1220" s="10"/>
      <c r="PQO1220" s="10"/>
      <c r="PQP1220" s="10"/>
      <c r="PQQ1220" s="10"/>
      <c r="PQR1220" s="10"/>
      <c r="PQS1220" s="10"/>
      <c r="PQT1220" s="10"/>
      <c r="PQU1220" s="10"/>
      <c r="PQV1220" s="10"/>
      <c r="PQW1220" s="10"/>
      <c r="PQX1220" s="10"/>
      <c r="PQY1220" s="10"/>
      <c r="PQZ1220" s="10"/>
      <c r="PRA1220" s="10"/>
      <c r="PRB1220" s="10"/>
      <c r="PRC1220" s="10"/>
      <c r="PRD1220" s="10"/>
      <c r="PRE1220" s="10"/>
      <c r="PRF1220" s="10"/>
      <c r="PRG1220" s="10"/>
      <c r="PRH1220" s="10"/>
      <c r="PRI1220" s="10"/>
      <c r="PRJ1220" s="10"/>
      <c r="PRK1220" s="10"/>
      <c r="PRL1220" s="10"/>
      <c r="PRM1220" s="10"/>
      <c r="PRN1220" s="10"/>
      <c r="PRO1220" s="10"/>
      <c r="PRP1220" s="10"/>
      <c r="PRQ1220" s="10"/>
      <c r="PRR1220" s="10"/>
      <c r="PRS1220" s="10"/>
      <c r="PRT1220" s="10"/>
      <c r="PRU1220" s="10"/>
      <c r="PRV1220" s="10"/>
      <c r="PRW1220" s="10"/>
      <c r="PRX1220" s="10"/>
      <c r="PRY1220" s="10"/>
      <c r="PRZ1220" s="10"/>
      <c r="PSA1220" s="10"/>
      <c r="PSB1220" s="10"/>
      <c r="PSC1220" s="10"/>
      <c r="PSD1220" s="10"/>
      <c r="PSE1220" s="10"/>
      <c r="PSF1220" s="10"/>
      <c r="PSG1220" s="10"/>
      <c r="PSH1220" s="10"/>
      <c r="PSI1220" s="10"/>
      <c r="PSJ1220" s="10"/>
      <c r="PSK1220" s="10"/>
      <c r="PSL1220" s="10"/>
      <c r="PSM1220" s="10"/>
      <c r="PSN1220" s="10"/>
      <c r="PSO1220" s="10"/>
      <c r="PSP1220" s="10"/>
      <c r="PSQ1220" s="10"/>
      <c r="PSR1220" s="10"/>
      <c r="PSS1220" s="10"/>
      <c r="PST1220" s="10"/>
      <c r="PSU1220" s="10"/>
      <c r="PSV1220" s="10"/>
      <c r="PSW1220" s="10"/>
      <c r="PSX1220" s="10"/>
      <c r="PSY1220" s="10"/>
      <c r="PSZ1220" s="10"/>
      <c r="PTA1220" s="10"/>
      <c r="PTB1220" s="10"/>
      <c r="PTC1220" s="10"/>
      <c r="PTD1220" s="10"/>
      <c r="PTE1220" s="10"/>
      <c r="PTF1220" s="10"/>
      <c r="PTG1220" s="10"/>
      <c r="PTH1220" s="10"/>
      <c r="PTI1220" s="10"/>
      <c r="PTJ1220" s="10"/>
      <c r="PTK1220" s="10"/>
      <c r="PTL1220" s="10"/>
      <c r="PTM1220" s="10"/>
      <c r="PTN1220" s="10"/>
      <c r="PTO1220" s="10"/>
      <c r="PTP1220" s="10"/>
      <c r="PTQ1220" s="10"/>
      <c r="PTR1220" s="10"/>
      <c r="PTS1220" s="10"/>
      <c r="PTT1220" s="10"/>
      <c r="PTU1220" s="10"/>
      <c r="PTV1220" s="10"/>
      <c r="PTW1220" s="10"/>
      <c r="PTX1220" s="10"/>
      <c r="PTY1220" s="10"/>
      <c r="PTZ1220" s="10"/>
      <c r="PUA1220" s="10"/>
      <c r="PUB1220" s="10"/>
      <c r="PUC1220" s="10"/>
      <c r="PUD1220" s="10"/>
      <c r="PUE1220" s="10"/>
      <c r="PUF1220" s="10"/>
      <c r="PUG1220" s="10"/>
      <c r="PUH1220" s="10"/>
      <c r="PUI1220" s="10"/>
      <c r="PUJ1220" s="10"/>
      <c r="PUK1220" s="10"/>
      <c r="PUL1220" s="10"/>
      <c r="PUM1220" s="10"/>
      <c r="PUN1220" s="10"/>
      <c r="PUO1220" s="10"/>
      <c r="PUP1220" s="10"/>
      <c r="PUQ1220" s="10"/>
      <c r="PUR1220" s="10"/>
      <c r="PUS1220" s="10"/>
      <c r="PUT1220" s="10"/>
      <c r="PUU1220" s="10"/>
      <c r="PUV1220" s="10"/>
      <c r="PUW1220" s="10"/>
      <c r="PUX1220" s="10"/>
      <c r="PUY1220" s="10"/>
      <c r="PUZ1220" s="10"/>
      <c r="PVA1220" s="10"/>
      <c r="PVB1220" s="10"/>
      <c r="PVC1220" s="10"/>
      <c r="PVD1220" s="10"/>
      <c r="PVE1220" s="10"/>
      <c r="PVF1220" s="10"/>
      <c r="PVG1220" s="10"/>
      <c r="PVH1220" s="10"/>
      <c r="PVI1220" s="10"/>
      <c r="PVJ1220" s="10"/>
      <c r="PVK1220" s="10"/>
      <c r="PVL1220" s="10"/>
      <c r="PVM1220" s="10"/>
      <c r="PVN1220" s="10"/>
      <c r="PVO1220" s="10"/>
      <c r="PVP1220" s="10"/>
      <c r="PVQ1220" s="10"/>
      <c r="PVR1220" s="10"/>
      <c r="PVS1220" s="10"/>
      <c r="PVT1220" s="10"/>
      <c r="PVU1220" s="10"/>
      <c r="PVV1220" s="10"/>
      <c r="PVW1220" s="10"/>
      <c r="PVX1220" s="10"/>
      <c r="PVY1220" s="10"/>
      <c r="PVZ1220" s="10"/>
      <c r="PWA1220" s="10"/>
      <c r="PWB1220" s="10"/>
      <c r="PWC1220" s="10"/>
      <c r="PWD1220" s="10"/>
      <c r="PWE1220" s="10"/>
      <c r="PWF1220" s="10"/>
      <c r="PWG1220" s="10"/>
      <c r="PWH1220" s="10"/>
      <c r="PWI1220" s="10"/>
      <c r="PWJ1220" s="10"/>
      <c r="PWK1220" s="10"/>
      <c r="PWL1220" s="10"/>
      <c r="PWM1220" s="10"/>
      <c r="PWN1220" s="10"/>
      <c r="PWO1220" s="10"/>
      <c r="PWP1220" s="10"/>
      <c r="PWQ1220" s="10"/>
      <c r="PWR1220" s="10"/>
      <c r="PWS1220" s="10"/>
      <c r="PWT1220" s="10"/>
      <c r="PWU1220" s="10"/>
      <c r="PWV1220" s="10"/>
      <c r="PWW1220" s="10"/>
      <c r="PWX1220" s="10"/>
      <c r="PWY1220" s="10"/>
      <c r="PWZ1220" s="10"/>
      <c r="PXA1220" s="10"/>
      <c r="PXB1220" s="10"/>
      <c r="PXC1220" s="10"/>
      <c r="PXD1220" s="10"/>
      <c r="PXE1220" s="10"/>
      <c r="PXF1220" s="10"/>
      <c r="PXG1220" s="10"/>
      <c r="PXH1220" s="10"/>
      <c r="PXI1220" s="10"/>
      <c r="PXJ1220" s="10"/>
      <c r="PXK1220" s="10"/>
      <c r="PXL1220" s="10"/>
      <c r="PXM1220" s="10"/>
      <c r="PXN1220" s="10"/>
      <c r="PXO1220" s="10"/>
      <c r="PXP1220" s="10"/>
      <c r="PXQ1220" s="10"/>
      <c r="PXR1220" s="10"/>
      <c r="PXS1220" s="10"/>
      <c r="PXT1220" s="10"/>
      <c r="PXU1220" s="10"/>
      <c r="PXV1220" s="10"/>
      <c r="PXW1220" s="10"/>
      <c r="PXX1220" s="10"/>
      <c r="PXY1220" s="10"/>
      <c r="PXZ1220" s="10"/>
      <c r="PYA1220" s="10"/>
      <c r="PYB1220" s="10"/>
      <c r="PYC1220" s="10"/>
      <c r="PYD1220" s="10"/>
      <c r="PYE1220" s="10"/>
      <c r="PYF1220" s="10"/>
      <c r="PYG1220" s="10"/>
      <c r="PYH1220" s="10"/>
      <c r="PYI1220" s="10"/>
      <c r="PYJ1220" s="10"/>
      <c r="PYK1220" s="10"/>
      <c r="PYL1220" s="10"/>
      <c r="PYM1220" s="10"/>
      <c r="PYN1220" s="10"/>
      <c r="PYO1220" s="10"/>
      <c r="PYP1220" s="10"/>
      <c r="PYQ1220" s="10"/>
      <c r="PYR1220" s="10"/>
      <c r="PYS1220" s="10"/>
      <c r="PYT1220" s="10"/>
      <c r="PYU1220" s="10"/>
      <c r="PYV1220" s="10"/>
      <c r="PYW1220" s="10"/>
      <c r="PYX1220" s="10"/>
      <c r="PYY1220" s="10"/>
      <c r="PYZ1220" s="10"/>
      <c r="PZA1220" s="10"/>
      <c r="PZB1220" s="10"/>
      <c r="PZC1220" s="10"/>
      <c r="PZD1220" s="10"/>
      <c r="PZE1220" s="10"/>
      <c r="PZF1220" s="10"/>
      <c r="PZG1220" s="10"/>
      <c r="PZH1220" s="10"/>
      <c r="PZI1220" s="10"/>
      <c r="PZJ1220" s="10"/>
      <c r="PZK1220" s="10"/>
      <c r="PZL1220" s="10"/>
      <c r="PZM1220" s="10"/>
      <c r="PZN1220" s="10"/>
      <c r="PZO1220" s="10"/>
      <c r="PZP1220" s="10"/>
      <c r="PZQ1220" s="10"/>
      <c r="PZR1220" s="10"/>
      <c r="PZS1220" s="10"/>
      <c r="PZT1220" s="10"/>
      <c r="PZU1220" s="10"/>
      <c r="PZV1220" s="10"/>
      <c r="PZW1220" s="10"/>
      <c r="PZX1220" s="10"/>
      <c r="PZY1220" s="10"/>
      <c r="PZZ1220" s="10"/>
      <c r="QAA1220" s="10"/>
      <c r="QAB1220" s="10"/>
      <c r="QAC1220" s="10"/>
      <c r="QAD1220" s="10"/>
      <c r="QAE1220" s="10"/>
      <c r="QAF1220" s="10"/>
      <c r="QAG1220" s="10"/>
      <c r="QAH1220" s="10"/>
      <c r="QAI1220" s="10"/>
      <c r="QAJ1220" s="10"/>
      <c r="QAK1220" s="10"/>
      <c r="QAL1220" s="10"/>
      <c r="QAM1220" s="10"/>
      <c r="QAN1220" s="10"/>
      <c r="QAO1220" s="10"/>
      <c r="QAP1220" s="10"/>
      <c r="QAQ1220" s="10"/>
      <c r="QAR1220" s="10"/>
      <c r="QAS1220" s="10"/>
      <c r="QAT1220" s="10"/>
      <c r="QAU1220" s="10"/>
      <c r="QAV1220" s="10"/>
      <c r="QAW1220" s="10"/>
      <c r="QAX1220" s="10"/>
      <c r="QAY1220" s="10"/>
      <c r="QAZ1220" s="10"/>
      <c r="QBA1220" s="10"/>
      <c r="QBB1220" s="10"/>
      <c r="QBC1220" s="10"/>
      <c r="QBD1220" s="10"/>
      <c r="QBE1220" s="10"/>
      <c r="QBF1220" s="10"/>
      <c r="QBG1220" s="10"/>
      <c r="QBH1220" s="10"/>
      <c r="QBI1220" s="10"/>
      <c r="QBJ1220" s="10"/>
      <c r="QBK1220" s="10"/>
      <c r="QBL1220" s="10"/>
      <c r="QBM1220" s="10"/>
      <c r="QBN1220" s="10"/>
      <c r="QBO1220" s="10"/>
      <c r="QBP1220" s="10"/>
      <c r="QBQ1220" s="10"/>
      <c r="QBR1220" s="10"/>
      <c r="QBS1220" s="10"/>
      <c r="QBT1220" s="10"/>
      <c r="QBU1220" s="10"/>
      <c r="QBV1220" s="10"/>
      <c r="QBW1220" s="10"/>
      <c r="QBX1220" s="10"/>
      <c r="QBY1220" s="10"/>
      <c r="QBZ1220" s="10"/>
      <c r="QCA1220" s="10"/>
      <c r="QCB1220" s="10"/>
      <c r="QCC1220" s="10"/>
      <c r="QCD1220" s="10"/>
      <c r="QCE1220" s="10"/>
      <c r="QCF1220" s="10"/>
      <c r="QCG1220" s="10"/>
      <c r="QCH1220" s="10"/>
      <c r="QCI1220" s="10"/>
      <c r="QCJ1220" s="10"/>
      <c r="QCK1220" s="10"/>
      <c r="QCL1220" s="10"/>
      <c r="QCM1220" s="10"/>
      <c r="QCN1220" s="10"/>
      <c r="QCO1220" s="10"/>
      <c r="QCP1220" s="10"/>
      <c r="QCQ1220" s="10"/>
      <c r="QCR1220" s="10"/>
      <c r="QCS1220" s="10"/>
      <c r="QCT1220" s="10"/>
      <c r="QCU1220" s="10"/>
      <c r="QCV1220" s="10"/>
      <c r="QCW1220" s="10"/>
      <c r="QCX1220" s="10"/>
      <c r="QCY1220" s="10"/>
      <c r="QCZ1220" s="10"/>
      <c r="QDA1220" s="10"/>
      <c r="QDB1220" s="10"/>
      <c r="QDC1220" s="10"/>
      <c r="QDD1220" s="10"/>
      <c r="QDE1220" s="10"/>
      <c r="QDF1220" s="10"/>
      <c r="QDG1220" s="10"/>
      <c r="QDH1220" s="10"/>
      <c r="QDI1220" s="10"/>
      <c r="QDJ1220" s="10"/>
      <c r="QDK1220" s="10"/>
      <c r="QDL1220" s="10"/>
      <c r="QDM1220" s="10"/>
      <c r="QDN1220" s="10"/>
      <c r="QDO1220" s="10"/>
      <c r="QDP1220" s="10"/>
      <c r="QDQ1220" s="10"/>
      <c r="QDR1220" s="10"/>
      <c r="QDS1220" s="10"/>
      <c r="QDT1220" s="10"/>
      <c r="QDU1220" s="10"/>
      <c r="QDV1220" s="10"/>
      <c r="QDW1220" s="10"/>
      <c r="QDX1220" s="10"/>
      <c r="QDY1220" s="10"/>
      <c r="QDZ1220" s="10"/>
      <c r="QEA1220" s="10"/>
      <c r="QEB1220" s="10"/>
      <c r="QEC1220" s="10"/>
      <c r="QED1220" s="10"/>
      <c r="QEE1220" s="10"/>
      <c r="QEF1220" s="10"/>
      <c r="QEG1220" s="10"/>
      <c r="QEH1220" s="10"/>
      <c r="QEI1220" s="10"/>
      <c r="QEJ1220" s="10"/>
      <c r="QEK1220" s="10"/>
      <c r="QEL1220" s="10"/>
      <c r="QEM1220" s="10"/>
      <c r="QEN1220" s="10"/>
      <c r="QEO1220" s="10"/>
      <c r="QEP1220" s="10"/>
      <c r="QEQ1220" s="10"/>
      <c r="QER1220" s="10"/>
      <c r="QES1220" s="10"/>
      <c r="QET1220" s="10"/>
      <c r="QEU1220" s="10"/>
      <c r="QEV1220" s="10"/>
      <c r="QEW1220" s="10"/>
      <c r="QEX1220" s="10"/>
      <c r="QEY1220" s="10"/>
      <c r="QEZ1220" s="10"/>
      <c r="QFA1220" s="10"/>
      <c r="QFB1220" s="10"/>
      <c r="QFC1220" s="10"/>
      <c r="QFD1220" s="10"/>
      <c r="QFE1220" s="10"/>
      <c r="QFF1220" s="10"/>
      <c r="QFG1220" s="10"/>
      <c r="QFH1220" s="10"/>
      <c r="QFI1220" s="10"/>
      <c r="QFJ1220" s="10"/>
      <c r="QFK1220" s="10"/>
      <c r="QFL1220" s="10"/>
      <c r="QFM1220" s="10"/>
      <c r="QFN1220" s="10"/>
      <c r="QFO1220" s="10"/>
      <c r="QFP1220" s="10"/>
      <c r="QFQ1220" s="10"/>
      <c r="QFR1220" s="10"/>
      <c r="QFS1220" s="10"/>
      <c r="QFT1220" s="10"/>
      <c r="QFU1220" s="10"/>
      <c r="QFV1220" s="10"/>
      <c r="QFW1220" s="10"/>
      <c r="QFX1220" s="10"/>
      <c r="QFY1220" s="10"/>
      <c r="QFZ1220" s="10"/>
      <c r="QGA1220" s="10"/>
      <c r="QGB1220" s="10"/>
      <c r="QGC1220" s="10"/>
      <c r="QGD1220" s="10"/>
      <c r="QGE1220" s="10"/>
      <c r="QGF1220" s="10"/>
      <c r="QGG1220" s="10"/>
      <c r="QGH1220" s="10"/>
      <c r="QGI1220" s="10"/>
      <c r="QGJ1220" s="10"/>
      <c r="QGK1220" s="10"/>
      <c r="QGL1220" s="10"/>
      <c r="QGM1220" s="10"/>
      <c r="QGN1220" s="10"/>
      <c r="QGO1220" s="10"/>
      <c r="QGP1220" s="10"/>
      <c r="QGQ1220" s="10"/>
      <c r="QGR1220" s="10"/>
      <c r="QGS1220" s="10"/>
      <c r="QGT1220" s="10"/>
      <c r="QGU1220" s="10"/>
      <c r="QGV1220" s="10"/>
      <c r="QGW1220" s="10"/>
      <c r="QGX1220" s="10"/>
      <c r="QGY1220" s="10"/>
      <c r="QGZ1220" s="10"/>
      <c r="QHA1220" s="10"/>
      <c r="QHB1220" s="10"/>
      <c r="QHC1220" s="10"/>
      <c r="QHD1220" s="10"/>
      <c r="QHE1220" s="10"/>
      <c r="QHF1220" s="10"/>
      <c r="QHG1220" s="10"/>
      <c r="QHH1220" s="10"/>
      <c r="QHI1220" s="10"/>
      <c r="QHJ1220" s="10"/>
      <c r="QHK1220" s="10"/>
      <c r="QHL1220" s="10"/>
      <c r="QHM1220" s="10"/>
      <c r="QHN1220" s="10"/>
      <c r="QHO1220" s="10"/>
      <c r="QHP1220" s="10"/>
      <c r="QHQ1220" s="10"/>
      <c r="QHR1220" s="10"/>
      <c r="QHS1220" s="10"/>
      <c r="QHT1220" s="10"/>
      <c r="QHU1220" s="10"/>
      <c r="QHV1220" s="10"/>
      <c r="QHW1220" s="10"/>
      <c r="QHX1220" s="10"/>
      <c r="QHY1220" s="10"/>
      <c r="QHZ1220" s="10"/>
      <c r="QIA1220" s="10"/>
      <c r="QIB1220" s="10"/>
      <c r="QIC1220" s="10"/>
      <c r="QID1220" s="10"/>
      <c r="QIE1220" s="10"/>
      <c r="QIF1220" s="10"/>
      <c r="QIG1220" s="10"/>
      <c r="QIH1220" s="10"/>
      <c r="QII1220" s="10"/>
      <c r="QIJ1220" s="10"/>
      <c r="QIK1220" s="10"/>
      <c r="QIL1220" s="10"/>
      <c r="QIM1220" s="10"/>
      <c r="QIN1220" s="10"/>
      <c r="QIO1220" s="10"/>
      <c r="QIP1220" s="10"/>
      <c r="QIQ1220" s="10"/>
      <c r="QIR1220" s="10"/>
      <c r="QIS1220" s="10"/>
      <c r="QIT1220" s="10"/>
      <c r="QIU1220" s="10"/>
      <c r="QIV1220" s="10"/>
      <c r="QIW1220" s="10"/>
      <c r="QIX1220" s="10"/>
      <c r="QIY1220" s="10"/>
      <c r="QIZ1220" s="10"/>
      <c r="QJA1220" s="10"/>
      <c r="QJB1220" s="10"/>
      <c r="QJC1220" s="10"/>
      <c r="QJD1220" s="10"/>
      <c r="QJE1220" s="10"/>
      <c r="QJF1220" s="10"/>
      <c r="QJG1220" s="10"/>
      <c r="QJH1220" s="10"/>
      <c r="QJI1220" s="10"/>
      <c r="QJJ1220" s="10"/>
      <c r="QJK1220" s="10"/>
      <c r="QJL1220" s="10"/>
      <c r="QJM1220" s="10"/>
      <c r="QJN1220" s="10"/>
      <c r="QJO1220" s="10"/>
      <c r="QJP1220" s="10"/>
      <c r="QJQ1220" s="10"/>
      <c r="QJR1220" s="10"/>
      <c r="QJS1220" s="10"/>
      <c r="QJT1220" s="10"/>
      <c r="QJU1220" s="10"/>
      <c r="QJV1220" s="10"/>
      <c r="QJW1220" s="10"/>
      <c r="QJX1220" s="10"/>
      <c r="QJY1220" s="10"/>
      <c r="QJZ1220" s="10"/>
      <c r="QKA1220" s="10"/>
      <c r="QKB1220" s="10"/>
      <c r="QKC1220" s="10"/>
      <c r="QKD1220" s="10"/>
      <c r="QKE1220" s="10"/>
      <c r="QKF1220" s="10"/>
      <c r="QKG1220" s="10"/>
      <c r="QKH1220" s="10"/>
      <c r="QKI1220" s="10"/>
      <c r="QKJ1220" s="10"/>
      <c r="QKK1220" s="10"/>
      <c r="QKL1220" s="10"/>
      <c r="QKM1220" s="10"/>
      <c r="QKN1220" s="10"/>
      <c r="QKO1220" s="10"/>
      <c r="QKP1220" s="10"/>
      <c r="QKQ1220" s="10"/>
      <c r="QKR1220" s="10"/>
      <c r="QKS1220" s="10"/>
      <c r="QKT1220" s="10"/>
      <c r="QKU1220" s="10"/>
      <c r="QKV1220" s="10"/>
      <c r="QKW1220" s="10"/>
      <c r="QKX1220" s="10"/>
      <c r="QKY1220" s="10"/>
      <c r="QKZ1220" s="10"/>
      <c r="QLA1220" s="10"/>
      <c r="QLB1220" s="10"/>
      <c r="QLC1220" s="10"/>
      <c r="QLD1220" s="10"/>
      <c r="QLE1220" s="10"/>
      <c r="QLF1220" s="10"/>
      <c r="QLG1220" s="10"/>
      <c r="QLH1220" s="10"/>
      <c r="QLI1220" s="10"/>
      <c r="QLJ1220" s="10"/>
      <c r="QLK1220" s="10"/>
      <c r="QLL1220" s="10"/>
      <c r="QLM1220" s="10"/>
      <c r="QLN1220" s="10"/>
      <c r="QLO1220" s="10"/>
      <c r="QLP1220" s="10"/>
      <c r="QLQ1220" s="10"/>
      <c r="QLR1220" s="10"/>
      <c r="QLS1220" s="10"/>
      <c r="QLT1220" s="10"/>
      <c r="QLU1220" s="10"/>
      <c r="QLV1220" s="10"/>
      <c r="QLW1220" s="10"/>
      <c r="QLX1220" s="10"/>
      <c r="QLY1220" s="10"/>
      <c r="QLZ1220" s="10"/>
      <c r="QMA1220" s="10"/>
      <c r="QMB1220" s="10"/>
      <c r="QMC1220" s="10"/>
      <c r="QMD1220" s="10"/>
      <c r="QME1220" s="10"/>
      <c r="QMF1220" s="10"/>
      <c r="QMG1220" s="10"/>
      <c r="QMH1220" s="10"/>
      <c r="QMI1220" s="10"/>
      <c r="QMJ1220" s="10"/>
      <c r="QMK1220" s="10"/>
      <c r="QML1220" s="10"/>
      <c r="QMM1220" s="10"/>
      <c r="QMN1220" s="10"/>
      <c r="QMO1220" s="10"/>
      <c r="QMP1220" s="10"/>
      <c r="QMQ1220" s="10"/>
      <c r="QMR1220" s="10"/>
      <c r="QMS1220" s="10"/>
      <c r="QMT1220" s="10"/>
      <c r="QMU1220" s="10"/>
      <c r="QMV1220" s="10"/>
      <c r="QMW1220" s="10"/>
      <c r="QMX1220" s="10"/>
      <c r="QMY1220" s="10"/>
      <c r="QMZ1220" s="10"/>
      <c r="QNA1220" s="10"/>
      <c r="QNB1220" s="10"/>
      <c r="QNC1220" s="10"/>
      <c r="QND1220" s="10"/>
      <c r="QNE1220" s="10"/>
      <c r="QNF1220" s="10"/>
      <c r="QNG1220" s="10"/>
      <c r="QNH1220" s="10"/>
      <c r="QNI1220" s="10"/>
      <c r="QNJ1220" s="10"/>
      <c r="QNK1220" s="10"/>
      <c r="QNL1220" s="10"/>
      <c r="QNM1220" s="10"/>
      <c r="QNN1220" s="10"/>
      <c r="QNO1220" s="10"/>
      <c r="QNP1220" s="10"/>
      <c r="QNQ1220" s="10"/>
      <c r="QNR1220" s="10"/>
      <c r="QNS1220" s="10"/>
      <c r="QNT1220" s="10"/>
      <c r="QNU1220" s="10"/>
      <c r="QNV1220" s="10"/>
      <c r="QNW1220" s="10"/>
      <c r="QNX1220" s="10"/>
      <c r="QNY1220" s="10"/>
      <c r="QNZ1220" s="10"/>
      <c r="QOA1220" s="10"/>
      <c r="QOB1220" s="10"/>
      <c r="QOC1220" s="10"/>
      <c r="QOD1220" s="10"/>
      <c r="QOE1220" s="10"/>
      <c r="QOF1220" s="10"/>
      <c r="QOG1220" s="10"/>
      <c r="QOH1220" s="10"/>
      <c r="QOI1220" s="10"/>
      <c r="QOJ1220" s="10"/>
      <c r="QOK1220" s="10"/>
      <c r="QOL1220" s="10"/>
      <c r="QOM1220" s="10"/>
      <c r="QON1220" s="10"/>
      <c r="QOO1220" s="10"/>
      <c r="QOP1220" s="10"/>
      <c r="QOQ1220" s="10"/>
      <c r="QOR1220" s="10"/>
      <c r="QOS1220" s="10"/>
      <c r="QOT1220" s="10"/>
      <c r="QOU1220" s="10"/>
      <c r="QOV1220" s="10"/>
      <c r="QOW1220" s="10"/>
      <c r="QOX1220" s="10"/>
      <c r="QOY1220" s="10"/>
      <c r="QOZ1220" s="10"/>
      <c r="QPA1220" s="10"/>
      <c r="QPB1220" s="10"/>
      <c r="QPC1220" s="10"/>
      <c r="QPD1220" s="10"/>
      <c r="QPE1220" s="10"/>
      <c r="QPF1220" s="10"/>
      <c r="QPG1220" s="10"/>
      <c r="QPH1220" s="10"/>
      <c r="QPI1220" s="10"/>
      <c r="QPJ1220" s="10"/>
      <c r="QPK1220" s="10"/>
      <c r="QPL1220" s="10"/>
      <c r="QPM1220" s="10"/>
      <c r="QPN1220" s="10"/>
      <c r="QPO1220" s="10"/>
      <c r="QPP1220" s="10"/>
      <c r="QPQ1220" s="10"/>
      <c r="QPR1220" s="10"/>
      <c r="QPS1220" s="10"/>
      <c r="QPT1220" s="10"/>
      <c r="QPU1220" s="10"/>
      <c r="QPV1220" s="10"/>
      <c r="QPW1220" s="10"/>
      <c r="QPX1220" s="10"/>
      <c r="QPY1220" s="10"/>
      <c r="QPZ1220" s="10"/>
      <c r="QQA1220" s="10"/>
      <c r="QQB1220" s="10"/>
      <c r="QQC1220" s="10"/>
      <c r="QQD1220" s="10"/>
      <c r="QQE1220" s="10"/>
      <c r="QQF1220" s="10"/>
      <c r="QQG1220" s="10"/>
      <c r="QQH1220" s="10"/>
      <c r="QQI1220" s="10"/>
      <c r="QQJ1220" s="10"/>
      <c r="QQK1220" s="10"/>
      <c r="QQL1220" s="10"/>
      <c r="QQM1220" s="10"/>
      <c r="QQN1220" s="10"/>
      <c r="QQO1220" s="10"/>
      <c r="QQP1220" s="10"/>
      <c r="QQQ1220" s="10"/>
      <c r="QQR1220" s="10"/>
      <c r="QQS1220" s="10"/>
      <c r="QQT1220" s="10"/>
      <c r="QQU1220" s="10"/>
      <c r="QQV1220" s="10"/>
      <c r="QQW1220" s="10"/>
      <c r="QQX1220" s="10"/>
      <c r="QQY1220" s="10"/>
      <c r="QQZ1220" s="10"/>
      <c r="QRA1220" s="10"/>
      <c r="QRB1220" s="10"/>
      <c r="QRC1220" s="10"/>
      <c r="QRD1220" s="10"/>
      <c r="QRE1220" s="10"/>
      <c r="QRF1220" s="10"/>
      <c r="QRG1220" s="10"/>
      <c r="QRH1220" s="10"/>
      <c r="QRI1220" s="10"/>
      <c r="QRJ1220" s="10"/>
      <c r="QRK1220" s="10"/>
      <c r="QRL1220" s="10"/>
      <c r="QRM1220" s="10"/>
      <c r="QRN1220" s="10"/>
      <c r="QRO1220" s="10"/>
      <c r="QRP1220" s="10"/>
      <c r="QRQ1220" s="10"/>
      <c r="QRR1220" s="10"/>
      <c r="QRS1220" s="10"/>
      <c r="QRT1220" s="10"/>
      <c r="QRU1220" s="10"/>
      <c r="QRV1220" s="10"/>
      <c r="QRW1220" s="10"/>
      <c r="QRX1220" s="10"/>
      <c r="QRY1220" s="10"/>
      <c r="QRZ1220" s="10"/>
      <c r="QSA1220" s="10"/>
      <c r="QSB1220" s="10"/>
      <c r="QSC1220" s="10"/>
      <c r="QSD1220" s="10"/>
      <c r="QSE1220" s="10"/>
      <c r="QSF1220" s="10"/>
      <c r="QSG1220" s="10"/>
      <c r="QSH1220" s="10"/>
      <c r="QSI1220" s="10"/>
      <c r="QSJ1220" s="10"/>
      <c r="QSK1220" s="10"/>
      <c r="QSL1220" s="10"/>
      <c r="QSM1220" s="10"/>
      <c r="QSN1220" s="10"/>
      <c r="QSO1220" s="10"/>
      <c r="QSP1220" s="10"/>
      <c r="QSQ1220" s="10"/>
      <c r="QSR1220" s="10"/>
      <c r="QSS1220" s="10"/>
      <c r="QST1220" s="10"/>
      <c r="QSU1220" s="10"/>
      <c r="QSV1220" s="10"/>
      <c r="QSW1220" s="10"/>
      <c r="QSX1220" s="10"/>
      <c r="QSY1220" s="10"/>
      <c r="QSZ1220" s="10"/>
      <c r="QTA1220" s="10"/>
      <c r="QTB1220" s="10"/>
      <c r="QTC1220" s="10"/>
      <c r="QTD1220" s="10"/>
      <c r="QTE1220" s="10"/>
      <c r="QTF1220" s="10"/>
      <c r="QTG1220" s="10"/>
      <c r="QTH1220" s="10"/>
      <c r="QTI1220" s="10"/>
      <c r="QTJ1220" s="10"/>
      <c r="QTK1220" s="10"/>
      <c r="QTL1220" s="10"/>
      <c r="QTM1220" s="10"/>
      <c r="QTN1220" s="10"/>
      <c r="QTO1220" s="10"/>
      <c r="QTP1220" s="10"/>
      <c r="QTQ1220" s="10"/>
      <c r="QTR1220" s="10"/>
      <c r="QTS1220" s="10"/>
      <c r="QTT1220" s="10"/>
      <c r="QTU1220" s="10"/>
      <c r="QTV1220" s="10"/>
      <c r="QTW1220" s="10"/>
      <c r="QTX1220" s="10"/>
      <c r="QTY1220" s="10"/>
      <c r="QTZ1220" s="10"/>
      <c r="QUA1220" s="10"/>
      <c r="QUB1220" s="10"/>
      <c r="QUC1220" s="10"/>
      <c r="QUD1220" s="10"/>
      <c r="QUE1220" s="10"/>
      <c r="QUF1220" s="10"/>
      <c r="QUG1220" s="10"/>
      <c r="QUH1220" s="10"/>
      <c r="QUI1220" s="10"/>
      <c r="QUJ1220" s="10"/>
      <c r="QUK1220" s="10"/>
      <c r="QUL1220" s="10"/>
      <c r="QUM1220" s="10"/>
      <c r="QUN1220" s="10"/>
      <c r="QUO1220" s="10"/>
      <c r="QUP1220" s="10"/>
      <c r="QUQ1220" s="10"/>
      <c r="QUR1220" s="10"/>
      <c r="QUS1220" s="10"/>
      <c r="QUT1220" s="10"/>
      <c r="QUU1220" s="10"/>
      <c r="QUV1220" s="10"/>
      <c r="QUW1220" s="10"/>
      <c r="QUX1220" s="10"/>
      <c r="QUY1220" s="10"/>
      <c r="QUZ1220" s="10"/>
      <c r="QVA1220" s="10"/>
      <c r="QVB1220" s="10"/>
      <c r="QVC1220" s="10"/>
      <c r="QVD1220" s="10"/>
      <c r="QVE1220" s="10"/>
      <c r="QVF1220" s="10"/>
      <c r="QVG1220" s="10"/>
      <c r="QVH1220" s="10"/>
      <c r="QVI1220" s="10"/>
      <c r="QVJ1220" s="10"/>
      <c r="QVK1220" s="10"/>
      <c r="QVL1220" s="10"/>
      <c r="QVM1220" s="10"/>
      <c r="QVN1220" s="10"/>
      <c r="QVO1220" s="10"/>
      <c r="QVP1220" s="10"/>
      <c r="QVQ1220" s="10"/>
      <c r="QVR1220" s="10"/>
      <c r="QVS1220" s="10"/>
      <c r="QVT1220" s="10"/>
      <c r="QVU1220" s="10"/>
      <c r="QVV1220" s="10"/>
      <c r="QVW1220" s="10"/>
      <c r="QVX1220" s="10"/>
      <c r="QVY1220" s="10"/>
      <c r="QVZ1220" s="10"/>
      <c r="QWA1220" s="10"/>
      <c r="QWB1220" s="10"/>
      <c r="QWC1220" s="10"/>
      <c r="QWD1220" s="10"/>
      <c r="QWE1220" s="10"/>
      <c r="QWF1220" s="10"/>
      <c r="QWG1220" s="10"/>
      <c r="QWH1220" s="10"/>
      <c r="QWI1220" s="10"/>
      <c r="QWJ1220" s="10"/>
      <c r="QWK1220" s="10"/>
      <c r="QWL1220" s="10"/>
      <c r="QWM1220" s="10"/>
      <c r="QWN1220" s="10"/>
      <c r="QWO1220" s="10"/>
      <c r="QWP1220" s="10"/>
      <c r="QWQ1220" s="10"/>
      <c r="QWR1220" s="10"/>
      <c r="QWS1220" s="10"/>
      <c r="QWT1220" s="10"/>
      <c r="QWU1220" s="10"/>
      <c r="QWV1220" s="10"/>
      <c r="QWW1220" s="10"/>
      <c r="QWX1220" s="10"/>
      <c r="QWY1220" s="10"/>
      <c r="QWZ1220" s="10"/>
      <c r="QXA1220" s="10"/>
      <c r="QXB1220" s="10"/>
      <c r="QXC1220" s="10"/>
      <c r="QXD1220" s="10"/>
      <c r="QXE1220" s="10"/>
      <c r="QXF1220" s="10"/>
      <c r="QXG1220" s="10"/>
      <c r="QXH1220" s="10"/>
      <c r="QXI1220" s="10"/>
      <c r="QXJ1220" s="10"/>
      <c r="QXK1220" s="10"/>
      <c r="QXL1220" s="10"/>
      <c r="QXM1220" s="10"/>
      <c r="QXN1220" s="10"/>
      <c r="QXO1220" s="10"/>
      <c r="QXP1220" s="10"/>
      <c r="QXQ1220" s="10"/>
      <c r="QXR1220" s="10"/>
      <c r="QXS1220" s="10"/>
      <c r="QXT1220" s="10"/>
      <c r="QXU1220" s="10"/>
      <c r="QXV1220" s="10"/>
      <c r="QXW1220" s="10"/>
      <c r="QXX1220" s="10"/>
      <c r="QXY1220" s="10"/>
      <c r="QXZ1220" s="10"/>
      <c r="QYA1220" s="10"/>
      <c r="QYB1220" s="10"/>
      <c r="QYC1220" s="10"/>
      <c r="QYD1220" s="10"/>
      <c r="QYE1220" s="10"/>
      <c r="QYF1220" s="10"/>
      <c r="QYG1220" s="10"/>
      <c r="QYH1220" s="10"/>
      <c r="QYI1220" s="10"/>
      <c r="QYJ1220" s="10"/>
      <c r="QYK1220" s="10"/>
      <c r="QYL1220" s="10"/>
      <c r="QYM1220" s="10"/>
      <c r="QYN1220" s="10"/>
      <c r="QYO1220" s="10"/>
      <c r="QYP1220" s="10"/>
      <c r="QYQ1220" s="10"/>
      <c r="QYR1220" s="10"/>
      <c r="QYS1220" s="10"/>
      <c r="QYT1220" s="10"/>
      <c r="QYU1220" s="10"/>
      <c r="QYV1220" s="10"/>
      <c r="QYW1220" s="10"/>
      <c r="QYX1220" s="10"/>
      <c r="QYY1220" s="10"/>
      <c r="QYZ1220" s="10"/>
      <c r="QZA1220" s="10"/>
      <c r="QZB1220" s="10"/>
      <c r="QZC1220" s="10"/>
      <c r="QZD1220" s="10"/>
      <c r="QZE1220" s="10"/>
      <c r="QZF1220" s="10"/>
      <c r="QZG1220" s="10"/>
      <c r="QZH1220" s="10"/>
      <c r="QZI1220" s="10"/>
      <c r="QZJ1220" s="10"/>
      <c r="QZK1220" s="10"/>
      <c r="QZL1220" s="10"/>
      <c r="QZM1220" s="10"/>
      <c r="QZN1220" s="10"/>
      <c r="QZO1220" s="10"/>
      <c r="QZP1220" s="10"/>
      <c r="QZQ1220" s="10"/>
      <c r="QZR1220" s="10"/>
      <c r="QZS1220" s="10"/>
      <c r="QZT1220" s="10"/>
      <c r="QZU1220" s="10"/>
      <c r="QZV1220" s="10"/>
      <c r="QZW1220" s="10"/>
      <c r="QZX1220" s="10"/>
      <c r="QZY1220" s="10"/>
      <c r="QZZ1220" s="10"/>
      <c r="RAA1220" s="10"/>
      <c r="RAB1220" s="10"/>
      <c r="RAC1220" s="10"/>
      <c r="RAD1220" s="10"/>
      <c r="RAE1220" s="10"/>
      <c r="RAF1220" s="10"/>
      <c r="RAG1220" s="10"/>
      <c r="RAH1220" s="10"/>
      <c r="RAI1220" s="10"/>
      <c r="RAJ1220" s="10"/>
      <c r="RAK1220" s="10"/>
      <c r="RAL1220" s="10"/>
      <c r="RAM1220" s="10"/>
      <c r="RAN1220" s="10"/>
      <c r="RAO1220" s="10"/>
      <c r="RAP1220" s="10"/>
      <c r="RAQ1220" s="10"/>
      <c r="RAR1220" s="10"/>
      <c r="RAS1220" s="10"/>
      <c r="RAT1220" s="10"/>
      <c r="RAU1220" s="10"/>
      <c r="RAV1220" s="10"/>
      <c r="RAW1220" s="10"/>
      <c r="RAX1220" s="10"/>
      <c r="RAY1220" s="10"/>
      <c r="RAZ1220" s="10"/>
      <c r="RBA1220" s="10"/>
      <c r="RBB1220" s="10"/>
      <c r="RBC1220" s="10"/>
      <c r="RBD1220" s="10"/>
      <c r="RBE1220" s="10"/>
      <c r="RBF1220" s="10"/>
      <c r="RBG1220" s="10"/>
      <c r="RBH1220" s="10"/>
      <c r="RBI1220" s="10"/>
      <c r="RBJ1220" s="10"/>
      <c r="RBK1220" s="10"/>
      <c r="RBL1220" s="10"/>
      <c r="RBM1220" s="10"/>
      <c r="RBN1220" s="10"/>
      <c r="RBO1220" s="10"/>
      <c r="RBP1220" s="10"/>
      <c r="RBQ1220" s="10"/>
      <c r="RBR1220" s="10"/>
      <c r="RBS1220" s="10"/>
      <c r="RBT1220" s="10"/>
      <c r="RBU1220" s="10"/>
      <c r="RBV1220" s="10"/>
      <c r="RBW1220" s="10"/>
      <c r="RBX1220" s="10"/>
      <c r="RBY1220" s="10"/>
      <c r="RBZ1220" s="10"/>
      <c r="RCA1220" s="10"/>
      <c r="RCB1220" s="10"/>
      <c r="RCC1220" s="10"/>
      <c r="RCD1220" s="10"/>
      <c r="RCE1220" s="10"/>
      <c r="RCF1220" s="10"/>
      <c r="RCG1220" s="10"/>
      <c r="RCH1220" s="10"/>
      <c r="RCI1220" s="10"/>
      <c r="RCJ1220" s="10"/>
      <c r="RCK1220" s="10"/>
      <c r="RCL1220" s="10"/>
      <c r="RCM1220" s="10"/>
      <c r="RCN1220" s="10"/>
      <c r="RCO1220" s="10"/>
      <c r="RCP1220" s="10"/>
      <c r="RCQ1220" s="10"/>
      <c r="RCR1220" s="10"/>
      <c r="RCS1220" s="10"/>
      <c r="RCT1220" s="10"/>
      <c r="RCU1220" s="10"/>
      <c r="RCV1220" s="10"/>
      <c r="RCW1220" s="10"/>
      <c r="RCX1220" s="10"/>
      <c r="RCY1220" s="10"/>
      <c r="RCZ1220" s="10"/>
      <c r="RDA1220" s="10"/>
      <c r="RDB1220" s="10"/>
      <c r="RDC1220" s="10"/>
      <c r="RDD1220" s="10"/>
      <c r="RDE1220" s="10"/>
      <c r="RDF1220" s="10"/>
      <c r="RDG1220" s="10"/>
      <c r="RDH1220" s="10"/>
      <c r="RDI1220" s="10"/>
      <c r="RDJ1220" s="10"/>
      <c r="RDK1220" s="10"/>
      <c r="RDL1220" s="10"/>
      <c r="RDM1220" s="10"/>
      <c r="RDN1220" s="10"/>
      <c r="RDO1220" s="10"/>
      <c r="RDP1220" s="10"/>
      <c r="RDQ1220" s="10"/>
      <c r="RDR1220" s="10"/>
      <c r="RDS1220" s="10"/>
      <c r="RDT1220" s="10"/>
      <c r="RDU1220" s="10"/>
      <c r="RDV1220" s="10"/>
      <c r="RDW1220" s="10"/>
      <c r="RDX1220" s="10"/>
      <c r="RDY1220" s="10"/>
      <c r="RDZ1220" s="10"/>
      <c r="REA1220" s="10"/>
      <c r="REB1220" s="10"/>
      <c r="REC1220" s="10"/>
      <c r="RED1220" s="10"/>
      <c r="REE1220" s="10"/>
      <c r="REF1220" s="10"/>
      <c r="REG1220" s="10"/>
      <c r="REH1220" s="10"/>
      <c r="REI1220" s="10"/>
      <c r="REJ1220" s="10"/>
      <c r="REK1220" s="10"/>
      <c r="REL1220" s="10"/>
      <c r="REM1220" s="10"/>
      <c r="REN1220" s="10"/>
      <c r="REO1220" s="10"/>
      <c r="REP1220" s="10"/>
      <c r="REQ1220" s="10"/>
      <c r="RER1220" s="10"/>
      <c r="RES1220" s="10"/>
      <c r="RET1220" s="10"/>
      <c r="REU1220" s="10"/>
      <c r="REV1220" s="10"/>
      <c r="REW1220" s="10"/>
      <c r="REX1220" s="10"/>
      <c r="REY1220" s="10"/>
      <c r="REZ1220" s="10"/>
      <c r="RFA1220" s="10"/>
      <c r="RFB1220" s="10"/>
      <c r="RFC1220" s="10"/>
      <c r="RFD1220" s="10"/>
      <c r="RFE1220" s="10"/>
      <c r="RFF1220" s="10"/>
      <c r="RFG1220" s="10"/>
      <c r="RFH1220" s="10"/>
      <c r="RFI1220" s="10"/>
      <c r="RFJ1220" s="10"/>
      <c r="RFK1220" s="10"/>
      <c r="RFL1220" s="10"/>
      <c r="RFM1220" s="10"/>
      <c r="RFN1220" s="10"/>
      <c r="RFO1220" s="10"/>
      <c r="RFP1220" s="10"/>
      <c r="RFQ1220" s="10"/>
      <c r="RFR1220" s="10"/>
      <c r="RFS1220" s="10"/>
      <c r="RFT1220" s="10"/>
      <c r="RFU1220" s="10"/>
      <c r="RFV1220" s="10"/>
      <c r="RFW1220" s="10"/>
      <c r="RFX1220" s="10"/>
      <c r="RFY1220" s="10"/>
      <c r="RFZ1220" s="10"/>
      <c r="RGA1220" s="10"/>
      <c r="RGB1220" s="10"/>
      <c r="RGC1220" s="10"/>
      <c r="RGD1220" s="10"/>
      <c r="RGE1220" s="10"/>
      <c r="RGF1220" s="10"/>
      <c r="RGG1220" s="10"/>
      <c r="RGH1220" s="10"/>
      <c r="RGI1220" s="10"/>
      <c r="RGJ1220" s="10"/>
      <c r="RGK1220" s="10"/>
      <c r="RGL1220" s="10"/>
      <c r="RGM1220" s="10"/>
      <c r="RGN1220" s="10"/>
      <c r="RGO1220" s="10"/>
      <c r="RGP1220" s="10"/>
      <c r="RGQ1220" s="10"/>
      <c r="RGR1220" s="10"/>
      <c r="RGS1220" s="10"/>
      <c r="RGT1220" s="10"/>
      <c r="RGU1220" s="10"/>
      <c r="RGV1220" s="10"/>
      <c r="RGW1220" s="10"/>
      <c r="RGX1220" s="10"/>
      <c r="RGY1220" s="10"/>
      <c r="RGZ1220" s="10"/>
      <c r="RHA1220" s="10"/>
      <c r="RHB1220" s="10"/>
      <c r="RHC1220" s="10"/>
      <c r="RHD1220" s="10"/>
      <c r="RHE1220" s="10"/>
      <c r="RHF1220" s="10"/>
      <c r="RHG1220" s="10"/>
      <c r="RHH1220" s="10"/>
      <c r="RHI1220" s="10"/>
      <c r="RHJ1220" s="10"/>
      <c r="RHK1220" s="10"/>
      <c r="RHL1220" s="10"/>
      <c r="RHM1220" s="10"/>
      <c r="RHN1220" s="10"/>
      <c r="RHO1220" s="10"/>
      <c r="RHP1220" s="10"/>
      <c r="RHQ1220" s="10"/>
      <c r="RHR1220" s="10"/>
      <c r="RHS1220" s="10"/>
      <c r="RHT1220" s="10"/>
      <c r="RHU1220" s="10"/>
      <c r="RHV1220" s="10"/>
      <c r="RHW1220" s="10"/>
      <c r="RHX1220" s="10"/>
      <c r="RHY1220" s="10"/>
      <c r="RHZ1220" s="10"/>
      <c r="RIA1220" s="10"/>
      <c r="RIB1220" s="10"/>
      <c r="RIC1220" s="10"/>
      <c r="RID1220" s="10"/>
      <c r="RIE1220" s="10"/>
      <c r="RIF1220" s="10"/>
      <c r="RIG1220" s="10"/>
      <c r="RIH1220" s="10"/>
      <c r="RII1220" s="10"/>
      <c r="RIJ1220" s="10"/>
      <c r="RIK1220" s="10"/>
      <c r="RIL1220" s="10"/>
      <c r="RIM1220" s="10"/>
      <c r="RIN1220" s="10"/>
      <c r="RIO1220" s="10"/>
      <c r="RIP1220" s="10"/>
      <c r="RIQ1220" s="10"/>
      <c r="RIR1220" s="10"/>
      <c r="RIS1220" s="10"/>
      <c r="RIT1220" s="10"/>
      <c r="RIU1220" s="10"/>
      <c r="RIV1220" s="10"/>
      <c r="RIW1220" s="10"/>
      <c r="RIX1220" s="10"/>
      <c r="RIY1220" s="10"/>
      <c r="RIZ1220" s="10"/>
      <c r="RJA1220" s="10"/>
      <c r="RJB1220" s="10"/>
      <c r="RJC1220" s="10"/>
      <c r="RJD1220" s="10"/>
      <c r="RJE1220" s="10"/>
      <c r="RJF1220" s="10"/>
      <c r="RJG1220" s="10"/>
      <c r="RJH1220" s="10"/>
      <c r="RJI1220" s="10"/>
      <c r="RJJ1220" s="10"/>
      <c r="RJK1220" s="10"/>
      <c r="RJL1220" s="10"/>
      <c r="RJM1220" s="10"/>
      <c r="RJN1220" s="10"/>
      <c r="RJO1220" s="10"/>
      <c r="RJP1220" s="10"/>
      <c r="RJQ1220" s="10"/>
      <c r="RJR1220" s="10"/>
      <c r="RJS1220" s="10"/>
      <c r="RJT1220" s="10"/>
      <c r="RJU1220" s="10"/>
      <c r="RJV1220" s="10"/>
      <c r="RJW1220" s="10"/>
      <c r="RJX1220" s="10"/>
      <c r="RJY1220" s="10"/>
      <c r="RJZ1220" s="10"/>
      <c r="RKA1220" s="10"/>
      <c r="RKB1220" s="10"/>
      <c r="RKC1220" s="10"/>
      <c r="RKD1220" s="10"/>
      <c r="RKE1220" s="10"/>
      <c r="RKF1220" s="10"/>
      <c r="RKG1220" s="10"/>
      <c r="RKH1220" s="10"/>
      <c r="RKI1220" s="10"/>
      <c r="RKJ1220" s="10"/>
      <c r="RKK1220" s="10"/>
      <c r="RKL1220" s="10"/>
      <c r="RKM1220" s="10"/>
      <c r="RKN1220" s="10"/>
      <c r="RKO1220" s="10"/>
      <c r="RKP1220" s="10"/>
      <c r="RKQ1220" s="10"/>
      <c r="RKR1220" s="10"/>
      <c r="RKS1220" s="10"/>
      <c r="RKT1220" s="10"/>
      <c r="RKU1220" s="10"/>
      <c r="RKV1220" s="10"/>
      <c r="RKW1220" s="10"/>
      <c r="RKX1220" s="10"/>
      <c r="RKY1220" s="10"/>
      <c r="RKZ1220" s="10"/>
      <c r="RLA1220" s="10"/>
      <c r="RLB1220" s="10"/>
      <c r="RLC1220" s="10"/>
      <c r="RLD1220" s="10"/>
      <c r="RLE1220" s="10"/>
      <c r="RLF1220" s="10"/>
      <c r="RLG1220" s="10"/>
      <c r="RLH1220" s="10"/>
      <c r="RLI1220" s="10"/>
      <c r="RLJ1220" s="10"/>
      <c r="RLK1220" s="10"/>
      <c r="RLL1220" s="10"/>
      <c r="RLM1220" s="10"/>
      <c r="RLN1220" s="10"/>
      <c r="RLO1220" s="10"/>
      <c r="RLP1220" s="10"/>
      <c r="RLQ1220" s="10"/>
      <c r="RLR1220" s="10"/>
      <c r="RLS1220" s="10"/>
      <c r="RLT1220" s="10"/>
      <c r="RLU1220" s="10"/>
      <c r="RLV1220" s="10"/>
      <c r="RLW1220" s="10"/>
      <c r="RLX1220" s="10"/>
      <c r="RLY1220" s="10"/>
      <c r="RLZ1220" s="10"/>
      <c r="RMA1220" s="10"/>
      <c r="RMB1220" s="10"/>
      <c r="RMC1220" s="10"/>
      <c r="RMD1220" s="10"/>
      <c r="RME1220" s="10"/>
      <c r="RMF1220" s="10"/>
      <c r="RMG1220" s="10"/>
      <c r="RMH1220" s="10"/>
      <c r="RMI1220" s="10"/>
      <c r="RMJ1220" s="10"/>
      <c r="RMK1220" s="10"/>
      <c r="RML1220" s="10"/>
      <c r="RMM1220" s="10"/>
      <c r="RMN1220" s="10"/>
      <c r="RMO1220" s="10"/>
      <c r="RMP1220" s="10"/>
      <c r="RMQ1220" s="10"/>
      <c r="RMR1220" s="10"/>
      <c r="RMS1220" s="10"/>
      <c r="RMT1220" s="10"/>
      <c r="RMU1220" s="10"/>
      <c r="RMV1220" s="10"/>
      <c r="RMW1220" s="10"/>
      <c r="RMX1220" s="10"/>
      <c r="RMY1220" s="10"/>
      <c r="RMZ1220" s="10"/>
      <c r="RNA1220" s="10"/>
      <c r="RNB1220" s="10"/>
      <c r="RNC1220" s="10"/>
      <c r="RND1220" s="10"/>
      <c r="RNE1220" s="10"/>
      <c r="RNF1220" s="10"/>
      <c r="RNG1220" s="10"/>
      <c r="RNH1220" s="10"/>
      <c r="RNI1220" s="10"/>
      <c r="RNJ1220" s="10"/>
      <c r="RNK1220" s="10"/>
      <c r="RNL1220" s="10"/>
      <c r="RNM1220" s="10"/>
      <c r="RNN1220" s="10"/>
      <c r="RNO1220" s="10"/>
      <c r="RNP1220" s="10"/>
      <c r="RNQ1220" s="10"/>
      <c r="RNR1220" s="10"/>
      <c r="RNS1220" s="10"/>
      <c r="RNT1220" s="10"/>
      <c r="RNU1220" s="10"/>
      <c r="RNV1220" s="10"/>
      <c r="RNW1220" s="10"/>
      <c r="RNX1220" s="10"/>
      <c r="RNY1220" s="10"/>
      <c r="RNZ1220" s="10"/>
      <c r="ROA1220" s="10"/>
      <c r="ROB1220" s="10"/>
      <c r="ROC1220" s="10"/>
      <c r="ROD1220" s="10"/>
      <c r="ROE1220" s="10"/>
      <c r="ROF1220" s="10"/>
      <c r="ROG1220" s="10"/>
      <c r="ROH1220" s="10"/>
      <c r="ROI1220" s="10"/>
      <c r="ROJ1220" s="10"/>
      <c r="ROK1220" s="10"/>
      <c r="ROL1220" s="10"/>
      <c r="ROM1220" s="10"/>
      <c r="RON1220" s="10"/>
      <c r="ROO1220" s="10"/>
      <c r="ROP1220" s="10"/>
      <c r="ROQ1220" s="10"/>
      <c r="ROR1220" s="10"/>
      <c r="ROS1220" s="10"/>
      <c r="ROT1220" s="10"/>
      <c r="ROU1220" s="10"/>
      <c r="ROV1220" s="10"/>
      <c r="ROW1220" s="10"/>
      <c r="ROX1220" s="10"/>
      <c r="ROY1220" s="10"/>
      <c r="ROZ1220" s="10"/>
      <c r="RPA1220" s="10"/>
      <c r="RPB1220" s="10"/>
      <c r="RPC1220" s="10"/>
      <c r="RPD1220" s="10"/>
      <c r="RPE1220" s="10"/>
      <c r="RPF1220" s="10"/>
      <c r="RPG1220" s="10"/>
      <c r="RPH1220" s="10"/>
      <c r="RPI1220" s="10"/>
      <c r="RPJ1220" s="10"/>
      <c r="RPK1220" s="10"/>
      <c r="RPL1220" s="10"/>
      <c r="RPM1220" s="10"/>
      <c r="RPN1220" s="10"/>
      <c r="RPO1220" s="10"/>
      <c r="RPP1220" s="10"/>
      <c r="RPQ1220" s="10"/>
      <c r="RPR1220" s="10"/>
      <c r="RPS1220" s="10"/>
      <c r="RPT1220" s="10"/>
      <c r="RPU1220" s="10"/>
      <c r="RPV1220" s="10"/>
      <c r="RPW1220" s="10"/>
      <c r="RPX1220" s="10"/>
      <c r="RPY1220" s="10"/>
      <c r="RPZ1220" s="10"/>
      <c r="RQA1220" s="10"/>
      <c r="RQB1220" s="10"/>
      <c r="RQC1220" s="10"/>
      <c r="RQD1220" s="10"/>
      <c r="RQE1220" s="10"/>
      <c r="RQF1220" s="10"/>
      <c r="RQG1220" s="10"/>
      <c r="RQH1220" s="10"/>
      <c r="RQI1220" s="10"/>
      <c r="RQJ1220" s="10"/>
      <c r="RQK1220" s="10"/>
      <c r="RQL1220" s="10"/>
      <c r="RQM1220" s="10"/>
      <c r="RQN1220" s="10"/>
      <c r="RQO1220" s="10"/>
      <c r="RQP1220" s="10"/>
      <c r="RQQ1220" s="10"/>
      <c r="RQR1220" s="10"/>
      <c r="RQS1220" s="10"/>
      <c r="RQT1220" s="10"/>
      <c r="RQU1220" s="10"/>
      <c r="RQV1220" s="10"/>
      <c r="RQW1220" s="10"/>
      <c r="RQX1220" s="10"/>
      <c r="RQY1220" s="10"/>
      <c r="RQZ1220" s="10"/>
      <c r="RRA1220" s="10"/>
      <c r="RRB1220" s="10"/>
      <c r="RRC1220" s="10"/>
      <c r="RRD1220" s="10"/>
      <c r="RRE1220" s="10"/>
      <c r="RRF1220" s="10"/>
      <c r="RRG1220" s="10"/>
      <c r="RRH1220" s="10"/>
      <c r="RRI1220" s="10"/>
      <c r="RRJ1220" s="10"/>
      <c r="RRK1220" s="10"/>
      <c r="RRL1220" s="10"/>
      <c r="RRM1220" s="10"/>
      <c r="RRN1220" s="10"/>
      <c r="RRO1220" s="10"/>
      <c r="RRP1220" s="10"/>
      <c r="RRQ1220" s="10"/>
      <c r="RRR1220" s="10"/>
      <c r="RRS1220" s="10"/>
      <c r="RRT1220" s="10"/>
      <c r="RRU1220" s="10"/>
      <c r="RRV1220" s="10"/>
      <c r="RRW1220" s="10"/>
      <c r="RRX1220" s="10"/>
      <c r="RRY1220" s="10"/>
      <c r="RRZ1220" s="10"/>
      <c r="RSA1220" s="10"/>
      <c r="RSB1220" s="10"/>
      <c r="RSC1220" s="10"/>
      <c r="RSD1220" s="10"/>
      <c r="RSE1220" s="10"/>
      <c r="RSF1220" s="10"/>
      <c r="RSG1220" s="10"/>
      <c r="RSH1220" s="10"/>
      <c r="RSI1220" s="10"/>
      <c r="RSJ1220" s="10"/>
      <c r="RSK1220" s="10"/>
      <c r="RSL1220" s="10"/>
      <c r="RSM1220" s="10"/>
      <c r="RSN1220" s="10"/>
      <c r="RSO1220" s="10"/>
      <c r="RSP1220" s="10"/>
      <c r="RSQ1220" s="10"/>
      <c r="RSR1220" s="10"/>
      <c r="RSS1220" s="10"/>
      <c r="RST1220" s="10"/>
      <c r="RSU1220" s="10"/>
      <c r="RSV1220" s="10"/>
      <c r="RSW1220" s="10"/>
      <c r="RSX1220" s="10"/>
      <c r="RSY1220" s="10"/>
      <c r="RSZ1220" s="10"/>
      <c r="RTA1220" s="10"/>
      <c r="RTB1220" s="10"/>
      <c r="RTC1220" s="10"/>
      <c r="RTD1220" s="10"/>
      <c r="RTE1220" s="10"/>
      <c r="RTF1220" s="10"/>
      <c r="RTG1220" s="10"/>
      <c r="RTH1220" s="10"/>
      <c r="RTI1220" s="10"/>
      <c r="RTJ1220" s="10"/>
      <c r="RTK1220" s="10"/>
      <c r="RTL1220" s="10"/>
      <c r="RTM1220" s="10"/>
      <c r="RTN1220" s="10"/>
      <c r="RTO1220" s="10"/>
      <c r="RTP1220" s="10"/>
      <c r="RTQ1220" s="10"/>
      <c r="RTR1220" s="10"/>
      <c r="RTS1220" s="10"/>
      <c r="RTT1220" s="10"/>
      <c r="RTU1220" s="10"/>
      <c r="RTV1220" s="10"/>
      <c r="RTW1220" s="10"/>
      <c r="RTX1220" s="10"/>
      <c r="RTY1220" s="10"/>
      <c r="RTZ1220" s="10"/>
      <c r="RUA1220" s="10"/>
      <c r="RUB1220" s="10"/>
      <c r="RUC1220" s="10"/>
      <c r="RUD1220" s="10"/>
      <c r="RUE1220" s="10"/>
      <c r="RUF1220" s="10"/>
      <c r="RUG1220" s="10"/>
      <c r="RUH1220" s="10"/>
      <c r="RUI1220" s="10"/>
      <c r="RUJ1220" s="10"/>
      <c r="RUK1220" s="10"/>
      <c r="RUL1220" s="10"/>
      <c r="RUM1220" s="10"/>
      <c r="RUN1220" s="10"/>
      <c r="RUO1220" s="10"/>
      <c r="RUP1220" s="10"/>
      <c r="RUQ1220" s="10"/>
      <c r="RUR1220" s="10"/>
      <c r="RUS1220" s="10"/>
      <c r="RUT1220" s="10"/>
      <c r="RUU1220" s="10"/>
      <c r="RUV1220" s="10"/>
      <c r="RUW1220" s="10"/>
      <c r="RUX1220" s="10"/>
      <c r="RUY1220" s="10"/>
      <c r="RUZ1220" s="10"/>
      <c r="RVA1220" s="10"/>
      <c r="RVB1220" s="10"/>
      <c r="RVC1220" s="10"/>
      <c r="RVD1220" s="10"/>
      <c r="RVE1220" s="10"/>
      <c r="RVF1220" s="10"/>
      <c r="RVG1220" s="10"/>
      <c r="RVH1220" s="10"/>
      <c r="RVI1220" s="10"/>
      <c r="RVJ1220" s="10"/>
      <c r="RVK1220" s="10"/>
      <c r="RVL1220" s="10"/>
      <c r="RVM1220" s="10"/>
      <c r="RVN1220" s="10"/>
      <c r="RVO1220" s="10"/>
      <c r="RVP1220" s="10"/>
      <c r="RVQ1220" s="10"/>
      <c r="RVR1220" s="10"/>
      <c r="RVS1220" s="10"/>
      <c r="RVT1220" s="10"/>
      <c r="RVU1220" s="10"/>
      <c r="RVV1220" s="10"/>
      <c r="RVW1220" s="10"/>
      <c r="RVX1220" s="10"/>
      <c r="RVY1220" s="10"/>
      <c r="RVZ1220" s="10"/>
      <c r="RWA1220" s="10"/>
      <c r="RWB1220" s="10"/>
      <c r="RWC1220" s="10"/>
      <c r="RWD1220" s="10"/>
      <c r="RWE1220" s="10"/>
      <c r="RWF1220" s="10"/>
      <c r="RWG1220" s="10"/>
      <c r="RWH1220" s="10"/>
      <c r="RWI1220" s="10"/>
      <c r="RWJ1220" s="10"/>
      <c r="RWK1220" s="10"/>
      <c r="RWL1220" s="10"/>
      <c r="RWM1220" s="10"/>
      <c r="RWN1220" s="10"/>
      <c r="RWO1220" s="10"/>
      <c r="RWP1220" s="10"/>
      <c r="RWQ1220" s="10"/>
      <c r="RWR1220" s="10"/>
      <c r="RWS1220" s="10"/>
      <c r="RWT1220" s="10"/>
      <c r="RWU1220" s="10"/>
      <c r="RWV1220" s="10"/>
      <c r="RWW1220" s="10"/>
      <c r="RWX1220" s="10"/>
      <c r="RWY1220" s="10"/>
      <c r="RWZ1220" s="10"/>
      <c r="RXA1220" s="10"/>
      <c r="RXB1220" s="10"/>
      <c r="RXC1220" s="10"/>
      <c r="RXD1220" s="10"/>
      <c r="RXE1220" s="10"/>
      <c r="RXF1220" s="10"/>
      <c r="RXG1220" s="10"/>
      <c r="RXH1220" s="10"/>
      <c r="RXI1220" s="10"/>
      <c r="RXJ1220" s="10"/>
      <c r="RXK1220" s="10"/>
      <c r="RXL1220" s="10"/>
      <c r="RXM1220" s="10"/>
      <c r="RXN1220" s="10"/>
      <c r="RXO1220" s="10"/>
      <c r="RXP1220" s="10"/>
      <c r="RXQ1220" s="10"/>
      <c r="RXR1220" s="10"/>
      <c r="RXS1220" s="10"/>
      <c r="RXT1220" s="10"/>
      <c r="RXU1220" s="10"/>
      <c r="RXV1220" s="10"/>
      <c r="RXW1220" s="10"/>
      <c r="RXX1220" s="10"/>
      <c r="RXY1220" s="10"/>
      <c r="RXZ1220" s="10"/>
      <c r="RYA1220" s="10"/>
      <c r="RYB1220" s="10"/>
      <c r="RYC1220" s="10"/>
      <c r="RYD1220" s="10"/>
      <c r="RYE1220" s="10"/>
      <c r="RYF1220" s="10"/>
      <c r="RYG1220" s="10"/>
      <c r="RYH1220" s="10"/>
      <c r="RYI1220" s="10"/>
      <c r="RYJ1220" s="10"/>
      <c r="RYK1220" s="10"/>
      <c r="RYL1220" s="10"/>
      <c r="RYM1220" s="10"/>
      <c r="RYN1220" s="10"/>
      <c r="RYO1220" s="10"/>
      <c r="RYP1220" s="10"/>
      <c r="RYQ1220" s="10"/>
      <c r="RYR1220" s="10"/>
      <c r="RYS1220" s="10"/>
      <c r="RYT1220" s="10"/>
      <c r="RYU1220" s="10"/>
      <c r="RYV1220" s="10"/>
      <c r="RYW1220" s="10"/>
      <c r="RYX1220" s="10"/>
      <c r="RYY1220" s="10"/>
      <c r="RYZ1220" s="10"/>
      <c r="RZA1220" s="10"/>
      <c r="RZB1220" s="10"/>
      <c r="RZC1220" s="10"/>
      <c r="RZD1220" s="10"/>
      <c r="RZE1220" s="10"/>
      <c r="RZF1220" s="10"/>
      <c r="RZG1220" s="10"/>
      <c r="RZH1220" s="10"/>
      <c r="RZI1220" s="10"/>
      <c r="RZJ1220" s="10"/>
      <c r="RZK1220" s="10"/>
      <c r="RZL1220" s="10"/>
      <c r="RZM1220" s="10"/>
      <c r="RZN1220" s="10"/>
      <c r="RZO1220" s="10"/>
      <c r="RZP1220" s="10"/>
      <c r="RZQ1220" s="10"/>
      <c r="RZR1220" s="10"/>
      <c r="RZS1220" s="10"/>
      <c r="RZT1220" s="10"/>
      <c r="RZU1220" s="10"/>
      <c r="RZV1220" s="10"/>
      <c r="RZW1220" s="10"/>
      <c r="RZX1220" s="10"/>
      <c r="RZY1220" s="10"/>
      <c r="RZZ1220" s="10"/>
      <c r="SAA1220" s="10"/>
      <c r="SAB1220" s="10"/>
      <c r="SAC1220" s="10"/>
      <c r="SAD1220" s="10"/>
      <c r="SAE1220" s="10"/>
      <c r="SAF1220" s="10"/>
      <c r="SAG1220" s="10"/>
      <c r="SAH1220" s="10"/>
      <c r="SAI1220" s="10"/>
      <c r="SAJ1220" s="10"/>
      <c r="SAK1220" s="10"/>
      <c r="SAL1220" s="10"/>
      <c r="SAM1220" s="10"/>
      <c r="SAN1220" s="10"/>
      <c r="SAO1220" s="10"/>
      <c r="SAP1220" s="10"/>
      <c r="SAQ1220" s="10"/>
      <c r="SAR1220" s="10"/>
      <c r="SAS1220" s="10"/>
      <c r="SAT1220" s="10"/>
      <c r="SAU1220" s="10"/>
      <c r="SAV1220" s="10"/>
      <c r="SAW1220" s="10"/>
      <c r="SAX1220" s="10"/>
      <c r="SAY1220" s="10"/>
      <c r="SAZ1220" s="10"/>
      <c r="SBA1220" s="10"/>
      <c r="SBB1220" s="10"/>
      <c r="SBC1220" s="10"/>
      <c r="SBD1220" s="10"/>
      <c r="SBE1220" s="10"/>
      <c r="SBF1220" s="10"/>
      <c r="SBG1220" s="10"/>
      <c r="SBH1220" s="10"/>
      <c r="SBI1220" s="10"/>
      <c r="SBJ1220" s="10"/>
      <c r="SBK1220" s="10"/>
      <c r="SBL1220" s="10"/>
      <c r="SBM1220" s="10"/>
      <c r="SBN1220" s="10"/>
      <c r="SBO1220" s="10"/>
      <c r="SBP1220" s="10"/>
      <c r="SBQ1220" s="10"/>
      <c r="SBR1220" s="10"/>
      <c r="SBS1220" s="10"/>
      <c r="SBT1220" s="10"/>
      <c r="SBU1220" s="10"/>
      <c r="SBV1220" s="10"/>
      <c r="SBW1220" s="10"/>
      <c r="SBX1220" s="10"/>
      <c r="SBY1220" s="10"/>
      <c r="SBZ1220" s="10"/>
      <c r="SCA1220" s="10"/>
      <c r="SCB1220" s="10"/>
      <c r="SCC1220" s="10"/>
      <c r="SCD1220" s="10"/>
      <c r="SCE1220" s="10"/>
      <c r="SCF1220" s="10"/>
      <c r="SCG1220" s="10"/>
      <c r="SCH1220" s="10"/>
      <c r="SCI1220" s="10"/>
      <c r="SCJ1220" s="10"/>
      <c r="SCK1220" s="10"/>
      <c r="SCL1220" s="10"/>
      <c r="SCM1220" s="10"/>
      <c r="SCN1220" s="10"/>
      <c r="SCO1220" s="10"/>
      <c r="SCP1220" s="10"/>
      <c r="SCQ1220" s="10"/>
      <c r="SCR1220" s="10"/>
      <c r="SCS1220" s="10"/>
      <c r="SCT1220" s="10"/>
      <c r="SCU1220" s="10"/>
      <c r="SCV1220" s="10"/>
      <c r="SCW1220" s="10"/>
      <c r="SCX1220" s="10"/>
      <c r="SCY1220" s="10"/>
      <c r="SCZ1220" s="10"/>
      <c r="SDA1220" s="10"/>
      <c r="SDB1220" s="10"/>
      <c r="SDC1220" s="10"/>
      <c r="SDD1220" s="10"/>
      <c r="SDE1220" s="10"/>
      <c r="SDF1220" s="10"/>
      <c r="SDG1220" s="10"/>
      <c r="SDH1220" s="10"/>
      <c r="SDI1220" s="10"/>
      <c r="SDJ1220" s="10"/>
      <c r="SDK1220" s="10"/>
      <c r="SDL1220" s="10"/>
      <c r="SDM1220" s="10"/>
      <c r="SDN1220" s="10"/>
      <c r="SDO1220" s="10"/>
      <c r="SDP1220" s="10"/>
      <c r="SDQ1220" s="10"/>
      <c r="SDR1220" s="10"/>
      <c r="SDS1220" s="10"/>
      <c r="SDT1220" s="10"/>
      <c r="SDU1220" s="10"/>
      <c r="SDV1220" s="10"/>
      <c r="SDW1220" s="10"/>
      <c r="SDX1220" s="10"/>
      <c r="SDY1220" s="10"/>
      <c r="SDZ1220" s="10"/>
      <c r="SEA1220" s="10"/>
      <c r="SEB1220" s="10"/>
      <c r="SEC1220" s="10"/>
      <c r="SED1220" s="10"/>
      <c r="SEE1220" s="10"/>
      <c r="SEF1220" s="10"/>
      <c r="SEG1220" s="10"/>
      <c r="SEH1220" s="10"/>
      <c r="SEI1220" s="10"/>
      <c r="SEJ1220" s="10"/>
      <c r="SEK1220" s="10"/>
      <c r="SEL1220" s="10"/>
      <c r="SEM1220" s="10"/>
      <c r="SEN1220" s="10"/>
      <c r="SEO1220" s="10"/>
      <c r="SEP1220" s="10"/>
      <c r="SEQ1220" s="10"/>
      <c r="SER1220" s="10"/>
      <c r="SES1220" s="10"/>
      <c r="SET1220" s="10"/>
      <c r="SEU1220" s="10"/>
      <c r="SEV1220" s="10"/>
      <c r="SEW1220" s="10"/>
      <c r="SEX1220" s="10"/>
      <c r="SEY1220" s="10"/>
      <c r="SEZ1220" s="10"/>
      <c r="SFA1220" s="10"/>
      <c r="SFB1220" s="10"/>
      <c r="SFC1220" s="10"/>
      <c r="SFD1220" s="10"/>
      <c r="SFE1220" s="10"/>
      <c r="SFF1220" s="10"/>
      <c r="SFG1220" s="10"/>
      <c r="SFH1220" s="10"/>
      <c r="SFI1220" s="10"/>
      <c r="SFJ1220" s="10"/>
      <c r="SFK1220" s="10"/>
      <c r="SFL1220" s="10"/>
      <c r="SFM1220" s="10"/>
      <c r="SFN1220" s="10"/>
      <c r="SFO1220" s="10"/>
      <c r="SFP1220" s="10"/>
      <c r="SFQ1220" s="10"/>
      <c r="SFR1220" s="10"/>
      <c r="SFS1220" s="10"/>
      <c r="SFT1220" s="10"/>
      <c r="SFU1220" s="10"/>
      <c r="SFV1220" s="10"/>
      <c r="SFW1220" s="10"/>
      <c r="SFX1220" s="10"/>
      <c r="SFY1220" s="10"/>
      <c r="SFZ1220" s="10"/>
      <c r="SGA1220" s="10"/>
      <c r="SGB1220" s="10"/>
      <c r="SGC1220" s="10"/>
      <c r="SGD1220" s="10"/>
      <c r="SGE1220" s="10"/>
      <c r="SGF1220" s="10"/>
      <c r="SGG1220" s="10"/>
      <c r="SGH1220" s="10"/>
      <c r="SGI1220" s="10"/>
      <c r="SGJ1220" s="10"/>
      <c r="SGK1220" s="10"/>
      <c r="SGL1220" s="10"/>
      <c r="SGM1220" s="10"/>
      <c r="SGN1220" s="10"/>
      <c r="SGO1220" s="10"/>
      <c r="SGP1220" s="10"/>
      <c r="SGQ1220" s="10"/>
      <c r="SGR1220" s="10"/>
      <c r="SGS1220" s="10"/>
      <c r="SGT1220" s="10"/>
      <c r="SGU1220" s="10"/>
      <c r="SGV1220" s="10"/>
      <c r="SGW1220" s="10"/>
      <c r="SGX1220" s="10"/>
      <c r="SGY1220" s="10"/>
      <c r="SGZ1220" s="10"/>
      <c r="SHA1220" s="10"/>
      <c r="SHB1220" s="10"/>
      <c r="SHC1220" s="10"/>
      <c r="SHD1220" s="10"/>
      <c r="SHE1220" s="10"/>
      <c r="SHF1220" s="10"/>
      <c r="SHG1220" s="10"/>
      <c r="SHH1220" s="10"/>
      <c r="SHI1220" s="10"/>
      <c r="SHJ1220" s="10"/>
      <c r="SHK1220" s="10"/>
      <c r="SHL1220" s="10"/>
      <c r="SHM1220" s="10"/>
      <c r="SHN1220" s="10"/>
      <c r="SHO1220" s="10"/>
      <c r="SHP1220" s="10"/>
      <c r="SHQ1220" s="10"/>
      <c r="SHR1220" s="10"/>
      <c r="SHS1220" s="10"/>
      <c r="SHT1220" s="10"/>
      <c r="SHU1220" s="10"/>
      <c r="SHV1220" s="10"/>
      <c r="SHW1220" s="10"/>
      <c r="SHX1220" s="10"/>
      <c r="SHY1220" s="10"/>
      <c r="SHZ1220" s="10"/>
      <c r="SIA1220" s="10"/>
      <c r="SIB1220" s="10"/>
      <c r="SIC1220" s="10"/>
      <c r="SID1220" s="10"/>
      <c r="SIE1220" s="10"/>
      <c r="SIF1220" s="10"/>
      <c r="SIG1220" s="10"/>
      <c r="SIH1220" s="10"/>
      <c r="SII1220" s="10"/>
      <c r="SIJ1220" s="10"/>
      <c r="SIK1220" s="10"/>
      <c r="SIL1220" s="10"/>
      <c r="SIM1220" s="10"/>
      <c r="SIN1220" s="10"/>
      <c r="SIO1220" s="10"/>
      <c r="SIP1220" s="10"/>
      <c r="SIQ1220" s="10"/>
      <c r="SIR1220" s="10"/>
      <c r="SIS1220" s="10"/>
      <c r="SIT1220" s="10"/>
      <c r="SIU1220" s="10"/>
      <c r="SIV1220" s="10"/>
      <c r="SIW1220" s="10"/>
      <c r="SIX1220" s="10"/>
      <c r="SIY1220" s="10"/>
      <c r="SIZ1220" s="10"/>
      <c r="SJA1220" s="10"/>
      <c r="SJB1220" s="10"/>
      <c r="SJC1220" s="10"/>
      <c r="SJD1220" s="10"/>
      <c r="SJE1220" s="10"/>
      <c r="SJF1220" s="10"/>
      <c r="SJG1220" s="10"/>
      <c r="SJH1220" s="10"/>
      <c r="SJI1220" s="10"/>
      <c r="SJJ1220" s="10"/>
      <c r="SJK1220" s="10"/>
      <c r="SJL1220" s="10"/>
      <c r="SJM1220" s="10"/>
      <c r="SJN1220" s="10"/>
      <c r="SJO1220" s="10"/>
      <c r="SJP1220" s="10"/>
      <c r="SJQ1220" s="10"/>
      <c r="SJR1220" s="10"/>
      <c r="SJS1220" s="10"/>
      <c r="SJT1220" s="10"/>
      <c r="SJU1220" s="10"/>
      <c r="SJV1220" s="10"/>
      <c r="SJW1220" s="10"/>
      <c r="SJX1220" s="10"/>
      <c r="SJY1220" s="10"/>
      <c r="SJZ1220" s="10"/>
      <c r="SKA1220" s="10"/>
      <c r="SKB1220" s="10"/>
      <c r="SKC1220" s="10"/>
      <c r="SKD1220" s="10"/>
      <c r="SKE1220" s="10"/>
      <c r="SKF1220" s="10"/>
      <c r="SKG1220" s="10"/>
      <c r="SKH1220" s="10"/>
      <c r="SKI1220" s="10"/>
      <c r="SKJ1220" s="10"/>
      <c r="SKK1220" s="10"/>
      <c r="SKL1220" s="10"/>
      <c r="SKM1220" s="10"/>
      <c r="SKN1220" s="10"/>
      <c r="SKO1220" s="10"/>
      <c r="SKP1220" s="10"/>
      <c r="SKQ1220" s="10"/>
      <c r="SKR1220" s="10"/>
      <c r="SKS1220" s="10"/>
      <c r="SKT1220" s="10"/>
      <c r="SKU1220" s="10"/>
      <c r="SKV1220" s="10"/>
      <c r="SKW1220" s="10"/>
      <c r="SKX1220" s="10"/>
      <c r="SKY1220" s="10"/>
      <c r="SKZ1220" s="10"/>
      <c r="SLA1220" s="10"/>
      <c r="SLB1220" s="10"/>
      <c r="SLC1220" s="10"/>
      <c r="SLD1220" s="10"/>
      <c r="SLE1220" s="10"/>
      <c r="SLF1220" s="10"/>
      <c r="SLG1220" s="10"/>
      <c r="SLH1220" s="10"/>
      <c r="SLI1220" s="10"/>
      <c r="SLJ1220" s="10"/>
      <c r="SLK1220" s="10"/>
      <c r="SLL1220" s="10"/>
      <c r="SLM1220" s="10"/>
      <c r="SLN1220" s="10"/>
      <c r="SLO1220" s="10"/>
      <c r="SLP1220" s="10"/>
      <c r="SLQ1220" s="10"/>
      <c r="SLR1220" s="10"/>
      <c r="SLS1220" s="10"/>
      <c r="SLT1220" s="10"/>
      <c r="SLU1220" s="10"/>
      <c r="SLV1220" s="10"/>
      <c r="SLW1220" s="10"/>
      <c r="SLX1220" s="10"/>
      <c r="SLY1220" s="10"/>
      <c r="SLZ1220" s="10"/>
      <c r="SMA1220" s="10"/>
      <c r="SMB1220" s="10"/>
      <c r="SMC1220" s="10"/>
      <c r="SMD1220" s="10"/>
      <c r="SME1220" s="10"/>
      <c r="SMF1220" s="10"/>
      <c r="SMG1220" s="10"/>
      <c r="SMH1220" s="10"/>
      <c r="SMI1220" s="10"/>
      <c r="SMJ1220" s="10"/>
      <c r="SMK1220" s="10"/>
      <c r="SML1220" s="10"/>
      <c r="SMM1220" s="10"/>
      <c r="SMN1220" s="10"/>
      <c r="SMO1220" s="10"/>
      <c r="SMP1220" s="10"/>
      <c r="SMQ1220" s="10"/>
      <c r="SMR1220" s="10"/>
      <c r="SMS1220" s="10"/>
      <c r="SMT1220" s="10"/>
      <c r="SMU1220" s="10"/>
      <c r="SMV1220" s="10"/>
      <c r="SMW1220" s="10"/>
      <c r="SMX1220" s="10"/>
      <c r="SMY1220" s="10"/>
      <c r="SMZ1220" s="10"/>
      <c r="SNA1220" s="10"/>
      <c r="SNB1220" s="10"/>
      <c r="SNC1220" s="10"/>
      <c r="SND1220" s="10"/>
      <c r="SNE1220" s="10"/>
      <c r="SNF1220" s="10"/>
      <c r="SNG1220" s="10"/>
      <c r="SNH1220" s="10"/>
      <c r="SNI1220" s="10"/>
      <c r="SNJ1220" s="10"/>
      <c r="SNK1220" s="10"/>
      <c r="SNL1220" s="10"/>
      <c r="SNM1220" s="10"/>
      <c r="SNN1220" s="10"/>
      <c r="SNO1220" s="10"/>
      <c r="SNP1220" s="10"/>
      <c r="SNQ1220" s="10"/>
      <c r="SNR1220" s="10"/>
      <c r="SNS1220" s="10"/>
      <c r="SNT1220" s="10"/>
      <c r="SNU1220" s="10"/>
      <c r="SNV1220" s="10"/>
      <c r="SNW1220" s="10"/>
      <c r="SNX1220" s="10"/>
      <c r="SNY1220" s="10"/>
      <c r="SNZ1220" s="10"/>
      <c r="SOA1220" s="10"/>
      <c r="SOB1220" s="10"/>
      <c r="SOC1220" s="10"/>
      <c r="SOD1220" s="10"/>
      <c r="SOE1220" s="10"/>
      <c r="SOF1220" s="10"/>
      <c r="SOG1220" s="10"/>
      <c r="SOH1220" s="10"/>
      <c r="SOI1220" s="10"/>
      <c r="SOJ1220" s="10"/>
      <c r="SOK1220" s="10"/>
      <c r="SOL1220" s="10"/>
      <c r="SOM1220" s="10"/>
      <c r="SON1220" s="10"/>
      <c r="SOO1220" s="10"/>
      <c r="SOP1220" s="10"/>
      <c r="SOQ1220" s="10"/>
      <c r="SOR1220" s="10"/>
      <c r="SOS1220" s="10"/>
      <c r="SOT1220" s="10"/>
      <c r="SOU1220" s="10"/>
      <c r="SOV1220" s="10"/>
      <c r="SOW1220" s="10"/>
      <c r="SOX1220" s="10"/>
      <c r="SOY1220" s="10"/>
      <c r="SOZ1220" s="10"/>
      <c r="SPA1220" s="10"/>
      <c r="SPB1220" s="10"/>
      <c r="SPC1220" s="10"/>
      <c r="SPD1220" s="10"/>
      <c r="SPE1220" s="10"/>
      <c r="SPF1220" s="10"/>
      <c r="SPG1220" s="10"/>
      <c r="SPH1220" s="10"/>
      <c r="SPI1220" s="10"/>
      <c r="SPJ1220" s="10"/>
      <c r="SPK1220" s="10"/>
      <c r="SPL1220" s="10"/>
      <c r="SPM1220" s="10"/>
      <c r="SPN1220" s="10"/>
      <c r="SPO1220" s="10"/>
      <c r="SPP1220" s="10"/>
      <c r="SPQ1220" s="10"/>
      <c r="SPR1220" s="10"/>
      <c r="SPS1220" s="10"/>
      <c r="SPT1220" s="10"/>
      <c r="SPU1220" s="10"/>
      <c r="SPV1220" s="10"/>
      <c r="SPW1220" s="10"/>
      <c r="SPX1220" s="10"/>
      <c r="SPY1220" s="10"/>
      <c r="SPZ1220" s="10"/>
      <c r="SQA1220" s="10"/>
      <c r="SQB1220" s="10"/>
      <c r="SQC1220" s="10"/>
      <c r="SQD1220" s="10"/>
      <c r="SQE1220" s="10"/>
      <c r="SQF1220" s="10"/>
      <c r="SQG1220" s="10"/>
      <c r="SQH1220" s="10"/>
      <c r="SQI1220" s="10"/>
      <c r="SQJ1220" s="10"/>
      <c r="SQK1220" s="10"/>
      <c r="SQL1220" s="10"/>
      <c r="SQM1220" s="10"/>
      <c r="SQN1220" s="10"/>
      <c r="SQO1220" s="10"/>
      <c r="SQP1220" s="10"/>
      <c r="SQQ1220" s="10"/>
      <c r="SQR1220" s="10"/>
      <c r="SQS1220" s="10"/>
      <c r="SQT1220" s="10"/>
      <c r="SQU1220" s="10"/>
      <c r="SQV1220" s="10"/>
      <c r="SQW1220" s="10"/>
      <c r="SQX1220" s="10"/>
      <c r="SQY1220" s="10"/>
      <c r="SQZ1220" s="10"/>
      <c r="SRA1220" s="10"/>
      <c r="SRB1220" s="10"/>
      <c r="SRC1220" s="10"/>
      <c r="SRD1220" s="10"/>
      <c r="SRE1220" s="10"/>
      <c r="SRF1220" s="10"/>
      <c r="SRG1220" s="10"/>
      <c r="SRH1220" s="10"/>
      <c r="SRI1220" s="10"/>
      <c r="SRJ1220" s="10"/>
      <c r="SRK1220" s="10"/>
      <c r="SRL1220" s="10"/>
      <c r="SRM1220" s="10"/>
      <c r="SRN1220" s="10"/>
      <c r="SRO1220" s="10"/>
      <c r="SRP1220" s="10"/>
      <c r="SRQ1220" s="10"/>
      <c r="SRR1220" s="10"/>
      <c r="SRS1220" s="10"/>
      <c r="SRT1220" s="10"/>
      <c r="SRU1220" s="10"/>
      <c r="SRV1220" s="10"/>
      <c r="SRW1220" s="10"/>
      <c r="SRX1220" s="10"/>
      <c r="SRY1220" s="10"/>
      <c r="SRZ1220" s="10"/>
      <c r="SSA1220" s="10"/>
      <c r="SSB1220" s="10"/>
      <c r="SSC1220" s="10"/>
      <c r="SSD1220" s="10"/>
      <c r="SSE1220" s="10"/>
      <c r="SSF1220" s="10"/>
      <c r="SSG1220" s="10"/>
      <c r="SSH1220" s="10"/>
      <c r="SSI1220" s="10"/>
      <c r="SSJ1220" s="10"/>
      <c r="SSK1220" s="10"/>
      <c r="SSL1220" s="10"/>
      <c r="SSM1220" s="10"/>
      <c r="SSN1220" s="10"/>
      <c r="SSO1220" s="10"/>
      <c r="SSP1220" s="10"/>
      <c r="SSQ1220" s="10"/>
      <c r="SSR1220" s="10"/>
      <c r="SSS1220" s="10"/>
      <c r="SST1220" s="10"/>
      <c r="SSU1220" s="10"/>
      <c r="SSV1220" s="10"/>
      <c r="SSW1220" s="10"/>
      <c r="SSX1220" s="10"/>
      <c r="SSY1220" s="10"/>
      <c r="SSZ1220" s="10"/>
      <c r="STA1220" s="10"/>
      <c r="STB1220" s="10"/>
      <c r="STC1220" s="10"/>
      <c r="STD1220" s="10"/>
      <c r="STE1220" s="10"/>
      <c r="STF1220" s="10"/>
      <c r="STG1220" s="10"/>
      <c r="STH1220" s="10"/>
      <c r="STI1220" s="10"/>
      <c r="STJ1220" s="10"/>
      <c r="STK1220" s="10"/>
      <c r="STL1220" s="10"/>
      <c r="STM1220" s="10"/>
      <c r="STN1220" s="10"/>
      <c r="STO1220" s="10"/>
      <c r="STP1220" s="10"/>
      <c r="STQ1220" s="10"/>
      <c r="STR1220" s="10"/>
      <c r="STS1220" s="10"/>
      <c r="STT1220" s="10"/>
      <c r="STU1220" s="10"/>
      <c r="STV1220" s="10"/>
      <c r="STW1220" s="10"/>
      <c r="STX1220" s="10"/>
      <c r="STY1220" s="10"/>
      <c r="STZ1220" s="10"/>
      <c r="SUA1220" s="10"/>
      <c r="SUB1220" s="10"/>
      <c r="SUC1220" s="10"/>
      <c r="SUD1220" s="10"/>
      <c r="SUE1220" s="10"/>
      <c r="SUF1220" s="10"/>
      <c r="SUG1220" s="10"/>
      <c r="SUH1220" s="10"/>
      <c r="SUI1220" s="10"/>
      <c r="SUJ1220" s="10"/>
      <c r="SUK1220" s="10"/>
      <c r="SUL1220" s="10"/>
      <c r="SUM1220" s="10"/>
      <c r="SUN1220" s="10"/>
      <c r="SUO1220" s="10"/>
      <c r="SUP1220" s="10"/>
      <c r="SUQ1220" s="10"/>
      <c r="SUR1220" s="10"/>
      <c r="SUS1220" s="10"/>
      <c r="SUT1220" s="10"/>
      <c r="SUU1220" s="10"/>
      <c r="SUV1220" s="10"/>
      <c r="SUW1220" s="10"/>
      <c r="SUX1220" s="10"/>
      <c r="SUY1220" s="10"/>
      <c r="SUZ1220" s="10"/>
      <c r="SVA1220" s="10"/>
      <c r="SVB1220" s="10"/>
      <c r="SVC1220" s="10"/>
      <c r="SVD1220" s="10"/>
      <c r="SVE1220" s="10"/>
      <c r="SVF1220" s="10"/>
      <c r="SVG1220" s="10"/>
      <c r="SVH1220" s="10"/>
      <c r="SVI1220" s="10"/>
      <c r="SVJ1220" s="10"/>
      <c r="SVK1220" s="10"/>
      <c r="SVL1220" s="10"/>
      <c r="SVM1220" s="10"/>
      <c r="SVN1220" s="10"/>
      <c r="SVO1220" s="10"/>
      <c r="SVP1220" s="10"/>
      <c r="SVQ1220" s="10"/>
      <c r="SVR1220" s="10"/>
      <c r="SVS1220" s="10"/>
      <c r="SVT1220" s="10"/>
      <c r="SVU1220" s="10"/>
      <c r="SVV1220" s="10"/>
      <c r="SVW1220" s="10"/>
      <c r="SVX1220" s="10"/>
      <c r="SVY1220" s="10"/>
      <c r="SVZ1220" s="10"/>
      <c r="SWA1220" s="10"/>
      <c r="SWB1220" s="10"/>
      <c r="SWC1220" s="10"/>
      <c r="SWD1220" s="10"/>
      <c r="SWE1220" s="10"/>
      <c r="SWF1220" s="10"/>
      <c r="SWG1220" s="10"/>
      <c r="SWH1220" s="10"/>
      <c r="SWI1220" s="10"/>
      <c r="SWJ1220" s="10"/>
      <c r="SWK1220" s="10"/>
      <c r="SWL1220" s="10"/>
      <c r="SWM1220" s="10"/>
      <c r="SWN1220" s="10"/>
      <c r="SWO1220" s="10"/>
      <c r="SWP1220" s="10"/>
      <c r="SWQ1220" s="10"/>
      <c r="SWR1220" s="10"/>
      <c r="SWS1220" s="10"/>
      <c r="SWT1220" s="10"/>
      <c r="SWU1220" s="10"/>
      <c r="SWV1220" s="10"/>
      <c r="SWW1220" s="10"/>
      <c r="SWX1220" s="10"/>
      <c r="SWY1220" s="10"/>
      <c r="SWZ1220" s="10"/>
      <c r="SXA1220" s="10"/>
      <c r="SXB1220" s="10"/>
      <c r="SXC1220" s="10"/>
      <c r="SXD1220" s="10"/>
      <c r="SXE1220" s="10"/>
      <c r="SXF1220" s="10"/>
      <c r="SXG1220" s="10"/>
      <c r="SXH1220" s="10"/>
      <c r="SXI1220" s="10"/>
      <c r="SXJ1220" s="10"/>
      <c r="SXK1220" s="10"/>
      <c r="SXL1220" s="10"/>
      <c r="SXM1220" s="10"/>
      <c r="SXN1220" s="10"/>
      <c r="SXO1220" s="10"/>
      <c r="SXP1220" s="10"/>
      <c r="SXQ1220" s="10"/>
      <c r="SXR1220" s="10"/>
      <c r="SXS1220" s="10"/>
      <c r="SXT1220" s="10"/>
      <c r="SXU1220" s="10"/>
      <c r="SXV1220" s="10"/>
      <c r="SXW1220" s="10"/>
      <c r="SXX1220" s="10"/>
      <c r="SXY1220" s="10"/>
      <c r="SXZ1220" s="10"/>
      <c r="SYA1220" s="10"/>
      <c r="SYB1220" s="10"/>
      <c r="SYC1220" s="10"/>
      <c r="SYD1220" s="10"/>
      <c r="SYE1220" s="10"/>
      <c r="SYF1220" s="10"/>
      <c r="SYG1220" s="10"/>
      <c r="SYH1220" s="10"/>
      <c r="SYI1220" s="10"/>
      <c r="SYJ1220" s="10"/>
      <c r="SYK1220" s="10"/>
      <c r="SYL1220" s="10"/>
      <c r="SYM1220" s="10"/>
      <c r="SYN1220" s="10"/>
      <c r="SYO1220" s="10"/>
      <c r="SYP1220" s="10"/>
      <c r="SYQ1220" s="10"/>
      <c r="SYR1220" s="10"/>
      <c r="SYS1220" s="10"/>
      <c r="SYT1220" s="10"/>
      <c r="SYU1220" s="10"/>
      <c r="SYV1220" s="10"/>
      <c r="SYW1220" s="10"/>
      <c r="SYX1220" s="10"/>
      <c r="SYY1220" s="10"/>
      <c r="SYZ1220" s="10"/>
      <c r="SZA1220" s="10"/>
      <c r="SZB1220" s="10"/>
      <c r="SZC1220" s="10"/>
      <c r="SZD1220" s="10"/>
      <c r="SZE1220" s="10"/>
      <c r="SZF1220" s="10"/>
      <c r="SZG1220" s="10"/>
      <c r="SZH1220" s="10"/>
      <c r="SZI1220" s="10"/>
      <c r="SZJ1220" s="10"/>
      <c r="SZK1220" s="10"/>
      <c r="SZL1220" s="10"/>
      <c r="SZM1220" s="10"/>
      <c r="SZN1220" s="10"/>
      <c r="SZO1220" s="10"/>
      <c r="SZP1220" s="10"/>
      <c r="SZQ1220" s="10"/>
      <c r="SZR1220" s="10"/>
      <c r="SZS1220" s="10"/>
      <c r="SZT1220" s="10"/>
      <c r="SZU1220" s="10"/>
      <c r="SZV1220" s="10"/>
      <c r="SZW1220" s="10"/>
      <c r="SZX1220" s="10"/>
      <c r="SZY1220" s="10"/>
      <c r="SZZ1220" s="10"/>
      <c r="TAA1220" s="10"/>
      <c r="TAB1220" s="10"/>
      <c r="TAC1220" s="10"/>
      <c r="TAD1220" s="10"/>
      <c r="TAE1220" s="10"/>
      <c r="TAF1220" s="10"/>
      <c r="TAG1220" s="10"/>
      <c r="TAH1220" s="10"/>
      <c r="TAI1220" s="10"/>
      <c r="TAJ1220" s="10"/>
      <c r="TAK1220" s="10"/>
      <c r="TAL1220" s="10"/>
      <c r="TAM1220" s="10"/>
      <c r="TAN1220" s="10"/>
      <c r="TAO1220" s="10"/>
      <c r="TAP1220" s="10"/>
      <c r="TAQ1220" s="10"/>
      <c r="TAR1220" s="10"/>
      <c r="TAS1220" s="10"/>
      <c r="TAT1220" s="10"/>
      <c r="TAU1220" s="10"/>
      <c r="TAV1220" s="10"/>
      <c r="TAW1220" s="10"/>
      <c r="TAX1220" s="10"/>
      <c r="TAY1220" s="10"/>
      <c r="TAZ1220" s="10"/>
      <c r="TBA1220" s="10"/>
      <c r="TBB1220" s="10"/>
      <c r="TBC1220" s="10"/>
      <c r="TBD1220" s="10"/>
      <c r="TBE1220" s="10"/>
      <c r="TBF1220" s="10"/>
      <c r="TBG1220" s="10"/>
      <c r="TBH1220" s="10"/>
      <c r="TBI1220" s="10"/>
      <c r="TBJ1220" s="10"/>
      <c r="TBK1220" s="10"/>
      <c r="TBL1220" s="10"/>
      <c r="TBM1220" s="10"/>
      <c r="TBN1220" s="10"/>
      <c r="TBO1220" s="10"/>
      <c r="TBP1220" s="10"/>
      <c r="TBQ1220" s="10"/>
      <c r="TBR1220" s="10"/>
      <c r="TBS1220" s="10"/>
      <c r="TBT1220" s="10"/>
      <c r="TBU1220" s="10"/>
      <c r="TBV1220" s="10"/>
      <c r="TBW1220" s="10"/>
      <c r="TBX1220" s="10"/>
      <c r="TBY1220" s="10"/>
      <c r="TBZ1220" s="10"/>
      <c r="TCA1220" s="10"/>
      <c r="TCB1220" s="10"/>
      <c r="TCC1220" s="10"/>
      <c r="TCD1220" s="10"/>
      <c r="TCE1220" s="10"/>
      <c r="TCF1220" s="10"/>
      <c r="TCG1220" s="10"/>
      <c r="TCH1220" s="10"/>
      <c r="TCI1220" s="10"/>
      <c r="TCJ1220" s="10"/>
      <c r="TCK1220" s="10"/>
      <c r="TCL1220" s="10"/>
      <c r="TCM1220" s="10"/>
      <c r="TCN1220" s="10"/>
      <c r="TCO1220" s="10"/>
      <c r="TCP1220" s="10"/>
      <c r="TCQ1220" s="10"/>
      <c r="TCR1220" s="10"/>
      <c r="TCS1220" s="10"/>
      <c r="TCT1220" s="10"/>
      <c r="TCU1220" s="10"/>
      <c r="TCV1220" s="10"/>
      <c r="TCW1220" s="10"/>
      <c r="TCX1220" s="10"/>
      <c r="TCY1220" s="10"/>
      <c r="TCZ1220" s="10"/>
      <c r="TDA1220" s="10"/>
      <c r="TDB1220" s="10"/>
      <c r="TDC1220" s="10"/>
      <c r="TDD1220" s="10"/>
      <c r="TDE1220" s="10"/>
      <c r="TDF1220" s="10"/>
      <c r="TDG1220" s="10"/>
      <c r="TDH1220" s="10"/>
      <c r="TDI1220" s="10"/>
      <c r="TDJ1220" s="10"/>
      <c r="TDK1220" s="10"/>
      <c r="TDL1220" s="10"/>
      <c r="TDM1220" s="10"/>
      <c r="TDN1220" s="10"/>
      <c r="TDO1220" s="10"/>
      <c r="TDP1220" s="10"/>
      <c r="TDQ1220" s="10"/>
      <c r="TDR1220" s="10"/>
      <c r="TDS1220" s="10"/>
      <c r="TDT1220" s="10"/>
      <c r="TDU1220" s="10"/>
      <c r="TDV1220" s="10"/>
      <c r="TDW1220" s="10"/>
      <c r="TDX1220" s="10"/>
      <c r="TDY1220" s="10"/>
      <c r="TDZ1220" s="10"/>
      <c r="TEA1220" s="10"/>
      <c r="TEB1220" s="10"/>
      <c r="TEC1220" s="10"/>
      <c r="TED1220" s="10"/>
      <c r="TEE1220" s="10"/>
      <c r="TEF1220" s="10"/>
      <c r="TEG1220" s="10"/>
      <c r="TEH1220" s="10"/>
      <c r="TEI1220" s="10"/>
      <c r="TEJ1220" s="10"/>
      <c r="TEK1220" s="10"/>
      <c r="TEL1220" s="10"/>
      <c r="TEM1220" s="10"/>
      <c r="TEN1220" s="10"/>
      <c r="TEO1220" s="10"/>
      <c r="TEP1220" s="10"/>
      <c r="TEQ1220" s="10"/>
      <c r="TER1220" s="10"/>
      <c r="TES1220" s="10"/>
      <c r="TET1220" s="10"/>
      <c r="TEU1220" s="10"/>
      <c r="TEV1220" s="10"/>
      <c r="TEW1220" s="10"/>
      <c r="TEX1220" s="10"/>
      <c r="TEY1220" s="10"/>
      <c r="TEZ1220" s="10"/>
      <c r="TFA1220" s="10"/>
      <c r="TFB1220" s="10"/>
      <c r="TFC1220" s="10"/>
      <c r="TFD1220" s="10"/>
      <c r="TFE1220" s="10"/>
      <c r="TFF1220" s="10"/>
      <c r="TFG1220" s="10"/>
      <c r="TFH1220" s="10"/>
      <c r="TFI1220" s="10"/>
      <c r="TFJ1220" s="10"/>
      <c r="TFK1220" s="10"/>
      <c r="TFL1220" s="10"/>
      <c r="TFM1220" s="10"/>
      <c r="TFN1220" s="10"/>
      <c r="TFO1220" s="10"/>
      <c r="TFP1220" s="10"/>
      <c r="TFQ1220" s="10"/>
      <c r="TFR1220" s="10"/>
      <c r="TFS1220" s="10"/>
      <c r="TFT1220" s="10"/>
      <c r="TFU1220" s="10"/>
      <c r="TFV1220" s="10"/>
      <c r="TFW1220" s="10"/>
      <c r="TFX1220" s="10"/>
      <c r="TFY1220" s="10"/>
      <c r="TFZ1220" s="10"/>
      <c r="TGA1220" s="10"/>
      <c r="TGB1220" s="10"/>
      <c r="TGC1220" s="10"/>
      <c r="TGD1220" s="10"/>
      <c r="TGE1220" s="10"/>
      <c r="TGF1220" s="10"/>
      <c r="TGG1220" s="10"/>
      <c r="TGH1220" s="10"/>
      <c r="TGI1220" s="10"/>
      <c r="TGJ1220" s="10"/>
      <c r="TGK1220" s="10"/>
      <c r="TGL1220" s="10"/>
      <c r="TGM1220" s="10"/>
      <c r="TGN1220" s="10"/>
      <c r="TGO1220" s="10"/>
      <c r="TGP1220" s="10"/>
      <c r="TGQ1220" s="10"/>
      <c r="TGR1220" s="10"/>
      <c r="TGS1220" s="10"/>
      <c r="TGT1220" s="10"/>
      <c r="TGU1220" s="10"/>
      <c r="TGV1220" s="10"/>
      <c r="TGW1220" s="10"/>
      <c r="TGX1220" s="10"/>
      <c r="TGY1220" s="10"/>
      <c r="TGZ1220" s="10"/>
      <c r="THA1220" s="10"/>
      <c r="THB1220" s="10"/>
      <c r="THC1220" s="10"/>
      <c r="THD1220" s="10"/>
      <c r="THE1220" s="10"/>
      <c r="THF1220" s="10"/>
      <c r="THG1220" s="10"/>
      <c r="THH1220" s="10"/>
      <c r="THI1220" s="10"/>
      <c r="THJ1220" s="10"/>
      <c r="THK1220" s="10"/>
      <c r="THL1220" s="10"/>
      <c r="THM1220" s="10"/>
      <c r="THN1220" s="10"/>
      <c r="THO1220" s="10"/>
      <c r="THP1220" s="10"/>
      <c r="THQ1220" s="10"/>
      <c r="THR1220" s="10"/>
      <c r="THS1220" s="10"/>
      <c r="THT1220" s="10"/>
      <c r="THU1220" s="10"/>
      <c r="THV1220" s="10"/>
      <c r="THW1220" s="10"/>
      <c r="THX1220" s="10"/>
      <c r="THY1220" s="10"/>
      <c r="THZ1220" s="10"/>
      <c r="TIA1220" s="10"/>
      <c r="TIB1220" s="10"/>
      <c r="TIC1220" s="10"/>
      <c r="TID1220" s="10"/>
      <c r="TIE1220" s="10"/>
      <c r="TIF1220" s="10"/>
      <c r="TIG1220" s="10"/>
      <c r="TIH1220" s="10"/>
      <c r="TII1220" s="10"/>
      <c r="TIJ1220" s="10"/>
      <c r="TIK1220" s="10"/>
      <c r="TIL1220" s="10"/>
      <c r="TIM1220" s="10"/>
      <c r="TIN1220" s="10"/>
      <c r="TIO1220" s="10"/>
      <c r="TIP1220" s="10"/>
      <c r="TIQ1220" s="10"/>
      <c r="TIR1220" s="10"/>
      <c r="TIS1220" s="10"/>
      <c r="TIT1220" s="10"/>
      <c r="TIU1220" s="10"/>
      <c r="TIV1220" s="10"/>
      <c r="TIW1220" s="10"/>
      <c r="TIX1220" s="10"/>
      <c r="TIY1220" s="10"/>
      <c r="TIZ1220" s="10"/>
      <c r="TJA1220" s="10"/>
      <c r="TJB1220" s="10"/>
      <c r="TJC1220" s="10"/>
      <c r="TJD1220" s="10"/>
      <c r="TJE1220" s="10"/>
      <c r="TJF1220" s="10"/>
      <c r="TJG1220" s="10"/>
      <c r="TJH1220" s="10"/>
      <c r="TJI1220" s="10"/>
      <c r="TJJ1220" s="10"/>
      <c r="TJK1220" s="10"/>
      <c r="TJL1220" s="10"/>
      <c r="TJM1220" s="10"/>
      <c r="TJN1220" s="10"/>
      <c r="TJO1220" s="10"/>
      <c r="TJP1220" s="10"/>
      <c r="TJQ1220" s="10"/>
      <c r="TJR1220" s="10"/>
      <c r="TJS1220" s="10"/>
      <c r="TJT1220" s="10"/>
      <c r="TJU1220" s="10"/>
      <c r="TJV1220" s="10"/>
      <c r="TJW1220" s="10"/>
      <c r="TJX1220" s="10"/>
      <c r="TJY1220" s="10"/>
      <c r="TJZ1220" s="10"/>
      <c r="TKA1220" s="10"/>
      <c r="TKB1220" s="10"/>
      <c r="TKC1220" s="10"/>
      <c r="TKD1220" s="10"/>
      <c r="TKE1220" s="10"/>
      <c r="TKF1220" s="10"/>
      <c r="TKG1220" s="10"/>
      <c r="TKH1220" s="10"/>
      <c r="TKI1220" s="10"/>
      <c r="TKJ1220" s="10"/>
      <c r="TKK1220" s="10"/>
      <c r="TKL1220" s="10"/>
      <c r="TKM1220" s="10"/>
      <c r="TKN1220" s="10"/>
      <c r="TKO1220" s="10"/>
      <c r="TKP1220" s="10"/>
      <c r="TKQ1220" s="10"/>
      <c r="TKR1220" s="10"/>
      <c r="TKS1220" s="10"/>
      <c r="TKT1220" s="10"/>
      <c r="TKU1220" s="10"/>
      <c r="TKV1220" s="10"/>
      <c r="TKW1220" s="10"/>
      <c r="TKX1220" s="10"/>
      <c r="TKY1220" s="10"/>
      <c r="TKZ1220" s="10"/>
      <c r="TLA1220" s="10"/>
      <c r="TLB1220" s="10"/>
      <c r="TLC1220" s="10"/>
      <c r="TLD1220" s="10"/>
      <c r="TLE1220" s="10"/>
      <c r="TLF1220" s="10"/>
      <c r="TLG1220" s="10"/>
      <c r="TLH1220" s="10"/>
      <c r="TLI1220" s="10"/>
      <c r="TLJ1220" s="10"/>
      <c r="TLK1220" s="10"/>
      <c r="TLL1220" s="10"/>
      <c r="TLM1220" s="10"/>
      <c r="TLN1220" s="10"/>
      <c r="TLO1220" s="10"/>
      <c r="TLP1220" s="10"/>
      <c r="TLQ1220" s="10"/>
      <c r="TLR1220" s="10"/>
      <c r="TLS1220" s="10"/>
      <c r="TLT1220" s="10"/>
      <c r="TLU1220" s="10"/>
      <c r="TLV1220" s="10"/>
      <c r="TLW1220" s="10"/>
      <c r="TLX1220" s="10"/>
      <c r="TLY1220" s="10"/>
      <c r="TLZ1220" s="10"/>
      <c r="TMA1220" s="10"/>
      <c r="TMB1220" s="10"/>
      <c r="TMC1220" s="10"/>
      <c r="TMD1220" s="10"/>
      <c r="TME1220" s="10"/>
      <c r="TMF1220" s="10"/>
      <c r="TMG1220" s="10"/>
      <c r="TMH1220" s="10"/>
      <c r="TMI1220" s="10"/>
      <c r="TMJ1220" s="10"/>
      <c r="TMK1220" s="10"/>
      <c r="TML1220" s="10"/>
      <c r="TMM1220" s="10"/>
      <c r="TMN1220" s="10"/>
      <c r="TMO1220" s="10"/>
      <c r="TMP1220" s="10"/>
      <c r="TMQ1220" s="10"/>
      <c r="TMR1220" s="10"/>
      <c r="TMS1220" s="10"/>
      <c r="TMT1220" s="10"/>
      <c r="TMU1220" s="10"/>
      <c r="TMV1220" s="10"/>
      <c r="TMW1220" s="10"/>
      <c r="TMX1220" s="10"/>
      <c r="TMY1220" s="10"/>
      <c r="TMZ1220" s="10"/>
      <c r="TNA1220" s="10"/>
      <c r="TNB1220" s="10"/>
      <c r="TNC1220" s="10"/>
      <c r="TND1220" s="10"/>
      <c r="TNE1220" s="10"/>
      <c r="TNF1220" s="10"/>
      <c r="TNG1220" s="10"/>
      <c r="TNH1220" s="10"/>
      <c r="TNI1220" s="10"/>
      <c r="TNJ1220" s="10"/>
      <c r="TNK1220" s="10"/>
      <c r="TNL1220" s="10"/>
      <c r="TNM1220" s="10"/>
      <c r="TNN1220" s="10"/>
      <c r="TNO1220" s="10"/>
      <c r="TNP1220" s="10"/>
      <c r="TNQ1220" s="10"/>
      <c r="TNR1220" s="10"/>
      <c r="TNS1220" s="10"/>
      <c r="TNT1220" s="10"/>
      <c r="TNU1220" s="10"/>
      <c r="TNV1220" s="10"/>
      <c r="TNW1220" s="10"/>
      <c r="TNX1220" s="10"/>
      <c r="TNY1220" s="10"/>
      <c r="TNZ1220" s="10"/>
      <c r="TOA1220" s="10"/>
      <c r="TOB1220" s="10"/>
      <c r="TOC1220" s="10"/>
      <c r="TOD1220" s="10"/>
      <c r="TOE1220" s="10"/>
      <c r="TOF1220" s="10"/>
      <c r="TOG1220" s="10"/>
      <c r="TOH1220" s="10"/>
      <c r="TOI1220" s="10"/>
      <c r="TOJ1220" s="10"/>
      <c r="TOK1220" s="10"/>
      <c r="TOL1220" s="10"/>
      <c r="TOM1220" s="10"/>
      <c r="TON1220" s="10"/>
      <c r="TOO1220" s="10"/>
      <c r="TOP1220" s="10"/>
      <c r="TOQ1220" s="10"/>
      <c r="TOR1220" s="10"/>
      <c r="TOS1220" s="10"/>
      <c r="TOT1220" s="10"/>
      <c r="TOU1220" s="10"/>
      <c r="TOV1220" s="10"/>
      <c r="TOW1220" s="10"/>
      <c r="TOX1220" s="10"/>
      <c r="TOY1220" s="10"/>
      <c r="TOZ1220" s="10"/>
      <c r="TPA1220" s="10"/>
      <c r="TPB1220" s="10"/>
      <c r="TPC1220" s="10"/>
      <c r="TPD1220" s="10"/>
      <c r="TPE1220" s="10"/>
      <c r="TPF1220" s="10"/>
      <c r="TPG1220" s="10"/>
      <c r="TPH1220" s="10"/>
      <c r="TPI1220" s="10"/>
      <c r="TPJ1220" s="10"/>
      <c r="TPK1220" s="10"/>
      <c r="TPL1220" s="10"/>
      <c r="TPM1220" s="10"/>
      <c r="TPN1220" s="10"/>
      <c r="TPO1220" s="10"/>
      <c r="TPP1220" s="10"/>
      <c r="TPQ1220" s="10"/>
      <c r="TPR1220" s="10"/>
      <c r="TPS1220" s="10"/>
      <c r="TPT1220" s="10"/>
      <c r="TPU1220" s="10"/>
      <c r="TPV1220" s="10"/>
      <c r="TPW1220" s="10"/>
      <c r="TPX1220" s="10"/>
      <c r="TPY1220" s="10"/>
      <c r="TPZ1220" s="10"/>
      <c r="TQA1220" s="10"/>
      <c r="TQB1220" s="10"/>
      <c r="TQC1220" s="10"/>
      <c r="TQD1220" s="10"/>
      <c r="TQE1220" s="10"/>
      <c r="TQF1220" s="10"/>
      <c r="TQG1220" s="10"/>
      <c r="TQH1220" s="10"/>
      <c r="TQI1220" s="10"/>
      <c r="TQJ1220" s="10"/>
      <c r="TQK1220" s="10"/>
      <c r="TQL1220" s="10"/>
      <c r="TQM1220" s="10"/>
      <c r="TQN1220" s="10"/>
      <c r="TQO1220" s="10"/>
      <c r="TQP1220" s="10"/>
      <c r="TQQ1220" s="10"/>
      <c r="TQR1220" s="10"/>
      <c r="TQS1220" s="10"/>
      <c r="TQT1220" s="10"/>
      <c r="TQU1220" s="10"/>
      <c r="TQV1220" s="10"/>
      <c r="TQW1220" s="10"/>
      <c r="TQX1220" s="10"/>
      <c r="TQY1220" s="10"/>
      <c r="TQZ1220" s="10"/>
      <c r="TRA1220" s="10"/>
      <c r="TRB1220" s="10"/>
      <c r="TRC1220" s="10"/>
      <c r="TRD1220" s="10"/>
      <c r="TRE1220" s="10"/>
      <c r="TRF1220" s="10"/>
      <c r="TRG1220" s="10"/>
      <c r="TRH1220" s="10"/>
      <c r="TRI1220" s="10"/>
      <c r="TRJ1220" s="10"/>
      <c r="TRK1220" s="10"/>
      <c r="TRL1220" s="10"/>
      <c r="TRM1220" s="10"/>
      <c r="TRN1220" s="10"/>
      <c r="TRO1220" s="10"/>
      <c r="TRP1220" s="10"/>
      <c r="TRQ1220" s="10"/>
      <c r="TRR1220" s="10"/>
      <c r="TRS1220" s="10"/>
      <c r="TRT1220" s="10"/>
      <c r="TRU1220" s="10"/>
      <c r="TRV1220" s="10"/>
      <c r="TRW1220" s="10"/>
      <c r="TRX1220" s="10"/>
      <c r="TRY1220" s="10"/>
      <c r="TRZ1220" s="10"/>
      <c r="TSA1220" s="10"/>
      <c r="TSB1220" s="10"/>
      <c r="TSC1220" s="10"/>
      <c r="TSD1220" s="10"/>
      <c r="TSE1220" s="10"/>
      <c r="TSF1220" s="10"/>
      <c r="TSG1220" s="10"/>
      <c r="TSH1220" s="10"/>
      <c r="TSI1220" s="10"/>
      <c r="TSJ1220" s="10"/>
      <c r="TSK1220" s="10"/>
      <c r="TSL1220" s="10"/>
      <c r="TSM1220" s="10"/>
      <c r="TSN1220" s="10"/>
      <c r="TSO1220" s="10"/>
      <c r="TSP1220" s="10"/>
      <c r="TSQ1220" s="10"/>
      <c r="TSR1220" s="10"/>
      <c r="TSS1220" s="10"/>
      <c r="TST1220" s="10"/>
      <c r="TSU1220" s="10"/>
      <c r="TSV1220" s="10"/>
      <c r="TSW1220" s="10"/>
      <c r="TSX1220" s="10"/>
      <c r="TSY1220" s="10"/>
      <c r="TSZ1220" s="10"/>
      <c r="TTA1220" s="10"/>
      <c r="TTB1220" s="10"/>
      <c r="TTC1220" s="10"/>
      <c r="TTD1220" s="10"/>
      <c r="TTE1220" s="10"/>
      <c r="TTF1220" s="10"/>
      <c r="TTG1220" s="10"/>
      <c r="TTH1220" s="10"/>
      <c r="TTI1220" s="10"/>
      <c r="TTJ1220" s="10"/>
      <c r="TTK1220" s="10"/>
      <c r="TTL1220" s="10"/>
      <c r="TTM1220" s="10"/>
      <c r="TTN1220" s="10"/>
      <c r="TTO1220" s="10"/>
      <c r="TTP1220" s="10"/>
      <c r="TTQ1220" s="10"/>
      <c r="TTR1220" s="10"/>
      <c r="TTS1220" s="10"/>
      <c r="TTT1220" s="10"/>
      <c r="TTU1220" s="10"/>
      <c r="TTV1220" s="10"/>
      <c r="TTW1220" s="10"/>
      <c r="TTX1220" s="10"/>
      <c r="TTY1220" s="10"/>
      <c r="TTZ1220" s="10"/>
      <c r="TUA1220" s="10"/>
      <c r="TUB1220" s="10"/>
      <c r="TUC1220" s="10"/>
      <c r="TUD1220" s="10"/>
      <c r="TUE1220" s="10"/>
      <c r="TUF1220" s="10"/>
      <c r="TUG1220" s="10"/>
      <c r="TUH1220" s="10"/>
      <c r="TUI1220" s="10"/>
      <c r="TUJ1220" s="10"/>
      <c r="TUK1220" s="10"/>
      <c r="TUL1220" s="10"/>
      <c r="TUM1220" s="10"/>
      <c r="TUN1220" s="10"/>
      <c r="TUO1220" s="10"/>
      <c r="TUP1220" s="10"/>
      <c r="TUQ1220" s="10"/>
      <c r="TUR1220" s="10"/>
      <c r="TUS1220" s="10"/>
      <c r="TUT1220" s="10"/>
      <c r="TUU1220" s="10"/>
      <c r="TUV1220" s="10"/>
      <c r="TUW1220" s="10"/>
      <c r="TUX1220" s="10"/>
      <c r="TUY1220" s="10"/>
      <c r="TUZ1220" s="10"/>
      <c r="TVA1220" s="10"/>
      <c r="TVB1220" s="10"/>
      <c r="TVC1220" s="10"/>
      <c r="TVD1220" s="10"/>
      <c r="TVE1220" s="10"/>
      <c r="TVF1220" s="10"/>
      <c r="TVG1220" s="10"/>
      <c r="TVH1220" s="10"/>
      <c r="TVI1220" s="10"/>
      <c r="TVJ1220" s="10"/>
      <c r="TVK1220" s="10"/>
      <c r="TVL1220" s="10"/>
      <c r="TVM1220" s="10"/>
      <c r="TVN1220" s="10"/>
      <c r="TVO1220" s="10"/>
      <c r="TVP1220" s="10"/>
      <c r="TVQ1220" s="10"/>
      <c r="TVR1220" s="10"/>
      <c r="TVS1220" s="10"/>
      <c r="TVT1220" s="10"/>
      <c r="TVU1220" s="10"/>
      <c r="TVV1220" s="10"/>
      <c r="TVW1220" s="10"/>
      <c r="TVX1220" s="10"/>
      <c r="TVY1220" s="10"/>
      <c r="TVZ1220" s="10"/>
      <c r="TWA1220" s="10"/>
      <c r="TWB1220" s="10"/>
      <c r="TWC1220" s="10"/>
      <c r="TWD1220" s="10"/>
      <c r="TWE1220" s="10"/>
      <c r="TWF1220" s="10"/>
      <c r="TWG1220" s="10"/>
      <c r="TWH1220" s="10"/>
      <c r="TWI1220" s="10"/>
      <c r="TWJ1220" s="10"/>
      <c r="TWK1220" s="10"/>
      <c r="TWL1220" s="10"/>
      <c r="TWM1220" s="10"/>
      <c r="TWN1220" s="10"/>
      <c r="TWO1220" s="10"/>
      <c r="TWP1220" s="10"/>
      <c r="TWQ1220" s="10"/>
      <c r="TWR1220" s="10"/>
      <c r="TWS1220" s="10"/>
      <c r="TWT1220" s="10"/>
      <c r="TWU1220" s="10"/>
      <c r="TWV1220" s="10"/>
      <c r="TWW1220" s="10"/>
      <c r="TWX1220" s="10"/>
      <c r="TWY1220" s="10"/>
      <c r="TWZ1220" s="10"/>
      <c r="TXA1220" s="10"/>
      <c r="TXB1220" s="10"/>
      <c r="TXC1220" s="10"/>
      <c r="TXD1220" s="10"/>
      <c r="TXE1220" s="10"/>
      <c r="TXF1220" s="10"/>
      <c r="TXG1220" s="10"/>
      <c r="TXH1220" s="10"/>
      <c r="TXI1220" s="10"/>
      <c r="TXJ1220" s="10"/>
      <c r="TXK1220" s="10"/>
      <c r="TXL1220" s="10"/>
      <c r="TXM1220" s="10"/>
      <c r="TXN1220" s="10"/>
      <c r="TXO1220" s="10"/>
      <c r="TXP1220" s="10"/>
      <c r="TXQ1220" s="10"/>
      <c r="TXR1220" s="10"/>
      <c r="TXS1220" s="10"/>
      <c r="TXT1220" s="10"/>
      <c r="TXU1220" s="10"/>
      <c r="TXV1220" s="10"/>
      <c r="TXW1220" s="10"/>
      <c r="TXX1220" s="10"/>
      <c r="TXY1220" s="10"/>
      <c r="TXZ1220" s="10"/>
      <c r="TYA1220" s="10"/>
      <c r="TYB1220" s="10"/>
      <c r="TYC1220" s="10"/>
      <c r="TYD1220" s="10"/>
      <c r="TYE1220" s="10"/>
      <c r="TYF1220" s="10"/>
      <c r="TYG1220" s="10"/>
      <c r="TYH1220" s="10"/>
      <c r="TYI1220" s="10"/>
      <c r="TYJ1220" s="10"/>
      <c r="TYK1220" s="10"/>
      <c r="TYL1220" s="10"/>
      <c r="TYM1220" s="10"/>
      <c r="TYN1220" s="10"/>
      <c r="TYO1220" s="10"/>
      <c r="TYP1220" s="10"/>
      <c r="TYQ1220" s="10"/>
      <c r="TYR1220" s="10"/>
      <c r="TYS1220" s="10"/>
      <c r="TYT1220" s="10"/>
      <c r="TYU1220" s="10"/>
      <c r="TYV1220" s="10"/>
      <c r="TYW1220" s="10"/>
      <c r="TYX1220" s="10"/>
      <c r="TYY1220" s="10"/>
      <c r="TYZ1220" s="10"/>
      <c r="TZA1220" s="10"/>
      <c r="TZB1220" s="10"/>
      <c r="TZC1220" s="10"/>
      <c r="TZD1220" s="10"/>
      <c r="TZE1220" s="10"/>
      <c r="TZF1220" s="10"/>
      <c r="TZG1220" s="10"/>
      <c r="TZH1220" s="10"/>
      <c r="TZI1220" s="10"/>
      <c r="TZJ1220" s="10"/>
      <c r="TZK1220" s="10"/>
      <c r="TZL1220" s="10"/>
      <c r="TZM1220" s="10"/>
      <c r="TZN1220" s="10"/>
      <c r="TZO1220" s="10"/>
      <c r="TZP1220" s="10"/>
      <c r="TZQ1220" s="10"/>
      <c r="TZR1220" s="10"/>
      <c r="TZS1220" s="10"/>
      <c r="TZT1220" s="10"/>
      <c r="TZU1220" s="10"/>
      <c r="TZV1220" s="10"/>
      <c r="TZW1220" s="10"/>
      <c r="TZX1220" s="10"/>
      <c r="TZY1220" s="10"/>
      <c r="TZZ1220" s="10"/>
      <c r="UAA1220" s="10"/>
      <c r="UAB1220" s="10"/>
      <c r="UAC1220" s="10"/>
      <c r="UAD1220" s="10"/>
      <c r="UAE1220" s="10"/>
      <c r="UAF1220" s="10"/>
      <c r="UAG1220" s="10"/>
      <c r="UAH1220" s="10"/>
      <c r="UAI1220" s="10"/>
      <c r="UAJ1220" s="10"/>
      <c r="UAK1220" s="10"/>
      <c r="UAL1220" s="10"/>
      <c r="UAM1220" s="10"/>
      <c r="UAN1220" s="10"/>
      <c r="UAO1220" s="10"/>
      <c r="UAP1220" s="10"/>
      <c r="UAQ1220" s="10"/>
      <c r="UAR1220" s="10"/>
      <c r="UAS1220" s="10"/>
      <c r="UAT1220" s="10"/>
      <c r="UAU1220" s="10"/>
      <c r="UAV1220" s="10"/>
      <c r="UAW1220" s="10"/>
      <c r="UAX1220" s="10"/>
      <c r="UAY1220" s="10"/>
      <c r="UAZ1220" s="10"/>
      <c r="UBA1220" s="10"/>
      <c r="UBB1220" s="10"/>
      <c r="UBC1220" s="10"/>
      <c r="UBD1220" s="10"/>
      <c r="UBE1220" s="10"/>
      <c r="UBF1220" s="10"/>
      <c r="UBG1220" s="10"/>
      <c r="UBH1220" s="10"/>
      <c r="UBI1220" s="10"/>
      <c r="UBJ1220" s="10"/>
      <c r="UBK1220" s="10"/>
      <c r="UBL1220" s="10"/>
      <c r="UBM1220" s="10"/>
      <c r="UBN1220" s="10"/>
      <c r="UBO1220" s="10"/>
      <c r="UBP1220" s="10"/>
      <c r="UBQ1220" s="10"/>
      <c r="UBR1220" s="10"/>
      <c r="UBS1220" s="10"/>
      <c r="UBT1220" s="10"/>
      <c r="UBU1220" s="10"/>
      <c r="UBV1220" s="10"/>
      <c r="UBW1220" s="10"/>
      <c r="UBX1220" s="10"/>
      <c r="UBY1220" s="10"/>
      <c r="UBZ1220" s="10"/>
      <c r="UCA1220" s="10"/>
      <c r="UCB1220" s="10"/>
      <c r="UCC1220" s="10"/>
      <c r="UCD1220" s="10"/>
      <c r="UCE1220" s="10"/>
      <c r="UCF1220" s="10"/>
      <c r="UCG1220" s="10"/>
      <c r="UCH1220" s="10"/>
      <c r="UCI1220" s="10"/>
      <c r="UCJ1220" s="10"/>
      <c r="UCK1220" s="10"/>
      <c r="UCL1220" s="10"/>
      <c r="UCM1220" s="10"/>
      <c r="UCN1220" s="10"/>
      <c r="UCO1220" s="10"/>
      <c r="UCP1220" s="10"/>
      <c r="UCQ1220" s="10"/>
      <c r="UCR1220" s="10"/>
      <c r="UCS1220" s="10"/>
      <c r="UCT1220" s="10"/>
      <c r="UCU1220" s="10"/>
      <c r="UCV1220" s="10"/>
      <c r="UCW1220" s="10"/>
      <c r="UCX1220" s="10"/>
      <c r="UCY1220" s="10"/>
      <c r="UCZ1220" s="10"/>
      <c r="UDA1220" s="10"/>
      <c r="UDB1220" s="10"/>
      <c r="UDC1220" s="10"/>
      <c r="UDD1220" s="10"/>
      <c r="UDE1220" s="10"/>
      <c r="UDF1220" s="10"/>
      <c r="UDG1220" s="10"/>
      <c r="UDH1220" s="10"/>
      <c r="UDI1220" s="10"/>
      <c r="UDJ1220" s="10"/>
      <c r="UDK1220" s="10"/>
      <c r="UDL1220" s="10"/>
      <c r="UDM1220" s="10"/>
      <c r="UDN1220" s="10"/>
      <c r="UDO1220" s="10"/>
      <c r="UDP1220" s="10"/>
      <c r="UDQ1220" s="10"/>
      <c r="UDR1220" s="10"/>
      <c r="UDS1220" s="10"/>
      <c r="UDT1220" s="10"/>
      <c r="UDU1220" s="10"/>
      <c r="UDV1220" s="10"/>
      <c r="UDW1220" s="10"/>
      <c r="UDX1220" s="10"/>
      <c r="UDY1220" s="10"/>
      <c r="UDZ1220" s="10"/>
      <c r="UEA1220" s="10"/>
      <c r="UEB1220" s="10"/>
      <c r="UEC1220" s="10"/>
      <c r="UED1220" s="10"/>
      <c r="UEE1220" s="10"/>
      <c r="UEF1220" s="10"/>
      <c r="UEG1220" s="10"/>
      <c r="UEH1220" s="10"/>
      <c r="UEI1220" s="10"/>
      <c r="UEJ1220" s="10"/>
      <c r="UEK1220" s="10"/>
      <c r="UEL1220" s="10"/>
      <c r="UEM1220" s="10"/>
      <c r="UEN1220" s="10"/>
      <c r="UEO1220" s="10"/>
      <c r="UEP1220" s="10"/>
      <c r="UEQ1220" s="10"/>
      <c r="UER1220" s="10"/>
      <c r="UES1220" s="10"/>
      <c r="UET1220" s="10"/>
      <c r="UEU1220" s="10"/>
      <c r="UEV1220" s="10"/>
      <c r="UEW1220" s="10"/>
      <c r="UEX1220" s="10"/>
      <c r="UEY1220" s="10"/>
      <c r="UEZ1220" s="10"/>
      <c r="UFA1220" s="10"/>
      <c r="UFB1220" s="10"/>
      <c r="UFC1220" s="10"/>
      <c r="UFD1220" s="10"/>
      <c r="UFE1220" s="10"/>
      <c r="UFF1220" s="10"/>
      <c r="UFG1220" s="10"/>
      <c r="UFH1220" s="10"/>
      <c r="UFI1220" s="10"/>
      <c r="UFJ1220" s="10"/>
      <c r="UFK1220" s="10"/>
      <c r="UFL1220" s="10"/>
      <c r="UFM1220" s="10"/>
      <c r="UFN1220" s="10"/>
      <c r="UFO1220" s="10"/>
      <c r="UFP1220" s="10"/>
      <c r="UFQ1220" s="10"/>
      <c r="UFR1220" s="10"/>
      <c r="UFS1220" s="10"/>
      <c r="UFT1220" s="10"/>
      <c r="UFU1220" s="10"/>
      <c r="UFV1220" s="10"/>
      <c r="UFW1220" s="10"/>
      <c r="UFX1220" s="10"/>
      <c r="UFY1220" s="10"/>
      <c r="UFZ1220" s="10"/>
      <c r="UGA1220" s="10"/>
      <c r="UGB1220" s="10"/>
      <c r="UGC1220" s="10"/>
      <c r="UGD1220" s="10"/>
      <c r="UGE1220" s="10"/>
      <c r="UGF1220" s="10"/>
      <c r="UGG1220" s="10"/>
      <c r="UGH1220" s="10"/>
      <c r="UGI1220" s="10"/>
      <c r="UGJ1220" s="10"/>
      <c r="UGK1220" s="10"/>
      <c r="UGL1220" s="10"/>
      <c r="UGM1220" s="10"/>
      <c r="UGN1220" s="10"/>
      <c r="UGO1220" s="10"/>
      <c r="UGP1220" s="10"/>
      <c r="UGQ1220" s="10"/>
      <c r="UGR1220" s="10"/>
      <c r="UGS1220" s="10"/>
      <c r="UGT1220" s="10"/>
      <c r="UGU1220" s="10"/>
      <c r="UGV1220" s="10"/>
      <c r="UGW1220" s="10"/>
      <c r="UGX1220" s="10"/>
      <c r="UGY1220" s="10"/>
      <c r="UGZ1220" s="10"/>
      <c r="UHA1220" s="10"/>
      <c r="UHB1220" s="10"/>
      <c r="UHC1220" s="10"/>
      <c r="UHD1220" s="10"/>
      <c r="UHE1220" s="10"/>
      <c r="UHF1220" s="10"/>
      <c r="UHG1220" s="10"/>
      <c r="UHH1220" s="10"/>
      <c r="UHI1220" s="10"/>
      <c r="UHJ1220" s="10"/>
      <c r="UHK1220" s="10"/>
      <c r="UHL1220" s="10"/>
      <c r="UHM1220" s="10"/>
      <c r="UHN1220" s="10"/>
      <c r="UHO1220" s="10"/>
      <c r="UHP1220" s="10"/>
      <c r="UHQ1220" s="10"/>
      <c r="UHR1220" s="10"/>
      <c r="UHS1220" s="10"/>
      <c r="UHT1220" s="10"/>
      <c r="UHU1220" s="10"/>
      <c r="UHV1220" s="10"/>
      <c r="UHW1220" s="10"/>
      <c r="UHX1220" s="10"/>
      <c r="UHY1220" s="10"/>
      <c r="UHZ1220" s="10"/>
      <c r="UIA1220" s="10"/>
      <c r="UIB1220" s="10"/>
      <c r="UIC1220" s="10"/>
      <c r="UID1220" s="10"/>
      <c r="UIE1220" s="10"/>
      <c r="UIF1220" s="10"/>
      <c r="UIG1220" s="10"/>
      <c r="UIH1220" s="10"/>
      <c r="UII1220" s="10"/>
      <c r="UIJ1220" s="10"/>
      <c r="UIK1220" s="10"/>
      <c r="UIL1220" s="10"/>
      <c r="UIM1220" s="10"/>
      <c r="UIN1220" s="10"/>
      <c r="UIO1220" s="10"/>
      <c r="UIP1220" s="10"/>
      <c r="UIQ1220" s="10"/>
      <c r="UIR1220" s="10"/>
      <c r="UIS1220" s="10"/>
      <c r="UIT1220" s="10"/>
      <c r="UIU1220" s="10"/>
      <c r="UIV1220" s="10"/>
      <c r="UIW1220" s="10"/>
      <c r="UIX1220" s="10"/>
      <c r="UIY1220" s="10"/>
      <c r="UIZ1220" s="10"/>
      <c r="UJA1220" s="10"/>
      <c r="UJB1220" s="10"/>
      <c r="UJC1220" s="10"/>
      <c r="UJD1220" s="10"/>
      <c r="UJE1220" s="10"/>
      <c r="UJF1220" s="10"/>
      <c r="UJG1220" s="10"/>
      <c r="UJH1220" s="10"/>
      <c r="UJI1220" s="10"/>
      <c r="UJJ1220" s="10"/>
      <c r="UJK1220" s="10"/>
      <c r="UJL1220" s="10"/>
      <c r="UJM1220" s="10"/>
      <c r="UJN1220" s="10"/>
      <c r="UJO1220" s="10"/>
      <c r="UJP1220" s="10"/>
      <c r="UJQ1220" s="10"/>
      <c r="UJR1220" s="10"/>
      <c r="UJS1220" s="10"/>
      <c r="UJT1220" s="10"/>
      <c r="UJU1220" s="10"/>
      <c r="UJV1220" s="10"/>
      <c r="UJW1220" s="10"/>
      <c r="UJX1220" s="10"/>
      <c r="UJY1220" s="10"/>
      <c r="UJZ1220" s="10"/>
      <c r="UKA1220" s="10"/>
      <c r="UKB1220" s="10"/>
      <c r="UKC1220" s="10"/>
      <c r="UKD1220" s="10"/>
      <c r="UKE1220" s="10"/>
      <c r="UKF1220" s="10"/>
      <c r="UKG1220" s="10"/>
      <c r="UKH1220" s="10"/>
      <c r="UKI1220" s="10"/>
      <c r="UKJ1220" s="10"/>
      <c r="UKK1220" s="10"/>
      <c r="UKL1220" s="10"/>
      <c r="UKM1220" s="10"/>
      <c r="UKN1220" s="10"/>
      <c r="UKO1220" s="10"/>
      <c r="UKP1220" s="10"/>
      <c r="UKQ1220" s="10"/>
      <c r="UKR1220" s="10"/>
      <c r="UKS1220" s="10"/>
      <c r="UKT1220" s="10"/>
      <c r="UKU1220" s="10"/>
      <c r="UKV1220" s="10"/>
      <c r="UKW1220" s="10"/>
      <c r="UKX1220" s="10"/>
      <c r="UKY1220" s="10"/>
      <c r="UKZ1220" s="10"/>
      <c r="ULA1220" s="10"/>
      <c r="ULB1220" s="10"/>
      <c r="ULC1220" s="10"/>
      <c r="ULD1220" s="10"/>
      <c r="ULE1220" s="10"/>
      <c r="ULF1220" s="10"/>
      <c r="ULG1220" s="10"/>
      <c r="ULH1220" s="10"/>
      <c r="ULI1220" s="10"/>
      <c r="ULJ1220" s="10"/>
      <c r="ULK1220" s="10"/>
      <c r="ULL1220" s="10"/>
      <c r="ULM1220" s="10"/>
      <c r="ULN1220" s="10"/>
      <c r="ULO1220" s="10"/>
      <c r="ULP1220" s="10"/>
      <c r="ULQ1220" s="10"/>
      <c r="ULR1220" s="10"/>
      <c r="ULS1220" s="10"/>
      <c r="ULT1220" s="10"/>
      <c r="ULU1220" s="10"/>
      <c r="ULV1220" s="10"/>
      <c r="ULW1220" s="10"/>
      <c r="ULX1220" s="10"/>
      <c r="ULY1220" s="10"/>
      <c r="ULZ1220" s="10"/>
      <c r="UMA1220" s="10"/>
      <c r="UMB1220" s="10"/>
      <c r="UMC1220" s="10"/>
      <c r="UMD1220" s="10"/>
      <c r="UME1220" s="10"/>
      <c r="UMF1220" s="10"/>
      <c r="UMG1220" s="10"/>
      <c r="UMH1220" s="10"/>
      <c r="UMI1220" s="10"/>
      <c r="UMJ1220" s="10"/>
      <c r="UMK1220" s="10"/>
      <c r="UML1220" s="10"/>
      <c r="UMM1220" s="10"/>
      <c r="UMN1220" s="10"/>
      <c r="UMO1220" s="10"/>
      <c r="UMP1220" s="10"/>
      <c r="UMQ1220" s="10"/>
      <c r="UMR1220" s="10"/>
      <c r="UMS1220" s="10"/>
      <c r="UMT1220" s="10"/>
      <c r="UMU1220" s="10"/>
      <c r="UMV1220" s="10"/>
      <c r="UMW1220" s="10"/>
      <c r="UMX1220" s="10"/>
      <c r="UMY1220" s="10"/>
      <c r="UMZ1220" s="10"/>
      <c r="UNA1220" s="10"/>
      <c r="UNB1220" s="10"/>
      <c r="UNC1220" s="10"/>
      <c r="UND1220" s="10"/>
      <c r="UNE1220" s="10"/>
      <c r="UNF1220" s="10"/>
      <c r="UNG1220" s="10"/>
      <c r="UNH1220" s="10"/>
      <c r="UNI1220" s="10"/>
      <c r="UNJ1220" s="10"/>
      <c r="UNK1220" s="10"/>
      <c r="UNL1220" s="10"/>
      <c r="UNM1220" s="10"/>
      <c r="UNN1220" s="10"/>
      <c r="UNO1220" s="10"/>
      <c r="UNP1220" s="10"/>
      <c r="UNQ1220" s="10"/>
      <c r="UNR1220" s="10"/>
      <c r="UNS1220" s="10"/>
      <c r="UNT1220" s="10"/>
      <c r="UNU1220" s="10"/>
      <c r="UNV1220" s="10"/>
      <c r="UNW1220" s="10"/>
      <c r="UNX1220" s="10"/>
      <c r="UNY1220" s="10"/>
      <c r="UNZ1220" s="10"/>
      <c r="UOA1220" s="10"/>
      <c r="UOB1220" s="10"/>
      <c r="UOC1220" s="10"/>
      <c r="UOD1220" s="10"/>
      <c r="UOE1220" s="10"/>
      <c r="UOF1220" s="10"/>
      <c r="UOG1220" s="10"/>
      <c r="UOH1220" s="10"/>
      <c r="UOI1220" s="10"/>
      <c r="UOJ1220" s="10"/>
      <c r="UOK1220" s="10"/>
      <c r="UOL1220" s="10"/>
      <c r="UOM1220" s="10"/>
      <c r="UON1220" s="10"/>
      <c r="UOO1220" s="10"/>
      <c r="UOP1220" s="10"/>
      <c r="UOQ1220" s="10"/>
      <c r="UOR1220" s="10"/>
      <c r="UOS1220" s="10"/>
      <c r="UOT1220" s="10"/>
      <c r="UOU1220" s="10"/>
      <c r="UOV1220" s="10"/>
      <c r="UOW1220" s="10"/>
      <c r="UOX1220" s="10"/>
      <c r="UOY1220" s="10"/>
      <c r="UOZ1220" s="10"/>
      <c r="UPA1220" s="10"/>
      <c r="UPB1220" s="10"/>
      <c r="UPC1220" s="10"/>
      <c r="UPD1220" s="10"/>
      <c r="UPE1220" s="10"/>
      <c r="UPF1220" s="10"/>
      <c r="UPG1220" s="10"/>
      <c r="UPH1220" s="10"/>
      <c r="UPI1220" s="10"/>
      <c r="UPJ1220" s="10"/>
      <c r="UPK1220" s="10"/>
      <c r="UPL1220" s="10"/>
      <c r="UPM1220" s="10"/>
      <c r="UPN1220" s="10"/>
      <c r="UPO1220" s="10"/>
      <c r="UPP1220" s="10"/>
      <c r="UPQ1220" s="10"/>
      <c r="UPR1220" s="10"/>
      <c r="UPS1220" s="10"/>
      <c r="UPT1220" s="10"/>
      <c r="UPU1220" s="10"/>
      <c r="UPV1220" s="10"/>
      <c r="UPW1220" s="10"/>
      <c r="UPX1220" s="10"/>
      <c r="UPY1220" s="10"/>
      <c r="UPZ1220" s="10"/>
      <c r="UQA1220" s="10"/>
      <c r="UQB1220" s="10"/>
      <c r="UQC1220" s="10"/>
      <c r="UQD1220" s="10"/>
      <c r="UQE1220" s="10"/>
      <c r="UQF1220" s="10"/>
      <c r="UQG1220" s="10"/>
      <c r="UQH1220" s="10"/>
      <c r="UQI1220" s="10"/>
      <c r="UQJ1220" s="10"/>
      <c r="UQK1220" s="10"/>
      <c r="UQL1220" s="10"/>
      <c r="UQM1220" s="10"/>
      <c r="UQN1220" s="10"/>
      <c r="UQO1220" s="10"/>
      <c r="UQP1220" s="10"/>
      <c r="UQQ1220" s="10"/>
      <c r="UQR1220" s="10"/>
      <c r="UQS1220" s="10"/>
      <c r="UQT1220" s="10"/>
      <c r="UQU1220" s="10"/>
      <c r="UQV1220" s="10"/>
      <c r="UQW1220" s="10"/>
      <c r="UQX1220" s="10"/>
      <c r="UQY1220" s="10"/>
      <c r="UQZ1220" s="10"/>
      <c r="URA1220" s="10"/>
      <c r="URB1220" s="10"/>
      <c r="URC1220" s="10"/>
      <c r="URD1220" s="10"/>
      <c r="URE1220" s="10"/>
      <c r="URF1220" s="10"/>
      <c r="URG1220" s="10"/>
      <c r="URH1220" s="10"/>
      <c r="URI1220" s="10"/>
      <c r="URJ1220" s="10"/>
      <c r="URK1220" s="10"/>
      <c r="URL1220" s="10"/>
      <c r="URM1220" s="10"/>
      <c r="URN1220" s="10"/>
      <c r="URO1220" s="10"/>
      <c r="URP1220" s="10"/>
      <c r="URQ1220" s="10"/>
      <c r="URR1220" s="10"/>
      <c r="URS1220" s="10"/>
      <c r="URT1220" s="10"/>
      <c r="URU1220" s="10"/>
      <c r="URV1220" s="10"/>
      <c r="URW1220" s="10"/>
      <c r="URX1220" s="10"/>
      <c r="URY1220" s="10"/>
      <c r="URZ1220" s="10"/>
      <c r="USA1220" s="10"/>
      <c r="USB1220" s="10"/>
      <c r="USC1220" s="10"/>
      <c r="USD1220" s="10"/>
      <c r="USE1220" s="10"/>
      <c r="USF1220" s="10"/>
      <c r="USG1220" s="10"/>
      <c r="USH1220" s="10"/>
      <c r="USI1220" s="10"/>
      <c r="USJ1220" s="10"/>
      <c r="USK1220" s="10"/>
      <c r="USL1220" s="10"/>
      <c r="USM1220" s="10"/>
      <c r="USN1220" s="10"/>
      <c r="USO1220" s="10"/>
      <c r="USP1220" s="10"/>
      <c r="USQ1220" s="10"/>
      <c r="USR1220" s="10"/>
      <c r="USS1220" s="10"/>
      <c r="UST1220" s="10"/>
      <c r="USU1220" s="10"/>
      <c r="USV1220" s="10"/>
      <c r="USW1220" s="10"/>
      <c r="USX1220" s="10"/>
      <c r="USY1220" s="10"/>
      <c r="USZ1220" s="10"/>
      <c r="UTA1220" s="10"/>
      <c r="UTB1220" s="10"/>
      <c r="UTC1220" s="10"/>
      <c r="UTD1220" s="10"/>
      <c r="UTE1220" s="10"/>
      <c r="UTF1220" s="10"/>
      <c r="UTG1220" s="10"/>
      <c r="UTH1220" s="10"/>
      <c r="UTI1220" s="10"/>
      <c r="UTJ1220" s="10"/>
      <c r="UTK1220" s="10"/>
      <c r="UTL1220" s="10"/>
      <c r="UTM1220" s="10"/>
      <c r="UTN1220" s="10"/>
      <c r="UTO1220" s="10"/>
      <c r="UTP1220" s="10"/>
      <c r="UTQ1220" s="10"/>
      <c r="UTR1220" s="10"/>
      <c r="UTS1220" s="10"/>
      <c r="UTT1220" s="10"/>
      <c r="UTU1220" s="10"/>
      <c r="UTV1220" s="10"/>
      <c r="UTW1220" s="10"/>
      <c r="UTX1220" s="10"/>
      <c r="UTY1220" s="10"/>
      <c r="UTZ1220" s="10"/>
      <c r="UUA1220" s="10"/>
      <c r="UUB1220" s="10"/>
      <c r="UUC1220" s="10"/>
      <c r="UUD1220" s="10"/>
      <c r="UUE1220" s="10"/>
      <c r="UUF1220" s="10"/>
      <c r="UUG1220" s="10"/>
      <c r="UUH1220" s="10"/>
      <c r="UUI1220" s="10"/>
      <c r="UUJ1220" s="10"/>
      <c r="UUK1220" s="10"/>
      <c r="UUL1220" s="10"/>
      <c r="UUM1220" s="10"/>
      <c r="UUN1220" s="10"/>
      <c r="UUO1220" s="10"/>
      <c r="UUP1220" s="10"/>
      <c r="UUQ1220" s="10"/>
      <c r="UUR1220" s="10"/>
      <c r="UUS1220" s="10"/>
      <c r="UUT1220" s="10"/>
      <c r="UUU1220" s="10"/>
      <c r="UUV1220" s="10"/>
      <c r="UUW1220" s="10"/>
      <c r="UUX1220" s="10"/>
      <c r="UUY1220" s="10"/>
      <c r="UUZ1220" s="10"/>
      <c r="UVA1220" s="10"/>
      <c r="UVB1220" s="10"/>
      <c r="UVC1220" s="10"/>
      <c r="UVD1220" s="10"/>
      <c r="UVE1220" s="10"/>
      <c r="UVF1220" s="10"/>
      <c r="UVG1220" s="10"/>
      <c r="UVH1220" s="10"/>
      <c r="UVI1220" s="10"/>
      <c r="UVJ1220" s="10"/>
      <c r="UVK1220" s="10"/>
      <c r="UVL1220" s="10"/>
      <c r="UVM1220" s="10"/>
      <c r="UVN1220" s="10"/>
      <c r="UVO1220" s="10"/>
      <c r="UVP1220" s="10"/>
      <c r="UVQ1220" s="10"/>
      <c r="UVR1220" s="10"/>
      <c r="UVS1220" s="10"/>
      <c r="UVT1220" s="10"/>
      <c r="UVU1220" s="10"/>
      <c r="UVV1220" s="10"/>
      <c r="UVW1220" s="10"/>
      <c r="UVX1220" s="10"/>
      <c r="UVY1220" s="10"/>
      <c r="UVZ1220" s="10"/>
      <c r="UWA1220" s="10"/>
      <c r="UWB1220" s="10"/>
      <c r="UWC1220" s="10"/>
      <c r="UWD1220" s="10"/>
      <c r="UWE1220" s="10"/>
      <c r="UWF1220" s="10"/>
      <c r="UWG1220" s="10"/>
      <c r="UWH1220" s="10"/>
      <c r="UWI1220" s="10"/>
      <c r="UWJ1220" s="10"/>
      <c r="UWK1220" s="10"/>
      <c r="UWL1220" s="10"/>
      <c r="UWM1220" s="10"/>
      <c r="UWN1220" s="10"/>
      <c r="UWO1220" s="10"/>
      <c r="UWP1220" s="10"/>
      <c r="UWQ1220" s="10"/>
      <c r="UWR1220" s="10"/>
      <c r="UWS1220" s="10"/>
      <c r="UWT1220" s="10"/>
      <c r="UWU1220" s="10"/>
      <c r="UWV1220" s="10"/>
      <c r="UWW1220" s="10"/>
      <c r="UWX1220" s="10"/>
      <c r="UWY1220" s="10"/>
      <c r="UWZ1220" s="10"/>
      <c r="UXA1220" s="10"/>
      <c r="UXB1220" s="10"/>
      <c r="UXC1220" s="10"/>
      <c r="UXD1220" s="10"/>
      <c r="UXE1220" s="10"/>
      <c r="UXF1220" s="10"/>
      <c r="UXG1220" s="10"/>
      <c r="UXH1220" s="10"/>
      <c r="UXI1220" s="10"/>
      <c r="UXJ1220" s="10"/>
      <c r="UXK1220" s="10"/>
      <c r="UXL1220" s="10"/>
      <c r="UXM1220" s="10"/>
      <c r="UXN1220" s="10"/>
      <c r="UXO1220" s="10"/>
      <c r="UXP1220" s="10"/>
      <c r="UXQ1220" s="10"/>
      <c r="UXR1220" s="10"/>
      <c r="UXS1220" s="10"/>
      <c r="UXT1220" s="10"/>
      <c r="UXU1220" s="10"/>
      <c r="UXV1220" s="10"/>
      <c r="UXW1220" s="10"/>
      <c r="UXX1220" s="10"/>
      <c r="UXY1220" s="10"/>
      <c r="UXZ1220" s="10"/>
      <c r="UYA1220" s="10"/>
      <c r="UYB1220" s="10"/>
      <c r="UYC1220" s="10"/>
      <c r="UYD1220" s="10"/>
      <c r="UYE1220" s="10"/>
      <c r="UYF1220" s="10"/>
      <c r="UYG1220" s="10"/>
      <c r="UYH1220" s="10"/>
      <c r="UYI1220" s="10"/>
      <c r="UYJ1220" s="10"/>
      <c r="UYK1220" s="10"/>
      <c r="UYL1220" s="10"/>
      <c r="UYM1220" s="10"/>
      <c r="UYN1220" s="10"/>
      <c r="UYO1220" s="10"/>
      <c r="UYP1220" s="10"/>
      <c r="UYQ1220" s="10"/>
      <c r="UYR1220" s="10"/>
      <c r="UYS1220" s="10"/>
      <c r="UYT1220" s="10"/>
      <c r="UYU1220" s="10"/>
      <c r="UYV1220" s="10"/>
      <c r="UYW1220" s="10"/>
      <c r="UYX1220" s="10"/>
      <c r="UYY1220" s="10"/>
      <c r="UYZ1220" s="10"/>
      <c r="UZA1220" s="10"/>
      <c r="UZB1220" s="10"/>
      <c r="UZC1220" s="10"/>
      <c r="UZD1220" s="10"/>
      <c r="UZE1220" s="10"/>
      <c r="UZF1220" s="10"/>
      <c r="UZG1220" s="10"/>
      <c r="UZH1220" s="10"/>
      <c r="UZI1220" s="10"/>
      <c r="UZJ1220" s="10"/>
      <c r="UZK1220" s="10"/>
      <c r="UZL1220" s="10"/>
      <c r="UZM1220" s="10"/>
      <c r="UZN1220" s="10"/>
      <c r="UZO1220" s="10"/>
      <c r="UZP1220" s="10"/>
      <c r="UZQ1220" s="10"/>
      <c r="UZR1220" s="10"/>
      <c r="UZS1220" s="10"/>
      <c r="UZT1220" s="10"/>
      <c r="UZU1220" s="10"/>
      <c r="UZV1220" s="10"/>
      <c r="UZW1220" s="10"/>
      <c r="UZX1220" s="10"/>
      <c r="UZY1220" s="10"/>
      <c r="UZZ1220" s="10"/>
      <c r="VAA1220" s="10"/>
      <c r="VAB1220" s="10"/>
      <c r="VAC1220" s="10"/>
      <c r="VAD1220" s="10"/>
      <c r="VAE1220" s="10"/>
      <c r="VAF1220" s="10"/>
      <c r="VAG1220" s="10"/>
      <c r="VAH1220" s="10"/>
      <c r="VAI1220" s="10"/>
      <c r="VAJ1220" s="10"/>
      <c r="VAK1220" s="10"/>
      <c r="VAL1220" s="10"/>
      <c r="VAM1220" s="10"/>
      <c r="VAN1220" s="10"/>
      <c r="VAO1220" s="10"/>
      <c r="VAP1220" s="10"/>
      <c r="VAQ1220" s="10"/>
      <c r="VAR1220" s="10"/>
      <c r="VAS1220" s="10"/>
      <c r="VAT1220" s="10"/>
      <c r="VAU1220" s="10"/>
      <c r="VAV1220" s="10"/>
      <c r="VAW1220" s="10"/>
      <c r="VAX1220" s="10"/>
      <c r="VAY1220" s="10"/>
      <c r="VAZ1220" s="10"/>
      <c r="VBA1220" s="10"/>
      <c r="VBB1220" s="10"/>
      <c r="VBC1220" s="10"/>
      <c r="VBD1220" s="10"/>
      <c r="VBE1220" s="10"/>
      <c r="VBF1220" s="10"/>
      <c r="VBG1220" s="10"/>
      <c r="VBH1220" s="10"/>
      <c r="VBI1220" s="10"/>
      <c r="VBJ1220" s="10"/>
      <c r="VBK1220" s="10"/>
      <c r="VBL1220" s="10"/>
      <c r="VBM1220" s="10"/>
      <c r="VBN1220" s="10"/>
      <c r="VBO1220" s="10"/>
      <c r="VBP1220" s="10"/>
      <c r="VBQ1220" s="10"/>
      <c r="VBR1220" s="10"/>
      <c r="VBS1220" s="10"/>
      <c r="VBT1220" s="10"/>
      <c r="VBU1220" s="10"/>
      <c r="VBV1220" s="10"/>
      <c r="VBW1220" s="10"/>
      <c r="VBX1220" s="10"/>
      <c r="VBY1220" s="10"/>
      <c r="VBZ1220" s="10"/>
      <c r="VCA1220" s="10"/>
      <c r="VCB1220" s="10"/>
      <c r="VCC1220" s="10"/>
      <c r="VCD1220" s="10"/>
      <c r="VCE1220" s="10"/>
      <c r="VCF1220" s="10"/>
      <c r="VCG1220" s="10"/>
      <c r="VCH1220" s="10"/>
      <c r="VCI1220" s="10"/>
      <c r="VCJ1220" s="10"/>
      <c r="VCK1220" s="10"/>
      <c r="VCL1220" s="10"/>
      <c r="VCM1220" s="10"/>
      <c r="VCN1220" s="10"/>
      <c r="VCO1220" s="10"/>
      <c r="VCP1220" s="10"/>
      <c r="VCQ1220" s="10"/>
      <c r="VCR1220" s="10"/>
      <c r="VCS1220" s="10"/>
      <c r="VCT1220" s="10"/>
      <c r="VCU1220" s="10"/>
      <c r="VCV1220" s="10"/>
      <c r="VCW1220" s="10"/>
      <c r="VCX1220" s="10"/>
      <c r="VCY1220" s="10"/>
      <c r="VCZ1220" s="10"/>
      <c r="VDA1220" s="10"/>
      <c r="VDB1220" s="10"/>
      <c r="VDC1220" s="10"/>
      <c r="VDD1220" s="10"/>
      <c r="VDE1220" s="10"/>
      <c r="VDF1220" s="10"/>
      <c r="VDG1220" s="10"/>
      <c r="VDH1220" s="10"/>
      <c r="VDI1220" s="10"/>
      <c r="VDJ1220" s="10"/>
      <c r="VDK1220" s="10"/>
      <c r="VDL1220" s="10"/>
      <c r="VDM1220" s="10"/>
      <c r="VDN1220" s="10"/>
      <c r="VDO1220" s="10"/>
      <c r="VDP1220" s="10"/>
      <c r="VDQ1220" s="10"/>
      <c r="VDR1220" s="10"/>
      <c r="VDS1220" s="10"/>
      <c r="VDT1220" s="10"/>
      <c r="VDU1220" s="10"/>
      <c r="VDV1220" s="10"/>
      <c r="VDW1220" s="10"/>
      <c r="VDX1220" s="10"/>
      <c r="VDY1220" s="10"/>
      <c r="VDZ1220" s="10"/>
      <c r="VEA1220" s="10"/>
      <c r="VEB1220" s="10"/>
      <c r="VEC1220" s="10"/>
      <c r="VED1220" s="10"/>
      <c r="VEE1220" s="10"/>
      <c r="VEF1220" s="10"/>
      <c r="VEG1220" s="10"/>
      <c r="VEH1220" s="10"/>
      <c r="VEI1220" s="10"/>
      <c r="VEJ1220" s="10"/>
      <c r="VEK1220" s="10"/>
      <c r="VEL1220" s="10"/>
      <c r="VEM1220" s="10"/>
      <c r="VEN1220" s="10"/>
      <c r="VEO1220" s="10"/>
      <c r="VEP1220" s="10"/>
      <c r="VEQ1220" s="10"/>
      <c r="VER1220" s="10"/>
      <c r="VES1220" s="10"/>
      <c r="VET1220" s="10"/>
      <c r="VEU1220" s="10"/>
      <c r="VEV1220" s="10"/>
      <c r="VEW1220" s="10"/>
      <c r="VEX1220" s="10"/>
      <c r="VEY1220" s="10"/>
      <c r="VEZ1220" s="10"/>
      <c r="VFA1220" s="10"/>
      <c r="VFB1220" s="10"/>
      <c r="VFC1220" s="10"/>
      <c r="VFD1220" s="10"/>
      <c r="VFE1220" s="10"/>
      <c r="VFF1220" s="10"/>
      <c r="VFG1220" s="10"/>
      <c r="VFH1220" s="10"/>
      <c r="VFI1220" s="10"/>
      <c r="VFJ1220" s="10"/>
      <c r="VFK1220" s="10"/>
      <c r="VFL1220" s="10"/>
      <c r="VFM1220" s="10"/>
      <c r="VFN1220" s="10"/>
      <c r="VFO1220" s="10"/>
      <c r="VFP1220" s="10"/>
      <c r="VFQ1220" s="10"/>
      <c r="VFR1220" s="10"/>
      <c r="VFS1220" s="10"/>
      <c r="VFT1220" s="10"/>
      <c r="VFU1220" s="10"/>
      <c r="VFV1220" s="10"/>
      <c r="VFW1220" s="10"/>
      <c r="VFX1220" s="10"/>
      <c r="VFY1220" s="10"/>
      <c r="VFZ1220" s="10"/>
      <c r="VGA1220" s="10"/>
      <c r="VGB1220" s="10"/>
      <c r="VGC1220" s="10"/>
      <c r="VGD1220" s="10"/>
      <c r="VGE1220" s="10"/>
      <c r="VGF1220" s="10"/>
      <c r="VGG1220" s="10"/>
      <c r="VGH1220" s="10"/>
      <c r="VGI1220" s="10"/>
      <c r="VGJ1220" s="10"/>
      <c r="VGK1220" s="10"/>
      <c r="VGL1220" s="10"/>
      <c r="VGM1220" s="10"/>
      <c r="VGN1220" s="10"/>
      <c r="VGO1220" s="10"/>
      <c r="VGP1220" s="10"/>
      <c r="VGQ1220" s="10"/>
      <c r="VGR1220" s="10"/>
      <c r="VGS1220" s="10"/>
      <c r="VGT1220" s="10"/>
      <c r="VGU1220" s="10"/>
      <c r="VGV1220" s="10"/>
      <c r="VGW1220" s="10"/>
      <c r="VGX1220" s="10"/>
      <c r="VGY1220" s="10"/>
      <c r="VGZ1220" s="10"/>
      <c r="VHA1220" s="10"/>
      <c r="VHB1220" s="10"/>
      <c r="VHC1220" s="10"/>
      <c r="VHD1220" s="10"/>
      <c r="VHE1220" s="10"/>
      <c r="VHF1220" s="10"/>
      <c r="VHG1220" s="10"/>
      <c r="VHH1220" s="10"/>
      <c r="VHI1220" s="10"/>
      <c r="VHJ1220" s="10"/>
      <c r="VHK1220" s="10"/>
      <c r="VHL1220" s="10"/>
      <c r="VHM1220" s="10"/>
      <c r="VHN1220" s="10"/>
      <c r="VHO1220" s="10"/>
      <c r="VHP1220" s="10"/>
      <c r="VHQ1220" s="10"/>
      <c r="VHR1220" s="10"/>
      <c r="VHS1220" s="10"/>
      <c r="VHT1220" s="10"/>
      <c r="VHU1220" s="10"/>
      <c r="VHV1220" s="10"/>
      <c r="VHW1220" s="10"/>
      <c r="VHX1220" s="10"/>
      <c r="VHY1220" s="10"/>
      <c r="VHZ1220" s="10"/>
      <c r="VIA1220" s="10"/>
      <c r="VIB1220" s="10"/>
      <c r="VIC1220" s="10"/>
      <c r="VID1220" s="10"/>
      <c r="VIE1220" s="10"/>
      <c r="VIF1220" s="10"/>
      <c r="VIG1220" s="10"/>
      <c r="VIH1220" s="10"/>
      <c r="VII1220" s="10"/>
      <c r="VIJ1220" s="10"/>
      <c r="VIK1220" s="10"/>
      <c r="VIL1220" s="10"/>
      <c r="VIM1220" s="10"/>
      <c r="VIN1220" s="10"/>
      <c r="VIO1220" s="10"/>
      <c r="VIP1220" s="10"/>
      <c r="VIQ1220" s="10"/>
      <c r="VIR1220" s="10"/>
      <c r="VIS1220" s="10"/>
      <c r="VIT1220" s="10"/>
      <c r="VIU1220" s="10"/>
      <c r="VIV1220" s="10"/>
      <c r="VIW1220" s="10"/>
      <c r="VIX1220" s="10"/>
      <c r="VIY1220" s="10"/>
      <c r="VIZ1220" s="10"/>
      <c r="VJA1220" s="10"/>
      <c r="VJB1220" s="10"/>
      <c r="VJC1220" s="10"/>
      <c r="VJD1220" s="10"/>
      <c r="VJE1220" s="10"/>
      <c r="VJF1220" s="10"/>
      <c r="VJG1220" s="10"/>
      <c r="VJH1220" s="10"/>
      <c r="VJI1220" s="10"/>
      <c r="VJJ1220" s="10"/>
      <c r="VJK1220" s="10"/>
      <c r="VJL1220" s="10"/>
      <c r="VJM1220" s="10"/>
      <c r="VJN1220" s="10"/>
      <c r="VJO1220" s="10"/>
      <c r="VJP1220" s="10"/>
      <c r="VJQ1220" s="10"/>
      <c r="VJR1220" s="10"/>
      <c r="VJS1220" s="10"/>
      <c r="VJT1220" s="10"/>
      <c r="VJU1220" s="10"/>
      <c r="VJV1220" s="10"/>
      <c r="VJW1220" s="10"/>
      <c r="VJX1220" s="10"/>
      <c r="VJY1220" s="10"/>
      <c r="VJZ1220" s="10"/>
      <c r="VKA1220" s="10"/>
      <c r="VKB1220" s="10"/>
      <c r="VKC1220" s="10"/>
      <c r="VKD1220" s="10"/>
      <c r="VKE1220" s="10"/>
      <c r="VKF1220" s="10"/>
      <c r="VKG1220" s="10"/>
      <c r="VKH1220" s="10"/>
      <c r="VKI1220" s="10"/>
      <c r="VKJ1220" s="10"/>
      <c r="VKK1220" s="10"/>
      <c r="VKL1220" s="10"/>
      <c r="VKM1220" s="10"/>
      <c r="VKN1220" s="10"/>
      <c r="VKO1220" s="10"/>
      <c r="VKP1220" s="10"/>
      <c r="VKQ1220" s="10"/>
      <c r="VKR1220" s="10"/>
      <c r="VKS1220" s="10"/>
      <c r="VKT1220" s="10"/>
      <c r="VKU1220" s="10"/>
      <c r="VKV1220" s="10"/>
      <c r="VKW1220" s="10"/>
      <c r="VKX1220" s="10"/>
      <c r="VKY1220" s="10"/>
      <c r="VKZ1220" s="10"/>
      <c r="VLA1220" s="10"/>
      <c r="VLB1220" s="10"/>
      <c r="VLC1220" s="10"/>
      <c r="VLD1220" s="10"/>
      <c r="VLE1220" s="10"/>
      <c r="VLF1220" s="10"/>
      <c r="VLG1220" s="10"/>
      <c r="VLH1220" s="10"/>
      <c r="VLI1220" s="10"/>
      <c r="VLJ1220" s="10"/>
      <c r="VLK1220" s="10"/>
      <c r="VLL1220" s="10"/>
      <c r="VLM1220" s="10"/>
      <c r="VLN1220" s="10"/>
      <c r="VLO1220" s="10"/>
      <c r="VLP1220" s="10"/>
      <c r="VLQ1220" s="10"/>
      <c r="VLR1220" s="10"/>
      <c r="VLS1220" s="10"/>
      <c r="VLT1220" s="10"/>
      <c r="VLU1220" s="10"/>
      <c r="VLV1220" s="10"/>
      <c r="VLW1220" s="10"/>
      <c r="VLX1220" s="10"/>
      <c r="VLY1220" s="10"/>
      <c r="VLZ1220" s="10"/>
      <c r="VMA1220" s="10"/>
      <c r="VMB1220" s="10"/>
      <c r="VMC1220" s="10"/>
      <c r="VMD1220" s="10"/>
      <c r="VME1220" s="10"/>
      <c r="VMF1220" s="10"/>
      <c r="VMG1220" s="10"/>
      <c r="VMH1220" s="10"/>
      <c r="VMI1220" s="10"/>
      <c r="VMJ1220" s="10"/>
      <c r="VMK1220" s="10"/>
      <c r="VML1220" s="10"/>
      <c r="VMM1220" s="10"/>
      <c r="VMN1220" s="10"/>
      <c r="VMO1220" s="10"/>
      <c r="VMP1220" s="10"/>
      <c r="VMQ1220" s="10"/>
      <c r="VMR1220" s="10"/>
      <c r="VMS1220" s="10"/>
      <c r="VMT1220" s="10"/>
      <c r="VMU1220" s="10"/>
      <c r="VMV1220" s="10"/>
      <c r="VMW1220" s="10"/>
      <c r="VMX1220" s="10"/>
      <c r="VMY1220" s="10"/>
      <c r="VMZ1220" s="10"/>
      <c r="VNA1220" s="10"/>
      <c r="VNB1220" s="10"/>
      <c r="VNC1220" s="10"/>
      <c r="VND1220" s="10"/>
      <c r="VNE1220" s="10"/>
      <c r="VNF1220" s="10"/>
      <c r="VNG1220" s="10"/>
      <c r="VNH1220" s="10"/>
      <c r="VNI1220" s="10"/>
      <c r="VNJ1220" s="10"/>
      <c r="VNK1220" s="10"/>
      <c r="VNL1220" s="10"/>
      <c r="VNM1220" s="10"/>
      <c r="VNN1220" s="10"/>
      <c r="VNO1220" s="10"/>
      <c r="VNP1220" s="10"/>
      <c r="VNQ1220" s="10"/>
      <c r="VNR1220" s="10"/>
      <c r="VNS1220" s="10"/>
      <c r="VNT1220" s="10"/>
      <c r="VNU1220" s="10"/>
      <c r="VNV1220" s="10"/>
      <c r="VNW1220" s="10"/>
      <c r="VNX1220" s="10"/>
      <c r="VNY1220" s="10"/>
      <c r="VNZ1220" s="10"/>
      <c r="VOA1220" s="10"/>
      <c r="VOB1220" s="10"/>
      <c r="VOC1220" s="10"/>
      <c r="VOD1220" s="10"/>
      <c r="VOE1220" s="10"/>
      <c r="VOF1220" s="10"/>
      <c r="VOG1220" s="10"/>
      <c r="VOH1220" s="10"/>
      <c r="VOI1220" s="10"/>
      <c r="VOJ1220" s="10"/>
      <c r="VOK1220" s="10"/>
      <c r="VOL1220" s="10"/>
      <c r="VOM1220" s="10"/>
      <c r="VON1220" s="10"/>
      <c r="VOO1220" s="10"/>
      <c r="VOP1220" s="10"/>
      <c r="VOQ1220" s="10"/>
      <c r="VOR1220" s="10"/>
      <c r="VOS1220" s="10"/>
      <c r="VOT1220" s="10"/>
      <c r="VOU1220" s="10"/>
      <c r="VOV1220" s="10"/>
      <c r="VOW1220" s="10"/>
      <c r="VOX1220" s="10"/>
      <c r="VOY1220" s="10"/>
      <c r="VOZ1220" s="10"/>
      <c r="VPA1220" s="10"/>
      <c r="VPB1220" s="10"/>
      <c r="VPC1220" s="10"/>
      <c r="VPD1220" s="10"/>
      <c r="VPE1220" s="10"/>
      <c r="VPF1220" s="10"/>
      <c r="VPG1220" s="10"/>
      <c r="VPH1220" s="10"/>
      <c r="VPI1220" s="10"/>
      <c r="VPJ1220" s="10"/>
      <c r="VPK1220" s="10"/>
      <c r="VPL1220" s="10"/>
      <c r="VPM1220" s="10"/>
      <c r="VPN1220" s="10"/>
      <c r="VPO1220" s="10"/>
      <c r="VPP1220" s="10"/>
      <c r="VPQ1220" s="10"/>
      <c r="VPR1220" s="10"/>
      <c r="VPS1220" s="10"/>
      <c r="VPT1220" s="10"/>
      <c r="VPU1220" s="10"/>
      <c r="VPV1220" s="10"/>
      <c r="VPW1220" s="10"/>
      <c r="VPX1220" s="10"/>
      <c r="VPY1220" s="10"/>
      <c r="VPZ1220" s="10"/>
      <c r="VQA1220" s="10"/>
      <c r="VQB1220" s="10"/>
      <c r="VQC1220" s="10"/>
      <c r="VQD1220" s="10"/>
      <c r="VQE1220" s="10"/>
      <c r="VQF1220" s="10"/>
      <c r="VQG1220" s="10"/>
      <c r="VQH1220" s="10"/>
      <c r="VQI1220" s="10"/>
      <c r="VQJ1220" s="10"/>
      <c r="VQK1220" s="10"/>
      <c r="VQL1220" s="10"/>
      <c r="VQM1220" s="10"/>
      <c r="VQN1220" s="10"/>
      <c r="VQO1220" s="10"/>
      <c r="VQP1220" s="10"/>
      <c r="VQQ1220" s="10"/>
      <c r="VQR1220" s="10"/>
      <c r="VQS1220" s="10"/>
      <c r="VQT1220" s="10"/>
      <c r="VQU1220" s="10"/>
      <c r="VQV1220" s="10"/>
      <c r="VQW1220" s="10"/>
      <c r="VQX1220" s="10"/>
      <c r="VQY1220" s="10"/>
      <c r="VQZ1220" s="10"/>
      <c r="VRA1220" s="10"/>
      <c r="VRB1220" s="10"/>
      <c r="VRC1220" s="10"/>
      <c r="VRD1220" s="10"/>
      <c r="VRE1220" s="10"/>
      <c r="VRF1220" s="10"/>
      <c r="VRG1220" s="10"/>
      <c r="VRH1220" s="10"/>
      <c r="VRI1220" s="10"/>
      <c r="VRJ1220" s="10"/>
      <c r="VRK1220" s="10"/>
      <c r="VRL1220" s="10"/>
      <c r="VRM1220" s="10"/>
      <c r="VRN1220" s="10"/>
      <c r="VRO1220" s="10"/>
      <c r="VRP1220" s="10"/>
      <c r="VRQ1220" s="10"/>
      <c r="VRR1220" s="10"/>
      <c r="VRS1220" s="10"/>
      <c r="VRT1220" s="10"/>
      <c r="VRU1220" s="10"/>
      <c r="VRV1220" s="10"/>
      <c r="VRW1220" s="10"/>
      <c r="VRX1220" s="10"/>
      <c r="VRY1220" s="10"/>
      <c r="VRZ1220" s="10"/>
      <c r="VSA1220" s="10"/>
      <c r="VSB1220" s="10"/>
      <c r="VSC1220" s="10"/>
      <c r="VSD1220" s="10"/>
      <c r="VSE1220" s="10"/>
      <c r="VSF1220" s="10"/>
      <c r="VSG1220" s="10"/>
      <c r="VSH1220" s="10"/>
      <c r="VSI1220" s="10"/>
      <c r="VSJ1220" s="10"/>
      <c r="VSK1220" s="10"/>
      <c r="VSL1220" s="10"/>
      <c r="VSM1220" s="10"/>
      <c r="VSN1220" s="10"/>
      <c r="VSO1220" s="10"/>
      <c r="VSP1220" s="10"/>
      <c r="VSQ1220" s="10"/>
      <c r="VSR1220" s="10"/>
      <c r="VSS1220" s="10"/>
      <c r="VST1220" s="10"/>
      <c r="VSU1220" s="10"/>
      <c r="VSV1220" s="10"/>
      <c r="VSW1220" s="10"/>
      <c r="VSX1220" s="10"/>
      <c r="VSY1220" s="10"/>
      <c r="VSZ1220" s="10"/>
      <c r="VTA1220" s="10"/>
      <c r="VTB1220" s="10"/>
      <c r="VTC1220" s="10"/>
      <c r="VTD1220" s="10"/>
      <c r="VTE1220" s="10"/>
      <c r="VTF1220" s="10"/>
      <c r="VTG1220" s="10"/>
      <c r="VTH1220" s="10"/>
      <c r="VTI1220" s="10"/>
      <c r="VTJ1220" s="10"/>
      <c r="VTK1220" s="10"/>
      <c r="VTL1220" s="10"/>
      <c r="VTM1220" s="10"/>
      <c r="VTN1220" s="10"/>
      <c r="VTO1220" s="10"/>
      <c r="VTP1220" s="10"/>
      <c r="VTQ1220" s="10"/>
      <c r="VTR1220" s="10"/>
      <c r="VTS1220" s="10"/>
      <c r="VTT1220" s="10"/>
      <c r="VTU1220" s="10"/>
      <c r="VTV1220" s="10"/>
      <c r="VTW1220" s="10"/>
      <c r="VTX1220" s="10"/>
      <c r="VTY1220" s="10"/>
      <c r="VTZ1220" s="10"/>
      <c r="VUA1220" s="10"/>
      <c r="VUB1220" s="10"/>
      <c r="VUC1220" s="10"/>
      <c r="VUD1220" s="10"/>
      <c r="VUE1220" s="10"/>
      <c r="VUF1220" s="10"/>
      <c r="VUG1220" s="10"/>
      <c r="VUH1220" s="10"/>
      <c r="VUI1220" s="10"/>
      <c r="VUJ1220" s="10"/>
      <c r="VUK1220" s="10"/>
      <c r="VUL1220" s="10"/>
      <c r="VUM1220" s="10"/>
      <c r="VUN1220" s="10"/>
      <c r="VUO1220" s="10"/>
      <c r="VUP1220" s="10"/>
      <c r="VUQ1220" s="10"/>
      <c r="VUR1220" s="10"/>
      <c r="VUS1220" s="10"/>
      <c r="VUT1220" s="10"/>
      <c r="VUU1220" s="10"/>
      <c r="VUV1220" s="10"/>
      <c r="VUW1220" s="10"/>
      <c r="VUX1220" s="10"/>
      <c r="VUY1220" s="10"/>
      <c r="VUZ1220" s="10"/>
      <c r="VVA1220" s="10"/>
      <c r="VVB1220" s="10"/>
      <c r="VVC1220" s="10"/>
      <c r="VVD1220" s="10"/>
      <c r="VVE1220" s="10"/>
      <c r="VVF1220" s="10"/>
      <c r="VVG1220" s="10"/>
      <c r="VVH1220" s="10"/>
      <c r="VVI1220" s="10"/>
      <c r="VVJ1220" s="10"/>
      <c r="VVK1220" s="10"/>
      <c r="VVL1220" s="10"/>
      <c r="VVM1220" s="10"/>
      <c r="VVN1220" s="10"/>
      <c r="VVO1220" s="10"/>
      <c r="VVP1220" s="10"/>
      <c r="VVQ1220" s="10"/>
      <c r="VVR1220" s="10"/>
      <c r="VVS1220" s="10"/>
      <c r="VVT1220" s="10"/>
      <c r="VVU1220" s="10"/>
      <c r="VVV1220" s="10"/>
      <c r="VVW1220" s="10"/>
      <c r="VVX1220" s="10"/>
      <c r="VVY1220" s="10"/>
      <c r="VVZ1220" s="10"/>
      <c r="VWA1220" s="10"/>
      <c r="VWB1220" s="10"/>
      <c r="VWC1220" s="10"/>
      <c r="VWD1220" s="10"/>
      <c r="VWE1220" s="10"/>
      <c r="VWF1220" s="10"/>
      <c r="VWG1220" s="10"/>
      <c r="VWH1220" s="10"/>
      <c r="VWI1220" s="10"/>
      <c r="VWJ1220" s="10"/>
      <c r="VWK1220" s="10"/>
      <c r="VWL1220" s="10"/>
      <c r="VWM1220" s="10"/>
      <c r="VWN1220" s="10"/>
      <c r="VWO1220" s="10"/>
      <c r="VWP1220" s="10"/>
      <c r="VWQ1220" s="10"/>
      <c r="VWR1220" s="10"/>
      <c r="VWS1220" s="10"/>
      <c r="VWT1220" s="10"/>
      <c r="VWU1220" s="10"/>
      <c r="VWV1220" s="10"/>
      <c r="VWW1220" s="10"/>
      <c r="VWX1220" s="10"/>
      <c r="VWY1220" s="10"/>
      <c r="VWZ1220" s="10"/>
      <c r="VXA1220" s="10"/>
      <c r="VXB1220" s="10"/>
      <c r="VXC1220" s="10"/>
      <c r="VXD1220" s="10"/>
      <c r="VXE1220" s="10"/>
      <c r="VXF1220" s="10"/>
      <c r="VXG1220" s="10"/>
      <c r="VXH1220" s="10"/>
      <c r="VXI1220" s="10"/>
      <c r="VXJ1220" s="10"/>
      <c r="VXK1220" s="10"/>
      <c r="VXL1220" s="10"/>
      <c r="VXM1220" s="10"/>
      <c r="VXN1220" s="10"/>
      <c r="VXO1220" s="10"/>
      <c r="VXP1220" s="10"/>
      <c r="VXQ1220" s="10"/>
      <c r="VXR1220" s="10"/>
      <c r="VXS1220" s="10"/>
      <c r="VXT1220" s="10"/>
      <c r="VXU1220" s="10"/>
      <c r="VXV1220" s="10"/>
      <c r="VXW1220" s="10"/>
      <c r="VXX1220" s="10"/>
      <c r="VXY1220" s="10"/>
      <c r="VXZ1220" s="10"/>
      <c r="VYA1220" s="10"/>
      <c r="VYB1220" s="10"/>
      <c r="VYC1220" s="10"/>
      <c r="VYD1220" s="10"/>
      <c r="VYE1220" s="10"/>
      <c r="VYF1220" s="10"/>
      <c r="VYG1220" s="10"/>
      <c r="VYH1220" s="10"/>
      <c r="VYI1220" s="10"/>
      <c r="VYJ1220" s="10"/>
      <c r="VYK1220" s="10"/>
      <c r="VYL1220" s="10"/>
      <c r="VYM1220" s="10"/>
      <c r="VYN1220" s="10"/>
      <c r="VYO1220" s="10"/>
      <c r="VYP1220" s="10"/>
      <c r="VYQ1220" s="10"/>
      <c r="VYR1220" s="10"/>
      <c r="VYS1220" s="10"/>
      <c r="VYT1220" s="10"/>
      <c r="VYU1220" s="10"/>
      <c r="VYV1220" s="10"/>
      <c r="VYW1220" s="10"/>
      <c r="VYX1220" s="10"/>
      <c r="VYY1220" s="10"/>
      <c r="VYZ1220" s="10"/>
      <c r="VZA1220" s="10"/>
      <c r="VZB1220" s="10"/>
      <c r="VZC1220" s="10"/>
      <c r="VZD1220" s="10"/>
      <c r="VZE1220" s="10"/>
      <c r="VZF1220" s="10"/>
      <c r="VZG1220" s="10"/>
      <c r="VZH1220" s="10"/>
      <c r="VZI1220" s="10"/>
      <c r="VZJ1220" s="10"/>
      <c r="VZK1220" s="10"/>
      <c r="VZL1220" s="10"/>
      <c r="VZM1220" s="10"/>
      <c r="VZN1220" s="10"/>
      <c r="VZO1220" s="10"/>
      <c r="VZP1220" s="10"/>
      <c r="VZQ1220" s="10"/>
      <c r="VZR1220" s="10"/>
      <c r="VZS1220" s="10"/>
      <c r="VZT1220" s="10"/>
      <c r="VZU1220" s="10"/>
      <c r="VZV1220" s="10"/>
      <c r="VZW1220" s="10"/>
      <c r="VZX1220" s="10"/>
      <c r="VZY1220" s="10"/>
      <c r="VZZ1220" s="10"/>
      <c r="WAA1220" s="10"/>
      <c r="WAB1220" s="10"/>
      <c r="WAC1220" s="10"/>
      <c r="WAD1220" s="10"/>
      <c r="WAE1220" s="10"/>
      <c r="WAF1220" s="10"/>
      <c r="WAG1220" s="10"/>
      <c r="WAH1220" s="10"/>
      <c r="WAI1220" s="10"/>
      <c r="WAJ1220" s="10"/>
      <c r="WAK1220" s="10"/>
      <c r="WAL1220" s="10"/>
      <c r="WAM1220" s="10"/>
      <c r="WAN1220" s="10"/>
      <c r="WAO1220" s="10"/>
      <c r="WAP1220" s="10"/>
      <c r="WAQ1220" s="10"/>
      <c r="WAR1220" s="10"/>
      <c r="WAS1220" s="10"/>
      <c r="WAT1220" s="10"/>
      <c r="WAU1220" s="10"/>
      <c r="WAV1220" s="10"/>
      <c r="WAW1220" s="10"/>
      <c r="WAX1220" s="10"/>
      <c r="WAY1220" s="10"/>
      <c r="WAZ1220" s="10"/>
      <c r="WBA1220" s="10"/>
      <c r="WBB1220" s="10"/>
      <c r="WBC1220" s="10"/>
      <c r="WBD1220" s="10"/>
      <c r="WBE1220" s="10"/>
      <c r="WBF1220" s="10"/>
      <c r="WBG1220" s="10"/>
      <c r="WBH1220" s="10"/>
      <c r="WBI1220" s="10"/>
      <c r="WBJ1220" s="10"/>
      <c r="WBK1220" s="10"/>
      <c r="WBL1220" s="10"/>
      <c r="WBM1220" s="10"/>
      <c r="WBN1220" s="10"/>
      <c r="WBO1220" s="10"/>
      <c r="WBP1220" s="10"/>
      <c r="WBQ1220" s="10"/>
      <c r="WBR1220" s="10"/>
      <c r="WBS1220" s="10"/>
      <c r="WBT1220" s="10"/>
      <c r="WBU1220" s="10"/>
      <c r="WBV1220" s="10"/>
      <c r="WBW1220" s="10"/>
      <c r="WBX1220" s="10"/>
      <c r="WBY1220" s="10"/>
      <c r="WBZ1220" s="10"/>
      <c r="WCA1220" s="10"/>
      <c r="WCB1220" s="10"/>
      <c r="WCC1220" s="10"/>
      <c r="WCD1220" s="10"/>
      <c r="WCE1220" s="10"/>
      <c r="WCF1220" s="10"/>
      <c r="WCG1220" s="10"/>
      <c r="WCH1220" s="10"/>
      <c r="WCI1220" s="10"/>
      <c r="WCJ1220" s="10"/>
      <c r="WCK1220" s="10"/>
      <c r="WCL1220" s="10"/>
      <c r="WCM1220" s="10"/>
      <c r="WCN1220" s="10"/>
      <c r="WCO1220" s="10"/>
      <c r="WCP1220" s="10"/>
      <c r="WCQ1220" s="10"/>
      <c r="WCR1220" s="10"/>
      <c r="WCS1220" s="10"/>
      <c r="WCT1220" s="10"/>
      <c r="WCU1220" s="10"/>
      <c r="WCV1220" s="10"/>
      <c r="WCW1220" s="10"/>
      <c r="WCX1220" s="10"/>
      <c r="WCY1220" s="10"/>
      <c r="WCZ1220" s="10"/>
      <c r="WDA1220" s="10"/>
      <c r="WDB1220" s="10"/>
      <c r="WDC1220" s="10"/>
      <c r="WDD1220" s="10"/>
      <c r="WDE1220" s="10"/>
      <c r="WDF1220" s="10"/>
      <c r="WDG1220" s="10"/>
      <c r="WDH1220" s="10"/>
      <c r="WDI1220" s="10"/>
      <c r="WDJ1220" s="10"/>
      <c r="WDK1220" s="10"/>
      <c r="WDL1220" s="10"/>
      <c r="WDM1220" s="10"/>
      <c r="WDN1220" s="10"/>
      <c r="WDO1220" s="10"/>
      <c r="WDP1220" s="10"/>
      <c r="WDQ1220" s="10"/>
      <c r="WDR1220" s="10"/>
      <c r="WDS1220" s="10"/>
      <c r="WDT1220" s="10"/>
      <c r="WDU1220" s="10"/>
      <c r="WDV1220" s="10"/>
      <c r="WDW1220" s="10"/>
      <c r="WDX1220" s="10"/>
      <c r="WDY1220" s="10"/>
      <c r="WDZ1220" s="10"/>
      <c r="WEA1220" s="10"/>
      <c r="WEB1220" s="10"/>
      <c r="WEC1220" s="10"/>
      <c r="WED1220" s="10"/>
      <c r="WEE1220" s="10"/>
      <c r="WEF1220" s="10"/>
      <c r="WEG1220" s="10"/>
      <c r="WEH1220" s="10"/>
      <c r="WEI1220" s="10"/>
      <c r="WEJ1220" s="10"/>
      <c r="WEK1220" s="10"/>
      <c r="WEL1220" s="10"/>
      <c r="WEM1220" s="10"/>
      <c r="WEN1220" s="10"/>
      <c r="WEO1220" s="10"/>
      <c r="WEP1220" s="10"/>
      <c r="WEQ1220" s="10"/>
      <c r="WER1220" s="10"/>
      <c r="WES1220" s="10"/>
      <c r="WET1220" s="10"/>
      <c r="WEU1220" s="10"/>
      <c r="WEV1220" s="10"/>
      <c r="WEW1220" s="10"/>
      <c r="WEX1220" s="10"/>
      <c r="WEY1220" s="10"/>
      <c r="WEZ1220" s="10"/>
      <c r="WFA1220" s="10"/>
      <c r="WFB1220" s="10"/>
      <c r="WFC1220" s="10"/>
      <c r="WFD1220" s="10"/>
      <c r="WFE1220" s="10"/>
      <c r="WFF1220" s="10"/>
      <c r="WFG1220" s="10"/>
      <c r="WFH1220" s="10"/>
      <c r="WFI1220" s="10"/>
      <c r="WFJ1220" s="10"/>
      <c r="WFK1220" s="10"/>
      <c r="WFL1220" s="10"/>
      <c r="WFM1220" s="10"/>
      <c r="WFN1220" s="10"/>
      <c r="WFO1220" s="10"/>
      <c r="WFP1220" s="10"/>
      <c r="WFQ1220" s="10"/>
      <c r="WFR1220" s="10"/>
      <c r="WFS1220" s="10"/>
      <c r="WFT1220" s="10"/>
      <c r="WFU1220" s="10"/>
      <c r="WFV1220" s="10"/>
      <c r="WFW1220" s="10"/>
      <c r="WFX1220" s="10"/>
      <c r="WFY1220" s="10"/>
      <c r="WFZ1220" s="10"/>
      <c r="WGA1220" s="10"/>
      <c r="WGB1220" s="10"/>
      <c r="WGC1220" s="10"/>
      <c r="WGD1220" s="10"/>
      <c r="WGE1220" s="10"/>
      <c r="WGF1220" s="10"/>
      <c r="WGG1220" s="10"/>
      <c r="WGH1220" s="10"/>
      <c r="WGI1220" s="10"/>
      <c r="WGJ1220" s="10"/>
      <c r="WGK1220" s="10"/>
      <c r="WGL1220" s="10"/>
      <c r="WGM1220" s="10"/>
      <c r="WGN1220" s="10"/>
      <c r="WGO1220" s="10"/>
      <c r="WGP1220" s="10"/>
      <c r="WGQ1220" s="10"/>
      <c r="WGR1220" s="10"/>
      <c r="WGS1220" s="10"/>
      <c r="WGT1220" s="10"/>
      <c r="WGU1220" s="10"/>
      <c r="WGV1220" s="10"/>
      <c r="WGW1220" s="10"/>
      <c r="WGX1220" s="10"/>
      <c r="WGY1220" s="10"/>
      <c r="WGZ1220" s="10"/>
      <c r="WHA1220" s="10"/>
      <c r="WHB1220" s="10"/>
      <c r="WHC1220" s="10"/>
      <c r="WHD1220" s="10"/>
      <c r="WHE1220" s="10"/>
      <c r="WHF1220" s="10"/>
      <c r="WHG1220" s="10"/>
      <c r="WHH1220" s="10"/>
      <c r="WHI1220" s="10"/>
      <c r="WHJ1220" s="10"/>
      <c r="WHK1220" s="10"/>
      <c r="WHL1220" s="10"/>
      <c r="WHM1220" s="10"/>
      <c r="WHN1220" s="10"/>
      <c r="WHO1220" s="10"/>
      <c r="WHP1220" s="10"/>
      <c r="WHQ1220" s="10"/>
      <c r="WHR1220" s="10"/>
      <c r="WHS1220" s="10"/>
      <c r="WHT1220" s="10"/>
      <c r="WHU1220" s="10"/>
      <c r="WHV1220" s="10"/>
      <c r="WHW1220" s="10"/>
      <c r="WHX1220" s="10"/>
      <c r="WHY1220" s="10"/>
      <c r="WHZ1220" s="10"/>
      <c r="WIA1220" s="10"/>
      <c r="WIB1220" s="10"/>
      <c r="WIC1220" s="10"/>
      <c r="WID1220" s="10"/>
      <c r="WIE1220" s="10"/>
      <c r="WIF1220" s="10"/>
      <c r="WIG1220" s="10"/>
      <c r="WIH1220" s="10"/>
      <c r="WII1220" s="10"/>
      <c r="WIJ1220" s="10"/>
      <c r="WIK1220" s="10"/>
      <c r="WIL1220" s="10"/>
      <c r="WIM1220" s="10"/>
      <c r="WIN1220" s="10"/>
      <c r="WIO1220" s="10"/>
      <c r="WIP1220" s="10"/>
      <c r="WIQ1220" s="10"/>
      <c r="WIR1220" s="10"/>
      <c r="WIS1220" s="10"/>
      <c r="WIT1220" s="10"/>
      <c r="WIU1220" s="10"/>
      <c r="WIV1220" s="10"/>
      <c r="WIW1220" s="10"/>
      <c r="WIX1220" s="10"/>
      <c r="WIY1220" s="10"/>
      <c r="WIZ1220" s="10"/>
      <c r="WJA1220" s="10"/>
      <c r="WJB1220" s="10"/>
      <c r="WJC1220" s="10"/>
      <c r="WJD1220" s="10"/>
      <c r="WJE1220" s="10"/>
      <c r="WJF1220" s="10"/>
      <c r="WJG1220" s="10"/>
      <c r="WJH1220" s="10"/>
      <c r="WJI1220" s="10"/>
      <c r="WJJ1220" s="10"/>
      <c r="WJK1220" s="10"/>
      <c r="WJL1220" s="10"/>
      <c r="WJM1220" s="10"/>
      <c r="WJN1220" s="10"/>
      <c r="WJO1220" s="10"/>
      <c r="WJP1220" s="10"/>
      <c r="WJQ1220" s="10"/>
      <c r="WJR1220" s="10"/>
      <c r="WJS1220" s="10"/>
      <c r="WJT1220" s="10"/>
      <c r="WJU1220" s="10"/>
      <c r="WJV1220" s="10"/>
      <c r="WJW1220" s="10"/>
      <c r="WJX1220" s="10"/>
      <c r="WJY1220" s="10"/>
      <c r="WJZ1220" s="10"/>
      <c r="WKA1220" s="10"/>
      <c r="WKB1220" s="10"/>
      <c r="WKC1220" s="10"/>
      <c r="WKD1220" s="10"/>
      <c r="WKE1220" s="10"/>
      <c r="WKF1220" s="10"/>
      <c r="WKG1220" s="10"/>
      <c r="WKH1220" s="10"/>
      <c r="WKI1220" s="10"/>
      <c r="WKJ1220" s="10"/>
      <c r="WKK1220" s="10"/>
      <c r="WKL1220" s="10"/>
      <c r="WKM1220" s="10"/>
      <c r="WKN1220" s="10"/>
      <c r="WKO1220" s="10"/>
      <c r="WKP1220" s="10"/>
      <c r="WKQ1220" s="10"/>
      <c r="WKR1220" s="10"/>
      <c r="WKS1220" s="10"/>
      <c r="WKT1220" s="10"/>
      <c r="WKU1220" s="10"/>
      <c r="WKV1220" s="10"/>
      <c r="WKW1220" s="10"/>
      <c r="WKX1220" s="10"/>
      <c r="WKY1220" s="10"/>
      <c r="WKZ1220" s="10"/>
      <c r="WLA1220" s="10"/>
      <c r="WLB1220" s="10"/>
      <c r="WLC1220" s="10"/>
      <c r="WLD1220" s="10"/>
      <c r="WLE1220" s="10"/>
      <c r="WLF1220" s="10"/>
      <c r="WLG1220" s="10"/>
      <c r="WLH1220" s="10"/>
      <c r="WLI1220" s="10"/>
      <c r="WLJ1220" s="10"/>
      <c r="WLK1220" s="10"/>
      <c r="WLL1220" s="10"/>
      <c r="WLM1220" s="10"/>
      <c r="WLN1220" s="10"/>
      <c r="WLO1220" s="10"/>
      <c r="WLP1220" s="10"/>
      <c r="WLQ1220" s="10"/>
      <c r="WLR1220" s="10"/>
      <c r="WLS1220" s="10"/>
      <c r="WLT1220" s="10"/>
      <c r="WLU1220" s="10"/>
      <c r="WLV1220" s="10"/>
      <c r="WLW1220" s="10"/>
      <c r="WLX1220" s="10"/>
      <c r="WLY1220" s="10"/>
      <c r="WLZ1220" s="10"/>
      <c r="WMA1220" s="10"/>
      <c r="WMB1220" s="10"/>
      <c r="WMC1220" s="10"/>
      <c r="WMD1220" s="10"/>
      <c r="WME1220" s="10"/>
      <c r="WMF1220" s="10"/>
      <c r="WMG1220" s="10"/>
      <c r="WMH1220" s="10"/>
      <c r="WMI1220" s="10"/>
      <c r="WMJ1220" s="10"/>
      <c r="WMK1220" s="10"/>
      <c r="WML1220" s="10"/>
      <c r="WMM1220" s="10"/>
      <c r="WMN1220" s="10"/>
      <c r="WMO1220" s="10"/>
      <c r="WMP1220" s="10"/>
      <c r="WMQ1220" s="10"/>
      <c r="WMR1220" s="10"/>
      <c r="WMS1220" s="10"/>
      <c r="WMT1220" s="10"/>
      <c r="WMU1220" s="10"/>
      <c r="WMV1220" s="10"/>
      <c r="WMW1220" s="10"/>
      <c r="WMX1220" s="10"/>
      <c r="WMY1220" s="10"/>
      <c r="WMZ1220" s="10"/>
      <c r="WNA1220" s="10"/>
      <c r="WNB1220" s="10"/>
      <c r="WNC1220" s="10"/>
      <c r="WND1220" s="10"/>
      <c r="WNE1220" s="10"/>
      <c r="WNF1220" s="10"/>
      <c r="WNG1220" s="10"/>
      <c r="WNH1220" s="10"/>
      <c r="WNI1220" s="10"/>
      <c r="WNJ1220" s="10"/>
      <c r="WNK1220" s="10"/>
      <c r="WNL1220" s="10"/>
      <c r="WNM1220" s="10"/>
      <c r="WNN1220" s="10"/>
      <c r="WNO1220" s="10"/>
      <c r="WNP1220" s="10"/>
      <c r="WNQ1220" s="10"/>
      <c r="WNR1220" s="10"/>
      <c r="WNS1220" s="10"/>
      <c r="WNT1220" s="10"/>
      <c r="WNU1220" s="10"/>
      <c r="WNV1220" s="10"/>
      <c r="WNW1220" s="10"/>
      <c r="WNX1220" s="10"/>
      <c r="WNY1220" s="10"/>
      <c r="WNZ1220" s="10"/>
      <c r="WOA1220" s="10"/>
      <c r="WOB1220" s="10"/>
      <c r="WOC1220" s="10"/>
      <c r="WOD1220" s="10"/>
      <c r="WOE1220" s="10"/>
      <c r="WOF1220" s="10"/>
      <c r="WOG1220" s="10"/>
      <c r="WOH1220" s="10"/>
      <c r="WOI1220" s="10"/>
      <c r="WOJ1220" s="10"/>
      <c r="WOK1220" s="10"/>
      <c r="WOL1220" s="10"/>
      <c r="WOM1220" s="10"/>
      <c r="WON1220" s="10"/>
      <c r="WOO1220" s="10"/>
      <c r="WOP1220" s="10"/>
      <c r="WOQ1220" s="10"/>
      <c r="WOR1220" s="10"/>
      <c r="WOS1220" s="10"/>
      <c r="WOT1220" s="10"/>
      <c r="WOU1220" s="10"/>
      <c r="WOV1220" s="10"/>
      <c r="WOW1220" s="10"/>
      <c r="WOX1220" s="10"/>
      <c r="WOY1220" s="10"/>
      <c r="WOZ1220" s="10"/>
      <c r="WPA1220" s="10"/>
      <c r="WPB1220" s="10"/>
      <c r="WPC1220" s="10"/>
      <c r="WPD1220" s="10"/>
      <c r="WPE1220" s="10"/>
      <c r="WPF1220" s="10"/>
      <c r="WPG1220" s="10"/>
      <c r="WPH1220" s="10"/>
      <c r="WPI1220" s="10"/>
      <c r="WPJ1220" s="10"/>
      <c r="WPK1220" s="10"/>
      <c r="WPL1220" s="10"/>
      <c r="WPM1220" s="10"/>
      <c r="WPN1220" s="10"/>
      <c r="WPO1220" s="10"/>
      <c r="WPP1220" s="10"/>
      <c r="WPQ1220" s="10"/>
      <c r="WPR1220" s="10"/>
      <c r="WPS1220" s="10"/>
      <c r="WPT1220" s="10"/>
      <c r="WPU1220" s="10"/>
      <c r="WPV1220" s="10"/>
      <c r="WPW1220" s="10"/>
      <c r="WPX1220" s="10"/>
      <c r="WPY1220" s="10"/>
      <c r="WPZ1220" s="10"/>
      <c r="WQA1220" s="10"/>
      <c r="WQB1220" s="10"/>
      <c r="WQC1220" s="10"/>
      <c r="WQD1220" s="10"/>
      <c r="WQE1220" s="10"/>
      <c r="WQF1220" s="10"/>
      <c r="WQG1220" s="10"/>
      <c r="WQH1220" s="10"/>
      <c r="WQI1220" s="10"/>
      <c r="WQJ1220" s="10"/>
      <c r="WQK1220" s="10"/>
      <c r="WQL1220" s="10"/>
      <c r="WQM1220" s="10"/>
      <c r="WQN1220" s="10"/>
      <c r="WQO1220" s="10"/>
      <c r="WQP1220" s="10"/>
      <c r="WQQ1220" s="10"/>
      <c r="WQR1220" s="10"/>
      <c r="WQS1220" s="10"/>
      <c r="WQT1220" s="10"/>
      <c r="WQU1220" s="10"/>
      <c r="WQV1220" s="10"/>
      <c r="WQW1220" s="10"/>
      <c r="WQX1220" s="10"/>
      <c r="WQY1220" s="10"/>
      <c r="WQZ1220" s="10"/>
      <c r="WRA1220" s="10"/>
      <c r="WRB1220" s="10"/>
      <c r="WRC1220" s="10"/>
      <c r="WRD1220" s="10"/>
      <c r="WRE1220" s="10"/>
      <c r="WRF1220" s="10"/>
      <c r="WRG1220" s="10"/>
      <c r="WRH1220" s="10"/>
      <c r="WRI1220" s="10"/>
      <c r="WRJ1220" s="10"/>
      <c r="WRK1220" s="10"/>
      <c r="WRL1220" s="10"/>
      <c r="WRM1220" s="10"/>
      <c r="WRN1220" s="10"/>
      <c r="WRO1220" s="10"/>
      <c r="WRP1220" s="10"/>
      <c r="WRQ1220" s="10"/>
      <c r="WRR1220" s="10"/>
      <c r="WRS1220" s="10"/>
      <c r="WRT1220" s="10"/>
      <c r="WRU1220" s="10"/>
      <c r="WRV1220" s="10"/>
      <c r="WRW1220" s="10"/>
      <c r="WRX1220" s="10"/>
      <c r="WRY1220" s="10"/>
      <c r="WRZ1220" s="10"/>
      <c r="WSA1220" s="10"/>
      <c r="WSB1220" s="10"/>
      <c r="WSC1220" s="10"/>
      <c r="WSD1220" s="10"/>
      <c r="WSE1220" s="10"/>
      <c r="WSF1220" s="10"/>
      <c r="WSG1220" s="10"/>
      <c r="WSH1220" s="10"/>
      <c r="WSI1220" s="10"/>
      <c r="WSJ1220" s="10"/>
      <c r="WSK1220" s="10"/>
      <c r="WSL1220" s="10"/>
      <c r="WSM1220" s="10"/>
      <c r="WSN1220" s="10"/>
      <c r="WSO1220" s="10"/>
      <c r="WSP1220" s="10"/>
      <c r="WSQ1220" s="10"/>
      <c r="WSR1220" s="10"/>
      <c r="WSS1220" s="10"/>
      <c r="WST1220" s="10"/>
      <c r="WSU1220" s="10"/>
      <c r="WSV1220" s="10"/>
      <c r="WSW1220" s="10"/>
      <c r="WSX1220" s="10"/>
      <c r="WSY1220" s="10"/>
      <c r="WSZ1220" s="10"/>
      <c r="WTA1220" s="10"/>
      <c r="WTB1220" s="10"/>
      <c r="WTC1220" s="10"/>
      <c r="WTD1220" s="10"/>
      <c r="WTE1220" s="10"/>
      <c r="WTF1220" s="10"/>
      <c r="WTG1220" s="10"/>
      <c r="WTH1220" s="10"/>
      <c r="WTI1220" s="10"/>
      <c r="WTJ1220" s="10"/>
      <c r="WTK1220" s="10"/>
      <c r="WTL1220" s="10"/>
      <c r="WTM1220" s="10"/>
      <c r="WTN1220" s="10"/>
      <c r="WTO1220" s="10"/>
      <c r="WTP1220" s="10"/>
      <c r="WTQ1220" s="10"/>
      <c r="WTR1220" s="10"/>
      <c r="WTS1220" s="10"/>
      <c r="WTT1220" s="10"/>
      <c r="WTU1220" s="10"/>
      <c r="WTV1220" s="10"/>
      <c r="WTW1220" s="10"/>
      <c r="WTX1220" s="10"/>
      <c r="WTY1220" s="10"/>
      <c r="WTZ1220" s="10"/>
      <c r="WUA1220" s="10"/>
      <c r="WUB1220" s="10"/>
      <c r="WUC1220" s="10"/>
      <c r="WUD1220" s="10"/>
      <c r="WUE1220" s="10"/>
      <c r="WUF1220" s="10"/>
      <c r="WUG1220" s="10"/>
      <c r="WUH1220" s="10"/>
      <c r="WUI1220" s="10"/>
      <c r="WUJ1220" s="10"/>
      <c r="WUK1220" s="10"/>
      <c r="WUL1220" s="10"/>
      <c r="WUM1220" s="10"/>
      <c r="WUN1220" s="10"/>
      <c r="WUO1220" s="10"/>
      <c r="WUP1220" s="10"/>
      <c r="WUQ1220" s="10"/>
      <c r="WUR1220" s="10"/>
      <c r="WUS1220" s="10"/>
      <c r="WUT1220" s="10"/>
      <c r="WUU1220" s="10"/>
      <c r="WUV1220" s="10"/>
      <c r="WUW1220" s="10"/>
      <c r="WUX1220" s="10"/>
      <c r="WUY1220" s="10"/>
      <c r="WUZ1220" s="10"/>
      <c r="WVA1220" s="10"/>
      <c r="WVB1220" s="10"/>
      <c r="WVC1220" s="10"/>
      <c r="WVD1220" s="10"/>
      <c r="WVE1220" s="10"/>
      <c r="WVF1220" s="10"/>
      <c r="WVG1220" s="10"/>
      <c r="WVH1220" s="10"/>
      <c r="WVI1220" s="10"/>
      <c r="WVJ1220" s="10"/>
      <c r="WVK1220" s="10"/>
      <c r="WVL1220" s="10"/>
      <c r="WVM1220" s="10"/>
      <c r="WVN1220" s="10"/>
      <c r="WVO1220" s="10"/>
      <c r="WVP1220" s="10"/>
      <c r="WVQ1220" s="10"/>
      <c r="WVR1220" s="10"/>
      <c r="WVS1220" s="10"/>
      <c r="WVT1220" s="10"/>
      <c r="WVU1220" s="10"/>
      <c r="WVV1220" s="10"/>
      <c r="WVW1220" s="10"/>
      <c r="WVX1220" s="10"/>
      <c r="WVY1220" s="10"/>
      <c r="WVZ1220" s="10"/>
      <c r="WWA1220" s="10"/>
      <c r="WWB1220" s="10"/>
      <c r="WWC1220" s="10"/>
      <c r="WWD1220" s="10"/>
      <c r="WWE1220" s="10"/>
      <c r="WWF1220" s="10"/>
      <c r="WWG1220" s="10"/>
      <c r="WWH1220" s="10"/>
      <c r="WWI1220" s="10"/>
      <c r="WWJ1220" s="10"/>
      <c r="WWK1220" s="10"/>
      <c r="WWL1220" s="10"/>
      <c r="WWM1220" s="10"/>
      <c r="WWN1220" s="10"/>
      <c r="WWO1220" s="10"/>
      <c r="WWP1220" s="10"/>
      <c r="WWQ1220" s="10"/>
      <c r="WWR1220" s="10"/>
      <c r="WWS1220" s="10"/>
      <c r="WWT1220" s="10"/>
      <c r="WWU1220" s="10"/>
      <c r="WWV1220" s="10"/>
      <c r="WWW1220" s="10"/>
      <c r="WWX1220" s="10"/>
      <c r="WWY1220" s="10"/>
      <c r="WWZ1220" s="10"/>
      <c r="WXA1220" s="10"/>
      <c r="WXB1220" s="10"/>
      <c r="WXC1220" s="10"/>
      <c r="WXD1220" s="10"/>
      <c r="WXE1220" s="10"/>
      <c r="WXF1220" s="10"/>
      <c r="WXG1220" s="10"/>
      <c r="WXH1220" s="10"/>
      <c r="WXI1220" s="10"/>
      <c r="WXJ1220" s="10"/>
      <c r="WXK1220" s="10"/>
      <c r="WXL1220" s="10"/>
      <c r="WXM1220" s="10"/>
      <c r="WXN1220" s="10"/>
      <c r="WXO1220" s="10"/>
      <c r="WXP1220" s="10"/>
      <c r="WXQ1220" s="10"/>
      <c r="WXR1220" s="10"/>
      <c r="WXS1220" s="10"/>
      <c r="WXT1220" s="10"/>
      <c r="WXU1220" s="10"/>
      <c r="WXV1220" s="10"/>
      <c r="WXW1220" s="10"/>
      <c r="WXX1220" s="10"/>
      <c r="WXY1220" s="10"/>
      <c r="WXZ1220" s="10"/>
      <c r="WYA1220" s="10"/>
      <c r="WYB1220" s="10"/>
      <c r="WYC1220" s="10"/>
      <c r="WYD1220" s="10"/>
      <c r="WYE1220" s="10"/>
      <c r="WYF1220" s="10"/>
      <c r="WYG1220" s="10"/>
      <c r="WYH1220" s="10"/>
      <c r="WYI1220" s="10"/>
      <c r="WYJ1220" s="10"/>
      <c r="WYK1220" s="10"/>
      <c r="WYL1220" s="10"/>
      <c r="WYM1220" s="10"/>
      <c r="WYN1220" s="10"/>
      <c r="WYO1220" s="10"/>
      <c r="WYP1220" s="10"/>
      <c r="WYQ1220" s="10"/>
      <c r="WYR1220" s="10"/>
      <c r="WYS1220" s="10"/>
      <c r="WYT1220" s="10"/>
      <c r="WYU1220" s="10"/>
      <c r="WYV1220" s="10"/>
      <c r="WYW1220" s="10"/>
      <c r="WYX1220" s="10"/>
      <c r="WYY1220" s="10"/>
      <c r="WYZ1220" s="10"/>
      <c r="WZA1220" s="10"/>
      <c r="WZB1220" s="10"/>
      <c r="WZC1220" s="10"/>
      <c r="WZD1220" s="10"/>
      <c r="WZE1220" s="10"/>
      <c r="WZF1220" s="10"/>
      <c r="WZG1220" s="10"/>
      <c r="WZH1220" s="10"/>
      <c r="WZI1220" s="10"/>
      <c r="WZJ1220" s="10"/>
      <c r="WZK1220" s="10"/>
      <c r="WZL1220" s="10"/>
      <c r="WZM1220" s="10"/>
      <c r="WZN1220" s="10"/>
      <c r="WZO1220" s="10"/>
      <c r="WZP1220" s="10"/>
      <c r="WZQ1220" s="10"/>
      <c r="WZR1220" s="10"/>
      <c r="WZS1220" s="10"/>
      <c r="WZT1220" s="10"/>
      <c r="WZU1220" s="10"/>
      <c r="WZV1220" s="10"/>
      <c r="WZW1220" s="10"/>
      <c r="WZX1220" s="10"/>
      <c r="WZY1220" s="10"/>
      <c r="WZZ1220" s="10"/>
      <c r="XAA1220" s="10"/>
      <c r="XAB1220" s="10"/>
      <c r="XAC1220" s="10"/>
      <c r="XAD1220" s="10"/>
      <c r="XAE1220" s="10"/>
      <c r="XAF1220" s="10"/>
      <c r="XAG1220" s="10"/>
      <c r="XAH1220" s="10"/>
      <c r="XAI1220" s="10"/>
      <c r="XAJ1220" s="10"/>
      <c r="XAK1220" s="10"/>
      <c r="XAL1220" s="10"/>
      <c r="XAM1220" s="10"/>
      <c r="XAN1220" s="10"/>
      <c r="XAO1220" s="10"/>
      <c r="XAP1220" s="10"/>
      <c r="XAQ1220" s="10"/>
      <c r="XAR1220" s="10"/>
      <c r="XAS1220" s="10"/>
      <c r="XAT1220" s="10"/>
      <c r="XAU1220" s="10"/>
      <c r="XAV1220" s="10"/>
      <c r="XAW1220" s="10"/>
      <c r="XAX1220" s="10"/>
      <c r="XAY1220" s="10"/>
      <c r="XAZ1220" s="10"/>
      <c r="XBA1220" s="10"/>
      <c r="XBB1220" s="10"/>
      <c r="XBC1220" s="10"/>
      <c r="XBD1220" s="10"/>
      <c r="XBE1220" s="10"/>
      <c r="XBF1220" s="10"/>
      <c r="XBG1220" s="10"/>
      <c r="XBH1220" s="10"/>
      <c r="XBI1220" s="10"/>
      <c r="XBJ1220" s="10"/>
      <c r="XBK1220" s="10"/>
      <c r="XBL1220" s="10"/>
      <c r="XBM1220" s="10"/>
      <c r="XBN1220" s="10"/>
      <c r="XBO1220" s="10"/>
      <c r="XBP1220" s="10"/>
      <c r="XBQ1220" s="10"/>
      <c r="XBR1220" s="10"/>
      <c r="XBS1220" s="10"/>
      <c r="XBT1220" s="10"/>
      <c r="XBU1220" s="10"/>
      <c r="XBV1220" s="10"/>
      <c r="XBW1220" s="10"/>
      <c r="XBX1220" s="10"/>
      <c r="XBY1220" s="10"/>
      <c r="XBZ1220" s="10"/>
      <c r="XCA1220" s="10"/>
      <c r="XCB1220" s="10"/>
      <c r="XCC1220" s="10"/>
      <c r="XCD1220" s="10"/>
      <c r="XCE1220" s="10"/>
      <c r="XCF1220" s="10"/>
      <c r="XCG1220" s="10"/>
      <c r="XCH1220" s="10"/>
      <c r="XCI1220" s="10"/>
      <c r="XCJ1220" s="10"/>
      <c r="XCK1220" s="10"/>
      <c r="XCL1220" s="10"/>
      <c r="XCM1220" s="10"/>
      <c r="XCN1220" s="10"/>
      <c r="XCO1220" s="10"/>
      <c r="XCP1220" s="10"/>
      <c r="XCQ1220" s="10"/>
      <c r="XCR1220" s="10"/>
      <c r="XCS1220" s="10"/>
      <c r="XCT1220" s="10"/>
      <c r="XCU1220" s="10"/>
      <c r="XCV1220" s="10"/>
      <c r="XCW1220" s="10"/>
      <c r="XCX1220" s="10"/>
      <c r="XCY1220" s="10"/>
      <c r="XCZ1220" s="10"/>
      <c r="XDA1220" s="10"/>
    </row>
    <row r="1221" spans="1:16329" s="3" customFormat="1" ht="61.5" x14ac:dyDescent="0.85">
      <c r="A1221" s="10">
        <v>1</v>
      </c>
      <c r="B1221" s="48">
        <f>SUBTOTAL(103,$A$1033:A1221)</f>
        <v>186</v>
      </c>
      <c r="C1221" s="13" t="s">
        <v>1045</v>
      </c>
      <c r="D1221" s="20">
        <v>4639670.5599999996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55">
        <v>0</v>
      </c>
      <c r="L1221" s="20">
        <v>0</v>
      </c>
      <c r="M1221" s="20">
        <v>590</v>
      </c>
      <c r="N1221" s="20">
        <v>4571104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20">
        <v>0</v>
      </c>
      <c r="U1221" s="20">
        <v>0</v>
      </c>
      <c r="V1221" s="20">
        <v>0</v>
      </c>
      <c r="W1221" s="20">
        <v>0</v>
      </c>
      <c r="X1221" s="20">
        <v>0</v>
      </c>
      <c r="Y1221" s="20">
        <v>0</v>
      </c>
      <c r="Z1221" s="20">
        <v>0</v>
      </c>
      <c r="AA1221" s="20">
        <v>0</v>
      </c>
      <c r="AB1221" s="20">
        <v>0</v>
      </c>
      <c r="AC1221" s="20">
        <v>68566.559999999998</v>
      </c>
      <c r="AD1221" s="20">
        <v>0</v>
      </c>
      <c r="AE1221" s="20">
        <v>0</v>
      </c>
      <c r="AF1221" s="22" t="s">
        <v>265</v>
      </c>
      <c r="AG1221" s="22">
        <v>2022</v>
      </c>
      <c r="AH1221" s="23">
        <v>2022</v>
      </c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 t="e">
        <f>VLOOKUP(C1221,AW:AX,2,FALSE)</f>
        <v>#N/A</v>
      </c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52"/>
      <c r="CA1221" s="10"/>
      <c r="CB1221" s="10"/>
      <c r="CC1221" s="10"/>
      <c r="CD1221" s="10" t="e">
        <f t="shared" si="82"/>
        <v>#N/A</v>
      </c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  <c r="IP1221" s="10"/>
      <c r="IQ1221" s="10"/>
      <c r="IR1221" s="10"/>
      <c r="IS1221" s="10"/>
      <c r="IT1221" s="10"/>
      <c r="IU1221" s="10"/>
      <c r="IV1221" s="10"/>
      <c r="IW1221" s="10"/>
      <c r="IX1221" s="10"/>
      <c r="IY1221" s="10"/>
      <c r="IZ1221" s="10"/>
      <c r="JA1221" s="10"/>
      <c r="JB1221" s="10"/>
      <c r="JC1221" s="10"/>
      <c r="JD1221" s="10"/>
      <c r="JE1221" s="10"/>
      <c r="JF1221" s="10"/>
      <c r="JG1221" s="10"/>
      <c r="JH1221" s="10"/>
      <c r="JI1221" s="10"/>
      <c r="JJ1221" s="10"/>
      <c r="JK1221" s="10"/>
      <c r="JL1221" s="10"/>
      <c r="JM1221" s="10"/>
      <c r="JN1221" s="10"/>
      <c r="JO1221" s="10"/>
      <c r="JP1221" s="10"/>
      <c r="JQ1221" s="10"/>
      <c r="JR1221" s="10"/>
      <c r="JS1221" s="10"/>
      <c r="JT1221" s="10"/>
      <c r="JU1221" s="10"/>
      <c r="JV1221" s="10"/>
      <c r="JW1221" s="10"/>
      <c r="JX1221" s="10"/>
      <c r="JY1221" s="10"/>
      <c r="JZ1221" s="10"/>
      <c r="KA1221" s="10"/>
      <c r="KB1221" s="10"/>
      <c r="KC1221" s="10"/>
      <c r="KD1221" s="10"/>
      <c r="KE1221" s="10"/>
      <c r="KF1221" s="10"/>
      <c r="KG1221" s="10"/>
      <c r="KH1221" s="10"/>
      <c r="KI1221" s="10"/>
      <c r="KJ1221" s="10"/>
      <c r="KK1221" s="10"/>
      <c r="KL1221" s="10"/>
      <c r="KM1221" s="10"/>
      <c r="KN1221" s="10"/>
      <c r="KO1221" s="10"/>
      <c r="KP1221" s="10"/>
      <c r="KQ1221" s="10"/>
      <c r="KR1221" s="10"/>
      <c r="KS1221" s="10"/>
      <c r="KT1221" s="10"/>
      <c r="KU1221" s="10"/>
      <c r="KV1221" s="10"/>
      <c r="KW1221" s="10"/>
      <c r="KX1221" s="10"/>
      <c r="KY1221" s="10"/>
      <c r="KZ1221" s="10"/>
      <c r="LA1221" s="10"/>
      <c r="LB1221" s="10"/>
      <c r="LC1221" s="10"/>
      <c r="LD1221" s="10"/>
      <c r="LE1221" s="10"/>
      <c r="LF1221" s="10"/>
      <c r="LG1221" s="10"/>
      <c r="LH1221" s="10"/>
      <c r="LI1221" s="10"/>
      <c r="LJ1221" s="10"/>
      <c r="LK1221" s="10"/>
      <c r="LL1221" s="10"/>
      <c r="LM1221" s="10"/>
      <c r="LN1221" s="10"/>
      <c r="LO1221" s="10"/>
      <c r="LP1221" s="10"/>
      <c r="LQ1221" s="10"/>
      <c r="LR1221" s="10"/>
      <c r="LS1221" s="10"/>
      <c r="LT1221" s="10"/>
      <c r="LU1221" s="10"/>
      <c r="LV1221" s="10"/>
      <c r="LW1221" s="10"/>
      <c r="LX1221" s="10"/>
      <c r="LY1221" s="10"/>
      <c r="LZ1221" s="10"/>
      <c r="MA1221" s="10"/>
      <c r="MB1221" s="10"/>
      <c r="MC1221" s="10"/>
      <c r="MD1221" s="10"/>
      <c r="ME1221" s="10"/>
      <c r="MF1221" s="10"/>
      <c r="MG1221" s="10"/>
      <c r="MH1221" s="10"/>
      <c r="MI1221" s="10"/>
      <c r="MJ1221" s="10"/>
      <c r="MK1221" s="10"/>
      <c r="ML1221" s="10"/>
      <c r="MM1221" s="10"/>
      <c r="MN1221" s="10"/>
      <c r="MO1221" s="10"/>
      <c r="MP1221" s="10"/>
      <c r="MQ1221" s="10"/>
      <c r="MR1221" s="10"/>
      <c r="MS1221" s="10"/>
      <c r="MT1221" s="10"/>
      <c r="MU1221" s="10"/>
      <c r="MV1221" s="10"/>
      <c r="MW1221" s="10"/>
      <c r="MX1221" s="10"/>
      <c r="MY1221" s="10"/>
      <c r="MZ1221" s="10"/>
      <c r="NA1221" s="10"/>
      <c r="NB1221" s="10"/>
      <c r="NC1221" s="10"/>
      <c r="ND1221" s="10"/>
      <c r="NE1221" s="10"/>
      <c r="NF1221" s="10"/>
      <c r="NG1221" s="10"/>
      <c r="NH1221" s="10"/>
      <c r="NI1221" s="10"/>
      <c r="NJ1221" s="10"/>
      <c r="NK1221" s="10"/>
      <c r="NL1221" s="10"/>
      <c r="NM1221" s="10"/>
      <c r="NN1221" s="10"/>
      <c r="NO1221" s="10"/>
      <c r="NP1221" s="10"/>
      <c r="NQ1221" s="10"/>
      <c r="NR1221" s="10"/>
      <c r="NS1221" s="10"/>
      <c r="NT1221" s="10"/>
      <c r="NU1221" s="10"/>
      <c r="NV1221" s="10"/>
      <c r="NW1221" s="10"/>
      <c r="NX1221" s="10"/>
      <c r="NY1221" s="10"/>
      <c r="NZ1221" s="10"/>
      <c r="OA1221" s="10"/>
      <c r="OB1221" s="10"/>
      <c r="OC1221" s="10"/>
      <c r="OD1221" s="10"/>
      <c r="OE1221" s="10"/>
      <c r="OF1221" s="10"/>
      <c r="OG1221" s="10"/>
      <c r="OH1221" s="10"/>
      <c r="OI1221" s="10"/>
      <c r="OJ1221" s="10"/>
      <c r="OK1221" s="10"/>
      <c r="OL1221" s="10"/>
      <c r="OM1221" s="10"/>
      <c r="ON1221" s="10"/>
      <c r="OO1221" s="10"/>
      <c r="OP1221" s="10"/>
      <c r="OQ1221" s="10"/>
      <c r="OR1221" s="10"/>
      <c r="OS1221" s="10"/>
      <c r="OT1221" s="10"/>
      <c r="OU1221" s="10"/>
      <c r="OV1221" s="10"/>
      <c r="OW1221" s="10"/>
      <c r="OX1221" s="10"/>
      <c r="OY1221" s="10"/>
      <c r="OZ1221" s="10"/>
      <c r="PA1221" s="10"/>
      <c r="PB1221" s="10"/>
      <c r="PC1221" s="10"/>
      <c r="PD1221" s="10"/>
      <c r="PE1221" s="10"/>
      <c r="PF1221" s="10"/>
      <c r="PG1221" s="10"/>
      <c r="PH1221" s="10"/>
      <c r="PI1221" s="10"/>
      <c r="PJ1221" s="10"/>
      <c r="PK1221" s="10"/>
      <c r="PL1221" s="10"/>
      <c r="PM1221" s="10"/>
      <c r="PN1221" s="10"/>
      <c r="PO1221" s="10"/>
      <c r="PP1221" s="10"/>
      <c r="PQ1221" s="10"/>
      <c r="PR1221" s="10"/>
      <c r="PS1221" s="10"/>
      <c r="PT1221" s="10"/>
      <c r="PU1221" s="10"/>
      <c r="PV1221" s="10"/>
      <c r="PW1221" s="10"/>
      <c r="PX1221" s="10"/>
      <c r="PY1221" s="10"/>
      <c r="PZ1221" s="10"/>
      <c r="QA1221" s="10"/>
      <c r="QB1221" s="10"/>
      <c r="QC1221" s="10"/>
      <c r="QD1221" s="10"/>
      <c r="QE1221" s="10"/>
      <c r="QF1221" s="10"/>
      <c r="QG1221" s="10"/>
      <c r="QH1221" s="10"/>
      <c r="QI1221" s="10"/>
      <c r="QJ1221" s="10"/>
      <c r="QK1221" s="10"/>
      <c r="QL1221" s="10"/>
      <c r="QM1221" s="10"/>
      <c r="QN1221" s="10"/>
      <c r="QO1221" s="10"/>
      <c r="QP1221" s="10"/>
      <c r="QQ1221" s="10"/>
      <c r="QR1221" s="10"/>
      <c r="QS1221" s="10"/>
      <c r="QT1221" s="10"/>
      <c r="QU1221" s="10"/>
      <c r="QV1221" s="10"/>
      <c r="QW1221" s="10"/>
      <c r="QX1221" s="10"/>
      <c r="QY1221" s="10"/>
      <c r="QZ1221" s="10"/>
      <c r="RA1221" s="10"/>
      <c r="RB1221" s="10"/>
      <c r="RC1221" s="10"/>
      <c r="RD1221" s="10"/>
      <c r="RE1221" s="10"/>
      <c r="RF1221" s="10"/>
      <c r="RG1221" s="10"/>
      <c r="RH1221" s="10"/>
      <c r="RI1221" s="10"/>
      <c r="RJ1221" s="10"/>
      <c r="RK1221" s="10"/>
      <c r="RL1221" s="10"/>
      <c r="RM1221" s="10"/>
      <c r="RN1221" s="10"/>
      <c r="RO1221" s="10"/>
      <c r="RP1221" s="10"/>
      <c r="RQ1221" s="10"/>
      <c r="RR1221" s="10"/>
      <c r="RS1221" s="10"/>
      <c r="RT1221" s="10"/>
      <c r="RU1221" s="10"/>
      <c r="RV1221" s="10"/>
      <c r="RW1221" s="10"/>
      <c r="RX1221" s="10"/>
      <c r="RY1221" s="10"/>
      <c r="RZ1221" s="10"/>
      <c r="SA1221" s="10"/>
      <c r="SB1221" s="10"/>
      <c r="SC1221" s="10"/>
      <c r="SD1221" s="10"/>
      <c r="SE1221" s="10"/>
      <c r="SF1221" s="10"/>
      <c r="SG1221" s="10"/>
      <c r="SH1221" s="10"/>
      <c r="SI1221" s="10"/>
      <c r="SJ1221" s="10"/>
      <c r="SK1221" s="10"/>
      <c r="SL1221" s="10"/>
      <c r="SM1221" s="10"/>
      <c r="SN1221" s="10"/>
      <c r="SO1221" s="10"/>
      <c r="SP1221" s="10"/>
      <c r="SQ1221" s="10"/>
      <c r="SR1221" s="10"/>
      <c r="SS1221" s="10"/>
      <c r="ST1221" s="10"/>
      <c r="SU1221" s="10"/>
      <c r="SV1221" s="10"/>
      <c r="SW1221" s="10"/>
      <c r="SX1221" s="10"/>
      <c r="SY1221" s="10"/>
      <c r="SZ1221" s="10"/>
      <c r="TA1221" s="10"/>
      <c r="TB1221" s="10"/>
      <c r="TC1221" s="10"/>
      <c r="TD1221" s="10"/>
      <c r="TE1221" s="10"/>
      <c r="TF1221" s="10"/>
      <c r="TG1221" s="10"/>
      <c r="TH1221" s="10"/>
      <c r="TI1221" s="10"/>
      <c r="TJ1221" s="10"/>
      <c r="TK1221" s="10"/>
      <c r="TL1221" s="10"/>
      <c r="TM1221" s="10"/>
      <c r="TN1221" s="10"/>
      <c r="TO1221" s="10"/>
      <c r="TP1221" s="10"/>
      <c r="TQ1221" s="10"/>
      <c r="TR1221" s="10"/>
      <c r="TS1221" s="10"/>
      <c r="TT1221" s="10"/>
      <c r="TU1221" s="10"/>
      <c r="TV1221" s="10"/>
      <c r="TW1221" s="10"/>
      <c r="TX1221" s="10"/>
      <c r="TY1221" s="10"/>
      <c r="TZ1221" s="10"/>
      <c r="UA1221" s="10"/>
      <c r="UB1221" s="10"/>
      <c r="UC1221" s="10"/>
      <c r="UD1221" s="10"/>
      <c r="UE1221" s="10"/>
      <c r="UF1221" s="10"/>
      <c r="UG1221" s="10"/>
      <c r="UH1221" s="10"/>
      <c r="UI1221" s="10"/>
      <c r="UJ1221" s="10"/>
      <c r="UK1221" s="10"/>
      <c r="UL1221" s="10"/>
      <c r="UM1221" s="10"/>
      <c r="UN1221" s="10"/>
      <c r="UO1221" s="10"/>
      <c r="UP1221" s="10"/>
      <c r="UQ1221" s="10"/>
      <c r="UR1221" s="10"/>
      <c r="US1221" s="10"/>
      <c r="UT1221" s="10"/>
      <c r="UU1221" s="10"/>
      <c r="UV1221" s="10"/>
      <c r="UW1221" s="10"/>
      <c r="UX1221" s="10"/>
      <c r="UY1221" s="10"/>
      <c r="UZ1221" s="10"/>
      <c r="VA1221" s="10"/>
      <c r="VB1221" s="10"/>
      <c r="VC1221" s="10"/>
      <c r="VD1221" s="10"/>
      <c r="VE1221" s="10"/>
      <c r="VF1221" s="10"/>
      <c r="VG1221" s="10"/>
      <c r="VH1221" s="10"/>
      <c r="VI1221" s="10"/>
      <c r="VJ1221" s="10"/>
      <c r="VK1221" s="10"/>
      <c r="VL1221" s="10"/>
      <c r="VM1221" s="10"/>
      <c r="VN1221" s="10"/>
      <c r="VO1221" s="10"/>
      <c r="VP1221" s="10"/>
      <c r="VQ1221" s="10"/>
      <c r="VR1221" s="10"/>
      <c r="VS1221" s="10"/>
      <c r="VT1221" s="10"/>
      <c r="VU1221" s="10"/>
      <c r="VV1221" s="10"/>
      <c r="VW1221" s="10"/>
      <c r="VX1221" s="10"/>
      <c r="VY1221" s="10"/>
      <c r="VZ1221" s="10"/>
      <c r="WA1221" s="10"/>
      <c r="WB1221" s="10"/>
      <c r="WC1221" s="10"/>
      <c r="WD1221" s="10"/>
      <c r="WE1221" s="10"/>
      <c r="WF1221" s="10"/>
      <c r="WG1221" s="10"/>
      <c r="WH1221" s="10"/>
      <c r="WI1221" s="10"/>
      <c r="WJ1221" s="10"/>
      <c r="WK1221" s="10"/>
      <c r="WL1221" s="10"/>
      <c r="WM1221" s="10"/>
      <c r="WN1221" s="10"/>
      <c r="WO1221" s="10"/>
      <c r="WP1221" s="10"/>
      <c r="WQ1221" s="10"/>
      <c r="WR1221" s="10"/>
      <c r="WS1221" s="10"/>
      <c r="WT1221" s="10"/>
      <c r="WU1221" s="10"/>
      <c r="WV1221" s="10"/>
      <c r="WW1221" s="10"/>
      <c r="WX1221" s="10"/>
      <c r="WY1221" s="10"/>
      <c r="WZ1221" s="10"/>
      <c r="XA1221" s="10"/>
      <c r="XB1221" s="10"/>
      <c r="XC1221" s="10"/>
      <c r="XD1221" s="10"/>
      <c r="XE1221" s="10"/>
      <c r="XF1221" s="10"/>
      <c r="XG1221" s="10"/>
      <c r="XH1221" s="10"/>
      <c r="XI1221" s="10"/>
      <c r="XJ1221" s="10"/>
      <c r="XK1221" s="10"/>
      <c r="XL1221" s="10"/>
      <c r="XM1221" s="10"/>
      <c r="XN1221" s="10"/>
      <c r="XO1221" s="10"/>
      <c r="XP1221" s="10"/>
      <c r="XQ1221" s="10"/>
      <c r="XR1221" s="10"/>
      <c r="XS1221" s="10"/>
      <c r="XT1221" s="10"/>
      <c r="XU1221" s="10"/>
      <c r="XV1221" s="10"/>
      <c r="XW1221" s="10"/>
      <c r="XX1221" s="10"/>
      <c r="XY1221" s="10"/>
      <c r="XZ1221" s="10"/>
      <c r="YA1221" s="10"/>
      <c r="YB1221" s="10"/>
      <c r="YC1221" s="10"/>
      <c r="YD1221" s="10"/>
      <c r="YE1221" s="10"/>
      <c r="YF1221" s="10"/>
      <c r="YG1221" s="10"/>
      <c r="YH1221" s="10"/>
      <c r="YI1221" s="10"/>
      <c r="YJ1221" s="10"/>
      <c r="YK1221" s="10"/>
      <c r="YL1221" s="10"/>
      <c r="YM1221" s="10"/>
      <c r="YN1221" s="10"/>
      <c r="YO1221" s="10"/>
      <c r="YP1221" s="10"/>
      <c r="YQ1221" s="10"/>
      <c r="YR1221" s="10"/>
      <c r="YS1221" s="10"/>
      <c r="YT1221" s="10"/>
      <c r="YU1221" s="10"/>
      <c r="YV1221" s="10"/>
      <c r="YW1221" s="10"/>
      <c r="YX1221" s="10"/>
      <c r="YY1221" s="10"/>
      <c r="YZ1221" s="10"/>
      <c r="ZA1221" s="10"/>
      <c r="ZB1221" s="10"/>
      <c r="ZC1221" s="10"/>
      <c r="ZD1221" s="10"/>
      <c r="ZE1221" s="10"/>
      <c r="ZF1221" s="10"/>
      <c r="ZG1221" s="10"/>
      <c r="ZH1221" s="10"/>
      <c r="ZI1221" s="10"/>
      <c r="ZJ1221" s="10"/>
      <c r="ZK1221" s="10"/>
      <c r="ZL1221" s="10"/>
      <c r="ZM1221" s="10"/>
      <c r="ZN1221" s="10"/>
      <c r="ZO1221" s="10"/>
      <c r="ZP1221" s="10"/>
      <c r="ZQ1221" s="10"/>
      <c r="ZR1221" s="10"/>
      <c r="ZS1221" s="10"/>
      <c r="ZT1221" s="10"/>
      <c r="ZU1221" s="10"/>
      <c r="ZV1221" s="10"/>
      <c r="ZW1221" s="10"/>
      <c r="ZX1221" s="10"/>
      <c r="ZY1221" s="10"/>
      <c r="ZZ1221" s="10"/>
      <c r="AAA1221" s="10"/>
      <c r="AAB1221" s="10"/>
      <c r="AAC1221" s="10"/>
      <c r="AAD1221" s="10"/>
      <c r="AAE1221" s="10"/>
      <c r="AAF1221" s="10"/>
      <c r="AAG1221" s="10"/>
      <c r="AAH1221" s="10"/>
      <c r="AAI1221" s="10"/>
      <c r="AAJ1221" s="10"/>
      <c r="AAK1221" s="10"/>
      <c r="AAL1221" s="10"/>
      <c r="AAM1221" s="10"/>
      <c r="AAN1221" s="10"/>
      <c r="AAO1221" s="10"/>
      <c r="AAP1221" s="10"/>
      <c r="AAQ1221" s="10"/>
      <c r="AAR1221" s="10"/>
      <c r="AAS1221" s="10"/>
      <c r="AAT1221" s="10"/>
      <c r="AAU1221" s="10"/>
      <c r="AAV1221" s="10"/>
      <c r="AAW1221" s="10"/>
      <c r="AAX1221" s="10"/>
      <c r="AAY1221" s="10"/>
      <c r="AAZ1221" s="10"/>
      <c r="ABA1221" s="10"/>
      <c r="ABB1221" s="10"/>
      <c r="ABC1221" s="10"/>
      <c r="ABD1221" s="10"/>
      <c r="ABE1221" s="10"/>
      <c r="ABF1221" s="10"/>
      <c r="ABG1221" s="10"/>
      <c r="ABH1221" s="10"/>
      <c r="ABI1221" s="10"/>
      <c r="ABJ1221" s="10"/>
      <c r="ABK1221" s="10"/>
      <c r="ABL1221" s="10"/>
      <c r="ABM1221" s="10"/>
      <c r="ABN1221" s="10"/>
      <c r="ABO1221" s="10"/>
      <c r="ABP1221" s="10"/>
      <c r="ABQ1221" s="10"/>
      <c r="ABR1221" s="10"/>
      <c r="ABS1221" s="10"/>
      <c r="ABT1221" s="10"/>
      <c r="ABU1221" s="10"/>
      <c r="ABV1221" s="10"/>
      <c r="ABW1221" s="10"/>
      <c r="ABX1221" s="10"/>
      <c r="ABY1221" s="10"/>
      <c r="ABZ1221" s="10"/>
      <c r="ACA1221" s="10"/>
      <c r="ACB1221" s="10"/>
      <c r="ACC1221" s="10"/>
      <c r="ACD1221" s="10"/>
      <c r="ACE1221" s="10"/>
      <c r="ACF1221" s="10"/>
      <c r="ACG1221" s="10"/>
      <c r="ACH1221" s="10"/>
      <c r="ACI1221" s="10"/>
      <c r="ACJ1221" s="10"/>
      <c r="ACK1221" s="10"/>
      <c r="ACL1221" s="10"/>
      <c r="ACM1221" s="10"/>
      <c r="ACN1221" s="10"/>
      <c r="ACO1221" s="10"/>
      <c r="ACP1221" s="10"/>
      <c r="ACQ1221" s="10"/>
      <c r="ACR1221" s="10"/>
      <c r="ACS1221" s="10"/>
      <c r="ACT1221" s="10"/>
      <c r="ACU1221" s="10"/>
      <c r="ACV1221" s="10"/>
      <c r="ACW1221" s="10"/>
      <c r="ACX1221" s="10"/>
      <c r="ACY1221" s="10"/>
      <c r="ACZ1221" s="10"/>
      <c r="ADA1221" s="10"/>
      <c r="ADB1221" s="10"/>
      <c r="ADC1221" s="10"/>
      <c r="ADD1221" s="10"/>
      <c r="ADE1221" s="10"/>
      <c r="ADF1221" s="10"/>
      <c r="ADG1221" s="10"/>
      <c r="ADH1221" s="10"/>
      <c r="ADI1221" s="10"/>
      <c r="ADJ1221" s="10"/>
      <c r="ADK1221" s="10"/>
      <c r="ADL1221" s="10"/>
      <c r="ADM1221" s="10"/>
      <c r="ADN1221" s="10"/>
      <c r="ADO1221" s="10"/>
      <c r="ADP1221" s="10"/>
      <c r="ADQ1221" s="10"/>
      <c r="ADR1221" s="10"/>
      <c r="ADS1221" s="10"/>
      <c r="ADT1221" s="10"/>
      <c r="ADU1221" s="10"/>
      <c r="ADV1221" s="10"/>
      <c r="ADW1221" s="10"/>
      <c r="ADX1221" s="10"/>
      <c r="ADY1221" s="10"/>
      <c r="ADZ1221" s="10"/>
      <c r="AEA1221" s="10"/>
      <c r="AEB1221" s="10"/>
      <c r="AEC1221" s="10"/>
      <c r="AED1221" s="10"/>
      <c r="AEE1221" s="10"/>
      <c r="AEF1221" s="10"/>
      <c r="AEG1221" s="10"/>
      <c r="AEH1221" s="10"/>
      <c r="AEI1221" s="10"/>
      <c r="AEJ1221" s="10"/>
      <c r="AEK1221" s="10"/>
      <c r="AEL1221" s="10"/>
      <c r="AEM1221" s="10"/>
      <c r="AEN1221" s="10"/>
      <c r="AEO1221" s="10"/>
      <c r="AEP1221" s="10"/>
      <c r="AEQ1221" s="10"/>
      <c r="AER1221" s="10"/>
      <c r="AES1221" s="10"/>
      <c r="AET1221" s="10"/>
      <c r="AEU1221" s="10"/>
      <c r="AEV1221" s="10"/>
      <c r="AEW1221" s="10"/>
      <c r="AEX1221" s="10"/>
      <c r="AEY1221" s="10"/>
      <c r="AEZ1221" s="10"/>
      <c r="AFA1221" s="10"/>
      <c r="AFB1221" s="10"/>
      <c r="AFC1221" s="10"/>
      <c r="AFD1221" s="10"/>
      <c r="AFE1221" s="10"/>
      <c r="AFF1221" s="10"/>
      <c r="AFG1221" s="10"/>
      <c r="AFH1221" s="10"/>
      <c r="AFI1221" s="10"/>
      <c r="AFJ1221" s="10"/>
      <c r="AFK1221" s="10"/>
      <c r="AFL1221" s="10"/>
      <c r="AFM1221" s="10"/>
      <c r="AFN1221" s="10"/>
      <c r="AFO1221" s="10"/>
      <c r="AFP1221" s="10"/>
      <c r="AFQ1221" s="10"/>
      <c r="AFR1221" s="10"/>
      <c r="AFS1221" s="10"/>
      <c r="AFT1221" s="10"/>
      <c r="AFU1221" s="10"/>
      <c r="AFV1221" s="10"/>
      <c r="AFW1221" s="10"/>
      <c r="AFX1221" s="10"/>
      <c r="AFY1221" s="10"/>
      <c r="AFZ1221" s="10"/>
      <c r="AGA1221" s="10"/>
      <c r="AGB1221" s="10"/>
      <c r="AGC1221" s="10"/>
      <c r="AGD1221" s="10"/>
      <c r="AGE1221" s="10"/>
      <c r="AGF1221" s="10"/>
      <c r="AGG1221" s="10"/>
      <c r="AGH1221" s="10"/>
      <c r="AGI1221" s="10"/>
      <c r="AGJ1221" s="10"/>
      <c r="AGK1221" s="10"/>
      <c r="AGL1221" s="10"/>
      <c r="AGM1221" s="10"/>
      <c r="AGN1221" s="10"/>
      <c r="AGO1221" s="10"/>
      <c r="AGP1221" s="10"/>
      <c r="AGQ1221" s="10"/>
      <c r="AGR1221" s="10"/>
      <c r="AGS1221" s="10"/>
      <c r="AGT1221" s="10"/>
      <c r="AGU1221" s="10"/>
      <c r="AGV1221" s="10"/>
      <c r="AGW1221" s="10"/>
      <c r="AGX1221" s="10"/>
      <c r="AGY1221" s="10"/>
      <c r="AGZ1221" s="10"/>
      <c r="AHA1221" s="10"/>
      <c r="AHB1221" s="10"/>
      <c r="AHC1221" s="10"/>
      <c r="AHD1221" s="10"/>
      <c r="AHE1221" s="10"/>
      <c r="AHF1221" s="10"/>
      <c r="AHG1221" s="10"/>
      <c r="AHH1221" s="10"/>
      <c r="AHI1221" s="10"/>
      <c r="AHJ1221" s="10"/>
      <c r="AHK1221" s="10"/>
      <c r="AHL1221" s="10"/>
      <c r="AHM1221" s="10"/>
      <c r="AHN1221" s="10"/>
      <c r="AHO1221" s="10"/>
      <c r="AHP1221" s="10"/>
      <c r="AHQ1221" s="10"/>
      <c r="AHR1221" s="10"/>
      <c r="AHS1221" s="10"/>
      <c r="AHT1221" s="10"/>
      <c r="AHU1221" s="10"/>
      <c r="AHV1221" s="10"/>
      <c r="AHW1221" s="10"/>
      <c r="AHX1221" s="10"/>
      <c r="AHY1221" s="10"/>
      <c r="AHZ1221" s="10"/>
      <c r="AIA1221" s="10"/>
      <c r="AIB1221" s="10"/>
      <c r="AIC1221" s="10"/>
      <c r="AID1221" s="10"/>
      <c r="AIE1221" s="10"/>
      <c r="AIF1221" s="10"/>
      <c r="AIG1221" s="10"/>
      <c r="AIH1221" s="10"/>
      <c r="AII1221" s="10"/>
      <c r="AIJ1221" s="10"/>
      <c r="AIK1221" s="10"/>
      <c r="AIL1221" s="10"/>
      <c r="AIM1221" s="10"/>
      <c r="AIN1221" s="10"/>
      <c r="AIO1221" s="10"/>
      <c r="AIP1221" s="10"/>
      <c r="AIQ1221" s="10"/>
      <c r="AIR1221" s="10"/>
      <c r="AIS1221" s="10"/>
      <c r="AIT1221" s="10"/>
      <c r="AIU1221" s="10"/>
      <c r="AIV1221" s="10"/>
      <c r="AIW1221" s="10"/>
      <c r="AIX1221" s="10"/>
      <c r="AIY1221" s="10"/>
      <c r="AIZ1221" s="10"/>
      <c r="AJA1221" s="10"/>
      <c r="AJB1221" s="10"/>
      <c r="AJC1221" s="10"/>
      <c r="AJD1221" s="10"/>
      <c r="AJE1221" s="10"/>
      <c r="AJF1221" s="10"/>
      <c r="AJG1221" s="10"/>
      <c r="AJH1221" s="10"/>
      <c r="AJI1221" s="10"/>
      <c r="AJJ1221" s="10"/>
      <c r="AJK1221" s="10"/>
      <c r="AJL1221" s="10"/>
      <c r="AJM1221" s="10"/>
      <c r="AJN1221" s="10"/>
      <c r="AJO1221" s="10"/>
      <c r="AJP1221" s="10"/>
      <c r="AJQ1221" s="10"/>
      <c r="AJR1221" s="10"/>
      <c r="AJS1221" s="10"/>
      <c r="AJT1221" s="10"/>
      <c r="AJU1221" s="10"/>
      <c r="AJV1221" s="10"/>
      <c r="AJW1221" s="10"/>
      <c r="AJX1221" s="10"/>
      <c r="AJY1221" s="10"/>
      <c r="AJZ1221" s="10"/>
      <c r="AKA1221" s="10"/>
      <c r="AKB1221" s="10"/>
      <c r="AKC1221" s="10"/>
      <c r="AKD1221" s="10"/>
      <c r="AKE1221" s="10"/>
      <c r="AKF1221" s="10"/>
      <c r="AKG1221" s="10"/>
      <c r="AKH1221" s="10"/>
      <c r="AKI1221" s="10"/>
      <c r="AKJ1221" s="10"/>
      <c r="AKK1221" s="10"/>
      <c r="AKL1221" s="10"/>
      <c r="AKM1221" s="10"/>
      <c r="AKN1221" s="10"/>
      <c r="AKO1221" s="10"/>
      <c r="AKP1221" s="10"/>
      <c r="AKQ1221" s="10"/>
      <c r="AKR1221" s="10"/>
      <c r="AKS1221" s="10"/>
      <c r="AKT1221" s="10"/>
      <c r="AKU1221" s="10"/>
      <c r="AKV1221" s="10"/>
      <c r="AKW1221" s="10"/>
      <c r="AKX1221" s="10"/>
      <c r="AKY1221" s="10"/>
      <c r="AKZ1221" s="10"/>
      <c r="ALA1221" s="10"/>
      <c r="ALB1221" s="10"/>
      <c r="ALC1221" s="10"/>
      <c r="ALD1221" s="10"/>
      <c r="ALE1221" s="10"/>
      <c r="ALF1221" s="10"/>
      <c r="ALG1221" s="10"/>
      <c r="ALH1221" s="10"/>
      <c r="ALI1221" s="10"/>
      <c r="ALJ1221" s="10"/>
      <c r="ALK1221" s="10"/>
      <c r="ALL1221" s="10"/>
      <c r="ALM1221" s="10"/>
      <c r="ALN1221" s="10"/>
      <c r="ALO1221" s="10"/>
      <c r="ALP1221" s="10"/>
      <c r="ALQ1221" s="10"/>
      <c r="ALR1221" s="10"/>
      <c r="ALS1221" s="10"/>
      <c r="ALT1221" s="10"/>
      <c r="ALU1221" s="10"/>
      <c r="ALV1221" s="10"/>
      <c r="ALW1221" s="10"/>
      <c r="ALX1221" s="10"/>
      <c r="ALY1221" s="10"/>
      <c r="ALZ1221" s="10"/>
      <c r="AMA1221" s="10"/>
      <c r="AMB1221" s="10"/>
      <c r="AMC1221" s="10"/>
      <c r="AMD1221" s="10"/>
      <c r="AME1221" s="10"/>
      <c r="AMF1221" s="10"/>
      <c r="AMG1221" s="10"/>
      <c r="AMH1221" s="10"/>
      <c r="AMI1221" s="10"/>
      <c r="AMJ1221" s="10"/>
      <c r="AMK1221" s="10"/>
      <c r="AML1221" s="10"/>
      <c r="AMM1221" s="10"/>
      <c r="AMN1221" s="10"/>
      <c r="AMO1221" s="10"/>
      <c r="AMP1221" s="10"/>
      <c r="AMQ1221" s="10"/>
      <c r="AMR1221" s="10"/>
      <c r="AMS1221" s="10"/>
      <c r="AMT1221" s="10"/>
      <c r="AMU1221" s="10"/>
      <c r="AMV1221" s="10"/>
      <c r="AMW1221" s="10"/>
      <c r="AMX1221" s="10"/>
      <c r="AMY1221" s="10"/>
      <c r="AMZ1221" s="10"/>
      <c r="ANA1221" s="10"/>
      <c r="ANB1221" s="10"/>
      <c r="ANC1221" s="10"/>
      <c r="AND1221" s="10"/>
      <c r="ANE1221" s="10"/>
      <c r="ANF1221" s="10"/>
      <c r="ANG1221" s="10"/>
      <c r="ANH1221" s="10"/>
      <c r="ANI1221" s="10"/>
      <c r="ANJ1221" s="10"/>
      <c r="ANK1221" s="10"/>
      <c r="ANL1221" s="10"/>
      <c r="ANM1221" s="10"/>
      <c r="ANN1221" s="10"/>
      <c r="ANO1221" s="10"/>
      <c r="ANP1221" s="10"/>
      <c r="ANQ1221" s="10"/>
      <c r="ANR1221" s="10"/>
      <c r="ANS1221" s="10"/>
      <c r="ANT1221" s="10"/>
      <c r="ANU1221" s="10"/>
      <c r="ANV1221" s="10"/>
      <c r="ANW1221" s="10"/>
      <c r="ANX1221" s="10"/>
      <c r="ANY1221" s="10"/>
      <c r="ANZ1221" s="10"/>
      <c r="AOA1221" s="10"/>
      <c r="AOB1221" s="10"/>
      <c r="AOC1221" s="10"/>
      <c r="AOD1221" s="10"/>
      <c r="AOE1221" s="10"/>
      <c r="AOF1221" s="10"/>
      <c r="AOG1221" s="10"/>
      <c r="AOH1221" s="10"/>
      <c r="AOI1221" s="10"/>
      <c r="AOJ1221" s="10"/>
      <c r="AOK1221" s="10"/>
      <c r="AOL1221" s="10"/>
      <c r="AOM1221" s="10"/>
      <c r="AON1221" s="10"/>
      <c r="AOO1221" s="10"/>
      <c r="AOP1221" s="10"/>
      <c r="AOQ1221" s="10"/>
      <c r="AOR1221" s="10"/>
      <c r="AOS1221" s="10"/>
      <c r="AOT1221" s="10"/>
      <c r="AOU1221" s="10"/>
      <c r="AOV1221" s="10"/>
      <c r="AOW1221" s="10"/>
      <c r="AOX1221" s="10"/>
      <c r="AOY1221" s="10"/>
      <c r="AOZ1221" s="10"/>
      <c r="APA1221" s="10"/>
      <c r="APB1221" s="10"/>
      <c r="APC1221" s="10"/>
      <c r="APD1221" s="10"/>
      <c r="APE1221" s="10"/>
      <c r="APF1221" s="10"/>
      <c r="APG1221" s="10"/>
      <c r="APH1221" s="10"/>
      <c r="API1221" s="10"/>
      <c r="APJ1221" s="10"/>
      <c r="APK1221" s="10"/>
      <c r="APL1221" s="10"/>
      <c r="APM1221" s="10"/>
      <c r="APN1221" s="10"/>
      <c r="APO1221" s="10"/>
      <c r="APP1221" s="10"/>
      <c r="APQ1221" s="10"/>
      <c r="APR1221" s="10"/>
      <c r="APS1221" s="10"/>
      <c r="APT1221" s="10"/>
      <c r="APU1221" s="10"/>
      <c r="APV1221" s="10"/>
      <c r="APW1221" s="10"/>
      <c r="APX1221" s="10"/>
      <c r="APY1221" s="10"/>
      <c r="APZ1221" s="10"/>
      <c r="AQA1221" s="10"/>
      <c r="AQB1221" s="10"/>
      <c r="AQC1221" s="10"/>
      <c r="AQD1221" s="10"/>
      <c r="AQE1221" s="10"/>
      <c r="AQF1221" s="10"/>
      <c r="AQG1221" s="10"/>
      <c r="AQH1221" s="10"/>
      <c r="AQI1221" s="10"/>
      <c r="AQJ1221" s="10"/>
      <c r="AQK1221" s="10"/>
      <c r="AQL1221" s="10"/>
      <c r="AQM1221" s="10"/>
      <c r="AQN1221" s="10"/>
      <c r="AQO1221" s="10"/>
      <c r="AQP1221" s="10"/>
      <c r="AQQ1221" s="10"/>
      <c r="AQR1221" s="10"/>
      <c r="AQS1221" s="10"/>
      <c r="AQT1221" s="10"/>
      <c r="AQU1221" s="10"/>
      <c r="AQV1221" s="10"/>
      <c r="AQW1221" s="10"/>
      <c r="AQX1221" s="10"/>
      <c r="AQY1221" s="10"/>
      <c r="AQZ1221" s="10"/>
      <c r="ARA1221" s="10"/>
      <c r="ARB1221" s="10"/>
      <c r="ARC1221" s="10"/>
      <c r="ARD1221" s="10"/>
      <c r="ARE1221" s="10"/>
      <c r="ARF1221" s="10"/>
      <c r="ARG1221" s="10"/>
      <c r="ARH1221" s="10"/>
      <c r="ARI1221" s="10"/>
      <c r="ARJ1221" s="10"/>
      <c r="ARK1221" s="10"/>
      <c r="ARL1221" s="10"/>
      <c r="ARM1221" s="10"/>
      <c r="ARN1221" s="10"/>
      <c r="ARO1221" s="10"/>
      <c r="ARP1221" s="10"/>
      <c r="ARQ1221" s="10"/>
      <c r="ARR1221" s="10"/>
      <c r="ARS1221" s="10"/>
      <c r="ART1221" s="10"/>
      <c r="ARU1221" s="10"/>
      <c r="ARV1221" s="10"/>
      <c r="ARW1221" s="10"/>
      <c r="ARX1221" s="10"/>
      <c r="ARY1221" s="10"/>
      <c r="ARZ1221" s="10"/>
      <c r="ASA1221" s="10"/>
      <c r="ASB1221" s="10"/>
      <c r="ASC1221" s="10"/>
      <c r="ASD1221" s="10"/>
      <c r="ASE1221" s="10"/>
      <c r="ASF1221" s="10"/>
      <c r="ASG1221" s="10"/>
      <c r="ASH1221" s="10"/>
      <c r="ASI1221" s="10"/>
      <c r="ASJ1221" s="10"/>
      <c r="ASK1221" s="10"/>
      <c r="ASL1221" s="10"/>
      <c r="ASM1221" s="10"/>
      <c r="ASN1221" s="10"/>
      <c r="ASO1221" s="10"/>
      <c r="ASP1221" s="10"/>
      <c r="ASQ1221" s="10"/>
      <c r="ASR1221" s="10"/>
      <c r="ASS1221" s="10"/>
      <c r="AST1221" s="10"/>
      <c r="ASU1221" s="10"/>
      <c r="ASV1221" s="10"/>
      <c r="ASW1221" s="10"/>
      <c r="ASX1221" s="10"/>
      <c r="ASY1221" s="10"/>
      <c r="ASZ1221" s="10"/>
      <c r="ATA1221" s="10"/>
      <c r="ATB1221" s="10"/>
      <c r="ATC1221" s="10"/>
      <c r="ATD1221" s="10"/>
      <c r="ATE1221" s="10"/>
      <c r="ATF1221" s="10"/>
      <c r="ATG1221" s="10"/>
      <c r="ATH1221" s="10"/>
      <c r="ATI1221" s="10"/>
      <c r="ATJ1221" s="10"/>
      <c r="ATK1221" s="10"/>
      <c r="ATL1221" s="10"/>
      <c r="ATM1221" s="10"/>
      <c r="ATN1221" s="10"/>
      <c r="ATO1221" s="10"/>
      <c r="ATP1221" s="10"/>
      <c r="ATQ1221" s="10"/>
      <c r="ATR1221" s="10"/>
      <c r="ATS1221" s="10"/>
      <c r="ATT1221" s="10"/>
      <c r="ATU1221" s="10"/>
      <c r="ATV1221" s="10"/>
      <c r="ATW1221" s="10"/>
      <c r="ATX1221" s="10"/>
      <c r="ATY1221" s="10"/>
      <c r="ATZ1221" s="10"/>
      <c r="AUA1221" s="10"/>
      <c r="AUB1221" s="10"/>
      <c r="AUC1221" s="10"/>
      <c r="AUD1221" s="10"/>
      <c r="AUE1221" s="10"/>
      <c r="AUF1221" s="10"/>
      <c r="AUG1221" s="10"/>
      <c r="AUH1221" s="10"/>
      <c r="AUI1221" s="10"/>
      <c r="AUJ1221" s="10"/>
      <c r="AUK1221" s="10"/>
      <c r="AUL1221" s="10"/>
      <c r="AUM1221" s="10"/>
      <c r="AUN1221" s="10"/>
      <c r="AUO1221" s="10"/>
      <c r="AUP1221" s="10"/>
      <c r="AUQ1221" s="10"/>
      <c r="AUR1221" s="10"/>
      <c r="AUS1221" s="10"/>
      <c r="AUT1221" s="10"/>
      <c r="AUU1221" s="10"/>
      <c r="AUV1221" s="10"/>
      <c r="AUW1221" s="10"/>
      <c r="AUX1221" s="10"/>
      <c r="AUY1221" s="10"/>
      <c r="AUZ1221" s="10"/>
      <c r="AVA1221" s="10"/>
      <c r="AVB1221" s="10"/>
      <c r="AVC1221" s="10"/>
      <c r="AVD1221" s="10"/>
      <c r="AVE1221" s="10"/>
      <c r="AVF1221" s="10"/>
      <c r="AVG1221" s="10"/>
      <c r="AVH1221" s="10"/>
      <c r="AVI1221" s="10"/>
      <c r="AVJ1221" s="10"/>
      <c r="AVK1221" s="10"/>
      <c r="AVL1221" s="10"/>
      <c r="AVM1221" s="10"/>
      <c r="AVN1221" s="10"/>
      <c r="AVO1221" s="10"/>
      <c r="AVP1221" s="10"/>
      <c r="AVQ1221" s="10"/>
      <c r="AVR1221" s="10"/>
      <c r="AVS1221" s="10"/>
      <c r="AVT1221" s="10"/>
      <c r="AVU1221" s="10"/>
      <c r="AVV1221" s="10"/>
      <c r="AVW1221" s="10"/>
      <c r="AVX1221" s="10"/>
      <c r="AVY1221" s="10"/>
      <c r="AVZ1221" s="10"/>
      <c r="AWA1221" s="10"/>
      <c r="AWB1221" s="10"/>
      <c r="AWC1221" s="10"/>
      <c r="AWD1221" s="10"/>
      <c r="AWE1221" s="10"/>
      <c r="AWF1221" s="10"/>
      <c r="AWG1221" s="10"/>
      <c r="AWH1221" s="10"/>
      <c r="AWI1221" s="10"/>
      <c r="AWJ1221" s="10"/>
      <c r="AWK1221" s="10"/>
      <c r="AWL1221" s="10"/>
      <c r="AWM1221" s="10"/>
      <c r="AWN1221" s="10"/>
      <c r="AWO1221" s="10"/>
      <c r="AWP1221" s="10"/>
      <c r="AWQ1221" s="10"/>
      <c r="AWR1221" s="10"/>
      <c r="AWS1221" s="10"/>
      <c r="AWT1221" s="10"/>
      <c r="AWU1221" s="10"/>
      <c r="AWV1221" s="10"/>
      <c r="AWW1221" s="10"/>
      <c r="AWX1221" s="10"/>
      <c r="AWY1221" s="10"/>
      <c r="AWZ1221" s="10"/>
      <c r="AXA1221" s="10"/>
      <c r="AXB1221" s="10"/>
      <c r="AXC1221" s="10"/>
      <c r="AXD1221" s="10"/>
      <c r="AXE1221" s="10"/>
      <c r="AXF1221" s="10"/>
      <c r="AXG1221" s="10"/>
      <c r="AXH1221" s="10"/>
      <c r="AXI1221" s="10"/>
      <c r="AXJ1221" s="10"/>
      <c r="AXK1221" s="10"/>
      <c r="AXL1221" s="10"/>
      <c r="AXM1221" s="10"/>
      <c r="AXN1221" s="10"/>
      <c r="AXO1221" s="10"/>
      <c r="AXP1221" s="10"/>
      <c r="AXQ1221" s="10"/>
      <c r="AXR1221" s="10"/>
      <c r="AXS1221" s="10"/>
      <c r="AXT1221" s="10"/>
      <c r="AXU1221" s="10"/>
      <c r="AXV1221" s="10"/>
      <c r="AXW1221" s="10"/>
      <c r="AXX1221" s="10"/>
      <c r="AXY1221" s="10"/>
      <c r="AXZ1221" s="10"/>
      <c r="AYA1221" s="10"/>
      <c r="AYB1221" s="10"/>
      <c r="AYC1221" s="10"/>
      <c r="AYD1221" s="10"/>
      <c r="AYE1221" s="10"/>
      <c r="AYF1221" s="10"/>
      <c r="AYG1221" s="10"/>
      <c r="AYH1221" s="10"/>
      <c r="AYI1221" s="10"/>
      <c r="AYJ1221" s="10"/>
      <c r="AYK1221" s="10"/>
      <c r="AYL1221" s="10"/>
      <c r="AYM1221" s="10"/>
      <c r="AYN1221" s="10"/>
      <c r="AYO1221" s="10"/>
      <c r="AYP1221" s="10"/>
      <c r="AYQ1221" s="10"/>
      <c r="AYR1221" s="10"/>
      <c r="AYS1221" s="10"/>
      <c r="AYT1221" s="10"/>
      <c r="AYU1221" s="10"/>
      <c r="AYV1221" s="10"/>
      <c r="AYW1221" s="10"/>
      <c r="AYX1221" s="10"/>
      <c r="AYY1221" s="10"/>
      <c r="AYZ1221" s="10"/>
      <c r="AZA1221" s="10"/>
      <c r="AZB1221" s="10"/>
      <c r="AZC1221" s="10"/>
      <c r="AZD1221" s="10"/>
      <c r="AZE1221" s="10"/>
      <c r="AZF1221" s="10"/>
      <c r="AZG1221" s="10"/>
      <c r="AZH1221" s="10"/>
      <c r="AZI1221" s="10"/>
      <c r="AZJ1221" s="10"/>
      <c r="AZK1221" s="10"/>
      <c r="AZL1221" s="10"/>
      <c r="AZM1221" s="10"/>
      <c r="AZN1221" s="10"/>
      <c r="AZO1221" s="10"/>
      <c r="AZP1221" s="10"/>
      <c r="AZQ1221" s="10"/>
      <c r="AZR1221" s="10"/>
      <c r="AZS1221" s="10"/>
      <c r="AZT1221" s="10"/>
      <c r="AZU1221" s="10"/>
      <c r="AZV1221" s="10"/>
      <c r="AZW1221" s="10"/>
      <c r="AZX1221" s="10"/>
      <c r="AZY1221" s="10"/>
      <c r="AZZ1221" s="10"/>
      <c r="BAA1221" s="10"/>
      <c r="BAB1221" s="10"/>
      <c r="BAC1221" s="10"/>
      <c r="BAD1221" s="10"/>
      <c r="BAE1221" s="10"/>
      <c r="BAF1221" s="10"/>
      <c r="BAG1221" s="10"/>
      <c r="BAH1221" s="10"/>
      <c r="BAI1221" s="10"/>
      <c r="BAJ1221" s="10"/>
      <c r="BAK1221" s="10"/>
      <c r="BAL1221" s="10"/>
      <c r="BAM1221" s="10"/>
      <c r="BAN1221" s="10"/>
      <c r="BAO1221" s="10"/>
      <c r="BAP1221" s="10"/>
      <c r="BAQ1221" s="10"/>
      <c r="BAR1221" s="10"/>
      <c r="BAS1221" s="10"/>
      <c r="BAT1221" s="10"/>
      <c r="BAU1221" s="10"/>
      <c r="BAV1221" s="10"/>
      <c r="BAW1221" s="10"/>
      <c r="BAX1221" s="10"/>
      <c r="BAY1221" s="10"/>
      <c r="BAZ1221" s="10"/>
      <c r="BBA1221" s="10"/>
      <c r="BBB1221" s="10"/>
      <c r="BBC1221" s="10"/>
      <c r="BBD1221" s="10"/>
      <c r="BBE1221" s="10"/>
      <c r="BBF1221" s="10"/>
      <c r="BBG1221" s="10"/>
      <c r="BBH1221" s="10"/>
      <c r="BBI1221" s="10"/>
      <c r="BBJ1221" s="10"/>
      <c r="BBK1221" s="10"/>
      <c r="BBL1221" s="10"/>
      <c r="BBM1221" s="10"/>
      <c r="BBN1221" s="10"/>
      <c r="BBO1221" s="10"/>
      <c r="BBP1221" s="10"/>
      <c r="BBQ1221" s="10"/>
      <c r="BBR1221" s="10"/>
      <c r="BBS1221" s="10"/>
      <c r="BBT1221" s="10"/>
      <c r="BBU1221" s="10"/>
      <c r="BBV1221" s="10"/>
      <c r="BBW1221" s="10"/>
      <c r="BBX1221" s="10"/>
      <c r="BBY1221" s="10"/>
      <c r="BBZ1221" s="10"/>
      <c r="BCA1221" s="10"/>
      <c r="BCB1221" s="10"/>
      <c r="BCC1221" s="10"/>
      <c r="BCD1221" s="10"/>
      <c r="BCE1221" s="10"/>
      <c r="BCF1221" s="10"/>
      <c r="BCG1221" s="10"/>
      <c r="BCH1221" s="10"/>
      <c r="BCI1221" s="10"/>
      <c r="BCJ1221" s="10"/>
      <c r="BCK1221" s="10"/>
      <c r="BCL1221" s="10"/>
      <c r="BCM1221" s="10"/>
      <c r="BCN1221" s="10"/>
      <c r="BCO1221" s="10"/>
      <c r="BCP1221" s="10"/>
      <c r="BCQ1221" s="10"/>
      <c r="BCR1221" s="10"/>
      <c r="BCS1221" s="10"/>
      <c r="BCT1221" s="10"/>
      <c r="BCU1221" s="10"/>
      <c r="BCV1221" s="10"/>
      <c r="BCW1221" s="10"/>
      <c r="BCX1221" s="10"/>
      <c r="BCY1221" s="10"/>
      <c r="BCZ1221" s="10"/>
      <c r="BDA1221" s="10"/>
      <c r="BDB1221" s="10"/>
      <c r="BDC1221" s="10"/>
      <c r="BDD1221" s="10"/>
      <c r="BDE1221" s="10"/>
      <c r="BDF1221" s="10"/>
      <c r="BDG1221" s="10"/>
      <c r="BDH1221" s="10"/>
      <c r="BDI1221" s="10"/>
      <c r="BDJ1221" s="10"/>
      <c r="BDK1221" s="10"/>
      <c r="BDL1221" s="10"/>
      <c r="BDM1221" s="10"/>
      <c r="BDN1221" s="10"/>
      <c r="BDO1221" s="10"/>
      <c r="BDP1221" s="10"/>
      <c r="BDQ1221" s="10"/>
      <c r="BDR1221" s="10"/>
      <c r="BDS1221" s="10"/>
      <c r="BDT1221" s="10"/>
      <c r="BDU1221" s="10"/>
      <c r="BDV1221" s="10"/>
      <c r="BDW1221" s="10"/>
      <c r="BDX1221" s="10"/>
      <c r="BDY1221" s="10"/>
      <c r="BDZ1221" s="10"/>
      <c r="BEA1221" s="10"/>
      <c r="BEB1221" s="10"/>
      <c r="BEC1221" s="10"/>
      <c r="BED1221" s="10"/>
      <c r="BEE1221" s="10"/>
      <c r="BEF1221" s="10"/>
      <c r="BEG1221" s="10"/>
      <c r="BEH1221" s="10"/>
      <c r="BEI1221" s="10"/>
      <c r="BEJ1221" s="10"/>
      <c r="BEK1221" s="10"/>
      <c r="BEL1221" s="10"/>
      <c r="BEM1221" s="10"/>
      <c r="BEN1221" s="10"/>
      <c r="BEO1221" s="10"/>
      <c r="BEP1221" s="10"/>
      <c r="BEQ1221" s="10"/>
      <c r="BER1221" s="10"/>
      <c r="BES1221" s="10"/>
      <c r="BET1221" s="10"/>
      <c r="BEU1221" s="10"/>
      <c r="BEV1221" s="10"/>
      <c r="BEW1221" s="10"/>
      <c r="BEX1221" s="10"/>
      <c r="BEY1221" s="10"/>
      <c r="BEZ1221" s="10"/>
      <c r="BFA1221" s="10"/>
      <c r="BFB1221" s="10"/>
      <c r="BFC1221" s="10"/>
      <c r="BFD1221" s="10"/>
      <c r="BFE1221" s="10"/>
      <c r="BFF1221" s="10"/>
      <c r="BFG1221" s="10"/>
      <c r="BFH1221" s="10"/>
      <c r="BFI1221" s="10"/>
      <c r="BFJ1221" s="10"/>
      <c r="BFK1221" s="10"/>
      <c r="BFL1221" s="10"/>
      <c r="BFM1221" s="10"/>
      <c r="BFN1221" s="10"/>
      <c r="BFO1221" s="10"/>
      <c r="BFP1221" s="10"/>
      <c r="BFQ1221" s="10"/>
      <c r="BFR1221" s="10"/>
      <c r="BFS1221" s="10"/>
      <c r="BFT1221" s="10"/>
      <c r="BFU1221" s="10"/>
      <c r="BFV1221" s="10"/>
      <c r="BFW1221" s="10"/>
      <c r="BFX1221" s="10"/>
      <c r="BFY1221" s="10"/>
      <c r="BFZ1221" s="10"/>
      <c r="BGA1221" s="10"/>
      <c r="BGB1221" s="10"/>
      <c r="BGC1221" s="10"/>
      <c r="BGD1221" s="10"/>
      <c r="BGE1221" s="10"/>
      <c r="BGF1221" s="10"/>
      <c r="BGG1221" s="10"/>
      <c r="BGH1221" s="10"/>
      <c r="BGI1221" s="10"/>
      <c r="BGJ1221" s="10"/>
      <c r="BGK1221" s="10"/>
      <c r="BGL1221" s="10"/>
      <c r="BGM1221" s="10"/>
      <c r="BGN1221" s="10"/>
      <c r="BGO1221" s="10"/>
      <c r="BGP1221" s="10"/>
      <c r="BGQ1221" s="10"/>
      <c r="BGR1221" s="10"/>
      <c r="BGS1221" s="10"/>
      <c r="BGT1221" s="10"/>
      <c r="BGU1221" s="10"/>
      <c r="BGV1221" s="10"/>
      <c r="BGW1221" s="10"/>
      <c r="BGX1221" s="10"/>
      <c r="BGY1221" s="10"/>
      <c r="BGZ1221" s="10"/>
      <c r="BHA1221" s="10"/>
      <c r="BHB1221" s="10"/>
      <c r="BHC1221" s="10"/>
      <c r="BHD1221" s="10"/>
      <c r="BHE1221" s="10"/>
      <c r="BHF1221" s="10"/>
      <c r="BHG1221" s="10"/>
      <c r="BHH1221" s="10"/>
      <c r="BHI1221" s="10"/>
      <c r="BHJ1221" s="10"/>
      <c r="BHK1221" s="10"/>
      <c r="BHL1221" s="10"/>
      <c r="BHM1221" s="10"/>
      <c r="BHN1221" s="10"/>
      <c r="BHO1221" s="10"/>
      <c r="BHP1221" s="10"/>
      <c r="BHQ1221" s="10"/>
      <c r="BHR1221" s="10"/>
      <c r="BHS1221" s="10"/>
      <c r="BHT1221" s="10"/>
      <c r="BHU1221" s="10"/>
      <c r="BHV1221" s="10"/>
      <c r="BHW1221" s="10"/>
      <c r="BHX1221" s="10"/>
      <c r="BHY1221" s="10"/>
      <c r="BHZ1221" s="10"/>
      <c r="BIA1221" s="10"/>
      <c r="BIB1221" s="10"/>
      <c r="BIC1221" s="10"/>
      <c r="BID1221" s="10"/>
      <c r="BIE1221" s="10"/>
      <c r="BIF1221" s="10"/>
      <c r="BIG1221" s="10"/>
      <c r="BIH1221" s="10"/>
      <c r="BII1221" s="10"/>
      <c r="BIJ1221" s="10"/>
      <c r="BIK1221" s="10"/>
      <c r="BIL1221" s="10"/>
      <c r="BIM1221" s="10"/>
      <c r="BIN1221" s="10"/>
      <c r="BIO1221" s="10"/>
      <c r="BIP1221" s="10"/>
      <c r="BIQ1221" s="10"/>
      <c r="BIR1221" s="10"/>
      <c r="BIS1221" s="10"/>
      <c r="BIT1221" s="10"/>
      <c r="BIU1221" s="10"/>
      <c r="BIV1221" s="10"/>
      <c r="BIW1221" s="10"/>
      <c r="BIX1221" s="10"/>
      <c r="BIY1221" s="10"/>
      <c r="BIZ1221" s="10"/>
      <c r="BJA1221" s="10"/>
      <c r="BJB1221" s="10"/>
      <c r="BJC1221" s="10"/>
      <c r="BJD1221" s="10"/>
      <c r="BJE1221" s="10"/>
      <c r="BJF1221" s="10"/>
      <c r="BJG1221" s="10"/>
      <c r="BJH1221" s="10"/>
      <c r="BJI1221" s="10"/>
      <c r="BJJ1221" s="10"/>
      <c r="BJK1221" s="10"/>
      <c r="BJL1221" s="10"/>
      <c r="BJM1221" s="10"/>
      <c r="BJN1221" s="10"/>
      <c r="BJO1221" s="10"/>
      <c r="BJP1221" s="10"/>
      <c r="BJQ1221" s="10"/>
      <c r="BJR1221" s="10"/>
      <c r="BJS1221" s="10"/>
      <c r="BJT1221" s="10"/>
      <c r="BJU1221" s="10"/>
      <c r="BJV1221" s="10"/>
      <c r="BJW1221" s="10"/>
      <c r="BJX1221" s="10"/>
      <c r="BJY1221" s="10"/>
      <c r="BJZ1221" s="10"/>
      <c r="BKA1221" s="10"/>
      <c r="BKB1221" s="10"/>
      <c r="BKC1221" s="10"/>
      <c r="BKD1221" s="10"/>
      <c r="BKE1221" s="10"/>
      <c r="BKF1221" s="10"/>
      <c r="BKG1221" s="10"/>
      <c r="BKH1221" s="10"/>
      <c r="BKI1221" s="10"/>
      <c r="BKJ1221" s="10"/>
      <c r="BKK1221" s="10"/>
      <c r="BKL1221" s="10"/>
      <c r="BKM1221" s="10"/>
      <c r="BKN1221" s="10"/>
      <c r="BKO1221" s="10"/>
      <c r="BKP1221" s="10"/>
      <c r="BKQ1221" s="10"/>
      <c r="BKR1221" s="10"/>
      <c r="BKS1221" s="10"/>
      <c r="BKT1221" s="10"/>
      <c r="BKU1221" s="10"/>
      <c r="BKV1221" s="10"/>
      <c r="BKW1221" s="10"/>
      <c r="BKX1221" s="10"/>
      <c r="BKY1221" s="10"/>
      <c r="BKZ1221" s="10"/>
      <c r="BLA1221" s="10"/>
      <c r="BLB1221" s="10"/>
      <c r="BLC1221" s="10"/>
      <c r="BLD1221" s="10"/>
      <c r="BLE1221" s="10"/>
      <c r="BLF1221" s="10"/>
      <c r="BLG1221" s="10"/>
      <c r="BLH1221" s="10"/>
      <c r="BLI1221" s="10"/>
      <c r="BLJ1221" s="10"/>
      <c r="BLK1221" s="10"/>
      <c r="BLL1221" s="10"/>
      <c r="BLM1221" s="10"/>
      <c r="BLN1221" s="10"/>
      <c r="BLO1221" s="10"/>
      <c r="BLP1221" s="10"/>
      <c r="BLQ1221" s="10"/>
      <c r="BLR1221" s="10"/>
      <c r="BLS1221" s="10"/>
      <c r="BLT1221" s="10"/>
      <c r="BLU1221" s="10"/>
      <c r="BLV1221" s="10"/>
      <c r="BLW1221" s="10"/>
      <c r="BLX1221" s="10"/>
      <c r="BLY1221" s="10"/>
      <c r="BLZ1221" s="10"/>
      <c r="BMA1221" s="10"/>
      <c r="BMB1221" s="10"/>
      <c r="BMC1221" s="10"/>
      <c r="BMD1221" s="10"/>
      <c r="BME1221" s="10"/>
      <c r="BMF1221" s="10"/>
      <c r="BMG1221" s="10"/>
      <c r="BMH1221" s="10"/>
      <c r="BMI1221" s="10"/>
      <c r="BMJ1221" s="10"/>
      <c r="BMK1221" s="10"/>
      <c r="BML1221" s="10"/>
      <c r="BMM1221" s="10"/>
      <c r="BMN1221" s="10"/>
      <c r="BMO1221" s="10"/>
      <c r="BMP1221" s="10"/>
      <c r="BMQ1221" s="10"/>
      <c r="BMR1221" s="10"/>
      <c r="BMS1221" s="10"/>
      <c r="BMT1221" s="10"/>
      <c r="BMU1221" s="10"/>
      <c r="BMV1221" s="10"/>
      <c r="BMW1221" s="10"/>
      <c r="BMX1221" s="10"/>
      <c r="BMY1221" s="10"/>
      <c r="BMZ1221" s="10"/>
      <c r="BNA1221" s="10"/>
      <c r="BNB1221" s="10"/>
      <c r="BNC1221" s="10"/>
      <c r="BND1221" s="10"/>
      <c r="BNE1221" s="10"/>
      <c r="BNF1221" s="10"/>
      <c r="BNG1221" s="10"/>
      <c r="BNH1221" s="10"/>
      <c r="BNI1221" s="10"/>
      <c r="BNJ1221" s="10"/>
      <c r="BNK1221" s="10"/>
      <c r="BNL1221" s="10"/>
      <c r="BNM1221" s="10"/>
      <c r="BNN1221" s="10"/>
      <c r="BNO1221" s="10"/>
      <c r="BNP1221" s="10"/>
      <c r="BNQ1221" s="10"/>
      <c r="BNR1221" s="10"/>
      <c r="BNS1221" s="10"/>
      <c r="BNT1221" s="10"/>
      <c r="BNU1221" s="10"/>
      <c r="BNV1221" s="10"/>
      <c r="BNW1221" s="10"/>
      <c r="BNX1221" s="10"/>
      <c r="BNY1221" s="10"/>
      <c r="BNZ1221" s="10"/>
      <c r="BOA1221" s="10"/>
      <c r="BOB1221" s="10"/>
      <c r="BOC1221" s="10"/>
      <c r="BOD1221" s="10"/>
      <c r="BOE1221" s="10"/>
      <c r="BOF1221" s="10"/>
      <c r="BOG1221" s="10"/>
      <c r="BOH1221" s="10"/>
      <c r="BOI1221" s="10"/>
      <c r="BOJ1221" s="10"/>
      <c r="BOK1221" s="10"/>
      <c r="BOL1221" s="10"/>
      <c r="BOM1221" s="10"/>
      <c r="BON1221" s="10"/>
      <c r="BOO1221" s="10"/>
      <c r="BOP1221" s="10"/>
      <c r="BOQ1221" s="10"/>
      <c r="BOR1221" s="10"/>
      <c r="BOS1221" s="10"/>
      <c r="BOT1221" s="10"/>
      <c r="BOU1221" s="10"/>
      <c r="BOV1221" s="10"/>
      <c r="BOW1221" s="10"/>
      <c r="BOX1221" s="10"/>
      <c r="BOY1221" s="10"/>
      <c r="BOZ1221" s="10"/>
      <c r="BPA1221" s="10"/>
      <c r="BPB1221" s="10"/>
      <c r="BPC1221" s="10"/>
      <c r="BPD1221" s="10"/>
      <c r="BPE1221" s="10"/>
      <c r="BPF1221" s="10"/>
      <c r="BPG1221" s="10"/>
      <c r="BPH1221" s="10"/>
      <c r="BPI1221" s="10"/>
      <c r="BPJ1221" s="10"/>
      <c r="BPK1221" s="10"/>
      <c r="BPL1221" s="10"/>
      <c r="BPM1221" s="10"/>
      <c r="BPN1221" s="10"/>
      <c r="BPO1221" s="10"/>
      <c r="BPP1221" s="10"/>
      <c r="BPQ1221" s="10"/>
      <c r="BPR1221" s="10"/>
      <c r="BPS1221" s="10"/>
      <c r="BPT1221" s="10"/>
      <c r="BPU1221" s="10"/>
      <c r="BPV1221" s="10"/>
      <c r="BPW1221" s="10"/>
      <c r="BPX1221" s="10"/>
      <c r="BPY1221" s="10"/>
      <c r="BPZ1221" s="10"/>
      <c r="BQA1221" s="10"/>
      <c r="BQB1221" s="10"/>
      <c r="BQC1221" s="10"/>
      <c r="BQD1221" s="10"/>
      <c r="BQE1221" s="10"/>
      <c r="BQF1221" s="10"/>
      <c r="BQG1221" s="10"/>
      <c r="BQH1221" s="10"/>
      <c r="BQI1221" s="10"/>
      <c r="BQJ1221" s="10"/>
      <c r="BQK1221" s="10"/>
      <c r="BQL1221" s="10"/>
      <c r="BQM1221" s="10"/>
      <c r="BQN1221" s="10"/>
      <c r="BQO1221" s="10"/>
      <c r="BQP1221" s="10"/>
      <c r="BQQ1221" s="10"/>
      <c r="BQR1221" s="10"/>
      <c r="BQS1221" s="10"/>
      <c r="BQT1221" s="10"/>
      <c r="BQU1221" s="10"/>
      <c r="BQV1221" s="10"/>
      <c r="BQW1221" s="10"/>
      <c r="BQX1221" s="10"/>
      <c r="BQY1221" s="10"/>
      <c r="BQZ1221" s="10"/>
      <c r="BRA1221" s="10"/>
      <c r="BRB1221" s="10"/>
      <c r="BRC1221" s="10"/>
      <c r="BRD1221" s="10"/>
      <c r="BRE1221" s="10"/>
      <c r="BRF1221" s="10"/>
      <c r="BRG1221" s="10"/>
      <c r="BRH1221" s="10"/>
      <c r="BRI1221" s="10"/>
      <c r="BRJ1221" s="10"/>
      <c r="BRK1221" s="10"/>
      <c r="BRL1221" s="10"/>
      <c r="BRM1221" s="10"/>
      <c r="BRN1221" s="10"/>
      <c r="BRO1221" s="10"/>
      <c r="BRP1221" s="10"/>
      <c r="BRQ1221" s="10"/>
      <c r="BRR1221" s="10"/>
      <c r="BRS1221" s="10"/>
      <c r="BRT1221" s="10"/>
      <c r="BRU1221" s="10"/>
      <c r="BRV1221" s="10"/>
      <c r="BRW1221" s="10"/>
      <c r="BRX1221" s="10"/>
      <c r="BRY1221" s="10"/>
      <c r="BRZ1221" s="10"/>
      <c r="BSA1221" s="10"/>
      <c r="BSB1221" s="10"/>
      <c r="BSC1221" s="10"/>
      <c r="BSD1221" s="10"/>
      <c r="BSE1221" s="10"/>
      <c r="BSF1221" s="10"/>
      <c r="BSG1221" s="10"/>
      <c r="BSH1221" s="10"/>
      <c r="BSI1221" s="10"/>
      <c r="BSJ1221" s="10"/>
      <c r="BSK1221" s="10"/>
      <c r="BSL1221" s="10"/>
      <c r="BSM1221" s="10"/>
      <c r="BSN1221" s="10"/>
      <c r="BSO1221" s="10"/>
      <c r="BSP1221" s="10"/>
      <c r="BSQ1221" s="10"/>
      <c r="BSR1221" s="10"/>
      <c r="BSS1221" s="10"/>
      <c r="BST1221" s="10"/>
      <c r="BSU1221" s="10"/>
      <c r="BSV1221" s="10"/>
      <c r="BSW1221" s="10"/>
      <c r="BSX1221" s="10"/>
      <c r="BSY1221" s="10"/>
      <c r="BSZ1221" s="10"/>
      <c r="BTA1221" s="10"/>
      <c r="BTB1221" s="10"/>
      <c r="BTC1221" s="10"/>
      <c r="BTD1221" s="10"/>
      <c r="BTE1221" s="10"/>
      <c r="BTF1221" s="10"/>
      <c r="BTG1221" s="10"/>
      <c r="BTH1221" s="10"/>
      <c r="BTI1221" s="10"/>
      <c r="BTJ1221" s="10"/>
      <c r="BTK1221" s="10"/>
      <c r="BTL1221" s="10"/>
      <c r="BTM1221" s="10"/>
      <c r="BTN1221" s="10"/>
      <c r="BTO1221" s="10"/>
      <c r="BTP1221" s="10"/>
      <c r="BTQ1221" s="10"/>
      <c r="BTR1221" s="10"/>
      <c r="BTS1221" s="10"/>
      <c r="BTT1221" s="10"/>
      <c r="BTU1221" s="10"/>
      <c r="BTV1221" s="10"/>
      <c r="BTW1221" s="10"/>
      <c r="BTX1221" s="10"/>
      <c r="BTY1221" s="10"/>
      <c r="BTZ1221" s="10"/>
      <c r="BUA1221" s="10"/>
      <c r="BUB1221" s="10"/>
      <c r="BUC1221" s="10"/>
      <c r="BUD1221" s="10"/>
      <c r="BUE1221" s="10"/>
      <c r="BUF1221" s="10"/>
      <c r="BUG1221" s="10"/>
      <c r="BUH1221" s="10"/>
      <c r="BUI1221" s="10"/>
      <c r="BUJ1221" s="10"/>
      <c r="BUK1221" s="10"/>
      <c r="BUL1221" s="10"/>
      <c r="BUM1221" s="10"/>
      <c r="BUN1221" s="10"/>
      <c r="BUO1221" s="10"/>
      <c r="BUP1221" s="10"/>
      <c r="BUQ1221" s="10"/>
      <c r="BUR1221" s="10"/>
      <c r="BUS1221" s="10"/>
      <c r="BUT1221" s="10"/>
      <c r="BUU1221" s="10"/>
      <c r="BUV1221" s="10"/>
      <c r="BUW1221" s="10"/>
      <c r="BUX1221" s="10"/>
      <c r="BUY1221" s="10"/>
      <c r="BUZ1221" s="10"/>
      <c r="BVA1221" s="10"/>
      <c r="BVB1221" s="10"/>
      <c r="BVC1221" s="10"/>
      <c r="BVD1221" s="10"/>
      <c r="BVE1221" s="10"/>
      <c r="BVF1221" s="10"/>
      <c r="BVG1221" s="10"/>
      <c r="BVH1221" s="10"/>
      <c r="BVI1221" s="10"/>
      <c r="BVJ1221" s="10"/>
      <c r="BVK1221" s="10"/>
      <c r="BVL1221" s="10"/>
      <c r="BVM1221" s="10"/>
      <c r="BVN1221" s="10"/>
      <c r="BVO1221" s="10"/>
      <c r="BVP1221" s="10"/>
      <c r="BVQ1221" s="10"/>
      <c r="BVR1221" s="10"/>
      <c r="BVS1221" s="10"/>
      <c r="BVT1221" s="10"/>
      <c r="BVU1221" s="10"/>
      <c r="BVV1221" s="10"/>
      <c r="BVW1221" s="10"/>
      <c r="BVX1221" s="10"/>
      <c r="BVY1221" s="10"/>
      <c r="BVZ1221" s="10"/>
      <c r="BWA1221" s="10"/>
      <c r="BWB1221" s="10"/>
      <c r="BWC1221" s="10"/>
      <c r="BWD1221" s="10"/>
      <c r="BWE1221" s="10"/>
      <c r="BWF1221" s="10"/>
      <c r="BWG1221" s="10"/>
      <c r="BWH1221" s="10"/>
      <c r="BWI1221" s="10"/>
      <c r="BWJ1221" s="10"/>
      <c r="BWK1221" s="10"/>
      <c r="BWL1221" s="10"/>
      <c r="BWM1221" s="10"/>
      <c r="BWN1221" s="10"/>
      <c r="BWO1221" s="10"/>
      <c r="BWP1221" s="10"/>
      <c r="BWQ1221" s="10"/>
      <c r="BWR1221" s="10"/>
      <c r="BWS1221" s="10"/>
      <c r="BWT1221" s="10"/>
      <c r="BWU1221" s="10"/>
      <c r="BWV1221" s="10"/>
      <c r="BWW1221" s="10"/>
      <c r="BWX1221" s="10"/>
      <c r="BWY1221" s="10"/>
      <c r="BWZ1221" s="10"/>
      <c r="BXA1221" s="10"/>
      <c r="BXB1221" s="10"/>
      <c r="BXC1221" s="10"/>
      <c r="BXD1221" s="10"/>
      <c r="BXE1221" s="10"/>
      <c r="BXF1221" s="10"/>
      <c r="BXG1221" s="10"/>
      <c r="BXH1221" s="10"/>
      <c r="BXI1221" s="10"/>
      <c r="BXJ1221" s="10"/>
      <c r="BXK1221" s="10"/>
      <c r="BXL1221" s="10"/>
      <c r="BXM1221" s="10"/>
      <c r="BXN1221" s="10"/>
      <c r="BXO1221" s="10"/>
      <c r="BXP1221" s="10"/>
      <c r="BXQ1221" s="10"/>
      <c r="BXR1221" s="10"/>
      <c r="BXS1221" s="10"/>
      <c r="BXT1221" s="10"/>
      <c r="BXU1221" s="10"/>
      <c r="BXV1221" s="10"/>
      <c r="BXW1221" s="10"/>
      <c r="BXX1221" s="10"/>
      <c r="BXY1221" s="10"/>
      <c r="BXZ1221" s="10"/>
      <c r="BYA1221" s="10"/>
      <c r="BYB1221" s="10"/>
      <c r="BYC1221" s="10"/>
      <c r="BYD1221" s="10"/>
      <c r="BYE1221" s="10"/>
      <c r="BYF1221" s="10"/>
      <c r="BYG1221" s="10"/>
      <c r="BYH1221" s="10"/>
      <c r="BYI1221" s="10"/>
      <c r="BYJ1221" s="10"/>
      <c r="BYK1221" s="10"/>
      <c r="BYL1221" s="10"/>
      <c r="BYM1221" s="10"/>
      <c r="BYN1221" s="10"/>
      <c r="BYO1221" s="10"/>
      <c r="BYP1221" s="10"/>
      <c r="BYQ1221" s="10"/>
      <c r="BYR1221" s="10"/>
      <c r="BYS1221" s="10"/>
      <c r="BYT1221" s="10"/>
      <c r="BYU1221" s="10"/>
      <c r="BYV1221" s="10"/>
      <c r="BYW1221" s="10"/>
      <c r="BYX1221" s="10"/>
      <c r="BYY1221" s="10"/>
      <c r="BYZ1221" s="10"/>
      <c r="BZA1221" s="10"/>
      <c r="BZB1221" s="10"/>
      <c r="BZC1221" s="10"/>
      <c r="BZD1221" s="10"/>
      <c r="BZE1221" s="10"/>
      <c r="BZF1221" s="10"/>
      <c r="BZG1221" s="10"/>
      <c r="BZH1221" s="10"/>
      <c r="BZI1221" s="10"/>
      <c r="BZJ1221" s="10"/>
      <c r="BZK1221" s="10"/>
      <c r="BZL1221" s="10"/>
      <c r="BZM1221" s="10"/>
      <c r="BZN1221" s="10"/>
      <c r="BZO1221" s="10"/>
      <c r="BZP1221" s="10"/>
      <c r="BZQ1221" s="10"/>
      <c r="BZR1221" s="10"/>
      <c r="BZS1221" s="10"/>
      <c r="BZT1221" s="10"/>
      <c r="BZU1221" s="10"/>
      <c r="BZV1221" s="10"/>
      <c r="BZW1221" s="10"/>
      <c r="BZX1221" s="10"/>
      <c r="BZY1221" s="10"/>
      <c r="BZZ1221" s="10"/>
      <c r="CAA1221" s="10"/>
      <c r="CAB1221" s="10"/>
      <c r="CAC1221" s="10"/>
      <c r="CAD1221" s="10"/>
      <c r="CAE1221" s="10"/>
      <c r="CAF1221" s="10"/>
      <c r="CAG1221" s="10"/>
      <c r="CAH1221" s="10"/>
      <c r="CAI1221" s="10"/>
      <c r="CAJ1221" s="10"/>
      <c r="CAK1221" s="10"/>
      <c r="CAL1221" s="10"/>
      <c r="CAM1221" s="10"/>
      <c r="CAN1221" s="10"/>
      <c r="CAO1221" s="10"/>
      <c r="CAP1221" s="10"/>
      <c r="CAQ1221" s="10"/>
      <c r="CAR1221" s="10"/>
      <c r="CAS1221" s="10"/>
      <c r="CAT1221" s="10"/>
      <c r="CAU1221" s="10"/>
      <c r="CAV1221" s="10"/>
      <c r="CAW1221" s="10"/>
      <c r="CAX1221" s="10"/>
      <c r="CAY1221" s="10"/>
      <c r="CAZ1221" s="10"/>
      <c r="CBA1221" s="10"/>
      <c r="CBB1221" s="10"/>
      <c r="CBC1221" s="10"/>
      <c r="CBD1221" s="10"/>
      <c r="CBE1221" s="10"/>
      <c r="CBF1221" s="10"/>
      <c r="CBG1221" s="10"/>
      <c r="CBH1221" s="10"/>
      <c r="CBI1221" s="10"/>
      <c r="CBJ1221" s="10"/>
      <c r="CBK1221" s="10"/>
      <c r="CBL1221" s="10"/>
      <c r="CBM1221" s="10"/>
      <c r="CBN1221" s="10"/>
      <c r="CBO1221" s="10"/>
      <c r="CBP1221" s="10"/>
      <c r="CBQ1221" s="10"/>
      <c r="CBR1221" s="10"/>
      <c r="CBS1221" s="10"/>
      <c r="CBT1221" s="10"/>
      <c r="CBU1221" s="10"/>
      <c r="CBV1221" s="10"/>
      <c r="CBW1221" s="10"/>
      <c r="CBX1221" s="10"/>
      <c r="CBY1221" s="10"/>
      <c r="CBZ1221" s="10"/>
      <c r="CCA1221" s="10"/>
      <c r="CCB1221" s="10"/>
      <c r="CCC1221" s="10"/>
      <c r="CCD1221" s="10"/>
      <c r="CCE1221" s="10"/>
      <c r="CCF1221" s="10"/>
      <c r="CCG1221" s="10"/>
      <c r="CCH1221" s="10"/>
      <c r="CCI1221" s="10"/>
      <c r="CCJ1221" s="10"/>
      <c r="CCK1221" s="10"/>
      <c r="CCL1221" s="10"/>
      <c r="CCM1221" s="10"/>
      <c r="CCN1221" s="10"/>
      <c r="CCO1221" s="10"/>
      <c r="CCP1221" s="10"/>
      <c r="CCQ1221" s="10"/>
      <c r="CCR1221" s="10"/>
      <c r="CCS1221" s="10"/>
      <c r="CCT1221" s="10"/>
      <c r="CCU1221" s="10"/>
      <c r="CCV1221" s="10"/>
      <c r="CCW1221" s="10"/>
      <c r="CCX1221" s="10"/>
      <c r="CCY1221" s="10"/>
      <c r="CCZ1221" s="10"/>
      <c r="CDA1221" s="10"/>
      <c r="CDB1221" s="10"/>
      <c r="CDC1221" s="10"/>
      <c r="CDD1221" s="10"/>
      <c r="CDE1221" s="10"/>
      <c r="CDF1221" s="10"/>
      <c r="CDG1221" s="10"/>
      <c r="CDH1221" s="10"/>
      <c r="CDI1221" s="10"/>
      <c r="CDJ1221" s="10"/>
      <c r="CDK1221" s="10"/>
      <c r="CDL1221" s="10"/>
      <c r="CDM1221" s="10"/>
      <c r="CDN1221" s="10"/>
      <c r="CDO1221" s="10"/>
      <c r="CDP1221" s="10"/>
      <c r="CDQ1221" s="10"/>
      <c r="CDR1221" s="10"/>
      <c r="CDS1221" s="10"/>
      <c r="CDT1221" s="10"/>
      <c r="CDU1221" s="10"/>
      <c r="CDV1221" s="10"/>
      <c r="CDW1221" s="10"/>
      <c r="CDX1221" s="10"/>
      <c r="CDY1221" s="10"/>
      <c r="CDZ1221" s="10"/>
      <c r="CEA1221" s="10"/>
      <c r="CEB1221" s="10"/>
      <c r="CEC1221" s="10"/>
      <c r="CED1221" s="10"/>
      <c r="CEE1221" s="10"/>
      <c r="CEF1221" s="10"/>
      <c r="CEG1221" s="10"/>
      <c r="CEH1221" s="10"/>
      <c r="CEI1221" s="10"/>
      <c r="CEJ1221" s="10"/>
      <c r="CEK1221" s="10"/>
      <c r="CEL1221" s="10"/>
      <c r="CEM1221" s="10"/>
      <c r="CEN1221" s="10"/>
      <c r="CEO1221" s="10"/>
      <c r="CEP1221" s="10"/>
      <c r="CEQ1221" s="10"/>
      <c r="CER1221" s="10"/>
      <c r="CES1221" s="10"/>
      <c r="CET1221" s="10"/>
      <c r="CEU1221" s="10"/>
      <c r="CEV1221" s="10"/>
      <c r="CEW1221" s="10"/>
      <c r="CEX1221" s="10"/>
      <c r="CEY1221" s="10"/>
      <c r="CEZ1221" s="10"/>
      <c r="CFA1221" s="10"/>
      <c r="CFB1221" s="10"/>
      <c r="CFC1221" s="10"/>
      <c r="CFD1221" s="10"/>
      <c r="CFE1221" s="10"/>
      <c r="CFF1221" s="10"/>
      <c r="CFG1221" s="10"/>
      <c r="CFH1221" s="10"/>
      <c r="CFI1221" s="10"/>
      <c r="CFJ1221" s="10"/>
      <c r="CFK1221" s="10"/>
      <c r="CFL1221" s="10"/>
      <c r="CFM1221" s="10"/>
      <c r="CFN1221" s="10"/>
      <c r="CFO1221" s="10"/>
      <c r="CFP1221" s="10"/>
      <c r="CFQ1221" s="10"/>
      <c r="CFR1221" s="10"/>
      <c r="CFS1221" s="10"/>
      <c r="CFT1221" s="10"/>
      <c r="CFU1221" s="10"/>
      <c r="CFV1221" s="10"/>
      <c r="CFW1221" s="10"/>
      <c r="CFX1221" s="10"/>
      <c r="CFY1221" s="10"/>
      <c r="CFZ1221" s="10"/>
      <c r="CGA1221" s="10"/>
      <c r="CGB1221" s="10"/>
      <c r="CGC1221" s="10"/>
      <c r="CGD1221" s="10"/>
      <c r="CGE1221" s="10"/>
      <c r="CGF1221" s="10"/>
      <c r="CGG1221" s="10"/>
      <c r="CGH1221" s="10"/>
      <c r="CGI1221" s="10"/>
      <c r="CGJ1221" s="10"/>
      <c r="CGK1221" s="10"/>
      <c r="CGL1221" s="10"/>
      <c r="CGM1221" s="10"/>
      <c r="CGN1221" s="10"/>
      <c r="CGO1221" s="10"/>
      <c r="CGP1221" s="10"/>
      <c r="CGQ1221" s="10"/>
      <c r="CGR1221" s="10"/>
      <c r="CGS1221" s="10"/>
      <c r="CGT1221" s="10"/>
      <c r="CGU1221" s="10"/>
      <c r="CGV1221" s="10"/>
      <c r="CGW1221" s="10"/>
      <c r="CGX1221" s="10"/>
      <c r="CGY1221" s="10"/>
      <c r="CGZ1221" s="10"/>
      <c r="CHA1221" s="10"/>
      <c r="CHB1221" s="10"/>
      <c r="CHC1221" s="10"/>
      <c r="CHD1221" s="10"/>
      <c r="CHE1221" s="10"/>
      <c r="CHF1221" s="10"/>
      <c r="CHG1221" s="10"/>
      <c r="CHH1221" s="10"/>
      <c r="CHI1221" s="10"/>
      <c r="CHJ1221" s="10"/>
      <c r="CHK1221" s="10"/>
      <c r="CHL1221" s="10"/>
      <c r="CHM1221" s="10"/>
      <c r="CHN1221" s="10"/>
      <c r="CHO1221" s="10"/>
      <c r="CHP1221" s="10"/>
      <c r="CHQ1221" s="10"/>
      <c r="CHR1221" s="10"/>
      <c r="CHS1221" s="10"/>
      <c r="CHT1221" s="10"/>
      <c r="CHU1221" s="10"/>
      <c r="CHV1221" s="10"/>
      <c r="CHW1221" s="10"/>
      <c r="CHX1221" s="10"/>
      <c r="CHY1221" s="10"/>
      <c r="CHZ1221" s="10"/>
      <c r="CIA1221" s="10"/>
      <c r="CIB1221" s="10"/>
      <c r="CIC1221" s="10"/>
      <c r="CID1221" s="10"/>
      <c r="CIE1221" s="10"/>
      <c r="CIF1221" s="10"/>
      <c r="CIG1221" s="10"/>
      <c r="CIH1221" s="10"/>
      <c r="CII1221" s="10"/>
      <c r="CIJ1221" s="10"/>
      <c r="CIK1221" s="10"/>
      <c r="CIL1221" s="10"/>
      <c r="CIM1221" s="10"/>
      <c r="CIN1221" s="10"/>
      <c r="CIO1221" s="10"/>
      <c r="CIP1221" s="10"/>
      <c r="CIQ1221" s="10"/>
      <c r="CIR1221" s="10"/>
      <c r="CIS1221" s="10"/>
      <c r="CIT1221" s="10"/>
      <c r="CIU1221" s="10"/>
      <c r="CIV1221" s="10"/>
      <c r="CIW1221" s="10"/>
      <c r="CIX1221" s="10"/>
      <c r="CIY1221" s="10"/>
      <c r="CIZ1221" s="10"/>
      <c r="CJA1221" s="10"/>
      <c r="CJB1221" s="10"/>
      <c r="CJC1221" s="10"/>
      <c r="CJD1221" s="10"/>
      <c r="CJE1221" s="10"/>
      <c r="CJF1221" s="10"/>
      <c r="CJG1221" s="10"/>
      <c r="CJH1221" s="10"/>
      <c r="CJI1221" s="10"/>
      <c r="CJJ1221" s="10"/>
      <c r="CJK1221" s="10"/>
      <c r="CJL1221" s="10"/>
      <c r="CJM1221" s="10"/>
      <c r="CJN1221" s="10"/>
      <c r="CJO1221" s="10"/>
      <c r="CJP1221" s="10"/>
      <c r="CJQ1221" s="10"/>
      <c r="CJR1221" s="10"/>
      <c r="CJS1221" s="10"/>
      <c r="CJT1221" s="10"/>
      <c r="CJU1221" s="10"/>
      <c r="CJV1221" s="10"/>
      <c r="CJW1221" s="10"/>
      <c r="CJX1221" s="10"/>
      <c r="CJY1221" s="10"/>
      <c r="CJZ1221" s="10"/>
      <c r="CKA1221" s="10"/>
      <c r="CKB1221" s="10"/>
      <c r="CKC1221" s="10"/>
      <c r="CKD1221" s="10"/>
      <c r="CKE1221" s="10"/>
      <c r="CKF1221" s="10"/>
      <c r="CKG1221" s="10"/>
      <c r="CKH1221" s="10"/>
      <c r="CKI1221" s="10"/>
      <c r="CKJ1221" s="10"/>
      <c r="CKK1221" s="10"/>
      <c r="CKL1221" s="10"/>
      <c r="CKM1221" s="10"/>
      <c r="CKN1221" s="10"/>
      <c r="CKO1221" s="10"/>
      <c r="CKP1221" s="10"/>
      <c r="CKQ1221" s="10"/>
      <c r="CKR1221" s="10"/>
      <c r="CKS1221" s="10"/>
      <c r="CKT1221" s="10"/>
      <c r="CKU1221" s="10"/>
      <c r="CKV1221" s="10"/>
      <c r="CKW1221" s="10"/>
      <c r="CKX1221" s="10"/>
      <c r="CKY1221" s="10"/>
      <c r="CKZ1221" s="10"/>
      <c r="CLA1221" s="10"/>
      <c r="CLB1221" s="10"/>
      <c r="CLC1221" s="10"/>
      <c r="CLD1221" s="10"/>
      <c r="CLE1221" s="10"/>
      <c r="CLF1221" s="10"/>
      <c r="CLG1221" s="10"/>
      <c r="CLH1221" s="10"/>
      <c r="CLI1221" s="10"/>
      <c r="CLJ1221" s="10"/>
      <c r="CLK1221" s="10"/>
      <c r="CLL1221" s="10"/>
      <c r="CLM1221" s="10"/>
      <c r="CLN1221" s="10"/>
      <c r="CLO1221" s="10"/>
      <c r="CLP1221" s="10"/>
      <c r="CLQ1221" s="10"/>
      <c r="CLR1221" s="10"/>
      <c r="CLS1221" s="10"/>
      <c r="CLT1221" s="10"/>
      <c r="CLU1221" s="10"/>
      <c r="CLV1221" s="10"/>
      <c r="CLW1221" s="10"/>
      <c r="CLX1221" s="10"/>
      <c r="CLY1221" s="10"/>
      <c r="CLZ1221" s="10"/>
      <c r="CMA1221" s="10"/>
      <c r="CMB1221" s="10"/>
      <c r="CMC1221" s="10"/>
      <c r="CMD1221" s="10"/>
      <c r="CME1221" s="10"/>
      <c r="CMF1221" s="10"/>
      <c r="CMG1221" s="10"/>
      <c r="CMH1221" s="10"/>
      <c r="CMI1221" s="10"/>
      <c r="CMJ1221" s="10"/>
      <c r="CMK1221" s="10"/>
      <c r="CML1221" s="10"/>
      <c r="CMM1221" s="10"/>
      <c r="CMN1221" s="10"/>
      <c r="CMO1221" s="10"/>
      <c r="CMP1221" s="10"/>
      <c r="CMQ1221" s="10"/>
      <c r="CMR1221" s="10"/>
      <c r="CMS1221" s="10"/>
      <c r="CMT1221" s="10"/>
      <c r="CMU1221" s="10"/>
      <c r="CMV1221" s="10"/>
      <c r="CMW1221" s="10"/>
      <c r="CMX1221" s="10"/>
      <c r="CMY1221" s="10"/>
      <c r="CMZ1221" s="10"/>
      <c r="CNA1221" s="10"/>
      <c r="CNB1221" s="10"/>
      <c r="CNC1221" s="10"/>
      <c r="CND1221" s="10"/>
      <c r="CNE1221" s="10"/>
      <c r="CNF1221" s="10"/>
      <c r="CNG1221" s="10"/>
      <c r="CNH1221" s="10"/>
      <c r="CNI1221" s="10"/>
      <c r="CNJ1221" s="10"/>
      <c r="CNK1221" s="10"/>
      <c r="CNL1221" s="10"/>
      <c r="CNM1221" s="10"/>
      <c r="CNN1221" s="10"/>
      <c r="CNO1221" s="10"/>
      <c r="CNP1221" s="10"/>
      <c r="CNQ1221" s="10"/>
      <c r="CNR1221" s="10"/>
      <c r="CNS1221" s="10"/>
      <c r="CNT1221" s="10"/>
      <c r="CNU1221" s="10"/>
      <c r="CNV1221" s="10"/>
      <c r="CNW1221" s="10"/>
      <c r="CNX1221" s="10"/>
      <c r="CNY1221" s="10"/>
      <c r="CNZ1221" s="10"/>
      <c r="COA1221" s="10"/>
      <c r="COB1221" s="10"/>
      <c r="COC1221" s="10"/>
      <c r="COD1221" s="10"/>
      <c r="COE1221" s="10"/>
      <c r="COF1221" s="10"/>
      <c r="COG1221" s="10"/>
      <c r="COH1221" s="10"/>
      <c r="COI1221" s="10"/>
      <c r="COJ1221" s="10"/>
      <c r="COK1221" s="10"/>
      <c r="COL1221" s="10"/>
      <c r="COM1221" s="10"/>
      <c r="CON1221" s="10"/>
      <c r="COO1221" s="10"/>
      <c r="COP1221" s="10"/>
      <c r="COQ1221" s="10"/>
      <c r="COR1221" s="10"/>
      <c r="COS1221" s="10"/>
      <c r="COT1221" s="10"/>
      <c r="COU1221" s="10"/>
      <c r="COV1221" s="10"/>
      <c r="COW1221" s="10"/>
      <c r="COX1221" s="10"/>
      <c r="COY1221" s="10"/>
      <c r="COZ1221" s="10"/>
      <c r="CPA1221" s="10"/>
      <c r="CPB1221" s="10"/>
      <c r="CPC1221" s="10"/>
      <c r="CPD1221" s="10"/>
      <c r="CPE1221" s="10"/>
      <c r="CPF1221" s="10"/>
      <c r="CPG1221" s="10"/>
      <c r="CPH1221" s="10"/>
      <c r="CPI1221" s="10"/>
      <c r="CPJ1221" s="10"/>
      <c r="CPK1221" s="10"/>
      <c r="CPL1221" s="10"/>
      <c r="CPM1221" s="10"/>
      <c r="CPN1221" s="10"/>
      <c r="CPO1221" s="10"/>
      <c r="CPP1221" s="10"/>
      <c r="CPQ1221" s="10"/>
      <c r="CPR1221" s="10"/>
      <c r="CPS1221" s="10"/>
      <c r="CPT1221" s="10"/>
      <c r="CPU1221" s="10"/>
      <c r="CPV1221" s="10"/>
      <c r="CPW1221" s="10"/>
      <c r="CPX1221" s="10"/>
      <c r="CPY1221" s="10"/>
      <c r="CPZ1221" s="10"/>
      <c r="CQA1221" s="10"/>
      <c r="CQB1221" s="10"/>
      <c r="CQC1221" s="10"/>
      <c r="CQD1221" s="10"/>
      <c r="CQE1221" s="10"/>
      <c r="CQF1221" s="10"/>
      <c r="CQG1221" s="10"/>
      <c r="CQH1221" s="10"/>
      <c r="CQI1221" s="10"/>
      <c r="CQJ1221" s="10"/>
      <c r="CQK1221" s="10"/>
      <c r="CQL1221" s="10"/>
      <c r="CQM1221" s="10"/>
      <c r="CQN1221" s="10"/>
      <c r="CQO1221" s="10"/>
      <c r="CQP1221" s="10"/>
      <c r="CQQ1221" s="10"/>
      <c r="CQR1221" s="10"/>
      <c r="CQS1221" s="10"/>
      <c r="CQT1221" s="10"/>
      <c r="CQU1221" s="10"/>
      <c r="CQV1221" s="10"/>
      <c r="CQW1221" s="10"/>
      <c r="CQX1221" s="10"/>
      <c r="CQY1221" s="10"/>
      <c r="CQZ1221" s="10"/>
      <c r="CRA1221" s="10"/>
      <c r="CRB1221" s="10"/>
      <c r="CRC1221" s="10"/>
      <c r="CRD1221" s="10"/>
      <c r="CRE1221" s="10"/>
      <c r="CRF1221" s="10"/>
      <c r="CRG1221" s="10"/>
      <c r="CRH1221" s="10"/>
      <c r="CRI1221" s="10"/>
      <c r="CRJ1221" s="10"/>
      <c r="CRK1221" s="10"/>
      <c r="CRL1221" s="10"/>
      <c r="CRM1221" s="10"/>
      <c r="CRN1221" s="10"/>
      <c r="CRO1221" s="10"/>
      <c r="CRP1221" s="10"/>
      <c r="CRQ1221" s="10"/>
      <c r="CRR1221" s="10"/>
      <c r="CRS1221" s="10"/>
      <c r="CRT1221" s="10"/>
      <c r="CRU1221" s="10"/>
      <c r="CRV1221" s="10"/>
      <c r="CRW1221" s="10"/>
      <c r="CRX1221" s="10"/>
      <c r="CRY1221" s="10"/>
      <c r="CRZ1221" s="10"/>
      <c r="CSA1221" s="10"/>
      <c r="CSB1221" s="10"/>
      <c r="CSC1221" s="10"/>
      <c r="CSD1221" s="10"/>
      <c r="CSE1221" s="10"/>
      <c r="CSF1221" s="10"/>
      <c r="CSG1221" s="10"/>
      <c r="CSH1221" s="10"/>
      <c r="CSI1221" s="10"/>
      <c r="CSJ1221" s="10"/>
      <c r="CSK1221" s="10"/>
      <c r="CSL1221" s="10"/>
      <c r="CSM1221" s="10"/>
      <c r="CSN1221" s="10"/>
      <c r="CSO1221" s="10"/>
      <c r="CSP1221" s="10"/>
      <c r="CSQ1221" s="10"/>
      <c r="CSR1221" s="10"/>
      <c r="CSS1221" s="10"/>
      <c r="CST1221" s="10"/>
      <c r="CSU1221" s="10"/>
      <c r="CSV1221" s="10"/>
      <c r="CSW1221" s="10"/>
      <c r="CSX1221" s="10"/>
      <c r="CSY1221" s="10"/>
      <c r="CSZ1221" s="10"/>
      <c r="CTA1221" s="10"/>
      <c r="CTB1221" s="10"/>
      <c r="CTC1221" s="10"/>
      <c r="CTD1221" s="10"/>
      <c r="CTE1221" s="10"/>
      <c r="CTF1221" s="10"/>
      <c r="CTG1221" s="10"/>
      <c r="CTH1221" s="10"/>
      <c r="CTI1221" s="10"/>
      <c r="CTJ1221" s="10"/>
      <c r="CTK1221" s="10"/>
      <c r="CTL1221" s="10"/>
      <c r="CTM1221" s="10"/>
      <c r="CTN1221" s="10"/>
      <c r="CTO1221" s="10"/>
      <c r="CTP1221" s="10"/>
      <c r="CTQ1221" s="10"/>
      <c r="CTR1221" s="10"/>
      <c r="CTS1221" s="10"/>
      <c r="CTT1221" s="10"/>
      <c r="CTU1221" s="10"/>
      <c r="CTV1221" s="10"/>
      <c r="CTW1221" s="10"/>
      <c r="CTX1221" s="10"/>
      <c r="CTY1221" s="10"/>
      <c r="CTZ1221" s="10"/>
      <c r="CUA1221" s="10"/>
      <c r="CUB1221" s="10"/>
      <c r="CUC1221" s="10"/>
      <c r="CUD1221" s="10"/>
      <c r="CUE1221" s="10"/>
      <c r="CUF1221" s="10"/>
      <c r="CUG1221" s="10"/>
      <c r="CUH1221" s="10"/>
      <c r="CUI1221" s="10"/>
      <c r="CUJ1221" s="10"/>
      <c r="CUK1221" s="10"/>
      <c r="CUL1221" s="10"/>
      <c r="CUM1221" s="10"/>
      <c r="CUN1221" s="10"/>
      <c r="CUO1221" s="10"/>
      <c r="CUP1221" s="10"/>
      <c r="CUQ1221" s="10"/>
      <c r="CUR1221" s="10"/>
      <c r="CUS1221" s="10"/>
      <c r="CUT1221" s="10"/>
      <c r="CUU1221" s="10"/>
      <c r="CUV1221" s="10"/>
      <c r="CUW1221" s="10"/>
      <c r="CUX1221" s="10"/>
      <c r="CUY1221" s="10"/>
      <c r="CUZ1221" s="10"/>
      <c r="CVA1221" s="10"/>
      <c r="CVB1221" s="10"/>
      <c r="CVC1221" s="10"/>
      <c r="CVD1221" s="10"/>
      <c r="CVE1221" s="10"/>
      <c r="CVF1221" s="10"/>
      <c r="CVG1221" s="10"/>
      <c r="CVH1221" s="10"/>
      <c r="CVI1221" s="10"/>
      <c r="CVJ1221" s="10"/>
      <c r="CVK1221" s="10"/>
      <c r="CVL1221" s="10"/>
      <c r="CVM1221" s="10"/>
      <c r="CVN1221" s="10"/>
      <c r="CVO1221" s="10"/>
      <c r="CVP1221" s="10"/>
      <c r="CVQ1221" s="10"/>
      <c r="CVR1221" s="10"/>
      <c r="CVS1221" s="10"/>
      <c r="CVT1221" s="10"/>
      <c r="CVU1221" s="10"/>
      <c r="CVV1221" s="10"/>
      <c r="CVW1221" s="10"/>
      <c r="CVX1221" s="10"/>
      <c r="CVY1221" s="10"/>
      <c r="CVZ1221" s="10"/>
      <c r="CWA1221" s="10"/>
      <c r="CWB1221" s="10"/>
      <c r="CWC1221" s="10"/>
      <c r="CWD1221" s="10"/>
      <c r="CWE1221" s="10"/>
      <c r="CWF1221" s="10"/>
      <c r="CWG1221" s="10"/>
      <c r="CWH1221" s="10"/>
      <c r="CWI1221" s="10"/>
      <c r="CWJ1221" s="10"/>
      <c r="CWK1221" s="10"/>
      <c r="CWL1221" s="10"/>
      <c r="CWM1221" s="10"/>
      <c r="CWN1221" s="10"/>
      <c r="CWO1221" s="10"/>
      <c r="CWP1221" s="10"/>
      <c r="CWQ1221" s="10"/>
      <c r="CWR1221" s="10"/>
      <c r="CWS1221" s="10"/>
      <c r="CWT1221" s="10"/>
      <c r="CWU1221" s="10"/>
      <c r="CWV1221" s="10"/>
      <c r="CWW1221" s="10"/>
      <c r="CWX1221" s="10"/>
      <c r="CWY1221" s="10"/>
      <c r="CWZ1221" s="10"/>
      <c r="CXA1221" s="10"/>
      <c r="CXB1221" s="10"/>
      <c r="CXC1221" s="10"/>
      <c r="CXD1221" s="10"/>
      <c r="CXE1221" s="10"/>
      <c r="CXF1221" s="10"/>
      <c r="CXG1221" s="10"/>
      <c r="CXH1221" s="10"/>
      <c r="CXI1221" s="10"/>
      <c r="CXJ1221" s="10"/>
      <c r="CXK1221" s="10"/>
      <c r="CXL1221" s="10"/>
      <c r="CXM1221" s="10"/>
      <c r="CXN1221" s="10"/>
      <c r="CXO1221" s="10"/>
      <c r="CXP1221" s="10"/>
      <c r="CXQ1221" s="10"/>
      <c r="CXR1221" s="10"/>
      <c r="CXS1221" s="10"/>
      <c r="CXT1221" s="10"/>
      <c r="CXU1221" s="10"/>
      <c r="CXV1221" s="10"/>
      <c r="CXW1221" s="10"/>
      <c r="CXX1221" s="10"/>
      <c r="CXY1221" s="10"/>
      <c r="CXZ1221" s="10"/>
      <c r="CYA1221" s="10"/>
      <c r="CYB1221" s="10"/>
      <c r="CYC1221" s="10"/>
      <c r="CYD1221" s="10"/>
      <c r="CYE1221" s="10"/>
      <c r="CYF1221" s="10"/>
      <c r="CYG1221" s="10"/>
      <c r="CYH1221" s="10"/>
      <c r="CYI1221" s="10"/>
      <c r="CYJ1221" s="10"/>
      <c r="CYK1221" s="10"/>
      <c r="CYL1221" s="10"/>
      <c r="CYM1221" s="10"/>
      <c r="CYN1221" s="10"/>
      <c r="CYO1221" s="10"/>
      <c r="CYP1221" s="10"/>
      <c r="CYQ1221" s="10"/>
      <c r="CYR1221" s="10"/>
      <c r="CYS1221" s="10"/>
      <c r="CYT1221" s="10"/>
      <c r="CYU1221" s="10"/>
      <c r="CYV1221" s="10"/>
      <c r="CYW1221" s="10"/>
      <c r="CYX1221" s="10"/>
      <c r="CYY1221" s="10"/>
      <c r="CYZ1221" s="10"/>
      <c r="CZA1221" s="10"/>
      <c r="CZB1221" s="10"/>
      <c r="CZC1221" s="10"/>
      <c r="CZD1221" s="10"/>
      <c r="CZE1221" s="10"/>
      <c r="CZF1221" s="10"/>
      <c r="CZG1221" s="10"/>
      <c r="CZH1221" s="10"/>
      <c r="CZI1221" s="10"/>
      <c r="CZJ1221" s="10"/>
      <c r="CZK1221" s="10"/>
      <c r="CZL1221" s="10"/>
      <c r="CZM1221" s="10"/>
      <c r="CZN1221" s="10"/>
      <c r="CZO1221" s="10"/>
      <c r="CZP1221" s="10"/>
      <c r="CZQ1221" s="10"/>
      <c r="CZR1221" s="10"/>
      <c r="CZS1221" s="10"/>
      <c r="CZT1221" s="10"/>
      <c r="CZU1221" s="10"/>
      <c r="CZV1221" s="10"/>
      <c r="CZW1221" s="10"/>
      <c r="CZX1221" s="10"/>
      <c r="CZY1221" s="10"/>
      <c r="CZZ1221" s="10"/>
      <c r="DAA1221" s="10"/>
      <c r="DAB1221" s="10"/>
      <c r="DAC1221" s="10"/>
      <c r="DAD1221" s="10"/>
      <c r="DAE1221" s="10"/>
      <c r="DAF1221" s="10"/>
      <c r="DAG1221" s="10"/>
      <c r="DAH1221" s="10"/>
      <c r="DAI1221" s="10"/>
      <c r="DAJ1221" s="10"/>
      <c r="DAK1221" s="10"/>
      <c r="DAL1221" s="10"/>
      <c r="DAM1221" s="10"/>
      <c r="DAN1221" s="10"/>
      <c r="DAO1221" s="10"/>
      <c r="DAP1221" s="10"/>
      <c r="DAQ1221" s="10"/>
      <c r="DAR1221" s="10"/>
      <c r="DAS1221" s="10"/>
      <c r="DAT1221" s="10"/>
      <c r="DAU1221" s="10"/>
      <c r="DAV1221" s="10"/>
      <c r="DAW1221" s="10"/>
      <c r="DAX1221" s="10"/>
      <c r="DAY1221" s="10"/>
      <c r="DAZ1221" s="10"/>
      <c r="DBA1221" s="10"/>
      <c r="DBB1221" s="10"/>
      <c r="DBC1221" s="10"/>
      <c r="DBD1221" s="10"/>
      <c r="DBE1221" s="10"/>
      <c r="DBF1221" s="10"/>
      <c r="DBG1221" s="10"/>
      <c r="DBH1221" s="10"/>
      <c r="DBI1221" s="10"/>
      <c r="DBJ1221" s="10"/>
      <c r="DBK1221" s="10"/>
      <c r="DBL1221" s="10"/>
      <c r="DBM1221" s="10"/>
      <c r="DBN1221" s="10"/>
      <c r="DBO1221" s="10"/>
      <c r="DBP1221" s="10"/>
      <c r="DBQ1221" s="10"/>
      <c r="DBR1221" s="10"/>
      <c r="DBS1221" s="10"/>
      <c r="DBT1221" s="10"/>
      <c r="DBU1221" s="10"/>
      <c r="DBV1221" s="10"/>
      <c r="DBW1221" s="10"/>
      <c r="DBX1221" s="10"/>
      <c r="DBY1221" s="10"/>
      <c r="DBZ1221" s="10"/>
      <c r="DCA1221" s="10"/>
      <c r="DCB1221" s="10"/>
      <c r="DCC1221" s="10"/>
      <c r="DCD1221" s="10"/>
      <c r="DCE1221" s="10"/>
      <c r="DCF1221" s="10"/>
      <c r="DCG1221" s="10"/>
      <c r="DCH1221" s="10"/>
      <c r="DCI1221" s="10"/>
      <c r="DCJ1221" s="10"/>
      <c r="DCK1221" s="10"/>
      <c r="DCL1221" s="10"/>
      <c r="DCM1221" s="10"/>
      <c r="DCN1221" s="10"/>
      <c r="DCO1221" s="10"/>
      <c r="DCP1221" s="10"/>
      <c r="DCQ1221" s="10"/>
      <c r="DCR1221" s="10"/>
      <c r="DCS1221" s="10"/>
      <c r="DCT1221" s="10"/>
      <c r="DCU1221" s="10"/>
      <c r="DCV1221" s="10"/>
      <c r="DCW1221" s="10"/>
      <c r="DCX1221" s="10"/>
      <c r="DCY1221" s="10"/>
      <c r="DCZ1221" s="10"/>
      <c r="DDA1221" s="10"/>
      <c r="DDB1221" s="10"/>
      <c r="DDC1221" s="10"/>
      <c r="DDD1221" s="10"/>
      <c r="DDE1221" s="10"/>
      <c r="DDF1221" s="10"/>
      <c r="DDG1221" s="10"/>
      <c r="DDH1221" s="10"/>
      <c r="DDI1221" s="10"/>
      <c r="DDJ1221" s="10"/>
      <c r="DDK1221" s="10"/>
      <c r="DDL1221" s="10"/>
      <c r="DDM1221" s="10"/>
      <c r="DDN1221" s="10"/>
      <c r="DDO1221" s="10"/>
      <c r="DDP1221" s="10"/>
      <c r="DDQ1221" s="10"/>
      <c r="DDR1221" s="10"/>
      <c r="DDS1221" s="10"/>
      <c r="DDT1221" s="10"/>
      <c r="DDU1221" s="10"/>
      <c r="DDV1221" s="10"/>
      <c r="DDW1221" s="10"/>
      <c r="DDX1221" s="10"/>
      <c r="DDY1221" s="10"/>
      <c r="DDZ1221" s="10"/>
      <c r="DEA1221" s="10"/>
      <c r="DEB1221" s="10"/>
      <c r="DEC1221" s="10"/>
      <c r="DED1221" s="10"/>
      <c r="DEE1221" s="10"/>
      <c r="DEF1221" s="10"/>
      <c r="DEG1221" s="10"/>
      <c r="DEH1221" s="10"/>
      <c r="DEI1221" s="10"/>
      <c r="DEJ1221" s="10"/>
      <c r="DEK1221" s="10"/>
      <c r="DEL1221" s="10"/>
      <c r="DEM1221" s="10"/>
      <c r="DEN1221" s="10"/>
      <c r="DEO1221" s="10"/>
      <c r="DEP1221" s="10"/>
      <c r="DEQ1221" s="10"/>
      <c r="DER1221" s="10"/>
      <c r="DES1221" s="10"/>
      <c r="DET1221" s="10"/>
      <c r="DEU1221" s="10"/>
      <c r="DEV1221" s="10"/>
      <c r="DEW1221" s="10"/>
      <c r="DEX1221" s="10"/>
      <c r="DEY1221" s="10"/>
      <c r="DEZ1221" s="10"/>
      <c r="DFA1221" s="10"/>
      <c r="DFB1221" s="10"/>
      <c r="DFC1221" s="10"/>
      <c r="DFD1221" s="10"/>
      <c r="DFE1221" s="10"/>
      <c r="DFF1221" s="10"/>
      <c r="DFG1221" s="10"/>
      <c r="DFH1221" s="10"/>
      <c r="DFI1221" s="10"/>
      <c r="DFJ1221" s="10"/>
      <c r="DFK1221" s="10"/>
      <c r="DFL1221" s="10"/>
      <c r="DFM1221" s="10"/>
      <c r="DFN1221" s="10"/>
      <c r="DFO1221" s="10"/>
      <c r="DFP1221" s="10"/>
      <c r="DFQ1221" s="10"/>
      <c r="DFR1221" s="10"/>
      <c r="DFS1221" s="10"/>
      <c r="DFT1221" s="10"/>
      <c r="DFU1221" s="10"/>
      <c r="DFV1221" s="10"/>
      <c r="DFW1221" s="10"/>
      <c r="DFX1221" s="10"/>
      <c r="DFY1221" s="10"/>
      <c r="DFZ1221" s="10"/>
      <c r="DGA1221" s="10"/>
      <c r="DGB1221" s="10"/>
      <c r="DGC1221" s="10"/>
      <c r="DGD1221" s="10"/>
      <c r="DGE1221" s="10"/>
      <c r="DGF1221" s="10"/>
      <c r="DGG1221" s="10"/>
      <c r="DGH1221" s="10"/>
      <c r="DGI1221" s="10"/>
      <c r="DGJ1221" s="10"/>
      <c r="DGK1221" s="10"/>
      <c r="DGL1221" s="10"/>
      <c r="DGM1221" s="10"/>
      <c r="DGN1221" s="10"/>
      <c r="DGO1221" s="10"/>
      <c r="DGP1221" s="10"/>
      <c r="DGQ1221" s="10"/>
      <c r="DGR1221" s="10"/>
      <c r="DGS1221" s="10"/>
      <c r="DGT1221" s="10"/>
      <c r="DGU1221" s="10"/>
      <c r="DGV1221" s="10"/>
      <c r="DGW1221" s="10"/>
      <c r="DGX1221" s="10"/>
      <c r="DGY1221" s="10"/>
      <c r="DGZ1221" s="10"/>
      <c r="DHA1221" s="10"/>
      <c r="DHB1221" s="10"/>
      <c r="DHC1221" s="10"/>
      <c r="DHD1221" s="10"/>
      <c r="DHE1221" s="10"/>
      <c r="DHF1221" s="10"/>
      <c r="DHG1221" s="10"/>
      <c r="DHH1221" s="10"/>
      <c r="DHI1221" s="10"/>
      <c r="DHJ1221" s="10"/>
      <c r="DHK1221" s="10"/>
      <c r="DHL1221" s="10"/>
      <c r="DHM1221" s="10"/>
      <c r="DHN1221" s="10"/>
      <c r="DHO1221" s="10"/>
      <c r="DHP1221" s="10"/>
      <c r="DHQ1221" s="10"/>
      <c r="DHR1221" s="10"/>
      <c r="DHS1221" s="10"/>
      <c r="DHT1221" s="10"/>
      <c r="DHU1221" s="10"/>
      <c r="DHV1221" s="10"/>
      <c r="DHW1221" s="10"/>
      <c r="DHX1221" s="10"/>
      <c r="DHY1221" s="10"/>
      <c r="DHZ1221" s="10"/>
      <c r="DIA1221" s="10"/>
      <c r="DIB1221" s="10"/>
      <c r="DIC1221" s="10"/>
      <c r="DID1221" s="10"/>
      <c r="DIE1221" s="10"/>
      <c r="DIF1221" s="10"/>
      <c r="DIG1221" s="10"/>
      <c r="DIH1221" s="10"/>
      <c r="DII1221" s="10"/>
      <c r="DIJ1221" s="10"/>
      <c r="DIK1221" s="10"/>
      <c r="DIL1221" s="10"/>
      <c r="DIM1221" s="10"/>
      <c r="DIN1221" s="10"/>
      <c r="DIO1221" s="10"/>
      <c r="DIP1221" s="10"/>
      <c r="DIQ1221" s="10"/>
      <c r="DIR1221" s="10"/>
      <c r="DIS1221" s="10"/>
      <c r="DIT1221" s="10"/>
      <c r="DIU1221" s="10"/>
      <c r="DIV1221" s="10"/>
      <c r="DIW1221" s="10"/>
      <c r="DIX1221" s="10"/>
      <c r="DIY1221" s="10"/>
      <c r="DIZ1221" s="10"/>
      <c r="DJA1221" s="10"/>
      <c r="DJB1221" s="10"/>
      <c r="DJC1221" s="10"/>
      <c r="DJD1221" s="10"/>
      <c r="DJE1221" s="10"/>
      <c r="DJF1221" s="10"/>
      <c r="DJG1221" s="10"/>
      <c r="DJH1221" s="10"/>
      <c r="DJI1221" s="10"/>
      <c r="DJJ1221" s="10"/>
      <c r="DJK1221" s="10"/>
      <c r="DJL1221" s="10"/>
      <c r="DJM1221" s="10"/>
      <c r="DJN1221" s="10"/>
      <c r="DJO1221" s="10"/>
      <c r="DJP1221" s="10"/>
      <c r="DJQ1221" s="10"/>
      <c r="DJR1221" s="10"/>
      <c r="DJS1221" s="10"/>
      <c r="DJT1221" s="10"/>
      <c r="DJU1221" s="10"/>
      <c r="DJV1221" s="10"/>
      <c r="DJW1221" s="10"/>
      <c r="DJX1221" s="10"/>
      <c r="DJY1221" s="10"/>
      <c r="DJZ1221" s="10"/>
      <c r="DKA1221" s="10"/>
      <c r="DKB1221" s="10"/>
      <c r="DKC1221" s="10"/>
      <c r="DKD1221" s="10"/>
      <c r="DKE1221" s="10"/>
      <c r="DKF1221" s="10"/>
      <c r="DKG1221" s="10"/>
      <c r="DKH1221" s="10"/>
      <c r="DKI1221" s="10"/>
      <c r="DKJ1221" s="10"/>
      <c r="DKK1221" s="10"/>
      <c r="DKL1221" s="10"/>
      <c r="DKM1221" s="10"/>
      <c r="DKN1221" s="10"/>
      <c r="DKO1221" s="10"/>
      <c r="DKP1221" s="10"/>
      <c r="DKQ1221" s="10"/>
      <c r="DKR1221" s="10"/>
      <c r="DKS1221" s="10"/>
      <c r="DKT1221" s="10"/>
      <c r="DKU1221" s="10"/>
      <c r="DKV1221" s="10"/>
      <c r="DKW1221" s="10"/>
      <c r="DKX1221" s="10"/>
      <c r="DKY1221" s="10"/>
      <c r="DKZ1221" s="10"/>
      <c r="DLA1221" s="10"/>
      <c r="DLB1221" s="10"/>
      <c r="DLC1221" s="10"/>
      <c r="DLD1221" s="10"/>
      <c r="DLE1221" s="10"/>
      <c r="DLF1221" s="10"/>
      <c r="DLG1221" s="10"/>
      <c r="DLH1221" s="10"/>
      <c r="DLI1221" s="10"/>
      <c r="DLJ1221" s="10"/>
      <c r="DLK1221" s="10"/>
      <c r="DLL1221" s="10"/>
      <c r="DLM1221" s="10"/>
      <c r="DLN1221" s="10"/>
      <c r="DLO1221" s="10"/>
      <c r="DLP1221" s="10"/>
      <c r="DLQ1221" s="10"/>
      <c r="DLR1221" s="10"/>
      <c r="DLS1221" s="10"/>
      <c r="DLT1221" s="10"/>
      <c r="DLU1221" s="10"/>
      <c r="DLV1221" s="10"/>
      <c r="DLW1221" s="10"/>
      <c r="DLX1221" s="10"/>
      <c r="DLY1221" s="10"/>
      <c r="DLZ1221" s="10"/>
      <c r="DMA1221" s="10"/>
      <c r="DMB1221" s="10"/>
      <c r="DMC1221" s="10"/>
      <c r="DMD1221" s="10"/>
      <c r="DME1221" s="10"/>
      <c r="DMF1221" s="10"/>
      <c r="DMG1221" s="10"/>
      <c r="DMH1221" s="10"/>
      <c r="DMI1221" s="10"/>
      <c r="DMJ1221" s="10"/>
      <c r="DMK1221" s="10"/>
      <c r="DML1221" s="10"/>
      <c r="DMM1221" s="10"/>
      <c r="DMN1221" s="10"/>
      <c r="DMO1221" s="10"/>
      <c r="DMP1221" s="10"/>
      <c r="DMQ1221" s="10"/>
      <c r="DMR1221" s="10"/>
      <c r="DMS1221" s="10"/>
      <c r="DMT1221" s="10"/>
      <c r="DMU1221" s="10"/>
      <c r="DMV1221" s="10"/>
      <c r="DMW1221" s="10"/>
      <c r="DMX1221" s="10"/>
      <c r="DMY1221" s="10"/>
      <c r="DMZ1221" s="10"/>
      <c r="DNA1221" s="10"/>
      <c r="DNB1221" s="10"/>
      <c r="DNC1221" s="10"/>
      <c r="DND1221" s="10"/>
      <c r="DNE1221" s="10"/>
      <c r="DNF1221" s="10"/>
      <c r="DNG1221" s="10"/>
      <c r="DNH1221" s="10"/>
      <c r="DNI1221" s="10"/>
      <c r="DNJ1221" s="10"/>
      <c r="DNK1221" s="10"/>
      <c r="DNL1221" s="10"/>
      <c r="DNM1221" s="10"/>
      <c r="DNN1221" s="10"/>
      <c r="DNO1221" s="10"/>
      <c r="DNP1221" s="10"/>
      <c r="DNQ1221" s="10"/>
      <c r="DNR1221" s="10"/>
      <c r="DNS1221" s="10"/>
      <c r="DNT1221" s="10"/>
      <c r="DNU1221" s="10"/>
      <c r="DNV1221" s="10"/>
      <c r="DNW1221" s="10"/>
      <c r="DNX1221" s="10"/>
      <c r="DNY1221" s="10"/>
      <c r="DNZ1221" s="10"/>
      <c r="DOA1221" s="10"/>
      <c r="DOB1221" s="10"/>
      <c r="DOC1221" s="10"/>
      <c r="DOD1221" s="10"/>
      <c r="DOE1221" s="10"/>
      <c r="DOF1221" s="10"/>
      <c r="DOG1221" s="10"/>
      <c r="DOH1221" s="10"/>
      <c r="DOI1221" s="10"/>
      <c r="DOJ1221" s="10"/>
      <c r="DOK1221" s="10"/>
      <c r="DOL1221" s="10"/>
      <c r="DOM1221" s="10"/>
      <c r="DON1221" s="10"/>
      <c r="DOO1221" s="10"/>
      <c r="DOP1221" s="10"/>
      <c r="DOQ1221" s="10"/>
      <c r="DOR1221" s="10"/>
      <c r="DOS1221" s="10"/>
      <c r="DOT1221" s="10"/>
      <c r="DOU1221" s="10"/>
      <c r="DOV1221" s="10"/>
      <c r="DOW1221" s="10"/>
      <c r="DOX1221" s="10"/>
      <c r="DOY1221" s="10"/>
      <c r="DOZ1221" s="10"/>
      <c r="DPA1221" s="10"/>
      <c r="DPB1221" s="10"/>
      <c r="DPC1221" s="10"/>
      <c r="DPD1221" s="10"/>
      <c r="DPE1221" s="10"/>
      <c r="DPF1221" s="10"/>
      <c r="DPG1221" s="10"/>
      <c r="DPH1221" s="10"/>
      <c r="DPI1221" s="10"/>
      <c r="DPJ1221" s="10"/>
      <c r="DPK1221" s="10"/>
      <c r="DPL1221" s="10"/>
      <c r="DPM1221" s="10"/>
      <c r="DPN1221" s="10"/>
      <c r="DPO1221" s="10"/>
      <c r="DPP1221" s="10"/>
      <c r="DPQ1221" s="10"/>
      <c r="DPR1221" s="10"/>
      <c r="DPS1221" s="10"/>
      <c r="DPT1221" s="10"/>
      <c r="DPU1221" s="10"/>
      <c r="DPV1221" s="10"/>
      <c r="DPW1221" s="10"/>
      <c r="DPX1221" s="10"/>
      <c r="DPY1221" s="10"/>
      <c r="DPZ1221" s="10"/>
      <c r="DQA1221" s="10"/>
      <c r="DQB1221" s="10"/>
      <c r="DQC1221" s="10"/>
      <c r="DQD1221" s="10"/>
      <c r="DQE1221" s="10"/>
      <c r="DQF1221" s="10"/>
      <c r="DQG1221" s="10"/>
      <c r="DQH1221" s="10"/>
      <c r="DQI1221" s="10"/>
      <c r="DQJ1221" s="10"/>
      <c r="DQK1221" s="10"/>
      <c r="DQL1221" s="10"/>
      <c r="DQM1221" s="10"/>
      <c r="DQN1221" s="10"/>
      <c r="DQO1221" s="10"/>
      <c r="DQP1221" s="10"/>
      <c r="DQQ1221" s="10"/>
      <c r="DQR1221" s="10"/>
      <c r="DQS1221" s="10"/>
      <c r="DQT1221" s="10"/>
      <c r="DQU1221" s="10"/>
      <c r="DQV1221" s="10"/>
      <c r="DQW1221" s="10"/>
      <c r="DQX1221" s="10"/>
      <c r="DQY1221" s="10"/>
      <c r="DQZ1221" s="10"/>
      <c r="DRA1221" s="10"/>
      <c r="DRB1221" s="10"/>
      <c r="DRC1221" s="10"/>
      <c r="DRD1221" s="10"/>
      <c r="DRE1221" s="10"/>
      <c r="DRF1221" s="10"/>
      <c r="DRG1221" s="10"/>
      <c r="DRH1221" s="10"/>
      <c r="DRI1221" s="10"/>
      <c r="DRJ1221" s="10"/>
      <c r="DRK1221" s="10"/>
      <c r="DRL1221" s="10"/>
      <c r="DRM1221" s="10"/>
      <c r="DRN1221" s="10"/>
      <c r="DRO1221" s="10"/>
      <c r="DRP1221" s="10"/>
      <c r="DRQ1221" s="10"/>
      <c r="DRR1221" s="10"/>
      <c r="DRS1221" s="10"/>
      <c r="DRT1221" s="10"/>
      <c r="DRU1221" s="10"/>
      <c r="DRV1221" s="10"/>
      <c r="DRW1221" s="10"/>
      <c r="DRX1221" s="10"/>
      <c r="DRY1221" s="10"/>
      <c r="DRZ1221" s="10"/>
      <c r="DSA1221" s="10"/>
      <c r="DSB1221" s="10"/>
      <c r="DSC1221" s="10"/>
      <c r="DSD1221" s="10"/>
      <c r="DSE1221" s="10"/>
      <c r="DSF1221" s="10"/>
      <c r="DSG1221" s="10"/>
      <c r="DSH1221" s="10"/>
      <c r="DSI1221" s="10"/>
      <c r="DSJ1221" s="10"/>
      <c r="DSK1221" s="10"/>
      <c r="DSL1221" s="10"/>
      <c r="DSM1221" s="10"/>
      <c r="DSN1221" s="10"/>
      <c r="DSO1221" s="10"/>
      <c r="DSP1221" s="10"/>
      <c r="DSQ1221" s="10"/>
      <c r="DSR1221" s="10"/>
      <c r="DSS1221" s="10"/>
      <c r="DST1221" s="10"/>
      <c r="DSU1221" s="10"/>
      <c r="DSV1221" s="10"/>
      <c r="DSW1221" s="10"/>
      <c r="DSX1221" s="10"/>
      <c r="DSY1221" s="10"/>
      <c r="DSZ1221" s="10"/>
      <c r="DTA1221" s="10"/>
      <c r="DTB1221" s="10"/>
      <c r="DTC1221" s="10"/>
      <c r="DTD1221" s="10"/>
      <c r="DTE1221" s="10"/>
      <c r="DTF1221" s="10"/>
      <c r="DTG1221" s="10"/>
      <c r="DTH1221" s="10"/>
      <c r="DTI1221" s="10"/>
      <c r="DTJ1221" s="10"/>
      <c r="DTK1221" s="10"/>
      <c r="DTL1221" s="10"/>
      <c r="DTM1221" s="10"/>
      <c r="DTN1221" s="10"/>
      <c r="DTO1221" s="10"/>
      <c r="DTP1221" s="10"/>
      <c r="DTQ1221" s="10"/>
      <c r="DTR1221" s="10"/>
      <c r="DTS1221" s="10"/>
      <c r="DTT1221" s="10"/>
      <c r="DTU1221" s="10"/>
      <c r="DTV1221" s="10"/>
      <c r="DTW1221" s="10"/>
      <c r="DTX1221" s="10"/>
      <c r="DTY1221" s="10"/>
      <c r="DTZ1221" s="10"/>
      <c r="DUA1221" s="10"/>
      <c r="DUB1221" s="10"/>
      <c r="DUC1221" s="10"/>
      <c r="DUD1221" s="10"/>
      <c r="DUE1221" s="10"/>
      <c r="DUF1221" s="10"/>
      <c r="DUG1221" s="10"/>
      <c r="DUH1221" s="10"/>
      <c r="DUI1221" s="10"/>
      <c r="DUJ1221" s="10"/>
      <c r="DUK1221" s="10"/>
      <c r="DUL1221" s="10"/>
      <c r="DUM1221" s="10"/>
      <c r="DUN1221" s="10"/>
      <c r="DUO1221" s="10"/>
      <c r="DUP1221" s="10"/>
      <c r="DUQ1221" s="10"/>
      <c r="DUR1221" s="10"/>
      <c r="DUS1221" s="10"/>
      <c r="DUT1221" s="10"/>
      <c r="DUU1221" s="10"/>
      <c r="DUV1221" s="10"/>
      <c r="DUW1221" s="10"/>
      <c r="DUX1221" s="10"/>
      <c r="DUY1221" s="10"/>
      <c r="DUZ1221" s="10"/>
      <c r="DVA1221" s="10"/>
      <c r="DVB1221" s="10"/>
      <c r="DVC1221" s="10"/>
      <c r="DVD1221" s="10"/>
      <c r="DVE1221" s="10"/>
      <c r="DVF1221" s="10"/>
      <c r="DVG1221" s="10"/>
      <c r="DVH1221" s="10"/>
      <c r="DVI1221" s="10"/>
      <c r="DVJ1221" s="10"/>
      <c r="DVK1221" s="10"/>
      <c r="DVL1221" s="10"/>
      <c r="DVM1221" s="10"/>
      <c r="DVN1221" s="10"/>
      <c r="DVO1221" s="10"/>
      <c r="DVP1221" s="10"/>
      <c r="DVQ1221" s="10"/>
      <c r="DVR1221" s="10"/>
      <c r="DVS1221" s="10"/>
      <c r="DVT1221" s="10"/>
      <c r="DVU1221" s="10"/>
      <c r="DVV1221" s="10"/>
      <c r="DVW1221" s="10"/>
      <c r="DVX1221" s="10"/>
      <c r="DVY1221" s="10"/>
      <c r="DVZ1221" s="10"/>
      <c r="DWA1221" s="10"/>
      <c r="DWB1221" s="10"/>
      <c r="DWC1221" s="10"/>
      <c r="DWD1221" s="10"/>
      <c r="DWE1221" s="10"/>
      <c r="DWF1221" s="10"/>
      <c r="DWG1221" s="10"/>
      <c r="DWH1221" s="10"/>
      <c r="DWI1221" s="10"/>
      <c r="DWJ1221" s="10"/>
      <c r="DWK1221" s="10"/>
      <c r="DWL1221" s="10"/>
      <c r="DWM1221" s="10"/>
      <c r="DWN1221" s="10"/>
      <c r="DWO1221" s="10"/>
      <c r="DWP1221" s="10"/>
      <c r="DWQ1221" s="10"/>
      <c r="DWR1221" s="10"/>
      <c r="DWS1221" s="10"/>
      <c r="DWT1221" s="10"/>
      <c r="DWU1221" s="10"/>
      <c r="DWV1221" s="10"/>
      <c r="DWW1221" s="10"/>
      <c r="DWX1221" s="10"/>
      <c r="DWY1221" s="10"/>
      <c r="DWZ1221" s="10"/>
      <c r="DXA1221" s="10"/>
      <c r="DXB1221" s="10"/>
      <c r="DXC1221" s="10"/>
      <c r="DXD1221" s="10"/>
      <c r="DXE1221" s="10"/>
      <c r="DXF1221" s="10"/>
      <c r="DXG1221" s="10"/>
      <c r="DXH1221" s="10"/>
      <c r="DXI1221" s="10"/>
      <c r="DXJ1221" s="10"/>
      <c r="DXK1221" s="10"/>
      <c r="DXL1221" s="10"/>
      <c r="DXM1221" s="10"/>
      <c r="DXN1221" s="10"/>
      <c r="DXO1221" s="10"/>
      <c r="DXP1221" s="10"/>
      <c r="DXQ1221" s="10"/>
      <c r="DXR1221" s="10"/>
      <c r="DXS1221" s="10"/>
      <c r="DXT1221" s="10"/>
      <c r="DXU1221" s="10"/>
      <c r="DXV1221" s="10"/>
      <c r="DXW1221" s="10"/>
      <c r="DXX1221" s="10"/>
      <c r="DXY1221" s="10"/>
      <c r="DXZ1221" s="10"/>
      <c r="DYA1221" s="10"/>
      <c r="DYB1221" s="10"/>
      <c r="DYC1221" s="10"/>
      <c r="DYD1221" s="10"/>
      <c r="DYE1221" s="10"/>
      <c r="DYF1221" s="10"/>
      <c r="DYG1221" s="10"/>
      <c r="DYH1221" s="10"/>
      <c r="DYI1221" s="10"/>
      <c r="DYJ1221" s="10"/>
      <c r="DYK1221" s="10"/>
      <c r="DYL1221" s="10"/>
      <c r="DYM1221" s="10"/>
      <c r="DYN1221" s="10"/>
      <c r="DYO1221" s="10"/>
      <c r="DYP1221" s="10"/>
      <c r="DYQ1221" s="10"/>
      <c r="DYR1221" s="10"/>
      <c r="DYS1221" s="10"/>
      <c r="DYT1221" s="10"/>
      <c r="DYU1221" s="10"/>
      <c r="DYV1221" s="10"/>
      <c r="DYW1221" s="10"/>
      <c r="DYX1221" s="10"/>
      <c r="DYY1221" s="10"/>
      <c r="DYZ1221" s="10"/>
      <c r="DZA1221" s="10"/>
      <c r="DZB1221" s="10"/>
      <c r="DZC1221" s="10"/>
      <c r="DZD1221" s="10"/>
      <c r="DZE1221" s="10"/>
      <c r="DZF1221" s="10"/>
      <c r="DZG1221" s="10"/>
      <c r="DZH1221" s="10"/>
      <c r="DZI1221" s="10"/>
      <c r="DZJ1221" s="10"/>
      <c r="DZK1221" s="10"/>
      <c r="DZL1221" s="10"/>
      <c r="DZM1221" s="10"/>
      <c r="DZN1221" s="10"/>
      <c r="DZO1221" s="10"/>
      <c r="DZP1221" s="10"/>
      <c r="DZQ1221" s="10"/>
      <c r="DZR1221" s="10"/>
      <c r="DZS1221" s="10"/>
      <c r="DZT1221" s="10"/>
      <c r="DZU1221" s="10"/>
      <c r="DZV1221" s="10"/>
      <c r="DZW1221" s="10"/>
      <c r="DZX1221" s="10"/>
      <c r="DZY1221" s="10"/>
      <c r="DZZ1221" s="10"/>
      <c r="EAA1221" s="10"/>
      <c r="EAB1221" s="10"/>
      <c r="EAC1221" s="10"/>
      <c r="EAD1221" s="10"/>
      <c r="EAE1221" s="10"/>
      <c r="EAF1221" s="10"/>
      <c r="EAG1221" s="10"/>
      <c r="EAH1221" s="10"/>
      <c r="EAI1221" s="10"/>
      <c r="EAJ1221" s="10"/>
      <c r="EAK1221" s="10"/>
      <c r="EAL1221" s="10"/>
      <c r="EAM1221" s="10"/>
      <c r="EAN1221" s="10"/>
      <c r="EAO1221" s="10"/>
      <c r="EAP1221" s="10"/>
      <c r="EAQ1221" s="10"/>
      <c r="EAR1221" s="10"/>
      <c r="EAS1221" s="10"/>
      <c r="EAT1221" s="10"/>
      <c r="EAU1221" s="10"/>
      <c r="EAV1221" s="10"/>
      <c r="EAW1221" s="10"/>
      <c r="EAX1221" s="10"/>
      <c r="EAY1221" s="10"/>
      <c r="EAZ1221" s="10"/>
      <c r="EBA1221" s="10"/>
      <c r="EBB1221" s="10"/>
      <c r="EBC1221" s="10"/>
      <c r="EBD1221" s="10"/>
      <c r="EBE1221" s="10"/>
      <c r="EBF1221" s="10"/>
      <c r="EBG1221" s="10"/>
      <c r="EBH1221" s="10"/>
      <c r="EBI1221" s="10"/>
      <c r="EBJ1221" s="10"/>
      <c r="EBK1221" s="10"/>
      <c r="EBL1221" s="10"/>
      <c r="EBM1221" s="10"/>
      <c r="EBN1221" s="10"/>
      <c r="EBO1221" s="10"/>
      <c r="EBP1221" s="10"/>
      <c r="EBQ1221" s="10"/>
      <c r="EBR1221" s="10"/>
      <c r="EBS1221" s="10"/>
      <c r="EBT1221" s="10"/>
      <c r="EBU1221" s="10"/>
      <c r="EBV1221" s="10"/>
      <c r="EBW1221" s="10"/>
      <c r="EBX1221" s="10"/>
      <c r="EBY1221" s="10"/>
      <c r="EBZ1221" s="10"/>
      <c r="ECA1221" s="10"/>
      <c r="ECB1221" s="10"/>
      <c r="ECC1221" s="10"/>
      <c r="ECD1221" s="10"/>
      <c r="ECE1221" s="10"/>
      <c r="ECF1221" s="10"/>
      <c r="ECG1221" s="10"/>
      <c r="ECH1221" s="10"/>
      <c r="ECI1221" s="10"/>
      <c r="ECJ1221" s="10"/>
      <c r="ECK1221" s="10"/>
      <c r="ECL1221" s="10"/>
      <c r="ECM1221" s="10"/>
      <c r="ECN1221" s="10"/>
      <c r="ECO1221" s="10"/>
      <c r="ECP1221" s="10"/>
      <c r="ECQ1221" s="10"/>
      <c r="ECR1221" s="10"/>
      <c r="ECS1221" s="10"/>
      <c r="ECT1221" s="10"/>
      <c r="ECU1221" s="10"/>
      <c r="ECV1221" s="10"/>
      <c r="ECW1221" s="10"/>
      <c r="ECX1221" s="10"/>
      <c r="ECY1221" s="10"/>
      <c r="ECZ1221" s="10"/>
      <c r="EDA1221" s="10"/>
      <c r="EDB1221" s="10"/>
      <c r="EDC1221" s="10"/>
      <c r="EDD1221" s="10"/>
      <c r="EDE1221" s="10"/>
      <c r="EDF1221" s="10"/>
      <c r="EDG1221" s="10"/>
      <c r="EDH1221" s="10"/>
      <c r="EDI1221" s="10"/>
      <c r="EDJ1221" s="10"/>
      <c r="EDK1221" s="10"/>
      <c r="EDL1221" s="10"/>
      <c r="EDM1221" s="10"/>
      <c r="EDN1221" s="10"/>
      <c r="EDO1221" s="10"/>
      <c r="EDP1221" s="10"/>
      <c r="EDQ1221" s="10"/>
      <c r="EDR1221" s="10"/>
      <c r="EDS1221" s="10"/>
      <c r="EDT1221" s="10"/>
      <c r="EDU1221" s="10"/>
      <c r="EDV1221" s="10"/>
      <c r="EDW1221" s="10"/>
      <c r="EDX1221" s="10"/>
      <c r="EDY1221" s="10"/>
      <c r="EDZ1221" s="10"/>
      <c r="EEA1221" s="10"/>
      <c r="EEB1221" s="10"/>
      <c r="EEC1221" s="10"/>
      <c r="EED1221" s="10"/>
      <c r="EEE1221" s="10"/>
      <c r="EEF1221" s="10"/>
      <c r="EEG1221" s="10"/>
      <c r="EEH1221" s="10"/>
      <c r="EEI1221" s="10"/>
      <c r="EEJ1221" s="10"/>
      <c r="EEK1221" s="10"/>
      <c r="EEL1221" s="10"/>
      <c r="EEM1221" s="10"/>
      <c r="EEN1221" s="10"/>
      <c r="EEO1221" s="10"/>
      <c r="EEP1221" s="10"/>
      <c r="EEQ1221" s="10"/>
      <c r="EER1221" s="10"/>
      <c r="EES1221" s="10"/>
      <c r="EET1221" s="10"/>
      <c r="EEU1221" s="10"/>
      <c r="EEV1221" s="10"/>
      <c r="EEW1221" s="10"/>
      <c r="EEX1221" s="10"/>
      <c r="EEY1221" s="10"/>
      <c r="EEZ1221" s="10"/>
      <c r="EFA1221" s="10"/>
      <c r="EFB1221" s="10"/>
      <c r="EFC1221" s="10"/>
      <c r="EFD1221" s="10"/>
      <c r="EFE1221" s="10"/>
      <c r="EFF1221" s="10"/>
      <c r="EFG1221" s="10"/>
      <c r="EFH1221" s="10"/>
      <c r="EFI1221" s="10"/>
      <c r="EFJ1221" s="10"/>
      <c r="EFK1221" s="10"/>
      <c r="EFL1221" s="10"/>
      <c r="EFM1221" s="10"/>
      <c r="EFN1221" s="10"/>
      <c r="EFO1221" s="10"/>
      <c r="EFP1221" s="10"/>
      <c r="EFQ1221" s="10"/>
      <c r="EFR1221" s="10"/>
      <c r="EFS1221" s="10"/>
      <c r="EFT1221" s="10"/>
      <c r="EFU1221" s="10"/>
      <c r="EFV1221" s="10"/>
      <c r="EFW1221" s="10"/>
      <c r="EFX1221" s="10"/>
      <c r="EFY1221" s="10"/>
      <c r="EFZ1221" s="10"/>
      <c r="EGA1221" s="10"/>
      <c r="EGB1221" s="10"/>
      <c r="EGC1221" s="10"/>
      <c r="EGD1221" s="10"/>
      <c r="EGE1221" s="10"/>
      <c r="EGF1221" s="10"/>
      <c r="EGG1221" s="10"/>
      <c r="EGH1221" s="10"/>
      <c r="EGI1221" s="10"/>
      <c r="EGJ1221" s="10"/>
      <c r="EGK1221" s="10"/>
      <c r="EGL1221" s="10"/>
      <c r="EGM1221" s="10"/>
      <c r="EGN1221" s="10"/>
      <c r="EGO1221" s="10"/>
      <c r="EGP1221" s="10"/>
      <c r="EGQ1221" s="10"/>
      <c r="EGR1221" s="10"/>
      <c r="EGS1221" s="10"/>
      <c r="EGT1221" s="10"/>
      <c r="EGU1221" s="10"/>
      <c r="EGV1221" s="10"/>
      <c r="EGW1221" s="10"/>
      <c r="EGX1221" s="10"/>
      <c r="EGY1221" s="10"/>
      <c r="EGZ1221" s="10"/>
      <c r="EHA1221" s="10"/>
      <c r="EHB1221" s="10"/>
      <c r="EHC1221" s="10"/>
      <c r="EHD1221" s="10"/>
      <c r="EHE1221" s="10"/>
      <c r="EHF1221" s="10"/>
      <c r="EHG1221" s="10"/>
      <c r="EHH1221" s="10"/>
      <c r="EHI1221" s="10"/>
      <c r="EHJ1221" s="10"/>
      <c r="EHK1221" s="10"/>
      <c r="EHL1221" s="10"/>
      <c r="EHM1221" s="10"/>
      <c r="EHN1221" s="10"/>
      <c r="EHO1221" s="10"/>
      <c r="EHP1221" s="10"/>
      <c r="EHQ1221" s="10"/>
      <c r="EHR1221" s="10"/>
      <c r="EHS1221" s="10"/>
      <c r="EHT1221" s="10"/>
      <c r="EHU1221" s="10"/>
      <c r="EHV1221" s="10"/>
      <c r="EHW1221" s="10"/>
      <c r="EHX1221" s="10"/>
      <c r="EHY1221" s="10"/>
      <c r="EHZ1221" s="10"/>
      <c r="EIA1221" s="10"/>
      <c r="EIB1221" s="10"/>
      <c r="EIC1221" s="10"/>
      <c r="EID1221" s="10"/>
      <c r="EIE1221" s="10"/>
      <c r="EIF1221" s="10"/>
      <c r="EIG1221" s="10"/>
      <c r="EIH1221" s="10"/>
      <c r="EII1221" s="10"/>
      <c r="EIJ1221" s="10"/>
      <c r="EIK1221" s="10"/>
      <c r="EIL1221" s="10"/>
      <c r="EIM1221" s="10"/>
      <c r="EIN1221" s="10"/>
      <c r="EIO1221" s="10"/>
      <c r="EIP1221" s="10"/>
      <c r="EIQ1221" s="10"/>
      <c r="EIR1221" s="10"/>
      <c r="EIS1221" s="10"/>
      <c r="EIT1221" s="10"/>
      <c r="EIU1221" s="10"/>
      <c r="EIV1221" s="10"/>
      <c r="EIW1221" s="10"/>
      <c r="EIX1221" s="10"/>
      <c r="EIY1221" s="10"/>
      <c r="EIZ1221" s="10"/>
      <c r="EJA1221" s="10"/>
      <c r="EJB1221" s="10"/>
      <c r="EJC1221" s="10"/>
      <c r="EJD1221" s="10"/>
      <c r="EJE1221" s="10"/>
      <c r="EJF1221" s="10"/>
      <c r="EJG1221" s="10"/>
      <c r="EJH1221" s="10"/>
      <c r="EJI1221" s="10"/>
      <c r="EJJ1221" s="10"/>
      <c r="EJK1221" s="10"/>
      <c r="EJL1221" s="10"/>
      <c r="EJM1221" s="10"/>
      <c r="EJN1221" s="10"/>
      <c r="EJO1221" s="10"/>
      <c r="EJP1221" s="10"/>
      <c r="EJQ1221" s="10"/>
      <c r="EJR1221" s="10"/>
      <c r="EJS1221" s="10"/>
      <c r="EJT1221" s="10"/>
      <c r="EJU1221" s="10"/>
      <c r="EJV1221" s="10"/>
      <c r="EJW1221" s="10"/>
      <c r="EJX1221" s="10"/>
      <c r="EJY1221" s="10"/>
      <c r="EJZ1221" s="10"/>
      <c r="EKA1221" s="10"/>
      <c r="EKB1221" s="10"/>
      <c r="EKC1221" s="10"/>
      <c r="EKD1221" s="10"/>
      <c r="EKE1221" s="10"/>
      <c r="EKF1221" s="10"/>
      <c r="EKG1221" s="10"/>
      <c r="EKH1221" s="10"/>
      <c r="EKI1221" s="10"/>
      <c r="EKJ1221" s="10"/>
      <c r="EKK1221" s="10"/>
      <c r="EKL1221" s="10"/>
      <c r="EKM1221" s="10"/>
      <c r="EKN1221" s="10"/>
      <c r="EKO1221" s="10"/>
      <c r="EKP1221" s="10"/>
      <c r="EKQ1221" s="10"/>
      <c r="EKR1221" s="10"/>
      <c r="EKS1221" s="10"/>
      <c r="EKT1221" s="10"/>
      <c r="EKU1221" s="10"/>
      <c r="EKV1221" s="10"/>
      <c r="EKW1221" s="10"/>
      <c r="EKX1221" s="10"/>
      <c r="EKY1221" s="10"/>
      <c r="EKZ1221" s="10"/>
      <c r="ELA1221" s="10"/>
      <c r="ELB1221" s="10"/>
      <c r="ELC1221" s="10"/>
      <c r="ELD1221" s="10"/>
      <c r="ELE1221" s="10"/>
      <c r="ELF1221" s="10"/>
      <c r="ELG1221" s="10"/>
      <c r="ELH1221" s="10"/>
      <c r="ELI1221" s="10"/>
      <c r="ELJ1221" s="10"/>
      <c r="ELK1221" s="10"/>
      <c r="ELL1221" s="10"/>
      <c r="ELM1221" s="10"/>
      <c r="ELN1221" s="10"/>
      <c r="ELO1221" s="10"/>
      <c r="ELP1221" s="10"/>
      <c r="ELQ1221" s="10"/>
      <c r="ELR1221" s="10"/>
      <c r="ELS1221" s="10"/>
      <c r="ELT1221" s="10"/>
      <c r="ELU1221" s="10"/>
      <c r="ELV1221" s="10"/>
      <c r="ELW1221" s="10"/>
      <c r="ELX1221" s="10"/>
      <c r="ELY1221" s="10"/>
      <c r="ELZ1221" s="10"/>
      <c r="EMA1221" s="10"/>
      <c r="EMB1221" s="10"/>
      <c r="EMC1221" s="10"/>
      <c r="EMD1221" s="10"/>
      <c r="EME1221" s="10"/>
      <c r="EMF1221" s="10"/>
      <c r="EMG1221" s="10"/>
      <c r="EMH1221" s="10"/>
      <c r="EMI1221" s="10"/>
      <c r="EMJ1221" s="10"/>
      <c r="EMK1221" s="10"/>
      <c r="EML1221" s="10"/>
      <c r="EMM1221" s="10"/>
      <c r="EMN1221" s="10"/>
      <c r="EMO1221" s="10"/>
      <c r="EMP1221" s="10"/>
      <c r="EMQ1221" s="10"/>
      <c r="EMR1221" s="10"/>
      <c r="EMS1221" s="10"/>
      <c r="EMT1221" s="10"/>
      <c r="EMU1221" s="10"/>
      <c r="EMV1221" s="10"/>
      <c r="EMW1221" s="10"/>
      <c r="EMX1221" s="10"/>
      <c r="EMY1221" s="10"/>
      <c r="EMZ1221" s="10"/>
      <c r="ENA1221" s="10"/>
      <c r="ENB1221" s="10"/>
      <c r="ENC1221" s="10"/>
      <c r="END1221" s="10"/>
      <c r="ENE1221" s="10"/>
      <c r="ENF1221" s="10"/>
      <c r="ENG1221" s="10"/>
      <c r="ENH1221" s="10"/>
      <c r="ENI1221" s="10"/>
      <c r="ENJ1221" s="10"/>
      <c r="ENK1221" s="10"/>
      <c r="ENL1221" s="10"/>
      <c r="ENM1221" s="10"/>
      <c r="ENN1221" s="10"/>
      <c r="ENO1221" s="10"/>
      <c r="ENP1221" s="10"/>
      <c r="ENQ1221" s="10"/>
      <c r="ENR1221" s="10"/>
      <c r="ENS1221" s="10"/>
      <c r="ENT1221" s="10"/>
      <c r="ENU1221" s="10"/>
      <c r="ENV1221" s="10"/>
      <c r="ENW1221" s="10"/>
      <c r="ENX1221" s="10"/>
      <c r="ENY1221" s="10"/>
      <c r="ENZ1221" s="10"/>
      <c r="EOA1221" s="10"/>
      <c r="EOB1221" s="10"/>
      <c r="EOC1221" s="10"/>
      <c r="EOD1221" s="10"/>
      <c r="EOE1221" s="10"/>
      <c r="EOF1221" s="10"/>
      <c r="EOG1221" s="10"/>
      <c r="EOH1221" s="10"/>
      <c r="EOI1221" s="10"/>
      <c r="EOJ1221" s="10"/>
      <c r="EOK1221" s="10"/>
      <c r="EOL1221" s="10"/>
      <c r="EOM1221" s="10"/>
      <c r="EON1221" s="10"/>
      <c r="EOO1221" s="10"/>
      <c r="EOP1221" s="10"/>
      <c r="EOQ1221" s="10"/>
      <c r="EOR1221" s="10"/>
      <c r="EOS1221" s="10"/>
      <c r="EOT1221" s="10"/>
      <c r="EOU1221" s="10"/>
      <c r="EOV1221" s="10"/>
      <c r="EOW1221" s="10"/>
      <c r="EOX1221" s="10"/>
      <c r="EOY1221" s="10"/>
      <c r="EOZ1221" s="10"/>
      <c r="EPA1221" s="10"/>
      <c r="EPB1221" s="10"/>
      <c r="EPC1221" s="10"/>
      <c r="EPD1221" s="10"/>
      <c r="EPE1221" s="10"/>
      <c r="EPF1221" s="10"/>
      <c r="EPG1221" s="10"/>
      <c r="EPH1221" s="10"/>
      <c r="EPI1221" s="10"/>
      <c r="EPJ1221" s="10"/>
      <c r="EPK1221" s="10"/>
      <c r="EPL1221" s="10"/>
      <c r="EPM1221" s="10"/>
      <c r="EPN1221" s="10"/>
      <c r="EPO1221" s="10"/>
      <c r="EPP1221" s="10"/>
      <c r="EPQ1221" s="10"/>
      <c r="EPR1221" s="10"/>
      <c r="EPS1221" s="10"/>
      <c r="EPT1221" s="10"/>
      <c r="EPU1221" s="10"/>
      <c r="EPV1221" s="10"/>
      <c r="EPW1221" s="10"/>
      <c r="EPX1221" s="10"/>
      <c r="EPY1221" s="10"/>
      <c r="EPZ1221" s="10"/>
      <c r="EQA1221" s="10"/>
      <c r="EQB1221" s="10"/>
      <c r="EQC1221" s="10"/>
      <c r="EQD1221" s="10"/>
      <c r="EQE1221" s="10"/>
      <c r="EQF1221" s="10"/>
      <c r="EQG1221" s="10"/>
      <c r="EQH1221" s="10"/>
      <c r="EQI1221" s="10"/>
      <c r="EQJ1221" s="10"/>
      <c r="EQK1221" s="10"/>
      <c r="EQL1221" s="10"/>
      <c r="EQM1221" s="10"/>
      <c r="EQN1221" s="10"/>
      <c r="EQO1221" s="10"/>
      <c r="EQP1221" s="10"/>
      <c r="EQQ1221" s="10"/>
      <c r="EQR1221" s="10"/>
      <c r="EQS1221" s="10"/>
      <c r="EQT1221" s="10"/>
      <c r="EQU1221" s="10"/>
      <c r="EQV1221" s="10"/>
      <c r="EQW1221" s="10"/>
      <c r="EQX1221" s="10"/>
      <c r="EQY1221" s="10"/>
      <c r="EQZ1221" s="10"/>
      <c r="ERA1221" s="10"/>
      <c r="ERB1221" s="10"/>
      <c r="ERC1221" s="10"/>
      <c r="ERD1221" s="10"/>
      <c r="ERE1221" s="10"/>
      <c r="ERF1221" s="10"/>
      <c r="ERG1221" s="10"/>
      <c r="ERH1221" s="10"/>
      <c r="ERI1221" s="10"/>
      <c r="ERJ1221" s="10"/>
      <c r="ERK1221" s="10"/>
      <c r="ERL1221" s="10"/>
      <c r="ERM1221" s="10"/>
      <c r="ERN1221" s="10"/>
      <c r="ERO1221" s="10"/>
      <c r="ERP1221" s="10"/>
      <c r="ERQ1221" s="10"/>
      <c r="ERR1221" s="10"/>
      <c r="ERS1221" s="10"/>
      <c r="ERT1221" s="10"/>
      <c r="ERU1221" s="10"/>
      <c r="ERV1221" s="10"/>
      <c r="ERW1221" s="10"/>
      <c r="ERX1221" s="10"/>
      <c r="ERY1221" s="10"/>
      <c r="ERZ1221" s="10"/>
      <c r="ESA1221" s="10"/>
      <c r="ESB1221" s="10"/>
      <c r="ESC1221" s="10"/>
      <c r="ESD1221" s="10"/>
      <c r="ESE1221" s="10"/>
      <c r="ESF1221" s="10"/>
      <c r="ESG1221" s="10"/>
      <c r="ESH1221" s="10"/>
      <c r="ESI1221" s="10"/>
      <c r="ESJ1221" s="10"/>
      <c r="ESK1221" s="10"/>
      <c r="ESL1221" s="10"/>
      <c r="ESM1221" s="10"/>
      <c r="ESN1221" s="10"/>
      <c r="ESO1221" s="10"/>
      <c r="ESP1221" s="10"/>
      <c r="ESQ1221" s="10"/>
      <c r="ESR1221" s="10"/>
      <c r="ESS1221" s="10"/>
      <c r="EST1221" s="10"/>
      <c r="ESU1221" s="10"/>
      <c r="ESV1221" s="10"/>
      <c r="ESW1221" s="10"/>
      <c r="ESX1221" s="10"/>
      <c r="ESY1221" s="10"/>
      <c r="ESZ1221" s="10"/>
      <c r="ETA1221" s="10"/>
      <c r="ETB1221" s="10"/>
      <c r="ETC1221" s="10"/>
      <c r="ETD1221" s="10"/>
      <c r="ETE1221" s="10"/>
      <c r="ETF1221" s="10"/>
      <c r="ETG1221" s="10"/>
      <c r="ETH1221" s="10"/>
      <c r="ETI1221" s="10"/>
      <c r="ETJ1221" s="10"/>
      <c r="ETK1221" s="10"/>
      <c r="ETL1221" s="10"/>
      <c r="ETM1221" s="10"/>
      <c r="ETN1221" s="10"/>
      <c r="ETO1221" s="10"/>
      <c r="ETP1221" s="10"/>
      <c r="ETQ1221" s="10"/>
      <c r="ETR1221" s="10"/>
      <c r="ETS1221" s="10"/>
      <c r="ETT1221" s="10"/>
      <c r="ETU1221" s="10"/>
      <c r="ETV1221" s="10"/>
      <c r="ETW1221" s="10"/>
      <c r="ETX1221" s="10"/>
      <c r="ETY1221" s="10"/>
      <c r="ETZ1221" s="10"/>
      <c r="EUA1221" s="10"/>
      <c r="EUB1221" s="10"/>
      <c r="EUC1221" s="10"/>
      <c r="EUD1221" s="10"/>
      <c r="EUE1221" s="10"/>
      <c r="EUF1221" s="10"/>
      <c r="EUG1221" s="10"/>
      <c r="EUH1221" s="10"/>
      <c r="EUI1221" s="10"/>
      <c r="EUJ1221" s="10"/>
      <c r="EUK1221" s="10"/>
      <c r="EUL1221" s="10"/>
      <c r="EUM1221" s="10"/>
      <c r="EUN1221" s="10"/>
      <c r="EUO1221" s="10"/>
      <c r="EUP1221" s="10"/>
      <c r="EUQ1221" s="10"/>
      <c r="EUR1221" s="10"/>
      <c r="EUS1221" s="10"/>
      <c r="EUT1221" s="10"/>
      <c r="EUU1221" s="10"/>
      <c r="EUV1221" s="10"/>
      <c r="EUW1221" s="10"/>
      <c r="EUX1221" s="10"/>
      <c r="EUY1221" s="10"/>
      <c r="EUZ1221" s="10"/>
      <c r="EVA1221" s="10"/>
      <c r="EVB1221" s="10"/>
      <c r="EVC1221" s="10"/>
      <c r="EVD1221" s="10"/>
      <c r="EVE1221" s="10"/>
      <c r="EVF1221" s="10"/>
      <c r="EVG1221" s="10"/>
      <c r="EVH1221" s="10"/>
      <c r="EVI1221" s="10"/>
      <c r="EVJ1221" s="10"/>
      <c r="EVK1221" s="10"/>
      <c r="EVL1221" s="10"/>
      <c r="EVM1221" s="10"/>
      <c r="EVN1221" s="10"/>
      <c r="EVO1221" s="10"/>
      <c r="EVP1221" s="10"/>
      <c r="EVQ1221" s="10"/>
      <c r="EVR1221" s="10"/>
      <c r="EVS1221" s="10"/>
      <c r="EVT1221" s="10"/>
      <c r="EVU1221" s="10"/>
      <c r="EVV1221" s="10"/>
      <c r="EVW1221" s="10"/>
      <c r="EVX1221" s="10"/>
      <c r="EVY1221" s="10"/>
      <c r="EVZ1221" s="10"/>
      <c r="EWA1221" s="10"/>
      <c r="EWB1221" s="10"/>
      <c r="EWC1221" s="10"/>
      <c r="EWD1221" s="10"/>
      <c r="EWE1221" s="10"/>
      <c r="EWF1221" s="10"/>
      <c r="EWG1221" s="10"/>
      <c r="EWH1221" s="10"/>
      <c r="EWI1221" s="10"/>
      <c r="EWJ1221" s="10"/>
      <c r="EWK1221" s="10"/>
      <c r="EWL1221" s="10"/>
      <c r="EWM1221" s="10"/>
      <c r="EWN1221" s="10"/>
      <c r="EWO1221" s="10"/>
      <c r="EWP1221" s="10"/>
      <c r="EWQ1221" s="10"/>
      <c r="EWR1221" s="10"/>
      <c r="EWS1221" s="10"/>
      <c r="EWT1221" s="10"/>
      <c r="EWU1221" s="10"/>
      <c r="EWV1221" s="10"/>
      <c r="EWW1221" s="10"/>
      <c r="EWX1221" s="10"/>
      <c r="EWY1221" s="10"/>
      <c r="EWZ1221" s="10"/>
      <c r="EXA1221" s="10"/>
      <c r="EXB1221" s="10"/>
      <c r="EXC1221" s="10"/>
      <c r="EXD1221" s="10"/>
      <c r="EXE1221" s="10"/>
      <c r="EXF1221" s="10"/>
      <c r="EXG1221" s="10"/>
      <c r="EXH1221" s="10"/>
      <c r="EXI1221" s="10"/>
      <c r="EXJ1221" s="10"/>
      <c r="EXK1221" s="10"/>
      <c r="EXL1221" s="10"/>
      <c r="EXM1221" s="10"/>
      <c r="EXN1221" s="10"/>
      <c r="EXO1221" s="10"/>
      <c r="EXP1221" s="10"/>
      <c r="EXQ1221" s="10"/>
      <c r="EXR1221" s="10"/>
      <c r="EXS1221" s="10"/>
      <c r="EXT1221" s="10"/>
      <c r="EXU1221" s="10"/>
      <c r="EXV1221" s="10"/>
      <c r="EXW1221" s="10"/>
      <c r="EXX1221" s="10"/>
      <c r="EXY1221" s="10"/>
      <c r="EXZ1221" s="10"/>
      <c r="EYA1221" s="10"/>
      <c r="EYB1221" s="10"/>
      <c r="EYC1221" s="10"/>
      <c r="EYD1221" s="10"/>
      <c r="EYE1221" s="10"/>
      <c r="EYF1221" s="10"/>
      <c r="EYG1221" s="10"/>
      <c r="EYH1221" s="10"/>
      <c r="EYI1221" s="10"/>
      <c r="EYJ1221" s="10"/>
      <c r="EYK1221" s="10"/>
      <c r="EYL1221" s="10"/>
      <c r="EYM1221" s="10"/>
      <c r="EYN1221" s="10"/>
      <c r="EYO1221" s="10"/>
      <c r="EYP1221" s="10"/>
      <c r="EYQ1221" s="10"/>
      <c r="EYR1221" s="10"/>
      <c r="EYS1221" s="10"/>
      <c r="EYT1221" s="10"/>
      <c r="EYU1221" s="10"/>
      <c r="EYV1221" s="10"/>
      <c r="EYW1221" s="10"/>
      <c r="EYX1221" s="10"/>
      <c r="EYY1221" s="10"/>
      <c r="EYZ1221" s="10"/>
      <c r="EZA1221" s="10"/>
      <c r="EZB1221" s="10"/>
      <c r="EZC1221" s="10"/>
      <c r="EZD1221" s="10"/>
      <c r="EZE1221" s="10"/>
      <c r="EZF1221" s="10"/>
      <c r="EZG1221" s="10"/>
      <c r="EZH1221" s="10"/>
      <c r="EZI1221" s="10"/>
      <c r="EZJ1221" s="10"/>
      <c r="EZK1221" s="10"/>
      <c r="EZL1221" s="10"/>
      <c r="EZM1221" s="10"/>
      <c r="EZN1221" s="10"/>
      <c r="EZO1221" s="10"/>
      <c r="EZP1221" s="10"/>
      <c r="EZQ1221" s="10"/>
      <c r="EZR1221" s="10"/>
      <c r="EZS1221" s="10"/>
      <c r="EZT1221" s="10"/>
      <c r="EZU1221" s="10"/>
      <c r="EZV1221" s="10"/>
      <c r="EZW1221" s="10"/>
      <c r="EZX1221" s="10"/>
      <c r="EZY1221" s="10"/>
      <c r="EZZ1221" s="10"/>
      <c r="FAA1221" s="10"/>
      <c r="FAB1221" s="10"/>
      <c r="FAC1221" s="10"/>
      <c r="FAD1221" s="10"/>
      <c r="FAE1221" s="10"/>
      <c r="FAF1221" s="10"/>
      <c r="FAG1221" s="10"/>
      <c r="FAH1221" s="10"/>
      <c r="FAI1221" s="10"/>
      <c r="FAJ1221" s="10"/>
      <c r="FAK1221" s="10"/>
      <c r="FAL1221" s="10"/>
      <c r="FAM1221" s="10"/>
      <c r="FAN1221" s="10"/>
      <c r="FAO1221" s="10"/>
      <c r="FAP1221" s="10"/>
      <c r="FAQ1221" s="10"/>
      <c r="FAR1221" s="10"/>
      <c r="FAS1221" s="10"/>
      <c r="FAT1221" s="10"/>
      <c r="FAU1221" s="10"/>
      <c r="FAV1221" s="10"/>
      <c r="FAW1221" s="10"/>
      <c r="FAX1221" s="10"/>
      <c r="FAY1221" s="10"/>
      <c r="FAZ1221" s="10"/>
      <c r="FBA1221" s="10"/>
      <c r="FBB1221" s="10"/>
      <c r="FBC1221" s="10"/>
      <c r="FBD1221" s="10"/>
      <c r="FBE1221" s="10"/>
      <c r="FBF1221" s="10"/>
      <c r="FBG1221" s="10"/>
      <c r="FBH1221" s="10"/>
      <c r="FBI1221" s="10"/>
      <c r="FBJ1221" s="10"/>
      <c r="FBK1221" s="10"/>
      <c r="FBL1221" s="10"/>
      <c r="FBM1221" s="10"/>
      <c r="FBN1221" s="10"/>
      <c r="FBO1221" s="10"/>
      <c r="FBP1221" s="10"/>
      <c r="FBQ1221" s="10"/>
      <c r="FBR1221" s="10"/>
      <c r="FBS1221" s="10"/>
      <c r="FBT1221" s="10"/>
      <c r="FBU1221" s="10"/>
      <c r="FBV1221" s="10"/>
      <c r="FBW1221" s="10"/>
      <c r="FBX1221" s="10"/>
      <c r="FBY1221" s="10"/>
      <c r="FBZ1221" s="10"/>
      <c r="FCA1221" s="10"/>
      <c r="FCB1221" s="10"/>
      <c r="FCC1221" s="10"/>
      <c r="FCD1221" s="10"/>
      <c r="FCE1221" s="10"/>
      <c r="FCF1221" s="10"/>
      <c r="FCG1221" s="10"/>
      <c r="FCH1221" s="10"/>
      <c r="FCI1221" s="10"/>
      <c r="FCJ1221" s="10"/>
      <c r="FCK1221" s="10"/>
      <c r="FCL1221" s="10"/>
      <c r="FCM1221" s="10"/>
      <c r="FCN1221" s="10"/>
      <c r="FCO1221" s="10"/>
      <c r="FCP1221" s="10"/>
      <c r="FCQ1221" s="10"/>
      <c r="FCR1221" s="10"/>
      <c r="FCS1221" s="10"/>
      <c r="FCT1221" s="10"/>
      <c r="FCU1221" s="10"/>
      <c r="FCV1221" s="10"/>
      <c r="FCW1221" s="10"/>
      <c r="FCX1221" s="10"/>
      <c r="FCY1221" s="10"/>
      <c r="FCZ1221" s="10"/>
      <c r="FDA1221" s="10"/>
      <c r="FDB1221" s="10"/>
      <c r="FDC1221" s="10"/>
      <c r="FDD1221" s="10"/>
      <c r="FDE1221" s="10"/>
      <c r="FDF1221" s="10"/>
      <c r="FDG1221" s="10"/>
      <c r="FDH1221" s="10"/>
      <c r="FDI1221" s="10"/>
      <c r="FDJ1221" s="10"/>
      <c r="FDK1221" s="10"/>
      <c r="FDL1221" s="10"/>
      <c r="FDM1221" s="10"/>
      <c r="FDN1221" s="10"/>
      <c r="FDO1221" s="10"/>
      <c r="FDP1221" s="10"/>
      <c r="FDQ1221" s="10"/>
      <c r="FDR1221" s="10"/>
      <c r="FDS1221" s="10"/>
      <c r="FDT1221" s="10"/>
      <c r="FDU1221" s="10"/>
      <c r="FDV1221" s="10"/>
      <c r="FDW1221" s="10"/>
      <c r="FDX1221" s="10"/>
      <c r="FDY1221" s="10"/>
      <c r="FDZ1221" s="10"/>
      <c r="FEA1221" s="10"/>
      <c r="FEB1221" s="10"/>
      <c r="FEC1221" s="10"/>
      <c r="FED1221" s="10"/>
      <c r="FEE1221" s="10"/>
      <c r="FEF1221" s="10"/>
      <c r="FEG1221" s="10"/>
      <c r="FEH1221" s="10"/>
      <c r="FEI1221" s="10"/>
      <c r="FEJ1221" s="10"/>
      <c r="FEK1221" s="10"/>
      <c r="FEL1221" s="10"/>
      <c r="FEM1221" s="10"/>
      <c r="FEN1221" s="10"/>
      <c r="FEO1221" s="10"/>
      <c r="FEP1221" s="10"/>
      <c r="FEQ1221" s="10"/>
      <c r="FER1221" s="10"/>
      <c r="FES1221" s="10"/>
      <c r="FET1221" s="10"/>
      <c r="FEU1221" s="10"/>
      <c r="FEV1221" s="10"/>
      <c r="FEW1221" s="10"/>
      <c r="FEX1221" s="10"/>
      <c r="FEY1221" s="10"/>
      <c r="FEZ1221" s="10"/>
      <c r="FFA1221" s="10"/>
      <c r="FFB1221" s="10"/>
      <c r="FFC1221" s="10"/>
      <c r="FFD1221" s="10"/>
      <c r="FFE1221" s="10"/>
      <c r="FFF1221" s="10"/>
      <c r="FFG1221" s="10"/>
      <c r="FFH1221" s="10"/>
      <c r="FFI1221" s="10"/>
      <c r="FFJ1221" s="10"/>
      <c r="FFK1221" s="10"/>
      <c r="FFL1221" s="10"/>
      <c r="FFM1221" s="10"/>
      <c r="FFN1221" s="10"/>
      <c r="FFO1221" s="10"/>
      <c r="FFP1221" s="10"/>
      <c r="FFQ1221" s="10"/>
      <c r="FFR1221" s="10"/>
      <c r="FFS1221" s="10"/>
      <c r="FFT1221" s="10"/>
      <c r="FFU1221" s="10"/>
      <c r="FFV1221" s="10"/>
      <c r="FFW1221" s="10"/>
      <c r="FFX1221" s="10"/>
      <c r="FFY1221" s="10"/>
      <c r="FFZ1221" s="10"/>
      <c r="FGA1221" s="10"/>
      <c r="FGB1221" s="10"/>
      <c r="FGC1221" s="10"/>
      <c r="FGD1221" s="10"/>
      <c r="FGE1221" s="10"/>
      <c r="FGF1221" s="10"/>
      <c r="FGG1221" s="10"/>
      <c r="FGH1221" s="10"/>
      <c r="FGI1221" s="10"/>
      <c r="FGJ1221" s="10"/>
      <c r="FGK1221" s="10"/>
      <c r="FGL1221" s="10"/>
      <c r="FGM1221" s="10"/>
      <c r="FGN1221" s="10"/>
      <c r="FGO1221" s="10"/>
      <c r="FGP1221" s="10"/>
      <c r="FGQ1221" s="10"/>
      <c r="FGR1221" s="10"/>
      <c r="FGS1221" s="10"/>
      <c r="FGT1221" s="10"/>
      <c r="FGU1221" s="10"/>
      <c r="FGV1221" s="10"/>
      <c r="FGW1221" s="10"/>
      <c r="FGX1221" s="10"/>
      <c r="FGY1221" s="10"/>
      <c r="FGZ1221" s="10"/>
      <c r="FHA1221" s="10"/>
      <c r="FHB1221" s="10"/>
      <c r="FHC1221" s="10"/>
      <c r="FHD1221" s="10"/>
      <c r="FHE1221" s="10"/>
      <c r="FHF1221" s="10"/>
      <c r="FHG1221" s="10"/>
      <c r="FHH1221" s="10"/>
      <c r="FHI1221" s="10"/>
      <c r="FHJ1221" s="10"/>
      <c r="FHK1221" s="10"/>
      <c r="FHL1221" s="10"/>
      <c r="FHM1221" s="10"/>
      <c r="FHN1221" s="10"/>
      <c r="FHO1221" s="10"/>
      <c r="FHP1221" s="10"/>
      <c r="FHQ1221" s="10"/>
      <c r="FHR1221" s="10"/>
      <c r="FHS1221" s="10"/>
      <c r="FHT1221" s="10"/>
      <c r="FHU1221" s="10"/>
      <c r="FHV1221" s="10"/>
      <c r="FHW1221" s="10"/>
      <c r="FHX1221" s="10"/>
      <c r="FHY1221" s="10"/>
      <c r="FHZ1221" s="10"/>
      <c r="FIA1221" s="10"/>
      <c r="FIB1221" s="10"/>
      <c r="FIC1221" s="10"/>
      <c r="FID1221" s="10"/>
      <c r="FIE1221" s="10"/>
      <c r="FIF1221" s="10"/>
      <c r="FIG1221" s="10"/>
      <c r="FIH1221" s="10"/>
      <c r="FII1221" s="10"/>
      <c r="FIJ1221" s="10"/>
      <c r="FIK1221" s="10"/>
      <c r="FIL1221" s="10"/>
      <c r="FIM1221" s="10"/>
      <c r="FIN1221" s="10"/>
      <c r="FIO1221" s="10"/>
      <c r="FIP1221" s="10"/>
      <c r="FIQ1221" s="10"/>
      <c r="FIR1221" s="10"/>
      <c r="FIS1221" s="10"/>
      <c r="FIT1221" s="10"/>
      <c r="FIU1221" s="10"/>
      <c r="FIV1221" s="10"/>
      <c r="FIW1221" s="10"/>
      <c r="FIX1221" s="10"/>
      <c r="FIY1221" s="10"/>
      <c r="FIZ1221" s="10"/>
      <c r="FJA1221" s="10"/>
      <c r="FJB1221" s="10"/>
      <c r="FJC1221" s="10"/>
      <c r="FJD1221" s="10"/>
      <c r="FJE1221" s="10"/>
      <c r="FJF1221" s="10"/>
      <c r="FJG1221" s="10"/>
      <c r="FJH1221" s="10"/>
      <c r="FJI1221" s="10"/>
      <c r="FJJ1221" s="10"/>
      <c r="FJK1221" s="10"/>
      <c r="FJL1221" s="10"/>
      <c r="FJM1221" s="10"/>
      <c r="FJN1221" s="10"/>
      <c r="FJO1221" s="10"/>
      <c r="FJP1221" s="10"/>
      <c r="FJQ1221" s="10"/>
      <c r="FJR1221" s="10"/>
      <c r="FJS1221" s="10"/>
      <c r="FJT1221" s="10"/>
      <c r="FJU1221" s="10"/>
      <c r="FJV1221" s="10"/>
      <c r="FJW1221" s="10"/>
      <c r="FJX1221" s="10"/>
      <c r="FJY1221" s="10"/>
      <c r="FJZ1221" s="10"/>
      <c r="FKA1221" s="10"/>
      <c r="FKB1221" s="10"/>
      <c r="FKC1221" s="10"/>
      <c r="FKD1221" s="10"/>
      <c r="FKE1221" s="10"/>
      <c r="FKF1221" s="10"/>
      <c r="FKG1221" s="10"/>
      <c r="FKH1221" s="10"/>
      <c r="FKI1221" s="10"/>
      <c r="FKJ1221" s="10"/>
      <c r="FKK1221" s="10"/>
      <c r="FKL1221" s="10"/>
      <c r="FKM1221" s="10"/>
      <c r="FKN1221" s="10"/>
      <c r="FKO1221" s="10"/>
      <c r="FKP1221" s="10"/>
      <c r="FKQ1221" s="10"/>
      <c r="FKR1221" s="10"/>
      <c r="FKS1221" s="10"/>
      <c r="FKT1221" s="10"/>
      <c r="FKU1221" s="10"/>
      <c r="FKV1221" s="10"/>
      <c r="FKW1221" s="10"/>
      <c r="FKX1221" s="10"/>
      <c r="FKY1221" s="10"/>
      <c r="FKZ1221" s="10"/>
      <c r="FLA1221" s="10"/>
      <c r="FLB1221" s="10"/>
      <c r="FLC1221" s="10"/>
      <c r="FLD1221" s="10"/>
      <c r="FLE1221" s="10"/>
      <c r="FLF1221" s="10"/>
      <c r="FLG1221" s="10"/>
      <c r="FLH1221" s="10"/>
      <c r="FLI1221" s="10"/>
      <c r="FLJ1221" s="10"/>
      <c r="FLK1221" s="10"/>
      <c r="FLL1221" s="10"/>
      <c r="FLM1221" s="10"/>
      <c r="FLN1221" s="10"/>
      <c r="FLO1221" s="10"/>
      <c r="FLP1221" s="10"/>
      <c r="FLQ1221" s="10"/>
      <c r="FLR1221" s="10"/>
      <c r="FLS1221" s="10"/>
      <c r="FLT1221" s="10"/>
      <c r="FLU1221" s="10"/>
      <c r="FLV1221" s="10"/>
      <c r="FLW1221" s="10"/>
      <c r="FLX1221" s="10"/>
      <c r="FLY1221" s="10"/>
      <c r="FLZ1221" s="10"/>
      <c r="FMA1221" s="10"/>
      <c r="FMB1221" s="10"/>
      <c r="FMC1221" s="10"/>
      <c r="FMD1221" s="10"/>
      <c r="FME1221" s="10"/>
      <c r="FMF1221" s="10"/>
      <c r="FMG1221" s="10"/>
      <c r="FMH1221" s="10"/>
      <c r="FMI1221" s="10"/>
      <c r="FMJ1221" s="10"/>
      <c r="FMK1221" s="10"/>
      <c r="FML1221" s="10"/>
      <c r="FMM1221" s="10"/>
      <c r="FMN1221" s="10"/>
      <c r="FMO1221" s="10"/>
      <c r="FMP1221" s="10"/>
      <c r="FMQ1221" s="10"/>
      <c r="FMR1221" s="10"/>
      <c r="FMS1221" s="10"/>
      <c r="FMT1221" s="10"/>
      <c r="FMU1221" s="10"/>
      <c r="FMV1221" s="10"/>
      <c r="FMW1221" s="10"/>
      <c r="FMX1221" s="10"/>
      <c r="FMY1221" s="10"/>
      <c r="FMZ1221" s="10"/>
      <c r="FNA1221" s="10"/>
      <c r="FNB1221" s="10"/>
      <c r="FNC1221" s="10"/>
      <c r="FND1221" s="10"/>
      <c r="FNE1221" s="10"/>
      <c r="FNF1221" s="10"/>
      <c r="FNG1221" s="10"/>
      <c r="FNH1221" s="10"/>
      <c r="FNI1221" s="10"/>
      <c r="FNJ1221" s="10"/>
      <c r="FNK1221" s="10"/>
      <c r="FNL1221" s="10"/>
      <c r="FNM1221" s="10"/>
      <c r="FNN1221" s="10"/>
      <c r="FNO1221" s="10"/>
      <c r="FNP1221" s="10"/>
      <c r="FNQ1221" s="10"/>
      <c r="FNR1221" s="10"/>
      <c r="FNS1221" s="10"/>
      <c r="FNT1221" s="10"/>
      <c r="FNU1221" s="10"/>
      <c r="FNV1221" s="10"/>
      <c r="FNW1221" s="10"/>
      <c r="FNX1221" s="10"/>
      <c r="FNY1221" s="10"/>
      <c r="FNZ1221" s="10"/>
      <c r="FOA1221" s="10"/>
      <c r="FOB1221" s="10"/>
      <c r="FOC1221" s="10"/>
      <c r="FOD1221" s="10"/>
      <c r="FOE1221" s="10"/>
      <c r="FOF1221" s="10"/>
      <c r="FOG1221" s="10"/>
      <c r="FOH1221" s="10"/>
      <c r="FOI1221" s="10"/>
      <c r="FOJ1221" s="10"/>
      <c r="FOK1221" s="10"/>
      <c r="FOL1221" s="10"/>
      <c r="FOM1221" s="10"/>
      <c r="FON1221" s="10"/>
      <c r="FOO1221" s="10"/>
      <c r="FOP1221" s="10"/>
      <c r="FOQ1221" s="10"/>
      <c r="FOR1221" s="10"/>
      <c r="FOS1221" s="10"/>
      <c r="FOT1221" s="10"/>
      <c r="FOU1221" s="10"/>
      <c r="FOV1221" s="10"/>
      <c r="FOW1221" s="10"/>
      <c r="FOX1221" s="10"/>
      <c r="FOY1221" s="10"/>
      <c r="FOZ1221" s="10"/>
      <c r="FPA1221" s="10"/>
      <c r="FPB1221" s="10"/>
      <c r="FPC1221" s="10"/>
      <c r="FPD1221" s="10"/>
      <c r="FPE1221" s="10"/>
      <c r="FPF1221" s="10"/>
      <c r="FPG1221" s="10"/>
      <c r="FPH1221" s="10"/>
      <c r="FPI1221" s="10"/>
      <c r="FPJ1221" s="10"/>
      <c r="FPK1221" s="10"/>
      <c r="FPL1221" s="10"/>
      <c r="FPM1221" s="10"/>
      <c r="FPN1221" s="10"/>
      <c r="FPO1221" s="10"/>
      <c r="FPP1221" s="10"/>
      <c r="FPQ1221" s="10"/>
      <c r="FPR1221" s="10"/>
      <c r="FPS1221" s="10"/>
      <c r="FPT1221" s="10"/>
      <c r="FPU1221" s="10"/>
      <c r="FPV1221" s="10"/>
      <c r="FPW1221" s="10"/>
      <c r="FPX1221" s="10"/>
      <c r="FPY1221" s="10"/>
      <c r="FPZ1221" s="10"/>
      <c r="FQA1221" s="10"/>
      <c r="FQB1221" s="10"/>
      <c r="FQC1221" s="10"/>
      <c r="FQD1221" s="10"/>
      <c r="FQE1221" s="10"/>
      <c r="FQF1221" s="10"/>
      <c r="FQG1221" s="10"/>
      <c r="FQH1221" s="10"/>
      <c r="FQI1221" s="10"/>
      <c r="FQJ1221" s="10"/>
      <c r="FQK1221" s="10"/>
      <c r="FQL1221" s="10"/>
      <c r="FQM1221" s="10"/>
      <c r="FQN1221" s="10"/>
      <c r="FQO1221" s="10"/>
      <c r="FQP1221" s="10"/>
      <c r="FQQ1221" s="10"/>
      <c r="FQR1221" s="10"/>
      <c r="FQS1221" s="10"/>
      <c r="FQT1221" s="10"/>
      <c r="FQU1221" s="10"/>
      <c r="FQV1221" s="10"/>
      <c r="FQW1221" s="10"/>
      <c r="FQX1221" s="10"/>
      <c r="FQY1221" s="10"/>
      <c r="FQZ1221" s="10"/>
      <c r="FRA1221" s="10"/>
      <c r="FRB1221" s="10"/>
      <c r="FRC1221" s="10"/>
      <c r="FRD1221" s="10"/>
      <c r="FRE1221" s="10"/>
      <c r="FRF1221" s="10"/>
      <c r="FRG1221" s="10"/>
      <c r="FRH1221" s="10"/>
      <c r="FRI1221" s="10"/>
      <c r="FRJ1221" s="10"/>
      <c r="FRK1221" s="10"/>
      <c r="FRL1221" s="10"/>
      <c r="FRM1221" s="10"/>
      <c r="FRN1221" s="10"/>
      <c r="FRO1221" s="10"/>
      <c r="FRP1221" s="10"/>
      <c r="FRQ1221" s="10"/>
      <c r="FRR1221" s="10"/>
      <c r="FRS1221" s="10"/>
      <c r="FRT1221" s="10"/>
      <c r="FRU1221" s="10"/>
      <c r="FRV1221" s="10"/>
      <c r="FRW1221" s="10"/>
      <c r="FRX1221" s="10"/>
      <c r="FRY1221" s="10"/>
      <c r="FRZ1221" s="10"/>
      <c r="FSA1221" s="10"/>
      <c r="FSB1221" s="10"/>
      <c r="FSC1221" s="10"/>
      <c r="FSD1221" s="10"/>
      <c r="FSE1221" s="10"/>
      <c r="FSF1221" s="10"/>
      <c r="FSG1221" s="10"/>
      <c r="FSH1221" s="10"/>
      <c r="FSI1221" s="10"/>
      <c r="FSJ1221" s="10"/>
      <c r="FSK1221" s="10"/>
      <c r="FSL1221" s="10"/>
      <c r="FSM1221" s="10"/>
      <c r="FSN1221" s="10"/>
      <c r="FSO1221" s="10"/>
      <c r="FSP1221" s="10"/>
      <c r="FSQ1221" s="10"/>
      <c r="FSR1221" s="10"/>
      <c r="FSS1221" s="10"/>
      <c r="FST1221" s="10"/>
      <c r="FSU1221" s="10"/>
      <c r="FSV1221" s="10"/>
      <c r="FSW1221" s="10"/>
      <c r="FSX1221" s="10"/>
      <c r="FSY1221" s="10"/>
      <c r="FSZ1221" s="10"/>
      <c r="FTA1221" s="10"/>
      <c r="FTB1221" s="10"/>
      <c r="FTC1221" s="10"/>
      <c r="FTD1221" s="10"/>
      <c r="FTE1221" s="10"/>
      <c r="FTF1221" s="10"/>
      <c r="FTG1221" s="10"/>
      <c r="FTH1221" s="10"/>
      <c r="FTI1221" s="10"/>
      <c r="FTJ1221" s="10"/>
      <c r="FTK1221" s="10"/>
      <c r="FTL1221" s="10"/>
      <c r="FTM1221" s="10"/>
      <c r="FTN1221" s="10"/>
      <c r="FTO1221" s="10"/>
      <c r="FTP1221" s="10"/>
      <c r="FTQ1221" s="10"/>
      <c r="FTR1221" s="10"/>
      <c r="FTS1221" s="10"/>
      <c r="FTT1221" s="10"/>
      <c r="FTU1221" s="10"/>
      <c r="FTV1221" s="10"/>
      <c r="FTW1221" s="10"/>
      <c r="FTX1221" s="10"/>
      <c r="FTY1221" s="10"/>
      <c r="FTZ1221" s="10"/>
      <c r="FUA1221" s="10"/>
      <c r="FUB1221" s="10"/>
      <c r="FUC1221" s="10"/>
      <c r="FUD1221" s="10"/>
      <c r="FUE1221" s="10"/>
      <c r="FUF1221" s="10"/>
      <c r="FUG1221" s="10"/>
      <c r="FUH1221" s="10"/>
      <c r="FUI1221" s="10"/>
      <c r="FUJ1221" s="10"/>
      <c r="FUK1221" s="10"/>
      <c r="FUL1221" s="10"/>
      <c r="FUM1221" s="10"/>
      <c r="FUN1221" s="10"/>
      <c r="FUO1221" s="10"/>
      <c r="FUP1221" s="10"/>
      <c r="FUQ1221" s="10"/>
      <c r="FUR1221" s="10"/>
      <c r="FUS1221" s="10"/>
      <c r="FUT1221" s="10"/>
      <c r="FUU1221" s="10"/>
      <c r="FUV1221" s="10"/>
      <c r="FUW1221" s="10"/>
      <c r="FUX1221" s="10"/>
      <c r="FUY1221" s="10"/>
      <c r="FUZ1221" s="10"/>
      <c r="FVA1221" s="10"/>
      <c r="FVB1221" s="10"/>
      <c r="FVC1221" s="10"/>
      <c r="FVD1221" s="10"/>
      <c r="FVE1221" s="10"/>
      <c r="FVF1221" s="10"/>
      <c r="FVG1221" s="10"/>
      <c r="FVH1221" s="10"/>
      <c r="FVI1221" s="10"/>
      <c r="FVJ1221" s="10"/>
      <c r="FVK1221" s="10"/>
      <c r="FVL1221" s="10"/>
      <c r="FVM1221" s="10"/>
      <c r="FVN1221" s="10"/>
      <c r="FVO1221" s="10"/>
      <c r="FVP1221" s="10"/>
      <c r="FVQ1221" s="10"/>
      <c r="FVR1221" s="10"/>
      <c r="FVS1221" s="10"/>
      <c r="FVT1221" s="10"/>
      <c r="FVU1221" s="10"/>
      <c r="FVV1221" s="10"/>
      <c r="FVW1221" s="10"/>
      <c r="FVX1221" s="10"/>
      <c r="FVY1221" s="10"/>
      <c r="FVZ1221" s="10"/>
      <c r="FWA1221" s="10"/>
      <c r="FWB1221" s="10"/>
      <c r="FWC1221" s="10"/>
      <c r="FWD1221" s="10"/>
      <c r="FWE1221" s="10"/>
      <c r="FWF1221" s="10"/>
      <c r="FWG1221" s="10"/>
      <c r="FWH1221" s="10"/>
      <c r="FWI1221" s="10"/>
      <c r="FWJ1221" s="10"/>
      <c r="FWK1221" s="10"/>
      <c r="FWL1221" s="10"/>
      <c r="FWM1221" s="10"/>
      <c r="FWN1221" s="10"/>
      <c r="FWO1221" s="10"/>
      <c r="FWP1221" s="10"/>
      <c r="FWQ1221" s="10"/>
      <c r="FWR1221" s="10"/>
      <c r="FWS1221" s="10"/>
      <c r="FWT1221" s="10"/>
      <c r="FWU1221" s="10"/>
      <c r="FWV1221" s="10"/>
      <c r="FWW1221" s="10"/>
      <c r="FWX1221" s="10"/>
      <c r="FWY1221" s="10"/>
      <c r="FWZ1221" s="10"/>
      <c r="FXA1221" s="10"/>
      <c r="FXB1221" s="10"/>
      <c r="FXC1221" s="10"/>
      <c r="FXD1221" s="10"/>
      <c r="FXE1221" s="10"/>
      <c r="FXF1221" s="10"/>
      <c r="FXG1221" s="10"/>
      <c r="FXH1221" s="10"/>
      <c r="FXI1221" s="10"/>
      <c r="FXJ1221" s="10"/>
      <c r="FXK1221" s="10"/>
      <c r="FXL1221" s="10"/>
      <c r="FXM1221" s="10"/>
      <c r="FXN1221" s="10"/>
      <c r="FXO1221" s="10"/>
      <c r="FXP1221" s="10"/>
      <c r="FXQ1221" s="10"/>
      <c r="FXR1221" s="10"/>
      <c r="FXS1221" s="10"/>
      <c r="FXT1221" s="10"/>
      <c r="FXU1221" s="10"/>
      <c r="FXV1221" s="10"/>
      <c r="FXW1221" s="10"/>
      <c r="FXX1221" s="10"/>
      <c r="FXY1221" s="10"/>
      <c r="FXZ1221" s="10"/>
      <c r="FYA1221" s="10"/>
      <c r="FYB1221" s="10"/>
      <c r="FYC1221" s="10"/>
      <c r="FYD1221" s="10"/>
      <c r="FYE1221" s="10"/>
      <c r="FYF1221" s="10"/>
      <c r="FYG1221" s="10"/>
      <c r="FYH1221" s="10"/>
      <c r="FYI1221" s="10"/>
      <c r="FYJ1221" s="10"/>
      <c r="FYK1221" s="10"/>
      <c r="FYL1221" s="10"/>
      <c r="FYM1221" s="10"/>
      <c r="FYN1221" s="10"/>
      <c r="FYO1221" s="10"/>
      <c r="FYP1221" s="10"/>
      <c r="FYQ1221" s="10"/>
      <c r="FYR1221" s="10"/>
      <c r="FYS1221" s="10"/>
      <c r="FYT1221" s="10"/>
      <c r="FYU1221" s="10"/>
      <c r="FYV1221" s="10"/>
      <c r="FYW1221" s="10"/>
      <c r="FYX1221" s="10"/>
      <c r="FYY1221" s="10"/>
      <c r="FYZ1221" s="10"/>
      <c r="FZA1221" s="10"/>
      <c r="FZB1221" s="10"/>
      <c r="FZC1221" s="10"/>
      <c r="FZD1221" s="10"/>
      <c r="FZE1221" s="10"/>
      <c r="FZF1221" s="10"/>
      <c r="FZG1221" s="10"/>
      <c r="FZH1221" s="10"/>
      <c r="FZI1221" s="10"/>
      <c r="FZJ1221" s="10"/>
      <c r="FZK1221" s="10"/>
      <c r="FZL1221" s="10"/>
      <c r="FZM1221" s="10"/>
      <c r="FZN1221" s="10"/>
      <c r="FZO1221" s="10"/>
      <c r="FZP1221" s="10"/>
      <c r="FZQ1221" s="10"/>
      <c r="FZR1221" s="10"/>
      <c r="FZS1221" s="10"/>
      <c r="FZT1221" s="10"/>
      <c r="FZU1221" s="10"/>
      <c r="FZV1221" s="10"/>
      <c r="FZW1221" s="10"/>
      <c r="FZX1221" s="10"/>
      <c r="FZY1221" s="10"/>
      <c r="FZZ1221" s="10"/>
      <c r="GAA1221" s="10"/>
      <c r="GAB1221" s="10"/>
      <c r="GAC1221" s="10"/>
      <c r="GAD1221" s="10"/>
      <c r="GAE1221" s="10"/>
      <c r="GAF1221" s="10"/>
      <c r="GAG1221" s="10"/>
      <c r="GAH1221" s="10"/>
      <c r="GAI1221" s="10"/>
      <c r="GAJ1221" s="10"/>
      <c r="GAK1221" s="10"/>
      <c r="GAL1221" s="10"/>
      <c r="GAM1221" s="10"/>
      <c r="GAN1221" s="10"/>
      <c r="GAO1221" s="10"/>
      <c r="GAP1221" s="10"/>
      <c r="GAQ1221" s="10"/>
      <c r="GAR1221" s="10"/>
      <c r="GAS1221" s="10"/>
      <c r="GAT1221" s="10"/>
      <c r="GAU1221" s="10"/>
      <c r="GAV1221" s="10"/>
      <c r="GAW1221" s="10"/>
      <c r="GAX1221" s="10"/>
      <c r="GAY1221" s="10"/>
      <c r="GAZ1221" s="10"/>
      <c r="GBA1221" s="10"/>
      <c r="GBB1221" s="10"/>
      <c r="GBC1221" s="10"/>
      <c r="GBD1221" s="10"/>
      <c r="GBE1221" s="10"/>
      <c r="GBF1221" s="10"/>
      <c r="GBG1221" s="10"/>
      <c r="GBH1221" s="10"/>
      <c r="GBI1221" s="10"/>
      <c r="GBJ1221" s="10"/>
      <c r="GBK1221" s="10"/>
      <c r="GBL1221" s="10"/>
      <c r="GBM1221" s="10"/>
      <c r="GBN1221" s="10"/>
      <c r="GBO1221" s="10"/>
      <c r="GBP1221" s="10"/>
      <c r="GBQ1221" s="10"/>
      <c r="GBR1221" s="10"/>
      <c r="GBS1221" s="10"/>
      <c r="GBT1221" s="10"/>
      <c r="GBU1221" s="10"/>
      <c r="GBV1221" s="10"/>
      <c r="GBW1221" s="10"/>
      <c r="GBX1221" s="10"/>
      <c r="GBY1221" s="10"/>
      <c r="GBZ1221" s="10"/>
      <c r="GCA1221" s="10"/>
      <c r="GCB1221" s="10"/>
      <c r="GCC1221" s="10"/>
      <c r="GCD1221" s="10"/>
      <c r="GCE1221" s="10"/>
      <c r="GCF1221" s="10"/>
      <c r="GCG1221" s="10"/>
      <c r="GCH1221" s="10"/>
      <c r="GCI1221" s="10"/>
      <c r="GCJ1221" s="10"/>
      <c r="GCK1221" s="10"/>
      <c r="GCL1221" s="10"/>
      <c r="GCM1221" s="10"/>
      <c r="GCN1221" s="10"/>
      <c r="GCO1221" s="10"/>
      <c r="GCP1221" s="10"/>
      <c r="GCQ1221" s="10"/>
      <c r="GCR1221" s="10"/>
      <c r="GCS1221" s="10"/>
      <c r="GCT1221" s="10"/>
      <c r="GCU1221" s="10"/>
      <c r="GCV1221" s="10"/>
      <c r="GCW1221" s="10"/>
      <c r="GCX1221" s="10"/>
      <c r="GCY1221" s="10"/>
      <c r="GCZ1221" s="10"/>
      <c r="GDA1221" s="10"/>
      <c r="GDB1221" s="10"/>
      <c r="GDC1221" s="10"/>
      <c r="GDD1221" s="10"/>
      <c r="GDE1221" s="10"/>
      <c r="GDF1221" s="10"/>
      <c r="GDG1221" s="10"/>
      <c r="GDH1221" s="10"/>
      <c r="GDI1221" s="10"/>
      <c r="GDJ1221" s="10"/>
      <c r="GDK1221" s="10"/>
      <c r="GDL1221" s="10"/>
      <c r="GDM1221" s="10"/>
      <c r="GDN1221" s="10"/>
      <c r="GDO1221" s="10"/>
      <c r="GDP1221" s="10"/>
      <c r="GDQ1221" s="10"/>
      <c r="GDR1221" s="10"/>
      <c r="GDS1221" s="10"/>
      <c r="GDT1221" s="10"/>
      <c r="GDU1221" s="10"/>
      <c r="GDV1221" s="10"/>
      <c r="GDW1221" s="10"/>
      <c r="GDX1221" s="10"/>
      <c r="GDY1221" s="10"/>
      <c r="GDZ1221" s="10"/>
      <c r="GEA1221" s="10"/>
      <c r="GEB1221" s="10"/>
      <c r="GEC1221" s="10"/>
      <c r="GED1221" s="10"/>
      <c r="GEE1221" s="10"/>
      <c r="GEF1221" s="10"/>
      <c r="GEG1221" s="10"/>
      <c r="GEH1221" s="10"/>
      <c r="GEI1221" s="10"/>
      <c r="GEJ1221" s="10"/>
      <c r="GEK1221" s="10"/>
      <c r="GEL1221" s="10"/>
      <c r="GEM1221" s="10"/>
      <c r="GEN1221" s="10"/>
      <c r="GEO1221" s="10"/>
      <c r="GEP1221" s="10"/>
      <c r="GEQ1221" s="10"/>
      <c r="GER1221" s="10"/>
      <c r="GES1221" s="10"/>
      <c r="GET1221" s="10"/>
      <c r="GEU1221" s="10"/>
      <c r="GEV1221" s="10"/>
      <c r="GEW1221" s="10"/>
      <c r="GEX1221" s="10"/>
      <c r="GEY1221" s="10"/>
      <c r="GEZ1221" s="10"/>
      <c r="GFA1221" s="10"/>
      <c r="GFB1221" s="10"/>
      <c r="GFC1221" s="10"/>
      <c r="GFD1221" s="10"/>
      <c r="GFE1221" s="10"/>
      <c r="GFF1221" s="10"/>
      <c r="GFG1221" s="10"/>
      <c r="GFH1221" s="10"/>
      <c r="GFI1221" s="10"/>
      <c r="GFJ1221" s="10"/>
      <c r="GFK1221" s="10"/>
      <c r="GFL1221" s="10"/>
      <c r="GFM1221" s="10"/>
      <c r="GFN1221" s="10"/>
      <c r="GFO1221" s="10"/>
      <c r="GFP1221" s="10"/>
      <c r="GFQ1221" s="10"/>
      <c r="GFR1221" s="10"/>
      <c r="GFS1221" s="10"/>
      <c r="GFT1221" s="10"/>
      <c r="GFU1221" s="10"/>
      <c r="GFV1221" s="10"/>
      <c r="GFW1221" s="10"/>
      <c r="GFX1221" s="10"/>
      <c r="GFY1221" s="10"/>
      <c r="GFZ1221" s="10"/>
      <c r="GGA1221" s="10"/>
      <c r="GGB1221" s="10"/>
      <c r="GGC1221" s="10"/>
      <c r="GGD1221" s="10"/>
      <c r="GGE1221" s="10"/>
      <c r="GGF1221" s="10"/>
      <c r="GGG1221" s="10"/>
      <c r="GGH1221" s="10"/>
      <c r="GGI1221" s="10"/>
      <c r="GGJ1221" s="10"/>
      <c r="GGK1221" s="10"/>
      <c r="GGL1221" s="10"/>
      <c r="GGM1221" s="10"/>
      <c r="GGN1221" s="10"/>
      <c r="GGO1221" s="10"/>
      <c r="GGP1221" s="10"/>
      <c r="GGQ1221" s="10"/>
      <c r="GGR1221" s="10"/>
      <c r="GGS1221" s="10"/>
      <c r="GGT1221" s="10"/>
      <c r="GGU1221" s="10"/>
      <c r="GGV1221" s="10"/>
      <c r="GGW1221" s="10"/>
      <c r="GGX1221" s="10"/>
      <c r="GGY1221" s="10"/>
      <c r="GGZ1221" s="10"/>
      <c r="GHA1221" s="10"/>
      <c r="GHB1221" s="10"/>
      <c r="GHC1221" s="10"/>
      <c r="GHD1221" s="10"/>
      <c r="GHE1221" s="10"/>
      <c r="GHF1221" s="10"/>
      <c r="GHG1221" s="10"/>
      <c r="GHH1221" s="10"/>
      <c r="GHI1221" s="10"/>
      <c r="GHJ1221" s="10"/>
      <c r="GHK1221" s="10"/>
      <c r="GHL1221" s="10"/>
      <c r="GHM1221" s="10"/>
      <c r="GHN1221" s="10"/>
      <c r="GHO1221" s="10"/>
      <c r="GHP1221" s="10"/>
      <c r="GHQ1221" s="10"/>
      <c r="GHR1221" s="10"/>
      <c r="GHS1221" s="10"/>
      <c r="GHT1221" s="10"/>
      <c r="GHU1221" s="10"/>
      <c r="GHV1221" s="10"/>
      <c r="GHW1221" s="10"/>
      <c r="GHX1221" s="10"/>
      <c r="GHY1221" s="10"/>
      <c r="GHZ1221" s="10"/>
      <c r="GIA1221" s="10"/>
      <c r="GIB1221" s="10"/>
      <c r="GIC1221" s="10"/>
      <c r="GID1221" s="10"/>
      <c r="GIE1221" s="10"/>
      <c r="GIF1221" s="10"/>
      <c r="GIG1221" s="10"/>
      <c r="GIH1221" s="10"/>
      <c r="GII1221" s="10"/>
      <c r="GIJ1221" s="10"/>
      <c r="GIK1221" s="10"/>
      <c r="GIL1221" s="10"/>
      <c r="GIM1221" s="10"/>
      <c r="GIN1221" s="10"/>
      <c r="GIO1221" s="10"/>
      <c r="GIP1221" s="10"/>
      <c r="GIQ1221" s="10"/>
      <c r="GIR1221" s="10"/>
      <c r="GIS1221" s="10"/>
      <c r="GIT1221" s="10"/>
      <c r="GIU1221" s="10"/>
      <c r="GIV1221" s="10"/>
      <c r="GIW1221" s="10"/>
      <c r="GIX1221" s="10"/>
      <c r="GIY1221" s="10"/>
      <c r="GIZ1221" s="10"/>
      <c r="GJA1221" s="10"/>
      <c r="GJB1221" s="10"/>
      <c r="GJC1221" s="10"/>
      <c r="GJD1221" s="10"/>
      <c r="GJE1221" s="10"/>
      <c r="GJF1221" s="10"/>
      <c r="GJG1221" s="10"/>
      <c r="GJH1221" s="10"/>
      <c r="GJI1221" s="10"/>
      <c r="GJJ1221" s="10"/>
      <c r="GJK1221" s="10"/>
      <c r="GJL1221" s="10"/>
      <c r="GJM1221" s="10"/>
      <c r="GJN1221" s="10"/>
      <c r="GJO1221" s="10"/>
      <c r="GJP1221" s="10"/>
      <c r="GJQ1221" s="10"/>
      <c r="GJR1221" s="10"/>
      <c r="GJS1221" s="10"/>
      <c r="GJT1221" s="10"/>
      <c r="GJU1221" s="10"/>
      <c r="GJV1221" s="10"/>
      <c r="GJW1221" s="10"/>
      <c r="GJX1221" s="10"/>
      <c r="GJY1221" s="10"/>
      <c r="GJZ1221" s="10"/>
      <c r="GKA1221" s="10"/>
      <c r="GKB1221" s="10"/>
      <c r="GKC1221" s="10"/>
      <c r="GKD1221" s="10"/>
      <c r="GKE1221" s="10"/>
      <c r="GKF1221" s="10"/>
      <c r="GKG1221" s="10"/>
      <c r="GKH1221" s="10"/>
      <c r="GKI1221" s="10"/>
      <c r="GKJ1221" s="10"/>
      <c r="GKK1221" s="10"/>
      <c r="GKL1221" s="10"/>
      <c r="GKM1221" s="10"/>
      <c r="GKN1221" s="10"/>
      <c r="GKO1221" s="10"/>
      <c r="GKP1221" s="10"/>
      <c r="GKQ1221" s="10"/>
      <c r="GKR1221" s="10"/>
      <c r="GKS1221" s="10"/>
      <c r="GKT1221" s="10"/>
      <c r="GKU1221" s="10"/>
      <c r="GKV1221" s="10"/>
      <c r="GKW1221" s="10"/>
      <c r="GKX1221" s="10"/>
      <c r="GKY1221" s="10"/>
      <c r="GKZ1221" s="10"/>
      <c r="GLA1221" s="10"/>
      <c r="GLB1221" s="10"/>
      <c r="GLC1221" s="10"/>
      <c r="GLD1221" s="10"/>
      <c r="GLE1221" s="10"/>
      <c r="GLF1221" s="10"/>
      <c r="GLG1221" s="10"/>
      <c r="GLH1221" s="10"/>
      <c r="GLI1221" s="10"/>
      <c r="GLJ1221" s="10"/>
      <c r="GLK1221" s="10"/>
      <c r="GLL1221" s="10"/>
      <c r="GLM1221" s="10"/>
      <c r="GLN1221" s="10"/>
      <c r="GLO1221" s="10"/>
      <c r="GLP1221" s="10"/>
      <c r="GLQ1221" s="10"/>
      <c r="GLR1221" s="10"/>
      <c r="GLS1221" s="10"/>
      <c r="GLT1221" s="10"/>
      <c r="GLU1221" s="10"/>
      <c r="GLV1221" s="10"/>
      <c r="GLW1221" s="10"/>
      <c r="GLX1221" s="10"/>
      <c r="GLY1221" s="10"/>
      <c r="GLZ1221" s="10"/>
      <c r="GMA1221" s="10"/>
      <c r="GMB1221" s="10"/>
      <c r="GMC1221" s="10"/>
      <c r="GMD1221" s="10"/>
      <c r="GME1221" s="10"/>
      <c r="GMF1221" s="10"/>
      <c r="GMG1221" s="10"/>
      <c r="GMH1221" s="10"/>
      <c r="GMI1221" s="10"/>
      <c r="GMJ1221" s="10"/>
      <c r="GMK1221" s="10"/>
      <c r="GML1221" s="10"/>
      <c r="GMM1221" s="10"/>
      <c r="GMN1221" s="10"/>
      <c r="GMO1221" s="10"/>
      <c r="GMP1221" s="10"/>
      <c r="GMQ1221" s="10"/>
      <c r="GMR1221" s="10"/>
      <c r="GMS1221" s="10"/>
      <c r="GMT1221" s="10"/>
      <c r="GMU1221" s="10"/>
      <c r="GMV1221" s="10"/>
      <c r="GMW1221" s="10"/>
      <c r="GMX1221" s="10"/>
      <c r="GMY1221" s="10"/>
      <c r="GMZ1221" s="10"/>
      <c r="GNA1221" s="10"/>
      <c r="GNB1221" s="10"/>
      <c r="GNC1221" s="10"/>
      <c r="GND1221" s="10"/>
      <c r="GNE1221" s="10"/>
      <c r="GNF1221" s="10"/>
      <c r="GNG1221" s="10"/>
      <c r="GNH1221" s="10"/>
      <c r="GNI1221" s="10"/>
      <c r="GNJ1221" s="10"/>
      <c r="GNK1221" s="10"/>
      <c r="GNL1221" s="10"/>
      <c r="GNM1221" s="10"/>
      <c r="GNN1221" s="10"/>
      <c r="GNO1221" s="10"/>
      <c r="GNP1221" s="10"/>
      <c r="GNQ1221" s="10"/>
      <c r="GNR1221" s="10"/>
      <c r="GNS1221" s="10"/>
      <c r="GNT1221" s="10"/>
      <c r="GNU1221" s="10"/>
      <c r="GNV1221" s="10"/>
      <c r="GNW1221" s="10"/>
      <c r="GNX1221" s="10"/>
      <c r="GNY1221" s="10"/>
      <c r="GNZ1221" s="10"/>
      <c r="GOA1221" s="10"/>
      <c r="GOB1221" s="10"/>
      <c r="GOC1221" s="10"/>
      <c r="GOD1221" s="10"/>
      <c r="GOE1221" s="10"/>
      <c r="GOF1221" s="10"/>
      <c r="GOG1221" s="10"/>
      <c r="GOH1221" s="10"/>
      <c r="GOI1221" s="10"/>
      <c r="GOJ1221" s="10"/>
      <c r="GOK1221" s="10"/>
      <c r="GOL1221" s="10"/>
      <c r="GOM1221" s="10"/>
      <c r="GON1221" s="10"/>
      <c r="GOO1221" s="10"/>
      <c r="GOP1221" s="10"/>
      <c r="GOQ1221" s="10"/>
      <c r="GOR1221" s="10"/>
      <c r="GOS1221" s="10"/>
      <c r="GOT1221" s="10"/>
      <c r="GOU1221" s="10"/>
      <c r="GOV1221" s="10"/>
      <c r="GOW1221" s="10"/>
      <c r="GOX1221" s="10"/>
      <c r="GOY1221" s="10"/>
      <c r="GOZ1221" s="10"/>
      <c r="GPA1221" s="10"/>
      <c r="GPB1221" s="10"/>
      <c r="GPC1221" s="10"/>
      <c r="GPD1221" s="10"/>
      <c r="GPE1221" s="10"/>
      <c r="GPF1221" s="10"/>
      <c r="GPG1221" s="10"/>
      <c r="GPH1221" s="10"/>
      <c r="GPI1221" s="10"/>
      <c r="GPJ1221" s="10"/>
      <c r="GPK1221" s="10"/>
      <c r="GPL1221" s="10"/>
      <c r="GPM1221" s="10"/>
      <c r="GPN1221" s="10"/>
      <c r="GPO1221" s="10"/>
      <c r="GPP1221" s="10"/>
      <c r="GPQ1221" s="10"/>
      <c r="GPR1221" s="10"/>
      <c r="GPS1221" s="10"/>
      <c r="GPT1221" s="10"/>
      <c r="GPU1221" s="10"/>
      <c r="GPV1221" s="10"/>
      <c r="GPW1221" s="10"/>
      <c r="GPX1221" s="10"/>
      <c r="GPY1221" s="10"/>
      <c r="GPZ1221" s="10"/>
      <c r="GQA1221" s="10"/>
      <c r="GQB1221" s="10"/>
      <c r="GQC1221" s="10"/>
      <c r="GQD1221" s="10"/>
      <c r="GQE1221" s="10"/>
      <c r="GQF1221" s="10"/>
      <c r="GQG1221" s="10"/>
      <c r="GQH1221" s="10"/>
      <c r="GQI1221" s="10"/>
      <c r="GQJ1221" s="10"/>
      <c r="GQK1221" s="10"/>
      <c r="GQL1221" s="10"/>
      <c r="GQM1221" s="10"/>
      <c r="GQN1221" s="10"/>
      <c r="GQO1221" s="10"/>
      <c r="GQP1221" s="10"/>
      <c r="GQQ1221" s="10"/>
      <c r="GQR1221" s="10"/>
      <c r="GQS1221" s="10"/>
      <c r="GQT1221" s="10"/>
      <c r="GQU1221" s="10"/>
      <c r="GQV1221" s="10"/>
      <c r="GQW1221" s="10"/>
      <c r="GQX1221" s="10"/>
      <c r="GQY1221" s="10"/>
      <c r="GQZ1221" s="10"/>
      <c r="GRA1221" s="10"/>
      <c r="GRB1221" s="10"/>
      <c r="GRC1221" s="10"/>
      <c r="GRD1221" s="10"/>
      <c r="GRE1221" s="10"/>
      <c r="GRF1221" s="10"/>
      <c r="GRG1221" s="10"/>
      <c r="GRH1221" s="10"/>
      <c r="GRI1221" s="10"/>
      <c r="GRJ1221" s="10"/>
      <c r="GRK1221" s="10"/>
      <c r="GRL1221" s="10"/>
      <c r="GRM1221" s="10"/>
      <c r="GRN1221" s="10"/>
      <c r="GRO1221" s="10"/>
      <c r="GRP1221" s="10"/>
      <c r="GRQ1221" s="10"/>
      <c r="GRR1221" s="10"/>
      <c r="GRS1221" s="10"/>
      <c r="GRT1221" s="10"/>
      <c r="GRU1221" s="10"/>
      <c r="GRV1221" s="10"/>
      <c r="GRW1221" s="10"/>
      <c r="GRX1221" s="10"/>
      <c r="GRY1221" s="10"/>
      <c r="GRZ1221" s="10"/>
      <c r="GSA1221" s="10"/>
      <c r="GSB1221" s="10"/>
      <c r="GSC1221" s="10"/>
      <c r="GSD1221" s="10"/>
      <c r="GSE1221" s="10"/>
      <c r="GSF1221" s="10"/>
      <c r="GSG1221" s="10"/>
      <c r="GSH1221" s="10"/>
      <c r="GSI1221" s="10"/>
      <c r="GSJ1221" s="10"/>
      <c r="GSK1221" s="10"/>
      <c r="GSL1221" s="10"/>
      <c r="GSM1221" s="10"/>
      <c r="GSN1221" s="10"/>
      <c r="GSO1221" s="10"/>
      <c r="GSP1221" s="10"/>
      <c r="GSQ1221" s="10"/>
      <c r="GSR1221" s="10"/>
      <c r="GSS1221" s="10"/>
      <c r="GST1221" s="10"/>
      <c r="GSU1221" s="10"/>
      <c r="GSV1221" s="10"/>
      <c r="GSW1221" s="10"/>
      <c r="GSX1221" s="10"/>
      <c r="GSY1221" s="10"/>
      <c r="GSZ1221" s="10"/>
      <c r="GTA1221" s="10"/>
      <c r="GTB1221" s="10"/>
      <c r="GTC1221" s="10"/>
      <c r="GTD1221" s="10"/>
      <c r="GTE1221" s="10"/>
      <c r="GTF1221" s="10"/>
      <c r="GTG1221" s="10"/>
      <c r="GTH1221" s="10"/>
      <c r="GTI1221" s="10"/>
      <c r="GTJ1221" s="10"/>
      <c r="GTK1221" s="10"/>
      <c r="GTL1221" s="10"/>
      <c r="GTM1221" s="10"/>
      <c r="GTN1221" s="10"/>
      <c r="GTO1221" s="10"/>
      <c r="GTP1221" s="10"/>
      <c r="GTQ1221" s="10"/>
      <c r="GTR1221" s="10"/>
      <c r="GTS1221" s="10"/>
      <c r="GTT1221" s="10"/>
      <c r="GTU1221" s="10"/>
      <c r="GTV1221" s="10"/>
      <c r="GTW1221" s="10"/>
      <c r="GTX1221" s="10"/>
      <c r="GTY1221" s="10"/>
      <c r="GTZ1221" s="10"/>
      <c r="GUA1221" s="10"/>
      <c r="GUB1221" s="10"/>
      <c r="GUC1221" s="10"/>
      <c r="GUD1221" s="10"/>
      <c r="GUE1221" s="10"/>
      <c r="GUF1221" s="10"/>
      <c r="GUG1221" s="10"/>
      <c r="GUH1221" s="10"/>
      <c r="GUI1221" s="10"/>
      <c r="GUJ1221" s="10"/>
      <c r="GUK1221" s="10"/>
      <c r="GUL1221" s="10"/>
      <c r="GUM1221" s="10"/>
      <c r="GUN1221" s="10"/>
      <c r="GUO1221" s="10"/>
      <c r="GUP1221" s="10"/>
      <c r="GUQ1221" s="10"/>
      <c r="GUR1221" s="10"/>
      <c r="GUS1221" s="10"/>
      <c r="GUT1221" s="10"/>
      <c r="GUU1221" s="10"/>
      <c r="GUV1221" s="10"/>
      <c r="GUW1221" s="10"/>
      <c r="GUX1221" s="10"/>
      <c r="GUY1221" s="10"/>
      <c r="GUZ1221" s="10"/>
      <c r="GVA1221" s="10"/>
      <c r="GVB1221" s="10"/>
      <c r="GVC1221" s="10"/>
      <c r="GVD1221" s="10"/>
      <c r="GVE1221" s="10"/>
      <c r="GVF1221" s="10"/>
      <c r="GVG1221" s="10"/>
      <c r="GVH1221" s="10"/>
      <c r="GVI1221" s="10"/>
      <c r="GVJ1221" s="10"/>
      <c r="GVK1221" s="10"/>
      <c r="GVL1221" s="10"/>
      <c r="GVM1221" s="10"/>
      <c r="GVN1221" s="10"/>
      <c r="GVO1221" s="10"/>
      <c r="GVP1221" s="10"/>
      <c r="GVQ1221" s="10"/>
      <c r="GVR1221" s="10"/>
      <c r="GVS1221" s="10"/>
      <c r="GVT1221" s="10"/>
      <c r="GVU1221" s="10"/>
      <c r="GVV1221" s="10"/>
      <c r="GVW1221" s="10"/>
      <c r="GVX1221" s="10"/>
      <c r="GVY1221" s="10"/>
      <c r="GVZ1221" s="10"/>
      <c r="GWA1221" s="10"/>
      <c r="GWB1221" s="10"/>
      <c r="GWC1221" s="10"/>
      <c r="GWD1221" s="10"/>
      <c r="GWE1221" s="10"/>
      <c r="GWF1221" s="10"/>
      <c r="GWG1221" s="10"/>
      <c r="GWH1221" s="10"/>
      <c r="GWI1221" s="10"/>
      <c r="GWJ1221" s="10"/>
      <c r="GWK1221" s="10"/>
      <c r="GWL1221" s="10"/>
      <c r="GWM1221" s="10"/>
      <c r="GWN1221" s="10"/>
      <c r="GWO1221" s="10"/>
      <c r="GWP1221" s="10"/>
      <c r="GWQ1221" s="10"/>
      <c r="GWR1221" s="10"/>
      <c r="GWS1221" s="10"/>
      <c r="GWT1221" s="10"/>
      <c r="GWU1221" s="10"/>
      <c r="GWV1221" s="10"/>
      <c r="GWW1221" s="10"/>
      <c r="GWX1221" s="10"/>
      <c r="GWY1221" s="10"/>
      <c r="GWZ1221" s="10"/>
      <c r="GXA1221" s="10"/>
      <c r="GXB1221" s="10"/>
      <c r="GXC1221" s="10"/>
      <c r="GXD1221" s="10"/>
      <c r="GXE1221" s="10"/>
      <c r="GXF1221" s="10"/>
      <c r="GXG1221" s="10"/>
      <c r="GXH1221" s="10"/>
      <c r="GXI1221" s="10"/>
      <c r="GXJ1221" s="10"/>
      <c r="GXK1221" s="10"/>
      <c r="GXL1221" s="10"/>
      <c r="GXM1221" s="10"/>
      <c r="GXN1221" s="10"/>
      <c r="GXO1221" s="10"/>
      <c r="GXP1221" s="10"/>
      <c r="GXQ1221" s="10"/>
      <c r="GXR1221" s="10"/>
      <c r="GXS1221" s="10"/>
      <c r="GXT1221" s="10"/>
      <c r="GXU1221" s="10"/>
      <c r="GXV1221" s="10"/>
      <c r="GXW1221" s="10"/>
      <c r="GXX1221" s="10"/>
      <c r="GXY1221" s="10"/>
      <c r="GXZ1221" s="10"/>
      <c r="GYA1221" s="10"/>
      <c r="GYB1221" s="10"/>
      <c r="GYC1221" s="10"/>
      <c r="GYD1221" s="10"/>
      <c r="GYE1221" s="10"/>
      <c r="GYF1221" s="10"/>
      <c r="GYG1221" s="10"/>
      <c r="GYH1221" s="10"/>
      <c r="GYI1221" s="10"/>
      <c r="GYJ1221" s="10"/>
      <c r="GYK1221" s="10"/>
      <c r="GYL1221" s="10"/>
      <c r="GYM1221" s="10"/>
      <c r="GYN1221" s="10"/>
      <c r="GYO1221" s="10"/>
      <c r="GYP1221" s="10"/>
      <c r="GYQ1221" s="10"/>
      <c r="GYR1221" s="10"/>
      <c r="GYS1221" s="10"/>
      <c r="GYT1221" s="10"/>
      <c r="GYU1221" s="10"/>
      <c r="GYV1221" s="10"/>
      <c r="GYW1221" s="10"/>
      <c r="GYX1221" s="10"/>
      <c r="GYY1221" s="10"/>
      <c r="GYZ1221" s="10"/>
      <c r="GZA1221" s="10"/>
      <c r="GZB1221" s="10"/>
      <c r="GZC1221" s="10"/>
      <c r="GZD1221" s="10"/>
      <c r="GZE1221" s="10"/>
      <c r="GZF1221" s="10"/>
      <c r="GZG1221" s="10"/>
      <c r="GZH1221" s="10"/>
      <c r="GZI1221" s="10"/>
      <c r="GZJ1221" s="10"/>
      <c r="GZK1221" s="10"/>
      <c r="GZL1221" s="10"/>
      <c r="GZM1221" s="10"/>
      <c r="GZN1221" s="10"/>
      <c r="GZO1221" s="10"/>
      <c r="GZP1221" s="10"/>
      <c r="GZQ1221" s="10"/>
      <c r="GZR1221" s="10"/>
      <c r="GZS1221" s="10"/>
      <c r="GZT1221" s="10"/>
      <c r="GZU1221" s="10"/>
      <c r="GZV1221" s="10"/>
      <c r="GZW1221" s="10"/>
      <c r="GZX1221" s="10"/>
      <c r="GZY1221" s="10"/>
      <c r="GZZ1221" s="10"/>
      <c r="HAA1221" s="10"/>
      <c r="HAB1221" s="10"/>
      <c r="HAC1221" s="10"/>
      <c r="HAD1221" s="10"/>
      <c r="HAE1221" s="10"/>
      <c r="HAF1221" s="10"/>
      <c r="HAG1221" s="10"/>
      <c r="HAH1221" s="10"/>
      <c r="HAI1221" s="10"/>
      <c r="HAJ1221" s="10"/>
      <c r="HAK1221" s="10"/>
      <c r="HAL1221" s="10"/>
      <c r="HAM1221" s="10"/>
      <c r="HAN1221" s="10"/>
      <c r="HAO1221" s="10"/>
      <c r="HAP1221" s="10"/>
      <c r="HAQ1221" s="10"/>
      <c r="HAR1221" s="10"/>
      <c r="HAS1221" s="10"/>
      <c r="HAT1221" s="10"/>
      <c r="HAU1221" s="10"/>
      <c r="HAV1221" s="10"/>
      <c r="HAW1221" s="10"/>
      <c r="HAX1221" s="10"/>
      <c r="HAY1221" s="10"/>
      <c r="HAZ1221" s="10"/>
      <c r="HBA1221" s="10"/>
      <c r="HBB1221" s="10"/>
      <c r="HBC1221" s="10"/>
      <c r="HBD1221" s="10"/>
      <c r="HBE1221" s="10"/>
      <c r="HBF1221" s="10"/>
      <c r="HBG1221" s="10"/>
      <c r="HBH1221" s="10"/>
      <c r="HBI1221" s="10"/>
      <c r="HBJ1221" s="10"/>
      <c r="HBK1221" s="10"/>
      <c r="HBL1221" s="10"/>
      <c r="HBM1221" s="10"/>
      <c r="HBN1221" s="10"/>
      <c r="HBO1221" s="10"/>
      <c r="HBP1221" s="10"/>
      <c r="HBQ1221" s="10"/>
      <c r="HBR1221" s="10"/>
      <c r="HBS1221" s="10"/>
      <c r="HBT1221" s="10"/>
      <c r="HBU1221" s="10"/>
      <c r="HBV1221" s="10"/>
      <c r="HBW1221" s="10"/>
      <c r="HBX1221" s="10"/>
      <c r="HBY1221" s="10"/>
      <c r="HBZ1221" s="10"/>
      <c r="HCA1221" s="10"/>
      <c r="HCB1221" s="10"/>
      <c r="HCC1221" s="10"/>
      <c r="HCD1221" s="10"/>
      <c r="HCE1221" s="10"/>
      <c r="HCF1221" s="10"/>
      <c r="HCG1221" s="10"/>
      <c r="HCH1221" s="10"/>
      <c r="HCI1221" s="10"/>
      <c r="HCJ1221" s="10"/>
      <c r="HCK1221" s="10"/>
      <c r="HCL1221" s="10"/>
      <c r="HCM1221" s="10"/>
      <c r="HCN1221" s="10"/>
      <c r="HCO1221" s="10"/>
      <c r="HCP1221" s="10"/>
      <c r="HCQ1221" s="10"/>
      <c r="HCR1221" s="10"/>
      <c r="HCS1221" s="10"/>
      <c r="HCT1221" s="10"/>
      <c r="HCU1221" s="10"/>
      <c r="HCV1221" s="10"/>
      <c r="HCW1221" s="10"/>
      <c r="HCX1221" s="10"/>
      <c r="HCY1221" s="10"/>
      <c r="HCZ1221" s="10"/>
      <c r="HDA1221" s="10"/>
      <c r="HDB1221" s="10"/>
      <c r="HDC1221" s="10"/>
      <c r="HDD1221" s="10"/>
      <c r="HDE1221" s="10"/>
      <c r="HDF1221" s="10"/>
      <c r="HDG1221" s="10"/>
      <c r="HDH1221" s="10"/>
      <c r="HDI1221" s="10"/>
      <c r="HDJ1221" s="10"/>
      <c r="HDK1221" s="10"/>
      <c r="HDL1221" s="10"/>
      <c r="HDM1221" s="10"/>
      <c r="HDN1221" s="10"/>
      <c r="HDO1221" s="10"/>
      <c r="HDP1221" s="10"/>
      <c r="HDQ1221" s="10"/>
      <c r="HDR1221" s="10"/>
      <c r="HDS1221" s="10"/>
      <c r="HDT1221" s="10"/>
      <c r="HDU1221" s="10"/>
      <c r="HDV1221" s="10"/>
      <c r="HDW1221" s="10"/>
      <c r="HDX1221" s="10"/>
      <c r="HDY1221" s="10"/>
      <c r="HDZ1221" s="10"/>
      <c r="HEA1221" s="10"/>
      <c r="HEB1221" s="10"/>
      <c r="HEC1221" s="10"/>
      <c r="HED1221" s="10"/>
      <c r="HEE1221" s="10"/>
      <c r="HEF1221" s="10"/>
      <c r="HEG1221" s="10"/>
      <c r="HEH1221" s="10"/>
      <c r="HEI1221" s="10"/>
      <c r="HEJ1221" s="10"/>
      <c r="HEK1221" s="10"/>
      <c r="HEL1221" s="10"/>
      <c r="HEM1221" s="10"/>
      <c r="HEN1221" s="10"/>
      <c r="HEO1221" s="10"/>
      <c r="HEP1221" s="10"/>
      <c r="HEQ1221" s="10"/>
      <c r="HER1221" s="10"/>
      <c r="HES1221" s="10"/>
      <c r="HET1221" s="10"/>
      <c r="HEU1221" s="10"/>
      <c r="HEV1221" s="10"/>
      <c r="HEW1221" s="10"/>
      <c r="HEX1221" s="10"/>
      <c r="HEY1221" s="10"/>
      <c r="HEZ1221" s="10"/>
      <c r="HFA1221" s="10"/>
      <c r="HFB1221" s="10"/>
      <c r="HFC1221" s="10"/>
      <c r="HFD1221" s="10"/>
      <c r="HFE1221" s="10"/>
      <c r="HFF1221" s="10"/>
      <c r="HFG1221" s="10"/>
      <c r="HFH1221" s="10"/>
      <c r="HFI1221" s="10"/>
      <c r="HFJ1221" s="10"/>
      <c r="HFK1221" s="10"/>
      <c r="HFL1221" s="10"/>
      <c r="HFM1221" s="10"/>
      <c r="HFN1221" s="10"/>
      <c r="HFO1221" s="10"/>
      <c r="HFP1221" s="10"/>
      <c r="HFQ1221" s="10"/>
      <c r="HFR1221" s="10"/>
      <c r="HFS1221" s="10"/>
      <c r="HFT1221" s="10"/>
      <c r="HFU1221" s="10"/>
      <c r="HFV1221" s="10"/>
      <c r="HFW1221" s="10"/>
      <c r="HFX1221" s="10"/>
      <c r="HFY1221" s="10"/>
      <c r="HFZ1221" s="10"/>
      <c r="HGA1221" s="10"/>
      <c r="HGB1221" s="10"/>
      <c r="HGC1221" s="10"/>
      <c r="HGD1221" s="10"/>
      <c r="HGE1221" s="10"/>
      <c r="HGF1221" s="10"/>
      <c r="HGG1221" s="10"/>
      <c r="HGH1221" s="10"/>
      <c r="HGI1221" s="10"/>
      <c r="HGJ1221" s="10"/>
      <c r="HGK1221" s="10"/>
      <c r="HGL1221" s="10"/>
      <c r="HGM1221" s="10"/>
      <c r="HGN1221" s="10"/>
      <c r="HGO1221" s="10"/>
      <c r="HGP1221" s="10"/>
      <c r="HGQ1221" s="10"/>
      <c r="HGR1221" s="10"/>
      <c r="HGS1221" s="10"/>
      <c r="HGT1221" s="10"/>
      <c r="HGU1221" s="10"/>
      <c r="HGV1221" s="10"/>
      <c r="HGW1221" s="10"/>
      <c r="HGX1221" s="10"/>
      <c r="HGY1221" s="10"/>
      <c r="HGZ1221" s="10"/>
      <c r="HHA1221" s="10"/>
      <c r="HHB1221" s="10"/>
      <c r="HHC1221" s="10"/>
      <c r="HHD1221" s="10"/>
      <c r="HHE1221" s="10"/>
      <c r="HHF1221" s="10"/>
      <c r="HHG1221" s="10"/>
      <c r="HHH1221" s="10"/>
      <c r="HHI1221" s="10"/>
      <c r="HHJ1221" s="10"/>
      <c r="HHK1221" s="10"/>
      <c r="HHL1221" s="10"/>
      <c r="HHM1221" s="10"/>
      <c r="HHN1221" s="10"/>
      <c r="HHO1221" s="10"/>
      <c r="HHP1221" s="10"/>
      <c r="HHQ1221" s="10"/>
      <c r="HHR1221" s="10"/>
      <c r="HHS1221" s="10"/>
      <c r="HHT1221" s="10"/>
      <c r="HHU1221" s="10"/>
      <c r="HHV1221" s="10"/>
      <c r="HHW1221" s="10"/>
      <c r="HHX1221" s="10"/>
      <c r="HHY1221" s="10"/>
      <c r="HHZ1221" s="10"/>
      <c r="HIA1221" s="10"/>
      <c r="HIB1221" s="10"/>
      <c r="HIC1221" s="10"/>
      <c r="HID1221" s="10"/>
      <c r="HIE1221" s="10"/>
      <c r="HIF1221" s="10"/>
      <c r="HIG1221" s="10"/>
      <c r="HIH1221" s="10"/>
      <c r="HII1221" s="10"/>
      <c r="HIJ1221" s="10"/>
      <c r="HIK1221" s="10"/>
      <c r="HIL1221" s="10"/>
      <c r="HIM1221" s="10"/>
      <c r="HIN1221" s="10"/>
      <c r="HIO1221" s="10"/>
      <c r="HIP1221" s="10"/>
      <c r="HIQ1221" s="10"/>
      <c r="HIR1221" s="10"/>
      <c r="HIS1221" s="10"/>
      <c r="HIT1221" s="10"/>
      <c r="HIU1221" s="10"/>
      <c r="HIV1221" s="10"/>
      <c r="HIW1221" s="10"/>
      <c r="HIX1221" s="10"/>
      <c r="HIY1221" s="10"/>
      <c r="HIZ1221" s="10"/>
      <c r="HJA1221" s="10"/>
      <c r="HJB1221" s="10"/>
      <c r="HJC1221" s="10"/>
      <c r="HJD1221" s="10"/>
      <c r="HJE1221" s="10"/>
      <c r="HJF1221" s="10"/>
      <c r="HJG1221" s="10"/>
      <c r="HJH1221" s="10"/>
      <c r="HJI1221" s="10"/>
      <c r="HJJ1221" s="10"/>
      <c r="HJK1221" s="10"/>
      <c r="HJL1221" s="10"/>
      <c r="HJM1221" s="10"/>
      <c r="HJN1221" s="10"/>
      <c r="HJO1221" s="10"/>
      <c r="HJP1221" s="10"/>
      <c r="HJQ1221" s="10"/>
      <c r="HJR1221" s="10"/>
      <c r="HJS1221" s="10"/>
      <c r="HJT1221" s="10"/>
      <c r="HJU1221" s="10"/>
      <c r="HJV1221" s="10"/>
      <c r="HJW1221" s="10"/>
      <c r="HJX1221" s="10"/>
      <c r="HJY1221" s="10"/>
      <c r="HJZ1221" s="10"/>
      <c r="HKA1221" s="10"/>
      <c r="HKB1221" s="10"/>
      <c r="HKC1221" s="10"/>
      <c r="HKD1221" s="10"/>
      <c r="HKE1221" s="10"/>
      <c r="HKF1221" s="10"/>
      <c r="HKG1221" s="10"/>
      <c r="HKH1221" s="10"/>
      <c r="HKI1221" s="10"/>
      <c r="HKJ1221" s="10"/>
      <c r="HKK1221" s="10"/>
      <c r="HKL1221" s="10"/>
      <c r="HKM1221" s="10"/>
      <c r="HKN1221" s="10"/>
      <c r="HKO1221" s="10"/>
      <c r="HKP1221" s="10"/>
      <c r="HKQ1221" s="10"/>
      <c r="HKR1221" s="10"/>
      <c r="HKS1221" s="10"/>
      <c r="HKT1221" s="10"/>
      <c r="HKU1221" s="10"/>
      <c r="HKV1221" s="10"/>
      <c r="HKW1221" s="10"/>
      <c r="HKX1221" s="10"/>
      <c r="HKY1221" s="10"/>
      <c r="HKZ1221" s="10"/>
      <c r="HLA1221" s="10"/>
      <c r="HLB1221" s="10"/>
      <c r="HLC1221" s="10"/>
      <c r="HLD1221" s="10"/>
      <c r="HLE1221" s="10"/>
      <c r="HLF1221" s="10"/>
      <c r="HLG1221" s="10"/>
      <c r="HLH1221" s="10"/>
      <c r="HLI1221" s="10"/>
      <c r="HLJ1221" s="10"/>
      <c r="HLK1221" s="10"/>
      <c r="HLL1221" s="10"/>
      <c r="HLM1221" s="10"/>
      <c r="HLN1221" s="10"/>
      <c r="HLO1221" s="10"/>
      <c r="HLP1221" s="10"/>
      <c r="HLQ1221" s="10"/>
      <c r="HLR1221" s="10"/>
      <c r="HLS1221" s="10"/>
      <c r="HLT1221" s="10"/>
      <c r="HLU1221" s="10"/>
      <c r="HLV1221" s="10"/>
      <c r="HLW1221" s="10"/>
      <c r="HLX1221" s="10"/>
      <c r="HLY1221" s="10"/>
      <c r="HLZ1221" s="10"/>
      <c r="HMA1221" s="10"/>
      <c r="HMB1221" s="10"/>
      <c r="HMC1221" s="10"/>
      <c r="HMD1221" s="10"/>
      <c r="HME1221" s="10"/>
      <c r="HMF1221" s="10"/>
      <c r="HMG1221" s="10"/>
      <c r="HMH1221" s="10"/>
      <c r="HMI1221" s="10"/>
      <c r="HMJ1221" s="10"/>
      <c r="HMK1221" s="10"/>
      <c r="HML1221" s="10"/>
      <c r="HMM1221" s="10"/>
      <c r="HMN1221" s="10"/>
      <c r="HMO1221" s="10"/>
      <c r="HMP1221" s="10"/>
      <c r="HMQ1221" s="10"/>
      <c r="HMR1221" s="10"/>
      <c r="HMS1221" s="10"/>
      <c r="HMT1221" s="10"/>
      <c r="HMU1221" s="10"/>
      <c r="HMV1221" s="10"/>
      <c r="HMW1221" s="10"/>
      <c r="HMX1221" s="10"/>
      <c r="HMY1221" s="10"/>
      <c r="HMZ1221" s="10"/>
      <c r="HNA1221" s="10"/>
      <c r="HNB1221" s="10"/>
      <c r="HNC1221" s="10"/>
      <c r="HND1221" s="10"/>
      <c r="HNE1221" s="10"/>
      <c r="HNF1221" s="10"/>
      <c r="HNG1221" s="10"/>
      <c r="HNH1221" s="10"/>
      <c r="HNI1221" s="10"/>
      <c r="HNJ1221" s="10"/>
      <c r="HNK1221" s="10"/>
      <c r="HNL1221" s="10"/>
      <c r="HNM1221" s="10"/>
      <c r="HNN1221" s="10"/>
      <c r="HNO1221" s="10"/>
      <c r="HNP1221" s="10"/>
      <c r="HNQ1221" s="10"/>
      <c r="HNR1221" s="10"/>
      <c r="HNS1221" s="10"/>
      <c r="HNT1221" s="10"/>
      <c r="HNU1221" s="10"/>
      <c r="HNV1221" s="10"/>
      <c r="HNW1221" s="10"/>
      <c r="HNX1221" s="10"/>
      <c r="HNY1221" s="10"/>
      <c r="HNZ1221" s="10"/>
      <c r="HOA1221" s="10"/>
      <c r="HOB1221" s="10"/>
      <c r="HOC1221" s="10"/>
      <c r="HOD1221" s="10"/>
      <c r="HOE1221" s="10"/>
      <c r="HOF1221" s="10"/>
      <c r="HOG1221" s="10"/>
      <c r="HOH1221" s="10"/>
      <c r="HOI1221" s="10"/>
      <c r="HOJ1221" s="10"/>
      <c r="HOK1221" s="10"/>
      <c r="HOL1221" s="10"/>
      <c r="HOM1221" s="10"/>
      <c r="HON1221" s="10"/>
      <c r="HOO1221" s="10"/>
      <c r="HOP1221" s="10"/>
      <c r="HOQ1221" s="10"/>
      <c r="HOR1221" s="10"/>
      <c r="HOS1221" s="10"/>
      <c r="HOT1221" s="10"/>
      <c r="HOU1221" s="10"/>
      <c r="HOV1221" s="10"/>
      <c r="HOW1221" s="10"/>
      <c r="HOX1221" s="10"/>
      <c r="HOY1221" s="10"/>
      <c r="HOZ1221" s="10"/>
      <c r="HPA1221" s="10"/>
      <c r="HPB1221" s="10"/>
      <c r="HPC1221" s="10"/>
      <c r="HPD1221" s="10"/>
      <c r="HPE1221" s="10"/>
      <c r="HPF1221" s="10"/>
      <c r="HPG1221" s="10"/>
      <c r="HPH1221" s="10"/>
      <c r="HPI1221" s="10"/>
      <c r="HPJ1221" s="10"/>
      <c r="HPK1221" s="10"/>
      <c r="HPL1221" s="10"/>
      <c r="HPM1221" s="10"/>
      <c r="HPN1221" s="10"/>
      <c r="HPO1221" s="10"/>
      <c r="HPP1221" s="10"/>
      <c r="HPQ1221" s="10"/>
      <c r="HPR1221" s="10"/>
      <c r="HPS1221" s="10"/>
      <c r="HPT1221" s="10"/>
      <c r="HPU1221" s="10"/>
      <c r="HPV1221" s="10"/>
      <c r="HPW1221" s="10"/>
      <c r="HPX1221" s="10"/>
      <c r="HPY1221" s="10"/>
      <c r="HPZ1221" s="10"/>
      <c r="HQA1221" s="10"/>
      <c r="HQB1221" s="10"/>
      <c r="HQC1221" s="10"/>
      <c r="HQD1221" s="10"/>
      <c r="HQE1221" s="10"/>
      <c r="HQF1221" s="10"/>
      <c r="HQG1221" s="10"/>
      <c r="HQH1221" s="10"/>
      <c r="HQI1221" s="10"/>
      <c r="HQJ1221" s="10"/>
      <c r="HQK1221" s="10"/>
      <c r="HQL1221" s="10"/>
      <c r="HQM1221" s="10"/>
      <c r="HQN1221" s="10"/>
      <c r="HQO1221" s="10"/>
      <c r="HQP1221" s="10"/>
      <c r="HQQ1221" s="10"/>
      <c r="HQR1221" s="10"/>
      <c r="HQS1221" s="10"/>
      <c r="HQT1221" s="10"/>
      <c r="HQU1221" s="10"/>
      <c r="HQV1221" s="10"/>
      <c r="HQW1221" s="10"/>
      <c r="HQX1221" s="10"/>
      <c r="HQY1221" s="10"/>
      <c r="HQZ1221" s="10"/>
      <c r="HRA1221" s="10"/>
      <c r="HRB1221" s="10"/>
      <c r="HRC1221" s="10"/>
      <c r="HRD1221" s="10"/>
      <c r="HRE1221" s="10"/>
      <c r="HRF1221" s="10"/>
      <c r="HRG1221" s="10"/>
      <c r="HRH1221" s="10"/>
      <c r="HRI1221" s="10"/>
      <c r="HRJ1221" s="10"/>
      <c r="HRK1221" s="10"/>
      <c r="HRL1221" s="10"/>
      <c r="HRM1221" s="10"/>
      <c r="HRN1221" s="10"/>
      <c r="HRO1221" s="10"/>
      <c r="HRP1221" s="10"/>
      <c r="HRQ1221" s="10"/>
      <c r="HRR1221" s="10"/>
      <c r="HRS1221" s="10"/>
      <c r="HRT1221" s="10"/>
      <c r="HRU1221" s="10"/>
      <c r="HRV1221" s="10"/>
      <c r="HRW1221" s="10"/>
      <c r="HRX1221" s="10"/>
      <c r="HRY1221" s="10"/>
      <c r="HRZ1221" s="10"/>
      <c r="HSA1221" s="10"/>
      <c r="HSB1221" s="10"/>
      <c r="HSC1221" s="10"/>
      <c r="HSD1221" s="10"/>
      <c r="HSE1221" s="10"/>
      <c r="HSF1221" s="10"/>
      <c r="HSG1221" s="10"/>
      <c r="HSH1221" s="10"/>
      <c r="HSI1221" s="10"/>
      <c r="HSJ1221" s="10"/>
      <c r="HSK1221" s="10"/>
      <c r="HSL1221" s="10"/>
      <c r="HSM1221" s="10"/>
      <c r="HSN1221" s="10"/>
      <c r="HSO1221" s="10"/>
      <c r="HSP1221" s="10"/>
      <c r="HSQ1221" s="10"/>
      <c r="HSR1221" s="10"/>
      <c r="HSS1221" s="10"/>
      <c r="HST1221" s="10"/>
      <c r="HSU1221" s="10"/>
      <c r="HSV1221" s="10"/>
      <c r="HSW1221" s="10"/>
      <c r="HSX1221" s="10"/>
      <c r="HSY1221" s="10"/>
      <c r="HSZ1221" s="10"/>
      <c r="HTA1221" s="10"/>
      <c r="HTB1221" s="10"/>
      <c r="HTC1221" s="10"/>
      <c r="HTD1221" s="10"/>
      <c r="HTE1221" s="10"/>
      <c r="HTF1221" s="10"/>
      <c r="HTG1221" s="10"/>
      <c r="HTH1221" s="10"/>
      <c r="HTI1221" s="10"/>
      <c r="HTJ1221" s="10"/>
      <c r="HTK1221" s="10"/>
      <c r="HTL1221" s="10"/>
      <c r="HTM1221" s="10"/>
      <c r="HTN1221" s="10"/>
      <c r="HTO1221" s="10"/>
      <c r="HTP1221" s="10"/>
      <c r="HTQ1221" s="10"/>
      <c r="HTR1221" s="10"/>
      <c r="HTS1221" s="10"/>
      <c r="HTT1221" s="10"/>
      <c r="HTU1221" s="10"/>
      <c r="HTV1221" s="10"/>
      <c r="HTW1221" s="10"/>
      <c r="HTX1221" s="10"/>
      <c r="HTY1221" s="10"/>
      <c r="HTZ1221" s="10"/>
      <c r="HUA1221" s="10"/>
      <c r="HUB1221" s="10"/>
      <c r="HUC1221" s="10"/>
      <c r="HUD1221" s="10"/>
      <c r="HUE1221" s="10"/>
      <c r="HUF1221" s="10"/>
      <c r="HUG1221" s="10"/>
      <c r="HUH1221" s="10"/>
      <c r="HUI1221" s="10"/>
      <c r="HUJ1221" s="10"/>
      <c r="HUK1221" s="10"/>
      <c r="HUL1221" s="10"/>
      <c r="HUM1221" s="10"/>
      <c r="HUN1221" s="10"/>
      <c r="HUO1221" s="10"/>
      <c r="HUP1221" s="10"/>
      <c r="HUQ1221" s="10"/>
      <c r="HUR1221" s="10"/>
      <c r="HUS1221" s="10"/>
      <c r="HUT1221" s="10"/>
      <c r="HUU1221" s="10"/>
      <c r="HUV1221" s="10"/>
      <c r="HUW1221" s="10"/>
      <c r="HUX1221" s="10"/>
      <c r="HUY1221" s="10"/>
      <c r="HUZ1221" s="10"/>
      <c r="HVA1221" s="10"/>
      <c r="HVB1221" s="10"/>
      <c r="HVC1221" s="10"/>
      <c r="HVD1221" s="10"/>
      <c r="HVE1221" s="10"/>
      <c r="HVF1221" s="10"/>
      <c r="HVG1221" s="10"/>
      <c r="HVH1221" s="10"/>
      <c r="HVI1221" s="10"/>
      <c r="HVJ1221" s="10"/>
      <c r="HVK1221" s="10"/>
      <c r="HVL1221" s="10"/>
      <c r="HVM1221" s="10"/>
      <c r="HVN1221" s="10"/>
      <c r="HVO1221" s="10"/>
      <c r="HVP1221" s="10"/>
      <c r="HVQ1221" s="10"/>
      <c r="HVR1221" s="10"/>
      <c r="HVS1221" s="10"/>
      <c r="HVT1221" s="10"/>
      <c r="HVU1221" s="10"/>
      <c r="HVV1221" s="10"/>
      <c r="HVW1221" s="10"/>
      <c r="HVX1221" s="10"/>
      <c r="HVY1221" s="10"/>
      <c r="HVZ1221" s="10"/>
      <c r="HWA1221" s="10"/>
      <c r="HWB1221" s="10"/>
      <c r="HWC1221" s="10"/>
      <c r="HWD1221" s="10"/>
      <c r="HWE1221" s="10"/>
      <c r="HWF1221" s="10"/>
      <c r="HWG1221" s="10"/>
      <c r="HWH1221" s="10"/>
      <c r="HWI1221" s="10"/>
      <c r="HWJ1221" s="10"/>
      <c r="HWK1221" s="10"/>
      <c r="HWL1221" s="10"/>
      <c r="HWM1221" s="10"/>
      <c r="HWN1221" s="10"/>
      <c r="HWO1221" s="10"/>
      <c r="HWP1221" s="10"/>
      <c r="HWQ1221" s="10"/>
      <c r="HWR1221" s="10"/>
      <c r="HWS1221" s="10"/>
      <c r="HWT1221" s="10"/>
      <c r="HWU1221" s="10"/>
      <c r="HWV1221" s="10"/>
      <c r="HWW1221" s="10"/>
      <c r="HWX1221" s="10"/>
      <c r="HWY1221" s="10"/>
      <c r="HWZ1221" s="10"/>
      <c r="HXA1221" s="10"/>
      <c r="HXB1221" s="10"/>
      <c r="HXC1221" s="10"/>
      <c r="HXD1221" s="10"/>
      <c r="HXE1221" s="10"/>
      <c r="HXF1221" s="10"/>
      <c r="HXG1221" s="10"/>
      <c r="HXH1221" s="10"/>
      <c r="HXI1221" s="10"/>
      <c r="HXJ1221" s="10"/>
      <c r="HXK1221" s="10"/>
      <c r="HXL1221" s="10"/>
      <c r="HXM1221" s="10"/>
      <c r="HXN1221" s="10"/>
      <c r="HXO1221" s="10"/>
      <c r="HXP1221" s="10"/>
      <c r="HXQ1221" s="10"/>
      <c r="HXR1221" s="10"/>
      <c r="HXS1221" s="10"/>
      <c r="HXT1221" s="10"/>
      <c r="HXU1221" s="10"/>
      <c r="HXV1221" s="10"/>
      <c r="HXW1221" s="10"/>
      <c r="HXX1221" s="10"/>
      <c r="HXY1221" s="10"/>
      <c r="HXZ1221" s="10"/>
      <c r="HYA1221" s="10"/>
      <c r="HYB1221" s="10"/>
      <c r="HYC1221" s="10"/>
      <c r="HYD1221" s="10"/>
      <c r="HYE1221" s="10"/>
      <c r="HYF1221" s="10"/>
      <c r="HYG1221" s="10"/>
      <c r="HYH1221" s="10"/>
      <c r="HYI1221" s="10"/>
      <c r="HYJ1221" s="10"/>
      <c r="HYK1221" s="10"/>
      <c r="HYL1221" s="10"/>
      <c r="HYM1221" s="10"/>
      <c r="HYN1221" s="10"/>
      <c r="HYO1221" s="10"/>
      <c r="HYP1221" s="10"/>
      <c r="HYQ1221" s="10"/>
      <c r="HYR1221" s="10"/>
      <c r="HYS1221" s="10"/>
      <c r="HYT1221" s="10"/>
      <c r="HYU1221" s="10"/>
      <c r="HYV1221" s="10"/>
      <c r="HYW1221" s="10"/>
      <c r="HYX1221" s="10"/>
      <c r="HYY1221" s="10"/>
      <c r="HYZ1221" s="10"/>
      <c r="HZA1221" s="10"/>
      <c r="HZB1221" s="10"/>
      <c r="HZC1221" s="10"/>
      <c r="HZD1221" s="10"/>
      <c r="HZE1221" s="10"/>
      <c r="HZF1221" s="10"/>
      <c r="HZG1221" s="10"/>
      <c r="HZH1221" s="10"/>
      <c r="HZI1221" s="10"/>
      <c r="HZJ1221" s="10"/>
      <c r="HZK1221" s="10"/>
      <c r="HZL1221" s="10"/>
      <c r="HZM1221" s="10"/>
      <c r="HZN1221" s="10"/>
      <c r="HZO1221" s="10"/>
      <c r="HZP1221" s="10"/>
      <c r="HZQ1221" s="10"/>
      <c r="HZR1221" s="10"/>
      <c r="HZS1221" s="10"/>
      <c r="HZT1221" s="10"/>
      <c r="HZU1221" s="10"/>
      <c r="HZV1221" s="10"/>
      <c r="HZW1221" s="10"/>
      <c r="HZX1221" s="10"/>
      <c r="HZY1221" s="10"/>
      <c r="HZZ1221" s="10"/>
      <c r="IAA1221" s="10"/>
      <c r="IAB1221" s="10"/>
      <c r="IAC1221" s="10"/>
      <c r="IAD1221" s="10"/>
      <c r="IAE1221" s="10"/>
      <c r="IAF1221" s="10"/>
      <c r="IAG1221" s="10"/>
      <c r="IAH1221" s="10"/>
      <c r="IAI1221" s="10"/>
      <c r="IAJ1221" s="10"/>
      <c r="IAK1221" s="10"/>
      <c r="IAL1221" s="10"/>
      <c r="IAM1221" s="10"/>
      <c r="IAN1221" s="10"/>
      <c r="IAO1221" s="10"/>
      <c r="IAP1221" s="10"/>
      <c r="IAQ1221" s="10"/>
      <c r="IAR1221" s="10"/>
      <c r="IAS1221" s="10"/>
      <c r="IAT1221" s="10"/>
      <c r="IAU1221" s="10"/>
      <c r="IAV1221" s="10"/>
      <c r="IAW1221" s="10"/>
      <c r="IAX1221" s="10"/>
      <c r="IAY1221" s="10"/>
      <c r="IAZ1221" s="10"/>
      <c r="IBA1221" s="10"/>
      <c r="IBB1221" s="10"/>
      <c r="IBC1221" s="10"/>
      <c r="IBD1221" s="10"/>
      <c r="IBE1221" s="10"/>
      <c r="IBF1221" s="10"/>
      <c r="IBG1221" s="10"/>
      <c r="IBH1221" s="10"/>
      <c r="IBI1221" s="10"/>
      <c r="IBJ1221" s="10"/>
      <c r="IBK1221" s="10"/>
      <c r="IBL1221" s="10"/>
      <c r="IBM1221" s="10"/>
      <c r="IBN1221" s="10"/>
      <c r="IBO1221" s="10"/>
      <c r="IBP1221" s="10"/>
      <c r="IBQ1221" s="10"/>
      <c r="IBR1221" s="10"/>
      <c r="IBS1221" s="10"/>
      <c r="IBT1221" s="10"/>
      <c r="IBU1221" s="10"/>
      <c r="IBV1221" s="10"/>
      <c r="IBW1221" s="10"/>
      <c r="IBX1221" s="10"/>
      <c r="IBY1221" s="10"/>
      <c r="IBZ1221" s="10"/>
      <c r="ICA1221" s="10"/>
      <c r="ICB1221" s="10"/>
      <c r="ICC1221" s="10"/>
      <c r="ICD1221" s="10"/>
      <c r="ICE1221" s="10"/>
      <c r="ICF1221" s="10"/>
      <c r="ICG1221" s="10"/>
      <c r="ICH1221" s="10"/>
      <c r="ICI1221" s="10"/>
      <c r="ICJ1221" s="10"/>
      <c r="ICK1221" s="10"/>
      <c r="ICL1221" s="10"/>
      <c r="ICM1221" s="10"/>
      <c r="ICN1221" s="10"/>
      <c r="ICO1221" s="10"/>
      <c r="ICP1221" s="10"/>
      <c r="ICQ1221" s="10"/>
      <c r="ICR1221" s="10"/>
      <c r="ICS1221" s="10"/>
      <c r="ICT1221" s="10"/>
      <c r="ICU1221" s="10"/>
      <c r="ICV1221" s="10"/>
      <c r="ICW1221" s="10"/>
      <c r="ICX1221" s="10"/>
      <c r="ICY1221" s="10"/>
      <c r="ICZ1221" s="10"/>
      <c r="IDA1221" s="10"/>
      <c r="IDB1221" s="10"/>
      <c r="IDC1221" s="10"/>
      <c r="IDD1221" s="10"/>
      <c r="IDE1221" s="10"/>
      <c r="IDF1221" s="10"/>
      <c r="IDG1221" s="10"/>
      <c r="IDH1221" s="10"/>
      <c r="IDI1221" s="10"/>
      <c r="IDJ1221" s="10"/>
      <c r="IDK1221" s="10"/>
      <c r="IDL1221" s="10"/>
      <c r="IDM1221" s="10"/>
      <c r="IDN1221" s="10"/>
      <c r="IDO1221" s="10"/>
      <c r="IDP1221" s="10"/>
      <c r="IDQ1221" s="10"/>
      <c r="IDR1221" s="10"/>
      <c r="IDS1221" s="10"/>
      <c r="IDT1221" s="10"/>
      <c r="IDU1221" s="10"/>
      <c r="IDV1221" s="10"/>
      <c r="IDW1221" s="10"/>
      <c r="IDX1221" s="10"/>
      <c r="IDY1221" s="10"/>
      <c r="IDZ1221" s="10"/>
      <c r="IEA1221" s="10"/>
      <c r="IEB1221" s="10"/>
      <c r="IEC1221" s="10"/>
      <c r="IED1221" s="10"/>
      <c r="IEE1221" s="10"/>
      <c r="IEF1221" s="10"/>
      <c r="IEG1221" s="10"/>
      <c r="IEH1221" s="10"/>
      <c r="IEI1221" s="10"/>
      <c r="IEJ1221" s="10"/>
      <c r="IEK1221" s="10"/>
      <c r="IEL1221" s="10"/>
      <c r="IEM1221" s="10"/>
      <c r="IEN1221" s="10"/>
      <c r="IEO1221" s="10"/>
      <c r="IEP1221" s="10"/>
      <c r="IEQ1221" s="10"/>
      <c r="IER1221" s="10"/>
      <c r="IES1221" s="10"/>
      <c r="IET1221" s="10"/>
      <c r="IEU1221" s="10"/>
      <c r="IEV1221" s="10"/>
      <c r="IEW1221" s="10"/>
      <c r="IEX1221" s="10"/>
      <c r="IEY1221" s="10"/>
      <c r="IEZ1221" s="10"/>
      <c r="IFA1221" s="10"/>
      <c r="IFB1221" s="10"/>
      <c r="IFC1221" s="10"/>
      <c r="IFD1221" s="10"/>
      <c r="IFE1221" s="10"/>
      <c r="IFF1221" s="10"/>
      <c r="IFG1221" s="10"/>
      <c r="IFH1221" s="10"/>
      <c r="IFI1221" s="10"/>
      <c r="IFJ1221" s="10"/>
      <c r="IFK1221" s="10"/>
      <c r="IFL1221" s="10"/>
      <c r="IFM1221" s="10"/>
      <c r="IFN1221" s="10"/>
      <c r="IFO1221" s="10"/>
      <c r="IFP1221" s="10"/>
      <c r="IFQ1221" s="10"/>
      <c r="IFR1221" s="10"/>
      <c r="IFS1221" s="10"/>
      <c r="IFT1221" s="10"/>
      <c r="IFU1221" s="10"/>
      <c r="IFV1221" s="10"/>
      <c r="IFW1221" s="10"/>
      <c r="IFX1221" s="10"/>
      <c r="IFY1221" s="10"/>
      <c r="IFZ1221" s="10"/>
      <c r="IGA1221" s="10"/>
      <c r="IGB1221" s="10"/>
      <c r="IGC1221" s="10"/>
      <c r="IGD1221" s="10"/>
      <c r="IGE1221" s="10"/>
      <c r="IGF1221" s="10"/>
      <c r="IGG1221" s="10"/>
      <c r="IGH1221" s="10"/>
      <c r="IGI1221" s="10"/>
      <c r="IGJ1221" s="10"/>
      <c r="IGK1221" s="10"/>
      <c r="IGL1221" s="10"/>
      <c r="IGM1221" s="10"/>
      <c r="IGN1221" s="10"/>
      <c r="IGO1221" s="10"/>
      <c r="IGP1221" s="10"/>
      <c r="IGQ1221" s="10"/>
      <c r="IGR1221" s="10"/>
      <c r="IGS1221" s="10"/>
      <c r="IGT1221" s="10"/>
      <c r="IGU1221" s="10"/>
      <c r="IGV1221" s="10"/>
      <c r="IGW1221" s="10"/>
      <c r="IGX1221" s="10"/>
      <c r="IGY1221" s="10"/>
      <c r="IGZ1221" s="10"/>
      <c r="IHA1221" s="10"/>
      <c r="IHB1221" s="10"/>
      <c r="IHC1221" s="10"/>
      <c r="IHD1221" s="10"/>
      <c r="IHE1221" s="10"/>
      <c r="IHF1221" s="10"/>
      <c r="IHG1221" s="10"/>
      <c r="IHH1221" s="10"/>
      <c r="IHI1221" s="10"/>
      <c r="IHJ1221" s="10"/>
      <c r="IHK1221" s="10"/>
      <c r="IHL1221" s="10"/>
      <c r="IHM1221" s="10"/>
      <c r="IHN1221" s="10"/>
      <c r="IHO1221" s="10"/>
      <c r="IHP1221" s="10"/>
      <c r="IHQ1221" s="10"/>
      <c r="IHR1221" s="10"/>
      <c r="IHS1221" s="10"/>
      <c r="IHT1221" s="10"/>
      <c r="IHU1221" s="10"/>
      <c r="IHV1221" s="10"/>
      <c r="IHW1221" s="10"/>
      <c r="IHX1221" s="10"/>
      <c r="IHY1221" s="10"/>
      <c r="IHZ1221" s="10"/>
      <c r="IIA1221" s="10"/>
      <c r="IIB1221" s="10"/>
      <c r="IIC1221" s="10"/>
      <c r="IID1221" s="10"/>
      <c r="IIE1221" s="10"/>
      <c r="IIF1221" s="10"/>
      <c r="IIG1221" s="10"/>
      <c r="IIH1221" s="10"/>
      <c r="III1221" s="10"/>
      <c r="IIJ1221" s="10"/>
      <c r="IIK1221" s="10"/>
      <c r="IIL1221" s="10"/>
      <c r="IIM1221" s="10"/>
      <c r="IIN1221" s="10"/>
      <c r="IIO1221" s="10"/>
      <c r="IIP1221" s="10"/>
      <c r="IIQ1221" s="10"/>
      <c r="IIR1221" s="10"/>
      <c r="IIS1221" s="10"/>
      <c r="IIT1221" s="10"/>
      <c r="IIU1221" s="10"/>
      <c r="IIV1221" s="10"/>
      <c r="IIW1221" s="10"/>
      <c r="IIX1221" s="10"/>
      <c r="IIY1221" s="10"/>
      <c r="IIZ1221" s="10"/>
      <c r="IJA1221" s="10"/>
      <c r="IJB1221" s="10"/>
      <c r="IJC1221" s="10"/>
      <c r="IJD1221" s="10"/>
      <c r="IJE1221" s="10"/>
      <c r="IJF1221" s="10"/>
      <c r="IJG1221" s="10"/>
      <c r="IJH1221" s="10"/>
      <c r="IJI1221" s="10"/>
      <c r="IJJ1221" s="10"/>
      <c r="IJK1221" s="10"/>
      <c r="IJL1221" s="10"/>
      <c r="IJM1221" s="10"/>
      <c r="IJN1221" s="10"/>
      <c r="IJO1221" s="10"/>
      <c r="IJP1221" s="10"/>
      <c r="IJQ1221" s="10"/>
      <c r="IJR1221" s="10"/>
      <c r="IJS1221" s="10"/>
      <c r="IJT1221" s="10"/>
      <c r="IJU1221" s="10"/>
      <c r="IJV1221" s="10"/>
      <c r="IJW1221" s="10"/>
      <c r="IJX1221" s="10"/>
      <c r="IJY1221" s="10"/>
      <c r="IJZ1221" s="10"/>
      <c r="IKA1221" s="10"/>
      <c r="IKB1221" s="10"/>
      <c r="IKC1221" s="10"/>
      <c r="IKD1221" s="10"/>
      <c r="IKE1221" s="10"/>
      <c r="IKF1221" s="10"/>
      <c r="IKG1221" s="10"/>
      <c r="IKH1221" s="10"/>
      <c r="IKI1221" s="10"/>
      <c r="IKJ1221" s="10"/>
      <c r="IKK1221" s="10"/>
      <c r="IKL1221" s="10"/>
      <c r="IKM1221" s="10"/>
      <c r="IKN1221" s="10"/>
      <c r="IKO1221" s="10"/>
      <c r="IKP1221" s="10"/>
      <c r="IKQ1221" s="10"/>
      <c r="IKR1221" s="10"/>
      <c r="IKS1221" s="10"/>
      <c r="IKT1221" s="10"/>
      <c r="IKU1221" s="10"/>
      <c r="IKV1221" s="10"/>
      <c r="IKW1221" s="10"/>
      <c r="IKX1221" s="10"/>
      <c r="IKY1221" s="10"/>
      <c r="IKZ1221" s="10"/>
      <c r="ILA1221" s="10"/>
      <c r="ILB1221" s="10"/>
      <c r="ILC1221" s="10"/>
      <c r="ILD1221" s="10"/>
      <c r="ILE1221" s="10"/>
      <c r="ILF1221" s="10"/>
      <c r="ILG1221" s="10"/>
      <c r="ILH1221" s="10"/>
      <c r="ILI1221" s="10"/>
      <c r="ILJ1221" s="10"/>
      <c r="ILK1221" s="10"/>
      <c r="ILL1221" s="10"/>
      <c r="ILM1221" s="10"/>
      <c r="ILN1221" s="10"/>
      <c r="ILO1221" s="10"/>
      <c r="ILP1221" s="10"/>
      <c r="ILQ1221" s="10"/>
      <c r="ILR1221" s="10"/>
      <c r="ILS1221" s="10"/>
      <c r="ILT1221" s="10"/>
      <c r="ILU1221" s="10"/>
      <c r="ILV1221" s="10"/>
      <c r="ILW1221" s="10"/>
      <c r="ILX1221" s="10"/>
      <c r="ILY1221" s="10"/>
      <c r="ILZ1221" s="10"/>
      <c r="IMA1221" s="10"/>
      <c r="IMB1221" s="10"/>
      <c r="IMC1221" s="10"/>
      <c r="IMD1221" s="10"/>
      <c r="IME1221" s="10"/>
      <c r="IMF1221" s="10"/>
      <c r="IMG1221" s="10"/>
      <c r="IMH1221" s="10"/>
      <c r="IMI1221" s="10"/>
      <c r="IMJ1221" s="10"/>
      <c r="IMK1221" s="10"/>
      <c r="IML1221" s="10"/>
      <c r="IMM1221" s="10"/>
      <c r="IMN1221" s="10"/>
      <c r="IMO1221" s="10"/>
      <c r="IMP1221" s="10"/>
      <c r="IMQ1221" s="10"/>
      <c r="IMR1221" s="10"/>
      <c r="IMS1221" s="10"/>
      <c r="IMT1221" s="10"/>
      <c r="IMU1221" s="10"/>
      <c r="IMV1221" s="10"/>
      <c r="IMW1221" s="10"/>
      <c r="IMX1221" s="10"/>
      <c r="IMY1221" s="10"/>
      <c r="IMZ1221" s="10"/>
      <c r="INA1221" s="10"/>
      <c r="INB1221" s="10"/>
      <c r="INC1221" s="10"/>
      <c r="IND1221" s="10"/>
      <c r="INE1221" s="10"/>
      <c r="INF1221" s="10"/>
      <c r="ING1221" s="10"/>
      <c r="INH1221" s="10"/>
      <c r="INI1221" s="10"/>
      <c r="INJ1221" s="10"/>
      <c r="INK1221" s="10"/>
      <c r="INL1221" s="10"/>
      <c r="INM1221" s="10"/>
      <c r="INN1221" s="10"/>
      <c r="INO1221" s="10"/>
      <c r="INP1221" s="10"/>
      <c r="INQ1221" s="10"/>
      <c r="INR1221" s="10"/>
      <c r="INS1221" s="10"/>
      <c r="INT1221" s="10"/>
      <c r="INU1221" s="10"/>
      <c r="INV1221" s="10"/>
      <c r="INW1221" s="10"/>
      <c r="INX1221" s="10"/>
      <c r="INY1221" s="10"/>
      <c r="INZ1221" s="10"/>
      <c r="IOA1221" s="10"/>
      <c r="IOB1221" s="10"/>
      <c r="IOC1221" s="10"/>
      <c r="IOD1221" s="10"/>
      <c r="IOE1221" s="10"/>
      <c r="IOF1221" s="10"/>
      <c r="IOG1221" s="10"/>
      <c r="IOH1221" s="10"/>
      <c r="IOI1221" s="10"/>
      <c r="IOJ1221" s="10"/>
      <c r="IOK1221" s="10"/>
      <c r="IOL1221" s="10"/>
      <c r="IOM1221" s="10"/>
      <c r="ION1221" s="10"/>
      <c r="IOO1221" s="10"/>
      <c r="IOP1221" s="10"/>
      <c r="IOQ1221" s="10"/>
      <c r="IOR1221" s="10"/>
      <c r="IOS1221" s="10"/>
      <c r="IOT1221" s="10"/>
      <c r="IOU1221" s="10"/>
      <c r="IOV1221" s="10"/>
      <c r="IOW1221" s="10"/>
      <c r="IOX1221" s="10"/>
      <c r="IOY1221" s="10"/>
      <c r="IOZ1221" s="10"/>
      <c r="IPA1221" s="10"/>
      <c r="IPB1221" s="10"/>
      <c r="IPC1221" s="10"/>
      <c r="IPD1221" s="10"/>
      <c r="IPE1221" s="10"/>
      <c r="IPF1221" s="10"/>
      <c r="IPG1221" s="10"/>
      <c r="IPH1221" s="10"/>
      <c r="IPI1221" s="10"/>
      <c r="IPJ1221" s="10"/>
      <c r="IPK1221" s="10"/>
      <c r="IPL1221" s="10"/>
      <c r="IPM1221" s="10"/>
      <c r="IPN1221" s="10"/>
      <c r="IPO1221" s="10"/>
      <c r="IPP1221" s="10"/>
      <c r="IPQ1221" s="10"/>
      <c r="IPR1221" s="10"/>
      <c r="IPS1221" s="10"/>
      <c r="IPT1221" s="10"/>
      <c r="IPU1221" s="10"/>
      <c r="IPV1221" s="10"/>
      <c r="IPW1221" s="10"/>
      <c r="IPX1221" s="10"/>
      <c r="IPY1221" s="10"/>
      <c r="IPZ1221" s="10"/>
      <c r="IQA1221" s="10"/>
      <c r="IQB1221" s="10"/>
      <c r="IQC1221" s="10"/>
      <c r="IQD1221" s="10"/>
      <c r="IQE1221" s="10"/>
      <c r="IQF1221" s="10"/>
      <c r="IQG1221" s="10"/>
      <c r="IQH1221" s="10"/>
      <c r="IQI1221" s="10"/>
      <c r="IQJ1221" s="10"/>
      <c r="IQK1221" s="10"/>
      <c r="IQL1221" s="10"/>
      <c r="IQM1221" s="10"/>
      <c r="IQN1221" s="10"/>
      <c r="IQO1221" s="10"/>
      <c r="IQP1221" s="10"/>
      <c r="IQQ1221" s="10"/>
      <c r="IQR1221" s="10"/>
      <c r="IQS1221" s="10"/>
      <c r="IQT1221" s="10"/>
      <c r="IQU1221" s="10"/>
      <c r="IQV1221" s="10"/>
      <c r="IQW1221" s="10"/>
      <c r="IQX1221" s="10"/>
      <c r="IQY1221" s="10"/>
      <c r="IQZ1221" s="10"/>
      <c r="IRA1221" s="10"/>
      <c r="IRB1221" s="10"/>
      <c r="IRC1221" s="10"/>
      <c r="IRD1221" s="10"/>
      <c r="IRE1221" s="10"/>
      <c r="IRF1221" s="10"/>
      <c r="IRG1221" s="10"/>
      <c r="IRH1221" s="10"/>
      <c r="IRI1221" s="10"/>
      <c r="IRJ1221" s="10"/>
      <c r="IRK1221" s="10"/>
      <c r="IRL1221" s="10"/>
      <c r="IRM1221" s="10"/>
      <c r="IRN1221" s="10"/>
      <c r="IRO1221" s="10"/>
      <c r="IRP1221" s="10"/>
      <c r="IRQ1221" s="10"/>
      <c r="IRR1221" s="10"/>
      <c r="IRS1221" s="10"/>
      <c r="IRT1221" s="10"/>
      <c r="IRU1221" s="10"/>
      <c r="IRV1221" s="10"/>
      <c r="IRW1221" s="10"/>
      <c r="IRX1221" s="10"/>
      <c r="IRY1221" s="10"/>
      <c r="IRZ1221" s="10"/>
      <c r="ISA1221" s="10"/>
      <c r="ISB1221" s="10"/>
      <c r="ISC1221" s="10"/>
      <c r="ISD1221" s="10"/>
      <c r="ISE1221" s="10"/>
      <c r="ISF1221" s="10"/>
      <c r="ISG1221" s="10"/>
      <c r="ISH1221" s="10"/>
      <c r="ISI1221" s="10"/>
      <c r="ISJ1221" s="10"/>
      <c r="ISK1221" s="10"/>
      <c r="ISL1221" s="10"/>
      <c r="ISM1221" s="10"/>
      <c r="ISN1221" s="10"/>
      <c r="ISO1221" s="10"/>
      <c r="ISP1221" s="10"/>
      <c r="ISQ1221" s="10"/>
      <c r="ISR1221" s="10"/>
      <c r="ISS1221" s="10"/>
      <c r="IST1221" s="10"/>
      <c r="ISU1221" s="10"/>
      <c r="ISV1221" s="10"/>
      <c r="ISW1221" s="10"/>
      <c r="ISX1221" s="10"/>
      <c r="ISY1221" s="10"/>
      <c r="ISZ1221" s="10"/>
      <c r="ITA1221" s="10"/>
      <c r="ITB1221" s="10"/>
      <c r="ITC1221" s="10"/>
      <c r="ITD1221" s="10"/>
      <c r="ITE1221" s="10"/>
      <c r="ITF1221" s="10"/>
      <c r="ITG1221" s="10"/>
      <c r="ITH1221" s="10"/>
      <c r="ITI1221" s="10"/>
      <c r="ITJ1221" s="10"/>
      <c r="ITK1221" s="10"/>
      <c r="ITL1221" s="10"/>
      <c r="ITM1221" s="10"/>
      <c r="ITN1221" s="10"/>
      <c r="ITO1221" s="10"/>
      <c r="ITP1221" s="10"/>
      <c r="ITQ1221" s="10"/>
      <c r="ITR1221" s="10"/>
      <c r="ITS1221" s="10"/>
      <c r="ITT1221" s="10"/>
      <c r="ITU1221" s="10"/>
      <c r="ITV1221" s="10"/>
      <c r="ITW1221" s="10"/>
      <c r="ITX1221" s="10"/>
      <c r="ITY1221" s="10"/>
      <c r="ITZ1221" s="10"/>
      <c r="IUA1221" s="10"/>
      <c r="IUB1221" s="10"/>
      <c r="IUC1221" s="10"/>
      <c r="IUD1221" s="10"/>
      <c r="IUE1221" s="10"/>
      <c r="IUF1221" s="10"/>
      <c r="IUG1221" s="10"/>
      <c r="IUH1221" s="10"/>
      <c r="IUI1221" s="10"/>
      <c r="IUJ1221" s="10"/>
      <c r="IUK1221" s="10"/>
      <c r="IUL1221" s="10"/>
      <c r="IUM1221" s="10"/>
      <c r="IUN1221" s="10"/>
      <c r="IUO1221" s="10"/>
      <c r="IUP1221" s="10"/>
      <c r="IUQ1221" s="10"/>
      <c r="IUR1221" s="10"/>
      <c r="IUS1221" s="10"/>
      <c r="IUT1221" s="10"/>
      <c r="IUU1221" s="10"/>
      <c r="IUV1221" s="10"/>
      <c r="IUW1221" s="10"/>
      <c r="IUX1221" s="10"/>
      <c r="IUY1221" s="10"/>
      <c r="IUZ1221" s="10"/>
      <c r="IVA1221" s="10"/>
      <c r="IVB1221" s="10"/>
      <c r="IVC1221" s="10"/>
      <c r="IVD1221" s="10"/>
      <c r="IVE1221" s="10"/>
      <c r="IVF1221" s="10"/>
      <c r="IVG1221" s="10"/>
      <c r="IVH1221" s="10"/>
      <c r="IVI1221" s="10"/>
      <c r="IVJ1221" s="10"/>
      <c r="IVK1221" s="10"/>
      <c r="IVL1221" s="10"/>
      <c r="IVM1221" s="10"/>
      <c r="IVN1221" s="10"/>
      <c r="IVO1221" s="10"/>
      <c r="IVP1221" s="10"/>
      <c r="IVQ1221" s="10"/>
      <c r="IVR1221" s="10"/>
      <c r="IVS1221" s="10"/>
      <c r="IVT1221" s="10"/>
      <c r="IVU1221" s="10"/>
      <c r="IVV1221" s="10"/>
      <c r="IVW1221" s="10"/>
      <c r="IVX1221" s="10"/>
      <c r="IVY1221" s="10"/>
      <c r="IVZ1221" s="10"/>
      <c r="IWA1221" s="10"/>
      <c r="IWB1221" s="10"/>
      <c r="IWC1221" s="10"/>
      <c r="IWD1221" s="10"/>
      <c r="IWE1221" s="10"/>
      <c r="IWF1221" s="10"/>
      <c r="IWG1221" s="10"/>
      <c r="IWH1221" s="10"/>
      <c r="IWI1221" s="10"/>
      <c r="IWJ1221" s="10"/>
      <c r="IWK1221" s="10"/>
      <c r="IWL1221" s="10"/>
      <c r="IWM1221" s="10"/>
      <c r="IWN1221" s="10"/>
      <c r="IWO1221" s="10"/>
      <c r="IWP1221" s="10"/>
      <c r="IWQ1221" s="10"/>
      <c r="IWR1221" s="10"/>
      <c r="IWS1221" s="10"/>
      <c r="IWT1221" s="10"/>
      <c r="IWU1221" s="10"/>
      <c r="IWV1221" s="10"/>
      <c r="IWW1221" s="10"/>
      <c r="IWX1221" s="10"/>
      <c r="IWY1221" s="10"/>
      <c r="IWZ1221" s="10"/>
      <c r="IXA1221" s="10"/>
      <c r="IXB1221" s="10"/>
      <c r="IXC1221" s="10"/>
      <c r="IXD1221" s="10"/>
      <c r="IXE1221" s="10"/>
      <c r="IXF1221" s="10"/>
      <c r="IXG1221" s="10"/>
      <c r="IXH1221" s="10"/>
      <c r="IXI1221" s="10"/>
      <c r="IXJ1221" s="10"/>
      <c r="IXK1221" s="10"/>
      <c r="IXL1221" s="10"/>
      <c r="IXM1221" s="10"/>
      <c r="IXN1221" s="10"/>
      <c r="IXO1221" s="10"/>
      <c r="IXP1221" s="10"/>
      <c r="IXQ1221" s="10"/>
      <c r="IXR1221" s="10"/>
      <c r="IXS1221" s="10"/>
      <c r="IXT1221" s="10"/>
      <c r="IXU1221" s="10"/>
      <c r="IXV1221" s="10"/>
      <c r="IXW1221" s="10"/>
      <c r="IXX1221" s="10"/>
      <c r="IXY1221" s="10"/>
      <c r="IXZ1221" s="10"/>
      <c r="IYA1221" s="10"/>
      <c r="IYB1221" s="10"/>
      <c r="IYC1221" s="10"/>
      <c r="IYD1221" s="10"/>
      <c r="IYE1221" s="10"/>
      <c r="IYF1221" s="10"/>
      <c r="IYG1221" s="10"/>
      <c r="IYH1221" s="10"/>
      <c r="IYI1221" s="10"/>
      <c r="IYJ1221" s="10"/>
      <c r="IYK1221" s="10"/>
      <c r="IYL1221" s="10"/>
      <c r="IYM1221" s="10"/>
      <c r="IYN1221" s="10"/>
      <c r="IYO1221" s="10"/>
      <c r="IYP1221" s="10"/>
      <c r="IYQ1221" s="10"/>
      <c r="IYR1221" s="10"/>
      <c r="IYS1221" s="10"/>
      <c r="IYT1221" s="10"/>
      <c r="IYU1221" s="10"/>
      <c r="IYV1221" s="10"/>
      <c r="IYW1221" s="10"/>
      <c r="IYX1221" s="10"/>
      <c r="IYY1221" s="10"/>
      <c r="IYZ1221" s="10"/>
      <c r="IZA1221" s="10"/>
      <c r="IZB1221" s="10"/>
      <c r="IZC1221" s="10"/>
      <c r="IZD1221" s="10"/>
      <c r="IZE1221" s="10"/>
      <c r="IZF1221" s="10"/>
      <c r="IZG1221" s="10"/>
      <c r="IZH1221" s="10"/>
      <c r="IZI1221" s="10"/>
      <c r="IZJ1221" s="10"/>
      <c r="IZK1221" s="10"/>
      <c r="IZL1221" s="10"/>
      <c r="IZM1221" s="10"/>
      <c r="IZN1221" s="10"/>
      <c r="IZO1221" s="10"/>
      <c r="IZP1221" s="10"/>
      <c r="IZQ1221" s="10"/>
      <c r="IZR1221" s="10"/>
      <c r="IZS1221" s="10"/>
      <c r="IZT1221" s="10"/>
      <c r="IZU1221" s="10"/>
      <c r="IZV1221" s="10"/>
      <c r="IZW1221" s="10"/>
      <c r="IZX1221" s="10"/>
      <c r="IZY1221" s="10"/>
      <c r="IZZ1221" s="10"/>
      <c r="JAA1221" s="10"/>
      <c r="JAB1221" s="10"/>
      <c r="JAC1221" s="10"/>
      <c r="JAD1221" s="10"/>
      <c r="JAE1221" s="10"/>
      <c r="JAF1221" s="10"/>
      <c r="JAG1221" s="10"/>
      <c r="JAH1221" s="10"/>
      <c r="JAI1221" s="10"/>
      <c r="JAJ1221" s="10"/>
      <c r="JAK1221" s="10"/>
      <c r="JAL1221" s="10"/>
      <c r="JAM1221" s="10"/>
      <c r="JAN1221" s="10"/>
      <c r="JAO1221" s="10"/>
      <c r="JAP1221" s="10"/>
      <c r="JAQ1221" s="10"/>
      <c r="JAR1221" s="10"/>
      <c r="JAS1221" s="10"/>
      <c r="JAT1221" s="10"/>
      <c r="JAU1221" s="10"/>
      <c r="JAV1221" s="10"/>
      <c r="JAW1221" s="10"/>
      <c r="JAX1221" s="10"/>
      <c r="JAY1221" s="10"/>
      <c r="JAZ1221" s="10"/>
      <c r="JBA1221" s="10"/>
      <c r="JBB1221" s="10"/>
      <c r="JBC1221" s="10"/>
      <c r="JBD1221" s="10"/>
      <c r="JBE1221" s="10"/>
      <c r="JBF1221" s="10"/>
      <c r="JBG1221" s="10"/>
      <c r="JBH1221" s="10"/>
      <c r="JBI1221" s="10"/>
      <c r="JBJ1221" s="10"/>
      <c r="JBK1221" s="10"/>
      <c r="JBL1221" s="10"/>
      <c r="JBM1221" s="10"/>
      <c r="JBN1221" s="10"/>
      <c r="JBO1221" s="10"/>
      <c r="JBP1221" s="10"/>
      <c r="JBQ1221" s="10"/>
      <c r="JBR1221" s="10"/>
      <c r="JBS1221" s="10"/>
      <c r="JBT1221" s="10"/>
      <c r="JBU1221" s="10"/>
      <c r="JBV1221" s="10"/>
      <c r="JBW1221" s="10"/>
      <c r="JBX1221" s="10"/>
      <c r="JBY1221" s="10"/>
      <c r="JBZ1221" s="10"/>
      <c r="JCA1221" s="10"/>
      <c r="JCB1221" s="10"/>
      <c r="JCC1221" s="10"/>
      <c r="JCD1221" s="10"/>
      <c r="JCE1221" s="10"/>
      <c r="JCF1221" s="10"/>
      <c r="JCG1221" s="10"/>
      <c r="JCH1221" s="10"/>
      <c r="JCI1221" s="10"/>
      <c r="JCJ1221" s="10"/>
      <c r="JCK1221" s="10"/>
      <c r="JCL1221" s="10"/>
      <c r="JCM1221" s="10"/>
      <c r="JCN1221" s="10"/>
      <c r="JCO1221" s="10"/>
      <c r="JCP1221" s="10"/>
      <c r="JCQ1221" s="10"/>
      <c r="JCR1221" s="10"/>
      <c r="JCS1221" s="10"/>
      <c r="JCT1221" s="10"/>
      <c r="JCU1221" s="10"/>
      <c r="JCV1221" s="10"/>
      <c r="JCW1221" s="10"/>
      <c r="JCX1221" s="10"/>
      <c r="JCY1221" s="10"/>
      <c r="JCZ1221" s="10"/>
      <c r="JDA1221" s="10"/>
      <c r="JDB1221" s="10"/>
      <c r="JDC1221" s="10"/>
      <c r="JDD1221" s="10"/>
      <c r="JDE1221" s="10"/>
      <c r="JDF1221" s="10"/>
      <c r="JDG1221" s="10"/>
      <c r="JDH1221" s="10"/>
      <c r="JDI1221" s="10"/>
      <c r="JDJ1221" s="10"/>
      <c r="JDK1221" s="10"/>
      <c r="JDL1221" s="10"/>
      <c r="JDM1221" s="10"/>
      <c r="JDN1221" s="10"/>
      <c r="JDO1221" s="10"/>
      <c r="JDP1221" s="10"/>
      <c r="JDQ1221" s="10"/>
      <c r="JDR1221" s="10"/>
      <c r="JDS1221" s="10"/>
      <c r="JDT1221" s="10"/>
      <c r="JDU1221" s="10"/>
      <c r="JDV1221" s="10"/>
      <c r="JDW1221" s="10"/>
      <c r="JDX1221" s="10"/>
      <c r="JDY1221" s="10"/>
      <c r="JDZ1221" s="10"/>
      <c r="JEA1221" s="10"/>
      <c r="JEB1221" s="10"/>
      <c r="JEC1221" s="10"/>
      <c r="JED1221" s="10"/>
      <c r="JEE1221" s="10"/>
      <c r="JEF1221" s="10"/>
      <c r="JEG1221" s="10"/>
      <c r="JEH1221" s="10"/>
      <c r="JEI1221" s="10"/>
      <c r="JEJ1221" s="10"/>
      <c r="JEK1221" s="10"/>
      <c r="JEL1221" s="10"/>
      <c r="JEM1221" s="10"/>
      <c r="JEN1221" s="10"/>
      <c r="JEO1221" s="10"/>
      <c r="JEP1221" s="10"/>
      <c r="JEQ1221" s="10"/>
      <c r="JER1221" s="10"/>
      <c r="JES1221" s="10"/>
      <c r="JET1221" s="10"/>
      <c r="JEU1221" s="10"/>
      <c r="JEV1221" s="10"/>
      <c r="JEW1221" s="10"/>
      <c r="JEX1221" s="10"/>
      <c r="JEY1221" s="10"/>
      <c r="JEZ1221" s="10"/>
      <c r="JFA1221" s="10"/>
      <c r="JFB1221" s="10"/>
      <c r="JFC1221" s="10"/>
      <c r="JFD1221" s="10"/>
      <c r="JFE1221" s="10"/>
      <c r="JFF1221" s="10"/>
      <c r="JFG1221" s="10"/>
      <c r="JFH1221" s="10"/>
      <c r="JFI1221" s="10"/>
      <c r="JFJ1221" s="10"/>
      <c r="JFK1221" s="10"/>
      <c r="JFL1221" s="10"/>
      <c r="JFM1221" s="10"/>
      <c r="JFN1221" s="10"/>
      <c r="JFO1221" s="10"/>
      <c r="JFP1221" s="10"/>
      <c r="JFQ1221" s="10"/>
      <c r="JFR1221" s="10"/>
      <c r="JFS1221" s="10"/>
      <c r="JFT1221" s="10"/>
      <c r="JFU1221" s="10"/>
      <c r="JFV1221" s="10"/>
      <c r="JFW1221" s="10"/>
      <c r="JFX1221" s="10"/>
      <c r="JFY1221" s="10"/>
      <c r="JFZ1221" s="10"/>
      <c r="JGA1221" s="10"/>
      <c r="JGB1221" s="10"/>
      <c r="JGC1221" s="10"/>
      <c r="JGD1221" s="10"/>
      <c r="JGE1221" s="10"/>
      <c r="JGF1221" s="10"/>
      <c r="JGG1221" s="10"/>
      <c r="JGH1221" s="10"/>
      <c r="JGI1221" s="10"/>
      <c r="JGJ1221" s="10"/>
      <c r="JGK1221" s="10"/>
      <c r="JGL1221" s="10"/>
      <c r="JGM1221" s="10"/>
      <c r="JGN1221" s="10"/>
      <c r="JGO1221" s="10"/>
      <c r="JGP1221" s="10"/>
      <c r="JGQ1221" s="10"/>
      <c r="JGR1221" s="10"/>
      <c r="JGS1221" s="10"/>
      <c r="JGT1221" s="10"/>
      <c r="JGU1221" s="10"/>
      <c r="JGV1221" s="10"/>
      <c r="JGW1221" s="10"/>
      <c r="JGX1221" s="10"/>
      <c r="JGY1221" s="10"/>
      <c r="JGZ1221" s="10"/>
      <c r="JHA1221" s="10"/>
      <c r="JHB1221" s="10"/>
      <c r="JHC1221" s="10"/>
      <c r="JHD1221" s="10"/>
      <c r="JHE1221" s="10"/>
      <c r="JHF1221" s="10"/>
      <c r="JHG1221" s="10"/>
      <c r="JHH1221" s="10"/>
      <c r="JHI1221" s="10"/>
      <c r="JHJ1221" s="10"/>
      <c r="JHK1221" s="10"/>
      <c r="JHL1221" s="10"/>
      <c r="JHM1221" s="10"/>
      <c r="JHN1221" s="10"/>
      <c r="JHO1221" s="10"/>
      <c r="JHP1221" s="10"/>
      <c r="JHQ1221" s="10"/>
      <c r="JHR1221" s="10"/>
      <c r="JHS1221" s="10"/>
      <c r="JHT1221" s="10"/>
      <c r="JHU1221" s="10"/>
      <c r="JHV1221" s="10"/>
      <c r="JHW1221" s="10"/>
      <c r="JHX1221" s="10"/>
      <c r="JHY1221" s="10"/>
      <c r="JHZ1221" s="10"/>
      <c r="JIA1221" s="10"/>
      <c r="JIB1221" s="10"/>
      <c r="JIC1221" s="10"/>
      <c r="JID1221" s="10"/>
      <c r="JIE1221" s="10"/>
      <c r="JIF1221" s="10"/>
      <c r="JIG1221" s="10"/>
      <c r="JIH1221" s="10"/>
      <c r="JII1221" s="10"/>
      <c r="JIJ1221" s="10"/>
      <c r="JIK1221" s="10"/>
      <c r="JIL1221" s="10"/>
      <c r="JIM1221" s="10"/>
      <c r="JIN1221" s="10"/>
      <c r="JIO1221" s="10"/>
      <c r="JIP1221" s="10"/>
      <c r="JIQ1221" s="10"/>
      <c r="JIR1221" s="10"/>
      <c r="JIS1221" s="10"/>
      <c r="JIT1221" s="10"/>
      <c r="JIU1221" s="10"/>
      <c r="JIV1221" s="10"/>
      <c r="JIW1221" s="10"/>
      <c r="JIX1221" s="10"/>
      <c r="JIY1221" s="10"/>
      <c r="JIZ1221" s="10"/>
      <c r="JJA1221" s="10"/>
      <c r="JJB1221" s="10"/>
      <c r="JJC1221" s="10"/>
      <c r="JJD1221" s="10"/>
      <c r="JJE1221" s="10"/>
      <c r="JJF1221" s="10"/>
      <c r="JJG1221" s="10"/>
      <c r="JJH1221" s="10"/>
      <c r="JJI1221" s="10"/>
      <c r="JJJ1221" s="10"/>
      <c r="JJK1221" s="10"/>
      <c r="JJL1221" s="10"/>
      <c r="JJM1221" s="10"/>
      <c r="JJN1221" s="10"/>
      <c r="JJO1221" s="10"/>
      <c r="JJP1221" s="10"/>
      <c r="JJQ1221" s="10"/>
      <c r="JJR1221" s="10"/>
      <c r="JJS1221" s="10"/>
      <c r="JJT1221" s="10"/>
      <c r="JJU1221" s="10"/>
      <c r="JJV1221" s="10"/>
      <c r="JJW1221" s="10"/>
      <c r="JJX1221" s="10"/>
      <c r="JJY1221" s="10"/>
      <c r="JJZ1221" s="10"/>
      <c r="JKA1221" s="10"/>
      <c r="JKB1221" s="10"/>
      <c r="JKC1221" s="10"/>
      <c r="JKD1221" s="10"/>
      <c r="JKE1221" s="10"/>
      <c r="JKF1221" s="10"/>
      <c r="JKG1221" s="10"/>
      <c r="JKH1221" s="10"/>
      <c r="JKI1221" s="10"/>
      <c r="JKJ1221" s="10"/>
      <c r="JKK1221" s="10"/>
      <c r="JKL1221" s="10"/>
      <c r="JKM1221" s="10"/>
      <c r="JKN1221" s="10"/>
      <c r="JKO1221" s="10"/>
      <c r="JKP1221" s="10"/>
      <c r="JKQ1221" s="10"/>
      <c r="JKR1221" s="10"/>
      <c r="JKS1221" s="10"/>
      <c r="JKT1221" s="10"/>
      <c r="JKU1221" s="10"/>
      <c r="JKV1221" s="10"/>
      <c r="JKW1221" s="10"/>
      <c r="JKX1221" s="10"/>
      <c r="JKY1221" s="10"/>
      <c r="JKZ1221" s="10"/>
      <c r="JLA1221" s="10"/>
      <c r="JLB1221" s="10"/>
      <c r="JLC1221" s="10"/>
      <c r="JLD1221" s="10"/>
      <c r="JLE1221" s="10"/>
      <c r="JLF1221" s="10"/>
      <c r="JLG1221" s="10"/>
      <c r="JLH1221" s="10"/>
      <c r="JLI1221" s="10"/>
      <c r="JLJ1221" s="10"/>
      <c r="JLK1221" s="10"/>
      <c r="JLL1221" s="10"/>
      <c r="JLM1221" s="10"/>
      <c r="JLN1221" s="10"/>
      <c r="JLO1221" s="10"/>
      <c r="JLP1221" s="10"/>
      <c r="JLQ1221" s="10"/>
      <c r="JLR1221" s="10"/>
      <c r="JLS1221" s="10"/>
      <c r="JLT1221" s="10"/>
      <c r="JLU1221" s="10"/>
      <c r="JLV1221" s="10"/>
      <c r="JLW1221" s="10"/>
      <c r="JLX1221" s="10"/>
      <c r="JLY1221" s="10"/>
      <c r="JLZ1221" s="10"/>
      <c r="JMA1221" s="10"/>
      <c r="JMB1221" s="10"/>
      <c r="JMC1221" s="10"/>
      <c r="JMD1221" s="10"/>
      <c r="JME1221" s="10"/>
      <c r="JMF1221" s="10"/>
      <c r="JMG1221" s="10"/>
      <c r="JMH1221" s="10"/>
      <c r="JMI1221" s="10"/>
      <c r="JMJ1221" s="10"/>
      <c r="JMK1221" s="10"/>
      <c r="JML1221" s="10"/>
      <c r="JMM1221" s="10"/>
      <c r="JMN1221" s="10"/>
      <c r="JMO1221" s="10"/>
      <c r="JMP1221" s="10"/>
      <c r="JMQ1221" s="10"/>
      <c r="JMR1221" s="10"/>
      <c r="JMS1221" s="10"/>
      <c r="JMT1221" s="10"/>
      <c r="JMU1221" s="10"/>
      <c r="JMV1221" s="10"/>
      <c r="JMW1221" s="10"/>
      <c r="JMX1221" s="10"/>
      <c r="JMY1221" s="10"/>
      <c r="JMZ1221" s="10"/>
      <c r="JNA1221" s="10"/>
      <c r="JNB1221" s="10"/>
      <c r="JNC1221" s="10"/>
      <c r="JND1221" s="10"/>
      <c r="JNE1221" s="10"/>
      <c r="JNF1221" s="10"/>
      <c r="JNG1221" s="10"/>
      <c r="JNH1221" s="10"/>
      <c r="JNI1221" s="10"/>
      <c r="JNJ1221" s="10"/>
      <c r="JNK1221" s="10"/>
      <c r="JNL1221" s="10"/>
      <c r="JNM1221" s="10"/>
      <c r="JNN1221" s="10"/>
      <c r="JNO1221" s="10"/>
      <c r="JNP1221" s="10"/>
      <c r="JNQ1221" s="10"/>
      <c r="JNR1221" s="10"/>
      <c r="JNS1221" s="10"/>
      <c r="JNT1221" s="10"/>
      <c r="JNU1221" s="10"/>
      <c r="JNV1221" s="10"/>
      <c r="JNW1221" s="10"/>
      <c r="JNX1221" s="10"/>
      <c r="JNY1221" s="10"/>
      <c r="JNZ1221" s="10"/>
      <c r="JOA1221" s="10"/>
      <c r="JOB1221" s="10"/>
      <c r="JOC1221" s="10"/>
      <c r="JOD1221" s="10"/>
      <c r="JOE1221" s="10"/>
      <c r="JOF1221" s="10"/>
      <c r="JOG1221" s="10"/>
      <c r="JOH1221" s="10"/>
      <c r="JOI1221" s="10"/>
      <c r="JOJ1221" s="10"/>
      <c r="JOK1221" s="10"/>
      <c r="JOL1221" s="10"/>
      <c r="JOM1221" s="10"/>
      <c r="JON1221" s="10"/>
      <c r="JOO1221" s="10"/>
      <c r="JOP1221" s="10"/>
      <c r="JOQ1221" s="10"/>
      <c r="JOR1221" s="10"/>
      <c r="JOS1221" s="10"/>
      <c r="JOT1221" s="10"/>
      <c r="JOU1221" s="10"/>
      <c r="JOV1221" s="10"/>
      <c r="JOW1221" s="10"/>
      <c r="JOX1221" s="10"/>
      <c r="JOY1221" s="10"/>
      <c r="JOZ1221" s="10"/>
      <c r="JPA1221" s="10"/>
      <c r="JPB1221" s="10"/>
      <c r="JPC1221" s="10"/>
      <c r="JPD1221" s="10"/>
      <c r="JPE1221" s="10"/>
      <c r="JPF1221" s="10"/>
      <c r="JPG1221" s="10"/>
      <c r="JPH1221" s="10"/>
      <c r="JPI1221" s="10"/>
      <c r="JPJ1221" s="10"/>
      <c r="JPK1221" s="10"/>
      <c r="JPL1221" s="10"/>
      <c r="JPM1221" s="10"/>
      <c r="JPN1221" s="10"/>
      <c r="JPO1221" s="10"/>
      <c r="JPP1221" s="10"/>
      <c r="JPQ1221" s="10"/>
      <c r="JPR1221" s="10"/>
      <c r="JPS1221" s="10"/>
      <c r="JPT1221" s="10"/>
      <c r="JPU1221" s="10"/>
      <c r="JPV1221" s="10"/>
      <c r="JPW1221" s="10"/>
      <c r="JPX1221" s="10"/>
      <c r="JPY1221" s="10"/>
      <c r="JPZ1221" s="10"/>
      <c r="JQA1221" s="10"/>
      <c r="JQB1221" s="10"/>
      <c r="JQC1221" s="10"/>
      <c r="JQD1221" s="10"/>
      <c r="JQE1221" s="10"/>
      <c r="JQF1221" s="10"/>
      <c r="JQG1221" s="10"/>
      <c r="JQH1221" s="10"/>
      <c r="JQI1221" s="10"/>
      <c r="JQJ1221" s="10"/>
      <c r="JQK1221" s="10"/>
      <c r="JQL1221" s="10"/>
      <c r="JQM1221" s="10"/>
      <c r="JQN1221" s="10"/>
      <c r="JQO1221" s="10"/>
      <c r="JQP1221" s="10"/>
      <c r="JQQ1221" s="10"/>
      <c r="JQR1221" s="10"/>
      <c r="JQS1221" s="10"/>
      <c r="JQT1221" s="10"/>
      <c r="JQU1221" s="10"/>
      <c r="JQV1221" s="10"/>
      <c r="JQW1221" s="10"/>
      <c r="JQX1221" s="10"/>
      <c r="JQY1221" s="10"/>
      <c r="JQZ1221" s="10"/>
      <c r="JRA1221" s="10"/>
      <c r="JRB1221" s="10"/>
      <c r="JRC1221" s="10"/>
      <c r="JRD1221" s="10"/>
      <c r="JRE1221" s="10"/>
      <c r="JRF1221" s="10"/>
      <c r="JRG1221" s="10"/>
      <c r="JRH1221" s="10"/>
      <c r="JRI1221" s="10"/>
      <c r="JRJ1221" s="10"/>
      <c r="JRK1221" s="10"/>
      <c r="JRL1221" s="10"/>
      <c r="JRM1221" s="10"/>
      <c r="JRN1221" s="10"/>
      <c r="JRO1221" s="10"/>
      <c r="JRP1221" s="10"/>
      <c r="JRQ1221" s="10"/>
      <c r="JRR1221" s="10"/>
      <c r="JRS1221" s="10"/>
      <c r="JRT1221" s="10"/>
      <c r="JRU1221" s="10"/>
      <c r="JRV1221" s="10"/>
      <c r="JRW1221" s="10"/>
      <c r="JRX1221" s="10"/>
      <c r="JRY1221" s="10"/>
      <c r="JRZ1221" s="10"/>
      <c r="JSA1221" s="10"/>
      <c r="JSB1221" s="10"/>
      <c r="JSC1221" s="10"/>
      <c r="JSD1221" s="10"/>
      <c r="JSE1221" s="10"/>
      <c r="JSF1221" s="10"/>
      <c r="JSG1221" s="10"/>
      <c r="JSH1221" s="10"/>
      <c r="JSI1221" s="10"/>
      <c r="JSJ1221" s="10"/>
      <c r="JSK1221" s="10"/>
      <c r="JSL1221" s="10"/>
      <c r="JSM1221" s="10"/>
      <c r="JSN1221" s="10"/>
      <c r="JSO1221" s="10"/>
      <c r="JSP1221" s="10"/>
      <c r="JSQ1221" s="10"/>
      <c r="JSR1221" s="10"/>
      <c r="JSS1221" s="10"/>
      <c r="JST1221" s="10"/>
      <c r="JSU1221" s="10"/>
      <c r="JSV1221" s="10"/>
      <c r="JSW1221" s="10"/>
      <c r="JSX1221" s="10"/>
      <c r="JSY1221" s="10"/>
      <c r="JSZ1221" s="10"/>
      <c r="JTA1221" s="10"/>
      <c r="JTB1221" s="10"/>
      <c r="JTC1221" s="10"/>
      <c r="JTD1221" s="10"/>
      <c r="JTE1221" s="10"/>
      <c r="JTF1221" s="10"/>
      <c r="JTG1221" s="10"/>
      <c r="JTH1221" s="10"/>
      <c r="JTI1221" s="10"/>
      <c r="JTJ1221" s="10"/>
      <c r="JTK1221" s="10"/>
      <c r="JTL1221" s="10"/>
      <c r="JTM1221" s="10"/>
      <c r="JTN1221" s="10"/>
      <c r="JTO1221" s="10"/>
      <c r="JTP1221" s="10"/>
      <c r="JTQ1221" s="10"/>
      <c r="JTR1221" s="10"/>
      <c r="JTS1221" s="10"/>
      <c r="JTT1221" s="10"/>
      <c r="JTU1221" s="10"/>
      <c r="JTV1221" s="10"/>
      <c r="JTW1221" s="10"/>
      <c r="JTX1221" s="10"/>
      <c r="JTY1221" s="10"/>
      <c r="JTZ1221" s="10"/>
      <c r="JUA1221" s="10"/>
      <c r="JUB1221" s="10"/>
      <c r="JUC1221" s="10"/>
      <c r="JUD1221" s="10"/>
      <c r="JUE1221" s="10"/>
      <c r="JUF1221" s="10"/>
      <c r="JUG1221" s="10"/>
      <c r="JUH1221" s="10"/>
      <c r="JUI1221" s="10"/>
      <c r="JUJ1221" s="10"/>
      <c r="JUK1221" s="10"/>
      <c r="JUL1221" s="10"/>
      <c r="JUM1221" s="10"/>
      <c r="JUN1221" s="10"/>
      <c r="JUO1221" s="10"/>
      <c r="JUP1221" s="10"/>
      <c r="JUQ1221" s="10"/>
      <c r="JUR1221" s="10"/>
      <c r="JUS1221" s="10"/>
      <c r="JUT1221" s="10"/>
      <c r="JUU1221" s="10"/>
      <c r="JUV1221" s="10"/>
      <c r="JUW1221" s="10"/>
      <c r="JUX1221" s="10"/>
      <c r="JUY1221" s="10"/>
      <c r="JUZ1221" s="10"/>
      <c r="JVA1221" s="10"/>
      <c r="JVB1221" s="10"/>
      <c r="JVC1221" s="10"/>
      <c r="JVD1221" s="10"/>
      <c r="JVE1221" s="10"/>
      <c r="JVF1221" s="10"/>
      <c r="JVG1221" s="10"/>
      <c r="JVH1221" s="10"/>
      <c r="JVI1221" s="10"/>
      <c r="JVJ1221" s="10"/>
      <c r="JVK1221" s="10"/>
      <c r="JVL1221" s="10"/>
      <c r="JVM1221" s="10"/>
      <c r="JVN1221" s="10"/>
      <c r="JVO1221" s="10"/>
      <c r="JVP1221" s="10"/>
      <c r="JVQ1221" s="10"/>
      <c r="JVR1221" s="10"/>
      <c r="JVS1221" s="10"/>
      <c r="JVT1221" s="10"/>
      <c r="JVU1221" s="10"/>
      <c r="JVV1221" s="10"/>
      <c r="JVW1221" s="10"/>
      <c r="JVX1221" s="10"/>
      <c r="JVY1221" s="10"/>
      <c r="JVZ1221" s="10"/>
      <c r="JWA1221" s="10"/>
      <c r="JWB1221" s="10"/>
      <c r="JWC1221" s="10"/>
      <c r="JWD1221" s="10"/>
      <c r="JWE1221" s="10"/>
      <c r="JWF1221" s="10"/>
      <c r="JWG1221" s="10"/>
      <c r="JWH1221" s="10"/>
      <c r="JWI1221" s="10"/>
      <c r="JWJ1221" s="10"/>
      <c r="JWK1221" s="10"/>
      <c r="JWL1221" s="10"/>
      <c r="JWM1221" s="10"/>
      <c r="JWN1221" s="10"/>
      <c r="JWO1221" s="10"/>
      <c r="JWP1221" s="10"/>
      <c r="JWQ1221" s="10"/>
      <c r="JWR1221" s="10"/>
      <c r="JWS1221" s="10"/>
      <c r="JWT1221" s="10"/>
      <c r="JWU1221" s="10"/>
      <c r="JWV1221" s="10"/>
      <c r="JWW1221" s="10"/>
      <c r="JWX1221" s="10"/>
      <c r="JWY1221" s="10"/>
      <c r="JWZ1221" s="10"/>
      <c r="JXA1221" s="10"/>
      <c r="JXB1221" s="10"/>
      <c r="JXC1221" s="10"/>
      <c r="JXD1221" s="10"/>
      <c r="JXE1221" s="10"/>
      <c r="JXF1221" s="10"/>
      <c r="JXG1221" s="10"/>
      <c r="JXH1221" s="10"/>
      <c r="JXI1221" s="10"/>
      <c r="JXJ1221" s="10"/>
      <c r="JXK1221" s="10"/>
      <c r="JXL1221" s="10"/>
      <c r="JXM1221" s="10"/>
      <c r="JXN1221" s="10"/>
      <c r="JXO1221" s="10"/>
      <c r="JXP1221" s="10"/>
      <c r="JXQ1221" s="10"/>
      <c r="JXR1221" s="10"/>
      <c r="JXS1221" s="10"/>
      <c r="JXT1221" s="10"/>
      <c r="JXU1221" s="10"/>
      <c r="JXV1221" s="10"/>
      <c r="JXW1221" s="10"/>
      <c r="JXX1221" s="10"/>
      <c r="JXY1221" s="10"/>
      <c r="JXZ1221" s="10"/>
      <c r="JYA1221" s="10"/>
      <c r="JYB1221" s="10"/>
      <c r="JYC1221" s="10"/>
      <c r="JYD1221" s="10"/>
      <c r="JYE1221" s="10"/>
      <c r="JYF1221" s="10"/>
      <c r="JYG1221" s="10"/>
      <c r="JYH1221" s="10"/>
      <c r="JYI1221" s="10"/>
      <c r="JYJ1221" s="10"/>
      <c r="JYK1221" s="10"/>
      <c r="JYL1221" s="10"/>
      <c r="JYM1221" s="10"/>
      <c r="JYN1221" s="10"/>
      <c r="JYO1221" s="10"/>
      <c r="JYP1221" s="10"/>
      <c r="JYQ1221" s="10"/>
      <c r="JYR1221" s="10"/>
      <c r="JYS1221" s="10"/>
      <c r="JYT1221" s="10"/>
      <c r="JYU1221" s="10"/>
      <c r="JYV1221" s="10"/>
      <c r="JYW1221" s="10"/>
      <c r="JYX1221" s="10"/>
      <c r="JYY1221" s="10"/>
      <c r="JYZ1221" s="10"/>
      <c r="JZA1221" s="10"/>
      <c r="JZB1221" s="10"/>
      <c r="JZC1221" s="10"/>
      <c r="JZD1221" s="10"/>
      <c r="JZE1221" s="10"/>
      <c r="JZF1221" s="10"/>
      <c r="JZG1221" s="10"/>
      <c r="JZH1221" s="10"/>
      <c r="JZI1221" s="10"/>
      <c r="JZJ1221" s="10"/>
      <c r="JZK1221" s="10"/>
      <c r="JZL1221" s="10"/>
      <c r="JZM1221" s="10"/>
      <c r="JZN1221" s="10"/>
      <c r="JZO1221" s="10"/>
      <c r="JZP1221" s="10"/>
      <c r="JZQ1221" s="10"/>
      <c r="JZR1221" s="10"/>
      <c r="JZS1221" s="10"/>
      <c r="JZT1221" s="10"/>
      <c r="JZU1221" s="10"/>
      <c r="JZV1221" s="10"/>
      <c r="JZW1221" s="10"/>
      <c r="JZX1221" s="10"/>
      <c r="JZY1221" s="10"/>
      <c r="JZZ1221" s="10"/>
      <c r="KAA1221" s="10"/>
      <c r="KAB1221" s="10"/>
      <c r="KAC1221" s="10"/>
      <c r="KAD1221" s="10"/>
      <c r="KAE1221" s="10"/>
      <c r="KAF1221" s="10"/>
      <c r="KAG1221" s="10"/>
      <c r="KAH1221" s="10"/>
      <c r="KAI1221" s="10"/>
      <c r="KAJ1221" s="10"/>
      <c r="KAK1221" s="10"/>
      <c r="KAL1221" s="10"/>
      <c r="KAM1221" s="10"/>
      <c r="KAN1221" s="10"/>
      <c r="KAO1221" s="10"/>
      <c r="KAP1221" s="10"/>
      <c r="KAQ1221" s="10"/>
      <c r="KAR1221" s="10"/>
      <c r="KAS1221" s="10"/>
      <c r="KAT1221" s="10"/>
      <c r="KAU1221" s="10"/>
      <c r="KAV1221" s="10"/>
      <c r="KAW1221" s="10"/>
      <c r="KAX1221" s="10"/>
      <c r="KAY1221" s="10"/>
      <c r="KAZ1221" s="10"/>
      <c r="KBA1221" s="10"/>
      <c r="KBB1221" s="10"/>
      <c r="KBC1221" s="10"/>
      <c r="KBD1221" s="10"/>
      <c r="KBE1221" s="10"/>
      <c r="KBF1221" s="10"/>
      <c r="KBG1221" s="10"/>
      <c r="KBH1221" s="10"/>
      <c r="KBI1221" s="10"/>
      <c r="KBJ1221" s="10"/>
      <c r="KBK1221" s="10"/>
      <c r="KBL1221" s="10"/>
      <c r="KBM1221" s="10"/>
      <c r="KBN1221" s="10"/>
      <c r="KBO1221" s="10"/>
      <c r="KBP1221" s="10"/>
      <c r="KBQ1221" s="10"/>
      <c r="KBR1221" s="10"/>
      <c r="KBS1221" s="10"/>
      <c r="KBT1221" s="10"/>
      <c r="KBU1221" s="10"/>
      <c r="KBV1221" s="10"/>
      <c r="KBW1221" s="10"/>
      <c r="KBX1221" s="10"/>
      <c r="KBY1221" s="10"/>
      <c r="KBZ1221" s="10"/>
      <c r="KCA1221" s="10"/>
      <c r="KCB1221" s="10"/>
      <c r="KCC1221" s="10"/>
      <c r="KCD1221" s="10"/>
      <c r="KCE1221" s="10"/>
      <c r="KCF1221" s="10"/>
      <c r="KCG1221" s="10"/>
      <c r="KCH1221" s="10"/>
      <c r="KCI1221" s="10"/>
      <c r="KCJ1221" s="10"/>
      <c r="KCK1221" s="10"/>
      <c r="KCL1221" s="10"/>
      <c r="KCM1221" s="10"/>
      <c r="KCN1221" s="10"/>
      <c r="KCO1221" s="10"/>
      <c r="KCP1221" s="10"/>
      <c r="KCQ1221" s="10"/>
      <c r="KCR1221" s="10"/>
      <c r="KCS1221" s="10"/>
      <c r="KCT1221" s="10"/>
      <c r="KCU1221" s="10"/>
      <c r="KCV1221" s="10"/>
      <c r="KCW1221" s="10"/>
      <c r="KCX1221" s="10"/>
      <c r="KCY1221" s="10"/>
      <c r="KCZ1221" s="10"/>
      <c r="KDA1221" s="10"/>
      <c r="KDB1221" s="10"/>
      <c r="KDC1221" s="10"/>
      <c r="KDD1221" s="10"/>
      <c r="KDE1221" s="10"/>
      <c r="KDF1221" s="10"/>
      <c r="KDG1221" s="10"/>
      <c r="KDH1221" s="10"/>
      <c r="KDI1221" s="10"/>
      <c r="KDJ1221" s="10"/>
      <c r="KDK1221" s="10"/>
      <c r="KDL1221" s="10"/>
      <c r="KDM1221" s="10"/>
      <c r="KDN1221" s="10"/>
      <c r="KDO1221" s="10"/>
      <c r="KDP1221" s="10"/>
      <c r="KDQ1221" s="10"/>
      <c r="KDR1221" s="10"/>
      <c r="KDS1221" s="10"/>
      <c r="KDT1221" s="10"/>
      <c r="KDU1221" s="10"/>
      <c r="KDV1221" s="10"/>
      <c r="KDW1221" s="10"/>
      <c r="KDX1221" s="10"/>
      <c r="KDY1221" s="10"/>
      <c r="KDZ1221" s="10"/>
      <c r="KEA1221" s="10"/>
      <c r="KEB1221" s="10"/>
      <c r="KEC1221" s="10"/>
      <c r="KED1221" s="10"/>
      <c r="KEE1221" s="10"/>
      <c r="KEF1221" s="10"/>
      <c r="KEG1221" s="10"/>
      <c r="KEH1221" s="10"/>
      <c r="KEI1221" s="10"/>
      <c r="KEJ1221" s="10"/>
      <c r="KEK1221" s="10"/>
      <c r="KEL1221" s="10"/>
      <c r="KEM1221" s="10"/>
      <c r="KEN1221" s="10"/>
      <c r="KEO1221" s="10"/>
      <c r="KEP1221" s="10"/>
      <c r="KEQ1221" s="10"/>
      <c r="KER1221" s="10"/>
      <c r="KES1221" s="10"/>
      <c r="KET1221" s="10"/>
      <c r="KEU1221" s="10"/>
      <c r="KEV1221" s="10"/>
      <c r="KEW1221" s="10"/>
      <c r="KEX1221" s="10"/>
      <c r="KEY1221" s="10"/>
      <c r="KEZ1221" s="10"/>
      <c r="KFA1221" s="10"/>
      <c r="KFB1221" s="10"/>
      <c r="KFC1221" s="10"/>
      <c r="KFD1221" s="10"/>
      <c r="KFE1221" s="10"/>
      <c r="KFF1221" s="10"/>
      <c r="KFG1221" s="10"/>
      <c r="KFH1221" s="10"/>
      <c r="KFI1221" s="10"/>
      <c r="KFJ1221" s="10"/>
      <c r="KFK1221" s="10"/>
      <c r="KFL1221" s="10"/>
      <c r="KFM1221" s="10"/>
      <c r="KFN1221" s="10"/>
      <c r="KFO1221" s="10"/>
      <c r="KFP1221" s="10"/>
      <c r="KFQ1221" s="10"/>
      <c r="KFR1221" s="10"/>
      <c r="KFS1221" s="10"/>
      <c r="KFT1221" s="10"/>
      <c r="KFU1221" s="10"/>
      <c r="KFV1221" s="10"/>
      <c r="KFW1221" s="10"/>
      <c r="KFX1221" s="10"/>
      <c r="KFY1221" s="10"/>
      <c r="KFZ1221" s="10"/>
      <c r="KGA1221" s="10"/>
      <c r="KGB1221" s="10"/>
      <c r="KGC1221" s="10"/>
      <c r="KGD1221" s="10"/>
      <c r="KGE1221" s="10"/>
      <c r="KGF1221" s="10"/>
      <c r="KGG1221" s="10"/>
      <c r="KGH1221" s="10"/>
      <c r="KGI1221" s="10"/>
      <c r="KGJ1221" s="10"/>
      <c r="KGK1221" s="10"/>
      <c r="KGL1221" s="10"/>
      <c r="KGM1221" s="10"/>
      <c r="KGN1221" s="10"/>
      <c r="KGO1221" s="10"/>
      <c r="KGP1221" s="10"/>
      <c r="KGQ1221" s="10"/>
      <c r="KGR1221" s="10"/>
      <c r="KGS1221" s="10"/>
      <c r="KGT1221" s="10"/>
      <c r="KGU1221" s="10"/>
      <c r="KGV1221" s="10"/>
      <c r="KGW1221" s="10"/>
      <c r="KGX1221" s="10"/>
      <c r="KGY1221" s="10"/>
      <c r="KGZ1221" s="10"/>
      <c r="KHA1221" s="10"/>
      <c r="KHB1221" s="10"/>
      <c r="KHC1221" s="10"/>
      <c r="KHD1221" s="10"/>
      <c r="KHE1221" s="10"/>
      <c r="KHF1221" s="10"/>
      <c r="KHG1221" s="10"/>
      <c r="KHH1221" s="10"/>
      <c r="KHI1221" s="10"/>
      <c r="KHJ1221" s="10"/>
      <c r="KHK1221" s="10"/>
      <c r="KHL1221" s="10"/>
      <c r="KHM1221" s="10"/>
      <c r="KHN1221" s="10"/>
      <c r="KHO1221" s="10"/>
      <c r="KHP1221" s="10"/>
      <c r="KHQ1221" s="10"/>
      <c r="KHR1221" s="10"/>
      <c r="KHS1221" s="10"/>
      <c r="KHT1221" s="10"/>
      <c r="KHU1221" s="10"/>
      <c r="KHV1221" s="10"/>
      <c r="KHW1221" s="10"/>
      <c r="KHX1221" s="10"/>
      <c r="KHY1221" s="10"/>
      <c r="KHZ1221" s="10"/>
      <c r="KIA1221" s="10"/>
      <c r="KIB1221" s="10"/>
      <c r="KIC1221" s="10"/>
      <c r="KID1221" s="10"/>
      <c r="KIE1221" s="10"/>
      <c r="KIF1221" s="10"/>
      <c r="KIG1221" s="10"/>
      <c r="KIH1221" s="10"/>
      <c r="KII1221" s="10"/>
      <c r="KIJ1221" s="10"/>
      <c r="KIK1221" s="10"/>
      <c r="KIL1221" s="10"/>
      <c r="KIM1221" s="10"/>
      <c r="KIN1221" s="10"/>
      <c r="KIO1221" s="10"/>
      <c r="KIP1221" s="10"/>
      <c r="KIQ1221" s="10"/>
      <c r="KIR1221" s="10"/>
      <c r="KIS1221" s="10"/>
      <c r="KIT1221" s="10"/>
      <c r="KIU1221" s="10"/>
      <c r="KIV1221" s="10"/>
      <c r="KIW1221" s="10"/>
      <c r="KIX1221" s="10"/>
      <c r="KIY1221" s="10"/>
      <c r="KIZ1221" s="10"/>
      <c r="KJA1221" s="10"/>
      <c r="KJB1221" s="10"/>
      <c r="KJC1221" s="10"/>
      <c r="KJD1221" s="10"/>
      <c r="KJE1221" s="10"/>
      <c r="KJF1221" s="10"/>
      <c r="KJG1221" s="10"/>
      <c r="KJH1221" s="10"/>
      <c r="KJI1221" s="10"/>
      <c r="KJJ1221" s="10"/>
      <c r="KJK1221" s="10"/>
      <c r="KJL1221" s="10"/>
      <c r="KJM1221" s="10"/>
      <c r="KJN1221" s="10"/>
      <c r="KJO1221" s="10"/>
      <c r="KJP1221" s="10"/>
      <c r="KJQ1221" s="10"/>
      <c r="KJR1221" s="10"/>
      <c r="KJS1221" s="10"/>
      <c r="KJT1221" s="10"/>
      <c r="KJU1221" s="10"/>
      <c r="KJV1221" s="10"/>
      <c r="KJW1221" s="10"/>
      <c r="KJX1221" s="10"/>
      <c r="KJY1221" s="10"/>
      <c r="KJZ1221" s="10"/>
      <c r="KKA1221" s="10"/>
      <c r="KKB1221" s="10"/>
      <c r="KKC1221" s="10"/>
      <c r="KKD1221" s="10"/>
      <c r="KKE1221" s="10"/>
      <c r="KKF1221" s="10"/>
      <c r="KKG1221" s="10"/>
      <c r="KKH1221" s="10"/>
      <c r="KKI1221" s="10"/>
      <c r="KKJ1221" s="10"/>
      <c r="KKK1221" s="10"/>
      <c r="KKL1221" s="10"/>
      <c r="KKM1221" s="10"/>
      <c r="KKN1221" s="10"/>
      <c r="KKO1221" s="10"/>
      <c r="KKP1221" s="10"/>
      <c r="KKQ1221" s="10"/>
      <c r="KKR1221" s="10"/>
      <c r="KKS1221" s="10"/>
      <c r="KKT1221" s="10"/>
      <c r="KKU1221" s="10"/>
      <c r="KKV1221" s="10"/>
      <c r="KKW1221" s="10"/>
      <c r="KKX1221" s="10"/>
      <c r="KKY1221" s="10"/>
      <c r="KKZ1221" s="10"/>
      <c r="KLA1221" s="10"/>
      <c r="KLB1221" s="10"/>
      <c r="KLC1221" s="10"/>
      <c r="KLD1221" s="10"/>
      <c r="KLE1221" s="10"/>
      <c r="KLF1221" s="10"/>
      <c r="KLG1221" s="10"/>
      <c r="KLH1221" s="10"/>
      <c r="KLI1221" s="10"/>
      <c r="KLJ1221" s="10"/>
      <c r="KLK1221" s="10"/>
      <c r="KLL1221" s="10"/>
      <c r="KLM1221" s="10"/>
      <c r="KLN1221" s="10"/>
      <c r="KLO1221" s="10"/>
      <c r="KLP1221" s="10"/>
      <c r="KLQ1221" s="10"/>
      <c r="KLR1221" s="10"/>
      <c r="KLS1221" s="10"/>
      <c r="KLT1221" s="10"/>
      <c r="KLU1221" s="10"/>
      <c r="KLV1221" s="10"/>
      <c r="KLW1221" s="10"/>
      <c r="KLX1221" s="10"/>
      <c r="KLY1221" s="10"/>
      <c r="KLZ1221" s="10"/>
      <c r="KMA1221" s="10"/>
      <c r="KMB1221" s="10"/>
      <c r="KMC1221" s="10"/>
      <c r="KMD1221" s="10"/>
      <c r="KME1221" s="10"/>
      <c r="KMF1221" s="10"/>
      <c r="KMG1221" s="10"/>
      <c r="KMH1221" s="10"/>
      <c r="KMI1221" s="10"/>
      <c r="KMJ1221" s="10"/>
      <c r="KMK1221" s="10"/>
      <c r="KML1221" s="10"/>
      <c r="KMM1221" s="10"/>
      <c r="KMN1221" s="10"/>
      <c r="KMO1221" s="10"/>
      <c r="KMP1221" s="10"/>
      <c r="KMQ1221" s="10"/>
      <c r="KMR1221" s="10"/>
      <c r="KMS1221" s="10"/>
      <c r="KMT1221" s="10"/>
      <c r="KMU1221" s="10"/>
      <c r="KMV1221" s="10"/>
      <c r="KMW1221" s="10"/>
      <c r="KMX1221" s="10"/>
      <c r="KMY1221" s="10"/>
      <c r="KMZ1221" s="10"/>
      <c r="KNA1221" s="10"/>
      <c r="KNB1221" s="10"/>
      <c r="KNC1221" s="10"/>
      <c r="KND1221" s="10"/>
      <c r="KNE1221" s="10"/>
      <c r="KNF1221" s="10"/>
      <c r="KNG1221" s="10"/>
      <c r="KNH1221" s="10"/>
      <c r="KNI1221" s="10"/>
      <c r="KNJ1221" s="10"/>
      <c r="KNK1221" s="10"/>
      <c r="KNL1221" s="10"/>
      <c r="KNM1221" s="10"/>
      <c r="KNN1221" s="10"/>
      <c r="KNO1221" s="10"/>
      <c r="KNP1221" s="10"/>
      <c r="KNQ1221" s="10"/>
      <c r="KNR1221" s="10"/>
      <c r="KNS1221" s="10"/>
      <c r="KNT1221" s="10"/>
      <c r="KNU1221" s="10"/>
      <c r="KNV1221" s="10"/>
      <c r="KNW1221" s="10"/>
      <c r="KNX1221" s="10"/>
      <c r="KNY1221" s="10"/>
      <c r="KNZ1221" s="10"/>
      <c r="KOA1221" s="10"/>
      <c r="KOB1221" s="10"/>
      <c r="KOC1221" s="10"/>
      <c r="KOD1221" s="10"/>
      <c r="KOE1221" s="10"/>
      <c r="KOF1221" s="10"/>
      <c r="KOG1221" s="10"/>
      <c r="KOH1221" s="10"/>
      <c r="KOI1221" s="10"/>
      <c r="KOJ1221" s="10"/>
      <c r="KOK1221" s="10"/>
      <c r="KOL1221" s="10"/>
      <c r="KOM1221" s="10"/>
      <c r="KON1221" s="10"/>
      <c r="KOO1221" s="10"/>
      <c r="KOP1221" s="10"/>
      <c r="KOQ1221" s="10"/>
      <c r="KOR1221" s="10"/>
      <c r="KOS1221" s="10"/>
      <c r="KOT1221" s="10"/>
      <c r="KOU1221" s="10"/>
      <c r="KOV1221" s="10"/>
      <c r="KOW1221" s="10"/>
      <c r="KOX1221" s="10"/>
      <c r="KOY1221" s="10"/>
      <c r="KOZ1221" s="10"/>
      <c r="KPA1221" s="10"/>
      <c r="KPB1221" s="10"/>
      <c r="KPC1221" s="10"/>
      <c r="KPD1221" s="10"/>
      <c r="KPE1221" s="10"/>
      <c r="KPF1221" s="10"/>
      <c r="KPG1221" s="10"/>
      <c r="KPH1221" s="10"/>
      <c r="KPI1221" s="10"/>
      <c r="KPJ1221" s="10"/>
      <c r="KPK1221" s="10"/>
      <c r="KPL1221" s="10"/>
      <c r="KPM1221" s="10"/>
      <c r="KPN1221" s="10"/>
      <c r="KPO1221" s="10"/>
      <c r="KPP1221" s="10"/>
      <c r="KPQ1221" s="10"/>
      <c r="KPR1221" s="10"/>
      <c r="KPS1221" s="10"/>
      <c r="KPT1221" s="10"/>
      <c r="KPU1221" s="10"/>
      <c r="KPV1221" s="10"/>
      <c r="KPW1221" s="10"/>
      <c r="KPX1221" s="10"/>
      <c r="KPY1221" s="10"/>
      <c r="KPZ1221" s="10"/>
      <c r="KQA1221" s="10"/>
      <c r="KQB1221" s="10"/>
      <c r="KQC1221" s="10"/>
      <c r="KQD1221" s="10"/>
      <c r="KQE1221" s="10"/>
      <c r="KQF1221" s="10"/>
      <c r="KQG1221" s="10"/>
      <c r="KQH1221" s="10"/>
      <c r="KQI1221" s="10"/>
      <c r="KQJ1221" s="10"/>
      <c r="KQK1221" s="10"/>
      <c r="KQL1221" s="10"/>
      <c r="KQM1221" s="10"/>
      <c r="KQN1221" s="10"/>
      <c r="KQO1221" s="10"/>
      <c r="KQP1221" s="10"/>
      <c r="KQQ1221" s="10"/>
      <c r="KQR1221" s="10"/>
      <c r="KQS1221" s="10"/>
      <c r="KQT1221" s="10"/>
      <c r="KQU1221" s="10"/>
      <c r="KQV1221" s="10"/>
      <c r="KQW1221" s="10"/>
      <c r="KQX1221" s="10"/>
      <c r="KQY1221" s="10"/>
      <c r="KQZ1221" s="10"/>
      <c r="KRA1221" s="10"/>
      <c r="KRB1221" s="10"/>
      <c r="KRC1221" s="10"/>
      <c r="KRD1221" s="10"/>
      <c r="KRE1221" s="10"/>
      <c r="KRF1221" s="10"/>
      <c r="KRG1221" s="10"/>
      <c r="KRH1221" s="10"/>
      <c r="KRI1221" s="10"/>
      <c r="KRJ1221" s="10"/>
      <c r="KRK1221" s="10"/>
      <c r="KRL1221" s="10"/>
      <c r="KRM1221" s="10"/>
      <c r="KRN1221" s="10"/>
      <c r="KRO1221" s="10"/>
      <c r="KRP1221" s="10"/>
      <c r="KRQ1221" s="10"/>
      <c r="KRR1221" s="10"/>
      <c r="KRS1221" s="10"/>
      <c r="KRT1221" s="10"/>
      <c r="KRU1221" s="10"/>
      <c r="KRV1221" s="10"/>
      <c r="KRW1221" s="10"/>
      <c r="KRX1221" s="10"/>
      <c r="KRY1221" s="10"/>
      <c r="KRZ1221" s="10"/>
      <c r="KSA1221" s="10"/>
      <c r="KSB1221" s="10"/>
      <c r="KSC1221" s="10"/>
      <c r="KSD1221" s="10"/>
      <c r="KSE1221" s="10"/>
      <c r="KSF1221" s="10"/>
      <c r="KSG1221" s="10"/>
      <c r="KSH1221" s="10"/>
      <c r="KSI1221" s="10"/>
      <c r="KSJ1221" s="10"/>
      <c r="KSK1221" s="10"/>
      <c r="KSL1221" s="10"/>
      <c r="KSM1221" s="10"/>
      <c r="KSN1221" s="10"/>
      <c r="KSO1221" s="10"/>
      <c r="KSP1221" s="10"/>
      <c r="KSQ1221" s="10"/>
      <c r="KSR1221" s="10"/>
      <c r="KSS1221" s="10"/>
      <c r="KST1221" s="10"/>
      <c r="KSU1221" s="10"/>
      <c r="KSV1221" s="10"/>
      <c r="KSW1221" s="10"/>
      <c r="KSX1221" s="10"/>
      <c r="KSY1221" s="10"/>
      <c r="KSZ1221" s="10"/>
      <c r="KTA1221" s="10"/>
      <c r="KTB1221" s="10"/>
      <c r="KTC1221" s="10"/>
      <c r="KTD1221" s="10"/>
      <c r="KTE1221" s="10"/>
      <c r="KTF1221" s="10"/>
      <c r="KTG1221" s="10"/>
      <c r="KTH1221" s="10"/>
      <c r="KTI1221" s="10"/>
      <c r="KTJ1221" s="10"/>
      <c r="KTK1221" s="10"/>
      <c r="KTL1221" s="10"/>
      <c r="KTM1221" s="10"/>
      <c r="KTN1221" s="10"/>
      <c r="KTO1221" s="10"/>
      <c r="KTP1221" s="10"/>
      <c r="KTQ1221" s="10"/>
      <c r="KTR1221" s="10"/>
      <c r="KTS1221" s="10"/>
      <c r="KTT1221" s="10"/>
      <c r="KTU1221" s="10"/>
      <c r="KTV1221" s="10"/>
      <c r="KTW1221" s="10"/>
      <c r="KTX1221" s="10"/>
      <c r="KTY1221" s="10"/>
      <c r="KTZ1221" s="10"/>
      <c r="KUA1221" s="10"/>
      <c r="KUB1221" s="10"/>
      <c r="KUC1221" s="10"/>
      <c r="KUD1221" s="10"/>
      <c r="KUE1221" s="10"/>
      <c r="KUF1221" s="10"/>
      <c r="KUG1221" s="10"/>
      <c r="KUH1221" s="10"/>
      <c r="KUI1221" s="10"/>
      <c r="KUJ1221" s="10"/>
      <c r="KUK1221" s="10"/>
      <c r="KUL1221" s="10"/>
      <c r="KUM1221" s="10"/>
      <c r="KUN1221" s="10"/>
      <c r="KUO1221" s="10"/>
      <c r="KUP1221" s="10"/>
      <c r="KUQ1221" s="10"/>
      <c r="KUR1221" s="10"/>
      <c r="KUS1221" s="10"/>
      <c r="KUT1221" s="10"/>
      <c r="KUU1221" s="10"/>
      <c r="KUV1221" s="10"/>
      <c r="KUW1221" s="10"/>
      <c r="KUX1221" s="10"/>
      <c r="KUY1221" s="10"/>
      <c r="KUZ1221" s="10"/>
      <c r="KVA1221" s="10"/>
      <c r="KVB1221" s="10"/>
      <c r="KVC1221" s="10"/>
      <c r="KVD1221" s="10"/>
      <c r="KVE1221" s="10"/>
      <c r="KVF1221" s="10"/>
      <c r="KVG1221" s="10"/>
      <c r="KVH1221" s="10"/>
      <c r="KVI1221" s="10"/>
      <c r="KVJ1221" s="10"/>
      <c r="KVK1221" s="10"/>
      <c r="KVL1221" s="10"/>
      <c r="KVM1221" s="10"/>
      <c r="KVN1221" s="10"/>
      <c r="KVO1221" s="10"/>
      <c r="KVP1221" s="10"/>
      <c r="KVQ1221" s="10"/>
      <c r="KVR1221" s="10"/>
      <c r="KVS1221" s="10"/>
      <c r="KVT1221" s="10"/>
      <c r="KVU1221" s="10"/>
      <c r="KVV1221" s="10"/>
      <c r="KVW1221" s="10"/>
      <c r="KVX1221" s="10"/>
      <c r="KVY1221" s="10"/>
      <c r="KVZ1221" s="10"/>
      <c r="KWA1221" s="10"/>
      <c r="KWB1221" s="10"/>
      <c r="KWC1221" s="10"/>
      <c r="KWD1221" s="10"/>
      <c r="KWE1221" s="10"/>
      <c r="KWF1221" s="10"/>
      <c r="KWG1221" s="10"/>
      <c r="KWH1221" s="10"/>
      <c r="KWI1221" s="10"/>
      <c r="KWJ1221" s="10"/>
      <c r="KWK1221" s="10"/>
      <c r="KWL1221" s="10"/>
      <c r="KWM1221" s="10"/>
      <c r="KWN1221" s="10"/>
      <c r="KWO1221" s="10"/>
      <c r="KWP1221" s="10"/>
      <c r="KWQ1221" s="10"/>
      <c r="KWR1221" s="10"/>
      <c r="KWS1221" s="10"/>
      <c r="KWT1221" s="10"/>
      <c r="KWU1221" s="10"/>
      <c r="KWV1221" s="10"/>
      <c r="KWW1221" s="10"/>
      <c r="KWX1221" s="10"/>
      <c r="KWY1221" s="10"/>
      <c r="KWZ1221" s="10"/>
      <c r="KXA1221" s="10"/>
      <c r="KXB1221" s="10"/>
      <c r="KXC1221" s="10"/>
      <c r="KXD1221" s="10"/>
      <c r="KXE1221" s="10"/>
      <c r="KXF1221" s="10"/>
      <c r="KXG1221" s="10"/>
      <c r="KXH1221" s="10"/>
      <c r="KXI1221" s="10"/>
      <c r="KXJ1221" s="10"/>
      <c r="KXK1221" s="10"/>
      <c r="KXL1221" s="10"/>
      <c r="KXM1221" s="10"/>
      <c r="KXN1221" s="10"/>
      <c r="KXO1221" s="10"/>
      <c r="KXP1221" s="10"/>
      <c r="KXQ1221" s="10"/>
      <c r="KXR1221" s="10"/>
      <c r="KXS1221" s="10"/>
      <c r="KXT1221" s="10"/>
      <c r="KXU1221" s="10"/>
      <c r="KXV1221" s="10"/>
      <c r="KXW1221" s="10"/>
      <c r="KXX1221" s="10"/>
      <c r="KXY1221" s="10"/>
      <c r="KXZ1221" s="10"/>
      <c r="KYA1221" s="10"/>
      <c r="KYB1221" s="10"/>
      <c r="KYC1221" s="10"/>
      <c r="KYD1221" s="10"/>
      <c r="KYE1221" s="10"/>
      <c r="KYF1221" s="10"/>
      <c r="KYG1221" s="10"/>
      <c r="KYH1221" s="10"/>
      <c r="KYI1221" s="10"/>
      <c r="KYJ1221" s="10"/>
      <c r="KYK1221" s="10"/>
      <c r="KYL1221" s="10"/>
      <c r="KYM1221" s="10"/>
      <c r="KYN1221" s="10"/>
      <c r="KYO1221" s="10"/>
      <c r="KYP1221" s="10"/>
      <c r="KYQ1221" s="10"/>
      <c r="KYR1221" s="10"/>
      <c r="KYS1221" s="10"/>
      <c r="KYT1221" s="10"/>
      <c r="KYU1221" s="10"/>
      <c r="KYV1221" s="10"/>
      <c r="KYW1221" s="10"/>
      <c r="KYX1221" s="10"/>
      <c r="KYY1221" s="10"/>
      <c r="KYZ1221" s="10"/>
      <c r="KZA1221" s="10"/>
      <c r="KZB1221" s="10"/>
      <c r="KZC1221" s="10"/>
      <c r="KZD1221" s="10"/>
      <c r="KZE1221" s="10"/>
      <c r="KZF1221" s="10"/>
      <c r="KZG1221" s="10"/>
      <c r="KZH1221" s="10"/>
      <c r="KZI1221" s="10"/>
      <c r="KZJ1221" s="10"/>
      <c r="KZK1221" s="10"/>
      <c r="KZL1221" s="10"/>
      <c r="KZM1221" s="10"/>
      <c r="KZN1221" s="10"/>
      <c r="KZO1221" s="10"/>
      <c r="KZP1221" s="10"/>
      <c r="KZQ1221" s="10"/>
      <c r="KZR1221" s="10"/>
      <c r="KZS1221" s="10"/>
      <c r="KZT1221" s="10"/>
      <c r="KZU1221" s="10"/>
      <c r="KZV1221" s="10"/>
      <c r="KZW1221" s="10"/>
      <c r="KZX1221" s="10"/>
      <c r="KZY1221" s="10"/>
      <c r="KZZ1221" s="10"/>
      <c r="LAA1221" s="10"/>
      <c r="LAB1221" s="10"/>
      <c r="LAC1221" s="10"/>
      <c r="LAD1221" s="10"/>
      <c r="LAE1221" s="10"/>
      <c r="LAF1221" s="10"/>
      <c r="LAG1221" s="10"/>
      <c r="LAH1221" s="10"/>
      <c r="LAI1221" s="10"/>
      <c r="LAJ1221" s="10"/>
      <c r="LAK1221" s="10"/>
      <c r="LAL1221" s="10"/>
      <c r="LAM1221" s="10"/>
      <c r="LAN1221" s="10"/>
      <c r="LAO1221" s="10"/>
      <c r="LAP1221" s="10"/>
      <c r="LAQ1221" s="10"/>
      <c r="LAR1221" s="10"/>
      <c r="LAS1221" s="10"/>
      <c r="LAT1221" s="10"/>
      <c r="LAU1221" s="10"/>
      <c r="LAV1221" s="10"/>
      <c r="LAW1221" s="10"/>
      <c r="LAX1221" s="10"/>
      <c r="LAY1221" s="10"/>
      <c r="LAZ1221" s="10"/>
      <c r="LBA1221" s="10"/>
      <c r="LBB1221" s="10"/>
      <c r="LBC1221" s="10"/>
      <c r="LBD1221" s="10"/>
      <c r="LBE1221" s="10"/>
      <c r="LBF1221" s="10"/>
      <c r="LBG1221" s="10"/>
      <c r="LBH1221" s="10"/>
      <c r="LBI1221" s="10"/>
      <c r="LBJ1221" s="10"/>
      <c r="LBK1221" s="10"/>
      <c r="LBL1221" s="10"/>
      <c r="LBM1221" s="10"/>
      <c r="LBN1221" s="10"/>
      <c r="LBO1221" s="10"/>
      <c r="LBP1221" s="10"/>
      <c r="LBQ1221" s="10"/>
      <c r="LBR1221" s="10"/>
      <c r="LBS1221" s="10"/>
      <c r="LBT1221" s="10"/>
      <c r="LBU1221" s="10"/>
      <c r="LBV1221" s="10"/>
      <c r="LBW1221" s="10"/>
      <c r="LBX1221" s="10"/>
      <c r="LBY1221" s="10"/>
      <c r="LBZ1221" s="10"/>
      <c r="LCA1221" s="10"/>
      <c r="LCB1221" s="10"/>
      <c r="LCC1221" s="10"/>
      <c r="LCD1221" s="10"/>
      <c r="LCE1221" s="10"/>
      <c r="LCF1221" s="10"/>
      <c r="LCG1221" s="10"/>
      <c r="LCH1221" s="10"/>
      <c r="LCI1221" s="10"/>
      <c r="LCJ1221" s="10"/>
      <c r="LCK1221" s="10"/>
      <c r="LCL1221" s="10"/>
      <c r="LCM1221" s="10"/>
      <c r="LCN1221" s="10"/>
      <c r="LCO1221" s="10"/>
      <c r="LCP1221" s="10"/>
      <c r="LCQ1221" s="10"/>
      <c r="LCR1221" s="10"/>
      <c r="LCS1221" s="10"/>
      <c r="LCT1221" s="10"/>
      <c r="LCU1221" s="10"/>
      <c r="LCV1221" s="10"/>
      <c r="LCW1221" s="10"/>
      <c r="LCX1221" s="10"/>
      <c r="LCY1221" s="10"/>
      <c r="LCZ1221" s="10"/>
      <c r="LDA1221" s="10"/>
      <c r="LDB1221" s="10"/>
      <c r="LDC1221" s="10"/>
      <c r="LDD1221" s="10"/>
      <c r="LDE1221" s="10"/>
      <c r="LDF1221" s="10"/>
      <c r="LDG1221" s="10"/>
      <c r="LDH1221" s="10"/>
      <c r="LDI1221" s="10"/>
      <c r="LDJ1221" s="10"/>
      <c r="LDK1221" s="10"/>
      <c r="LDL1221" s="10"/>
      <c r="LDM1221" s="10"/>
      <c r="LDN1221" s="10"/>
      <c r="LDO1221" s="10"/>
      <c r="LDP1221" s="10"/>
      <c r="LDQ1221" s="10"/>
      <c r="LDR1221" s="10"/>
      <c r="LDS1221" s="10"/>
      <c r="LDT1221" s="10"/>
      <c r="LDU1221" s="10"/>
      <c r="LDV1221" s="10"/>
      <c r="LDW1221" s="10"/>
      <c r="LDX1221" s="10"/>
      <c r="LDY1221" s="10"/>
      <c r="LDZ1221" s="10"/>
      <c r="LEA1221" s="10"/>
      <c r="LEB1221" s="10"/>
      <c r="LEC1221" s="10"/>
      <c r="LED1221" s="10"/>
      <c r="LEE1221" s="10"/>
      <c r="LEF1221" s="10"/>
      <c r="LEG1221" s="10"/>
      <c r="LEH1221" s="10"/>
      <c r="LEI1221" s="10"/>
      <c r="LEJ1221" s="10"/>
      <c r="LEK1221" s="10"/>
      <c r="LEL1221" s="10"/>
      <c r="LEM1221" s="10"/>
      <c r="LEN1221" s="10"/>
      <c r="LEO1221" s="10"/>
      <c r="LEP1221" s="10"/>
      <c r="LEQ1221" s="10"/>
      <c r="LER1221" s="10"/>
      <c r="LES1221" s="10"/>
      <c r="LET1221" s="10"/>
      <c r="LEU1221" s="10"/>
      <c r="LEV1221" s="10"/>
      <c r="LEW1221" s="10"/>
      <c r="LEX1221" s="10"/>
      <c r="LEY1221" s="10"/>
      <c r="LEZ1221" s="10"/>
      <c r="LFA1221" s="10"/>
      <c r="LFB1221" s="10"/>
      <c r="LFC1221" s="10"/>
      <c r="LFD1221" s="10"/>
      <c r="LFE1221" s="10"/>
      <c r="LFF1221" s="10"/>
      <c r="LFG1221" s="10"/>
      <c r="LFH1221" s="10"/>
      <c r="LFI1221" s="10"/>
      <c r="LFJ1221" s="10"/>
      <c r="LFK1221" s="10"/>
      <c r="LFL1221" s="10"/>
      <c r="LFM1221" s="10"/>
      <c r="LFN1221" s="10"/>
      <c r="LFO1221" s="10"/>
      <c r="LFP1221" s="10"/>
      <c r="LFQ1221" s="10"/>
      <c r="LFR1221" s="10"/>
      <c r="LFS1221" s="10"/>
      <c r="LFT1221" s="10"/>
      <c r="LFU1221" s="10"/>
      <c r="LFV1221" s="10"/>
      <c r="LFW1221" s="10"/>
      <c r="LFX1221" s="10"/>
      <c r="LFY1221" s="10"/>
      <c r="LFZ1221" s="10"/>
      <c r="LGA1221" s="10"/>
      <c r="LGB1221" s="10"/>
      <c r="LGC1221" s="10"/>
      <c r="LGD1221" s="10"/>
      <c r="LGE1221" s="10"/>
      <c r="LGF1221" s="10"/>
      <c r="LGG1221" s="10"/>
      <c r="LGH1221" s="10"/>
      <c r="LGI1221" s="10"/>
      <c r="LGJ1221" s="10"/>
      <c r="LGK1221" s="10"/>
      <c r="LGL1221" s="10"/>
      <c r="LGM1221" s="10"/>
      <c r="LGN1221" s="10"/>
      <c r="LGO1221" s="10"/>
      <c r="LGP1221" s="10"/>
      <c r="LGQ1221" s="10"/>
      <c r="LGR1221" s="10"/>
      <c r="LGS1221" s="10"/>
      <c r="LGT1221" s="10"/>
      <c r="LGU1221" s="10"/>
      <c r="LGV1221" s="10"/>
      <c r="LGW1221" s="10"/>
      <c r="LGX1221" s="10"/>
      <c r="LGY1221" s="10"/>
      <c r="LGZ1221" s="10"/>
      <c r="LHA1221" s="10"/>
      <c r="LHB1221" s="10"/>
      <c r="LHC1221" s="10"/>
      <c r="LHD1221" s="10"/>
      <c r="LHE1221" s="10"/>
      <c r="LHF1221" s="10"/>
      <c r="LHG1221" s="10"/>
      <c r="LHH1221" s="10"/>
      <c r="LHI1221" s="10"/>
      <c r="LHJ1221" s="10"/>
      <c r="LHK1221" s="10"/>
      <c r="LHL1221" s="10"/>
      <c r="LHM1221" s="10"/>
      <c r="LHN1221" s="10"/>
      <c r="LHO1221" s="10"/>
      <c r="LHP1221" s="10"/>
      <c r="LHQ1221" s="10"/>
      <c r="LHR1221" s="10"/>
      <c r="LHS1221" s="10"/>
      <c r="LHT1221" s="10"/>
      <c r="LHU1221" s="10"/>
      <c r="LHV1221" s="10"/>
      <c r="LHW1221" s="10"/>
      <c r="LHX1221" s="10"/>
      <c r="LHY1221" s="10"/>
      <c r="LHZ1221" s="10"/>
      <c r="LIA1221" s="10"/>
      <c r="LIB1221" s="10"/>
      <c r="LIC1221" s="10"/>
      <c r="LID1221" s="10"/>
      <c r="LIE1221" s="10"/>
      <c r="LIF1221" s="10"/>
      <c r="LIG1221" s="10"/>
      <c r="LIH1221" s="10"/>
      <c r="LII1221" s="10"/>
      <c r="LIJ1221" s="10"/>
      <c r="LIK1221" s="10"/>
      <c r="LIL1221" s="10"/>
      <c r="LIM1221" s="10"/>
      <c r="LIN1221" s="10"/>
      <c r="LIO1221" s="10"/>
      <c r="LIP1221" s="10"/>
      <c r="LIQ1221" s="10"/>
      <c r="LIR1221" s="10"/>
      <c r="LIS1221" s="10"/>
      <c r="LIT1221" s="10"/>
      <c r="LIU1221" s="10"/>
      <c r="LIV1221" s="10"/>
      <c r="LIW1221" s="10"/>
      <c r="LIX1221" s="10"/>
      <c r="LIY1221" s="10"/>
      <c r="LIZ1221" s="10"/>
      <c r="LJA1221" s="10"/>
      <c r="LJB1221" s="10"/>
      <c r="LJC1221" s="10"/>
      <c r="LJD1221" s="10"/>
      <c r="LJE1221" s="10"/>
      <c r="LJF1221" s="10"/>
      <c r="LJG1221" s="10"/>
      <c r="LJH1221" s="10"/>
      <c r="LJI1221" s="10"/>
      <c r="LJJ1221" s="10"/>
      <c r="LJK1221" s="10"/>
      <c r="LJL1221" s="10"/>
      <c r="LJM1221" s="10"/>
      <c r="LJN1221" s="10"/>
      <c r="LJO1221" s="10"/>
      <c r="LJP1221" s="10"/>
      <c r="LJQ1221" s="10"/>
      <c r="LJR1221" s="10"/>
      <c r="LJS1221" s="10"/>
      <c r="LJT1221" s="10"/>
      <c r="LJU1221" s="10"/>
      <c r="LJV1221" s="10"/>
      <c r="LJW1221" s="10"/>
      <c r="LJX1221" s="10"/>
      <c r="LJY1221" s="10"/>
      <c r="LJZ1221" s="10"/>
      <c r="LKA1221" s="10"/>
      <c r="LKB1221" s="10"/>
      <c r="LKC1221" s="10"/>
      <c r="LKD1221" s="10"/>
      <c r="LKE1221" s="10"/>
      <c r="LKF1221" s="10"/>
      <c r="LKG1221" s="10"/>
      <c r="LKH1221" s="10"/>
      <c r="LKI1221" s="10"/>
      <c r="LKJ1221" s="10"/>
      <c r="LKK1221" s="10"/>
      <c r="LKL1221" s="10"/>
      <c r="LKM1221" s="10"/>
      <c r="LKN1221" s="10"/>
      <c r="LKO1221" s="10"/>
      <c r="LKP1221" s="10"/>
      <c r="LKQ1221" s="10"/>
      <c r="LKR1221" s="10"/>
      <c r="LKS1221" s="10"/>
      <c r="LKT1221" s="10"/>
      <c r="LKU1221" s="10"/>
      <c r="LKV1221" s="10"/>
      <c r="LKW1221" s="10"/>
      <c r="LKX1221" s="10"/>
      <c r="LKY1221" s="10"/>
      <c r="LKZ1221" s="10"/>
      <c r="LLA1221" s="10"/>
      <c r="LLB1221" s="10"/>
      <c r="LLC1221" s="10"/>
      <c r="LLD1221" s="10"/>
      <c r="LLE1221" s="10"/>
      <c r="LLF1221" s="10"/>
      <c r="LLG1221" s="10"/>
      <c r="LLH1221" s="10"/>
      <c r="LLI1221" s="10"/>
      <c r="LLJ1221" s="10"/>
      <c r="LLK1221" s="10"/>
      <c r="LLL1221" s="10"/>
      <c r="LLM1221" s="10"/>
      <c r="LLN1221" s="10"/>
      <c r="LLO1221" s="10"/>
      <c r="LLP1221" s="10"/>
      <c r="LLQ1221" s="10"/>
      <c r="LLR1221" s="10"/>
      <c r="LLS1221" s="10"/>
      <c r="LLT1221" s="10"/>
      <c r="LLU1221" s="10"/>
      <c r="LLV1221" s="10"/>
      <c r="LLW1221" s="10"/>
      <c r="LLX1221" s="10"/>
      <c r="LLY1221" s="10"/>
      <c r="LLZ1221" s="10"/>
      <c r="LMA1221" s="10"/>
      <c r="LMB1221" s="10"/>
      <c r="LMC1221" s="10"/>
      <c r="LMD1221" s="10"/>
      <c r="LME1221" s="10"/>
      <c r="LMF1221" s="10"/>
      <c r="LMG1221" s="10"/>
      <c r="LMH1221" s="10"/>
      <c r="LMI1221" s="10"/>
      <c r="LMJ1221" s="10"/>
      <c r="LMK1221" s="10"/>
      <c r="LML1221" s="10"/>
      <c r="LMM1221" s="10"/>
      <c r="LMN1221" s="10"/>
      <c r="LMO1221" s="10"/>
      <c r="LMP1221" s="10"/>
      <c r="LMQ1221" s="10"/>
      <c r="LMR1221" s="10"/>
      <c r="LMS1221" s="10"/>
      <c r="LMT1221" s="10"/>
      <c r="LMU1221" s="10"/>
      <c r="LMV1221" s="10"/>
      <c r="LMW1221" s="10"/>
      <c r="LMX1221" s="10"/>
      <c r="LMY1221" s="10"/>
      <c r="LMZ1221" s="10"/>
      <c r="LNA1221" s="10"/>
      <c r="LNB1221" s="10"/>
      <c r="LNC1221" s="10"/>
      <c r="LND1221" s="10"/>
      <c r="LNE1221" s="10"/>
      <c r="LNF1221" s="10"/>
      <c r="LNG1221" s="10"/>
      <c r="LNH1221" s="10"/>
      <c r="LNI1221" s="10"/>
      <c r="LNJ1221" s="10"/>
      <c r="LNK1221" s="10"/>
      <c r="LNL1221" s="10"/>
      <c r="LNM1221" s="10"/>
      <c r="LNN1221" s="10"/>
      <c r="LNO1221" s="10"/>
      <c r="LNP1221" s="10"/>
      <c r="LNQ1221" s="10"/>
      <c r="LNR1221" s="10"/>
      <c r="LNS1221" s="10"/>
      <c r="LNT1221" s="10"/>
      <c r="LNU1221" s="10"/>
      <c r="LNV1221" s="10"/>
      <c r="LNW1221" s="10"/>
      <c r="LNX1221" s="10"/>
      <c r="LNY1221" s="10"/>
      <c r="LNZ1221" s="10"/>
      <c r="LOA1221" s="10"/>
      <c r="LOB1221" s="10"/>
      <c r="LOC1221" s="10"/>
      <c r="LOD1221" s="10"/>
      <c r="LOE1221" s="10"/>
      <c r="LOF1221" s="10"/>
      <c r="LOG1221" s="10"/>
      <c r="LOH1221" s="10"/>
      <c r="LOI1221" s="10"/>
      <c r="LOJ1221" s="10"/>
      <c r="LOK1221" s="10"/>
      <c r="LOL1221" s="10"/>
      <c r="LOM1221" s="10"/>
      <c r="LON1221" s="10"/>
      <c r="LOO1221" s="10"/>
      <c r="LOP1221" s="10"/>
      <c r="LOQ1221" s="10"/>
      <c r="LOR1221" s="10"/>
      <c r="LOS1221" s="10"/>
      <c r="LOT1221" s="10"/>
      <c r="LOU1221" s="10"/>
      <c r="LOV1221" s="10"/>
      <c r="LOW1221" s="10"/>
      <c r="LOX1221" s="10"/>
      <c r="LOY1221" s="10"/>
      <c r="LOZ1221" s="10"/>
      <c r="LPA1221" s="10"/>
      <c r="LPB1221" s="10"/>
      <c r="LPC1221" s="10"/>
      <c r="LPD1221" s="10"/>
      <c r="LPE1221" s="10"/>
      <c r="LPF1221" s="10"/>
      <c r="LPG1221" s="10"/>
      <c r="LPH1221" s="10"/>
      <c r="LPI1221" s="10"/>
      <c r="LPJ1221" s="10"/>
      <c r="LPK1221" s="10"/>
      <c r="LPL1221" s="10"/>
      <c r="LPM1221" s="10"/>
      <c r="LPN1221" s="10"/>
      <c r="LPO1221" s="10"/>
      <c r="LPP1221" s="10"/>
      <c r="LPQ1221" s="10"/>
      <c r="LPR1221" s="10"/>
      <c r="LPS1221" s="10"/>
      <c r="LPT1221" s="10"/>
      <c r="LPU1221" s="10"/>
      <c r="LPV1221" s="10"/>
      <c r="LPW1221" s="10"/>
      <c r="LPX1221" s="10"/>
      <c r="LPY1221" s="10"/>
      <c r="LPZ1221" s="10"/>
      <c r="LQA1221" s="10"/>
      <c r="LQB1221" s="10"/>
      <c r="LQC1221" s="10"/>
      <c r="LQD1221" s="10"/>
      <c r="LQE1221" s="10"/>
      <c r="LQF1221" s="10"/>
      <c r="LQG1221" s="10"/>
      <c r="LQH1221" s="10"/>
      <c r="LQI1221" s="10"/>
      <c r="LQJ1221" s="10"/>
      <c r="LQK1221" s="10"/>
      <c r="LQL1221" s="10"/>
      <c r="LQM1221" s="10"/>
      <c r="LQN1221" s="10"/>
      <c r="LQO1221" s="10"/>
      <c r="LQP1221" s="10"/>
      <c r="LQQ1221" s="10"/>
      <c r="LQR1221" s="10"/>
      <c r="LQS1221" s="10"/>
      <c r="LQT1221" s="10"/>
      <c r="LQU1221" s="10"/>
      <c r="LQV1221" s="10"/>
      <c r="LQW1221" s="10"/>
      <c r="LQX1221" s="10"/>
      <c r="LQY1221" s="10"/>
      <c r="LQZ1221" s="10"/>
      <c r="LRA1221" s="10"/>
      <c r="LRB1221" s="10"/>
      <c r="LRC1221" s="10"/>
      <c r="LRD1221" s="10"/>
      <c r="LRE1221" s="10"/>
      <c r="LRF1221" s="10"/>
      <c r="LRG1221" s="10"/>
      <c r="LRH1221" s="10"/>
      <c r="LRI1221" s="10"/>
      <c r="LRJ1221" s="10"/>
      <c r="LRK1221" s="10"/>
      <c r="LRL1221" s="10"/>
      <c r="LRM1221" s="10"/>
      <c r="LRN1221" s="10"/>
      <c r="LRO1221" s="10"/>
      <c r="LRP1221" s="10"/>
      <c r="LRQ1221" s="10"/>
      <c r="LRR1221" s="10"/>
      <c r="LRS1221" s="10"/>
      <c r="LRT1221" s="10"/>
      <c r="LRU1221" s="10"/>
      <c r="LRV1221" s="10"/>
      <c r="LRW1221" s="10"/>
      <c r="LRX1221" s="10"/>
      <c r="LRY1221" s="10"/>
      <c r="LRZ1221" s="10"/>
      <c r="LSA1221" s="10"/>
      <c r="LSB1221" s="10"/>
      <c r="LSC1221" s="10"/>
      <c r="LSD1221" s="10"/>
      <c r="LSE1221" s="10"/>
      <c r="LSF1221" s="10"/>
      <c r="LSG1221" s="10"/>
      <c r="LSH1221" s="10"/>
      <c r="LSI1221" s="10"/>
      <c r="LSJ1221" s="10"/>
      <c r="LSK1221" s="10"/>
      <c r="LSL1221" s="10"/>
      <c r="LSM1221" s="10"/>
      <c r="LSN1221" s="10"/>
      <c r="LSO1221" s="10"/>
      <c r="LSP1221" s="10"/>
      <c r="LSQ1221" s="10"/>
      <c r="LSR1221" s="10"/>
      <c r="LSS1221" s="10"/>
      <c r="LST1221" s="10"/>
      <c r="LSU1221" s="10"/>
      <c r="LSV1221" s="10"/>
      <c r="LSW1221" s="10"/>
      <c r="LSX1221" s="10"/>
      <c r="LSY1221" s="10"/>
      <c r="LSZ1221" s="10"/>
      <c r="LTA1221" s="10"/>
      <c r="LTB1221" s="10"/>
      <c r="LTC1221" s="10"/>
      <c r="LTD1221" s="10"/>
      <c r="LTE1221" s="10"/>
      <c r="LTF1221" s="10"/>
      <c r="LTG1221" s="10"/>
      <c r="LTH1221" s="10"/>
      <c r="LTI1221" s="10"/>
      <c r="LTJ1221" s="10"/>
      <c r="LTK1221" s="10"/>
      <c r="LTL1221" s="10"/>
      <c r="LTM1221" s="10"/>
      <c r="LTN1221" s="10"/>
      <c r="LTO1221" s="10"/>
      <c r="LTP1221" s="10"/>
      <c r="LTQ1221" s="10"/>
      <c r="LTR1221" s="10"/>
      <c r="LTS1221" s="10"/>
      <c r="LTT1221" s="10"/>
      <c r="LTU1221" s="10"/>
      <c r="LTV1221" s="10"/>
      <c r="LTW1221" s="10"/>
      <c r="LTX1221" s="10"/>
      <c r="LTY1221" s="10"/>
      <c r="LTZ1221" s="10"/>
      <c r="LUA1221" s="10"/>
      <c r="LUB1221" s="10"/>
      <c r="LUC1221" s="10"/>
      <c r="LUD1221" s="10"/>
      <c r="LUE1221" s="10"/>
      <c r="LUF1221" s="10"/>
      <c r="LUG1221" s="10"/>
      <c r="LUH1221" s="10"/>
      <c r="LUI1221" s="10"/>
      <c r="LUJ1221" s="10"/>
      <c r="LUK1221" s="10"/>
      <c r="LUL1221" s="10"/>
      <c r="LUM1221" s="10"/>
      <c r="LUN1221" s="10"/>
      <c r="LUO1221" s="10"/>
      <c r="LUP1221" s="10"/>
      <c r="LUQ1221" s="10"/>
      <c r="LUR1221" s="10"/>
      <c r="LUS1221" s="10"/>
      <c r="LUT1221" s="10"/>
      <c r="LUU1221" s="10"/>
      <c r="LUV1221" s="10"/>
      <c r="LUW1221" s="10"/>
      <c r="LUX1221" s="10"/>
      <c r="LUY1221" s="10"/>
      <c r="LUZ1221" s="10"/>
      <c r="LVA1221" s="10"/>
      <c r="LVB1221" s="10"/>
      <c r="LVC1221" s="10"/>
      <c r="LVD1221" s="10"/>
      <c r="LVE1221" s="10"/>
      <c r="LVF1221" s="10"/>
      <c r="LVG1221" s="10"/>
      <c r="LVH1221" s="10"/>
      <c r="LVI1221" s="10"/>
      <c r="LVJ1221" s="10"/>
      <c r="LVK1221" s="10"/>
      <c r="LVL1221" s="10"/>
      <c r="LVM1221" s="10"/>
      <c r="LVN1221" s="10"/>
      <c r="LVO1221" s="10"/>
      <c r="LVP1221" s="10"/>
      <c r="LVQ1221" s="10"/>
      <c r="LVR1221" s="10"/>
      <c r="LVS1221" s="10"/>
      <c r="LVT1221" s="10"/>
      <c r="LVU1221" s="10"/>
      <c r="LVV1221" s="10"/>
      <c r="LVW1221" s="10"/>
      <c r="LVX1221" s="10"/>
      <c r="LVY1221" s="10"/>
      <c r="LVZ1221" s="10"/>
      <c r="LWA1221" s="10"/>
      <c r="LWB1221" s="10"/>
      <c r="LWC1221" s="10"/>
      <c r="LWD1221" s="10"/>
      <c r="LWE1221" s="10"/>
      <c r="LWF1221" s="10"/>
      <c r="LWG1221" s="10"/>
      <c r="LWH1221" s="10"/>
      <c r="LWI1221" s="10"/>
      <c r="LWJ1221" s="10"/>
      <c r="LWK1221" s="10"/>
      <c r="LWL1221" s="10"/>
      <c r="LWM1221" s="10"/>
      <c r="LWN1221" s="10"/>
      <c r="LWO1221" s="10"/>
      <c r="LWP1221" s="10"/>
      <c r="LWQ1221" s="10"/>
      <c r="LWR1221" s="10"/>
      <c r="LWS1221" s="10"/>
      <c r="LWT1221" s="10"/>
      <c r="LWU1221" s="10"/>
      <c r="LWV1221" s="10"/>
      <c r="LWW1221" s="10"/>
      <c r="LWX1221" s="10"/>
      <c r="LWY1221" s="10"/>
      <c r="LWZ1221" s="10"/>
      <c r="LXA1221" s="10"/>
      <c r="LXB1221" s="10"/>
      <c r="LXC1221" s="10"/>
      <c r="LXD1221" s="10"/>
      <c r="LXE1221" s="10"/>
      <c r="LXF1221" s="10"/>
      <c r="LXG1221" s="10"/>
      <c r="LXH1221" s="10"/>
      <c r="LXI1221" s="10"/>
      <c r="LXJ1221" s="10"/>
      <c r="LXK1221" s="10"/>
      <c r="LXL1221" s="10"/>
      <c r="LXM1221" s="10"/>
      <c r="LXN1221" s="10"/>
      <c r="LXO1221" s="10"/>
      <c r="LXP1221" s="10"/>
      <c r="LXQ1221" s="10"/>
      <c r="LXR1221" s="10"/>
      <c r="LXS1221" s="10"/>
      <c r="LXT1221" s="10"/>
      <c r="LXU1221" s="10"/>
      <c r="LXV1221" s="10"/>
      <c r="LXW1221" s="10"/>
      <c r="LXX1221" s="10"/>
      <c r="LXY1221" s="10"/>
      <c r="LXZ1221" s="10"/>
      <c r="LYA1221" s="10"/>
      <c r="LYB1221" s="10"/>
      <c r="LYC1221" s="10"/>
      <c r="LYD1221" s="10"/>
      <c r="LYE1221" s="10"/>
      <c r="LYF1221" s="10"/>
      <c r="LYG1221" s="10"/>
      <c r="LYH1221" s="10"/>
      <c r="LYI1221" s="10"/>
      <c r="LYJ1221" s="10"/>
      <c r="LYK1221" s="10"/>
      <c r="LYL1221" s="10"/>
      <c r="LYM1221" s="10"/>
      <c r="LYN1221" s="10"/>
      <c r="LYO1221" s="10"/>
      <c r="LYP1221" s="10"/>
      <c r="LYQ1221" s="10"/>
      <c r="LYR1221" s="10"/>
      <c r="LYS1221" s="10"/>
      <c r="LYT1221" s="10"/>
      <c r="LYU1221" s="10"/>
      <c r="LYV1221" s="10"/>
      <c r="LYW1221" s="10"/>
      <c r="LYX1221" s="10"/>
      <c r="LYY1221" s="10"/>
      <c r="LYZ1221" s="10"/>
      <c r="LZA1221" s="10"/>
      <c r="LZB1221" s="10"/>
      <c r="LZC1221" s="10"/>
      <c r="LZD1221" s="10"/>
      <c r="LZE1221" s="10"/>
      <c r="LZF1221" s="10"/>
      <c r="LZG1221" s="10"/>
      <c r="LZH1221" s="10"/>
      <c r="LZI1221" s="10"/>
      <c r="LZJ1221" s="10"/>
      <c r="LZK1221" s="10"/>
      <c r="LZL1221" s="10"/>
      <c r="LZM1221" s="10"/>
      <c r="LZN1221" s="10"/>
      <c r="LZO1221" s="10"/>
      <c r="LZP1221" s="10"/>
      <c r="LZQ1221" s="10"/>
      <c r="LZR1221" s="10"/>
      <c r="LZS1221" s="10"/>
      <c r="LZT1221" s="10"/>
      <c r="LZU1221" s="10"/>
      <c r="LZV1221" s="10"/>
      <c r="LZW1221" s="10"/>
      <c r="LZX1221" s="10"/>
      <c r="LZY1221" s="10"/>
      <c r="LZZ1221" s="10"/>
      <c r="MAA1221" s="10"/>
      <c r="MAB1221" s="10"/>
      <c r="MAC1221" s="10"/>
      <c r="MAD1221" s="10"/>
      <c r="MAE1221" s="10"/>
      <c r="MAF1221" s="10"/>
      <c r="MAG1221" s="10"/>
      <c r="MAH1221" s="10"/>
      <c r="MAI1221" s="10"/>
      <c r="MAJ1221" s="10"/>
      <c r="MAK1221" s="10"/>
      <c r="MAL1221" s="10"/>
      <c r="MAM1221" s="10"/>
      <c r="MAN1221" s="10"/>
      <c r="MAO1221" s="10"/>
      <c r="MAP1221" s="10"/>
      <c r="MAQ1221" s="10"/>
      <c r="MAR1221" s="10"/>
      <c r="MAS1221" s="10"/>
      <c r="MAT1221" s="10"/>
      <c r="MAU1221" s="10"/>
      <c r="MAV1221" s="10"/>
      <c r="MAW1221" s="10"/>
      <c r="MAX1221" s="10"/>
      <c r="MAY1221" s="10"/>
      <c r="MAZ1221" s="10"/>
      <c r="MBA1221" s="10"/>
      <c r="MBB1221" s="10"/>
      <c r="MBC1221" s="10"/>
      <c r="MBD1221" s="10"/>
      <c r="MBE1221" s="10"/>
      <c r="MBF1221" s="10"/>
      <c r="MBG1221" s="10"/>
      <c r="MBH1221" s="10"/>
      <c r="MBI1221" s="10"/>
      <c r="MBJ1221" s="10"/>
      <c r="MBK1221" s="10"/>
      <c r="MBL1221" s="10"/>
      <c r="MBM1221" s="10"/>
      <c r="MBN1221" s="10"/>
      <c r="MBO1221" s="10"/>
      <c r="MBP1221" s="10"/>
      <c r="MBQ1221" s="10"/>
      <c r="MBR1221" s="10"/>
      <c r="MBS1221" s="10"/>
      <c r="MBT1221" s="10"/>
      <c r="MBU1221" s="10"/>
      <c r="MBV1221" s="10"/>
      <c r="MBW1221" s="10"/>
      <c r="MBX1221" s="10"/>
      <c r="MBY1221" s="10"/>
      <c r="MBZ1221" s="10"/>
      <c r="MCA1221" s="10"/>
      <c r="MCB1221" s="10"/>
      <c r="MCC1221" s="10"/>
      <c r="MCD1221" s="10"/>
      <c r="MCE1221" s="10"/>
      <c r="MCF1221" s="10"/>
      <c r="MCG1221" s="10"/>
      <c r="MCH1221" s="10"/>
      <c r="MCI1221" s="10"/>
      <c r="MCJ1221" s="10"/>
      <c r="MCK1221" s="10"/>
      <c r="MCL1221" s="10"/>
      <c r="MCM1221" s="10"/>
      <c r="MCN1221" s="10"/>
      <c r="MCO1221" s="10"/>
      <c r="MCP1221" s="10"/>
      <c r="MCQ1221" s="10"/>
      <c r="MCR1221" s="10"/>
      <c r="MCS1221" s="10"/>
      <c r="MCT1221" s="10"/>
      <c r="MCU1221" s="10"/>
      <c r="MCV1221" s="10"/>
      <c r="MCW1221" s="10"/>
      <c r="MCX1221" s="10"/>
      <c r="MCY1221" s="10"/>
      <c r="MCZ1221" s="10"/>
      <c r="MDA1221" s="10"/>
      <c r="MDB1221" s="10"/>
      <c r="MDC1221" s="10"/>
      <c r="MDD1221" s="10"/>
      <c r="MDE1221" s="10"/>
      <c r="MDF1221" s="10"/>
      <c r="MDG1221" s="10"/>
      <c r="MDH1221" s="10"/>
      <c r="MDI1221" s="10"/>
      <c r="MDJ1221" s="10"/>
      <c r="MDK1221" s="10"/>
      <c r="MDL1221" s="10"/>
      <c r="MDM1221" s="10"/>
      <c r="MDN1221" s="10"/>
      <c r="MDO1221" s="10"/>
      <c r="MDP1221" s="10"/>
      <c r="MDQ1221" s="10"/>
      <c r="MDR1221" s="10"/>
      <c r="MDS1221" s="10"/>
      <c r="MDT1221" s="10"/>
      <c r="MDU1221" s="10"/>
      <c r="MDV1221" s="10"/>
      <c r="MDW1221" s="10"/>
      <c r="MDX1221" s="10"/>
      <c r="MDY1221" s="10"/>
      <c r="MDZ1221" s="10"/>
      <c r="MEA1221" s="10"/>
      <c r="MEB1221" s="10"/>
      <c r="MEC1221" s="10"/>
      <c r="MED1221" s="10"/>
      <c r="MEE1221" s="10"/>
      <c r="MEF1221" s="10"/>
      <c r="MEG1221" s="10"/>
      <c r="MEH1221" s="10"/>
      <c r="MEI1221" s="10"/>
      <c r="MEJ1221" s="10"/>
      <c r="MEK1221" s="10"/>
      <c r="MEL1221" s="10"/>
      <c r="MEM1221" s="10"/>
      <c r="MEN1221" s="10"/>
      <c r="MEO1221" s="10"/>
      <c r="MEP1221" s="10"/>
      <c r="MEQ1221" s="10"/>
      <c r="MER1221" s="10"/>
      <c r="MES1221" s="10"/>
      <c r="MET1221" s="10"/>
      <c r="MEU1221" s="10"/>
      <c r="MEV1221" s="10"/>
      <c r="MEW1221" s="10"/>
      <c r="MEX1221" s="10"/>
      <c r="MEY1221" s="10"/>
      <c r="MEZ1221" s="10"/>
      <c r="MFA1221" s="10"/>
      <c r="MFB1221" s="10"/>
      <c r="MFC1221" s="10"/>
      <c r="MFD1221" s="10"/>
      <c r="MFE1221" s="10"/>
      <c r="MFF1221" s="10"/>
      <c r="MFG1221" s="10"/>
      <c r="MFH1221" s="10"/>
      <c r="MFI1221" s="10"/>
      <c r="MFJ1221" s="10"/>
      <c r="MFK1221" s="10"/>
      <c r="MFL1221" s="10"/>
      <c r="MFM1221" s="10"/>
      <c r="MFN1221" s="10"/>
      <c r="MFO1221" s="10"/>
      <c r="MFP1221" s="10"/>
      <c r="MFQ1221" s="10"/>
      <c r="MFR1221" s="10"/>
      <c r="MFS1221" s="10"/>
      <c r="MFT1221" s="10"/>
      <c r="MFU1221" s="10"/>
      <c r="MFV1221" s="10"/>
      <c r="MFW1221" s="10"/>
      <c r="MFX1221" s="10"/>
      <c r="MFY1221" s="10"/>
      <c r="MFZ1221" s="10"/>
      <c r="MGA1221" s="10"/>
      <c r="MGB1221" s="10"/>
      <c r="MGC1221" s="10"/>
      <c r="MGD1221" s="10"/>
      <c r="MGE1221" s="10"/>
      <c r="MGF1221" s="10"/>
      <c r="MGG1221" s="10"/>
      <c r="MGH1221" s="10"/>
      <c r="MGI1221" s="10"/>
      <c r="MGJ1221" s="10"/>
      <c r="MGK1221" s="10"/>
      <c r="MGL1221" s="10"/>
      <c r="MGM1221" s="10"/>
      <c r="MGN1221" s="10"/>
      <c r="MGO1221" s="10"/>
      <c r="MGP1221" s="10"/>
      <c r="MGQ1221" s="10"/>
      <c r="MGR1221" s="10"/>
      <c r="MGS1221" s="10"/>
      <c r="MGT1221" s="10"/>
      <c r="MGU1221" s="10"/>
      <c r="MGV1221" s="10"/>
      <c r="MGW1221" s="10"/>
      <c r="MGX1221" s="10"/>
      <c r="MGY1221" s="10"/>
      <c r="MGZ1221" s="10"/>
      <c r="MHA1221" s="10"/>
      <c r="MHB1221" s="10"/>
      <c r="MHC1221" s="10"/>
      <c r="MHD1221" s="10"/>
      <c r="MHE1221" s="10"/>
      <c r="MHF1221" s="10"/>
      <c r="MHG1221" s="10"/>
      <c r="MHH1221" s="10"/>
      <c r="MHI1221" s="10"/>
      <c r="MHJ1221" s="10"/>
      <c r="MHK1221" s="10"/>
      <c r="MHL1221" s="10"/>
      <c r="MHM1221" s="10"/>
      <c r="MHN1221" s="10"/>
      <c r="MHO1221" s="10"/>
      <c r="MHP1221" s="10"/>
      <c r="MHQ1221" s="10"/>
      <c r="MHR1221" s="10"/>
      <c r="MHS1221" s="10"/>
      <c r="MHT1221" s="10"/>
      <c r="MHU1221" s="10"/>
      <c r="MHV1221" s="10"/>
      <c r="MHW1221" s="10"/>
      <c r="MHX1221" s="10"/>
      <c r="MHY1221" s="10"/>
      <c r="MHZ1221" s="10"/>
      <c r="MIA1221" s="10"/>
      <c r="MIB1221" s="10"/>
      <c r="MIC1221" s="10"/>
      <c r="MID1221" s="10"/>
      <c r="MIE1221" s="10"/>
      <c r="MIF1221" s="10"/>
      <c r="MIG1221" s="10"/>
      <c r="MIH1221" s="10"/>
      <c r="MII1221" s="10"/>
      <c r="MIJ1221" s="10"/>
      <c r="MIK1221" s="10"/>
      <c r="MIL1221" s="10"/>
      <c r="MIM1221" s="10"/>
      <c r="MIN1221" s="10"/>
      <c r="MIO1221" s="10"/>
      <c r="MIP1221" s="10"/>
      <c r="MIQ1221" s="10"/>
      <c r="MIR1221" s="10"/>
      <c r="MIS1221" s="10"/>
      <c r="MIT1221" s="10"/>
      <c r="MIU1221" s="10"/>
      <c r="MIV1221" s="10"/>
      <c r="MIW1221" s="10"/>
      <c r="MIX1221" s="10"/>
      <c r="MIY1221" s="10"/>
      <c r="MIZ1221" s="10"/>
      <c r="MJA1221" s="10"/>
      <c r="MJB1221" s="10"/>
      <c r="MJC1221" s="10"/>
      <c r="MJD1221" s="10"/>
      <c r="MJE1221" s="10"/>
      <c r="MJF1221" s="10"/>
      <c r="MJG1221" s="10"/>
      <c r="MJH1221" s="10"/>
      <c r="MJI1221" s="10"/>
      <c r="MJJ1221" s="10"/>
      <c r="MJK1221" s="10"/>
      <c r="MJL1221" s="10"/>
      <c r="MJM1221" s="10"/>
      <c r="MJN1221" s="10"/>
      <c r="MJO1221" s="10"/>
      <c r="MJP1221" s="10"/>
      <c r="MJQ1221" s="10"/>
      <c r="MJR1221" s="10"/>
      <c r="MJS1221" s="10"/>
      <c r="MJT1221" s="10"/>
      <c r="MJU1221" s="10"/>
      <c r="MJV1221" s="10"/>
      <c r="MJW1221" s="10"/>
      <c r="MJX1221" s="10"/>
      <c r="MJY1221" s="10"/>
      <c r="MJZ1221" s="10"/>
      <c r="MKA1221" s="10"/>
      <c r="MKB1221" s="10"/>
      <c r="MKC1221" s="10"/>
      <c r="MKD1221" s="10"/>
      <c r="MKE1221" s="10"/>
      <c r="MKF1221" s="10"/>
      <c r="MKG1221" s="10"/>
      <c r="MKH1221" s="10"/>
      <c r="MKI1221" s="10"/>
      <c r="MKJ1221" s="10"/>
      <c r="MKK1221" s="10"/>
      <c r="MKL1221" s="10"/>
      <c r="MKM1221" s="10"/>
      <c r="MKN1221" s="10"/>
      <c r="MKO1221" s="10"/>
      <c r="MKP1221" s="10"/>
      <c r="MKQ1221" s="10"/>
      <c r="MKR1221" s="10"/>
      <c r="MKS1221" s="10"/>
      <c r="MKT1221" s="10"/>
      <c r="MKU1221" s="10"/>
      <c r="MKV1221" s="10"/>
      <c r="MKW1221" s="10"/>
      <c r="MKX1221" s="10"/>
      <c r="MKY1221" s="10"/>
      <c r="MKZ1221" s="10"/>
      <c r="MLA1221" s="10"/>
      <c r="MLB1221" s="10"/>
      <c r="MLC1221" s="10"/>
      <c r="MLD1221" s="10"/>
      <c r="MLE1221" s="10"/>
      <c r="MLF1221" s="10"/>
      <c r="MLG1221" s="10"/>
      <c r="MLH1221" s="10"/>
      <c r="MLI1221" s="10"/>
      <c r="MLJ1221" s="10"/>
      <c r="MLK1221" s="10"/>
      <c r="MLL1221" s="10"/>
      <c r="MLM1221" s="10"/>
      <c r="MLN1221" s="10"/>
      <c r="MLO1221" s="10"/>
      <c r="MLP1221" s="10"/>
      <c r="MLQ1221" s="10"/>
      <c r="MLR1221" s="10"/>
      <c r="MLS1221" s="10"/>
      <c r="MLT1221" s="10"/>
      <c r="MLU1221" s="10"/>
      <c r="MLV1221" s="10"/>
      <c r="MLW1221" s="10"/>
      <c r="MLX1221" s="10"/>
      <c r="MLY1221" s="10"/>
      <c r="MLZ1221" s="10"/>
      <c r="MMA1221" s="10"/>
      <c r="MMB1221" s="10"/>
      <c r="MMC1221" s="10"/>
      <c r="MMD1221" s="10"/>
      <c r="MME1221" s="10"/>
      <c r="MMF1221" s="10"/>
      <c r="MMG1221" s="10"/>
      <c r="MMH1221" s="10"/>
      <c r="MMI1221" s="10"/>
      <c r="MMJ1221" s="10"/>
      <c r="MMK1221" s="10"/>
      <c r="MML1221" s="10"/>
      <c r="MMM1221" s="10"/>
      <c r="MMN1221" s="10"/>
      <c r="MMO1221" s="10"/>
      <c r="MMP1221" s="10"/>
      <c r="MMQ1221" s="10"/>
      <c r="MMR1221" s="10"/>
      <c r="MMS1221" s="10"/>
      <c r="MMT1221" s="10"/>
      <c r="MMU1221" s="10"/>
      <c r="MMV1221" s="10"/>
      <c r="MMW1221" s="10"/>
      <c r="MMX1221" s="10"/>
      <c r="MMY1221" s="10"/>
      <c r="MMZ1221" s="10"/>
      <c r="MNA1221" s="10"/>
      <c r="MNB1221" s="10"/>
      <c r="MNC1221" s="10"/>
      <c r="MND1221" s="10"/>
      <c r="MNE1221" s="10"/>
      <c r="MNF1221" s="10"/>
      <c r="MNG1221" s="10"/>
      <c r="MNH1221" s="10"/>
      <c r="MNI1221" s="10"/>
      <c r="MNJ1221" s="10"/>
      <c r="MNK1221" s="10"/>
      <c r="MNL1221" s="10"/>
      <c r="MNM1221" s="10"/>
      <c r="MNN1221" s="10"/>
      <c r="MNO1221" s="10"/>
      <c r="MNP1221" s="10"/>
      <c r="MNQ1221" s="10"/>
      <c r="MNR1221" s="10"/>
      <c r="MNS1221" s="10"/>
      <c r="MNT1221" s="10"/>
      <c r="MNU1221" s="10"/>
      <c r="MNV1221" s="10"/>
      <c r="MNW1221" s="10"/>
      <c r="MNX1221" s="10"/>
      <c r="MNY1221" s="10"/>
      <c r="MNZ1221" s="10"/>
      <c r="MOA1221" s="10"/>
      <c r="MOB1221" s="10"/>
      <c r="MOC1221" s="10"/>
      <c r="MOD1221" s="10"/>
      <c r="MOE1221" s="10"/>
      <c r="MOF1221" s="10"/>
      <c r="MOG1221" s="10"/>
      <c r="MOH1221" s="10"/>
      <c r="MOI1221" s="10"/>
      <c r="MOJ1221" s="10"/>
      <c r="MOK1221" s="10"/>
      <c r="MOL1221" s="10"/>
      <c r="MOM1221" s="10"/>
      <c r="MON1221" s="10"/>
      <c r="MOO1221" s="10"/>
      <c r="MOP1221" s="10"/>
      <c r="MOQ1221" s="10"/>
      <c r="MOR1221" s="10"/>
      <c r="MOS1221" s="10"/>
      <c r="MOT1221" s="10"/>
      <c r="MOU1221" s="10"/>
      <c r="MOV1221" s="10"/>
      <c r="MOW1221" s="10"/>
      <c r="MOX1221" s="10"/>
      <c r="MOY1221" s="10"/>
      <c r="MOZ1221" s="10"/>
      <c r="MPA1221" s="10"/>
      <c r="MPB1221" s="10"/>
      <c r="MPC1221" s="10"/>
      <c r="MPD1221" s="10"/>
      <c r="MPE1221" s="10"/>
      <c r="MPF1221" s="10"/>
      <c r="MPG1221" s="10"/>
      <c r="MPH1221" s="10"/>
      <c r="MPI1221" s="10"/>
      <c r="MPJ1221" s="10"/>
      <c r="MPK1221" s="10"/>
      <c r="MPL1221" s="10"/>
      <c r="MPM1221" s="10"/>
      <c r="MPN1221" s="10"/>
      <c r="MPO1221" s="10"/>
      <c r="MPP1221" s="10"/>
      <c r="MPQ1221" s="10"/>
      <c r="MPR1221" s="10"/>
      <c r="MPS1221" s="10"/>
      <c r="MPT1221" s="10"/>
      <c r="MPU1221" s="10"/>
      <c r="MPV1221" s="10"/>
      <c r="MPW1221" s="10"/>
      <c r="MPX1221" s="10"/>
      <c r="MPY1221" s="10"/>
      <c r="MPZ1221" s="10"/>
      <c r="MQA1221" s="10"/>
      <c r="MQB1221" s="10"/>
      <c r="MQC1221" s="10"/>
      <c r="MQD1221" s="10"/>
      <c r="MQE1221" s="10"/>
      <c r="MQF1221" s="10"/>
      <c r="MQG1221" s="10"/>
      <c r="MQH1221" s="10"/>
      <c r="MQI1221" s="10"/>
      <c r="MQJ1221" s="10"/>
      <c r="MQK1221" s="10"/>
      <c r="MQL1221" s="10"/>
      <c r="MQM1221" s="10"/>
      <c r="MQN1221" s="10"/>
      <c r="MQO1221" s="10"/>
      <c r="MQP1221" s="10"/>
      <c r="MQQ1221" s="10"/>
      <c r="MQR1221" s="10"/>
      <c r="MQS1221" s="10"/>
      <c r="MQT1221" s="10"/>
      <c r="MQU1221" s="10"/>
      <c r="MQV1221" s="10"/>
      <c r="MQW1221" s="10"/>
      <c r="MQX1221" s="10"/>
      <c r="MQY1221" s="10"/>
      <c r="MQZ1221" s="10"/>
      <c r="MRA1221" s="10"/>
      <c r="MRB1221" s="10"/>
      <c r="MRC1221" s="10"/>
      <c r="MRD1221" s="10"/>
      <c r="MRE1221" s="10"/>
      <c r="MRF1221" s="10"/>
      <c r="MRG1221" s="10"/>
      <c r="MRH1221" s="10"/>
      <c r="MRI1221" s="10"/>
      <c r="MRJ1221" s="10"/>
      <c r="MRK1221" s="10"/>
      <c r="MRL1221" s="10"/>
      <c r="MRM1221" s="10"/>
      <c r="MRN1221" s="10"/>
      <c r="MRO1221" s="10"/>
      <c r="MRP1221" s="10"/>
      <c r="MRQ1221" s="10"/>
      <c r="MRR1221" s="10"/>
      <c r="MRS1221" s="10"/>
      <c r="MRT1221" s="10"/>
      <c r="MRU1221" s="10"/>
      <c r="MRV1221" s="10"/>
      <c r="MRW1221" s="10"/>
      <c r="MRX1221" s="10"/>
      <c r="MRY1221" s="10"/>
      <c r="MRZ1221" s="10"/>
      <c r="MSA1221" s="10"/>
      <c r="MSB1221" s="10"/>
      <c r="MSC1221" s="10"/>
      <c r="MSD1221" s="10"/>
      <c r="MSE1221" s="10"/>
      <c r="MSF1221" s="10"/>
      <c r="MSG1221" s="10"/>
      <c r="MSH1221" s="10"/>
      <c r="MSI1221" s="10"/>
      <c r="MSJ1221" s="10"/>
      <c r="MSK1221" s="10"/>
      <c r="MSL1221" s="10"/>
      <c r="MSM1221" s="10"/>
      <c r="MSN1221" s="10"/>
      <c r="MSO1221" s="10"/>
      <c r="MSP1221" s="10"/>
      <c r="MSQ1221" s="10"/>
      <c r="MSR1221" s="10"/>
      <c r="MSS1221" s="10"/>
      <c r="MST1221" s="10"/>
      <c r="MSU1221" s="10"/>
      <c r="MSV1221" s="10"/>
      <c r="MSW1221" s="10"/>
      <c r="MSX1221" s="10"/>
      <c r="MSY1221" s="10"/>
      <c r="MSZ1221" s="10"/>
      <c r="MTA1221" s="10"/>
      <c r="MTB1221" s="10"/>
      <c r="MTC1221" s="10"/>
      <c r="MTD1221" s="10"/>
      <c r="MTE1221" s="10"/>
      <c r="MTF1221" s="10"/>
      <c r="MTG1221" s="10"/>
      <c r="MTH1221" s="10"/>
      <c r="MTI1221" s="10"/>
      <c r="MTJ1221" s="10"/>
      <c r="MTK1221" s="10"/>
      <c r="MTL1221" s="10"/>
      <c r="MTM1221" s="10"/>
      <c r="MTN1221" s="10"/>
      <c r="MTO1221" s="10"/>
      <c r="MTP1221" s="10"/>
      <c r="MTQ1221" s="10"/>
      <c r="MTR1221" s="10"/>
      <c r="MTS1221" s="10"/>
      <c r="MTT1221" s="10"/>
      <c r="MTU1221" s="10"/>
      <c r="MTV1221" s="10"/>
      <c r="MTW1221" s="10"/>
      <c r="MTX1221" s="10"/>
      <c r="MTY1221" s="10"/>
      <c r="MTZ1221" s="10"/>
      <c r="MUA1221" s="10"/>
      <c r="MUB1221" s="10"/>
      <c r="MUC1221" s="10"/>
      <c r="MUD1221" s="10"/>
      <c r="MUE1221" s="10"/>
      <c r="MUF1221" s="10"/>
      <c r="MUG1221" s="10"/>
      <c r="MUH1221" s="10"/>
      <c r="MUI1221" s="10"/>
      <c r="MUJ1221" s="10"/>
      <c r="MUK1221" s="10"/>
      <c r="MUL1221" s="10"/>
      <c r="MUM1221" s="10"/>
      <c r="MUN1221" s="10"/>
      <c r="MUO1221" s="10"/>
      <c r="MUP1221" s="10"/>
      <c r="MUQ1221" s="10"/>
      <c r="MUR1221" s="10"/>
      <c r="MUS1221" s="10"/>
      <c r="MUT1221" s="10"/>
      <c r="MUU1221" s="10"/>
      <c r="MUV1221" s="10"/>
      <c r="MUW1221" s="10"/>
      <c r="MUX1221" s="10"/>
      <c r="MUY1221" s="10"/>
      <c r="MUZ1221" s="10"/>
      <c r="MVA1221" s="10"/>
      <c r="MVB1221" s="10"/>
      <c r="MVC1221" s="10"/>
      <c r="MVD1221" s="10"/>
      <c r="MVE1221" s="10"/>
      <c r="MVF1221" s="10"/>
      <c r="MVG1221" s="10"/>
      <c r="MVH1221" s="10"/>
      <c r="MVI1221" s="10"/>
      <c r="MVJ1221" s="10"/>
      <c r="MVK1221" s="10"/>
      <c r="MVL1221" s="10"/>
      <c r="MVM1221" s="10"/>
      <c r="MVN1221" s="10"/>
      <c r="MVO1221" s="10"/>
      <c r="MVP1221" s="10"/>
      <c r="MVQ1221" s="10"/>
      <c r="MVR1221" s="10"/>
      <c r="MVS1221" s="10"/>
      <c r="MVT1221" s="10"/>
      <c r="MVU1221" s="10"/>
      <c r="MVV1221" s="10"/>
      <c r="MVW1221" s="10"/>
      <c r="MVX1221" s="10"/>
      <c r="MVY1221" s="10"/>
      <c r="MVZ1221" s="10"/>
      <c r="MWA1221" s="10"/>
      <c r="MWB1221" s="10"/>
      <c r="MWC1221" s="10"/>
      <c r="MWD1221" s="10"/>
      <c r="MWE1221" s="10"/>
      <c r="MWF1221" s="10"/>
      <c r="MWG1221" s="10"/>
      <c r="MWH1221" s="10"/>
      <c r="MWI1221" s="10"/>
      <c r="MWJ1221" s="10"/>
      <c r="MWK1221" s="10"/>
      <c r="MWL1221" s="10"/>
      <c r="MWM1221" s="10"/>
      <c r="MWN1221" s="10"/>
      <c r="MWO1221" s="10"/>
      <c r="MWP1221" s="10"/>
      <c r="MWQ1221" s="10"/>
      <c r="MWR1221" s="10"/>
      <c r="MWS1221" s="10"/>
      <c r="MWT1221" s="10"/>
      <c r="MWU1221" s="10"/>
      <c r="MWV1221" s="10"/>
      <c r="MWW1221" s="10"/>
      <c r="MWX1221" s="10"/>
      <c r="MWY1221" s="10"/>
      <c r="MWZ1221" s="10"/>
      <c r="MXA1221" s="10"/>
      <c r="MXB1221" s="10"/>
      <c r="MXC1221" s="10"/>
      <c r="MXD1221" s="10"/>
      <c r="MXE1221" s="10"/>
      <c r="MXF1221" s="10"/>
      <c r="MXG1221" s="10"/>
      <c r="MXH1221" s="10"/>
      <c r="MXI1221" s="10"/>
      <c r="MXJ1221" s="10"/>
      <c r="MXK1221" s="10"/>
      <c r="MXL1221" s="10"/>
      <c r="MXM1221" s="10"/>
      <c r="MXN1221" s="10"/>
      <c r="MXO1221" s="10"/>
      <c r="MXP1221" s="10"/>
      <c r="MXQ1221" s="10"/>
      <c r="MXR1221" s="10"/>
      <c r="MXS1221" s="10"/>
      <c r="MXT1221" s="10"/>
      <c r="MXU1221" s="10"/>
      <c r="MXV1221" s="10"/>
      <c r="MXW1221" s="10"/>
      <c r="MXX1221" s="10"/>
      <c r="MXY1221" s="10"/>
      <c r="MXZ1221" s="10"/>
      <c r="MYA1221" s="10"/>
      <c r="MYB1221" s="10"/>
      <c r="MYC1221" s="10"/>
      <c r="MYD1221" s="10"/>
      <c r="MYE1221" s="10"/>
      <c r="MYF1221" s="10"/>
      <c r="MYG1221" s="10"/>
      <c r="MYH1221" s="10"/>
      <c r="MYI1221" s="10"/>
      <c r="MYJ1221" s="10"/>
      <c r="MYK1221" s="10"/>
      <c r="MYL1221" s="10"/>
      <c r="MYM1221" s="10"/>
      <c r="MYN1221" s="10"/>
      <c r="MYO1221" s="10"/>
      <c r="MYP1221" s="10"/>
      <c r="MYQ1221" s="10"/>
      <c r="MYR1221" s="10"/>
      <c r="MYS1221" s="10"/>
      <c r="MYT1221" s="10"/>
      <c r="MYU1221" s="10"/>
      <c r="MYV1221" s="10"/>
      <c r="MYW1221" s="10"/>
      <c r="MYX1221" s="10"/>
      <c r="MYY1221" s="10"/>
      <c r="MYZ1221" s="10"/>
      <c r="MZA1221" s="10"/>
      <c r="MZB1221" s="10"/>
      <c r="MZC1221" s="10"/>
      <c r="MZD1221" s="10"/>
      <c r="MZE1221" s="10"/>
      <c r="MZF1221" s="10"/>
      <c r="MZG1221" s="10"/>
      <c r="MZH1221" s="10"/>
      <c r="MZI1221" s="10"/>
      <c r="MZJ1221" s="10"/>
      <c r="MZK1221" s="10"/>
      <c r="MZL1221" s="10"/>
      <c r="MZM1221" s="10"/>
      <c r="MZN1221" s="10"/>
      <c r="MZO1221" s="10"/>
      <c r="MZP1221" s="10"/>
      <c r="MZQ1221" s="10"/>
      <c r="MZR1221" s="10"/>
      <c r="MZS1221" s="10"/>
      <c r="MZT1221" s="10"/>
      <c r="MZU1221" s="10"/>
      <c r="MZV1221" s="10"/>
      <c r="MZW1221" s="10"/>
      <c r="MZX1221" s="10"/>
      <c r="MZY1221" s="10"/>
      <c r="MZZ1221" s="10"/>
      <c r="NAA1221" s="10"/>
      <c r="NAB1221" s="10"/>
      <c r="NAC1221" s="10"/>
      <c r="NAD1221" s="10"/>
      <c r="NAE1221" s="10"/>
      <c r="NAF1221" s="10"/>
      <c r="NAG1221" s="10"/>
      <c r="NAH1221" s="10"/>
      <c r="NAI1221" s="10"/>
      <c r="NAJ1221" s="10"/>
      <c r="NAK1221" s="10"/>
      <c r="NAL1221" s="10"/>
      <c r="NAM1221" s="10"/>
      <c r="NAN1221" s="10"/>
      <c r="NAO1221" s="10"/>
      <c r="NAP1221" s="10"/>
      <c r="NAQ1221" s="10"/>
      <c r="NAR1221" s="10"/>
      <c r="NAS1221" s="10"/>
      <c r="NAT1221" s="10"/>
      <c r="NAU1221" s="10"/>
      <c r="NAV1221" s="10"/>
      <c r="NAW1221" s="10"/>
      <c r="NAX1221" s="10"/>
      <c r="NAY1221" s="10"/>
      <c r="NAZ1221" s="10"/>
      <c r="NBA1221" s="10"/>
      <c r="NBB1221" s="10"/>
      <c r="NBC1221" s="10"/>
      <c r="NBD1221" s="10"/>
      <c r="NBE1221" s="10"/>
      <c r="NBF1221" s="10"/>
      <c r="NBG1221" s="10"/>
      <c r="NBH1221" s="10"/>
      <c r="NBI1221" s="10"/>
      <c r="NBJ1221" s="10"/>
      <c r="NBK1221" s="10"/>
      <c r="NBL1221" s="10"/>
      <c r="NBM1221" s="10"/>
      <c r="NBN1221" s="10"/>
      <c r="NBO1221" s="10"/>
      <c r="NBP1221" s="10"/>
      <c r="NBQ1221" s="10"/>
      <c r="NBR1221" s="10"/>
      <c r="NBS1221" s="10"/>
      <c r="NBT1221" s="10"/>
      <c r="NBU1221" s="10"/>
      <c r="NBV1221" s="10"/>
      <c r="NBW1221" s="10"/>
      <c r="NBX1221" s="10"/>
      <c r="NBY1221" s="10"/>
      <c r="NBZ1221" s="10"/>
      <c r="NCA1221" s="10"/>
      <c r="NCB1221" s="10"/>
      <c r="NCC1221" s="10"/>
      <c r="NCD1221" s="10"/>
      <c r="NCE1221" s="10"/>
      <c r="NCF1221" s="10"/>
      <c r="NCG1221" s="10"/>
      <c r="NCH1221" s="10"/>
      <c r="NCI1221" s="10"/>
      <c r="NCJ1221" s="10"/>
      <c r="NCK1221" s="10"/>
      <c r="NCL1221" s="10"/>
      <c r="NCM1221" s="10"/>
      <c r="NCN1221" s="10"/>
      <c r="NCO1221" s="10"/>
      <c r="NCP1221" s="10"/>
      <c r="NCQ1221" s="10"/>
      <c r="NCR1221" s="10"/>
      <c r="NCS1221" s="10"/>
      <c r="NCT1221" s="10"/>
      <c r="NCU1221" s="10"/>
      <c r="NCV1221" s="10"/>
      <c r="NCW1221" s="10"/>
      <c r="NCX1221" s="10"/>
      <c r="NCY1221" s="10"/>
      <c r="NCZ1221" s="10"/>
      <c r="NDA1221" s="10"/>
      <c r="NDB1221" s="10"/>
      <c r="NDC1221" s="10"/>
      <c r="NDD1221" s="10"/>
      <c r="NDE1221" s="10"/>
      <c r="NDF1221" s="10"/>
      <c r="NDG1221" s="10"/>
      <c r="NDH1221" s="10"/>
      <c r="NDI1221" s="10"/>
      <c r="NDJ1221" s="10"/>
      <c r="NDK1221" s="10"/>
      <c r="NDL1221" s="10"/>
      <c r="NDM1221" s="10"/>
      <c r="NDN1221" s="10"/>
      <c r="NDO1221" s="10"/>
      <c r="NDP1221" s="10"/>
      <c r="NDQ1221" s="10"/>
      <c r="NDR1221" s="10"/>
      <c r="NDS1221" s="10"/>
      <c r="NDT1221" s="10"/>
      <c r="NDU1221" s="10"/>
      <c r="NDV1221" s="10"/>
      <c r="NDW1221" s="10"/>
      <c r="NDX1221" s="10"/>
      <c r="NDY1221" s="10"/>
      <c r="NDZ1221" s="10"/>
      <c r="NEA1221" s="10"/>
      <c r="NEB1221" s="10"/>
      <c r="NEC1221" s="10"/>
      <c r="NED1221" s="10"/>
      <c r="NEE1221" s="10"/>
      <c r="NEF1221" s="10"/>
      <c r="NEG1221" s="10"/>
      <c r="NEH1221" s="10"/>
      <c r="NEI1221" s="10"/>
      <c r="NEJ1221" s="10"/>
      <c r="NEK1221" s="10"/>
      <c r="NEL1221" s="10"/>
      <c r="NEM1221" s="10"/>
      <c r="NEN1221" s="10"/>
      <c r="NEO1221" s="10"/>
      <c r="NEP1221" s="10"/>
      <c r="NEQ1221" s="10"/>
      <c r="NER1221" s="10"/>
      <c r="NES1221" s="10"/>
      <c r="NET1221" s="10"/>
      <c r="NEU1221" s="10"/>
      <c r="NEV1221" s="10"/>
      <c r="NEW1221" s="10"/>
      <c r="NEX1221" s="10"/>
      <c r="NEY1221" s="10"/>
      <c r="NEZ1221" s="10"/>
      <c r="NFA1221" s="10"/>
      <c r="NFB1221" s="10"/>
      <c r="NFC1221" s="10"/>
      <c r="NFD1221" s="10"/>
      <c r="NFE1221" s="10"/>
      <c r="NFF1221" s="10"/>
      <c r="NFG1221" s="10"/>
      <c r="NFH1221" s="10"/>
      <c r="NFI1221" s="10"/>
      <c r="NFJ1221" s="10"/>
      <c r="NFK1221" s="10"/>
      <c r="NFL1221" s="10"/>
      <c r="NFM1221" s="10"/>
      <c r="NFN1221" s="10"/>
      <c r="NFO1221" s="10"/>
      <c r="NFP1221" s="10"/>
      <c r="NFQ1221" s="10"/>
      <c r="NFR1221" s="10"/>
      <c r="NFS1221" s="10"/>
      <c r="NFT1221" s="10"/>
      <c r="NFU1221" s="10"/>
      <c r="NFV1221" s="10"/>
      <c r="NFW1221" s="10"/>
      <c r="NFX1221" s="10"/>
      <c r="NFY1221" s="10"/>
      <c r="NFZ1221" s="10"/>
      <c r="NGA1221" s="10"/>
      <c r="NGB1221" s="10"/>
      <c r="NGC1221" s="10"/>
      <c r="NGD1221" s="10"/>
      <c r="NGE1221" s="10"/>
      <c r="NGF1221" s="10"/>
      <c r="NGG1221" s="10"/>
      <c r="NGH1221" s="10"/>
      <c r="NGI1221" s="10"/>
      <c r="NGJ1221" s="10"/>
      <c r="NGK1221" s="10"/>
      <c r="NGL1221" s="10"/>
      <c r="NGM1221" s="10"/>
      <c r="NGN1221" s="10"/>
      <c r="NGO1221" s="10"/>
      <c r="NGP1221" s="10"/>
      <c r="NGQ1221" s="10"/>
      <c r="NGR1221" s="10"/>
      <c r="NGS1221" s="10"/>
      <c r="NGT1221" s="10"/>
      <c r="NGU1221" s="10"/>
      <c r="NGV1221" s="10"/>
      <c r="NGW1221" s="10"/>
      <c r="NGX1221" s="10"/>
      <c r="NGY1221" s="10"/>
      <c r="NGZ1221" s="10"/>
      <c r="NHA1221" s="10"/>
      <c r="NHB1221" s="10"/>
      <c r="NHC1221" s="10"/>
      <c r="NHD1221" s="10"/>
      <c r="NHE1221" s="10"/>
      <c r="NHF1221" s="10"/>
      <c r="NHG1221" s="10"/>
      <c r="NHH1221" s="10"/>
      <c r="NHI1221" s="10"/>
      <c r="NHJ1221" s="10"/>
      <c r="NHK1221" s="10"/>
      <c r="NHL1221" s="10"/>
      <c r="NHM1221" s="10"/>
      <c r="NHN1221" s="10"/>
      <c r="NHO1221" s="10"/>
      <c r="NHP1221" s="10"/>
      <c r="NHQ1221" s="10"/>
      <c r="NHR1221" s="10"/>
      <c r="NHS1221" s="10"/>
      <c r="NHT1221" s="10"/>
      <c r="NHU1221" s="10"/>
      <c r="NHV1221" s="10"/>
      <c r="NHW1221" s="10"/>
      <c r="NHX1221" s="10"/>
      <c r="NHY1221" s="10"/>
      <c r="NHZ1221" s="10"/>
      <c r="NIA1221" s="10"/>
      <c r="NIB1221" s="10"/>
      <c r="NIC1221" s="10"/>
      <c r="NID1221" s="10"/>
      <c r="NIE1221" s="10"/>
      <c r="NIF1221" s="10"/>
      <c r="NIG1221" s="10"/>
      <c r="NIH1221" s="10"/>
      <c r="NII1221" s="10"/>
      <c r="NIJ1221" s="10"/>
      <c r="NIK1221" s="10"/>
      <c r="NIL1221" s="10"/>
      <c r="NIM1221" s="10"/>
      <c r="NIN1221" s="10"/>
      <c r="NIO1221" s="10"/>
      <c r="NIP1221" s="10"/>
      <c r="NIQ1221" s="10"/>
      <c r="NIR1221" s="10"/>
      <c r="NIS1221" s="10"/>
      <c r="NIT1221" s="10"/>
      <c r="NIU1221" s="10"/>
      <c r="NIV1221" s="10"/>
      <c r="NIW1221" s="10"/>
      <c r="NIX1221" s="10"/>
      <c r="NIY1221" s="10"/>
      <c r="NIZ1221" s="10"/>
      <c r="NJA1221" s="10"/>
      <c r="NJB1221" s="10"/>
      <c r="NJC1221" s="10"/>
      <c r="NJD1221" s="10"/>
      <c r="NJE1221" s="10"/>
      <c r="NJF1221" s="10"/>
      <c r="NJG1221" s="10"/>
      <c r="NJH1221" s="10"/>
      <c r="NJI1221" s="10"/>
      <c r="NJJ1221" s="10"/>
      <c r="NJK1221" s="10"/>
      <c r="NJL1221" s="10"/>
      <c r="NJM1221" s="10"/>
      <c r="NJN1221" s="10"/>
      <c r="NJO1221" s="10"/>
      <c r="NJP1221" s="10"/>
      <c r="NJQ1221" s="10"/>
      <c r="NJR1221" s="10"/>
      <c r="NJS1221" s="10"/>
      <c r="NJT1221" s="10"/>
      <c r="NJU1221" s="10"/>
      <c r="NJV1221" s="10"/>
      <c r="NJW1221" s="10"/>
      <c r="NJX1221" s="10"/>
      <c r="NJY1221" s="10"/>
      <c r="NJZ1221" s="10"/>
      <c r="NKA1221" s="10"/>
      <c r="NKB1221" s="10"/>
      <c r="NKC1221" s="10"/>
      <c r="NKD1221" s="10"/>
      <c r="NKE1221" s="10"/>
      <c r="NKF1221" s="10"/>
      <c r="NKG1221" s="10"/>
      <c r="NKH1221" s="10"/>
      <c r="NKI1221" s="10"/>
      <c r="NKJ1221" s="10"/>
      <c r="NKK1221" s="10"/>
      <c r="NKL1221" s="10"/>
      <c r="NKM1221" s="10"/>
      <c r="NKN1221" s="10"/>
      <c r="NKO1221" s="10"/>
      <c r="NKP1221" s="10"/>
      <c r="NKQ1221" s="10"/>
      <c r="NKR1221" s="10"/>
      <c r="NKS1221" s="10"/>
      <c r="NKT1221" s="10"/>
      <c r="NKU1221" s="10"/>
      <c r="NKV1221" s="10"/>
      <c r="NKW1221" s="10"/>
      <c r="NKX1221" s="10"/>
      <c r="NKY1221" s="10"/>
      <c r="NKZ1221" s="10"/>
      <c r="NLA1221" s="10"/>
      <c r="NLB1221" s="10"/>
      <c r="NLC1221" s="10"/>
      <c r="NLD1221" s="10"/>
      <c r="NLE1221" s="10"/>
      <c r="NLF1221" s="10"/>
      <c r="NLG1221" s="10"/>
      <c r="NLH1221" s="10"/>
      <c r="NLI1221" s="10"/>
      <c r="NLJ1221" s="10"/>
      <c r="NLK1221" s="10"/>
      <c r="NLL1221" s="10"/>
      <c r="NLM1221" s="10"/>
      <c r="NLN1221" s="10"/>
      <c r="NLO1221" s="10"/>
      <c r="NLP1221" s="10"/>
      <c r="NLQ1221" s="10"/>
      <c r="NLR1221" s="10"/>
      <c r="NLS1221" s="10"/>
      <c r="NLT1221" s="10"/>
      <c r="NLU1221" s="10"/>
      <c r="NLV1221" s="10"/>
      <c r="NLW1221" s="10"/>
      <c r="NLX1221" s="10"/>
      <c r="NLY1221" s="10"/>
      <c r="NLZ1221" s="10"/>
      <c r="NMA1221" s="10"/>
      <c r="NMB1221" s="10"/>
      <c r="NMC1221" s="10"/>
      <c r="NMD1221" s="10"/>
      <c r="NME1221" s="10"/>
      <c r="NMF1221" s="10"/>
      <c r="NMG1221" s="10"/>
      <c r="NMH1221" s="10"/>
      <c r="NMI1221" s="10"/>
      <c r="NMJ1221" s="10"/>
      <c r="NMK1221" s="10"/>
      <c r="NML1221" s="10"/>
      <c r="NMM1221" s="10"/>
      <c r="NMN1221" s="10"/>
      <c r="NMO1221" s="10"/>
      <c r="NMP1221" s="10"/>
      <c r="NMQ1221" s="10"/>
      <c r="NMR1221" s="10"/>
      <c r="NMS1221" s="10"/>
      <c r="NMT1221" s="10"/>
      <c r="NMU1221" s="10"/>
      <c r="NMV1221" s="10"/>
      <c r="NMW1221" s="10"/>
      <c r="NMX1221" s="10"/>
      <c r="NMY1221" s="10"/>
      <c r="NMZ1221" s="10"/>
      <c r="NNA1221" s="10"/>
      <c r="NNB1221" s="10"/>
      <c r="NNC1221" s="10"/>
      <c r="NND1221" s="10"/>
      <c r="NNE1221" s="10"/>
      <c r="NNF1221" s="10"/>
      <c r="NNG1221" s="10"/>
      <c r="NNH1221" s="10"/>
      <c r="NNI1221" s="10"/>
      <c r="NNJ1221" s="10"/>
      <c r="NNK1221" s="10"/>
      <c r="NNL1221" s="10"/>
      <c r="NNM1221" s="10"/>
      <c r="NNN1221" s="10"/>
      <c r="NNO1221" s="10"/>
      <c r="NNP1221" s="10"/>
      <c r="NNQ1221" s="10"/>
      <c r="NNR1221" s="10"/>
      <c r="NNS1221" s="10"/>
      <c r="NNT1221" s="10"/>
      <c r="NNU1221" s="10"/>
      <c r="NNV1221" s="10"/>
      <c r="NNW1221" s="10"/>
      <c r="NNX1221" s="10"/>
      <c r="NNY1221" s="10"/>
      <c r="NNZ1221" s="10"/>
      <c r="NOA1221" s="10"/>
      <c r="NOB1221" s="10"/>
      <c r="NOC1221" s="10"/>
      <c r="NOD1221" s="10"/>
      <c r="NOE1221" s="10"/>
      <c r="NOF1221" s="10"/>
      <c r="NOG1221" s="10"/>
      <c r="NOH1221" s="10"/>
      <c r="NOI1221" s="10"/>
      <c r="NOJ1221" s="10"/>
      <c r="NOK1221" s="10"/>
      <c r="NOL1221" s="10"/>
      <c r="NOM1221" s="10"/>
      <c r="NON1221" s="10"/>
      <c r="NOO1221" s="10"/>
      <c r="NOP1221" s="10"/>
      <c r="NOQ1221" s="10"/>
      <c r="NOR1221" s="10"/>
      <c r="NOS1221" s="10"/>
      <c r="NOT1221" s="10"/>
      <c r="NOU1221" s="10"/>
      <c r="NOV1221" s="10"/>
      <c r="NOW1221" s="10"/>
      <c r="NOX1221" s="10"/>
      <c r="NOY1221" s="10"/>
      <c r="NOZ1221" s="10"/>
      <c r="NPA1221" s="10"/>
      <c r="NPB1221" s="10"/>
      <c r="NPC1221" s="10"/>
      <c r="NPD1221" s="10"/>
      <c r="NPE1221" s="10"/>
      <c r="NPF1221" s="10"/>
      <c r="NPG1221" s="10"/>
      <c r="NPH1221" s="10"/>
      <c r="NPI1221" s="10"/>
      <c r="NPJ1221" s="10"/>
      <c r="NPK1221" s="10"/>
      <c r="NPL1221" s="10"/>
      <c r="NPM1221" s="10"/>
      <c r="NPN1221" s="10"/>
      <c r="NPO1221" s="10"/>
      <c r="NPP1221" s="10"/>
      <c r="NPQ1221" s="10"/>
      <c r="NPR1221" s="10"/>
      <c r="NPS1221" s="10"/>
      <c r="NPT1221" s="10"/>
      <c r="NPU1221" s="10"/>
      <c r="NPV1221" s="10"/>
      <c r="NPW1221" s="10"/>
      <c r="NPX1221" s="10"/>
      <c r="NPY1221" s="10"/>
      <c r="NPZ1221" s="10"/>
      <c r="NQA1221" s="10"/>
      <c r="NQB1221" s="10"/>
      <c r="NQC1221" s="10"/>
      <c r="NQD1221" s="10"/>
      <c r="NQE1221" s="10"/>
      <c r="NQF1221" s="10"/>
      <c r="NQG1221" s="10"/>
      <c r="NQH1221" s="10"/>
      <c r="NQI1221" s="10"/>
      <c r="NQJ1221" s="10"/>
      <c r="NQK1221" s="10"/>
      <c r="NQL1221" s="10"/>
      <c r="NQM1221" s="10"/>
      <c r="NQN1221" s="10"/>
      <c r="NQO1221" s="10"/>
      <c r="NQP1221" s="10"/>
      <c r="NQQ1221" s="10"/>
      <c r="NQR1221" s="10"/>
      <c r="NQS1221" s="10"/>
      <c r="NQT1221" s="10"/>
      <c r="NQU1221" s="10"/>
      <c r="NQV1221" s="10"/>
      <c r="NQW1221" s="10"/>
      <c r="NQX1221" s="10"/>
      <c r="NQY1221" s="10"/>
      <c r="NQZ1221" s="10"/>
      <c r="NRA1221" s="10"/>
      <c r="NRB1221" s="10"/>
      <c r="NRC1221" s="10"/>
      <c r="NRD1221" s="10"/>
      <c r="NRE1221" s="10"/>
      <c r="NRF1221" s="10"/>
      <c r="NRG1221" s="10"/>
      <c r="NRH1221" s="10"/>
      <c r="NRI1221" s="10"/>
      <c r="NRJ1221" s="10"/>
      <c r="NRK1221" s="10"/>
      <c r="NRL1221" s="10"/>
      <c r="NRM1221" s="10"/>
      <c r="NRN1221" s="10"/>
      <c r="NRO1221" s="10"/>
      <c r="NRP1221" s="10"/>
      <c r="NRQ1221" s="10"/>
      <c r="NRR1221" s="10"/>
      <c r="NRS1221" s="10"/>
      <c r="NRT1221" s="10"/>
      <c r="NRU1221" s="10"/>
      <c r="NRV1221" s="10"/>
      <c r="NRW1221" s="10"/>
      <c r="NRX1221" s="10"/>
      <c r="NRY1221" s="10"/>
      <c r="NRZ1221" s="10"/>
      <c r="NSA1221" s="10"/>
      <c r="NSB1221" s="10"/>
      <c r="NSC1221" s="10"/>
      <c r="NSD1221" s="10"/>
      <c r="NSE1221" s="10"/>
      <c r="NSF1221" s="10"/>
      <c r="NSG1221" s="10"/>
      <c r="NSH1221" s="10"/>
      <c r="NSI1221" s="10"/>
      <c r="NSJ1221" s="10"/>
      <c r="NSK1221" s="10"/>
      <c r="NSL1221" s="10"/>
      <c r="NSM1221" s="10"/>
      <c r="NSN1221" s="10"/>
      <c r="NSO1221" s="10"/>
      <c r="NSP1221" s="10"/>
      <c r="NSQ1221" s="10"/>
      <c r="NSR1221" s="10"/>
      <c r="NSS1221" s="10"/>
      <c r="NST1221" s="10"/>
      <c r="NSU1221" s="10"/>
      <c r="NSV1221" s="10"/>
      <c r="NSW1221" s="10"/>
      <c r="NSX1221" s="10"/>
      <c r="NSY1221" s="10"/>
      <c r="NSZ1221" s="10"/>
      <c r="NTA1221" s="10"/>
      <c r="NTB1221" s="10"/>
      <c r="NTC1221" s="10"/>
      <c r="NTD1221" s="10"/>
      <c r="NTE1221" s="10"/>
      <c r="NTF1221" s="10"/>
      <c r="NTG1221" s="10"/>
      <c r="NTH1221" s="10"/>
      <c r="NTI1221" s="10"/>
      <c r="NTJ1221" s="10"/>
      <c r="NTK1221" s="10"/>
      <c r="NTL1221" s="10"/>
      <c r="NTM1221" s="10"/>
      <c r="NTN1221" s="10"/>
      <c r="NTO1221" s="10"/>
      <c r="NTP1221" s="10"/>
      <c r="NTQ1221" s="10"/>
      <c r="NTR1221" s="10"/>
      <c r="NTS1221" s="10"/>
      <c r="NTT1221" s="10"/>
      <c r="NTU1221" s="10"/>
      <c r="NTV1221" s="10"/>
      <c r="NTW1221" s="10"/>
      <c r="NTX1221" s="10"/>
      <c r="NTY1221" s="10"/>
      <c r="NTZ1221" s="10"/>
      <c r="NUA1221" s="10"/>
      <c r="NUB1221" s="10"/>
      <c r="NUC1221" s="10"/>
      <c r="NUD1221" s="10"/>
      <c r="NUE1221" s="10"/>
      <c r="NUF1221" s="10"/>
      <c r="NUG1221" s="10"/>
      <c r="NUH1221" s="10"/>
      <c r="NUI1221" s="10"/>
      <c r="NUJ1221" s="10"/>
      <c r="NUK1221" s="10"/>
      <c r="NUL1221" s="10"/>
      <c r="NUM1221" s="10"/>
      <c r="NUN1221" s="10"/>
      <c r="NUO1221" s="10"/>
      <c r="NUP1221" s="10"/>
      <c r="NUQ1221" s="10"/>
      <c r="NUR1221" s="10"/>
      <c r="NUS1221" s="10"/>
      <c r="NUT1221" s="10"/>
      <c r="NUU1221" s="10"/>
      <c r="NUV1221" s="10"/>
      <c r="NUW1221" s="10"/>
      <c r="NUX1221" s="10"/>
      <c r="NUY1221" s="10"/>
      <c r="NUZ1221" s="10"/>
      <c r="NVA1221" s="10"/>
      <c r="NVB1221" s="10"/>
      <c r="NVC1221" s="10"/>
      <c r="NVD1221" s="10"/>
      <c r="NVE1221" s="10"/>
      <c r="NVF1221" s="10"/>
      <c r="NVG1221" s="10"/>
      <c r="NVH1221" s="10"/>
      <c r="NVI1221" s="10"/>
      <c r="NVJ1221" s="10"/>
      <c r="NVK1221" s="10"/>
      <c r="NVL1221" s="10"/>
      <c r="NVM1221" s="10"/>
      <c r="NVN1221" s="10"/>
      <c r="NVO1221" s="10"/>
      <c r="NVP1221" s="10"/>
      <c r="NVQ1221" s="10"/>
      <c r="NVR1221" s="10"/>
      <c r="NVS1221" s="10"/>
      <c r="NVT1221" s="10"/>
      <c r="NVU1221" s="10"/>
      <c r="NVV1221" s="10"/>
      <c r="NVW1221" s="10"/>
      <c r="NVX1221" s="10"/>
      <c r="NVY1221" s="10"/>
      <c r="NVZ1221" s="10"/>
      <c r="NWA1221" s="10"/>
      <c r="NWB1221" s="10"/>
      <c r="NWC1221" s="10"/>
      <c r="NWD1221" s="10"/>
      <c r="NWE1221" s="10"/>
      <c r="NWF1221" s="10"/>
      <c r="NWG1221" s="10"/>
      <c r="NWH1221" s="10"/>
      <c r="NWI1221" s="10"/>
      <c r="NWJ1221" s="10"/>
      <c r="NWK1221" s="10"/>
      <c r="NWL1221" s="10"/>
      <c r="NWM1221" s="10"/>
      <c r="NWN1221" s="10"/>
      <c r="NWO1221" s="10"/>
      <c r="NWP1221" s="10"/>
      <c r="NWQ1221" s="10"/>
      <c r="NWR1221" s="10"/>
      <c r="NWS1221" s="10"/>
      <c r="NWT1221" s="10"/>
      <c r="NWU1221" s="10"/>
      <c r="NWV1221" s="10"/>
      <c r="NWW1221" s="10"/>
      <c r="NWX1221" s="10"/>
      <c r="NWY1221" s="10"/>
      <c r="NWZ1221" s="10"/>
      <c r="NXA1221" s="10"/>
      <c r="NXB1221" s="10"/>
      <c r="NXC1221" s="10"/>
      <c r="NXD1221" s="10"/>
      <c r="NXE1221" s="10"/>
      <c r="NXF1221" s="10"/>
      <c r="NXG1221" s="10"/>
      <c r="NXH1221" s="10"/>
      <c r="NXI1221" s="10"/>
      <c r="NXJ1221" s="10"/>
      <c r="NXK1221" s="10"/>
      <c r="NXL1221" s="10"/>
      <c r="NXM1221" s="10"/>
      <c r="NXN1221" s="10"/>
      <c r="NXO1221" s="10"/>
      <c r="NXP1221" s="10"/>
      <c r="NXQ1221" s="10"/>
      <c r="NXR1221" s="10"/>
      <c r="NXS1221" s="10"/>
      <c r="NXT1221" s="10"/>
      <c r="NXU1221" s="10"/>
      <c r="NXV1221" s="10"/>
      <c r="NXW1221" s="10"/>
      <c r="NXX1221" s="10"/>
      <c r="NXY1221" s="10"/>
      <c r="NXZ1221" s="10"/>
      <c r="NYA1221" s="10"/>
      <c r="NYB1221" s="10"/>
      <c r="NYC1221" s="10"/>
      <c r="NYD1221" s="10"/>
      <c r="NYE1221" s="10"/>
      <c r="NYF1221" s="10"/>
      <c r="NYG1221" s="10"/>
      <c r="NYH1221" s="10"/>
      <c r="NYI1221" s="10"/>
      <c r="NYJ1221" s="10"/>
      <c r="NYK1221" s="10"/>
      <c r="NYL1221" s="10"/>
      <c r="NYM1221" s="10"/>
      <c r="NYN1221" s="10"/>
      <c r="NYO1221" s="10"/>
      <c r="NYP1221" s="10"/>
      <c r="NYQ1221" s="10"/>
      <c r="NYR1221" s="10"/>
      <c r="NYS1221" s="10"/>
      <c r="NYT1221" s="10"/>
      <c r="NYU1221" s="10"/>
      <c r="NYV1221" s="10"/>
      <c r="NYW1221" s="10"/>
      <c r="NYX1221" s="10"/>
      <c r="NYY1221" s="10"/>
      <c r="NYZ1221" s="10"/>
      <c r="NZA1221" s="10"/>
      <c r="NZB1221" s="10"/>
      <c r="NZC1221" s="10"/>
      <c r="NZD1221" s="10"/>
      <c r="NZE1221" s="10"/>
      <c r="NZF1221" s="10"/>
      <c r="NZG1221" s="10"/>
      <c r="NZH1221" s="10"/>
      <c r="NZI1221" s="10"/>
      <c r="NZJ1221" s="10"/>
      <c r="NZK1221" s="10"/>
      <c r="NZL1221" s="10"/>
      <c r="NZM1221" s="10"/>
      <c r="NZN1221" s="10"/>
      <c r="NZO1221" s="10"/>
      <c r="NZP1221" s="10"/>
      <c r="NZQ1221" s="10"/>
      <c r="NZR1221" s="10"/>
      <c r="NZS1221" s="10"/>
      <c r="NZT1221" s="10"/>
      <c r="NZU1221" s="10"/>
      <c r="NZV1221" s="10"/>
      <c r="NZW1221" s="10"/>
      <c r="NZX1221" s="10"/>
      <c r="NZY1221" s="10"/>
      <c r="NZZ1221" s="10"/>
      <c r="OAA1221" s="10"/>
      <c r="OAB1221" s="10"/>
      <c r="OAC1221" s="10"/>
      <c r="OAD1221" s="10"/>
      <c r="OAE1221" s="10"/>
      <c r="OAF1221" s="10"/>
      <c r="OAG1221" s="10"/>
      <c r="OAH1221" s="10"/>
      <c r="OAI1221" s="10"/>
      <c r="OAJ1221" s="10"/>
      <c r="OAK1221" s="10"/>
      <c r="OAL1221" s="10"/>
      <c r="OAM1221" s="10"/>
      <c r="OAN1221" s="10"/>
      <c r="OAO1221" s="10"/>
      <c r="OAP1221" s="10"/>
      <c r="OAQ1221" s="10"/>
      <c r="OAR1221" s="10"/>
      <c r="OAS1221" s="10"/>
      <c r="OAT1221" s="10"/>
      <c r="OAU1221" s="10"/>
      <c r="OAV1221" s="10"/>
      <c r="OAW1221" s="10"/>
      <c r="OAX1221" s="10"/>
      <c r="OAY1221" s="10"/>
      <c r="OAZ1221" s="10"/>
      <c r="OBA1221" s="10"/>
      <c r="OBB1221" s="10"/>
      <c r="OBC1221" s="10"/>
      <c r="OBD1221" s="10"/>
      <c r="OBE1221" s="10"/>
      <c r="OBF1221" s="10"/>
      <c r="OBG1221" s="10"/>
      <c r="OBH1221" s="10"/>
      <c r="OBI1221" s="10"/>
      <c r="OBJ1221" s="10"/>
      <c r="OBK1221" s="10"/>
      <c r="OBL1221" s="10"/>
      <c r="OBM1221" s="10"/>
      <c r="OBN1221" s="10"/>
      <c r="OBO1221" s="10"/>
      <c r="OBP1221" s="10"/>
      <c r="OBQ1221" s="10"/>
      <c r="OBR1221" s="10"/>
      <c r="OBS1221" s="10"/>
      <c r="OBT1221" s="10"/>
      <c r="OBU1221" s="10"/>
      <c r="OBV1221" s="10"/>
      <c r="OBW1221" s="10"/>
      <c r="OBX1221" s="10"/>
      <c r="OBY1221" s="10"/>
      <c r="OBZ1221" s="10"/>
      <c r="OCA1221" s="10"/>
      <c r="OCB1221" s="10"/>
      <c r="OCC1221" s="10"/>
      <c r="OCD1221" s="10"/>
      <c r="OCE1221" s="10"/>
      <c r="OCF1221" s="10"/>
      <c r="OCG1221" s="10"/>
      <c r="OCH1221" s="10"/>
      <c r="OCI1221" s="10"/>
      <c r="OCJ1221" s="10"/>
      <c r="OCK1221" s="10"/>
      <c r="OCL1221" s="10"/>
      <c r="OCM1221" s="10"/>
      <c r="OCN1221" s="10"/>
      <c r="OCO1221" s="10"/>
      <c r="OCP1221" s="10"/>
      <c r="OCQ1221" s="10"/>
      <c r="OCR1221" s="10"/>
      <c r="OCS1221" s="10"/>
      <c r="OCT1221" s="10"/>
      <c r="OCU1221" s="10"/>
      <c r="OCV1221" s="10"/>
      <c r="OCW1221" s="10"/>
      <c r="OCX1221" s="10"/>
      <c r="OCY1221" s="10"/>
      <c r="OCZ1221" s="10"/>
      <c r="ODA1221" s="10"/>
      <c r="ODB1221" s="10"/>
      <c r="ODC1221" s="10"/>
      <c r="ODD1221" s="10"/>
      <c r="ODE1221" s="10"/>
      <c r="ODF1221" s="10"/>
      <c r="ODG1221" s="10"/>
      <c r="ODH1221" s="10"/>
      <c r="ODI1221" s="10"/>
      <c r="ODJ1221" s="10"/>
      <c r="ODK1221" s="10"/>
      <c r="ODL1221" s="10"/>
      <c r="ODM1221" s="10"/>
      <c r="ODN1221" s="10"/>
      <c r="ODO1221" s="10"/>
      <c r="ODP1221" s="10"/>
      <c r="ODQ1221" s="10"/>
      <c r="ODR1221" s="10"/>
      <c r="ODS1221" s="10"/>
      <c r="ODT1221" s="10"/>
      <c r="ODU1221" s="10"/>
      <c r="ODV1221" s="10"/>
      <c r="ODW1221" s="10"/>
      <c r="ODX1221" s="10"/>
      <c r="ODY1221" s="10"/>
      <c r="ODZ1221" s="10"/>
      <c r="OEA1221" s="10"/>
      <c r="OEB1221" s="10"/>
      <c r="OEC1221" s="10"/>
      <c r="OED1221" s="10"/>
      <c r="OEE1221" s="10"/>
      <c r="OEF1221" s="10"/>
      <c r="OEG1221" s="10"/>
      <c r="OEH1221" s="10"/>
      <c r="OEI1221" s="10"/>
      <c r="OEJ1221" s="10"/>
      <c r="OEK1221" s="10"/>
      <c r="OEL1221" s="10"/>
      <c r="OEM1221" s="10"/>
      <c r="OEN1221" s="10"/>
      <c r="OEO1221" s="10"/>
      <c r="OEP1221" s="10"/>
      <c r="OEQ1221" s="10"/>
      <c r="OER1221" s="10"/>
      <c r="OES1221" s="10"/>
      <c r="OET1221" s="10"/>
      <c r="OEU1221" s="10"/>
      <c r="OEV1221" s="10"/>
      <c r="OEW1221" s="10"/>
      <c r="OEX1221" s="10"/>
      <c r="OEY1221" s="10"/>
      <c r="OEZ1221" s="10"/>
      <c r="OFA1221" s="10"/>
      <c r="OFB1221" s="10"/>
      <c r="OFC1221" s="10"/>
      <c r="OFD1221" s="10"/>
      <c r="OFE1221" s="10"/>
      <c r="OFF1221" s="10"/>
      <c r="OFG1221" s="10"/>
      <c r="OFH1221" s="10"/>
      <c r="OFI1221" s="10"/>
      <c r="OFJ1221" s="10"/>
      <c r="OFK1221" s="10"/>
      <c r="OFL1221" s="10"/>
      <c r="OFM1221" s="10"/>
      <c r="OFN1221" s="10"/>
      <c r="OFO1221" s="10"/>
      <c r="OFP1221" s="10"/>
      <c r="OFQ1221" s="10"/>
      <c r="OFR1221" s="10"/>
      <c r="OFS1221" s="10"/>
      <c r="OFT1221" s="10"/>
      <c r="OFU1221" s="10"/>
      <c r="OFV1221" s="10"/>
      <c r="OFW1221" s="10"/>
      <c r="OFX1221" s="10"/>
      <c r="OFY1221" s="10"/>
      <c r="OFZ1221" s="10"/>
      <c r="OGA1221" s="10"/>
      <c r="OGB1221" s="10"/>
      <c r="OGC1221" s="10"/>
      <c r="OGD1221" s="10"/>
      <c r="OGE1221" s="10"/>
      <c r="OGF1221" s="10"/>
      <c r="OGG1221" s="10"/>
      <c r="OGH1221" s="10"/>
      <c r="OGI1221" s="10"/>
      <c r="OGJ1221" s="10"/>
      <c r="OGK1221" s="10"/>
      <c r="OGL1221" s="10"/>
      <c r="OGM1221" s="10"/>
      <c r="OGN1221" s="10"/>
      <c r="OGO1221" s="10"/>
      <c r="OGP1221" s="10"/>
      <c r="OGQ1221" s="10"/>
      <c r="OGR1221" s="10"/>
      <c r="OGS1221" s="10"/>
      <c r="OGT1221" s="10"/>
      <c r="OGU1221" s="10"/>
      <c r="OGV1221" s="10"/>
      <c r="OGW1221" s="10"/>
      <c r="OGX1221" s="10"/>
      <c r="OGY1221" s="10"/>
      <c r="OGZ1221" s="10"/>
      <c r="OHA1221" s="10"/>
      <c r="OHB1221" s="10"/>
      <c r="OHC1221" s="10"/>
      <c r="OHD1221" s="10"/>
      <c r="OHE1221" s="10"/>
      <c r="OHF1221" s="10"/>
      <c r="OHG1221" s="10"/>
      <c r="OHH1221" s="10"/>
      <c r="OHI1221" s="10"/>
      <c r="OHJ1221" s="10"/>
      <c r="OHK1221" s="10"/>
      <c r="OHL1221" s="10"/>
      <c r="OHM1221" s="10"/>
      <c r="OHN1221" s="10"/>
      <c r="OHO1221" s="10"/>
      <c r="OHP1221" s="10"/>
      <c r="OHQ1221" s="10"/>
      <c r="OHR1221" s="10"/>
      <c r="OHS1221" s="10"/>
      <c r="OHT1221" s="10"/>
      <c r="OHU1221" s="10"/>
      <c r="OHV1221" s="10"/>
      <c r="OHW1221" s="10"/>
      <c r="OHX1221" s="10"/>
      <c r="OHY1221" s="10"/>
      <c r="OHZ1221" s="10"/>
      <c r="OIA1221" s="10"/>
      <c r="OIB1221" s="10"/>
      <c r="OIC1221" s="10"/>
      <c r="OID1221" s="10"/>
      <c r="OIE1221" s="10"/>
      <c r="OIF1221" s="10"/>
      <c r="OIG1221" s="10"/>
      <c r="OIH1221" s="10"/>
      <c r="OII1221" s="10"/>
      <c r="OIJ1221" s="10"/>
      <c r="OIK1221" s="10"/>
      <c r="OIL1221" s="10"/>
      <c r="OIM1221" s="10"/>
      <c r="OIN1221" s="10"/>
      <c r="OIO1221" s="10"/>
      <c r="OIP1221" s="10"/>
      <c r="OIQ1221" s="10"/>
      <c r="OIR1221" s="10"/>
      <c r="OIS1221" s="10"/>
      <c r="OIT1221" s="10"/>
      <c r="OIU1221" s="10"/>
      <c r="OIV1221" s="10"/>
      <c r="OIW1221" s="10"/>
      <c r="OIX1221" s="10"/>
      <c r="OIY1221" s="10"/>
      <c r="OIZ1221" s="10"/>
      <c r="OJA1221" s="10"/>
      <c r="OJB1221" s="10"/>
      <c r="OJC1221" s="10"/>
      <c r="OJD1221" s="10"/>
      <c r="OJE1221" s="10"/>
      <c r="OJF1221" s="10"/>
      <c r="OJG1221" s="10"/>
      <c r="OJH1221" s="10"/>
      <c r="OJI1221" s="10"/>
      <c r="OJJ1221" s="10"/>
      <c r="OJK1221" s="10"/>
      <c r="OJL1221" s="10"/>
      <c r="OJM1221" s="10"/>
      <c r="OJN1221" s="10"/>
      <c r="OJO1221" s="10"/>
      <c r="OJP1221" s="10"/>
      <c r="OJQ1221" s="10"/>
      <c r="OJR1221" s="10"/>
      <c r="OJS1221" s="10"/>
      <c r="OJT1221" s="10"/>
      <c r="OJU1221" s="10"/>
      <c r="OJV1221" s="10"/>
      <c r="OJW1221" s="10"/>
      <c r="OJX1221" s="10"/>
      <c r="OJY1221" s="10"/>
      <c r="OJZ1221" s="10"/>
      <c r="OKA1221" s="10"/>
      <c r="OKB1221" s="10"/>
      <c r="OKC1221" s="10"/>
      <c r="OKD1221" s="10"/>
      <c r="OKE1221" s="10"/>
      <c r="OKF1221" s="10"/>
      <c r="OKG1221" s="10"/>
      <c r="OKH1221" s="10"/>
      <c r="OKI1221" s="10"/>
      <c r="OKJ1221" s="10"/>
      <c r="OKK1221" s="10"/>
      <c r="OKL1221" s="10"/>
      <c r="OKM1221" s="10"/>
      <c r="OKN1221" s="10"/>
      <c r="OKO1221" s="10"/>
      <c r="OKP1221" s="10"/>
      <c r="OKQ1221" s="10"/>
      <c r="OKR1221" s="10"/>
      <c r="OKS1221" s="10"/>
      <c r="OKT1221" s="10"/>
      <c r="OKU1221" s="10"/>
      <c r="OKV1221" s="10"/>
      <c r="OKW1221" s="10"/>
      <c r="OKX1221" s="10"/>
      <c r="OKY1221" s="10"/>
      <c r="OKZ1221" s="10"/>
      <c r="OLA1221" s="10"/>
      <c r="OLB1221" s="10"/>
      <c r="OLC1221" s="10"/>
      <c r="OLD1221" s="10"/>
      <c r="OLE1221" s="10"/>
      <c r="OLF1221" s="10"/>
      <c r="OLG1221" s="10"/>
      <c r="OLH1221" s="10"/>
      <c r="OLI1221" s="10"/>
      <c r="OLJ1221" s="10"/>
      <c r="OLK1221" s="10"/>
      <c r="OLL1221" s="10"/>
      <c r="OLM1221" s="10"/>
      <c r="OLN1221" s="10"/>
      <c r="OLO1221" s="10"/>
      <c r="OLP1221" s="10"/>
      <c r="OLQ1221" s="10"/>
      <c r="OLR1221" s="10"/>
      <c r="OLS1221" s="10"/>
      <c r="OLT1221" s="10"/>
      <c r="OLU1221" s="10"/>
      <c r="OLV1221" s="10"/>
      <c r="OLW1221" s="10"/>
      <c r="OLX1221" s="10"/>
      <c r="OLY1221" s="10"/>
      <c r="OLZ1221" s="10"/>
      <c r="OMA1221" s="10"/>
      <c r="OMB1221" s="10"/>
      <c r="OMC1221" s="10"/>
      <c r="OMD1221" s="10"/>
      <c r="OME1221" s="10"/>
      <c r="OMF1221" s="10"/>
      <c r="OMG1221" s="10"/>
      <c r="OMH1221" s="10"/>
      <c r="OMI1221" s="10"/>
      <c r="OMJ1221" s="10"/>
      <c r="OMK1221" s="10"/>
      <c r="OML1221" s="10"/>
      <c r="OMM1221" s="10"/>
      <c r="OMN1221" s="10"/>
      <c r="OMO1221" s="10"/>
      <c r="OMP1221" s="10"/>
      <c r="OMQ1221" s="10"/>
      <c r="OMR1221" s="10"/>
      <c r="OMS1221" s="10"/>
      <c r="OMT1221" s="10"/>
      <c r="OMU1221" s="10"/>
      <c r="OMV1221" s="10"/>
      <c r="OMW1221" s="10"/>
      <c r="OMX1221" s="10"/>
      <c r="OMY1221" s="10"/>
      <c r="OMZ1221" s="10"/>
      <c r="ONA1221" s="10"/>
      <c r="ONB1221" s="10"/>
      <c r="ONC1221" s="10"/>
      <c r="OND1221" s="10"/>
      <c r="ONE1221" s="10"/>
      <c r="ONF1221" s="10"/>
      <c r="ONG1221" s="10"/>
      <c r="ONH1221" s="10"/>
      <c r="ONI1221" s="10"/>
      <c r="ONJ1221" s="10"/>
      <c r="ONK1221" s="10"/>
      <c r="ONL1221" s="10"/>
      <c r="ONM1221" s="10"/>
      <c r="ONN1221" s="10"/>
      <c r="ONO1221" s="10"/>
      <c r="ONP1221" s="10"/>
      <c r="ONQ1221" s="10"/>
      <c r="ONR1221" s="10"/>
      <c r="ONS1221" s="10"/>
      <c r="ONT1221" s="10"/>
      <c r="ONU1221" s="10"/>
      <c r="ONV1221" s="10"/>
      <c r="ONW1221" s="10"/>
      <c r="ONX1221" s="10"/>
      <c r="ONY1221" s="10"/>
      <c r="ONZ1221" s="10"/>
      <c r="OOA1221" s="10"/>
      <c r="OOB1221" s="10"/>
      <c r="OOC1221" s="10"/>
      <c r="OOD1221" s="10"/>
      <c r="OOE1221" s="10"/>
      <c r="OOF1221" s="10"/>
      <c r="OOG1221" s="10"/>
      <c r="OOH1221" s="10"/>
      <c r="OOI1221" s="10"/>
      <c r="OOJ1221" s="10"/>
      <c r="OOK1221" s="10"/>
      <c r="OOL1221" s="10"/>
      <c r="OOM1221" s="10"/>
      <c r="OON1221" s="10"/>
      <c r="OOO1221" s="10"/>
      <c r="OOP1221" s="10"/>
      <c r="OOQ1221" s="10"/>
      <c r="OOR1221" s="10"/>
      <c r="OOS1221" s="10"/>
      <c r="OOT1221" s="10"/>
      <c r="OOU1221" s="10"/>
      <c r="OOV1221" s="10"/>
      <c r="OOW1221" s="10"/>
      <c r="OOX1221" s="10"/>
      <c r="OOY1221" s="10"/>
      <c r="OOZ1221" s="10"/>
      <c r="OPA1221" s="10"/>
      <c r="OPB1221" s="10"/>
      <c r="OPC1221" s="10"/>
      <c r="OPD1221" s="10"/>
      <c r="OPE1221" s="10"/>
      <c r="OPF1221" s="10"/>
      <c r="OPG1221" s="10"/>
      <c r="OPH1221" s="10"/>
      <c r="OPI1221" s="10"/>
      <c r="OPJ1221" s="10"/>
      <c r="OPK1221" s="10"/>
      <c r="OPL1221" s="10"/>
      <c r="OPM1221" s="10"/>
      <c r="OPN1221" s="10"/>
      <c r="OPO1221" s="10"/>
      <c r="OPP1221" s="10"/>
      <c r="OPQ1221" s="10"/>
      <c r="OPR1221" s="10"/>
      <c r="OPS1221" s="10"/>
      <c r="OPT1221" s="10"/>
      <c r="OPU1221" s="10"/>
      <c r="OPV1221" s="10"/>
      <c r="OPW1221" s="10"/>
      <c r="OPX1221" s="10"/>
      <c r="OPY1221" s="10"/>
      <c r="OPZ1221" s="10"/>
      <c r="OQA1221" s="10"/>
      <c r="OQB1221" s="10"/>
      <c r="OQC1221" s="10"/>
      <c r="OQD1221" s="10"/>
      <c r="OQE1221" s="10"/>
      <c r="OQF1221" s="10"/>
      <c r="OQG1221" s="10"/>
      <c r="OQH1221" s="10"/>
      <c r="OQI1221" s="10"/>
      <c r="OQJ1221" s="10"/>
      <c r="OQK1221" s="10"/>
      <c r="OQL1221" s="10"/>
      <c r="OQM1221" s="10"/>
      <c r="OQN1221" s="10"/>
      <c r="OQO1221" s="10"/>
      <c r="OQP1221" s="10"/>
      <c r="OQQ1221" s="10"/>
      <c r="OQR1221" s="10"/>
      <c r="OQS1221" s="10"/>
      <c r="OQT1221" s="10"/>
      <c r="OQU1221" s="10"/>
      <c r="OQV1221" s="10"/>
      <c r="OQW1221" s="10"/>
      <c r="OQX1221" s="10"/>
      <c r="OQY1221" s="10"/>
      <c r="OQZ1221" s="10"/>
      <c r="ORA1221" s="10"/>
      <c r="ORB1221" s="10"/>
      <c r="ORC1221" s="10"/>
      <c r="ORD1221" s="10"/>
      <c r="ORE1221" s="10"/>
      <c r="ORF1221" s="10"/>
      <c r="ORG1221" s="10"/>
      <c r="ORH1221" s="10"/>
      <c r="ORI1221" s="10"/>
      <c r="ORJ1221" s="10"/>
      <c r="ORK1221" s="10"/>
      <c r="ORL1221" s="10"/>
      <c r="ORM1221" s="10"/>
      <c r="ORN1221" s="10"/>
      <c r="ORO1221" s="10"/>
      <c r="ORP1221" s="10"/>
      <c r="ORQ1221" s="10"/>
      <c r="ORR1221" s="10"/>
      <c r="ORS1221" s="10"/>
      <c r="ORT1221" s="10"/>
      <c r="ORU1221" s="10"/>
      <c r="ORV1221" s="10"/>
      <c r="ORW1221" s="10"/>
      <c r="ORX1221" s="10"/>
      <c r="ORY1221" s="10"/>
      <c r="ORZ1221" s="10"/>
      <c r="OSA1221" s="10"/>
      <c r="OSB1221" s="10"/>
      <c r="OSC1221" s="10"/>
      <c r="OSD1221" s="10"/>
      <c r="OSE1221" s="10"/>
      <c r="OSF1221" s="10"/>
      <c r="OSG1221" s="10"/>
      <c r="OSH1221" s="10"/>
      <c r="OSI1221" s="10"/>
      <c r="OSJ1221" s="10"/>
      <c r="OSK1221" s="10"/>
      <c r="OSL1221" s="10"/>
      <c r="OSM1221" s="10"/>
      <c r="OSN1221" s="10"/>
      <c r="OSO1221" s="10"/>
      <c r="OSP1221" s="10"/>
      <c r="OSQ1221" s="10"/>
      <c r="OSR1221" s="10"/>
      <c r="OSS1221" s="10"/>
      <c r="OST1221" s="10"/>
      <c r="OSU1221" s="10"/>
      <c r="OSV1221" s="10"/>
      <c r="OSW1221" s="10"/>
      <c r="OSX1221" s="10"/>
      <c r="OSY1221" s="10"/>
      <c r="OSZ1221" s="10"/>
      <c r="OTA1221" s="10"/>
      <c r="OTB1221" s="10"/>
      <c r="OTC1221" s="10"/>
      <c r="OTD1221" s="10"/>
      <c r="OTE1221" s="10"/>
      <c r="OTF1221" s="10"/>
      <c r="OTG1221" s="10"/>
      <c r="OTH1221" s="10"/>
      <c r="OTI1221" s="10"/>
      <c r="OTJ1221" s="10"/>
      <c r="OTK1221" s="10"/>
      <c r="OTL1221" s="10"/>
      <c r="OTM1221" s="10"/>
      <c r="OTN1221" s="10"/>
      <c r="OTO1221" s="10"/>
      <c r="OTP1221" s="10"/>
      <c r="OTQ1221" s="10"/>
      <c r="OTR1221" s="10"/>
      <c r="OTS1221" s="10"/>
      <c r="OTT1221" s="10"/>
      <c r="OTU1221" s="10"/>
      <c r="OTV1221" s="10"/>
      <c r="OTW1221" s="10"/>
      <c r="OTX1221" s="10"/>
      <c r="OTY1221" s="10"/>
      <c r="OTZ1221" s="10"/>
      <c r="OUA1221" s="10"/>
      <c r="OUB1221" s="10"/>
      <c r="OUC1221" s="10"/>
      <c r="OUD1221" s="10"/>
      <c r="OUE1221" s="10"/>
      <c r="OUF1221" s="10"/>
      <c r="OUG1221" s="10"/>
      <c r="OUH1221" s="10"/>
      <c r="OUI1221" s="10"/>
      <c r="OUJ1221" s="10"/>
      <c r="OUK1221" s="10"/>
      <c r="OUL1221" s="10"/>
      <c r="OUM1221" s="10"/>
      <c r="OUN1221" s="10"/>
      <c r="OUO1221" s="10"/>
      <c r="OUP1221" s="10"/>
      <c r="OUQ1221" s="10"/>
      <c r="OUR1221" s="10"/>
      <c r="OUS1221" s="10"/>
      <c r="OUT1221" s="10"/>
      <c r="OUU1221" s="10"/>
      <c r="OUV1221" s="10"/>
      <c r="OUW1221" s="10"/>
      <c r="OUX1221" s="10"/>
      <c r="OUY1221" s="10"/>
      <c r="OUZ1221" s="10"/>
      <c r="OVA1221" s="10"/>
      <c r="OVB1221" s="10"/>
      <c r="OVC1221" s="10"/>
      <c r="OVD1221" s="10"/>
      <c r="OVE1221" s="10"/>
      <c r="OVF1221" s="10"/>
      <c r="OVG1221" s="10"/>
      <c r="OVH1221" s="10"/>
      <c r="OVI1221" s="10"/>
      <c r="OVJ1221" s="10"/>
      <c r="OVK1221" s="10"/>
      <c r="OVL1221" s="10"/>
      <c r="OVM1221" s="10"/>
      <c r="OVN1221" s="10"/>
      <c r="OVO1221" s="10"/>
      <c r="OVP1221" s="10"/>
      <c r="OVQ1221" s="10"/>
      <c r="OVR1221" s="10"/>
      <c r="OVS1221" s="10"/>
      <c r="OVT1221" s="10"/>
      <c r="OVU1221" s="10"/>
      <c r="OVV1221" s="10"/>
      <c r="OVW1221" s="10"/>
      <c r="OVX1221" s="10"/>
      <c r="OVY1221" s="10"/>
      <c r="OVZ1221" s="10"/>
      <c r="OWA1221" s="10"/>
      <c r="OWB1221" s="10"/>
      <c r="OWC1221" s="10"/>
      <c r="OWD1221" s="10"/>
      <c r="OWE1221" s="10"/>
      <c r="OWF1221" s="10"/>
      <c r="OWG1221" s="10"/>
      <c r="OWH1221" s="10"/>
      <c r="OWI1221" s="10"/>
      <c r="OWJ1221" s="10"/>
      <c r="OWK1221" s="10"/>
      <c r="OWL1221" s="10"/>
      <c r="OWM1221" s="10"/>
      <c r="OWN1221" s="10"/>
      <c r="OWO1221" s="10"/>
      <c r="OWP1221" s="10"/>
      <c r="OWQ1221" s="10"/>
      <c r="OWR1221" s="10"/>
      <c r="OWS1221" s="10"/>
      <c r="OWT1221" s="10"/>
      <c r="OWU1221" s="10"/>
      <c r="OWV1221" s="10"/>
      <c r="OWW1221" s="10"/>
      <c r="OWX1221" s="10"/>
      <c r="OWY1221" s="10"/>
      <c r="OWZ1221" s="10"/>
      <c r="OXA1221" s="10"/>
      <c r="OXB1221" s="10"/>
      <c r="OXC1221" s="10"/>
      <c r="OXD1221" s="10"/>
      <c r="OXE1221" s="10"/>
      <c r="OXF1221" s="10"/>
      <c r="OXG1221" s="10"/>
      <c r="OXH1221" s="10"/>
      <c r="OXI1221" s="10"/>
      <c r="OXJ1221" s="10"/>
      <c r="OXK1221" s="10"/>
      <c r="OXL1221" s="10"/>
      <c r="OXM1221" s="10"/>
      <c r="OXN1221" s="10"/>
      <c r="OXO1221" s="10"/>
      <c r="OXP1221" s="10"/>
      <c r="OXQ1221" s="10"/>
      <c r="OXR1221" s="10"/>
      <c r="OXS1221" s="10"/>
      <c r="OXT1221" s="10"/>
      <c r="OXU1221" s="10"/>
      <c r="OXV1221" s="10"/>
      <c r="OXW1221" s="10"/>
      <c r="OXX1221" s="10"/>
      <c r="OXY1221" s="10"/>
      <c r="OXZ1221" s="10"/>
      <c r="OYA1221" s="10"/>
      <c r="OYB1221" s="10"/>
      <c r="OYC1221" s="10"/>
      <c r="OYD1221" s="10"/>
      <c r="OYE1221" s="10"/>
      <c r="OYF1221" s="10"/>
      <c r="OYG1221" s="10"/>
      <c r="OYH1221" s="10"/>
      <c r="OYI1221" s="10"/>
      <c r="OYJ1221" s="10"/>
      <c r="OYK1221" s="10"/>
      <c r="OYL1221" s="10"/>
      <c r="OYM1221" s="10"/>
      <c r="OYN1221" s="10"/>
      <c r="OYO1221" s="10"/>
      <c r="OYP1221" s="10"/>
      <c r="OYQ1221" s="10"/>
      <c r="OYR1221" s="10"/>
      <c r="OYS1221" s="10"/>
      <c r="OYT1221" s="10"/>
      <c r="OYU1221" s="10"/>
      <c r="OYV1221" s="10"/>
      <c r="OYW1221" s="10"/>
      <c r="OYX1221" s="10"/>
      <c r="OYY1221" s="10"/>
      <c r="OYZ1221" s="10"/>
      <c r="OZA1221" s="10"/>
      <c r="OZB1221" s="10"/>
      <c r="OZC1221" s="10"/>
      <c r="OZD1221" s="10"/>
      <c r="OZE1221" s="10"/>
      <c r="OZF1221" s="10"/>
      <c r="OZG1221" s="10"/>
      <c r="OZH1221" s="10"/>
      <c r="OZI1221" s="10"/>
      <c r="OZJ1221" s="10"/>
      <c r="OZK1221" s="10"/>
      <c r="OZL1221" s="10"/>
      <c r="OZM1221" s="10"/>
      <c r="OZN1221" s="10"/>
      <c r="OZO1221" s="10"/>
      <c r="OZP1221" s="10"/>
      <c r="OZQ1221" s="10"/>
      <c r="OZR1221" s="10"/>
      <c r="OZS1221" s="10"/>
      <c r="OZT1221" s="10"/>
      <c r="OZU1221" s="10"/>
      <c r="OZV1221" s="10"/>
      <c r="OZW1221" s="10"/>
      <c r="OZX1221" s="10"/>
      <c r="OZY1221" s="10"/>
      <c r="OZZ1221" s="10"/>
      <c r="PAA1221" s="10"/>
      <c r="PAB1221" s="10"/>
      <c r="PAC1221" s="10"/>
      <c r="PAD1221" s="10"/>
      <c r="PAE1221" s="10"/>
      <c r="PAF1221" s="10"/>
      <c r="PAG1221" s="10"/>
      <c r="PAH1221" s="10"/>
      <c r="PAI1221" s="10"/>
      <c r="PAJ1221" s="10"/>
      <c r="PAK1221" s="10"/>
      <c r="PAL1221" s="10"/>
      <c r="PAM1221" s="10"/>
      <c r="PAN1221" s="10"/>
      <c r="PAO1221" s="10"/>
      <c r="PAP1221" s="10"/>
      <c r="PAQ1221" s="10"/>
      <c r="PAR1221" s="10"/>
      <c r="PAS1221" s="10"/>
      <c r="PAT1221" s="10"/>
      <c r="PAU1221" s="10"/>
      <c r="PAV1221" s="10"/>
      <c r="PAW1221" s="10"/>
      <c r="PAX1221" s="10"/>
      <c r="PAY1221" s="10"/>
      <c r="PAZ1221" s="10"/>
      <c r="PBA1221" s="10"/>
      <c r="PBB1221" s="10"/>
      <c r="PBC1221" s="10"/>
      <c r="PBD1221" s="10"/>
      <c r="PBE1221" s="10"/>
      <c r="PBF1221" s="10"/>
      <c r="PBG1221" s="10"/>
      <c r="PBH1221" s="10"/>
      <c r="PBI1221" s="10"/>
      <c r="PBJ1221" s="10"/>
      <c r="PBK1221" s="10"/>
      <c r="PBL1221" s="10"/>
      <c r="PBM1221" s="10"/>
      <c r="PBN1221" s="10"/>
      <c r="PBO1221" s="10"/>
      <c r="PBP1221" s="10"/>
      <c r="PBQ1221" s="10"/>
      <c r="PBR1221" s="10"/>
      <c r="PBS1221" s="10"/>
      <c r="PBT1221" s="10"/>
      <c r="PBU1221" s="10"/>
      <c r="PBV1221" s="10"/>
      <c r="PBW1221" s="10"/>
      <c r="PBX1221" s="10"/>
      <c r="PBY1221" s="10"/>
      <c r="PBZ1221" s="10"/>
      <c r="PCA1221" s="10"/>
      <c r="PCB1221" s="10"/>
      <c r="PCC1221" s="10"/>
      <c r="PCD1221" s="10"/>
      <c r="PCE1221" s="10"/>
      <c r="PCF1221" s="10"/>
      <c r="PCG1221" s="10"/>
      <c r="PCH1221" s="10"/>
      <c r="PCI1221" s="10"/>
      <c r="PCJ1221" s="10"/>
      <c r="PCK1221" s="10"/>
      <c r="PCL1221" s="10"/>
      <c r="PCM1221" s="10"/>
      <c r="PCN1221" s="10"/>
      <c r="PCO1221" s="10"/>
      <c r="PCP1221" s="10"/>
      <c r="PCQ1221" s="10"/>
      <c r="PCR1221" s="10"/>
      <c r="PCS1221" s="10"/>
      <c r="PCT1221" s="10"/>
      <c r="PCU1221" s="10"/>
      <c r="PCV1221" s="10"/>
      <c r="PCW1221" s="10"/>
      <c r="PCX1221" s="10"/>
      <c r="PCY1221" s="10"/>
      <c r="PCZ1221" s="10"/>
      <c r="PDA1221" s="10"/>
      <c r="PDB1221" s="10"/>
      <c r="PDC1221" s="10"/>
      <c r="PDD1221" s="10"/>
      <c r="PDE1221" s="10"/>
      <c r="PDF1221" s="10"/>
      <c r="PDG1221" s="10"/>
      <c r="PDH1221" s="10"/>
      <c r="PDI1221" s="10"/>
      <c r="PDJ1221" s="10"/>
      <c r="PDK1221" s="10"/>
      <c r="PDL1221" s="10"/>
      <c r="PDM1221" s="10"/>
      <c r="PDN1221" s="10"/>
      <c r="PDO1221" s="10"/>
      <c r="PDP1221" s="10"/>
      <c r="PDQ1221" s="10"/>
      <c r="PDR1221" s="10"/>
      <c r="PDS1221" s="10"/>
      <c r="PDT1221" s="10"/>
      <c r="PDU1221" s="10"/>
      <c r="PDV1221" s="10"/>
      <c r="PDW1221" s="10"/>
      <c r="PDX1221" s="10"/>
      <c r="PDY1221" s="10"/>
      <c r="PDZ1221" s="10"/>
      <c r="PEA1221" s="10"/>
      <c r="PEB1221" s="10"/>
      <c r="PEC1221" s="10"/>
      <c r="PED1221" s="10"/>
      <c r="PEE1221" s="10"/>
      <c r="PEF1221" s="10"/>
      <c r="PEG1221" s="10"/>
      <c r="PEH1221" s="10"/>
      <c r="PEI1221" s="10"/>
      <c r="PEJ1221" s="10"/>
      <c r="PEK1221" s="10"/>
      <c r="PEL1221" s="10"/>
      <c r="PEM1221" s="10"/>
      <c r="PEN1221" s="10"/>
      <c r="PEO1221" s="10"/>
      <c r="PEP1221" s="10"/>
      <c r="PEQ1221" s="10"/>
      <c r="PER1221" s="10"/>
      <c r="PES1221" s="10"/>
      <c r="PET1221" s="10"/>
      <c r="PEU1221" s="10"/>
      <c r="PEV1221" s="10"/>
      <c r="PEW1221" s="10"/>
      <c r="PEX1221" s="10"/>
      <c r="PEY1221" s="10"/>
      <c r="PEZ1221" s="10"/>
      <c r="PFA1221" s="10"/>
      <c r="PFB1221" s="10"/>
      <c r="PFC1221" s="10"/>
      <c r="PFD1221" s="10"/>
      <c r="PFE1221" s="10"/>
      <c r="PFF1221" s="10"/>
      <c r="PFG1221" s="10"/>
      <c r="PFH1221" s="10"/>
      <c r="PFI1221" s="10"/>
      <c r="PFJ1221" s="10"/>
      <c r="PFK1221" s="10"/>
      <c r="PFL1221" s="10"/>
      <c r="PFM1221" s="10"/>
      <c r="PFN1221" s="10"/>
      <c r="PFO1221" s="10"/>
      <c r="PFP1221" s="10"/>
      <c r="PFQ1221" s="10"/>
      <c r="PFR1221" s="10"/>
      <c r="PFS1221" s="10"/>
      <c r="PFT1221" s="10"/>
      <c r="PFU1221" s="10"/>
      <c r="PFV1221" s="10"/>
      <c r="PFW1221" s="10"/>
      <c r="PFX1221" s="10"/>
      <c r="PFY1221" s="10"/>
      <c r="PFZ1221" s="10"/>
      <c r="PGA1221" s="10"/>
      <c r="PGB1221" s="10"/>
      <c r="PGC1221" s="10"/>
      <c r="PGD1221" s="10"/>
      <c r="PGE1221" s="10"/>
      <c r="PGF1221" s="10"/>
      <c r="PGG1221" s="10"/>
      <c r="PGH1221" s="10"/>
      <c r="PGI1221" s="10"/>
      <c r="PGJ1221" s="10"/>
      <c r="PGK1221" s="10"/>
      <c r="PGL1221" s="10"/>
      <c r="PGM1221" s="10"/>
      <c r="PGN1221" s="10"/>
      <c r="PGO1221" s="10"/>
      <c r="PGP1221" s="10"/>
      <c r="PGQ1221" s="10"/>
      <c r="PGR1221" s="10"/>
      <c r="PGS1221" s="10"/>
      <c r="PGT1221" s="10"/>
      <c r="PGU1221" s="10"/>
      <c r="PGV1221" s="10"/>
      <c r="PGW1221" s="10"/>
      <c r="PGX1221" s="10"/>
      <c r="PGY1221" s="10"/>
      <c r="PGZ1221" s="10"/>
      <c r="PHA1221" s="10"/>
      <c r="PHB1221" s="10"/>
      <c r="PHC1221" s="10"/>
      <c r="PHD1221" s="10"/>
      <c r="PHE1221" s="10"/>
      <c r="PHF1221" s="10"/>
      <c r="PHG1221" s="10"/>
      <c r="PHH1221" s="10"/>
      <c r="PHI1221" s="10"/>
      <c r="PHJ1221" s="10"/>
      <c r="PHK1221" s="10"/>
      <c r="PHL1221" s="10"/>
      <c r="PHM1221" s="10"/>
      <c r="PHN1221" s="10"/>
      <c r="PHO1221" s="10"/>
      <c r="PHP1221" s="10"/>
      <c r="PHQ1221" s="10"/>
      <c r="PHR1221" s="10"/>
      <c r="PHS1221" s="10"/>
      <c r="PHT1221" s="10"/>
      <c r="PHU1221" s="10"/>
      <c r="PHV1221" s="10"/>
      <c r="PHW1221" s="10"/>
      <c r="PHX1221" s="10"/>
      <c r="PHY1221" s="10"/>
      <c r="PHZ1221" s="10"/>
      <c r="PIA1221" s="10"/>
      <c r="PIB1221" s="10"/>
      <c r="PIC1221" s="10"/>
      <c r="PID1221" s="10"/>
      <c r="PIE1221" s="10"/>
      <c r="PIF1221" s="10"/>
      <c r="PIG1221" s="10"/>
      <c r="PIH1221" s="10"/>
      <c r="PII1221" s="10"/>
      <c r="PIJ1221" s="10"/>
      <c r="PIK1221" s="10"/>
      <c r="PIL1221" s="10"/>
      <c r="PIM1221" s="10"/>
      <c r="PIN1221" s="10"/>
      <c r="PIO1221" s="10"/>
      <c r="PIP1221" s="10"/>
      <c r="PIQ1221" s="10"/>
      <c r="PIR1221" s="10"/>
      <c r="PIS1221" s="10"/>
      <c r="PIT1221" s="10"/>
      <c r="PIU1221" s="10"/>
      <c r="PIV1221" s="10"/>
      <c r="PIW1221" s="10"/>
      <c r="PIX1221" s="10"/>
      <c r="PIY1221" s="10"/>
      <c r="PIZ1221" s="10"/>
      <c r="PJA1221" s="10"/>
      <c r="PJB1221" s="10"/>
      <c r="PJC1221" s="10"/>
      <c r="PJD1221" s="10"/>
      <c r="PJE1221" s="10"/>
      <c r="PJF1221" s="10"/>
      <c r="PJG1221" s="10"/>
      <c r="PJH1221" s="10"/>
      <c r="PJI1221" s="10"/>
      <c r="PJJ1221" s="10"/>
      <c r="PJK1221" s="10"/>
      <c r="PJL1221" s="10"/>
      <c r="PJM1221" s="10"/>
      <c r="PJN1221" s="10"/>
      <c r="PJO1221" s="10"/>
      <c r="PJP1221" s="10"/>
      <c r="PJQ1221" s="10"/>
      <c r="PJR1221" s="10"/>
      <c r="PJS1221" s="10"/>
      <c r="PJT1221" s="10"/>
      <c r="PJU1221" s="10"/>
      <c r="PJV1221" s="10"/>
      <c r="PJW1221" s="10"/>
      <c r="PJX1221" s="10"/>
      <c r="PJY1221" s="10"/>
      <c r="PJZ1221" s="10"/>
      <c r="PKA1221" s="10"/>
      <c r="PKB1221" s="10"/>
      <c r="PKC1221" s="10"/>
      <c r="PKD1221" s="10"/>
      <c r="PKE1221" s="10"/>
      <c r="PKF1221" s="10"/>
      <c r="PKG1221" s="10"/>
      <c r="PKH1221" s="10"/>
      <c r="PKI1221" s="10"/>
      <c r="PKJ1221" s="10"/>
      <c r="PKK1221" s="10"/>
      <c r="PKL1221" s="10"/>
      <c r="PKM1221" s="10"/>
      <c r="PKN1221" s="10"/>
      <c r="PKO1221" s="10"/>
      <c r="PKP1221" s="10"/>
      <c r="PKQ1221" s="10"/>
      <c r="PKR1221" s="10"/>
      <c r="PKS1221" s="10"/>
      <c r="PKT1221" s="10"/>
      <c r="PKU1221" s="10"/>
      <c r="PKV1221" s="10"/>
      <c r="PKW1221" s="10"/>
      <c r="PKX1221" s="10"/>
      <c r="PKY1221" s="10"/>
      <c r="PKZ1221" s="10"/>
      <c r="PLA1221" s="10"/>
      <c r="PLB1221" s="10"/>
      <c r="PLC1221" s="10"/>
      <c r="PLD1221" s="10"/>
      <c r="PLE1221" s="10"/>
      <c r="PLF1221" s="10"/>
      <c r="PLG1221" s="10"/>
      <c r="PLH1221" s="10"/>
      <c r="PLI1221" s="10"/>
      <c r="PLJ1221" s="10"/>
      <c r="PLK1221" s="10"/>
      <c r="PLL1221" s="10"/>
      <c r="PLM1221" s="10"/>
      <c r="PLN1221" s="10"/>
      <c r="PLO1221" s="10"/>
      <c r="PLP1221" s="10"/>
      <c r="PLQ1221" s="10"/>
      <c r="PLR1221" s="10"/>
      <c r="PLS1221" s="10"/>
      <c r="PLT1221" s="10"/>
      <c r="PLU1221" s="10"/>
      <c r="PLV1221" s="10"/>
      <c r="PLW1221" s="10"/>
      <c r="PLX1221" s="10"/>
      <c r="PLY1221" s="10"/>
      <c r="PLZ1221" s="10"/>
      <c r="PMA1221" s="10"/>
      <c r="PMB1221" s="10"/>
      <c r="PMC1221" s="10"/>
      <c r="PMD1221" s="10"/>
      <c r="PME1221" s="10"/>
      <c r="PMF1221" s="10"/>
      <c r="PMG1221" s="10"/>
      <c r="PMH1221" s="10"/>
      <c r="PMI1221" s="10"/>
      <c r="PMJ1221" s="10"/>
      <c r="PMK1221" s="10"/>
      <c r="PML1221" s="10"/>
      <c r="PMM1221" s="10"/>
      <c r="PMN1221" s="10"/>
      <c r="PMO1221" s="10"/>
      <c r="PMP1221" s="10"/>
      <c r="PMQ1221" s="10"/>
      <c r="PMR1221" s="10"/>
      <c r="PMS1221" s="10"/>
      <c r="PMT1221" s="10"/>
      <c r="PMU1221" s="10"/>
      <c r="PMV1221" s="10"/>
      <c r="PMW1221" s="10"/>
      <c r="PMX1221" s="10"/>
      <c r="PMY1221" s="10"/>
      <c r="PMZ1221" s="10"/>
      <c r="PNA1221" s="10"/>
      <c r="PNB1221" s="10"/>
      <c r="PNC1221" s="10"/>
      <c r="PND1221" s="10"/>
      <c r="PNE1221" s="10"/>
      <c r="PNF1221" s="10"/>
      <c r="PNG1221" s="10"/>
      <c r="PNH1221" s="10"/>
      <c r="PNI1221" s="10"/>
      <c r="PNJ1221" s="10"/>
      <c r="PNK1221" s="10"/>
      <c r="PNL1221" s="10"/>
      <c r="PNM1221" s="10"/>
      <c r="PNN1221" s="10"/>
      <c r="PNO1221" s="10"/>
      <c r="PNP1221" s="10"/>
      <c r="PNQ1221" s="10"/>
      <c r="PNR1221" s="10"/>
      <c r="PNS1221" s="10"/>
      <c r="PNT1221" s="10"/>
      <c r="PNU1221" s="10"/>
      <c r="PNV1221" s="10"/>
      <c r="PNW1221" s="10"/>
      <c r="PNX1221" s="10"/>
      <c r="PNY1221" s="10"/>
      <c r="PNZ1221" s="10"/>
      <c r="POA1221" s="10"/>
      <c r="POB1221" s="10"/>
      <c r="POC1221" s="10"/>
      <c r="POD1221" s="10"/>
      <c r="POE1221" s="10"/>
      <c r="POF1221" s="10"/>
      <c r="POG1221" s="10"/>
      <c r="POH1221" s="10"/>
      <c r="POI1221" s="10"/>
      <c r="POJ1221" s="10"/>
      <c r="POK1221" s="10"/>
      <c r="POL1221" s="10"/>
      <c r="POM1221" s="10"/>
      <c r="PON1221" s="10"/>
      <c r="POO1221" s="10"/>
      <c r="POP1221" s="10"/>
      <c r="POQ1221" s="10"/>
      <c r="POR1221" s="10"/>
      <c r="POS1221" s="10"/>
      <c r="POT1221" s="10"/>
      <c r="POU1221" s="10"/>
      <c r="POV1221" s="10"/>
      <c r="POW1221" s="10"/>
      <c r="POX1221" s="10"/>
      <c r="POY1221" s="10"/>
      <c r="POZ1221" s="10"/>
      <c r="PPA1221" s="10"/>
      <c r="PPB1221" s="10"/>
      <c r="PPC1221" s="10"/>
      <c r="PPD1221" s="10"/>
      <c r="PPE1221" s="10"/>
      <c r="PPF1221" s="10"/>
      <c r="PPG1221" s="10"/>
      <c r="PPH1221" s="10"/>
      <c r="PPI1221" s="10"/>
      <c r="PPJ1221" s="10"/>
      <c r="PPK1221" s="10"/>
      <c r="PPL1221" s="10"/>
      <c r="PPM1221" s="10"/>
      <c r="PPN1221" s="10"/>
      <c r="PPO1221" s="10"/>
      <c r="PPP1221" s="10"/>
      <c r="PPQ1221" s="10"/>
      <c r="PPR1221" s="10"/>
      <c r="PPS1221" s="10"/>
      <c r="PPT1221" s="10"/>
      <c r="PPU1221" s="10"/>
      <c r="PPV1221" s="10"/>
      <c r="PPW1221" s="10"/>
      <c r="PPX1221" s="10"/>
      <c r="PPY1221" s="10"/>
      <c r="PPZ1221" s="10"/>
      <c r="PQA1221" s="10"/>
      <c r="PQB1221" s="10"/>
      <c r="PQC1221" s="10"/>
      <c r="PQD1221" s="10"/>
      <c r="PQE1221" s="10"/>
      <c r="PQF1221" s="10"/>
      <c r="PQG1221" s="10"/>
      <c r="PQH1221" s="10"/>
      <c r="PQI1221" s="10"/>
      <c r="PQJ1221" s="10"/>
      <c r="PQK1221" s="10"/>
      <c r="PQL1221" s="10"/>
      <c r="PQM1221" s="10"/>
      <c r="PQN1221" s="10"/>
      <c r="PQO1221" s="10"/>
      <c r="PQP1221" s="10"/>
      <c r="PQQ1221" s="10"/>
      <c r="PQR1221" s="10"/>
      <c r="PQS1221" s="10"/>
      <c r="PQT1221" s="10"/>
      <c r="PQU1221" s="10"/>
      <c r="PQV1221" s="10"/>
      <c r="PQW1221" s="10"/>
      <c r="PQX1221" s="10"/>
      <c r="PQY1221" s="10"/>
      <c r="PQZ1221" s="10"/>
      <c r="PRA1221" s="10"/>
      <c r="PRB1221" s="10"/>
      <c r="PRC1221" s="10"/>
      <c r="PRD1221" s="10"/>
      <c r="PRE1221" s="10"/>
      <c r="PRF1221" s="10"/>
      <c r="PRG1221" s="10"/>
      <c r="PRH1221" s="10"/>
      <c r="PRI1221" s="10"/>
      <c r="PRJ1221" s="10"/>
      <c r="PRK1221" s="10"/>
      <c r="PRL1221" s="10"/>
      <c r="PRM1221" s="10"/>
      <c r="PRN1221" s="10"/>
      <c r="PRO1221" s="10"/>
      <c r="PRP1221" s="10"/>
      <c r="PRQ1221" s="10"/>
      <c r="PRR1221" s="10"/>
      <c r="PRS1221" s="10"/>
      <c r="PRT1221" s="10"/>
      <c r="PRU1221" s="10"/>
      <c r="PRV1221" s="10"/>
      <c r="PRW1221" s="10"/>
      <c r="PRX1221" s="10"/>
      <c r="PRY1221" s="10"/>
      <c r="PRZ1221" s="10"/>
      <c r="PSA1221" s="10"/>
      <c r="PSB1221" s="10"/>
      <c r="PSC1221" s="10"/>
      <c r="PSD1221" s="10"/>
      <c r="PSE1221" s="10"/>
      <c r="PSF1221" s="10"/>
      <c r="PSG1221" s="10"/>
      <c r="PSH1221" s="10"/>
      <c r="PSI1221" s="10"/>
      <c r="PSJ1221" s="10"/>
      <c r="PSK1221" s="10"/>
      <c r="PSL1221" s="10"/>
      <c r="PSM1221" s="10"/>
      <c r="PSN1221" s="10"/>
      <c r="PSO1221" s="10"/>
      <c r="PSP1221" s="10"/>
      <c r="PSQ1221" s="10"/>
      <c r="PSR1221" s="10"/>
      <c r="PSS1221" s="10"/>
      <c r="PST1221" s="10"/>
      <c r="PSU1221" s="10"/>
      <c r="PSV1221" s="10"/>
      <c r="PSW1221" s="10"/>
      <c r="PSX1221" s="10"/>
      <c r="PSY1221" s="10"/>
      <c r="PSZ1221" s="10"/>
      <c r="PTA1221" s="10"/>
      <c r="PTB1221" s="10"/>
      <c r="PTC1221" s="10"/>
      <c r="PTD1221" s="10"/>
      <c r="PTE1221" s="10"/>
      <c r="PTF1221" s="10"/>
      <c r="PTG1221" s="10"/>
      <c r="PTH1221" s="10"/>
      <c r="PTI1221" s="10"/>
      <c r="PTJ1221" s="10"/>
      <c r="PTK1221" s="10"/>
      <c r="PTL1221" s="10"/>
      <c r="PTM1221" s="10"/>
      <c r="PTN1221" s="10"/>
      <c r="PTO1221" s="10"/>
      <c r="PTP1221" s="10"/>
      <c r="PTQ1221" s="10"/>
      <c r="PTR1221" s="10"/>
      <c r="PTS1221" s="10"/>
      <c r="PTT1221" s="10"/>
      <c r="PTU1221" s="10"/>
      <c r="PTV1221" s="10"/>
      <c r="PTW1221" s="10"/>
      <c r="PTX1221" s="10"/>
      <c r="PTY1221" s="10"/>
      <c r="PTZ1221" s="10"/>
      <c r="PUA1221" s="10"/>
      <c r="PUB1221" s="10"/>
      <c r="PUC1221" s="10"/>
      <c r="PUD1221" s="10"/>
      <c r="PUE1221" s="10"/>
      <c r="PUF1221" s="10"/>
      <c r="PUG1221" s="10"/>
      <c r="PUH1221" s="10"/>
      <c r="PUI1221" s="10"/>
      <c r="PUJ1221" s="10"/>
      <c r="PUK1221" s="10"/>
      <c r="PUL1221" s="10"/>
      <c r="PUM1221" s="10"/>
      <c r="PUN1221" s="10"/>
      <c r="PUO1221" s="10"/>
      <c r="PUP1221" s="10"/>
      <c r="PUQ1221" s="10"/>
      <c r="PUR1221" s="10"/>
      <c r="PUS1221" s="10"/>
      <c r="PUT1221" s="10"/>
      <c r="PUU1221" s="10"/>
      <c r="PUV1221" s="10"/>
      <c r="PUW1221" s="10"/>
      <c r="PUX1221" s="10"/>
      <c r="PUY1221" s="10"/>
      <c r="PUZ1221" s="10"/>
      <c r="PVA1221" s="10"/>
      <c r="PVB1221" s="10"/>
      <c r="PVC1221" s="10"/>
      <c r="PVD1221" s="10"/>
      <c r="PVE1221" s="10"/>
      <c r="PVF1221" s="10"/>
      <c r="PVG1221" s="10"/>
      <c r="PVH1221" s="10"/>
      <c r="PVI1221" s="10"/>
      <c r="PVJ1221" s="10"/>
      <c r="PVK1221" s="10"/>
      <c r="PVL1221" s="10"/>
      <c r="PVM1221" s="10"/>
      <c r="PVN1221" s="10"/>
      <c r="PVO1221" s="10"/>
      <c r="PVP1221" s="10"/>
      <c r="PVQ1221" s="10"/>
      <c r="PVR1221" s="10"/>
      <c r="PVS1221" s="10"/>
      <c r="PVT1221" s="10"/>
      <c r="PVU1221" s="10"/>
      <c r="PVV1221" s="10"/>
      <c r="PVW1221" s="10"/>
      <c r="PVX1221" s="10"/>
      <c r="PVY1221" s="10"/>
      <c r="PVZ1221" s="10"/>
      <c r="PWA1221" s="10"/>
      <c r="PWB1221" s="10"/>
      <c r="PWC1221" s="10"/>
      <c r="PWD1221" s="10"/>
      <c r="PWE1221" s="10"/>
      <c r="PWF1221" s="10"/>
      <c r="PWG1221" s="10"/>
      <c r="PWH1221" s="10"/>
      <c r="PWI1221" s="10"/>
      <c r="PWJ1221" s="10"/>
      <c r="PWK1221" s="10"/>
      <c r="PWL1221" s="10"/>
      <c r="PWM1221" s="10"/>
      <c r="PWN1221" s="10"/>
      <c r="PWO1221" s="10"/>
      <c r="PWP1221" s="10"/>
      <c r="PWQ1221" s="10"/>
      <c r="PWR1221" s="10"/>
      <c r="PWS1221" s="10"/>
      <c r="PWT1221" s="10"/>
      <c r="PWU1221" s="10"/>
      <c r="PWV1221" s="10"/>
      <c r="PWW1221" s="10"/>
      <c r="PWX1221" s="10"/>
      <c r="PWY1221" s="10"/>
      <c r="PWZ1221" s="10"/>
      <c r="PXA1221" s="10"/>
      <c r="PXB1221" s="10"/>
      <c r="PXC1221" s="10"/>
      <c r="PXD1221" s="10"/>
      <c r="PXE1221" s="10"/>
      <c r="PXF1221" s="10"/>
      <c r="PXG1221" s="10"/>
      <c r="PXH1221" s="10"/>
      <c r="PXI1221" s="10"/>
      <c r="PXJ1221" s="10"/>
      <c r="PXK1221" s="10"/>
      <c r="PXL1221" s="10"/>
      <c r="PXM1221" s="10"/>
      <c r="PXN1221" s="10"/>
      <c r="PXO1221" s="10"/>
      <c r="PXP1221" s="10"/>
      <c r="PXQ1221" s="10"/>
      <c r="PXR1221" s="10"/>
      <c r="PXS1221" s="10"/>
      <c r="PXT1221" s="10"/>
      <c r="PXU1221" s="10"/>
      <c r="PXV1221" s="10"/>
      <c r="PXW1221" s="10"/>
      <c r="PXX1221" s="10"/>
      <c r="PXY1221" s="10"/>
      <c r="PXZ1221" s="10"/>
      <c r="PYA1221" s="10"/>
      <c r="PYB1221" s="10"/>
      <c r="PYC1221" s="10"/>
      <c r="PYD1221" s="10"/>
      <c r="PYE1221" s="10"/>
      <c r="PYF1221" s="10"/>
      <c r="PYG1221" s="10"/>
      <c r="PYH1221" s="10"/>
      <c r="PYI1221" s="10"/>
      <c r="PYJ1221" s="10"/>
      <c r="PYK1221" s="10"/>
      <c r="PYL1221" s="10"/>
      <c r="PYM1221" s="10"/>
      <c r="PYN1221" s="10"/>
      <c r="PYO1221" s="10"/>
      <c r="PYP1221" s="10"/>
      <c r="PYQ1221" s="10"/>
      <c r="PYR1221" s="10"/>
      <c r="PYS1221" s="10"/>
      <c r="PYT1221" s="10"/>
      <c r="PYU1221" s="10"/>
      <c r="PYV1221" s="10"/>
      <c r="PYW1221" s="10"/>
      <c r="PYX1221" s="10"/>
      <c r="PYY1221" s="10"/>
      <c r="PYZ1221" s="10"/>
      <c r="PZA1221" s="10"/>
      <c r="PZB1221" s="10"/>
      <c r="PZC1221" s="10"/>
      <c r="PZD1221" s="10"/>
      <c r="PZE1221" s="10"/>
      <c r="PZF1221" s="10"/>
      <c r="PZG1221" s="10"/>
      <c r="PZH1221" s="10"/>
      <c r="PZI1221" s="10"/>
      <c r="PZJ1221" s="10"/>
      <c r="PZK1221" s="10"/>
      <c r="PZL1221" s="10"/>
      <c r="PZM1221" s="10"/>
      <c r="PZN1221" s="10"/>
      <c r="PZO1221" s="10"/>
      <c r="PZP1221" s="10"/>
      <c r="PZQ1221" s="10"/>
      <c r="PZR1221" s="10"/>
      <c r="PZS1221" s="10"/>
      <c r="PZT1221" s="10"/>
      <c r="PZU1221" s="10"/>
      <c r="PZV1221" s="10"/>
      <c r="PZW1221" s="10"/>
      <c r="PZX1221" s="10"/>
      <c r="PZY1221" s="10"/>
      <c r="PZZ1221" s="10"/>
      <c r="QAA1221" s="10"/>
      <c r="QAB1221" s="10"/>
      <c r="QAC1221" s="10"/>
      <c r="QAD1221" s="10"/>
      <c r="QAE1221" s="10"/>
      <c r="QAF1221" s="10"/>
      <c r="QAG1221" s="10"/>
      <c r="QAH1221" s="10"/>
      <c r="QAI1221" s="10"/>
      <c r="QAJ1221" s="10"/>
      <c r="QAK1221" s="10"/>
      <c r="QAL1221" s="10"/>
      <c r="QAM1221" s="10"/>
      <c r="QAN1221" s="10"/>
      <c r="QAO1221" s="10"/>
      <c r="QAP1221" s="10"/>
      <c r="QAQ1221" s="10"/>
      <c r="QAR1221" s="10"/>
      <c r="QAS1221" s="10"/>
      <c r="QAT1221" s="10"/>
      <c r="QAU1221" s="10"/>
      <c r="QAV1221" s="10"/>
      <c r="QAW1221" s="10"/>
      <c r="QAX1221" s="10"/>
      <c r="QAY1221" s="10"/>
      <c r="QAZ1221" s="10"/>
      <c r="QBA1221" s="10"/>
      <c r="QBB1221" s="10"/>
      <c r="QBC1221" s="10"/>
      <c r="QBD1221" s="10"/>
      <c r="QBE1221" s="10"/>
      <c r="QBF1221" s="10"/>
      <c r="QBG1221" s="10"/>
      <c r="QBH1221" s="10"/>
      <c r="QBI1221" s="10"/>
      <c r="QBJ1221" s="10"/>
      <c r="QBK1221" s="10"/>
      <c r="QBL1221" s="10"/>
      <c r="QBM1221" s="10"/>
      <c r="QBN1221" s="10"/>
      <c r="QBO1221" s="10"/>
      <c r="QBP1221" s="10"/>
      <c r="QBQ1221" s="10"/>
      <c r="QBR1221" s="10"/>
      <c r="QBS1221" s="10"/>
      <c r="QBT1221" s="10"/>
      <c r="QBU1221" s="10"/>
      <c r="QBV1221" s="10"/>
      <c r="QBW1221" s="10"/>
      <c r="QBX1221" s="10"/>
      <c r="QBY1221" s="10"/>
      <c r="QBZ1221" s="10"/>
      <c r="QCA1221" s="10"/>
      <c r="QCB1221" s="10"/>
      <c r="QCC1221" s="10"/>
      <c r="QCD1221" s="10"/>
      <c r="QCE1221" s="10"/>
      <c r="QCF1221" s="10"/>
      <c r="QCG1221" s="10"/>
      <c r="QCH1221" s="10"/>
      <c r="QCI1221" s="10"/>
      <c r="QCJ1221" s="10"/>
      <c r="QCK1221" s="10"/>
      <c r="QCL1221" s="10"/>
      <c r="QCM1221" s="10"/>
      <c r="QCN1221" s="10"/>
      <c r="QCO1221" s="10"/>
      <c r="QCP1221" s="10"/>
      <c r="QCQ1221" s="10"/>
      <c r="QCR1221" s="10"/>
      <c r="QCS1221" s="10"/>
      <c r="QCT1221" s="10"/>
      <c r="QCU1221" s="10"/>
      <c r="QCV1221" s="10"/>
      <c r="QCW1221" s="10"/>
      <c r="QCX1221" s="10"/>
      <c r="QCY1221" s="10"/>
      <c r="QCZ1221" s="10"/>
      <c r="QDA1221" s="10"/>
      <c r="QDB1221" s="10"/>
      <c r="QDC1221" s="10"/>
      <c r="QDD1221" s="10"/>
      <c r="QDE1221" s="10"/>
      <c r="QDF1221" s="10"/>
      <c r="QDG1221" s="10"/>
      <c r="QDH1221" s="10"/>
      <c r="QDI1221" s="10"/>
      <c r="QDJ1221" s="10"/>
      <c r="QDK1221" s="10"/>
      <c r="QDL1221" s="10"/>
      <c r="QDM1221" s="10"/>
      <c r="QDN1221" s="10"/>
      <c r="QDO1221" s="10"/>
      <c r="QDP1221" s="10"/>
      <c r="QDQ1221" s="10"/>
      <c r="QDR1221" s="10"/>
      <c r="QDS1221" s="10"/>
      <c r="QDT1221" s="10"/>
      <c r="QDU1221" s="10"/>
      <c r="QDV1221" s="10"/>
      <c r="QDW1221" s="10"/>
      <c r="QDX1221" s="10"/>
      <c r="QDY1221" s="10"/>
      <c r="QDZ1221" s="10"/>
      <c r="QEA1221" s="10"/>
      <c r="QEB1221" s="10"/>
      <c r="QEC1221" s="10"/>
      <c r="QED1221" s="10"/>
      <c r="QEE1221" s="10"/>
      <c r="QEF1221" s="10"/>
      <c r="QEG1221" s="10"/>
      <c r="QEH1221" s="10"/>
      <c r="QEI1221" s="10"/>
      <c r="QEJ1221" s="10"/>
      <c r="QEK1221" s="10"/>
      <c r="QEL1221" s="10"/>
      <c r="QEM1221" s="10"/>
      <c r="QEN1221" s="10"/>
      <c r="QEO1221" s="10"/>
      <c r="QEP1221" s="10"/>
      <c r="QEQ1221" s="10"/>
      <c r="QER1221" s="10"/>
      <c r="QES1221" s="10"/>
      <c r="QET1221" s="10"/>
      <c r="QEU1221" s="10"/>
      <c r="QEV1221" s="10"/>
      <c r="QEW1221" s="10"/>
      <c r="QEX1221" s="10"/>
      <c r="QEY1221" s="10"/>
      <c r="QEZ1221" s="10"/>
      <c r="QFA1221" s="10"/>
      <c r="QFB1221" s="10"/>
      <c r="QFC1221" s="10"/>
      <c r="QFD1221" s="10"/>
      <c r="QFE1221" s="10"/>
      <c r="QFF1221" s="10"/>
      <c r="QFG1221" s="10"/>
      <c r="QFH1221" s="10"/>
      <c r="QFI1221" s="10"/>
      <c r="QFJ1221" s="10"/>
      <c r="QFK1221" s="10"/>
      <c r="QFL1221" s="10"/>
      <c r="QFM1221" s="10"/>
      <c r="QFN1221" s="10"/>
      <c r="QFO1221" s="10"/>
      <c r="QFP1221" s="10"/>
      <c r="QFQ1221" s="10"/>
      <c r="QFR1221" s="10"/>
      <c r="QFS1221" s="10"/>
      <c r="QFT1221" s="10"/>
      <c r="QFU1221" s="10"/>
      <c r="QFV1221" s="10"/>
      <c r="QFW1221" s="10"/>
      <c r="QFX1221" s="10"/>
      <c r="QFY1221" s="10"/>
      <c r="QFZ1221" s="10"/>
      <c r="QGA1221" s="10"/>
      <c r="QGB1221" s="10"/>
      <c r="QGC1221" s="10"/>
      <c r="QGD1221" s="10"/>
      <c r="QGE1221" s="10"/>
      <c r="QGF1221" s="10"/>
      <c r="QGG1221" s="10"/>
      <c r="QGH1221" s="10"/>
      <c r="QGI1221" s="10"/>
      <c r="QGJ1221" s="10"/>
      <c r="QGK1221" s="10"/>
      <c r="QGL1221" s="10"/>
      <c r="QGM1221" s="10"/>
      <c r="QGN1221" s="10"/>
      <c r="QGO1221" s="10"/>
      <c r="QGP1221" s="10"/>
      <c r="QGQ1221" s="10"/>
      <c r="QGR1221" s="10"/>
      <c r="QGS1221" s="10"/>
      <c r="QGT1221" s="10"/>
      <c r="QGU1221" s="10"/>
      <c r="QGV1221" s="10"/>
      <c r="QGW1221" s="10"/>
      <c r="QGX1221" s="10"/>
      <c r="QGY1221" s="10"/>
      <c r="QGZ1221" s="10"/>
      <c r="QHA1221" s="10"/>
      <c r="QHB1221" s="10"/>
      <c r="QHC1221" s="10"/>
      <c r="QHD1221" s="10"/>
      <c r="QHE1221" s="10"/>
      <c r="QHF1221" s="10"/>
      <c r="QHG1221" s="10"/>
      <c r="QHH1221" s="10"/>
      <c r="QHI1221" s="10"/>
      <c r="QHJ1221" s="10"/>
      <c r="QHK1221" s="10"/>
      <c r="QHL1221" s="10"/>
      <c r="QHM1221" s="10"/>
      <c r="QHN1221" s="10"/>
      <c r="QHO1221" s="10"/>
      <c r="QHP1221" s="10"/>
      <c r="QHQ1221" s="10"/>
      <c r="QHR1221" s="10"/>
      <c r="QHS1221" s="10"/>
      <c r="QHT1221" s="10"/>
      <c r="QHU1221" s="10"/>
      <c r="QHV1221" s="10"/>
      <c r="QHW1221" s="10"/>
      <c r="QHX1221" s="10"/>
      <c r="QHY1221" s="10"/>
      <c r="QHZ1221" s="10"/>
      <c r="QIA1221" s="10"/>
      <c r="QIB1221" s="10"/>
      <c r="QIC1221" s="10"/>
      <c r="QID1221" s="10"/>
      <c r="QIE1221" s="10"/>
      <c r="QIF1221" s="10"/>
      <c r="QIG1221" s="10"/>
      <c r="QIH1221" s="10"/>
      <c r="QII1221" s="10"/>
      <c r="QIJ1221" s="10"/>
      <c r="QIK1221" s="10"/>
      <c r="QIL1221" s="10"/>
      <c r="QIM1221" s="10"/>
      <c r="QIN1221" s="10"/>
      <c r="QIO1221" s="10"/>
      <c r="QIP1221" s="10"/>
      <c r="QIQ1221" s="10"/>
      <c r="QIR1221" s="10"/>
      <c r="QIS1221" s="10"/>
      <c r="QIT1221" s="10"/>
      <c r="QIU1221" s="10"/>
      <c r="QIV1221" s="10"/>
      <c r="QIW1221" s="10"/>
      <c r="QIX1221" s="10"/>
      <c r="QIY1221" s="10"/>
      <c r="QIZ1221" s="10"/>
      <c r="QJA1221" s="10"/>
      <c r="QJB1221" s="10"/>
      <c r="QJC1221" s="10"/>
      <c r="QJD1221" s="10"/>
      <c r="QJE1221" s="10"/>
      <c r="QJF1221" s="10"/>
      <c r="QJG1221" s="10"/>
      <c r="QJH1221" s="10"/>
      <c r="QJI1221" s="10"/>
      <c r="QJJ1221" s="10"/>
      <c r="QJK1221" s="10"/>
      <c r="QJL1221" s="10"/>
      <c r="QJM1221" s="10"/>
      <c r="QJN1221" s="10"/>
      <c r="QJO1221" s="10"/>
      <c r="QJP1221" s="10"/>
      <c r="QJQ1221" s="10"/>
      <c r="QJR1221" s="10"/>
      <c r="QJS1221" s="10"/>
      <c r="QJT1221" s="10"/>
      <c r="QJU1221" s="10"/>
      <c r="QJV1221" s="10"/>
      <c r="QJW1221" s="10"/>
      <c r="QJX1221" s="10"/>
      <c r="QJY1221" s="10"/>
      <c r="QJZ1221" s="10"/>
      <c r="QKA1221" s="10"/>
      <c r="QKB1221" s="10"/>
      <c r="QKC1221" s="10"/>
      <c r="QKD1221" s="10"/>
      <c r="QKE1221" s="10"/>
      <c r="QKF1221" s="10"/>
      <c r="QKG1221" s="10"/>
      <c r="QKH1221" s="10"/>
      <c r="QKI1221" s="10"/>
      <c r="QKJ1221" s="10"/>
      <c r="QKK1221" s="10"/>
      <c r="QKL1221" s="10"/>
      <c r="QKM1221" s="10"/>
      <c r="QKN1221" s="10"/>
      <c r="QKO1221" s="10"/>
      <c r="QKP1221" s="10"/>
      <c r="QKQ1221" s="10"/>
      <c r="QKR1221" s="10"/>
      <c r="QKS1221" s="10"/>
      <c r="QKT1221" s="10"/>
      <c r="QKU1221" s="10"/>
      <c r="QKV1221" s="10"/>
      <c r="QKW1221" s="10"/>
      <c r="QKX1221" s="10"/>
      <c r="QKY1221" s="10"/>
      <c r="QKZ1221" s="10"/>
      <c r="QLA1221" s="10"/>
      <c r="QLB1221" s="10"/>
      <c r="QLC1221" s="10"/>
      <c r="QLD1221" s="10"/>
      <c r="QLE1221" s="10"/>
      <c r="QLF1221" s="10"/>
      <c r="QLG1221" s="10"/>
      <c r="QLH1221" s="10"/>
      <c r="QLI1221" s="10"/>
      <c r="QLJ1221" s="10"/>
      <c r="QLK1221" s="10"/>
      <c r="QLL1221" s="10"/>
      <c r="QLM1221" s="10"/>
      <c r="QLN1221" s="10"/>
      <c r="QLO1221" s="10"/>
      <c r="QLP1221" s="10"/>
      <c r="QLQ1221" s="10"/>
      <c r="QLR1221" s="10"/>
      <c r="QLS1221" s="10"/>
      <c r="QLT1221" s="10"/>
      <c r="QLU1221" s="10"/>
      <c r="QLV1221" s="10"/>
      <c r="QLW1221" s="10"/>
      <c r="QLX1221" s="10"/>
      <c r="QLY1221" s="10"/>
      <c r="QLZ1221" s="10"/>
      <c r="QMA1221" s="10"/>
      <c r="QMB1221" s="10"/>
      <c r="QMC1221" s="10"/>
      <c r="QMD1221" s="10"/>
      <c r="QME1221" s="10"/>
      <c r="QMF1221" s="10"/>
      <c r="QMG1221" s="10"/>
      <c r="QMH1221" s="10"/>
      <c r="QMI1221" s="10"/>
      <c r="QMJ1221" s="10"/>
      <c r="QMK1221" s="10"/>
      <c r="QML1221" s="10"/>
      <c r="QMM1221" s="10"/>
      <c r="QMN1221" s="10"/>
      <c r="QMO1221" s="10"/>
      <c r="QMP1221" s="10"/>
      <c r="QMQ1221" s="10"/>
      <c r="QMR1221" s="10"/>
      <c r="QMS1221" s="10"/>
      <c r="QMT1221" s="10"/>
      <c r="QMU1221" s="10"/>
      <c r="QMV1221" s="10"/>
      <c r="QMW1221" s="10"/>
      <c r="QMX1221" s="10"/>
      <c r="QMY1221" s="10"/>
      <c r="QMZ1221" s="10"/>
      <c r="QNA1221" s="10"/>
      <c r="QNB1221" s="10"/>
      <c r="QNC1221" s="10"/>
      <c r="QND1221" s="10"/>
      <c r="QNE1221" s="10"/>
      <c r="QNF1221" s="10"/>
      <c r="QNG1221" s="10"/>
      <c r="QNH1221" s="10"/>
      <c r="QNI1221" s="10"/>
      <c r="QNJ1221" s="10"/>
      <c r="QNK1221" s="10"/>
      <c r="QNL1221" s="10"/>
      <c r="QNM1221" s="10"/>
      <c r="QNN1221" s="10"/>
      <c r="QNO1221" s="10"/>
      <c r="QNP1221" s="10"/>
      <c r="QNQ1221" s="10"/>
      <c r="QNR1221" s="10"/>
      <c r="QNS1221" s="10"/>
      <c r="QNT1221" s="10"/>
      <c r="QNU1221" s="10"/>
      <c r="QNV1221" s="10"/>
      <c r="QNW1221" s="10"/>
      <c r="QNX1221" s="10"/>
      <c r="QNY1221" s="10"/>
      <c r="QNZ1221" s="10"/>
      <c r="QOA1221" s="10"/>
      <c r="QOB1221" s="10"/>
      <c r="QOC1221" s="10"/>
      <c r="QOD1221" s="10"/>
      <c r="QOE1221" s="10"/>
      <c r="QOF1221" s="10"/>
      <c r="QOG1221" s="10"/>
      <c r="QOH1221" s="10"/>
      <c r="QOI1221" s="10"/>
      <c r="QOJ1221" s="10"/>
      <c r="QOK1221" s="10"/>
      <c r="QOL1221" s="10"/>
      <c r="QOM1221" s="10"/>
      <c r="QON1221" s="10"/>
      <c r="QOO1221" s="10"/>
      <c r="QOP1221" s="10"/>
      <c r="QOQ1221" s="10"/>
      <c r="QOR1221" s="10"/>
      <c r="QOS1221" s="10"/>
      <c r="QOT1221" s="10"/>
      <c r="QOU1221" s="10"/>
      <c r="QOV1221" s="10"/>
      <c r="QOW1221" s="10"/>
      <c r="QOX1221" s="10"/>
      <c r="QOY1221" s="10"/>
      <c r="QOZ1221" s="10"/>
      <c r="QPA1221" s="10"/>
      <c r="QPB1221" s="10"/>
      <c r="QPC1221" s="10"/>
      <c r="QPD1221" s="10"/>
      <c r="QPE1221" s="10"/>
      <c r="QPF1221" s="10"/>
      <c r="QPG1221" s="10"/>
      <c r="QPH1221" s="10"/>
      <c r="QPI1221" s="10"/>
      <c r="QPJ1221" s="10"/>
      <c r="QPK1221" s="10"/>
      <c r="QPL1221" s="10"/>
      <c r="QPM1221" s="10"/>
      <c r="QPN1221" s="10"/>
      <c r="QPO1221" s="10"/>
      <c r="QPP1221" s="10"/>
      <c r="QPQ1221" s="10"/>
      <c r="QPR1221" s="10"/>
      <c r="QPS1221" s="10"/>
      <c r="QPT1221" s="10"/>
      <c r="QPU1221" s="10"/>
      <c r="QPV1221" s="10"/>
      <c r="QPW1221" s="10"/>
      <c r="QPX1221" s="10"/>
      <c r="QPY1221" s="10"/>
      <c r="QPZ1221" s="10"/>
      <c r="QQA1221" s="10"/>
      <c r="QQB1221" s="10"/>
      <c r="QQC1221" s="10"/>
      <c r="QQD1221" s="10"/>
      <c r="QQE1221" s="10"/>
      <c r="QQF1221" s="10"/>
      <c r="QQG1221" s="10"/>
      <c r="QQH1221" s="10"/>
      <c r="QQI1221" s="10"/>
      <c r="QQJ1221" s="10"/>
      <c r="QQK1221" s="10"/>
      <c r="QQL1221" s="10"/>
      <c r="QQM1221" s="10"/>
      <c r="QQN1221" s="10"/>
      <c r="QQO1221" s="10"/>
      <c r="QQP1221" s="10"/>
      <c r="QQQ1221" s="10"/>
      <c r="QQR1221" s="10"/>
      <c r="QQS1221" s="10"/>
      <c r="QQT1221" s="10"/>
      <c r="QQU1221" s="10"/>
      <c r="QQV1221" s="10"/>
      <c r="QQW1221" s="10"/>
      <c r="QQX1221" s="10"/>
      <c r="QQY1221" s="10"/>
      <c r="QQZ1221" s="10"/>
      <c r="QRA1221" s="10"/>
      <c r="QRB1221" s="10"/>
      <c r="QRC1221" s="10"/>
      <c r="QRD1221" s="10"/>
      <c r="QRE1221" s="10"/>
      <c r="QRF1221" s="10"/>
      <c r="QRG1221" s="10"/>
      <c r="QRH1221" s="10"/>
      <c r="QRI1221" s="10"/>
      <c r="QRJ1221" s="10"/>
      <c r="QRK1221" s="10"/>
      <c r="QRL1221" s="10"/>
      <c r="QRM1221" s="10"/>
      <c r="QRN1221" s="10"/>
      <c r="QRO1221" s="10"/>
      <c r="QRP1221" s="10"/>
      <c r="QRQ1221" s="10"/>
      <c r="QRR1221" s="10"/>
      <c r="QRS1221" s="10"/>
      <c r="QRT1221" s="10"/>
      <c r="QRU1221" s="10"/>
      <c r="QRV1221" s="10"/>
      <c r="QRW1221" s="10"/>
      <c r="QRX1221" s="10"/>
      <c r="QRY1221" s="10"/>
      <c r="QRZ1221" s="10"/>
      <c r="QSA1221" s="10"/>
      <c r="QSB1221" s="10"/>
      <c r="QSC1221" s="10"/>
      <c r="QSD1221" s="10"/>
      <c r="QSE1221" s="10"/>
      <c r="QSF1221" s="10"/>
      <c r="QSG1221" s="10"/>
      <c r="QSH1221" s="10"/>
      <c r="QSI1221" s="10"/>
      <c r="QSJ1221" s="10"/>
      <c r="QSK1221" s="10"/>
      <c r="QSL1221" s="10"/>
      <c r="QSM1221" s="10"/>
      <c r="QSN1221" s="10"/>
      <c r="QSO1221" s="10"/>
      <c r="QSP1221" s="10"/>
      <c r="QSQ1221" s="10"/>
      <c r="QSR1221" s="10"/>
      <c r="QSS1221" s="10"/>
      <c r="QST1221" s="10"/>
      <c r="QSU1221" s="10"/>
      <c r="QSV1221" s="10"/>
      <c r="QSW1221" s="10"/>
      <c r="QSX1221" s="10"/>
      <c r="QSY1221" s="10"/>
      <c r="QSZ1221" s="10"/>
      <c r="QTA1221" s="10"/>
      <c r="QTB1221" s="10"/>
      <c r="QTC1221" s="10"/>
      <c r="QTD1221" s="10"/>
      <c r="QTE1221" s="10"/>
      <c r="QTF1221" s="10"/>
      <c r="QTG1221" s="10"/>
      <c r="QTH1221" s="10"/>
      <c r="QTI1221" s="10"/>
      <c r="QTJ1221" s="10"/>
      <c r="QTK1221" s="10"/>
      <c r="QTL1221" s="10"/>
      <c r="QTM1221" s="10"/>
      <c r="QTN1221" s="10"/>
      <c r="QTO1221" s="10"/>
      <c r="QTP1221" s="10"/>
      <c r="QTQ1221" s="10"/>
      <c r="QTR1221" s="10"/>
      <c r="QTS1221" s="10"/>
      <c r="QTT1221" s="10"/>
      <c r="QTU1221" s="10"/>
      <c r="QTV1221" s="10"/>
      <c r="QTW1221" s="10"/>
      <c r="QTX1221" s="10"/>
      <c r="QTY1221" s="10"/>
      <c r="QTZ1221" s="10"/>
      <c r="QUA1221" s="10"/>
      <c r="QUB1221" s="10"/>
      <c r="QUC1221" s="10"/>
      <c r="QUD1221" s="10"/>
      <c r="QUE1221" s="10"/>
      <c r="QUF1221" s="10"/>
      <c r="QUG1221" s="10"/>
      <c r="QUH1221" s="10"/>
      <c r="QUI1221" s="10"/>
      <c r="QUJ1221" s="10"/>
      <c r="QUK1221" s="10"/>
      <c r="QUL1221" s="10"/>
      <c r="QUM1221" s="10"/>
      <c r="QUN1221" s="10"/>
      <c r="QUO1221" s="10"/>
      <c r="QUP1221" s="10"/>
      <c r="QUQ1221" s="10"/>
      <c r="QUR1221" s="10"/>
      <c r="QUS1221" s="10"/>
      <c r="QUT1221" s="10"/>
      <c r="QUU1221" s="10"/>
      <c r="QUV1221" s="10"/>
      <c r="QUW1221" s="10"/>
      <c r="QUX1221" s="10"/>
      <c r="QUY1221" s="10"/>
      <c r="QUZ1221" s="10"/>
      <c r="QVA1221" s="10"/>
      <c r="QVB1221" s="10"/>
      <c r="QVC1221" s="10"/>
      <c r="QVD1221" s="10"/>
      <c r="QVE1221" s="10"/>
      <c r="QVF1221" s="10"/>
      <c r="QVG1221" s="10"/>
      <c r="QVH1221" s="10"/>
      <c r="QVI1221" s="10"/>
      <c r="QVJ1221" s="10"/>
      <c r="QVK1221" s="10"/>
      <c r="QVL1221" s="10"/>
      <c r="QVM1221" s="10"/>
      <c r="QVN1221" s="10"/>
      <c r="QVO1221" s="10"/>
      <c r="QVP1221" s="10"/>
      <c r="QVQ1221" s="10"/>
      <c r="QVR1221" s="10"/>
      <c r="QVS1221" s="10"/>
      <c r="QVT1221" s="10"/>
      <c r="QVU1221" s="10"/>
      <c r="QVV1221" s="10"/>
      <c r="QVW1221" s="10"/>
      <c r="QVX1221" s="10"/>
      <c r="QVY1221" s="10"/>
      <c r="QVZ1221" s="10"/>
      <c r="QWA1221" s="10"/>
      <c r="QWB1221" s="10"/>
      <c r="QWC1221" s="10"/>
      <c r="QWD1221" s="10"/>
      <c r="QWE1221" s="10"/>
      <c r="QWF1221" s="10"/>
      <c r="QWG1221" s="10"/>
      <c r="QWH1221" s="10"/>
      <c r="QWI1221" s="10"/>
      <c r="QWJ1221" s="10"/>
      <c r="QWK1221" s="10"/>
      <c r="QWL1221" s="10"/>
      <c r="QWM1221" s="10"/>
      <c r="QWN1221" s="10"/>
      <c r="QWO1221" s="10"/>
      <c r="QWP1221" s="10"/>
      <c r="QWQ1221" s="10"/>
      <c r="QWR1221" s="10"/>
      <c r="QWS1221" s="10"/>
      <c r="QWT1221" s="10"/>
      <c r="QWU1221" s="10"/>
      <c r="QWV1221" s="10"/>
      <c r="QWW1221" s="10"/>
      <c r="QWX1221" s="10"/>
      <c r="QWY1221" s="10"/>
      <c r="QWZ1221" s="10"/>
      <c r="QXA1221" s="10"/>
      <c r="QXB1221" s="10"/>
      <c r="QXC1221" s="10"/>
      <c r="QXD1221" s="10"/>
      <c r="QXE1221" s="10"/>
      <c r="QXF1221" s="10"/>
      <c r="QXG1221" s="10"/>
      <c r="QXH1221" s="10"/>
      <c r="QXI1221" s="10"/>
      <c r="QXJ1221" s="10"/>
      <c r="QXK1221" s="10"/>
      <c r="QXL1221" s="10"/>
      <c r="QXM1221" s="10"/>
      <c r="QXN1221" s="10"/>
      <c r="QXO1221" s="10"/>
      <c r="QXP1221" s="10"/>
      <c r="QXQ1221" s="10"/>
      <c r="QXR1221" s="10"/>
      <c r="QXS1221" s="10"/>
      <c r="QXT1221" s="10"/>
      <c r="QXU1221" s="10"/>
      <c r="QXV1221" s="10"/>
      <c r="QXW1221" s="10"/>
      <c r="QXX1221" s="10"/>
      <c r="QXY1221" s="10"/>
      <c r="QXZ1221" s="10"/>
      <c r="QYA1221" s="10"/>
      <c r="QYB1221" s="10"/>
      <c r="QYC1221" s="10"/>
      <c r="QYD1221" s="10"/>
      <c r="QYE1221" s="10"/>
      <c r="QYF1221" s="10"/>
      <c r="QYG1221" s="10"/>
      <c r="QYH1221" s="10"/>
      <c r="QYI1221" s="10"/>
      <c r="QYJ1221" s="10"/>
      <c r="QYK1221" s="10"/>
      <c r="QYL1221" s="10"/>
      <c r="QYM1221" s="10"/>
      <c r="QYN1221" s="10"/>
      <c r="QYO1221" s="10"/>
      <c r="QYP1221" s="10"/>
      <c r="QYQ1221" s="10"/>
      <c r="QYR1221" s="10"/>
      <c r="QYS1221" s="10"/>
      <c r="QYT1221" s="10"/>
      <c r="QYU1221" s="10"/>
      <c r="QYV1221" s="10"/>
      <c r="QYW1221" s="10"/>
      <c r="QYX1221" s="10"/>
      <c r="QYY1221" s="10"/>
      <c r="QYZ1221" s="10"/>
      <c r="QZA1221" s="10"/>
      <c r="QZB1221" s="10"/>
      <c r="QZC1221" s="10"/>
      <c r="QZD1221" s="10"/>
      <c r="QZE1221" s="10"/>
      <c r="QZF1221" s="10"/>
      <c r="QZG1221" s="10"/>
      <c r="QZH1221" s="10"/>
      <c r="QZI1221" s="10"/>
      <c r="QZJ1221" s="10"/>
      <c r="QZK1221" s="10"/>
      <c r="QZL1221" s="10"/>
      <c r="QZM1221" s="10"/>
      <c r="QZN1221" s="10"/>
      <c r="QZO1221" s="10"/>
      <c r="QZP1221" s="10"/>
      <c r="QZQ1221" s="10"/>
      <c r="QZR1221" s="10"/>
      <c r="QZS1221" s="10"/>
      <c r="QZT1221" s="10"/>
      <c r="QZU1221" s="10"/>
      <c r="QZV1221" s="10"/>
      <c r="QZW1221" s="10"/>
      <c r="QZX1221" s="10"/>
      <c r="QZY1221" s="10"/>
      <c r="QZZ1221" s="10"/>
      <c r="RAA1221" s="10"/>
      <c r="RAB1221" s="10"/>
      <c r="RAC1221" s="10"/>
      <c r="RAD1221" s="10"/>
      <c r="RAE1221" s="10"/>
      <c r="RAF1221" s="10"/>
      <c r="RAG1221" s="10"/>
      <c r="RAH1221" s="10"/>
      <c r="RAI1221" s="10"/>
      <c r="RAJ1221" s="10"/>
      <c r="RAK1221" s="10"/>
      <c r="RAL1221" s="10"/>
      <c r="RAM1221" s="10"/>
      <c r="RAN1221" s="10"/>
      <c r="RAO1221" s="10"/>
      <c r="RAP1221" s="10"/>
      <c r="RAQ1221" s="10"/>
      <c r="RAR1221" s="10"/>
      <c r="RAS1221" s="10"/>
      <c r="RAT1221" s="10"/>
      <c r="RAU1221" s="10"/>
      <c r="RAV1221" s="10"/>
      <c r="RAW1221" s="10"/>
      <c r="RAX1221" s="10"/>
      <c r="RAY1221" s="10"/>
      <c r="RAZ1221" s="10"/>
      <c r="RBA1221" s="10"/>
      <c r="RBB1221" s="10"/>
      <c r="RBC1221" s="10"/>
      <c r="RBD1221" s="10"/>
      <c r="RBE1221" s="10"/>
      <c r="RBF1221" s="10"/>
      <c r="RBG1221" s="10"/>
      <c r="RBH1221" s="10"/>
      <c r="RBI1221" s="10"/>
      <c r="RBJ1221" s="10"/>
      <c r="RBK1221" s="10"/>
      <c r="RBL1221" s="10"/>
      <c r="RBM1221" s="10"/>
      <c r="RBN1221" s="10"/>
      <c r="RBO1221" s="10"/>
      <c r="RBP1221" s="10"/>
      <c r="RBQ1221" s="10"/>
      <c r="RBR1221" s="10"/>
      <c r="RBS1221" s="10"/>
      <c r="RBT1221" s="10"/>
      <c r="RBU1221" s="10"/>
      <c r="RBV1221" s="10"/>
      <c r="RBW1221" s="10"/>
      <c r="RBX1221" s="10"/>
      <c r="RBY1221" s="10"/>
      <c r="RBZ1221" s="10"/>
      <c r="RCA1221" s="10"/>
      <c r="RCB1221" s="10"/>
      <c r="RCC1221" s="10"/>
      <c r="RCD1221" s="10"/>
      <c r="RCE1221" s="10"/>
      <c r="RCF1221" s="10"/>
      <c r="RCG1221" s="10"/>
      <c r="RCH1221" s="10"/>
      <c r="RCI1221" s="10"/>
      <c r="RCJ1221" s="10"/>
      <c r="RCK1221" s="10"/>
      <c r="RCL1221" s="10"/>
      <c r="RCM1221" s="10"/>
      <c r="RCN1221" s="10"/>
      <c r="RCO1221" s="10"/>
      <c r="RCP1221" s="10"/>
      <c r="RCQ1221" s="10"/>
      <c r="RCR1221" s="10"/>
      <c r="RCS1221" s="10"/>
      <c r="RCT1221" s="10"/>
      <c r="RCU1221" s="10"/>
      <c r="RCV1221" s="10"/>
      <c r="RCW1221" s="10"/>
      <c r="RCX1221" s="10"/>
      <c r="RCY1221" s="10"/>
      <c r="RCZ1221" s="10"/>
      <c r="RDA1221" s="10"/>
      <c r="RDB1221" s="10"/>
      <c r="RDC1221" s="10"/>
      <c r="RDD1221" s="10"/>
      <c r="RDE1221" s="10"/>
      <c r="RDF1221" s="10"/>
      <c r="RDG1221" s="10"/>
      <c r="RDH1221" s="10"/>
      <c r="RDI1221" s="10"/>
      <c r="RDJ1221" s="10"/>
      <c r="RDK1221" s="10"/>
      <c r="RDL1221" s="10"/>
      <c r="RDM1221" s="10"/>
      <c r="RDN1221" s="10"/>
      <c r="RDO1221" s="10"/>
      <c r="RDP1221" s="10"/>
      <c r="RDQ1221" s="10"/>
      <c r="RDR1221" s="10"/>
      <c r="RDS1221" s="10"/>
      <c r="RDT1221" s="10"/>
      <c r="RDU1221" s="10"/>
      <c r="RDV1221" s="10"/>
      <c r="RDW1221" s="10"/>
      <c r="RDX1221" s="10"/>
      <c r="RDY1221" s="10"/>
      <c r="RDZ1221" s="10"/>
      <c r="REA1221" s="10"/>
      <c r="REB1221" s="10"/>
      <c r="REC1221" s="10"/>
      <c r="RED1221" s="10"/>
      <c r="REE1221" s="10"/>
      <c r="REF1221" s="10"/>
      <c r="REG1221" s="10"/>
      <c r="REH1221" s="10"/>
      <c r="REI1221" s="10"/>
      <c r="REJ1221" s="10"/>
      <c r="REK1221" s="10"/>
      <c r="REL1221" s="10"/>
      <c r="REM1221" s="10"/>
      <c r="REN1221" s="10"/>
      <c r="REO1221" s="10"/>
      <c r="REP1221" s="10"/>
      <c r="REQ1221" s="10"/>
      <c r="RER1221" s="10"/>
      <c r="RES1221" s="10"/>
      <c r="RET1221" s="10"/>
      <c r="REU1221" s="10"/>
      <c r="REV1221" s="10"/>
      <c r="REW1221" s="10"/>
      <c r="REX1221" s="10"/>
      <c r="REY1221" s="10"/>
      <c r="REZ1221" s="10"/>
      <c r="RFA1221" s="10"/>
      <c r="RFB1221" s="10"/>
      <c r="RFC1221" s="10"/>
      <c r="RFD1221" s="10"/>
      <c r="RFE1221" s="10"/>
      <c r="RFF1221" s="10"/>
      <c r="RFG1221" s="10"/>
      <c r="RFH1221" s="10"/>
      <c r="RFI1221" s="10"/>
      <c r="RFJ1221" s="10"/>
      <c r="RFK1221" s="10"/>
      <c r="RFL1221" s="10"/>
      <c r="RFM1221" s="10"/>
      <c r="RFN1221" s="10"/>
      <c r="RFO1221" s="10"/>
      <c r="RFP1221" s="10"/>
      <c r="RFQ1221" s="10"/>
      <c r="RFR1221" s="10"/>
      <c r="RFS1221" s="10"/>
      <c r="RFT1221" s="10"/>
      <c r="RFU1221" s="10"/>
      <c r="RFV1221" s="10"/>
      <c r="RFW1221" s="10"/>
      <c r="RFX1221" s="10"/>
      <c r="RFY1221" s="10"/>
      <c r="RFZ1221" s="10"/>
      <c r="RGA1221" s="10"/>
      <c r="RGB1221" s="10"/>
      <c r="RGC1221" s="10"/>
      <c r="RGD1221" s="10"/>
      <c r="RGE1221" s="10"/>
      <c r="RGF1221" s="10"/>
      <c r="RGG1221" s="10"/>
      <c r="RGH1221" s="10"/>
      <c r="RGI1221" s="10"/>
      <c r="RGJ1221" s="10"/>
      <c r="RGK1221" s="10"/>
      <c r="RGL1221" s="10"/>
      <c r="RGM1221" s="10"/>
      <c r="RGN1221" s="10"/>
      <c r="RGO1221" s="10"/>
      <c r="RGP1221" s="10"/>
      <c r="RGQ1221" s="10"/>
      <c r="RGR1221" s="10"/>
      <c r="RGS1221" s="10"/>
      <c r="RGT1221" s="10"/>
      <c r="RGU1221" s="10"/>
      <c r="RGV1221" s="10"/>
      <c r="RGW1221" s="10"/>
      <c r="RGX1221" s="10"/>
      <c r="RGY1221" s="10"/>
      <c r="RGZ1221" s="10"/>
      <c r="RHA1221" s="10"/>
      <c r="RHB1221" s="10"/>
      <c r="RHC1221" s="10"/>
      <c r="RHD1221" s="10"/>
      <c r="RHE1221" s="10"/>
      <c r="RHF1221" s="10"/>
      <c r="RHG1221" s="10"/>
      <c r="RHH1221" s="10"/>
      <c r="RHI1221" s="10"/>
      <c r="RHJ1221" s="10"/>
      <c r="RHK1221" s="10"/>
      <c r="RHL1221" s="10"/>
      <c r="RHM1221" s="10"/>
      <c r="RHN1221" s="10"/>
      <c r="RHO1221" s="10"/>
      <c r="RHP1221" s="10"/>
      <c r="RHQ1221" s="10"/>
      <c r="RHR1221" s="10"/>
      <c r="RHS1221" s="10"/>
      <c r="RHT1221" s="10"/>
      <c r="RHU1221" s="10"/>
      <c r="RHV1221" s="10"/>
      <c r="RHW1221" s="10"/>
      <c r="RHX1221" s="10"/>
      <c r="RHY1221" s="10"/>
      <c r="RHZ1221" s="10"/>
      <c r="RIA1221" s="10"/>
      <c r="RIB1221" s="10"/>
      <c r="RIC1221" s="10"/>
      <c r="RID1221" s="10"/>
      <c r="RIE1221" s="10"/>
      <c r="RIF1221" s="10"/>
      <c r="RIG1221" s="10"/>
      <c r="RIH1221" s="10"/>
      <c r="RII1221" s="10"/>
      <c r="RIJ1221" s="10"/>
      <c r="RIK1221" s="10"/>
      <c r="RIL1221" s="10"/>
      <c r="RIM1221" s="10"/>
      <c r="RIN1221" s="10"/>
      <c r="RIO1221" s="10"/>
      <c r="RIP1221" s="10"/>
      <c r="RIQ1221" s="10"/>
      <c r="RIR1221" s="10"/>
      <c r="RIS1221" s="10"/>
      <c r="RIT1221" s="10"/>
      <c r="RIU1221" s="10"/>
      <c r="RIV1221" s="10"/>
      <c r="RIW1221" s="10"/>
      <c r="RIX1221" s="10"/>
      <c r="RIY1221" s="10"/>
      <c r="RIZ1221" s="10"/>
      <c r="RJA1221" s="10"/>
      <c r="RJB1221" s="10"/>
      <c r="RJC1221" s="10"/>
      <c r="RJD1221" s="10"/>
      <c r="RJE1221" s="10"/>
      <c r="RJF1221" s="10"/>
      <c r="RJG1221" s="10"/>
      <c r="RJH1221" s="10"/>
      <c r="RJI1221" s="10"/>
      <c r="RJJ1221" s="10"/>
      <c r="RJK1221" s="10"/>
      <c r="RJL1221" s="10"/>
      <c r="RJM1221" s="10"/>
      <c r="RJN1221" s="10"/>
      <c r="RJO1221" s="10"/>
      <c r="RJP1221" s="10"/>
      <c r="RJQ1221" s="10"/>
      <c r="RJR1221" s="10"/>
      <c r="RJS1221" s="10"/>
      <c r="RJT1221" s="10"/>
      <c r="RJU1221" s="10"/>
      <c r="RJV1221" s="10"/>
      <c r="RJW1221" s="10"/>
      <c r="RJX1221" s="10"/>
      <c r="RJY1221" s="10"/>
      <c r="RJZ1221" s="10"/>
      <c r="RKA1221" s="10"/>
      <c r="RKB1221" s="10"/>
      <c r="RKC1221" s="10"/>
      <c r="RKD1221" s="10"/>
      <c r="RKE1221" s="10"/>
      <c r="RKF1221" s="10"/>
      <c r="RKG1221" s="10"/>
      <c r="RKH1221" s="10"/>
      <c r="RKI1221" s="10"/>
      <c r="RKJ1221" s="10"/>
      <c r="RKK1221" s="10"/>
      <c r="RKL1221" s="10"/>
      <c r="RKM1221" s="10"/>
      <c r="RKN1221" s="10"/>
      <c r="RKO1221" s="10"/>
      <c r="RKP1221" s="10"/>
      <c r="RKQ1221" s="10"/>
      <c r="RKR1221" s="10"/>
      <c r="RKS1221" s="10"/>
      <c r="RKT1221" s="10"/>
      <c r="RKU1221" s="10"/>
      <c r="RKV1221" s="10"/>
      <c r="RKW1221" s="10"/>
      <c r="RKX1221" s="10"/>
      <c r="RKY1221" s="10"/>
      <c r="RKZ1221" s="10"/>
      <c r="RLA1221" s="10"/>
      <c r="RLB1221" s="10"/>
      <c r="RLC1221" s="10"/>
      <c r="RLD1221" s="10"/>
      <c r="RLE1221" s="10"/>
      <c r="RLF1221" s="10"/>
      <c r="RLG1221" s="10"/>
      <c r="RLH1221" s="10"/>
      <c r="RLI1221" s="10"/>
      <c r="RLJ1221" s="10"/>
      <c r="RLK1221" s="10"/>
      <c r="RLL1221" s="10"/>
      <c r="RLM1221" s="10"/>
      <c r="RLN1221" s="10"/>
      <c r="RLO1221" s="10"/>
      <c r="RLP1221" s="10"/>
      <c r="RLQ1221" s="10"/>
      <c r="RLR1221" s="10"/>
      <c r="RLS1221" s="10"/>
      <c r="RLT1221" s="10"/>
      <c r="RLU1221" s="10"/>
      <c r="RLV1221" s="10"/>
      <c r="RLW1221" s="10"/>
      <c r="RLX1221" s="10"/>
      <c r="RLY1221" s="10"/>
      <c r="RLZ1221" s="10"/>
      <c r="RMA1221" s="10"/>
      <c r="RMB1221" s="10"/>
      <c r="RMC1221" s="10"/>
      <c r="RMD1221" s="10"/>
      <c r="RME1221" s="10"/>
      <c r="RMF1221" s="10"/>
      <c r="RMG1221" s="10"/>
      <c r="RMH1221" s="10"/>
      <c r="RMI1221" s="10"/>
      <c r="RMJ1221" s="10"/>
      <c r="RMK1221" s="10"/>
      <c r="RML1221" s="10"/>
      <c r="RMM1221" s="10"/>
      <c r="RMN1221" s="10"/>
      <c r="RMO1221" s="10"/>
      <c r="RMP1221" s="10"/>
      <c r="RMQ1221" s="10"/>
      <c r="RMR1221" s="10"/>
      <c r="RMS1221" s="10"/>
      <c r="RMT1221" s="10"/>
      <c r="RMU1221" s="10"/>
      <c r="RMV1221" s="10"/>
      <c r="RMW1221" s="10"/>
      <c r="RMX1221" s="10"/>
      <c r="RMY1221" s="10"/>
      <c r="RMZ1221" s="10"/>
      <c r="RNA1221" s="10"/>
      <c r="RNB1221" s="10"/>
      <c r="RNC1221" s="10"/>
      <c r="RND1221" s="10"/>
      <c r="RNE1221" s="10"/>
      <c r="RNF1221" s="10"/>
      <c r="RNG1221" s="10"/>
      <c r="RNH1221" s="10"/>
      <c r="RNI1221" s="10"/>
      <c r="RNJ1221" s="10"/>
      <c r="RNK1221" s="10"/>
      <c r="RNL1221" s="10"/>
      <c r="RNM1221" s="10"/>
      <c r="RNN1221" s="10"/>
      <c r="RNO1221" s="10"/>
      <c r="RNP1221" s="10"/>
      <c r="RNQ1221" s="10"/>
      <c r="RNR1221" s="10"/>
      <c r="RNS1221" s="10"/>
      <c r="RNT1221" s="10"/>
      <c r="RNU1221" s="10"/>
      <c r="RNV1221" s="10"/>
      <c r="RNW1221" s="10"/>
      <c r="RNX1221" s="10"/>
      <c r="RNY1221" s="10"/>
      <c r="RNZ1221" s="10"/>
      <c r="ROA1221" s="10"/>
      <c r="ROB1221" s="10"/>
      <c r="ROC1221" s="10"/>
      <c r="ROD1221" s="10"/>
      <c r="ROE1221" s="10"/>
      <c r="ROF1221" s="10"/>
      <c r="ROG1221" s="10"/>
      <c r="ROH1221" s="10"/>
      <c r="ROI1221" s="10"/>
      <c r="ROJ1221" s="10"/>
      <c r="ROK1221" s="10"/>
      <c r="ROL1221" s="10"/>
      <c r="ROM1221" s="10"/>
      <c r="RON1221" s="10"/>
      <c r="ROO1221" s="10"/>
      <c r="ROP1221" s="10"/>
      <c r="ROQ1221" s="10"/>
      <c r="ROR1221" s="10"/>
      <c r="ROS1221" s="10"/>
      <c r="ROT1221" s="10"/>
      <c r="ROU1221" s="10"/>
      <c r="ROV1221" s="10"/>
      <c r="ROW1221" s="10"/>
      <c r="ROX1221" s="10"/>
      <c r="ROY1221" s="10"/>
      <c r="ROZ1221" s="10"/>
      <c r="RPA1221" s="10"/>
      <c r="RPB1221" s="10"/>
      <c r="RPC1221" s="10"/>
      <c r="RPD1221" s="10"/>
      <c r="RPE1221" s="10"/>
      <c r="RPF1221" s="10"/>
      <c r="RPG1221" s="10"/>
      <c r="RPH1221" s="10"/>
      <c r="RPI1221" s="10"/>
      <c r="RPJ1221" s="10"/>
      <c r="RPK1221" s="10"/>
      <c r="RPL1221" s="10"/>
      <c r="RPM1221" s="10"/>
      <c r="RPN1221" s="10"/>
      <c r="RPO1221" s="10"/>
      <c r="RPP1221" s="10"/>
      <c r="RPQ1221" s="10"/>
      <c r="RPR1221" s="10"/>
      <c r="RPS1221" s="10"/>
      <c r="RPT1221" s="10"/>
      <c r="RPU1221" s="10"/>
      <c r="RPV1221" s="10"/>
      <c r="RPW1221" s="10"/>
      <c r="RPX1221" s="10"/>
      <c r="RPY1221" s="10"/>
      <c r="RPZ1221" s="10"/>
      <c r="RQA1221" s="10"/>
      <c r="RQB1221" s="10"/>
      <c r="RQC1221" s="10"/>
      <c r="RQD1221" s="10"/>
      <c r="RQE1221" s="10"/>
      <c r="RQF1221" s="10"/>
      <c r="RQG1221" s="10"/>
      <c r="RQH1221" s="10"/>
      <c r="RQI1221" s="10"/>
      <c r="RQJ1221" s="10"/>
      <c r="RQK1221" s="10"/>
      <c r="RQL1221" s="10"/>
      <c r="RQM1221" s="10"/>
      <c r="RQN1221" s="10"/>
      <c r="RQO1221" s="10"/>
      <c r="RQP1221" s="10"/>
      <c r="RQQ1221" s="10"/>
      <c r="RQR1221" s="10"/>
      <c r="RQS1221" s="10"/>
      <c r="RQT1221" s="10"/>
      <c r="RQU1221" s="10"/>
      <c r="RQV1221" s="10"/>
      <c r="RQW1221" s="10"/>
      <c r="RQX1221" s="10"/>
      <c r="RQY1221" s="10"/>
      <c r="RQZ1221" s="10"/>
      <c r="RRA1221" s="10"/>
      <c r="RRB1221" s="10"/>
      <c r="RRC1221" s="10"/>
      <c r="RRD1221" s="10"/>
      <c r="RRE1221" s="10"/>
      <c r="RRF1221" s="10"/>
      <c r="RRG1221" s="10"/>
      <c r="RRH1221" s="10"/>
      <c r="RRI1221" s="10"/>
      <c r="RRJ1221" s="10"/>
      <c r="RRK1221" s="10"/>
      <c r="RRL1221" s="10"/>
      <c r="RRM1221" s="10"/>
      <c r="RRN1221" s="10"/>
      <c r="RRO1221" s="10"/>
      <c r="RRP1221" s="10"/>
      <c r="RRQ1221" s="10"/>
      <c r="RRR1221" s="10"/>
      <c r="RRS1221" s="10"/>
      <c r="RRT1221" s="10"/>
      <c r="RRU1221" s="10"/>
      <c r="RRV1221" s="10"/>
      <c r="RRW1221" s="10"/>
      <c r="RRX1221" s="10"/>
      <c r="RRY1221" s="10"/>
      <c r="RRZ1221" s="10"/>
      <c r="RSA1221" s="10"/>
      <c r="RSB1221" s="10"/>
      <c r="RSC1221" s="10"/>
      <c r="RSD1221" s="10"/>
      <c r="RSE1221" s="10"/>
      <c r="RSF1221" s="10"/>
      <c r="RSG1221" s="10"/>
      <c r="RSH1221" s="10"/>
      <c r="RSI1221" s="10"/>
      <c r="RSJ1221" s="10"/>
      <c r="RSK1221" s="10"/>
      <c r="RSL1221" s="10"/>
      <c r="RSM1221" s="10"/>
      <c r="RSN1221" s="10"/>
      <c r="RSO1221" s="10"/>
      <c r="RSP1221" s="10"/>
      <c r="RSQ1221" s="10"/>
      <c r="RSR1221" s="10"/>
      <c r="RSS1221" s="10"/>
      <c r="RST1221" s="10"/>
      <c r="RSU1221" s="10"/>
      <c r="RSV1221" s="10"/>
      <c r="RSW1221" s="10"/>
      <c r="RSX1221" s="10"/>
      <c r="RSY1221" s="10"/>
      <c r="RSZ1221" s="10"/>
      <c r="RTA1221" s="10"/>
      <c r="RTB1221" s="10"/>
      <c r="RTC1221" s="10"/>
      <c r="RTD1221" s="10"/>
      <c r="RTE1221" s="10"/>
      <c r="RTF1221" s="10"/>
      <c r="RTG1221" s="10"/>
      <c r="RTH1221" s="10"/>
      <c r="RTI1221" s="10"/>
      <c r="RTJ1221" s="10"/>
      <c r="RTK1221" s="10"/>
      <c r="RTL1221" s="10"/>
      <c r="RTM1221" s="10"/>
      <c r="RTN1221" s="10"/>
      <c r="RTO1221" s="10"/>
      <c r="RTP1221" s="10"/>
      <c r="RTQ1221" s="10"/>
      <c r="RTR1221" s="10"/>
      <c r="RTS1221" s="10"/>
      <c r="RTT1221" s="10"/>
      <c r="RTU1221" s="10"/>
      <c r="RTV1221" s="10"/>
      <c r="RTW1221" s="10"/>
      <c r="RTX1221" s="10"/>
      <c r="RTY1221" s="10"/>
      <c r="RTZ1221" s="10"/>
      <c r="RUA1221" s="10"/>
      <c r="RUB1221" s="10"/>
      <c r="RUC1221" s="10"/>
      <c r="RUD1221" s="10"/>
      <c r="RUE1221" s="10"/>
      <c r="RUF1221" s="10"/>
      <c r="RUG1221" s="10"/>
      <c r="RUH1221" s="10"/>
      <c r="RUI1221" s="10"/>
      <c r="RUJ1221" s="10"/>
      <c r="RUK1221" s="10"/>
      <c r="RUL1221" s="10"/>
      <c r="RUM1221" s="10"/>
      <c r="RUN1221" s="10"/>
      <c r="RUO1221" s="10"/>
      <c r="RUP1221" s="10"/>
      <c r="RUQ1221" s="10"/>
      <c r="RUR1221" s="10"/>
      <c r="RUS1221" s="10"/>
      <c r="RUT1221" s="10"/>
      <c r="RUU1221" s="10"/>
      <c r="RUV1221" s="10"/>
      <c r="RUW1221" s="10"/>
      <c r="RUX1221" s="10"/>
      <c r="RUY1221" s="10"/>
      <c r="RUZ1221" s="10"/>
      <c r="RVA1221" s="10"/>
      <c r="RVB1221" s="10"/>
      <c r="RVC1221" s="10"/>
      <c r="RVD1221" s="10"/>
      <c r="RVE1221" s="10"/>
      <c r="RVF1221" s="10"/>
      <c r="RVG1221" s="10"/>
      <c r="RVH1221" s="10"/>
      <c r="RVI1221" s="10"/>
      <c r="RVJ1221" s="10"/>
      <c r="RVK1221" s="10"/>
      <c r="RVL1221" s="10"/>
      <c r="RVM1221" s="10"/>
      <c r="RVN1221" s="10"/>
      <c r="RVO1221" s="10"/>
      <c r="RVP1221" s="10"/>
      <c r="RVQ1221" s="10"/>
      <c r="RVR1221" s="10"/>
      <c r="RVS1221" s="10"/>
      <c r="RVT1221" s="10"/>
      <c r="RVU1221" s="10"/>
      <c r="RVV1221" s="10"/>
      <c r="RVW1221" s="10"/>
      <c r="RVX1221" s="10"/>
      <c r="RVY1221" s="10"/>
      <c r="RVZ1221" s="10"/>
      <c r="RWA1221" s="10"/>
      <c r="RWB1221" s="10"/>
      <c r="RWC1221" s="10"/>
      <c r="RWD1221" s="10"/>
      <c r="RWE1221" s="10"/>
      <c r="RWF1221" s="10"/>
      <c r="RWG1221" s="10"/>
      <c r="RWH1221" s="10"/>
      <c r="RWI1221" s="10"/>
      <c r="RWJ1221" s="10"/>
      <c r="RWK1221" s="10"/>
      <c r="RWL1221" s="10"/>
      <c r="RWM1221" s="10"/>
      <c r="RWN1221" s="10"/>
      <c r="RWO1221" s="10"/>
      <c r="RWP1221" s="10"/>
      <c r="RWQ1221" s="10"/>
      <c r="RWR1221" s="10"/>
      <c r="RWS1221" s="10"/>
      <c r="RWT1221" s="10"/>
      <c r="RWU1221" s="10"/>
      <c r="RWV1221" s="10"/>
      <c r="RWW1221" s="10"/>
      <c r="RWX1221" s="10"/>
      <c r="RWY1221" s="10"/>
      <c r="RWZ1221" s="10"/>
      <c r="RXA1221" s="10"/>
      <c r="RXB1221" s="10"/>
      <c r="RXC1221" s="10"/>
      <c r="RXD1221" s="10"/>
      <c r="RXE1221" s="10"/>
      <c r="RXF1221" s="10"/>
      <c r="RXG1221" s="10"/>
      <c r="RXH1221" s="10"/>
      <c r="RXI1221" s="10"/>
      <c r="RXJ1221" s="10"/>
      <c r="RXK1221" s="10"/>
      <c r="RXL1221" s="10"/>
      <c r="RXM1221" s="10"/>
      <c r="RXN1221" s="10"/>
      <c r="RXO1221" s="10"/>
      <c r="RXP1221" s="10"/>
      <c r="RXQ1221" s="10"/>
      <c r="RXR1221" s="10"/>
      <c r="RXS1221" s="10"/>
      <c r="RXT1221" s="10"/>
      <c r="RXU1221" s="10"/>
      <c r="RXV1221" s="10"/>
      <c r="RXW1221" s="10"/>
      <c r="RXX1221" s="10"/>
      <c r="RXY1221" s="10"/>
      <c r="RXZ1221" s="10"/>
      <c r="RYA1221" s="10"/>
      <c r="RYB1221" s="10"/>
      <c r="RYC1221" s="10"/>
      <c r="RYD1221" s="10"/>
      <c r="RYE1221" s="10"/>
      <c r="RYF1221" s="10"/>
      <c r="RYG1221" s="10"/>
      <c r="RYH1221" s="10"/>
      <c r="RYI1221" s="10"/>
      <c r="RYJ1221" s="10"/>
      <c r="RYK1221" s="10"/>
      <c r="RYL1221" s="10"/>
      <c r="RYM1221" s="10"/>
      <c r="RYN1221" s="10"/>
      <c r="RYO1221" s="10"/>
      <c r="RYP1221" s="10"/>
      <c r="RYQ1221" s="10"/>
      <c r="RYR1221" s="10"/>
      <c r="RYS1221" s="10"/>
      <c r="RYT1221" s="10"/>
      <c r="RYU1221" s="10"/>
      <c r="RYV1221" s="10"/>
      <c r="RYW1221" s="10"/>
      <c r="RYX1221" s="10"/>
      <c r="RYY1221" s="10"/>
      <c r="RYZ1221" s="10"/>
      <c r="RZA1221" s="10"/>
      <c r="RZB1221" s="10"/>
      <c r="RZC1221" s="10"/>
      <c r="RZD1221" s="10"/>
      <c r="RZE1221" s="10"/>
      <c r="RZF1221" s="10"/>
      <c r="RZG1221" s="10"/>
      <c r="RZH1221" s="10"/>
      <c r="RZI1221" s="10"/>
      <c r="RZJ1221" s="10"/>
      <c r="RZK1221" s="10"/>
      <c r="RZL1221" s="10"/>
      <c r="RZM1221" s="10"/>
      <c r="RZN1221" s="10"/>
      <c r="RZO1221" s="10"/>
      <c r="RZP1221" s="10"/>
      <c r="RZQ1221" s="10"/>
      <c r="RZR1221" s="10"/>
      <c r="RZS1221" s="10"/>
      <c r="RZT1221" s="10"/>
      <c r="RZU1221" s="10"/>
      <c r="RZV1221" s="10"/>
      <c r="RZW1221" s="10"/>
      <c r="RZX1221" s="10"/>
      <c r="RZY1221" s="10"/>
      <c r="RZZ1221" s="10"/>
      <c r="SAA1221" s="10"/>
      <c r="SAB1221" s="10"/>
      <c r="SAC1221" s="10"/>
      <c r="SAD1221" s="10"/>
      <c r="SAE1221" s="10"/>
      <c r="SAF1221" s="10"/>
      <c r="SAG1221" s="10"/>
      <c r="SAH1221" s="10"/>
      <c r="SAI1221" s="10"/>
      <c r="SAJ1221" s="10"/>
      <c r="SAK1221" s="10"/>
      <c r="SAL1221" s="10"/>
      <c r="SAM1221" s="10"/>
      <c r="SAN1221" s="10"/>
      <c r="SAO1221" s="10"/>
      <c r="SAP1221" s="10"/>
      <c r="SAQ1221" s="10"/>
      <c r="SAR1221" s="10"/>
      <c r="SAS1221" s="10"/>
      <c r="SAT1221" s="10"/>
      <c r="SAU1221" s="10"/>
      <c r="SAV1221" s="10"/>
      <c r="SAW1221" s="10"/>
      <c r="SAX1221" s="10"/>
      <c r="SAY1221" s="10"/>
      <c r="SAZ1221" s="10"/>
      <c r="SBA1221" s="10"/>
      <c r="SBB1221" s="10"/>
      <c r="SBC1221" s="10"/>
      <c r="SBD1221" s="10"/>
      <c r="SBE1221" s="10"/>
      <c r="SBF1221" s="10"/>
      <c r="SBG1221" s="10"/>
      <c r="SBH1221" s="10"/>
      <c r="SBI1221" s="10"/>
      <c r="SBJ1221" s="10"/>
      <c r="SBK1221" s="10"/>
      <c r="SBL1221" s="10"/>
      <c r="SBM1221" s="10"/>
      <c r="SBN1221" s="10"/>
      <c r="SBO1221" s="10"/>
      <c r="SBP1221" s="10"/>
      <c r="SBQ1221" s="10"/>
      <c r="SBR1221" s="10"/>
      <c r="SBS1221" s="10"/>
      <c r="SBT1221" s="10"/>
      <c r="SBU1221" s="10"/>
      <c r="SBV1221" s="10"/>
      <c r="SBW1221" s="10"/>
      <c r="SBX1221" s="10"/>
      <c r="SBY1221" s="10"/>
      <c r="SBZ1221" s="10"/>
      <c r="SCA1221" s="10"/>
      <c r="SCB1221" s="10"/>
      <c r="SCC1221" s="10"/>
      <c r="SCD1221" s="10"/>
      <c r="SCE1221" s="10"/>
      <c r="SCF1221" s="10"/>
      <c r="SCG1221" s="10"/>
      <c r="SCH1221" s="10"/>
      <c r="SCI1221" s="10"/>
      <c r="SCJ1221" s="10"/>
      <c r="SCK1221" s="10"/>
      <c r="SCL1221" s="10"/>
      <c r="SCM1221" s="10"/>
      <c r="SCN1221" s="10"/>
      <c r="SCO1221" s="10"/>
      <c r="SCP1221" s="10"/>
      <c r="SCQ1221" s="10"/>
      <c r="SCR1221" s="10"/>
      <c r="SCS1221" s="10"/>
      <c r="SCT1221" s="10"/>
      <c r="SCU1221" s="10"/>
      <c r="SCV1221" s="10"/>
      <c r="SCW1221" s="10"/>
      <c r="SCX1221" s="10"/>
      <c r="SCY1221" s="10"/>
      <c r="SCZ1221" s="10"/>
      <c r="SDA1221" s="10"/>
      <c r="SDB1221" s="10"/>
      <c r="SDC1221" s="10"/>
      <c r="SDD1221" s="10"/>
      <c r="SDE1221" s="10"/>
      <c r="SDF1221" s="10"/>
      <c r="SDG1221" s="10"/>
      <c r="SDH1221" s="10"/>
      <c r="SDI1221" s="10"/>
      <c r="SDJ1221" s="10"/>
      <c r="SDK1221" s="10"/>
      <c r="SDL1221" s="10"/>
      <c r="SDM1221" s="10"/>
      <c r="SDN1221" s="10"/>
      <c r="SDO1221" s="10"/>
      <c r="SDP1221" s="10"/>
      <c r="SDQ1221" s="10"/>
      <c r="SDR1221" s="10"/>
      <c r="SDS1221" s="10"/>
      <c r="SDT1221" s="10"/>
      <c r="SDU1221" s="10"/>
      <c r="SDV1221" s="10"/>
      <c r="SDW1221" s="10"/>
      <c r="SDX1221" s="10"/>
      <c r="SDY1221" s="10"/>
      <c r="SDZ1221" s="10"/>
      <c r="SEA1221" s="10"/>
      <c r="SEB1221" s="10"/>
      <c r="SEC1221" s="10"/>
      <c r="SED1221" s="10"/>
      <c r="SEE1221" s="10"/>
      <c r="SEF1221" s="10"/>
      <c r="SEG1221" s="10"/>
      <c r="SEH1221" s="10"/>
      <c r="SEI1221" s="10"/>
      <c r="SEJ1221" s="10"/>
      <c r="SEK1221" s="10"/>
      <c r="SEL1221" s="10"/>
      <c r="SEM1221" s="10"/>
      <c r="SEN1221" s="10"/>
      <c r="SEO1221" s="10"/>
      <c r="SEP1221" s="10"/>
      <c r="SEQ1221" s="10"/>
      <c r="SER1221" s="10"/>
      <c r="SES1221" s="10"/>
      <c r="SET1221" s="10"/>
      <c r="SEU1221" s="10"/>
      <c r="SEV1221" s="10"/>
      <c r="SEW1221" s="10"/>
      <c r="SEX1221" s="10"/>
      <c r="SEY1221" s="10"/>
      <c r="SEZ1221" s="10"/>
      <c r="SFA1221" s="10"/>
      <c r="SFB1221" s="10"/>
      <c r="SFC1221" s="10"/>
      <c r="SFD1221" s="10"/>
      <c r="SFE1221" s="10"/>
      <c r="SFF1221" s="10"/>
      <c r="SFG1221" s="10"/>
      <c r="SFH1221" s="10"/>
      <c r="SFI1221" s="10"/>
      <c r="SFJ1221" s="10"/>
      <c r="SFK1221" s="10"/>
      <c r="SFL1221" s="10"/>
      <c r="SFM1221" s="10"/>
      <c r="SFN1221" s="10"/>
      <c r="SFO1221" s="10"/>
      <c r="SFP1221" s="10"/>
      <c r="SFQ1221" s="10"/>
      <c r="SFR1221" s="10"/>
      <c r="SFS1221" s="10"/>
      <c r="SFT1221" s="10"/>
      <c r="SFU1221" s="10"/>
      <c r="SFV1221" s="10"/>
      <c r="SFW1221" s="10"/>
      <c r="SFX1221" s="10"/>
      <c r="SFY1221" s="10"/>
      <c r="SFZ1221" s="10"/>
      <c r="SGA1221" s="10"/>
      <c r="SGB1221" s="10"/>
      <c r="SGC1221" s="10"/>
      <c r="SGD1221" s="10"/>
      <c r="SGE1221" s="10"/>
      <c r="SGF1221" s="10"/>
      <c r="SGG1221" s="10"/>
      <c r="SGH1221" s="10"/>
      <c r="SGI1221" s="10"/>
      <c r="SGJ1221" s="10"/>
      <c r="SGK1221" s="10"/>
      <c r="SGL1221" s="10"/>
      <c r="SGM1221" s="10"/>
      <c r="SGN1221" s="10"/>
      <c r="SGO1221" s="10"/>
      <c r="SGP1221" s="10"/>
      <c r="SGQ1221" s="10"/>
      <c r="SGR1221" s="10"/>
      <c r="SGS1221" s="10"/>
      <c r="SGT1221" s="10"/>
      <c r="SGU1221" s="10"/>
      <c r="SGV1221" s="10"/>
      <c r="SGW1221" s="10"/>
      <c r="SGX1221" s="10"/>
      <c r="SGY1221" s="10"/>
      <c r="SGZ1221" s="10"/>
      <c r="SHA1221" s="10"/>
      <c r="SHB1221" s="10"/>
      <c r="SHC1221" s="10"/>
      <c r="SHD1221" s="10"/>
      <c r="SHE1221" s="10"/>
      <c r="SHF1221" s="10"/>
      <c r="SHG1221" s="10"/>
      <c r="SHH1221" s="10"/>
      <c r="SHI1221" s="10"/>
      <c r="SHJ1221" s="10"/>
      <c r="SHK1221" s="10"/>
      <c r="SHL1221" s="10"/>
      <c r="SHM1221" s="10"/>
      <c r="SHN1221" s="10"/>
      <c r="SHO1221" s="10"/>
      <c r="SHP1221" s="10"/>
      <c r="SHQ1221" s="10"/>
      <c r="SHR1221" s="10"/>
      <c r="SHS1221" s="10"/>
      <c r="SHT1221" s="10"/>
      <c r="SHU1221" s="10"/>
      <c r="SHV1221" s="10"/>
      <c r="SHW1221" s="10"/>
      <c r="SHX1221" s="10"/>
      <c r="SHY1221" s="10"/>
      <c r="SHZ1221" s="10"/>
      <c r="SIA1221" s="10"/>
      <c r="SIB1221" s="10"/>
      <c r="SIC1221" s="10"/>
      <c r="SID1221" s="10"/>
      <c r="SIE1221" s="10"/>
      <c r="SIF1221" s="10"/>
      <c r="SIG1221" s="10"/>
      <c r="SIH1221" s="10"/>
      <c r="SII1221" s="10"/>
      <c r="SIJ1221" s="10"/>
      <c r="SIK1221" s="10"/>
      <c r="SIL1221" s="10"/>
      <c r="SIM1221" s="10"/>
      <c r="SIN1221" s="10"/>
      <c r="SIO1221" s="10"/>
      <c r="SIP1221" s="10"/>
      <c r="SIQ1221" s="10"/>
      <c r="SIR1221" s="10"/>
      <c r="SIS1221" s="10"/>
      <c r="SIT1221" s="10"/>
      <c r="SIU1221" s="10"/>
      <c r="SIV1221" s="10"/>
      <c r="SIW1221" s="10"/>
      <c r="SIX1221" s="10"/>
      <c r="SIY1221" s="10"/>
      <c r="SIZ1221" s="10"/>
      <c r="SJA1221" s="10"/>
      <c r="SJB1221" s="10"/>
      <c r="SJC1221" s="10"/>
      <c r="SJD1221" s="10"/>
      <c r="SJE1221" s="10"/>
      <c r="SJF1221" s="10"/>
      <c r="SJG1221" s="10"/>
      <c r="SJH1221" s="10"/>
      <c r="SJI1221" s="10"/>
      <c r="SJJ1221" s="10"/>
      <c r="SJK1221" s="10"/>
      <c r="SJL1221" s="10"/>
      <c r="SJM1221" s="10"/>
      <c r="SJN1221" s="10"/>
      <c r="SJO1221" s="10"/>
      <c r="SJP1221" s="10"/>
      <c r="SJQ1221" s="10"/>
      <c r="SJR1221" s="10"/>
      <c r="SJS1221" s="10"/>
      <c r="SJT1221" s="10"/>
      <c r="SJU1221" s="10"/>
      <c r="SJV1221" s="10"/>
      <c r="SJW1221" s="10"/>
      <c r="SJX1221" s="10"/>
      <c r="SJY1221" s="10"/>
      <c r="SJZ1221" s="10"/>
      <c r="SKA1221" s="10"/>
      <c r="SKB1221" s="10"/>
      <c r="SKC1221" s="10"/>
      <c r="SKD1221" s="10"/>
      <c r="SKE1221" s="10"/>
      <c r="SKF1221" s="10"/>
      <c r="SKG1221" s="10"/>
      <c r="SKH1221" s="10"/>
      <c r="SKI1221" s="10"/>
      <c r="SKJ1221" s="10"/>
      <c r="SKK1221" s="10"/>
      <c r="SKL1221" s="10"/>
      <c r="SKM1221" s="10"/>
      <c r="SKN1221" s="10"/>
      <c r="SKO1221" s="10"/>
      <c r="SKP1221" s="10"/>
      <c r="SKQ1221" s="10"/>
      <c r="SKR1221" s="10"/>
      <c r="SKS1221" s="10"/>
      <c r="SKT1221" s="10"/>
      <c r="SKU1221" s="10"/>
      <c r="SKV1221" s="10"/>
      <c r="SKW1221" s="10"/>
      <c r="SKX1221" s="10"/>
      <c r="SKY1221" s="10"/>
      <c r="SKZ1221" s="10"/>
      <c r="SLA1221" s="10"/>
      <c r="SLB1221" s="10"/>
      <c r="SLC1221" s="10"/>
      <c r="SLD1221" s="10"/>
      <c r="SLE1221" s="10"/>
      <c r="SLF1221" s="10"/>
      <c r="SLG1221" s="10"/>
      <c r="SLH1221" s="10"/>
      <c r="SLI1221" s="10"/>
      <c r="SLJ1221" s="10"/>
      <c r="SLK1221" s="10"/>
      <c r="SLL1221" s="10"/>
      <c r="SLM1221" s="10"/>
      <c r="SLN1221" s="10"/>
      <c r="SLO1221" s="10"/>
      <c r="SLP1221" s="10"/>
      <c r="SLQ1221" s="10"/>
      <c r="SLR1221" s="10"/>
      <c r="SLS1221" s="10"/>
      <c r="SLT1221" s="10"/>
      <c r="SLU1221" s="10"/>
      <c r="SLV1221" s="10"/>
      <c r="SLW1221" s="10"/>
      <c r="SLX1221" s="10"/>
      <c r="SLY1221" s="10"/>
      <c r="SLZ1221" s="10"/>
      <c r="SMA1221" s="10"/>
      <c r="SMB1221" s="10"/>
      <c r="SMC1221" s="10"/>
      <c r="SMD1221" s="10"/>
      <c r="SME1221" s="10"/>
      <c r="SMF1221" s="10"/>
      <c r="SMG1221" s="10"/>
      <c r="SMH1221" s="10"/>
      <c r="SMI1221" s="10"/>
      <c r="SMJ1221" s="10"/>
      <c r="SMK1221" s="10"/>
      <c r="SML1221" s="10"/>
      <c r="SMM1221" s="10"/>
      <c r="SMN1221" s="10"/>
      <c r="SMO1221" s="10"/>
      <c r="SMP1221" s="10"/>
      <c r="SMQ1221" s="10"/>
      <c r="SMR1221" s="10"/>
      <c r="SMS1221" s="10"/>
      <c r="SMT1221" s="10"/>
      <c r="SMU1221" s="10"/>
      <c r="SMV1221" s="10"/>
      <c r="SMW1221" s="10"/>
      <c r="SMX1221" s="10"/>
      <c r="SMY1221" s="10"/>
      <c r="SMZ1221" s="10"/>
      <c r="SNA1221" s="10"/>
      <c r="SNB1221" s="10"/>
      <c r="SNC1221" s="10"/>
      <c r="SND1221" s="10"/>
      <c r="SNE1221" s="10"/>
      <c r="SNF1221" s="10"/>
      <c r="SNG1221" s="10"/>
      <c r="SNH1221" s="10"/>
      <c r="SNI1221" s="10"/>
      <c r="SNJ1221" s="10"/>
      <c r="SNK1221" s="10"/>
      <c r="SNL1221" s="10"/>
      <c r="SNM1221" s="10"/>
      <c r="SNN1221" s="10"/>
      <c r="SNO1221" s="10"/>
      <c r="SNP1221" s="10"/>
      <c r="SNQ1221" s="10"/>
      <c r="SNR1221" s="10"/>
      <c r="SNS1221" s="10"/>
      <c r="SNT1221" s="10"/>
      <c r="SNU1221" s="10"/>
      <c r="SNV1221" s="10"/>
      <c r="SNW1221" s="10"/>
      <c r="SNX1221" s="10"/>
      <c r="SNY1221" s="10"/>
      <c r="SNZ1221" s="10"/>
      <c r="SOA1221" s="10"/>
      <c r="SOB1221" s="10"/>
      <c r="SOC1221" s="10"/>
      <c r="SOD1221" s="10"/>
      <c r="SOE1221" s="10"/>
      <c r="SOF1221" s="10"/>
      <c r="SOG1221" s="10"/>
      <c r="SOH1221" s="10"/>
      <c r="SOI1221" s="10"/>
      <c r="SOJ1221" s="10"/>
      <c r="SOK1221" s="10"/>
      <c r="SOL1221" s="10"/>
      <c r="SOM1221" s="10"/>
      <c r="SON1221" s="10"/>
      <c r="SOO1221" s="10"/>
      <c r="SOP1221" s="10"/>
      <c r="SOQ1221" s="10"/>
      <c r="SOR1221" s="10"/>
      <c r="SOS1221" s="10"/>
      <c r="SOT1221" s="10"/>
      <c r="SOU1221" s="10"/>
      <c r="SOV1221" s="10"/>
      <c r="SOW1221" s="10"/>
      <c r="SOX1221" s="10"/>
      <c r="SOY1221" s="10"/>
      <c r="SOZ1221" s="10"/>
      <c r="SPA1221" s="10"/>
      <c r="SPB1221" s="10"/>
      <c r="SPC1221" s="10"/>
      <c r="SPD1221" s="10"/>
      <c r="SPE1221" s="10"/>
      <c r="SPF1221" s="10"/>
      <c r="SPG1221" s="10"/>
      <c r="SPH1221" s="10"/>
      <c r="SPI1221" s="10"/>
      <c r="SPJ1221" s="10"/>
      <c r="SPK1221" s="10"/>
      <c r="SPL1221" s="10"/>
      <c r="SPM1221" s="10"/>
      <c r="SPN1221" s="10"/>
      <c r="SPO1221" s="10"/>
      <c r="SPP1221" s="10"/>
      <c r="SPQ1221" s="10"/>
      <c r="SPR1221" s="10"/>
      <c r="SPS1221" s="10"/>
      <c r="SPT1221" s="10"/>
      <c r="SPU1221" s="10"/>
      <c r="SPV1221" s="10"/>
      <c r="SPW1221" s="10"/>
      <c r="SPX1221" s="10"/>
      <c r="SPY1221" s="10"/>
      <c r="SPZ1221" s="10"/>
      <c r="SQA1221" s="10"/>
      <c r="SQB1221" s="10"/>
      <c r="SQC1221" s="10"/>
      <c r="SQD1221" s="10"/>
      <c r="SQE1221" s="10"/>
      <c r="SQF1221" s="10"/>
      <c r="SQG1221" s="10"/>
      <c r="SQH1221" s="10"/>
      <c r="SQI1221" s="10"/>
      <c r="SQJ1221" s="10"/>
      <c r="SQK1221" s="10"/>
      <c r="SQL1221" s="10"/>
      <c r="SQM1221" s="10"/>
      <c r="SQN1221" s="10"/>
      <c r="SQO1221" s="10"/>
      <c r="SQP1221" s="10"/>
      <c r="SQQ1221" s="10"/>
      <c r="SQR1221" s="10"/>
      <c r="SQS1221" s="10"/>
      <c r="SQT1221" s="10"/>
      <c r="SQU1221" s="10"/>
      <c r="SQV1221" s="10"/>
      <c r="SQW1221" s="10"/>
      <c r="SQX1221" s="10"/>
      <c r="SQY1221" s="10"/>
      <c r="SQZ1221" s="10"/>
      <c r="SRA1221" s="10"/>
      <c r="SRB1221" s="10"/>
      <c r="SRC1221" s="10"/>
      <c r="SRD1221" s="10"/>
      <c r="SRE1221" s="10"/>
      <c r="SRF1221" s="10"/>
      <c r="SRG1221" s="10"/>
      <c r="SRH1221" s="10"/>
      <c r="SRI1221" s="10"/>
      <c r="SRJ1221" s="10"/>
      <c r="SRK1221" s="10"/>
      <c r="SRL1221" s="10"/>
      <c r="SRM1221" s="10"/>
      <c r="SRN1221" s="10"/>
      <c r="SRO1221" s="10"/>
      <c r="SRP1221" s="10"/>
      <c r="SRQ1221" s="10"/>
      <c r="SRR1221" s="10"/>
      <c r="SRS1221" s="10"/>
      <c r="SRT1221" s="10"/>
      <c r="SRU1221" s="10"/>
      <c r="SRV1221" s="10"/>
      <c r="SRW1221" s="10"/>
      <c r="SRX1221" s="10"/>
      <c r="SRY1221" s="10"/>
      <c r="SRZ1221" s="10"/>
      <c r="SSA1221" s="10"/>
      <c r="SSB1221" s="10"/>
      <c r="SSC1221" s="10"/>
      <c r="SSD1221" s="10"/>
      <c r="SSE1221" s="10"/>
      <c r="SSF1221" s="10"/>
      <c r="SSG1221" s="10"/>
      <c r="SSH1221" s="10"/>
      <c r="SSI1221" s="10"/>
      <c r="SSJ1221" s="10"/>
      <c r="SSK1221" s="10"/>
      <c r="SSL1221" s="10"/>
      <c r="SSM1221" s="10"/>
      <c r="SSN1221" s="10"/>
      <c r="SSO1221" s="10"/>
      <c r="SSP1221" s="10"/>
      <c r="SSQ1221" s="10"/>
      <c r="SSR1221" s="10"/>
      <c r="SSS1221" s="10"/>
      <c r="SST1221" s="10"/>
      <c r="SSU1221" s="10"/>
      <c r="SSV1221" s="10"/>
      <c r="SSW1221" s="10"/>
      <c r="SSX1221" s="10"/>
      <c r="SSY1221" s="10"/>
      <c r="SSZ1221" s="10"/>
      <c r="STA1221" s="10"/>
      <c r="STB1221" s="10"/>
      <c r="STC1221" s="10"/>
      <c r="STD1221" s="10"/>
      <c r="STE1221" s="10"/>
      <c r="STF1221" s="10"/>
      <c r="STG1221" s="10"/>
      <c r="STH1221" s="10"/>
      <c r="STI1221" s="10"/>
      <c r="STJ1221" s="10"/>
      <c r="STK1221" s="10"/>
      <c r="STL1221" s="10"/>
      <c r="STM1221" s="10"/>
      <c r="STN1221" s="10"/>
      <c r="STO1221" s="10"/>
      <c r="STP1221" s="10"/>
      <c r="STQ1221" s="10"/>
      <c r="STR1221" s="10"/>
      <c r="STS1221" s="10"/>
      <c r="STT1221" s="10"/>
      <c r="STU1221" s="10"/>
      <c r="STV1221" s="10"/>
      <c r="STW1221" s="10"/>
      <c r="STX1221" s="10"/>
      <c r="STY1221" s="10"/>
      <c r="STZ1221" s="10"/>
      <c r="SUA1221" s="10"/>
      <c r="SUB1221" s="10"/>
      <c r="SUC1221" s="10"/>
      <c r="SUD1221" s="10"/>
      <c r="SUE1221" s="10"/>
      <c r="SUF1221" s="10"/>
      <c r="SUG1221" s="10"/>
      <c r="SUH1221" s="10"/>
      <c r="SUI1221" s="10"/>
      <c r="SUJ1221" s="10"/>
      <c r="SUK1221" s="10"/>
      <c r="SUL1221" s="10"/>
      <c r="SUM1221" s="10"/>
      <c r="SUN1221" s="10"/>
      <c r="SUO1221" s="10"/>
      <c r="SUP1221" s="10"/>
      <c r="SUQ1221" s="10"/>
      <c r="SUR1221" s="10"/>
      <c r="SUS1221" s="10"/>
      <c r="SUT1221" s="10"/>
      <c r="SUU1221" s="10"/>
      <c r="SUV1221" s="10"/>
      <c r="SUW1221" s="10"/>
      <c r="SUX1221" s="10"/>
      <c r="SUY1221" s="10"/>
      <c r="SUZ1221" s="10"/>
      <c r="SVA1221" s="10"/>
      <c r="SVB1221" s="10"/>
      <c r="SVC1221" s="10"/>
      <c r="SVD1221" s="10"/>
      <c r="SVE1221" s="10"/>
      <c r="SVF1221" s="10"/>
      <c r="SVG1221" s="10"/>
      <c r="SVH1221" s="10"/>
      <c r="SVI1221" s="10"/>
      <c r="SVJ1221" s="10"/>
      <c r="SVK1221" s="10"/>
      <c r="SVL1221" s="10"/>
      <c r="SVM1221" s="10"/>
      <c r="SVN1221" s="10"/>
      <c r="SVO1221" s="10"/>
      <c r="SVP1221" s="10"/>
      <c r="SVQ1221" s="10"/>
      <c r="SVR1221" s="10"/>
      <c r="SVS1221" s="10"/>
      <c r="SVT1221" s="10"/>
      <c r="SVU1221" s="10"/>
      <c r="SVV1221" s="10"/>
      <c r="SVW1221" s="10"/>
      <c r="SVX1221" s="10"/>
      <c r="SVY1221" s="10"/>
      <c r="SVZ1221" s="10"/>
      <c r="SWA1221" s="10"/>
      <c r="SWB1221" s="10"/>
      <c r="SWC1221" s="10"/>
      <c r="SWD1221" s="10"/>
      <c r="SWE1221" s="10"/>
      <c r="SWF1221" s="10"/>
      <c r="SWG1221" s="10"/>
      <c r="SWH1221" s="10"/>
      <c r="SWI1221" s="10"/>
      <c r="SWJ1221" s="10"/>
      <c r="SWK1221" s="10"/>
      <c r="SWL1221" s="10"/>
      <c r="SWM1221" s="10"/>
      <c r="SWN1221" s="10"/>
      <c r="SWO1221" s="10"/>
      <c r="SWP1221" s="10"/>
      <c r="SWQ1221" s="10"/>
      <c r="SWR1221" s="10"/>
      <c r="SWS1221" s="10"/>
      <c r="SWT1221" s="10"/>
      <c r="SWU1221" s="10"/>
      <c r="SWV1221" s="10"/>
      <c r="SWW1221" s="10"/>
      <c r="SWX1221" s="10"/>
      <c r="SWY1221" s="10"/>
      <c r="SWZ1221" s="10"/>
      <c r="SXA1221" s="10"/>
      <c r="SXB1221" s="10"/>
      <c r="SXC1221" s="10"/>
      <c r="SXD1221" s="10"/>
      <c r="SXE1221" s="10"/>
      <c r="SXF1221" s="10"/>
      <c r="SXG1221" s="10"/>
      <c r="SXH1221" s="10"/>
      <c r="SXI1221" s="10"/>
      <c r="SXJ1221" s="10"/>
      <c r="SXK1221" s="10"/>
      <c r="SXL1221" s="10"/>
      <c r="SXM1221" s="10"/>
      <c r="SXN1221" s="10"/>
      <c r="SXO1221" s="10"/>
      <c r="SXP1221" s="10"/>
      <c r="SXQ1221" s="10"/>
      <c r="SXR1221" s="10"/>
      <c r="SXS1221" s="10"/>
      <c r="SXT1221" s="10"/>
      <c r="SXU1221" s="10"/>
      <c r="SXV1221" s="10"/>
      <c r="SXW1221" s="10"/>
      <c r="SXX1221" s="10"/>
      <c r="SXY1221" s="10"/>
      <c r="SXZ1221" s="10"/>
      <c r="SYA1221" s="10"/>
      <c r="SYB1221" s="10"/>
      <c r="SYC1221" s="10"/>
      <c r="SYD1221" s="10"/>
      <c r="SYE1221" s="10"/>
      <c r="SYF1221" s="10"/>
      <c r="SYG1221" s="10"/>
      <c r="SYH1221" s="10"/>
      <c r="SYI1221" s="10"/>
      <c r="SYJ1221" s="10"/>
      <c r="SYK1221" s="10"/>
      <c r="SYL1221" s="10"/>
      <c r="SYM1221" s="10"/>
      <c r="SYN1221" s="10"/>
      <c r="SYO1221" s="10"/>
      <c r="SYP1221" s="10"/>
      <c r="SYQ1221" s="10"/>
      <c r="SYR1221" s="10"/>
      <c r="SYS1221" s="10"/>
      <c r="SYT1221" s="10"/>
      <c r="SYU1221" s="10"/>
      <c r="SYV1221" s="10"/>
      <c r="SYW1221" s="10"/>
      <c r="SYX1221" s="10"/>
      <c r="SYY1221" s="10"/>
      <c r="SYZ1221" s="10"/>
      <c r="SZA1221" s="10"/>
      <c r="SZB1221" s="10"/>
      <c r="SZC1221" s="10"/>
      <c r="SZD1221" s="10"/>
      <c r="SZE1221" s="10"/>
      <c r="SZF1221" s="10"/>
      <c r="SZG1221" s="10"/>
      <c r="SZH1221" s="10"/>
      <c r="SZI1221" s="10"/>
      <c r="SZJ1221" s="10"/>
      <c r="SZK1221" s="10"/>
      <c r="SZL1221" s="10"/>
      <c r="SZM1221" s="10"/>
      <c r="SZN1221" s="10"/>
      <c r="SZO1221" s="10"/>
      <c r="SZP1221" s="10"/>
      <c r="SZQ1221" s="10"/>
      <c r="SZR1221" s="10"/>
      <c r="SZS1221" s="10"/>
      <c r="SZT1221" s="10"/>
      <c r="SZU1221" s="10"/>
      <c r="SZV1221" s="10"/>
      <c r="SZW1221" s="10"/>
      <c r="SZX1221" s="10"/>
      <c r="SZY1221" s="10"/>
      <c r="SZZ1221" s="10"/>
      <c r="TAA1221" s="10"/>
      <c r="TAB1221" s="10"/>
      <c r="TAC1221" s="10"/>
      <c r="TAD1221" s="10"/>
      <c r="TAE1221" s="10"/>
      <c r="TAF1221" s="10"/>
      <c r="TAG1221" s="10"/>
      <c r="TAH1221" s="10"/>
      <c r="TAI1221" s="10"/>
      <c r="TAJ1221" s="10"/>
      <c r="TAK1221" s="10"/>
      <c r="TAL1221" s="10"/>
      <c r="TAM1221" s="10"/>
      <c r="TAN1221" s="10"/>
      <c r="TAO1221" s="10"/>
      <c r="TAP1221" s="10"/>
      <c r="TAQ1221" s="10"/>
      <c r="TAR1221" s="10"/>
      <c r="TAS1221" s="10"/>
      <c r="TAT1221" s="10"/>
      <c r="TAU1221" s="10"/>
      <c r="TAV1221" s="10"/>
      <c r="TAW1221" s="10"/>
      <c r="TAX1221" s="10"/>
      <c r="TAY1221" s="10"/>
      <c r="TAZ1221" s="10"/>
      <c r="TBA1221" s="10"/>
      <c r="TBB1221" s="10"/>
      <c r="TBC1221" s="10"/>
      <c r="TBD1221" s="10"/>
      <c r="TBE1221" s="10"/>
      <c r="TBF1221" s="10"/>
      <c r="TBG1221" s="10"/>
      <c r="TBH1221" s="10"/>
      <c r="TBI1221" s="10"/>
      <c r="TBJ1221" s="10"/>
      <c r="TBK1221" s="10"/>
      <c r="TBL1221" s="10"/>
      <c r="TBM1221" s="10"/>
      <c r="TBN1221" s="10"/>
      <c r="TBO1221" s="10"/>
      <c r="TBP1221" s="10"/>
      <c r="TBQ1221" s="10"/>
      <c r="TBR1221" s="10"/>
      <c r="TBS1221" s="10"/>
      <c r="TBT1221" s="10"/>
      <c r="TBU1221" s="10"/>
      <c r="TBV1221" s="10"/>
      <c r="TBW1221" s="10"/>
      <c r="TBX1221" s="10"/>
      <c r="TBY1221" s="10"/>
      <c r="TBZ1221" s="10"/>
      <c r="TCA1221" s="10"/>
      <c r="TCB1221" s="10"/>
      <c r="TCC1221" s="10"/>
      <c r="TCD1221" s="10"/>
      <c r="TCE1221" s="10"/>
      <c r="TCF1221" s="10"/>
      <c r="TCG1221" s="10"/>
      <c r="TCH1221" s="10"/>
      <c r="TCI1221" s="10"/>
      <c r="TCJ1221" s="10"/>
      <c r="TCK1221" s="10"/>
      <c r="TCL1221" s="10"/>
      <c r="TCM1221" s="10"/>
      <c r="TCN1221" s="10"/>
      <c r="TCO1221" s="10"/>
      <c r="TCP1221" s="10"/>
      <c r="TCQ1221" s="10"/>
      <c r="TCR1221" s="10"/>
      <c r="TCS1221" s="10"/>
      <c r="TCT1221" s="10"/>
      <c r="TCU1221" s="10"/>
      <c r="TCV1221" s="10"/>
      <c r="TCW1221" s="10"/>
      <c r="TCX1221" s="10"/>
      <c r="TCY1221" s="10"/>
      <c r="TCZ1221" s="10"/>
      <c r="TDA1221" s="10"/>
      <c r="TDB1221" s="10"/>
      <c r="TDC1221" s="10"/>
      <c r="TDD1221" s="10"/>
      <c r="TDE1221" s="10"/>
      <c r="TDF1221" s="10"/>
      <c r="TDG1221" s="10"/>
      <c r="TDH1221" s="10"/>
      <c r="TDI1221" s="10"/>
      <c r="TDJ1221" s="10"/>
      <c r="TDK1221" s="10"/>
      <c r="TDL1221" s="10"/>
      <c r="TDM1221" s="10"/>
      <c r="TDN1221" s="10"/>
      <c r="TDO1221" s="10"/>
      <c r="TDP1221" s="10"/>
      <c r="TDQ1221" s="10"/>
      <c r="TDR1221" s="10"/>
      <c r="TDS1221" s="10"/>
      <c r="TDT1221" s="10"/>
      <c r="TDU1221" s="10"/>
      <c r="TDV1221" s="10"/>
      <c r="TDW1221" s="10"/>
      <c r="TDX1221" s="10"/>
      <c r="TDY1221" s="10"/>
      <c r="TDZ1221" s="10"/>
      <c r="TEA1221" s="10"/>
      <c r="TEB1221" s="10"/>
      <c r="TEC1221" s="10"/>
      <c r="TED1221" s="10"/>
      <c r="TEE1221" s="10"/>
      <c r="TEF1221" s="10"/>
      <c r="TEG1221" s="10"/>
      <c r="TEH1221" s="10"/>
      <c r="TEI1221" s="10"/>
      <c r="TEJ1221" s="10"/>
      <c r="TEK1221" s="10"/>
      <c r="TEL1221" s="10"/>
      <c r="TEM1221" s="10"/>
      <c r="TEN1221" s="10"/>
      <c r="TEO1221" s="10"/>
      <c r="TEP1221" s="10"/>
      <c r="TEQ1221" s="10"/>
      <c r="TER1221" s="10"/>
      <c r="TES1221" s="10"/>
      <c r="TET1221" s="10"/>
      <c r="TEU1221" s="10"/>
      <c r="TEV1221" s="10"/>
      <c r="TEW1221" s="10"/>
      <c r="TEX1221" s="10"/>
      <c r="TEY1221" s="10"/>
      <c r="TEZ1221" s="10"/>
      <c r="TFA1221" s="10"/>
      <c r="TFB1221" s="10"/>
      <c r="TFC1221" s="10"/>
      <c r="TFD1221" s="10"/>
      <c r="TFE1221" s="10"/>
      <c r="TFF1221" s="10"/>
      <c r="TFG1221" s="10"/>
      <c r="TFH1221" s="10"/>
      <c r="TFI1221" s="10"/>
      <c r="TFJ1221" s="10"/>
      <c r="TFK1221" s="10"/>
      <c r="TFL1221" s="10"/>
      <c r="TFM1221" s="10"/>
      <c r="TFN1221" s="10"/>
      <c r="TFO1221" s="10"/>
      <c r="TFP1221" s="10"/>
      <c r="TFQ1221" s="10"/>
      <c r="TFR1221" s="10"/>
      <c r="TFS1221" s="10"/>
      <c r="TFT1221" s="10"/>
      <c r="TFU1221" s="10"/>
      <c r="TFV1221" s="10"/>
      <c r="TFW1221" s="10"/>
      <c r="TFX1221" s="10"/>
      <c r="TFY1221" s="10"/>
      <c r="TFZ1221" s="10"/>
      <c r="TGA1221" s="10"/>
      <c r="TGB1221" s="10"/>
      <c r="TGC1221" s="10"/>
      <c r="TGD1221" s="10"/>
      <c r="TGE1221" s="10"/>
      <c r="TGF1221" s="10"/>
      <c r="TGG1221" s="10"/>
      <c r="TGH1221" s="10"/>
      <c r="TGI1221" s="10"/>
      <c r="TGJ1221" s="10"/>
      <c r="TGK1221" s="10"/>
      <c r="TGL1221" s="10"/>
      <c r="TGM1221" s="10"/>
      <c r="TGN1221" s="10"/>
      <c r="TGO1221" s="10"/>
      <c r="TGP1221" s="10"/>
      <c r="TGQ1221" s="10"/>
      <c r="TGR1221" s="10"/>
      <c r="TGS1221" s="10"/>
      <c r="TGT1221" s="10"/>
      <c r="TGU1221" s="10"/>
      <c r="TGV1221" s="10"/>
      <c r="TGW1221" s="10"/>
      <c r="TGX1221" s="10"/>
      <c r="TGY1221" s="10"/>
      <c r="TGZ1221" s="10"/>
      <c r="THA1221" s="10"/>
      <c r="THB1221" s="10"/>
      <c r="THC1221" s="10"/>
      <c r="THD1221" s="10"/>
      <c r="THE1221" s="10"/>
      <c r="THF1221" s="10"/>
      <c r="THG1221" s="10"/>
      <c r="THH1221" s="10"/>
      <c r="THI1221" s="10"/>
      <c r="THJ1221" s="10"/>
      <c r="THK1221" s="10"/>
      <c r="THL1221" s="10"/>
      <c r="THM1221" s="10"/>
      <c r="THN1221" s="10"/>
      <c r="THO1221" s="10"/>
      <c r="THP1221" s="10"/>
      <c r="THQ1221" s="10"/>
      <c r="THR1221" s="10"/>
      <c r="THS1221" s="10"/>
      <c r="THT1221" s="10"/>
      <c r="THU1221" s="10"/>
      <c r="THV1221" s="10"/>
      <c r="THW1221" s="10"/>
      <c r="THX1221" s="10"/>
      <c r="THY1221" s="10"/>
      <c r="THZ1221" s="10"/>
      <c r="TIA1221" s="10"/>
      <c r="TIB1221" s="10"/>
      <c r="TIC1221" s="10"/>
      <c r="TID1221" s="10"/>
      <c r="TIE1221" s="10"/>
      <c r="TIF1221" s="10"/>
      <c r="TIG1221" s="10"/>
      <c r="TIH1221" s="10"/>
      <c r="TII1221" s="10"/>
      <c r="TIJ1221" s="10"/>
      <c r="TIK1221" s="10"/>
      <c r="TIL1221" s="10"/>
      <c r="TIM1221" s="10"/>
      <c r="TIN1221" s="10"/>
      <c r="TIO1221" s="10"/>
      <c r="TIP1221" s="10"/>
      <c r="TIQ1221" s="10"/>
      <c r="TIR1221" s="10"/>
      <c r="TIS1221" s="10"/>
      <c r="TIT1221" s="10"/>
      <c r="TIU1221" s="10"/>
      <c r="TIV1221" s="10"/>
      <c r="TIW1221" s="10"/>
      <c r="TIX1221" s="10"/>
      <c r="TIY1221" s="10"/>
      <c r="TIZ1221" s="10"/>
      <c r="TJA1221" s="10"/>
      <c r="TJB1221" s="10"/>
      <c r="TJC1221" s="10"/>
      <c r="TJD1221" s="10"/>
      <c r="TJE1221" s="10"/>
      <c r="TJF1221" s="10"/>
      <c r="TJG1221" s="10"/>
      <c r="TJH1221" s="10"/>
      <c r="TJI1221" s="10"/>
      <c r="TJJ1221" s="10"/>
      <c r="TJK1221" s="10"/>
      <c r="TJL1221" s="10"/>
      <c r="TJM1221" s="10"/>
      <c r="TJN1221" s="10"/>
      <c r="TJO1221" s="10"/>
      <c r="TJP1221" s="10"/>
      <c r="TJQ1221" s="10"/>
      <c r="TJR1221" s="10"/>
      <c r="TJS1221" s="10"/>
      <c r="TJT1221" s="10"/>
      <c r="TJU1221" s="10"/>
      <c r="TJV1221" s="10"/>
      <c r="TJW1221" s="10"/>
      <c r="TJX1221" s="10"/>
      <c r="TJY1221" s="10"/>
      <c r="TJZ1221" s="10"/>
      <c r="TKA1221" s="10"/>
      <c r="TKB1221" s="10"/>
      <c r="TKC1221" s="10"/>
      <c r="TKD1221" s="10"/>
      <c r="TKE1221" s="10"/>
      <c r="TKF1221" s="10"/>
      <c r="TKG1221" s="10"/>
      <c r="TKH1221" s="10"/>
      <c r="TKI1221" s="10"/>
      <c r="TKJ1221" s="10"/>
      <c r="TKK1221" s="10"/>
      <c r="TKL1221" s="10"/>
      <c r="TKM1221" s="10"/>
      <c r="TKN1221" s="10"/>
      <c r="TKO1221" s="10"/>
      <c r="TKP1221" s="10"/>
      <c r="TKQ1221" s="10"/>
      <c r="TKR1221" s="10"/>
      <c r="TKS1221" s="10"/>
      <c r="TKT1221" s="10"/>
      <c r="TKU1221" s="10"/>
      <c r="TKV1221" s="10"/>
      <c r="TKW1221" s="10"/>
      <c r="TKX1221" s="10"/>
      <c r="TKY1221" s="10"/>
      <c r="TKZ1221" s="10"/>
      <c r="TLA1221" s="10"/>
      <c r="TLB1221" s="10"/>
      <c r="TLC1221" s="10"/>
      <c r="TLD1221" s="10"/>
      <c r="TLE1221" s="10"/>
      <c r="TLF1221" s="10"/>
      <c r="TLG1221" s="10"/>
      <c r="TLH1221" s="10"/>
      <c r="TLI1221" s="10"/>
      <c r="TLJ1221" s="10"/>
      <c r="TLK1221" s="10"/>
      <c r="TLL1221" s="10"/>
      <c r="TLM1221" s="10"/>
      <c r="TLN1221" s="10"/>
      <c r="TLO1221" s="10"/>
      <c r="TLP1221" s="10"/>
      <c r="TLQ1221" s="10"/>
      <c r="TLR1221" s="10"/>
      <c r="TLS1221" s="10"/>
      <c r="TLT1221" s="10"/>
      <c r="TLU1221" s="10"/>
      <c r="TLV1221" s="10"/>
      <c r="TLW1221" s="10"/>
      <c r="TLX1221" s="10"/>
      <c r="TLY1221" s="10"/>
      <c r="TLZ1221" s="10"/>
      <c r="TMA1221" s="10"/>
      <c r="TMB1221" s="10"/>
      <c r="TMC1221" s="10"/>
      <c r="TMD1221" s="10"/>
      <c r="TME1221" s="10"/>
      <c r="TMF1221" s="10"/>
      <c r="TMG1221" s="10"/>
      <c r="TMH1221" s="10"/>
      <c r="TMI1221" s="10"/>
      <c r="TMJ1221" s="10"/>
      <c r="TMK1221" s="10"/>
      <c r="TML1221" s="10"/>
      <c r="TMM1221" s="10"/>
      <c r="TMN1221" s="10"/>
      <c r="TMO1221" s="10"/>
      <c r="TMP1221" s="10"/>
      <c r="TMQ1221" s="10"/>
      <c r="TMR1221" s="10"/>
      <c r="TMS1221" s="10"/>
      <c r="TMT1221" s="10"/>
      <c r="TMU1221" s="10"/>
      <c r="TMV1221" s="10"/>
      <c r="TMW1221" s="10"/>
      <c r="TMX1221" s="10"/>
      <c r="TMY1221" s="10"/>
      <c r="TMZ1221" s="10"/>
      <c r="TNA1221" s="10"/>
      <c r="TNB1221" s="10"/>
      <c r="TNC1221" s="10"/>
      <c r="TND1221" s="10"/>
      <c r="TNE1221" s="10"/>
      <c r="TNF1221" s="10"/>
      <c r="TNG1221" s="10"/>
      <c r="TNH1221" s="10"/>
      <c r="TNI1221" s="10"/>
      <c r="TNJ1221" s="10"/>
      <c r="TNK1221" s="10"/>
      <c r="TNL1221" s="10"/>
      <c r="TNM1221" s="10"/>
      <c r="TNN1221" s="10"/>
      <c r="TNO1221" s="10"/>
      <c r="TNP1221" s="10"/>
      <c r="TNQ1221" s="10"/>
      <c r="TNR1221" s="10"/>
      <c r="TNS1221" s="10"/>
      <c r="TNT1221" s="10"/>
      <c r="TNU1221" s="10"/>
      <c r="TNV1221" s="10"/>
      <c r="TNW1221" s="10"/>
      <c r="TNX1221" s="10"/>
      <c r="TNY1221" s="10"/>
      <c r="TNZ1221" s="10"/>
      <c r="TOA1221" s="10"/>
      <c r="TOB1221" s="10"/>
      <c r="TOC1221" s="10"/>
      <c r="TOD1221" s="10"/>
      <c r="TOE1221" s="10"/>
      <c r="TOF1221" s="10"/>
      <c r="TOG1221" s="10"/>
      <c r="TOH1221" s="10"/>
      <c r="TOI1221" s="10"/>
      <c r="TOJ1221" s="10"/>
      <c r="TOK1221" s="10"/>
      <c r="TOL1221" s="10"/>
      <c r="TOM1221" s="10"/>
      <c r="TON1221" s="10"/>
      <c r="TOO1221" s="10"/>
      <c r="TOP1221" s="10"/>
      <c r="TOQ1221" s="10"/>
      <c r="TOR1221" s="10"/>
      <c r="TOS1221" s="10"/>
      <c r="TOT1221" s="10"/>
      <c r="TOU1221" s="10"/>
      <c r="TOV1221" s="10"/>
      <c r="TOW1221" s="10"/>
      <c r="TOX1221" s="10"/>
      <c r="TOY1221" s="10"/>
      <c r="TOZ1221" s="10"/>
      <c r="TPA1221" s="10"/>
      <c r="TPB1221" s="10"/>
      <c r="TPC1221" s="10"/>
      <c r="TPD1221" s="10"/>
      <c r="TPE1221" s="10"/>
      <c r="TPF1221" s="10"/>
      <c r="TPG1221" s="10"/>
      <c r="TPH1221" s="10"/>
      <c r="TPI1221" s="10"/>
      <c r="TPJ1221" s="10"/>
      <c r="TPK1221" s="10"/>
      <c r="TPL1221" s="10"/>
      <c r="TPM1221" s="10"/>
      <c r="TPN1221" s="10"/>
      <c r="TPO1221" s="10"/>
      <c r="TPP1221" s="10"/>
      <c r="TPQ1221" s="10"/>
      <c r="TPR1221" s="10"/>
      <c r="TPS1221" s="10"/>
      <c r="TPT1221" s="10"/>
      <c r="TPU1221" s="10"/>
      <c r="TPV1221" s="10"/>
      <c r="TPW1221" s="10"/>
      <c r="TPX1221" s="10"/>
      <c r="TPY1221" s="10"/>
      <c r="TPZ1221" s="10"/>
      <c r="TQA1221" s="10"/>
      <c r="TQB1221" s="10"/>
      <c r="TQC1221" s="10"/>
      <c r="TQD1221" s="10"/>
      <c r="TQE1221" s="10"/>
      <c r="TQF1221" s="10"/>
      <c r="TQG1221" s="10"/>
      <c r="TQH1221" s="10"/>
      <c r="TQI1221" s="10"/>
      <c r="TQJ1221" s="10"/>
      <c r="TQK1221" s="10"/>
      <c r="TQL1221" s="10"/>
      <c r="TQM1221" s="10"/>
      <c r="TQN1221" s="10"/>
      <c r="TQO1221" s="10"/>
      <c r="TQP1221" s="10"/>
      <c r="TQQ1221" s="10"/>
      <c r="TQR1221" s="10"/>
      <c r="TQS1221" s="10"/>
      <c r="TQT1221" s="10"/>
      <c r="TQU1221" s="10"/>
      <c r="TQV1221" s="10"/>
      <c r="TQW1221" s="10"/>
      <c r="TQX1221" s="10"/>
      <c r="TQY1221" s="10"/>
      <c r="TQZ1221" s="10"/>
      <c r="TRA1221" s="10"/>
      <c r="TRB1221" s="10"/>
      <c r="TRC1221" s="10"/>
      <c r="TRD1221" s="10"/>
      <c r="TRE1221" s="10"/>
      <c r="TRF1221" s="10"/>
      <c r="TRG1221" s="10"/>
      <c r="TRH1221" s="10"/>
      <c r="TRI1221" s="10"/>
      <c r="TRJ1221" s="10"/>
      <c r="TRK1221" s="10"/>
      <c r="TRL1221" s="10"/>
      <c r="TRM1221" s="10"/>
      <c r="TRN1221" s="10"/>
      <c r="TRO1221" s="10"/>
      <c r="TRP1221" s="10"/>
      <c r="TRQ1221" s="10"/>
      <c r="TRR1221" s="10"/>
      <c r="TRS1221" s="10"/>
      <c r="TRT1221" s="10"/>
      <c r="TRU1221" s="10"/>
      <c r="TRV1221" s="10"/>
      <c r="TRW1221" s="10"/>
      <c r="TRX1221" s="10"/>
      <c r="TRY1221" s="10"/>
      <c r="TRZ1221" s="10"/>
      <c r="TSA1221" s="10"/>
      <c r="TSB1221" s="10"/>
      <c r="TSC1221" s="10"/>
      <c r="TSD1221" s="10"/>
      <c r="TSE1221" s="10"/>
      <c r="TSF1221" s="10"/>
      <c r="TSG1221" s="10"/>
      <c r="TSH1221" s="10"/>
      <c r="TSI1221" s="10"/>
      <c r="TSJ1221" s="10"/>
      <c r="TSK1221" s="10"/>
      <c r="TSL1221" s="10"/>
      <c r="TSM1221" s="10"/>
      <c r="TSN1221" s="10"/>
      <c r="TSO1221" s="10"/>
      <c r="TSP1221" s="10"/>
      <c r="TSQ1221" s="10"/>
      <c r="TSR1221" s="10"/>
      <c r="TSS1221" s="10"/>
      <c r="TST1221" s="10"/>
      <c r="TSU1221" s="10"/>
      <c r="TSV1221" s="10"/>
      <c r="TSW1221" s="10"/>
      <c r="TSX1221" s="10"/>
      <c r="TSY1221" s="10"/>
      <c r="TSZ1221" s="10"/>
      <c r="TTA1221" s="10"/>
      <c r="TTB1221" s="10"/>
      <c r="TTC1221" s="10"/>
      <c r="TTD1221" s="10"/>
      <c r="TTE1221" s="10"/>
      <c r="TTF1221" s="10"/>
      <c r="TTG1221" s="10"/>
      <c r="TTH1221" s="10"/>
      <c r="TTI1221" s="10"/>
      <c r="TTJ1221" s="10"/>
      <c r="TTK1221" s="10"/>
      <c r="TTL1221" s="10"/>
      <c r="TTM1221" s="10"/>
      <c r="TTN1221" s="10"/>
      <c r="TTO1221" s="10"/>
      <c r="TTP1221" s="10"/>
      <c r="TTQ1221" s="10"/>
      <c r="TTR1221" s="10"/>
      <c r="TTS1221" s="10"/>
      <c r="TTT1221" s="10"/>
      <c r="TTU1221" s="10"/>
      <c r="TTV1221" s="10"/>
      <c r="TTW1221" s="10"/>
      <c r="TTX1221" s="10"/>
      <c r="TTY1221" s="10"/>
      <c r="TTZ1221" s="10"/>
      <c r="TUA1221" s="10"/>
      <c r="TUB1221" s="10"/>
      <c r="TUC1221" s="10"/>
      <c r="TUD1221" s="10"/>
      <c r="TUE1221" s="10"/>
      <c r="TUF1221" s="10"/>
      <c r="TUG1221" s="10"/>
      <c r="TUH1221" s="10"/>
      <c r="TUI1221" s="10"/>
      <c r="TUJ1221" s="10"/>
      <c r="TUK1221" s="10"/>
      <c r="TUL1221" s="10"/>
      <c r="TUM1221" s="10"/>
      <c r="TUN1221" s="10"/>
      <c r="TUO1221" s="10"/>
      <c r="TUP1221" s="10"/>
      <c r="TUQ1221" s="10"/>
      <c r="TUR1221" s="10"/>
      <c r="TUS1221" s="10"/>
      <c r="TUT1221" s="10"/>
      <c r="TUU1221" s="10"/>
      <c r="TUV1221" s="10"/>
      <c r="TUW1221" s="10"/>
      <c r="TUX1221" s="10"/>
      <c r="TUY1221" s="10"/>
      <c r="TUZ1221" s="10"/>
      <c r="TVA1221" s="10"/>
      <c r="TVB1221" s="10"/>
      <c r="TVC1221" s="10"/>
      <c r="TVD1221" s="10"/>
      <c r="TVE1221" s="10"/>
      <c r="TVF1221" s="10"/>
      <c r="TVG1221" s="10"/>
      <c r="TVH1221" s="10"/>
      <c r="TVI1221" s="10"/>
      <c r="TVJ1221" s="10"/>
      <c r="TVK1221" s="10"/>
      <c r="TVL1221" s="10"/>
      <c r="TVM1221" s="10"/>
      <c r="TVN1221" s="10"/>
      <c r="TVO1221" s="10"/>
      <c r="TVP1221" s="10"/>
      <c r="TVQ1221" s="10"/>
      <c r="TVR1221" s="10"/>
      <c r="TVS1221" s="10"/>
      <c r="TVT1221" s="10"/>
      <c r="TVU1221" s="10"/>
      <c r="TVV1221" s="10"/>
      <c r="TVW1221" s="10"/>
      <c r="TVX1221" s="10"/>
      <c r="TVY1221" s="10"/>
      <c r="TVZ1221" s="10"/>
      <c r="TWA1221" s="10"/>
      <c r="TWB1221" s="10"/>
      <c r="TWC1221" s="10"/>
      <c r="TWD1221" s="10"/>
      <c r="TWE1221" s="10"/>
      <c r="TWF1221" s="10"/>
      <c r="TWG1221" s="10"/>
      <c r="TWH1221" s="10"/>
      <c r="TWI1221" s="10"/>
      <c r="TWJ1221" s="10"/>
      <c r="TWK1221" s="10"/>
      <c r="TWL1221" s="10"/>
      <c r="TWM1221" s="10"/>
      <c r="TWN1221" s="10"/>
      <c r="TWO1221" s="10"/>
      <c r="TWP1221" s="10"/>
      <c r="TWQ1221" s="10"/>
      <c r="TWR1221" s="10"/>
      <c r="TWS1221" s="10"/>
      <c r="TWT1221" s="10"/>
      <c r="TWU1221" s="10"/>
      <c r="TWV1221" s="10"/>
      <c r="TWW1221" s="10"/>
      <c r="TWX1221" s="10"/>
      <c r="TWY1221" s="10"/>
      <c r="TWZ1221" s="10"/>
      <c r="TXA1221" s="10"/>
      <c r="TXB1221" s="10"/>
      <c r="TXC1221" s="10"/>
      <c r="TXD1221" s="10"/>
      <c r="TXE1221" s="10"/>
      <c r="TXF1221" s="10"/>
      <c r="TXG1221" s="10"/>
      <c r="TXH1221" s="10"/>
      <c r="TXI1221" s="10"/>
      <c r="TXJ1221" s="10"/>
      <c r="TXK1221" s="10"/>
      <c r="TXL1221" s="10"/>
      <c r="TXM1221" s="10"/>
      <c r="TXN1221" s="10"/>
      <c r="TXO1221" s="10"/>
      <c r="TXP1221" s="10"/>
      <c r="TXQ1221" s="10"/>
      <c r="TXR1221" s="10"/>
      <c r="TXS1221" s="10"/>
      <c r="TXT1221" s="10"/>
      <c r="TXU1221" s="10"/>
      <c r="TXV1221" s="10"/>
      <c r="TXW1221" s="10"/>
      <c r="TXX1221" s="10"/>
      <c r="TXY1221" s="10"/>
      <c r="TXZ1221" s="10"/>
      <c r="TYA1221" s="10"/>
      <c r="TYB1221" s="10"/>
      <c r="TYC1221" s="10"/>
      <c r="TYD1221" s="10"/>
      <c r="TYE1221" s="10"/>
      <c r="TYF1221" s="10"/>
      <c r="TYG1221" s="10"/>
      <c r="TYH1221" s="10"/>
      <c r="TYI1221" s="10"/>
      <c r="TYJ1221" s="10"/>
      <c r="TYK1221" s="10"/>
      <c r="TYL1221" s="10"/>
      <c r="TYM1221" s="10"/>
      <c r="TYN1221" s="10"/>
      <c r="TYO1221" s="10"/>
      <c r="TYP1221" s="10"/>
      <c r="TYQ1221" s="10"/>
      <c r="TYR1221" s="10"/>
      <c r="TYS1221" s="10"/>
      <c r="TYT1221" s="10"/>
      <c r="TYU1221" s="10"/>
      <c r="TYV1221" s="10"/>
      <c r="TYW1221" s="10"/>
      <c r="TYX1221" s="10"/>
      <c r="TYY1221" s="10"/>
      <c r="TYZ1221" s="10"/>
      <c r="TZA1221" s="10"/>
      <c r="TZB1221" s="10"/>
      <c r="TZC1221" s="10"/>
      <c r="TZD1221" s="10"/>
      <c r="TZE1221" s="10"/>
      <c r="TZF1221" s="10"/>
      <c r="TZG1221" s="10"/>
      <c r="TZH1221" s="10"/>
      <c r="TZI1221" s="10"/>
      <c r="TZJ1221" s="10"/>
      <c r="TZK1221" s="10"/>
      <c r="TZL1221" s="10"/>
      <c r="TZM1221" s="10"/>
      <c r="TZN1221" s="10"/>
      <c r="TZO1221" s="10"/>
      <c r="TZP1221" s="10"/>
      <c r="TZQ1221" s="10"/>
      <c r="TZR1221" s="10"/>
      <c r="TZS1221" s="10"/>
      <c r="TZT1221" s="10"/>
      <c r="TZU1221" s="10"/>
      <c r="TZV1221" s="10"/>
      <c r="TZW1221" s="10"/>
      <c r="TZX1221" s="10"/>
      <c r="TZY1221" s="10"/>
      <c r="TZZ1221" s="10"/>
      <c r="UAA1221" s="10"/>
      <c r="UAB1221" s="10"/>
      <c r="UAC1221" s="10"/>
      <c r="UAD1221" s="10"/>
      <c r="UAE1221" s="10"/>
      <c r="UAF1221" s="10"/>
      <c r="UAG1221" s="10"/>
      <c r="UAH1221" s="10"/>
      <c r="UAI1221" s="10"/>
      <c r="UAJ1221" s="10"/>
      <c r="UAK1221" s="10"/>
      <c r="UAL1221" s="10"/>
      <c r="UAM1221" s="10"/>
      <c r="UAN1221" s="10"/>
      <c r="UAO1221" s="10"/>
      <c r="UAP1221" s="10"/>
      <c r="UAQ1221" s="10"/>
      <c r="UAR1221" s="10"/>
      <c r="UAS1221" s="10"/>
      <c r="UAT1221" s="10"/>
      <c r="UAU1221" s="10"/>
      <c r="UAV1221" s="10"/>
      <c r="UAW1221" s="10"/>
      <c r="UAX1221" s="10"/>
      <c r="UAY1221" s="10"/>
      <c r="UAZ1221" s="10"/>
      <c r="UBA1221" s="10"/>
      <c r="UBB1221" s="10"/>
      <c r="UBC1221" s="10"/>
      <c r="UBD1221" s="10"/>
      <c r="UBE1221" s="10"/>
      <c r="UBF1221" s="10"/>
      <c r="UBG1221" s="10"/>
      <c r="UBH1221" s="10"/>
      <c r="UBI1221" s="10"/>
      <c r="UBJ1221" s="10"/>
      <c r="UBK1221" s="10"/>
      <c r="UBL1221" s="10"/>
      <c r="UBM1221" s="10"/>
      <c r="UBN1221" s="10"/>
      <c r="UBO1221" s="10"/>
      <c r="UBP1221" s="10"/>
      <c r="UBQ1221" s="10"/>
      <c r="UBR1221" s="10"/>
      <c r="UBS1221" s="10"/>
      <c r="UBT1221" s="10"/>
      <c r="UBU1221" s="10"/>
      <c r="UBV1221" s="10"/>
      <c r="UBW1221" s="10"/>
      <c r="UBX1221" s="10"/>
      <c r="UBY1221" s="10"/>
      <c r="UBZ1221" s="10"/>
      <c r="UCA1221" s="10"/>
      <c r="UCB1221" s="10"/>
      <c r="UCC1221" s="10"/>
      <c r="UCD1221" s="10"/>
      <c r="UCE1221" s="10"/>
      <c r="UCF1221" s="10"/>
      <c r="UCG1221" s="10"/>
      <c r="UCH1221" s="10"/>
      <c r="UCI1221" s="10"/>
      <c r="UCJ1221" s="10"/>
      <c r="UCK1221" s="10"/>
      <c r="UCL1221" s="10"/>
      <c r="UCM1221" s="10"/>
      <c r="UCN1221" s="10"/>
      <c r="UCO1221" s="10"/>
      <c r="UCP1221" s="10"/>
      <c r="UCQ1221" s="10"/>
      <c r="UCR1221" s="10"/>
      <c r="UCS1221" s="10"/>
      <c r="UCT1221" s="10"/>
      <c r="UCU1221" s="10"/>
      <c r="UCV1221" s="10"/>
      <c r="UCW1221" s="10"/>
      <c r="UCX1221" s="10"/>
      <c r="UCY1221" s="10"/>
      <c r="UCZ1221" s="10"/>
      <c r="UDA1221" s="10"/>
      <c r="UDB1221" s="10"/>
      <c r="UDC1221" s="10"/>
      <c r="UDD1221" s="10"/>
      <c r="UDE1221" s="10"/>
      <c r="UDF1221" s="10"/>
      <c r="UDG1221" s="10"/>
      <c r="UDH1221" s="10"/>
      <c r="UDI1221" s="10"/>
      <c r="UDJ1221" s="10"/>
      <c r="UDK1221" s="10"/>
      <c r="UDL1221" s="10"/>
      <c r="UDM1221" s="10"/>
      <c r="UDN1221" s="10"/>
      <c r="UDO1221" s="10"/>
      <c r="UDP1221" s="10"/>
      <c r="UDQ1221" s="10"/>
      <c r="UDR1221" s="10"/>
      <c r="UDS1221" s="10"/>
      <c r="UDT1221" s="10"/>
      <c r="UDU1221" s="10"/>
      <c r="UDV1221" s="10"/>
      <c r="UDW1221" s="10"/>
      <c r="UDX1221" s="10"/>
      <c r="UDY1221" s="10"/>
      <c r="UDZ1221" s="10"/>
      <c r="UEA1221" s="10"/>
      <c r="UEB1221" s="10"/>
      <c r="UEC1221" s="10"/>
      <c r="UED1221" s="10"/>
      <c r="UEE1221" s="10"/>
      <c r="UEF1221" s="10"/>
      <c r="UEG1221" s="10"/>
      <c r="UEH1221" s="10"/>
      <c r="UEI1221" s="10"/>
      <c r="UEJ1221" s="10"/>
      <c r="UEK1221" s="10"/>
      <c r="UEL1221" s="10"/>
      <c r="UEM1221" s="10"/>
      <c r="UEN1221" s="10"/>
      <c r="UEO1221" s="10"/>
      <c r="UEP1221" s="10"/>
      <c r="UEQ1221" s="10"/>
      <c r="UER1221" s="10"/>
      <c r="UES1221" s="10"/>
      <c r="UET1221" s="10"/>
      <c r="UEU1221" s="10"/>
      <c r="UEV1221" s="10"/>
      <c r="UEW1221" s="10"/>
      <c r="UEX1221" s="10"/>
      <c r="UEY1221" s="10"/>
      <c r="UEZ1221" s="10"/>
      <c r="UFA1221" s="10"/>
      <c r="UFB1221" s="10"/>
      <c r="UFC1221" s="10"/>
      <c r="UFD1221" s="10"/>
      <c r="UFE1221" s="10"/>
      <c r="UFF1221" s="10"/>
      <c r="UFG1221" s="10"/>
      <c r="UFH1221" s="10"/>
      <c r="UFI1221" s="10"/>
      <c r="UFJ1221" s="10"/>
      <c r="UFK1221" s="10"/>
      <c r="UFL1221" s="10"/>
      <c r="UFM1221" s="10"/>
      <c r="UFN1221" s="10"/>
      <c r="UFO1221" s="10"/>
      <c r="UFP1221" s="10"/>
      <c r="UFQ1221" s="10"/>
      <c r="UFR1221" s="10"/>
      <c r="UFS1221" s="10"/>
      <c r="UFT1221" s="10"/>
      <c r="UFU1221" s="10"/>
      <c r="UFV1221" s="10"/>
      <c r="UFW1221" s="10"/>
      <c r="UFX1221" s="10"/>
      <c r="UFY1221" s="10"/>
      <c r="UFZ1221" s="10"/>
      <c r="UGA1221" s="10"/>
      <c r="UGB1221" s="10"/>
      <c r="UGC1221" s="10"/>
      <c r="UGD1221" s="10"/>
      <c r="UGE1221" s="10"/>
      <c r="UGF1221" s="10"/>
      <c r="UGG1221" s="10"/>
      <c r="UGH1221" s="10"/>
      <c r="UGI1221" s="10"/>
      <c r="UGJ1221" s="10"/>
      <c r="UGK1221" s="10"/>
      <c r="UGL1221" s="10"/>
      <c r="UGM1221" s="10"/>
      <c r="UGN1221" s="10"/>
      <c r="UGO1221" s="10"/>
      <c r="UGP1221" s="10"/>
      <c r="UGQ1221" s="10"/>
      <c r="UGR1221" s="10"/>
      <c r="UGS1221" s="10"/>
      <c r="UGT1221" s="10"/>
      <c r="UGU1221" s="10"/>
      <c r="UGV1221" s="10"/>
      <c r="UGW1221" s="10"/>
      <c r="UGX1221" s="10"/>
      <c r="UGY1221" s="10"/>
      <c r="UGZ1221" s="10"/>
      <c r="UHA1221" s="10"/>
      <c r="UHB1221" s="10"/>
      <c r="UHC1221" s="10"/>
      <c r="UHD1221" s="10"/>
      <c r="UHE1221" s="10"/>
      <c r="UHF1221" s="10"/>
      <c r="UHG1221" s="10"/>
      <c r="UHH1221" s="10"/>
      <c r="UHI1221" s="10"/>
      <c r="UHJ1221" s="10"/>
      <c r="UHK1221" s="10"/>
      <c r="UHL1221" s="10"/>
      <c r="UHM1221" s="10"/>
      <c r="UHN1221" s="10"/>
      <c r="UHO1221" s="10"/>
      <c r="UHP1221" s="10"/>
      <c r="UHQ1221" s="10"/>
      <c r="UHR1221" s="10"/>
      <c r="UHS1221" s="10"/>
      <c r="UHT1221" s="10"/>
      <c r="UHU1221" s="10"/>
      <c r="UHV1221" s="10"/>
      <c r="UHW1221" s="10"/>
      <c r="UHX1221" s="10"/>
      <c r="UHY1221" s="10"/>
      <c r="UHZ1221" s="10"/>
      <c r="UIA1221" s="10"/>
      <c r="UIB1221" s="10"/>
      <c r="UIC1221" s="10"/>
      <c r="UID1221" s="10"/>
      <c r="UIE1221" s="10"/>
      <c r="UIF1221" s="10"/>
      <c r="UIG1221" s="10"/>
      <c r="UIH1221" s="10"/>
      <c r="UII1221" s="10"/>
      <c r="UIJ1221" s="10"/>
      <c r="UIK1221" s="10"/>
      <c r="UIL1221" s="10"/>
      <c r="UIM1221" s="10"/>
      <c r="UIN1221" s="10"/>
      <c r="UIO1221" s="10"/>
      <c r="UIP1221" s="10"/>
      <c r="UIQ1221" s="10"/>
      <c r="UIR1221" s="10"/>
      <c r="UIS1221" s="10"/>
      <c r="UIT1221" s="10"/>
      <c r="UIU1221" s="10"/>
      <c r="UIV1221" s="10"/>
      <c r="UIW1221" s="10"/>
      <c r="UIX1221" s="10"/>
      <c r="UIY1221" s="10"/>
      <c r="UIZ1221" s="10"/>
      <c r="UJA1221" s="10"/>
      <c r="UJB1221" s="10"/>
      <c r="UJC1221" s="10"/>
      <c r="UJD1221" s="10"/>
      <c r="UJE1221" s="10"/>
      <c r="UJF1221" s="10"/>
      <c r="UJG1221" s="10"/>
      <c r="UJH1221" s="10"/>
      <c r="UJI1221" s="10"/>
      <c r="UJJ1221" s="10"/>
      <c r="UJK1221" s="10"/>
      <c r="UJL1221" s="10"/>
      <c r="UJM1221" s="10"/>
      <c r="UJN1221" s="10"/>
      <c r="UJO1221" s="10"/>
      <c r="UJP1221" s="10"/>
      <c r="UJQ1221" s="10"/>
      <c r="UJR1221" s="10"/>
      <c r="UJS1221" s="10"/>
      <c r="UJT1221" s="10"/>
      <c r="UJU1221" s="10"/>
      <c r="UJV1221" s="10"/>
      <c r="UJW1221" s="10"/>
      <c r="UJX1221" s="10"/>
      <c r="UJY1221" s="10"/>
      <c r="UJZ1221" s="10"/>
      <c r="UKA1221" s="10"/>
      <c r="UKB1221" s="10"/>
      <c r="UKC1221" s="10"/>
      <c r="UKD1221" s="10"/>
      <c r="UKE1221" s="10"/>
      <c r="UKF1221" s="10"/>
      <c r="UKG1221" s="10"/>
      <c r="UKH1221" s="10"/>
      <c r="UKI1221" s="10"/>
      <c r="UKJ1221" s="10"/>
      <c r="UKK1221" s="10"/>
      <c r="UKL1221" s="10"/>
      <c r="UKM1221" s="10"/>
      <c r="UKN1221" s="10"/>
      <c r="UKO1221" s="10"/>
      <c r="UKP1221" s="10"/>
      <c r="UKQ1221" s="10"/>
      <c r="UKR1221" s="10"/>
      <c r="UKS1221" s="10"/>
      <c r="UKT1221" s="10"/>
      <c r="UKU1221" s="10"/>
      <c r="UKV1221" s="10"/>
      <c r="UKW1221" s="10"/>
      <c r="UKX1221" s="10"/>
      <c r="UKY1221" s="10"/>
      <c r="UKZ1221" s="10"/>
      <c r="ULA1221" s="10"/>
      <c r="ULB1221" s="10"/>
      <c r="ULC1221" s="10"/>
      <c r="ULD1221" s="10"/>
      <c r="ULE1221" s="10"/>
      <c r="ULF1221" s="10"/>
      <c r="ULG1221" s="10"/>
      <c r="ULH1221" s="10"/>
      <c r="ULI1221" s="10"/>
      <c r="ULJ1221" s="10"/>
      <c r="ULK1221" s="10"/>
      <c r="ULL1221" s="10"/>
      <c r="ULM1221" s="10"/>
      <c r="ULN1221" s="10"/>
      <c r="ULO1221" s="10"/>
      <c r="ULP1221" s="10"/>
      <c r="ULQ1221" s="10"/>
      <c r="ULR1221" s="10"/>
      <c r="ULS1221" s="10"/>
      <c r="ULT1221" s="10"/>
      <c r="ULU1221" s="10"/>
      <c r="ULV1221" s="10"/>
      <c r="ULW1221" s="10"/>
      <c r="ULX1221" s="10"/>
      <c r="ULY1221" s="10"/>
      <c r="ULZ1221" s="10"/>
      <c r="UMA1221" s="10"/>
      <c r="UMB1221" s="10"/>
      <c r="UMC1221" s="10"/>
      <c r="UMD1221" s="10"/>
      <c r="UME1221" s="10"/>
      <c r="UMF1221" s="10"/>
      <c r="UMG1221" s="10"/>
      <c r="UMH1221" s="10"/>
      <c r="UMI1221" s="10"/>
      <c r="UMJ1221" s="10"/>
      <c r="UMK1221" s="10"/>
      <c r="UML1221" s="10"/>
      <c r="UMM1221" s="10"/>
      <c r="UMN1221" s="10"/>
      <c r="UMO1221" s="10"/>
      <c r="UMP1221" s="10"/>
      <c r="UMQ1221" s="10"/>
      <c r="UMR1221" s="10"/>
      <c r="UMS1221" s="10"/>
      <c r="UMT1221" s="10"/>
      <c r="UMU1221" s="10"/>
      <c r="UMV1221" s="10"/>
      <c r="UMW1221" s="10"/>
      <c r="UMX1221" s="10"/>
      <c r="UMY1221" s="10"/>
      <c r="UMZ1221" s="10"/>
      <c r="UNA1221" s="10"/>
      <c r="UNB1221" s="10"/>
      <c r="UNC1221" s="10"/>
      <c r="UND1221" s="10"/>
      <c r="UNE1221" s="10"/>
      <c r="UNF1221" s="10"/>
      <c r="UNG1221" s="10"/>
      <c r="UNH1221" s="10"/>
      <c r="UNI1221" s="10"/>
      <c r="UNJ1221" s="10"/>
      <c r="UNK1221" s="10"/>
      <c r="UNL1221" s="10"/>
      <c r="UNM1221" s="10"/>
      <c r="UNN1221" s="10"/>
      <c r="UNO1221" s="10"/>
      <c r="UNP1221" s="10"/>
      <c r="UNQ1221" s="10"/>
      <c r="UNR1221" s="10"/>
      <c r="UNS1221" s="10"/>
      <c r="UNT1221" s="10"/>
      <c r="UNU1221" s="10"/>
      <c r="UNV1221" s="10"/>
      <c r="UNW1221" s="10"/>
      <c r="UNX1221" s="10"/>
      <c r="UNY1221" s="10"/>
      <c r="UNZ1221" s="10"/>
      <c r="UOA1221" s="10"/>
      <c r="UOB1221" s="10"/>
      <c r="UOC1221" s="10"/>
      <c r="UOD1221" s="10"/>
      <c r="UOE1221" s="10"/>
      <c r="UOF1221" s="10"/>
      <c r="UOG1221" s="10"/>
      <c r="UOH1221" s="10"/>
      <c r="UOI1221" s="10"/>
      <c r="UOJ1221" s="10"/>
      <c r="UOK1221" s="10"/>
      <c r="UOL1221" s="10"/>
      <c r="UOM1221" s="10"/>
      <c r="UON1221" s="10"/>
      <c r="UOO1221" s="10"/>
      <c r="UOP1221" s="10"/>
      <c r="UOQ1221" s="10"/>
      <c r="UOR1221" s="10"/>
      <c r="UOS1221" s="10"/>
      <c r="UOT1221" s="10"/>
      <c r="UOU1221" s="10"/>
      <c r="UOV1221" s="10"/>
      <c r="UOW1221" s="10"/>
      <c r="UOX1221" s="10"/>
      <c r="UOY1221" s="10"/>
      <c r="UOZ1221" s="10"/>
      <c r="UPA1221" s="10"/>
      <c r="UPB1221" s="10"/>
      <c r="UPC1221" s="10"/>
      <c r="UPD1221" s="10"/>
      <c r="UPE1221" s="10"/>
      <c r="UPF1221" s="10"/>
      <c r="UPG1221" s="10"/>
      <c r="UPH1221" s="10"/>
      <c r="UPI1221" s="10"/>
      <c r="UPJ1221" s="10"/>
      <c r="UPK1221" s="10"/>
      <c r="UPL1221" s="10"/>
      <c r="UPM1221" s="10"/>
      <c r="UPN1221" s="10"/>
      <c r="UPO1221" s="10"/>
      <c r="UPP1221" s="10"/>
      <c r="UPQ1221" s="10"/>
      <c r="UPR1221" s="10"/>
      <c r="UPS1221" s="10"/>
      <c r="UPT1221" s="10"/>
      <c r="UPU1221" s="10"/>
      <c r="UPV1221" s="10"/>
      <c r="UPW1221" s="10"/>
      <c r="UPX1221" s="10"/>
      <c r="UPY1221" s="10"/>
      <c r="UPZ1221" s="10"/>
      <c r="UQA1221" s="10"/>
      <c r="UQB1221" s="10"/>
      <c r="UQC1221" s="10"/>
      <c r="UQD1221" s="10"/>
      <c r="UQE1221" s="10"/>
      <c r="UQF1221" s="10"/>
      <c r="UQG1221" s="10"/>
      <c r="UQH1221" s="10"/>
      <c r="UQI1221" s="10"/>
      <c r="UQJ1221" s="10"/>
      <c r="UQK1221" s="10"/>
      <c r="UQL1221" s="10"/>
      <c r="UQM1221" s="10"/>
      <c r="UQN1221" s="10"/>
      <c r="UQO1221" s="10"/>
      <c r="UQP1221" s="10"/>
      <c r="UQQ1221" s="10"/>
      <c r="UQR1221" s="10"/>
      <c r="UQS1221" s="10"/>
      <c r="UQT1221" s="10"/>
      <c r="UQU1221" s="10"/>
      <c r="UQV1221" s="10"/>
      <c r="UQW1221" s="10"/>
      <c r="UQX1221" s="10"/>
      <c r="UQY1221" s="10"/>
      <c r="UQZ1221" s="10"/>
      <c r="URA1221" s="10"/>
      <c r="URB1221" s="10"/>
      <c r="URC1221" s="10"/>
      <c r="URD1221" s="10"/>
      <c r="URE1221" s="10"/>
      <c r="URF1221" s="10"/>
      <c r="URG1221" s="10"/>
      <c r="URH1221" s="10"/>
      <c r="URI1221" s="10"/>
      <c r="URJ1221" s="10"/>
      <c r="URK1221" s="10"/>
      <c r="URL1221" s="10"/>
      <c r="URM1221" s="10"/>
      <c r="URN1221" s="10"/>
      <c r="URO1221" s="10"/>
      <c r="URP1221" s="10"/>
      <c r="URQ1221" s="10"/>
      <c r="URR1221" s="10"/>
      <c r="URS1221" s="10"/>
      <c r="URT1221" s="10"/>
      <c r="URU1221" s="10"/>
      <c r="URV1221" s="10"/>
      <c r="URW1221" s="10"/>
      <c r="URX1221" s="10"/>
      <c r="URY1221" s="10"/>
      <c r="URZ1221" s="10"/>
      <c r="USA1221" s="10"/>
      <c r="USB1221" s="10"/>
      <c r="USC1221" s="10"/>
      <c r="USD1221" s="10"/>
      <c r="USE1221" s="10"/>
      <c r="USF1221" s="10"/>
      <c r="USG1221" s="10"/>
      <c r="USH1221" s="10"/>
      <c r="USI1221" s="10"/>
      <c r="USJ1221" s="10"/>
      <c r="USK1221" s="10"/>
      <c r="USL1221" s="10"/>
      <c r="USM1221" s="10"/>
      <c r="USN1221" s="10"/>
      <c r="USO1221" s="10"/>
      <c r="USP1221" s="10"/>
      <c r="USQ1221" s="10"/>
      <c r="USR1221" s="10"/>
      <c r="USS1221" s="10"/>
      <c r="UST1221" s="10"/>
      <c r="USU1221" s="10"/>
      <c r="USV1221" s="10"/>
      <c r="USW1221" s="10"/>
      <c r="USX1221" s="10"/>
      <c r="USY1221" s="10"/>
      <c r="USZ1221" s="10"/>
      <c r="UTA1221" s="10"/>
      <c r="UTB1221" s="10"/>
      <c r="UTC1221" s="10"/>
      <c r="UTD1221" s="10"/>
      <c r="UTE1221" s="10"/>
      <c r="UTF1221" s="10"/>
      <c r="UTG1221" s="10"/>
      <c r="UTH1221" s="10"/>
      <c r="UTI1221" s="10"/>
      <c r="UTJ1221" s="10"/>
      <c r="UTK1221" s="10"/>
      <c r="UTL1221" s="10"/>
      <c r="UTM1221" s="10"/>
      <c r="UTN1221" s="10"/>
      <c r="UTO1221" s="10"/>
      <c r="UTP1221" s="10"/>
      <c r="UTQ1221" s="10"/>
      <c r="UTR1221" s="10"/>
      <c r="UTS1221" s="10"/>
      <c r="UTT1221" s="10"/>
      <c r="UTU1221" s="10"/>
      <c r="UTV1221" s="10"/>
      <c r="UTW1221" s="10"/>
      <c r="UTX1221" s="10"/>
      <c r="UTY1221" s="10"/>
      <c r="UTZ1221" s="10"/>
      <c r="UUA1221" s="10"/>
      <c r="UUB1221" s="10"/>
      <c r="UUC1221" s="10"/>
      <c r="UUD1221" s="10"/>
      <c r="UUE1221" s="10"/>
      <c r="UUF1221" s="10"/>
      <c r="UUG1221" s="10"/>
      <c r="UUH1221" s="10"/>
      <c r="UUI1221" s="10"/>
      <c r="UUJ1221" s="10"/>
      <c r="UUK1221" s="10"/>
      <c r="UUL1221" s="10"/>
      <c r="UUM1221" s="10"/>
      <c r="UUN1221" s="10"/>
      <c r="UUO1221" s="10"/>
      <c r="UUP1221" s="10"/>
      <c r="UUQ1221" s="10"/>
      <c r="UUR1221" s="10"/>
      <c r="UUS1221" s="10"/>
      <c r="UUT1221" s="10"/>
      <c r="UUU1221" s="10"/>
      <c r="UUV1221" s="10"/>
      <c r="UUW1221" s="10"/>
      <c r="UUX1221" s="10"/>
      <c r="UUY1221" s="10"/>
      <c r="UUZ1221" s="10"/>
      <c r="UVA1221" s="10"/>
      <c r="UVB1221" s="10"/>
      <c r="UVC1221" s="10"/>
      <c r="UVD1221" s="10"/>
      <c r="UVE1221" s="10"/>
      <c r="UVF1221" s="10"/>
      <c r="UVG1221" s="10"/>
      <c r="UVH1221" s="10"/>
      <c r="UVI1221" s="10"/>
      <c r="UVJ1221" s="10"/>
      <c r="UVK1221" s="10"/>
      <c r="UVL1221" s="10"/>
      <c r="UVM1221" s="10"/>
      <c r="UVN1221" s="10"/>
      <c r="UVO1221" s="10"/>
      <c r="UVP1221" s="10"/>
      <c r="UVQ1221" s="10"/>
      <c r="UVR1221" s="10"/>
      <c r="UVS1221" s="10"/>
      <c r="UVT1221" s="10"/>
      <c r="UVU1221" s="10"/>
      <c r="UVV1221" s="10"/>
      <c r="UVW1221" s="10"/>
      <c r="UVX1221" s="10"/>
      <c r="UVY1221" s="10"/>
      <c r="UVZ1221" s="10"/>
      <c r="UWA1221" s="10"/>
      <c r="UWB1221" s="10"/>
      <c r="UWC1221" s="10"/>
      <c r="UWD1221" s="10"/>
      <c r="UWE1221" s="10"/>
      <c r="UWF1221" s="10"/>
      <c r="UWG1221" s="10"/>
      <c r="UWH1221" s="10"/>
      <c r="UWI1221" s="10"/>
      <c r="UWJ1221" s="10"/>
      <c r="UWK1221" s="10"/>
      <c r="UWL1221" s="10"/>
      <c r="UWM1221" s="10"/>
      <c r="UWN1221" s="10"/>
      <c r="UWO1221" s="10"/>
      <c r="UWP1221" s="10"/>
      <c r="UWQ1221" s="10"/>
      <c r="UWR1221" s="10"/>
      <c r="UWS1221" s="10"/>
      <c r="UWT1221" s="10"/>
      <c r="UWU1221" s="10"/>
      <c r="UWV1221" s="10"/>
      <c r="UWW1221" s="10"/>
      <c r="UWX1221" s="10"/>
      <c r="UWY1221" s="10"/>
      <c r="UWZ1221" s="10"/>
      <c r="UXA1221" s="10"/>
      <c r="UXB1221" s="10"/>
      <c r="UXC1221" s="10"/>
      <c r="UXD1221" s="10"/>
      <c r="UXE1221" s="10"/>
      <c r="UXF1221" s="10"/>
      <c r="UXG1221" s="10"/>
      <c r="UXH1221" s="10"/>
      <c r="UXI1221" s="10"/>
      <c r="UXJ1221" s="10"/>
      <c r="UXK1221" s="10"/>
      <c r="UXL1221" s="10"/>
      <c r="UXM1221" s="10"/>
      <c r="UXN1221" s="10"/>
      <c r="UXO1221" s="10"/>
      <c r="UXP1221" s="10"/>
      <c r="UXQ1221" s="10"/>
      <c r="UXR1221" s="10"/>
      <c r="UXS1221" s="10"/>
      <c r="UXT1221" s="10"/>
      <c r="UXU1221" s="10"/>
      <c r="UXV1221" s="10"/>
      <c r="UXW1221" s="10"/>
      <c r="UXX1221" s="10"/>
      <c r="UXY1221" s="10"/>
      <c r="UXZ1221" s="10"/>
      <c r="UYA1221" s="10"/>
      <c r="UYB1221" s="10"/>
      <c r="UYC1221" s="10"/>
      <c r="UYD1221" s="10"/>
      <c r="UYE1221" s="10"/>
      <c r="UYF1221" s="10"/>
      <c r="UYG1221" s="10"/>
      <c r="UYH1221" s="10"/>
      <c r="UYI1221" s="10"/>
      <c r="UYJ1221" s="10"/>
      <c r="UYK1221" s="10"/>
      <c r="UYL1221" s="10"/>
      <c r="UYM1221" s="10"/>
      <c r="UYN1221" s="10"/>
      <c r="UYO1221" s="10"/>
      <c r="UYP1221" s="10"/>
      <c r="UYQ1221" s="10"/>
      <c r="UYR1221" s="10"/>
      <c r="UYS1221" s="10"/>
      <c r="UYT1221" s="10"/>
      <c r="UYU1221" s="10"/>
      <c r="UYV1221" s="10"/>
      <c r="UYW1221" s="10"/>
      <c r="UYX1221" s="10"/>
      <c r="UYY1221" s="10"/>
      <c r="UYZ1221" s="10"/>
      <c r="UZA1221" s="10"/>
      <c r="UZB1221" s="10"/>
      <c r="UZC1221" s="10"/>
      <c r="UZD1221" s="10"/>
      <c r="UZE1221" s="10"/>
      <c r="UZF1221" s="10"/>
      <c r="UZG1221" s="10"/>
      <c r="UZH1221" s="10"/>
      <c r="UZI1221" s="10"/>
      <c r="UZJ1221" s="10"/>
      <c r="UZK1221" s="10"/>
      <c r="UZL1221" s="10"/>
      <c r="UZM1221" s="10"/>
      <c r="UZN1221" s="10"/>
      <c r="UZO1221" s="10"/>
      <c r="UZP1221" s="10"/>
      <c r="UZQ1221" s="10"/>
      <c r="UZR1221" s="10"/>
      <c r="UZS1221" s="10"/>
      <c r="UZT1221" s="10"/>
      <c r="UZU1221" s="10"/>
      <c r="UZV1221" s="10"/>
      <c r="UZW1221" s="10"/>
      <c r="UZX1221" s="10"/>
      <c r="UZY1221" s="10"/>
      <c r="UZZ1221" s="10"/>
      <c r="VAA1221" s="10"/>
      <c r="VAB1221" s="10"/>
      <c r="VAC1221" s="10"/>
      <c r="VAD1221" s="10"/>
      <c r="VAE1221" s="10"/>
      <c r="VAF1221" s="10"/>
      <c r="VAG1221" s="10"/>
      <c r="VAH1221" s="10"/>
      <c r="VAI1221" s="10"/>
      <c r="VAJ1221" s="10"/>
      <c r="VAK1221" s="10"/>
      <c r="VAL1221" s="10"/>
      <c r="VAM1221" s="10"/>
      <c r="VAN1221" s="10"/>
      <c r="VAO1221" s="10"/>
      <c r="VAP1221" s="10"/>
      <c r="VAQ1221" s="10"/>
      <c r="VAR1221" s="10"/>
      <c r="VAS1221" s="10"/>
      <c r="VAT1221" s="10"/>
      <c r="VAU1221" s="10"/>
      <c r="VAV1221" s="10"/>
      <c r="VAW1221" s="10"/>
      <c r="VAX1221" s="10"/>
      <c r="VAY1221" s="10"/>
      <c r="VAZ1221" s="10"/>
      <c r="VBA1221" s="10"/>
      <c r="VBB1221" s="10"/>
      <c r="VBC1221" s="10"/>
      <c r="VBD1221" s="10"/>
      <c r="VBE1221" s="10"/>
      <c r="VBF1221" s="10"/>
      <c r="VBG1221" s="10"/>
      <c r="VBH1221" s="10"/>
      <c r="VBI1221" s="10"/>
      <c r="VBJ1221" s="10"/>
      <c r="VBK1221" s="10"/>
      <c r="VBL1221" s="10"/>
      <c r="VBM1221" s="10"/>
      <c r="VBN1221" s="10"/>
      <c r="VBO1221" s="10"/>
      <c r="VBP1221" s="10"/>
      <c r="VBQ1221" s="10"/>
      <c r="VBR1221" s="10"/>
      <c r="VBS1221" s="10"/>
      <c r="VBT1221" s="10"/>
      <c r="VBU1221" s="10"/>
      <c r="VBV1221" s="10"/>
      <c r="VBW1221" s="10"/>
      <c r="VBX1221" s="10"/>
      <c r="VBY1221" s="10"/>
      <c r="VBZ1221" s="10"/>
      <c r="VCA1221" s="10"/>
      <c r="VCB1221" s="10"/>
      <c r="VCC1221" s="10"/>
      <c r="VCD1221" s="10"/>
      <c r="VCE1221" s="10"/>
      <c r="VCF1221" s="10"/>
      <c r="VCG1221" s="10"/>
      <c r="VCH1221" s="10"/>
      <c r="VCI1221" s="10"/>
      <c r="VCJ1221" s="10"/>
      <c r="VCK1221" s="10"/>
      <c r="VCL1221" s="10"/>
      <c r="VCM1221" s="10"/>
      <c r="VCN1221" s="10"/>
      <c r="VCO1221" s="10"/>
      <c r="VCP1221" s="10"/>
      <c r="VCQ1221" s="10"/>
      <c r="VCR1221" s="10"/>
      <c r="VCS1221" s="10"/>
      <c r="VCT1221" s="10"/>
      <c r="VCU1221" s="10"/>
      <c r="VCV1221" s="10"/>
      <c r="VCW1221" s="10"/>
      <c r="VCX1221" s="10"/>
      <c r="VCY1221" s="10"/>
      <c r="VCZ1221" s="10"/>
      <c r="VDA1221" s="10"/>
      <c r="VDB1221" s="10"/>
      <c r="VDC1221" s="10"/>
      <c r="VDD1221" s="10"/>
      <c r="VDE1221" s="10"/>
      <c r="VDF1221" s="10"/>
      <c r="VDG1221" s="10"/>
      <c r="VDH1221" s="10"/>
      <c r="VDI1221" s="10"/>
      <c r="VDJ1221" s="10"/>
      <c r="VDK1221" s="10"/>
      <c r="VDL1221" s="10"/>
      <c r="VDM1221" s="10"/>
      <c r="VDN1221" s="10"/>
      <c r="VDO1221" s="10"/>
      <c r="VDP1221" s="10"/>
      <c r="VDQ1221" s="10"/>
      <c r="VDR1221" s="10"/>
      <c r="VDS1221" s="10"/>
      <c r="VDT1221" s="10"/>
      <c r="VDU1221" s="10"/>
      <c r="VDV1221" s="10"/>
      <c r="VDW1221" s="10"/>
      <c r="VDX1221" s="10"/>
      <c r="VDY1221" s="10"/>
      <c r="VDZ1221" s="10"/>
      <c r="VEA1221" s="10"/>
      <c r="VEB1221" s="10"/>
      <c r="VEC1221" s="10"/>
      <c r="VED1221" s="10"/>
      <c r="VEE1221" s="10"/>
      <c r="VEF1221" s="10"/>
      <c r="VEG1221" s="10"/>
      <c r="VEH1221" s="10"/>
      <c r="VEI1221" s="10"/>
      <c r="VEJ1221" s="10"/>
      <c r="VEK1221" s="10"/>
      <c r="VEL1221" s="10"/>
      <c r="VEM1221" s="10"/>
      <c r="VEN1221" s="10"/>
      <c r="VEO1221" s="10"/>
      <c r="VEP1221" s="10"/>
      <c r="VEQ1221" s="10"/>
      <c r="VER1221" s="10"/>
      <c r="VES1221" s="10"/>
      <c r="VET1221" s="10"/>
      <c r="VEU1221" s="10"/>
      <c r="VEV1221" s="10"/>
      <c r="VEW1221" s="10"/>
      <c r="VEX1221" s="10"/>
      <c r="VEY1221" s="10"/>
      <c r="VEZ1221" s="10"/>
      <c r="VFA1221" s="10"/>
      <c r="VFB1221" s="10"/>
      <c r="VFC1221" s="10"/>
      <c r="VFD1221" s="10"/>
      <c r="VFE1221" s="10"/>
      <c r="VFF1221" s="10"/>
      <c r="VFG1221" s="10"/>
      <c r="VFH1221" s="10"/>
      <c r="VFI1221" s="10"/>
      <c r="VFJ1221" s="10"/>
      <c r="VFK1221" s="10"/>
      <c r="VFL1221" s="10"/>
      <c r="VFM1221" s="10"/>
      <c r="VFN1221" s="10"/>
      <c r="VFO1221" s="10"/>
      <c r="VFP1221" s="10"/>
      <c r="VFQ1221" s="10"/>
      <c r="VFR1221" s="10"/>
      <c r="VFS1221" s="10"/>
      <c r="VFT1221" s="10"/>
      <c r="VFU1221" s="10"/>
      <c r="VFV1221" s="10"/>
      <c r="VFW1221" s="10"/>
      <c r="VFX1221" s="10"/>
      <c r="VFY1221" s="10"/>
      <c r="VFZ1221" s="10"/>
      <c r="VGA1221" s="10"/>
      <c r="VGB1221" s="10"/>
      <c r="VGC1221" s="10"/>
      <c r="VGD1221" s="10"/>
      <c r="VGE1221" s="10"/>
      <c r="VGF1221" s="10"/>
      <c r="VGG1221" s="10"/>
      <c r="VGH1221" s="10"/>
      <c r="VGI1221" s="10"/>
      <c r="VGJ1221" s="10"/>
      <c r="VGK1221" s="10"/>
      <c r="VGL1221" s="10"/>
      <c r="VGM1221" s="10"/>
      <c r="VGN1221" s="10"/>
      <c r="VGO1221" s="10"/>
      <c r="VGP1221" s="10"/>
      <c r="VGQ1221" s="10"/>
      <c r="VGR1221" s="10"/>
      <c r="VGS1221" s="10"/>
      <c r="VGT1221" s="10"/>
      <c r="VGU1221" s="10"/>
      <c r="VGV1221" s="10"/>
      <c r="VGW1221" s="10"/>
      <c r="VGX1221" s="10"/>
      <c r="VGY1221" s="10"/>
      <c r="VGZ1221" s="10"/>
      <c r="VHA1221" s="10"/>
      <c r="VHB1221" s="10"/>
      <c r="VHC1221" s="10"/>
      <c r="VHD1221" s="10"/>
      <c r="VHE1221" s="10"/>
      <c r="VHF1221" s="10"/>
      <c r="VHG1221" s="10"/>
      <c r="VHH1221" s="10"/>
      <c r="VHI1221" s="10"/>
      <c r="VHJ1221" s="10"/>
      <c r="VHK1221" s="10"/>
      <c r="VHL1221" s="10"/>
      <c r="VHM1221" s="10"/>
      <c r="VHN1221" s="10"/>
      <c r="VHO1221" s="10"/>
      <c r="VHP1221" s="10"/>
      <c r="VHQ1221" s="10"/>
      <c r="VHR1221" s="10"/>
      <c r="VHS1221" s="10"/>
      <c r="VHT1221" s="10"/>
      <c r="VHU1221" s="10"/>
      <c r="VHV1221" s="10"/>
      <c r="VHW1221" s="10"/>
      <c r="VHX1221" s="10"/>
      <c r="VHY1221" s="10"/>
      <c r="VHZ1221" s="10"/>
      <c r="VIA1221" s="10"/>
      <c r="VIB1221" s="10"/>
      <c r="VIC1221" s="10"/>
      <c r="VID1221" s="10"/>
      <c r="VIE1221" s="10"/>
      <c r="VIF1221" s="10"/>
      <c r="VIG1221" s="10"/>
      <c r="VIH1221" s="10"/>
      <c r="VII1221" s="10"/>
      <c r="VIJ1221" s="10"/>
      <c r="VIK1221" s="10"/>
      <c r="VIL1221" s="10"/>
      <c r="VIM1221" s="10"/>
      <c r="VIN1221" s="10"/>
      <c r="VIO1221" s="10"/>
      <c r="VIP1221" s="10"/>
      <c r="VIQ1221" s="10"/>
      <c r="VIR1221" s="10"/>
      <c r="VIS1221" s="10"/>
      <c r="VIT1221" s="10"/>
      <c r="VIU1221" s="10"/>
      <c r="VIV1221" s="10"/>
      <c r="VIW1221" s="10"/>
      <c r="VIX1221" s="10"/>
      <c r="VIY1221" s="10"/>
      <c r="VIZ1221" s="10"/>
      <c r="VJA1221" s="10"/>
      <c r="VJB1221" s="10"/>
      <c r="VJC1221" s="10"/>
      <c r="VJD1221" s="10"/>
      <c r="VJE1221" s="10"/>
      <c r="VJF1221" s="10"/>
      <c r="VJG1221" s="10"/>
      <c r="VJH1221" s="10"/>
      <c r="VJI1221" s="10"/>
      <c r="VJJ1221" s="10"/>
      <c r="VJK1221" s="10"/>
      <c r="VJL1221" s="10"/>
      <c r="VJM1221" s="10"/>
      <c r="VJN1221" s="10"/>
      <c r="VJO1221" s="10"/>
      <c r="VJP1221" s="10"/>
      <c r="VJQ1221" s="10"/>
      <c r="VJR1221" s="10"/>
      <c r="VJS1221" s="10"/>
      <c r="VJT1221" s="10"/>
      <c r="VJU1221" s="10"/>
      <c r="VJV1221" s="10"/>
      <c r="VJW1221" s="10"/>
      <c r="VJX1221" s="10"/>
      <c r="VJY1221" s="10"/>
      <c r="VJZ1221" s="10"/>
      <c r="VKA1221" s="10"/>
      <c r="VKB1221" s="10"/>
      <c r="VKC1221" s="10"/>
      <c r="VKD1221" s="10"/>
      <c r="VKE1221" s="10"/>
      <c r="VKF1221" s="10"/>
      <c r="VKG1221" s="10"/>
      <c r="VKH1221" s="10"/>
      <c r="VKI1221" s="10"/>
      <c r="VKJ1221" s="10"/>
      <c r="VKK1221" s="10"/>
      <c r="VKL1221" s="10"/>
      <c r="VKM1221" s="10"/>
      <c r="VKN1221" s="10"/>
      <c r="VKO1221" s="10"/>
      <c r="VKP1221" s="10"/>
      <c r="VKQ1221" s="10"/>
      <c r="VKR1221" s="10"/>
      <c r="VKS1221" s="10"/>
      <c r="VKT1221" s="10"/>
      <c r="VKU1221" s="10"/>
      <c r="VKV1221" s="10"/>
      <c r="VKW1221" s="10"/>
      <c r="VKX1221" s="10"/>
      <c r="VKY1221" s="10"/>
      <c r="VKZ1221" s="10"/>
      <c r="VLA1221" s="10"/>
      <c r="VLB1221" s="10"/>
      <c r="VLC1221" s="10"/>
      <c r="VLD1221" s="10"/>
      <c r="VLE1221" s="10"/>
      <c r="VLF1221" s="10"/>
      <c r="VLG1221" s="10"/>
      <c r="VLH1221" s="10"/>
      <c r="VLI1221" s="10"/>
      <c r="VLJ1221" s="10"/>
      <c r="VLK1221" s="10"/>
      <c r="VLL1221" s="10"/>
      <c r="VLM1221" s="10"/>
      <c r="VLN1221" s="10"/>
      <c r="VLO1221" s="10"/>
      <c r="VLP1221" s="10"/>
      <c r="VLQ1221" s="10"/>
      <c r="VLR1221" s="10"/>
      <c r="VLS1221" s="10"/>
      <c r="VLT1221" s="10"/>
      <c r="VLU1221" s="10"/>
      <c r="VLV1221" s="10"/>
      <c r="VLW1221" s="10"/>
      <c r="VLX1221" s="10"/>
      <c r="VLY1221" s="10"/>
      <c r="VLZ1221" s="10"/>
      <c r="VMA1221" s="10"/>
      <c r="VMB1221" s="10"/>
      <c r="VMC1221" s="10"/>
      <c r="VMD1221" s="10"/>
      <c r="VME1221" s="10"/>
      <c r="VMF1221" s="10"/>
      <c r="VMG1221" s="10"/>
      <c r="VMH1221" s="10"/>
      <c r="VMI1221" s="10"/>
      <c r="VMJ1221" s="10"/>
      <c r="VMK1221" s="10"/>
      <c r="VML1221" s="10"/>
      <c r="VMM1221" s="10"/>
      <c r="VMN1221" s="10"/>
      <c r="VMO1221" s="10"/>
      <c r="VMP1221" s="10"/>
      <c r="VMQ1221" s="10"/>
      <c r="VMR1221" s="10"/>
      <c r="VMS1221" s="10"/>
      <c r="VMT1221" s="10"/>
      <c r="VMU1221" s="10"/>
      <c r="VMV1221" s="10"/>
      <c r="VMW1221" s="10"/>
      <c r="VMX1221" s="10"/>
      <c r="VMY1221" s="10"/>
      <c r="VMZ1221" s="10"/>
      <c r="VNA1221" s="10"/>
      <c r="VNB1221" s="10"/>
      <c r="VNC1221" s="10"/>
      <c r="VND1221" s="10"/>
      <c r="VNE1221" s="10"/>
      <c r="VNF1221" s="10"/>
      <c r="VNG1221" s="10"/>
      <c r="VNH1221" s="10"/>
      <c r="VNI1221" s="10"/>
      <c r="VNJ1221" s="10"/>
      <c r="VNK1221" s="10"/>
      <c r="VNL1221" s="10"/>
      <c r="VNM1221" s="10"/>
      <c r="VNN1221" s="10"/>
      <c r="VNO1221" s="10"/>
      <c r="VNP1221" s="10"/>
      <c r="VNQ1221" s="10"/>
      <c r="VNR1221" s="10"/>
      <c r="VNS1221" s="10"/>
      <c r="VNT1221" s="10"/>
      <c r="VNU1221" s="10"/>
      <c r="VNV1221" s="10"/>
      <c r="VNW1221" s="10"/>
      <c r="VNX1221" s="10"/>
      <c r="VNY1221" s="10"/>
      <c r="VNZ1221" s="10"/>
      <c r="VOA1221" s="10"/>
      <c r="VOB1221" s="10"/>
      <c r="VOC1221" s="10"/>
      <c r="VOD1221" s="10"/>
      <c r="VOE1221" s="10"/>
      <c r="VOF1221" s="10"/>
      <c r="VOG1221" s="10"/>
      <c r="VOH1221" s="10"/>
      <c r="VOI1221" s="10"/>
      <c r="VOJ1221" s="10"/>
      <c r="VOK1221" s="10"/>
      <c r="VOL1221" s="10"/>
      <c r="VOM1221" s="10"/>
      <c r="VON1221" s="10"/>
      <c r="VOO1221" s="10"/>
      <c r="VOP1221" s="10"/>
      <c r="VOQ1221" s="10"/>
      <c r="VOR1221" s="10"/>
      <c r="VOS1221" s="10"/>
      <c r="VOT1221" s="10"/>
      <c r="VOU1221" s="10"/>
      <c r="VOV1221" s="10"/>
      <c r="VOW1221" s="10"/>
      <c r="VOX1221" s="10"/>
      <c r="VOY1221" s="10"/>
      <c r="VOZ1221" s="10"/>
      <c r="VPA1221" s="10"/>
      <c r="VPB1221" s="10"/>
      <c r="VPC1221" s="10"/>
      <c r="VPD1221" s="10"/>
      <c r="VPE1221" s="10"/>
      <c r="VPF1221" s="10"/>
      <c r="VPG1221" s="10"/>
      <c r="VPH1221" s="10"/>
      <c r="VPI1221" s="10"/>
      <c r="VPJ1221" s="10"/>
      <c r="VPK1221" s="10"/>
      <c r="VPL1221" s="10"/>
      <c r="VPM1221" s="10"/>
      <c r="VPN1221" s="10"/>
      <c r="VPO1221" s="10"/>
      <c r="VPP1221" s="10"/>
      <c r="VPQ1221" s="10"/>
      <c r="VPR1221" s="10"/>
      <c r="VPS1221" s="10"/>
      <c r="VPT1221" s="10"/>
      <c r="VPU1221" s="10"/>
      <c r="VPV1221" s="10"/>
      <c r="VPW1221" s="10"/>
      <c r="VPX1221" s="10"/>
      <c r="VPY1221" s="10"/>
      <c r="VPZ1221" s="10"/>
      <c r="VQA1221" s="10"/>
      <c r="VQB1221" s="10"/>
      <c r="VQC1221" s="10"/>
      <c r="VQD1221" s="10"/>
      <c r="VQE1221" s="10"/>
      <c r="VQF1221" s="10"/>
      <c r="VQG1221" s="10"/>
      <c r="VQH1221" s="10"/>
      <c r="VQI1221" s="10"/>
      <c r="VQJ1221" s="10"/>
      <c r="VQK1221" s="10"/>
      <c r="VQL1221" s="10"/>
      <c r="VQM1221" s="10"/>
      <c r="VQN1221" s="10"/>
      <c r="VQO1221" s="10"/>
      <c r="VQP1221" s="10"/>
      <c r="VQQ1221" s="10"/>
      <c r="VQR1221" s="10"/>
      <c r="VQS1221" s="10"/>
      <c r="VQT1221" s="10"/>
      <c r="VQU1221" s="10"/>
      <c r="VQV1221" s="10"/>
      <c r="VQW1221" s="10"/>
      <c r="VQX1221" s="10"/>
      <c r="VQY1221" s="10"/>
      <c r="VQZ1221" s="10"/>
      <c r="VRA1221" s="10"/>
      <c r="VRB1221" s="10"/>
      <c r="VRC1221" s="10"/>
      <c r="VRD1221" s="10"/>
      <c r="VRE1221" s="10"/>
      <c r="VRF1221" s="10"/>
      <c r="VRG1221" s="10"/>
      <c r="VRH1221" s="10"/>
      <c r="VRI1221" s="10"/>
      <c r="VRJ1221" s="10"/>
      <c r="VRK1221" s="10"/>
      <c r="VRL1221" s="10"/>
      <c r="VRM1221" s="10"/>
      <c r="VRN1221" s="10"/>
      <c r="VRO1221" s="10"/>
      <c r="VRP1221" s="10"/>
      <c r="VRQ1221" s="10"/>
      <c r="VRR1221" s="10"/>
      <c r="VRS1221" s="10"/>
      <c r="VRT1221" s="10"/>
      <c r="VRU1221" s="10"/>
      <c r="VRV1221" s="10"/>
      <c r="VRW1221" s="10"/>
      <c r="VRX1221" s="10"/>
      <c r="VRY1221" s="10"/>
      <c r="VRZ1221" s="10"/>
      <c r="VSA1221" s="10"/>
      <c r="VSB1221" s="10"/>
      <c r="VSC1221" s="10"/>
      <c r="VSD1221" s="10"/>
      <c r="VSE1221" s="10"/>
      <c r="VSF1221" s="10"/>
      <c r="VSG1221" s="10"/>
      <c r="VSH1221" s="10"/>
      <c r="VSI1221" s="10"/>
      <c r="VSJ1221" s="10"/>
      <c r="VSK1221" s="10"/>
      <c r="VSL1221" s="10"/>
      <c r="VSM1221" s="10"/>
      <c r="VSN1221" s="10"/>
      <c r="VSO1221" s="10"/>
      <c r="VSP1221" s="10"/>
      <c r="VSQ1221" s="10"/>
      <c r="VSR1221" s="10"/>
      <c r="VSS1221" s="10"/>
      <c r="VST1221" s="10"/>
      <c r="VSU1221" s="10"/>
      <c r="VSV1221" s="10"/>
      <c r="VSW1221" s="10"/>
      <c r="VSX1221" s="10"/>
      <c r="VSY1221" s="10"/>
      <c r="VSZ1221" s="10"/>
      <c r="VTA1221" s="10"/>
      <c r="VTB1221" s="10"/>
      <c r="VTC1221" s="10"/>
      <c r="VTD1221" s="10"/>
      <c r="VTE1221" s="10"/>
      <c r="VTF1221" s="10"/>
      <c r="VTG1221" s="10"/>
      <c r="VTH1221" s="10"/>
      <c r="VTI1221" s="10"/>
      <c r="VTJ1221" s="10"/>
      <c r="VTK1221" s="10"/>
      <c r="VTL1221" s="10"/>
      <c r="VTM1221" s="10"/>
      <c r="VTN1221" s="10"/>
      <c r="VTO1221" s="10"/>
      <c r="VTP1221" s="10"/>
      <c r="VTQ1221" s="10"/>
      <c r="VTR1221" s="10"/>
      <c r="VTS1221" s="10"/>
      <c r="VTT1221" s="10"/>
      <c r="VTU1221" s="10"/>
      <c r="VTV1221" s="10"/>
      <c r="VTW1221" s="10"/>
      <c r="VTX1221" s="10"/>
      <c r="VTY1221" s="10"/>
      <c r="VTZ1221" s="10"/>
      <c r="VUA1221" s="10"/>
      <c r="VUB1221" s="10"/>
      <c r="VUC1221" s="10"/>
      <c r="VUD1221" s="10"/>
      <c r="VUE1221" s="10"/>
      <c r="VUF1221" s="10"/>
      <c r="VUG1221" s="10"/>
      <c r="VUH1221" s="10"/>
      <c r="VUI1221" s="10"/>
      <c r="VUJ1221" s="10"/>
      <c r="VUK1221" s="10"/>
      <c r="VUL1221" s="10"/>
      <c r="VUM1221" s="10"/>
      <c r="VUN1221" s="10"/>
      <c r="VUO1221" s="10"/>
      <c r="VUP1221" s="10"/>
      <c r="VUQ1221" s="10"/>
      <c r="VUR1221" s="10"/>
      <c r="VUS1221" s="10"/>
      <c r="VUT1221" s="10"/>
      <c r="VUU1221" s="10"/>
      <c r="VUV1221" s="10"/>
      <c r="VUW1221" s="10"/>
      <c r="VUX1221" s="10"/>
      <c r="VUY1221" s="10"/>
      <c r="VUZ1221" s="10"/>
      <c r="VVA1221" s="10"/>
      <c r="VVB1221" s="10"/>
      <c r="VVC1221" s="10"/>
      <c r="VVD1221" s="10"/>
      <c r="VVE1221" s="10"/>
      <c r="VVF1221" s="10"/>
      <c r="VVG1221" s="10"/>
      <c r="VVH1221" s="10"/>
      <c r="VVI1221" s="10"/>
      <c r="VVJ1221" s="10"/>
      <c r="VVK1221" s="10"/>
      <c r="VVL1221" s="10"/>
      <c r="VVM1221" s="10"/>
      <c r="VVN1221" s="10"/>
      <c r="VVO1221" s="10"/>
      <c r="VVP1221" s="10"/>
      <c r="VVQ1221" s="10"/>
      <c r="VVR1221" s="10"/>
      <c r="VVS1221" s="10"/>
      <c r="VVT1221" s="10"/>
      <c r="VVU1221" s="10"/>
      <c r="VVV1221" s="10"/>
      <c r="VVW1221" s="10"/>
      <c r="VVX1221" s="10"/>
      <c r="VVY1221" s="10"/>
      <c r="VVZ1221" s="10"/>
      <c r="VWA1221" s="10"/>
      <c r="VWB1221" s="10"/>
      <c r="VWC1221" s="10"/>
      <c r="VWD1221" s="10"/>
      <c r="VWE1221" s="10"/>
      <c r="VWF1221" s="10"/>
      <c r="VWG1221" s="10"/>
      <c r="VWH1221" s="10"/>
      <c r="VWI1221" s="10"/>
      <c r="VWJ1221" s="10"/>
      <c r="VWK1221" s="10"/>
      <c r="VWL1221" s="10"/>
      <c r="VWM1221" s="10"/>
      <c r="VWN1221" s="10"/>
      <c r="VWO1221" s="10"/>
      <c r="VWP1221" s="10"/>
      <c r="VWQ1221" s="10"/>
      <c r="VWR1221" s="10"/>
      <c r="VWS1221" s="10"/>
      <c r="VWT1221" s="10"/>
      <c r="VWU1221" s="10"/>
      <c r="VWV1221" s="10"/>
      <c r="VWW1221" s="10"/>
      <c r="VWX1221" s="10"/>
      <c r="VWY1221" s="10"/>
      <c r="VWZ1221" s="10"/>
      <c r="VXA1221" s="10"/>
      <c r="VXB1221" s="10"/>
      <c r="VXC1221" s="10"/>
      <c r="VXD1221" s="10"/>
      <c r="VXE1221" s="10"/>
      <c r="VXF1221" s="10"/>
      <c r="VXG1221" s="10"/>
      <c r="VXH1221" s="10"/>
      <c r="VXI1221" s="10"/>
      <c r="VXJ1221" s="10"/>
      <c r="VXK1221" s="10"/>
      <c r="VXL1221" s="10"/>
      <c r="VXM1221" s="10"/>
      <c r="VXN1221" s="10"/>
      <c r="VXO1221" s="10"/>
      <c r="VXP1221" s="10"/>
      <c r="VXQ1221" s="10"/>
      <c r="VXR1221" s="10"/>
      <c r="VXS1221" s="10"/>
      <c r="VXT1221" s="10"/>
      <c r="VXU1221" s="10"/>
      <c r="VXV1221" s="10"/>
      <c r="VXW1221" s="10"/>
      <c r="VXX1221" s="10"/>
      <c r="VXY1221" s="10"/>
      <c r="VXZ1221" s="10"/>
      <c r="VYA1221" s="10"/>
      <c r="VYB1221" s="10"/>
      <c r="VYC1221" s="10"/>
      <c r="VYD1221" s="10"/>
      <c r="VYE1221" s="10"/>
      <c r="VYF1221" s="10"/>
      <c r="VYG1221" s="10"/>
      <c r="VYH1221" s="10"/>
      <c r="VYI1221" s="10"/>
      <c r="VYJ1221" s="10"/>
      <c r="VYK1221" s="10"/>
      <c r="VYL1221" s="10"/>
      <c r="VYM1221" s="10"/>
      <c r="VYN1221" s="10"/>
      <c r="VYO1221" s="10"/>
      <c r="VYP1221" s="10"/>
      <c r="VYQ1221" s="10"/>
      <c r="VYR1221" s="10"/>
      <c r="VYS1221" s="10"/>
      <c r="VYT1221" s="10"/>
      <c r="VYU1221" s="10"/>
      <c r="VYV1221" s="10"/>
      <c r="VYW1221" s="10"/>
      <c r="VYX1221" s="10"/>
      <c r="VYY1221" s="10"/>
      <c r="VYZ1221" s="10"/>
      <c r="VZA1221" s="10"/>
      <c r="VZB1221" s="10"/>
      <c r="VZC1221" s="10"/>
      <c r="VZD1221" s="10"/>
      <c r="VZE1221" s="10"/>
      <c r="VZF1221" s="10"/>
      <c r="VZG1221" s="10"/>
      <c r="VZH1221" s="10"/>
      <c r="VZI1221" s="10"/>
      <c r="VZJ1221" s="10"/>
      <c r="VZK1221" s="10"/>
      <c r="VZL1221" s="10"/>
      <c r="VZM1221" s="10"/>
      <c r="VZN1221" s="10"/>
      <c r="VZO1221" s="10"/>
      <c r="VZP1221" s="10"/>
      <c r="VZQ1221" s="10"/>
      <c r="VZR1221" s="10"/>
      <c r="VZS1221" s="10"/>
      <c r="VZT1221" s="10"/>
      <c r="VZU1221" s="10"/>
      <c r="VZV1221" s="10"/>
      <c r="VZW1221" s="10"/>
      <c r="VZX1221" s="10"/>
      <c r="VZY1221" s="10"/>
      <c r="VZZ1221" s="10"/>
      <c r="WAA1221" s="10"/>
      <c r="WAB1221" s="10"/>
      <c r="WAC1221" s="10"/>
      <c r="WAD1221" s="10"/>
      <c r="WAE1221" s="10"/>
      <c r="WAF1221" s="10"/>
      <c r="WAG1221" s="10"/>
      <c r="WAH1221" s="10"/>
      <c r="WAI1221" s="10"/>
      <c r="WAJ1221" s="10"/>
      <c r="WAK1221" s="10"/>
      <c r="WAL1221" s="10"/>
      <c r="WAM1221" s="10"/>
      <c r="WAN1221" s="10"/>
      <c r="WAO1221" s="10"/>
      <c r="WAP1221" s="10"/>
      <c r="WAQ1221" s="10"/>
      <c r="WAR1221" s="10"/>
      <c r="WAS1221" s="10"/>
      <c r="WAT1221" s="10"/>
      <c r="WAU1221" s="10"/>
      <c r="WAV1221" s="10"/>
      <c r="WAW1221" s="10"/>
      <c r="WAX1221" s="10"/>
      <c r="WAY1221" s="10"/>
      <c r="WAZ1221" s="10"/>
      <c r="WBA1221" s="10"/>
      <c r="WBB1221" s="10"/>
      <c r="WBC1221" s="10"/>
      <c r="WBD1221" s="10"/>
      <c r="WBE1221" s="10"/>
      <c r="WBF1221" s="10"/>
      <c r="WBG1221" s="10"/>
      <c r="WBH1221" s="10"/>
      <c r="WBI1221" s="10"/>
      <c r="WBJ1221" s="10"/>
      <c r="WBK1221" s="10"/>
      <c r="WBL1221" s="10"/>
      <c r="WBM1221" s="10"/>
      <c r="WBN1221" s="10"/>
      <c r="WBO1221" s="10"/>
      <c r="WBP1221" s="10"/>
      <c r="WBQ1221" s="10"/>
      <c r="WBR1221" s="10"/>
      <c r="WBS1221" s="10"/>
      <c r="WBT1221" s="10"/>
      <c r="WBU1221" s="10"/>
      <c r="WBV1221" s="10"/>
      <c r="WBW1221" s="10"/>
      <c r="WBX1221" s="10"/>
      <c r="WBY1221" s="10"/>
      <c r="WBZ1221" s="10"/>
      <c r="WCA1221" s="10"/>
      <c r="WCB1221" s="10"/>
      <c r="WCC1221" s="10"/>
      <c r="WCD1221" s="10"/>
      <c r="WCE1221" s="10"/>
      <c r="WCF1221" s="10"/>
      <c r="WCG1221" s="10"/>
      <c r="WCH1221" s="10"/>
      <c r="WCI1221" s="10"/>
      <c r="WCJ1221" s="10"/>
      <c r="WCK1221" s="10"/>
      <c r="WCL1221" s="10"/>
      <c r="WCM1221" s="10"/>
      <c r="WCN1221" s="10"/>
      <c r="WCO1221" s="10"/>
      <c r="WCP1221" s="10"/>
      <c r="WCQ1221" s="10"/>
      <c r="WCR1221" s="10"/>
      <c r="WCS1221" s="10"/>
      <c r="WCT1221" s="10"/>
      <c r="WCU1221" s="10"/>
      <c r="WCV1221" s="10"/>
      <c r="WCW1221" s="10"/>
      <c r="WCX1221" s="10"/>
      <c r="WCY1221" s="10"/>
      <c r="WCZ1221" s="10"/>
      <c r="WDA1221" s="10"/>
      <c r="WDB1221" s="10"/>
      <c r="WDC1221" s="10"/>
      <c r="WDD1221" s="10"/>
      <c r="WDE1221" s="10"/>
      <c r="WDF1221" s="10"/>
      <c r="WDG1221" s="10"/>
      <c r="WDH1221" s="10"/>
      <c r="WDI1221" s="10"/>
      <c r="WDJ1221" s="10"/>
      <c r="WDK1221" s="10"/>
      <c r="WDL1221" s="10"/>
      <c r="WDM1221" s="10"/>
      <c r="WDN1221" s="10"/>
      <c r="WDO1221" s="10"/>
      <c r="WDP1221" s="10"/>
      <c r="WDQ1221" s="10"/>
      <c r="WDR1221" s="10"/>
      <c r="WDS1221" s="10"/>
      <c r="WDT1221" s="10"/>
      <c r="WDU1221" s="10"/>
      <c r="WDV1221" s="10"/>
      <c r="WDW1221" s="10"/>
      <c r="WDX1221" s="10"/>
      <c r="WDY1221" s="10"/>
      <c r="WDZ1221" s="10"/>
      <c r="WEA1221" s="10"/>
      <c r="WEB1221" s="10"/>
      <c r="WEC1221" s="10"/>
      <c r="WED1221" s="10"/>
      <c r="WEE1221" s="10"/>
      <c r="WEF1221" s="10"/>
      <c r="WEG1221" s="10"/>
      <c r="WEH1221" s="10"/>
      <c r="WEI1221" s="10"/>
      <c r="WEJ1221" s="10"/>
      <c r="WEK1221" s="10"/>
      <c r="WEL1221" s="10"/>
      <c r="WEM1221" s="10"/>
      <c r="WEN1221" s="10"/>
      <c r="WEO1221" s="10"/>
      <c r="WEP1221" s="10"/>
      <c r="WEQ1221" s="10"/>
      <c r="WER1221" s="10"/>
      <c r="WES1221" s="10"/>
      <c r="WET1221" s="10"/>
      <c r="WEU1221" s="10"/>
      <c r="WEV1221" s="10"/>
      <c r="WEW1221" s="10"/>
      <c r="WEX1221" s="10"/>
      <c r="WEY1221" s="10"/>
      <c r="WEZ1221" s="10"/>
      <c r="WFA1221" s="10"/>
      <c r="WFB1221" s="10"/>
      <c r="WFC1221" s="10"/>
      <c r="WFD1221" s="10"/>
      <c r="WFE1221" s="10"/>
      <c r="WFF1221" s="10"/>
      <c r="WFG1221" s="10"/>
      <c r="WFH1221" s="10"/>
      <c r="WFI1221" s="10"/>
      <c r="WFJ1221" s="10"/>
      <c r="WFK1221" s="10"/>
      <c r="WFL1221" s="10"/>
      <c r="WFM1221" s="10"/>
      <c r="WFN1221" s="10"/>
      <c r="WFO1221" s="10"/>
      <c r="WFP1221" s="10"/>
      <c r="WFQ1221" s="10"/>
      <c r="WFR1221" s="10"/>
      <c r="WFS1221" s="10"/>
      <c r="WFT1221" s="10"/>
      <c r="WFU1221" s="10"/>
      <c r="WFV1221" s="10"/>
      <c r="WFW1221" s="10"/>
      <c r="WFX1221" s="10"/>
      <c r="WFY1221" s="10"/>
      <c r="WFZ1221" s="10"/>
      <c r="WGA1221" s="10"/>
      <c r="WGB1221" s="10"/>
      <c r="WGC1221" s="10"/>
      <c r="WGD1221" s="10"/>
      <c r="WGE1221" s="10"/>
      <c r="WGF1221" s="10"/>
      <c r="WGG1221" s="10"/>
      <c r="WGH1221" s="10"/>
      <c r="WGI1221" s="10"/>
      <c r="WGJ1221" s="10"/>
      <c r="WGK1221" s="10"/>
      <c r="WGL1221" s="10"/>
      <c r="WGM1221" s="10"/>
      <c r="WGN1221" s="10"/>
      <c r="WGO1221" s="10"/>
      <c r="WGP1221" s="10"/>
      <c r="WGQ1221" s="10"/>
      <c r="WGR1221" s="10"/>
      <c r="WGS1221" s="10"/>
      <c r="WGT1221" s="10"/>
      <c r="WGU1221" s="10"/>
      <c r="WGV1221" s="10"/>
      <c r="WGW1221" s="10"/>
      <c r="WGX1221" s="10"/>
      <c r="WGY1221" s="10"/>
      <c r="WGZ1221" s="10"/>
      <c r="WHA1221" s="10"/>
      <c r="WHB1221" s="10"/>
      <c r="WHC1221" s="10"/>
      <c r="WHD1221" s="10"/>
      <c r="WHE1221" s="10"/>
      <c r="WHF1221" s="10"/>
      <c r="WHG1221" s="10"/>
      <c r="WHH1221" s="10"/>
      <c r="WHI1221" s="10"/>
      <c r="WHJ1221" s="10"/>
      <c r="WHK1221" s="10"/>
      <c r="WHL1221" s="10"/>
      <c r="WHM1221" s="10"/>
      <c r="WHN1221" s="10"/>
      <c r="WHO1221" s="10"/>
      <c r="WHP1221" s="10"/>
      <c r="WHQ1221" s="10"/>
      <c r="WHR1221" s="10"/>
      <c r="WHS1221" s="10"/>
      <c r="WHT1221" s="10"/>
      <c r="WHU1221" s="10"/>
      <c r="WHV1221" s="10"/>
      <c r="WHW1221" s="10"/>
      <c r="WHX1221" s="10"/>
      <c r="WHY1221" s="10"/>
      <c r="WHZ1221" s="10"/>
      <c r="WIA1221" s="10"/>
      <c r="WIB1221" s="10"/>
      <c r="WIC1221" s="10"/>
      <c r="WID1221" s="10"/>
      <c r="WIE1221" s="10"/>
      <c r="WIF1221" s="10"/>
      <c r="WIG1221" s="10"/>
      <c r="WIH1221" s="10"/>
      <c r="WII1221" s="10"/>
      <c r="WIJ1221" s="10"/>
      <c r="WIK1221" s="10"/>
      <c r="WIL1221" s="10"/>
      <c r="WIM1221" s="10"/>
      <c r="WIN1221" s="10"/>
      <c r="WIO1221" s="10"/>
      <c r="WIP1221" s="10"/>
      <c r="WIQ1221" s="10"/>
      <c r="WIR1221" s="10"/>
      <c r="WIS1221" s="10"/>
      <c r="WIT1221" s="10"/>
      <c r="WIU1221" s="10"/>
      <c r="WIV1221" s="10"/>
      <c r="WIW1221" s="10"/>
      <c r="WIX1221" s="10"/>
      <c r="WIY1221" s="10"/>
      <c r="WIZ1221" s="10"/>
      <c r="WJA1221" s="10"/>
      <c r="WJB1221" s="10"/>
      <c r="WJC1221" s="10"/>
      <c r="WJD1221" s="10"/>
      <c r="WJE1221" s="10"/>
      <c r="WJF1221" s="10"/>
      <c r="WJG1221" s="10"/>
      <c r="WJH1221" s="10"/>
      <c r="WJI1221" s="10"/>
      <c r="WJJ1221" s="10"/>
      <c r="WJK1221" s="10"/>
      <c r="WJL1221" s="10"/>
      <c r="WJM1221" s="10"/>
      <c r="WJN1221" s="10"/>
      <c r="WJO1221" s="10"/>
      <c r="WJP1221" s="10"/>
      <c r="WJQ1221" s="10"/>
      <c r="WJR1221" s="10"/>
      <c r="WJS1221" s="10"/>
      <c r="WJT1221" s="10"/>
      <c r="WJU1221" s="10"/>
      <c r="WJV1221" s="10"/>
      <c r="WJW1221" s="10"/>
      <c r="WJX1221" s="10"/>
      <c r="WJY1221" s="10"/>
      <c r="WJZ1221" s="10"/>
      <c r="WKA1221" s="10"/>
      <c r="WKB1221" s="10"/>
      <c r="WKC1221" s="10"/>
      <c r="WKD1221" s="10"/>
      <c r="WKE1221" s="10"/>
      <c r="WKF1221" s="10"/>
      <c r="WKG1221" s="10"/>
      <c r="WKH1221" s="10"/>
      <c r="WKI1221" s="10"/>
      <c r="WKJ1221" s="10"/>
      <c r="WKK1221" s="10"/>
      <c r="WKL1221" s="10"/>
      <c r="WKM1221" s="10"/>
      <c r="WKN1221" s="10"/>
      <c r="WKO1221" s="10"/>
      <c r="WKP1221" s="10"/>
      <c r="WKQ1221" s="10"/>
      <c r="WKR1221" s="10"/>
      <c r="WKS1221" s="10"/>
      <c r="WKT1221" s="10"/>
      <c r="WKU1221" s="10"/>
      <c r="WKV1221" s="10"/>
      <c r="WKW1221" s="10"/>
      <c r="WKX1221" s="10"/>
      <c r="WKY1221" s="10"/>
      <c r="WKZ1221" s="10"/>
      <c r="WLA1221" s="10"/>
      <c r="WLB1221" s="10"/>
      <c r="WLC1221" s="10"/>
      <c r="WLD1221" s="10"/>
      <c r="WLE1221" s="10"/>
      <c r="WLF1221" s="10"/>
      <c r="WLG1221" s="10"/>
      <c r="WLH1221" s="10"/>
      <c r="WLI1221" s="10"/>
      <c r="WLJ1221" s="10"/>
      <c r="WLK1221" s="10"/>
      <c r="WLL1221" s="10"/>
      <c r="WLM1221" s="10"/>
      <c r="WLN1221" s="10"/>
      <c r="WLO1221" s="10"/>
      <c r="WLP1221" s="10"/>
      <c r="WLQ1221" s="10"/>
      <c r="WLR1221" s="10"/>
      <c r="WLS1221" s="10"/>
      <c r="WLT1221" s="10"/>
      <c r="WLU1221" s="10"/>
      <c r="WLV1221" s="10"/>
      <c r="WLW1221" s="10"/>
      <c r="WLX1221" s="10"/>
      <c r="WLY1221" s="10"/>
      <c r="WLZ1221" s="10"/>
      <c r="WMA1221" s="10"/>
      <c r="WMB1221" s="10"/>
      <c r="WMC1221" s="10"/>
      <c r="WMD1221" s="10"/>
      <c r="WME1221" s="10"/>
      <c r="WMF1221" s="10"/>
      <c r="WMG1221" s="10"/>
      <c r="WMH1221" s="10"/>
      <c r="WMI1221" s="10"/>
      <c r="WMJ1221" s="10"/>
      <c r="WMK1221" s="10"/>
      <c r="WML1221" s="10"/>
      <c r="WMM1221" s="10"/>
      <c r="WMN1221" s="10"/>
      <c r="WMO1221" s="10"/>
      <c r="WMP1221" s="10"/>
      <c r="WMQ1221" s="10"/>
      <c r="WMR1221" s="10"/>
      <c r="WMS1221" s="10"/>
      <c r="WMT1221" s="10"/>
      <c r="WMU1221" s="10"/>
      <c r="WMV1221" s="10"/>
      <c r="WMW1221" s="10"/>
      <c r="WMX1221" s="10"/>
      <c r="WMY1221" s="10"/>
      <c r="WMZ1221" s="10"/>
      <c r="WNA1221" s="10"/>
      <c r="WNB1221" s="10"/>
      <c r="WNC1221" s="10"/>
      <c r="WND1221" s="10"/>
      <c r="WNE1221" s="10"/>
      <c r="WNF1221" s="10"/>
      <c r="WNG1221" s="10"/>
      <c r="WNH1221" s="10"/>
      <c r="WNI1221" s="10"/>
      <c r="WNJ1221" s="10"/>
      <c r="WNK1221" s="10"/>
      <c r="WNL1221" s="10"/>
      <c r="WNM1221" s="10"/>
      <c r="WNN1221" s="10"/>
      <c r="WNO1221" s="10"/>
      <c r="WNP1221" s="10"/>
      <c r="WNQ1221" s="10"/>
      <c r="WNR1221" s="10"/>
      <c r="WNS1221" s="10"/>
      <c r="WNT1221" s="10"/>
      <c r="WNU1221" s="10"/>
      <c r="WNV1221" s="10"/>
      <c r="WNW1221" s="10"/>
      <c r="WNX1221" s="10"/>
      <c r="WNY1221" s="10"/>
      <c r="WNZ1221" s="10"/>
      <c r="WOA1221" s="10"/>
      <c r="WOB1221" s="10"/>
      <c r="WOC1221" s="10"/>
      <c r="WOD1221" s="10"/>
      <c r="WOE1221" s="10"/>
      <c r="WOF1221" s="10"/>
      <c r="WOG1221" s="10"/>
      <c r="WOH1221" s="10"/>
      <c r="WOI1221" s="10"/>
      <c r="WOJ1221" s="10"/>
      <c r="WOK1221" s="10"/>
      <c r="WOL1221" s="10"/>
      <c r="WOM1221" s="10"/>
      <c r="WON1221" s="10"/>
      <c r="WOO1221" s="10"/>
      <c r="WOP1221" s="10"/>
      <c r="WOQ1221" s="10"/>
      <c r="WOR1221" s="10"/>
      <c r="WOS1221" s="10"/>
      <c r="WOT1221" s="10"/>
      <c r="WOU1221" s="10"/>
      <c r="WOV1221" s="10"/>
      <c r="WOW1221" s="10"/>
      <c r="WOX1221" s="10"/>
      <c r="WOY1221" s="10"/>
      <c r="WOZ1221" s="10"/>
      <c r="WPA1221" s="10"/>
      <c r="WPB1221" s="10"/>
      <c r="WPC1221" s="10"/>
      <c r="WPD1221" s="10"/>
      <c r="WPE1221" s="10"/>
      <c r="WPF1221" s="10"/>
      <c r="WPG1221" s="10"/>
      <c r="WPH1221" s="10"/>
      <c r="WPI1221" s="10"/>
      <c r="WPJ1221" s="10"/>
      <c r="WPK1221" s="10"/>
      <c r="WPL1221" s="10"/>
      <c r="WPM1221" s="10"/>
      <c r="WPN1221" s="10"/>
      <c r="WPO1221" s="10"/>
      <c r="WPP1221" s="10"/>
      <c r="WPQ1221" s="10"/>
      <c r="WPR1221" s="10"/>
      <c r="WPS1221" s="10"/>
      <c r="WPT1221" s="10"/>
      <c r="WPU1221" s="10"/>
      <c r="WPV1221" s="10"/>
      <c r="WPW1221" s="10"/>
      <c r="WPX1221" s="10"/>
      <c r="WPY1221" s="10"/>
      <c r="WPZ1221" s="10"/>
      <c r="WQA1221" s="10"/>
      <c r="WQB1221" s="10"/>
      <c r="WQC1221" s="10"/>
      <c r="WQD1221" s="10"/>
      <c r="WQE1221" s="10"/>
      <c r="WQF1221" s="10"/>
      <c r="WQG1221" s="10"/>
      <c r="WQH1221" s="10"/>
      <c r="WQI1221" s="10"/>
      <c r="WQJ1221" s="10"/>
      <c r="WQK1221" s="10"/>
      <c r="WQL1221" s="10"/>
      <c r="WQM1221" s="10"/>
      <c r="WQN1221" s="10"/>
      <c r="WQO1221" s="10"/>
      <c r="WQP1221" s="10"/>
      <c r="WQQ1221" s="10"/>
      <c r="WQR1221" s="10"/>
      <c r="WQS1221" s="10"/>
      <c r="WQT1221" s="10"/>
      <c r="WQU1221" s="10"/>
      <c r="WQV1221" s="10"/>
      <c r="WQW1221" s="10"/>
      <c r="WQX1221" s="10"/>
      <c r="WQY1221" s="10"/>
      <c r="WQZ1221" s="10"/>
      <c r="WRA1221" s="10"/>
      <c r="WRB1221" s="10"/>
      <c r="WRC1221" s="10"/>
      <c r="WRD1221" s="10"/>
      <c r="WRE1221" s="10"/>
      <c r="WRF1221" s="10"/>
      <c r="WRG1221" s="10"/>
      <c r="WRH1221" s="10"/>
      <c r="WRI1221" s="10"/>
      <c r="WRJ1221" s="10"/>
      <c r="WRK1221" s="10"/>
      <c r="WRL1221" s="10"/>
      <c r="WRM1221" s="10"/>
      <c r="WRN1221" s="10"/>
      <c r="WRO1221" s="10"/>
      <c r="WRP1221" s="10"/>
      <c r="WRQ1221" s="10"/>
      <c r="WRR1221" s="10"/>
      <c r="WRS1221" s="10"/>
      <c r="WRT1221" s="10"/>
      <c r="WRU1221" s="10"/>
      <c r="WRV1221" s="10"/>
      <c r="WRW1221" s="10"/>
      <c r="WRX1221" s="10"/>
      <c r="WRY1221" s="10"/>
      <c r="WRZ1221" s="10"/>
      <c r="WSA1221" s="10"/>
      <c r="WSB1221" s="10"/>
      <c r="WSC1221" s="10"/>
      <c r="WSD1221" s="10"/>
      <c r="WSE1221" s="10"/>
      <c r="WSF1221" s="10"/>
      <c r="WSG1221" s="10"/>
      <c r="WSH1221" s="10"/>
      <c r="WSI1221" s="10"/>
      <c r="WSJ1221" s="10"/>
      <c r="WSK1221" s="10"/>
      <c r="WSL1221" s="10"/>
      <c r="WSM1221" s="10"/>
      <c r="WSN1221" s="10"/>
      <c r="WSO1221" s="10"/>
      <c r="WSP1221" s="10"/>
      <c r="WSQ1221" s="10"/>
      <c r="WSR1221" s="10"/>
      <c r="WSS1221" s="10"/>
      <c r="WST1221" s="10"/>
      <c r="WSU1221" s="10"/>
      <c r="WSV1221" s="10"/>
      <c r="WSW1221" s="10"/>
      <c r="WSX1221" s="10"/>
      <c r="WSY1221" s="10"/>
      <c r="WSZ1221" s="10"/>
      <c r="WTA1221" s="10"/>
      <c r="WTB1221" s="10"/>
      <c r="WTC1221" s="10"/>
      <c r="WTD1221" s="10"/>
      <c r="WTE1221" s="10"/>
      <c r="WTF1221" s="10"/>
      <c r="WTG1221" s="10"/>
      <c r="WTH1221" s="10"/>
      <c r="WTI1221" s="10"/>
      <c r="WTJ1221" s="10"/>
      <c r="WTK1221" s="10"/>
      <c r="WTL1221" s="10"/>
      <c r="WTM1221" s="10"/>
      <c r="WTN1221" s="10"/>
      <c r="WTO1221" s="10"/>
      <c r="WTP1221" s="10"/>
      <c r="WTQ1221" s="10"/>
      <c r="WTR1221" s="10"/>
      <c r="WTS1221" s="10"/>
      <c r="WTT1221" s="10"/>
      <c r="WTU1221" s="10"/>
      <c r="WTV1221" s="10"/>
      <c r="WTW1221" s="10"/>
      <c r="WTX1221" s="10"/>
      <c r="WTY1221" s="10"/>
      <c r="WTZ1221" s="10"/>
      <c r="WUA1221" s="10"/>
      <c r="WUB1221" s="10"/>
      <c r="WUC1221" s="10"/>
      <c r="WUD1221" s="10"/>
      <c r="WUE1221" s="10"/>
      <c r="WUF1221" s="10"/>
      <c r="WUG1221" s="10"/>
      <c r="WUH1221" s="10"/>
      <c r="WUI1221" s="10"/>
      <c r="WUJ1221" s="10"/>
      <c r="WUK1221" s="10"/>
      <c r="WUL1221" s="10"/>
      <c r="WUM1221" s="10"/>
      <c r="WUN1221" s="10"/>
      <c r="WUO1221" s="10"/>
      <c r="WUP1221" s="10"/>
      <c r="WUQ1221" s="10"/>
      <c r="WUR1221" s="10"/>
      <c r="WUS1221" s="10"/>
      <c r="WUT1221" s="10"/>
      <c r="WUU1221" s="10"/>
      <c r="WUV1221" s="10"/>
      <c r="WUW1221" s="10"/>
      <c r="WUX1221" s="10"/>
      <c r="WUY1221" s="10"/>
      <c r="WUZ1221" s="10"/>
      <c r="WVA1221" s="10"/>
      <c r="WVB1221" s="10"/>
      <c r="WVC1221" s="10"/>
      <c r="WVD1221" s="10"/>
      <c r="WVE1221" s="10"/>
      <c r="WVF1221" s="10"/>
      <c r="WVG1221" s="10"/>
      <c r="WVH1221" s="10"/>
      <c r="WVI1221" s="10"/>
      <c r="WVJ1221" s="10"/>
      <c r="WVK1221" s="10"/>
      <c r="WVL1221" s="10"/>
      <c r="WVM1221" s="10"/>
      <c r="WVN1221" s="10"/>
      <c r="WVO1221" s="10"/>
      <c r="WVP1221" s="10"/>
      <c r="WVQ1221" s="10"/>
      <c r="WVR1221" s="10"/>
      <c r="WVS1221" s="10"/>
      <c r="WVT1221" s="10"/>
      <c r="WVU1221" s="10"/>
      <c r="WVV1221" s="10"/>
      <c r="WVW1221" s="10"/>
      <c r="WVX1221" s="10"/>
      <c r="WVY1221" s="10"/>
      <c r="WVZ1221" s="10"/>
      <c r="WWA1221" s="10"/>
      <c r="WWB1221" s="10"/>
      <c r="WWC1221" s="10"/>
      <c r="WWD1221" s="10"/>
      <c r="WWE1221" s="10"/>
      <c r="WWF1221" s="10"/>
      <c r="WWG1221" s="10"/>
      <c r="WWH1221" s="10"/>
      <c r="WWI1221" s="10"/>
      <c r="WWJ1221" s="10"/>
      <c r="WWK1221" s="10"/>
      <c r="WWL1221" s="10"/>
      <c r="WWM1221" s="10"/>
      <c r="WWN1221" s="10"/>
      <c r="WWO1221" s="10"/>
      <c r="WWP1221" s="10"/>
      <c r="WWQ1221" s="10"/>
      <c r="WWR1221" s="10"/>
      <c r="WWS1221" s="10"/>
      <c r="WWT1221" s="10"/>
      <c r="WWU1221" s="10"/>
      <c r="WWV1221" s="10"/>
      <c r="WWW1221" s="10"/>
      <c r="WWX1221" s="10"/>
      <c r="WWY1221" s="10"/>
      <c r="WWZ1221" s="10"/>
      <c r="WXA1221" s="10"/>
      <c r="WXB1221" s="10"/>
      <c r="WXC1221" s="10"/>
      <c r="WXD1221" s="10"/>
      <c r="WXE1221" s="10"/>
      <c r="WXF1221" s="10"/>
      <c r="WXG1221" s="10"/>
      <c r="WXH1221" s="10"/>
      <c r="WXI1221" s="10"/>
      <c r="WXJ1221" s="10"/>
      <c r="WXK1221" s="10"/>
      <c r="WXL1221" s="10"/>
      <c r="WXM1221" s="10"/>
      <c r="WXN1221" s="10"/>
      <c r="WXO1221" s="10"/>
      <c r="WXP1221" s="10"/>
      <c r="WXQ1221" s="10"/>
      <c r="WXR1221" s="10"/>
      <c r="WXS1221" s="10"/>
      <c r="WXT1221" s="10"/>
      <c r="WXU1221" s="10"/>
      <c r="WXV1221" s="10"/>
      <c r="WXW1221" s="10"/>
      <c r="WXX1221" s="10"/>
      <c r="WXY1221" s="10"/>
      <c r="WXZ1221" s="10"/>
      <c r="WYA1221" s="10"/>
      <c r="WYB1221" s="10"/>
      <c r="WYC1221" s="10"/>
      <c r="WYD1221" s="10"/>
      <c r="WYE1221" s="10"/>
      <c r="WYF1221" s="10"/>
      <c r="WYG1221" s="10"/>
      <c r="WYH1221" s="10"/>
      <c r="WYI1221" s="10"/>
      <c r="WYJ1221" s="10"/>
      <c r="WYK1221" s="10"/>
      <c r="WYL1221" s="10"/>
      <c r="WYM1221" s="10"/>
      <c r="WYN1221" s="10"/>
      <c r="WYO1221" s="10"/>
      <c r="WYP1221" s="10"/>
      <c r="WYQ1221" s="10"/>
      <c r="WYR1221" s="10"/>
      <c r="WYS1221" s="10"/>
      <c r="WYT1221" s="10"/>
      <c r="WYU1221" s="10"/>
      <c r="WYV1221" s="10"/>
      <c r="WYW1221" s="10"/>
      <c r="WYX1221" s="10"/>
      <c r="WYY1221" s="10"/>
      <c r="WYZ1221" s="10"/>
      <c r="WZA1221" s="10"/>
      <c r="WZB1221" s="10"/>
      <c r="WZC1221" s="10"/>
      <c r="WZD1221" s="10"/>
      <c r="WZE1221" s="10"/>
      <c r="WZF1221" s="10"/>
      <c r="WZG1221" s="10"/>
      <c r="WZH1221" s="10"/>
      <c r="WZI1221" s="10"/>
      <c r="WZJ1221" s="10"/>
      <c r="WZK1221" s="10"/>
      <c r="WZL1221" s="10"/>
      <c r="WZM1221" s="10"/>
      <c r="WZN1221" s="10"/>
      <c r="WZO1221" s="10"/>
      <c r="WZP1221" s="10"/>
      <c r="WZQ1221" s="10"/>
      <c r="WZR1221" s="10"/>
      <c r="WZS1221" s="10"/>
      <c r="WZT1221" s="10"/>
      <c r="WZU1221" s="10"/>
      <c r="WZV1221" s="10"/>
      <c r="WZW1221" s="10"/>
      <c r="WZX1221" s="10"/>
      <c r="WZY1221" s="10"/>
      <c r="WZZ1221" s="10"/>
      <c r="XAA1221" s="10"/>
      <c r="XAB1221" s="10"/>
      <c r="XAC1221" s="10"/>
      <c r="XAD1221" s="10"/>
      <c r="XAE1221" s="10"/>
      <c r="XAF1221" s="10"/>
      <c r="XAG1221" s="10"/>
      <c r="XAH1221" s="10"/>
      <c r="XAI1221" s="10"/>
      <c r="XAJ1221" s="10"/>
      <c r="XAK1221" s="10"/>
      <c r="XAL1221" s="10"/>
      <c r="XAM1221" s="10"/>
      <c r="XAN1221" s="10"/>
      <c r="XAO1221" s="10"/>
      <c r="XAP1221" s="10"/>
      <c r="XAQ1221" s="10"/>
      <c r="XAR1221" s="10"/>
      <c r="XAS1221" s="10"/>
      <c r="XAT1221" s="10"/>
      <c r="XAU1221" s="10"/>
      <c r="XAV1221" s="10"/>
      <c r="XAW1221" s="10"/>
      <c r="XAX1221" s="10"/>
      <c r="XAY1221" s="10"/>
      <c r="XAZ1221" s="10"/>
      <c r="XBA1221" s="10"/>
      <c r="XBB1221" s="10"/>
      <c r="XBC1221" s="10"/>
      <c r="XBD1221" s="10"/>
      <c r="XBE1221" s="10"/>
      <c r="XBF1221" s="10"/>
      <c r="XBG1221" s="10"/>
      <c r="XBH1221" s="10"/>
      <c r="XBI1221" s="10"/>
      <c r="XBJ1221" s="10"/>
      <c r="XBK1221" s="10"/>
      <c r="XBL1221" s="10"/>
      <c r="XBM1221" s="10"/>
      <c r="XBN1221" s="10"/>
      <c r="XBO1221" s="10"/>
      <c r="XBP1221" s="10"/>
      <c r="XBQ1221" s="10"/>
      <c r="XBR1221" s="10"/>
      <c r="XBS1221" s="10"/>
      <c r="XBT1221" s="10"/>
      <c r="XBU1221" s="10"/>
      <c r="XBV1221" s="10"/>
      <c r="XBW1221" s="10"/>
      <c r="XBX1221" s="10"/>
      <c r="XBY1221" s="10"/>
      <c r="XBZ1221" s="10"/>
      <c r="XCA1221" s="10"/>
      <c r="XCB1221" s="10"/>
      <c r="XCC1221" s="10"/>
      <c r="XCD1221" s="10"/>
      <c r="XCE1221" s="10"/>
      <c r="XCF1221" s="10"/>
      <c r="XCG1221" s="10"/>
      <c r="XCH1221" s="10"/>
      <c r="XCI1221" s="10"/>
      <c r="XCJ1221" s="10"/>
      <c r="XCK1221" s="10"/>
      <c r="XCL1221" s="10"/>
      <c r="XCM1221" s="10"/>
      <c r="XCN1221" s="10"/>
      <c r="XCO1221" s="10"/>
      <c r="XCP1221" s="10"/>
      <c r="XCQ1221" s="10"/>
      <c r="XCR1221" s="10"/>
      <c r="XCS1221" s="10"/>
      <c r="XCT1221" s="10"/>
      <c r="XCU1221" s="10"/>
      <c r="XCV1221" s="10"/>
      <c r="XCW1221" s="10"/>
      <c r="XCX1221" s="10"/>
      <c r="XCY1221" s="10"/>
      <c r="XCZ1221" s="10"/>
      <c r="XDA1221" s="10"/>
    </row>
    <row r="1222" spans="1:16329" s="3" customFormat="1" ht="61.5" x14ac:dyDescent="0.85">
      <c r="A1222" s="10">
        <v>1</v>
      </c>
      <c r="B1222" s="48">
        <f>SUBTOTAL(103,$A$1033:A1222)</f>
        <v>187</v>
      </c>
      <c r="C1222" s="13" t="s">
        <v>2092</v>
      </c>
      <c r="D1222" s="20">
        <v>4667171.5500000007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55">
        <v>2</v>
      </c>
      <c r="L1222" s="20">
        <v>4598198.57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20">
        <v>0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0</v>
      </c>
      <c r="AA1222" s="20">
        <v>0</v>
      </c>
      <c r="AB1222" s="20">
        <v>0</v>
      </c>
      <c r="AC1222" s="20">
        <v>68972.98</v>
      </c>
      <c r="AD1222" s="20">
        <v>0</v>
      </c>
      <c r="AE1222" s="20">
        <v>0</v>
      </c>
      <c r="AF1222" s="22" t="s">
        <v>265</v>
      </c>
      <c r="AG1222" s="22">
        <v>2022</v>
      </c>
      <c r="AH1222" s="23">
        <v>2022</v>
      </c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94"/>
      <c r="BZ1222" s="52"/>
      <c r="CA1222" s="10"/>
      <c r="CB1222" s="10"/>
      <c r="CC1222" s="10"/>
      <c r="CD1222" s="10" t="e">
        <f t="shared" si="82"/>
        <v>#N/A</v>
      </c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  <c r="IM1222" s="10"/>
      <c r="IN1222" s="10"/>
      <c r="IO1222" s="10"/>
      <c r="IP1222" s="10"/>
      <c r="IQ1222" s="10"/>
      <c r="IR1222" s="10"/>
      <c r="IS1222" s="10"/>
      <c r="IT1222" s="10"/>
      <c r="IU1222" s="10"/>
      <c r="IV1222" s="10"/>
      <c r="IW1222" s="10"/>
      <c r="IX1222" s="10"/>
      <c r="IY1222" s="10"/>
      <c r="IZ1222" s="10"/>
      <c r="JA1222" s="10"/>
      <c r="JB1222" s="10"/>
      <c r="JC1222" s="10"/>
      <c r="JD1222" s="10"/>
      <c r="JE1222" s="10"/>
      <c r="JF1222" s="10"/>
      <c r="JG1222" s="10"/>
      <c r="JH1222" s="10"/>
      <c r="JI1222" s="10"/>
      <c r="JJ1222" s="10"/>
      <c r="JK1222" s="10"/>
      <c r="JL1222" s="10"/>
      <c r="JM1222" s="10"/>
      <c r="JN1222" s="10"/>
      <c r="JO1222" s="10"/>
      <c r="JP1222" s="10"/>
      <c r="JQ1222" s="10"/>
      <c r="JR1222" s="10"/>
      <c r="JS1222" s="10"/>
      <c r="JT1222" s="10"/>
      <c r="JU1222" s="10"/>
      <c r="JV1222" s="10"/>
      <c r="JW1222" s="10"/>
      <c r="JX1222" s="10"/>
      <c r="JY1222" s="10"/>
      <c r="JZ1222" s="10"/>
      <c r="KA1222" s="10"/>
      <c r="KB1222" s="10"/>
      <c r="KC1222" s="10"/>
      <c r="KD1222" s="10"/>
      <c r="KE1222" s="10"/>
      <c r="KF1222" s="10"/>
      <c r="KG1222" s="10"/>
      <c r="KH1222" s="10"/>
      <c r="KI1222" s="10"/>
      <c r="KJ1222" s="10"/>
      <c r="KK1222" s="10"/>
      <c r="KL1222" s="10"/>
      <c r="KM1222" s="10"/>
      <c r="KN1222" s="10"/>
      <c r="KO1222" s="10"/>
      <c r="KP1222" s="10"/>
      <c r="KQ1222" s="10"/>
      <c r="KR1222" s="10"/>
      <c r="KS1222" s="10"/>
      <c r="KT1222" s="10"/>
      <c r="KU1222" s="10"/>
      <c r="KV1222" s="10"/>
      <c r="KW1222" s="10"/>
      <c r="KX1222" s="10"/>
      <c r="KY1222" s="10"/>
      <c r="KZ1222" s="10"/>
      <c r="LA1222" s="10"/>
      <c r="LB1222" s="10"/>
      <c r="LC1222" s="10"/>
      <c r="LD1222" s="10"/>
      <c r="LE1222" s="10"/>
      <c r="LF1222" s="10"/>
      <c r="LG1222" s="10"/>
      <c r="LH1222" s="10"/>
      <c r="LI1222" s="10"/>
      <c r="LJ1222" s="10"/>
      <c r="LK1222" s="10"/>
      <c r="LL1222" s="10"/>
      <c r="LM1222" s="10"/>
      <c r="LN1222" s="10"/>
      <c r="LO1222" s="10"/>
      <c r="LP1222" s="10"/>
      <c r="LQ1222" s="10"/>
      <c r="LR1222" s="10"/>
      <c r="LS1222" s="10"/>
      <c r="LT1222" s="10"/>
      <c r="LU1222" s="10"/>
      <c r="LV1222" s="10"/>
      <c r="LW1222" s="10"/>
      <c r="LX1222" s="10"/>
      <c r="LY1222" s="10"/>
      <c r="LZ1222" s="10"/>
      <c r="MA1222" s="10"/>
      <c r="MB1222" s="10"/>
      <c r="MC1222" s="10"/>
      <c r="MD1222" s="10"/>
      <c r="ME1222" s="10"/>
      <c r="MF1222" s="10"/>
      <c r="MG1222" s="10"/>
      <c r="MH1222" s="10"/>
      <c r="MI1222" s="10"/>
      <c r="MJ1222" s="10"/>
      <c r="MK1222" s="10"/>
      <c r="ML1222" s="10"/>
      <c r="MM1222" s="10"/>
      <c r="MN1222" s="10"/>
      <c r="MO1222" s="10"/>
      <c r="MP1222" s="10"/>
      <c r="MQ1222" s="10"/>
      <c r="MR1222" s="10"/>
      <c r="MS1222" s="10"/>
      <c r="MT1222" s="10"/>
      <c r="MU1222" s="10"/>
      <c r="MV1222" s="10"/>
      <c r="MW1222" s="10"/>
      <c r="MX1222" s="10"/>
      <c r="MY1222" s="10"/>
      <c r="MZ1222" s="10"/>
      <c r="NA1222" s="10"/>
      <c r="NB1222" s="10"/>
      <c r="NC1222" s="10"/>
      <c r="ND1222" s="10"/>
      <c r="NE1222" s="10"/>
      <c r="NF1222" s="10"/>
      <c r="NG1222" s="10"/>
      <c r="NH1222" s="10"/>
      <c r="NI1222" s="10"/>
      <c r="NJ1222" s="10"/>
      <c r="NK1222" s="10"/>
      <c r="NL1222" s="10"/>
      <c r="NM1222" s="10"/>
      <c r="NN1222" s="10"/>
      <c r="NO1222" s="10"/>
      <c r="NP1222" s="10"/>
      <c r="NQ1222" s="10"/>
      <c r="NR1222" s="10"/>
      <c r="NS1222" s="10"/>
      <c r="NT1222" s="10"/>
      <c r="NU1222" s="10"/>
      <c r="NV1222" s="10"/>
      <c r="NW1222" s="10"/>
      <c r="NX1222" s="10"/>
      <c r="NY1222" s="10"/>
      <c r="NZ1222" s="10"/>
      <c r="OA1222" s="10"/>
      <c r="OB1222" s="10"/>
      <c r="OC1222" s="10"/>
      <c r="OD1222" s="10"/>
      <c r="OE1222" s="10"/>
      <c r="OF1222" s="10"/>
      <c r="OG1222" s="10"/>
      <c r="OH1222" s="10"/>
      <c r="OI1222" s="10"/>
      <c r="OJ1222" s="10"/>
      <c r="OK1222" s="10"/>
      <c r="OL1222" s="10"/>
      <c r="OM1222" s="10"/>
      <c r="ON1222" s="10"/>
      <c r="OO1222" s="10"/>
      <c r="OP1222" s="10"/>
      <c r="OQ1222" s="10"/>
      <c r="OR1222" s="10"/>
      <c r="OS1222" s="10"/>
      <c r="OT1222" s="10"/>
      <c r="OU1222" s="10"/>
      <c r="OV1222" s="10"/>
      <c r="OW1222" s="10"/>
      <c r="OX1222" s="10"/>
      <c r="OY1222" s="10"/>
      <c r="OZ1222" s="10"/>
      <c r="PA1222" s="10"/>
      <c r="PB1222" s="10"/>
      <c r="PC1222" s="10"/>
      <c r="PD1222" s="10"/>
      <c r="PE1222" s="10"/>
      <c r="PF1222" s="10"/>
      <c r="PG1222" s="10"/>
      <c r="PH1222" s="10"/>
      <c r="PI1222" s="10"/>
      <c r="PJ1222" s="10"/>
      <c r="PK1222" s="10"/>
      <c r="PL1222" s="10"/>
      <c r="PM1222" s="10"/>
      <c r="PN1222" s="10"/>
      <c r="PO1222" s="10"/>
      <c r="PP1222" s="10"/>
      <c r="PQ1222" s="10"/>
      <c r="PR1222" s="10"/>
      <c r="PS1222" s="10"/>
      <c r="PT1222" s="10"/>
      <c r="PU1222" s="10"/>
      <c r="PV1222" s="10"/>
      <c r="PW1222" s="10"/>
      <c r="PX1222" s="10"/>
      <c r="PY1222" s="10"/>
      <c r="PZ1222" s="10"/>
      <c r="QA1222" s="10"/>
      <c r="QB1222" s="10"/>
      <c r="QC1222" s="10"/>
      <c r="QD1222" s="10"/>
      <c r="QE1222" s="10"/>
      <c r="QF1222" s="10"/>
      <c r="QG1222" s="10"/>
      <c r="QH1222" s="10"/>
      <c r="QI1222" s="10"/>
      <c r="QJ1222" s="10"/>
      <c r="QK1222" s="10"/>
      <c r="QL1222" s="10"/>
      <c r="QM1222" s="10"/>
      <c r="QN1222" s="10"/>
      <c r="QO1222" s="10"/>
      <c r="QP1222" s="10"/>
      <c r="QQ1222" s="10"/>
      <c r="QR1222" s="10"/>
      <c r="QS1222" s="10"/>
      <c r="QT1222" s="10"/>
      <c r="QU1222" s="10"/>
      <c r="QV1222" s="10"/>
      <c r="QW1222" s="10"/>
      <c r="QX1222" s="10"/>
      <c r="QY1222" s="10"/>
      <c r="QZ1222" s="10"/>
      <c r="RA1222" s="10"/>
      <c r="RB1222" s="10"/>
      <c r="RC1222" s="10"/>
      <c r="RD1222" s="10"/>
      <c r="RE1222" s="10"/>
      <c r="RF1222" s="10"/>
      <c r="RG1222" s="10"/>
      <c r="RH1222" s="10"/>
      <c r="RI1222" s="10"/>
      <c r="RJ1222" s="10"/>
      <c r="RK1222" s="10"/>
      <c r="RL1222" s="10"/>
      <c r="RM1222" s="10"/>
      <c r="RN1222" s="10"/>
      <c r="RO1222" s="10"/>
      <c r="RP1222" s="10"/>
      <c r="RQ1222" s="10"/>
      <c r="RR1222" s="10"/>
      <c r="RS1222" s="10"/>
      <c r="RT1222" s="10"/>
      <c r="RU1222" s="10"/>
      <c r="RV1222" s="10"/>
      <c r="RW1222" s="10"/>
      <c r="RX1222" s="10"/>
      <c r="RY1222" s="10"/>
      <c r="RZ1222" s="10"/>
      <c r="SA1222" s="10"/>
      <c r="SB1222" s="10"/>
      <c r="SC1222" s="10"/>
      <c r="SD1222" s="10"/>
      <c r="SE1222" s="10"/>
      <c r="SF1222" s="10"/>
      <c r="SG1222" s="10"/>
      <c r="SH1222" s="10"/>
      <c r="SI1222" s="10"/>
      <c r="SJ1222" s="10"/>
      <c r="SK1222" s="10"/>
      <c r="SL1222" s="10"/>
      <c r="SM1222" s="10"/>
      <c r="SN1222" s="10"/>
      <c r="SO1222" s="10"/>
      <c r="SP1222" s="10"/>
      <c r="SQ1222" s="10"/>
      <c r="SR1222" s="10"/>
      <c r="SS1222" s="10"/>
      <c r="ST1222" s="10"/>
      <c r="SU1222" s="10"/>
      <c r="SV1222" s="10"/>
      <c r="SW1222" s="10"/>
      <c r="SX1222" s="10"/>
      <c r="SY1222" s="10"/>
      <c r="SZ1222" s="10"/>
      <c r="TA1222" s="10"/>
      <c r="TB1222" s="10"/>
      <c r="TC1222" s="10"/>
      <c r="TD1222" s="10"/>
      <c r="TE1222" s="10"/>
      <c r="TF1222" s="10"/>
      <c r="TG1222" s="10"/>
      <c r="TH1222" s="10"/>
      <c r="TI1222" s="10"/>
      <c r="TJ1222" s="10"/>
      <c r="TK1222" s="10"/>
      <c r="TL1222" s="10"/>
      <c r="TM1222" s="10"/>
      <c r="TN1222" s="10"/>
      <c r="TO1222" s="10"/>
      <c r="TP1222" s="10"/>
      <c r="TQ1222" s="10"/>
      <c r="TR1222" s="10"/>
      <c r="TS1222" s="10"/>
      <c r="TT1222" s="10"/>
      <c r="TU1222" s="10"/>
      <c r="TV1222" s="10"/>
      <c r="TW1222" s="10"/>
      <c r="TX1222" s="10"/>
      <c r="TY1222" s="10"/>
      <c r="TZ1222" s="10"/>
      <c r="UA1222" s="10"/>
      <c r="UB1222" s="10"/>
      <c r="UC1222" s="10"/>
      <c r="UD1222" s="10"/>
      <c r="UE1222" s="10"/>
      <c r="UF1222" s="10"/>
      <c r="UG1222" s="10"/>
      <c r="UH1222" s="10"/>
      <c r="UI1222" s="10"/>
      <c r="UJ1222" s="10"/>
      <c r="UK1222" s="10"/>
      <c r="UL1222" s="10"/>
      <c r="UM1222" s="10"/>
      <c r="UN1222" s="10"/>
      <c r="UO1222" s="10"/>
      <c r="UP1222" s="10"/>
      <c r="UQ1222" s="10"/>
      <c r="UR1222" s="10"/>
      <c r="US1222" s="10"/>
      <c r="UT1222" s="10"/>
      <c r="UU1222" s="10"/>
      <c r="UV1222" s="10"/>
      <c r="UW1222" s="10"/>
      <c r="UX1222" s="10"/>
      <c r="UY1222" s="10"/>
      <c r="UZ1222" s="10"/>
      <c r="VA1222" s="10"/>
      <c r="VB1222" s="10"/>
      <c r="VC1222" s="10"/>
      <c r="VD1222" s="10"/>
      <c r="VE1222" s="10"/>
      <c r="VF1222" s="10"/>
      <c r="VG1222" s="10"/>
      <c r="VH1222" s="10"/>
      <c r="VI1222" s="10"/>
      <c r="VJ1222" s="10"/>
      <c r="VK1222" s="10"/>
      <c r="VL1222" s="10"/>
      <c r="VM1222" s="10"/>
      <c r="VN1222" s="10"/>
      <c r="VO1222" s="10"/>
      <c r="VP1222" s="10"/>
      <c r="VQ1222" s="10"/>
      <c r="VR1222" s="10"/>
      <c r="VS1222" s="10"/>
      <c r="VT1222" s="10"/>
      <c r="VU1222" s="10"/>
      <c r="VV1222" s="10"/>
      <c r="VW1222" s="10"/>
      <c r="VX1222" s="10"/>
      <c r="VY1222" s="10"/>
      <c r="VZ1222" s="10"/>
      <c r="WA1222" s="10"/>
      <c r="WB1222" s="10"/>
      <c r="WC1222" s="10"/>
      <c r="WD1222" s="10"/>
      <c r="WE1222" s="10"/>
      <c r="WF1222" s="10"/>
      <c r="WG1222" s="10"/>
      <c r="WH1222" s="10"/>
      <c r="WI1222" s="10"/>
      <c r="WJ1222" s="10"/>
      <c r="WK1222" s="10"/>
      <c r="WL1222" s="10"/>
      <c r="WM1222" s="10"/>
      <c r="WN1222" s="10"/>
      <c r="WO1222" s="10"/>
      <c r="WP1222" s="10"/>
      <c r="WQ1222" s="10"/>
      <c r="WR1222" s="10"/>
      <c r="WS1222" s="10"/>
      <c r="WT1222" s="10"/>
      <c r="WU1222" s="10"/>
      <c r="WV1222" s="10"/>
      <c r="WW1222" s="10"/>
      <c r="WX1222" s="10"/>
      <c r="WY1222" s="10"/>
      <c r="WZ1222" s="10"/>
      <c r="XA1222" s="10"/>
      <c r="XB1222" s="10"/>
      <c r="XC1222" s="10"/>
      <c r="XD1222" s="10"/>
      <c r="XE1222" s="10"/>
      <c r="XF1222" s="10"/>
      <c r="XG1222" s="10"/>
      <c r="XH1222" s="10"/>
      <c r="XI1222" s="10"/>
      <c r="XJ1222" s="10"/>
      <c r="XK1222" s="10"/>
      <c r="XL1222" s="10"/>
      <c r="XM1222" s="10"/>
      <c r="XN1222" s="10"/>
      <c r="XO1222" s="10"/>
      <c r="XP1222" s="10"/>
      <c r="XQ1222" s="10"/>
      <c r="XR1222" s="10"/>
      <c r="XS1222" s="10"/>
      <c r="XT1222" s="10"/>
      <c r="XU1222" s="10"/>
      <c r="XV1222" s="10"/>
      <c r="XW1222" s="10"/>
      <c r="XX1222" s="10"/>
      <c r="XY1222" s="10"/>
      <c r="XZ1222" s="10"/>
      <c r="YA1222" s="10"/>
      <c r="YB1222" s="10"/>
      <c r="YC1222" s="10"/>
      <c r="YD1222" s="10"/>
      <c r="YE1222" s="10"/>
      <c r="YF1222" s="10"/>
      <c r="YG1222" s="10"/>
      <c r="YH1222" s="10"/>
      <c r="YI1222" s="10"/>
      <c r="YJ1222" s="10"/>
      <c r="YK1222" s="10"/>
      <c r="YL1222" s="10"/>
      <c r="YM1222" s="10"/>
      <c r="YN1222" s="10"/>
      <c r="YO1222" s="10"/>
      <c r="YP1222" s="10"/>
      <c r="YQ1222" s="10"/>
      <c r="YR1222" s="10"/>
      <c r="YS1222" s="10"/>
      <c r="YT1222" s="10"/>
      <c r="YU1222" s="10"/>
      <c r="YV1222" s="10"/>
      <c r="YW1222" s="10"/>
      <c r="YX1222" s="10"/>
      <c r="YY1222" s="10"/>
      <c r="YZ1222" s="10"/>
      <c r="ZA1222" s="10"/>
      <c r="ZB1222" s="10"/>
      <c r="ZC1222" s="10"/>
      <c r="ZD1222" s="10"/>
      <c r="ZE1222" s="10"/>
      <c r="ZF1222" s="10"/>
      <c r="ZG1222" s="10"/>
      <c r="ZH1222" s="10"/>
      <c r="ZI1222" s="10"/>
      <c r="ZJ1222" s="10"/>
      <c r="ZK1222" s="10"/>
      <c r="ZL1222" s="10"/>
      <c r="ZM1222" s="10"/>
      <c r="ZN1222" s="10"/>
      <c r="ZO1222" s="10"/>
      <c r="ZP1222" s="10"/>
      <c r="ZQ1222" s="10"/>
      <c r="ZR1222" s="10"/>
      <c r="ZS1222" s="10"/>
      <c r="ZT1222" s="10"/>
      <c r="ZU1222" s="10"/>
      <c r="ZV1222" s="10"/>
      <c r="ZW1222" s="10"/>
      <c r="ZX1222" s="10"/>
      <c r="ZY1222" s="10"/>
      <c r="ZZ1222" s="10"/>
      <c r="AAA1222" s="10"/>
      <c r="AAB1222" s="10"/>
      <c r="AAC1222" s="10"/>
      <c r="AAD1222" s="10"/>
      <c r="AAE1222" s="10"/>
      <c r="AAF1222" s="10"/>
      <c r="AAG1222" s="10"/>
      <c r="AAH1222" s="10"/>
      <c r="AAI1222" s="10"/>
      <c r="AAJ1222" s="10"/>
      <c r="AAK1222" s="10"/>
      <c r="AAL1222" s="10"/>
      <c r="AAM1222" s="10"/>
      <c r="AAN1222" s="10"/>
      <c r="AAO1222" s="10"/>
      <c r="AAP1222" s="10"/>
      <c r="AAQ1222" s="10"/>
      <c r="AAR1222" s="10"/>
      <c r="AAS1222" s="10"/>
      <c r="AAT1222" s="10"/>
      <c r="AAU1222" s="10"/>
      <c r="AAV1222" s="10"/>
      <c r="AAW1222" s="10"/>
      <c r="AAX1222" s="10"/>
      <c r="AAY1222" s="10"/>
      <c r="AAZ1222" s="10"/>
      <c r="ABA1222" s="10"/>
      <c r="ABB1222" s="10"/>
      <c r="ABC1222" s="10"/>
      <c r="ABD1222" s="10"/>
      <c r="ABE1222" s="10"/>
      <c r="ABF1222" s="10"/>
      <c r="ABG1222" s="10"/>
      <c r="ABH1222" s="10"/>
      <c r="ABI1222" s="10"/>
      <c r="ABJ1222" s="10"/>
      <c r="ABK1222" s="10"/>
      <c r="ABL1222" s="10"/>
      <c r="ABM1222" s="10"/>
      <c r="ABN1222" s="10"/>
      <c r="ABO1222" s="10"/>
      <c r="ABP1222" s="10"/>
      <c r="ABQ1222" s="10"/>
      <c r="ABR1222" s="10"/>
      <c r="ABS1222" s="10"/>
      <c r="ABT1222" s="10"/>
      <c r="ABU1222" s="10"/>
      <c r="ABV1222" s="10"/>
      <c r="ABW1222" s="10"/>
      <c r="ABX1222" s="10"/>
      <c r="ABY1222" s="10"/>
      <c r="ABZ1222" s="10"/>
      <c r="ACA1222" s="10"/>
      <c r="ACB1222" s="10"/>
      <c r="ACC1222" s="10"/>
      <c r="ACD1222" s="10"/>
      <c r="ACE1222" s="10"/>
      <c r="ACF1222" s="10"/>
      <c r="ACG1222" s="10"/>
      <c r="ACH1222" s="10"/>
      <c r="ACI1222" s="10"/>
      <c r="ACJ1222" s="10"/>
      <c r="ACK1222" s="10"/>
      <c r="ACL1222" s="10"/>
      <c r="ACM1222" s="10"/>
      <c r="ACN1222" s="10"/>
      <c r="ACO1222" s="10"/>
      <c r="ACP1222" s="10"/>
      <c r="ACQ1222" s="10"/>
      <c r="ACR1222" s="10"/>
      <c r="ACS1222" s="10"/>
      <c r="ACT1222" s="10"/>
      <c r="ACU1222" s="10"/>
      <c r="ACV1222" s="10"/>
      <c r="ACW1222" s="10"/>
      <c r="ACX1222" s="10"/>
      <c r="ACY1222" s="10"/>
      <c r="ACZ1222" s="10"/>
      <c r="ADA1222" s="10"/>
      <c r="ADB1222" s="10"/>
      <c r="ADC1222" s="10"/>
      <c r="ADD1222" s="10"/>
      <c r="ADE1222" s="10"/>
      <c r="ADF1222" s="10"/>
      <c r="ADG1222" s="10"/>
      <c r="ADH1222" s="10"/>
      <c r="ADI1222" s="10"/>
      <c r="ADJ1222" s="10"/>
      <c r="ADK1222" s="10"/>
      <c r="ADL1222" s="10"/>
      <c r="ADM1222" s="10"/>
      <c r="ADN1222" s="10"/>
      <c r="ADO1222" s="10"/>
      <c r="ADP1222" s="10"/>
      <c r="ADQ1222" s="10"/>
      <c r="ADR1222" s="10"/>
      <c r="ADS1222" s="10"/>
      <c r="ADT1222" s="10"/>
      <c r="ADU1222" s="10"/>
      <c r="ADV1222" s="10"/>
      <c r="ADW1222" s="10"/>
      <c r="ADX1222" s="10"/>
      <c r="ADY1222" s="10"/>
      <c r="ADZ1222" s="10"/>
      <c r="AEA1222" s="10"/>
      <c r="AEB1222" s="10"/>
      <c r="AEC1222" s="10"/>
      <c r="AED1222" s="10"/>
      <c r="AEE1222" s="10"/>
      <c r="AEF1222" s="10"/>
      <c r="AEG1222" s="10"/>
      <c r="AEH1222" s="10"/>
      <c r="AEI1222" s="10"/>
      <c r="AEJ1222" s="10"/>
      <c r="AEK1222" s="10"/>
      <c r="AEL1222" s="10"/>
      <c r="AEM1222" s="10"/>
      <c r="AEN1222" s="10"/>
      <c r="AEO1222" s="10"/>
      <c r="AEP1222" s="10"/>
      <c r="AEQ1222" s="10"/>
      <c r="AER1222" s="10"/>
      <c r="AES1222" s="10"/>
      <c r="AET1222" s="10"/>
      <c r="AEU1222" s="10"/>
      <c r="AEV1222" s="10"/>
      <c r="AEW1222" s="10"/>
      <c r="AEX1222" s="10"/>
      <c r="AEY1222" s="10"/>
      <c r="AEZ1222" s="10"/>
      <c r="AFA1222" s="10"/>
      <c r="AFB1222" s="10"/>
      <c r="AFC1222" s="10"/>
      <c r="AFD1222" s="10"/>
      <c r="AFE1222" s="10"/>
      <c r="AFF1222" s="10"/>
      <c r="AFG1222" s="10"/>
      <c r="AFH1222" s="10"/>
      <c r="AFI1222" s="10"/>
      <c r="AFJ1222" s="10"/>
      <c r="AFK1222" s="10"/>
      <c r="AFL1222" s="10"/>
      <c r="AFM1222" s="10"/>
      <c r="AFN1222" s="10"/>
      <c r="AFO1222" s="10"/>
      <c r="AFP1222" s="10"/>
      <c r="AFQ1222" s="10"/>
      <c r="AFR1222" s="10"/>
      <c r="AFS1222" s="10"/>
      <c r="AFT1222" s="10"/>
      <c r="AFU1222" s="10"/>
      <c r="AFV1222" s="10"/>
      <c r="AFW1222" s="10"/>
      <c r="AFX1222" s="10"/>
      <c r="AFY1222" s="10"/>
      <c r="AFZ1222" s="10"/>
      <c r="AGA1222" s="10"/>
      <c r="AGB1222" s="10"/>
      <c r="AGC1222" s="10"/>
      <c r="AGD1222" s="10"/>
      <c r="AGE1222" s="10"/>
      <c r="AGF1222" s="10"/>
      <c r="AGG1222" s="10"/>
      <c r="AGH1222" s="10"/>
      <c r="AGI1222" s="10"/>
      <c r="AGJ1222" s="10"/>
      <c r="AGK1222" s="10"/>
      <c r="AGL1222" s="10"/>
      <c r="AGM1222" s="10"/>
      <c r="AGN1222" s="10"/>
      <c r="AGO1222" s="10"/>
      <c r="AGP1222" s="10"/>
      <c r="AGQ1222" s="10"/>
      <c r="AGR1222" s="10"/>
      <c r="AGS1222" s="10"/>
      <c r="AGT1222" s="10"/>
      <c r="AGU1222" s="10"/>
      <c r="AGV1222" s="10"/>
      <c r="AGW1222" s="10"/>
      <c r="AGX1222" s="10"/>
      <c r="AGY1222" s="10"/>
      <c r="AGZ1222" s="10"/>
      <c r="AHA1222" s="10"/>
      <c r="AHB1222" s="10"/>
      <c r="AHC1222" s="10"/>
      <c r="AHD1222" s="10"/>
      <c r="AHE1222" s="10"/>
      <c r="AHF1222" s="10"/>
      <c r="AHG1222" s="10"/>
      <c r="AHH1222" s="10"/>
      <c r="AHI1222" s="10"/>
      <c r="AHJ1222" s="10"/>
      <c r="AHK1222" s="10"/>
      <c r="AHL1222" s="10"/>
      <c r="AHM1222" s="10"/>
      <c r="AHN1222" s="10"/>
      <c r="AHO1222" s="10"/>
      <c r="AHP1222" s="10"/>
      <c r="AHQ1222" s="10"/>
      <c r="AHR1222" s="10"/>
      <c r="AHS1222" s="10"/>
      <c r="AHT1222" s="10"/>
      <c r="AHU1222" s="10"/>
      <c r="AHV1222" s="10"/>
      <c r="AHW1222" s="10"/>
      <c r="AHX1222" s="10"/>
      <c r="AHY1222" s="10"/>
      <c r="AHZ1222" s="10"/>
      <c r="AIA1222" s="10"/>
      <c r="AIB1222" s="10"/>
      <c r="AIC1222" s="10"/>
      <c r="AID1222" s="10"/>
      <c r="AIE1222" s="10"/>
      <c r="AIF1222" s="10"/>
      <c r="AIG1222" s="10"/>
      <c r="AIH1222" s="10"/>
      <c r="AII1222" s="10"/>
      <c r="AIJ1222" s="10"/>
      <c r="AIK1222" s="10"/>
      <c r="AIL1222" s="10"/>
      <c r="AIM1222" s="10"/>
      <c r="AIN1222" s="10"/>
      <c r="AIO1222" s="10"/>
      <c r="AIP1222" s="10"/>
      <c r="AIQ1222" s="10"/>
      <c r="AIR1222" s="10"/>
      <c r="AIS1222" s="10"/>
      <c r="AIT1222" s="10"/>
      <c r="AIU1222" s="10"/>
      <c r="AIV1222" s="10"/>
      <c r="AIW1222" s="10"/>
      <c r="AIX1222" s="10"/>
      <c r="AIY1222" s="10"/>
      <c r="AIZ1222" s="10"/>
      <c r="AJA1222" s="10"/>
      <c r="AJB1222" s="10"/>
      <c r="AJC1222" s="10"/>
      <c r="AJD1222" s="10"/>
      <c r="AJE1222" s="10"/>
      <c r="AJF1222" s="10"/>
      <c r="AJG1222" s="10"/>
      <c r="AJH1222" s="10"/>
      <c r="AJI1222" s="10"/>
      <c r="AJJ1222" s="10"/>
      <c r="AJK1222" s="10"/>
      <c r="AJL1222" s="10"/>
      <c r="AJM1222" s="10"/>
      <c r="AJN1222" s="10"/>
      <c r="AJO1222" s="10"/>
      <c r="AJP1222" s="10"/>
      <c r="AJQ1222" s="10"/>
      <c r="AJR1222" s="10"/>
      <c r="AJS1222" s="10"/>
      <c r="AJT1222" s="10"/>
      <c r="AJU1222" s="10"/>
      <c r="AJV1222" s="10"/>
      <c r="AJW1222" s="10"/>
      <c r="AJX1222" s="10"/>
      <c r="AJY1222" s="10"/>
      <c r="AJZ1222" s="10"/>
      <c r="AKA1222" s="10"/>
      <c r="AKB1222" s="10"/>
      <c r="AKC1222" s="10"/>
      <c r="AKD1222" s="10"/>
      <c r="AKE1222" s="10"/>
      <c r="AKF1222" s="10"/>
      <c r="AKG1222" s="10"/>
      <c r="AKH1222" s="10"/>
      <c r="AKI1222" s="10"/>
      <c r="AKJ1222" s="10"/>
      <c r="AKK1222" s="10"/>
      <c r="AKL1222" s="10"/>
      <c r="AKM1222" s="10"/>
      <c r="AKN1222" s="10"/>
      <c r="AKO1222" s="10"/>
      <c r="AKP1222" s="10"/>
      <c r="AKQ1222" s="10"/>
      <c r="AKR1222" s="10"/>
      <c r="AKS1222" s="10"/>
      <c r="AKT1222" s="10"/>
      <c r="AKU1222" s="10"/>
      <c r="AKV1222" s="10"/>
      <c r="AKW1222" s="10"/>
      <c r="AKX1222" s="10"/>
      <c r="AKY1222" s="10"/>
      <c r="AKZ1222" s="10"/>
      <c r="ALA1222" s="10"/>
      <c r="ALB1222" s="10"/>
      <c r="ALC1222" s="10"/>
      <c r="ALD1222" s="10"/>
      <c r="ALE1222" s="10"/>
      <c r="ALF1222" s="10"/>
      <c r="ALG1222" s="10"/>
      <c r="ALH1222" s="10"/>
      <c r="ALI1222" s="10"/>
      <c r="ALJ1222" s="10"/>
      <c r="ALK1222" s="10"/>
      <c r="ALL1222" s="10"/>
      <c r="ALM1222" s="10"/>
      <c r="ALN1222" s="10"/>
      <c r="ALO1222" s="10"/>
      <c r="ALP1222" s="10"/>
      <c r="ALQ1222" s="10"/>
      <c r="ALR1222" s="10"/>
      <c r="ALS1222" s="10"/>
      <c r="ALT1222" s="10"/>
      <c r="ALU1222" s="10"/>
      <c r="ALV1222" s="10"/>
      <c r="ALW1222" s="10"/>
      <c r="ALX1222" s="10"/>
      <c r="ALY1222" s="10"/>
      <c r="ALZ1222" s="10"/>
      <c r="AMA1222" s="10"/>
      <c r="AMB1222" s="10"/>
      <c r="AMC1222" s="10"/>
      <c r="AMD1222" s="10"/>
      <c r="AME1222" s="10"/>
      <c r="AMF1222" s="10"/>
      <c r="AMG1222" s="10"/>
      <c r="AMH1222" s="10"/>
      <c r="AMI1222" s="10"/>
      <c r="AMJ1222" s="10"/>
      <c r="AMK1222" s="10"/>
      <c r="AML1222" s="10"/>
      <c r="AMM1222" s="10"/>
      <c r="AMN1222" s="10"/>
      <c r="AMO1222" s="10"/>
      <c r="AMP1222" s="10"/>
      <c r="AMQ1222" s="10"/>
      <c r="AMR1222" s="10"/>
      <c r="AMS1222" s="10"/>
      <c r="AMT1222" s="10"/>
      <c r="AMU1222" s="10"/>
      <c r="AMV1222" s="10"/>
      <c r="AMW1222" s="10"/>
      <c r="AMX1222" s="10"/>
      <c r="AMY1222" s="10"/>
      <c r="AMZ1222" s="10"/>
      <c r="ANA1222" s="10"/>
      <c r="ANB1222" s="10"/>
      <c r="ANC1222" s="10"/>
      <c r="AND1222" s="10"/>
      <c r="ANE1222" s="10"/>
      <c r="ANF1222" s="10"/>
      <c r="ANG1222" s="10"/>
      <c r="ANH1222" s="10"/>
      <c r="ANI1222" s="10"/>
      <c r="ANJ1222" s="10"/>
      <c r="ANK1222" s="10"/>
      <c r="ANL1222" s="10"/>
      <c r="ANM1222" s="10"/>
      <c r="ANN1222" s="10"/>
      <c r="ANO1222" s="10"/>
      <c r="ANP1222" s="10"/>
      <c r="ANQ1222" s="10"/>
      <c r="ANR1222" s="10"/>
      <c r="ANS1222" s="10"/>
      <c r="ANT1222" s="10"/>
      <c r="ANU1222" s="10"/>
      <c r="ANV1222" s="10"/>
      <c r="ANW1222" s="10"/>
      <c r="ANX1222" s="10"/>
      <c r="ANY1222" s="10"/>
      <c r="ANZ1222" s="10"/>
      <c r="AOA1222" s="10"/>
      <c r="AOB1222" s="10"/>
      <c r="AOC1222" s="10"/>
      <c r="AOD1222" s="10"/>
      <c r="AOE1222" s="10"/>
      <c r="AOF1222" s="10"/>
      <c r="AOG1222" s="10"/>
      <c r="AOH1222" s="10"/>
      <c r="AOI1222" s="10"/>
      <c r="AOJ1222" s="10"/>
      <c r="AOK1222" s="10"/>
      <c r="AOL1222" s="10"/>
      <c r="AOM1222" s="10"/>
      <c r="AON1222" s="10"/>
      <c r="AOO1222" s="10"/>
      <c r="AOP1222" s="10"/>
      <c r="AOQ1222" s="10"/>
      <c r="AOR1222" s="10"/>
      <c r="AOS1222" s="10"/>
      <c r="AOT1222" s="10"/>
      <c r="AOU1222" s="10"/>
      <c r="AOV1222" s="10"/>
      <c r="AOW1222" s="10"/>
      <c r="AOX1222" s="10"/>
      <c r="AOY1222" s="10"/>
      <c r="AOZ1222" s="10"/>
      <c r="APA1222" s="10"/>
      <c r="APB1222" s="10"/>
      <c r="APC1222" s="10"/>
      <c r="APD1222" s="10"/>
      <c r="APE1222" s="10"/>
      <c r="APF1222" s="10"/>
      <c r="APG1222" s="10"/>
      <c r="APH1222" s="10"/>
      <c r="API1222" s="10"/>
      <c r="APJ1222" s="10"/>
      <c r="APK1222" s="10"/>
      <c r="APL1222" s="10"/>
      <c r="APM1222" s="10"/>
      <c r="APN1222" s="10"/>
      <c r="APO1222" s="10"/>
      <c r="APP1222" s="10"/>
      <c r="APQ1222" s="10"/>
      <c r="APR1222" s="10"/>
      <c r="APS1222" s="10"/>
      <c r="APT1222" s="10"/>
      <c r="APU1222" s="10"/>
      <c r="APV1222" s="10"/>
      <c r="APW1222" s="10"/>
      <c r="APX1222" s="10"/>
      <c r="APY1222" s="10"/>
      <c r="APZ1222" s="10"/>
      <c r="AQA1222" s="10"/>
      <c r="AQB1222" s="10"/>
      <c r="AQC1222" s="10"/>
      <c r="AQD1222" s="10"/>
      <c r="AQE1222" s="10"/>
      <c r="AQF1222" s="10"/>
      <c r="AQG1222" s="10"/>
      <c r="AQH1222" s="10"/>
      <c r="AQI1222" s="10"/>
      <c r="AQJ1222" s="10"/>
      <c r="AQK1222" s="10"/>
      <c r="AQL1222" s="10"/>
      <c r="AQM1222" s="10"/>
      <c r="AQN1222" s="10"/>
      <c r="AQO1222" s="10"/>
      <c r="AQP1222" s="10"/>
      <c r="AQQ1222" s="10"/>
      <c r="AQR1222" s="10"/>
      <c r="AQS1222" s="10"/>
      <c r="AQT1222" s="10"/>
      <c r="AQU1222" s="10"/>
      <c r="AQV1222" s="10"/>
      <c r="AQW1222" s="10"/>
      <c r="AQX1222" s="10"/>
      <c r="AQY1222" s="10"/>
      <c r="AQZ1222" s="10"/>
      <c r="ARA1222" s="10"/>
      <c r="ARB1222" s="10"/>
      <c r="ARC1222" s="10"/>
      <c r="ARD1222" s="10"/>
      <c r="ARE1222" s="10"/>
      <c r="ARF1222" s="10"/>
      <c r="ARG1222" s="10"/>
      <c r="ARH1222" s="10"/>
      <c r="ARI1222" s="10"/>
      <c r="ARJ1222" s="10"/>
      <c r="ARK1222" s="10"/>
      <c r="ARL1222" s="10"/>
      <c r="ARM1222" s="10"/>
      <c r="ARN1222" s="10"/>
      <c r="ARO1222" s="10"/>
      <c r="ARP1222" s="10"/>
      <c r="ARQ1222" s="10"/>
      <c r="ARR1222" s="10"/>
      <c r="ARS1222" s="10"/>
      <c r="ART1222" s="10"/>
      <c r="ARU1222" s="10"/>
      <c r="ARV1222" s="10"/>
      <c r="ARW1222" s="10"/>
      <c r="ARX1222" s="10"/>
      <c r="ARY1222" s="10"/>
      <c r="ARZ1222" s="10"/>
      <c r="ASA1222" s="10"/>
      <c r="ASB1222" s="10"/>
      <c r="ASC1222" s="10"/>
      <c r="ASD1222" s="10"/>
      <c r="ASE1222" s="10"/>
      <c r="ASF1222" s="10"/>
      <c r="ASG1222" s="10"/>
      <c r="ASH1222" s="10"/>
      <c r="ASI1222" s="10"/>
      <c r="ASJ1222" s="10"/>
      <c r="ASK1222" s="10"/>
      <c r="ASL1222" s="10"/>
      <c r="ASM1222" s="10"/>
      <c r="ASN1222" s="10"/>
      <c r="ASO1222" s="10"/>
      <c r="ASP1222" s="10"/>
      <c r="ASQ1222" s="10"/>
      <c r="ASR1222" s="10"/>
      <c r="ASS1222" s="10"/>
      <c r="AST1222" s="10"/>
      <c r="ASU1222" s="10"/>
      <c r="ASV1222" s="10"/>
      <c r="ASW1222" s="10"/>
      <c r="ASX1222" s="10"/>
      <c r="ASY1222" s="10"/>
      <c r="ASZ1222" s="10"/>
      <c r="ATA1222" s="10"/>
      <c r="ATB1222" s="10"/>
      <c r="ATC1222" s="10"/>
      <c r="ATD1222" s="10"/>
      <c r="ATE1222" s="10"/>
      <c r="ATF1222" s="10"/>
      <c r="ATG1222" s="10"/>
      <c r="ATH1222" s="10"/>
      <c r="ATI1222" s="10"/>
      <c r="ATJ1222" s="10"/>
      <c r="ATK1222" s="10"/>
      <c r="ATL1222" s="10"/>
      <c r="ATM1222" s="10"/>
      <c r="ATN1222" s="10"/>
      <c r="ATO1222" s="10"/>
      <c r="ATP1222" s="10"/>
      <c r="ATQ1222" s="10"/>
      <c r="ATR1222" s="10"/>
      <c r="ATS1222" s="10"/>
      <c r="ATT1222" s="10"/>
      <c r="ATU1222" s="10"/>
      <c r="ATV1222" s="10"/>
      <c r="ATW1222" s="10"/>
      <c r="ATX1222" s="10"/>
      <c r="ATY1222" s="10"/>
      <c r="ATZ1222" s="10"/>
      <c r="AUA1222" s="10"/>
      <c r="AUB1222" s="10"/>
      <c r="AUC1222" s="10"/>
      <c r="AUD1222" s="10"/>
      <c r="AUE1222" s="10"/>
      <c r="AUF1222" s="10"/>
      <c r="AUG1222" s="10"/>
      <c r="AUH1222" s="10"/>
      <c r="AUI1222" s="10"/>
      <c r="AUJ1222" s="10"/>
      <c r="AUK1222" s="10"/>
      <c r="AUL1222" s="10"/>
      <c r="AUM1222" s="10"/>
      <c r="AUN1222" s="10"/>
      <c r="AUO1222" s="10"/>
      <c r="AUP1222" s="10"/>
      <c r="AUQ1222" s="10"/>
      <c r="AUR1222" s="10"/>
      <c r="AUS1222" s="10"/>
      <c r="AUT1222" s="10"/>
      <c r="AUU1222" s="10"/>
      <c r="AUV1222" s="10"/>
      <c r="AUW1222" s="10"/>
      <c r="AUX1222" s="10"/>
      <c r="AUY1222" s="10"/>
      <c r="AUZ1222" s="10"/>
      <c r="AVA1222" s="10"/>
      <c r="AVB1222" s="10"/>
      <c r="AVC1222" s="10"/>
      <c r="AVD1222" s="10"/>
      <c r="AVE1222" s="10"/>
      <c r="AVF1222" s="10"/>
      <c r="AVG1222" s="10"/>
      <c r="AVH1222" s="10"/>
      <c r="AVI1222" s="10"/>
      <c r="AVJ1222" s="10"/>
      <c r="AVK1222" s="10"/>
      <c r="AVL1222" s="10"/>
      <c r="AVM1222" s="10"/>
      <c r="AVN1222" s="10"/>
      <c r="AVO1222" s="10"/>
      <c r="AVP1222" s="10"/>
      <c r="AVQ1222" s="10"/>
      <c r="AVR1222" s="10"/>
      <c r="AVS1222" s="10"/>
      <c r="AVT1222" s="10"/>
      <c r="AVU1222" s="10"/>
      <c r="AVV1222" s="10"/>
      <c r="AVW1222" s="10"/>
      <c r="AVX1222" s="10"/>
      <c r="AVY1222" s="10"/>
      <c r="AVZ1222" s="10"/>
      <c r="AWA1222" s="10"/>
      <c r="AWB1222" s="10"/>
      <c r="AWC1222" s="10"/>
      <c r="AWD1222" s="10"/>
      <c r="AWE1222" s="10"/>
      <c r="AWF1222" s="10"/>
      <c r="AWG1222" s="10"/>
      <c r="AWH1222" s="10"/>
      <c r="AWI1222" s="10"/>
      <c r="AWJ1222" s="10"/>
      <c r="AWK1222" s="10"/>
      <c r="AWL1222" s="10"/>
      <c r="AWM1222" s="10"/>
      <c r="AWN1222" s="10"/>
      <c r="AWO1222" s="10"/>
      <c r="AWP1222" s="10"/>
      <c r="AWQ1222" s="10"/>
      <c r="AWR1222" s="10"/>
      <c r="AWS1222" s="10"/>
      <c r="AWT1222" s="10"/>
      <c r="AWU1222" s="10"/>
      <c r="AWV1222" s="10"/>
      <c r="AWW1222" s="10"/>
      <c r="AWX1222" s="10"/>
      <c r="AWY1222" s="10"/>
      <c r="AWZ1222" s="10"/>
      <c r="AXA1222" s="10"/>
      <c r="AXB1222" s="10"/>
      <c r="AXC1222" s="10"/>
      <c r="AXD1222" s="10"/>
      <c r="AXE1222" s="10"/>
      <c r="AXF1222" s="10"/>
      <c r="AXG1222" s="10"/>
      <c r="AXH1222" s="10"/>
      <c r="AXI1222" s="10"/>
      <c r="AXJ1222" s="10"/>
      <c r="AXK1222" s="10"/>
      <c r="AXL1222" s="10"/>
      <c r="AXM1222" s="10"/>
      <c r="AXN1222" s="10"/>
      <c r="AXO1222" s="10"/>
      <c r="AXP1222" s="10"/>
      <c r="AXQ1222" s="10"/>
      <c r="AXR1222" s="10"/>
      <c r="AXS1222" s="10"/>
      <c r="AXT1222" s="10"/>
      <c r="AXU1222" s="10"/>
      <c r="AXV1222" s="10"/>
      <c r="AXW1222" s="10"/>
      <c r="AXX1222" s="10"/>
      <c r="AXY1222" s="10"/>
      <c r="AXZ1222" s="10"/>
      <c r="AYA1222" s="10"/>
      <c r="AYB1222" s="10"/>
      <c r="AYC1222" s="10"/>
      <c r="AYD1222" s="10"/>
      <c r="AYE1222" s="10"/>
      <c r="AYF1222" s="10"/>
      <c r="AYG1222" s="10"/>
      <c r="AYH1222" s="10"/>
      <c r="AYI1222" s="10"/>
      <c r="AYJ1222" s="10"/>
      <c r="AYK1222" s="10"/>
      <c r="AYL1222" s="10"/>
      <c r="AYM1222" s="10"/>
      <c r="AYN1222" s="10"/>
      <c r="AYO1222" s="10"/>
      <c r="AYP1222" s="10"/>
      <c r="AYQ1222" s="10"/>
      <c r="AYR1222" s="10"/>
      <c r="AYS1222" s="10"/>
      <c r="AYT1222" s="10"/>
      <c r="AYU1222" s="10"/>
      <c r="AYV1222" s="10"/>
      <c r="AYW1222" s="10"/>
      <c r="AYX1222" s="10"/>
      <c r="AYY1222" s="10"/>
      <c r="AYZ1222" s="10"/>
      <c r="AZA1222" s="10"/>
      <c r="AZB1222" s="10"/>
      <c r="AZC1222" s="10"/>
      <c r="AZD1222" s="10"/>
      <c r="AZE1222" s="10"/>
      <c r="AZF1222" s="10"/>
      <c r="AZG1222" s="10"/>
      <c r="AZH1222" s="10"/>
      <c r="AZI1222" s="10"/>
      <c r="AZJ1222" s="10"/>
      <c r="AZK1222" s="10"/>
      <c r="AZL1222" s="10"/>
      <c r="AZM1222" s="10"/>
      <c r="AZN1222" s="10"/>
      <c r="AZO1222" s="10"/>
      <c r="AZP1222" s="10"/>
      <c r="AZQ1222" s="10"/>
      <c r="AZR1222" s="10"/>
      <c r="AZS1222" s="10"/>
      <c r="AZT1222" s="10"/>
      <c r="AZU1222" s="10"/>
      <c r="AZV1222" s="10"/>
      <c r="AZW1222" s="10"/>
      <c r="AZX1222" s="10"/>
      <c r="AZY1222" s="10"/>
      <c r="AZZ1222" s="10"/>
      <c r="BAA1222" s="10"/>
      <c r="BAB1222" s="10"/>
      <c r="BAC1222" s="10"/>
      <c r="BAD1222" s="10"/>
      <c r="BAE1222" s="10"/>
      <c r="BAF1222" s="10"/>
      <c r="BAG1222" s="10"/>
      <c r="BAH1222" s="10"/>
      <c r="BAI1222" s="10"/>
      <c r="BAJ1222" s="10"/>
      <c r="BAK1222" s="10"/>
      <c r="BAL1222" s="10"/>
      <c r="BAM1222" s="10"/>
      <c r="BAN1222" s="10"/>
      <c r="BAO1222" s="10"/>
      <c r="BAP1222" s="10"/>
      <c r="BAQ1222" s="10"/>
      <c r="BAR1222" s="10"/>
      <c r="BAS1222" s="10"/>
      <c r="BAT1222" s="10"/>
      <c r="BAU1222" s="10"/>
      <c r="BAV1222" s="10"/>
      <c r="BAW1222" s="10"/>
      <c r="BAX1222" s="10"/>
      <c r="BAY1222" s="10"/>
      <c r="BAZ1222" s="10"/>
      <c r="BBA1222" s="10"/>
      <c r="BBB1222" s="10"/>
      <c r="BBC1222" s="10"/>
      <c r="BBD1222" s="10"/>
      <c r="BBE1222" s="10"/>
      <c r="BBF1222" s="10"/>
      <c r="BBG1222" s="10"/>
      <c r="BBH1222" s="10"/>
      <c r="BBI1222" s="10"/>
      <c r="BBJ1222" s="10"/>
      <c r="BBK1222" s="10"/>
      <c r="BBL1222" s="10"/>
      <c r="BBM1222" s="10"/>
      <c r="BBN1222" s="10"/>
      <c r="BBO1222" s="10"/>
      <c r="BBP1222" s="10"/>
      <c r="BBQ1222" s="10"/>
      <c r="BBR1222" s="10"/>
      <c r="BBS1222" s="10"/>
      <c r="BBT1222" s="10"/>
      <c r="BBU1222" s="10"/>
      <c r="BBV1222" s="10"/>
      <c r="BBW1222" s="10"/>
      <c r="BBX1222" s="10"/>
      <c r="BBY1222" s="10"/>
      <c r="BBZ1222" s="10"/>
      <c r="BCA1222" s="10"/>
      <c r="BCB1222" s="10"/>
      <c r="BCC1222" s="10"/>
      <c r="BCD1222" s="10"/>
      <c r="BCE1222" s="10"/>
      <c r="BCF1222" s="10"/>
      <c r="BCG1222" s="10"/>
      <c r="BCH1222" s="10"/>
      <c r="BCI1222" s="10"/>
      <c r="BCJ1222" s="10"/>
      <c r="BCK1222" s="10"/>
      <c r="BCL1222" s="10"/>
      <c r="BCM1222" s="10"/>
      <c r="BCN1222" s="10"/>
      <c r="BCO1222" s="10"/>
      <c r="BCP1222" s="10"/>
      <c r="BCQ1222" s="10"/>
      <c r="BCR1222" s="10"/>
      <c r="BCS1222" s="10"/>
      <c r="BCT1222" s="10"/>
      <c r="BCU1222" s="10"/>
      <c r="BCV1222" s="10"/>
      <c r="BCW1222" s="10"/>
      <c r="BCX1222" s="10"/>
      <c r="BCY1222" s="10"/>
      <c r="BCZ1222" s="10"/>
      <c r="BDA1222" s="10"/>
      <c r="BDB1222" s="10"/>
      <c r="BDC1222" s="10"/>
      <c r="BDD1222" s="10"/>
      <c r="BDE1222" s="10"/>
      <c r="BDF1222" s="10"/>
      <c r="BDG1222" s="10"/>
      <c r="BDH1222" s="10"/>
      <c r="BDI1222" s="10"/>
      <c r="BDJ1222" s="10"/>
      <c r="BDK1222" s="10"/>
      <c r="BDL1222" s="10"/>
      <c r="BDM1222" s="10"/>
      <c r="BDN1222" s="10"/>
      <c r="BDO1222" s="10"/>
      <c r="BDP1222" s="10"/>
      <c r="BDQ1222" s="10"/>
      <c r="BDR1222" s="10"/>
      <c r="BDS1222" s="10"/>
      <c r="BDT1222" s="10"/>
      <c r="BDU1222" s="10"/>
      <c r="BDV1222" s="10"/>
      <c r="BDW1222" s="10"/>
      <c r="BDX1222" s="10"/>
      <c r="BDY1222" s="10"/>
      <c r="BDZ1222" s="10"/>
      <c r="BEA1222" s="10"/>
      <c r="BEB1222" s="10"/>
      <c r="BEC1222" s="10"/>
      <c r="BED1222" s="10"/>
      <c r="BEE1222" s="10"/>
      <c r="BEF1222" s="10"/>
      <c r="BEG1222" s="10"/>
      <c r="BEH1222" s="10"/>
      <c r="BEI1222" s="10"/>
      <c r="BEJ1222" s="10"/>
      <c r="BEK1222" s="10"/>
      <c r="BEL1222" s="10"/>
      <c r="BEM1222" s="10"/>
      <c r="BEN1222" s="10"/>
      <c r="BEO1222" s="10"/>
      <c r="BEP1222" s="10"/>
      <c r="BEQ1222" s="10"/>
      <c r="BER1222" s="10"/>
      <c r="BES1222" s="10"/>
      <c r="BET1222" s="10"/>
      <c r="BEU1222" s="10"/>
      <c r="BEV1222" s="10"/>
      <c r="BEW1222" s="10"/>
      <c r="BEX1222" s="10"/>
      <c r="BEY1222" s="10"/>
      <c r="BEZ1222" s="10"/>
      <c r="BFA1222" s="10"/>
      <c r="BFB1222" s="10"/>
      <c r="BFC1222" s="10"/>
      <c r="BFD1222" s="10"/>
      <c r="BFE1222" s="10"/>
      <c r="BFF1222" s="10"/>
      <c r="BFG1222" s="10"/>
      <c r="BFH1222" s="10"/>
      <c r="BFI1222" s="10"/>
      <c r="BFJ1222" s="10"/>
      <c r="BFK1222" s="10"/>
      <c r="BFL1222" s="10"/>
      <c r="BFM1222" s="10"/>
      <c r="BFN1222" s="10"/>
      <c r="BFO1222" s="10"/>
      <c r="BFP1222" s="10"/>
      <c r="BFQ1222" s="10"/>
      <c r="BFR1222" s="10"/>
      <c r="BFS1222" s="10"/>
      <c r="BFT1222" s="10"/>
      <c r="BFU1222" s="10"/>
      <c r="BFV1222" s="10"/>
      <c r="BFW1222" s="10"/>
      <c r="BFX1222" s="10"/>
      <c r="BFY1222" s="10"/>
      <c r="BFZ1222" s="10"/>
      <c r="BGA1222" s="10"/>
      <c r="BGB1222" s="10"/>
      <c r="BGC1222" s="10"/>
      <c r="BGD1222" s="10"/>
      <c r="BGE1222" s="10"/>
      <c r="BGF1222" s="10"/>
      <c r="BGG1222" s="10"/>
      <c r="BGH1222" s="10"/>
      <c r="BGI1222" s="10"/>
      <c r="BGJ1222" s="10"/>
      <c r="BGK1222" s="10"/>
      <c r="BGL1222" s="10"/>
      <c r="BGM1222" s="10"/>
      <c r="BGN1222" s="10"/>
      <c r="BGO1222" s="10"/>
      <c r="BGP1222" s="10"/>
      <c r="BGQ1222" s="10"/>
      <c r="BGR1222" s="10"/>
      <c r="BGS1222" s="10"/>
      <c r="BGT1222" s="10"/>
      <c r="BGU1222" s="10"/>
      <c r="BGV1222" s="10"/>
      <c r="BGW1222" s="10"/>
      <c r="BGX1222" s="10"/>
      <c r="BGY1222" s="10"/>
      <c r="BGZ1222" s="10"/>
      <c r="BHA1222" s="10"/>
      <c r="BHB1222" s="10"/>
      <c r="BHC1222" s="10"/>
      <c r="BHD1222" s="10"/>
      <c r="BHE1222" s="10"/>
      <c r="BHF1222" s="10"/>
      <c r="BHG1222" s="10"/>
      <c r="BHH1222" s="10"/>
      <c r="BHI1222" s="10"/>
      <c r="BHJ1222" s="10"/>
      <c r="BHK1222" s="10"/>
      <c r="BHL1222" s="10"/>
      <c r="BHM1222" s="10"/>
      <c r="BHN1222" s="10"/>
      <c r="BHO1222" s="10"/>
      <c r="BHP1222" s="10"/>
      <c r="BHQ1222" s="10"/>
      <c r="BHR1222" s="10"/>
      <c r="BHS1222" s="10"/>
      <c r="BHT1222" s="10"/>
      <c r="BHU1222" s="10"/>
      <c r="BHV1222" s="10"/>
      <c r="BHW1222" s="10"/>
      <c r="BHX1222" s="10"/>
      <c r="BHY1222" s="10"/>
      <c r="BHZ1222" s="10"/>
      <c r="BIA1222" s="10"/>
      <c r="BIB1222" s="10"/>
      <c r="BIC1222" s="10"/>
      <c r="BID1222" s="10"/>
      <c r="BIE1222" s="10"/>
      <c r="BIF1222" s="10"/>
      <c r="BIG1222" s="10"/>
      <c r="BIH1222" s="10"/>
      <c r="BII1222" s="10"/>
      <c r="BIJ1222" s="10"/>
      <c r="BIK1222" s="10"/>
      <c r="BIL1222" s="10"/>
      <c r="BIM1222" s="10"/>
      <c r="BIN1222" s="10"/>
      <c r="BIO1222" s="10"/>
      <c r="BIP1222" s="10"/>
      <c r="BIQ1222" s="10"/>
      <c r="BIR1222" s="10"/>
      <c r="BIS1222" s="10"/>
      <c r="BIT1222" s="10"/>
      <c r="BIU1222" s="10"/>
      <c r="BIV1222" s="10"/>
      <c r="BIW1222" s="10"/>
      <c r="BIX1222" s="10"/>
      <c r="BIY1222" s="10"/>
      <c r="BIZ1222" s="10"/>
      <c r="BJA1222" s="10"/>
      <c r="BJB1222" s="10"/>
      <c r="BJC1222" s="10"/>
      <c r="BJD1222" s="10"/>
      <c r="BJE1222" s="10"/>
      <c r="BJF1222" s="10"/>
      <c r="BJG1222" s="10"/>
      <c r="BJH1222" s="10"/>
      <c r="BJI1222" s="10"/>
      <c r="BJJ1222" s="10"/>
      <c r="BJK1222" s="10"/>
      <c r="BJL1222" s="10"/>
      <c r="BJM1222" s="10"/>
      <c r="BJN1222" s="10"/>
      <c r="BJO1222" s="10"/>
      <c r="BJP1222" s="10"/>
      <c r="BJQ1222" s="10"/>
      <c r="BJR1222" s="10"/>
      <c r="BJS1222" s="10"/>
      <c r="BJT1222" s="10"/>
      <c r="BJU1222" s="10"/>
      <c r="BJV1222" s="10"/>
      <c r="BJW1222" s="10"/>
      <c r="BJX1222" s="10"/>
      <c r="BJY1222" s="10"/>
      <c r="BJZ1222" s="10"/>
      <c r="BKA1222" s="10"/>
      <c r="BKB1222" s="10"/>
      <c r="BKC1222" s="10"/>
      <c r="BKD1222" s="10"/>
      <c r="BKE1222" s="10"/>
      <c r="BKF1222" s="10"/>
      <c r="BKG1222" s="10"/>
      <c r="BKH1222" s="10"/>
      <c r="BKI1222" s="10"/>
      <c r="BKJ1222" s="10"/>
      <c r="BKK1222" s="10"/>
      <c r="BKL1222" s="10"/>
      <c r="BKM1222" s="10"/>
      <c r="BKN1222" s="10"/>
      <c r="BKO1222" s="10"/>
      <c r="BKP1222" s="10"/>
      <c r="BKQ1222" s="10"/>
      <c r="BKR1222" s="10"/>
      <c r="BKS1222" s="10"/>
      <c r="BKT1222" s="10"/>
      <c r="BKU1222" s="10"/>
      <c r="BKV1222" s="10"/>
      <c r="BKW1222" s="10"/>
      <c r="BKX1222" s="10"/>
      <c r="BKY1222" s="10"/>
      <c r="BKZ1222" s="10"/>
      <c r="BLA1222" s="10"/>
      <c r="BLB1222" s="10"/>
      <c r="BLC1222" s="10"/>
      <c r="BLD1222" s="10"/>
      <c r="BLE1222" s="10"/>
      <c r="BLF1222" s="10"/>
      <c r="BLG1222" s="10"/>
      <c r="BLH1222" s="10"/>
      <c r="BLI1222" s="10"/>
      <c r="BLJ1222" s="10"/>
      <c r="BLK1222" s="10"/>
      <c r="BLL1222" s="10"/>
      <c r="BLM1222" s="10"/>
      <c r="BLN1222" s="10"/>
      <c r="BLO1222" s="10"/>
      <c r="BLP1222" s="10"/>
      <c r="BLQ1222" s="10"/>
      <c r="BLR1222" s="10"/>
      <c r="BLS1222" s="10"/>
      <c r="BLT1222" s="10"/>
      <c r="BLU1222" s="10"/>
      <c r="BLV1222" s="10"/>
      <c r="BLW1222" s="10"/>
      <c r="BLX1222" s="10"/>
      <c r="BLY1222" s="10"/>
      <c r="BLZ1222" s="10"/>
      <c r="BMA1222" s="10"/>
      <c r="BMB1222" s="10"/>
      <c r="BMC1222" s="10"/>
      <c r="BMD1222" s="10"/>
      <c r="BME1222" s="10"/>
      <c r="BMF1222" s="10"/>
      <c r="BMG1222" s="10"/>
      <c r="BMH1222" s="10"/>
      <c r="BMI1222" s="10"/>
      <c r="BMJ1222" s="10"/>
      <c r="BMK1222" s="10"/>
      <c r="BML1222" s="10"/>
      <c r="BMM1222" s="10"/>
      <c r="BMN1222" s="10"/>
      <c r="BMO1222" s="10"/>
      <c r="BMP1222" s="10"/>
      <c r="BMQ1222" s="10"/>
      <c r="BMR1222" s="10"/>
      <c r="BMS1222" s="10"/>
      <c r="BMT1222" s="10"/>
      <c r="BMU1222" s="10"/>
      <c r="BMV1222" s="10"/>
      <c r="BMW1222" s="10"/>
      <c r="BMX1222" s="10"/>
      <c r="BMY1222" s="10"/>
      <c r="BMZ1222" s="10"/>
      <c r="BNA1222" s="10"/>
      <c r="BNB1222" s="10"/>
      <c r="BNC1222" s="10"/>
      <c r="BND1222" s="10"/>
      <c r="BNE1222" s="10"/>
      <c r="BNF1222" s="10"/>
      <c r="BNG1222" s="10"/>
      <c r="BNH1222" s="10"/>
      <c r="BNI1222" s="10"/>
      <c r="BNJ1222" s="10"/>
      <c r="BNK1222" s="10"/>
      <c r="BNL1222" s="10"/>
      <c r="BNM1222" s="10"/>
      <c r="BNN1222" s="10"/>
      <c r="BNO1222" s="10"/>
      <c r="BNP1222" s="10"/>
      <c r="BNQ1222" s="10"/>
      <c r="BNR1222" s="10"/>
      <c r="BNS1222" s="10"/>
      <c r="BNT1222" s="10"/>
      <c r="BNU1222" s="10"/>
      <c r="BNV1222" s="10"/>
      <c r="BNW1222" s="10"/>
      <c r="BNX1222" s="10"/>
      <c r="BNY1222" s="10"/>
      <c r="BNZ1222" s="10"/>
      <c r="BOA1222" s="10"/>
      <c r="BOB1222" s="10"/>
      <c r="BOC1222" s="10"/>
      <c r="BOD1222" s="10"/>
      <c r="BOE1222" s="10"/>
      <c r="BOF1222" s="10"/>
      <c r="BOG1222" s="10"/>
      <c r="BOH1222" s="10"/>
      <c r="BOI1222" s="10"/>
      <c r="BOJ1222" s="10"/>
      <c r="BOK1222" s="10"/>
      <c r="BOL1222" s="10"/>
      <c r="BOM1222" s="10"/>
      <c r="BON1222" s="10"/>
      <c r="BOO1222" s="10"/>
      <c r="BOP1222" s="10"/>
      <c r="BOQ1222" s="10"/>
      <c r="BOR1222" s="10"/>
      <c r="BOS1222" s="10"/>
      <c r="BOT1222" s="10"/>
      <c r="BOU1222" s="10"/>
      <c r="BOV1222" s="10"/>
      <c r="BOW1222" s="10"/>
      <c r="BOX1222" s="10"/>
      <c r="BOY1222" s="10"/>
      <c r="BOZ1222" s="10"/>
      <c r="BPA1222" s="10"/>
      <c r="BPB1222" s="10"/>
      <c r="BPC1222" s="10"/>
      <c r="BPD1222" s="10"/>
      <c r="BPE1222" s="10"/>
      <c r="BPF1222" s="10"/>
      <c r="BPG1222" s="10"/>
      <c r="BPH1222" s="10"/>
      <c r="BPI1222" s="10"/>
      <c r="BPJ1222" s="10"/>
      <c r="BPK1222" s="10"/>
      <c r="BPL1222" s="10"/>
      <c r="BPM1222" s="10"/>
      <c r="BPN1222" s="10"/>
      <c r="BPO1222" s="10"/>
      <c r="BPP1222" s="10"/>
      <c r="BPQ1222" s="10"/>
      <c r="BPR1222" s="10"/>
      <c r="BPS1222" s="10"/>
      <c r="BPT1222" s="10"/>
      <c r="BPU1222" s="10"/>
      <c r="BPV1222" s="10"/>
      <c r="BPW1222" s="10"/>
      <c r="BPX1222" s="10"/>
      <c r="BPY1222" s="10"/>
      <c r="BPZ1222" s="10"/>
      <c r="BQA1222" s="10"/>
      <c r="BQB1222" s="10"/>
      <c r="BQC1222" s="10"/>
      <c r="BQD1222" s="10"/>
      <c r="BQE1222" s="10"/>
      <c r="BQF1222" s="10"/>
      <c r="BQG1222" s="10"/>
      <c r="BQH1222" s="10"/>
      <c r="BQI1222" s="10"/>
      <c r="BQJ1222" s="10"/>
      <c r="BQK1222" s="10"/>
      <c r="BQL1222" s="10"/>
      <c r="BQM1222" s="10"/>
      <c r="BQN1222" s="10"/>
      <c r="BQO1222" s="10"/>
      <c r="BQP1222" s="10"/>
      <c r="BQQ1222" s="10"/>
      <c r="BQR1222" s="10"/>
      <c r="BQS1222" s="10"/>
      <c r="BQT1222" s="10"/>
      <c r="BQU1222" s="10"/>
      <c r="BQV1222" s="10"/>
      <c r="BQW1222" s="10"/>
      <c r="BQX1222" s="10"/>
      <c r="BQY1222" s="10"/>
      <c r="BQZ1222" s="10"/>
      <c r="BRA1222" s="10"/>
      <c r="BRB1222" s="10"/>
      <c r="BRC1222" s="10"/>
      <c r="BRD1222" s="10"/>
      <c r="BRE1222" s="10"/>
      <c r="BRF1222" s="10"/>
      <c r="BRG1222" s="10"/>
      <c r="BRH1222" s="10"/>
      <c r="BRI1222" s="10"/>
      <c r="BRJ1222" s="10"/>
      <c r="BRK1222" s="10"/>
      <c r="BRL1222" s="10"/>
      <c r="BRM1222" s="10"/>
      <c r="BRN1222" s="10"/>
      <c r="BRO1222" s="10"/>
      <c r="BRP1222" s="10"/>
      <c r="BRQ1222" s="10"/>
      <c r="BRR1222" s="10"/>
      <c r="BRS1222" s="10"/>
      <c r="BRT1222" s="10"/>
      <c r="BRU1222" s="10"/>
      <c r="BRV1222" s="10"/>
      <c r="BRW1222" s="10"/>
      <c r="BRX1222" s="10"/>
      <c r="BRY1222" s="10"/>
      <c r="BRZ1222" s="10"/>
      <c r="BSA1222" s="10"/>
      <c r="BSB1222" s="10"/>
      <c r="BSC1222" s="10"/>
      <c r="BSD1222" s="10"/>
      <c r="BSE1222" s="10"/>
      <c r="BSF1222" s="10"/>
      <c r="BSG1222" s="10"/>
      <c r="BSH1222" s="10"/>
      <c r="BSI1222" s="10"/>
      <c r="BSJ1222" s="10"/>
      <c r="BSK1222" s="10"/>
      <c r="BSL1222" s="10"/>
      <c r="BSM1222" s="10"/>
      <c r="BSN1222" s="10"/>
      <c r="BSO1222" s="10"/>
      <c r="BSP1222" s="10"/>
      <c r="BSQ1222" s="10"/>
      <c r="BSR1222" s="10"/>
      <c r="BSS1222" s="10"/>
      <c r="BST1222" s="10"/>
      <c r="BSU1222" s="10"/>
      <c r="BSV1222" s="10"/>
      <c r="BSW1222" s="10"/>
      <c r="BSX1222" s="10"/>
      <c r="BSY1222" s="10"/>
      <c r="BSZ1222" s="10"/>
      <c r="BTA1222" s="10"/>
      <c r="BTB1222" s="10"/>
      <c r="BTC1222" s="10"/>
      <c r="BTD1222" s="10"/>
      <c r="BTE1222" s="10"/>
      <c r="BTF1222" s="10"/>
      <c r="BTG1222" s="10"/>
      <c r="BTH1222" s="10"/>
      <c r="BTI1222" s="10"/>
      <c r="BTJ1222" s="10"/>
      <c r="BTK1222" s="10"/>
      <c r="BTL1222" s="10"/>
      <c r="BTM1222" s="10"/>
      <c r="BTN1222" s="10"/>
      <c r="BTO1222" s="10"/>
      <c r="BTP1222" s="10"/>
      <c r="BTQ1222" s="10"/>
      <c r="BTR1222" s="10"/>
      <c r="BTS1222" s="10"/>
      <c r="BTT1222" s="10"/>
      <c r="BTU1222" s="10"/>
      <c r="BTV1222" s="10"/>
      <c r="BTW1222" s="10"/>
      <c r="BTX1222" s="10"/>
      <c r="BTY1222" s="10"/>
      <c r="BTZ1222" s="10"/>
      <c r="BUA1222" s="10"/>
      <c r="BUB1222" s="10"/>
      <c r="BUC1222" s="10"/>
      <c r="BUD1222" s="10"/>
      <c r="BUE1222" s="10"/>
      <c r="BUF1222" s="10"/>
      <c r="BUG1222" s="10"/>
      <c r="BUH1222" s="10"/>
      <c r="BUI1222" s="10"/>
      <c r="BUJ1222" s="10"/>
      <c r="BUK1222" s="10"/>
      <c r="BUL1222" s="10"/>
      <c r="BUM1222" s="10"/>
      <c r="BUN1222" s="10"/>
      <c r="BUO1222" s="10"/>
      <c r="BUP1222" s="10"/>
      <c r="BUQ1222" s="10"/>
      <c r="BUR1222" s="10"/>
      <c r="BUS1222" s="10"/>
      <c r="BUT1222" s="10"/>
      <c r="BUU1222" s="10"/>
      <c r="BUV1222" s="10"/>
      <c r="BUW1222" s="10"/>
      <c r="BUX1222" s="10"/>
      <c r="BUY1222" s="10"/>
      <c r="BUZ1222" s="10"/>
      <c r="BVA1222" s="10"/>
      <c r="BVB1222" s="10"/>
      <c r="BVC1222" s="10"/>
      <c r="BVD1222" s="10"/>
      <c r="BVE1222" s="10"/>
      <c r="BVF1222" s="10"/>
      <c r="BVG1222" s="10"/>
      <c r="BVH1222" s="10"/>
      <c r="BVI1222" s="10"/>
      <c r="BVJ1222" s="10"/>
      <c r="BVK1222" s="10"/>
      <c r="BVL1222" s="10"/>
      <c r="BVM1222" s="10"/>
      <c r="BVN1222" s="10"/>
      <c r="BVO1222" s="10"/>
      <c r="BVP1222" s="10"/>
      <c r="BVQ1222" s="10"/>
      <c r="BVR1222" s="10"/>
      <c r="BVS1222" s="10"/>
      <c r="BVT1222" s="10"/>
      <c r="BVU1222" s="10"/>
      <c r="BVV1222" s="10"/>
      <c r="BVW1222" s="10"/>
      <c r="BVX1222" s="10"/>
      <c r="BVY1222" s="10"/>
      <c r="BVZ1222" s="10"/>
      <c r="BWA1222" s="10"/>
      <c r="BWB1222" s="10"/>
      <c r="BWC1222" s="10"/>
      <c r="BWD1222" s="10"/>
      <c r="BWE1222" s="10"/>
      <c r="BWF1222" s="10"/>
      <c r="BWG1222" s="10"/>
      <c r="BWH1222" s="10"/>
      <c r="BWI1222" s="10"/>
      <c r="BWJ1222" s="10"/>
      <c r="BWK1222" s="10"/>
      <c r="BWL1222" s="10"/>
      <c r="BWM1222" s="10"/>
      <c r="BWN1222" s="10"/>
      <c r="BWO1222" s="10"/>
      <c r="BWP1222" s="10"/>
      <c r="BWQ1222" s="10"/>
      <c r="BWR1222" s="10"/>
      <c r="BWS1222" s="10"/>
      <c r="BWT1222" s="10"/>
      <c r="BWU1222" s="10"/>
      <c r="BWV1222" s="10"/>
      <c r="BWW1222" s="10"/>
      <c r="BWX1222" s="10"/>
      <c r="BWY1222" s="10"/>
      <c r="BWZ1222" s="10"/>
      <c r="BXA1222" s="10"/>
      <c r="BXB1222" s="10"/>
      <c r="BXC1222" s="10"/>
      <c r="BXD1222" s="10"/>
      <c r="BXE1222" s="10"/>
      <c r="BXF1222" s="10"/>
      <c r="BXG1222" s="10"/>
      <c r="BXH1222" s="10"/>
      <c r="BXI1222" s="10"/>
      <c r="BXJ1222" s="10"/>
      <c r="BXK1222" s="10"/>
      <c r="BXL1222" s="10"/>
      <c r="BXM1222" s="10"/>
      <c r="BXN1222" s="10"/>
      <c r="BXO1222" s="10"/>
      <c r="BXP1222" s="10"/>
      <c r="BXQ1222" s="10"/>
      <c r="BXR1222" s="10"/>
      <c r="BXS1222" s="10"/>
      <c r="BXT1222" s="10"/>
      <c r="BXU1222" s="10"/>
      <c r="BXV1222" s="10"/>
      <c r="BXW1222" s="10"/>
      <c r="BXX1222" s="10"/>
      <c r="BXY1222" s="10"/>
      <c r="BXZ1222" s="10"/>
      <c r="BYA1222" s="10"/>
      <c r="BYB1222" s="10"/>
      <c r="BYC1222" s="10"/>
      <c r="BYD1222" s="10"/>
      <c r="BYE1222" s="10"/>
      <c r="BYF1222" s="10"/>
      <c r="BYG1222" s="10"/>
      <c r="BYH1222" s="10"/>
      <c r="BYI1222" s="10"/>
      <c r="BYJ1222" s="10"/>
      <c r="BYK1222" s="10"/>
      <c r="BYL1222" s="10"/>
      <c r="BYM1222" s="10"/>
      <c r="BYN1222" s="10"/>
      <c r="BYO1222" s="10"/>
      <c r="BYP1222" s="10"/>
      <c r="BYQ1222" s="10"/>
      <c r="BYR1222" s="10"/>
      <c r="BYS1222" s="10"/>
      <c r="BYT1222" s="10"/>
      <c r="BYU1222" s="10"/>
      <c r="BYV1222" s="10"/>
      <c r="BYW1222" s="10"/>
      <c r="BYX1222" s="10"/>
      <c r="BYY1222" s="10"/>
      <c r="BYZ1222" s="10"/>
      <c r="BZA1222" s="10"/>
      <c r="BZB1222" s="10"/>
      <c r="BZC1222" s="10"/>
      <c r="BZD1222" s="10"/>
      <c r="BZE1222" s="10"/>
      <c r="BZF1222" s="10"/>
      <c r="BZG1222" s="10"/>
      <c r="BZH1222" s="10"/>
      <c r="BZI1222" s="10"/>
      <c r="BZJ1222" s="10"/>
      <c r="BZK1222" s="10"/>
      <c r="BZL1222" s="10"/>
      <c r="BZM1222" s="10"/>
      <c r="BZN1222" s="10"/>
      <c r="BZO1222" s="10"/>
      <c r="BZP1222" s="10"/>
      <c r="BZQ1222" s="10"/>
      <c r="BZR1222" s="10"/>
      <c r="BZS1222" s="10"/>
      <c r="BZT1222" s="10"/>
      <c r="BZU1222" s="10"/>
      <c r="BZV1222" s="10"/>
      <c r="BZW1222" s="10"/>
      <c r="BZX1222" s="10"/>
      <c r="BZY1222" s="10"/>
      <c r="BZZ1222" s="10"/>
      <c r="CAA1222" s="10"/>
      <c r="CAB1222" s="10"/>
      <c r="CAC1222" s="10"/>
      <c r="CAD1222" s="10"/>
      <c r="CAE1222" s="10"/>
      <c r="CAF1222" s="10"/>
      <c r="CAG1222" s="10"/>
      <c r="CAH1222" s="10"/>
      <c r="CAI1222" s="10"/>
      <c r="CAJ1222" s="10"/>
      <c r="CAK1222" s="10"/>
      <c r="CAL1222" s="10"/>
      <c r="CAM1222" s="10"/>
      <c r="CAN1222" s="10"/>
      <c r="CAO1222" s="10"/>
      <c r="CAP1222" s="10"/>
      <c r="CAQ1222" s="10"/>
      <c r="CAR1222" s="10"/>
      <c r="CAS1222" s="10"/>
      <c r="CAT1222" s="10"/>
      <c r="CAU1222" s="10"/>
      <c r="CAV1222" s="10"/>
      <c r="CAW1222" s="10"/>
      <c r="CAX1222" s="10"/>
      <c r="CAY1222" s="10"/>
      <c r="CAZ1222" s="10"/>
      <c r="CBA1222" s="10"/>
      <c r="CBB1222" s="10"/>
      <c r="CBC1222" s="10"/>
      <c r="CBD1222" s="10"/>
      <c r="CBE1222" s="10"/>
      <c r="CBF1222" s="10"/>
      <c r="CBG1222" s="10"/>
      <c r="CBH1222" s="10"/>
      <c r="CBI1222" s="10"/>
      <c r="CBJ1222" s="10"/>
      <c r="CBK1222" s="10"/>
      <c r="CBL1222" s="10"/>
      <c r="CBM1222" s="10"/>
      <c r="CBN1222" s="10"/>
      <c r="CBO1222" s="10"/>
      <c r="CBP1222" s="10"/>
      <c r="CBQ1222" s="10"/>
      <c r="CBR1222" s="10"/>
      <c r="CBS1222" s="10"/>
      <c r="CBT1222" s="10"/>
      <c r="CBU1222" s="10"/>
      <c r="CBV1222" s="10"/>
      <c r="CBW1222" s="10"/>
      <c r="CBX1222" s="10"/>
      <c r="CBY1222" s="10"/>
      <c r="CBZ1222" s="10"/>
      <c r="CCA1222" s="10"/>
      <c r="CCB1222" s="10"/>
      <c r="CCC1222" s="10"/>
      <c r="CCD1222" s="10"/>
      <c r="CCE1222" s="10"/>
      <c r="CCF1222" s="10"/>
      <c r="CCG1222" s="10"/>
      <c r="CCH1222" s="10"/>
      <c r="CCI1222" s="10"/>
      <c r="CCJ1222" s="10"/>
      <c r="CCK1222" s="10"/>
      <c r="CCL1222" s="10"/>
      <c r="CCM1222" s="10"/>
      <c r="CCN1222" s="10"/>
      <c r="CCO1222" s="10"/>
      <c r="CCP1222" s="10"/>
      <c r="CCQ1222" s="10"/>
      <c r="CCR1222" s="10"/>
      <c r="CCS1222" s="10"/>
      <c r="CCT1222" s="10"/>
      <c r="CCU1222" s="10"/>
      <c r="CCV1222" s="10"/>
      <c r="CCW1222" s="10"/>
      <c r="CCX1222" s="10"/>
      <c r="CCY1222" s="10"/>
      <c r="CCZ1222" s="10"/>
      <c r="CDA1222" s="10"/>
      <c r="CDB1222" s="10"/>
      <c r="CDC1222" s="10"/>
      <c r="CDD1222" s="10"/>
      <c r="CDE1222" s="10"/>
      <c r="CDF1222" s="10"/>
      <c r="CDG1222" s="10"/>
      <c r="CDH1222" s="10"/>
      <c r="CDI1222" s="10"/>
      <c r="CDJ1222" s="10"/>
      <c r="CDK1222" s="10"/>
      <c r="CDL1222" s="10"/>
      <c r="CDM1222" s="10"/>
      <c r="CDN1222" s="10"/>
      <c r="CDO1222" s="10"/>
      <c r="CDP1222" s="10"/>
      <c r="CDQ1222" s="10"/>
      <c r="CDR1222" s="10"/>
      <c r="CDS1222" s="10"/>
      <c r="CDT1222" s="10"/>
      <c r="CDU1222" s="10"/>
      <c r="CDV1222" s="10"/>
      <c r="CDW1222" s="10"/>
      <c r="CDX1222" s="10"/>
      <c r="CDY1222" s="10"/>
      <c r="CDZ1222" s="10"/>
      <c r="CEA1222" s="10"/>
      <c r="CEB1222" s="10"/>
      <c r="CEC1222" s="10"/>
      <c r="CED1222" s="10"/>
      <c r="CEE1222" s="10"/>
      <c r="CEF1222" s="10"/>
      <c r="CEG1222" s="10"/>
      <c r="CEH1222" s="10"/>
      <c r="CEI1222" s="10"/>
      <c r="CEJ1222" s="10"/>
      <c r="CEK1222" s="10"/>
      <c r="CEL1222" s="10"/>
      <c r="CEM1222" s="10"/>
      <c r="CEN1222" s="10"/>
      <c r="CEO1222" s="10"/>
      <c r="CEP1222" s="10"/>
      <c r="CEQ1222" s="10"/>
      <c r="CER1222" s="10"/>
      <c r="CES1222" s="10"/>
      <c r="CET1222" s="10"/>
      <c r="CEU1222" s="10"/>
      <c r="CEV1222" s="10"/>
      <c r="CEW1222" s="10"/>
      <c r="CEX1222" s="10"/>
      <c r="CEY1222" s="10"/>
      <c r="CEZ1222" s="10"/>
      <c r="CFA1222" s="10"/>
      <c r="CFB1222" s="10"/>
      <c r="CFC1222" s="10"/>
      <c r="CFD1222" s="10"/>
      <c r="CFE1222" s="10"/>
      <c r="CFF1222" s="10"/>
      <c r="CFG1222" s="10"/>
      <c r="CFH1222" s="10"/>
      <c r="CFI1222" s="10"/>
      <c r="CFJ1222" s="10"/>
      <c r="CFK1222" s="10"/>
      <c r="CFL1222" s="10"/>
      <c r="CFM1222" s="10"/>
      <c r="CFN1222" s="10"/>
      <c r="CFO1222" s="10"/>
      <c r="CFP1222" s="10"/>
      <c r="CFQ1222" s="10"/>
      <c r="CFR1222" s="10"/>
      <c r="CFS1222" s="10"/>
      <c r="CFT1222" s="10"/>
      <c r="CFU1222" s="10"/>
      <c r="CFV1222" s="10"/>
      <c r="CFW1222" s="10"/>
      <c r="CFX1222" s="10"/>
      <c r="CFY1222" s="10"/>
      <c r="CFZ1222" s="10"/>
      <c r="CGA1222" s="10"/>
      <c r="CGB1222" s="10"/>
      <c r="CGC1222" s="10"/>
      <c r="CGD1222" s="10"/>
      <c r="CGE1222" s="10"/>
      <c r="CGF1222" s="10"/>
      <c r="CGG1222" s="10"/>
      <c r="CGH1222" s="10"/>
      <c r="CGI1222" s="10"/>
      <c r="CGJ1222" s="10"/>
      <c r="CGK1222" s="10"/>
      <c r="CGL1222" s="10"/>
      <c r="CGM1222" s="10"/>
      <c r="CGN1222" s="10"/>
      <c r="CGO1222" s="10"/>
      <c r="CGP1222" s="10"/>
      <c r="CGQ1222" s="10"/>
      <c r="CGR1222" s="10"/>
      <c r="CGS1222" s="10"/>
      <c r="CGT1222" s="10"/>
      <c r="CGU1222" s="10"/>
      <c r="CGV1222" s="10"/>
      <c r="CGW1222" s="10"/>
      <c r="CGX1222" s="10"/>
      <c r="CGY1222" s="10"/>
      <c r="CGZ1222" s="10"/>
      <c r="CHA1222" s="10"/>
      <c r="CHB1222" s="10"/>
      <c r="CHC1222" s="10"/>
      <c r="CHD1222" s="10"/>
      <c r="CHE1222" s="10"/>
      <c r="CHF1222" s="10"/>
      <c r="CHG1222" s="10"/>
      <c r="CHH1222" s="10"/>
      <c r="CHI1222" s="10"/>
      <c r="CHJ1222" s="10"/>
      <c r="CHK1222" s="10"/>
      <c r="CHL1222" s="10"/>
      <c r="CHM1222" s="10"/>
      <c r="CHN1222" s="10"/>
      <c r="CHO1222" s="10"/>
      <c r="CHP1222" s="10"/>
      <c r="CHQ1222" s="10"/>
      <c r="CHR1222" s="10"/>
      <c r="CHS1222" s="10"/>
      <c r="CHT1222" s="10"/>
      <c r="CHU1222" s="10"/>
      <c r="CHV1222" s="10"/>
      <c r="CHW1222" s="10"/>
      <c r="CHX1222" s="10"/>
      <c r="CHY1222" s="10"/>
      <c r="CHZ1222" s="10"/>
      <c r="CIA1222" s="10"/>
      <c r="CIB1222" s="10"/>
      <c r="CIC1222" s="10"/>
      <c r="CID1222" s="10"/>
      <c r="CIE1222" s="10"/>
      <c r="CIF1222" s="10"/>
      <c r="CIG1222" s="10"/>
      <c r="CIH1222" s="10"/>
      <c r="CII1222" s="10"/>
      <c r="CIJ1222" s="10"/>
      <c r="CIK1222" s="10"/>
      <c r="CIL1222" s="10"/>
      <c r="CIM1222" s="10"/>
      <c r="CIN1222" s="10"/>
      <c r="CIO1222" s="10"/>
      <c r="CIP1222" s="10"/>
      <c r="CIQ1222" s="10"/>
      <c r="CIR1222" s="10"/>
      <c r="CIS1222" s="10"/>
      <c r="CIT1222" s="10"/>
      <c r="CIU1222" s="10"/>
      <c r="CIV1222" s="10"/>
      <c r="CIW1222" s="10"/>
      <c r="CIX1222" s="10"/>
      <c r="CIY1222" s="10"/>
      <c r="CIZ1222" s="10"/>
      <c r="CJA1222" s="10"/>
      <c r="CJB1222" s="10"/>
      <c r="CJC1222" s="10"/>
      <c r="CJD1222" s="10"/>
      <c r="CJE1222" s="10"/>
      <c r="CJF1222" s="10"/>
      <c r="CJG1222" s="10"/>
      <c r="CJH1222" s="10"/>
      <c r="CJI1222" s="10"/>
      <c r="CJJ1222" s="10"/>
      <c r="CJK1222" s="10"/>
      <c r="CJL1222" s="10"/>
      <c r="CJM1222" s="10"/>
      <c r="CJN1222" s="10"/>
      <c r="CJO1222" s="10"/>
      <c r="CJP1222" s="10"/>
      <c r="CJQ1222" s="10"/>
      <c r="CJR1222" s="10"/>
      <c r="CJS1222" s="10"/>
      <c r="CJT1222" s="10"/>
      <c r="CJU1222" s="10"/>
      <c r="CJV1222" s="10"/>
      <c r="CJW1222" s="10"/>
      <c r="CJX1222" s="10"/>
      <c r="CJY1222" s="10"/>
      <c r="CJZ1222" s="10"/>
      <c r="CKA1222" s="10"/>
      <c r="CKB1222" s="10"/>
      <c r="CKC1222" s="10"/>
      <c r="CKD1222" s="10"/>
      <c r="CKE1222" s="10"/>
      <c r="CKF1222" s="10"/>
      <c r="CKG1222" s="10"/>
      <c r="CKH1222" s="10"/>
      <c r="CKI1222" s="10"/>
      <c r="CKJ1222" s="10"/>
      <c r="CKK1222" s="10"/>
      <c r="CKL1222" s="10"/>
      <c r="CKM1222" s="10"/>
      <c r="CKN1222" s="10"/>
      <c r="CKO1222" s="10"/>
      <c r="CKP1222" s="10"/>
      <c r="CKQ1222" s="10"/>
      <c r="CKR1222" s="10"/>
      <c r="CKS1222" s="10"/>
      <c r="CKT1222" s="10"/>
      <c r="CKU1222" s="10"/>
      <c r="CKV1222" s="10"/>
      <c r="CKW1222" s="10"/>
      <c r="CKX1222" s="10"/>
      <c r="CKY1222" s="10"/>
      <c r="CKZ1222" s="10"/>
      <c r="CLA1222" s="10"/>
      <c r="CLB1222" s="10"/>
      <c r="CLC1222" s="10"/>
      <c r="CLD1222" s="10"/>
      <c r="CLE1222" s="10"/>
      <c r="CLF1222" s="10"/>
      <c r="CLG1222" s="10"/>
      <c r="CLH1222" s="10"/>
      <c r="CLI1222" s="10"/>
      <c r="CLJ1222" s="10"/>
      <c r="CLK1222" s="10"/>
      <c r="CLL1222" s="10"/>
      <c r="CLM1222" s="10"/>
      <c r="CLN1222" s="10"/>
      <c r="CLO1222" s="10"/>
      <c r="CLP1222" s="10"/>
      <c r="CLQ1222" s="10"/>
      <c r="CLR1222" s="10"/>
      <c r="CLS1222" s="10"/>
      <c r="CLT1222" s="10"/>
      <c r="CLU1222" s="10"/>
      <c r="CLV1222" s="10"/>
      <c r="CLW1222" s="10"/>
      <c r="CLX1222" s="10"/>
      <c r="CLY1222" s="10"/>
      <c r="CLZ1222" s="10"/>
      <c r="CMA1222" s="10"/>
      <c r="CMB1222" s="10"/>
      <c r="CMC1222" s="10"/>
      <c r="CMD1222" s="10"/>
      <c r="CME1222" s="10"/>
      <c r="CMF1222" s="10"/>
      <c r="CMG1222" s="10"/>
      <c r="CMH1222" s="10"/>
      <c r="CMI1222" s="10"/>
      <c r="CMJ1222" s="10"/>
      <c r="CMK1222" s="10"/>
      <c r="CML1222" s="10"/>
      <c r="CMM1222" s="10"/>
      <c r="CMN1222" s="10"/>
      <c r="CMO1222" s="10"/>
      <c r="CMP1222" s="10"/>
      <c r="CMQ1222" s="10"/>
      <c r="CMR1222" s="10"/>
      <c r="CMS1222" s="10"/>
      <c r="CMT1222" s="10"/>
      <c r="CMU1222" s="10"/>
      <c r="CMV1222" s="10"/>
      <c r="CMW1222" s="10"/>
      <c r="CMX1222" s="10"/>
      <c r="CMY1222" s="10"/>
      <c r="CMZ1222" s="10"/>
      <c r="CNA1222" s="10"/>
      <c r="CNB1222" s="10"/>
      <c r="CNC1222" s="10"/>
      <c r="CND1222" s="10"/>
      <c r="CNE1222" s="10"/>
      <c r="CNF1222" s="10"/>
      <c r="CNG1222" s="10"/>
      <c r="CNH1222" s="10"/>
      <c r="CNI1222" s="10"/>
      <c r="CNJ1222" s="10"/>
      <c r="CNK1222" s="10"/>
      <c r="CNL1222" s="10"/>
      <c r="CNM1222" s="10"/>
      <c r="CNN1222" s="10"/>
      <c r="CNO1222" s="10"/>
      <c r="CNP1222" s="10"/>
      <c r="CNQ1222" s="10"/>
      <c r="CNR1222" s="10"/>
      <c r="CNS1222" s="10"/>
      <c r="CNT1222" s="10"/>
      <c r="CNU1222" s="10"/>
      <c r="CNV1222" s="10"/>
      <c r="CNW1222" s="10"/>
      <c r="CNX1222" s="10"/>
      <c r="CNY1222" s="10"/>
      <c r="CNZ1222" s="10"/>
      <c r="COA1222" s="10"/>
      <c r="COB1222" s="10"/>
      <c r="COC1222" s="10"/>
      <c r="COD1222" s="10"/>
      <c r="COE1222" s="10"/>
      <c r="COF1222" s="10"/>
      <c r="COG1222" s="10"/>
      <c r="COH1222" s="10"/>
      <c r="COI1222" s="10"/>
      <c r="COJ1222" s="10"/>
      <c r="COK1222" s="10"/>
      <c r="COL1222" s="10"/>
      <c r="COM1222" s="10"/>
      <c r="CON1222" s="10"/>
      <c r="COO1222" s="10"/>
      <c r="COP1222" s="10"/>
      <c r="COQ1222" s="10"/>
      <c r="COR1222" s="10"/>
      <c r="COS1222" s="10"/>
      <c r="COT1222" s="10"/>
      <c r="COU1222" s="10"/>
      <c r="COV1222" s="10"/>
      <c r="COW1222" s="10"/>
      <c r="COX1222" s="10"/>
      <c r="COY1222" s="10"/>
      <c r="COZ1222" s="10"/>
      <c r="CPA1222" s="10"/>
      <c r="CPB1222" s="10"/>
      <c r="CPC1222" s="10"/>
      <c r="CPD1222" s="10"/>
      <c r="CPE1222" s="10"/>
      <c r="CPF1222" s="10"/>
      <c r="CPG1222" s="10"/>
      <c r="CPH1222" s="10"/>
      <c r="CPI1222" s="10"/>
      <c r="CPJ1222" s="10"/>
      <c r="CPK1222" s="10"/>
      <c r="CPL1222" s="10"/>
      <c r="CPM1222" s="10"/>
      <c r="CPN1222" s="10"/>
      <c r="CPO1222" s="10"/>
      <c r="CPP1222" s="10"/>
      <c r="CPQ1222" s="10"/>
      <c r="CPR1222" s="10"/>
      <c r="CPS1222" s="10"/>
      <c r="CPT1222" s="10"/>
      <c r="CPU1222" s="10"/>
      <c r="CPV1222" s="10"/>
      <c r="CPW1222" s="10"/>
      <c r="CPX1222" s="10"/>
      <c r="CPY1222" s="10"/>
      <c r="CPZ1222" s="10"/>
      <c r="CQA1222" s="10"/>
      <c r="CQB1222" s="10"/>
      <c r="CQC1222" s="10"/>
      <c r="CQD1222" s="10"/>
      <c r="CQE1222" s="10"/>
      <c r="CQF1222" s="10"/>
      <c r="CQG1222" s="10"/>
      <c r="CQH1222" s="10"/>
      <c r="CQI1222" s="10"/>
      <c r="CQJ1222" s="10"/>
      <c r="CQK1222" s="10"/>
      <c r="CQL1222" s="10"/>
      <c r="CQM1222" s="10"/>
      <c r="CQN1222" s="10"/>
      <c r="CQO1222" s="10"/>
      <c r="CQP1222" s="10"/>
      <c r="CQQ1222" s="10"/>
      <c r="CQR1222" s="10"/>
      <c r="CQS1222" s="10"/>
      <c r="CQT1222" s="10"/>
      <c r="CQU1222" s="10"/>
      <c r="CQV1222" s="10"/>
      <c r="CQW1222" s="10"/>
      <c r="CQX1222" s="10"/>
      <c r="CQY1222" s="10"/>
      <c r="CQZ1222" s="10"/>
      <c r="CRA1222" s="10"/>
      <c r="CRB1222" s="10"/>
      <c r="CRC1222" s="10"/>
      <c r="CRD1222" s="10"/>
      <c r="CRE1222" s="10"/>
      <c r="CRF1222" s="10"/>
      <c r="CRG1222" s="10"/>
      <c r="CRH1222" s="10"/>
      <c r="CRI1222" s="10"/>
      <c r="CRJ1222" s="10"/>
      <c r="CRK1222" s="10"/>
      <c r="CRL1222" s="10"/>
      <c r="CRM1222" s="10"/>
      <c r="CRN1222" s="10"/>
      <c r="CRO1222" s="10"/>
      <c r="CRP1222" s="10"/>
      <c r="CRQ1222" s="10"/>
      <c r="CRR1222" s="10"/>
      <c r="CRS1222" s="10"/>
      <c r="CRT1222" s="10"/>
      <c r="CRU1222" s="10"/>
      <c r="CRV1222" s="10"/>
      <c r="CRW1222" s="10"/>
      <c r="CRX1222" s="10"/>
      <c r="CRY1222" s="10"/>
      <c r="CRZ1222" s="10"/>
      <c r="CSA1222" s="10"/>
      <c r="CSB1222" s="10"/>
      <c r="CSC1222" s="10"/>
      <c r="CSD1222" s="10"/>
      <c r="CSE1222" s="10"/>
      <c r="CSF1222" s="10"/>
      <c r="CSG1222" s="10"/>
      <c r="CSH1222" s="10"/>
      <c r="CSI1222" s="10"/>
      <c r="CSJ1222" s="10"/>
      <c r="CSK1222" s="10"/>
      <c r="CSL1222" s="10"/>
      <c r="CSM1222" s="10"/>
      <c r="CSN1222" s="10"/>
      <c r="CSO1222" s="10"/>
      <c r="CSP1222" s="10"/>
      <c r="CSQ1222" s="10"/>
      <c r="CSR1222" s="10"/>
      <c r="CSS1222" s="10"/>
      <c r="CST1222" s="10"/>
      <c r="CSU1222" s="10"/>
      <c r="CSV1222" s="10"/>
      <c r="CSW1222" s="10"/>
      <c r="CSX1222" s="10"/>
      <c r="CSY1222" s="10"/>
      <c r="CSZ1222" s="10"/>
      <c r="CTA1222" s="10"/>
      <c r="CTB1222" s="10"/>
      <c r="CTC1222" s="10"/>
      <c r="CTD1222" s="10"/>
      <c r="CTE1222" s="10"/>
      <c r="CTF1222" s="10"/>
      <c r="CTG1222" s="10"/>
      <c r="CTH1222" s="10"/>
      <c r="CTI1222" s="10"/>
      <c r="CTJ1222" s="10"/>
      <c r="CTK1222" s="10"/>
      <c r="CTL1222" s="10"/>
      <c r="CTM1222" s="10"/>
      <c r="CTN1222" s="10"/>
      <c r="CTO1222" s="10"/>
      <c r="CTP1222" s="10"/>
      <c r="CTQ1222" s="10"/>
      <c r="CTR1222" s="10"/>
      <c r="CTS1222" s="10"/>
      <c r="CTT1222" s="10"/>
      <c r="CTU1222" s="10"/>
      <c r="CTV1222" s="10"/>
      <c r="CTW1222" s="10"/>
      <c r="CTX1222" s="10"/>
      <c r="CTY1222" s="10"/>
      <c r="CTZ1222" s="10"/>
      <c r="CUA1222" s="10"/>
      <c r="CUB1222" s="10"/>
      <c r="CUC1222" s="10"/>
      <c r="CUD1222" s="10"/>
      <c r="CUE1222" s="10"/>
      <c r="CUF1222" s="10"/>
      <c r="CUG1222" s="10"/>
      <c r="CUH1222" s="10"/>
      <c r="CUI1222" s="10"/>
      <c r="CUJ1222" s="10"/>
      <c r="CUK1222" s="10"/>
      <c r="CUL1222" s="10"/>
      <c r="CUM1222" s="10"/>
      <c r="CUN1222" s="10"/>
      <c r="CUO1222" s="10"/>
      <c r="CUP1222" s="10"/>
      <c r="CUQ1222" s="10"/>
      <c r="CUR1222" s="10"/>
      <c r="CUS1222" s="10"/>
      <c r="CUT1222" s="10"/>
      <c r="CUU1222" s="10"/>
      <c r="CUV1222" s="10"/>
      <c r="CUW1222" s="10"/>
      <c r="CUX1222" s="10"/>
      <c r="CUY1222" s="10"/>
      <c r="CUZ1222" s="10"/>
      <c r="CVA1222" s="10"/>
      <c r="CVB1222" s="10"/>
      <c r="CVC1222" s="10"/>
      <c r="CVD1222" s="10"/>
      <c r="CVE1222" s="10"/>
      <c r="CVF1222" s="10"/>
      <c r="CVG1222" s="10"/>
      <c r="CVH1222" s="10"/>
      <c r="CVI1222" s="10"/>
      <c r="CVJ1222" s="10"/>
      <c r="CVK1222" s="10"/>
      <c r="CVL1222" s="10"/>
      <c r="CVM1222" s="10"/>
      <c r="CVN1222" s="10"/>
      <c r="CVO1222" s="10"/>
      <c r="CVP1222" s="10"/>
      <c r="CVQ1222" s="10"/>
      <c r="CVR1222" s="10"/>
      <c r="CVS1222" s="10"/>
      <c r="CVT1222" s="10"/>
      <c r="CVU1222" s="10"/>
      <c r="CVV1222" s="10"/>
      <c r="CVW1222" s="10"/>
      <c r="CVX1222" s="10"/>
      <c r="CVY1222" s="10"/>
      <c r="CVZ1222" s="10"/>
      <c r="CWA1222" s="10"/>
      <c r="CWB1222" s="10"/>
      <c r="CWC1222" s="10"/>
      <c r="CWD1222" s="10"/>
      <c r="CWE1222" s="10"/>
      <c r="CWF1222" s="10"/>
      <c r="CWG1222" s="10"/>
      <c r="CWH1222" s="10"/>
      <c r="CWI1222" s="10"/>
      <c r="CWJ1222" s="10"/>
      <c r="CWK1222" s="10"/>
      <c r="CWL1222" s="10"/>
      <c r="CWM1222" s="10"/>
      <c r="CWN1222" s="10"/>
      <c r="CWO1222" s="10"/>
      <c r="CWP1222" s="10"/>
      <c r="CWQ1222" s="10"/>
      <c r="CWR1222" s="10"/>
      <c r="CWS1222" s="10"/>
      <c r="CWT1222" s="10"/>
      <c r="CWU1222" s="10"/>
      <c r="CWV1222" s="10"/>
      <c r="CWW1222" s="10"/>
      <c r="CWX1222" s="10"/>
      <c r="CWY1222" s="10"/>
      <c r="CWZ1222" s="10"/>
      <c r="CXA1222" s="10"/>
      <c r="CXB1222" s="10"/>
      <c r="CXC1222" s="10"/>
      <c r="CXD1222" s="10"/>
      <c r="CXE1222" s="10"/>
      <c r="CXF1222" s="10"/>
      <c r="CXG1222" s="10"/>
      <c r="CXH1222" s="10"/>
      <c r="CXI1222" s="10"/>
      <c r="CXJ1222" s="10"/>
      <c r="CXK1222" s="10"/>
      <c r="CXL1222" s="10"/>
      <c r="CXM1222" s="10"/>
      <c r="CXN1222" s="10"/>
      <c r="CXO1222" s="10"/>
      <c r="CXP1222" s="10"/>
      <c r="CXQ1222" s="10"/>
      <c r="CXR1222" s="10"/>
      <c r="CXS1222" s="10"/>
      <c r="CXT1222" s="10"/>
      <c r="CXU1222" s="10"/>
      <c r="CXV1222" s="10"/>
      <c r="CXW1222" s="10"/>
      <c r="CXX1222" s="10"/>
      <c r="CXY1222" s="10"/>
      <c r="CXZ1222" s="10"/>
      <c r="CYA1222" s="10"/>
      <c r="CYB1222" s="10"/>
      <c r="CYC1222" s="10"/>
      <c r="CYD1222" s="10"/>
      <c r="CYE1222" s="10"/>
      <c r="CYF1222" s="10"/>
      <c r="CYG1222" s="10"/>
      <c r="CYH1222" s="10"/>
      <c r="CYI1222" s="10"/>
      <c r="CYJ1222" s="10"/>
      <c r="CYK1222" s="10"/>
      <c r="CYL1222" s="10"/>
      <c r="CYM1222" s="10"/>
      <c r="CYN1222" s="10"/>
      <c r="CYO1222" s="10"/>
      <c r="CYP1222" s="10"/>
      <c r="CYQ1222" s="10"/>
      <c r="CYR1222" s="10"/>
      <c r="CYS1222" s="10"/>
      <c r="CYT1222" s="10"/>
      <c r="CYU1222" s="10"/>
      <c r="CYV1222" s="10"/>
      <c r="CYW1222" s="10"/>
      <c r="CYX1222" s="10"/>
      <c r="CYY1222" s="10"/>
      <c r="CYZ1222" s="10"/>
      <c r="CZA1222" s="10"/>
      <c r="CZB1222" s="10"/>
      <c r="CZC1222" s="10"/>
      <c r="CZD1222" s="10"/>
      <c r="CZE1222" s="10"/>
      <c r="CZF1222" s="10"/>
      <c r="CZG1222" s="10"/>
      <c r="CZH1222" s="10"/>
      <c r="CZI1222" s="10"/>
      <c r="CZJ1222" s="10"/>
      <c r="CZK1222" s="10"/>
      <c r="CZL1222" s="10"/>
      <c r="CZM1222" s="10"/>
      <c r="CZN1222" s="10"/>
      <c r="CZO1222" s="10"/>
      <c r="CZP1222" s="10"/>
      <c r="CZQ1222" s="10"/>
      <c r="CZR1222" s="10"/>
      <c r="CZS1222" s="10"/>
      <c r="CZT1222" s="10"/>
      <c r="CZU1222" s="10"/>
      <c r="CZV1222" s="10"/>
      <c r="CZW1222" s="10"/>
      <c r="CZX1222" s="10"/>
      <c r="CZY1222" s="10"/>
      <c r="CZZ1222" s="10"/>
      <c r="DAA1222" s="10"/>
      <c r="DAB1222" s="10"/>
      <c r="DAC1222" s="10"/>
      <c r="DAD1222" s="10"/>
      <c r="DAE1222" s="10"/>
      <c r="DAF1222" s="10"/>
      <c r="DAG1222" s="10"/>
      <c r="DAH1222" s="10"/>
      <c r="DAI1222" s="10"/>
      <c r="DAJ1222" s="10"/>
      <c r="DAK1222" s="10"/>
      <c r="DAL1222" s="10"/>
      <c r="DAM1222" s="10"/>
      <c r="DAN1222" s="10"/>
      <c r="DAO1222" s="10"/>
      <c r="DAP1222" s="10"/>
      <c r="DAQ1222" s="10"/>
      <c r="DAR1222" s="10"/>
      <c r="DAS1222" s="10"/>
      <c r="DAT1222" s="10"/>
      <c r="DAU1222" s="10"/>
      <c r="DAV1222" s="10"/>
      <c r="DAW1222" s="10"/>
      <c r="DAX1222" s="10"/>
      <c r="DAY1222" s="10"/>
      <c r="DAZ1222" s="10"/>
      <c r="DBA1222" s="10"/>
      <c r="DBB1222" s="10"/>
      <c r="DBC1222" s="10"/>
      <c r="DBD1222" s="10"/>
      <c r="DBE1222" s="10"/>
      <c r="DBF1222" s="10"/>
      <c r="DBG1222" s="10"/>
      <c r="DBH1222" s="10"/>
      <c r="DBI1222" s="10"/>
      <c r="DBJ1222" s="10"/>
      <c r="DBK1222" s="10"/>
      <c r="DBL1222" s="10"/>
      <c r="DBM1222" s="10"/>
      <c r="DBN1222" s="10"/>
      <c r="DBO1222" s="10"/>
      <c r="DBP1222" s="10"/>
      <c r="DBQ1222" s="10"/>
      <c r="DBR1222" s="10"/>
      <c r="DBS1222" s="10"/>
      <c r="DBT1222" s="10"/>
      <c r="DBU1222" s="10"/>
      <c r="DBV1222" s="10"/>
      <c r="DBW1222" s="10"/>
      <c r="DBX1222" s="10"/>
      <c r="DBY1222" s="10"/>
      <c r="DBZ1222" s="10"/>
      <c r="DCA1222" s="10"/>
      <c r="DCB1222" s="10"/>
      <c r="DCC1222" s="10"/>
      <c r="DCD1222" s="10"/>
      <c r="DCE1222" s="10"/>
      <c r="DCF1222" s="10"/>
      <c r="DCG1222" s="10"/>
      <c r="DCH1222" s="10"/>
      <c r="DCI1222" s="10"/>
      <c r="DCJ1222" s="10"/>
      <c r="DCK1222" s="10"/>
      <c r="DCL1222" s="10"/>
      <c r="DCM1222" s="10"/>
      <c r="DCN1222" s="10"/>
      <c r="DCO1222" s="10"/>
      <c r="DCP1222" s="10"/>
      <c r="DCQ1222" s="10"/>
      <c r="DCR1222" s="10"/>
      <c r="DCS1222" s="10"/>
      <c r="DCT1222" s="10"/>
      <c r="DCU1222" s="10"/>
      <c r="DCV1222" s="10"/>
      <c r="DCW1222" s="10"/>
      <c r="DCX1222" s="10"/>
      <c r="DCY1222" s="10"/>
      <c r="DCZ1222" s="10"/>
      <c r="DDA1222" s="10"/>
      <c r="DDB1222" s="10"/>
      <c r="DDC1222" s="10"/>
      <c r="DDD1222" s="10"/>
      <c r="DDE1222" s="10"/>
      <c r="DDF1222" s="10"/>
      <c r="DDG1222" s="10"/>
      <c r="DDH1222" s="10"/>
      <c r="DDI1222" s="10"/>
      <c r="DDJ1222" s="10"/>
      <c r="DDK1222" s="10"/>
      <c r="DDL1222" s="10"/>
      <c r="DDM1222" s="10"/>
      <c r="DDN1222" s="10"/>
      <c r="DDO1222" s="10"/>
      <c r="DDP1222" s="10"/>
      <c r="DDQ1222" s="10"/>
      <c r="DDR1222" s="10"/>
      <c r="DDS1222" s="10"/>
      <c r="DDT1222" s="10"/>
      <c r="DDU1222" s="10"/>
      <c r="DDV1222" s="10"/>
      <c r="DDW1222" s="10"/>
      <c r="DDX1222" s="10"/>
      <c r="DDY1222" s="10"/>
      <c r="DDZ1222" s="10"/>
      <c r="DEA1222" s="10"/>
      <c r="DEB1222" s="10"/>
      <c r="DEC1222" s="10"/>
      <c r="DED1222" s="10"/>
      <c r="DEE1222" s="10"/>
      <c r="DEF1222" s="10"/>
      <c r="DEG1222" s="10"/>
      <c r="DEH1222" s="10"/>
      <c r="DEI1222" s="10"/>
      <c r="DEJ1222" s="10"/>
      <c r="DEK1222" s="10"/>
      <c r="DEL1222" s="10"/>
      <c r="DEM1222" s="10"/>
      <c r="DEN1222" s="10"/>
      <c r="DEO1222" s="10"/>
      <c r="DEP1222" s="10"/>
      <c r="DEQ1222" s="10"/>
      <c r="DER1222" s="10"/>
      <c r="DES1222" s="10"/>
      <c r="DET1222" s="10"/>
      <c r="DEU1222" s="10"/>
      <c r="DEV1222" s="10"/>
      <c r="DEW1222" s="10"/>
      <c r="DEX1222" s="10"/>
      <c r="DEY1222" s="10"/>
      <c r="DEZ1222" s="10"/>
      <c r="DFA1222" s="10"/>
      <c r="DFB1222" s="10"/>
      <c r="DFC1222" s="10"/>
      <c r="DFD1222" s="10"/>
      <c r="DFE1222" s="10"/>
      <c r="DFF1222" s="10"/>
      <c r="DFG1222" s="10"/>
      <c r="DFH1222" s="10"/>
      <c r="DFI1222" s="10"/>
      <c r="DFJ1222" s="10"/>
      <c r="DFK1222" s="10"/>
      <c r="DFL1222" s="10"/>
      <c r="DFM1222" s="10"/>
      <c r="DFN1222" s="10"/>
      <c r="DFO1222" s="10"/>
      <c r="DFP1222" s="10"/>
      <c r="DFQ1222" s="10"/>
      <c r="DFR1222" s="10"/>
      <c r="DFS1222" s="10"/>
      <c r="DFT1222" s="10"/>
      <c r="DFU1222" s="10"/>
      <c r="DFV1222" s="10"/>
      <c r="DFW1222" s="10"/>
      <c r="DFX1222" s="10"/>
      <c r="DFY1222" s="10"/>
      <c r="DFZ1222" s="10"/>
      <c r="DGA1222" s="10"/>
      <c r="DGB1222" s="10"/>
      <c r="DGC1222" s="10"/>
      <c r="DGD1222" s="10"/>
      <c r="DGE1222" s="10"/>
      <c r="DGF1222" s="10"/>
      <c r="DGG1222" s="10"/>
      <c r="DGH1222" s="10"/>
      <c r="DGI1222" s="10"/>
      <c r="DGJ1222" s="10"/>
      <c r="DGK1222" s="10"/>
      <c r="DGL1222" s="10"/>
      <c r="DGM1222" s="10"/>
      <c r="DGN1222" s="10"/>
      <c r="DGO1222" s="10"/>
      <c r="DGP1222" s="10"/>
      <c r="DGQ1222" s="10"/>
      <c r="DGR1222" s="10"/>
      <c r="DGS1222" s="10"/>
      <c r="DGT1222" s="10"/>
      <c r="DGU1222" s="10"/>
      <c r="DGV1222" s="10"/>
      <c r="DGW1222" s="10"/>
      <c r="DGX1222" s="10"/>
      <c r="DGY1222" s="10"/>
      <c r="DGZ1222" s="10"/>
      <c r="DHA1222" s="10"/>
      <c r="DHB1222" s="10"/>
      <c r="DHC1222" s="10"/>
      <c r="DHD1222" s="10"/>
      <c r="DHE1222" s="10"/>
      <c r="DHF1222" s="10"/>
      <c r="DHG1222" s="10"/>
      <c r="DHH1222" s="10"/>
      <c r="DHI1222" s="10"/>
      <c r="DHJ1222" s="10"/>
      <c r="DHK1222" s="10"/>
      <c r="DHL1222" s="10"/>
      <c r="DHM1222" s="10"/>
      <c r="DHN1222" s="10"/>
      <c r="DHO1222" s="10"/>
      <c r="DHP1222" s="10"/>
      <c r="DHQ1222" s="10"/>
      <c r="DHR1222" s="10"/>
      <c r="DHS1222" s="10"/>
      <c r="DHT1222" s="10"/>
      <c r="DHU1222" s="10"/>
      <c r="DHV1222" s="10"/>
      <c r="DHW1222" s="10"/>
      <c r="DHX1222" s="10"/>
      <c r="DHY1222" s="10"/>
      <c r="DHZ1222" s="10"/>
      <c r="DIA1222" s="10"/>
      <c r="DIB1222" s="10"/>
      <c r="DIC1222" s="10"/>
      <c r="DID1222" s="10"/>
      <c r="DIE1222" s="10"/>
      <c r="DIF1222" s="10"/>
      <c r="DIG1222" s="10"/>
      <c r="DIH1222" s="10"/>
      <c r="DII1222" s="10"/>
      <c r="DIJ1222" s="10"/>
      <c r="DIK1222" s="10"/>
      <c r="DIL1222" s="10"/>
      <c r="DIM1222" s="10"/>
      <c r="DIN1222" s="10"/>
      <c r="DIO1222" s="10"/>
      <c r="DIP1222" s="10"/>
      <c r="DIQ1222" s="10"/>
      <c r="DIR1222" s="10"/>
      <c r="DIS1222" s="10"/>
      <c r="DIT1222" s="10"/>
      <c r="DIU1222" s="10"/>
      <c r="DIV1222" s="10"/>
      <c r="DIW1222" s="10"/>
      <c r="DIX1222" s="10"/>
      <c r="DIY1222" s="10"/>
      <c r="DIZ1222" s="10"/>
      <c r="DJA1222" s="10"/>
      <c r="DJB1222" s="10"/>
      <c r="DJC1222" s="10"/>
      <c r="DJD1222" s="10"/>
      <c r="DJE1222" s="10"/>
      <c r="DJF1222" s="10"/>
      <c r="DJG1222" s="10"/>
      <c r="DJH1222" s="10"/>
      <c r="DJI1222" s="10"/>
      <c r="DJJ1222" s="10"/>
      <c r="DJK1222" s="10"/>
      <c r="DJL1222" s="10"/>
      <c r="DJM1222" s="10"/>
      <c r="DJN1222" s="10"/>
      <c r="DJO1222" s="10"/>
      <c r="DJP1222" s="10"/>
      <c r="DJQ1222" s="10"/>
      <c r="DJR1222" s="10"/>
      <c r="DJS1222" s="10"/>
      <c r="DJT1222" s="10"/>
      <c r="DJU1222" s="10"/>
      <c r="DJV1222" s="10"/>
      <c r="DJW1222" s="10"/>
      <c r="DJX1222" s="10"/>
      <c r="DJY1222" s="10"/>
      <c r="DJZ1222" s="10"/>
      <c r="DKA1222" s="10"/>
      <c r="DKB1222" s="10"/>
      <c r="DKC1222" s="10"/>
      <c r="DKD1222" s="10"/>
      <c r="DKE1222" s="10"/>
      <c r="DKF1222" s="10"/>
      <c r="DKG1222" s="10"/>
      <c r="DKH1222" s="10"/>
      <c r="DKI1222" s="10"/>
      <c r="DKJ1222" s="10"/>
      <c r="DKK1222" s="10"/>
      <c r="DKL1222" s="10"/>
      <c r="DKM1222" s="10"/>
      <c r="DKN1222" s="10"/>
      <c r="DKO1222" s="10"/>
      <c r="DKP1222" s="10"/>
      <c r="DKQ1222" s="10"/>
      <c r="DKR1222" s="10"/>
      <c r="DKS1222" s="10"/>
      <c r="DKT1222" s="10"/>
      <c r="DKU1222" s="10"/>
      <c r="DKV1222" s="10"/>
      <c r="DKW1222" s="10"/>
      <c r="DKX1222" s="10"/>
      <c r="DKY1222" s="10"/>
      <c r="DKZ1222" s="10"/>
      <c r="DLA1222" s="10"/>
      <c r="DLB1222" s="10"/>
      <c r="DLC1222" s="10"/>
      <c r="DLD1222" s="10"/>
      <c r="DLE1222" s="10"/>
      <c r="DLF1222" s="10"/>
      <c r="DLG1222" s="10"/>
      <c r="DLH1222" s="10"/>
      <c r="DLI1222" s="10"/>
      <c r="DLJ1222" s="10"/>
      <c r="DLK1222" s="10"/>
      <c r="DLL1222" s="10"/>
      <c r="DLM1222" s="10"/>
      <c r="DLN1222" s="10"/>
      <c r="DLO1222" s="10"/>
      <c r="DLP1222" s="10"/>
      <c r="DLQ1222" s="10"/>
      <c r="DLR1222" s="10"/>
      <c r="DLS1222" s="10"/>
      <c r="DLT1222" s="10"/>
      <c r="DLU1222" s="10"/>
      <c r="DLV1222" s="10"/>
      <c r="DLW1222" s="10"/>
      <c r="DLX1222" s="10"/>
      <c r="DLY1222" s="10"/>
      <c r="DLZ1222" s="10"/>
      <c r="DMA1222" s="10"/>
      <c r="DMB1222" s="10"/>
      <c r="DMC1222" s="10"/>
      <c r="DMD1222" s="10"/>
      <c r="DME1222" s="10"/>
      <c r="DMF1222" s="10"/>
      <c r="DMG1222" s="10"/>
      <c r="DMH1222" s="10"/>
      <c r="DMI1222" s="10"/>
      <c r="DMJ1222" s="10"/>
      <c r="DMK1222" s="10"/>
      <c r="DML1222" s="10"/>
      <c r="DMM1222" s="10"/>
      <c r="DMN1222" s="10"/>
      <c r="DMO1222" s="10"/>
      <c r="DMP1222" s="10"/>
      <c r="DMQ1222" s="10"/>
      <c r="DMR1222" s="10"/>
      <c r="DMS1222" s="10"/>
      <c r="DMT1222" s="10"/>
      <c r="DMU1222" s="10"/>
      <c r="DMV1222" s="10"/>
      <c r="DMW1222" s="10"/>
      <c r="DMX1222" s="10"/>
      <c r="DMY1222" s="10"/>
      <c r="DMZ1222" s="10"/>
      <c r="DNA1222" s="10"/>
      <c r="DNB1222" s="10"/>
      <c r="DNC1222" s="10"/>
      <c r="DND1222" s="10"/>
      <c r="DNE1222" s="10"/>
      <c r="DNF1222" s="10"/>
      <c r="DNG1222" s="10"/>
      <c r="DNH1222" s="10"/>
      <c r="DNI1222" s="10"/>
      <c r="DNJ1222" s="10"/>
      <c r="DNK1222" s="10"/>
      <c r="DNL1222" s="10"/>
      <c r="DNM1222" s="10"/>
      <c r="DNN1222" s="10"/>
      <c r="DNO1222" s="10"/>
      <c r="DNP1222" s="10"/>
      <c r="DNQ1222" s="10"/>
      <c r="DNR1222" s="10"/>
      <c r="DNS1222" s="10"/>
      <c r="DNT1222" s="10"/>
      <c r="DNU1222" s="10"/>
      <c r="DNV1222" s="10"/>
      <c r="DNW1222" s="10"/>
      <c r="DNX1222" s="10"/>
      <c r="DNY1222" s="10"/>
      <c r="DNZ1222" s="10"/>
      <c r="DOA1222" s="10"/>
      <c r="DOB1222" s="10"/>
      <c r="DOC1222" s="10"/>
      <c r="DOD1222" s="10"/>
      <c r="DOE1222" s="10"/>
      <c r="DOF1222" s="10"/>
      <c r="DOG1222" s="10"/>
      <c r="DOH1222" s="10"/>
      <c r="DOI1222" s="10"/>
      <c r="DOJ1222" s="10"/>
      <c r="DOK1222" s="10"/>
      <c r="DOL1222" s="10"/>
      <c r="DOM1222" s="10"/>
      <c r="DON1222" s="10"/>
      <c r="DOO1222" s="10"/>
      <c r="DOP1222" s="10"/>
      <c r="DOQ1222" s="10"/>
      <c r="DOR1222" s="10"/>
      <c r="DOS1222" s="10"/>
      <c r="DOT1222" s="10"/>
      <c r="DOU1222" s="10"/>
      <c r="DOV1222" s="10"/>
      <c r="DOW1222" s="10"/>
      <c r="DOX1222" s="10"/>
      <c r="DOY1222" s="10"/>
      <c r="DOZ1222" s="10"/>
      <c r="DPA1222" s="10"/>
      <c r="DPB1222" s="10"/>
      <c r="DPC1222" s="10"/>
      <c r="DPD1222" s="10"/>
      <c r="DPE1222" s="10"/>
      <c r="DPF1222" s="10"/>
      <c r="DPG1222" s="10"/>
      <c r="DPH1222" s="10"/>
      <c r="DPI1222" s="10"/>
      <c r="DPJ1222" s="10"/>
      <c r="DPK1222" s="10"/>
      <c r="DPL1222" s="10"/>
      <c r="DPM1222" s="10"/>
      <c r="DPN1222" s="10"/>
      <c r="DPO1222" s="10"/>
      <c r="DPP1222" s="10"/>
      <c r="DPQ1222" s="10"/>
      <c r="DPR1222" s="10"/>
      <c r="DPS1222" s="10"/>
      <c r="DPT1222" s="10"/>
      <c r="DPU1222" s="10"/>
      <c r="DPV1222" s="10"/>
      <c r="DPW1222" s="10"/>
      <c r="DPX1222" s="10"/>
      <c r="DPY1222" s="10"/>
      <c r="DPZ1222" s="10"/>
      <c r="DQA1222" s="10"/>
      <c r="DQB1222" s="10"/>
      <c r="DQC1222" s="10"/>
      <c r="DQD1222" s="10"/>
      <c r="DQE1222" s="10"/>
      <c r="DQF1222" s="10"/>
      <c r="DQG1222" s="10"/>
      <c r="DQH1222" s="10"/>
      <c r="DQI1222" s="10"/>
      <c r="DQJ1222" s="10"/>
      <c r="DQK1222" s="10"/>
      <c r="DQL1222" s="10"/>
      <c r="DQM1222" s="10"/>
      <c r="DQN1222" s="10"/>
      <c r="DQO1222" s="10"/>
      <c r="DQP1222" s="10"/>
      <c r="DQQ1222" s="10"/>
      <c r="DQR1222" s="10"/>
      <c r="DQS1222" s="10"/>
      <c r="DQT1222" s="10"/>
      <c r="DQU1222" s="10"/>
      <c r="DQV1222" s="10"/>
      <c r="DQW1222" s="10"/>
      <c r="DQX1222" s="10"/>
      <c r="DQY1222" s="10"/>
      <c r="DQZ1222" s="10"/>
      <c r="DRA1222" s="10"/>
      <c r="DRB1222" s="10"/>
      <c r="DRC1222" s="10"/>
      <c r="DRD1222" s="10"/>
      <c r="DRE1222" s="10"/>
      <c r="DRF1222" s="10"/>
      <c r="DRG1222" s="10"/>
      <c r="DRH1222" s="10"/>
      <c r="DRI1222" s="10"/>
      <c r="DRJ1222" s="10"/>
      <c r="DRK1222" s="10"/>
      <c r="DRL1222" s="10"/>
      <c r="DRM1222" s="10"/>
      <c r="DRN1222" s="10"/>
      <c r="DRO1222" s="10"/>
      <c r="DRP1222" s="10"/>
      <c r="DRQ1222" s="10"/>
      <c r="DRR1222" s="10"/>
      <c r="DRS1222" s="10"/>
      <c r="DRT1222" s="10"/>
      <c r="DRU1222" s="10"/>
      <c r="DRV1222" s="10"/>
      <c r="DRW1222" s="10"/>
      <c r="DRX1222" s="10"/>
      <c r="DRY1222" s="10"/>
      <c r="DRZ1222" s="10"/>
      <c r="DSA1222" s="10"/>
      <c r="DSB1222" s="10"/>
      <c r="DSC1222" s="10"/>
      <c r="DSD1222" s="10"/>
      <c r="DSE1222" s="10"/>
      <c r="DSF1222" s="10"/>
      <c r="DSG1222" s="10"/>
      <c r="DSH1222" s="10"/>
      <c r="DSI1222" s="10"/>
      <c r="DSJ1222" s="10"/>
      <c r="DSK1222" s="10"/>
      <c r="DSL1222" s="10"/>
      <c r="DSM1222" s="10"/>
      <c r="DSN1222" s="10"/>
      <c r="DSO1222" s="10"/>
      <c r="DSP1222" s="10"/>
      <c r="DSQ1222" s="10"/>
      <c r="DSR1222" s="10"/>
      <c r="DSS1222" s="10"/>
      <c r="DST1222" s="10"/>
      <c r="DSU1222" s="10"/>
      <c r="DSV1222" s="10"/>
      <c r="DSW1222" s="10"/>
      <c r="DSX1222" s="10"/>
      <c r="DSY1222" s="10"/>
      <c r="DSZ1222" s="10"/>
      <c r="DTA1222" s="10"/>
      <c r="DTB1222" s="10"/>
      <c r="DTC1222" s="10"/>
      <c r="DTD1222" s="10"/>
      <c r="DTE1222" s="10"/>
      <c r="DTF1222" s="10"/>
      <c r="DTG1222" s="10"/>
      <c r="DTH1222" s="10"/>
      <c r="DTI1222" s="10"/>
      <c r="DTJ1222" s="10"/>
      <c r="DTK1222" s="10"/>
      <c r="DTL1222" s="10"/>
      <c r="DTM1222" s="10"/>
      <c r="DTN1222" s="10"/>
      <c r="DTO1222" s="10"/>
      <c r="DTP1222" s="10"/>
      <c r="DTQ1222" s="10"/>
      <c r="DTR1222" s="10"/>
      <c r="DTS1222" s="10"/>
      <c r="DTT1222" s="10"/>
      <c r="DTU1222" s="10"/>
      <c r="DTV1222" s="10"/>
      <c r="DTW1222" s="10"/>
      <c r="DTX1222" s="10"/>
      <c r="DTY1222" s="10"/>
      <c r="DTZ1222" s="10"/>
      <c r="DUA1222" s="10"/>
      <c r="DUB1222" s="10"/>
      <c r="DUC1222" s="10"/>
      <c r="DUD1222" s="10"/>
      <c r="DUE1222" s="10"/>
      <c r="DUF1222" s="10"/>
      <c r="DUG1222" s="10"/>
      <c r="DUH1222" s="10"/>
      <c r="DUI1222" s="10"/>
      <c r="DUJ1222" s="10"/>
      <c r="DUK1222" s="10"/>
      <c r="DUL1222" s="10"/>
      <c r="DUM1222" s="10"/>
      <c r="DUN1222" s="10"/>
      <c r="DUO1222" s="10"/>
      <c r="DUP1222" s="10"/>
      <c r="DUQ1222" s="10"/>
      <c r="DUR1222" s="10"/>
      <c r="DUS1222" s="10"/>
      <c r="DUT1222" s="10"/>
      <c r="DUU1222" s="10"/>
      <c r="DUV1222" s="10"/>
      <c r="DUW1222" s="10"/>
      <c r="DUX1222" s="10"/>
      <c r="DUY1222" s="10"/>
      <c r="DUZ1222" s="10"/>
      <c r="DVA1222" s="10"/>
      <c r="DVB1222" s="10"/>
      <c r="DVC1222" s="10"/>
      <c r="DVD1222" s="10"/>
      <c r="DVE1222" s="10"/>
      <c r="DVF1222" s="10"/>
      <c r="DVG1222" s="10"/>
      <c r="DVH1222" s="10"/>
      <c r="DVI1222" s="10"/>
      <c r="DVJ1222" s="10"/>
      <c r="DVK1222" s="10"/>
      <c r="DVL1222" s="10"/>
      <c r="DVM1222" s="10"/>
      <c r="DVN1222" s="10"/>
      <c r="DVO1222" s="10"/>
      <c r="DVP1222" s="10"/>
      <c r="DVQ1222" s="10"/>
      <c r="DVR1222" s="10"/>
      <c r="DVS1222" s="10"/>
      <c r="DVT1222" s="10"/>
      <c r="DVU1222" s="10"/>
      <c r="DVV1222" s="10"/>
      <c r="DVW1222" s="10"/>
      <c r="DVX1222" s="10"/>
      <c r="DVY1222" s="10"/>
      <c r="DVZ1222" s="10"/>
      <c r="DWA1222" s="10"/>
      <c r="DWB1222" s="10"/>
      <c r="DWC1222" s="10"/>
      <c r="DWD1222" s="10"/>
      <c r="DWE1222" s="10"/>
      <c r="DWF1222" s="10"/>
      <c r="DWG1222" s="10"/>
      <c r="DWH1222" s="10"/>
      <c r="DWI1222" s="10"/>
      <c r="DWJ1222" s="10"/>
      <c r="DWK1222" s="10"/>
      <c r="DWL1222" s="10"/>
      <c r="DWM1222" s="10"/>
      <c r="DWN1222" s="10"/>
      <c r="DWO1222" s="10"/>
      <c r="DWP1222" s="10"/>
      <c r="DWQ1222" s="10"/>
      <c r="DWR1222" s="10"/>
      <c r="DWS1222" s="10"/>
      <c r="DWT1222" s="10"/>
      <c r="DWU1222" s="10"/>
      <c r="DWV1222" s="10"/>
      <c r="DWW1222" s="10"/>
      <c r="DWX1222" s="10"/>
      <c r="DWY1222" s="10"/>
      <c r="DWZ1222" s="10"/>
      <c r="DXA1222" s="10"/>
      <c r="DXB1222" s="10"/>
      <c r="DXC1222" s="10"/>
      <c r="DXD1222" s="10"/>
      <c r="DXE1222" s="10"/>
      <c r="DXF1222" s="10"/>
      <c r="DXG1222" s="10"/>
      <c r="DXH1222" s="10"/>
      <c r="DXI1222" s="10"/>
      <c r="DXJ1222" s="10"/>
      <c r="DXK1222" s="10"/>
      <c r="DXL1222" s="10"/>
      <c r="DXM1222" s="10"/>
      <c r="DXN1222" s="10"/>
      <c r="DXO1222" s="10"/>
      <c r="DXP1222" s="10"/>
      <c r="DXQ1222" s="10"/>
      <c r="DXR1222" s="10"/>
      <c r="DXS1222" s="10"/>
      <c r="DXT1222" s="10"/>
      <c r="DXU1222" s="10"/>
      <c r="DXV1222" s="10"/>
      <c r="DXW1222" s="10"/>
      <c r="DXX1222" s="10"/>
      <c r="DXY1222" s="10"/>
      <c r="DXZ1222" s="10"/>
      <c r="DYA1222" s="10"/>
      <c r="DYB1222" s="10"/>
      <c r="DYC1222" s="10"/>
      <c r="DYD1222" s="10"/>
      <c r="DYE1222" s="10"/>
      <c r="DYF1222" s="10"/>
      <c r="DYG1222" s="10"/>
      <c r="DYH1222" s="10"/>
      <c r="DYI1222" s="10"/>
      <c r="DYJ1222" s="10"/>
      <c r="DYK1222" s="10"/>
      <c r="DYL1222" s="10"/>
      <c r="DYM1222" s="10"/>
      <c r="DYN1222" s="10"/>
      <c r="DYO1222" s="10"/>
      <c r="DYP1222" s="10"/>
      <c r="DYQ1222" s="10"/>
      <c r="DYR1222" s="10"/>
      <c r="DYS1222" s="10"/>
      <c r="DYT1222" s="10"/>
      <c r="DYU1222" s="10"/>
      <c r="DYV1222" s="10"/>
      <c r="DYW1222" s="10"/>
      <c r="DYX1222" s="10"/>
      <c r="DYY1222" s="10"/>
      <c r="DYZ1222" s="10"/>
      <c r="DZA1222" s="10"/>
      <c r="DZB1222" s="10"/>
      <c r="DZC1222" s="10"/>
      <c r="DZD1222" s="10"/>
      <c r="DZE1222" s="10"/>
      <c r="DZF1222" s="10"/>
      <c r="DZG1222" s="10"/>
      <c r="DZH1222" s="10"/>
      <c r="DZI1222" s="10"/>
      <c r="DZJ1222" s="10"/>
      <c r="DZK1222" s="10"/>
      <c r="DZL1222" s="10"/>
      <c r="DZM1222" s="10"/>
      <c r="DZN1222" s="10"/>
      <c r="DZO1222" s="10"/>
      <c r="DZP1222" s="10"/>
      <c r="DZQ1222" s="10"/>
      <c r="DZR1222" s="10"/>
      <c r="DZS1222" s="10"/>
      <c r="DZT1222" s="10"/>
      <c r="DZU1222" s="10"/>
      <c r="DZV1222" s="10"/>
      <c r="DZW1222" s="10"/>
      <c r="DZX1222" s="10"/>
      <c r="DZY1222" s="10"/>
      <c r="DZZ1222" s="10"/>
      <c r="EAA1222" s="10"/>
      <c r="EAB1222" s="10"/>
      <c r="EAC1222" s="10"/>
      <c r="EAD1222" s="10"/>
      <c r="EAE1222" s="10"/>
      <c r="EAF1222" s="10"/>
      <c r="EAG1222" s="10"/>
      <c r="EAH1222" s="10"/>
      <c r="EAI1222" s="10"/>
      <c r="EAJ1222" s="10"/>
      <c r="EAK1222" s="10"/>
      <c r="EAL1222" s="10"/>
      <c r="EAM1222" s="10"/>
      <c r="EAN1222" s="10"/>
      <c r="EAO1222" s="10"/>
      <c r="EAP1222" s="10"/>
      <c r="EAQ1222" s="10"/>
      <c r="EAR1222" s="10"/>
      <c r="EAS1222" s="10"/>
      <c r="EAT1222" s="10"/>
      <c r="EAU1222" s="10"/>
      <c r="EAV1222" s="10"/>
      <c r="EAW1222" s="10"/>
      <c r="EAX1222" s="10"/>
      <c r="EAY1222" s="10"/>
      <c r="EAZ1222" s="10"/>
      <c r="EBA1222" s="10"/>
      <c r="EBB1222" s="10"/>
      <c r="EBC1222" s="10"/>
      <c r="EBD1222" s="10"/>
      <c r="EBE1222" s="10"/>
      <c r="EBF1222" s="10"/>
      <c r="EBG1222" s="10"/>
      <c r="EBH1222" s="10"/>
      <c r="EBI1222" s="10"/>
      <c r="EBJ1222" s="10"/>
      <c r="EBK1222" s="10"/>
      <c r="EBL1222" s="10"/>
      <c r="EBM1222" s="10"/>
      <c r="EBN1222" s="10"/>
      <c r="EBO1222" s="10"/>
      <c r="EBP1222" s="10"/>
      <c r="EBQ1222" s="10"/>
      <c r="EBR1222" s="10"/>
      <c r="EBS1222" s="10"/>
      <c r="EBT1222" s="10"/>
      <c r="EBU1222" s="10"/>
      <c r="EBV1222" s="10"/>
      <c r="EBW1222" s="10"/>
      <c r="EBX1222" s="10"/>
      <c r="EBY1222" s="10"/>
      <c r="EBZ1222" s="10"/>
      <c r="ECA1222" s="10"/>
      <c r="ECB1222" s="10"/>
      <c r="ECC1222" s="10"/>
      <c r="ECD1222" s="10"/>
      <c r="ECE1222" s="10"/>
      <c r="ECF1222" s="10"/>
      <c r="ECG1222" s="10"/>
      <c r="ECH1222" s="10"/>
      <c r="ECI1222" s="10"/>
      <c r="ECJ1222" s="10"/>
      <c r="ECK1222" s="10"/>
      <c r="ECL1222" s="10"/>
      <c r="ECM1222" s="10"/>
      <c r="ECN1222" s="10"/>
      <c r="ECO1222" s="10"/>
      <c r="ECP1222" s="10"/>
      <c r="ECQ1222" s="10"/>
      <c r="ECR1222" s="10"/>
      <c r="ECS1222" s="10"/>
      <c r="ECT1222" s="10"/>
      <c r="ECU1222" s="10"/>
      <c r="ECV1222" s="10"/>
      <c r="ECW1222" s="10"/>
      <c r="ECX1222" s="10"/>
      <c r="ECY1222" s="10"/>
      <c r="ECZ1222" s="10"/>
      <c r="EDA1222" s="10"/>
      <c r="EDB1222" s="10"/>
      <c r="EDC1222" s="10"/>
      <c r="EDD1222" s="10"/>
      <c r="EDE1222" s="10"/>
      <c r="EDF1222" s="10"/>
      <c r="EDG1222" s="10"/>
      <c r="EDH1222" s="10"/>
      <c r="EDI1222" s="10"/>
      <c r="EDJ1222" s="10"/>
      <c r="EDK1222" s="10"/>
      <c r="EDL1222" s="10"/>
      <c r="EDM1222" s="10"/>
      <c r="EDN1222" s="10"/>
      <c r="EDO1222" s="10"/>
      <c r="EDP1222" s="10"/>
      <c r="EDQ1222" s="10"/>
      <c r="EDR1222" s="10"/>
      <c r="EDS1222" s="10"/>
      <c r="EDT1222" s="10"/>
      <c r="EDU1222" s="10"/>
      <c r="EDV1222" s="10"/>
      <c r="EDW1222" s="10"/>
      <c r="EDX1222" s="10"/>
      <c r="EDY1222" s="10"/>
      <c r="EDZ1222" s="10"/>
      <c r="EEA1222" s="10"/>
      <c r="EEB1222" s="10"/>
      <c r="EEC1222" s="10"/>
      <c r="EED1222" s="10"/>
      <c r="EEE1222" s="10"/>
      <c r="EEF1222" s="10"/>
      <c r="EEG1222" s="10"/>
      <c r="EEH1222" s="10"/>
      <c r="EEI1222" s="10"/>
      <c r="EEJ1222" s="10"/>
      <c r="EEK1222" s="10"/>
      <c r="EEL1222" s="10"/>
      <c r="EEM1222" s="10"/>
      <c r="EEN1222" s="10"/>
      <c r="EEO1222" s="10"/>
      <c r="EEP1222" s="10"/>
      <c r="EEQ1222" s="10"/>
      <c r="EER1222" s="10"/>
      <c r="EES1222" s="10"/>
      <c r="EET1222" s="10"/>
      <c r="EEU1222" s="10"/>
      <c r="EEV1222" s="10"/>
      <c r="EEW1222" s="10"/>
      <c r="EEX1222" s="10"/>
      <c r="EEY1222" s="10"/>
      <c r="EEZ1222" s="10"/>
      <c r="EFA1222" s="10"/>
      <c r="EFB1222" s="10"/>
      <c r="EFC1222" s="10"/>
      <c r="EFD1222" s="10"/>
      <c r="EFE1222" s="10"/>
      <c r="EFF1222" s="10"/>
      <c r="EFG1222" s="10"/>
      <c r="EFH1222" s="10"/>
      <c r="EFI1222" s="10"/>
      <c r="EFJ1222" s="10"/>
      <c r="EFK1222" s="10"/>
      <c r="EFL1222" s="10"/>
      <c r="EFM1222" s="10"/>
      <c r="EFN1222" s="10"/>
      <c r="EFO1222" s="10"/>
      <c r="EFP1222" s="10"/>
      <c r="EFQ1222" s="10"/>
      <c r="EFR1222" s="10"/>
      <c r="EFS1222" s="10"/>
      <c r="EFT1222" s="10"/>
      <c r="EFU1222" s="10"/>
      <c r="EFV1222" s="10"/>
      <c r="EFW1222" s="10"/>
      <c r="EFX1222" s="10"/>
      <c r="EFY1222" s="10"/>
      <c r="EFZ1222" s="10"/>
      <c r="EGA1222" s="10"/>
      <c r="EGB1222" s="10"/>
      <c r="EGC1222" s="10"/>
      <c r="EGD1222" s="10"/>
      <c r="EGE1222" s="10"/>
      <c r="EGF1222" s="10"/>
      <c r="EGG1222" s="10"/>
      <c r="EGH1222" s="10"/>
      <c r="EGI1222" s="10"/>
      <c r="EGJ1222" s="10"/>
      <c r="EGK1222" s="10"/>
      <c r="EGL1222" s="10"/>
      <c r="EGM1222" s="10"/>
      <c r="EGN1222" s="10"/>
      <c r="EGO1222" s="10"/>
      <c r="EGP1222" s="10"/>
      <c r="EGQ1222" s="10"/>
      <c r="EGR1222" s="10"/>
      <c r="EGS1222" s="10"/>
      <c r="EGT1222" s="10"/>
      <c r="EGU1222" s="10"/>
      <c r="EGV1222" s="10"/>
      <c r="EGW1222" s="10"/>
      <c r="EGX1222" s="10"/>
      <c r="EGY1222" s="10"/>
      <c r="EGZ1222" s="10"/>
      <c r="EHA1222" s="10"/>
      <c r="EHB1222" s="10"/>
      <c r="EHC1222" s="10"/>
      <c r="EHD1222" s="10"/>
      <c r="EHE1222" s="10"/>
      <c r="EHF1222" s="10"/>
      <c r="EHG1222" s="10"/>
      <c r="EHH1222" s="10"/>
      <c r="EHI1222" s="10"/>
      <c r="EHJ1222" s="10"/>
      <c r="EHK1222" s="10"/>
      <c r="EHL1222" s="10"/>
      <c r="EHM1222" s="10"/>
      <c r="EHN1222" s="10"/>
      <c r="EHO1222" s="10"/>
      <c r="EHP1222" s="10"/>
      <c r="EHQ1222" s="10"/>
      <c r="EHR1222" s="10"/>
      <c r="EHS1222" s="10"/>
      <c r="EHT1222" s="10"/>
      <c r="EHU1222" s="10"/>
      <c r="EHV1222" s="10"/>
      <c r="EHW1222" s="10"/>
      <c r="EHX1222" s="10"/>
      <c r="EHY1222" s="10"/>
      <c r="EHZ1222" s="10"/>
      <c r="EIA1222" s="10"/>
      <c r="EIB1222" s="10"/>
      <c r="EIC1222" s="10"/>
      <c r="EID1222" s="10"/>
      <c r="EIE1222" s="10"/>
      <c r="EIF1222" s="10"/>
      <c r="EIG1222" s="10"/>
      <c r="EIH1222" s="10"/>
      <c r="EII1222" s="10"/>
      <c r="EIJ1222" s="10"/>
      <c r="EIK1222" s="10"/>
      <c r="EIL1222" s="10"/>
      <c r="EIM1222" s="10"/>
      <c r="EIN1222" s="10"/>
      <c r="EIO1222" s="10"/>
      <c r="EIP1222" s="10"/>
      <c r="EIQ1222" s="10"/>
      <c r="EIR1222" s="10"/>
      <c r="EIS1222" s="10"/>
      <c r="EIT1222" s="10"/>
      <c r="EIU1222" s="10"/>
      <c r="EIV1222" s="10"/>
      <c r="EIW1222" s="10"/>
      <c r="EIX1222" s="10"/>
      <c r="EIY1222" s="10"/>
      <c r="EIZ1222" s="10"/>
      <c r="EJA1222" s="10"/>
      <c r="EJB1222" s="10"/>
      <c r="EJC1222" s="10"/>
      <c r="EJD1222" s="10"/>
      <c r="EJE1222" s="10"/>
      <c r="EJF1222" s="10"/>
      <c r="EJG1222" s="10"/>
      <c r="EJH1222" s="10"/>
      <c r="EJI1222" s="10"/>
      <c r="EJJ1222" s="10"/>
      <c r="EJK1222" s="10"/>
      <c r="EJL1222" s="10"/>
      <c r="EJM1222" s="10"/>
      <c r="EJN1222" s="10"/>
      <c r="EJO1222" s="10"/>
      <c r="EJP1222" s="10"/>
      <c r="EJQ1222" s="10"/>
      <c r="EJR1222" s="10"/>
      <c r="EJS1222" s="10"/>
      <c r="EJT1222" s="10"/>
      <c r="EJU1222" s="10"/>
      <c r="EJV1222" s="10"/>
      <c r="EJW1222" s="10"/>
      <c r="EJX1222" s="10"/>
      <c r="EJY1222" s="10"/>
      <c r="EJZ1222" s="10"/>
      <c r="EKA1222" s="10"/>
      <c r="EKB1222" s="10"/>
      <c r="EKC1222" s="10"/>
      <c r="EKD1222" s="10"/>
      <c r="EKE1222" s="10"/>
      <c r="EKF1222" s="10"/>
      <c r="EKG1222" s="10"/>
      <c r="EKH1222" s="10"/>
      <c r="EKI1222" s="10"/>
      <c r="EKJ1222" s="10"/>
      <c r="EKK1222" s="10"/>
      <c r="EKL1222" s="10"/>
      <c r="EKM1222" s="10"/>
      <c r="EKN1222" s="10"/>
      <c r="EKO1222" s="10"/>
      <c r="EKP1222" s="10"/>
      <c r="EKQ1222" s="10"/>
      <c r="EKR1222" s="10"/>
      <c r="EKS1222" s="10"/>
      <c r="EKT1222" s="10"/>
      <c r="EKU1222" s="10"/>
      <c r="EKV1222" s="10"/>
      <c r="EKW1222" s="10"/>
      <c r="EKX1222" s="10"/>
      <c r="EKY1222" s="10"/>
      <c r="EKZ1222" s="10"/>
      <c r="ELA1222" s="10"/>
      <c r="ELB1222" s="10"/>
      <c r="ELC1222" s="10"/>
      <c r="ELD1222" s="10"/>
      <c r="ELE1222" s="10"/>
      <c r="ELF1222" s="10"/>
      <c r="ELG1222" s="10"/>
      <c r="ELH1222" s="10"/>
      <c r="ELI1222" s="10"/>
      <c r="ELJ1222" s="10"/>
      <c r="ELK1222" s="10"/>
      <c r="ELL1222" s="10"/>
      <c r="ELM1222" s="10"/>
      <c r="ELN1222" s="10"/>
      <c r="ELO1222" s="10"/>
      <c r="ELP1222" s="10"/>
      <c r="ELQ1222" s="10"/>
      <c r="ELR1222" s="10"/>
      <c r="ELS1222" s="10"/>
      <c r="ELT1222" s="10"/>
      <c r="ELU1222" s="10"/>
      <c r="ELV1222" s="10"/>
      <c r="ELW1222" s="10"/>
      <c r="ELX1222" s="10"/>
      <c r="ELY1222" s="10"/>
      <c r="ELZ1222" s="10"/>
      <c r="EMA1222" s="10"/>
      <c r="EMB1222" s="10"/>
      <c r="EMC1222" s="10"/>
      <c r="EMD1222" s="10"/>
      <c r="EME1222" s="10"/>
      <c r="EMF1222" s="10"/>
      <c r="EMG1222" s="10"/>
      <c r="EMH1222" s="10"/>
      <c r="EMI1222" s="10"/>
      <c r="EMJ1222" s="10"/>
      <c r="EMK1222" s="10"/>
      <c r="EML1222" s="10"/>
      <c r="EMM1222" s="10"/>
      <c r="EMN1222" s="10"/>
      <c r="EMO1222" s="10"/>
      <c r="EMP1222" s="10"/>
      <c r="EMQ1222" s="10"/>
      <c r="EMR1222" s="10"/>
      <c r="EMS1222" s="10"/>
      <c r="EMT1222" s="10"/>
      <c r="EMU1222" s="10"/>
      <c r="EMV1222" s="10"/>
      <c r="EMW1222" s="10"/>
      <c r="EMX1222" s="10"/>
      <c r="EMY1222" s="10"/>
      <c r="EMZ1222" s="10"/>
      <c r="ENA1222" s="10"/>
      <c r="ENB1222" s="10"/>
      <c r="ENC1222" s="10"/>
      <c r="END1222" s="10"/>
      <c r="ENE1222" s="10"/>
      <c r="ENF1222" s="10"/>
      <c r="ENG1222" s="10"/>
      <c r="ENH1222" s="10"/>
      <c r="ENI1222" s="10"/>
      <c r="ENJ1222" s="10"/>
      <c r="ENK1222" s="10"/>
      <c r="ENL1222" s="10"/>
      <c r="ENM1222" s="10"/>
      <c r="ENN1222" s="10"/>
      <c r="ENO1222" s="10"/>
      <c r="ENP1222" s="10"/>
      <c r="ENQ1222" s="10"/>
      <c r="ENR1222" s="10"/>
      <c r="ENS1222" s="10"/>
      <c r="ENT1222" s="10"/>
      <c r="ENU1222" s="10"/>
      <c r="ENV1222" s="10"/>
      <c r="ENW1222" s="10"/>
      <c r="ENX1222" s="10"/>
      <c r="ENY1222" s="10"/>
      <c r="ENZ1222" s="10"/>
      <c r="EOA1222" s="10"/>
      <c r="EOB1222" s="10"/>
      <c r="EOC1222" s="10"/>
      <c r="EOD1222" s="10"/>
      <c r="EOE1222" s="10"/>
      <c r="EOF1222" s="10"/>
      <c r="EOG1222" s="10"/>
      <c r="EOH1222" s="10"/>
      <c r="EOI1222" s="10"/>
      <c r="EOJ1222" s="10"/>
      <c r="EOK1222" s="10"/>
      <c r="EOL1222" s="10"/>
      <c r="EOM1222" s="10"/>
      <c r="EON1222" s="10"/>
      <c r="EOO1222" s="10"/>
      <c r="EOP1222" s="10"/>
      <c r="EOQ1222" s="10"/>
      <c r="EOR1222" s="10"/>
      <c r="EOS1222" s="10"/>
      <c r="EOT1222" s="10"/>
      <c r="EOU1222" s="10"/>
      <c r="EOV1222" s="10"/>
      <c r="EOW1222" s="10"/>
      <c r="EOX1222" s="10"/>
      <c r="EOY1222" s="10"/>
      <c r="EOZ1222" s="10"/>
      <c r="EPA1222" s="10"/>
      <c r="EPB1222" s="10"/>
      <c r="EPC1222" s="10"/>
      <c r="EPD1222" s="10"/>
      <c r="EPE1222" s="10"/>
      <c r="EPF1222" s="10"/>
      <c r="EPG1222" s="10"/>
      <c r="EPH1222" s="10"/>
      <c r="EPI1222" s="10"/>
      <c r="EPJ1222" s="10"/>
      <c r="EPK1222" s="10"/>
      <c r="EPL1222" s="10"/>
      <c r="EPM1222" s="10"/>
      <c r="EPN1222" s="10"/>
      <c r="EPO1222" s="10"/>
      <c r="EPP1222" s="10"/>
      <c r="EPQ1222" s="10"/>
      <c r="EPR1222" s="10"/>
      <c r="EPS1222" s="10"/>
      <c r="EPT1222" s="10"/>
      <c r="EPU1222" s="10"/>
      <c r="EPV1222" s="10"/>
      <c r="EPW1222" s="10"/>
      <c r="EPX1222" s="10"/>
      <c r="EPY1222" s="10"/>
      <c r="EPZ1222" s="10"/>
      <c r="EQA1222" s="10"/>
      <c r="EQB1222" s="10"/>
      <c r="EQC1222" s="10"/>
      <c r="EQD1222" s="10"/>
      <c r="EQE1222" s="10"/>
      <c r="EQF1222" s="10"/>
      <c r="EQG1222" s="10"/>
      <c r="EQH1222" s="10"/>
      <c r="EQI1222" s="10"/>
      <c r="EQJ1222" s="10"/>
      <c r="EQK1222" s="10"/>
      <c r="EQL1222" s="10"/>
      <c r="EQM1222" s="10"/>
      <c r="EQN1222" s="10"/>
      <c r="EQO1222" s="10"/>
      <c r="EQP1222" s="10"/>
      <c r="EQQ1222" s="10"/>
      <c r="EQR1222" s="10"/>
      <c r="EQS1222" s="10"/>
      <c r="EQT1222" s="10"/>
      <c r="EQU1222" s="10"/>
      <c r="EQV1222" s="10"/>
      <c r="EQW1222" s="10"/>
      <c r="EQX1222" s="10"/>
      <c r="EQY1222" s="10"/>
      <c r="EQZ1222" s="10"/>
      <c r="ERA1222" s="10"/>
      <c r="ERB1222" s="10"/>
      <c r="ERC1222" s="10"/>
      <c r="ERD1222" s="10"/>
      <c r="ERE1222" s="10"/>
      <c r="ERF1222" s="10"/>
      <c r="ERG1222" s="10"/>
      <c r="ERH1222" s="10"/>
      <c r="ERI1222" s="10"/>
      <c r="ERJ1222" s="10"/>
      <c r="ERK1222" s="10"/>
      <c r="ERL1222" s="10"/>
      <c r="ERM1222" s="10"/>
      <c r="ERN1222" s="10"/>
      <c r="ERO1222" s="10"/>
      <c r="ERP1222" s="10"/>
      <c r="ERQ1222" s="10"/>
      <c r="ERR1222" s="10"/>
      <c r="ERS1222" s="10"/>
      <c r="ERT1222" s="10"/>
      <c r="ERU1222" s="10"/>
      <c r="ERV1222" s="10"/>
      <c r="ERW1222" s="10"/>
      <c r="ERX1222" s="10"/>
      <c r="ERY1222" s="10"/>
      <c r="ERZ1222" s="10"/>
      <c r="ESA1222" s="10"/>
      <c r="ESB1222" s="10"/>
      <c r="ESC1222" s="10"/>
      <c r="ESD1222" s="10"/>
      <c r="ESE1222" s="10"/>
      <c r="ESF1222" s="10"/>
      <c r="ESG1222" s="10"/>
      <c r="ESH1222" s="10"/>
      <c r="ESI1222" s="10"/>
      <c r="ESJ1222" s="10"/>
      <c r="ESK1222" s="10"/>
      <c r="ESL1222" s="10"/>
      <c r="ESM1222" s="10"/>
      <c r="ESN1222" s="10"/>
      <c r="ESO1222" s="10"/>
      <c r="ESP1222" s="10"/>
      <c r="ESQ1222" s="10"/>
      <c r="ESR1222" s="10"/>
      <c r="ESS1222" s="10"/>
      <c r="EST1222" s="10"/>
      <c r="ESU1222" s="10"/>
      <c r="ESV1222" s="10"/>
      <c r="ESW1222" s="10"/>
      <c r="ESX1222" s="10"/>
      <c r="ESY1222" s="10"/>
      <c r="ESZ1222" s="10"/>
      <c r="ETA1222" s="10"/>
      <c r="ETB1222" s="10"/>
      <c r="ETC1222" s="10"/>
      <c r="ETD1222" s="10"/>
      <c r="ETE1222" s="10"/>
      <c r="ETF1222" s="10"/>
      <c r="ETG1222" s="10"/>
      <c r="ETH1222" s="10"/>
      <c r="ETI1222" s="10"/>
      <c r="ETJ1222" s="10"/>
      <c r="ETK1222" s="10"/>
      <c r="ETL1222" s="10"/>
      <c r="ETM1222" s="10"/>
      <c r="ETN1222" s="10"/>
      <c r="ETO1222" s="10"/>
      <c r="ETP1222" s="10"/>
      <c r="ETQ1222" s="10"/>
      <c r="ETR1222" s="10"/>
      <c r="ETS1222" s="10"/>
      <c r="ETT1222" s="10"/>
      <c r="ETU1222" s="10"/>
      <c r="ETV1222" s="10"/>
      <c r="ETW1222" s="10"/>
      <c r="ETX1222" s="10"/>
      <c r="ETY1222" s="10"/>
      <c r="ETZ1222" s="10"/>
      <c r="EUA1222" s="10"/>
      <c r="EUB1222" s="10"/>
      <c r="EUC1222" s="10"/>
      <c r="EUD1222" s="10"/>
      <c r="EUE1222" s="10"/>
      <c r="EUF1222" s="10"/>
      <c r="EUG1222" s="10"/>
      <c r="EUH1222" s="10"/>
      <c r="EUI1222" s="10"/>
      <c r="EUJ1222" s="10"/>
      <c r="EUK1222" s="10"/>
      <c r="EUL1222" s="10"/>
      <c r="EUM1222" s="10"/>
      <c r="EUN1222" s="10"/>
      <c r="EUO1222" s="10"/>
      <c r="EUP1222" s="10"/>
      <c r="EUQ1222" s="10"/>
      <c r="EUR1222" s="10"/>
      <c r="EUS1222" s="10"/>
      <c r="EUT1222" s="10"/>
      <c r="EUU1222" s="10"/>
      <c r="EUV1222" s="10"/>
      <c r="EUW1222" s="10"/>
      <c r="EUX1222" s="10"/>
      <c r="EUY1222" s="10"/>
      <c r="EUZ1222" s="10"/>
      <c r="EVA1222" s="10"/>
      <c r="EVB1222" s="10"/>
      <c r="EVC1222" s="10"/>
      <c r="EVD1222" s="10"/>
      <c r="EVE1222" s="10"/>
      <c r="EVF1222" s="10"/>
      <c r="EVG1222" s="10"/>
      <c r="EVH1222" s="10"/>
      <c r="EVI1222" s="10"/>
      <c r="EVJ1222" s="10"/>
      <c r="EVK1222" s="10"/>
      <c r="EVL1222" s="10"/>
      <c r="EVM1222" s="10"/>
      <c r="EVN1222" s="10"/>
      <c r="EVO1222" s="10"/>
      <c r="EVP1222" s="10"/>
      <c r="EVQ1222" s="10"/>
      <c r="EVR1222" s="10"/>
      <c r="EVS1222" s="10"/>
      <c r="EVT1222" s="10"/>
      <c r="EVU1222" s="10"/>
      <c r="EVV1222" s="10"/>
      <c r="EVW1222" s="10"/>
      <c r="EVX1222" s="10"/>
      <c r="EVY1222" s="10"/>
      <c r="EVZ1222" s="10"/>
      <c r="EWA1222" s="10"/>
      <c r="EWB1222" s="10"/>
      <c r="EWC1222" s="10"/>
      <c r="EWD1222" s="10"/>
      <c r="EWE1222" s="10"/>
      <c r="EWF1222" s="10"/>
      <c r="EWG1222" s="10"/>
      <c r="EWH1222" s="10"/>
      <c r="EWI1222" s="10"/>
      <c r="EWJ1222" s="10"/>
      <c r="EWK1222" s="10"/>
      <c r="EWL1222" s="10"/>
      <c r="EWM1222" s="10"/>
      <c r="EWN1222" s="10"/>
      <c r="EWO1222" s="10"/>
      <c r="EWP1222" s="10"/>
      <c r="EWQ1222" s="10"/>
      <c r="EWR1222" s="10"/>
      <c r="EWS1222" s="10"/>
      <c r="EWT1222" s="10"/>
      <c r="EWU1222" s="10"/>
      <c r="EWV1222" s="10"/>
      <c r="EWW1222" s="10"/>
      <c r="EWX1222" s="10"/>
      <c r="EWY1222" s="10"/>
      <c r="EWZ1222" s="10"/>
      <c r="EXA1222" s="10"/>
      <c r="EXB1222" s="10"/>
      <c r="EXC1222" s="10"/>
      <c r="EXD1222" s="10"/>
      <c r="EXE1222" s="10"/>
      <c r="EXF1222" s="10"/>
      <c r="EXG1222" s="10"/>
      <c r="EXH1222" s="10"/>
      <c r="EXI1222" s="10"/>
      <c r="EXJ1222" s="10"/>
      <c r="EXK1222" s="10"/>
      <c r="EXL1222" s="10"/>
      <c r="EXM1222" s="10"/>
      <c r="EXN1222" s="10"/>
      <c r="EXO1222" s="10"/>
      <c r="EXP1222" s="10"/>
      <c r="EXQ1222" s="10"/>
      <c r="EXR1222" s="10"/>
      <c r="EXS1222" s="10"/>
      <c r="EXT1222" s="10"/>
      <c r="EXU1222" s="10"/>
      <c r="EXV1222" s="10"/>
      <c r="EXW1222" s="10"/>
      <c r="EXX1222" s="10"/>
      <c r="EXY1222" s="10"/>
      <c r="EXZ1222" s="10"/>
      <c r="EYA1222" s="10"/>
      <c r="EYB1222" s="10"/>
      <c r="EYC1222" s="10"/>
      <c r="EYD1222" s="10"/>
      <c r="EYE1222" s="10"/>
      <c r="EYF1222" s="10"/>
      <c r="EYG1222" s="10"/>
      <c r="EYH1222" s="10"/>
      <c r="EYI1222" s="10"/>
      <c r="EYJ1222" s="10"/>
      <c r="EYK1222" s="10"/>
      <c r="EYL1222" s="10"/>
      <c r="EYM1222" s="10"/>
      <c r="EYN1222" s="10"/>
      <c r="EYO1222" s="10"/>
      <c r="EYP1222" s="10"/>
      <c r="EYQ1222" s="10"/>
      <c r="EYR1222" s="10"/>
      <c r="EYS1222" s="10"/>
      <c r="EYT1222" s="10"/>
      <c r="EYU1222" s="10"/>
      <c r="EYV1222" s="10"/>
      <c r="EYW1222" s="10"/>
      <c r="EYX1222" s="10"/>
      <c r="EYY1222" s="10"/>
      <c r="EYZ1222" s="10"/>
      <c r="EZA1222" s="10"/>
      <c r="EZB1222" s="10"/>
      <c r="EZC1222" s="10"/>
      <c r="EZD1222" s="10"/>
      <c r="EZE1222" s="10"/>
      <c r="EZF1222" s="10"/>
      <c r="EZG1222" s="10"/>
      <c r="EZH1222" s="10"/>
      <c r="EZI1222" s="10"/>
      <c r="EZJ1222" s="10"/>
      <c r="EZK1222" s="10"/>
      <c r="EZL1222" s="10"/>
      <c r="EZM1222" s="10"/>
      <c r="EZN1222" s="10"/>
      <c r="EZO1222" s="10"/>
      <c r="EZP1222" s="10"/>
      <c r="EZQ1222" s="10"/>
      <c r="EZR1222" s="10"/>
      <c r="EZS1222" s="10"/>
      <c r="EZT1222" s="10"/>
      <c r="EZU1222" s="10"/>
      <c r="EZV1222" s="10"/>
      <c r="EZW1222" s="10"/>
      <c r="EZX1222" s="10"/>
      <c r="EZY1222" s="10"/>
      <c r="EZZ1222" s="10"/>
      <c r="FAA1222" s="10"/>
      <c r="FAB1222" s="10"/>
      <c r="FAC1222" s="10"/>
      <c r="FAD1222" s="10"/>
      <c r="FAE1222" s="10"/>
      <c r="FAF1222" s="10"/>
      <c r="FAG1222" s="10"/>
      <c r="FAH1222" s="10"/>
      <c r="FAI1222" s="10"/>
      <c r="FAJ1222" s="10"/>
      <c r="FAK1222" s="10"/>
      <c r="FAL1222" s="10"/>
      <c r="FAM1222" s="10"/>
      <c r="FAN1222" s="10"/>
      <c r="FAO1222" s="10"/>
      <c r="FAP1222" s="10"/>
      <c r="FAQ1222" s="10"/>
      <c r="FAR1222" s="10"/>
      <c r="FAS1222" s="10"/>
      <c r="FAT1222" s="10"/>
      <c r="FAU1222" s="10"/>
      <c r="FAV1222" s="10"/>
      <c r="FAW1222" s="10"/>
      <c r="FAX1222" s="10"/>
      <c r="FAY1222" s="10"/>
      <c r="FAZ1222" s="10"/>
      <c r="FBA1222" s="10"/>
      <c r="FBB1222" s="10"/>
      <c r="FBC1222" s="10"/>
      <c r="FBD1222" s="10"/>
      <c r="FBE1222" s="10"/>
      <c r="FBF1222" s="10"/>
      <c r="FBG1222" s="10"/>
      <c r="FBH1222" s="10"/>
      <c r="FBI1222" s="10"/>
      <c r="FBJ1222" s="10"/>
      <c r="FBK1222" s="10"/>
      <c r="FBL1222" s="10"/>
      <c r="FBM1222" s="10"/>
      <c r="FBN1222" s="10"/>
      <c r="FBO1222" s="10"/>
      <c r="FBP1222" s="10"/>
      <c r="FBQ1222" s="10"/>
      <c r="FBR1222" s="10"/>
      <c r="FBS1222" s="10"/>
      <c r="FBT1222" s="10"/>
      <c r="FBU1222" s="10"/>
      <c r="FBV1222" s="10"/>
      <c r="FBW1222" s="10"/>
      <c r="FBX1222" s="10"/>
      <c r="FBY1222" s="10"/>
      <c r="FBZ1222" s="10"/>
      <c r="FCA1222" s="10"/>
      <c r="FCB1222" s="10"/>
      <c r="FCC1222" s="10"/>
      <c r="FCD1222" s="10"/>
      <c r="FCE1222" s="10"/>
      <c r="FCF1222" s="10"/>
      <c r="FCG1222" s="10"/>
      <c r="FCH1222" s="10"/>
      <c r="FCI1222" s="10"/>
      <c r="FCJ1222" s="10"/>
      <c r="FCK1222" s="10"/>
      <c r="FCL1222" s="10"/>
      <c r="FCM1222" s="10"/>
      <c r="FCN1222" s="10"/>
      <c r="FCO1222" s="10"/>
      <c r="FCP1222" s="10"/>
      <c r="FCQ1222" s="10"/>
      <c r="FCR1222" s="10"/>
      <c r="FCS1222" s="10"/>
      <c r="FCT1222" s="10"/>
      <c r="FCU1222" s="10"/>
      <c r="FCV1222" s="10"/>
      <c r="FCW1222" s="10"/>
      <c r="FCX1222" s="10"/>
      <c r="FCY1222" s="10"/>
      <c r="FCZ1222" s="10"/>
      <c r="FDA1222" s="10"/>
      <c r="FDB1222" s="10"/>
      <c r="FDC1222" s="10"/>
      <c r="FDD1222" s="10"/>
      <c r="FDE1222" s="10"/>
      <c r="FDF1222" s="10"/>
      <c r="FDG1222" s="10"/>
      <c r="FDH1222" s="10"/>
      <c r="FDI1222" s="10"/>
      <c r="FDJ1222" s="10"/>
      <c r="FDK1222" s="10"/>
      <c r="FDL1222" s="10"/>
      <c r="FDM1222" s="10"/>
      <c r="FDN1222" s="10"/>
      <c r="FDO1222" s="10"/>
      <c r="FDP1222" s="10"/>
      <c r="FDQ1222" s="10"/>
      <c r="FDR1222" s="10"/>
      <c r="FDS1222" s="10"/>
      <c r="FDT1222" s="10"/>
      <c r="FDU1222" s="10"/>
      <c r="FDV1222" s="10"/>
      <c r="FDW1222" s="10"/>
      <c r="FDX1222" s="10"/>
      <c r="FDY1222" s="10"/>
      <c r="FDZ1222" s="10"/>
      <c r="FEA1222" s="10"/>
      <c r="FEB1222" s="10"/>
      <c r="FEC1222" s="10"/>
      <c r="FED1222" s="10"/>
      <c r="FEE1222" s="10"/>
      <c r="FEF1222" s="10"/>
      <c r="FEG1222" s="10"/>
      <c r="FEH1222" s="10"/>
      <c r="FEI1222" s="10"/>
      <c r="FEJ1222" s="10"/>
      <c r="FEK1222" s="10"/>
      <c r="FEL1222" s="10"/>
      <c r="FEM1222" s="10"/>
      <c r="FEN1222" s="10"/>
      <c r="FEO1222" s="10"/>
      <c r="FEP1222" s="10"/>
      <c r="FEQ1222" s="10"/>
      <c r="FER1222" s="10"/>
      <c r="FES1222" s="10"/>
      <c r="FET1222" s="10"/>
      <c r="FEU1222" s="10"/>
      <c r="FEV1222" s="10"/>
      <c r="FEW1222" s="10"/>
      <c r="FEX1222" s="10"/>
      <c r="FEY1222" s="10"/>
      <c r="FEZ1222" s="10"/>
      <c r="FFA1222" s="10"/>
      <c r="FFB1222" s="10"/>
      <c r="FFC1222" s="10"/>
      <c r="FFD1222" s="10"/>
      <c r="FFE1222" s="10"/>
      <c r="FFF1222" s="10"/>
      <c r="FFG1222" s="10"/>
      <c r="FFH1222" s="10"/>
      <c r="FFI1222" s="10"/>
      <c r="FFJ1222" s="10"/>
      <c r="FFK1222" s="10"/>
      <c r="FFL1222" s="10"/>
      <c r="FFM1222" s="10"/>
      <c r="FFN1222" s="10"/>
      <c r="FFO1222" s="10"/>
      <c r="FFP1222" s="10"/>
      <c r="FFQ1222" s="10"/>
      <c r="FFR1222" s="10"/>
      <c r="FFS1222" s="10"/>
      <c r="FFT1222" s="10"/>
      <c r="FFU1222" s="10"/>
      <c r="FFV1222" s="10"/>
      <c r="FFW1222" s="10"/>
      <c r="FFX1222" s="10"/>
      <c r="FFY1222" s="10"/>
      <c r="FFZ1222" s="10"/>
      <c r="FGA1222" s="10"/>
      <c r="FGB1222" s="10"/>
      <c r="FGC1222" s="10"/>
      <c r="FGD1222" s="10"/>
      <c r="FGE1222" s="10"/>
      <c r="FGF1222" s="10"/>
      <c r="FGG1222" s="10"/>
      <c r="FGH1222" s="10"/>
      <c r="FGI1222" s="10"/>
      <c r="FGJ1222" s="10"/>
      <c r="FGK1222" s="10"/>
      <c r="FGL1222" s="10"/>
      <c r="FGM1222" s="10"/>
      <c r="FGN1222" s="10"/>
      <c r="FGO1222" s="10"/>
      <c r="FGP1222" s="10"/>
      <c r="FGQ1222" s="10"/>
      <c r="FGR1222" s="10"/>
      <c r="FGS1222" s="10"/>
      <c r="FGT1222" s="10"/>
      <c r="FGU1222" s="10"/>
      <c r="FGV1222" s="10"/>
      <c r="FGW1222" s="10"/>
      <c r="FGX1222" s="10"/>
      <c r="FGY1222" s="10"/>
      <c r="FGZ1222" s="10"/>
      <c r="FHA1222" s="10"/>
      <c r="FHB1222" s="10"/>
      <c r="FHC1222" s="10"/>
      <c r="FHD1222" s="10"/>
      <c r="FHE1222" s="10"/>
      <c r="FHF1222" s="10"/>
      <c r="FHG1222" s="10"/>
      <c r="FHH1222" s="10"/>
      <c r="FHI1222" s="10"/>
      <c r="FHJ1222" s="10"/>
      <c r="FHK1222" s="10"/>
      <c r="FHL1222" s="10"/>
      <c r="FHM1222" s="10"/>
      <c r="FHN1222" s="10"/>
      <c r="FHO1222" s="10"/>
      <c r="FHP1222" s="10"/>
      <c r="FHQ1222" s="10"/>
      <c r="FHR1222" s="10"/>
      <c r="FHS1222" s="10"/>
      <c r="FHT1222" s="10"/>
      <c r="FHU1222" s="10"/>
      <c r="FHV1222" s="10"/>
      <c r="FHW1222" s="10"/>
      <c r="FHX1222" s="10"/>
      <c r="FHY1222" s="10"/>
      <c r="FHZ1222" s="10"/>
      <c r="FIA1222" s="10"/>
      <c r="FIB1222" s="10"/>
      <c r="FIC1222" s="10"/>
      <c r="FID1222" s="10"/>
      <c r="FIE1222" s="10"/>
      <c r="FIF1222" s="10"/>
      <c r="FIG1222" s="10"/>
      <c r="FIH1222" s="10"/>
      <c r="FII1222" s="10"/>
      <c r="FIJ1222" s="10"/>
      <c r="FIK1222" s="10"/>
      <c r="FIL1222" s="10"/>
      <c r="FIM1222" s="10"/>
      <c r="FIN1222" s="10"/>
      <c r="FIO1222" s="10"/>
      <c r="FIP1222" s="10"/>
      <c r="FIQ1222" s="10"/>
      <c r="FIR1222" s="10"/>
      <c r="FIS1222" s="10"/>
      <c r="FIT1222" s="10"/>
      <c r="FIU1222" s="10"/>
      <c r="FIV1222" s="10"/>
      <c r="FIW1222" s="10"/>
      <c r="FIX1222" s="10"/>
      <c r="FIY1222" s="10"/>
      <c r="FIZ1222" s="10"/>
      <c r="FJA1222" s="10"/>
      <c r="FJB1222" s="10"/>
      <c r="FJC1222" s="10"/>
      <c r="FJD1222" s="10"/>
      <c r="FJE1222" s="10"/>
      <c r="FJF1222" s="10"/>
      <c r="FJG1222" s="10"/>
      <c r="FJH1222" s="10"/>
      <c r="FJI1222" s="10"/>
      <c r="FJJ1222" s="10"/>
      <c r="FJK1222" s="10"/>
      <c r="FJL1222" s="10"/>
      <c r="FJM1222" s="10"/>
      <c r="FJN1222" s="10"/>
      <c r="FJO1222" s="10"/>
      <c r="FJP1222" s="10"/>
      <c r="FJQ1222" s="10"/>
      <c r="FJR1222" s="10"/>
      <c r="FJS1222" s="10"/>
      <c r="FJT1222" s="10"/>
      <c r="FJU1222" s="10"/>
      <c r="FJV1222" s="10"/>
      <c r="FJW1222" s="10"/>
      <c r="FJX1222" s="10"/>
      <c r="FJY1222" s="10"/>
      <c r="FJZ1222" s="10"/>
      <c r="FKA1222" s="10"/>
      <c r="FKB1222" s="10"/>
      <c r="FKC1222" s="10"/>
      <c r="FKD1222" s="10"/>
      <c r="FKE1222" s="10"/>
      <c r="FKF1222" s="10"/>
      <c r="FKG1222" s="10"/>
      <c r="FKH1222" s="10"/>
      <c r="FKI1222" s="10"/>
      <c r="FKJ1222" s="10"/>
      <c r="FKK1222" s="10"/>
      <c r="FKL1222" s="10"/>
      <c r="FKM1222" s="10"/>
      <c r="FKN1222" s="10"/>
      <c r="FKO1222" s="10"/>
      <c r="FKP1222" s="10"/>
      <c r="FKQ1222" s="10"/>
      <c r="FKR1222" s="10"/>
      <c r="FKS1222" s="10"/>
      <c r="FKT1222" s="10"/>
      <c r="FKU1222" s="10"/>
      <c r="FKV1222" s="10"/>
      <c r="FKW1222" s="10"/>
      <c r="FKX1222" s="10"/>
      <c r="FKY1222" s="10"/>
      <c r="FKZ1222" s="10"/>
      <c r="FLA1222" s="10"/>
      <c r="FLB1222" s="10"/>
      <c r="FLC1222" s="10"/>
      <c r="FLD1222" s="10"/>
      <c r="FLE1222" s="10"/>
      <c r="FLF1222" s="10"/>
      <c r="FLG1222" s="10"/>
      <c r="FLH1222" s="10"/>
      <c r="FLI1222" s="10"/>
      <c r="FLJ1222" s="10"/>
      <c r="FLK1222" s="10"/>
      <c r="FLL1222" s="10"/>
      <c r="FLM1222" s="10"/>
      <c r="FLN1222" s="10"/>
      <c r="FLO1222" s="10"/>
      <c r="FLP1222" s="10"/>
      <c r="FLQ1222" s="10"/>
      <c r="FLR1222" s="10"/>
      <c r="FLS1222" s="10"/>
      <c r="FLT1222" s="10"/>
      <c r="FLU1222" s="10"/>
      <c r="FLV1222" s="10"/>
      <c r="FLW1222" s="10"/>
      <c r="FLX1222" s="10"/>
      <c r="FLY1222" s="10"/>
      <c r="FLZ1222" s="10"/>
      <c r="FMA1222" s="10"/>
      <c r="FMB1222" s="10"/>
      <c r="FMC1222" s="10"/>
      <c r="FMD1222" s="10"/>
      <c r="FME1222" s="10"/>
      <c r="FMF1222" s="10"/>
      <c r="FMG1222" s="10"/>
      <c r="FMH1222" s="10"/>
      <c r="FMI1222" s="10"/>
      <c r="FMJ1222" s="10"/>
      <c r="FMK1222" s="10"/>
      <c r="FML1222" s="10"/>
      <c r="FMM1222" s="10"/>
      <c r="FMN1222" s="10"/>
      <c r="FMO1222" s="10"/>
      <c r="FMP1222" s="10"/>
      <c r="FMQ1222" s="10"/>
      <c r="FMR1222" s="10"/>
      <c r="FMS1222" s="10"/>
      <c r="FMT1222" s="10"/>
      <c r="FMU1222" s="10"/>
      <c r="FMV1222" s="10"/>
      <c r="FMW1222" s="10"/>
      <c r="FMX1222" s="10"/>
      <c r="FMY1222" s="10"/>
      <c r="FMZ1222" s="10"/>
      <c r="FNA1222" s="10"/>
      <c r="FNB1222" s="10"/>
      <c r="FNC1222" s="10"/>
      <c r="FND1222" s="10"/>
      <c r="FNE1222" s="10"/>
      <c r="FNF1222" s="10"/>
      <c r="FNG1222" s="10"/>
      <c r="FNH1222" s="10"/>
      <c r="FNI1222" s="10"/>
      <c r="FNJ1222" s="10"/>
      <c r="FNK1222" s="10"/>
      <c r="FNL1222" s="10"/>
      <c r="FNM1222" s="10"/>
      <c r="FNN1222" s="10"/>
      <c r="FNO1222" s="10"/>
      <c r="FNP1222" s="10"/>
      <c r="FNQ1222" s="10"/>
      <c r="FNR1222" s="10"/>
      <c r="FNS1222" s="10"/>
      <c r="FNT1222" s="10"/>
      <c r="FNU1222" s="10"/>
      <c r="FNV1222" s="10"/>
      <c r="FNW1222" s="10"/>
      <c r="FNX1222" s="10"/>
      <c r="FNY1222" s="10"/>
      <c r="FNZ1222" s="10"/>
      <c r="FOA1222" s="10"/>
      <c r="FOB1222" s="10"/>
      <c r="FOC1222" s="10"/>
      <c r="FOD1222" s="10"/>
      <c r="FOE1222" s="10"/>
      <c r="FOF1222" s="10"/>
      <c r="FOG1222" s="10"/>
      <c r="FOH1222" s="10"/>
      <c r="FOI1222" s="10"/>
      <c r="FOJ1222" s="10"/>
      <c r="FOK1222" s="10"/>
      <c r="FOL1222" s="10"/>
      <c r="FOM1222" s="10"/>
      <c r="FON1222" s="10"/>
      <c r="FOO1222" s="10"/>
      <c r="FOP1222" s="10"/>
      <c r="FOQ1222" s="10"/>
      <c r="FOR1222" s="10"/>
      <c r="FOS1222" s="10"/>
      <c r="FOT1222" s="10"/>
      <c r="FOU1222" s="10"/>
      <c r="FOV1222" s="10"/>
      <c r="FOW1222" s="10"/>
      <c r="FOX1222" s="10"/>
      <c r="FOY1222" s="10"/>
      <c r="FOZ1222" s="10"/>
      <c r="FPA1222" s="10"/>
      <c r="FPB1222" s="10"/>
      <c r="FPC1222" s="10"/>
      <c r="FPD1222" s="10"/>
      <c r="FPE1222" s="10"/>
      <c r="FPF1222" s="10"/>
      <c r="FPG1222" s="10"/>
      <c r="FPH1222" s="10"/>
      <c r="FPI1222" s="10"/>
      <c r="FPJ1222" s="10"/>
      <c r="FPK1222" s="10"/>
      <c r="FPL1222" s="10"/>
      <c r="FPM1222" s="10"/>
      <c r="FPN1222" s="10"/>
      <c r="FPO1222" s="10"/>
      <c r="FPP1222" s="10"/>
      <c r="FPQ1222" s="10"/>
      <c r="FPR1222" s="10"/>
      <c r="FPS1222" s="10"/>
      <c r="FPT1222" s="10"/>
      <c r="FPU1222" s="10"/>
      <c r="FPV1222" s="10"/>
      <c r="FPW1222" s="10"/>
      <c r="FPX1222" s="10"/>
      <c r="FPY1222" s="10"/>
      <c r="FPZ1222" s="10"/>
      <c r="FQA1222" s="10"/>
      <c r="FQB1222" s="10"/>
      <c r="FQC1222" s="10"/>
      <c r="FQD1222" s="10"/>
      <c r="FQE1222" s="10"/>
      <c r="FQF1222" s="10"/>
      <c r="FQG1222" s="10"/>
      <c r="FQH1222" s="10"/>
      <c r="FQI1222" s="10"/>
      <c r="FQJ1222" s="10"/>
      <c r="FQK1222" s="10"/>
      <c r="FQL1222" s="10"/>
      <c r="FQM1222" s="10"/>
      <c r="FQN1222" s="10"/>
      <c r="FQO1222" s="10"/>
      <c r="FQP1222" s="10"/>
      <c r="FQQ1222" s="10"/>
      <c r="FQR1222" s="10"/>
      <c r="FQS1222" s="10"/>
      <c r="FQT1222" s="10"/>
      <c r="FQU1222" s="10"/>
      <c r="FQV1222" s="10"/>
      <c r="FQW1222" s="10"/>
      <c r="FQX1222" s="10"/>
      <c r="FQY1222" s="10"/>
      <c r="FQZ1222" s="10"/>
      <c r="FRA1222" s="10"/>
      <c r="FRB1222" s="10"/>
      <c r="FRC1222" s="10"/>
      <c r="FRD1222" s="10"/>
      <c r="FRE1222" s="10"/>
      <c r="FRF1222" s="10"/>
      <c r="FRG1222" s="10"/>
      <c r="FRH1222" s="10"/>
      <c r="FRI1222" s="10"/>
      <c r="FRJ1222" s="10"/>
      <c r="FRK1222" s="10"/>
      <c r="FRL1222" s="10"/>
      <c r="FRM1222" s="10"/>
      <c r="FRN1222" s="10"/>
      <c r="FRO1222" s="10"/>
      <c r="FRP1222" s="10"/>
      <c r="FRQ1222" s="10"/>
      <c r="FRR1222" s="10"/>
      <c r="FRS1222" s="10"/>
      <c r="FRT1222" s="10"/>
      <c r="FRU1222" s="10"/>
      <c r="FRV1222" s="10"/>
      <c r="FRW1222" s="10"/>
      <c r="FRX1222" s="10"/>
      <c r="FRY1222" s="10"/>
      <c r="FRZ1222" s="10"/>
      <c r="FSA1222" s="10"/>
      <c r="FSB1222" s="10"/>
      <c r="FSC1222" s="10"/>
      <c r="FSD1222" s="10"/>
      <c r="FSE1222" s="10"/>
      <c r="FSF1222" s="10"/>
      <c r="FSG1222" s="10"/>
      <c r="FSH1222" s="10"/>
      <c r="FSI1222" s="10"/>
      <c r="FSJ1222" s="10"/>
      <c r="FSK1222" s="10"/>
      <c r="FSL1222" s="10"/>
      <c r="FSM1222" s="10"/>
      <c r="FSN1222" s="10"/>
      <c r="FSO1222" s="10"/>
      <c r="FSP1222" s="10"/>
      <c r="FSQ1222" s="10"/>
      <c r="FSR1222" s="10"/>
      <c r="FSS1222" s="10"/>
      <c r="FST1222" s="10"/>
      <c r="FSU1222" s="10"/>
      <c r="FSV1222" s="10"/>
      <c r="FSW1222" s="10"/>
      <c r="FSX1222" s="10"/>
      <c r="FSY1222" s="10"/>
      <c r="FSZ1222" s="10"/>
      <c r="FTA1222" s="10"/>
      <c r="FTB1222" s="10"/>
      <c r="FTC1222" s="10"/>
      <c r="FTD1222" s="10"/>
      <c r="FTE1222" s="10"/>
      <c r="FTF1222" s="10"/>
      <c r="FTG1222" s="10"/>
      <c r="FTH1222" s="10"/>
      <c r="FTI1222" s="10"/>
      <c r="FTJ1222" s="10"/>
      <c r="FTK1222" s="10"/>
      <c r="FTL1222" s="10"/>
      <c r="FTM1222" s="10"/>
      <c r="FTN1222" s="10"/>
      <c r="FTO1222" s="10"/>
      <c r="FTP1222" s="10"/>
      <c r="FTQ1222" s="10"/>
      <c r="FTR1222" s="10"/>
      <c r="FTS1222" s="10"/>
      <c r="FTT1222" s="10"/>
      <c r="FTU1222" s="10"/>
      <c r="FTV1222" s="10"/>
      <c r="FTW1222" s="10"/>
      <c r="FTX1222" s="10"/>
      <c r="FTY1222" s="10"/>
      <c r="FTZ1222" s="10"/>
      <c r="FUA1222" s="10"/>
      <c r="FUB1222" s="10"/>
      <c r="FUC1222" s="10"/>
      <c r="FUD1222" s="10"/>
      <c r="FUE1222" s="10"/>
      <c r="FUF1222" s="10"/>
      <c r="FUG1222" s="10"/>
      <c r="FUH1222" s="10"/>
      <c r="FUI1222" s="10"/>
      <c r="FUJ1222" s="10"/>
      <c r="FUK1222" s="10"/>
      <c r="FUL1222" s="10"/>
      <c r="FUM1222" s="10"/>
      <c r="FUN1222" s="10"/>
      <c r="FUO1222" s="10"/>
      <c r="FUP1222" s="10"/>
      <c r="FUQ1222" s="10"/>
      <c r="FUR1222" s="10"/>
      <c r="FUS1222" s="10"/>
      <c r="FUT1222" s="10"/>
      <c r="FUU1222" s="10"/>
      <c r="FUV1222" s="10"/>
      <c r="FUW1222" s="10"/>
      <c r="FUX1222" s="10"/>
      <c r="FUY1222" s="10"/>
      <c r="FUZ1222" s="10"/>
      <c r="FVA1222" s="10"/>
      <c r="FVB1222" s="10"/>
      <c r="FVC1222" s="10"/>
      <c r="FVD1222" s="10"/>
      <c r="FVE1222" s="10"/>
      <c r="FVF1222" s="10"/>
      <c r="FVG1222" s="10"/>
      <c r="FVH1222" s="10"/>
      <c r="FVI1222" s="10"/>
      <c r="FVJ1222" s="10"/>
      <c r="FVK1222" s="10"/>
      <c r="FVL1222" s="10"/>
      <c r="FVM1222" s="10"/>
      <c r="FVN1222" s="10"/>
      <c r="FVO1222" s="10"/>
      <c r="FVP1222" s="10"/>
      <c r="FVQ1222" s="10"/>
      <c r="FVR1222" s="10"/>
      <c r="FVS1222" s="10"/>
      <c r="FVT1222" s="10"/>
      <c r="FVU1222" s="10"/>
      <c r="FVV1222" s="10"/>
      <c r="FVW1222" s="10"/>
      <c r="FVX1222" s="10"/>
      <c r="FVY1222" s="10"/>
      <c r="FVZ1222" s="10"/>
      <c r="FWA1222" s="10"/>
      <c r="FWB1222" s="10"/>
      <c r="FWC1222" s="10"/>
      <c r="FWD1222" s="10"/>
      <c r="FWE1222" s="10"/>
      <c r="FWF1222" s="10"/>
      <c r="FWG1222" s="10"/>
      <c r="FWH1222" s="10"/>
      <c r="FWI1222" s="10"/>
      <c r="FWJ1222" s="10"/>
      <c r="FWK1222" s="10"/>
      <c r="FWL1222" s="10"/>
      <c r="FWM1222" s="10"/>
      <c r="FWN1222" s="10"/>
      <c r="FWO1222" s="10"/>
      <c r="FWP1222" s="10"/>
      <c r="FWQ1222" s="10"/>
      <c r="FWR1222" s="10"/>
      <c r="FWS1222" s="10"/>
      <c r="FWT1222" s="10"/>
      <c r="FWU1222" s="10"/>
      <c r="FWV1222" s="10"/>
      <c r="FWW1222" s="10"/>
      <c r="FWX1222" s="10"/>
      <c r="FWY1222" s="10"/>
      <c r="FWZ1222" s="10"/>
      <c r="FXA1222" s="10"/>
      <c r="FXB1222" s="10"/>
      <c r="FXC1222" s="10"/>
      <c r="FXD1222" s="10"/>
      <c r="FXE1222" s="10"/>
      <c r="FXF1222" s="10"/>
      <c r="FXG1222" s="10"/>
      <c r="FXH1222" s="10"/>
      <c r="FXI1222" s="10"/>
      <c r="FXJ1222" s="10"/>
      <c r="FXK1222" s="10"/>
      <c r="FXL1222" s="10"/>
      <c r="FXM1222" s="10"/>
      <c r="FXN1222" s="10"/>
      <c r="FXO1222" s="10"/>
      <c r="FXP1222" s="10"/>
      <c r="FXQ1222" s="10"/>
      <c r="FXR1222" s="10"/>
      <c r="FXS1222" s="10"/>
      <c r="FXT1222" s="10"/>
      <c r="FXU1222" s="10"/>
      <c r="FXV1222" s="10"/>
      <c r="FXW1222" s="10"/>
      <c r="FXX1222" s="10"/>
      <c r="FXY1222" s="10"/>
      <c r="FXZ1222" s="10"/>
      <c r="FYA1222" s="10"/>
      <c r="FYB1222" s="10"/>
      <c r="FYC1222" s="10"/>
      <c r="FYD1222" s="10"/>
      <c r="FYE1222" s="10"/>
      <c r="FYF1222" s="10"/>
      <c r="FYG1222" s="10"/>
      <c r="FYH1222" s="10"/>
      <c r="FYI1222" s="10"/>
      <c r="FYJ1222" s="10"/>
      <c r="FYK1222" s="10"/>
      <c r="FYL1222" s="10"/>
      <c r="FYM1222" s="10"/>
      <c r="FYN1222" s="10"/>
      <c r="FYO1222" s="10"/>
      <c r="FYP1222" s="10"/>
      <c r="FYQ1222" s="10"/>
      <c r="FYR1222" s="10"/>
      <c r="FYS1222" s="10"/>
      <c r="FYT1222" s="10"/>
      <c r="FYU1222" s="10"/>
      <c r="FYV1222" s="10"/>
      <c r="FYW1222" s="10"/>
      <c r="FYX1222" s="10"/>
      <c r="FYY1222" s="10"/>
      <c r="FYZ1222" s="10"/>
      <c r="FZA1222" s="10"/>
      <c r="FZB1222" s="10"/>
      <c r="FZC1222" s="10"/>
      <c r="FZD1222" s="10"/>
      <c r="FZE1222" s="10"/>
      <c r="FZF1222" s="10"/>
      <c r="FZG1222" s="10"/>
      <c r="FZH1222" s="10"/>
      <c r="FZI1222" s="10"/>
      <c r="FZJ1222" s="10"/>
      <c r="FZK1222" s="10"/>
      <c r="FZL1222" s="10"/>
      <c r="FZM1222" s="10"/>
      <c r="FZN1222" s="10"/>
      <c r="FZO1222" s="10"/>
      <c r="FZP1222" s="10"/>
      <c r="FZQ1222" s="10"/>
      <c r="FZR1222" s="10"/>
      <c r="FZS1222" s="10"/>
      <c r="FZT1222" s="10"/>
      <c r="FZU1222" s="10"/>
      <c r="FZV1222" s="10"/>
      <c r="FZW1222" s="10"/>
      <c r="FZX1222" s="10"/>
      <c r="FZY1222" s="10"/>
      <c r="FZZ1222" s="10"/>
      <c r="GAA1222" s="10"/>
      <c r="GAB1222" s="10"/>
      <c r="GAC1222" s="10"/>
      <c r="GAD1222" s="10"/>
      <c r="GAE1222" s="10"/>
      <c r="GAF1222" s="10"/>
      <c r="GAG1222" s="10"/>
      <c r="GAH1222" s="10"/>
      <c r="GAI1222" s="10"/>
      <c r="GAJ1222" s="10"/>
      <c r="GAK1222" s="10"/>
      <c r="GAL1222" s="10"/>
      <c r="GAM1222" s="10"/>
      <c r="GAN1222" s="10"/>
      <c r="GAO1222" s="10"/>
      <c r="GAP1222" s="10"/>
      <c r="GAQ1222" s="10"/>
      <c r="GAR1222" s="10"/>
      <c r="GAS1222" s="10"/>
      <c r="GAT1222" s="10"/>
      <c r="GAU1222" s="10"/>
      <c r="GAV1222" s="10"/>
      <c r="GAW1222" s="10"/>
      <c r="GAX1222" s="10"/>
      <c r="GAY1222" s="10"/>
      <c r="GAZ1222" s="10"/>
      <c r="GBA1222" s="10"/>
      <c r="GBB1222" s="10"/>
      <c r="GBC1222" s="10"/>
      <c r="GBD1222" s="10"/>
      <c r="GBE1222" s="10"/>
      <c r="GBF1222" s="10"/>
      <c r="GBG1222" s="10"/>
      <c r="GBH1222" s="10"/>
      <c r="GBI1222" s="10"/>
      <c r="GBJ1222" s="10"/>
      <c r="GBK1222" s="10"/>
      <c r="GBL1222" s="10"/>
      <c r="GBM1222" s="10"/>
      <c r="GBN1222" s="10"/>
      <c r="GBO1222" s="10"/>
      <c r="GBP1222" s="10"/>
      <c r="GBQ1222" s="10"/>
      <c r="GBR1222" s="10"/>
      <c r="GBS1222" s="10"/>
      <c r="GBT1222" s="10"/>
      <c r="GBU1222" s="10"/>
      <c r="GBV1222" s="10"/>
      <c r="GBW1222" s="10"/>
      <c r="GBX1222" s="10"/>
      <c r="GBY1222" s="10"/>
      <c r="GBZ1222" s="10"/>
      <c r="GCA1222" s="10"/>
      <c r="GCB1222" s="10"/>
      <c r="GCC1222" s="10"/>
      <c r="GCD1222" s="10"/>
      <c r="GCE1222" s="10"/>
      <c r="GCF1222" s="10"/>
      <c r="GCG1222" s="10"/>
      <c r="GCH1222" s="10"/>
      <c r="GCI1222" s="10"/>
      <c r="GCJ1222" s="10"/>
      <c r="GCK1222" s="10"/>
      <c r="GCL1222" s="10"/>
      <c r="GCM1222" s="10"/>
      <c r="GCN1222" s="10"/>
      <c r="GCO1222" s="10"/>
      <c r="GCP1222" s="10"/>
      <c r="GCQ1222" s="10"/>
      <c r="GCR1222" s="10"/>
      <c r="GCS1222" s="10"/>
      <c r="GCT1222" s="10"/>
      <c r="GCU1222" s="10"/>
      <c r="GCV1222" s="10"/>
      <c r="GCW1222" s="10"/>
      <c r="GCX1222" s="10"/>
      <c r="GCY1222" s="10"/>
      <c r="GCZ1222" s="10"/>
      <c r="GDA1222" s="10"/>
      <c r="GDB1222" s="10"/>
      <c r="GDC1222" s="10"/>
      <c r="GDD1222" s="10"/>
      <c r="GDE1222" s="10"/>
      <c r="GDF1222" s="10"/>
      <c r="GDG1222" s="10"/>
      <c r="GDH1222" s="10"/>
      <c r="GDI1222" s="10"/>
      <c r="GDJ1222" s="10"/>
      <c r="GDK1222" s="10"/>
      <c r="GDL1222" s="10"/>
      <c r="GDM1222" s="10"/>
      <c r="GDN1222" s="10"/>
      <c r="GDO1222" s="10"/>
      <c r="GDP1222" s="10"/>
      <c r="GDQ1222" s="10"/>
      <c r="GDR1222" s="10"/>
      <c r="GDS1222" s="10"/>
      <c r="GDT1222" s="10"/>
      <c r="GDU1222" s="10"/>
      <c r="GDV1222" s="10"/>
      <c r="GDW1222" s="10"/>
      <c r="GDX1222" s="10"/>
      <c r="GDY1222" s="10"/>
      <c r="GDZ1222" s="10"/>
      <c r="GEA1222" s="10"/>
      <c r="GEB1222" s="10"/>
      <c r="GEC1222" s="10"/>
      <c r="GED1222" s="10"/>
      <c r="GEE1222" s="10"/>
      <c r="GEF1222" s="10"/>
      <c r="GEG1222" s="10"/>
      <c r="GEH1222" s="10"/>
      <c r="GEI1222" s="10"/>
      <c r="GEJ1222" s="10"/>
      <c r="GEK1222" s="10"/>
      <c r="GEL1222" s="10"/>
      <c r="GEM1222" s="10"/>
      <c r="GEN1222" s="10"/>
      <c r="GEO1222" s="10"/>
      <c r="GEP1222" s="10"/>
      <c r="GEQ1222" s="10"/>
      <c r="GER1222" s="10"/>
      <c r="GES1222" s="10"/>
      <c r="GET1222" s="10"/>
      <c r="GEU1222" s="10"/>
      <c r="GEV1222" s="10"/>
      <c r="GEW1222" s="10"/>
      <c r="GEX1222" s="10"/>
      <c r="GEY1222" s="10"/>
      <c r="GEZ1222" s="10"/>
      <c r="GFA1222" s="10"/>
      <c r="GFB1222" s="10"/>
      <c r="GFC1222" s="10"/>
      <c r="GFD1222" s="10"/>
      <c r="GFE1222" s="10"/>
      <c r="GFF1222" s="10"/>
      <c r="GFG1222" s="10"/>
      <c r="GFH1222" s="10"/>
      <c r="GFI1222" s="10"/>
      <c r="GFJ1222" s="10"/>
      <c r="GFK1222" s="10"/>
      <c r="GFL1222" s="10"/>
      <c r="GFM1222" s="10"/>
      <c r="GFN1222" s="10"/>
      <c r="GFO1222" s="10"/>
      <c r="GFP1222" s="10"/>
      <c r="GFQ1222" s="10"/>
      <c r="GFR1222" s="10"/>
      <c r="GFS1222" s="10"/>
      <c r="GFT1222" s="10"/>
      <c r="GFU1222" s="10"/>
      <c r="GFV1222" s="10"/>
      <c r="GFW1222" s="10"/>
      <c r="GFX1222" s="10"/>
      <c r="GFY1222" s="10"/>
      <c r="GFZ1222" s="10"/>
      <c r="GGA1222" s="10"/>
      <c r="GGB1222" s="10"/>
      <c r="GGC1222" s="10"/>
      <c r="GGD1222" s="10"/>
      <c r="GGE1222" s="10"/>
      <c r="GGF1222" s="10"/>
      <c r="GGG1222" s="10"/>
      <c r="GGH1222" s="10"/>
      <c r="GGI1222" s="10"/>
      <c r="GGJ1222" s="10"/>
      <c r="GGK1222" s="10"/>
      <c r="GGL1222" s="10"/>
      <c r="GGM1222" s="10"/>
      <c r="GGN1222" s="10"/>
      <c r="GGO1222" s="10"/>
      <c r="GGP1222" s="10"/>
      <c r="GGQ1222" s="10"/>
      <c r="GGR1222" s="10"/>
      <c r="GGS1222" s="10"/>
      <c r="GGT1222" s="10"/>
      <c r="GGU1222" s="10"/>
      <c r="GGV1222" s="10"/>
      <c r="GGW1222" s="10"/>
      <c r="GGX1222" s="10"/>
      <c r="GGY1222" s="10"/>
      <c r="GGZ1222" s="10"/>
      <c r="GHA1222" s="10"/>
      <c r="GHB1222" s="10"/>
      <c r="GHC1222" s="10"/>
      <c r="GHD1222" s="10"/>
      <c r="GHE1222" s="10"/>
      <c r="GHF1222" s="10"/>
      <c r="GHG1222" s="10"/>
      <c r="GHH1222" s="10"/>
      <c r="GHI1222" s="10"/>
      <c r="GHJ1222" s="10"/>
      <c r="GHK1222" s="10"/>
      <c r="GHL1222" s="10"/>
      <c r="GHM1222" s="10"/>
      <c r="GHN1222" s="10"/>
      <c r="GHO1222" s="10"/>
      <c r="GHP1222" s="10"/>
      <c r="GHQ1222" s="10"/>
      <c r="GHR1222" s="10"/>
      <c r="GHS1222" s="10"/>
      <c r="GHT1222" s="10"/>
      <c r="GHU1222" s="10"/>
      <c r="GHV1222" s="10"/>
      <c r="GHW1222" s="10"/>
      <c r="GHX1222" s="10"/>
      <c r="GHY1222" s="10"/>
      <c r="GHZ1222" s="10"/>
      <c r="GIA1222" s="10"/>
      <c r="GIB1222" s="10"/>
      <c r="GIC1222" s="10"/>
      <c r="GID1222" s="10"/>
      <c r="GIE1222" s="10"/>
      <c r="GIF1222" s="10"/>
      <c r="GIG1222" s="10"/>
      <c r="GIH1222" s="10"/>
      <c r="GII1222" s="10"/>
      <c r="GIJ1222" s="10"/>
      <c r="GIK1222" s="10"/>
      <c r="GIL1222" s="10"/>
      <c r="GIM1222" s="10"/>
      <c r="GIN1222" s="10"/>
      <c r="GIO1222" s="10"/>
      <c r="GIP1222" s="10"/>
      <c r="GIQ1222" s="10"/>
      <c r="GIR1222" s="10"/>
      <c r="GIS1222" s="10"/>
      <c r="GIT1222" s="10"/>
      <c r="GIU1222" s="10"/>
      <c r="GIV1222" s="10"/>
      <c r="GIW1222" s="10"/>
      <c r="GIX1222" s="10"/>
      <c r="GIY1222" s="10"/>
      <c r="GIZ1222" s="10"/>
      <c r="GJA1222" s="10"/>
      <c r="GJB1222" s="10"/>
      <c r="GJC1222" s="10"/>
      <c r="GJD1222" s="10"/>
      <c r="GJE1222" s="10"/>
      <c r="GJF1222" s="10"/>
      <c r="GJG1222" s="10"/>
      <c r="GJH1222" s="10"/>
      <c r="GJI1222" s="10"/>
      <c r="GJJ1222" s="10"/>
      <c r="GJK1222" s="10"/>
      <c r="GJL1222" s="10"/>
      <c r="GJM1222" s="10"/>
      <c r="GJN1222" s="10"/>
      <c r="GJO1222" s="10"/>
      <c r="GJP1222" s="10"/>
      <c r="GJQ1222" s="10"/>
      <c r="GJR1222" s="10"/>
      <c r="GJS1222" s="10"/>
      <c r="GJT1222" s="10"/>
      <c r="GJU1222" s="10"/>
      <c r="GJV1222" s="10"/>
      <c r="GJW1222" s="10"/>
      <c r="GJX1222" s="10"/>
      <c r="GJY1222" s="10"/>
      <c r="GJZ1222" s="10"/>
      <c r="GKA1222" s="10"/>
      <c r="GKB1222" s="10"/>
      <c r="GKC1222" s="10"/>
      <c r="GKD1222" s="10"/>
      <c r="GKE1222" s="10"/>
      <c r="GKF1222" s="10"/>
      <c r="GKG1222" s="10"/>
      <c r="GKH1222" s="10"/>
      <c r="GKI1222" s="10"/>
      <c r="GKJ1222" s="10"/>
      <c r="GKK1222" s="10"/>
      <c r="GKL1222" s="10"/>
      <c r="GKM1222" s="10"/>
      <c r="GKN1222" s="10"/>
      <c r="GKO1222" s="10"/>
      <c r="GKP1222" s="10"/>
      <c r="GKQ1222" s="10"/>
      <c r="GKR1222" s="10"/>
      <c r="GKS1222" s="10"/>
      <c r="GKT1222" s="10"/>
      <c r="GKU1222" s="10"/>
      <c r="GKV1222" s="10"/>
      <c r="GKW1222" s="10"/>
      <c r="GKX1222" s="10"/>
      <c r="GKY1222" s="10"/>
      <c r="GKZ1222" s="10"/>
      <c r="GLA1222" s="10"/>
      <c r="GLB1222" s="10"/>
      <c r="GLC1222" s="10"/>
      <c r="GLD1222" s="10"/>
      <c r="GLE1222" s="10"/>
      <c r="GLF1222" s="10"/>
      <c r="GLG1222" s="10"/>
      <c r="GLH1222" s="10"/>
      <c r="GLI1222" s="10"/>
      <c r="GLJ1222" s="10"/>
      <c r="GLK1222" s="10"/>
      <c r="GLL1222" s="10"/>
      <c r="GLM1222" s="10"/>
      <c r="GLN1222" s="10"/>
      <c r="GLO1222" s="10"/>
      <c r="GLP1222" s="10"/>
      <c r="GLQ1222" s="10"/>
      <c r="GLR1222" s="10"/>
      <c r="GLS1222" s="10"/>
      <c r="GLT1222" s="10"/>
      <c r="GLU1222" s="10"/>
      <c r="GLV1222" s="10"/>
      <c r="GLW1222" s="10"/>
      <c r="GLX1222" s="10"/>
      <c r="GLY1222" s="10"/>
      <c r="GLZ1222" s="10"/>
      <c r="GMA1222" s="10"/>
      <c r="GMB1222" s="10"/>
      <c r="GMC1222" s="10"/>
      <c r="GMD1222" s="10"/>
      <c r="GME1222" s="10"/>
      <c r="GMF1222" s="10"/>
      <c r="GMG1222" s="10"/>
      <c r="GMH1222" s="10"/>
      <c r="GMI1222" s="10"/>
      <c r="GMJ1222" s="10"/>
      <c r="GMK1222" s="10"/>
      <c r="GML1222" s="10"/>
      <c r="GMM1222" s="10"/>
      <c r="GMN1222" s="10"/>
      <c r="GMO1222" s="10"/>
      <c r="GMP1222" s="10"/>
      <c r="GMQ1222" s="10"/>
      <c r="GMR1222" s="10"/>
      <c r="GMS1222" s="10"/>
      <c r="GMT1222" s="10"/>
      <c r="GMU1222" s="10"/>
      <c r="GMV1222" s="10"/>
      <c r="GMW1222" s="10"/>
      <c r="GMX1222" s="10"/>
      <c r="GMY1222" s="10"/>
      <c r="GMZ1222" s="10"/>
      <c r="GNA1222" s="10"/>
      <c r="GNB1222" s="10"/>
      <c r="GNC1222" s="10"/>
      <c r="GND1222" s="10"/>
      <c r="GNE1222" s="10"/>
      <c r="GNF1222" s="10"/>
      <c r="GNG1222" s="10"/>
      <c r="GNH1222" s="10"/>
      <c r="GNI1222" s="10"/>
      <c r="GNJ1222" s="10"/>
      <c r="GNK1222" s="10"/>
      <c r="GNL1222" s="10"/>
      <c r="GNM1222" s="10"/>
      <c r="GNN1222" s="10"/>
      <c r="GNO1222" s="10"/>
      <c r="GNP1222" s="10"/>
      <c r="GNQ1222" s="10"/>
      <c r="GNR1222" s="10"/>
      <c r="GNS1222" s="10"/>
      <c r="GNT1222" s="10"/>
      <c r="GNU1222" s="10"/>
      <c r="GNV1222" s="10"/>
      <c r="GNW1222" s="10"/>
      <c r="GNX1222" s="10"/>
      <c r="GNY1222" s="10"/>
      <c r="GNZ1222" s="10"/>
      <c r="GOA1222" s="10"/>
      <c r="GOB1222" s="10"/>
      <c r="GOC1222" s="10"/>
      <c r="GOD1222" s="10"/>
      <c r="GOE1222" s="10"/>
      <c r="GOF1222" s="10"/>
      <c r="GOG1222" s="10"/>
      <c r="GOH1222" s="10"/>
      <c r="GOI1222" s="10"/>
      <c r="GOJ1222" s="10"/>
      <c r="GOK1222" s="10"/>
      <c r="GOL1222" s="10"/>
      <c r="GOM1222" s="10"/>
      <c r="GON1222" s="10"/>
      <c r="GOO1222" s="10"/>
      <c r="GOP1222" s="10"/>
      <c r="GOQ1222" s="10"/>
      <c r="GOR1222" s="10"/>
      <c r="GOS1222" s="10"/>
      <c r="GOT1222" s="10"/>
      <c r="GOU1222" s="10"/>
      <c r="GOV1222" s="10"/>
      <c r="GOW1222" s="10"/>
      <c r="GOX1222" s="10"/>
      <c r="GOY1222" s="10"/>
      <c r="GOZ1222" s="10"/>
      <c r="GPA1222" s="10"/>
      <c r="GPB1222" s="10"/>
      <c r="GPC1222" s="10"/>
      <c r="GPD1222" s="10"/>
      <c r="GPE1222" s="10"/>
      <c r="GPF1222" s="10"/>
      <c r="GPG1222" s="10"/>
      <c r="GPH1222" s="10"/>
      <c r="GPI1222" s="10"/>
      <c r="GPJ1222" s="10"/>
      <c r="GPK1222" s="10"/>
      <c r="GPL1222" s="10"/>
      <c r="GPM1222" s="10"/>
      <c r="GPN1222" s="10"/>
      <c r="GPO1222" s="10"/>
      <c r="GPP1222" s="10"/>
      <c r="GPQ1222" s="10"/>
      <c r="GPR1222" s="10"/>
      <c r="GPS1222" s="10"/>
      <c r="GPT1222" s="10"/>
      <c r="GPU1222" s="10"/>
      <c r="GPV1222" s="10"/>
      <c r="GPW1222" s="10"/>
      <c r="GPX1222" s="10"/>
      <c r="GPY1222" s="10"/>
      <c r="GPZ1222" s="10"/>
      <c r="GQA1222" s="10"/>
      <c r="GQB1222" s="10"/>
      <c r="GQC1222" s="10"/>
      <c r="GQD1222" s="10"/>
      <c r="GQE1222" s="10"/>
      <c r="GQF1222" s="10"/>
      <c r="GQG1222" s="10"/>
      <c r="GQH1222" s="10"/>
      <c r="GQI1222" s="10"/>
      <c r="GQJ1222" s="10"/>
      <c r="GQK1222" s="10"/>
      <c r="GQL1222" s="10"/>
      <c r="GQM1222" s="10"/>
      <c r="GQN1222" s="10"/>
      <c r="GQO1222" s="10"/>
      <c r="GQP1222" s="10"/>
      <c r="GQQ1222" s="10"/>
      <c r="GQR1222" s="10"/>
      <c r="GQS1222" s="10"/>
      <c r="GQT1222" s="10"/>
      <c r="GQU1222" s="10"/>
      <c r="GQV1222" s="10"/>
      <c r="GQW1222" s="10"/>
      <c r="GQX1222" s="10"/>
      <c r="GQY1222" s="10"/>
      <c r="GQZ1222" s="10"/>
      <c r="GRA1222" s="10"/>
      <c r="GRB1222" s="10"/>
      <c r="GRC1222" s="10"/>
      <c r="GRD1222" s="10"/>
      <c r="GRE1222" s="10"/>
      <c r="GRF1222" s="10"/>
      <c r="GRG1222" s="10"/>
      <c r="GRH1222" s="10"/>
      <c r="GRI1222" s="10"/>
      <c r="GRJ1222" s="10"/>
      <c r="GRK1222" s="10"/>
      <c r="GRL1222" s="10"/>
      <c r="GRM1222" s="10"/>
      <c r="GRN1222" s="10"/>
      <c r="GRO1222" s="10"/>
      <c r="GRP1222" s="10"/>
      <c r="GRQ1222" s="10"/>
      <c r="GRR1222" s="10"/>
      <c r="GRS1222" s="10"/>
      <c r="GRT1222" s="10"/>
      <c r="GRU1222" s="10"/>
      <c r="GRV1222" s="10"/>
      <c r="GRW1222" s="10"/>
      <c r="GRX1222" s="10"/>
      <c r="GRY1222" s="10"/>
      <c r="GRZ1222" s="10"/>
      <c r="GSA1222" s="10"/>
      <c r="GSB1222" s="10"/>
      <c r="GSC1222" s="10"/>
      <c r="GSD1222" s="10"/>
      <c r="GSE1222" s="10"/>
      <c r="GSF1222" s="10"/>
      <c r="GSG1222" s="10"/>
      <c r="GSH1222" s="10"/>
      <c r="GSI1222" s="10"/>
      <c r="GSJ1222" s="10"/>
      <c r="GSK1222" s="10"/>
      <c r="GSL1222" s="10"/>
      <c r="GSM1222" s="10"/>
      <c r="GSN1222" s="10"/>
      <c r="GSO1222" s="10"/>
      <c r="GSP1222" s="10"/>
      <c r="GSQ1222" s="10"/>
      <c r="GSR1222" s="10"/>
      <c r="GSS1222" s="10"/>
      <c r="GST1222" s="10"/>
      <c r="GSU1222" s="10"/>
      <c r="GSV1222" s="10"/>
      <c r="GSW1222" s="10"/>
      <c r="GSX1222" s="10"/>
      <c r="GSY1222" s="10"/>
      <c r="GSZ1222" s="10"/>
      <c r="GTA1222" s="10"/>
      <c r="GTB1222" s="10"/>
      <c r="GTC1222" s="10"/>
      <c r="GTD1222" s="10"/>
      <c r="GTE1222" s="10"/>
      <c r="GTF1222" s="10"/>
      <c r="GTG1222" s="10"/>
      <c r="GTH1222" s="10"/>
      <c r="GTI1222" s="10"/>
      <c r="GTJ1222" s="10"/>
      <c r="GTK1222" s="10"/>
      <c r="GTL1222" s="10"/>
      <c r="GTM1222" s="10"/>
      <c r="GTN1222" s="10"/>
      <c r="GTO1222" s="10"/>
      <c r="GTP1222" s="10"/>
      <c r="GTQ1222" s="10"/>
      <c r="GTR1222" s="10"/>
      <c r="GTS1222" s="10"/>
      <c r="GTT1222" s="10"/>
      <c r="GTU1222" s="10"/>
      <c r="GTV1222" s="10"/>
      <c r="GTW1222" s="10"/>
      <c r="GTX1222" s="10"/>
      <c r="GTY1222" s="10"/>
      <c r="GTZ1222" s="10"/>
      <c r="GUA1222" s="10"/>
      <c r="GUB1222" s="10"/>
      <c r="GUC1222" s="10"/>
      <c r="GUD1222" s="10"/>
      <c r="GUE1222" s="10"/>
      <c r="GUF1222" s="10"/>
      <c r="GUG1222" s="10"/>
      <c r="GUH1222" s="10"/>
      <c r="GUI1222" s="10"/>
      <c r="GUJ1222" s="10"/>
      <c r="GUK1222" s="10"/>
      <c r="GUL1222" s="10"/>
      <c r="GUM1222" s="10"/>
      <c r="GUN1222" s="10"/>
      <c r="GUO1222" s="10"/>
      <c r="GUP1222" s="10"/>
      <c r="GUQ1222" s="10"/>
      <c r="GUR1222" s="10"/>
      <c r="GUS1222" s="10"/>
      <c r="GUT1222" s="10"/>
      <c r="GUU1222" s="10"/>
      <c r="GUV1222" s="10"/>
      <c r="GUW1222" s="10"/>
      <c r="GUX1222" s="10"/>
      <c r="GUY1222" s="10"/>
      <c r="GUZ1222" s="10"/>
      <c r="GVA1222" s="10"/>
      <c r="GVB1222" s="10"/>
      <c r="GVC1222" s="10"/>
      <c r="GVD1222" s="10"/>
      <c r="GVE1222" s="10"/>
      <c r="GVF1222" s="10"/>
      <c r="GVG1222" s="10"/>
      <c r="GVH1222" s="10"/>
      <c r="GVI1222" s="10"/>
      <c r="GVJ1222" s="10"/>
      <c r="GVK1222" s="10"/>
      <c r="GVL1222" s="10"/>
      <c r="GVM1222" s="10"/>
      <c r="GVN1222" s="10"/>
      <c r="GVO1222" s="10"/>
      <c r="GVP1222" s="10"/>
      <c r="GVQ1222" s="10"/>
      <c r="GVR1222" s="10"/>
      <c r="GVS1222" s="10"/>
      <c r="GVT1222" s="10"/>
      <c r="GVU1222" s="10"/>
      <c r="GVV1222" s="10"/>
      <c r="GVW1222" s="10"/>
      <c r="GVX1222" s="10"/>
      <c r="GVY1222" s="10"/>
      <c r="GVZ1222" s="10"/>
      <c r="GWA1222" s="10"/>
      <c r="GWB1222" s="10"/>
      <c r="GWC1222" s="10"/>
      <c r="GWD1222" s="10"/>
      <c r="GWE1222" s="10"/>
      <c r="GWF1222" s="10"/>
      <c r="GWG1222" s="10"/>
      <c r="GWH1222" s="10"/>
      <c r="GWI1222" s="10"/>
      <c r="GWJ1222" s="10"/>
      <c r="GWK1222" s="10"/>
      <c r="GWL1222" s="10"/>
      <c r="GWM1222" s="10"/>
      <c r="GWN1222" s="10"/>
      <c r="GWO1222" s="10"/>
      <c r="GWP1222" s="10"/>
      <c r="GWQ1222" s="10"/>
      <c r="GWR1222" s="10"/>
      <c r="GWS1222" s="10"/>
      <c r="GWT1222" s="10"/>
      <c r="GWU1222" s="10"/>
      <c r="GWV1222" s="10"/>
      <c r="GWW1222" s="10"/>
      <c r="GWX1222" s="10"/>
      <c r="GWY1222" s="10"/>
      <c r="GWZ1222" s="10"/>
      <c r="GXA1222" s="10"/>
      <c r="GXB1222" s="10"/>
      <c r="GXC1222" s="10"/>
      <c r="GXD1222" s="10"/>
      <c r="GXE1222" s="10"/>
      <c r="GXF1222" s="10"/>
      <c r="GXG1222" s="10"/>
      <c r="GXH1222" s="10"/>
      <c r="GXI1222" s="10"/>
      <c r="GXJ1222" s="10"/>
      <c r="GXK1222" s="10"/>
      <c r="GXL1222" s="10"/>
      <c r="GXM1222" s="10"/>
      <c r="GXN1222" s="10"/>
      <c r="GXO1222" s="10"/>
      <c r="GXP1222" s="10"/>
      <c r="GXQ1222" s="10"/>
      <c r="GXR1222" s="10"/>
      <c r="GXS1222" s="10"/>
      <c r="GXT1222" s="10"/>
      <c r="GXU1222" s="10"/>
      <c r="GXV1222" s="10"/>
      <c r="GXW1222" s="10"/>
      <c r="GXX1222" s="10"/>
      <c r="GXY1222" s="10"/>
      <c r="GXZ1222" s="10"/>
      <c r="GYA1222" s="10"/>
      <c r="GYB1222" s="10"/>
      <c r="GYC1222" s="10"/>
      <c r="GYD1222" s="10"/>
      <c r="GYE1222" s="10"/>
      <c r="GYF1222" s="10"/>
      <c r="GYG1222" s="10"/>
      <c r="GYH1222" s="10"/>
      <c r="GYI1222" s="10"/>
      <c r="GYJ1222" s="10"/>
      <c r="GYK1222" s="10"/>
      <c r="GYL1222" s="10"/>
      <c r="GYM1222" s="10"/>
      <c r="GYN1222" s="10"/>
      <c r="GYO1222" s="10"/>
      <c r="GYP1222" s="10"/>
      <c r="GYQ1222" s="10"/>
      <c r="GYR1222" s="10"/>
      <c r="GYS1222" s="10"/>
      <c r="GYT1222" s="10"/>
      <c r="GYU1222" s="10"/>
      <c r="GYV1222" s="10"/>
      <c r="GYW1222" s="10"/>
      <c r="GYX1222" s="10"/>
      <c r="GYY1222" s="10"/>
      <c r="GYZ1222" s="10"/>
      <c r="GZA1222" s="10"/>
      <c r="GZB1222" s="10"/>
      <c r="GZC1222" s="10"/>
      <c r="GZD1222" s="10"/>
      <c r="GZE1222" s="10"/>
      <c r="GZF1222" s="10"/>
      <c r="GZG1222" s="10"/>
      <c r="GZH1222" s="10"/>
      <c r="GZI1222" s="10"/>
      <c r="GZJ1222" s="10"/>
      <c r="GZK1222" s="10"/>
      <c r="GZL1222" s="10"/>
      <c r="GZM1222" s="10"/>
      <c r="GZN1222" s="10"/>
      <c r="GZO1222" s="10"/>
      <c r="GZP1222" s="10"/>
      <c r="GZQ1222" s="10"/>
      <c r="GZR1222" s="10"/>
      <c r="GZS1222" s="10"/>
      <c r="GZT1222" s="10"/>
      <c r="GZU1222" s="10"/>
      <c r="GZV1222" s="10"/>
      <c r="GZW1222" s="10"/>
      <c r="GZX1222" s="10"/>
      <c r="GZY1222" s="10"/>
      <c r="GZZ1222" s="10"/>
      <c r="HAA1222" s="10"/>
      <c r="HAB1222" s="10"/>
      <c r="HAC1222" s="10"/>
      <c r="HAD1222" s="10"/>
      <c r="HAE1222" s="10"/>
      <c r="HAF1222" s="10"/>
      <c r="HAG1222" s="10"/>
      <c r="HAH1222" s="10"/>
      <c r="HAI1222" s="10"/>
      <c r="HAJ1222" s="10"/>
      <c r="HAK1222" s="10"/>
      <c r="HAL1222" s="10"/>
      <c r="HAM1222" s="10"/>
      <c r="HAN1222" s="10"/>
      <c r="HAO1222" s="10"/>
      <c r="HAP1222" s="10"/>
      <c r="HAQ1222" s="10"/>
      <c r="HAR1222" s="10"/>
      <c r="HAS1222" s="10"/>
      <c r="HAT1222" s="10"/>
      <c r="HAU1222" s="10"/>
      <c r="HAV1222" s="10"/>
      <c r="HAW1222" s="10"/>
      <c r="HAX1222" s="10"/>
      <c r="HAY1222" s="10"/>
      <c r="HAZ1222" s="10"/>
      <c r="HBA1222" s="10"/>
      <c r="HBB1222" s="10"/>
      <c r="HBC1222" s="10"/>
      <c r="HBD1222" s="10"/>
      <c r="HBE1222" s="10"/>
      <c r="HBF1222" s="10"/>
      <c r="HBG1222" s="10"/>
      <c r="HBH1222" s="10"/>
      <c r="HBI1222" s="10"/>
      <c r="HBJ1222" s="10"/>
      <c r="HBK1222" s="10"/>
      <c r="HBL1222" s="10"/>
      <c r="HBM1222" s="10"/>
      <c r="HBN1222" s="10"/>
      <c r="HBO1222" s="10"/>
      <c r="HBP1222" s="10"/>
      <c r="HBQ1222" s="10"/>
      <c r="HBR1222" s="10"/>
      <c r="HBS1222" s="10"/>
      <c r="HBT1222" s="10"/>
      <c r="HBU1222" s="10"/>
      <c r="HBV1222" s="10"/>
      <c r="HBW1222" s="10"/>
      <c r="HBX1222" s="10"/>
      <c r="HBY1222" s="10"/>
      <c r="HBZ1222" s="10"/>
      <c r="HCA1222" s="10"/>
      <c r="HCB1222" s="10"/>
      <c r="HCC1222" s="10"/>
      <c r="HCD1222" s="10"/>
      <c r="HCE1222" s="10"/>
      <c r="HCF1222" s="10"/>
      <c r="HCG1222" s="10"/>
      <c r="HCH1222" s="10"/>
      <c r="HCI1222" s="10"/>
      <c r="HCJ1222" s="10"/>
      <c r="HCK1222" s="10"/>
      <c r="HCL1222" s="10"/>
      <c r="HCM1222" s="10"/>
      <c r="HCN1222" s="10"/>
      <c r="HCO1222" s="10"/>
      <c r="HCP1222" s="10"/>
      <c r="HCQ1222" s="10"/>
      <c r="HCR1222" s="10"/>
      <c r="HCS1222" s="10"/>
      <c r="HCT1222" s="10"/>
      <c r="HCU1222" s="10"/>
      <c r="HCV1222" s="10"/>
      <c r="HCW1222" s="10"/>
      <c r="HCX1222" s="10"/>
      <c r="HCY1222" s="10"/>
      <c r="HCZ1222" s="10"/>
      <c r="HDA1222" s="10"/>
      <c r="HDB1222" s="10"/>
      <c r="HDC1222" s="10"/>
      <c r="HDD1222" s="10"/>
      <c r="HDE1222" s="10"/>
      <c r="HDF1222" s="10"/>
      <c r="HDG1222" s="10"/>
      <c r="HDH1222" s="10"/>
      <c r="HDI1222" s="10"/>
      <c r="HDJ1222" s="10"/>
      <c r="HDK1222" s="10"/>
      <c r="HDL1222" s="10"/>
      <c r="HDM1222" s="10"/>
      <c r="HDN1222" s="10"/>
      <c r="HDO1222" s="10"/>
      <c r="HDP1222" s="10"/>
      <c r="HDQ1222" s="10"/>
      <c r="HDR1222" s="10"/>
      <c r="HDS1222" s="10"/>
      <c r="HDT1222" s="10"/>
      <c r="HDU1222" s="10"/>
      <c r="HDV1222" s="10"/>
      <c r="HDW1222" s="10"/>
      <c r="HDX1222" s="10"/>
      <c r="HDY1222" s="10"/>
      <c r="HDZ1222" s="10"/>
      <c r="HEA1222" s="10"/>
      <c r="HEB1222" s="10"/>
      <c r="HEC1222" s="10"/>
      <c r="HED1222" s="10"/>
      <c r="HEE1222" s="10"/>
      <c r="HEF1222" s="10"/>
      <c r="HEG1222" s="10"/>
      <c r="HEH1222" s="10"/>
      <c r="HEI1222" s="10"/>
      <c r="HEJ1222" s="10"/>
      <c r="HEK1222" s="10"/>
      <c r="HEL1222" s="10"/>
      <c r="HEM1222" s="10"/>
      <c r="HEN1222" s="10"/>
      <c r="HEO1222" s="10"/>
      <c r="HEP1222" s="10"/>
      <c r="HEQ1222" s="10"/>
      <c r="HER1222" s="10"/>
      <c r="HES1222" s="10"/>
      <c r="HET1222" s="10"/>
      <c r="HEU1222" s="10"/>
      <c r="HEV1222" s="10"/>
      <c r="HEW1222" s="10"/>
      <c r="HEX1222" s="10"/>
      <c r="HEY1222" s="10"/>
      <c r="HEZ1222" s="10"/>
      <c r="HFA1222" s="10"/>
      <c r="HFB1222" s="10"/>
      <c r="HFC1222" s="10"/>
      <c r="HFD1222" s="10"/>
      <c r="HFE1222" s="10"/>
      <c r="HFF1222" s="10"/>
      <c r="HFG1222" s="10"/>
      <c r="HFH1222" s="10"/>
      <c r="HFI1222" s="10"/>
      <c r="HFJ1222" s="10"/>
      <c r="HFK1222" s="10"/>
      <c r="HFL1222" s="10"/>
      <c r="HFM1222" s="10"/>
      <c r="HFN1222" s="10"/>
      <c r="HFO1222" s="10"/>
      <c r="HFP1222" s="10"/>
      <c r="HFQ1222" s="10"/>
      <c r="HFR1222" s="10"/>
      <c r="HFS1222" s="10"/>
      <c r="HFT1222" s="10"/>
      <c r="HFU1222" s="10"/>
      <c r="HFV1222" s="10"/>
      <c r="HFW1222" s="10"/>
      <c r="HFX1222" s="10"/>
      <c r="HFY1222" s="10"/>
      <c r="HFZ1222" s="10"/>
      <c r="HGA1222" s="10"/>
      <c r="HGB1222" s="10"/>
      <c r="HGC1222" s="10"/>
      <c r="HGD1222" s="10"/>
      <c r="HGE1222" s="10"/>
      <c r="HGF1222" s="10"/>
      <c r="HGG1222" s="10"/>
      <c r="HGH1222" s="10"/>
      <c r="HGI1222" s="10"/>
      <c r="HGJ1222" s="10"/>
      <c r="HGK1222" s="10"/>
      <c r="HGL1222" s="10"/>
      <c r="HGM1222" s="10"/>
      <c r="HGN1222" s="10"/>
      <c r="HGO1222" s="10"/>
      <c r="HGP1222" s="10"/>
      <c r="HGQ1222" s="10"/>
      <c r="HGR1222" s="10"/>
      <c r="HGS1222" s="10"/>
      <c r="HGT1222" s="10"/>
      <c r="HGU1222" s="10"/>
      <c r="HGV1222" s="10"/>
      <c r="HGW1222" s="10"/>
      <c r="HGX1222" s="10"/>
      <c r="HGY1222" s="10"/>
      <c r="HGZ1222" s="10"/>
      <c r="HHA1222" s="10"/>
      <c r="HHB1222" s="10"/>
      <c r="HHC1222" s="10"/>
      <c r="HHD1222" s="10"/>
      <c r="HHE1222" s="10"/>
      <c r="HHF1222" s="10"/>
      <c r="HHG1222" s="10"/>
      <c r="HHH1222" s="10"/>
      <c r="HHI1222" s="10"/>
      <c r="HHJ1222" s="10"/>
      <c r="HHK1222" s="10"/>
      <c r="HHL1222" s="10"/>
      <c r="HHM1222" s="10"/>
      <c r="HHN1222" s="10"/>
      <c r="HHO1222" s="10"/>
      <c r="HHP1222" s="10"/>
      <c r="HHQ1222" s="10"/>
      <c r="HHR1222" s="10"/>
      <c r="HHS1222" s="10"/>
      <c r="HHT1222" s="10"/>
      <c r="HHU1222" s="10"/>
      <c r="HHV1222" s="10"/>
      <c r="HHW1222" s="10"/>
      <c r="HHX1222" s="10"/>
      <c r="HHY1222" s="10"/>
      <c r="HHZ1222" s="10"/>
      <c r="HIA1222" s="10"/>
      <c r="HIB1222" s="10"/>
      <c r="HIC1222" s="10"/>
      <c r="HID1222" s="10"/>
      <c r="HIE1222" s="10"/>
      <c r="HIF1222" s="10"/>
      <c r="HIG1222" s="10"/>
      <c r="HIH1222" s="10"/>
      <c r="HII1222" s="10"/>
      <c r="HIJ1222" s="10"/>
      <c r="HIK1222" s="10"/>
      <c r="HIL1222" s="10"/>
      <c r="HIM1222" s="10"/>
      <c r="HIN1222" s="10"/>
      <c r="HIO1222" s="10"/>
      <c r="HIP1222" s="10"/>
      <c r="HIQ1222" s="10"/>
      <c r="HIR1222" s="10"/>
      <c r="HIS1222" s="10"/>
      <c r="HIT1222" s="10"/>
      <c r="HIU1222" s="10"/>
      <c r="HIV1222" s="10"/>
      <c r="HIW1222" s="10"/>
      <c r="HIX1222" s="10"/>
      <c r="HIY1222" s="10"/>
      <c r="HIZ1222" s="10"/>
      <c r="HJA1222" s="10"/>
      <c r="HJB1222" s="10"/>
      <c r="HJC1222" s="10"/>
      <c r="HJD1222" s="10"/>
      <c r="HJE1222" s="10"/>
      <c r="HJF1222" s="10"/>
      <c r="HJG1222" s="10"/>
      <c r="HJH1222" s="10"/>
      <c r="HJI1222" s="10"/>
      <c r="HJJ1222" s="10"/>
      <c r="HJK1222" s="10"/>
      <c r="HJL1222" s="10"/>
      <c r="HJM1222" s="10"/>
      <c r="HJN1222" s="10"/>
      <c r="HJO1222" s="10"/>
      <c r="HJP1222" s="10"/>
      <c r="HJQ1222" s="10"/>
      <c r="HJR1222" s="10"/>
      <c r="HJS1222" s="10"/>
      <c r="HJT1222" s="10"/>
      <c r="HJU1222" s="10"/>
      <c r="HJV1222" s="10"/>
      <c r="HJW1222" s="10"/>
      <c r="HJX1222" s="10"/>
      <c r="HJY1222" s="10"/>
      <c r="HJZ1222" s="10"/>
      <c r="HKA1222" s="10"/>
      <c r="HKB1222" s="10"/>
      <c r="HKC1222" s="10"/>
      <c r="HKD1222" s="10"/>
      <c r="HKE1222" s="10"/>
      <c r="HKF1222" s="10"/>
      <c r="HKG1222" s="10"/>
      <c r="HKH1222" s="10"/>
      <c r="HKI1222" s="10"/>
      <c r="HKJ1222" s="10"/>
      <c r="HKK1222" s="10"/>
      <c r="HKL1222" s="10"/>
      <c r="HKM1222" s="10"/>
      <c r="HKN1222" s="10"/>
      <c r="HKO1222" s="10"/>
      <c r="HKP1222" s="10"/>
      <c r="HKQ1222" s="10"/>
      <c r="HKR1222" s="10"/>
      <c r="HKS1222" s="10"/>
      <c r="HKT1222" s="10"/>
      <c r="HKU1222" s="10"/>
      <c r="HKV1222" s="10"/>
      <c r="HKW1222" s="10"/>
      <c r="HKX1222" s="10"/>
      <c r="HKY1222" s="10"/>
      <c r="HKZ1222" s="10"/>
      <c r="HLA1222" s="10"/>
      <c r="HLB1222" s="10"/>
      <c r="HLC1222" s="10"/>
      <c r="HLD1222" s="10"/>
      <c r="HLE1222" s="10"/>
      <c r="HLF1222" s="10"/>
      <c r="HLG1222" s="10"/>
      <c r="HLH1222" s="10"/>
      <c r="HLI1222" s="10"/>
      <c r="HLJ1222" s="10"/>
      <c r="HLK1222" s="10"/>
      <c r="HLL1222" s="10"/>
      <c r="HLM1222" s="10"/>
      <c r="HLN1222" s="10"/>
      <c r="HLO1222" s="10"/>
      <c r="HLP1222" s="10"/>
      <c r="HLQ1222" s="10"/>
      <c r="HLR1222" s="10"/>
      <c r="HLS1222" s="10"/>
      <c r="HLT1222" s="10"/>
      <c r="HLU1222" s="10"/>
      <c r="HLV1222" s="10"/>
      <c r="HLW1222" s="10"/>
      <c r="HLX1222" s="10"/>
      <c r="HLY1222" s="10"/>
      <c r="HLZ1222" s="10"/>
      <c r="HMA1222" s="10"/>
      <c r="HMB1222" s="10"/>
      <c r="HMC1222" s="10"/>
      <c r="HMD1222" s="10"/>
      <c r="HME1222" s="10"/>
      <c r="HMF1222" s="10"/>
      <c r="HMG1222" s="10"/>
      <c r="HMH1222" s="10"/>
      <c r="HMI1222" s="10"/>
      <c r="HMJ1222" s="10"/>
      <c r="HMK1222" s="10"/>
      <c r="HML1222" s="10"/>
      <c r="HMM1222" s="10"/>
      <c r="HMN1222" s="10"/>
      <c r="HMO1222" s="10"/>
      <c r="HMP1222" s="10"/>
      <c r="HMQ1222" s="10"/>
      <c r="HMR1222" s="10"/>
      <c r="HMS1222" s="10"/>
      <c r="HMT1222" s="10"/>
      <c r="HMU1222" s="10"/>
      <c r="HMV1222" s="10"/>
      <c r="HMW1222" s="10"/>
      <c r="HMX1222" s="10"/>
      <c r="HMY1222" s="10"/>
      <c r="HMZ1222" s="10"/>
      <c r="HNA1222" s="10"/>
      <c r="HNB1222" s="10"/>
      <c r="HNC1222" s="10"/>
      <c r="HND1222" s="10"/>
      <c r="HNE1222" s="10"/>
      <c r="HNF1222" s="10"/>
      <c r="HNG1222" s="10"/>
      <c r="HNH1222" s="10"/>
      <c r="HNI1222" s="10"/>
      <c r="HNJ1222" s="10"/>
      <c r="HNK1222" s="10"/>
      <c r="HNL1222" s="10"/>
      <c r="HNM1222" s="10"/>
      <c r="HNN1222" s="10"/>
      <c r="HNO1222" s="10"/>
      <c r="HNP1222" s="10"/>
      <c r="HNQ1222" s="10"/>
      <c r="HNR1222" s="10"/>
      <c r="HNS1222" s="10"/>
      <c r="HNT1222" s="10"/>
      <c r="HNU1222" s="10"/>
      <c r="HNV1222" s="10"/>
      <c r="HNW1222" s="10"/>
      <c r="HNX1222" s="10"/>
      <c r="HNY1222" s="10"/>
      <c r="HNZ1222" s="10"/>
      <c r="HOA1222" s="10"/>
      <c r="HOB1222" s="10"/>
      <c r="HOC1222" s="10"/>
      <c r="HOD1222" s="10"/>
      <c r="HOE1222" s="10"/>
      <c r="HOF1222" s="10"/>
      <c r="HOG1222" s="10"/>
      <c r="HOH1222" s="10"/>
      <c r="HOI1222" s="10"/>
      <c r="HOJ1222" s="10"/>
      <c r="HOK1222" s="10"/>
      <c r="HOL1222" s="10"/>
      <c r="HOM1222" s="10"/>
      <c r="HON1222" s="10"/>
      <c r="HOO1222" s="10"/>
      <c r="HOP1222" s="10"/>
      <c r="HOQ1222" s="10"/>
      <c r="HOR1222" s="10"/>
      <c r="HOS1222" s="10"/>
      <c r="HOT1222" s="10"/>
      <c r="HOU1222" s="10"/>
      <c r="HOV1222" s="10"/>
      <c r="HOW1222" s="10"/>
      <c r="HOX1222" s="10"/>
      <c r="HOY1222" s="10"/>
      <c r="HOZ1222" s="10"/>
      <c r="HPA1222" s="10"/>
      <c r="HPB1222" s="10"/>
      <c r="HPC1222" s="10"/>
      <c r="HPD1222" s="10"/>
      <c r="HPE1222" s="10"/>
      <c r="HPF1222" s="10"/>
      <c r="HPG1222" s="10"/>
      <c r="HPH1222" s="10"/>
      <c r="HPI1222" s="10"/>
      <c r="HPJ1222" s="10"/>
      <c r="HPK1222" s="10"/>
      <c r="HPL1222" s="10"/>
      <c r="HPM1222" s="10"/>
      <c r="HPN1222" s="10"/>
      <c r="HPO1222" s="10"/>
      <c r="HPP1222" s="10"/>
      <c r="HPQ1222" s="10"/>
      <c r="HPR1222" s="10"/>
      <c r="HPS1222" s="10"/>
      <c r="HPT1222" s="10"/>
      <c r="HPU1222" s="10"/>
      <c r="HPV1222" s="10"/>
      <c r="HPW1222" s="10"/>
      <c r="HPX1222" s="10"/>
      <c r="HPY1222" s="10"/>
      <c r="HPZ1222" s="10"/>
      <c r="HQA1222" s="10"/>
      <c r="HQB1222" s="10"/>
      <c r="HQC1222" s="10"/>
      <c r="HQD1222" s="10"/>
      <c r="HQE1222" s="10"/>
      <c r="HQF1222" s="10"/>
      <c r="HQG1222" s="10"/>
      <c r="HQH1222" s="10"/>
      <c r="HQI1222" s="10"/>
      <c r="HQJ1222" s="10"/>
      <c r="HQK1222" s="10"/>
      <c r="HQL1222" s="10"/>
      <c r="HQM1222" s="10"/>
      <c r="HQN1222" s="10"/>
      <c r="HQO1222" s="10"/>
      <c r="HQP1222" s="10"/>
      <c r="HQQ1222" s="10"/>
      <c r="HQR1222" s="10"/>
      <c r="HQS1222" s="10"/>
      <c r="HQT1222" s="10"/>
      <c r="HQU1222" s="10"/>
      <c r="HQV1222" s="10"/>
      <c r="HQW1222" s="10"/>
      <c r="HQX1222" s="10"/>
      <c r="HQY1222" s="10"/>
      <c r="HQZ1222" s="10"/>
      <c r="HRA1222" s="10"/>
      <c r="HRB1222" s="10"/>
      <c r="HRC1222" s="10"/>
      <c r="HRD1222" s="10"/>
      <c r="HRE1222" s="10"/>
      <c r="HRF1222" s="10"/>
      <c r="HRG1222" s="10"/>
      <c r="HRH1222" s="10"/>
      <c r="HRI1222" s="10"/>
      <c r="HRJ1222" s="10"/>
      <c r="HRK1222" s="10"/>
      <c r="HRL1222" s="10"/>
      <c r="HRM1222" s="10"/>
      <c r="HRN1222" s="10"/>
      <c r="HRO1222" s="10"/>
      <c r="HRP1222" s="10"/>
      <c r="HRQ1222" s="10"/>
      <c r="HRR1222" s="10"/>
      <c r="HRS1222" s="10"/>
      <c r="HRT1222" s="10"/>
      <c r="HRU1222" s="10"/>
      <c r="HRV1222" s="10"/>
      <c r="HRW1222" s="10"/>
      <c r="HRX1222" s="10"/>
      <c r="HRY1222" s="10"/>
      <c r="HRZ1222" s="10"/>
      <c r="HSA1222" s="10"/>
      <c r="HSB1222" s="10"/>
      <c r="HSC1222" s="10"/>
      <c r="HSD1222" s="10"/>
      <c r="HSE1222" s="10"/>
      <c r="HSF1222" s="10"/>
      <c r="HSG1222" s="10"/>
      <c r="HSH1222" s="10"/>
      <c r="HSI1222" s="10"/>
      <c r="HSJ1222" s="10"/>
      <c r="HSK1222" s="10"/>
      <c r="HSL1222" s="10"/>
      <c r="HSM1222" s="10"/>
      <c r="HSN1222" s="10"/>
      <c r="HSO1222" s="10"/>
      <c r="HSP1222" s="10"/>
      <c r="HSQ1222" s="10"/>
      <c r="HSR1222" s="10"/>
      <c r="HSS1222" s="10"/>
      <c r="HST1222" s="10"/>
      <c r="HSU1222" s="10"/>
      <c r="HSV1222" s="10"/>
      <c r="HSW1222" s="10"/>
      <c r="HSX1222" s="10"/>
      <c r="HSY1222" s="10"/>
      <c r="HSZ1222" s="10"/>
      <c r="HTA1222" s="10"/>
      <c r="HTB1222" s="10"/>
      <c r="HTC1222" s="10"/>
      <c r="HTD1222" s="10"/>
      <c r="HTE1222" s="10"/>
      <c r="HTF1222" s="10"/>
      <c r="HTG1222" s="10"/>
      <c r="HTH1222" s="10"/>
      <c r="HTI1222" s="10"/>
      <c r="HTJ1222" s="10"/>
      <c r="HTK1222" s="10"/>
      <c r="HTL1222" s="10"/>
      <c r="HTM1222" s="10"/>
      <c r="HTN1222" s="10"/>
      <c r="HTO1222" s="10"/>
      <c r="HTP1222" s="10"/>
      <c r="HTQ1222" s="10"/>
      <c r="HTR1222" s="10"/>
      <c r="HTS1222" s="10"/>
      <c r="HTT1222" s="10"/>
      <c r="HTU1222" s="10"/>
      <c r="HTV1222" s="10"/>
      <c r="HTW1222" s="10"/>
      <c r="HTX1222" s="10"/>
      <c r="HTY1222" s="10"/>
      <c r="HTZ1222" s="10"/>
      <c r="HUA1222" s="10"/>
      <c r="HUB1222" s="10"/>
      <c r="HUC1222" s="10"/>
      <c r="HUD1222" s="10"/>
      <c r="HUE1222" s="10"/>
      <c r="HUF1222" s="10"/>
      <c r="HUG1222" s="10"/>
      <c r="HUH1222" s="10"/>
      <c r="HUI1222" s="10"/>
      <c r="HUJ1222" s="10"/>
      <c r="HUK1222" s="10"/>
      <c r="HUL1222" s="10"/>
      <c r="HUM1222" s="10"/>
      <c r="HUN1222" s="10"/>
      <c r="HUO1222" s="10"/>
      <c r="HUP1222" s="10"/>
      <c r="HUQ1222" s="10"/>
      <c r="HUR1222" s="10"/>
      <c r="HUS1222" s="10"/>
      <c r="HUT1222" s="10"/>
      <c r="HUU1222" s="10"/>
      <c r="HUV1222" s="10"/>
      <c r="HUW1222" s="10"/>
      <c r="HUX1222" s="10"/>
      <c r="HUY1222" s="10"/>
      <c r="HUZ1222" s="10"/>
      <c r="HVA1222" s="10"/>
      <c r="HVB1222" s="10"/>
      <c r="HVC1222" s="10"/>
      <c r="HVD1222" s="10"/>
      <c r="HVE1222" s="10"/>
      <c r="HVF1222" s="10"/>
      <c r="HVG1222" s="10"/>
      <c r="HVH1222" s="10"/>
      <c r="HVI1222" s="10"/>
      <c r="HVJ1222" s="10"/>
      <c r="HVK1222" s="10"/>
      <c r="HVL1222" s="10"/>
      <c r="HVM1222" s="10"/>
      <c r="HVN1222" s="10"/>
      <c r="HVO1222" s="10"/>
      <c r="HVP1222" s="10"/>
      <c r="HVQ1222" s="10"/>
      <c r="HVR1222" s="10"/>
      <c r="HVS1222" s="10"/>
      <c r="HVT1222" s="10"/>
      <c r="HVU1222" s="10"/>
      <c r="HVV1222" s="10"/>
      <c r="HVW1222" s="10"/>
      <c r="HVX1222" s="10"/>
      <c r="HVY1222" s="10"/>
      <c r="HVZ1222" s="10"/>
      <c r="HWA1222" s="10"/>
      <c r="HWB1222" s="10"/>
      <c r="HWC1222" s="10"/>
      <c r="HWD1222" s="10"/>
      <c r="HWE1222" s="10"/>
      <c r="HWF1222" s="10"/>
      <c r="HWG1222" s="10"/>
      <c r="HWH1222" s="10"/>
      <c r="HWI1222" s="10"/>
      <c r="HWJ1222" s="10"/>
      <c r="HWK1222" s="10"/>
      <c r="HWL1222" s="10"/>
      <c r="HWM1222" s="10"/>
      <c r="HWN1222" s="10"/>
      <c r="HWO1222" s="10"/>
      <c r="HWP1222" s="10"/>
      <c r="HWQ1222" s="10"/>
      <c r="HWR1222" s="10"/>
      <c r="HWS1222" s="10"/>
      <c r="HWT1222" s="10"/>
      <c r="HWU1222" s="10"/>
      <c r="HWV1222" s="10"/>
      <c r="HWW1222" s="10"/>
      <c r="HWX1222" s="10"/>
      <c r="HWY1222" s="10"/>
      <c r="HWZ1222" s="10"/>
      <c r="HXA1222" s="10"/>
      <c r="HXB1222" s="10"/>
      <c r="HXC1222" s="10"/>
      <c r="HXD1222" s="10"/>
      <c r="HXE1222" s="10"/>
      <c r="HXF1222" s="10"/>
      <c r="HXG1222" s="10"/>
      <c r="HXH1222" s="10"/>
      <c r="HXI1222" s="10"/>
      <c r="HXJ1222" s="10"/>
      <c r="HXK1222" s="10"/>
      <c r="HXL1222" s="10"/>
      <c r="HXM1222" s="10"/>
      <c r="HXN1222" s="10"/>
      <c r="HXO1222" s="10"/>
      <c r="HXP1222" s="10"/>
      <c r="HXQ1222" s="10"/>
      <c r="HXR1222" s="10"/>
      <c r="HXS1222" s="10"/>
      <c r="HXT1222" s="10"/>
      <c r="HXU1222" s="10"/>
      <c r="HXV1222" s="10"/>
      <c r="HXW1222" s="10"/>
      <c r="HXX1222" s="10"/>
      <c r="HXY1222" s="10"/>
      <c r="HXZ1222" s="10"/>
      <c r="HYA1222" s="10"/>
      <c r="HYB1222" s="10"/>
      <c r="HYC1222" s="10"/>
      <c r="HYD1222" s="10"/>
      <c r="HYE1222" s="10"/>
      <c r="HYF1222" s="10"/>
      <c r="HYG1222" s="10"/>
      <c r="HYH1222" s="10"/>
      <c r="HYI1222" s="10"/>
      <c r="HYJ1222" s="10"/>
      <c r="HYK1222" s="10"/>
      <c r="HYL1222" s="10"/>
      <c r="HYM1222" s="10"/>
      <c r="HYN1222" s="10"/>
      <c r="HYO1222" s="10"/>
      <c r="HYP1222" s="10"/>
      <c r="HYQ1222" s="10"/>
      <c r="HYR1222" s="10"/>
      <c r="HYS1222" s="10"/>
      <c r="HYT1222" s="10"/>
      <c r="HYU1222" s="10"/>
      <c r="HYV1222" s="10"/>
      <c r="HYW1222" s="10"/>
      <c r="HYX1222" s="10"/>
      <c r="HYY1222" s="10"/>
      <c r="HYZ1222" s="10"/>
      <c r="HZA1222" s="10"/>
      <c r="HZB1222" s="10"/>
      <c r="HZC1222" s="10"/>
      <c r="HZD1222" s="10"/>
      <c r="HZE1222" s="10"/>
      <c r="HZF1222" s="10"/>
      <c r="HZG1222" s="10"/>
      <c r="HZH1222" s="10"/>
      <c r="HZI1222" s="10"/>
      <c r="HZJ1222" s="10"/>
      <c r="HZK1222" s="10"/>
      <c r="HZL1222" s="10"/>
      <c r="HZM1222" s="10"/>
      <c r="HZN1222" s="10"/>
      <c r="HZO1222" s="10"/>
      <c r="HZP1222" s="10"/>
      <c r="HZQ1222" s="10"/>
      <c r="HZR1222" s="10"/>
      <c r="HZS1222" s="10"/>
      <c r="HZT1222" s="10"/>
      <c r="HZU1222" s="10"/>
      <c r="HZV1222" s="10"/>
      <c r="HZW1222" s="10"/>
      <c r="HZX1222" s="10"/>
      <c r="HZY1222" s="10"/>
      <c r="HZZ1222" s="10"/>
      <c r="IAA1222" s="10"/>
      <c r="IAB1222" s="10"/>
      <c r="IAC1222" s="10"/>
      <c r="IAD1222" s="10"/>
      <c r="IAE1222" s="10"/>
      <c r="IAF1222" s="10"/>
      <c r="IAG1222" s="10"/>
      <c r="IAH1222" s="10"/>
      <c r="IAI1222" s="10"/>
      <c r="IAJ1222" s="10"/>
      <c r="IAK1222" s="10"/>
      <c r="IAL1222" s="10"/>
      <c r="IAM1222" s="10"/>
      <c r="IAN1222" s="10"/>
      <c r="IAO1222" s="10"/>
      <c r="IAP1222" s="10"/>
      <c r="IAQ1222" s="10"/>
      <c r="IAR1222" s="10"/>
      <c r="IAS1222" s="10"/>
      <c r="IAT1222" s="10"/>
      <c r="IAU1222" s="10"/>
      <c r="IAV1222" s="10"/>
      <c r="IAW1222" s="10"/>
      <c r="IAX1222" s="10"/>
      <c r="IAY1222" s="10"/>
      <c r="IAZ1222" s="10"/>
      <c r="IBA1222" s="10"/>
      <c r="IBB1222" s="10"/>
      <c r="IBC1222" s="10"/>
      <c r="IBD1222" s="10"/>
      <c r="IBE1222" s="10"/>
      <c r="IBF1222" s="10"/>
      <c r="IBG1222" s="10"/>
      <c r="IBH1222" s="10"/>
      <c r="IBI1222" s="10"/>
      <c r="IBJ1222" s="10"/>
      <c r="IBK1222" s="10"/>
      <c r="IBL1222" s="10"/>
      <c r="IBM1222" s="10"/>
      <c r="IBN1222" s="10"/>
      <c r="IBO1222" s="10"/>
      <c r="IBP1222" s="10"/>
      <c r="IBQ1222" s="10"/>
      <c r="IBR1222" s="10"/>
      <c r="IBS1222" s="10"/>
      <c r="IBT1222" s="10"/>
      <c r="IBU1222" s="10"/>
      <c r="IBV1222" s="10"/>
      <c r="IBW1222" s="10"/>
      <c r="IBX1222" s="10"/>
      <c r="IBY1222" s="10"/>
      <c r="IBZ1222" s="10"/>
      <c r="ICA1222" s="10"/>
      <c r="ICB1222" s="10"/>
      <c r="ICC1222" s="10"/>
      <c r="ICD1222" s="10"/>
      <c r="ICE1222" s="10"/>
      <c r="ICF1222" s="10"/>
      <c r="ICG1222" s="10"/>
      <c r="ICH1222" s="10"/>
      <c r="ICI1222" s="10"/>
      <c r="ICJ1222" s="10"/>
      <c r="ICK1222" s="10"/>
      <c r="ICL1222" s="10"/>
      <c r="ICM1222" s="10"/>
      <c r="ICN1222" s="10"/>
      <c r="ICO1222" s="10"/>
      <c r="ICP1222" s="10"/>
      <c r="ICQ1222" s="10"/>
      <c r="ICR1222" s="10"/>
      <c r="ICS1222" s="10"/>
      <c r="ICT1222" s="10"/>
      <c r="ICU1222" s="10"/>
      <c r="ICV1222" s="10"/>
      <c r="ICW1222" s="10"/>
      <c r="ICX1222" s="10"/>
      <c r="ICY1222" s="10"/>
      <c r="ICZ1222" s="10"/>
      <c r="IDA1222" s="10"/>
      <c r="IDB1222" s="10"/>
      <c r="IDC1222" s="10"/>
      <c r="IDD1222" s="10"/>
      <c r="IDE1222" s="10"/>
      <c r="IDF1222" s="10"/>
      <c r="IDG1222" s="10"/>
      <c r="IDH1222" s="10"/>
      <c r="IDI1222" s="10"/>
      <c r="IDJ1222" s="10"/>
      <c r="IDK1222" s="10"/>
      <c r="IDL1222" s="10"/>
      <c r="IDM1222" s="10"/>
      <c r="IDN1222" s="10"/>
      <c r="IDO1222" s="10"/>
      <c r="IDP1222" s="10"/>
      <c r="IDQ1222" s="10"/>
      <c r="IDR1222" s="10"/>
      <c r="IDS1222" s="10"/>
      <c r="IDT1222" s="10"/>
      <c r="IDU1222" s="10"/>
      <c r="IDV1222" s="10"/>
      <c r="IDW1222" s="10"/>
      <c r="IDX1222" s="10"/>
      <c r="IDY1222" s="10"/>
      <c r="IDZ1222" s="10"/>
      <c r="IEA1222" s="10"/>
      <c r="IEB1222" s="10"/>
      <c r="IEC1222" s="10"/>
      <c r="IED1222" s="10"/>
      <c r="IEE1222" s="10"/>
      <c r="IEF1222" s="10"/>
      <c r="IEG1222" s="10"/>
      <c r="IEH1222" s="10"/>
      <c r="IEI1222" s="10"/>
      <c r="IEJ1222" s="10"/>
      <c r="IEK1222" s="10"/>
      <c r="IEL1222" s="10"/>
      <c r="IEM1222" s="10"/>
      <c r="IEN1222" s="10"/>
      <c r="IEO1222" s="10"/>
      <c r="IEP1222" s="10"/>
      <c r="IEQ1222" s="10"/>
      <c r="IER1222" s="10"/>
      <c r="IES1222" s="10"/>
      <c r="IET1222" s="10"/>
      <c r="IEU1222" s="10"/>
      <c r="IEV1222" s="10"/>
      <c r="IEW1222" s="10"/>
      <c r="IEX1222" s="10"/>
      <c r="IEY1222" s="10"/>
      <c r="IEZ1222" s="10"/>
      <c r="IFA1222" s="10"/>
      <c r="IFB1222" s="10"/>
      <c r="IFC1222" s="10"/>
      <c r="IFD1222" s="10"/>
      <c r="IFE1222" s="10"/>
      <c r="IFF1222" s="10"/>
      <c r="IFG1222" s="10"/>
      <c r="IFH1222" s="10"/>
      <c r="IFI1222" s="10"/>
      <c r="IFJ1222" s="10"/>
      <c r="IFK1222" s="10"/>
      <c r="IFL1222" s="10"/>
      <c r="IFM1222" s="10"/>
      <c r="IFN1222" s="10"/>
      <c r="IFO1222" s="10"/>
      <c r="IFP1222" s="10"/>
      <c r="IFQ1222" s="10"/>
      <c r="IFR1222" s="10"/>
      <c r="IFS1222" s="10"/>
      <c r="IFT1222" s="10"/>
      <c r="IFU1222" s="10"/>
      <c r="IFV1222" s="10"/>
      <c r="IFW1222" s="10"/>
      <c r="IFX1222" s="10"/>
      <c r="IFY1222" s="10"/>
      <c r="IFZ1222" s="10"/>
      <c r="IGA1222" s="10"/>
      <c r="IGB1222" s="10"/>
      <c r="IGC1222" s="10"/>
      <c r="IGD1222" s="10"/>
      <c r="IGE1222" s="10"/>
      <c r="IGF1222" s="10"/>
      <c r="IGG1222" s="10"/>
      <c r="IGH1222" s="10"/>
      <c r="IGI1222" s="10"/>
      <c r="IGJ1222" s="10"/>
      <c r="IGK1222" s="10"/>
      <c r="IGL1222" s="10"/>
      <c r="IGM1222" s="10"/>
      <c r="IGN1222" s="10"/>
      <c r="IGO1222" s="10"/>
      <c r="IGP1222" s="10"/>
      <c r="IGQ1222" s="10"/>
      <c r="IGR1222" s="10"/>
      <c r="IGS1222" s="10"/>
      <c r="IGT1222" s="10"/>
      <c r="IGU1222" s="10"/>
      <c r="IGV1222" s="10"/>
      <c r="IGW1222" s="10"/>
      <c r="IGX1222" s="10"/>
      <c r="IGY1222" s="10"/>
      <c r="IGZ1222" s="10"/>
      <c r="IHA1222" s="10"/>
      <c r="IHB1222" s="10"/>
      <c r="IHC1222" s="10"/>
      <c r="IHD1222" s="10"/>
      <c r="IHE1222" s="10"/>
      <c r="IHF1222" s="10"/>
      <c r="IHG1222" s="10"/>
      <c r="IHH1222" s="10"/>
      <c r="IHI1222" s="10"/>
      <c r="IHJ1222" s="10"/>
      <c r="IHK1222" s="10"/>
      <c r="IHL1222" s="10"/>
      <c r="IHM1222" s="10"/>
      <c r="IHN1222" s="10"/>
      <c r="IHO1222" s="10"/>
      <c r="IHP1222" s="10"/>
      <c r="IHQ1222" s="10"/>
      <c r="IHR1222" s="10"/>
      <c r="IHS1222" s="10"/>
      <c r="IHT1222" s="10"/>
      <c r="IHU1222" s="10"/>
      <c r="IHV1222" s="10"/>
      <c r="IHW1222" s="10"/>
      <c r="IHX1222" s="10"/>
      <c r="IHY1222" s="10"/>
      <c r="IHZ1222" s="10"/>
      <c r="IIA1222" s="10"/>
      <c r="IIB1222" s="10"/>
      <c r="IIC1222" s="10"/>
      <c r="IID1222" s="10"/>
      <c r="IIE1222" s="10"/>
      <c r="IIF1222" s="10"/>
      <c r="IIG1222" s="10"/>
      <c r="IIH1222" s="10"/>
      <c r="III1222" s="10"/>
      <c r="IIJ1222" s="10"/>
      <c r="IIK1222" s="10"/>
      <c r="IIL1222" s="10"/>
      <c r="IIM1222" s="10"/>
      <c r="IIN1222" s="10"/>
      <c r="IIO1222" s="10"/>
      <c r="IIP1222" s="10"/>
      <c r="IIQ1222" s="10"/>
      <c r="IIR1222" s="10"/>
      <c r="IIS1222" s="10"/>
      <c r="IIT1222" s="10"/>
      <c r="IIU1222" s="10"/>
      <c r="IIV1222" s="10"/>
      <c r="IIW1222" s="10"/>
      <c r="IIX1222" s="10"/>
      <c r="IIY1222" s="10"/>
      <c r="IIZ1222" s="10"/>
      <c r="IJA1222" s="10"/>
      <c r="IJB1222" s="10"/>
      <c r="IJC1222" s="10"/>
      <c r="IJD1222" s="10"/>
      <c r="IJE1222" s="10"/>
      <c r="IJF1222" s="10"/>
      <c r="IJG1222" s="10"/>
      <c r="IJH1222" s="10"/>
      <c r="IJI1222" s="10"/>
      <c r="IJJ1222" s="10"/>
      <c r="IJK1222" s="10"/>
      <c r="IJL1222" s="10"/>
      <c r="IJM1222" s="10"/>
      <c r="IJN1222" s="10"/>
      <c r="IJO1222" s="10"/>
      <c r="IJP1222" s="10"/>
      <c r="IJQ1222" s="10"/>
      <c r="IJR1222" s="10"/>
      <c r="IJS1222" s="10"/>
      <c r="IJT1222" s="10"/>
      <c r="IJU1222" s="10"/>
      <c r="IJV1222" s="10"/>
      <c r="IJW1222" s="10"/>
      <c r="IJX1222" s="10"/>
      <c r="IJY1222" s="10"/>
      <c r="IJZ1222" s="10"/>
      <c r="IKA1222" s="10"/>
      <c r="IKB1222" s="10"/>
      <c r="IKC1222" s="10"/>
      <c r="IKD1222" s="10"/>
      <c r="IKE1222" s="10"/>
      <c r="IKF1222" s="10"/>
      <c r="IKG1222" s="10"/>
      <c r="IKH1222" s="10"/>
      <c r="IKI1222" s="10"/>
      <c r="IKJ1222" s="10"/>
      <c r="IKK1222" s="10"/>
      <c r="IKL1222" s="10"/>
      <c r="IKM1222" s="10"/>
      <c r="IKN1222" s="10"/>
      <c r="IKO1222" s="10"/>
      <c r="IKP1222" s="10"/>
      <c r="IKQ1222" s="10"/>
      <c r="IKR1222" s="10"/>
      <c r="IKS1222" s="10"/>
      <c r="IKT1222" s="10"/>
      <c r="IKU1222" s="10"/>
      <c r="IKV1222" s="10"/>
      <c r="IKW1222" s="10"/>
      <c r="IKX1222" s="10"/>
      <c r="IKY1222" s="10"/>
      <c r="IKZ1222" s="10"/>
      <c r="ILA1222" s="10"/>
      <c r="ILB1222" s="10"/>
      <c r="ILC1222" s="10"/>
      <c r="ILD1222" s="10"/>
      <c r="ILE1222" s="10"/>
      <c r="ILF1222" s="10"/>
      <c r="ILG1222" s="10"/>
      <c r="ILH1222" s="10"/>
      <c r="ILI1222" s="10"/>
      <c r="ILJ1222" s="10"/>
      <c r="ILK1222" s="10"/>
      <c r="ILL1222" s="10"/>
      <c r="ILM1222" s="10"/>
      <c r="ILN1222" s="10"/>
      <c r="ILO1222" s="10"/>
      <c r="ILP1222" s="10"/>
      <c r="ILQ1222" s="10"/>
      <c r="ILR1222" s="10"/>
      <c r="ILS1222" s="10"/>
      <c r="ILT1222" s="10"/>
      <c r="ILU1222" s="10"/>
      <c r="ILV1222" s="10"/>
      <c r="ILW1222" s="10"/>
      <c r="ILX1222" s="10"/>
      <c r="ILY1222" s="10"/>
      <c r="ILZ1222" s="10"/>
      <c r="IMA1222" s="10"/>
      <c r="IMB1222" s="10"/>
      <c r="IMC1222" s="10"/>
      <c r="IMD1222" s="10"/>
      <c r="IME1222" s="10"/>
      <c r="IMF1222" s="10"/>
      <c r="IMG1222" s="10"/>
      <c r="IMH1222" s="10"/>
      <c r="IMI1222" s="10"/>
      <c r="IMJ1222" s="10"/>
      <c r="IMK1222" s="10"/>
      <c r="IML1222" s="10"/>
      <c r="IMM1222" s="10"/>
      <c r="IMN1222" s="10"/>
      <c r="IMO1222" s="10"/>
      <c r="IMP1222" s="10"/>
      <c r="IMQ1222" s="10"/>
      <c r="IMR1222" s="10"/>
      <c r="IMS1222" s="10"/>
      <c r="IMT1222" s="10"/>
      <c r="IMU1222" s="10"/>
      <c r="IMV1222" s="10"/>
      <c r="IMW1222" s="10"/>
      <c r="IMX1222" s="10"/>
      <c r="IMY1222" s="10"/>
      <c r="IMZ1222" s="10"/>
      <c r="INA1222" s="10"/>
      <c r="INB1222" s="10"/>
      <c r="INC1222" s="10"/>
      <c r="IND1222" s="10"/>
      <c r="INE1222" s="10"/>
      <c r="INF1222" s="10"/>
      <c r="ING1222" s="10"/>
      <c r="INH1222" s="10"/>
      <c r="INI1222" s="10"/>
      <c r="INJ1222" s="10"/>
      <c r="INK1222" s="10"/>
      <c r="INL1222" s="10"/>
      <c r="INM1222" s="10"/>
      <c r="INN1222" s="10"/>
      <c r="INO1222" s="10"/>
      <c r="INP1222" s="10"/>
      <c r="INQ1222" s="10"/>
      <c r="INR1222" s="10"/>
      <c r="INS1222" s="10"/>
      <c r="INT1222" s="10"/>
      <c r="INU1222" s="10"/>
      <c r="INV1222" s="10"/>
      <c r="INW1222" s="10"/>
      <c r="INX1222" s="10"/>
      <c r="INY1222" s="10"/>
      <c r="INZ1222" s="10"/>
      <c r="IOA1222" s="10"/>
      <c r="IOB1222" s="10"/>
      <c r="IOC1222" s="10"/>
      <c r="IOD1222" s="10"/>
      <c r="IOE1222" s="10"/>
      <c r="IOF1222" s="10"/>
      <c r="IOG1222" s="10"/>
      <c r="IOH1222" s="10"/>
      <c r="IOI1222" s="10"/>
      <c r="IOJ1222" s="10"/>
      <c r="IOK1222" s="10"/>
      <c r="IOL1222" s="10"/>
      <c r="IOM1222" s="10"/>
      <c r="ION1222" s="10"/>
      <c r="IOO1222" s="10"/>
      <c r="IOP1222" s="10"/>
      <c r="IOQ1222" s="10"/>
      <c r="IOR1222" s="10"/>
      <c r="IOS1222" s="10"/>
      <c r="IOT1222" s="10"/>
      <c r="IOU1222" s="10"/>
      <c r="IOV1222" s="10"/>
      <c r="IOW1222" s="10"/>
      <c r="IOX1222" s="10"/>
      <c r="IOY1222" s="10"/>
      <c r="IOZ1222" s="10"/>
      <c r="IPA1222" s="10"/>
      <c r="IPB1222" s="10"/>
      <c r="IPC1222" s="10"/>
      <c r="IPD1222" s="10"/>
      <c r="IPE1222" s="10"/>
      <c r="IPF1222" s="10"/>
      <c r="IPG1222" s="10"/>
      <c r="IPH1222" s="10"/>
      <c r="IPI1222" s="10"/>
      <c r="IPJ1222" s="10"/>
      <c r="IPK1222" s="10"/>
      <c r="IPL1222" s="10"/>
      <c r="IPM1222" s="10"/>
      <c r="IPN1222" s="10"/>
      <c r="IPO1222" s="10"/>
      <c r="IPP1222" s="10"/>
      <c r="IPQ1222" s="10"/>
      <c r="IPR1222" s="10"/>
      <c r="IPS1222" s="10"/>
      <c r="IPT1222" s="10"/>
      <c r="IPU1222" s="10"/>
      <c r="IPV1222" s="10"/>
      <c r="IPW1222" s="10"/>
      <c r="IPX1222" s="10"/>
      <c r="IPY1222" s="10"/>
      <c r="IPZ1222" s="10"/>
      <c r="IQA1222" s="10"/>
      <c r="IQB1222" s="10"/>
      <c r="IQC1222" s="10"/>
      <c r="IQD1222" s="10"/>
      <c r="IQE1222" s="10"/>
      <c r="IQF1222" s="10"/>
      <c r="IQG1222" s="10"/>
      <c r="IQH1222" s="10"/>
      <c r="IQI1222" s="10"/>
      <c r="IQJ1222" s="10"/>
      <c r="IQK1222" s="10"/>
      <c r="IQL1222" s="10"/>
      <c r="IQM1222" s="10"/>
      <c r="IQN1222" s="10"/>
      <c r="IQO1222" s="10"/>
      <c r="IQP1222" s="10"/>
      <c r="IQQ1222" s="10"/>
      <c r="IQR1222" s="10"/>
      <c r="IQS1222" s="10"/>
      <c r="IQT1222" s="10"/>
      <c r="IQU1222" s="10"/>
      <c r="IQV1222" s="10"/>
      <c r="IQW1222" s="10"/>
      <c r="IQX1222" s="10"/>
      <c r="IQY1222" s="10"/>
      <c r="IQZ1222" s="10"/>
      <c r="IRA1222" s="10"/>
      <c r="IRB1222" s="10"/>
      <c r="IRC1222" s="10"/>
      <c r="IRD1222" s="10"/>
      <c r="IRE1222" s="10"/>
      <c r="IRF1222" s="10"/>
      <c r="IRG1222" s="10"/>
      <c r="IRH1222" s="10"/>
      <c r="IRI1222" s="10"/>
      <c r="IRJ1222" s="10"/>
      <c r="IRK1222" s="10"/>
      <c r="IRL1222" s="10"/>
      <c r="IRM1222" s="10"/>
      <c r="IRN1222" s="10"/>
      <c r="IRO1222" s="10"/>
      <c r="IRP1222" s="10"/>
      <c r="IRQ1222" s="10"/>
      <c r="IRR1222" s="10"/>
      <c r="IRS1222" s="10"/>
      <c r="IRT1222" s="10"/>
      <c r="IRU1222" s="10"/>
      <c r="IRV1222" s="10"/>
      <c r="IRW1222" s="10"/>
      <c r="IRX1222" s="10"/>
      <c r="IRY1222" s="10"/>
      <c r="IRZ1222" s="10"/>
      <c r="ISA1222" s="10"/>
      <c r="ISB1222" s="10"/>
      <c r="ISC1222" s="10"/>
      <c r="ISD1222" s="10"/>
      <c r="ISE1222" s="10"/>
      <c r="ISF1222" s="10"/>
      <c r="ISG1222" s="10"/>
      <c r="ISH1222" s="10"/>
      <c r="ISI1222" s="10"/>
      <c r="ISJ1222" s="10"/>
      <c r="ISK1222" s="10"/>
      <c r="ISL1222" s="10"/>
      <c r="ISM1222" s="10"/>
      <c r="ISN1222" s="10"/>
      <c r="ISO1222" s="10"/>
      <c r="ISP1222" s="10"/>
      <c r="ISQ1222" s="10"/>
      <c r="ISR1222" s="10"/>
      <c r="ISS1222" s="10"/>
      <c r="IST1222" s="10"/>
      <c r="ISU1222" s="10"/>
      <c r="ISV1222" s="10"/>
      <c r="ISW1222" s="10"/>
      <c r="ISX1222" s="10"/>
      <c r="ISY1222" s="10"/>
      <c r="ISZ1222" s="10"/>
      <c r="ITA1222" s="10"/>
      <c r="ITB1222" s="10"/>
      <c r="ITC1222" s="10"/>
      <c r="ITD1222" s="10"/>
      <c r="ITE1222" s="10"/>
      <c r="ITF1222" s="10"/>
      <c r="ITG1222" s="10"/>
      <c r="ITH1222" s="10"/>
      <c r="ITI1222" s="10"/>
      <c r="ITJ1222" s="10"/>
      <c r="ITK1222" s="10"/>
      <c r="ITL1222" s="10"/>
      <c r="ITM1222" s="10"/>
      <c r="ITN1222" s="10"/>
      <c r="ITO1222" s="10"/>
      <c r="ITP1222" s="10"/>
      <c r="ITQ1222" s="10"/>
      <c r="ITR1222" s="10"/>
      <c r="ITS1222" s="10"/>
      <c r="ITT1222" s="10"/>
      <c r="ITU1222" s="10"/>
      <c r="ITV1222" s="10"/>
      <c r="ITW1222" s="10"/>
      <c r="ITX1222" s="10"/>
      <c r="ITY1222" s="10"/>
      <c r="ITZ1222" s="10"/>
      <c r="IUA1222" s="10"/>
      <c r="IUB1222" s="10"/>
      <c r="IUC1222" s="10"/>
      <c r="IUD1222" s="10"/>
      <c r="IUE1222" s="10"/>
      <c r="IUF1222" s="10"/>
      <c r="IUG1222" s="10"/>
      <c r="IUH1222" s="10"/>
      <c r="IUI1222" s="10"/>
      <c r="IUJ1222" s="10"/>
      <c r="IUK1222" s="10"/>
      <c r="IUL1222" s="10"/>
      <c r="IUM1222" s="10"/>
      <c r="IUN1222" s="10"/>
      <c r="IUO1222" s="10"/>
      <c r="IUP1222" s="10"/>
      <c r="IUQ1222" s="10"/>
      <c r="IUR1222" s="10"/>
      <c r="IUS1222" s="10"/>
      <c r="IUT1222" s="10"/>
      <c r="IUU1222" s="10"/>
      <c r="IUV1222" s="10"/>
      <c r="IUW1222" s="10"/>
      <c r="IUX1222" s="10"/>
      <c r="IUY1222" s="10"/>
      <c r="IUZ1222" s="10"/>
      <c r="IVA1222" s="10"/>
      <c r="IVB1222" s="10"/>
      <c r="IVC1222" s="10"/>
      <c r="IVD1222" s="10"/>
      <c r="IVE1222" s="10"/>
      <c r="IVF1222" s="10"/>
      <c r="IVG1222" s="10"/>
      <c r="IVH1222" s="10"/>
      <c r="IVI1222" s="10"/>
      <c r="IVJ1222" s="10"/>
      <c r="IVK1222" s="10"/>
      <c r="IVL1222" s="10"/>
      <c r="IVM1222" s="10"/>
      <c r="IVN1222" s="10"/>
      <c r="IVO1222" s="10"/>
      <c r="IVP1222" s="10"/>
      <c r="IVQ1222" s="10"/>
      <c r="IVR1222" s="10"/>
      <c r="IVS1222" s="10"/>
      <c r="IVT1222" s="10"/>
      <c r="IVU1222" s="10"/>
      <c r="IVV1222" s="10"/>
      <c r="IVW1222" s="10"/>
      <c r="IVX1222" s="10"/>
      <c r="IVY1222" s="10"/>
      <c r="IVZ1222" s="10"/>
      <c r="IWA1222" s="10"/>
      <c r="IWB1222" s="10"/>
      <c r="IWC1222" s="10"/>
      <c r="IWD1222" s="10"/>
      <c r="IWE1222" s="10"/>
      <c r="IWF1222" s="10"/>
      <c r="IWG1222" s="10"/>
      <c r="IWH1222" s="10"/>
      <c r="IWI1222" s="10"/>
      <c r="IWJ1222" s="10"/>
      <c r="IWK1222" s="10"/>
      <c r="IWL1222" s="10"/>
      <c r="IWM1222" s="10"/>
      <c r="IWN1222" s="10"/>
      <c r="IWO1222" s="10"/>
      <c r="IWP1222" s="10"/>
      <c r="IWQ1222" s="10"/>
      <c r="IWR1222" s="10"/>
      <c r="IWS1222" s="10"/>
      <c r="IWT1222" s="10"/>
      <c r="IWU1222" s="10"/>
      <c r="IWV1222" s="10"/>
      <c r="IWW1222" s="10"/>
      <c r="IWX1222" s="10"/>
      <c r="IWY1222" s="10"/>
      <c r="IWZ1222" s="10"/>
      <c r="IXA1222" s="10"/>
      <c r="IXB1222" s="10"/>
      <c r="IXC1222" s="10"/>
      <c r="IXD1222" s="10"/>
      <c r="IXE1222" s="10"/>
      <c r="IXF1222" s="10"/>
      <c r="IXG1222" s="10"/>
      <c r="IXH1222" s="10"/>
      <c r="IXI1222" s="10"/>
      <c r="IXJ1222" s="10"/>
      <c r="IXK1222" s="10"/>
      <c r="IXL1222" s="10"/>
      <c r="IXM1222" s="10"/>
      <c r="IXN1222" s="10"/>
      <c r="IXO1222" s="10"/>
      <c r="IXP1222" s="10"/>
      <c r="IXQ1222" s="10"/>
      <c r="IXR1222" s="10"/>
      <c r="IXS1222" s="10"/>
      <c r="IXT1222" s="10"/>
      <c r="IXU1222" s="10"/>
      <c r="IXV1222" s="10"/>
      <c r="IXW1222" s="10"/>
      <c r="IXX1222" s="10"/>
      <c r="IXY1222" s="10"/>
      <c r="IXZ1222" s="10"/>
      <c r="IYA1222" s="10"/>
      <c r="IYB1222" s="10"/>
      <c r="IYC1222" s="10"/>
      <c r="IYD1222" s="10"/>
      <c r="IYE1222" s="10"/>
      <c r="IYF1222" s="10"/>
      <c r="IYG1222" s="10"/>
      <c r="IYH1222" s="10"/>
      <c r="IYI1222" s="10"/>
      <c r="IYJ1222" s="10"/>
      <c r="IYK1222" s="10"/>
      <c r="IYL1222" s="10"/>
      <c r="IYM1222" s="10"/>
      <c r="IYN1222" s="10"/>
      <c r="IYO1222" s="10"/>
      <c r="IYP1222" s="10"/>
      <c r="IYQ1222" s="10"/>
      <c r="IYR1222" s="10"/>
      <c r="IYS1222" s="10"/>
      <c r="IYT1222" s="10"/>
      <c r="IYU1222" s="10"/>
      <c r="IYV1222" s="10"/>
      <c r="IYW1222" s="10"/>
      <c r="IYX1222" s="10"/>
      <c r="IYY1222" s="10"/>
      <c r="IYZ1222" s="10"/>
      <c r="IZA1222" s="10"/>
      <c r="IZB1222" s="10"/>
      <c r="IZC1222" s="10"/>
      <c r="IZD1222" s="10"/>
      <c r="IZE1222" s="10"/>
      <c r="IZF1222" s="10"/>
      <c r="IZG1222" s="10"/>
      <c r="IZH1222" s="10"/>
      <c r="IZI1222" s="10"/>
      <c r="IZJ1222" s="10"/>
      <c r="IZK1222" s="10"/>
      <c r="IZL1222" s="10"/>
      <c r="IZM1222" s="10"/>
      <c r="IZN1222" s="10"/>
      <c r="IZO1222" s="10"/>
      <c r="IZP1222" s="10"/>
      <c r="IZQ1222" s="10"/>
      <c r="IZR1222" s="10"/>
      <c r="IZS1222" s="10"/>
      <c r="IZT1222" s="10"/>
      <c r="IZU1222" s="10"/>
      <c r="IZV1222" s="10"/>
      <c r="IZW1222" s="10"/>
      <c r="IZX1222" s="10"/>
      <c r="IZY1222" s="10"/>
      <c r="IZZ1222" s="10"/>
      <c r="JAA1222" s="10"/>
      <c r="JAB1222" s="10"/>
      <c r="JAC1222" s="10"/>
      <c r="JAD1222" s="10"/>
      <c r="JAE1222" s="10"/>
      <c r="JAF1222" s="10"/>
      <c r="JAG1222" s="10"/>
      <c r="JAH1222" s="10"/>
      <c r="JAI1222" s="10"/>
      <c r="JAJ1222" s="10"/>
      <c r="JAK1222" s="10"/>
      <c r="JAL1222" s="10"/>
      <c r="JAM1222" s="10"/>
      <c r="JAN1222" s="10"/>
      <c r="JAO1222" s="10"/>
      <c r="JAP1222" s="10"/>
      <c r="JAQ1222" s="10"/>
      <c r="JAR1222" s="10"/>
      <c r="JAS1222" s="10"/>
      <c r="JAT1222" s="10"/>
      <c r="JAU1222" s="10"/>
      <c r="JAV1222" s="10"/>
      <c r="JAW1222" s="10"/>
      <c r="JAX1222" s="10"/>
      <c r="JAY1222" s="10"/>
      <c r="JAZ1222" s="10"/>
      <c r="JBA1222" s="10"/>
      <c r="JBB1222" s="10"/>
      <c r="JBC1222" s="10"/>
      <c r="JBD1222" s="10"/>
      <c r="JBE1222" s="10"/>
      <c r="JBF1222" s="10"/>
      <c r="JBG1222" s="10"/>
      <c r="JBH1222" s="10"/>
      <c r="JBI1222" s="10"/>
      <c r="JBJ1222" s="10"/>
      <c r="JBK1222" s="10"/>
      <c r="JBL1222" s="10"/>
      <c r="JBM1222" s="10"/>
      <c r="JBN1222" s="10"/>
      <c r="JBO1222" s="10"/>
      <c r="JBP1222" s="10"/>
      <c r="JBQ1222" s="10"/>
      <c r="JBR1222" s="10"/>
      <c r="JBS1222" s="10"/>
      <c r="JBT1222" s="10"/>
      <c r="JBU1222" s="10"/>
      <c r="JBV1222" s="10"/>
      <c r="JBW1222" s="10"/>
      <c r="JBX1222" s="10"/>
      <c r="JBY1222" s="10"/>
      <c r="JBZ1222" s="10"/>
      <c r="JCA1222" s="10"/>
      <c r="JCB1222" s="10"/>
      <c r="JCC1222" s="10"/>
      <c r="JCD1222" s="10"/>
      <c r="JCE1222" s="10"/>
      <c r="JCF1222" s="10"/>
      <c r="JCG1222" s="10"/>
      <c r="JCH1222" s="10"/>
      <c r="JCI1222" s="10"/>
      <c r="JCJ1222" s="10"/>
      <c r="JCK1222" s="10"/>
      <c r="JCL1222" s="10"/>
      <c r="JCM1222" s="10"/>
      <c r="JCN1222" s="10"/>
      <c r="JCO1222" s="10"/>
      <c r="JCP1222" s="10"/>
      <c r="JCQ1222" s="10"/>
      <c r="JCR1222" s="10"/>
      <c r="JCS1222" s="10"/>
      <c r="JCT1222" s="10"/>
      <c r="JCU1222" s="10"/>
      <c r="JCV1222" s="10"/>
      <c r="JCW1222" s="10"/>
      <c r="JCX1222" s="10"/>
      <c r="JCY1222" s="10"/>
      <c r="JCZ1222" s="10"/>
      <c r="JDA1222" s="10"/>
      <c r="JDB1222" s="10"/>
      <c r="JDC1222" s="10"/>
      <c r="JDD1222" s="10"/>
      <c r="JDE1222" s="10"/>
      <c r="JDF1222" s="10"/>
      <c r="JDG1222" s="10"/>
      <c r="JDH1222" s="10"/>
      <c r="JDI1222" s="10"/>
      <c r="JDJ1222" s="10"/>
      <c r="JDK1222" s="10"/>
      <c r="JDL1222" s="10"/>
      <c r="JDM1222" s="10"/>
      <c r="JDN1222" s="10"/>
      <c r="JDO1222" s="10"/>
      <c r="JDP1222" s="10"/>
      <c r="JDQ1222" s="10"/>
      <c r="JDR1222" s="10"/>
      <c r="JDS1222" s="10"/>
      <c r="JDT1222" s="10"/>
      <c r="JDU1222" s="10"/>
      <c r="JDV1222" s="10"/>
      <c r="JDW1222" s="10"/>
      <c r="JDX1222" s="10"/>
      <c r="JDY1222" s="10"/>
      <c r="JDZ1222" s="10"/>
      <c r="JEA1222" s="10"/>
      <c r="JEB1222" s="10"/>
      <c r="JEC1222" s="10"/>
      <c r="JED1222" s="10"/>
      <c r="JEE1222" s="10"/>
      <c r="JEF1222" s="10"/>
      <c r="JEG1222" s="10"/>
      <c r="JEH1222" s="10"/>
      <c r="JEI1222" s="10"/>
      <c r="JEJ1222" s="10"/>
      <c r="JEK1222" s="10"/>
      <c r="JEL1222" s="10"/>
      <c r="JEM1222" s="10"/>
      <c r="JEN1222" s="10"/>
      <c r="JEO1222" s="10"/>
      <c r="JEP1222" s="10"/>
      <c r="JEQ1222" s="10"/>
      <c r="JER1222" s="10"/>
      <c r="JES1222" s="10"/>
      <c r="JET1222" s="10"/>
      <c r="JEU1222" s="10"/>
      <c r="JEV1222" s="10"/>
      <c r="JEW1222" s="10"/>
      <c r="JEX1222" s="10"/>
      <c r="JEY1222" s="10"/>
      <c r="JEZ1222" s="10"/>
      <c r="JFA1222" s="10"/>
      <c r="JFB1222" s="10"/>
      <c r="JFC1222" s="10"/>
      <c r="JFD1222" s="10"/>
      <c r="JFE1222" s="10"/>
      <c r="JFF1222" s="10"/>
      <c r="JFG1222" s="10"/>
      <c r="JFH1222" s="10"/>
      <c r="JFI1222" s="10"/>
      <c r="JFJ1222" s="10"/>
      <c r="JFK1222" s="10"/>
      <c r="JFL1222" s="10"/>
      <c r="JFM1222" s="10"/>
      <c r="JFN1222" s="10"/>
      <c r="JFO1222" s="10"/>
      <c r="JFP1222" s="10"/>
      <c r="JFQ1222" s="10"/>
      <c r="JFR1222" s="10"/>
      <c r="JFS1222" s="10"/>
      <c r="JFT1222" s="10"/>
      <c r="JFU1222" s="10"/>
      <c r="JFV1222" s="10"/>
      <c r="JFW1222" s="10"/>
      <c r="JFX1222" s="10"/>
      <c r="JFY1222" s="10"/>
      <c r="JFZ1222" s="10"/>
      <c r="JGA1222" s="10"/>
      <c r="JGB1222" s="10"/>
      <c r="JGC1222" s="10"/>
      <c r="JGD1222" s="10"/>
      <c r="JGE1222" s="10"/>
      <c r="JGF1222" s="10"/>
      <c r="JGG1222" s="10"/>
      <c r="JGH1222" s="10"/>
      <c r="JGI1222" s="10"/>
      <c r="JGJ1222" s="10"/>
      <c r="JGK1222" s="10"/>
      <c r="JGL1222" s="10"/>
      <c r="JGM1222" s="10"/>
      <c r="JGN1222" s="10"/>
      <c r="JGO1222" s="10"/>
      <c r="JGP1222" s="10"/>
      <c r="JGQ1222" s="10"/>
      <c r="JGR1222" s="10"/>
      <c r="JGS1222" s="10"/>
      <c r="JGT1222" s="10"/>
      <c r="JGU1222" s="10"/>
      <c r="JGV1222" s="10"/>
      <c r="JGW1222" s="10"/>
      <c r="JGX1222" s="10"/>
      <c r="JGY1222" s="10"/>
      <c r="JGZ1222" s="10"/>
      <c r="JHA1222" s="10"/>
      <c r="JHB1222" s="10"/>
      <c r="JHC1222" s="10"/>
      <c r="JHD1222" s="10"/>
      <c r="JHE1222" s="10"/>
      <c r="JHF1222" s="10"/>
      <c r="JHG1222" s="10"/>
      <c r="JHH1222" s="10"/>
      <c r="JHI1222" s="10"/>
      <c r="JHJ1222" s="10"/>
      <c r="JHK1222" s="10"/>
      <c r="JHL1222" s="10"/>
      <c r="JHM1222" s="10"/>
      <c r="JHN1222" s="10"/>
      <c r="JHO1222" s="10"/>
      <c r="JHP1222" s="10"/>
      <c r="JHQ1222" s="10"/>
      <c r="JHR1222" s="10"/>
      <c r="JHS1222" s="10"/>
      <c r="JHT1222" s="10"/>
      <c r="JHU1222" s="10"/>
      <c r="JHV1222" s="10"/>
      <c r="JHW1222" s="10"/>
      <c r="JHX1222" s="10"/>
      <c r="JHY1222" s="10"/>
      <c r="JHZ1222" s="10"/>
      <c r="JIA1222" s="10"/>
      <c r="JIB1222" s="10"/>
      <c r="JIC1222" s="10"/>
      <c r="JID1222" s="10"/>
      <c r="JIE1222" s="10"/>
      <c r="JIF1222" s="10"/>
      <c r="JIG1222" s="10"/>
      <c r="JIH1222" s="10"/>
      <c r="JII1222" s="10"/>
      <c r="JIJ1222" s="10"/>
      <c r="JIK1222" s="10"/>
      <c r="JIL1222" s="10"/>
      <c r="JIM1222" s="10"/>
      <c r="JIN1222" s="10"/>
      <c r="JIO1222" s="10"/>
      <c r="JIP1222" s="10"/>
      <c r="JIQ1222" s="10"/>
      <c r="JIR1222" s="10"/>
      <c r="JIS1222" s="10"/>
      <c r="JIT1222" s="10"/>
      <c r="JIU1222" s="10"/>
      <c r="JIV1222" s="10"/>
      <c r="JIW1222" s="10"/>
      <c r="JIX1222" s="10"/>
      <c r="JIY1222" s="10"/>
      <c r="JIZ1222" s="10"/>
      <c r="JJA1222" s="10"/>
      <c r="JJB1222" s="10"/>
      <c r="JJC1222" s="10"/>
      <c r="JJD1222" s="10"/>
      <c r="JJE1222" s="10"/>
      <c r="JJF1222" s="10"/>
      <c r="JJG1222" s="10"/>
      <c r="JJH1222" s="10"/>
      <c r="JJI1222" s="10"/>
      <c r="JJJ1222" s="10"/>
      <c r="JJK1222" s="10"/>
      <c r="JJL1222" s="10"/>
      <c r="JJM1222" s="10"/>
      <c r="JJN1222" s="10"/>
      <c r="JJO1222" s="10"/>
      <c r="JJP1222" s="10"/>
      <c r="JJQ1222" s="10"/>
      <c r="JJR1222" s="10"/>
      <c r="JJS1222" s="10"/>
      <c r="JJT1222" s="10"/>
      <c r="JJU1222" s="10"/>
      <c r="JJV1222" s="10"/>
      <c r="JJW1222" s="10"/>
      <c r="JJX1222" s="10"/>
      <c r="JJY1222" s="10"/>
      <c r="JJZ1222" s="10"/>
      <c r="JKA1222" s="10"/>
      <c r="JKB1222" s="10"/>
      <c r="JKC1222" s="10"/>
      <c r="JKD1222" s="10"/>
      <c r="JKE1222" s="10"/>
      <c r="JKF1222" s="10"/>
      <c r="JKG1222" s="10"/>
      <c r="JKH1222" s="10"/>
      <c r="JKI1222" s="10"/>
      <c r="JKJ1222" s="10"/>
      <c r="JKK1222" s="10"/>
      <c r="JKL1222" s="10"/>
      <c r="JKM1222" s="10"/>
      <c r="JKN1222" s="10"/>
      <c r="JKO1222" s="10"/>
      <c r="JKP1222" s="10"/>
      <c r="JKQ1222" s="10"/>
      <c r="JKR1222" s="10"/>
      <c r="JKS1222" s="10"/>
      <c r="JKT1222" s="10"/>
      <c r="JKU1222" s="10"/>
      <c r="JKV1222" s="10"/>
      <c r="JKW1222" s="10"/>
      <c r="JKX1222" s="10"/>
      <c r="JKY1222" s="10"/>
      <c r="JKZ1222" s="10"/>
      <c r="JLA1222" s="10"/>
      <c r="JLB1222" s="10"/>
      <c r="JLC1222" s="10"/>
      <c r="JLD1222" s="10"/>
      <c r="JLE1222" s="10"/>
      <c r="JLF1222" s="10"/>
      <c r="JLG1222" s="10"/>
      <c r="JLH1222" s="10"/>
      <c r="JLI1222" s="10"/>
      <c r="JLJ1222" s="10"/>
      <c r="JLK1222" s="10"/>
      <c r="JLL1222" s="10"/>
      <c r="JLM1222" s="10"/>
      <c r="JLN1222" s="10"/>
      <c r="JLO1222" s="10"/>
      <c r="JLP1222" s="10"/>
      <c r="JLQ1222" s="10"/>
      <c r="JLR1222" s="10"/>
      <c r="JLS1222" s="10"/>
      <c r="JLT1222" s="10"/>
      <c r="JLU1222" s="10"/>
      <c r="JLV1222" s="10"/>
      <c r="JLW1222" s="10"/>
      <c r="JLX1222" s="10"/>
      <c r="JLY1222" s="10"/>
      <c r="JLZ1222" s="10"/>
      <c r="JMA1222" s="10"/>
      <c r="JMB1222" s="10"/>
      <c r="JMC1222" s="10"/>
      <c r="JMD1222" s="10"/>
      <c r="JME1222" s="10"/>
      <c r="JMF1222" s="10"/>
      <c r="JMG1222" s="10"/>
      <c r="JMH1222" s="10"/>
      <c r="JMI1222" s="10"/>
      <c r="JMJ1222" s="10"/>
      <c r="JMK1222" s="10"/>
      <c r="JML1222" s="10"/>
      <c r="JMM1222" s="10"/>
      <c r="JMN1222" s="10"/>
      <c r="JMO1222" s="10"/>
      <c r="JMP1222" s="10"/>
      <c r="JMQ1222" s="10"/>
      <c r="JMR1222" s="10"/>
      <c r="JMS1222" s="10"/>
      <c r="JMT1222" s="10"/>
      <c r="JMU1222" s="10"/>
      <c r="JMV1222" s="10"/>
      <c r="JMW1222" s="10"/>
      <c r="JMX1222" s="10"/>
      <c r="JMY1222" s="10"/>
      <c r="JMZ1222" s="10"/>
      <c r="JNA1222" s="10"/>
      <c r="JNB1222" s="10"/>
      <c r="JNC1222" s="10"/>
      <c r="JND1222" s="10"/>
      <c r="JNE1222" s="10"/>
      <c r="JNF1222" s="10"/>
      <c r="JNG1222" s="10"/>
      <c r="JNH1222" s="10"/>
      <c r="JNI1222" s="10"/>
      <c r="JNJ1222" s="10"/>
      <c r="JNK1222" s="10"/>
      <c r="JNL1222" s="10"/>
      <c r="JNM1222" s="10"/>
      <c r="JNN1222" s="10"/>
      <c r="JNO1222" s="10"/>
      <c r="JNP1222" s="10"/>
      <c r="JNQ1222" s="10"/>
      <c r="JNR1222" s="10"/>
      <c r="JNS1222" s="10"/>
      <c r="JNT1222" s="10"/>
      <c r="JNU1222" s="10"/>
      <c r="JNV1222" s="10"/>
      <c r="JNW1222" s="10"/>
      <c r="JNX1222" s="10"/>
      <c r="JNY1222" s="10"/>
      <c r="JNZ1222" s="10"/>
      <c r="JOA1222" s="10"/>
      <c r="JOB1222" s="10"/>
      <c r="JOC1222" s="10"/>
      <c r="JOD1222" s="10"/>
      <c r="JOE1222" s="10"/>
      <c r="JOF1222" s="10"/>
      <c r="JOG1222" s="10"/>
      <c r="JOH1222" s="10"/>
      <c r="JOI1222" s="10"/>
      <c r="JOJ1222" s="10"/>
      <c r="JOK1222" s="10"/>
      <c r="JOL1222" s="10"/>
      <c r="JOM1222" s="10"/>
      <c r="JON1222" s="10"/>
      <c r="JOO1222" s="10"/>
      <c r="JOP1222" s="10"/>
      <c r="JOQ1222" s="10"/>
      <c r="JOR1222" s="10"/>
      <c r="JOS1222" s="10"/>
      <c r="JOT1222" s="10"/>
      <c r="JOU1222" s="10"/>
      <c r="JOV1222" s="10"/>
      <c r="JOW1222" s="10"/>
      <c r="JOX1222" s="10"/>
      <c r="JOY1222" s="10"/>
      <c r="JOZ1222" s="10"/>
      <c r="JPA1222" s="10"/>
      <c r="JPB1222" s="10"/>
      <c r="JPC1222" s="10"/>
      <c r="JPD1222" s="10"/>
      <c r="JPE1222" s="10"/>
      <c r="JPF1222" s="10"/>
      <c r="JPG1222" s="10"/>
      <c r="JPH1222" s="10"/>
      <c r="JPI1222" s="10"/>
      <c r="JPJ1222" s="10"/>
      <c r="JPK1222" s="10"/>
      <c r="JPL1222" s="10"/>
      <c r="JPM1222" s="10"/>
      <c r="JPN1222" s="10"/>
      <c r="JPO1222" s="10"/>
      <c r="JPP1222" s="10"/>
      <c r="JPQ1222" s="10"/>
      <c r="JPR1222" s="10"/>
      <c r="JPS1222" s="10"/>
      <c r="JPT1222" s="10"/>
      <c r="JPU1222" s="10"/>
      <c r="JPV1222" s="10"/>
      <c r="JPW1222" s="10"/>
      <c r="JPX1222" s="10"/>
      <c r="JPY1222" s="10"/>
      <c r="JPZ1222" s="10"/>
      <c r="JQA1222" s="10"/>
      <c r="JQB1222" s="10"/>
      <c r="JQC1222" s="10"/>
      <c r="JQD1222" s="10"/>
      <c r="JQE1222" s="10"/>
      <c r="JQF1222" s="10"/>
      <c r="JQG1222" s="10"/>
      <c r="JQH1222" s="10"/>
      <c r="JQI1222" s="10"/>
      <c r="JQJ1222" s="10"/>
      <c r="JQK1222" s="10"/>
      <c r="JQL1222" s="10"/>
      <c r="JQM1222" s="10"/>
      <c r="JQN1222" s="10"/>
      <c r="JQO1222" s="10"/>
      <c r="JQP1222" s="10"/>
      <c r="JQQ1222" s="10"/>
      <c r="JQR1222" s="10"/>
      <c r="JQS1222" s="10"/>
      <c r="JQT1222" s="10"/>
      <c r="JQU1222" s="10"/>
      <c r="JQV1222" s="10"/>
      <c r="JQW1222" s="10"/>
      <c r="JQX1222" s="10"/>
      <c r="JQY1222" s="10"/>
      <c r="JQZ1222" s="10"/>
      <c r="JRA1222" s="10"/>
      <c r="JRB1222" s="10"/>
      <c r="JRC1222" s="10"/>
      <c r="JRD1222" s="10"/>
      <c r="JRE1222" s="10"/>
      <c r="JRF1222" s="10"/>
      <c r="JRG1222" s="10"/>
      <c r="JRH1222" s="10"/>
      <c r="JRI1222" s="10"/>
      <c r="JRJ1222" s="10"/>
      <c r="JRK1222" s="10"/>
      <c r="JRL1222" s="10"/>
      <c r="JRM1222" s="10"/>
      <c r="JRN1222" s="10"/>
      <c r="JRO1222" s="10"/>
      <c r="JRP1222" s="10"/>
      <c r="JRQ1222" s="10"/>
      <c r="JRR1222" s="10"/>
      <c r="JRS1222" s="10"/>
      <c r="JRT1222" s="10"/>
      <c r="JRU1222" s="10"/>
      <c r="JRV1222" s="10"/>
      <c r="JRW1222" s="10"/>
      <c r="JRX1222" s="10"/>
      <c r="JRY1222" s="10"/>
      <c r="JRZ1222" s="10"/>
      <c r="JSA1222" s="10"/>
      <c r="JSB1222" s="10"/>
      <c r="JSC1222" s="10"/>
      <c r="JSD1222" s="10"/>
      <c r="JSE1222" s="10"/>
      <c r="JSF1222" s="10"/>
      <c r="JSG1222" s="10"/>
      <c r="JSH1222" s="10"/>
      <c r="JSI1222" s="10"/>
      <c r="JSJ1222" s="10"/>
      <c r="JSK1222" s="10"/>
      <c r="JSL1222" s="10"/>
      <c r="JSM1222" s="10"/>
      <c r="JSN1222" s="10"/>
      <c r="JSO1222" s="10"/>
      <c r="JSP1222" s="10"/>
      <c r="JSQ1222" s="10"/>
      <c r="JSR1222" s="10"/>
      <c r="JSS1222" s="10"/>
      <c r="JST1222" s="10"/>
      <c r="JSU1222" s="10"/>
      <c r="JSV1222" s="10"/>
      <c r="JSW1222" s="10"/>
      <c r="JSX1222" s="10"/>
      <c r="JSY1222" s="10"/>
      <c r="JSZ1222" s="10"/>
      <c r="JTA1222" s="10"/>
      <c r="JTB1222" s="10"/>
      <c r="JTC1222" s="10"/>
      <c r="JTD1222" s="10"/>
      <c r="JTE1222" s="10"/>
      <c r="JTF1222" s="10"/>
      <c r="JTG1222" s="10"/>
      <c r="JTH1222" s="10"/>
      <c r="JTI1222" s="10"/>
      <c r="JTJ1222" s="10"/>
      <c r="JTK1222" s="10"/>
      <c r="JTL1222" s="10"/>
      <c r="JTM1222" s="10"/>
      <c r="JTN1222" s="10"/>
      <c r="JTO1222" s="10"/>
      <c r="JTP1222" s="10"/>
      <c r="JTQ1222" s="10"/>
      <c r="JTR1222" s="10"/>
      <c r="JTS1222" s="10"/>
      <c r="JTT1222" s="10"/>
      <c r="JTU1222" s="10"/>
      <c r="JTV1222" s="10"/>
      <c r="JTW1222" s="10"/>
      <c r="JTX1222" s="10"/>
      <c r="JTY1222" s="10"/>
      <c r="JTZ1222" s="10"/>
      <c r="JUA1222" s="10"/>
      <c r="JUB1222" s="10"/>
      <c r="JUC1222" s="10"/>
      <c r="JUD1222" s="10"/>
      <c r="JUE1222" s="10"/>
      <c r="JUF1222" s="10"/>
      <c r="JUG1222" s="10"/>
      <c r="JUH1222" s="10"/>
      <c r="JUI1222" s="10"/>
      <c r="JUJ1222" s="10"/>
      <c r="JUK1222" s="10"/>
      <c r="JUL1222" s="10"/>
      <c r="JUM1222" s="10"/>
      <c r="JUN1222" s="10"/>
      <c r="JUO1222" s="10"/>
      <c r="JUP1222" s="10"/>
      <c r="JUQ1222" s="10"/>
      <c r="JUR1222" s="10"/>
      <c r="JUS1222" s="10"/>
      <c r="JUT1222" s="10"/>
      <c r="JUU1222" s="10"/>
      <c r="JUV1222" s="10"/>
      <c r="JUW1222" s="10"/>
      <c r="JUX1222" s="10"/>
      <c r="JUY1222" s="10"/>
      <c r="JUZ1222" s="10"/>
      <c r="JVA1222" s="10"/>
      <c r="JVB1222" s="10"/>
      <c r="JVC1222" s="10"/>
      <c r="JVD1222" s="10"/>
      <c r="JVE1222" s="10"/>
      <c r="JVF1222" s="10"/>
      <c r="JVG1222" s="10"/>
      <c r="JVH1222" s="10"/>
      <c r="JVI1222" s="10"/>
      <c r="JVJ1222" s="10"/>
      <c r="JVK1222" s="10"/>
      <c r="JVL1222" s="10"/>
      <c r="JVM1222" s="10"/>
      <c r="JVN1222" s="10"/>
      <c r="JVO1222" s="10"/>
      <c r="JVP1222" s="10"/>
      <c r="JVQ1222" s="10"/>
      <c r="JVR1222" s="10"/>
      <c r="JVS1222" s="10"/>
      <c r="JVT1222" s="10"/>
      <c r="JVU1222" s="10"/>
      <c r="JVV1222" s="10"/>
      <c r="JVW1222" s="10"/>
      <c r="JVX1222" s="10"/>
      <c r="JVY1222" s="10"/>
      <c r="JVZ1222" s="10"/>
      <c r="JWA1222" s="10"/>
      <c r="JWB1222" s="10"/>
      <c r="JWC1222" s="10"/>
      <c r="JWD1222" s="10"/>
      <c r="JWE1222" s="10"/>
      <c r="JWF1222" s="10"/>
      <c r="JWG1222" s="10"/>
      <c r="JWH1222" s="10"/>
      <c r="JWI1222" s="10"/>
      <c r="JWJ1222" s="10"/>
      <c r="JWK1222" s="10"/>
      <c r="JWL1222" s="10"/>
      <c r="JWM1222" s="10"/>
      <c r="JWN1222" s="10"/>
      <c r="JWO1222" s="10"/>
      <c r="JWP1222" s="10"/>
      <c r="JWQ1222" s="10"/>
      <c r="JWR1222" s="10"/>
      <c r="JWS1222" s="10"/>
      <c r="JWT1222" s="10"/>
      <c r="JWU1222" s="10"/>
      <c r="JWV1222" s="10"/>
      <c r="JWW1222" s="10"/>
      <c r="JWX1222" s="10"/>
      <c r="JWY1222" s="10"/>
      <c r="JWZ1222" s="10"/>
      <c r="JXA1222" s="10"/>
      <c r="JXB1222" s="10"/>
      <c r="JXC1222" s="10"/>
      <c r="JXD1222" s="10"/>
      <c r="JXE1222" s="10"/>
      <c r="JXF1222" s="10"/>
      <c r="JXG1222" s="10"/>
      <c r="JXH1222" s="10"/>
      <c r="JXI1222" s="10"/>
      <c r="JXJ1222" s="10"/>
      <c r="JXK1222" s="10"/>
      <c r="JXL1222" s="10"/>
      <c r="JXM1222" s="10"/>
      <c r="JXN1222" s="10"/>
      <c r="JXO1222" s="10"/>
      <c r="JXP1222" s="10"/>
      <c r="JXQ1222" s="10"/>
      <c r="JXR1222" s="10"/>
      <c r="JXS1222" s="10"/>
      <c r="JXT1222" s="10"/>
      <c r="JXU1222" s="10"/>
      <c r="JXV1222" s="10"/>
      <c r="JXW1222" s="10"/>
      <c r="JXX1222" s="10"/>
      <c r="JXY1222" s="10"/>
      <c r="JXZ1222" s="10"/>
      <c r="JYA1222" s="10"/>
      <c r="JYB1222" s="10"/>
      <c r="JYC1222" s="10"/>
      <c r="JYD1222" s="10"/>
      <c r="JYE1222" s="10"/>
      <c r="JYF1222" s="10"/>
      <c r="JYG1222" s="10"/>
      <c r="JYH1222" s="10"/>
      <c r="JYI1222" s="10"/>
      <c r="JYJ1222" s="10"/>
      <c r="JYK1222" s="10"/>
      <c r="JYL1222" s="10"/>
      <c r="JYM1222" s="10"/>
      <c r="JYN1222" s="10"/>
      <c r="JYO1222" s="10"/>
      <c r="JYP1222" s="10"/>
      <c r="JYQ1222" s="10"/>
      <c r="JYR1222" s="10"/>
      <c r="JYS1222" s="10"/>
      <c r="JYT1222" s="10"/>
      <c r="JYU1222" s="10"/>
      <c r="JYV1222" s="10"/>
      <c r="JYW1222" s="10"/>
      <c r="JYX1222" s="10"/>
      <c r="JYY1222" s="10"/>
      <c r="JYZ1222" s="10"/>
      <c r="JZA1222" s="10"/>
      <c r="JZB1222" s="10"/>
      <c r="JZC1222" s="10"/>
      <c r="JZD1222" s="10"/>
      <c r="JZE1222" s="10"/>
      <c r="JZF1222" s="10"/>
      <c r="JZG1222" s="10"/>
      <c r="JZH1222" s="10"/>
      <c r="JZI1222" s="10"/>
      <c r="JZJ1222" s="10"/>
      <c r="JZK1222" s="10"/>
      <c r="JZL1222" s="10"/>
      <c r="JZM1222" s="10"/>
      <c r="JZN1222" s="10"/>
      <c r="JZO1222" s="10"/>
      <c r="JZP1222" s="10"/>
      <c r="JZQ1222" s="10"/>
      <c r="JZR1222" s="10"/>
      <c r="JZS1222" s="10"/>
      <c r="JZT1222" s="10"/>
      <c r="JZU1222" s="10"/>
      <c r="JZV1222" s="10"/>
      <c r="JZW1222" s="10"/>
      <c r="JZX1222" s="10"/>
      <c r="JZY1222" s="10"/>
      <c r="JZZ1222" s="10"/>
      <c r="KAA1222" s="10"/>
      <c r="KAB1222" s="10"/>
      <c r="KAC1222" s="10"/>
      <c r="KAD1222" s="10"/>
      <c r="KAE1222" s="10"/>
      <c r="KAF1222" s="10"/>
      <c r="KAG1222" s="10"/>
      <c r="KAH1222" s="10"/>
      <c r="KAI1222" s="10"/>
      <c r="KAJ1222" s="10"/>
      <c r="KAK1222" s="10"/>
      <c r="KAL1222" s="10"/>
      <c r="KAM1222" s="10"/>
      <c r="KAN1222" s="10"/>
      <c r="KAO1222" s="10"/>
      <c r="KAP1222" s="10"/>
      <c r="KAQ1222" s="10"/>
      <c r="KAR1222" s="10"/>
      <c r="KAS1222" s="10"/>
      <c r="KAT1222" s="10"/>
      <c r="KAU1222" s="10"/>
      <c r="KAV1222" s="10"/>
      <c r="KAW1222" s="10"/>
      <c r="KAX1222" s="10"/>
      <c r="KAY1222" s="10"/>
      <c r="KAZ1222" s="10"/>
      <c r="KBA1222" s="10"/>
      <c r="KBB1222" s="10"/>
      <c r="KBC1222" s="10"/>
      <c r="KBD1222" s="10"/>
      <c r="KBE1222" s="10"/>
      <c r="KBF1222" s="10"/>
      <c r="KBG1222" s="10"/>
      <c r="KBH1222" s="10"/>
      <c r="KBI1222" s="10"/>
      <c r="KBJ1222" s="10"/>
      <c r="KBK1222" s="10"/>
      <c r="KBL1222" s="10"/>
      <c r="KBM1222" s="10"/>
      <c r="KBN1222" s="10"/>
      <c r="KBO1222" s="10"/>
      <c r="KBP1222" s="10"/>
      <c r="KBQ1222" s="10"/>
      <c r="KBR1222" s="10"/>
      <c r="KBS1222" s="10"/>
      <c r="KBT1222" s="10"/>
      <c r="KBU1222" s="10"/>
      <c r="KBV1222" s="10"/>
      <c r="KBW1222" s="10"/>
      <c r="KBX1222" s="10"/>
      <c r="KBY1222" s="10"/>
      <c r="KBZ1222" s="10"/>
      <c r="KCA1222" s="10"/>
      <c r="KCB1222" s="10"/>
      <c r="KCC1222" s="10"/>
      <c r="KCD1222" s="10"/>
      <c r="KCE1222" s="10"/>
      <c r="KCF1222" s="10"/>
      <c r="KCG1222" s="10"/>
      <c r="KCH1222" s="10"/>
      <c r="KCI1222" s="10"/>
      <c r="KCJ1222" s="10"/>
      <c r="KCK1222" s="10"/>
      <c r="KCL1222" s="10"/>
      <c r="KCM1222" s="10"/>
      <c r="KCN1222" s="10"/>
      <c r="KCO1222" s="10"/>
      <c r="KCP1222" s="10"/>
      <c r="KCQ1222" s="10"/>
      <c r="KCR1222" s="10"/>
      <c r="KCS1222" s="10"/>
      <c r="KCT1222" s="10"/>
      <c r="KCU1222" s="10"/>
      <c r="KCV1222" s="10"/>
      <c r="KCW1222" s="10"/>
      <c r="KCX1222" s="10"/>
      <c r="KCY1222" s="10"/>
      <c r="KCZ1222" s="10"/>
      <c r="KDA1222" s="10"/>
      <c r="KDB1222" s="10"/>
      <c r="KDC1222" s="10"/>
      <c r="KDD1222" s="10"/>
      <c r="KDE1222" s="10"/>
      <c r="KDF1222" s="10"/>
      <c r="KDG1222" s="10"/>
      <c r="KDH1222" s="10"/>
      <c r="KDI1222" s="10"/>
      <c r="KDJ1222" s="10"/>
      <c r="KDK1222" s="10"/>
      <c r="KDL1222" s="10"/>
      <c r="KDM1222" s="10"/>
      <c r="KDN1222" s="10"/>
      <c r="KDO1222" s="10"/>
      <c r="KDP1222" s="10"/>
      <c r="KDQ1222" s="10"/>
      <c r="KDR1222" s="10"/>
      <c r="KDS1222" s="10"/>
      <c r="KDT1222" s="10"/>
      <c r="KDU1222" s="10"/>
      <c r="KDV1222" s="10"/>
      <c r="KDW1222" s="10"/>
      <c r="KDX1222" s="10"/>
      <c r="KDY1222" s="10"/>
      <c r="KDZ1222" s="10"/>
      <c r="KEA1222" s="10"/>
      <c r="KEB1222" s="10"/>
      <c r="KEC1222" s="10"/>
      <c r="KED1222" s="10"/>
      <c r="KEE1222" s="10"/>
      <c r="KEF1222" s="10"/>
      <c r="KEG1222" s="10"/>
      <c r="KEH1222" s="10"/>
      <c r="KEI1222" s="10"/>
      <c r="KEJ1222" s="10"/>
      <c r="KEK1222" s="10"/>
      <c r="KEL1222" s="10"/>
      <c r="KEM1222" s="10"/>
      <c r="KEN1222" s="10"/>
      <c r="KEO1222" s="10"/>
      <c r="KEP1222" s="10"/>
      <c r="KEQ1222" s="10"/>
      <c r="KER1222" s="10"/>
      <c r="KES1222" s="10"/>
      <c r="KET1222" s="10"/>
      <c r="KEU1222" s="10"/>
      <c r="KEV1222" s="10"/>
      <c r="KEW1222" s="10"/>
      <c r="KEX1222" s="10"/>
      <c r="KEY1222" s="10"/>
      <c r="KEZ1222" s="10"/>
      <c r="KFA1222" s="10"/>
      <c r="KFB1222" s="10"/>
      <c r="KFC1222" s="10"/>
      <c r="KFD1222" s="10"/>
      <c r="KFE1222" s="10"/>
      <c r="KFF1222" s="10"/>
      <c r="KFG1222" s="10"/>
      <c r="KFH1222" s="10"/>
      <c r="KFI1222" s="10"/>
      <c r="KFJ1222" s="10"/>
      <c r="KFK1222" s="10"/>
      <c r="KFL1222" s="10"/>
      <c r="KFM1222" s="10"/>
      <c r="KFN1222" s="10"/>
      <c r="KFO1222" s="10"/>
      <c r="KFP1222" s="10"/>
      <c r="KFQ1222" s="10"/>
      <c r="KFR1222" s="10"/>
      <c r="KFS1222" s="10"/>
      <c r="KFT1222" s="10"/>
      <c r="KFU1222" s="10"/>
      <c r="KFV1222" s="10"/>
      <c r="KFW1222" s="10"/>
      <c r="KFX1222" s="10"/>
      <c r="KFY1222" s="10"/>
      <c r="KFZ1222" s="10"/>
      <c r="KGA1222" s="10"/>
      <c r="KGB1222" s="10"/>
      <c r="KGC1222" s="10"/>
      <c r="KGD1222" s="10"/>
      <c r="KGE1222" s="10"/>
      <c r="KGF1222" s="10"/>
      <c r="KGG1222" s="10"/>
      <c r="KGH1222" s="10"/>
      <c r="KGI1222" s="10"/>
      <c r="KGJ1222" s="10"/>
      <c r="KGK1222" s="10"/>
      <c r="KGL1222" s="10"/>
      <c r="KGM1222" s="10"/>
      <c r="KGN1222" s="10"/>
      <c r="KGO1222" s="10"/>
      <c r="KGP1222" s="10"/>
      <c r="KGQ1222" s="10"/>
      <c r="KGR1222" s="10"/>
      <c r="KGS1222" s="10"/>
      <c r="KGT1222" s="10"/>
      <c r="KGU1222" s="10"/>
      <c r="KGV1222" s="10"/>
      <c r="KGW1222" s="10"/>
      <c r="KGX1222" s="10"/>
      <c r="KGY1222" s="10"/>
      <c r="KGZ1222" s="10"/>
      <c r="KHA1222" s="10"/>
      <c r="KHB1222" s="10"/>
      <c r="KHC1222" s="10"/>
      <c r="KHD1222" s="10"/>
      <c r="KHE1222" s="10"/>
      <c r="KHF1222" s="10"/>
      <c r="KHG1222" s="10"/>
      <c r="KHH1222" s="10"/>
      <c r="KHI1222" s="10"/>
      <c r="KHJ1222" s="10"/>
      <c r="KHK1222" s="10"/>
      <c r="KHL1222" s="10"/>
      <c r="KHM1222" s="10"/>
      <c r="KHN1222" s="10"/>
      <c r="KHO1222" s="10"/>
      <c r="KHP1222" s="10"/>
      <c r="KHQ1222" s="10"/>
      <c r="KHR1222" s="10"/>
      <c r="KHS1222" s="10"/>
      <c r="KHT1222" s="10"/>
      <c r="KHU1222" s="10"/>
      <c r="KHV1222" s="10"/>
      <c r="KHW1222" s="10"/>
      <c r="KHX1222" s="10"/>
      <c r="KHY1222" s="10"/>
      <c r="KHZ1222" s="10"/>
      <c r="KIA1222" s="10"/>
      <c r="KIB1222" s="10"/>
      <c r="KIC1222" s="10"/>
      <c r="KID1222" s="10"/>
      <c r="KIE1222" s="10"/>
      <c r="KIF1222" s="10"/>
      <c r="KIG1222" s="10"/>
      <c r="KIH1222" s="10"/>
      <c r="KII1222" s="10"/>
      <c r="KIJ1222" s="10"/>
      <c r="KIK1222" s="10"/>
      <c r="KIL1222" s="10"/>
      <c r="KIM1222" s="10"/>
      <c r="KIN1222" s="10"/>
      <c r="KIO1222" s="10"/>
      <c r="KIP1222" s="10"/>
      <c r="KIQ1222" s="10"/>
      <c r="KIR1222" s="10"/>
      <c r="KIS1222" s="10"/>
      <c r="KIT1222" s="10"/>
      <c r="KIU1222" s="10"/>
      <c r="KIV1222" s="10"/>
      <c r="KIW1222" s="10"/>
      <c r="KIX1222" s="10"/>
      <c r="KIY1222" s="10"/>
      <c r="KIZ1222" s="10"/>
      <c r="KJA1222" s="10"/>
      <c r="KJB1222" s="10"/>
      <c r="KJC1222" s="10"/>
      <c r="KJD1222" s="10"/>
      <c r="KJE1222" s="10"/>
      <c r="KJF1222" s="10"/>
      <c r="KJG1222" s="10"/>
      <c r="KJH1222" s="10"/>
      <c r="KJI1222" s="10"/>
      <c r="KJJ1222" s="10"/>
      <c r="KJK1222" s="10"/>
      <c r="KJL1222" s="10"/>
      <c r="KJM1222" s="10"/>
      <c r="KJN1222" s="10"/>
      <c r="KJO1222" s="10"/>
      <c r="KJP1222" s="10"/>
      <c r="KJQ1222" s="10"/>
      <c r="KJR1222" s="10"/>
      <c r="KJS1222" s="10"/>
      <c r="KJT1222" s="10"/>
      <c r="KJU1222" s="10"/>
      <c r="KJV1222" s="10"/>
      <c r="KJW1222" s="10"/>
      <c r="KJX1222" s="10"/>
      <c r="KJY1222" s="10"/>
      <c r="KJZ1222" s="10"/>
      <c r="KKA1222" s="10"/>
      <c r="KKB1222" s="10"/>
      <c r="KKC1222" s="10"/>
      <c r="KKD1222" s="10"/>
      <c r="KKE1222" s="10"/>
      <c r="KKF1222" s="10"/>
      <c r="KKG1222" s="10"/>
      <c r="KKH1222" s="10"/>
      <c r="KKI1222" s="10"/>
      <c r="KKJ1222" s="10"/>
      <c r="KKK1222" s="10"/>
      <c r="KKL1222" s="10"/>
      <c r="KKM1222" s="10"/>
      <c r="KKN1222" s="10"/>
      <c r="KKO1222" s="10"/>
      <c r="KKP1222" s="10"/>
      <c r="KKQ1222" s="10"/>
      <c r="KKR1222" s="10"/>
      <c r="KKS1222" s="10"/>
      <c r="KKT1222" s="10"/>
      <c r="KKU1222" s="10"/>
      <c r="KKV1222" s="10"/>
      <c r="KKW1222" s="10"/>
      <c r="KKX1222" s="10"/>
      <c r="KKY1222" s="10"/>
      <c r="KKZ1222" s="10"/>
      <c r="KLA1222" s="10"/>
      <c r="KLB1222" s="10"/>
      <c r="KLC1222" s="10"/>
      <c r="KLD1222" s="10"/>
      <c r="KLE1222" s="10"/>
      <c r="KLF1222" s="10"/>
      <c r="KLG1222" s="10"/>
      <c r="KLH1222" s="10"/>
      <c r="KLI1222" s="10"/>
      <c r="KLJ1222" s="10"/>
      <c r="KLK1222" s="10"/>
      <c r="KLL1222" s="10"/>
      <c r="KLM1222" s="10"/>
      <c r="KLN1222" s="10"/>
      <c r="KLO1222" s="10"/>
      <c r="KLP1222" s="10"/>
      <c r="KLQ1222" s="10"/>
      <c r="KLR1222" s="10"/>
      <c r="KLS1222" s="10"/>
      <c r="KLT1222" s="10"/>
      <c r="KLU1222" s="10"/>
      <c r="KLV1222" s="10"/>
      <c r="KLW1222" s="10"/>
      <c r="KLX1222" s="10"/>
      <c r="KLY1222" s="10"/>
      <c r="KLZ1222" s="10"/>
      <c r="KMA1222" s="10"/>
      <c r="KMB1222" s="10"/>
      <c r="KMC1222" s="10"/>
      <c r="KMD1222" s="10"/>
      <c r="KME1222" s="10"/>
      <c r="KMF1222" s="10"/>
      <c r="KMG1222" s="10"/>
      <c r="KMH1222" s="10"/>
      <c r="KMI1222" s="10"/>
      <c r="KMJ1222" s="10"/>
      <c r="KMK1222" s="10"/>
      <c r="KML1222" s="10"/>
      <c r="KMM1222" s="10"/>
      <c r="KMN1222" s="10"/>
      <c r="KMO1222" s="10"/>
      <c r="KMP1222" s="10"/>
      <c r="KMQ1222" s="10"/>
      <c r="KMR1222" s="10"/>
      <c r="KMS1222" s="10"/>
      <c r="KMT1222" s="10"/>
      <c r="KMU1222" s="10"/>
      <c r="KMV1222" s="10"/>
      <c r="KMW1222" s="10"/>
      <c r="KMX1222" s="10"/>
      <c r="KMY1222" s="10"/>
      <c r="KMZ1222" s="10"/>
      <c r="KNA1222" s="10"/>
      <c r="KNB1222" s="10"/>
      <c r="KNC1222" s="10"/>
      <c r="KND1222" s="10"/>
      <c r="KNE1222" s="10"/>
      <c r="KNF1222" s="10"/>
      <c r="KNG1222" s="10"/>
      <c r="KNH1222" s="10"/>
      <c r="KNI1222" s="10"/>
      <c r="KNJ1222" s="10"/>
      <c r="KNK1222" s="10"/>
      <c r="KNL1222" s="10"/>
      <c r="KNM1222" s="10"/>
      <c r="KNN1222" s="10"/>
      <c r="KNO1222" s="10"/>
      <c r="KNP1222" s="10"/>
      <c r="KNQ1222" s="10"/>
      <c r="KNR1222" s="10"/>
      <c r="KNS1222" s="10"/>
      <c r="KNT1222" s="10"/>
      <c r="KNU1222" s="10"/>
      <c r="KNV1222" s="10"/>
      <c r="KNW1222" s="10"/>
      <c r="KNX1222" s="10"/>
      <c r="KNY1222" s="10"/>
      <c r="KNZ1222" s="10"/>
      <c r="KOA1222" s="10"/>
      <c r="KOB1222" s="10"/>
      <c r="KOC1222" s="10"/>
      <c r="KOD1222" s="10"/>
      <c r="KOE1222" s="10"/>
      <c r="KOF1222" s="10"/>
      <c r="KOG1222" s="10"/>
      <c r="KOH1222" s="10"/>
      <c r="KOI1222" s="10"/>
      <c r="KOJ1222" s="10"/>
      <c r="KOK1222" s="10"/>
      <c r="KOL1222" s="10"/>
      <c r="KOM1222" s="10"/>
      <c r="KON1222" s="10"/>
      <c r="KOO1222" s="10"/>
      <c r="KOP1222" s="10"/>
      <c r="KOQ1222" s="10"/>
      <c r="KOR1222" s="10"/>
      <c r="KOS1222" s="10"/>
      <c r="KOT1222" s="10"/>
      <c r="KOU1222" s="10"/>
      <c r="KOV1222" s="10"/>
      <c r="KOW1222" s="10"/>
      <c r="KOX1222" s="10"/>
      <c r="KOY1222" s="10"/>
      <c r="KOZ1222" s="10"/>
      <c r="KPA1222" s="10"/>
      <c r="KPB1222" s="10"/>
      <c r="KPC1222" s="10"/>
      <c r="KPD1222" s="10"/>
      <c r="KPE1222" s="10"/>
      <c r="KPF1222" s="10"/>
      <c r="KPG1222" s="10"/>
      <c r="KPH1222" s="10"/>
      <c r="KPI1222" s="10"/>
      <c r="KPJ1222" s="10"/>
      <c r="KPK1222" s="10"/>
      <c r="KPL1222" s="10"/>
      <c r="KPM1222" s="10"/>
      <c r="KPN1222" s="10"/>
      <c r="KPO1222" s="10"/>
      <c r="KPP1222" s="10"/>
      <c r="KPQ1222" s="10"/>
      <c r="KPR1222" s="10"/>
      <c r="KPS1222" s="10"/>
      <c r="KPT1222" s="10"/>
      <c r="KPU1222" s="10"/>
      <c r="KPV1222" s="10"/>
      <c r="KPW1222" s="10"/>
      <c r="KPX1222" s="10"/>
      <c r="KPY1222" s="10"/>
      <c r="KPZ1222" s="10"/>
      <c r="KQA1222" s="10"/>
      <c r="KQB1222" s="10"/>
      <c r="KQC1222" s="10"/>
      <c r="KQD1222" s="10"/>
      <c r="KQE1222" s="10"/>
      <c r="KQF1222" s="10"/>
      <c r="KQG1222" s="10"/>
      <c r="KQH1222" s="10"/>
      <c r="KQI1222" s="10"/>
      <c r="KQJ1222" s="10"/>
      <c r="KQK1222" s="10"/>
      <c r="KQL1222" s="10"/>
      <c r="KQM1222" s="10"/>
      <c r="KQN1222" s="10"/>
      <c r="KQO1222" s="10"/>
      <c r="KQP1222" s="10"/>
      <c r="KQQ1222" s="10"/>
      <c r="KQR1222" s="10"/>
      <c r="KQS1222" s="10"/>
      <c r="KQT1222" s="10"/>
      <c r="KQU1222" s="10"/>
      <c r="KQV1222" s="10"/>
      <c r="KQW1222" s="10"/>
      <c r="KQX1222" s="10"/>
      <c r="KQY1222" s="10"/>
      <c r="KQZ1222" s="10"/>
      <c r="KRA1222" s="10"/>
      <c r="KRB1222" s="10"/>
      <c r="KRC1222" s="10"/>
      <c r="KRD1222" s="10"/>
      <c r="KRE1222" s="10"/>
      <c r="KRF1222" s="10"/>
      <c r="KRG1222" s="10"/>
      <c r="KRH1222" s="10"/>
      <c r="KRI1222" s="10"/>
      <c r="KRJ1222" s="10"/>
      <c r="KRK1222" s="10"/>
      <c r="KRL1222" s="10"/>
      <c r="KRM1222" s="10"/>
      <c r="KRN1222" s="10"/>
      <c r="KRO1222" s="10"/>
      <c r="KRP1222" s="10"/>
      <c r="KRQ1222" s="10"/>
      <c r="KRR1222" s="10"/>
      <c r="KRS1222" s="10"/>
      <c r="KRT1222" s="10"/>
      <c r="KRU1222" s="10"/>
      <c r="KRV1222" s="10"/>
      <c r="KRW1222" s="10"/>
      <c r="KRX1222" s="10"/>
      <c r="KRY1222" s="10"/>
      <c r="KRZ1222" s="10"/>
      <c r="KSA1222" s="10"/>
      <c r="KSB1222" s="10"/>
      <c r="KSC1222" s="10"/>
      <c r="KSD1222" s="10"/>
      <c r="KSE1222" s="10"/>
      <c r="KSF1222" s="10"/>
      <c r="KSG1222" s="10"/>
      <c r="KSH1222" s="10"/>
      <c r="KSI1222" s="10"/>
      <c r="KSJ1222" s="10"/>
      <c r="KSK1222" s="10"/>
      <c r="KSL1222" s="10"/>
      <c r="KSM1222" s="10"/>
      <c r="KSN1222" s="10"/>
      <c r="KSO1222" s="10"/>
      <c r="KSP1222" s="10"/>
      <c r="KSQ1222" s="10"/>
      <c r="KSR1222" s="10"/>
      <c r="KSS1222" s="10"/>
      <c r="KST1222" s="10"/>
      <c r="KSU1222" s="10"/>
      <c r="KSV1222" s="10"/>
      <c r="KSW1222" s="10"/>
      <c r="KSX1222" s="10"/>
      <c r="KSY1222" s="10"/>
      <c r="KSZ1222" s="10"/>
      <c r="KTA1222" s="10"/>
      <c r="KTB1222" s="10"/>
      <c r="KTC1222" s="10"/>
      <c r="KTD1222" s="10"/>
      <c r="KTE1222" s="10"/>
      <c r="KTF1222" s="10"/>
      <c r="KTG1222" s="10"/>
      <c r="KTH1222" s="10"/>
      <c r="KTI1222" s="10"/>
      <c r="KTJ1222" s="10"/>
      <c r="KTK1222" s="10"/>
      <c r="KTL1222" s="10"/>
      <c r="KTM1222" s="10"/>
      <c r="KTN1222" s="10"/>
      <c r="KTO1222" s="10"/>
      <c r="KTP1222" s="10"/>
      <c r="KTQ1222" s="10"/>
      <c r="KTR1222" s="10"/>
      <c r="KTS1222" s="10"/>
      <c r="KTT1222" s="10"/>
      <c r="KTU1222" s="10"/>
      <c r="KTV1222" s="10"/>
      <c r="KTW1222" s="10"/>
      <c r="KTX1222" s="10"/>
      <c r="KTY1222" s="10"/>
      <c r="KTZ1222" s="10"/>
      <c r="KUA1222" s="10"/>
      <c r="KUB1222" s="10"/>
      <c r="KUC1222" s="10"/>
      <c r="KUD1222" s="10"/>
      <c r="KUE1222" s="10"/>
      <c r="KUF1222" s="10"/>
      <c r="KUG1222" s="10"/>
      <c r="KUH1222" s="10"/>
      <c r="KUI1222" s="10"/>
      <c r="KUJ1222" s="10"/>
      <c r="KUK1222" s="10"/>
      <c r="KUL1222" s="10"/>
      <c r="KUM1222" s="10"/>
      <c r="KUN1222" s="10"/>
      <c r="KUO1222" s="10"/>
      <c r="KUP1222" s="10"/>
      <c r="KUQ1222" s="10"/>
      <c r="KUR1222" s="10"/>
      <c r="KUS1222" s="10"/>
      <c r="KUT1222" s="10"/>
      <c r="KUU1222" s="10"/>
      <c r="KUV1222" s="10"/>
      <c r="KUW1222" s="10"/>
      <c r="KUX1222" s="10"/>
      <c r="KUY1222" s="10"/>
      <c r="KUZ1222" s="10"/>
      <c r="KVA1222" s="10"/>
      <c r="KVB1222" s="10"/>
      <c r="KVC1222" s="10"/>
      <c r="KVD1222" s="10"/>
      <c r="KVE1222" s="10"/>
      <c r="KVF1222" s="10"/>
      <c r="KVG1222" s="10"/>
      <c r="KVH1222" s="10"/>
      <c r="KVI1222" s="10"/>
      <c r="KVJ1222" s="10"/>
      <c r="KVK1222" s="10"/>
      <c r="KVL1222" s="10"/>
      <c r="KVM1222" s="10"/>
      <c r="KVN1222" s="10"/>
      <c r="KVO1222" s="10"/>
      <c r="KVP1222" s="10"/>
      <c r="KVQ1222" s="10"/>
      <c r="KVR1222" s="10"/>
      <c r="KVS1222" s="10"/>
      <c r="KVT1222" s="10"/>
      <c r="KVU1222" s="10"/>
      <c r="KVV1222" s="10"/>
      <c r="KVW1222" s="10"/>
      <c r="KVX1222" s="10"/>
      <c r="KVY1222" s="10"/>
      <c r="KVZ1222" s="10"/>
      <c r="KWA1222" s="10"/>
      <c r="KWB1222" s="10"/>
      <c r="KWC1222" s="10"/>
      <c r="KWD1222" s="10"/>
      <c r="KWE1222" s="10"/>
      <c r="KWF1222" s="10"/>
      <c r="KWG1222" s="10"/>
      <c r="KWH1222" s="10"/>
      <c r="KWI1222" s="10"/>
      <c r="KWJ1222" s="10"/>
      <c r="KWK1222" s="10"/>
      <c r="KWL1222" s="10"/>
      <c r="KWM1222" s="10"/>
      <c r="KWN1222" s="10"/>
      <c r="KWO1222" s="10"/>
      <c r="KWP1222" s="10"/>
      <c r="KWQ1222" s="10"/>
      <c r="KWR1222" s="10"/>
      <c r="KWS1222" s="10"/>
      <c r="KWT1222" s="10"/>
      <c r="KWU1222" s="10"/>
      <c r="KWV1222" s="10"/>
      <c r="KWW1222" s="10"/>
      <c r="KWX1222" s="10"/>
      <c r="KWY1222" s="10"/>
      <c r="KWZ1222" s="10"/>
      <c r="KXA1222" s="10"/>
      <c r="KXB1222" s="10"/>
      <c r="KXC1222" s="10"/>
      <c r="KXD1222" s="10"/>
      <c r="KXE1222" s="10"/>
      <c r="KXF1222" s="10"/>
      <c r="KXG1222" s="10"/>
      <c r="KXH1222" s="10"/>
      <c r="KXI1222" s="10"/>
      <c r="KXJ1222" s="10"/>
      <c r="KXK1222" s="10"/>
      <c r="KXL1222" s="10"/>
      <c r="KXM1222" s="10"/>
      <c r="KXN1222" s="10"/>
      <c r="KXO1222" s="10"/>
      <c r="KXP1222" s="10"/>
      <c r="KXQ1222" s="10"/>
      <c r="KXR1222" s="10"/>
      <c r="KXS1222" s="10"/>
      <c r="KXT1222" s="10"/>
      <c r="KXU1222" s="10"/>
      <c r="KXV1222" s="10"/>
      <c r="KXW1222" s="10"/>
      <c r="KXX1222" s="10"/>
      <c r="KXY1222" s="10"/>
      <c r="KXZ1222" s="10"/>
      <c r="KYA1222" s="10"/>
      <c r="KYB1222" s="10"/>
      <c r="KYC1222" s="10"/>
      <c r="KYD1222" s="10"/>
      <c r="KYE1222" s="10"/>
      <c r="KYF1222" s="10"/>
      <c r="KYG1222" s="10"/>
      <c r="KYH1222" s="10"/>
      <c r="KYI1222" s="10"/>
      <c r="KYJ1222" s="10"/>
      <c r="KYK1222" s="10"/>
      <c r="KYL1222" s="10"/>
      <c r="KYM1222" s="10"/>
      <c r="KYN1222" s="10"/>
      <c r="KYO1222" s="10"/>
      <c r="KYP1222" s="10"/>
      <c r="KYQ1222" s="10"/>
      <c r="KYR1222" s="10"/>
      <c r="KYS1222" s="10"/>
      <c r="KYT1222" s="10"/>
      <c r="KYU1222" s="10"/>
      <c r="KYV1222" s="10"/>
      <c r="KYW1222" s="10"/>
      <c r="KYX1222" s="10"/>
      <c r="KYY1222" s="10"/>
      <c r="KYZ1222" s="10"/>
      <c r="KZA1222" s="10"/>
      <c r="KZB1222" s="10"/>
      <c r="KZC1222" s="10"/>
      <c r="KZD1222" s="10"/>
      <c r="KZE1222" s="10"/>
      <c r="KZF1222" s="10"/>
      <c r="KZG1222" s="10"/>
      <c r="KZH1222" s="10"/>
      <c r="KZI1222" s="10"/>
      <c r="KZJ1222" s="10"/>
      <c r="KZK1222" s="10"/>
      <c r="KZL1222" s="10"/>
      <c r="KZM1222" s="10"/>
      <c r="KZN1222" s="10"/>
      <c r="KZO1222" s="10"/>
      <c r="KZP1222" s="10"/>
      <c r="KZQ1222" s="10"/>
      <c r="KZR1222" s="10"/>
      <c r="KZS1222" s="10"/>
      <c r="KZT1222" s="10"/>
      <c r="KZU1222" s="10"/>
      <c r="KZV1222" s="10"/>
      <c r="KZW1222" s="10"/>
      <c r="KZX1222" s="10"/>
      <c r="KZY1222" s="10"/>
      <c r="KZZ1222" s="10"/>
      <c r="LAA1222" s="10"/>
      <c r="LAB1222" s="10"/>
      <c r="LAC1222" s="10"/>
      <c r="LAD1222" s="10"/>
      <c r="LAE1222" s="10"/>
      <c r="LAF1222" s="10"/>
      <c r="LAG1222" s="10"/>
      <c r="LAH1222" s="10"/>
      <c r="LAI1222" s="10"/>
      <c r="LAJ1222" s="10"/>
      <c r="LAK1222" s="10"/>
      <c r="LAL1222" s="10"/>
      <c r="LAM1222" s="10"/>
      <c r="LAN1222" s="10"/>
      <c r="LAO1222" s="10"/>
      <c r="LAP1222" s="10"/>
      <c r="LAQ1222" s="10"/>
      <c r="LAR1222" s="10"/>
      <c r="LAS1222" s="10"/>
      <c r="LAT1222" s="10"/>
      <c r="LAU1222" s="10"/>
      <c r="LAV1222" s="10"/>
      <c r="LAW1222" s="10"/>
      <c r="LAX1222" s="10"/>
      <c r="LAY1222" s="10"/>
      <c r="LAZ1222" s="10"/>
      <c r="LBA1222" s="10"/>
      <c r="LBB1222" s="10"/>
      <c r="LBC1222" s="10"/>
      <c r="LBD1222" s="10"/>
      <c r="LBE1222" s="10"/>
      <c r="LBF1222" s="10"/>
      <c r="LBG1222" s="10"/>
      <c r="LBH1222" s="10"/>
      <c r="LBI1222" s="10"/>
      <c r="LBJ1222" s="10"/>
      <c r="LBK1222" s="10"/>
      <c r="LBL1222" s="10"/>
      <c r="LBM1222" s="10"/>
      <c r="LBN1222" s="10"/>
      <c r="LBO1222" s="10"/>
      <c r="LBP1222" s="10"/>
      <c r="LBQ1222" s="10"/>
      <c r="LBR1222" s="10"/>
      <c r="LBS1222" s="10"/>
      <c r="LBT1222" s="10"/>
      <c r="LBU1222" s="10"/>
      <c r="LBV1222" s="10"/>
      <c r="LBW1222" s="10"/>
      <c r="LBX1222" s="10"/>
      <c r="LBY1222" s="10"/>
      <c r="LBZ1222" s="10"/>
      <c r="LCA1222" s="10"/>
      <c r="LCB1222" s="10"/>
      <c r="LCC1222" s="10"/>
      <c r="LCD1222" s="10"/>
      <c r="LCE1222" s="10"/>
      <c r="LCF1222" s="10"/>
      <c r="LCG1222" s="10"/>
      <c r="LCH1222" s="10"/>
      <c r="LCI1222" s="10"/>
      <c r="LCJ1222" s="10"/>
      <c r="LCK1222" s="10"/>
      <c r="LCL1222" s="10"/>
      <c r="LCM1222" s="10"/>
      <c r="LCN1222" s="10"/>
      <c r="LCO1222" s="10"/>
      <c r="LCP1222" s="10"/>
      <c r="LCQ1222" s="10"/>
      <c r="LCR1222" s="10"/>
      <c r="LCS1222" s="10"/>
      <c r="LCT1222" s="10"/>
      <c r="LCU1222" s="10"/>
      <c r="LCV1222" s="10"/>
      <c r="LCW1222" s="10"/>
      <c r="LCX1222" s="10"/>
      <c r="LCY1222" s="10"/>
      <c r="LCZ1222" s="10"/>
      <c r="LDA1222" s="10"/>
      <c r="LDB1222" s="10"/>
      <c r="LDC1222" s="10"/>
      <c r="LDD1222" s="10"/>
      <c r="LDE1222" s="10"/>
      <c r="LDF1222" s="10"/>
      <c r="LDG1222" s="10"/>
      <c r="LDH1222" s="10"/>
      <c r="LDI1222" s="10"/>
      <c r="LDJ1222" s="10"/>
      <c r="LDK1222" s="10"/>
      <c r="LDL1222" s="10"/>
      <c r="LDM1222" s="10"/>
      <c r="LDN1222" s="10"/>
      <c r="LDO1222" s="10"/>
      <c r="LDP1222" s="10"/>
      <c r="LDQ1222" s="10"/>
      <c r="LDR1222" s="10"/>
      <c r="LDS1222" s="10"/>
      <c r="LDT1222" s="10"/>
      <c r="LDU1222" s="10"/>
      <c r="LDV1222" s="10"/>
      <c r="LDW1222" s="10"/>
      <c r="LDX1222" s="10"/>
      <c r="LDY1222" s="10"/>
      <c r="LDZ1222" s="10"/>
      <c r="LEA1222" s="10"/>
      <c r="LEB1222" s="10"/>
      <c r="LEC1222" s="10"/>
      <c r="LED1222" s="10"/>
      <c r="LEE1222" s="10"/>
      <c r="LEF1222" s="10"/>
      <c r="LEG1222" s="10"/>
      <c r="LEH1222" s="10"/>
      <c r="LEI1222" s="10"/>
      <c r="LEJ1222" s="10"/>
      <c r="LEK1222" s="10"/>
      <c r="LEL1222" s="10"/>
      <c r="LEM1222" s="10"/>
      <c r="LEN1222" s="10"/>
      <c r="LEO1222" s="10"/>
      <c r="LEP1222" s="10"/>
      <c r="LEQ1222" s="10"/>
      <c r="LER1222" s="10"/>
      <c r="LES1222" s="10"/>
      <c r="LET1222" s="10"/>
      <c r="LEU1222" s="10"/>
      <c r="LEV1222" s="10"/>
      <c r="LEW1222" s="10"/>
      <c r="LEX1222" s="10"/>
      <c r="LEY1222" s="10"/>
      <c r="LEZ1222" s="10"/>
      <c r="LFA1222" s="10"/>
      <c r="LFB1222" s="10"/>
      <c r="LFC1222" s="10"/>
      <c r="LFD1222" s="10"/>
      <c r="LFE1222" s="10"/>
      <c r="LFF1222" s="10"/>
      <c r="LFG1222" s="10"/>
      <c r="LFH1222" s="10"/>
      <c r="LFI1222" s="10"/>
      <c r="LFJ1222" s="10"/>
      <c r="LFK1222" s="10"/>
      <c r="LFL1222" s="10"/>
      <c r="LFM1222" s="10"/>
      <c r="LFN1222" s="10"/>
      <c r="LFO1222" s="10"/>
      <c r="LFP1222" s="10"/>
      <c r="LFQ1222" s="10"/>
      <c r="LFR1222" s="10"/>
      <c r="LFS1222" s="10"/>
      <c r="LFT1222" s="10"/>
      <c r="LFU1222" s="10"/>
      <c r="LFV1222" s="10"/>
      <c r="LFW1222" s="10"/>
      <c r="LFX1222" s="10"/>
      <c r="LFY1222" s="10"/>
      <c r="LFZ1222" s="10"/>
      <c r="LGA1222" s="10"/>
      <c r="LGB1222" s="10"/>
      <c r="LGC1222" s="10"/>
      <c r="LGD1222" s="10"/>
      <c r="LGE1222" s="10"/>
      <c r="LGF1222" s="10"/>
      <c r="LGG1222" s="10"/>
      <c r="LGH1222" s="10"/>
      <c r="LGI1222" s="10"/>
      <c r="LGJ1222" s="10"/>
      <c r="LGK1222" s="10"/>
      <c r="LGL1222" s="10"/>
      <c r="LGM1222" s="10"/>
      <c r="LGN1222" s="10"/>
      <c r="LGO1222" s="10"/>
      <c r="LGP1222" s="10"/>
      <c r="LGQ1222" s="10"/>
      <c r="LGR1222" s="10"/>
      <c r="LGS1222" s="10"/>
      <c r="LGT1222" s="10"/>
      <c r="LGU1222" s="10"/>
      <c r="LGV1222" s="10"/>
      <c r="LGW1222" s="10"/>
      <c r="LGX1222" s="10"/>
      <c r="LGY1222" s="10"/>
      <c r="LGZ1222" s="10"/>
      <c r="LHA1222" s="10"/>
      <c r="LHB1222" s="10"/>
      <c r="LHC1222" s="10"/>
      <c r="LHD1222" s="10"/>
      <c r="LHE1222" s="10"/>
      <c r="LHF1222" s="10"/>
      <c r="LHG1222" s="10"/>
      <c r="LHH1222" s="10"/>
      <c r="LHI1222" s="10"/>
      <c r="LHJ1222" s="10"/>
      <c r="LHK1222" s="10"/>
      <c r="LHL1222" s="10"/>
      <c r="LHM1222" s="10"/>
      <c r="LHN1222" s="10"/>
      <c r="LHO1222" s="10"/>
      <c r="LHP1222" s="10"/>
      <c r="LHQ1222" s="10"/>
      <c r="LHR1222" s="10"/>
      <c r="LHS1222" s="10"/>
      <c r="LHT1222" s="10"/>
      <c r="LHU1222" s="10"/>
      <c r="LHV1222" s="10"/>
      <c r="LHW1222" s="10"/>
      <c r="LHX1222" s="10"/>
      <c r="LHY1222" s="10"/>
      <c r="LHZ1222" s="10"/>
      <c r="LIA1222" s="10"/>
      <c r="LIB1222" s="10"/>
      <c r="LIC1222" s="10"/>
      <c r="LID1222" s="10"/>
      <c r="LIE1222" s="10"/>
      <c r="LIF1222" s="10"/>
      <c r="LIG1222" s="10"/>
      <c r="LIH1222" s="10"/>
      <c r="LII1222" s="10"/>
      <c r="LIJ1222" s="10"/>
      <c r="LIK1222" s="10"/>
      <c r="LIL1222" s="10"/>
      <c r="LIM1222" s="10"/>
      <c r="LIN1222" s="10"/>
      <c r="LIO1222" s="10"/>
      <c r="LIP1222" s="10"/>
      <c r="LIQ1222" s="10"/>
      <c r="LIR1222" s="10"/>
      <c r="LIS1222" s="10"/>
      <c r="LIT1222" s="10"/>
      <c r="LIU1222" s="10"/>
      <c r="LIV1222" s="10"/>
      <c r="LIW1222" s="10"/>
      <c r="LIX1222" s="10"/>
      <c r="LIY1222" s="10"/>
      <c r="LIZ1222" s="10"/>
      <c r="LJA1222" s="10"/>
      <c r="LJB1222" s="10"/>
      <c r="LJC1222" s="10"/>
      <c r="LJD1222" s="10"/>
      <c r="LJE1222" s="10"/>
      <c r="LJF1222" s="10"/>
      <c r="LJG1222" s="10"/>
      <c r="LJH1222" s="10"/>
      <c r="LJI1222" s="10"/>
      <c r="LJJ1222" s="10"/>
      <c r="LJK1222" s="10"/>
      <c r="LJL1222" s="10"/>
      <c r="LJM1222" s="10"/>
      <c r="LJN1222" s="10"/>
      <c r="LJO1222" s="10"/>
      <c r="LJP1222" s="10"/>
      <c r="LJQ1222" s="10"/>
      <c r="LJR1222" s="10"/>
      <c r="LJS1222" s="10"/>
      <c r="LJT1222" s="10"/>
      <c r="LJU1222" s="10"/>
      <c r="LJV1222" s="10"/>
      <c r="LJW1222" s="10"/>
      <c r="LJX1222" s="10"/>
      <c r="LJY1222" s="10"/>
      <c r="LJZ1222" s="10"/>
      <c r="LKA1222" s="10"/>
      <c r="LKB1222" s="10"/>
      <c r="LKC1222" s="10"/>
      <c r="LKD1222" s="10"/>
      <c r="LKE1222" s="10"/>
      <c r="LKF1222" s="10"/>
      <c r="LKG1222" s="10"/>
      <c r="LKH1222" s="10"/>
      <c r="LKI1222" s="10"/>
      <c r="LKJ1222" s="10"/>
      <c r="LKK1222" s="10"/>
      <c r="LKL1222" s="10"/>
      <c r="LKM1222" s="10"/>
      <c r="LKN1222" s="10"/>
      <c r="LKO1222" s="10"/>
      <c r="LKP1222" s="10"/>
      <c r="LKQ1222" s="10"/>
      <c r="LKR1222" s="10"/>
      <c r="LKS1222" s="10"/>
      <c r="LKT1222" s="10"/>
      <c r="LKU1222" s="10"/>
      <c r="LKV1222" s="10"/>
      <c r="LKW1222" s="10"/>
      <c r="LKX1222" s="10"/>
      <c r="LKY1222" s="10"/>
      <c r="LKZ1222" s="10"/>
      <c r="LLA1222" s="10"/>
      <c r="LLB1222" s="10"/>
      <c r="LLC1222" s="10"/>
      <c r="LLD1222" s="10"/>
      <c r="LLE1222" s="10"/>
      <c r="LLF1222" s="10"/>
      <c r="LLG1222" s="10"/>
      <c r="LLH1222" s="10"/>
      <c r="LLI1222" s="10"/>
      <c r="LLJ1222" s="10"/>
      <c r="LLK1222" s="10"/>
      <c r="LLL1222" s="10"/>
      <c r="LLM1222" s="10"/>
      <c r="LLN1222" s="10"/>
      <c r="LLO1222" s="10"/>
      <c r="LLP1222" s="10"/>
      <c r="LLQ1222" s="10"/>
      <c r="LLR1222" s="10"/>
      <c r="LLS1222" s="10"/>
      <c r="LLT1222" s="10"/>
      <c r="LLU1222" s="10"/>
      <c r="LLV1222" s="10"/>
      <c r="LLW1222" s="10"/>
      <c r="LLX1222" s="10"/>
      <c r="LLY1222" s="10"/>
      <c r="LLZ1222" s="10"/>
      <c r="LMA1222" s="10"/>
      <c r="LMB1222" s="10"/>
      <c r="LMC1222" s="10"/>
      <c r="LMD1222" s="10"/>
      <c r="LME1222" s="10"/>
      <c r="LMF1222" s="10"/>
      <c r="LMG1222" s="10"/>
      <c r="LMH1222" s="10"/>
      <c r="LMI1222" s="10"/>
      <c r="LMJ1222" s="10"/>
      <c r="LMK1222" s="10"/>
      <c r="LML1222" s="10"/>
      <c r="LMM1222" s="10"/>
      <c r="LMN1222" s="10"/>
      <c r="LMO1222" s="10"/>
      <c r="LMP1222" s="10"/>
      <c r="LMQ1222" s="10"/>
      <c r="LMR1222" s="10"/>
      <c r="LMS1222" s="10"/>
      <c r="LMT1222" s="10"/>
      <c r="LMU1222" s="10"/>
      <c r="LMV1222" s="10"/>
      <c r="LMW1222" s="10"/>
      <c r="LMX1222" s="10"/>
      <c r="LMY1222" s="10"/>
      <c r="LMZ1222" s="10"/>
      <c r="LNA1222" s="10"/>
      <c r="LNB1222" s="10"/>
      <c r="LNC1222" s="10"/>
      <c r="LND1222" s="10"/>
      <c r="LNE1222" s="10"/>
      <c r="LNF1222" s="10"/>
      <c r="LNG1222" s="10"/>
      <c r="LNH1222" s="10"/>
      <c r="LNI1222" s="10"/>
      <c r="LNJ1222" s="10"/>
      <c r="LNK1222" s="10"/>
      <c r="LNL1222" s="10"/>
      <c r="LNM1222" s="10"/>
      <c r="LNN1222" s="10"/>
      <c r="LNO1222" s="10"/>
      <c r="LNP1222" s="10"/>
      <c r="LNQ1222" s="10"/>
      <c r="LNR1222" s="10"/>
      <c r="LNS1222" s="10"/>
      <c r="LNT1222" s="10"/>
      <c r="LNU1222" s="10"/>
      <c r="LNV1222" s="10"/>
      <c r="LNW1222" s="10"/>
      <c r="LNX1222" s="10"/>
      <c r="LNY1222" s="10"/>
      <c r="LNZ1222" s="10"/>
      <c r="LOA1222" s="10"/>
      <c r="LOB1222" s="10"/>
      <c r="LOC1222" s="10"/>
      <c r="LOD1222" s="10"/>
      <c r="LOE1222" s="10"/>
      <c r="LOF1222" s="10"/>
      <c r="LOG1222" s="10"/>
      <c r="LOH1222" s="10"/>
      <c r="LOI1222" s="10"/>
      <c r="LOJ1222" s="10"/>
      <c r="LOK1222" s="10"/>
      <c r="LOL1222" s="10"/>
      <c r="LOM1222" s="10"/>
      <c r="LON1222" s="10"/>
      <c r="LOO1222" s="10"/>
      <c r="LOP1222" s="10"/>
      <c r="LOQ1222" s="10"/>
      <c r="LOR1222" s="10"/>
      <c r="LOS1222" s="10"/>
      <c r="LOT1222" s="10"/>
      <c r="LOU1222" s="10"/>
      <c r="LOV1222" s="10"/>
      <c r="LOW1222" s="10"/>
      <c r="LOX1222" s="10"/>
      <c r="LOY1222" s="10"/>
      <c r="LOZ1222" s="10"/>
      <c r="LPA1222" s="10"/>
      <c r="LPB1222" s="10"/>
      <c r="LPC1222" s="10"/>
      <c r="LPD1222" s="10"/>
      <c r="LPE1222" s="10"/>
      <c r="LPF1222" s="10"/>
      <c r="LPG1222" s="10"/>
      <c r="LPH1222" s="10"/>
      <c r="LPI1222" s="10"/>
      <c r="LPJ1222" s="10"/>
      <c r="LPK1222" s="10"/>
      <c r="LPL1222" s="10"/>
      <c r="LPM1222" s="10"/>
      <c r="LPN1222" s="10"/>
      <c r="LPO1222" s="10"/>
      <c r="LPP1222" s="10"/>
      <c r="LPQ1222" s="10"/>
      <c r="LPR1222" s="10"/>
      <c r="LPS1222" s="10"/>
      <c r="LPT1222" s="10"/>
      <c r="LPU1222" s="10"/>
      <c r="LPV1222" s="10"/>
      <c r="LPW1222" s="10"/>
      <c r="LPX1222" s="10"/>
      <c r="LPY1222" s="10"/>
      <c r="LPZ1222" s="10"/>
      <c r="LQA1222" s="10"/>
      <c r="LQB1222" s="10"/>
      <c r="LQC1222" s="10"/>
      <c r="LQD1222" s="10"/>
      <c r="LQE1222" s="10"/>
      <c r="LQF1222" s="10"/>
      <c r="LQG1222" s="10"/>
      <c r="LQH1222" s="10"/>
      <c r="LQI1222" s="10"/>
      <c r="LQJ1222" s="10"/>
      <c r="LQK1222" s="10"/>
      <c r="LQL1222" s="10"/>
      <c r="LQM1222" s="10"/>
      <c r="LQN1222" s="10"/>
      <c r="LQO1222" s="10"/>
      <c r="LQP1222" s="10"/>
      <c r="LQQ1222" s="10"/>
      <c r="LQR1222" s="10"/>
      <c r="LQS1222" s="10"/>
      <c r="LQT1222" s="10"/>
      <c r="LQU1222" s="10"/>
      <c r="LQV1222" s="10"/>
      <c r="LQW1222" s="10"/>
      <c r="LQX1222" s="10"/>
      <c r="LQY1222" s="10"/>
      <c r="LQZ1222" s="10"/>
      <c r="LRA1222" s="10"/>
      <c r="LRB1222" s="10"/>
      <c r="LRC1222" s="10"/>
      <c r="LRD1222" s="10"/>
      <c r="LRE1222" s="10"/>
      <c r="LRF1222" s="10"/>
      <c r="LRG1222" s="10"/>
      <c r="LRH1222" s="10"/>
      <c r="LRI1222" s="10"/>
      <c r="LRJ1222" s="10"/>
      <c r="LRK1222" s="10"/>
      <c r="LRL1222" s="10"/>
      <c r="LRM1222" s="10"/>
      <c r="LRN1222" s="10"/>
      <c r="LRO1222" s="10"/>
      <c r="LRP1222" s="10"/>
      <c r="LRQ1222" s="10"/>
      <c r="LRR1222" s="10"/>
      <c r="LRS1222" s="10"/>
      <c r="LRT1222" s="10"/>
      <c r="LRU1222" s="10"/>
      <c r="LRV1222" s="10"/>
      <c r="LRW1222" s="10"/>
      <c r="LRX1222" s="10"/>
      <c r="LRY1222" s="10"/>
      <c r="LRZ1222" s="10"/>
      <c r="LSA1222" s="10"/>
      <c r="LSB1222" s="10"/>
      <c r="LSC1222" s="10"/>
      <c r="LSD1222" s="10"/>
      <c r="LSE1222" s="10"/>
      <c r="LSF1222" s="10"/>
      <c r="LSG1222" s="10"/>
      <c r="LSH1222" s="10"/>
      <c r="LSI1222" s="10"/>
      <c r="LSJ1222" s="10"/>
      <c r="LSK1222" s="10"/>
      <c r="LSL1222" s="10"/>
      <c r="LSM1222" s="10"/>
      <c r="LSN1222" s="10"/>
      <c r="LSO1222" s="10"/>
      <c r="LSP1222" s="10"/>
      <c r="LSQ1222" s="10"/>
      <c r="LSR1222" s="10"/>
      <c r="LSS1222" s="10"/>
      <c r="LST1222" s="10"/>
      <c r="LSU1222" s="10"/>
      <c r="LSV1222" s="10"/>
      <c r="LSW1222" s="10"/>
      <c r="LSX1222" s="10"/>
      <c r="LSY1222" s="10"/>
      <c r="LSZ1222" s="10"/>
      <c r="LTA1222" s="10"/>
      <c r="LTB1222" s="10"/>
      <c r="LTC1222" s="10"/>
      <c r="LTD1222" s="10"/>
      <c r="LTE1222" s="10"/>
      <c r="LTF1222" s="10"/>
      <c r="LTG1222" s="10"/>
      <c r="LTH1222" s="10"/>
      <c r="LTI1222" s="10"/>
      <c r="LTJ1222" s="10"/>
      <c r="LTK1222" s="10"/>
      <c r="LTL1222" s="10"/>
      <c r="LTM1222" s="10"/>
      <c r="LTN1222" s="10"/>
      <c r="LTO1222" s="10"/>
      <c r="LTP1222" s="10"/>
      <c r="LTQ1222" s="10"/>
      <c r="LTR1222" s="10"/>
      <c r="LTS1222" s="10"/>
      <c r="LTT1222" s="10"/>
      <c r="LTU1222" s="10"/>
      <c r="LTV1222" s="10"/>
      <c r="LTW1222" s="10"/>
      <c r="LTX1222" s="10"/>
      <c r="LTY1222" s="10"/>
      <c r="LTZ1222" s="10"/>
      <c r="LUA1222" s="10"/>
      <c r="LUB1222" s="10"/>
      <c r="LUC1222" s="10"/>
      <c r="LUD1222" s="10"/>
      <c r="LUE1222" s="10"/>
      <c r="LUF1222" s="10"/>
      <c r="LUG1222" s="10"/>
      <c r="LUH1222" s="10"/>
      <c r="LUI1222" s="10"/>
      <c r="LUJ1222" s="10"/>
      <c r="LUK1222" s="10"/>
      <c r="LUL1222" s="10"/>
      <c r="LUM1222" s="10"/>
      <c r="LUN1222" s="10"/>
      <c r="LUO1222" s="10"/>
      <c r="LUP1222" s="10"/>
      <c r="LUQ1222" s="10"/>
      <c r="LUR1222" s="10"/>
      <c r="LUS1222" s="10"/>
      <c r="LUT1222" s="10"/>
      <c r="LUU1222" s="10"/>
      <c r="LUV1222" s="10"/>
      <c r="LUW1222" s="10"/>
      <c r="LUX1222" s="10"/>
      <c r="LUY1222" s="10"/>
      <c r="LUZ1222" s="10"/>
      <c r="LVA1222" s="10"/>
      <c r="LVB1222" s="10"/>
      <c r="LVC1222" s="10"/>
      <c r="LVD1222" s="10"/>
      <c r="LVE1222" s="10"/>
      <c r="LVF1222" s="10"/>
      <c r="LVG1222" s="10"/>
      <c r="LVH1222" s="10"/>
      <c r="LVI1222" s="10"/>
      <c r="LVJ1222" s="10"/>
      <c r="LVK1222" s="10"/>
      <c r="LVL1222" s="10"/>
      <c r="LVM1222" s="10"/>
      <c r="LVN1222" s="10"/>
      <c r="LVO1222" s="10"/>
      <c r="LVP1222" s="10"/>
      <c r="LVQ1222" s="10"/>
      <c r="LVR1222" s="10"/>
      <c r="LVS1222" s="10"/>
      <c r="LVT1222" s="10"/>
      <c r="LVU1222" s="10"/>
      <c r="LVV1222" s="10"/>
      <c r="LVW1222" s="10"/>
      <c r="LVX1222" s="10"/>
      <c r="LVY1222" s="10"/>
      <c r="LVZ1222" s="10"/>
      <c r="LWA1222" s="10"/>
      <c r="LWB1222" s="10"/>
      <c r="LWC1222" s="10"/>
      <c r="LWD1222" s="10"/>
      <c r="LWE1222" s="10"/>
      <c r="LWF1222" s="10"/>
      <c r="LWG1222" s="10"/>
      <c r="LWH1222" s="10"/>
      <c r="LWI1222" s="10"/>
      <c r="LWJ1222" s="10"/>
      <c r="LWK1222" s="10"/>
      <c r="LWL1222" s="10"/>
      <c r="LWM1222" s="10"/>
      <c r="LWN1222" s="10"/>
      <c r="LWO1222" s="10"/>
      <c r="LWP1222" s="10"/>
      <c r="LWQ1222" s="10"/>
      <c r="LWR1222" s="10"/>
      <c r="LWS1222" s="10"/>
      <c r="LWT1222" s="10"/>
      <c r="LWU1222" s="10"/>
      <c r="LWV1222" s="10"/>
      <c r="LWW1222" s="10"/>
      <c r="LWX1222" s="10"/>
      <c r="LWY1222" s="10"/>
      <c r="LWZ1222" s="10"/>
      <c r="LXA1222" s="10"/>
      <c r="LXB1222" s="10"/>
      <c r="LXC1222" s="10"/>
      <c r="LXD1222" s="10"/>
      <c r="LXE1222" s="10"/>
      <c r="LXF1222" s="10"/>
      <c r="LXG1222" s="10"/>
      <c r="LXH1222" s="10"/>
      <c r="LXI1222" s="10"/>
      <c r="LXJ1222" s="10"/>
      <c r="LXK1222" s="10"/>
      <c r="LXL1222" s="10"/>
      <c r="LXM1222" s="10"/>
      <c r="LXN1222" s="10"/>
      <c r="LXO1222" s="10"/>
      <c r="LXP1222" s="10"/>
      <c r="LXQ1222" s="10"/>
      <c r="LXR1222" s="10"/>
      <c r="LXS1222" s="10"/>
      <c r="LXT1222" s="10"/>
      <c r="LXU1222" s="10"/>
      <c r="LXV1222" s="10"/>
      <c r="LXW1222" s="10"/>
      <c r="LXX1222" s="10"/>
      <c r="LXY1222" s="10"/>
      <c r="LXZ1222" s="10"/>
      <c r="LYA1222" s="10"/>
      <c r="LYB1222" s="10"/>
      <c r="LYC1222" s="10"/>
      <c r="LYD1222" s="10"/>
      <c r="LYE1222" s="10"/>
      <c r="LYF1222" s="10"/>
      <c r="LYG1222" s="10"/>
      <c r="LYH1222" s="10"/>
      <c r="LYI1222" s="10"/>
      <c r="LYJ1222" s="10"/>
      <c r="LYK1222" s="10"/>
      <c r="LYL1222" s="10"/>
      <c r="LYM1222" s="10"/>
      <c r="LYN1222" s="10"/>
      <c r="LYO1222" s="10"/>
      <c r="LYP1222" s="10"/>
      <c r="LYQ1222" s="10"/>
      <c r="LYR1222" s="10"/>
      <c r="LYS1222" s="10"/>
      <c r="LYT1222" s="10"/>
      <c r="LYU1222" s="10"/>
      <c r="LYV1222" s="10"/>
      <c r="LYW1222" s="10"/>
      <c r="LYX1222" s="10"/>
      <c r="LYY1222" s="10"/>
      <c r="LYZ1222" s="10"/>
      <c r="LZA1222" s="10"/>
      <c r="LZB1222" s="10"/>
      <c r="LZC1222" s="10"/>
      <c r="LZD1222" s="10"/>
      <c r="LZE1222" s="10"/>
      <c r="LZF1222" s="10"/>
      <c r="LZG1222" s="10"/>
      <c r="LZH1222" s="10"/>
      <c r="LZI1222" s="10"/>
      <c r="LZJ1222" s="10"/>
      <c r="LZK1222" s="10"/>
      <c r="LZL1222" s="10"/>
      <c r="LZM1222" s="10"/>
      <c r="LZN1222" s="10"/>
      <c r="LZO1222" s="10"/>
      <c r="LZP1222" s="10"/>
      <c r="LZQ1222" s="10"/>
      <c r="LZR1222" s="10"/>
      <c r="LZS1222" s="10"/>
      <c r="LZT1222" s="10"/>
      <c r="LZU1222" s="10"/>
      <c r="LZV1222" s="10"/>
      <c r="LZW1222" s="10"/>
      <c r="LZX1222" s="10"/>
      <c r="LZY1222" s="10"/>
      <c r="LZZ1222" s="10"/>
      <c r="MAA1222" s="10"/>
      <c r="MAB1222" s="10"/>
      <c r="MAC1222" s="10"/>
      <c r="MAD1222" s="10"/>
      <c r="MAE1222" s="10"/>
      <c r="MAF1222" s="10"/>
      <c r="MAG1222" s="10"/>
      <c r="MAH1222" s="10"/>
      <c r="MAI1222" s="10"/>
      <c r="MAJ1222" s="10"/>
      <c r="MAK1222" s="10"/>
      <c r="MAL1222" s="10"/>
      <c r="MAM1222" s="10"/>
      <c r="MAN1222" s="10"/>
      <c r="MAO1222" s="10"/>
      <c r="MAP1222" s="10"/>
      <c r="MAQ1222" s="10"/>
      <c r="MAR1222" s="10"/>
      <c r="MAS1222" s="10"/>
      <c r="MAT1222" s="10"/>
      <c r="MAU1222" s="10"/>
      <c r="MAV1222" s="10"/>
      <c r="MAW1222" s="10"/>
      <c r="MAX1222" s="10"/>
      <c r="MAY1222" s="10"/>
      <c r="MAZ1222" s="10"/>
      <c r="MBA1222" s="10"/>
      <c r="MBB1222" s="10"/>
      <c r="MBC1222" s="10"/>
      <c r="MBD1222" s="10"/>
      <c r="MBE1222" s="10"/>
      <c r="MBF1222" s="10"/>
      <c r="MBG1222" s="10"/>
      <c r="MBH1222" s="10"/>
      <c r="MBI1222" s="10"/>
      <c r="MBJ1222" s="10"/>
      <c r="MBK1222" s="10"/>
      <c r="MBL1222" s="10"/>
      <c r="MBM1222" s="10"/>
      <c r="MBN1222" s="10"/>
      <c r="MBO1222" s="10"/>
      <c r="MBP1222" s="10"/>
      <c r="MBQ1222" s="10"/>
      <c r="MBR1222" s="10"/>
      <c r="MBS1222" s="10"/>
      <c r="MBT1222" s="10"/>
      <c r="MBU1222" s="10"/>
      <c r="MBV1222" s="10"/>
      <c r="MBW1222" s="10"/>
      <c r="MBX1222" s="10"/>
      <c r="MBY1222" s="10"/>
      <c r="MBZ1222" s="10"/>
      <c r="MCA1222" s="10"/>
      <c r="MCB1222" s="10"/>
      <c r="MCC1222" s="10"/>
      <c r="MCD1222" s="10"/>
      <c r="MCE1222" s="10"/>
      <c r="MCF1222" s="10"/>
      <c r="MCG1222" s="10"/>
      <c r="MCH1222" s="10"/>
      <c r="MCI1222" s="10"/>
      <c r="MCJ1222" s="10"/>
      <c r="MCK1222" s="10"/>
      <c r="MCL1222" s="10"/>
      <c r="MCM1222" s="10"/>
      <c r="MCN1222" s="10"/>
      <c r="MCO1222" s="10"/>
      <c r="MCP1222" s="10"/>
      <c r="MCQ1222" s="10"/>
      <c r="MCR1222" s="10"/>
      <c r="MCS1222" s="10"/>
      <c r="MCT1222" s="10"/>
      <c r="MCU1222" s="10"/>
      <c r="MCV1222" s="10"/>
      <c r="MCW1222" s="10"/>
      <c r="MCX1222" s="10"/>
      <c r="MCY1222" s="10"/>
      <c r="MCZ1222" s="10"/>
      <c r="MDA1222" s="10"/>
      <c r="MDB1222" s="10"/>
      <c r="MDC1222" s="10"/>
      <c r="MDD1222" s="10"/>
      <c r="MDE1222" s="10"/>
      <c r="MDF1222" s="10"/>
      <c r="MDG1222" s="10"/>
      <c r="MDH1222" s="10"/>
      <c r="MDI1222" s="10"/>
      <c r="MDJ1222" s="10"/>
      <c r="MDK1222" s="10"/>
      <c r="MDL1222" s="10"/>
      <c r="MDM1222" s="10"/>
      <c r="MDN1222" s="10"/>
      <c r="MDO1222" s="10"/>
      <c r="MDP1222" s="10"/>
      <c r="MDQ1222" s="10"/>
      <c r="MDR1222" s="10"/>
      <c r="MDS1222" s="10"/>
      <c r="MDT1222" s="10"/>
      <c r="MDU1222" s="10"/>
      <c r="MDV1222" s="10"/>
      <c r="MDW1222" s="10"/>
      <c r="MDX1222" s="10"/>
      <c r="MDY1222" s="10"/>
      <c r="MDZ1222" s="10"/>
      <c r="MEA1222" s="10"/>
      <c r="MEB1222" s="10"/>
      <c r="MEC1222" s="10"/>
      <c r="MED1222" s="10"/>
      <c r="MEE1222" s="10"/>
      <c r="MEF1222" s="10"/>
      <c r="MEG1222" s="10"/>
      <c r="MEH1222" s="10"/>
      <c r="MEI1222" s="10"/>
      <c r="MEJ1222" s="10"/>
      <c r="MEK1222" s="10"/>
      <c r="MEL1222" s="10"/>
      <c r="MEM1222" s="10"/>
      <c r="MEN1222" s="10"/>
      <c r="MEO1222" s="10"/>
      <c r="MEP1222" s="10"/>
      <c r="MEQ1222" s="10"/>
      <c r="MER1222" s="10"/>
      <c r="MES1222" s="10"/>
      <c r="MET1222" s="10"/>
      <c r="MEU1222" s="10"/>
      <c r="MEV1222" s="10"/>
      <c r="MEW1222" s="10"/>
      <c r="MEX1222" s="10"/>
      <c r="MEY1222" s="10"/>
      <c r="MEZ1222" s="10"/>
      <c r="MFA1222" s="10"/>
      <c r="MFB1222" s="10"/>
      <c r="MFC1222" s="10"/>
      <c r="MFD1222" s="10"/>
      <c r="MFE1222" s="10"/>
      <c r="MFF1222" s="10"/>
      <c r="MFG1222" s="10"/>
      <c r="MFH1222" s="10"/>
      <c r="MFI1222" s="10"/>
      <c r="MFJ1222" s="10"/>
      <c r="MFK1222" s="10"/>
      <c r="MFL1222" s="10"/>
      <c r="MFM1222" s="10"/>
      <c r="MFN1222" s="10"/>
      <c r="MFO1222" s="10"/>
      <c r="MFP1222" s="10"/>
      <c r="MFQ1222" s="10"/>
      <c r="MFR1222" s="10"/>
      <c r="MFS1222" s="10"/>
      <c r="MFT1222" s="10"/>
      <c r="MFU1222" s="10"/>
      <c r="MFV1222" s="10"/>
      <c r="MFW1222" s="10"/>
      <c r="MFX1222" s="10"/>
      <c r="MFY1222" s="10"/>
      <c r="MFZ1222" s="10"/>
      <c r="MGA1222" s="10"/>
      <c r="MGB1222" s="10"/>
      <c r="MGC1222" s="10"/>
      <c r="MGD1222" s="10"/>
      <c r="MGE1222" s="10"/>
      <c r="MGF1222" s="10"/>
      <c r="MGG1222" s="10"/>
      <c r="MGH1222" s="10"/>
      <c r="MGI1222" s="10"/>
      <c r="MGJ1222" s="10"/>
      <c r="MGK1222" s="10"/>
      <c r="MGL1222" s="10"/>
      <c r="MGM1222" s="10"/>
      <c r="MGN1222" s="10"/>
      <c r="MGO1222" s="10"/>
      <c r="MGP1222" s="10"/>
      <c r="MGQ1222" s="10"/>
      <c r="MGR1222" s="10"/>
      <c r="MGS1222" s="10"/>
      <c r="MGT1222" s="10"/>
      <c r="MGU1222" s="10"/>
      <c r="MGV1222" s="10"/>
      <c r="MGW1222" s="10"/>
      <c r="MGX1222" s="10"/>
      <c r="MGY1222" s="10"/>
      <c r="MGZ1222" s="10"/>
      <c r="MHA1222" s="10"/>
      <c r="MHB1222" s="10"/>
      <c r="MHC1222" s="10"/>
      <c r="MHD1222" s="10"/>
      <c r="MHE1222" s="10"/>
      <c r="MHF1222" s="10"/>
      <c r="MHG1222" s="10"/>
      <c r="MHH1222" s="10"/>
      <c r="MHI1222" s="10"/>
      <c r="MHJ1222" s="10"/>
      <c r="MHK1222" s="10"/>
      <c r="MHL1222" s="10"/>
      <c r="MHM1222" s="10"/>
      <c r="MHN1222" s="10"/>
      <c r="MHO1222" s="10"/>
      <c r="MHP1222" s="10"/>
      <c r="MHQ1222" s="10"/>
      <c r="MHR1222" s="10"/>
      <c r="MHS1222" s="10"/>
      <c r="MHT1222" s="10"/>
      <c r="MHU1222" s="10"/>
      <c r="MHV1222" s="10"/>
      <c r="MHW1222" s="10"/>
      <c r="MHX1222" s="10"/>
      <c r="MHY1222" s="10"/>
      <c r="MHZ1222" s="10"/>
      <c r="MIA1222" s="10"/>
      <c r="MIB1222" s="10"/>
      <c r="MIC1222" s="10"/>
      <c r="MID1222" s="10"/>
      <c r="MIE1222" s="10"/>
      <c r="MIF1222" s="10"/>
      <c r="MIG1222" s="10"/>
      <c r="MIH1222" s="10"/>
      <c r="MII1222" s="10"/>
      <c r="MIJ1222" s="10"/>
      <c r="MIK1222" s="10"/>
      <c r="MIL1222" s="10"/>
      <c r="MIM1222" s="10"/>
      <c r="MIN1222" s="10"/>
      <c r="MIO1222" s="10"/>
      <c r="MIP1222" s="10"/>
      <c r="MIQ1222" s="10"/>
      <c r="MIR1222" s="10"/>
      <c r="MIS1222" s="10"/>
      <c r="MIT1222" s="10"/>
      <c r="MIU1222" s="10"/>
      <c r="MIV1222" s="10"/>
      <c r="MIW1222" s="10"/>
      <c r="MIX1222" s="10"/>
      <c r="MIY1222" s="10"/>
      <c r="MIZ1222" s="10"/>
      <c r="MJA1222" s="10"/>
      <c r="MJB1222" s="10"/>
      <c r="MJC1222" s="10"/>
      <c r="MJD1222" s="10"/>
      <c r="MJE1222" s="10"/>
      <c r="MJF1222" s="10"/>
      <c r="MJG1222" s="10"/>
      <c r="MJH1222" s="10"/>
      <c r="MJI1222" s="10"/>
      <c r="MJJ1222" s="10"/>
      <c r="MJK1222" s="10"/>
      <c r="MJL1222" s="10"/>
      <c r="MJM1222" s="10"/>
      <c r="MJN1222" s="10"/>
      <c r="MJO1222" s="10"/>
      <c r="MJP1222" s="10"/>
      <c r="MJQ1222" s="10"/>
      <c r="MJR1222" s="10"/>
      <c r="MJS1222" s="10"/>
      <c r="MJT1222" s="10"/>
      <c r="MJU1222" s="10"/>
      <c r="MJV1222" s="10"/>
      <c r="MJW1222" s="10"/>
      <c r="MJX1222" s="10"/>
      <c r="MJY1222" s="10"/>
      <c r="MJZ1222" s="10"/>
      <c r="MKA1222" s="10"/>
      <c r="MKB1222" s="10"/>
      <c r="MKC1222" s="10"/>
      <c r="MKD1222" s="10"/>
      <c r="MKE1222" s="10"/>
      <c r="MKF1222" s="10"/>
      <c r="MKG1222" s="10"/>
      <c r="MKH1222" s="10"/>
      <c r="MKI1222" s="10"/>
      <c r="MKJ1222" s="10"/>
      <c r="MKK1222" s="10"/>
      <c r="MKL1222" s="10"/>
      <c r="MKM1222" s="10"/>
      <c r="MKN1222" s="10"/>
      <c r="MKO1222" s="10"/>
      <c r="MKP1222" s="10"/>
      <c r="MKQ1222" s="10"/>
      <c r="MKR1222" s="10"/>
      <c r="MKS1222" s="10"/>
      <c r="MKT1222" s="10"/>
      <c r="MKU1222" s="10"/>
      <c r="MKV1222" s="10"/>
      <c r="MKW1222" s="10"/>
      <c r="MKX1222" s="10"/>
      <c r="MKY1222" s="10"/>
      <c r="MKZ1222" s="10"/>
      <c r="MLA1222" s="10"/>
      <c r="MLB1222" s="10"/>
      <c r="MLC1222" s="10"/>
      <c r="MLD1222" s="10"/>
      <c r="MLE1222" s="10"/>
      <c r="MLF1222" s="10"/>
      <c r="MLG1222" s="10"/>
      <c r="MLH1222" s="10"/>
      <c r="MLI1222" s="10"/>
      <c r="MLJ1222" s="10"/>
      <c r="MLK1222" s="10"/>
      <c r="MLL1222" s="10"/>
      <c r="MLM1222" s="10"/>
      <c r="MLN1222" s="10"/>
      <c r="MLO1222" s="10"/>
      <c r="MLP1222" s="10"/>
      <c r="MLQ1222" s="10"/>
      <c r="MLR1222" s="10"/>
      <c r="MLS1222" s="10"/>
      <c r="MLT1222" s="10"/>
      <c r="MLU1222" s="10"/>
      <c r="MLV1222" s="10"/>
      <c r="MLW1222" s="10"/>
      <c r="MLX1222" s="10"/>
      <c r="MLY1222" s="10"/>
      <c r="MLZ1222" s="10"/>
      <c r="MMA1222" s="10"/>
      <c r="MMB1222" s="10"/>
      <c r="MMC1222" s="10"/>
      <c r="MMD1222" s="10"/>
      <c r="MME1222" s="10"/>
      <c r="MMF1222" s="10"/>
      <c r="MMG1222" s="10"/>
      <c r="MMH1222" s="10"/>
      <c r="MMI1222" s="10"/>
      <c r="MMJ1222" s="10"/>
      <c r="MMK1222" s="10"/>
      <c r="MML1222" s="10"/>
      <c r="MMM1222" s="10"/>
      <c r="MMN1222" s="10"/>
      <c r="MMO1222" s="10"/>
      <c r="MMP1222" s="10"/>
      <c r="MMQ1222" s="10"/>
      <c r="MMR1222" s="10"/>
      <c r="MMS1222" s="10"/>
      <c r="MMT1222" s="10"/>
      <c r="MMU1222" s="10"/>
      <c r="MMV1222" s="10"/>
      <c r="MMW1222" s="10"/>
      <c r="MMX1222" s="10"/>
      <c r="MMY1222" s="10"/>
      <c r="MMZ1222" s="10"/>
      <c r="MNA1222" s="10"/>
      <c r="MNB1222" s="10"/>
      <c r="MNC1222" s="10"/>
      <c r="MND1222" s="10"/>
      <c r="MNE1222" s="10"/>
      <c r="MNF1222" s="10"/>
      <c r="MNG1222" s="10"/>
      <c r="MNH1222" s="10"/>
      <c r="MNI1222" s="10"/>
      <c r="MNJ1222" s="10"/>
      <c r="MNK1222" s="10"/>
      <c r="MNL1222" s="10"/>
      <c r="MNM1222" s="10"/>
      <c r="MNN1222" s="10"/>
      <c r="MNO1222" s="10"/>
      <c r="MNP1222" s="10"/>
      <c r="MNQ1222" s="10"/>
      <c r="MNR1222" s="10"/>
      <c r="MNS1222" s="10"/>
      <c r="MNT1222" s="10"/>
      <c r="MNU1222" s="10"/>
      <c r="MNV1222" s="10"/>
      <c r="MNW1222" s="10"/>
      <c r="MNX1222" s="10"/>
      <c r="MNY1222" s="10"/>
      <c r="MNZ1222" s="10"/>
      <c r="MOA1222" s="10"/>
      <c r="MOB1222" s="10"/>
      <c r="MOC1222" s="10"/>
      <c r="MOD1222" s="10"/>
      <c r="MOE1222" s="10"/>
      <c r="MOF1222" s="10"/>
      <c r="MOG1222" s="10"/>
      <c r="MOH1222" s="10"/>
      <c r="MOI1222" s="10"/>
      <c r="MOJ1222" s="10"/>
      <c r="MOK1222" s="10"/>
      <c r="MOL1222" s="10"/>
      <c r="MOM1222" s="10"/>
      <c r="MON1222" s="10"/>
      <c r="MOO1222" s="10"/>
      <c r="MOP1222" s="10"/>
      <c r="MOQ1222" s="10"/>
      <c r="MOR1222" s="10"/>
      <c r="MOS1222" s="10"/>
      <c r="MOT1222" s="10"/>
      <c r="MOU1222" s="10"/>
      <c r="MOV1222" s="10"/>
      <c r="MOW1222" s="10"/>
      <c r="MOX1222" s="10"/>
      <c r="MOY1222" s="10"/>
      <c r="MOZ1222" s="10"/>
      <c r="MPA1222" s="10"/>
      <c r="MPB1222" s="10"/>
      <c r="MPC1222" s="10"/>
      <c r="MPD1222" s="10"/>
      <c r="MPE1222" s="10"/>
      <c r="MPF1222" s="10"/>
      <c r="MPG1222" s="10"/>
      <c r="MPH1222" s="10"/>
      <c r="MPI1222" s="10"/>
      <c r="MPJ1222" s="10"/>
      <c r="MPK1222" s="10"/>
      <c r="MPL1222" s="10"/>
      <c r="MPM1222" s="10"/>
      <c r="MPN1222" s="10"/>
      <c r="MPO1222" s="10"/>
      <c r="MPP1222" s="10"/>
      <c r="MPQ1222" s="10"/>
      <c r="MPR1222" s="10"/>
      <c r="MPS1222" s="10"/>
      <c r="MPT1222" s="10"/>
      <c r="MPU1222" s="10"/>
      <c r="MPV1222" s="10"/>
      <c r="MPW1222" s="10"/>
      <c r="MPX1222" s="10"/>
      <c r="MPY1222" s="10"/>
      <c r="MPZ1222" s="10"/>
      <c r="MQA1222" s="10"/>
      <c r="MQB1222" s="10"/>
      <c r="MQC1222" s="10"/>
      <c r="MQD1222" s="10"/>
      <c r="MQE1222" s="10"/>
      <c r="MQF1222" s="10"/>
      <c r="MQG1222" s="10"/>
      <c r="MQH1222" s="10"/>
      <c r="MQI1222" s="10"/>
      <c r="MQJ1222" s="10"/>
      <c r="MQK1222" s="10"/>
      <c r="MQL1222" s="10"/>
      <c r="MQM1222" s="10"/>
      <c r="MQN1222" s="10"/>
      <c r="MQO1222" s="10"/>
      <c r="MQP1222" s="10"/>
      <c r="MQQ1222" s="10"/>
      <c r="MQR1222" s="10"/>
      <c r="MQS1222" s="10"/>
      <c r="MQT1222" s="10"/>
      <c r="MQU1222" s="10"/>
      <c r="MQV1222" s="10"/>
      <c r="MQW1222" s="10"/>
      <c r="MQX1222" s="10"/>
      <c r="MQY1222" s="10"/>
      <c r="MQZ1222" s="10"/>
      <c r="MRA1222" s="10"/>
      <c r="MRB1222" s="10"/>
      <c r="MRC1222" s="10"/>
      <c r="MRD1222" s="10"/>
      <c r="MRE1222" s="10"/>
      <c r="MRF1222" s="10"/>
      <c r="MRG1222" s="10"/>
      <c r="MRH1222" s="10"/>
      <c r="MRI1222" s="10"/>
      <c r="MRJ1222" s="10"/>
      <c r="MRK1222" s="10"/>
      <c r="MRL1222" s="10"/>
      <c r="MRM1222" s="10"/>
      <c r="MRN1222" s="10"/>
      <c r="MRO1222" s="10"/>
      <c r="MRP1222" s="10"/>
      <c r="MRQ1222" s="10"/>
      <c r="MRR1222" s="10"/>
      <c r="MRS1222" s="10"/>
      <c r="MRT1222" s="10"/>
      <c r="MRU1222" s="10"/>
      <c r="MRV1222" s="10"/>
      <c r="MRW1222" s="10"/>
      <c r="MRX1222" s="10"/>
      <c r="MRY1222" s="10"/>
      <c r="MRZ1222" s="10"/>
      <c r="MSA1222" s="10"/>
      <c r="MSB1222" s="10"/>
      <c r="MSC1222" s="10"/>
      <c r="MSD1222" s="10"/>
      <c r="MSE1222" s="10"/>
      <c r="MSF1222" s="10"/>
      <c r="MSG1222" s="10"/>
      <c r="MSH1222" s="10"/>
      <c r="MSI1222" s="10"/>
      <c r="MSJ1222" s="10"/>
      <c r="MSK1222" s="10"/>
      <c r="MSL1222" s="10"/>
      <c r="MSM1222" s="10"/>
      <c r="MSN1222" s="10"/>
      <c r="MSO1222" s="10"/>
      <c r="MSP1222" s="10"/>
      <c r="MSQ1222" s="10"/>
      <c r="MSR1222" s="10"/>
      <c r="MSS1222" s="10"/>
      <c r="MST1222" s="10"/>
      <c r="MSU1222" s="10"/>
      <c r="MSV1222" s="10"/>
      <c r="MSW1222" s="10"/>
      <c r="MSX1222" s="10"/>
      <c r="MSY1222" s="10"/>
      <c r="MSZ1222" s="10"/>
      <c r="MTA1222" s="10"/>
      <c r="MTB1222" s="10"/>
      <c r="MTC1222" s="10"/>
      <c r="MTD1222" s="10"/>
      <c r="MTE1222" s="10"/>
      <c r="MTF1222" s="10"/>
      <c r="MTG1222" s="10"/>
      <c r="MTH1222" s="10"/>
      <c r="MTI1222" s="10"/>
      <c r="MTJ1222" s="10"/>
      <c r="MTK1222" s="10"/>
      <c r="MTL1222" s="10"/>
      <c r="MTM1222" s="10"/>
      <c r="MTN1222" s="10"/>
      <c r="MTO1222" s="10"/>
      <c r="MTP1222" s="10"/>
      <c r="MTQ1222" s="10"/>
      <c r="MTR1222" s="10"/>
      <c r="MTS1222" s="10"/>
      <c r="MTT1222" s="10"/>
      <c r="MTU1222" s="10"/>
      <c r="MTV1222" s="10"/>
      <c r="MTW1222" s="10"/>
      <c r="MTX1222" s="10"/>
      <c r="MTY1222" s="10"/>
      <c r="MTZ1222" s="10"/>
      <c r="MUA1222" s="10"/>
      <c r="MUB1222" s="10"/>
      <c r="MUC1222" s="10"/>
      <c r="MUD1222" s="10"/>
      <c r="MUE1222" s="10"/>
      <c r="MUF1222" s="10"/>
      <c r="MUG1222" s="10"/>
      <c r="MUH1222" s="10"/>
      <c r="MUI1222" s="10"/>
      <c r="MUJ1222" s="10"/>
      <c r="MUK1222" s="10"/>
      <c r="MUL1222" s="10"/>
      <c r="MUM1222" s="10"/>
      <c r="MUN1222" s="10"/>
      <c r="MUO1222" s="10"/>
      <c r="MUP1222" s="10"/>
      <c r="MUQ1222" s="10"/>
      <c r="MUR1222" s="10"/>
      <c r="MUS1222" s="10"/>
      <c r="MUT1222" s="10"/>
      <c r="MUU1222" s="10"/>
      <c r="MUV1222" s="10"/>
      <c r="MUW1222" s="10"/>
      <c r="MUX1222" s="10"/>
      <c r="MUY1222" s="10"/>
      <c r="MUZ1222" s="10"/>
      <c r="MVA1222" s="10"/>
      <c r="MVB1222" s="10"/>
      <c r="MVC1222" s="10"/>
      <c r="MVD1222" s="10"/>
      <c r="MVE1222" s="10"/>
      <c r="MVF1222" s="10"/>
      <c r="MVG1222" s="10"/>
      <c r="MVH1222" s="10"/>
      <c r="MVI1222" s="10"/>
      <c r="MVJ1222" s="10"/>
      <c r="MVK1222" s="10"/>
      <c r="MVL1222" s="10"/>
      <c r="MVM1222" s="10"/>
      <c r="MVN1222" s="10"/>
      <c r="MVO1222" s="10"/>
      <c r="MVP1222" s="10"/>
      <c r="MVQ1222" s="10"/>
      <c r="MVR1222" s="10"/>
      <c r="MVS1222" s="10"/>
      <c r="MVT1222" s="10"/>
      <c r="MVU1222" s="10"/>
      <c r="MVV1222" s="10"/>
      <c r="MVW1222" s="10"/>
      <c r="MVX1222" s="10"/>
      <c r="MVY1222" s="10"/>
      <c r="MVZ1222" s="10"/>
      <c r="MWA1222" s="10"/>
      <c r="MWB1222" s="10"/>
      <c r="MWC1222" s="10"/>
      <c r="MWD1222" s="10"/>
      <c r="MWE1222" s="10"/>
      <c r="MWF1222" s="10"/>
      <c r="MWG1222" s="10"/>
      <c r="MWH1222" s="10"/>
      <c r="MWI1222" s="10"/>
      <c r="MWJ1222" s="10"/>
      <c r="MWK1222" s="10"/>
      <c r="MWL1222" s="10"/>
      <c r="MWM1222" s="10"/>
      <c r="MWN1222" s="10"/>
      <c r="MWO1222" s="10"/>
      <c r="MWP1222" s="10"/>
      <c r="MWQ1222" s="10"/>
      <c r="MWR1222" s="10"/>
      <c r="MWS1222" s="10"/>
      <c r="MWT1222" s="10"/>
      <c r="MWU1222" s="10"/>
      <c r="MWV1222" s="10"/>
      <c r="MWW1222" s="10"/>
      <c r="MWX1222" s="10"/>
      <c r="MWY1222" s="10"/>
      <c r="MWZ1222" s="10"/>
      <c r="MXA1222" s="10"/>
      <c r="MXB1222" s="10"/>
      <c r="MXC1222" s="10"/>
      <c r="MXD1222" s="10"/>
      <c r="MXE1222" s="10"/>
      <c r="MXF1222" s="10"/>
      <c r="MXG1222" s="10"/>
      <c r="MXH1222" s="10"/>
      <c r="MXI1222" s="10"/>
      <c r="MXJ1222" s="10"/>
      <c r="MXK1222" s="10"/>
      <c r="MXL1222" s="10"/>
      <c r="MXM1222" s="10"/>
      <c r="MXN1222" s="10"/>
      <c r="MXO1222" s="10"/>
      <c r="MXP1222" s="10"/>
      <c r="MXQ1222" s="10"/>
      <c r="MXR1222" s="10"/>
      <c r="MXS1222" s="10"/>
      <c r="MXT1222" s="10"/>
      <c r="MXU1222" s="10"/>
      <c r="MXV1222" s="10"/>
      <c r="MXW1222" s="10"/>
      <c r="MXX1222" s="10"/>
      <c r="MXY1222" s="10"/>
      <c r="MXZ1222" s="10"/>
      <c r="MYA1222" s="10"/>
      <c r="MYB1222" s="10"/>
      <c r="MYC1222" s="10"/>
      <c r="MYD1222" s="10"/>
      <c r="MYE1222" s="10"/>
      <c r="MYF1222" s="10"/>
      <c r="MYG1222" s="10"/>
      <c r="MYH1222" s="10"/>
      <c r="MYI1222" s="10"/>
      <c r="MYJ1222" s="10"/>
      <c r="MYK1222" s="10"/>
      <c r="MYL1222" s="10"/>
      <c r="MYM1222" s="10"/>
      <c r="MYN1222" s="10"/>
      <c r="MYO1222" s="10"/>
      <c r="MYP1222" s="10"/>
      <c r="MYQ1222" s="10"/>
      <c r="MYR1222" s="10"/>
      <c r="MYS1222" s="10"/>
      <c r="MYT1222" s="10"/>
      <c r="MYU1222" s="10"/>
      <c r="MYV1222" s="10"/>
      <c r="MYW1222" s="10"/>
      <c r="MYX1222" s="10"/>
      <c r="MYY1222" s="10"/>
      <c r="MYZ1222" s="10"/>
      <c r="MZA1222" s="10"/>
      <c r="MZB1222" s="10"/>
      <c r="MZC1222" s="10"/>
      <c r="MZD1222" s="10"/>
      <c r="MZE1222" s="10"/>
      <c r="MZF1222" s="10"/>
      <c r="MZG1222" s="10"/>
      <c r="MZH1222" s="10"/>
      <c r="MZI1222" s="10"/>
      <c r="MZJ1222" s="10"/>
      <c r="MZK1222" s="10"/>
      <c r="MZL1222" s="10"/>
      <c r="MZM1222" s="10"/>
      <c r="MZN1222" s="10"/>
      <c r="MZO1222" s="10"/>
      <c r="MZP1222" s="10"/>
      <c r="MZQ1222" s="10"/>
      <c r="MZR1222" s="10"/>
      <c r="MZS1222" s="10"/>
      <c r="MZT1222" s="10"/>
      <c r="MZU1222" s="10"/>
      <c r="MZV1222" s="10"/>
      <c r="MZW1222" s="10"/>
      <c r="MZX1222" s="10"/>
      <c r="MZY1222" s="10"/>
      <c r="MZZ1222" s="10"/>
      <c r="NAA1222" s="10"/>
      <c r="NAB1222" s="10"/>
      <c r="NAC1222" s="10"/>
      <c r="NAD1222" s="10"/>
      <c r="NAE1222" s="10"/>
      <c r="NAF1222" s="10"/>
      <c r="NAG1222" s="10"/>
      <c r="NAH1222" s="10"/>
      <c r="NAI1222" s="10"/>
      <c r="NAJ1222" s="10"/>
      <c r="NAK1222" s="10"/>
      <c r="NAL1222" s="10"/>
      <c r="NAM1222" s="10"/>
      <c r="NAN1222" s="10"/>
      <c r="NAO1222" s="10"/>
      <c r="NAP1222" s="10"/>
      <c r="NAQ1222" s="10"/>
      <c r="NAR1222" s="10"/>
      <c r="NAS1222" s="10"/>
      <c r="NAT1222" s="10"/>
      <c r="NAU1222" s="10"/>
      <c r="NAV1222" s="10"/>
      <c r="NAW1222" s="10"/>
      <c r="NAX1222" s="10"/>
      <c r="NAY1222" s="10"/>
      <c r="NAZ1222" s="10"/>
      <c r="NBA1222" s="10"/>
      <c r="NBB1222" s="10"/>
      <c r="NBC1222" s="10"/>
      <c r="NBD1222" s="10"/>
      <c r="NBE1222" s="10"/>
      <c r="NBF1222" s="10"/>
      <c r="NBG1222" s="10"/>
      <c r="NBH1222" s="10"/>
      <c r="NBI1222" s="10"/>
      <c r="NBJ1222" s="10"/>
      <c r="NBK1222" s="10"/>
      <c r="NBL1222" s="10"/>
      <c r="NBM1222" s="10"/>
      <c r="NBN1222" s="10"/>
      <c r="NBO1222" s="10"/>
      <c r="NBP1222" s="10"/>
      <c r="NBQ1222" s="10"/>
      <c r="NBR1222" s="10"/>
      <c r="NBS1222" s="10"/>
      <c r="NBT1222" s="10"/>
      <c r="NBU1222" s="10"/>
      <c r="NBV1222" s="10"/>
      <c r="NBW1222" s="10"/>
      <c r="NBX1222" s="10"/>
      <c r="NBY1222" s="10"/>
      <c r="NBZ1222" s="10"/>
      <c r="NCA1222" s="10"/>
      <c r="NCB1222" s="10"/>
      <c r="NCC1222" s="10"/>
      <c r="NCD1222" s="10"/>
      <c r="NCE1222" s="10"/>
      <c r="NCF1222" s="10"/>
      <c r="NCG1222" s="10"/>
      <c r="NCH1222" s="10"/>
      <c r="NCI1222" s="10"/>
      <c r="NCJ1222" s="10"/>
      <c r="NCK1222" s="10"/>
      <c r="NCL1222" s="10"/>
      <c r="NCM1222" s="10"/>
      <c r="NCN1222" s="10"/>
      <c r="NCO1222" s="10"/>
      <c r="NCP1222" s="10"/>
      <c r="NCQ1222" s="10"/>
      <c r="NCR1222" s="10"/>
      <c r="NCS1222" s="10"/>
      <c r="NCT1222" s="10"/>
      <c r="NCU1222" s="10"/>
      <c r="NCV1222" s="10"/>
      <c r="NCW1222" s="10"/>
      <c r="NCX1222" s="10"/>
      <c r="NCY1222" s="10"/>
      <c r="NCZ1222" s="10"/>
      <c r="NDA1222" s="10"/>
      <c r="NDB1222" s="10"/>
      <c r="NDC1222" s="10"/>
      <c r="NDD1222" s="10"/>
      <c r="NDE1222" s="10"/>
      <c r="NDF1222" s="10"/>
      <c r="NDG1222" s="10"/>
      <c r="NDH1222" s="10"/>
      <c r="NDI1222" s="10"/>
      <c r="NDJ1222" s="10"/>
      <c r="NDK1222" s="10"/>
      <c r="NDL1222" s="10"/>
      <c r="NDM1222" s="10"/>
      <c r="NDN1222" s="10"/>
      <c r="NDO1222" s="10"/>
      <c r="NDP1222" s="10"/>
      <c r="NDQ1222" s="10"/>
      <c r="NDR1222" s="10"/>
      <c r="NDS1222" s="10"/>
      <c r="NDT1222" s="10"/>
      <c r="NDU1222" s="10"/>
      <c r="NDV1222" s="10"/>
      <c r="NDW1222" s="10"/>
      <c r="NDX1222" s="10"/>
      <c r="NDY1222" s="10"/>
      <c r="NDZ1222" s="10"/>
      <c r="NEA1222" s="10"/>
      <c r="NEB1222" s="10"/>
      <c r="NEC1222" s="10"/>
      <c r="NED1222" s="10"/>
      <c r="NEE1222" s="10"/>
      <c r="NEF1222" s="10"/>
      <c r="NEG1222" s="10"/>
      <c r="NEH1222" s="10"/>
      <c r="NEI1222" s="10"/>
      <c r="NEJ1222" s="10"/>
      <c r="NEK1222" s="10"/>
      <c r="NEL1222" s="10"/>
      <c r="NEM1222" s="10"/>
      <c r="NEN1222" s="10"/>
      <c r="NEO1222" s="10"/>
      <c r="NEP1222" s="10"/>
      <c r="NEQ1222" s="10"/>
      <c r="NER1222" s="10"/>
      <c r="NES1222" s="10"/>
      <c r="NET1222" s="10"/>
      <c r="NEU1222" s="10"/>
      <c r="NEV1222" s="10"/>
      <c r="NEW1222" s="10"/>
      <c r="NEX1222" s="10"/>
      <c r="NEY1222" s="10"/>
      <c r="NEZ1222" s="10"/>
      <c r="NFA1222" s="10"/>
      <c r="NFB1222" s="10"/>
      <c r="NFC1222" s="10"/>
      <c r="NFD1222" s="10"/>
      <c r="NFE1222" s="10"/>
      <c r="NFF1222" s="10"/>
      <c r="NFG1222" s="10"/>
      <c r="NFH1222" s="10"/>
      <c r="NFI1222" s="10"/>
      <c r="NFJ1222" s="10"/>
      <c r="NFK1222" s="10"/>
      <c r="NFL1222" s="10"/>
      <c r="NFM1222" s="10"/>
      <c r="NFN1222" s="10"/>
      <c r="NFO1222" s="10"/>
      <c r="NFP1222" s="10"/>
      <c r="NFQ1222" s="10"/>
      <c r="NFR1222" s="10"/>
      <c r="NFS1222" s="10"/>
      <c r="NFT1222" s="10"/>
      <c r="NFU1222" s="10"/>
      <c r="NFV1222" s="10"/>
      <c r="NFW1222" s="10"/>
      <c r="NFX1222" s="10"/>
      <c r="NFY1222" s="10"/>
      <c r="NFZ1222" s="10"/>
      <c r="NGA1222" s="10"/>
      <c r="NGB1222" s="10"/>
      <c r="NGC1222" s="10"/>
      <c r="NGD1222" s="10"/>
      <c r="NGE1222" s="10"/>
      <c r="NGF1222" s="10"/>
      <c r="NGG1222" s="10"/>
      <c r="NGH1222" s="10"/>
      <c r="NGI1222" s="10"/>
      <c r="NGJ1222" s="10"/>
      <c r="NGK1222" s="10"/>
      <c r="NGL1222" s="10"/>
      <c r="NGM1222" s="10"/>
      <c r="NGN1222" s="10"/>
      <c r="NGO1222" s="10"/>
      <c r="NGP1222" s="10"/>
      <c r="NGQ1222" s="10"/>
      <c r="NGR1222" s="10"/>
      <c r="NGS1222" s="10"/>
      <c r="NGT1222" s="10"/>
      <c r="NGU1222" s="10"/>
      <c r="NGV1222" s="10"/>
      <c r="NGW1222" s="10"/>
      <c r="NGX1222" s="10"/>
      <c r="NGY1222" s="10"/>
      <c r="NGZ1222" s="10"/>
      <c r="NHA1222" s="10"/>
      <c r="NHB1222" s="10"/>
      <c r="NHC1222" s="10"/>
      <c r="NHD1222" s="10"/>
      <c r="NHE1222" s="10"/>
      <c r="NHF1222" s="10"/>
      <c r="NHG1222" s="10"/>
      <c r="NHH1222" s="10"/>
      <c r="NHI1222" s="10"/>
      <c r="NHJ1222" s="10"/>
      <c r="NHK1222" s="10"/>
      <c r="NHL1222" s="10"/>
      <c r="NHM1222" s="10"/>
      <c r="NHN1222" s="10"/>
      <c r="NHO1222" s="10"/>
      <c r="NHP1222" s="10"/>
      <c r="NHQ1222" s="10"/>
      <c r="NHR1222" s="10"/>
      <c r="NHS1222" s="10"/>
      <c r="NHT1222" s="10"/>
      <c r="NHU1222" s="10"/>
      <c r="NHV1222" s="10"/>
      <c r="NHW1222" s="10"/>
      <c r="NHX1222" s="10"/>
      <c r="NHY1222" s="10"/>
      <c r="NHZ1222" s="10"/>
      <c r="NIA1222" s="10"/>
      <c r="NIB1222" s="10"/>
      <c r="NIC1222" s="10"/>
      <c r="NID1222" s="10"/>
      <c r="NIE1222" s="10"/>
      <c r="NIF1222" s="10"/>
      <c r="NIG1222" s="10"/>
      <c r="NIH1222" s="10"/>
      <c r="NII1222" s="10"/>
      <c r="NIJ1222" s="10"/>
      <c r="NIK1222" s="10"/>
      <c r="NIL1222" s="10"/>
      <c r="NIM1222" s="10"/>
      <c r="NIN1222" s="10"/>
      <c r="NIO1222" s="10"/>
      <c r="NIP1222" s="10"/>
      <c r="NIQ1222" s="10"/>
      <c r="NIR1222" s="10"/>
      <c r="NIS1222" s="10"/>
      <c r="NIT1222" s="10"/>
      <c r="NIU1222" s="10"/>
      <c r="NIV1222" s="10"/>
      <c r="NIW1222" s="10"/>
      <c r="NIX1222" s="10"/>
      <c r="NIY1222" s="10"/>
      <c r="NIZ1222" s="10"/>
      <c r="NJA1222" s="10"/>
      <c r="NJB1222" s="10"/>
      <c r="NJC1222" s="10"/>
      <c r="NJD1222" s="10"/>
      <c r="NJE1222" s="10"/>
      <c r="NJF1222" s="10"/>
      <c r="NJG1222" s="10"/>
      <c r="NJH1222" s="10"/>
      <c r="NJI1222" s="10"/>
      <c r="NJJ1222" s="10"/>
      <c r="NJK1222" s="10"/>
      <c r="NJL1222" s="10"/>
      <c r="NJM1222" s="10"/>
      <c r="NJN1222" s="10"/>
      <c r="NJO1222" s="10"/>
      <c r="NJP1222" s="10"/>
      <c r="NJQ1222" s="10"/>
      <c r="NJR1222" s="10"/>
      <c r="NJS1222" s="10"/>
      <c r="NJT1222" s="10"/>
      <c r="NJU1222" s="10"/>
      <c r="NJV1222" s="10"/>
      <c r="NJW1222" s="10"/>
      <c r="NJX1222" s="10"/>
      <c r="NJY1222" s="10"/>
      <c r="NJZ1222" s="10"/>
      <c r="NKA1222" s="10"/>
      <c r="NKB1222" s="10"/>
      <c r="NKC1222" s="10"/>
      <c r="NKD1222" s="10"/>
      <c r="NKE1222" s="10"/>
      <c r="NKF1222" s="10"/>
      <c r="NKG1222" s="10"/>
      <c r="NKH1222" s="10"/>
      <c r="NKI1222" s="10"/>
      <c r="NKJ1222" s="10"/>
      <c r="NKK1222" s="10"/>
      <c r="NKL1222" s="10"/>
      <c r="NKM1222" s="10"/>
      <c r="NKN1222" s="10"/>
      <c r="NKO1222" s="10"/>
      <c r="NKP1222" s="10"/>
      <c r="NKQ1222" s="10"/>
      <c r="NKR1222" s="10"/>
      <c r="NKS1222" s="10"/>
      <c r="NKT1222" s="10"/>
      <c r="NKU1222" s="10"/>
      <c r="NKV1222" s="10"/>
      <c r="NKW1222" s="10"/>
      <c r="NKX1222" s="10"/>
      <c r="NKY1222" s="10"/>
      <c r="NKZ1222" s="10"/>
      <c r="NLA1222" s="10"/>
      <c r="NLB1222" s="10"/>
      <c r="NLC1222" s="10"/>
      <c r="NLD1222" s="10"/>
      <c r="NLE1222" s="10"/>
      <c r="NLF1222" s="10"/>
      <c r="NLG1222" s="10"/>
      <c r="NLH1222" s="10"/>
      <c r="NLI1222" s="10"/>
      <c r="NLJ1222" s="10"/>
      <c r="NLK1222" s="10"/>
      <c r="NLL1222" s="10"/>
      <c r="NLM1222" s="10"/>
      <c r="NLN1222" s="10"/>
      <c r="NLO1222" s="10"/>
      <c r="NLP1222" s="10"/>
      <c r="NLQ1222" s="10"/>
      <c r="NLR1222" s="10"/>
      <c r="NLS1222" s="10"/>
      <c r="NLT1222" s="10"/>
      <c r="NLU1222" s="10"/>
      <c r="NLV1222" s="10"/>
      <c r="NLW1222" s="10"/>
      <c r="NLX1222" s="10"/>
      <c r="NLY1222" s="10"/>
      <c r="NLZ1222" s="10"/>
      <c r="NMA1222" s="10"/>
      <c r="NMB1222" s="10"/>
      <c r="NMC1222" s="10"/>
      <c r="NMD1222" s="10"/>
      <c r="NME1222" s="10"/>
      <c r="NMF1222" s="10"/>
      <c r="NMG1222" s="10"/>
      <c r="NMH1222" s="10"/>
      <c r="NMI1222" s="10"/>
      <c r="NMJ1222" s="10"/>
      <c r="NMK1222" s="10"/>
      <c r="NML1222" s="10"/>
      <c r="NMM1222" s="10"/>
      <c r="NMN1222" s="10"/>
      <c r="NMO1222" s="10"/>
      <c r="NMP1222" s="10"/>
      <c r="NMQ1222" s="10"/>
      <c r="NMR1222" s="10"/>
      <c r="NMS1222" s="10"/>
      <c r="NMT1222" s="10"/>
      <c r="NMU1222" s="10"/>
      <c r="NMV1222" s="10"/>
      <c r="NMW1222" s="10"/>
      <c r="NMX1222" s="10"/>
      <c r="NMY1222" s="10"/>
      <c r="NMZ1222" s="10"/>
      <c r="NNA1222" s="10"/>
      <c r="NNB1222" s="10"/>
      <c r="NNC1222" s="10"/>
      <c r="NND1222" s="10"/>
      <c r="NNE1222" s="10"/>
      <c r="NNF1222" s="10"/>
      <c r="NNG1222" s="10"/>
      <c r="NNH1222" s="10"/>
      <c r="NNI1222" s="10"/>
      <c r="NNJ1222" s="10"/>
      <c r="NNK1222" s="10"/>
      <c r="NNL1222" s="10"/>
      <c r="NNM1222" s="10"/>
      <c r="NNN1222" s="10"/>
      <c r="NNO1222" s="10"/>
      <c r="NNP1222" s="10"/>
      <c r="NNQ1222" s="10"/>
      <c r="NNR1222" s="10"/>
      <c r="NNS1222" s="10"/>
      <c r="NNT1222" s="10"/>
      <c r="NNU1222" s="10"/>
      <c r="NNV1222" s="10"/>
      <c r="NNW1222" s="10"/>
      <c r="NNX1222" s="10"/>
      <c r="NNY1222" s="10"/>
      <c r="NNZ1222" s="10"/>
      <c r="NOA1222" s="10"/>
      <c r="NOB1222" s="10"/>
      <c r="NOC1222" s="10"/>
      <c r="NOD1222" s="10"/>
      <c r="NOE1222" s="10"/>
      <c r="NOF1222" s="10"/>
      <c r="NOG1222" s="10"/>
      <c r="NOH1222" s="10"/>
      <c r="NOI1222" s="10"/>
      <c r="NOJ1222" s="10"/>
      <c r="NOK1222" s="10"/>
      <c r="NOL1222" s="10"/>
      <c r="NOM1222" s="10"/>
      <c r="NON1222" s="10"/>
      <c r="NOO1222" s="10"/>
      <c r="NOP1222" s="10"/>
      <c r="NOQ1222" s="10"/>
      <c r="NOR1222" s="10"/>
      <c r="NOS1222" s="10"/>
      <c r="NOT1222" s="10"/>
      <c r="NOU1222" s="10"/>
      <c r="NOV1222" s="10"/>
      <c r="NOW1222" s="10"/>
      <c r="NOX1222" s="10"/>
      <c r="NOY1222" s="10"/>
      <c r="NOZ1222" s="10"/>
      <c r="NPA1222" s="10"/>
      <c r="NPB1222" s="10"/>
      <c r="NPC1222" s="10"/>
      <c r="NPD1222" s="10"/>
      <c r="NPE1222" s="10"/>
      <c r="NPF1222" s="10"/>
      <c r="NPG1222" s="10"/>
      <c r="NPH1222" s="10"/>
      <c r="NPI1222" s="10"/>
      <c r="NPJ1222" s="10"/>
      <c r="NPK1222" s="10"/>
      <c r="NPL1222" s="10"/>
      <c r="NPM1222" s="10"/>
      <c r="NPN1222" s="10"/>
      <c r="NPO1222" s="10"/>
      <c r="NPP1222" s="10"/>
      <c r="NPQ1222" s="10"/>
      <c r="NPR1222" s="10"/>
      <c r="NPS1222" s="10"/>
      <c r="NPT1222" s="10"/>
      <c r="NPU1222" s="10"/>
      <c r="NPV1222" s="10"/>
      <c r="NPW1222" s="10"/>
      <c r="NPX1222" s="10"/>
      <c r="NPY1222" s="10"/>
      <c r="NPZ1222" s="10"/>
      <c r="NQA1222" s="10"/>
      <c r="NQB1222" s="10"/>
      <c r="NQC1222" s="10"/>
      <c r="NQD1222" s="10"/>
      <c r="NQE1222" s="10"/>
      <c r="NQF1222" s="10"/>
      <c r="NQG1222" s="10"/>
      <c r="NQH1222" s="10"/>
      <c r="NQI1222" s="10"/>
      <c r="NQJ1222" s="10"/>
      <c r="NQK1222" s="10"/>
      <c r="NQL1222" s="10"/>
      <c r="NQM1222" s="10"/>
      <c r="NQN1222" s="10"/>
      <c r="NQO1222" s="10"/>
      <c r="NQP1222" s="10"/>
      <c r="NQQ1222" s="10"/>
      <c r="NQR1222" s="10"/>
      <c r="NQS1222" s="10"/>
      <c r="NQT1222" s="10"/>
      <c r="NQU1222" s="10"/>
      <c r="NQV1222" s="10"/>
      <c r="NQW1222" s="10"/>
      <c r="NQX1222" s="10"/>
      <c r="NQY1222" s="10"/>
      <c r="NQZ1222" s="10"/>
      <c r="NRA1222" s="10"/>
      <c r="NRB1222" s="10"/>
      <c r="NRC1222" s="10"/>
      <c r="NRD1222" s="10"/>
      <c r="NRE1222" s="10"/>
      <c r="NRF1222" s="10"/>
      <c r="NRG1222" s="10"/>
      <c r="NRH1222" s="10"/>
      <c r="NRI1222" s="10"/>
      <c r="NRJ1222" s="10"/>
      <c r="NRK1222" s="10"/>
      <c r="NRL1222" s="10"/>
      <c r="NRM1222" s="10"/>
      <c r="NRN1222" s="10"/>
      <c r="NRO1222" s="10"/>
      <c r="NRP1222" s="10"/>
      <c r="NRQ1222" s="10"/>
      <c r="NRR1222" s="10"/>
      <c r="NRS1222" s="10"/>
      <c r="NRT1222" s="10"/>
      <c r="NRU1222" s="10"/>
      <c r="NRV1222" s="10"/>
      <c r="NRW1222" s="10"/>
      <c r="NRX1222" s="10"/>
      <c r="NRY1222" s="10"/>
      <c r="NRZ1222" s="10"/>
      <c r="NSA1222" s="10"/>
      <c r="NSB1222" s="10"/>
      <c r="NSC1222" s="10"/>
      <c r="NSD1222" s="10"/>
      <c r="NSE1222" s="10"/>
      <c r="NSF1222" s="10"/>
      <c r="NSG1222" s="10"/>
      <c r="NSH1222" s="10"/>
      <c r="NSI1222" s="10"/>
      <c r="NSJ1222" s="10"/>
      <c r="NSK1222" s="10"/>
      <c r="NSL1222" s="10"/>
      <c r="NSM1222" s="10"/>
      <c r="NSN1222" s="10"/>
      <c r="NSO1222" s="10"/>
      <c r="NSP1222" s="10"/>
      <c r="NSQ1222" s="10"/>
      <c r="NSR1222" s="10"/>
      <c r="NSS1222" s="10"/>
      <c r="NST1222" s="10"/>
      <c r="NSU1222" s="10"/>
      <c r="NSV1222" s="10"/>
      <c r="NSW1222" s="10"/>
      <c r="NSX1222" s="10"/>
      <c r="NSY1222" s="10"/>
      <c r="NSZ1222" s="10"/>
      <c r="NTA1222" s="10"/>
      <c r="NTB1222" s="10"/>
      <c r="NTC1222" s="10"/>
      <c r="NTD1222" s="10"/>
      <c r="NTE1222" s="10"/>
      <c r="NTF1222" s="10"/>
      <c r="NTG1222" s="10"/>
      <c r="NTH1222" s="10"/>
      <c r="NTI1222" s="10"/>
      <c r="NTJ1222" s="10"/>
      <c r="NTK1222" s="10"/>
      <c r="NTL1222" s="10"/>
      <c r="NTM1222" s="10"/>
      <c r="NTN1222" s="10"/>
      <c r="NTO1222" s="10"/>
      <c r="NTP1222" s="10"/>
      <c r="NTQ1222" s="10"/>
      <c r="NTR1222" s="10"/>
      <c r="NTS1222" s="10"/>
      <c r="NTT1222" s="10"/>
      <c r="NTU1222" s="10"/>
      <c r="NTV1222" s="10"/>
      <c r="NTW1222" s="10"/>
      <c r="NTX1222" s="10"/>
      <c r="NTY1222" s="10"/>
      <c r="NTZ1222" s="10"/>
      <c r="NUA1222" s="10"/>
      <c r="NUB1222" s="10"/>
      <c r="NUC1222" s="10"/>
      <c r="NUD1222" s="10"/>
      <c r="NUE1222" s="10"/>
      <c r="NUF1222" s="10"/>
      <c r="NUG1222" s="10"/>
      <c r="NUH1222" s="10"/>
      <c r="NUI1222" s="10"/>
      <c r="NUJ1222" s="10"/>
      <c r="NUK1222" s="10"/>
      <c r="NUL1222" s="10"/>
      <c r="NUM1222" s="10"/>
      <c r="NUN1222" s="10"/>
      <c r="NUO1222" s="10"/>
      <c r="NUP1222" s="10"/>
      <c r="NUQ1222" s="10"/>
      <c r="NUR1222" s="10"/>
      <c r="NUS1222" s="10"/>
      <c r="NUT1222" s="10"/>
      <c r="NUU1222" s="10"/>
      <c r="NUV1222" s="10"/>
      <c r="NUW1222" s="10"/>
      <c r="NUX1222" s="10"/>
      <c r="NUY1222" s="10"/>
      <c r="NUZ1222" s="10"/>
      <c r="NVA1222" s="10"/>
      <c r="NVB1222" s="10"/>
      <c r="NVC1222" s="10"/>
      <c r="NVD1222" s="10"/>
      <c r="NVE1222" s="10"/>
      <c r="NVF1222" s="10"/>
      <c r="NVG1222" s="10"/>
      <c r="NVH1222" s="10"/>
      <c r="NVI1222" s="10"/>
      <c r="NVJ1222" s="10"/>
      <c r="NVK1222" s="10"/>
      <c r="NVL1222" s="10"/>
      <c r="NVM1222" s="10"/>
      <c r="NVN1222" s="10"/>
      <c r="NVO1222" s="10"/>
      <c r="NVP1222" s="10"/>
      <c r="NVQ1222" s="10"/>
      <c r="NVR1222" s="10"/>
      <c r="NVS1222" s="10"/>
      <c r="NVT1222" s="10"/>
      <c r="NVU1222" s="10"/>
      <c r="NVV1222" s="10"/>
      <c r="NVW1222" s="10"/>
      <c r="NVX1222" s="10"/>
      <c r="NVY1222" s="10"/>
      <c r="NVZ1222" s="10"/>
      <c r="NWA1222" s="10"/>
      <c r="NWB1222" s="10"/>
      <c r="NWC1222" s="10"/>
      <c r="NWD1222" s="10"/>
      <c r="NWE1222" s="10"/>
      <c r="NWF1222" s="10"/>
      <c r="NWG1222" s="10"/>
      <c r="NWH1222" s="10"/>
      <c r="NWI1222" s="10"/>
      <c r="NWJ1222" s="10"/>
      <c r="NWK1222" s="10"/>
      <c r="NWL1222" s="10"/>
      <c r="NWM1222" s="10"/>
      <c r="NWN1222" s="10"/>
      <c r="NWO1222" s="10"/>
      <c r="NWP1222" s="10"/>
      <c r="NWQ1222" s="10"/>
      <c r="NWR1222" s="10"/>
      <c r="NWS1222" s="10"/>
      <c r="NWT1222" s="10"/>
      <c r="NWU1222" s="10"/>
      <c r="NWV1222" s="10"/>
      <c r="NWW1222" s="10"/>
      <c r="NWX1222" s="10"/>
      <c r="NWY1222" s="10"/>
      <c r="NWZ1222" s="10"/>
      <c r="NXA1222" s="10"/>
      <c r="NXB1222" s="10"/>
      <c r="NXC1222" s="10"/>
      <c r="NXD1222" s="10"/>
      <c r="NXE1222" s="10"/>
      <c r="NXF1222" s="10"/>
      <c r="NXG1222" s="10"/>
      <c r="NXH1222" s="10"/>
      <c r="NXI1222" s="10"/>
      <c r="NXJ1222" s="10"/>
      <c r="NXK1222" s="10"/>
      <c r="NXL1222" s="10"/>
      <c r="NXM1222" s="10"/>
      <c r="NXN1222" s="10"/>
      <c r="NXO1222" s="10"/>
      <c r="NXP1222" s="10"/>
      <c r="NXQ1222" s="10"/>
      <c r="NXR1222" s="10"/>
      <c r="NXS1222" s="10"/>
      <c r="NXT1222" s="10"/>
      <c r="NXU1222" s="10"/>
      <c r="NXV1222" s="10"/>
      <c r="NXW1222" s="10"/>
      <c r="NXX1222" s="10"/>
      <c r="NXY1222" s="10"/>
      <c r="NXZ1222" s="10"/>
      <c r="NYA1222" s="10"/>
      <c r="NYB1222" s="10"/>
      <c r="NYC1222" s="10"/>
      <c r="NYD1222" s="10"/>
      <c r="NYE1222" s="10"/>
      <c r="NYF1222" s="10"/>
      <c r="NYG1222" s="10"/>
      <c r="NYH1222" s="10"/>
      <c r="NYI1222" s="10"/>
      <c r="NYJ1222" s="10"/>
      <c r="NYK1222" s="10"/>
      <c r="NYL1222" s="10"/>
      <c r="NYM1222" s="10"/>
      <c r="NYN1222" s="10"/>
      <c r="NYO1222" s="10"/>
      <c r="NYP1222" s="10"/>
      <c r="NYQ1222" s="10"/>
      <c r="NYR1222" s="10"/>
      <c r="NYS1222" s="10"/>
      <c r="NYT1222" s="10"/>
      <c r="NYU1222" s="10"/>
      <c r="NYV1222" s="10"/>
      <c r="NYW1222" s="10"/>
      <c r="NYX1222" s="10"/>
      <c r="NYY1222" s="10"/>
      <c r="NYZ1222" s="10"/>
      <c r="NZA1222" s="10"/>
      <c r="NZB1222" s="10"/>
      <c r="NZC1222" s="10"/>
      <c r="NZD1222" s="10"/>
      <c r="NZE1222" s="10"/>
      <c r="NZF1222" s="10"/>
      <c r="NZG1222" s="10"/>
      <c r="NZH1222" s="10"/>
      <c r="NZI1222" s="10"/>
      <c r="NZJ1222" s="10"/>
      <c r="NZK1222" s="10"/>
      <c r="NZL1222" s="10"/>
      <c r="NZM1222" s="10"/>
      <c r="NZN1222" s="10"/>
      <c r="NZO1222" s="10"/>
      <c r="NZP1222" s="10"/>
      <c r="NZQ1222" s="10"/>
      <c r="NZR1222" s="10"/>
      <c r="NZS1222" s="10"/>
      <c r="NZT1222" s="10"/>
      <c r="NZU1222" s="10"/>
      <c r="NZV1222" s="10"/>
      <c r="NZW1222" s="10"/>
      <c r="NZX1222" s="10"/>
      <c r="NZY1222" s="10"/>
      <c r="NZZ1222" s="10"/>
      <c r="OAA1222" s="10"/>
      <c r="OAB1222" s="10"/>
      <c r="OAC1222" s="10"/>
      <c r="OAD1222" s="10"/>
      <c r="OAE1222" s="10"/>
      <c r="OAF1222" s="10"/>
      <c r="OAG1222" s="10"/>
      <c r="OAH1222" s="10"/>
      <c r="OAI1222" s="10"/>
      <c r="OAJ1222" s="10"/>
      <c r="OAK1222" s="10"/>
      <c r="OAL1222" s="10"/>
      <c r="OAM1222" s="10"/>
      <c r="OAN1222" s="10"/>
      <c r="OAO1222" s="10"/>
      <c r="OAP1222" s="10"/>
      <c r="OAQ1222" s="10"/>
      <c r="OAR1222" s="10"/>
      <c r="OAS1222" s="10"/>
      <c r="OAT1222" s="10"/>
      <c r="OAU1222" s="10"/>
      <c r="OAV1222" s="10"/>
      <c r="OAW1222" s="10"/>
      <c r="OAX1222" s="10"/>
      <c r="OAY1222" s="10"/>
      <c r="OAZ1222" s="10"/>
      <c r="OBA1222" s="10"/>
      <c r="OBB1222" s="10"/>
      <c r="OBC1222" s="10"/>
      <c r="OBD1222" s="10"/>
      <c r="OBE1222" s="10"/>
      <c r="OBF1222" s="10"/>
      <c r="OBG1222" s="10"/>
      <c r="OBH1222" s="10"/>
      <c r="OBI1222" s="10"/>
      <c r="OBJ1222" s="10"/>
      <c r="OBK1222" s="10"/>
      <c r="OBL1222" s="10"/>
      <c r="OBM1222" s="10"/>
      <c r="OBN1222" s="10"/>
      <c r="OBO1222" s="10"/>
      <c r="OBP1222" s="10"/>
      <c r="OBQ1222" s="10"/>
      <c r="OBR1222" s="10"/>
      <c r="OBS1222" s="10"/>
      <c r="OBT1222" s="10"/>
      <c r="OBU1222" s="10"/>
      <c r="OBV1222" s="10"/>
      <c r="OBW1222" s="10"/>
      <c r="OBX1222" s="10"/>
      <c r="OBY1222" s="10"/>
      <c r="OBZ1222" s="10"/>
      <c r="OCA1222" s="10"/>
      <c r="OCB1222" s="10"/>
      <c r="OCC1222" s="10"/>
      <c r="OCD1222" s="10"/>
      <c r="OCE1222" s="10"/>
      <c r="OCF1222" s="10"/>
      <c r="OCG1222" s="10"/>
      <c r="OCH1222" s="10"/>
      <c r="OCI1222" s="10"/>
      <c r="OCJ1222" s="10"/>
      <c r="OCK1222" s="10"/>
      <c r="OCL1222" s="10"/>
      <c r="OCM1222" s="10"/>
      <c r="OCN1222" s="10"/>
      <c r="OCO1222" s="10"/>
      <c r="OCP1222" s="10"/>
      <c r="OCQ1222" s="10"/>
      <c r="OCR1222" s="10"/>
      <c r="OCS1222" s="10"/>
      <c r="OCT1222" s="10"/>
      <c r="OCU1222" s="10"/>
      <c r="OCV1222" s="10"/>
      <c r="OCW1222" s="10"/>
      <c r="OCX1222" s="10"/>
      <c r="OCY1222" s="10"/>
      <c r="OCZ1222" s="10"/>
      <c r="ODA1222" s="10"/>
      <c r="ODB1222" s="10"/>
      <c r="ODC1222" s="10"/>
      <c r="ODD1222" s="10"/>
      <c r="ODE1222" s="10"/>
      <c r="ODF1222" s="10"/>
      <c r="ODG1222" s="10"/>
      <c r="ODH1222" s="10"/>
      <c r="ODI1222" s="10"/>
      <c r="ODJ1222" s="10"/>
      <c r="ODK1222" s="10"/>
      <c r="ODL1222" s="10"/>
      <c r="ODM1222" s="10"/>
      <c r="ODN1222" s="10"/>
      <c r="ODO1222" s="10"/>
      <c r="ODP1222" s="10"/>
      <c r="ODQ1222" s="10"/>
      <c r="ODR1222" s="10"/>
      <c r="ODS1222" s="10"/>
      <c r="ODT1222" s="10"/>
      <c r="ODU1222" s="10"/>
      <c r="ODV1222" s="10"/>
      <c r="ODW1222" s="10"/>
      <c r="ODX1222" s="10"/>
      <c r="ODY1222" s="10"/>
      <c r="ODZ1222" s="10"/>
      <c r="OEA1222" s="10"/>
      <c r="OEB1222" s="10"/>
      <c r="OEC1222" s="10"/>
      <c r="OED1222" s="10"/>
      <c r="OEE1222" s="10"/>
      <c r="OEF1222" s="10"/>
      <c r="OEG1222" s="10"/>
      <c r="OEH1222" s="10"/>
      <c r="OEI1222" s="10"/>
      <c r="OEJ1222" s="10"/>
      <c r="OEK1222" s="10"/>
      <c r="OEL1222" s="10"/>
      <c r="OEM1222" s="10"/>
      <c r="OEN1222" s="10"/>
      <c r="OEO1222" s="10"/>
      <c r="OEP1222" s="10"/>
      <c r="OEQ1222" s="10"/>
      <c r="OER1222" s="10"/>
      <c r="OES1222" s="10"/>
      <c r="OET1222" s="10"/>
      <c r="OEU1222" s="10"/>
      <c r="OEV1222" s="10"/>
      <c r="OEW1222" s="10"/>
      <c r="OEX1222" s="10"/>
      <c r="OEY1222" s="10"/>
      <c r="OEZ1222" s="10"/>
      <c r="OFA1222" s="10"/>
      <c r="OFB1222" s="10"/>
      <c r="OFC1222" s="10"/>
      <c r="OFD1222" s="10"/>
      <c r="OFE1222" s="10"/>
      <c r="OFF1222" s="10"/>
      <c r="OFG1222" s="10"/>
      <c r="OFH1222" s="10"/>
      <c r="OFI1222" s="10"/>
      <c r="OFJ1222" s="10"/>
      <c r="OFK1222" s="10"/>
      <c r="OFL1222" s="10"/>
      <c r="OFM1222" s="10"/>
      <c r="OFN1222" s="10"/>
      <c r="OFO1222" s="10"/>
      <c r="OFP1222" s="10"/>
      <c r="OFQ1222" s="10"/>
      <c r="OFR1222" s="10"/>
      <c r="OFS1222" s="10"/>
      <c r="OFT1222" s="10"/>
      <c r="OFU1222" s="10"/>
      <c r="OFV1222" s="10"/>
      <c r="OFW1222" s="10"/>
      <c r="OFX1222" s="10"/>
      <c r="OFY1222" s="10"/>
      <c r="OFZ1222" s="10"/>
      <c r="OGA1222" s="10"/>
      <c r="OGB1222" s="10"/>
      <c r="OGC1222" s="10"/>
      <c r="OGD1222" s="10"/>
      <c r="OGE1222" s="10"/>
      <c r="OGF1222" s="10"/>
      <c r="OGG1222" s="10"/>
      <c r="OGH1222" s="10"/>
      <c r="OGI1222" s="10"/>
      <c r="OGJ1222" s="10"/>
      <c r="OGK1222" s="10"/>
      <c r="OGL1222" s="10"/>
      <c r="OGM1222" s="10"/>
      <c r="OGN1222" s="10"/>
      <c r="OGO1222" s="10"/>
      <c r="OGP1222" s="10"/>
      <c r="OGQ1222" s="10"/>
      <c r="OGR1222" s="10"/>
      <c r="OGS1222" s="10"/>
      <c r="OGT1222" s="10"/>
      <c r="OGU1222" s="10"/>
      <c r="OGV1222" s="10"/>
      <c r="OGW1222" s="10"/>
      <c r="OGX1222" s="10"/>
      <c r="OGY1222" s="10"/>
      <c r="OGZ1222" s="10"/>
      <c r="OHA1222" s="10"/>
      <c r="OHB1222" s="10"/>
      <c r="OHC1222" s="10"/>
      <c r="OHD1222" s="10"/>
      <c r="OHE1222" s="10"/>
      <c r="OHF1222" s="10"/>
      <c r="OHG1222" s="10"/>
      <c r="OHH1222" s="10"/>
      <c r="OHI1222" s="10"/>
      <c r="OHJ1222" s="10"/>
      <c r="OHK1222" s="10"/>
      <c r="OHL1222" s="10"/>
      <c r="OHM1222" s="10"/>
      <c r="OHN1222" s="10"/>
      <c r="OHO1222" s="10"/>
      <c r="OHP1222" s="10"/>
      <c r="OHQ1222" s="10"/>
      <c r="OHR1222" s="10"/>
      <c r="OHS1222" s="10"/>
      <c r="OHT1222" s="10"/>
      <c r="OHU1222" s="10"/>
      <c r="OHV1222" s="10"/>
      <c r="OHW1222" s="10"/>
      <c r="OHX1222" s="10"/>
      <c r="OHY1222" s="10"/>
      <c r="OHZ1222" s="10"/>
      <c r="OIA1222" s="10"/>
      <c r="OIB1222" s="10"/>
      <c r="OIC1222" s="10"/>
      <c r="OID1222" s="10"/>
      <c r="OIE1222" s="10"/>
      <c r="OIF1222" s="10"/>
      <c r="OIG1222" s="10"/>
      <c r="OIH1222" s="10"/>
      <c r="OII1222" s="10"/>
      <c r="OIJ1222" s="10"/>
      <c r="OIK1222" s="10"/>
      <c r="OIL1222" s="10"/>
      <c r="OIM1222" s="10"/>
      <c r="OIN1222" s="10"/>
      <c r="OIO1222" s="10"/>
      <c r="OIP1222" s="10"/>
      <c r="OIQ1222" s="10"/>
      <c r="OIR1222" s="10"/>
      <c r="OIS1222" s="10"/>
      <c r="OIT1222" s="10"/>
      <c r="OIU1222" s="10"/>
      <c r="OIV1222" s="10"/>
      <c r="OIW1222" s="10"/>
      <c r="OIX1222" s="10"/>
      <c r="OIY1222" s="10"/>
      <c r="OIZ1222" s="10"/>
      <c r="OJA1222" s="10"/>
      <c r="OJB1222" s="10"/>
      <c r="OJC1222" s="10"/>
      <c r="OJD1222" s="10"/>
      <c r="OJE1222" s="10"/>
      <c r="OJF1222" s="10"/>
      <c r="OJG1222" s="10"/>
      <c r="OJH1222" s="10"/>
      <c r="OJI1222" s="10"/>
      <c r="OJJ1222" s="10"/>
      <c r="OJK1222" s="10"/>
      <c r="OJL1222" s="10"/>
      <c r="OJM1222" s="10"/>
      <c r="OJN1222" s="10"/>
      <c r="OJO1222" s="10"/>
      <c r="OJP1222" s="10"/>
      <c r="OJQ1222" s="10"/>
      <c r="OJR1222" s="10"/>
      <c r="OJS1222" s="10"/>
      <c r="OJT1222" s="10"/>
      <c r="OJU1222" s="10"/>
      <c r="OJV1222" s="10"/>
      <c r="OJW1222" s="10"/>
      <c r="OJX1222" s="10"/>
      <c r="OJY1222" s="10"/>
      <c r="OJZ1222" s="10"/>
      <c r="OKA1222" s="10"/>
      <c r="OKB1222" s="10"/>
      <c r="OKC1222" s="10"/>
      <c r="OKD1222" s="10"/>
      <c r="OKE1222" s="10"/>
      <c r="OKF1222" s="10"/>
      <c r="OKG1222" s="10"/>
      <c r="OKH1222" s="10"/>
      <c r="OKI1222" s="10"/>
      <c r="OKJ1222" s="10"/>
      <c r="OKK1222" s="10"/>
      <c r="OKL1222" s="10"/>
      <c r="OKM1222" s="10"/>
      <c r="OKN1222" s="10"/>
      <c r="OKO1222" s="10"/>
      <c r="OKP1222" s="10"/>
      <c r="OKQ1222" s="10"/>
      <c r="OKR1222" s="10"/>
      <c r="OKS1222" s="10"/>
      <c r="OKT1222" s="10"/>
      <c r="OKU1222" s="10"/>
      <c r="OKV1222" s="10"/>
      <c r="OKW1222" s="10"/>
      <c r="OKX1222" s="10"/>
      <c r="OKY1222" s="10"/>
      <c r="OKZ1222" s="10"/>
      <c r="OLA1222" s="10"/>
      <c r="OLB1222" s="10"/>
      <c r="OLC1222" s="10"/>
      <c r="OLD1222" s="10"/>
      <c r="OLE1222" s="10"/>
      <c r="OLF1222" s="10"/>
      <c r="OLG1222" s="10"/>
      <c r="OLH1222" s="10"/>
      <c r="OLI1222" s="10"/>
      <c r="OLJ1222" s="10"/>
      <c r="OLK1222" s="10"/>
      <c r="OLL1222" s="10"/>
      <c r="OLM1222" s="10"/>
      <c r="OLN1222" s="10"/>
      <c r="OLO1222" s="10"/>
      <c r="OLP1222" s="10"/>
      <c r="OLQ1222" s="10"/>
      <c r="OLR1222" s="10"/>
      <c r="OLS1222" s="10"/>
      <c r="OLT1222" s="10"/>
      <c r="OLU1222" s="10"/>
      <c r="OLV1222" s="10"/>
      <c r="OLW1222" s="10"/>
      <c r="OLX1222" s="10"/>
      <c r="OLY1222" s="10"/>
      <c r="OLZ1222" s="10"/>
      <c r="OMA1222" s="10"/>
      <c r="OMB1222" s="10"/>
      <c r="OMC1222" s="10"/>
      <c r="OMD1222" s="10"/>
      <c r="OME1222" s="10"/>
      <c r="OMF1222" s="10"/>
      <c r="OMG1222" s="10"/>
      <c r="OMH1222" s="10"/>
      <c r="OMI1222" s="10"/>
      <c r="OMJ1222" s="10"/>
      <c r="OMK1222" s="10"/>
      <c r="OML1222" s="10"/>
      <c r="OMM1222" s="10"/>
      <c r="OMN1222" s="10"/>
      <c r="OMO1222" s="10"/>
      <c r="OMP1222" s="10"/>
      <c r="OMQ1222" s="10"/>
      <c r="OMR1222" s="10"/>
      <c r="OMS1222" s="10"/>
      <c r="OMT1222" s="10"/>
      <c r="OMU1222" s="10"/>
      <c r="OMV1222" s="10"/>
      <c r="OMW1222" s="10"/>
      <c r="OMX1222" s="10"/>
      <c r="OMY1222" s="10"/>
      <c r="OMZ1222" s="10"/>
      <c r="ONA1222" s="10"/>
      <c r="ONB1222" s="10"/>
      <c r="ONC1222" s="10"/>
      <c r="OND1222" s="10"/>
      <c r="ONE1222" s="10"/>
      <c r="ONF1222" s="10"/>
      <c r="ONG1222" s="10"/>
      <c r="ONH1222" s="10"/>
      <c r="ONI1222" s="10"/>
      <c r="ONJ1222" s="10"/>
      <c r="ONK1222" s="10"/>
      <c r="ONL1222" s="10"/>
      <c r="ONM1222" s="10"/>
      <c r="ONN1222" s="10"/>
      <c r="ONO1222" s="10"/>
      <c r="ONP1222" s="10"/>
      <c r="ONQ1222" s="10"/>
      <c r="ONR1222" s="10"/>
      <c r="ONS1222" s="10"/>
      <c r="ONT1222" s="10"/>
      <c r="ONU1222" s="10"/>
      <c r="ONV1222" s="10"/>
      <c r="ONW1222" s="10"/>
      <c r="ONX1222" s="10"/>
      <c r="ONY1222" s="10"/>
      <c r="ONZ1222" s="10"/>
      <c r="OOA1222" s="10"/>
      <c r="OOB1222" s="10"/>
      <c r="OOC1222" s="10"/>
      <c r="OOD1222" s="10"/>
      <c r="OOE1222" s="10"/>
      <c r="OOF1222" s="10"/>
      <c r="OOG1222" s="10"/>
      <c r="OOH1222" s="10"/>
      <c r="OOI1222" s="10"/>
      <c r="OOJ1222" s="10"/>
      <c r="OOK1222" s="10"/>
      <c r="OOL1222" s="10"/>
      <c r="OOM1222" s="10"/>
      <c r="OON1222" s="10"/>
      <c r="OOO1222" s="10"/>
      <c r="OOP1222" s="10"/>
      <c r="OOQ1222" s="10"/>
      <c r="OOR1222" s="10"/>
      <c r="OOS1222" s="10"/>
      <c r="OOT1222" s="10"/>
      <c r="OOU1222" s="10"/>
      <c r="OOV1222" s="10"/>
      <c r="OOW1222" s="10"/>
      <c r="OOX1222" s="10"/>
      <c r="OOY1222" s="10"/>
      <c r="OOZ1222" s="10"/>
      <c r="OPA1222" s="10"/>
      <c r="OPB1222" s="10"/>
      <c r="OPC1222" s="10"/>
      <c r="OPD1222" s="10"/>
      <c r="OPE1222" s="10"/>
      <c r="OPF1222" s="10"/>
      <c r="OPG1222" s="10"/>
      <c r="OPH1222" s="10"/>
      <c r="OPI1222" s="10"/>
      <c r="OPJ1222" s="10"/>
      <c r="OPK1222" s="10"/>
      <c r="OPL1222" s="10"/>
      <c r="OPM1222" s="10"/>
      <c r="OPN1222" s="10"/>
      <c r="OPO1222" s="10"/>
      <c r="OPP1222" s="10"/>
      <c r="OPQ1222" s="10"/>
      <c r="OPR1222" s="10"/>
      <c r="OPS1222" s="10"/>
      <c r="OPT1222" s="10"/>
      <c r="OPU1222" s="10"/>
      <c r="OPV1222" s="10"/>
      <c r="OPW1222" s="10"/>
      <c r="OPX1222" s="10"/>
      <c r="OPY1222" s="10"/>
      <c r="OPZ1222" s="10"/>
      <c r="OQA1222" s="10"/>
      <c r="OQB1222" s="10"/>
      <c r="OQC1222" s="10"/>
      <c r="OQD1222" s="10"/>
      <c r="OQE1222" s="10"/>
      <c r="OQF1222" s="10"/>
      <c r="OQG1222" s="10"/>
      <c r="OQH1222" s="10"/>
      <c r="OQI1222" s="10"/>
      <c r="OQJ1222" s="10"/>
      <c r="OQK1222" s="10"/>
      <c r="OQL1222" s="10"/>
      <c r="OQM1222" s="10"/>
      <c r="OQN1222" s="10"/>
      <c r="OQO1222" s="10"/>
      <c r="OQP1222" s="10"/>
      <c r="OQQ1222" s="10"/>
      <c r="OQR1222" s="10"/>
      <c r="OQS1222" s="10"/>
      <c r="OQT1222" s="10"/>
      <c r="OQU1222" s="10"/>
      <c r="OQV1222" s="10"/>
      <c r="OQW1222" s="10"/>
      <c r="OQX1222" s="10"/>
      <c r="OQY1222" s="10"/>
      <c r="OQZ1222" s="10"/>
      <c r="ORA1222" s="10"/>
      <c r="ORB1222" s="10"/>
      <c r="ORC1222" s="10"/>
      <c r="ORD1222" s="10"/>
      <c r="ORE1222" s="10"/>
      <c r="ORF1222" s="10"/>
      <c r="ORG1222" s="10"/>
      <c r="ORH1222" s="10"/>
      <c r="ORI1222" s="10"/>
      <c r="ORJ1222" s="10"/>
      <c r="ORK1222" s="10"/>
      <c r="ORL1222" s="10"/>
      <c r="ORM1222" s="10"/>
      <c r="ORN1222" s="10"/>
      <c r="ORO1222" s="10"/>
      <c r="ORP1222" s="10"/>
      <c r="ORQ1222" s="10"/>
      <c r="ORR1222" s="10"/>
      <c r="ORS1222" s="10"/>
      <c r="ORT1222" s="10"/>
      <c r="ORU1222" s="10"/>
      <c r="ORV1222" s="10"/>
      <c r="ORW1222" s="10"/>
      <c r="ORX1222" s="10"/>
      <c r="ORY1222" s="10"/>
      <c r="ORZ1222" s="10"/>
      <c r="OSA1222" s="10"/>
      <c r="OSB1222" s="10"/>
      <c r="OSC1222" s="10"/>
      <c r="OSD1222" s="10"/>
      <c r="OSE1222" s="10"/>
      <c r="OSF1222" s="10"/>
      <c r="OSG1222" s="10"/>
      <c r="OSH1222" s="10"/>
      <c r="OSI1222" s="10"/>
      <c r="OSJ1222" s="10"/>
      <c r="OSK1222" s="10"/>
      <c r="OSL1222" s="10"/>
      <c r="OSM1222" s="10"/>
      <c r="OSN1222" s="10"/>
      <c r="OSO1222" s="10"/>
      <c r="OSP1222" s="10"/>
      <c r="OSQ1222" s="10"/>
      <c r="OSR1222" s="10"/>
      <c r="OSS1222" s="10"/>
      <c r="OST1222" s="10"/>
      <c r="OSU1222" s="10"/>
      <c r="OSV1222" s="10"/>
      <c r="OSW1222" s="10"/>
      <c r="OSX1222" s="10"/>
      <c r="OSY1222" s="10"/>
      <c r="OSZ1222" s="10"/>
      <c r="OTA1222" s="10"/>
      <c r="OTB1222" s="10"/>
      <c r="OTC1222" s="10"/>
      <c r="OTD1222" s="10"/>
      <c r="OTE1222" s="10"/>
      <c r="OTF1222" s="10"/>
      <c r="OTG1222" s="10"/>
      <c r="OTH1222" s="10"/>
      <c r="OTI1222" s="10"/>
      <c r="OTJ1222" s="10"/>
      <c r="OTK1222" s="10"/>
      <c r="OTL1222" s="10"/>
      <c r="OTM1222" s="10"/>
      <c r="OTN1222" s="10"/>
      <c r="OTO1222" s="10"/>
      <c r="OTP1222" s="10"/>
      <c r="OTQ1222" s="10"/>
      <c r="OTR1222" s="10"/>
      <c r="OTS1222" s="10"/>
      <c r="OTT1222" s="10"/>
      <c r="OTU1222" s="10"/>
      <c r="OTV1222" s="10"/>
      <c r="OTW1222" s="10"/>
      <c r="OTX1222" s="10"/>
      <c r="OTY1222" s="10"/>
      <c r="OTZ1222" s="10"/>
      <c r="OUA1222" s="10"/>
      <c r="OUB1222" s="10"/>
      <c r="OUC1222" s="10"/>
      <c r="OUD1222" s="10"/>
      <c r="OUE1222" s="10"/>
      <c r="OUF1222" s="10"/>
      <c r="OUG1222" s="10"/>
      <c r="OUH1222" s="10"/>
      <c r="OUI1222" s="10"/>
      <c r="OUJ1222" s="10"/>
      <c r="OUK1222" s="10"/>
      <c r="OUL1222" s="10"/>
      <c r="OUM1222" s="10"/>
      <c r="OUN1222" s="10"/>
      <c r="OUO1222" s="10"/>
      <c r="OUP1222" s="10"/>
      <c r="OUQ1222" s="10"/>
      <c r="OUR1222" s="10"/>
      <c r="OUS1222" s="10"/>
      <c r="OUT1222" s="10"/>
      <c r="OUU1222" s="10"/>
      <c r="OUV1222" s="10"/>
      <c r="OUW1222" s="10"/>
      <c r="OUX1222" s="10"/>
      <c r="OUY1222" s="10"/>
      <c r="OUZ1222" s="10"/>
      <c r="OVA1222" s="10"/>
      <c r="OVB1222" s="10"/>
      <c r="OVC1222" s="10"/>
      <c r="OVD1222" s="10"/>
      <c r="OVE1222" s="10"/>
      <c r="OVF1222" s="10"/>
      <c r="OVG1222" s="10"/>
      <c r="OVH1222" s="10"/>
      <c r="OVI1222" s="10"/>
      <c r="OVJ1222" s="10"/>
      <c r="OVK1222" s="10"/>
      <c r="OVL1222" s="10"/>
      <c r="OVM1222" s="10"/>
      <c r="OVN1222" s="10"/>
      <c r="OVO1222" s="10"/>
      <c r="OVP1222" s="10"/>
      <c r="OVQ1222" s="10"/>
      <c r="OVR1222" s="10"/>
      <c r="OVS1222" s="10"/>
      <c r="OVT1222" s="10"/>
      <c r="OVU1222" s="10"/>
      <c r="OVV1222" s="10"/>
      <c r="OVW1222" s="10"/>
      <c r="OVX1222" s="10"/>
      <c r="OVY1222" s="10"/>
      <c r="OVZ1222" s="10"/>
      <c r="OWA1222" s="10"/>
      <c r="OWB1222" s="10"/>
      <c r="OWC1222" s="10"/>
      <c r="OWD1222" s="10"/>
      <c r="OWE1222" s="10"/>
      <c r="OWF1222" s="10"/>
      <c r="OWG1222" s="10"/>
      <c r="OWH1222" s="10"/>
      <c r="OWI1222" s="10"/>
      <c r="OWJ1222" s="10"/>
      <c r="OWK1222" s="10"/>
      <c r="OWL1222" s="10"/>
      <c r="OWM1222" s="10"/>
      <c r="OWN1222" s="10"/>
      <c r="OWO1222" s="10"/>
      <c r="OWP1222" s="10"/>
      <c r="OWQ1222" s="10"/>
      <c r="OWR1222" s="10"/>
      <c r="OWS1222" s="10"/>
      <c r="OWT1222" s="10"/>
      <c r="OWU1222" s="10"/>
      <c r="OWV1222" s="10"/>
      <c r="OWW1222" s="10"/>
      <c r="OWX1222" s="10"/>
      <c r="OWY1222" s="10"/>
      <c r="OWZ1222" s="10"/>
      <c r="OXA1222" s="10"/>
      <c r="OXB1222" s="10"/>
      <c r="OXC1222" s="10"/>
      <c r="OXD1222" s="10"/>
      <c r="OXE1222" s="10"/>
      <c r="OXF1222" s="10"/>
      <c r="OXG1222" s="10"/>
      <c r="OXH1222" s="10"/>
      <c r="OXI1222" s="10"/>
      <c r="OXJ1222" s="10"/>
      <c r="OXK1222" s="10"/>
      <c r="OXL1222" s="10"/>
      <c r="OXM1222" s="10"/>
      <c r="OXN1222" s="10"/>
      <c r="OXO1222" s="10"/>
      <c r="OXP1222" s="10"/>
      <c r="OXQ1222" s="10"/>
      <c r="OXR1222" s="10"/>
      <c r="OXS1222" s="10"/>
      <c r="OXT1222" s="10"/>
      <c r="OXU1222" s="10"/>
      <c r="OXV1222" s="10"/>
      <c r="OXW1222" s="10"/>
      <c r="OXX1222" s="10"/>
      <c r="OXY1222" s="10"/>
      <c r="OXZ1222" s="10"/>
      <c r="OYA1222" s="10"/>
      <c r="OYB1222" s="10"/>
      <c r="OYC1222" s="10"/>
      <c r="OYD1222" s="10"/>
      <c r="OYE1222" s="10"/>
      <c r="OYF1222" s="10"/>
      <c r="OYG1222" s="10"/>
      <c r="OYH1222" s="10"/>
      <c r="OYI1222" s="10"/>
      <c r="OYJ1222" s="10"/>
      <c r="OYK1222" s="10"/>
      <c r="OYL1222" s="10"/>
      <c r="OYM1222" s="10"/>
      <c r="OYN1222" s="10"/>
      <c r="OYO1222" s="10"/>
      <c r="OYP1222" s="10"/>
      <c r="OYQ1222" s="10"/>
      <c r="OYR1222" s="10"/>
      <c r="OYS1222" s="10"/>
      <c r="OYT1222" s="10"/>
      <c r="OYU1222" s="10"/>
      <c r="OYV1222" s="10"/>
      <c r="OYW1222" s="10"/>
      <c r="OYX1222" s="10"/>
      <c r="OYY1222" s="10"/>
      <c r="OYZ1222" s="10"/>
      <c r="OZA1222" s="10"/>
      <c r="OZB1222" s="10"/>
      <c r="OZC1222" s="10"/>
      <c r="OZD1222" s="10"/>
      <c r="OZE1222" s="10"/>
      <c r="OZF1222" s="10"/>
      <c r="OZG1222" s="10"/>
      <c r="OZH1222" s="10"/>
      <c r="OZI1222" s="10"/>
      <c r="OZJ1222" s="10"/>
      <c r="OZK1222" s="10"/>
      <c r="OZL1222" s="10"/>
      <c r="OZM1222" s="10"/>
      <c r="OZN1222" s="10"/>
      <c r="OZO1222" s="10"/>
      <c r="OZP1222" s="10"/>
      <c r="OZQ1222" s="10"/>
      <c r="OZR1222" s="10"/>
      <c r="OZS1222" s="10"/>
      <c r="OZT1222" s="10"/>
      <c r="OZU1222" s="10"/>
      <c r="OZV1222" s="10"/>
      <c r="OZW1222" s="10"/>
      <c r="OZX1222" s="10"/>
      <c r="OZY1222" s="10"/>
      <c r="OZZ1222" s="10"/>
      <c r="PAA1222" s="10"/>
      <c r="PAB1222" s="10"/>
      <c r="PAC1222" s="10"/>
      <c r="PAD1222" s="10"/>
      <c r="PAE1222" s="10"/>
      <c r="PAF1222" s="10"/>
      <c r="PAG1222" s="10"/>
      <c r="PAH1222" s="10"/>
      <c r="PAI1222" s="10"/>
      <c r="PAJ1222" s="10"/>
      <c r="PAK1222" s="10"/>
      <c r="PAL1222" s="10"/>
      <c r="PAM1222" s="10"/>
      <c r="PAN1222" s="10"/>
      <c r="PAO1222" s="10"/>
      <c r="PAP1222" s="10"/>
      <c r="PAQ1222" s="10"/>
      <c r="PAR1222" s="10"/>
      <c r="PAS1222" s="10"/>
      <c r="PAT1222" s="10"/>
      <c r="PAU1222" s="10"/>
      <c r="PAV1222" s="10"/>
      <c r="PAW1222" s="10"/>
      <c r="PAX1222" s="10"/>
      <c r="PAY1222" s="10"/>
      <c r="PAZ1222" s="10"/>
      <c r="PBA1222" s="10"/>
      <c r="PBB1222" s="10"/>
      <c r="PBC1222" s="10"/>
      <c r="PBD1222" s="10"/>
      <c r="PBE1222" s="10"/>
      <c r="PBF1222" s="10"/>
      <c r="PBG1222" s="10"/>
      <c r="PBH1222" s="10"/>
      <c r="PBI1222" s="10"/>
      <c r="PBJ1222" s="10"/>
      <c r="PBK1222" s="10"/>
      <c r="PBL1222" s="10"/>
      <c r="PBM1222" s="10"/>
      <c r="PBN1222" s="10"/>
      <c r="PBO1222" s="10"/>
      <c r="PBP1222" s="10"/>
      <c r="PBQ1222" s="10"/>
      <c r="PBR1222" s="10"/>
      <c r="PBS1222" s="10"/>
      <c r="PBT1222" s="10"/>
      <c r="PBU1222" s="10"/>
      <c r="PBV1222" s="10"/>
      <c r="PBW1222" s="10"/>
      <c r="PBX1222" s="10"/>
      <c r="PBY1222" s="10"/>
      <c r="PBZ1222" s="10"/>
      <c r="PCA1222" s="10"/>
      <c r="PCB1222" s="10"/>
      <c r="PCC1222" s="10"/>
      <c r="PCD1222" s="10"/>
      <c r="PCE1222" s="10"/>
      <c r="PCF1222" s="10"/>
      <c r="PCG1222" s="10"/>
      <c r="PCH1222" s="10"/>
      <c r="PCI1222" s="10"/>
      <c r="PCJ1222" s="10"/>
      <c r="PCK1222" s="10"/>
      <c r="PCL1222" s="10"/>
      <c r="PCM1222" s="10"/>
      <c r="PCN1222" s="10"/>
      <c r="PCO1222" s="10"/>
      <c r="PCP1222" s="10"/>
      <c r="PCQ1222" s="10"/>
      <c r="PCR1222" s="10"/>
      <c r="PCS1222" s="10"/>
      <c r="PCT1222" s="10"/>
      <c r="PCU1222" s="10"/>
      <c r="PCV1222" s="10"/>
      <c r="PCW1222" s="10"/>
      <c r="PCX1222" s="10"/>
      <c r="PCY1222" s="10"/>
      <c r="PCZ1222" s="10"/>
      <c r="PDA1222" s="10"/>
      <c r="PDB1222" s="10"/>
      <c r="PDC1222" s="10"/>
      <c r="PDD1222" s="10"/>
      <c r="PDE1222" s="10"/>
      <c r="PDF1222" s="10"/>
      <c r="PDG1222" s="10"/>
      <c r="PDH1222" s="10"/>
      <c r="PDI1222" s="10"/>
      <c r="PDJ1222" s="10"/>
      <c r="PDK1222" s="10"/>
      <c r="PDL1222" s="10"/>
      <c r="PDM1222" s="10"/>
      <c r="PDN1222" s="10"/>
      <c r="PDO1222" s="10"/>
      <c r="PDP1222" s="10"/>
      <c r="PDQ1222" s="10"/>
      <c r="PDR1222" s="10"/>
      <c r="PDS1222" s="10"/>
      <c r="PDT1222" s="10"/>
      <c r="PDU1222" s="10"/>
      <c r="PDV1222" s="10"/>
      <c r="PDW1222" s="10"/>
      <c r="PDX1222" s="10"/>
      <c r="PDY1222" s="10"/>
      <c r="PDZ1222" s="10"/>
      <c r="PEA1222" s="10"/>
      <c r="PEB1222" s="10"/>
      <c r="PEC1222" s="10"/>
      <c r="PED1222" s="10"/>
      <c r="PEE1222" s="10"/>
      <c r="PEF1222" s="10"/>
      <c r="PEG1222" s="10"/>
      <c r="PEH1222" s="10"/>
      <c r="PEI1222" s="10"/>
      <c r="PEJ1222" s="10"/>
      <c r="PEK1222" s="10"/>
      <c r="PEL1222" s="10"/>
      <c r="PEM1222" s="10"/>
      <c r="PEN1222" s="10"/>
      <c r="PEO1222" s="10"/>
      <c r="PEP1222" s="10"/>
      <c r="PEQ1222" s="10"/>
      <c r="PER1222" s="10"/>
      <c r="PES1222" s="10"/>
      <c r="PET1222" s="10"/>
      <c r="PEU1222" s="10"/>
      <c r="PEV1222" s="10"/>
      <c r="PEW1222" s="10"/>
      <c r="PEX1222" s="10"/>
      <c r="PEY1222" s="10"/>
      <c r="PEZ1222" s="10"/>
      <c r="PFA1222" s="10"/>
      <c r="PFB1222" s="10"/>
      <c r="PFC1222" s="10"/>
      <c r="PFD1222" s="10"/>
      <c r="PFE1222" s="10"/>
      <c r="PFF1222" s="10"/>
      <c r="PFG1222" s="10"/>
      <c r="PFH1222" s="10"/>
      <c r="PFI1222" s="10"/>
      <c r="PFJ1222" s="10"/>
      <c r="PFK1222" s="10"/>
      <c r="PFL1222" s="10"/>
      <c r="PFM1222" s="10"/>
      <c r="PFN1222" s="10"/>
      <c r="PFO1222" s="10"/>
      <c r="PFP1222" s="10"/>
      <c r="PFQ1222" s="10"/>
      <c r="PFR1222" s="10"/>
      <c r="PFS1222" s="10"/>
      <c r="PFT1222" s="10"/>
      <c r="PFU1222" s="10"/>
      <c r="PFV1222" s="10"/>
      <c r="PFW1222" s="10"/>
      <c r="PFX1222" s="10"/>
      <c r="PFY1222" s="10"/>
      <c r="PFZ1222" s="10"/>
      <c r="PGA1222" s="10"/>
      <c r="PGB1222" s="10"/>
      <c r="PGC1222" s="10"/>
      <c r="PGD1222" s="10"/>
      <c r="PGE1222" s="10"/>
      <c r="PGF1222" s="10"/>
      <c r="PGG1222" s="10"/>
      <c r="PGH1222" s="10"/>
      <c r="PGI1222" s="10"/>
      <c r="PGJ1222" s="10"/>
      <c r="PGK1222" s="10"/>
      <c r="PGL1222" s="10"/>
      <c r="PGM1222" s="10"/>
      <c r="PGN1222" s="10"/>
      <c r="PGO1222" s="10"/>
      <c r="PGP1222" s="10"/>
      <c r="PGQ1222" s="10"/>
      <c r="PGR1222" s="10"/>
      <c r="PGS1222" s="10"/>
      <c r="PGT1222" s="10"/>
      <c r="PGU1222" s="10"/>
      <c r="PGV1222" s="10"/>
      <c r="PGW1222" s="10"/>
      <c r="PGX1222" s="10"/>
      <c r="PGY1222" s="10"/>
      <c r="PGZ1222" s="10"/>
      <c r="PHA1222" s="10"/>
      <c r="PHB1222" s="10"/>
      <c r="PHC1222" s="10"/>
      <c r="PHD1222" s="10"/>
      <c r="PHE1222" s="10"/>
      <c r="PHF1222" s="10"/>
      <c r="PHG1222" s="10"/>
      <c r="PHH1222" s="10"/>
      <c r="PHI1222" s="10"/>
      <c r="PHJ1222" s="10"/>
      <c r="PHK1222" s="10"/>
      <c r="PHL1222" s="10"/>
      <c r="PHM1222" s="10"/>
      <c r="PHN1222" s="10"/>
      <c r="PHO1222" s="10"/>
      <c r="PHP1222" s="10"/>
      <c r="PHQ1222" s="10"/>
      <c r="PHR1222" s="10"/>
      <c r="PHS1222" s="10"/>
      <c r="PHT1222" s="10"/>
      <c r="PHU1222" s="10"/>
      <c r="PHV1222" s="10"/>
      <c r="PHW1222" s="10"/>
      <c r="PHX1222" s="10"/>
      <c r="PHY1222" s="10"/>
      <c r="PHZ1222" s="10"/>
      <c r="PIA1222" s="10"/>
      <c r="PIB1222" s="10"/>
      <c r="PIC1222" s="10"/>
      <c r="PID1222" s="10"/>
      <c r="PIE1222" s="10"/>
      <c r="PIF1222" s="10"/>
      <c r="PIG1222" s="10"/>
      <c r="PIH1222" s="10"/>
      <c r="PII1222" s="10"/>
      <c r="PIJ1222" s="10"/>
      <c r="PIK1222" s="10"/>
      <c r="PIL1222" s="10"/>
      <c r="PIM1222" s="10"/>
      <c r="PIN1222" s="10"/>
      <c r="PIO1222" s="10"/>
      <c r="PIP1222" s="10"/>
      <c r="PIQ1222" s="10"/>
      <c r="PIR1222" s="10"/>
      <c r="PIS1222" s="10"/>
      <c r="PIT1222" s="10"/>
      <c r="PIU1222" s="10"/>
      <c r="PIV1222" s="10"/>
      <c r="PIW1222" s="10"/>
      <c r="PIX1222" s="10"/>
      <c r="PIY1222" s="10"/>
      <c r="PIZ1222" s="10"/>
      <c r="PJA1222" s="10"/>
      <c r="PJB1222" s="10"/>
      <c r="PJC1222" s="10"/>
      <c r="PJD1222" s="10"/>
      <c r="PJE1222" s="10"/>
      <c r="PJF1222" s="10"/>
      <c r="PJG1222" s="10"/>
      <c r="PJH1222" s="10"/>
      <c r="PJI1222" s="10"/>
      <c r="PJJ1222" s="10"/>
      <c r="PJK1222" s="10"/>
      <c r="PJL1222" s="10"/>
      <c r="PJM1222" s="10"/>
      <c r="PJN1222" s="10"/>
      <c r="PJO1222" s="10"/>
      <c r="PJP1222" s="10"/>
      <c r="PJQ1222" s="10"/>
      <c r="PJR1222" s="10"/>
      <c r="PJS1222" s="10"/>
      <c r="PJT1222" s="10"/>
      <c r="PJU1222" s="10"/>
      <c r="PJV1222" s="10"/>
      <c r="PJW1222" s="10"/>
      <c r="PJX1222" s="10"/>
      <c r="PJY1222" s="10"/>
      <c r="PJZ1222" s="10"/>
      <c r="PKA1222" s="10"/>
      <c r="PKB1222" s="10"/>
      <c r="PKC1222" s="10"/>
      <c r="PKD1222" s="10"/>
      <c r="PKE1222" s="10"/>
      <c r="PKF1222" s="10"/>
      <c r="PKG1222" s="10"/>
      <c r="PKH1222" s="10"/>
      <c r="PKI1222" s="10"/>
      <c r="PKJ1222" s="10"/>
      <c r="PKK1222" s="10"/>
      <c r="PKL1222" s="10"/>
      <c r="PKM1222" s="10"/>
      <c r="PKN1222" s="10"/>
      <c r="PKO1222" s="10"/>
      <c r="PKP1222" s="10"/>
      <c r="PKQ1222" s="10"/>
      <c r="PKR1222" s="10"/>
      <c r="PKS1222" s="10"/>
      <c r="PKT1222" s="10"/>
      <c r="PKU1222" s="10"/>
      <c r="PKV1222" s="10"/>
      <c r="PKW1222" s="10"/>
      <c r="PKX1222" s="10"/>
      <c r="PKY1222" s="10"/>
      <c r="PKZ1222" s="10"/>
      <c r="PLA1222" s="10"/>
      <c r="PLB1222" s="10"/>
      <c r="PLC1222" s="10"/>
      <c r="PLD1222" s="10"/>
      <c r="PLE1222" s="10"/>
      <c r="PLF1222" s="10"/>
      <c r="PLG1222" s="10"/>
      <c r="PLH1222" s="10"/>
      <c r="PLI1222" s="10"/>
      <c r="PLJ1222" s="10"/>
      <c r="PLK1222" s="10"/>
      <c r="PLL1222" s="10"/>
      <c r="PLM1222" s="10"/>
      <c r="PLN1222" s="10"/>
      <c r="PLO1222" s="10"/>
      <c r="PLP1222" s="10"/>
      <c r="PLQ1222" s="10"/>
      <c r="PLR1222" s="10"/>
      <c r="PLS1222" s="10"/>
      <c r="PLT1222" s="10"/>
      <c r="PLU1222" s="10"/>
      <c r="PLV1222" s="10"/>
      <c r="PLW1222" s="10"/>
      <c r="PLX1222" s="10"/>
      <c r="PLY1222" s="10"/>
      <c r="PLZ1222" s="10"/>
      <c r="PMA1222" s="10"/>
      <c r="PMB1222" s="10"/>
      <c r="PMC1222" s="10"/>
      <c r="PMD1222" s="10"/>
      <c r="PME1222" s="10"/>
      <c r="PMF1222" s="10"/>
      <c r="PMG1222" s="10"/>
      <c r="PMH1222" s="10"/>
      <c r="PMI1222" s="10"/>
      <c r="PMJ1222" s="10"/>
      <c r="PMK1222" s="10"/>
      <c r="PML1222" s="10"/>
      <c r="PMM1222" s="10"/>
      <c r="PMN1222" s="10"/>
      <c r="PMO1222" s="10"/>
      <c r="PMP1222" s="10"/>
      <c r="PMQ1222" s="10"/>
      <c r="PMR1222" s="10"/>
      <c r="PMS1222" s="10"/>
      <c r="PMT1222" s="10"/>
      <c r="PMU1222" s="10"/>
      <c r="PMV1222" s="10"/>
      <c r="PMW1222" s="10"/>
      <c r="PMX1222" s="10"/>
      <c r="PMY1222" s="10"/>
      <c r="PMZ1222" s="10"/>
      <c r="PNA1222" s="10"/>
      <c r="PNB1222" s="10"/>
      <c r="PNC1222" s="10"/>
      <c r="PND1222" s="10"/>
      <c r="PNE1222" s="10"/>
      <c r="PNF1222" s="10"/>
      <c r="PNG1222" s="10"/>
      <c r="PNH1222" s="10"/>
      <c r="PNI1222" s="10"/>
      <c r="PNJ1222" s="10"/>
      <c r="PNK1222" s="10"/>
      <c r="PNL1222" s="10"/>
      <c r="PNM1222" s="10"/>
      <c r="PNN1222" s="10"/>
      <c r="PNO1222" s="10"/>
      <c r="PNP1222" s="10"/>
      <c r="PNQ1222" s="10"/>
      <c r="PNR1222" s="10"/>
      <c r="PNS1222" s="10"/>
      <c r="PNT1222" s="10"/>
      <c r="PNU1222" s="10"/>
      <c r="PNV1222" s="10"/>
      <c r="PNW1222" s="10"/>
      <c r="PNX1222" s="10"/>
      <c r="PNY1222" s="10"/>
      <c r="PNZ1222" s="10"/>
      <c r="POA1222" s="10"/>
      <c r="POB1222" s="10"/>
      <c r="POC1222" s="10"/>
      <c r="POD1222" s="10"/>
      <c r="POE1222" s="10"/>
      <c r="POF1222" s="10"/>
      <c r="POG1222" s="10"/>
      <c r="POH1222" s="10"/>
      <c r="POI1222" s="10"/>
      <c r="POJ1222" s="10"/>
      <c r="POK1222" s="10"/>
      <c r="POL1222" s="10"/>
      <c r="POM1222" s="10"/>
      <c r="PON1222" s="10"/>
      <c r="POO1222" s="10"/>
      <c r="POP1222" s="10"/>
      <c r="POQ1222" s="10"/>
      <c r="POR1222" s="10"/>
      <c r="POS1222" s="10"/>
      <c r="POT1222" s="10"/>
      <c r="POU1222" s="10"/>
      <c r="POV1222" s="10"/>
      <c r="POW1222" s="10"/>
      <c r="POX1222" s="10"/>
      <c r="POY1222" s="10"/>
      <c r="POZ1222" s="10"/>
      <c r="PPA1222" s="10"/>
      <c r="PPB1222" s="10"/>
      <c r="PPC1222" s="10"/>
      <c r="PPD1222" s="10"/>
      <c r="PPE1222" s="10"/>
      <c r="PPF1222" s="10"/>
      <c r="PPG1222" s="10"/>
      <c r="PPH1222" s="10"/>
      <c r="PPI1222" s="10"/>
      <c r="PPJ1222" s="10"/>
      <c r="PPK1222" s="10"/>
      <c r="PPL1222" s="10"/>
      <c r="PPM1222" s="10"/>
      <c r="PPN1222" s="10"/>
      <c r="PPO1222" s="10"/>
      <c r="PPP1222" s="10"/>
      <c r="PPQ1222" s="10"/>
      <c r="PPR1222" s="10"/>
      <c r="PPS1222" s="10"/>
      <c r="PPT1222" s="10"/>
      <c r="PPU1222" s="10"/>
      <c r="PPV1222" s="10"/>
      <c r="PPW1222" s="10"/>
      <c r="PPX1222" s="10"/>
      <c r="PPY1222" s="10"/>
      <c r="PPZ1222" s="10"/>
      <c r="PQA1222" s="10"/>
      <c r="PQB1222" s="10"/>
      <c r="PQC1222" s="10"/>
      <c r="PQD1222" s="10"/>
      <c r="PQE1222" s="10"/>
      <c r="PQF1222" s="10"/>
      <c r="PQG1222" s="10"/>
      <c r="PQH1222" s="10"/>
      <c r="PQI1222" s="10"/>
      <c r="PQJ1222" s="10"/>
      <c r="PQK1222" s="10"/>
      <c r="PQL1222" s="10"/>
      <c r="PQM1222" s="10"/>
      <c r="PQN1222" s="10"/>
      <c r="PQO1222" s="10"/>
      <c r="PQP1222" s="10"/>
      <c r="PQQ1222" s="10"/>
      <c r="PQR1222" s="10"/>
      <c r="PQS1222" s="10"/>
      <c r="PQT1222" s="10"/>
      <c r="PQU1222" s="10"/>
      <c r="PQV1222" s="10"/>
      <c r="PQW1222" s="10"/>
      <c r="PQX1222" s="10"/>
      <c r="PQY1222" s="10"/>
      <c r="PQZ1222" s="10"/>
      <c r="PRA1222" s="10"/>
      <c r="PRB1222" s="10"/>
      <c r="PRC1222" s="10"/>
      <c r="PRD1222" s="10"/>
      <c r="PRE1222" s="10"/>
      <c r="PRF1222" s="10"/>
      <c r="PRG1222" s="10"/>
      <c r="PRH1222" s="10"/>
      <c r="PRI1222" s="10"/>
      <c r="PRJ1222" s="10"/>
      <c r="PRK1222" s="10"/>
      <c r="PRL1222" s="10"/>
      <c r="PRM1222" s="10"/>
      <c r="PRN1222" s="10"/>
      <c r="PRO1222" s="10"/>
      <c r="PRP1222" s="10"/>
      <c r="PRQ1222" s="10"/>
      <c r="PRR1222" s="10"/>
      <c r="PRS1222" s="10"/>
      <c r="PRT1222" s="10"/>
      <c r="PRU1222" s="10"/>
      <c r="PRV1222" s="10"/>
      <c r="PRW1222" s="10"/>
      <c r="PRX1222" s="10"/>
      <c r="PRY1222" s="10"/>
      <c r="PRZ1222" s="10"/>
      <c r="PSA1222" s="10"/>
      <c r="PSB1222" s="10"/>
      <c r="PSC1222" s="10"/>
      <c r="PSD1222" s="10"/>
      <c r="PSE1222" s="10"/>
      <c r="PSF1222" s="10"/>
      <c r="PSG1222" s="10"/>
      <c r="PSH1222" s="10"/>
      <c r="PSI1222" s="10"/>
      <c r="PSJ1222" s="10"/>
      <c r="PSK1222" s="10"/>
      <c r="PSL1222" s="10"/>
      <c r="PSM1222" s="10"/>
      <c r="PSN1222" s="10"/>
      <c r="PSO1222" s="10"/>
      <c r="PSP1222" s="10"/>
      <c r="PSQ1222" s="10"/>
      <c r="PSR1222" s="10"/>
      <c r="PSS1222" s="10"/>
      <c r="PST1222" s="10"/>
      <c r="PSU1222" s="10"/>
      <c r="PSV1222" s="10"/>
      <c r="PSW1222" s="10"/>
      <c r="PSX1222" s="10"/>
      <c r="PSY1222" s="10"/>
      <c r="PSZ1222" s="10"/>
      <c r="PTA1222" s="10"/>
      <c r="PTB1222" s="10"/>
      <c r="PTC1222" s="10"/>
      <c r="PTD1222" s="10"/>
      <c r="PTE1222" s="10"/>
      <c r="PTF1222" s="10"/>
      <c r="PTG1222" s="10"/>
      <c r="PTH1222" s="10"/>
      <c r="PTI1222" s="10"/>
      <c r="PTJ1222" s="10"/>
      <c r="PTK1222" s="10"/>
      <c r="PTL1222" s="10"/>
      <c r="PTM1222" s="10"/>
      <c r="PTN1222" s="10"/>
      <c r="PTO1222" s="10"/>
      <c r="PTP1222" s="10"/>
      <c r="PTQ1222" s="10"/>
      <c r="PTR1222" s="10"/>
      <c r="PTS1222" s="10"/>
      <c r="PTT1222" s="10"/>
      <c r="PTU1222" s="10"/>
      <c r="PTV1222" s="10"/>
      <c r="PTW1222" s="10"/>
      <c r="PTX1222" s="10"/>
      <c r="PTY1222" s="10"/>
      <c r="PTZ1222" s="10"/>
      <c r="PUA1222" s="10"/>
      <c r="PUB1222" s="10"/>
      <c r="PUC1222" s="10"/>
      <c r="PUD1222" s="10"/>
      <c r="PUE1222" s="10"/>
      <c r="PUF1222" s="10"/>
      <c r="PUG1222" s="10"/>
      <c r="PUH1222" s="10"/>
      <c r="PUI1222" s="10"/>
      <c r="PUJ1222" s="10"/>
      <c r="PUK1222" s="10"/>
      <c r="PUL1222" s="10"/>
      <c r="PUM1222" s="10"/>
      <c r="PUN1222" s="10"/>
      <c r="PUO1222" s="10"/>
      <c r="PUP1222" s="10"/>
      <c r="PUQ1222" s="10"/>
      <c r="PUR1222" s="10"/>
      <c r="PUS1222" s="10"/>
      <c r="PUT1222" s="10"/>
      <c r="PUU1222" s="10"/>
      <c r="PUV1222" s="10"/>
      <c r="PUW1222" s="10"/>
      <c r="PUX1222" s="10"/>
      <c r="PUY1222" s="10"/>
      <c r="PUZ1222" s="10"/>
      <c r="PVA1222" s="10"/>
      <c r="PVB1222" s="10"/>
      <c r="PVC1222" s="10"/>
      <c r="PVD1222" s="10"/>
      <c r="PVE1222" s="10"/>
      <c r="PVF1222" s="10"/>
      <c r="PVG1222" s="10"/>
      <c r="PVH1222" s="10"/>
      <c r="PVI1222" s="10"/>
      <c r="PVJ1222" s="10"/>
      <c r="PVK1222" s="10"/>
      <c r="PVL1222" s="10"/>
      <c r="PVM1222" s="10"/>
      <c r="PVN1222" s="10"/>
      <c r="PVO1222" s="10"/>
      <c r="PVP1222" s="10"/>
      <c r="PVQ1222" s="10"/>
      <c r="PVR1222" s="10"/>
      <c r="PVS1222" s="10"/>
      <c r="PVT1222" s="10"/>
      <c r="PVU1222" s="10"/>
      <c r="PVV1222" s="10"/>
      <c r="PVW1222" s="10"/>
      <c r="PVX1222" s="10"/>
      <c r="PVY1222" s="10"/>
      <c r="PVZ1222" s="10"/>
      <c r="PWA1222" s="10"/>
      <c r="PWB1222" s="10"/>
      <c r="PWC1222" s="10"/>
      <c r="PWD1222" s="10"/>
      <c r="PWE1222" s="10"/>
      <c r="PWF1222" s="10"/>
      <c r="PWG1222" s="10"/>
      <c r="PWH1222" s="10"/>
      <c r="PWI1222" s="10"/>
      <c r="PWJ1222" s="10"/>
      <c r="PWK1222" s="10"/>
      <c r="PWL1222" s="10"/>
      <c r="PWM1222" s="10"/>
      <c r="PWN1222" s="10"/>
      <c r="PWO1222" s="10"/>
      <c r="PWP1222" s="10"/>
      <c r="PWQ1222" s="10"/>
      <c r="PWR1222" s="10"/>
      <c r="PWS1222" s="10"/>
      <c r="PWT1222" s="10"/>
      <c r="PWU1222" s="10"/>
      <c r="PWV1222" s="10"/>
      <c r="PWW1222" s="10"/>
      <c r="PWX1222" s="10"/>
      <c r="PWY1222" s="10"/>
      <c r="PWZ1222" s="10"/>
      <c r="PXA1222" s="10"/>
      <c r="PXB1222" s="10"/>
      <c r="PXC1222" s="10"/>
      <c r="PXD1222" s="10"/>
      <c r="PXE1222" s="10"/>
      <c r="PXF1222" s="10"/>
      <c r="PXG1222" s="10"/>
      <c r="PXH1222" s="10"/>
      <c r="PXI1222" s="10"/>
      <c r="PXJ1222" s="10"/>
      <c r="PXK1222" s="10"/>
      <c r="PXL1222" s="10"/>
      <c r="PXM1222" s="10"/>
      <c r="PXN1222" s="10"/>
      <c r="PXO1222" s="10"/>
      <c r="PXP1222" s="10"/>
      <c r="PXQ1222" s="10"/>
      <c r="PXR1222" s="10"/>
      <c r="PXS1222" s="10"/>
      <c r="PXT1222" s="10"/>
      <c r="PXU1222" s="10"/>
      <c r="PXV1222" s="10"/>
      <c r="PXW1222" s="10"/>
      <c r="PXX1222" s="10"/>
      <c r="PXY1222" s="10"/>
      <c r="PXZ1222" s="10"/>
      <c r="PYA1222" s="10"/>
      <c r="PYB1222" s="10"/>
      <c r="PYC1222" s="10"/>
      <c r="PYD1222" s="10"/>
      <c r="PYE1222" s="10"/>
      <c r="PYF1222" s="10"/>
      <c r="PYG1222" s="10"/>
      <c r="PYH1222" s="10"/>
      <c r="PYI1222" s="10"/>
      <c r="PYJ1222" s="10"/>
      <c r="PYK1222" s="10"/>
      <c r="PYL1222" s="10"/>
      <c r="PYM1222" s="10"/>
      <c r="PYN1222" s="10"/>
      <c r="PYO1222" s="10"/>
      <c r="PYP1222" s="10"/>
      <c r="PYQ1222" s="10"/>
      <c r="PYR1222" s="10"/>
      <c r="PYS1222" s="10"/>
      <c r="PYT1222" s="10"/>
      <c r="PYU1222" s="10"/>
      <c r="PYV1222" s="10"/>
      <c r="PYW1222" s="10"/>
      <c r="PYX1222" s="10"/>
      <c r="PYY1222" s="10"/>
      <c r="PYZ1222" s="10"/>
      <c r="PZA1222" s="10"/>
      <c r="PZB1222" s="10"/>
      <c r="PZC1222" s="10"/>
      <c r="PZD1222" s="10"/>
      <c r="PZE1222" s="10"/>
      <c r="PZF1222" s="10"/>
      <c r="PZG1222" s="10"/>
      <c r="PZH1222" s="10"/>
      <c r="PZI1222" s="10"/>
      <c r="PZJ1222" s="10"/>
      <c r="PZK1222" s="10"/>
      <c r="PZL1222" s="10"/>
      <c r="PZM1222" s="10"/>
      <c r="PZN1222" s="10"/>
      <c r="PZO1222" s="10"/>
      <c r="PZP1222" s="10"/>
      <c r="PZQ1222" s="10"/>
      <c r="PZR1222" s="10"/>
      <c r="PZS1222" s="10"/>
      <c r="PZT1222" s="10"/>
      <c r="PZU1222" s="10"/>
      <c r="PZV1222" s="10"/>
      <c r="PZW1222" s="10"/>
      <c r="PZX1222" s="10"/>
      <c r="PZY1222" s="10"/>
      <c r="PZZ1222" s="10"/>
      <c r="QAA1222" s="10"/>
      <c r="QAB1222" s="10"/>
      <c r="QAC1222" s="10"/>
      <c r="QAD1222" s="10"/>
      <c r="QAE1222" s="10"/>
      <c r="QAF1222" s="10"/>
      <c r="QAG1222" s="10"/>
      <c r="QAH1222" s="10"/>
      <c r="QAI1222" s="10"/>
      <c r="QAJ1222" s="10"/>
      <c r="QAK1222" s="10"/>
      <c r="QAL1222" s="10"/>
      <c r="QAM1222" s="10"/>
      <c r="QAN1222" s="10"/>
      <c r="QAO1222" s="10"/>
      <c r="QAP1222" s="10"/>
      <c r="QAQ1222" s="10"/>
      <c r="QAR1222" s="10"/>
      <c r="QAS1222" s="10"/>
      <c r="QAT1222" s="10"/>
      <c r="QAU1222" s="10"/>
      <c r="QAV1222" s="10"/>
      <c r="QAW1222" s="10"/>
      <c r="QAX1222" s="10"/>
      <c r="QAY1222" s="10"/>
      <c r="QAZ1222" s="10"/>
      <c r="QBA1222" s="10"/>
      <c r="QBB1222" s="10"/>
      <c r="QBC1222" s="10"/>
      <c r="QBD1222" s="10"/>
      <c r="QBE1222" s="10"/>
      <c r="QBF1222" s="10"/>
      <c r="QBG1222" s="10"/>
      <c r="QBH1222" s="10"/>
      <c r="QBI1222" s="10"/>
      <c r="QBJ1222" s="10"/>
      <c r="QBK1222" s="10"/>
      <c r="QBL1222" s="10"/>
      <c r="QBM1222" s="10"/>
      <c r="QBN1222" s="10"/>
      <c r="QBO1222" s="10"/>
      <c r="QBP1222" s="10"/>
      <c r="QBQ1222" s="10"/>
      <c r="QBR1222" s="10"/>
      <c r="QBS1222" s="10"/>
      <c r="QBT1222" s="10"/>
      <c r="QBU1222" s="10"/>
      <c r="QBV1222" s="10"/>
      <c r="QBW1222" s="10"/>
      <c r="QBX1222" s="10"/>
      <c r="QBY1222" s="10"/>
      <c r="QBZ1222" s="10"/>
      <c r="QCA1222" s="10"/>
      <c r="QCB1222" s="10"/>
      <c r="QCC1222" s="10"/>
      <c r="QCD1222" s="10"/>
      <c r="QCE1222" s="10"/>
      <c r="QCF1222" s="10"/>
      <c r="QCG1222" s="10"/>
      <c r="QCH1222" s="10"/>
      <c r="QCI1222" s="10"/>
      <c r="QCJ1222" s="10"/>
      <c r="QCK1222" s="10"/>
      <c r="QCL1222" s="10"/>
      <c r="QCM1222" s="10"/>
      <c r="QCN1222" s="10"/>
      <c r="QCO1222" s="10"/>
      <c r="QCP1222" s="10"/>
      <c r="QCQ1222" s="10"/>
      <c r="QCR1222" s="10"/>
      <c r="QCS1222" s="10"/>
      <c r="QCT1222" s="10"/>
      <c r="QCU1222" s="10"/>
      <c r="QCV1222" s="10"/>
      <c r="QCW1222" s="10"/>
      <c r="QCX1222" s="10"/>
      <c r="QCY1222" s="10"/>
      <c r="QCZ1222" s="10"/>
      <c r="QDA1222" s="10"/>
      <c r="QDB1222" s="10"/>
      <c r="QDC1222" s="10"/>
      <c r="QDD1222" s="10"/>
      <c r="QDE1222" s="10"/>
      <c r="QDF1222" s="10"/>
      <c r="QDG1222" s="10"/>
      <c r="QDH1222" s="10"/>
      <c r="QDI1222" s="10"/>
      <c r="QDJ1222" s="10"/>
      <c r="QDK1222" s="10"/>
      <c r="QDL1222" s="10"/>
      <c r="QDM1222" s="10"/>
      <c r="QDN1222" s="10"/>
      <c r="QDO1222" s="10"/>
      <c r="QDP1222" s="10"/>
      <c r="QDQ1222" s="10"/>
      <c r="QDR1222" s="10"/>
      <c r="QDS1222" s="10"/>
      <c r="QDT1222" s="10"/>
      <c r="QDU1222" s="10"/>
      <c r="QDV1222" s="10"/>
      <c r="QDW1222" s="10"/>
      <c r="QDX1222" s="10"/>
      <c r="QDY1222" s="10"/>
      <c r="QDZ1222" s="10"/>
      <c r="QEA1222" s="10"/>
      <c r="QEB1222" s="10"/>
      <c r="QEC1222" s="10"/>
      <c r="QED1222" s="10"/>
      <c r="QEE1222" s="10"/>
      <c r="QEF1222" s="10"/>
      <c r="QEG1222" s="10"/>
      <c r="QEH1222" s="10"/>
      <c r="QEI1222" s="10"/>
      <c r="QEJ1222" s="10"/>
      <c r="QEK1222" s="10"/>
      <c r="QEL1222" s="10"/>
      <c r="QEM1222" s="10"/>
      <c r="QEN1222" s="10"/>
      <c r="QEO1222" s="10"/>
      <c r="QEP1222" s="10"/>
      <c r="QEQ1222" s="10"/>
      <c r="QER1222" s="10"/>
      <c r="QES1222" s="10"/>
      <c r="QET1222" s="10"/>
      <c r="QEU1222" s="10"/>
      <c r="QEV1222" s="10"/>
      <c r="QEW1222" s="10"/>
      <c r="QEX1222" s="10"/>
      <c r="QEY1222" s="10"/>
      <c r="QEZ1222" s="10"/>
      <c r="QFA1222" s="10"/>
      <c r="QFB1222" s="10"/>
      <c r="QFC1222" s="10"/>
      <c r="QFD1222" s="10"/>
      <c r="QFE1222" s="10"/>
      <c r="QFF1222" s="10"/>
      <c r="QFG1222" s="10"/>
      <c r="QFH1222" s="10"/>
      <c r="QFI1222" s="10"/>
      <c r="QFJ1222" s="10"/>
      <c r="QFK1222" s="10"/>
      <c r="QFL1222" s="10"/>
      <c r="QFM1222" s="10"/>
      <c r="QFN1222" s="10"/>
      <c r="QFO1222" s="10"/>
      <c r="QFP1222" s="10"/>
      <c r="QFQ1222" s="10"/>
      <c r="QFR1222" s="10"/>
      <c r="QFS1222" s="10"/>
      <c r="QFT1222" s="10"/>
      <c r="QFU1222" s="10"/>
      <c r="QFV1222" s="10"/>
      <c r="QFW1222" s="10"/>
      <c r="QFX1222" s="10"/>
      <c r="QFY1222" s="10"/>
      <c r="QFZ1222" s="10"/>
      <c r="QGA1222" s="10"/>
      <c r="QGB1222" s="10"/>
      <c r="QGC1222" s="10"/>
      <c r="QGD1222" s="10"/>
      <c r="QGE1222" s="10"/>
      <c r="QGF1222" s="10"/>
      <c r="QGG1222" s="10"/>
      <c r="QGH1222" s="10"/>
      <c r="QGI1222" s="10"/>
      <c r="QGJ1222" s="10"/>
      <c r="QGK1222" s="10"/>
      <c r="QGL1222" s="10"/>
      <c r="QGM1222" s="10"/>
      <c r="QGN1222" s="10"/>
      <c r="QGO1222" s="10"/>
      <c r="QGP1222" s="10"/>
      <c r="QGQ1222" s="10"/>
      <c r="QGR1222" s="10"/>
      <c r="QGS1222" s="10"/>
      <c r="QGT1222" s="10"/>
      <c r="QGU1222" s="10"/>
      <c r="QGV1222" s="10"/>
      <c r="QGW1222" s="10"/>
      <c r="QGX1222" s="10"/>
      <c r="QGY1222" s="10"/>
      <c r="QGZ1222" s="10"/>
      <c r="QHA1222" s="10"/>
      <c r="QHB1222" s="10"/>
      <c r="QHC1222" s="10"/>
      <c r="QHD1222" s="10"/>
      <c r="QHE1222" s="10"/>
      <c r="QHF1222" s="10"/>
      <c r="QHG1222" s="10"/>
      <c r="QHH1222" s="10"/>
      <c r="QHI1222" s="10"/>
      <c r="QHJ1222" s="10"/>
      <c r="QHK1222" s="10"/>
      <c r="QHL1222" s="10"/>
      <c r="QHM1222" s="10"/>
      <c r="QHN1222" s="10"/>
      <c r="QHO1222" s="10"/>
      <c r="QHP1222" s="10"/>
      <c r="QHQ1222" s="10"/>
      <c r="QHR1222" s="10"/>
      <c r="QHS1222" s="10"/>
      <c r="QHT1222" s="10"/>
      <c r="QHU1222" s="10"/>
      <c r="QHV1222" s="10"/>
      <c r="QHW1222" s="10"/>
      <c r="QHX1222" s="10"/>
      <c r="QHY1222" s="10"/>
      <c r="QHZ1222" s="10"/>
      <c r="QIA1222" s="10"/>
      <c r="QIB1222" s="10"/>
      <c r="QIC1222" s="10"/>
      <c r="QID1222" s="10"/>
      <c r="QIE1222" s="10"/>
      <c r="QIF1222" s="10"/>
      <c r="QIG1222" s="10"/>
      <c r="QIH1222" s="10"/>
      <c r="QII1222" s="10"/>
      <c r="QIJ1222" s="10"/>
      <c r="QIK1222" s="10"/>
      <c r="QIL1222" s="10"/>
      <c r="QIM1222" s="10"/>
      <c r="QIN1222" s="10"/>
      <c r="QIO1222" s="10"/>
      <c r="QIP1222" s="10"/>
      <c r="QIQ1222" s="10"/>
      <c r="QIR1222" s="10"/>
      <c r="QIS1222" s="10"/>
      <c r="QIT1222" s="10"/>
      <c r="QIU1222" s="10"/>
      <c r="QIV1222" s="10"/>
      <c r="QIW1222" s="10"/>
      <c r="QIX1222" s="10"/>
      <c r="QIY1222" s="10"/>
      <c r="QIZ1222" s="10"/>
      <c r="QJA1222" s="10"/>
      <c r="QJB1222" s="10"/>
      <c r="QJC1222" s="10"/>
      <c r="QJD1222" s="10"/>
      <c r="QJE1222" s="10"/>
      <c r="QJF1222" s="10"/>
      <c r="QJG1222" s="10"/>
      <c r="QJH1222" s="10"/>
      <c r="QJI1222" s="10"/>
      <c r="QJJ1222" s="10"/>
      <c r="QJK1222" s="10"/>
      <c r="QJL1222" s="10"/>
      <c r="QJM1222" s="10"/>
      <c r="QJN1222" s="10"/>
      <c r="QJO1222" s="10"/>
      <c r="QJP1222" s="10"/>
      <c r="QJQ1222" s="10"/>
      <c r="QJR1222" s="10"/>
      <c r="QJS1222" s="10"/>
      <c r="QJT1222" s="10"/>
      <c r="QJU1222" s="10"/>
      <c r="QJV1222" s="10"/>
      <c r="QJW1222" s="10"/>
      <c r="QJX1222" s="10"/>
      <c r="QJY1222" s="10"/>
      <c r="QJZ1222" s="10"/>
      <c r="QKA1222" s="10"/>
      <c r="QKB1222" s="10"/>
      <c r="QKC1222" s="10"/>
      <c r="QKD1222" s="10"/>
      <c r="QKE1222" s="10"/>
      <c r="QKF1222" s="10"/>
      <c r="QKG1222" s="10"/>
      <c r="QKH1222" s="10"/>
      <c r="QKI1222" s="10"/>
      <c r="QKJ1222" s="10"/>
      <c r="QKK1222" s="10"/>
      <c r="QKL1222" s="10"/>
      <c r="QKM1222" s="10"/>
      <c r="QKN1222" s="10"/>
      <c r="QKO1222" s="10"/>
      <c r="QKP1222" s="10"/>
      <c r="QKQ1222" s="10"/>
      <c r="QKR1222" s="10"/>
      <c r="QKS1222" s="10"/>
      <c r="QKT1222" s="10"/>
      <c r="QKU1222" s="10"/>
      <c r="QKV1222" s="10"/>
      <c r="QKW1222" s="10"/>
      <c r="QKX1222" s="10"/>
      <c r="QKY1222" s="10"/>
      <c r="QKZ1222" s="10"/>
      <c r="QLA1222" s="10"/>
      <c r="QLB1222" s="10"/>
      <c r="QLC1222" s="10"/>
      <c r="QLD1222" s="10"/>
      <c r="QLE1222" s="10"/>
      <c r="QLF1222" s="10"/>
      <c r="QLG1222" s="10"/>
      <c r="QLH1222" s="10"/>
      <c r="QLI1222" s="10"/>
      <c r="QLJ1222" s="10"/>
      <c r="QLK1222" s="10"/>
      <c r="QLL1222" s="10"/>
      <c r="QLM1222" s="10"/>
      <c r="QLN1222" s="10"/>
      <c r="QLO1222" s="10"/>
      <c r="QLP1222" s="10"/>
      <c r="QLQ1222" s="10"/>
      <c r="QLR1222" s="10"/>
      <c r="QLS1222" s="10"/>
      <c r="QLT1222" s="10"/>
      <c r="QLU1222" s="10"/>
      <c r="QLV1222" s="10"/>
      <c r="QLW1222" s="10"/>
      <c r="QLX1222" s="10"/>
      <c r="QLY1222" s="10"/>
      <c r="QLZ1222" s="10"/>
      <c r="QMA1222" s="10"/>
      <c r="QMB1222" s="10"/>
      <c r="QMC1222" s="10"/>
      <c r="QMD1222" s="10"/>
      <c r="QME1222" s="10"/>
      <c r="QMF1222" s="10"/>
      <c r="QMG1222" s="10"/>
      <c r="QMH1222" s="10"/>
      <c r="QMI1222" s="10"/>
      <c r="QMJ1222" s="10"/>
      <c r="QMK1222" s="10"/>
      <c r="QML1222" s="10"/>
      <c r="QMM1222" s="10"/>
      <c r="QMN1222" s="10"/>
      <c r="QMO1222" s="10"/>
      <c r="QMP1222" s="10"/>
      <c r="QMQ1222" s="10"/>
      <c r="QMR1222" s="10"/>
      <c r="QMS1222" s="10"/>
      <c r="QMT1222" s="10"/>
      <c r="QMU1222" s="10"/>
      <c r="QMV1222" s="10"/>
      <c r="QMW1222" s="10"/>
      <c r="QMX1222" s="10"/>
      <c r="QMY1222" s="10"/>
      <c r="QMZ1222" s="10"/>
      <c r="QNA1222" s="10"/>
      <c r="QNB1222" s="10"/>
      <c r="QNC1222" s="10"/>
      <c r="QND1222" s="10"/>
      <c r="QNE1222" s="10"/>
      <c r="QNF1222" s="10"/>
      <c r="QNG1222" s="10"/>
      <c r="QNH1222" s="10"/>
      <c r="QNI1222" s="10"/>
      <c r="QNJ1222" s="10"/>
      <c r="QNK1222" s="10"/>
      <c r="QNL1222" s="10"/>
      <c r="QNM1222" s="10"/>
      <c r="QNN1222" s="10"/>
      <c r="QNO1222" s="10"/>
      <c r="QNP1222" s="10"/>
      <c r="QNQ1222" s="10"/>
      <c r="QNR1222" s="10"/>
      <c r="QNS1222" s="10"/>
      <c r="QNT1222" s="10"/>
      <c r="QNU1222" s="10"/>
      <c r="QNV1222" s="10"/>
      <c r="QNW1222" s="10"/>
      <c r="QNX1222" s="10"/>
      <c r="QNY1222" s="10"/>
      <c r="QNZ1222" s="10"/>
      <c r="QOA1222" s="10"/>
      <c r="QOB1222" s="10"/>
      <c r="QOC1222" s="10"/>
      <c r="QOD1222" s="10"/>
      <c r="QOE1222" s="10"/>
      <c r="QOF1222" s="10"/>
      <c r="QOG1222" s="10"/>
      <c r="QOH1222" s="10"/>
      <c r="QOI1222" s="10"/>
      <c r="QOJ1222" s="10"/>
      <c r="QOK1222" s="10"/>
      <c r="QOL1222" s="10"/>
      <c r="QOM1222" s="10"/>
      <c r="QON1222" s="10"/>
      <c r="QOO1222" s="10"/>
      <c r="QOP1222" s="10"/>
      <c r="QOQ1222" s="10"/>
      <c r="QOR1222" s="10"/>
      <c r="QOS1222" s="10"/>
      <c r="QOT1222" s="10"/>
      <c r="QOU1222" s="10"/>
      <c r="QOV1222" s="10"/>
      <c r="QOW1222" s="10"/>
      <c r="QOX1222" s="10"/>
      <c r="QOY1222" s="10"/>
      <c r="QOZ1222" s="10"/>
      <c r="QPA1222" s="10"/>
      <c r="QPB1222" s="10"/>
      <c r="QPC1222" s="10"/>
      <c r="QPD1222" s="10"/>
      <c r="QPE1222" s="10"/>
      <c r="QPF1222" s="10"/>
      <c r="QPG1222" s="10"/>
      <c r="QPH1222" s="10"/>
      <c r="QPI1222" s="10"/>
      <c r="QPJ1222" s="10"/>
      <c r="QPK1222" s="10"/>
      <c r="QPL1222" s="10"/>
      <c r="QPM1222" s="10"/>
      <c r="QPN1222" s="10"/>
      <c r="QPO1222" s="10"/>
      <c r="QPP1222" s="10"/>
      <c r="QPQ1222" s="10"/>
      <c r="QPR1222" s="10"/>
      <c r="QPS1222" s="10"/>
      <c r="QPT1222" s="10"/>
      <c r="QPU1222" s="10"/>
      <c r="QPV1222" s="10"/>
      <c r="QPW1222" s="10"/>
      <c r="QPX1222" s="10"/>
      <c r="QPY1222" s="10"/>
      <c r="QPZ1222" s="10"/>
      <c r="QQA1222" s="10"/>
      <c r="QQB1222" s="10"/>
      <c r="QQC1222" s="10"/>
      <c r="QQD1222" s="10"/>
      <c r="QQE1222" s="10"/>
      <c r="QQF1222" s="10"/>
      <c r="QQG1222" s="10"/>
      <c r="QQH1222" s="10"/>
      <c r="QQI1222" s="10"/>
      <c r="QQJ1222" s="10"/>
      <c r="QQK1222" s="10"/>
      <c r="QQL1222" s="10"/>
      <c r="QQM1222" s="10"/>
      <c r="QQN1222" s="10"/>
      <c r="QQO1222" s="10"/>
      <c r="QQP1222" s="10"/>
      <c r="QQQ1222" s="10"/>
      <c r="QQR1222" s="10"/>
      <c r="QQS1222" s="10"/>
      <c r="QQT1222" s="10"/>
      <c r="QQU1222" s="10"/>
      <c r="QQV1222" s="10"/>
      <c r="QQW1222" s="10"/>
      <c r="QQX1222" s="10"/>
      <c r="QQY1222" s="10"/>
      <c r="QQZ1222" s="10"/>
      <c r="QRA1222" s="10"/>
      <c r="QRB1222" s="10"/>
      <c r="QRC1222" s="10"/>
      <c r="QRD1222" s="10"/>
      <c r="QRE1222" s="10"/>
      <c r="QRF1222" s="10"/>
      <c r="QRG1222" s="10"/>
      <c r="QRH1222" s="10"/>
      <c r="QRI1222" s="10"/>
      <c r="QRJ1222" s="10"/>
      <c r="QRK1222" s="10"/>
      <c r="QRL1222" s="10"/>
      <c r="QRM1222" s="10"/>
      <c r="QRN1222" s="10"/>
      <c r="QRO1222" s="10"/>
      <c r="QRP1222" s="10"/>
      <c r="QRQ1222" s="10"/>
      <c r="QRR1222" s="10"/>
      <c r="QRS1222" s="10"/>
      <c r="QRT1222" s="10"/>
      <c r="QRU1222" s="10"/>
      <c r="QRV1222" s="10"/>
      <c r="QRW1222" s="10"/>
      <c r="QRX1222" s="10"/>
      <c r="QRY1222" s="10"/>
      <c r="QRZ1222" s="10"/>
      <c r="QSA1222" s="10"/>
      <c r="QSB1222" s="10"/>
      <c r="QSC1222" s="10"/>
      <c r="QSD1222" s="10"/>
      <c r="QSE1222" s="10"/>
      <c r="QSF1222" s="10"/>
      <c r="QSG1222" s="10"/>
      <c r="QSH1222" s="10"/>
      <c r="QSI1222" s="10"/>
      <c r="QSJ1222" s="10"/>
      <c r="QSK1222" s="10"/>
      <c r="QSL1222" s="10"/>
      <c r="QSM1222" s="10"/>
      <c r="QSN1222" s="10"/>
      <c r="QSO1222" s="10"/>
      <c r="QSP1222" s="10"/>
      <c r="QSQ1222" s="10"/>
      <c r="QSR1222" s="10"/>
      <c r="QSS1222" s="10"/>
      <c r="QST1222" s="10"/>
      <c r="QSU1222" s="10"/>
      <c r="QSV1222" s="10"/>
      <c r="QSW1222" s="10"/>
      <c r="QSX1222" s="10"/>
      <c r="QSY1222" s="10"/>
      <c r="QSZ1222" s="10"/>
      <c r="QTA1222" s="10"/>
      <c r="QTB1222" s="10"/>
      <c r="QTC1222" s="10"/>
      <c r="QTD1222" s="10"/>
      <c r="QTE1222" s="10"/>
      <c r="QTF1222" s="10"/>
      <c r="QTG1222" s="10"/>
      <c r="QTH1222" s="10"/>
      <c r="QTI1222" s="10"/>
      <c r="QTJ1222" s="10"/>
      <c r="QTK1222" s="10"/>
      <c r="QTL1222" s="10"/>
      <c r="QTM1222" s="10"/>
      <c r="QTN1222" s="10"/>
      <c r="QTO1222" s="10"/>
      <c r="QTP1222" s="10"/>
      <c r="QTQ1222" s="10"/>
      <c r="QTR1222" s="10"/>
      <c r="QTS1222" s="10"/>
      <c r="QTT1222" s="10"/>
      <c r="QTU1222" s="10"/>
      <c r="QTV1222" s="10"/>
      <c r="QTW1222" s="10"/>
      <c r="QTX1222" s="10"/>
      <c r="QTY1222" s="10"/>
      <c r="QTZ1222" s="10"/>
      <c r="QUA1222" s="10"/>
      <c r="QUB1222" s="10"/>
      <c r="QUC1222" s="10"/>
      <c r="QUD1222" s="10"/>
      <c r="QUE1222" s="10"/>
      <c r="QUF1222" s="10"/>
      <c r="QUG1222" s="10"/>
      <c r="QUH1222" s="10"/>
      <c r="QUI1222" s="10"/>
      <c r="QUJ1222" s="10"/>
      <c r="QUK1222" s="10"/>
      <c r="QUL1222" s="10"/>
      <c r="QUM1222" s="10"/>
      <c r="QUN1222" s="10"/>
      <c r="QUO1222" s="10"/>
      <c r="QUP1222" s="10"/>
      <c r="QUQ1222" s="10"/>
      <c r="QUR1222" s="10"/>
      <c r="QUS1222" s="10"/>
      <c r="QUT1222" s="10"/>
      <c r="QUU1222" s="10"/>
      <c r="QUV1222" s="10"/>
      <c r="QUW1222" s="10"/>
      <c r="QUX1222" s="10"/>
      <c r="QUY1222" s="10"/>
      <c r="QUZ1222" s="10"/>
      <c r="QVA1222" s="10"/>
      <c r="QVB1222" s="10"/>
      <c r="QVC1222" s="10"/>
      <c r="QVD1222" s="10"/>
      <c r="QVE1222" s="10"/>
      <c r="QVF1222" s="10"/>
      <c r="QVG1222" s="10"/>
      <c r="QVH1222" s="10"/>
      <c r="QVI1222" s="10"/>
      <c r="QVJ1222" s="10"/>
      <c r="QVK1222" s="10"/>
      <c r="QVL1222" s="10"/>
      <c r="QVM1222" s="10"/>
      <c r="QVN1222" s="10"/>
      <c r="QVO1222" s="10"/>
      <c r="QVP1222" s="10"/>
      <c r="QVQ1222" s="10"/>
      <c r="QVR1222" s="10"/>
      <c r="QVS1222" s="10"/>
      <c r="QVT1222" s="10"/>
      <c r="QVU1222" s="10"/>
      <c r="QVV1222" s="10"/>
      <c r="QVW1222" s="10"/>
      <c r="QVX1222" s="10"/>
      <c r="QVY1222" s="10"/>
      <c r="QVZ1222" s="10"/>
      <c r="QWA1222" s="10"/>
      <c r="QWB1222" s="10"/>
      <c r="QWC1222" s="10"/>
      <c r="QWD1222" s="10"/>
      <c r="QWE1222" s="10"/>
      <c r="QWF1222" s="10"/>
      <c r="QWG1222" s="10"/>
      <c r="QWH1222" s="10"/>
      <c r="QWI1222" s="10"/>
      <c r="QWJ1222" s="10"/>
      <c r="QWK1222" s="10"/>
      <c r="QWL1222" s="10"/>
      <c r="QWM1222" s="10"/>
      <c r="QWN1222" s="10"/>
      <c r="QWO1222" s="10"/>
      <c r="QWP1222" s="10"/>
      <c r="QWQ1222" s="10"/>
      <c r="QWR1222" s="10"/>
      <c r="QWS1222" s="10"/>
      <c r="QWT1222" s="10"/>
      <c r="QWU1222" s="10"/>
      <c r="QWV1222" s="10"/>
      <c r="QWW1222" s="10"/>
      <c r="QWX1222" s="10"/>
      <c r="QWY1222" s="10"/>
      <c r="QWZ1222" s="10"/>
      <c r="QXA1222" s="10"/>
      <c r="QXB1222" s="10"/>
      <c r="QXC1222" s="10"/>
      <c r="QXD1222" s="10"/>
      <c r="QXE1222" s="10"/>
      <c r="QXF1222" s="10"/>
      <c r="QXG1222" s="10"/>
      <c r="QXH1222" s="10"/>
      <c r="QXI1222" s="10"/>
      <c r="QXJ1222" s="10"/>
      <c r="QXK1222" s="10"/>
      <c r="QXL1222" s="10"/>
      <c r="QXM1222" s="10"/>
      <c r="QXN1222" s="10"/>
      <c r="QXO1222" s="10"/>
      <c r="QXP1222" s="10"/>
      <c r="QXQ1222" s="10"/>
      <c r="QXR1222" s="10"/>
      <c r="QXS1222" s="10"/>
      <c r="QXT1222" s="10"/>
      <c r="QXU1222" s="10"/>
      <c r="QXV1222" s="10"/>
      <c r="QXW1222" s="10"/>
      <c r="QXX1222" s="10"/>
      <c r="QXY1222" s="10"/>
      <c r="QXZ1222" s="10"/>
      <c r="QYA1222" s="10"/>
      <c r="QYB1222" s="10"/>
      <c r="QYC1222" s="10"/>
      <c r="QYD1222" s="10"/>
      <c r="QYE1222" s="10"/>
      <c r="QYF1222" s="10"/>
      <c r="QYG1222" s="10"/>
      <c r="QYH1222" s="10"/>
      <c r="QYI1222" s="10"/>
      <c r="QYJ1222" s="10"/>
      <c r="QYK1222" s="10"/>
      <c r="QYL1222" s="10"/>
      <c r="QYM1222" s="10"/>
      <c r="QYN1222" s="10"/>
      <c r="QYO1222" s="10"/>
      <c r="QYP1222" s="10"/>
      <c r="QYQ1222" s="10"/>
      <c r="QYR1222" s="10"/>
      <c r="QYS1222" s="10"/>
      <c r="QYT1222" s="10"/>
      <c r="QYU1222" s="10"/>
      <c r="QYV1222" s="10"/>
      <c r="QYW1222" s="10"/>
      <c r="QYX1222" s="10"/>
      <c r="QYY1222" s="10"/>
      <c r="QYZ1222" s="10"/>
      <c r="QZA1222" s="10"/>
      <c r="QZB1222" s="10"/>
      <c r="QZC1222" s="10"/>
      <c r="QZD1222" s="10"/>
      <c r="QZE1222" s="10"/>
      <c r="QZF1222" s="10"/>
      <c r="QZG1222" s="10"/>
      <c r="QZH1222" s="10"/>
      <c r="QZI1222" s="10"/>
      <c r="QZJ1222" s="10"/>
      <c r="QZK1222" s="10"/>
      <c r="QZL1222" s="10"/>
      <c r="QZM1222" s="10"/>
      <c r="QZN1222" s="10"/>
      <c r="QZO1222" s="10"/>
      <c r="QZP1222" s="10"/>
      <c r="QZQ1222" s="10"/>
      <c r="QZR1222" s="10"/>
      <c r="QZS1222" s="10"/>
      <c r="QZT1222" s="10"/>
      <c r="QZU1222" s="10"/>
      <c r="QZV1222" s="10"/>
      <c r="QZW1222" s="10"/>
      <c r="QZX1222" s="10"/>
      <c r="QZY1222" s="10"/>
      <c r="QZZ1222" s="10"/>
      <c r="RAA1222" s="10"/>
      <c r="RAB1222" s="10"/>
      <c r="RAC1222" s="10"/>
      <c r="RAD1222" s="10"/>
      <c r="RAE1222" s="10"/>
      <c r="RAF1222" s="10"/>
      <c r="RAG1222" s="10"/>
      <c r="RAH1222" s="10"/>
      <c r="RAI1222" s="10"/>
      <c r="RAJ1222" s="10"/>
      <c r="RAK1222" s="10"/>
      <c r="RAL1222" s="10"/>
      <c r="RAM1222" s="10"/>
      <c r="RAN1222" s="10"/>
      <c r="RAO1222" s="10"/>
      <c r="RAP1222" s="10"/>
      <c r="RAQ1222" s="10"/>
      <c r="RAR1222" s="10"/>
      <c r="RAS1222" s="10"/>
      <c r="RAT1222" s="10"/>
      <c r="RAU1222" s="10"/>
      <c r="RAV1222" s="10"/>
      <c r="RAW1222" s="10"/>
      <c r="RAX1222" s="10"/>
      <c r="RAY1222" s="10"/>
      <c r="RAZ1222" s="10"/>
      <c r="RBA1222" s="10"/>
      <c r="RBB1222" s="10"/>
      <c r="RBC1222" s="10"/>
      <c r="RBD1222" s="10"/>
      <c r="RBE1222" s="10"/>
      <c r="RBF1222" s="10"/>
      <c r="RBG1222" s="10"/>
      <c r="RBH1222" s="10"/>
      <c r="RBI1222" s="10"/>
      <c r="RBJ1222" s="10"/>
      <c r="RBK1222" s="10"/>
      <c r="RBL1222" s="10"/>
      <c r="RBM1222" s="10"/>
      <c r="RBN1222" s="10"/>
      <c r="RBO1222" s="10"/>
      <c r="RBP1222" s="10"/>
      <c r="RBQ1222" s="10"/>
      <c r="RBR1222" s="10"/>
      <c r="RBS1222" s="10"/>
      <c r="RBT1222" s="10"/>
      <c r="RBU1222" s="10"/>
      <c r="RBV1222" s="10"/>
      <c r="RBW1222" s="10"/>
      <c r="RBX1222" s="10"/>
      <c r="RBY1222" s="10"/>
      <c r="RBZ1222" s="10"/>
      <c r="RCA1222" s="10"/>
      <c r="RCB1222" s="10"/>
      <c r="RCC1222" s="10"/>
      <c r="RCD1222" s="10"/>
      <c r="RCE1222" s="10"/>
      <c r="RCF1222" s="10"/>
      <c r="RCG1222" s="10"/>
      <c r="RCH1222" s="10"/>
      <c r="RCI1222" s="10"/>
      <c r="RCJ1222" s="10"/>
      <c r="RCK1222" s="10"/>
      <c r="RCL1222" s="10"/>
      <c r="RCM1222" s="10"/>
      <c r="RCN1222" s="10"/>
      <c r="RCO1222" s="10"/>
      <c r="RCP1222" s="10"/>
      <c r="RCQ1222" s="10"/>
      <c r="RCR1222" s="10"/>
      <c r="RCS1222" s="10"/>
      <c r="RCT1222" s="10"/>
      <c r="RCU1222" s="10"/>
      <c r="RCV1222" s="10"/>
      <c r="RCW1222" s="10"/>
      <c r="RCX1222" s="10"/>
      <c r="RCY1222" s="10"/>
      <c r="RCZ1222" s="10"/>
      <c r="RDA1222" s="10"/>
      <c r="RDB1222" s="10"/>
      <c r="RDC1222" s="10"/>
      <c r="RDD1222" s="10"/>
      <c r="RDE1222" s="10"/>
      <c r="RDF1222" s="10"/>
      <c r="RDG1222" s="10"/>
      <c r="RDH1222" s="10"/>
      <c r="RDI1222" s="10"/>
      <c r="RDJ1222" s="10"/>
      <c r="RDK1222" s="10"/>
      <c r="RDL1222" s="10"/>
      <c r="RDM1222" s="10"/>
      <c r="RDN1222" s="10"/>
      <c r="RDO1222" s="10"/>
      <c r="RDP1222" s="10"/>
      <c r="RDQ1222" s="10"/>
      <c r="RDR1222" s="10"/>
      <c r="RDS1222" s="10"/>
      <c r="RDT1222" s="10"/>
      <c r="RDU1222" s="10"/>
      <c r="RDV1222" s="10"/>
      <c r="RDW1222" s="10"/>
      <c r="RDX1222" s="10"/>
      <c r="RDY1222" s="10"/>
      <c r="RDZ1222" s="10"/>
      <c r="REA1222" s="10"/>
      <c r="REB1222" s="10"/>
      <c r="REC1222" s="10"/>
      <c r="RED1222" s="10"/>
      <c r="REE1222" s="10"/>
      <c r="REF1222" s="10"/>
      <c r="REG1222" s="10"/>
      <c r="REH1222" s="10"/>
      <c r="REI1222" s="10"/>
      <c r="REJ1222" s="10"/>
      <c r="REK1222" s="10"/>
      <c r="REL1222" s="10"/>
      <c r="REM1222" s="10"/>
      <c r="REN1222" s="10"/>
      <c r="REO1222" s="10"/>
      <c r="REP1222" s="10"/>
      <c r="REQ1222" s="10"/>
      <c r="RER1222" s="10"/>
      <c r="RES1222" s="10"/>
      <c r="RET1222" s="10"/>
      <c r="REU1222" s="10"/>
      <c r="REV1222" s="10"/>
      <c r="REW1222" s="10"/>
      <c r="REX1222" s="10"/>
      <c r="REY1222" s="10"/>
      <c r="REZ1222" s="10"/>
      <c r="RFA1222" s="10"/>
      <c r="RFB1222" s="10"/>
      <c r="RFC1222" s="10"/>
      <c r="RFD1222" s="10"/>
      <c r="RFE1222" s="10"/>
      <c r="RFF1222" s="10"/>
      <c r="RFG1222" s="10"/>
      <c r="RFH1222" s="10"/>
      <c r="RFI1222" s="10"/>
      <c r="RFJ1222" s="10"/>
      <c r="RFK1222" s="10"/>
      <c r="RFL1222" s="10"/>
      <c r="RFM1222" s="10"/>
      <c r="RFN1222" s="10"/>
      <c r="RFO1222" s="10"/>
      <c r="RFP1222" s="10"/>
      <c r="RFQ1222" s="10"/>
      <c r="RFR1222" s="10"/>
      <c r="RFS1222" s="10"/>
      <c r="RFT1222" s="10"/>
      <c r="RFU1222" s="10"/>
      <c r="RFV1222" s="10"/>
      <c r="RFW1222" s="10"/>
      <c r="RFX1222" s="10"/>
      <c r="RFY1222" s="10"/>
      <c r="RFZ1222" s="10"/>
      <c r="RGA1222" s="10"/>
      <c r="RGB1222" s="10"/>
      <c r="RGC1222" s="10"/>
      <c r="RGD1222" s="10"/>
      <c r="RGE1222" s="10"/>
      <c r="RGF1222" s="10"/>
      <c r="RGG1222" s="10"/>
      <c r="RGH1222" s="10"/>
      <c r="RGI1222" s="10"/>
      <c r="RGJ1222" s="10"/>
      <c r="RGK1222" s="10"/>
      <c r="RGL1222" s="10"/>
      <c r="RGM1222" s="10"/>
      <c r="RGN1222" s="10"/>
      <c r="RGO1222" s="10"/>
      <c r="RGP1222" s="10"/>
      <c r="RGQ1222" s="10"/>
      <c r="RGR1222" s="10"/>
      <c r="RGS1222" s="10"/>
      <c r="RGT1222" s="10"/>
      <c r="RGU1222" s="10"/>
      <c r="RGV1222" s="10"/>
      <c r="RGW1222" s="10"/>
      <c r="RGX1222" s="10"/>
      <c r="RGY1222" s="10"/>
      <c r="RGZ1222" s="10"/>
      <c r="RHA1222" s="10"/>
      <c r="RHB1222" s="10"/>
      <c r="RHC1222" s="10"/>
      <c r="RHD1222" s="10"/>
      <c r="RHE1222" s="10"/>
      <c r="RHF1222" s="10"/>
      <c r="RHG1222" s="10"/>
      <c r="RHH1222" s="10"/>
      <c r="RHI1222" s="10"/>
      <c r="RHJ1222" s="10"/>
      <c r="RHK1222" s="10"/>
      <c r="RHL1222" s="10"/>
      <c r="RHM1222" s="10"/>
      <c r="RHN1222" s="10"/>
      <c r="RHO1222" s="10"/>
      <c r="RHP1222" s="10"/>
      <c r="RHQ1222" s="10"/>
      <c r="RHR1222" s="10"/>
      <c r="RHS1222" s="10"/>
      <c r="RHT1222" s="10"/>
      <c r="RHU1222" s="10"/>
      <c r="RHV1222" s="10"/>
      <c r="RHW1222" s="10"/>
      <c r="RHX1222" s="10"/>
      <c r="RHY1222" s="10"/>
      <c r="RHZ1222" s="10"/>
      <c r="RIA1222" s="10"/>
      <c r="RIB1222" s="10"/>
      <c r="RIC1222" s="10"/>
      <c r="RID1222" s="10"/>
      <c r="RIE1222" s="10"/>
      <c r="RIF1222" s="10"/>
      <c r="RIG1222" s="10"/>
      <c r="RIH1222" s="10"/>
      <c r="RII1222" s="10"/>
      <c r="RIJ1222" s="10"/>
      <c r="RIK1222" s="10"/>
      <c r="RIL1222" s="10"/>
      <c r="RIM1222" s="10"/>
      <c r="RIN1222" s="10"/>
      <c r="RIO1222" s="10"/>
      <c r="RIP1222" s="10"/>
      <c r="RIQ1222" s="10"/>
      <c r="RIR1222" s="10"/>
      <c r="RIS1222" s="10"/>
      <c r="RIT1222" s="10"/>
      <c r="RIU1222" s="10"/>
      <c r="RIV1222" s="10"/>
      <c r="RIW1222" s="10"/>
      <c r="RIX1222" s="10"/>
      <c r="RIY1222" s="10"/>
      <c r="RIZ1222" s="10"/>
      <c r="RJA1222" s="10"/>
      <c r="RJB1222" s="10"/>
      <c r="RJC1222" s="10"/>
      <c r="RJD1222" s="10"/>
      <c r="RJE1222" s="10"/>
      <c r="RJF1222" s="10"/>
      <c r="RJG1222" s="10"/>
      <c r="RJH1222" s="10"/>
      <c r="RJI1222" s="10"/>
      <c r="RJJ1222" s="10"/>
      <c r="RJK1222" s="10"/>
      <c r="RJL1222" s="10"/>
      <c r="RJM1222" s="10"/>
      <c r="RJN1222" s="10"/>
      <c r="RJO1222" s="10"/>
      <c r="RJP1222" s="10"/>
      <c r="RJQ1222" s="10"/>
      <c r="RJR1222" s="10"/>
      <c r="RJS1222" s="10"/>
      <c r="RJT1222" s="10"/>
      <c r="RJU1222" s="10"/>
      <c r="RJV1222" s="10"/>
      <c r="RJW1222" s="10"/>
      <c r="RJX1222" s="10"/>
      <c r="RJY1222" s="10"/>
      <c r="RJZ1222" s="10"/>
      <c r="RKA1222" s="10"/>
      <c r="RKB1222" s="10"/>
      <c r="RKC1222" s="10"/>
      <c r="RKD1222" s="10"/>
      <c r="RKE1222" s="10"/>
      <c r="RKF1222" s="10"/>
      <c r="RKG1222" s="10"/>
      <c r="RKH1222" s="10"/>
      <c r="RKI1222" s="10"/>
      <c r="RKJ1222" s="10"/>
      <c r="RKK1222" s="10"/>
      <c r="RKL1222" s="10"/>
      <c r="RKM1222" s="10"/>
      <c r="RKN1222" s="10"/>
      <c r="RKO1222" s="10"/>
      <c r="RKP1222" s="10"/>
      <c r="RKQ1222" s="10"/>
      <c r="RKR1222" s="10"/>
      <c r="RKS1222" s="10"/>
      <c r="RKT1222" s="10"/>
      <c r="RKU1222" s="10"/>
      <c r="RKV1222" s="10"/>
      <c r="RKW1222" s="10"/>
      <c r="RKX1222" s="10"/>
      <c r="RKY1222" s="10"/>
      <c r="RKZ1222" s="10"/>
      <c r="RLA1222" s="10"/>
      <c r="RLB1222" s="10"/>
      <c r="RLC1222" s="10"/>
      <c r="RLD1222" s="10"/>
      <c r="RLE1222" s="10"/>
      <c r="RLF1222" s="10"/>
      <c r="RLG1222" s="10"/>
      <c r="RLH1222" s="10"/>
      <c r="RLI1222" s="10"/>
      <c r="RLJ1222" s="10"/>
      <c r="RLK1222" s="10"/>
      <c r="RLL1222" s="10"/>
      <c r="RLM1222" s="10"/>
      <c r="RLN1222" s="10"/>
      <c r="RLO1222" s="10"/>
      <c r="RLP1222" s="10"/>
      <c r="RLQ1222" s="10"/>
      <c r="RLR1222" s="10"/>
      <c r="RLS1222" s="10"/>
      <c r="RLT1222" s="10"/>
      <c r="RLU1222" s="10"/>
      <c r="RLV1222" s="10"/>
      <c r="RLW1222" s="10"/>
      <c r="RLX1222" s="10"/>
      <c r="RLY1222" s="10"/>
      <c r="RLZ1222" s="10"/>
      <c r="RMA1222" s="10"/>
      <c r="RMB1222" s="10"/>
      <c r="RMC1222" s="10"/>
      <c r="RMD1222" s="10"/>
      <c r="RME1222" s="10"/>
      <c r="RMF1222" s="10"/>
      <c r="RMG1222" s="10"/>
      <c r="RMH1222" s="10"/>
      <c r="RMI1222" s="10"/>
      <c r="RMJ1222" s="10"/>
      <c r="RMK1222" s="10"/>
      <c r="RML1222" s="10"/>
      <c r="RMM1222" s="10"/>
      <c r="RMN1222" s="10"/>
      <c r="RMO1222" s="10"/>
      <c r="RMP1222" s="10"/>
      <c r="RMQ1222" s="10"/>
      <c r="RMR1222" s="10"/>
      <c r="RMS1222" s="10"/>
      <c r="RMT1222" s="10"/>
      <c r="RMU1222" s="10"/>
      <c r="RMV1222" s="10"/>
      <c r="RMW1222" s="10"/>
      <c r="RMX1222" s="10"/>
      <c r="RMY1222" s="10"/>
      <c r="RMZ1222" s="10"/>
      <c r="RNA1222" s="10"/>
      <c r="RNB1222" s="10"/>
      <c r="RNC1222" s="10"/>
      <c r="RND1222" s="10"/>
      <c r="RNE1222" s="10"/>
      <c r="RNF1222" s="10"/>
      <c r="RNG1222" s="10"/>
      <c r="RNH1222" s="10"/>
      <c r="RNI1222" s="10"/>
      <c r="RNJ1222" s="10"/>
      <c r="RNK1222" s="10"/>
      <c r="RNL1222" s="10"/>
      <c r="RNM1222" s="10"/>
      <c r="RNN1222" s="10"/>
      <c r="RNO1222" s="10"/>
      <c r="RNP1222" s="10"/>
      <c r="RNQ1222" s="10"/>
      <c r="RNR1222" s="10"/>
      <c r="RNS1222" s="10"/>
      <c r="RNT1222" s="10"/>
      <c r="RNU1222" s="10"/>
      <c r="RNV1222" s="10"/>
      <c r="RNW1222" s="10"/>
      <c r="RNX1222" s="10"/>
      <c r="RNY1222" s="10"/>
      <c r="RNZ1222" s="10"/>
      <c r="ROA1222" s="10"/>
      <c r="ROB1222" s="10"/>
      <c r="ROC1222" s="10"/>
      <c r="ROD1222" s="10"/>
      <c r="ROE1222" s="10"/>
      <c r="ROF1222" s="10"/>
      <c r="ROG1222" s="10"/>
      <c r="ROH1222" s="10"/>
      <c r="ROI1222" s="10"/>
      <c r="ROJ1222" s="10"/>
      <c r="ROK1222" s="10"/>
      <c r="ROL1222" s="10"/>
      <c r="ROM1222" s="10"/>
      <c r="RON1222" s="10"/>
      <c r="ROO1222" s="10"/>
      <c r="ROP1222" s="10"/>
      <c r="ROQ1222" s="10"/>
      <c r="ROR1222" s="10"/>
      <c r="ROS1222" s="10"/>
      <c r="ROT1222" s="10"/>
      <c r="ROU1222" s="10"/>
      <c r="ROV1222" s="10"/>
      <c r="ROW1222" s="10"/>
      <c r="ROX1222" s="10"/>
      <c r="ROY1222" s="10"/>
      <c r="ROZ1222" s="10"/>
      <c r="RPA1222" s="10"/>
      <c r="RPB1222" s="10"/>
      <c r="RPC1222" s="10"/>
      <c r="RPD1222" s="10"/>
      <c r="RPE1222" s="10"/>
      <c r="RPF1222" s="10"/>
      <c r="RPG1222" s="10"/>
      <c r="RPH1222" s="10"/>
      <c r="RPI1222" s="10"/>
      <c r="RPJ1222" s="10"/>
      <c r="RPK1222" s="10"/>
      <c r="RPL1222" s="10"/>
      <c r="RPM1222" s="10"/>
      <c r="RPN1222" s="10"/>
      <c r="RPO1222" s="10"/>
      <c r="RPP1222" s="10"/>
      <c r="RPQ1222" s="10"/>
      <c r="RPR1222" s="10"/>
      <c r="RPS1222" s="10"/>
      <c r="RPT1222" s="10"/>
      <c r="RPU1222" s="10"/>
      <c r="RPV1222" s="10"/>
      <c r="RPW1222" s="10"/>
      <c r="RPX1222" s="10"/>
      <c r="RPY1222" s="10"/>
      <c r="RPZ1222" s="10"/>
      <c r="RQA1222" s="10"/>
      <c r="RQB1222" s="10"/>
      <c r="RQC1222" s="10"/>
      <c r="RQD1222" s="10"/>
      <c r="RQE1222" s="10"/>
      <c r="RQF1222" s="10"/>
      <c r="RQG1222" s="10"/>
      <c r="RQH1222" s="10"/>
      <c r="RQI1222" s="10"/>
      <c r="RQJ1222" s="10"/>
      <c r="RQK1222" s="10"/>
      <c r="RQL1222" s="10"/>
      <c r="RQM1222" s="10"/>
      <c r="RQN1222" s="10"/>
      <c r="RQO1222" s="10"/>
      <c r="RQP1222" s="10"/>
      <c r="RQQ1222" s="10"/>
      <c r="RQR1222" s="10"/>
      <c r="RQS1222" s="10"/>
      <c r="RQT1222" s="10"/>
      <c r="RQU1222" s="10"/>
      <c r="RQV1222" s="10"/>
      <c r="RQW1222" s="10"/>
      <c r="RQX1222" s="10"/>
      <c r="RQY1222" s="10"/>
      <c r="RQZ1222" s="10"/>
      <c r="RRA1222" s="10"/>
      <c r="RRB1222" s="10"/>
      <c r="RRC1222" s="10"/>
      <c r="RRD1222" s="10"/>
      <c r="RRE1222" s="10"/>
      <c r="RRF1222" s="10"/>
      <c r="RRG1222" s="10"/>
      <c r="RRH1222" s="10"/>
      <c r="RRI1222" s="10"/>
      <c r="RRJ1222" s="10"/>
      <c r="RRK1222" s="10"/>
      <c r="RRL1222" s="10"/>
      <c r="RRM1222" s="10"/>
      <c r="RRN1222" s="10"/>
      <c r="RRO1222" s="10"/>
      <c r="RRP1222" s="10"/>
      <c r="RRQ1222" s="10"/>
      <c r="RRR1222" s="10"/>
      <c r="RRS1222" s="10"/>
      <c r="RRT1222" s="10"/>
      <c r="RRU1222" s="10"/>
      <c r="RRV1222" s="10"/>
      <c r="RRW1222" s="10"/>
      <c r="RRX1222" s="10"/>
      <c r="RRY1222" s="10"/>
      <c r="RRZ1222" s="10"/>
      <c r="RSA1222" s="10"/>
      <c r="RSB1222" s="10"/>
      <c r="RSC1222" s="10"/>
      <c r="RSD1222" s="10"/>
      <c r="RSE1222" s="10"/>
      <c r="RSF1222" s="10"/>
      <c r="RSG1222" s="10"/>
      <c r="RSH1222" s="10"/>
      <c r="RSI1222" s="10"/>
      <c r="RSJ1222" s="10"/>
      <c r="RSK1222" s="10"/>
      <c r="RSL1222" s="10"/>
      <c r="RSM1222" s="10"/>
      <c r="RSN1222" s="10"/>
      <c r="RSO1222" s="10"/>
      <c r="RSP1222" s="10"/>
      <c r="RSQ1222" s="10"/>
      <c r="RSR1222" s="10"/>
      <c r="RSS1222" s="10"/>
      <c r="RST1222" s="10"/>
      <c r="RSU1222" s="10"/>
      <c r="RSV1222" s="10"/>
      <c r="RSW1222" s="10"/>
      <c r="RSX1222" s="10"/>
      <c r="RSY1222" s="10"/>
      <c r="RSZ1222" s="10"/>
      <c r="RTA1222" s="10"/>
      <c r="RTB1222" s="10"/>
      <c r="RTC1222" s="10"/>
      <c r="RTD1222" s="10"/>
      <c r="RTE1222" s="10"/>
      <c r="RTF1222" s="10"/>
      <c r="RTG1222" s="10"/>
      <c r="RTH1222" s="10"/>
      <c r="RTI1222" s="10"/>
      <c r="RTJ1222" s="10"/>
      <c r="RTK1222" s="10"/>
      <c r="RTL1222" s="10"/>
      <c r="RTM1222" s="10"/>
      <c r="RTN1222" s="10"/>
      <c r="RTO1222" s="10"/>
      <c r="RTP1222" s="10"/>
      <c r="RTQ1222" s="10"/>
      <c r="RTR1222" s="10"/>
      <c r="RTS1222" s="10"/>
      <c r="RTT1222" s="10"/>
      <c r="RTU1222" s="10"/>
      <c r="RTV1222" s="10"/>
      <c r="RTW1222" s="10"/>
      <c r="RTX1222" s="10"/>
      <c r="RTY1222" s="10"/>
      <c r="RTZ1222" s="10"/>
      <c r="RUA1222" s="10"/>
      <c r="RUB1222" s="10"/>
      <c r="RUC1222" s="10"/>
      <c r="RUD1222" s="10"/>
      <c r="RUE1222" s="10"/>
      <c r="RUF1222" s="10"/>
      <c r="RUG1222" s="10"/>
      <c r="RUH1222" s="10"/>
      <c r="RUI1222" s="10"/>
      <c r="RUJ1222" s="10"/>
      <c r="RUK1222" s="10"/>
      <c r="RUL1222" s="10"/>
      <c r="RUM1222" s="10"/>
      <c r="RUN1222" s="10"/>
      <c r="RUO1222" s="10"/>
      <c r="RUP1222" s="10"/>
      <c r="RUQ1222" s="10"/>
      <c r="RUR1222" s="10"/>
      <c r="RUS1222" s="10"/>
      <c r="RUT1222" s="10"/>
      <c r="RUU1222" s="10"/>
      <c r="RUV1222" s="10"/>
      <c r="RUW1222" s="10"/>
      <c r="RUX1222" s="10"/>
      <c r="RUY1222" s="10"/>
      <c r="RUZ1222" s="10"/>
      <c r="RVA1222" s="10"/>
      <c r="RVB1222" s="10"/>
      <c r="RVC1222" s="10"/>
      <c r="RVD1222" s="10"/>
      <c r="RVE1222" s="10"/>
      <c r="RVF1222" s="10"/>
      <c r="RVG1222" s="10"/>
      <c r="RVH1222" s="10"/>
      <c r="RVI1222" s="10"/>
      <c r="RVJ1222" s="10"/>
      <c r="RVK1222" s="10"/>
      <c r="RVL1222" s="10"/>
      <c r="RVM1222" s="10"/>
      <c r="RVN1222" s="10"/>
      <c r="RVO1222" s="10"/>
      <c r="RVP1222" s="10"/>
      <c r="RVQ1222" s="10"/>
      <c r="RVR1222" s="10"/>
      <c r="RVS1222" s="10"/>
      <c r="RVT1222" s="10"/>
      <c r="RVU1222" s="10"/>
      <c r="RVV1222" s="10"/>
      <c r="RVW1222" s="10"/>
      <c r="RVX1222" s="10"/>
      <c r="RVY1222" s="10"/>
      <c r="RVZ1222" s="10"/>
      <c r="RWA1222" s="10"/>
      <c r="RWB1222" s="10"/>
      <c r="RWC1222" s="10"/>
      <c r="RWD1222" s="10"/>
      <c r="RWE1222" s="10"/>
      <c r="RWF1222" s="10"/>
      <c r="RWG1222" s="10"/>
      <c r="RWH1222" s="10"/>
      <c r="RWI1222" s="10"/>
      <c r="RWJ1222" s="10"/>
      <c r="RWK1222" s="10"/>
      <c r="RWL1222" s="10"/>
      <c r="RWM1222" s="10"/>
      <c r="RWN1222" s="10"/>
      <c r="RWO1222" s="10"/>
      <c r="RWP1222" s="10"/>
      <c r="RWQ1222" s="10"/>
      <c r="RWR1222" s="10"/>
      <c r="RWS1222" s="10"/>
      <c r="RWT1222" s="10"/>
      <c r="RWU1222" s="10"/>
      <c r="RWV1222" s="10"/>
      <c r="RWW1222" s="10"/>
      <c r="RWX1222" s="10"/>
      <c r="RWY1222" s="10"/>
      <c r="RWZ1222" s="10"/>
      <c r="RXA1222" s="10"/>
      <c r="RXB1222" s="10"/>
      <c r="RXC1222" s="10"/>
      <c r="RXD1222" s="10"/>
      <c r="RXE1222" s="10"/>
      <c r="RXF1222" s="10"/>
      <c r="RXG1222" s="10"/>
      <c r="RXH1222" s="10"/>
      <c r="RXI1222" s="10"/>
      <c r="RXJ1222" s="10"/>
      <c r="RXK1222" s="10"/>
      <c r="RXL1222" s="10"/>
      <c r="RXM1222" s="10"/>
      <c r="RXN1222" s="10"/>
      <c r="RXO1222" s="10"/>
      <c r="RXP1222" s="10"/>
      <c r="RXQ1222" s="10"/>
      <c r="RXR1222" s="10"/>
      <c r="RXS1222" s="10"/>
      <c r="RXT1222" s="10"/>
      <c r="RXU1222" s="10"/>
      <c r="RXV1222" s="10"/>
      <c r="RXW1222" s="10"/>
      <c r="RXX1222" s="10"/>
      <c r="RXY1222" s="10"/>
      <c r="RXZ1222" s="10"/>
      <c r="RYA1222" s="10"/>
      <c r="RYB1222" s="10"/>
      <c r="RYC1222" s="10"/>
      <c r="RYD1222" s="10"/>
      <c r="RYE1222" s="10"/>
      <c r="RYF1222" s="10"/>
      <c r="RYG1222" s="10"/>
      <c r="RYH1222" s="10"/>
      <c r="RYI1222" s="10"/>
      <c r="RYJ1222" s="10"/>
      <c r="RYK1222" s="10"/>
      <c r="RYL1222" s="10"/>
      <c r="RYM1222" s="10"/>
      <c r="RYN1222" s="10"/>
      <c r="RYO1222" s="10"/>
      <c r="RYP1222" s="10"/>
      <c r="RYQ1222" s="10"/>
      <c r="RYR1222" s="10"/>
      <c r="RYS1222" s="10"/>
      <c r="RYT1222" s="10"/>
      <c r="RYU1222" s="10"/>
      <c r="RYV1222" s="10"/>
      <c r="RYW1222" s="10"/>
      <c r="RYX1222" s="10"/>
      <c r="RYY1222" s="10"/>
      <c r="RYZ1222" s="10"/>
      <c r="RZA1222" s="10"/>
      <c r="RZB1222" s="10"/>
      <c r="RZC1222" s="10"/>
      <c r="RZD1222" s="10"/>
      <c r="RZE1222" s="10"/>
      <c r="RZF1222" s="10"/>
      <c r="RZG1222" s="10"/>
      <c r="RZH1222" s="10"/>
      <c r="RZI1222" s="10"/>
      <c r="RZJ1222" s="10"/>
      <c r="RZK1222" s="10"/>
      <c r="RZL1222" s="10"/>
      <c r="RZM1222" s="10"/>
      <c r="RZN1222" s="10"/>
      <c r="RZO1222" s="10"/>
      <c r="RZP1222" s="10"/>
      <c r="RZQ1222" s="10"/>
      <c r="RZR1222" s="10"/>
      <c r="RZS1222" s="10"/>
      <c r="RZT1222" s="10"/>
      <c r="RZU1222" s="10"/>
      <c r="RZV1222" s="10"/>
      <c r="RZW1222" s="10"/>
      <c r="RZX1222" s="10"/>
      <c r="RZY1222" s="10"/>
      <c r="RZZ1222" s="10"/>
      <c r="SAA1222" s="10"/>
      <c r="SAB1222" s="10"/>
      <c r="SAC1222" s="10"/>
      <c r="SAD1222" s="10"/>
      <c r="SAE1222" s="10"/>
      <c r="SAF1222" s="10"/>
      <c r="SAG1222" s="10"/>
      <c r="SAH1222" s="10"/>
      <c r="SAI1222" s="10"/>
      <c r="SAJ1222" s="10"/>
      <c r="SAK1222" s="10"/>
      <c r="SAL1222" s="10"/>
      <c r="SAM1222" s="10"/>
      <c r="SAN1222" s="10"/>
      <c r="SAO1222" s="10"/>
      <c r="SAP1222" s="10"/>
      <c r="SAQ1222" s="10"/>
      <c r="SAR1222" s="10"/>
      <c r="SAS1222" s="10"/>
      <c r="SAT1222" s="10"/>
      <c r="SAU1222" s="10"/>
      <c r="SAV1222" s="10"/>
      <c r="SAW1222" s="10"/>
      <c r="SAX1222" s="10"/>
      <c r="SAY1222" s="10"/>
      <c r="SAZ1222" s="10"/>
      <c r="SBA1222" s="10"/>
      <c r="SBB1222" s="10"/>
      <c r="SBC1222" s="10"/>
      <c r="SBD1222" s="10"/>
      <c r="SBE1222" s="10"/>
      <c r="SBF1222" s="10"/>
      <c r="SBG1222" s="10"/>
      <c r="SBH1222" s="10"/>
      <c r="SBI1222" s="10"/>
      <c r="SBJ1222" s="10"/>
      <c r="SBK1222" s="10"/>
      <c r="SBL1222" s="10"/>
      <c r="SBM1222" s="10"/>
      <c r="SBN1222" s="10"/>
      <c r="SBO1222" s="10"/>
      <c r="SBP1222" s="10"/>
      <c r="SBQ1222" s="10"/>
      <c r="SBR1222" s="10"/>
      <c r="SBS1222" s="10"/>
      <c r="SBT1222" s="10"/>
      <c r="SBU1222" s="10"/>
      <c r="SBV1222" s="10"/>
      <c r="SBW1222" s="10"/>
      <c r="SBX1222" s="10"/>
      <c r="SBY1222" s="10"/>
      <c r="SBZ1222" s="10"/>
      <c r="SCA1222" s="10"/>
      <c r="SCB1222" s="10"/>
      <c r="SCC1222" s="10"/>
      <c r="SCD1222" s="10"/>
      <c r="SCE1222" s="10"/>
      <c r="SCF1222" s="10"/>
      <c r="SCG1222" s="10"/>
      <c r="SCH1222" s="10"/>
      <c r="SCI1222" s="10"/>
      <c r="SCJ1222" s="10"/>
      <c r="SCK1222" s="10"/>
      <c r="SCL1222" s="10"/>
      <c r="SCM1222" s="10"/>
      <c r="SCN1222" s="10"/>
      <c r="SCO1222" s="10"/>
      <c r="SCP1222" s="10"/>
      <c r="SCQ1222" s="10"/>
      <c r="SCR1222" s="10"/>
      <c r="SCS1222" s="10"/>
      <c r="SCT1222" s="10"/>
      <c r="SCU1222" s="10"/>
      <c r="SCV1222" s="10"/>
      <c r="SCW1222" s="10"/>
      <c r="SCX1222" s="10"/>
      <c r="SCY1222" s="10"/>
      <c r="SCZ1222" s="10"/>
      <c r="SDA1222" s="10"/>
      <c r="SDB1222" s="10"/>
      <c r="SDC1222" s="10"/>
      <c r="SDD1222" s="10"/>
      <c r="SDE1222" s="10"/>
      <c r="SDF1222" s="10"/>
      <c r="SDG1222" s="10"/>
      <c r="SDH1222" s="10"/>
      <c r="SDI1222" s="10"/>
      <c r="SDJ1222" s="10"/>
      <c r="SDK1222" s="10"/>
      <c r="SDL1222" s="10"/>
      <c r="SDM1222" s="10"/>
      <c r="SDN1222" s="10"/>
      <c r="SDO1222" s="10"/>
      <c r="SDP1222" s="10"/>
      <c r="SDQ1222" s="10"/>
      <c r="SDR1222" s="10"/>
      <c r="SDS1222" s="10"/>
      <c r="SDT1222" s="10"/>
      <c r="SDU1222" s="10"/>
      <c r="SDV1222" s="10"/>
      <c r="SDW1222" s="10"/>
      <c r="SDX1222" s="10"/>
      <c r="SDY1222" s="10"/>
      <c r="SDZ1222" s="10"/>
      <c r="SEA1222" s="10"/>
      <c r="SEB1222" s="10"/>
      <c r="SEC1222" s="10"/>
      <c r="SED1222" s="10"/>
      <c r="SEE1222" s="10"/>
      <c r="SEF1222" s="10"/>
      <c r="SEG1222" s="10"/>
      <c r="SEH1222" s="10"/>
      <c r="SEI1222" s="10"/>
      <c r="SEJ1222" s="10"/>
      <c r="SEK1222" s="10"/>
      <c r="SEL1222" s="10"/>
      <c r="SEM1222" s="10"/>
      <c r="SEN1222" s="10"/>
      <c r="SEO1222" s="10"/>
      <c r="SEP1222" s="10"/>
      <c r="SEQ1222" s="10"/>
      <c r="SER1222" s="10"/>
      <c r="SES1222" s="10"/>
      <c r="SET1222" s="10"/>
      <c r="SEU1222" s="10"/>
      <c r="SEV1222" s="10"/>
      <c r="SEW1222" s="10"/>
      <c r="SEX1222" s="10"/>
      <c r="SEY1222" s="10"/>
      <c r="SEZ1222" s="10"/>
      <c r="SFA1222" s="10"/>
      <c r="SFB1222" s="10"/>
      <c r="SFC1222" s="10"/>
      <c r="SFD1222" s="10"/>
      <c r="SFE1222" s="10"/>
      <c r="SFF1222" s="10"/>
      <c r="SFG1222" s="10"/>
      <c r="SFH1222" s="10"/>
      <c r="SFI1222" s="10"/>
      <c r="SFJ1222" s="10"/>
      <c r="SFK1222" s="10"/>
      <c r="SFL1222" s="10"/>
      <c r="SFM1222" s="10"/>
      <c r="SFN1222" s="10"/>
      <c r="SFO1222" s="10"/>
      <c r="SFP1222" s="10"/>
      <c r="SFQ1222" s="10"/>
      <c r="SFR1222" s="10"/>
      <c r="SFS1222" s="10"/>
      <c r="SFT1222" s="10"/>
      <c r="SFU1222" s="10"/>
      <c r="SFV1222" s="10"/>
      <c r="SFW1222" s="10"/>
      <c r="SFX1222" s="10"/>
      <c r="SFY1222" s="10"/>
      <c r="SFZ1222" s="10"/>
      <c r="SGA1222" s="10"/>
      <c r="SGB1222" s="10"/>
      <c r="SGC1222" s="10"/>
      <c r="SGD1222" s="10"/>
      <c r="SGE1222" s="10"/>
      <c r="SGF1222" s="10"/>
      <c r="SGG1222" s="10"/>
      <c r="SGH1222" s="10"/>
      <c r="SGI1222" s="10"/>
      <c r="SGJ1222" s="10"/>
      <c r="SGK1222" s="10"/>
      <c r="SGL1222" s="10"/>
      <c r="SGM1222" s="10"/>
      <c r="SGN1222" s="10"/>
      <c r="SGO1222" s="10"/>
      <c r="SGP1222" s="10"/>
      <c r="SGQ1222" s="10"/>
      <c r="SGR1222" s="10"/>
      <c r="SGS1222" s="10"/>
      <c r="SGT1222" s="10"/>
      <c r="SGU1222" s="10"/>
      <c r="SGV1222" s="10"/>
      <c r="SGW1222" s="10"/>
      <c r="SGX1222" s="10"/>
      <c r="SGY1222" s="10"/>
      <c r="SGZ1222" s="10"/>
      <c r="SHA1222" s="10"/>
      <c r="SHB1222" s="10"/>
      <c r="SHC1222" s="10"/>
      <c r="SHD1222" s="10"/>
      <c r="SHE1222" s="10"/>
      <c r="SHF1222" s="10"/>
      <c r="SHG1222" s="10"/>
      <c r="SHH1222" s="10"/>
      <c r="SHI1222" s="10"/>
      <c r="SHJ1222" s="10"/>
      <c r="SHK1222" s="10"/>
      <c r="SHL1222" s="10"/>
      <c r="SHM1222" s="10"/>
      <c r="SHN1222" s="10"/>
      <c r="SHO1222" s="10"/>
      <c r="SHP1222" s="10"/>
      <c r="SHQ1222" s="10"/>
      <c r="SHR1222" s="10"/>
      <c r="SHS1222" s="10"/>
      <c r="SHT1222" s="10"/>
      <c r="SHU1222" s="10"/>
      <c r="SHV1222" s="10"/>
      <c r="SHW1222" s="10"/>
      <c r="SHX1222" s="10"/>
      <c r="SHY1222" s="10"/>
      <c r="SHZ1222" s="10"/>
      <c r="SIA1222" s="10"/>
      <c r="SIB1222" s="10"/>
      <c r="SIC1222" s="10"/>
      <c r="SID1222" s="10"/>
      <c r="SIE1222" s="10"/>
      <c r="SIF1222" s="10"/>
      <c r="SIG1222" s="10"/>
      <c r="SIH1222" s="10"/>
      <c r="SII1222" s="10"/>
      <c r="SIJ1222" s="10"/>
      <c r="SIK1222" s="10"/>
      <c r="SIL1222" s="10"/>
      <c r="SIM1222" s="10"/>
      <c r="SIN1222" s="10"/>
      <c r="SIO1222" s="10"/>
      <c r="SIP1222" s="10"/>
      <c r="SIQ1222" s="10"/>
      <c r="SIR1222" s="10"/>
      <c r="SIS1222" s="10"/>
      <c r="SIT1222" s="10"/>
      <c r="SIU1222" s="10"/>
      <c r="SIV1222" s="10"/>
      <c r="SIW1222" s="10"/>
      <c r="SIX1222" s="10"/>
      <c r="SIY1222" s="10"/>
      <c r="SIZ1222" s="10"/>
      <c r="SJA1222" s="10"/>
      <c r="SJB1222" s="10"/>
      <c r="SJC1222" s="10"/>
      <c r="SJD1222" s="10"/>
      <c r="SJE1222" s="10"/>
      <c r="SJF1222" s="10"/>
      <c r="SJG1222" s="10"/>
      <c r="SJH1222" s="10"/>
      <c r="SJI1222" s="10"/>
      <c r="SJJ1222" s="10"/>
      <c r="SJK1222" s="10"/>
      <c r="SJL1222" s="10"/>
      <c r="SJM1222" s="10"/>
      <c r="SJN1222" s="10"/>
      <c r="SJO1222" s="10"/>
      <c r="SJP1222" s="10"/>
      <c r="SJQ1222" s="10"/>
      <c r="SJR1222" s="10"/>
      <c r="SJS1222" s="10"/>
      <c r="SJT1222" s="10"/>
      <c r="SJU1222" s="10"/>
      <c r="SJV1222" s="10"/>
      <c r="SJW1222" s="10"/>
      <c r="SJX1222" s="10"/>
      <c r="SJY1222" s="10"/>
      <c r="SJZ1222" s="10"/>
      <c r="SKA1222" s="10"/>
      <c r="SKB1222" s="10"/>
      <c r="SKC1222" s="10"/>
      <c r="SKD1222" s="10"/>
      <c r="SKE1222" s="10"/>
      <c r="SKF1222" s="10"/>
      <c r="SKG1222" s="10"/>
      <c r="SKH1222" s="10"/>
      <c r="SKI1222" s="10"/>
      <c r="SKJ1222" s="10"/>
      <c r="SKK1222" s="10"/>
      <c r="SKL1222" s="10"/>
      <c r="SKM1222" s="10"/>
      <c r="SKN1222" s="10"/>
      <c r="SKO1222" s="10"/>
      <c r="SKP1222" s="10"/>
      <c r="SKQ1222" s="10"/>
      <c r="SKR1222" s="10"/>
      <c r="SKS1222" s="10"/>
      <c r="SKT1222" s="10"/>
      <c r="SKU1222" s="10"/>
      <c r="SKV1222" s="10"/>
      <c r="SKW1222" s="10"/>
      <c r="SKX1222" s="10"/>
      <c r="SKY1222" s="10"/>
      <c r="SKZ1222" s="10"/>
      <c r="SLA1222" s="10"/>
      <c r="SLB1222" s="10"/>
      <c r="SLC1222" s="10"/>
      <c r="SLD1222" s="10"/>
      <c r="SLE1222" s="10"/>
      <c r="SLF1222" s="10"/>
      <c r="SLG1222" s="10"/>
      <c r="SLH1222" s="10"/>
      <c r="SLI1222" s="10"/>
      <c r="SLJ1222" s="10"/>
      <c r="SLK1222" s="10"/>
      <c r="SLL1222" s="10"/>
      <c r="SLM1222" s="10"/>
      <c r="SLN1222" s="10"/>
      <c r="SLO1222" s="10"/>
      <c r="SLP1222" s="10"/>
      <c r="SLQ1222" s="10"/>
      <c r="SLR1222" s="10"/>
      <c r="SLS1222" s="10"/>
      <c r="SLT1222" s="10"/>
      <c r="SLU1222" s="10"/>
      <c r="SLV1222" s="10"/>
      <c r="SLW1222" s="10"/>
      <c r="SLX1222" s="10"/>
      <c r="SLY1222" s="10"/>
      <c r="SLZ1222" s="10"/>
      <c r="SMA1222" s="10"/>
      <c r="SMB1222" s="10"/>
      <c r="SMC1222" s="10"/>
      <c r="SMD1222" s="10"/>
      <c r="SME1222" s="10"/>
      <c r="SMF1222" s="10"/>
      <c r="SMG1222" s="10"/>
      <c r="SMH1222" s="10"/>
      <c r="SMI1222" s="10"/>
      <c r="SMJ1222" s="10"/>
      <c r="SMK1222" s="10"/>
      <c r="SML1222" s="10"/>
      <c r="SMM1222" s="10"/>
      <c r="SMN1222" s="10"/>
      <c r="SMO1222" s="10"/>
      <c r="SMP1222" s="10"/>
      <c r="SMQ1222" s="10"/>
      <c r="SMR1222" s="10"/>
      <c r="SMS1222" s="10"/>
      <c r="SMT1222" s="10"/>
      <c r="SMU1222" s="10"/>
      <c r="SMV1222" s="10"/>
      <c r="SMW1222" s="10"/>
      <c r="SMX1222" s="10"/>
      <c r="SMY1222" s="10"/>
      <c r="SMZ1222" s="10"/>
      <c r="SNA1222" s="10"/>
      <c r="SNB1222" s="10"/>
      <c r="SNC1222" s="10"/>
      <c r="SND1222" s="10"/>
      <c r="SNE1222" s="10"/>
      <c r="SNF1222" s="10"/>
      <c r="SNG1222" s="10"/>
      <c r="SNH1222" s="10"/>
      <c r="SNI1222" s="10"/>
      <c r="SNJ1222" s="10"/>
      <c r="SNK1222" s="10"/>
      <c r="SNL1222" s="10"/>
      <c r="SNM1222" s="10"/>
      <c r="SNN1222" s="10"/>
      <c r="SNO1222" s="10"/>
      <c r="SNP1222" s="10"/>
      <c r="SNQ1222" s="10"/>
      <c r="SNR1222" s="10"/>
      <c r="SNS1222" s="10"/>
      <c r="SNT1222" s="10"/>
      <c r="SNU1222" s="10"/>
      <c r="SNV1222" s="10"/>
      <c r="SNW1222" s="10"/>
      <c r="SNX1222" s="10"/>
      <c r="SNY1222" s="10"/>
      <c r="SNZ1222" s="10"/>
      <c r="SOA1222" s="10"/>
      <c r="SOB1222" s="10"/>
      <c r="SOC1222" s="10"/>
      <c r="SOD1222" s="10"/>
      <c r="SOE1222" s="10"/>
      <c r="SOF1222" s="10"/>
      <c r="SOG1222" s="10"/>
      <c r="SOH1222" s="10"/>
      <c r="SOI1222" s="10"/>
      <c r="SOJ1222" s="10"/>
      <c r="SOK1222" s="10"/>
      <c r="SOL1222" s="10"/>
      <c r="SOM1222" s="10"/>
      <c r="SON1222" s="10"/>
      <c r="SOO1222" s="10"/>
      <c r="SOP1222" s="10"/>
      <c r="SOQ1222" s="10"/>
      <c r="SOR1222" s="10"/>
      <c r="SOS1222" s="10"/>
      <c r="SOT1222" s="10"/>
      <c r="SOU1222" s="10"/>
      <c r="SOV1222" s="10"/>
      <c r="SOW1222" s="10"/>
      <c r="SOX1222" s="10"/>
      <c r="SOY1222" s="10"/>
      <c r="SOZ1222" s="10"/>
      <c r="SPA1222" s="10"/>
      <c r="SPB1222" s="10"/>
      <c r="SPC1222" s="10"/>
      <c r="SPD1222" s="10"/>
      <c r="SPE1222" s="10"/>
      <c r="SPF1222" s="10"/>
      <c r="SPG1222" s="10"/>
      <c r="SPH1222" s="10"/>
      <c r="SPI1222" s="10"/>
      <c r="SPJ1222" s="10"/>
      <c r="SPK1222" s="10"/>
      <c r="SPL1222" s="10"/>
      <c r="SPM1222" s="10"/>
      <c r="SPN1222" s="10"/>
      <c r="SPO1222" s="10"/>
      <c r="SPP1222" s="10"/>
      <c r="SPQ1222" s="10"/>
      <c r="SPR1222" s="10"/>
      <c r="SPS1222" s="10"/>
      <c r="SPT1222" s="10"/>
      <c r="SPU1222" s="10"/>
      <c r="SPV1222" s="10"/>
      <c r="SPW1222" s="10"/>
      <c r="SPX1222" s="10"/>
      <c r="SPY1222" s="10"/>
      <c r="SPZ1222" s="10"/>
      <c r="SQA1222" s="10"/>
      <c r="SQB1222" s="10"/>
      <c r="SQC1222" s="10"/>
      <c r="SQD1222" s="10"/>
      <c r="SQE1222" s="10"/>
      <c r="SQF1222" s="10"/>
      <c r="SQG1222" s="10"/>
      <c r="SQH1222" s="10"/>
      <c r="SQI1222" s="10"/>
      <c r="SQJ1222" s="10"/>
      <c r="SQK1222" s="10"/>
      <c r="SQL1222" s="10"/>
      <c r="SQM1222" s="10"/>
      <c r="SQN1222" s="10"/>
      <c r="SQO1222" s="10"/>
      <c r="SQP1222" s="10"/>
      <c r="SQQ1222" s="10"/>
      <c r="SQR1222" s="10"/>
      <c r="SQS1222" s="10"/>
      <c r="SQT1222" s="10"/>
      <c r="SQU1222" s="10"/>
      <c r="SQV1222" s="10"/>
      <c r="SQW1222" s="10"/>
      <c r="SQX1222" s="10"/>
      <c r="SQY1222" s="10"/>
      <c r="SQZ1222" s="10"/>
      <c r="SRA1222" s="10"/>
      <c r="SRB1222" s="10"/>
      <c r="SRC1222" s="10"/>
      <c r="SRD1222" s="10"/>
      <c r="SRE1222" s="10"/>
      <c r="SRF1222" s="10"/>
      <c r="SRG1222" s="10"/>
      <c r="SRH1222" s="10"/>
      <c r="SRI1222" s="10"/>
      <c r="SRJ1222" s="10"/>
      <c r="SRK1222" s="10"/>
      <c r="SRL1222" s="10"/>
      <c r="SRM1222" s="10"/>
      <c r="SRN1222" s="10"/>
      <c r="SRO1222" s="10"/>
      <c r="SRP1222" s="10"/>
      <c r="SRQ1222" s="10"/>
      <c r="SRR1222" s="10"/>
      <c r="SRS1222" s="10"/>
      <c r="SRT1222" s="10"/>
      <c r="SRU1222" s="10"/>
      <c r="SRV1222" s="10"/>
      <c r="SRW1222" s="10"/>
      <c r="SRX1222" s="10"/>
      <c r="SRY1222" s="10"/>
      <c r="SRZ1222" s="10"/>
      <c r="SSA1222" s="10"/>
      <c r="SSB1222" s="10"/>
      <c r="SSC1222" s="10"/>
      <c r="SSD1222" s="10"/>
      <c r="SSE1222" s="10"/>
      <c r="SSF1222" s="10"/>
      <c r="SSG1222" s="10"/>
      <c r="SSH1222" s="10"/>
      <c r="SSI1222" s="10"/>
      <c r="SSJ1222" s="10"/>
      <c r="SSK1222" s="10"/>
      <c r="SSL1222" s="10"/>
      <c r="SSM1222" s="10"/>
      <c r="SSN1222" s="10"/>
      <c r="SSO1222" s="10"/>
      <c r="SSP1222" s="10"/>
      <c r="SSQ1222" s="10"/>
      <c r="SSR1222" s="10"/>
      <c r="SSS1222" s="10"/>
      <c r="SST1222" s="10"/>
      <c r="SSU1222" s="10"/>
      <c r="SSV1222" s="10"/>
      <c r="SSW1222" s="10"/>
      <c r="SSX1222" s="10"/>
      <c r="SSY1222" s="10"/>
      <c r="SSZ1222" s="10"/>
      <c r="STA1222" s="10"/>
      <c r="STB1222" s="10"/>
      <c r="STC1222" s="10"/>
      <c r="STD1222" s="10"/>
      <c r="STE1222" s="10"/>
      <c r="STF1222" s="10"/>
      <c r="STG1222" s="10"/>
      <c r="STH1222" s="10"/>
      <c r="STI1222" s="10"/>
      <c r="STJ1222" s="10"/>
      <c r="STK1222" s="10"/>
      <c r="STL1222" s="10"/>
      <c r="STM1222" s="10"/>
      <c r="STN1222" s="10"/>
      <c r="STO1222" s="10"/>
      <c r="STP1222" s="10"/>
      <c r="STQ1222" s="10"/>
      <c r="STR1222" s="10"/>
      <c r="STS1222" s="10"/>
      <c r="STT1222" s="10"/>
      <c r="STU1222" s="10"/>
      <c r="STV1222" s="10"/>
      <c r="STW1222" s="10"/>
      <c r="STX1222" s="10"/>
      <c r="STY1222" s="10"/>
      <c r="STZ1222" s="10"/>
      <c r="SUA1222" s="10"/>
      <c r="SUB1222" s="10"/>
      <c r="SUC1222" s="10"/>
      <c r="SUD1222" s="10"/>
      <c r="SUE1222" s="10"/>
      <c r="SUF1222" s="10"/>
      <c r="SUG1222" s="10"/>
      <c r="SUH1222" s="10"/>
      <c r="SUI1222" s="10"/>
      <c r="SUJ1222" s="10"/>
      <c r="SUK1222" s="10"/>
      <c r="SUL1222" s="10"/>
      <c r="SUM1222" s="10"/>
      <c r="SUN1222" s="10"/>
      <c r="SUO1222" s="10"/>
      <c r="SUP1222" s="10"/>
      <c r="SUQ1222" s="10"/>
      <c r="SUR1222" s="10"/>
      <c r="SUS1222" s="10"/>
      <c r="SUT1222" s="10"/>
      <c r="SUU1222" s="10"/>
      <c r="SUV1222" s="10"/>
      <c r="SUW1222" s="10"/>
      <c r="SUX1222" s="10"/>
      <c r="SUY1222" s="10"/>
      <c r="SUZ1222" s="10"/>
      <c r="SVA1222" s="10"/>
      <c r="SVB1222" s="10"/>
      <c r="SVC1222" s="10"/>
      <c r="SVD1222" s="10"/>
      <c r="SVE1222" s="10"/>
      <c r="SVF1222" s="10"/>
      <c r="SVG1222" s="10"/>
      <c r="SVH1222" s="10"/>
      <c r="SVI1222" s="10"/>
      <c r="SVJ1222" s="10"/>
      <c r="SVK1222" s="10"/>
      <c r="SVL1222" s="10"/>
      <c r="SVM1222" s="10"/>
      <c r="SVN1222" s="10"/>
      <c r="SVO1222" s="10"/>
      <c r="SVP1222" s="10"/>
      <c r="SVQ1222" s="10"/>
      <c r="SVR1222" s="10"/>
      <c r="SVS1222" s="10"/>
      <c r="SVT1222" s="10"/>
      <c r="SVU1222" s="10"/>
      <c r="SVV1222" s="10"/>
      <c r="SVW1222" s="10"/>
      <c r="SVX1222" s="10"/>
      <c r="SVY1222" s="10"/>
      <c r="SVZ1222" s="10"/>
      <c r="SWA1222" s="10"/>
      <c r="SWB1222" s="10"/>
      <c r="SWC1222" s="10"/>
      <c r="SWD1222" s="10"/>
      <c r="SWE1222" s="10"/>
      <c r="SWF1222" s="10"/>
      <c r="SWG1222" s="10"/>
      <c r="SWH1222" s="10"/>
      <c r="SWI1222" s="10"/>
      <c r="SWJ1222" s="10"/>
      <c r="SWK1222" s="10"/>
      <c r="SWL1222" s="10"/>
      <c r="SWM1222" s="10"/>
      <c r="SWN1222" s="10"/>
      <c r="SWO1222" s="10"/>
      <c r="SWP1222" s="10"/>
      <c r="SWQ1222" s="10"/>
      <c r="SWR1222" s="10"/>
      <c r="SWS1222" s="10"/>
      <c r="SWT1222" s="10"/>
      <c r="SWU1222" s="10"/>
      <c r="SWV1222" s="10"/>
      <c r="SWW1222" s="10"/>
      <c r="SWX1222" s="10"/>
      <c r="SWY1222" s="10"/>
      <c r="SWZ1222" s="10"/>
      <c r="SXA1222" s="10"/>
      <c r="SXB1222" s="10"/>
      <c r="SXC1222" s="10"/>
      <c r="SXD1222" s="10"/>
      <c r="SXE1222" s="10"/>
      <c r="SXF1222" s="10"/>
      <c r="SXG1222" s="10"/>
      <c r="SXH1222" s="10"/>
      <c r="SXI1222" s="10"/>
      <c r="SXJ1222" s="10"/>
      <c r="SXK1222" s="10"/>
      <c r="SXL1222" s="10"/>
      <c r="SXM1222" s="10"/>
      <c r="SXN1222" s="10"/>
      <c r="SXO1222" s="10"/>
      <c r="SXP1222" s="10"/>
      <c r="SXQ1222" s="10"/>
      <c r="SXR1222" s="10"/>
      <c r="SXS1222" s="10"/>
      <c r="SXT1222" s="10"/>
      <c r="SXU1222" s="10"/>
      <c r="SXV1222" s="10"/>
      <c r="SXW1222" s="10"/>
      <c r="SXX1222" s="10"/>
      <c r="SXY1222" s="10"/>
      <c r="SXZ1222" s="10"/>
      <c r="SYA1222" s="10"/>
      <c r="SYB1222" s="10"/>
      <c r="SYC1222" s="10"/>
      <c r="SYD1222" s="10"/>
      <c r="SYE1222" s="10"/>
      <c r="SYF1222" s="10"/>
      <c r="SYG1222" s="10"/>
      <c r="SYH1222" s="10"/>
      <c r="SYI1222" s="10"/>
      <c r="SYJ1222" s="10"/>
      <c r="SYK1222" s="10"/>
      <c r="SYL1222" s="10"/>
      <c r="SYM1222" s="10"/>
      <c r="SYN1222" s="10"/>
      <c r="SYO1222" s="10"/>
      <c r="SYP1222" s="10"/>
      <c r="SYQ1222" s="10"/>
      <c r="SYR1222" s="10"/>
      <c r="SYS1222" s="10"/>
      <c r="SYT1222" s="10"/>
      <c r="SYU1222" s="10"/>
      <c r="SYV1222" s="10"/>
      <c r="SYW1222" s="10"/>
      <c r="SYX1222" s="10"/>
      <c r="SYY1222" s="10"/>
      <c r="SYZ1222" s="10"/>
      <c r="SZA1222" s="10"/>
      <c r="SZB1222" s="10"/>
      <c r="SZC1222" s="10"/>
      <c r="SZD1222" s="10"/>
      <c r="SZE1222" s="10"/>
      <c r="SZF1222" s="10"/>
      <c r="SZG1222" s="10"/>
      <c r="SZH1222" s="10"/>
      <c r="SZI1222" s="10"/>
      <c r="SZJ1222" s="10"/>
      <c r="SZK1222" s="10"/>
      <c r="SZL1222" s="10"/>
      <c r="SZM1222" s="10"/>
      <c r="SZN1222" s="10"/>
      <c r="SZO1222" s="10"/>
      <c r="SZP1222" s="10"/>
      <c r="SZQ1222" s="10"/>
      <c r="SZR1222" s="10"/>
      <c r="SZS1222" s="10"/>
      <c r="SZT1222" s="10"/>
      <c r="SZU1222" s="10"/>
      <c r="SZV1222" s="10"/>
      <c r="SZW1222" s="10"/>
      <c r="SZX1222" s="10"/>
      <c r="SZY1222" s="10"/>
      <c r="SZZ1222" s="10"/>
      <c r="TAA1222" s="10"/>
      <c r="TAB1222" s="10"/>
      <c r="TAC1222" s="10"/>
      <c r="TAD1222" s="10"/>
      <c r="TAE1222" s="10"/>
      <c r="TAF1222" s="10"/>
      <c r="TAG1222" s="10"/>
      <c r="TAH1222" s="10"/>
      <c r="TAI1222" s="10"/>
      <c r="TAJ1222" s="10"/>
      <c r="TAK1222" s="10"/>
      <c r="TAL1222" s="10"/>
      <c r="TAM1222" s="10"/>
      <c r="TAN1222" s="10"/>
      <c r="TAO1222" s="10"/>
      <c r="TAP1222" s="10"/>
      <c r="TAQ1222" s="10"/>
      <c r="TAR1222" s="10"/>
      <c r="TAS1222" s="10"/>
      <c r="TAT1222" s="10"/>
      <c r="TAU1222" s="10"/>
      <c r="TAV1222" s="10"/>
      <c r="TAW1222" s="10"/>
      <c r="TAX1222" s="10"/>
      <c r="TAY1222" s="10"/>
      <c r="TAZ1222" s="10"/>
      <c r="TBA1222" s="10"/>
      <c r="TBB1222" s="10"/>
      <c r="TBC1222" s="10"/>
      <c r="TBD1222" s="10"/>
      <c r="TBE1222" s="10"/>
      <c r="TBF1222" s="10"/>
      <c r="TBG1222" s="10"/>
      <c r="TBH1222" s="10"/>
      <c r="TBI1222" s="10"/>
      <c r="TBJ1222" s="10"/>
      <c r="TBK1222" s="10"/>
      <c r="TBL1222" s="10"/>
      <c r="TBM1222" s="10"/>
      <c r="TBN1222" s="10"/>
      <c r="TBO1222" s="10"/>
      <c r="TBP1222" s="10"/>
      <c r="TBQ1222" s="10"/>
      <c r="TBR1222" s="10"/>
      <c r="TBS1222" s="10"/>
      <c r="TBT1222" s="10"/>
      <c r="TBU1222" s="10"/>
      <c r="TBV1222" s="10"/>
      <c r="TBW1222" s="10"/>
      <c r="TBX1222" s="10"/>
      <c r="TBY1222" s="10"/>
      <c r="TBZ1222" s="10"/>
      <c r="TCA1222" s="10"/>
      <c r="TCB1222" s="10"/>
      <c r="TCC1222" s="10"/>
      <c r="TCD1222" s="10"/>
      <c r="TCE1222" s="10"/>
      <c r="TCF1222" s="10"/>
      <c r="TCG1222" s="10"/>
      <c r="TCH1222" s="10"/>
      <c r="TCI1222" s="10"/>
      <c r="TCJ1222" s="10"/>
      <c r="TCK1222" s="10"/>
      <c r="TCL1222" s="10"/>
      <c r="TCM1222" s="10"/>
      <c r="TCN1222" s="10"/>
      <c r="TCO1222" s="10"/>
      <c r="TCP1222" s="10"/>
      <c r="TCQ1222" s="10"/>
      <c r="TCR1222" s="10"/>
      <c r="TCS1222" s="10"/>
      <c r="TCT1222" s="10"/>
      <c r="TCU1222" s="10"/>
      <c r="TCV1222" s="10"/>
      <c r="TCW1222" s="10"/>
      <c r="TCX1222" s="10"/>
      <c r="TCY1222" s="10"/>
      <c r="TCZ1222" s="10"/>
      <c r="TDA1222" s="10"/>
      <c r="TDB1222" s="10"/>
      <c r="TDC1222" s="10"/>
      <c r="TDD1222" s="10"/>
      <c r="TDE1222" s="10"/>
      <c r="TDF1222" s="10"/>
      <c r="TDG1222" s="10"/>
      <c r="TDH1222" s="10"/>
      <c r="TDI1222" s="10"/>
      <c r="TDJ1222" s="10"/>
      <c r="TDK1222" s="10"/>
      <c r="TDL1222" s="10"/>
      <c r="TDM1222" s="10"/>
      <c r="TDN1222" s="10"/>
      <c r="TDO1222" s="10"/>
      <c r="TDP1222" s="10"/>
      <c r="TDQ1222" s="10"/>
      <c r="TDR1222" s="10"/>
      <c r="TDS1222" s="10"/>
      <c r="TDT1222" s="10"/>
      <c r="TDU1222" s="10"/>
      <c r="TDV1222" s="10"/>
      <c r="TDW1222" s="10"/>
      <c r="TDX1222" s="10"/>
      <c r="TDY1222" s="10"/>
      <c r="TDZ1222" s="10"/>
      <c r="TEA1222" s="10"/>
      <c r="TEB1222" s="10"/>
      <c r="TEC1222" s="10"/>
      <c r="TED1222" s="10"/>
      <c r="TEE1222" s="10"/>
      <c r="TEF1222" s="10"/>
      <c r="TEG1222" s="10"/>
      <c r="TEH1222" s="10"/>
      <c r="TEI1222" s="10"/>
      <c r="TEJ1222" s="10"/>
      <c r="TEK1222" s="10"/>
      <c r="TEL1222" s="10"/>
      <c r="TEM1222" s="10"/>
      <c r="TEN1222" s="10"/>
      <c r="TEO1222" s="10"/>
      <c r="TEP1222" s="10"/>
      <c r="TEQ1222" s="10"/>
      <c r="TER1222" s="10"/>
      <c r="TES1222" s="10"/>
      <c r="TET1222" s="10"/>
      <c r="TEU1222" s="10"/>
      <c r="TEV1222" s="10"/>
      <c r="TEW1222" s="10"/>
      <c r="TEX1222" s="10"/>
      <c r="TEY1222" s="10"/>
      <c r="TEZ1222" s="10"/>
      <c r="TFA1222" s="10"/>
      <c r="TFB1222" s="10"/>
      <c r="TFC1222" s="10"/>
      <c r="TFD1222" s="10"/>
      <c r="TFE1222" s="10"/>
      <c r="TFF1222" s="10"/>
      <c r="TFG1222" s="10"/>
      <c r="TFH1222" s="10"/>
      <c r="TFI1222" s="10"/>
      <c r="TFJ1222" s="10"/>
      <c r="TFK1222" s="10"/>
      <c r="TFL1222" s="10"/>
      <c r="TFM1222" s="10"/>
      <c r="TFN1222" s="10"/>
      <c r="TFO1222" s="10"/>
      <c r="TFP1222" s="10"/>
      <c r="TFQ1222" s="10"/>
      <c r="TFR1222" s="10"/>
      <c r="TFS1222" s="10"/>
      <c r="TFT1222" s="10"/>
      <c r="TFU1222" s="10"/>
      <c r="TFV1222" s="10"/>
      <c r="TFW1222" s="10"/>
      <c r="TFX1222" s="10"/>
      <c r="TFY1222" s="10"/>
      <c r="TFZ1222" s="10"/>
      <c r="TGA1222" s="10"/>
      <c r="TGB1222" s="10"/>
      <c r="TGC1222" s="10"/>
      <c r="TGD1222" s="10"/>
      <c r="TGE1222" s="10"/>
      <c r="TGF1222" s="10"/>
      <c r="TGG1222" s="10"/>
      <c r="TGH1222" s="10"/>
      <c r="TGI1222" s="10"/>
      <c r="TGJ1222" s="10"/>
      <c r="TGK1222" s="10"/>
      <c r="TGL1222" s="10"/>
      <c r="TGM1222" s="10"/>
      <c r="TGN1222" s="10"/>
      <c r="TGO1222" s="10"/>
      <c r="TGP1222" s="10"/>
      <c r="TGQ1222" s="10"/>
      <c r="TGR1222" s="10"/>
      <c r="TGS1222" s="10"/>
      <c r="TGT1222" s="10"/>
      <c r="TGU1222" s="10"/>
      <c r="TGV1222" s="10"/>
      <c r="TGW1222" s="10"/>
      <c r="TGX1222" s="10"/>
      <c r="TGY1222" s="10"/>
      <c r="TGZ1222" s="10"/>
      <c r="THA1222" s="10"/>
      <c r="THB1222" s="10"/>
      <c r="THC1222" s="10"/>
      <c r="THD1222" s="10"/>
      <c r="THE1222" s="10"/>
      <c r="THF1222" s="10"/>
      <c r="THG1222" s="10"/>
      <c r="THH1222" s="10"/>
      <c r="THI1222" s="10"/>
      <c r="THJ1222" s="10"/>
      <c r="THK1222" s="10"/>
      <c r="THL1222" s="10"/>
      <c r="THM1222" s="10"/>
      <c r="THN1222" s="10"/>
      <c r="THO1222" s="10"/>
      <c r="THP1222" s="10"/>
      <c r="THQ1222" s="10"/>
      <c r="THR1222" s="10"/>
      <c r="THS1222" s="10"/>
      <c r="THT1222" s="10"/>
      <c r="THU1222" s="10"/>
      <c r="THV1222" s="10"/>
      <c r="THW1222" s="10"/>
      <c r="THX1222" s="10"/>
      <c r="THY1222" s="10"/>
      <c r="THZ1222" s="10"/>
      <c r="TIA1222" s="10"/>
      <c r="TIB1222" s="10"/>
      <c r="TIC1222" s="10"/>
      <c r="TID1222" s="10"/>
      <c r="TIE1222" s="10"/>
      <c r="TIF1222" s="10"/>
      <c r="TIG1222" s="10"/>
      <c r="TIH1222" s="10"/>
      <c r="TII1222" s="10"/>
      <c r="TIJ1222" s="10"/>
      <c r="TIK1222" s="10"/>
      <c r="TIL1222" s="10"/>
      <c r="TIM1222" s="10"/>
      <c r="TIN1222" s="10"/>
      <c r="TIO1222" s="10"/>
      <c r="TIP1222" s="10"/>
      <c r="TIQ1222" s="10"/>
      <c r="TIR1222" s="10"/>
      <c r="TIS1222" s="10"/>
      <c r="TIT1222" s="10"/>
      <c r="TIU1222" s="10"/>
      <c r="TIV1222" s="10"/>
      <c r="TIW1222" s="10"/>
      <c r="TIX1222" s="10"/>
      <c r="TIY1222" s="10"/>
      <c r="TIZ1222" s="10"/>
      <c r="TJA1222" s="10"/>
      <c r="TJB1222" s="10"/>
      <c r="TJC1222" s="10"/>
      <c r="TJD1222" s="10"/>
      <c r="TJE1222" s="10"/>
      <c r="TJF1222" s="10"/>
      <c r="TJG1222" s="10"/>
      <c r="TJH1222" s="10"/>
      <c r="TJI1222" s="10"/>
      <c r="TJJ1222" s="10"/>
      <c r="TJK1222" s="10"/>
      <c r="TJL1222" s="10"/>
      <c r="TJM1222" s="10"/>
      <c r="TJN1222" s="10"/>
      <c r="TJO1222" s="10"/>
      <c r="TJP1222" s="10"/>
      <c r="TJQ1222" s="10"/>
      <c r="TJR1222" s="10"/>
      <c r="TJS1222" s="10"/>
      <c r="TJT1222" s="10"/>
      <c r="TJU1222" s="10"/>
      <c r="TJV1222" s="10"/>
      <c r="TJW1222" s="10"/>
      <c r="TJX1222" s="10"/>
      <c r="TJY1222" s="10"/>
      <c r="TJZ1222" s="10"/>
      <c r="TKA1222" s="10"/>
      <c r="TKB1222" s="10"/>
      <c r="TKC1222" s="10"/>
      <c r="TKD1222" s="10"/>
      <c r="TKE1222" s="10"/>
      <c r="TKF1222" s="10"/>
      <c r="TKG1222" s="10"/>
      <c r="TKH1222" s="10"/>
      <c r="TKI1222" s="10"/>
      <c r="TKJ1222" s="10"/>
      <c r="TKK1222" s="10"/>
      <c r="TKL1222" s="10"/>
      <c r="TKM1222" s="10"/>
      <c r="TKN1222" s="10"/>
      <c r="TKO1222" s="10"/>
      <c r="TKP1222" s="10"/>
      <c r="TKQ1222" s="10"/>
      <c r="TKR1222" s="10"/>
      <c r="TKS1222" s="10"/>
      <c r="TKT1222" s="10"/>
      <c r="TKU1222" s="10"/>
      <c r="TKV1222" s="10"/>
      <c r="TKW1222" s="10"/>
      <c r="TKX1222" s="10"/>
      <c r="TKY1222" s="10"/>
      <c r="TKZ1222" s="10"/>
      <c r="TLA1222" s="10"/>
      <c r="TLB1222" s="10"/>
      <c r="TLC1222" s="10"/>
      <c r="TLD1222" s="10"/>
      <c r="TLE1222" s="10"/>
      <c r="TLF1222" s="10"/>
      <c r="TLG1222" s="10"/>
      <c r="TLH1222" s="10"/>
      <c r="TLI1222" s="10"/>
      <c r="TLJ1222" s="10"/>
      <c r="TLK1222" s="10"/>
      <c r="TLL1222" s="10"/>
      <c r="TLM1222" s="10"/>
      <c r="TLN1222" s="10"/>
      <c r="TLO1222" s="10"/>
      <c r="TLP1222" s="10"/>
      <c r="TLQ1222" s="10"/>
      <c r="TLR1222" s="10"/>
      <c r="TLS1222" s="10"/>
      <c r="TLT1222" s="10"/>
      <c r="TLU1222" s="10"/>
      <c r="TLV1222" s="10"/>
      <c r="TLW1222" s="10"/>
      <c r="TLX1222" s="10"/>
      <c r="TLY1222" s="10"/>
      <c r="TLZ1222" s="10"/>
      <c r="TMA1222" s="10"/>
      <c r="TMB1222" s="10"/>
      <c r="TMC1222" s="10"/>
      <c r="TMD1222" s="10"/>
      <c r="TME1222" s="10"/>
      <c r="TMF1222" s="10"/>
      <c r="TMG1222" s="10"/>
      <c r="TMH1222" s="10"/>
      <c r="TMI1222" s="10"/>
      <c r="TMJ1222" s="10"/>
      <c r="TMK1222" s="10"/>
      <c r="TML1222" s="10"/>
      <c r="TMM1222" s="10"/>
      <c r="TMN1222" s="10"/>
      <c r="TMO1222" s="10"/>
      <c r="TMP1222" s="10"/>
      <c r="TMQ1222" s="10"/>
      <c r="TMR1222" s="10"/>
      <c r="TMS1222" s="10"/>
      <c r="TMT1222" s="10"/>
      <c r="TMU1222" s="10"/>
      <c r="TMV1222" s="10"/>
      <c r="TMW1222" s="10"/>
      <c r="TMX1222" s="10"/>
      <c r="TMY1222" s="10"/>
      <c r="TMZ1222" s="10"/>
      <c r="TNA1222" s="10"/>
      <c r="TNB1222" s="10"/>
      <c r="TNC1222" s="10"/>
      <c r="TND1222" s="10"/>
      <c r="TNE1222" s="10"/>
      <c r="TNF1222" s="10"/>
      <c r="TNG1222" s="10"/>
      <c r="TNH1222" s="10"/>
      <c r="TNI1222" s="10"/>
      <c r="TNJ1222" s="10"/>
      <c r="TNK1222" s="10"/>
      <c r="TNL1222" s="10"/>
      <c r="TNM1222" s="10"/>
      <c r="TNN1222" s="10"/>
      <c r="TNO1222" s="10"/>
      <c r="TNP1222" s="10"/>
      <c r="TNQ1222" s="10"/>
      <c r="TNR1222" s="10"/>
      <c r="TNS1222" s="10"/>
      <c r="TNT1222" s="10"/>
      <c r="TNU1222" s="10"/>
      <c r="TNV1222" s="10"/>
      <c r="TNW1222" s="10"/>
      <c r="TNX1222" s="10"/>
      <c r="TNY1222" s="10"/>
      <c r="TNZ1222" s="10"/>
      <c r="TOA1222" s="10"/>
      <c r="TOB1222" s="10"/>
      <c r="TOC1222" s="10"/>
      <c r="TOD1222" s="10"/>
      <c r="TOE1222" s="10"/>
      <c r="TOF1222" s="10"/>
      <c r="TOG1222" s="10"/>
      <c r="TOH1222" s="10"/>
      <c r="TOI1222" s="10"/>
      <c r="TOJ1222" s="10"/>
      <c r="TOK1222" s="10"/>
      <c r="TOL1222" s="10"/>
      <c r="TOM1222" s="10"/>
      <c r="TON1222" s="10"/>
      <c r="TOO1222" s="10"/>
      <c r="TOP1222" s="10"/>
      <c r="TOQ1222" s="10"/>
      <c r="TOR1222" s="10"/>
      <c r="TOS1222" s="10"/>
      <c r="TOT1222" s="10"/>
      <c r="TOU1222" s="10"/>
      <c r="TOV1222" s="10"/>
      <c r="TOW1222" s="10"/>
      <c r="TOX1222" s="10"/>
      <c r="TOY1222" s="10"/>
      <c r="TOZ1222" s="10"/>
      <c r="TPA1222" s="10"/>
      <c r="TPB1222" s="10"/>
      <c r="TPC1222" s="10"/>
      <c r="TPD1222" s="10"/>
      <c r="TPE1222" s="10"/>
      <c r="TPF1222" s="10"/>
      <c r="TPG1222" s="10"/>
      <c r="TPH1222" s="10"/>
      <c r="TPI1222" s="10"/>
      <c r="TPJ1222" s="10"/>
      <c r="TPK1222" s="10"/>
      <c r="TPL1222" s="10"/>
      <c r="TPM1222" s="10"/>
      <c r="TPN1222" s="10"/>
      <c r="TPO1222" s="10"/>
      <c r="TPP1222" s="10"/>
      <c r="TPQ1222" s="10"/>
      <c r="TPR1222" s="10"/>
      <c r="TPS1222" s="10"/>
      <c r="TPT1222" s="10"/>
      <c r="TPU1222" s="10"/>
      <c r="TPV1222" s="10"/>
      <c r="TPW1222" s="10"/>
      <c r="TPX1222" s="10"/>
      <c r="TPY1222" s="10"/>
      <c r="TPZ1222" s="10"/>
      <c r="TQA1222" s="10"/>
      <c r="TQB1222" s="10"/>
      <c r="TQC1222" s="10"/>
      <c r="TQD1222" s="10"/>
      <c r="TQE1222" s="10"/>
      <c r="TQF1222" s="10"/>
      <c r="TQG1222" s="10"/>
      <c r="TQH1222" s="10"/>
      <c r="TQI1222" s="10"/>
      <c r="TQJ1222" s="10"/>
      <c r="TQK1222" s="10"/>
      <c r="TQL1222" s="10"/>
      <c r="TQM1222" s="10"/>
      <c r="TQN1222" s="10"/>
      <c r="TQO1222" s="10"/>
      <c r="TQP1222" s="10"/>
      <c r="TQQ1222" s="10"/>
      <c r="TQR1222" s="10"/>
      <c r="TQS1222" s="10"/>
      <c r="TQT1222" s="10"/>
      <c r="TQU1222" s="10"/>
      <c r="TQV1222" s="10"/>
      <c r="TQW1222" s="10"/>
      <c r="TQX1222" s="10"/>
      <c r="TQY1222" s="10"/>
      <c r="TQZ1222" s="10"/>
      <c r="TRA1222" s="10"/>
      <c r="TRB1222" s="10"/>
      <c r="TRC1222" s="10"/>
      <c r="TRD1222" s="10"/>
      <c r="TRE1222" s="10"/>
      <c r="TRF1222" s="10"/>
      <c r="TRG1222" s="10"/>
      <c r="TRH1222" s="10"/>
      <c r="TRI1222" s="10"/>
      <c r="TRJ1222" s="10"/>
      <c r="TRK1222" s="10"/>
      <c r="TRL1222" s="10"/>
      <c r="TRM1222" s="10"/>
      <c r="TRN1222" s="10"/>
      <c r="TRO1222" s="10"/>
      <c r="TRP1222" s="10"/>
      <c r="TRQ1222" s="10"/>
      <c r="TRR1222" s="10"/>
      <c r="TRS1222" s="10"/>
      <c r="TRT1222" s="10"/>
      <c r="TRU1222" s="10"/>
      <c r="TRV1222" s="10"/>
      <c r="TRW1222" s="10"/>
      <c r="TRX1222" s="10"/>
      <c r="TRY1222" s="10"/>
      <c r="TRZ1222" s="10"/>
      <c r="TSA1222" s="10"/>
      <c r="TSB1222" s="10"/>
      <c r="TSC1222" s="10"/>
      <c r="TSD1222" s="10"/>
      <c r="TSE1222" s="10"/>
      <c r="TSF1222" s="10"/>
      <c r="TSG1222" s="10"/>
      <c r="TSH1222" s="10"/>
      <c r="TSI1222" s="10"/>
      <c r="TSJ1222" s="10"/>
      <c r="TSK1222" s="10"/>
      <c r="TSL1222" s="10"/>
      <c r="TSM1222" s="10"/>
      <c r="TSN1222" s="10"/>
      <c r="TSO1222" s="10"/>
      <c r="TSP1222" s="10"/>
      <c r="TSQ1222" s="10"/>
      <c r="TSR1222" s="10"/>
      <c r="TSS1222" s="10"/>
      <c r="TST1222" s="10"/>
      <c r="TSU1222" s="10"/>
      <c r="TSV1222" s="10"/>
      <c r="TSW1222" s="10"/>
      <c r="TSX1222" s="10"/>
      <c r="TSY1222" s="10"/>
      <c r="TSZ1222" s="10"/>
      <c r="TTA1222" s="10"/>
      <c r="TTB1222" s="10"/>
      <c r="TTC1222" s="10"/>
      <c r="TTD1222" s="10"/>
      <c r="TTE1222" s="10"/>
      <c r="TTF1222" s="10"/>
      <c r="TTG1222" s="10"/>
      <c r="TTH1222" s="10"/>
      <c r="TTI1222" s="10"/>
      <c r="TTJ1222" s="10"/>
      <c r="TTK1222" s="10"/>
      <c r="TTL1222" s="10"/>
      <c r="TTM1222" s="10"/>
      <c r="TTN1222" s="10"/>
      <c r="TTO1222" s="10"/>
      <c r="TTP1222" s="10"/>
      <c r="TTQ1222" s="10"/>
      <c r="TTR1222" s="10"/>
      <c r="TTS1222" s="10"/>
      <c r="TTT1222" s="10"/>
      <c r="TTU1222" s="10"/>
      <c r="TTV1222" s="10"/>
      <c r="TTW1222" s="10"/>
      <c r="TTX1222" s="10"/>
      <c r="TTY1222" s="10"/>
      <c r="TTZ1222" s="10"/>
      <c r="TUA1222" s="10"/>
      <c r="TUB1222" s="10"/>
      <c r="TUC1222" s="10"/>
      <c r="TUD1222" s="10"/>
      <c r="TUE1222" s="10"/>
      <c r="TUF1222" s="10"/>
      <c r="TUG1222" s="10"/>
      <c r="TUH1222" s="10"/>
      <c r="TUI1222" s="10"/>
      <c r="TUJ1222" s="10"/>
      <c r="TUK1222" s="10"/>
      <c r="TUL1222" s="10"/>
      <c r="TUM1222" s="10"/>
      <c r="TUN1222" s="10"/>
      <c r="TUO1222" s="10"/>
      <c r="TUP1222" s="10"/>
      <c r="TUQ1222" s="10"/>
      <c r="TUR1222" s="10"/>
      <c r="TUS1222" s="10"/>
      <c r="TUT1222" s="10"/>
      <c r="TUU1222" s="10"/>
      <c r="TUV1222" s="10"/>
      <c r="TUW1222" s="10"/>
      <c r="TUX1222" s="10"/>
      <c r="TUY1222" s="10"/>
      <c r="TUZ1222" s="10"/>
      <c r="TVA1222" s="10"/>
      <c r="TVB1222" s="10"/>
      <c r="TVC1222" s="10"/>
      <c r="TVD1222" s="10"/>
      <c r="TVE1222" s="10"/>
      <c r="TVF1222" s="10"/>
      <c r="TVG1222" s="10"/>
      <c r="TVH1222" s="10"/>
      <c r="TVI1222" s="10"/>
      <c r="TVJ1222" s="10"/>
      <c r="TVK1222" s="10"/>
      <c r="TVL1222" s="10"/>
      <c r="TVM1222" s="10"/>
      <c r="TVN1222" s="10"/>
      <c r="TVO1222" s="10"/>
      <c r="TVP1222" s="10"/>
      <c r="TVQ1222" s="10"/>
      <c r="TVR1222" s="10"/>
      <c r="TVS1222" s="10"/>
      <c r="TVT1222" s="10"/>
      <c r="TVU1222" s="10"/>
      <c r="TVV1222" s="10"/>
      <c r="TVW1222" s="10"/>
      <c r="TVX1222" s="10"/>
      <c r="TVY1222" s="10"/>
      <c r="TVZ1222" s="10"/>
      <c r="TWA1222" s="10"/>
      <c r="TWB1222" s="10"/>
      <c r="TWC1222" s="10"/>
      <c r="TWD1222" s="10"/>
      <c r="TWE1222" s="10"/>
      <c r="TWF1222" s="10"/>
      <c r="TWG1222" s="10"/>
      <c r="TWH1222" s="10"/>
      <c r="TWI1222" s="10"/>
      <c r="TWJ1222" s="10"/>
      <c r="TWK1222" s="10"/>
      <c r="TWL1222" s="10"/>
      <c r="TWM1222" s="10"/>
      <c r="TWN1222" s="10"/>
      <c r="TWO1222" s="10"/>
      <c r="TWP1222" s="10"/>
      <c r="TWQ1222" s="10"/>
      <c r="TWR1222" s="10"/>
      <c r="TWS1222" s="10"/>
      <c r="TWT1222" s="10"/>
      <c r="TWU1222" s="10"/>
      <c r="TWV1222" s="10"/>
      <c r="TWW1222" s="10"/>
      <c r="TWX1222" s="10"/>
      <c r="TWY1222" s="10"/>
      <c r="TWZ1222" s="10"/>
      <c r="TXA1222" s="10"/>
      <c r="TXB1222" s="10"/>
      <c r="TXC1222" s="10"/>
      <c r="TXD1222" s="10"/>
      <c r="TXE1222" s="10"/>
      <c r="TXF1222" s="10"/>
      <c r="TXG1222" s="10"/>
      <c r="TXH1222" s="10"/>
      <c r="TXI1222" s="10"/>
      <c r="TXJ1222" s="10"/>
      <c r="TXK1222" s="10"/>
      <c r="TXL1222" s="10"/>
      <c r="TXM1222" s="10"/>
      <c r="TXN1222" s="10"/>
      <c r="TXO1222" s="10"/>
      <c r="TXP1222" s="10"/>
      <c r="TXQ1222" s="10"/>
      <c r="TXR1222" s="10"/>
      <c r="TXS1222" s="10"/>
      <c r="TXT1222" s="10"/>
      <c r="TXU1222" s="10"/>
      <c r="TXV1222" s="10"/>
      <c r="TXW1222" s="10"/>
      <c r="TXX1222" s="10"/>
      <c r="TXY1222" s="10"/>
      <c r="TXZ1222" s="10"/>
      <c r="TYA1222" s="10"/>
      <c r="TYB1222" s="10"/>
      <c r="TYC1222" s="10"/>
      <c r="TYD1222" s="10"/>
      <c r="TYE1222" s="10"/>
      <c r="TYF1222" s="10"/>
      <c r="TYG1222" s="10"/>
      <c r="TYH1222" s="10"/>
      <c r="TYI1222" s="10"/>
      <c r="TYJ1222" s="10"/>
      <c r="TYK1222" s="10"/>
      <c r="TYL1222" s="10"/>
      <c r="TYM1222" s="10"/>
      <c r="TYN1222" s="10"/>
      <c r="TYO1222" s="10"/>
      <c r="TYP1222" s="10"/>
      <c r="TYQ1222" s="10"/>
      <c r="TYR1222" s="10"/>
      <c r="TYS1222" s="10"/>
      <c r="TYT1222" s="10"/>
      <c r="TYU1222" s="10"/>
      <c r="TYV1222" s="10"/>
      <c r="TYW1222" s="10"/>
      <c r="TYX1222" s="10"/>
      <c r="TYY1222" s="10"/>
      <c r="TYZ1222" s="10"/>
      <c r="TZA1222" s="10"/>
      <c r="TZB1222" s="10"/>
      <c r="TZC1222" s="10"/>
      <c r="TZD1222" s="10"/>
      <c r="TZE1222" s="10"/>
      <c r="TZF1222" s="10"/>
      <c r="TZG1222" s="10"/>
      <c r="TZH1222" s="10"/>
      <c r="TZI1222" s="10"/>
      <c r="TZJ1222" s="10"/>
      <c r="TZK1222" s="10"/>
      <c r="TZL1222" s="10"/>
      <c r="TZM1222" s="10"/>
      <c r="TZN1222" s="10"/>
      <c r="TZO1222" s="10"/>
      <c r="TZP1222" s="10"/>
      <c r="TZQ1222" s="10"/>
      <c r="TZR1222" s="10"/>
      <c r="TZS1222" s="10"/>
      <c r="TZT1222" s="10"/>
      <c r="TZU1222" s="10"/>
      <c r="TZV1222" s="10"/>
      <c r="TZW1222" s="10"/>
      <c r="TZX1222" s="10"/>
      <c r="TZY1222" s="10"/>
      <c r="TZZ1222" s="10"/>
      <c r="UAA1222" s="10"/>
      <c r="UAB1222" s="10"/>
      <c r="UAC1222" s="10"/>
      <c r="UAD1222" s="10"/>
      <c r="UAE1222" s="10"/>
      <c r="UAF1222" s="10"/>
      <c r="UAG1222" s="10"/>
      <c r="UAH1222" s="10"/>
      <c r="UAI1222" s="10"/>
      <c r="UAJ1222" s="10"/>
      <c r="UAK1222" s="10"/>
      <c r="UAL1222" s="10"/>
      <c r="UAM1222" s="10"/>
      <c r="UAN1222" s="10"/>
      <c r="UAO1222" s="10"/>
      <c r="UAP1222" s="10"/>
      <c r="UAQ1222" s="10"/>
      <c r="UAR1222" s="10"/>
      <c r="UAS1222" s="10"/>
      <c r="UAT1222" s="10"/>
      <c r="UAU1222" s="10"/>
      <c r="UAV1222" s="10"/>
      <c r="UAW1222" s="10"/>
      <c r="UAX1222" s="10"/>
      <c r="UAY1222" s="10"/>
      <c r="UAZ1222" s="10"/>
      <c r="UBA1222" s="10"/>
      <c r="UBB1222" s="10"/>
      <c r="UBC1222" s="10"/>
      <c r="UBD1222" s="10"/>
      <c r="UBE1222" s="10"/>
      <c r="UBF1222" s="10"/>
      <c r="UBG1222" s="10"/>
      <c r="UBH1222" s="10"/>
      <c r="UBI1222" s="10"/>
      <c r="UBJ1222" s="10"/>
      <c r="UBK1222" s="10"/>
      <c r="UBL1222" s="10"/>
      <c r="UBM1222" s="10"/>
      <c r="UBN1222" s="10"/>
      <c r="UBO1222" s="10"/>
      <c r="UBP1222" s="10"/>
      <c r="UBQ1222" s="10"/>
      <c r="UBR1222" s="10"/>
      <c r="UBS1222" s="10"/>
      <c r="UBT1222" s="10"/>
      <c r="UBU1222" s="10"/>
      <c r="UBV1222" s="10"/>
      <c r="UBW1222" s="10"/>
      <c r="UBX1222" s="10"/>
      <c r="UBY1222" s="10"/>
      <c r="UBZ1222" s="10"/>
      <c r="UCA1222" s="10"/>
      <c r="UCB1222" s="10"/>
      <c r="UCC1222" s="10"/>
      <c r="UCD1222" s="10"/>
      <c r="UCE1222" s="10"/>
      <c r="UCF1222" s="10"/>
      <c r="UCG1222" s="10"/>
      <c r="UCH1222" s="10"/>
      <c r="UCI1222" s="10"/>
      <c r="UCJ1222" s="10"/>
      <c r="UCK1222" s="10"/>
      <c r="UCL1222" s="10"/>
      <c r="UCM1222" s="10"/>
      <c r="UCN1222" s="10"/>
      <c r="UCO1222" s="10"/>
      <c r="UCP1222" s="10"/>
      <c r="UCQ1222" s="10"/>
      <c r="UCR1222" s="10"/>
      <c r="UCS1222" s="10"/>
      <c r="UCT1222" s="10"/>
      <c r="UCU1222" s="10"/>
      <c r="UCV1222" s="10"/>
      <c r="UCW1222" s="10"/>
      <c r="UCX1222" s="10"/>
      <c r="UCY1222" s="10"/>
      <c r="UCZ1222" s="10"/>
      <c r="UDA1222" s="10"/>
      <c r="UDB1222" s="10"/>
      <c r="UDC1222" s="10"/>
      <c r="UDD1222" s="10"/>
      <c r="UDE1222" s="10"/>
      <c r="UDF1222" s="10"/>
      <c r="UDG1222" s="10"/>
      <c r="UDH1222" s="10"/>
      <c r="UDI1222" s="10"/>
      <c r="UDJ1222" s="10"/>
      <c r="UDK1222" s="10"/>
      <c r="UDL1222" s="10"/>
      <c r="UDM1222" s="10"/>
      <c r="UDN1222" s="10"/>
      <c r="UDO1222" s="10"/>
      <c r="UDP1222" s="10"/>
      <c r="UDQ1222" s="10"/>
      <c r="UDR1222" s="10"/>
      <c r="UDS1222" s="10"/>
      <c r="UDT1222" s="10"/>
      <c r="UDU1222" s="10"/>
      <c r="UDV1222" s="10"/>
      <c r="UDW1222" s="10"/>
      <c r="UDX1222" s="10"/>
      <c r="UDY1222" s="10"/>
      <c r="UDZ1222" s="10"/>
      <c r="UEA1222" s="10"/>
      <c r="UEB1222" s="10"/>
      <c r="UEC1222" s="10"/>
      <c r="UED1222" s="10"/>
      <c r="UEE1222" s="10"/>
      <c r="UEF1222" s="10"/>
      <c r="UEG1222" s="10"/>
      <c r="UEH1222" s="10"/>
      <c r="UEI1222" s="10"/>
      <c r="UEJ1222" s="10"/>
      <c r="UEK1222" s="10"/>
      <c r="UEL1222" s="10"/>
      <c r="UEM1222" s="10"/>
      <c r="UEN1222" s="10"/>
      <c r="UEO1222" s="10"/>
      <c r="UEP1222" s="10"/>
      <c r="UEQ1222" s="10"/>
      <c r="UER1222" s="10"/>
      <c r="UES1222" s="10"/>
      <c r="UET1222" s="10"/>
      <c r="UEU1222" s="10"/>
      <c r="UEV1222" s="10"/>
      <c r="UEW1222" s="10"/>
      <c r="UEX1222" s="10"/>
      <c r="UEY1222" s="10"/>
      <c r="UEZ1222" s="10"/>
      <c r="UFA1222" s="10"/>
      <c r="UFB1222" s="10"/>
      <c r="UFC1222" s="10"/>
      <c r="UFD1222" s="10"/>
      <c r="UFE1222" s="10"/>
      <c r="UFF1222" s="10"/>
      <c r="UFG1222" s="10"/>
      <c r="UFH1222" s="10"/>
      <c r="UFI1222" s="10"/>
      <c r="UFJ1222" s="10"/>
      <c r="UFK1222" s="10"/>
      <c r="UFL1222" s="10"/>
      <c r="UFM1222" s="10"/>
      <c r="UFN1222" s="10"/>
      <c r="UFO1222" s="10"/>
      <c r="UFP1222" s="10"/>
      <c r="UFQ1222" s="10"/>
      <c r="UFR1222" s="10"/>
      <c r="UFS1222" s="10"/>
      <c r="UFT1222" s="10"/>
      <c r="UFU1222" s="10"/>
      <c r="UFV1222" s="10"/>
      <c r="UFW1222" s="10"/>
      <c r="UFX1222" s="10"/>
      <c r="UFY1222" s="10"/>
      <c r="UFZ1222" s="10"/>
      <c r="UGA1222" s="10"/>
      <c r="UGB1222" s="10"/>
      <c r="UGC1222" s="10"/>
      <c r="UGD1222" s="10"/>
      <c r="UGE1222" s="10"/>
      <c r="UGF1222" s="10"/>
      <c r="UGG1222" s="10"/>
      <c r="UGH1222" s="10"/>
      <c r="UGI1222" s="10"/>
      <c r="UGJ1222" s="10"/>
      <c r="UGK1222" s="10"/>
      <c r="UGL1222" s="10"/>
      <c r="UGM1222" s="10"/>
      <c r="UGN1222" s="10"/>
      <c r="UGO1222" s="10"/>
      <c r="UGP1222" s="10"/>
      <c r="UGQ1222" s="10"/>
      <c r="UGR1222" s="10"/>
      <c r="UGS1222" s="10"/>
      <c r="UGT1222" s="10"/>
      <c r="UGU1222" s="10"/>
      <c r="UGV1222" s="10"/>
      <c r="UGW1222" s="10"/>
      <c r="UGX1222" s="10"/>
      <c r="UGY1222" s="10"/>
      <c r="UGZ1222" s="10"/>
      <c r="UHA1222" s="10"/>
      <c r="UHB1222" s="10"/>
      <c r="UHC1222" s="10"/>
      <c r="UHD1222" s="10"/>
      <c r="UHE1222" s="10"/>
      <c r="UHF1222" s="10"/>
      <c r="UHG1222" s="10"/>
      <c r="UHH1222" s="10"/>
      <c r="UHI1222" s="10"/>
      <c r="UHJ1222" s="10"/>
      <c r="UHK1222" s="10"/>
      <c r="UHL1222" s="10"/>
      <c r="UHM1222" s="10"/>
      <c r="UHN1222" s="10"/>
      <c r="UHO1222" s="10"/>
      <c r="UHP1222" s="10"/>
      <c r="UHQ1222" s="10"/>
      <c r="UHR1222" s="10"/>
      <c r="UHS1222" s="10"/>
      <c r="UHT1222" s="10"/>
      <c r="UHU1222" s="10"/>
      <c r="UHV1222" s="10"/>
      <c r="UHW1222" s="10"/>
      <c r="UHX1222" s="10"/>
      <c r="UHY1222" s="10"/>
      <c r="UHZ1222" s="10"/>
      <c r="UIA1222" s="10"/>
      <c r="UIB1222" s="10"/>
      <c r="UIC1222" s="10"/>
      <c r="UID1222" s="10"/>
      <c r="UIE1222" s="10"/>
      <c r="UIF1222" s="10"/>
      <c r="UIG1222" s="10"/>
      <c r="UIH1222" s="10"/>
      <c r="UII1222" s="10"/>
      <c r="UIJ1222" s="10"/>
      <c r="UIK1222" s="10"/>
      <c r="UIL1222" s="10"/>
      <c r="UIM1222" s="10"/>
      <c r="UIN1222" s="10"/>
      <c r="UIO1222" s="10"/>
      <c r="UIP1222" s="10"/>
      <c r="UIQ1222" s="10"/>
      <c r="UIR1222" s="10"/>
      <c r="UIS1222" s="10"/>
      <c r="UIT1222" s="10"/>
      <c r="UIU1222" s="10"/>
      <c r="UIV1222" s="10"/>
      <c r="UIW1222" s="10"/>
      <c r="UIX1222" s="10"/>
      <c r="UIY1222" s="10"/>
      <c r="UIZ1222" s="10"/>
      <c r="UJA1222" s="10"/>
      <c r="UJB1222" s="10"/>
      <c r="UJC1222" s="10"/>
      <c r="UJD1222" s="10"/>
      <c r="UJE1222" s="10"/>
      <c r="UJF1222" s="10"/>
      <c r="UJG1222" s="10"/>
      <c r="UJH1222" s="10"/>
      <c r="UJI1222" s="10"/>
      <c r="UJJ1222" s="10"/>
      <c r="UJK1222" s="10"/>
      <c r="UJL1222" s="10"/>
      <c r="UJM1222" s="10"/>
      <c r="UJN1222" s="10"/>
      <c r="UJO1222" s="10"/>
      <c r="UJP1222" s="10"/>
      <c r="UJQ1222" s="10"/>
      <c r="UJR1222" s="10"/>
      <c r="UJS1222" s="10"/>
      <c r="UJT1222" s="10"/>
      <c r="UJU1222" s="10"/>
      <c r="UJV1222" s="10"/>
      <c r="UJW1222" s="10"/>
      <c r="UJX1222" s="10"/>
      <c r="UJY1222" s="10"/>
      <c r="UJZ1222" s="10"/>
      <c r="UKA1222" s="10"/>
      <c r="UKB1222" s="10"/>
      <c r="UKC1222" s="10"/>
      <c r="UKD1222" s="10"/>
      <c r="UKE1222" s="10"/>
      <c r="UKF1222" s="10"/>
      <c r="UKG1222" s="10"/>
      <c r="UKH1222" s="10"/>
      <c r="UKI1222" s="10"/>
      <c r="UKJ1222" s="10"/>
      <c r="UKK1222" s="10"/>
      <c r="UKL1222" s="10"/>
      <c r="UKM1222" s="10"/>
      <c r="UKN1222" s="10"/>
      <c r="UKO1222" s="10"/>
      <c r="UKP1222" s="10"/>
      <c r="UKQ1222" s="10"/>
      <c r="UKR1222" s="10"/>
      <c r="UKS1222" s="10"/>
      <c r="UKT1222" s="10"/>
      <c r="UKU1222" s="10"/>
      <c r="UKV1222" s="10"/>
      <c r="UKW1222" s="10"/>
      <c r="UKX1222" s="10"/>
      <c r="UKY1222" s="10"/>
      <c r="UKZ1222" s="10"/>
      <c r="ULA1222" s="10"/>
      <c r="ULB1222" s="10"/>
      <c r="ULC1222" s="10"/>
      <c r="ULD1222" s="10"/>
      <c r="ULE1222" s="10"/>
      <c r="ULF1222" s="10"/>
      <c r="ULG1222" s="10"/>
      <c r="ULH1222" s="10"/>
      <c r="ULI1222" s="10"/>
      <c r="ULJ1222" s="10"/>
      <c r="ULK1222" s="10"/>
      <c r="ULL1222" s="10"/>
      <c r="ULM1222" s="10"/>
      <c r="ULN1222" s="10"/>
      <c r="ULO1222" s="10"/>
      <c r="ULP1222" s="10"/>
      <c r="ULQ1222" s="10"/>
      <c r="ULR1222" s="10"/>
      <c r="ULS1222" s="10"/>
      <c r="ULT1222" s="10"/>
      <c r="ULU1222" s="10"/>
      <c r="ULV1222" s="10"/>
      <c r="ULW1222" s="10"/>
      <c r="ULX1222" s="10"/>
      <c r="ULY1222" s="10"/>
      <c r="ULZ1222" s="10"/>
      <c r="UMA1222" s="10"/>
      <c r="UMB1222" s="10"/>
      <c r="UMC1222" s="10"/>
      <c r="UMD1222" s="10"/>
      <c r="UME1222" s="10"/>
      <c r="UMF1222" s="10"/>
      <c r="UMG1222" s="10"/>
      <c r="UMH1222" s="10"/>
      <c r="UMI1222" s="10"/>
      <c r="UMJ1222" s="10"/>
      <c r="UMK1222" s="10"/>
      <c r="UML1222" s="10"/>
      <c r="UMM1222" s="10"/>
      <c r="UMN1222" s="10"/>
      <c r="UMO1222" s="10"/>
      <c r="UMP1222" s="10"/>
      <c r="UMQ1222" s="10"/>
      <c r="UMR1222" s="10"/>
      <c r="UMS1222" s="10"/>
      <c r="UMT1222" s="10"/>
      <c r="UMU1222" s="10"/>
      <c r="UMV1222" s="10"/>
      <c r="UMW1222" s="10"/>
      <c r="UMX1222" s="10"/>
      <c r="UMY1222" s="10"/>
      <c r="UMZ1222" s="10"/>
      <c r="UNA1222" s="10"/>
      <c r="UNB1222" s="10"/>
      <c r="UNC1222" s="10"/>
      <c r="UND1222" s="10"/>
      <c r="UNE1222" s="10"/>
      <c r="UNF1222" s="10"/>
      <c r="UNG1222" s="10"/>
      <c r="UNH1222" s="10"/>
      <c r="UNI1222" s="10"/>
      <c r="UNJ1222" s="10"/>
      <c r="UNK1222" s="10"/>
      <c r="UNL1222" s="10"/>
      <c r="UNM1222" s="10"/>
      <c r="UNN1222" s="10"/>
      <c r="UNO1222" s="10"/>
      <c r="UNP1222" s="10"/>
      <c r="UNQ1222" s="10"/>
      <c r="UNR1222" s="10"/>
      <c r="UNS1222" s="10"/>
      <c r="UNT1222" s="10"/>
      <c r="UNU1222" s="10"/>
      <c r="UNV1222" s="10"/>
      <c r="UNW1222" s="10"/>
      <c r="UNX1222" s="10"/>
      <c r="UNY1222" s="10"/>
      <c r="UNZ1222" s="10"/>
      <c r="UOA1222" s="10"/>
      <c r="UOB1222" s="10"/>
      <c r="UOC1222" s="10"/>
      <c r="UOD1222" s="10"/>
      <c r="UOE1222" s="10"/>
      <c r="UOF1222" s="10"/>
      <c r="UOG1222" s="10"/>
      <c r="UOH1222" s="10"/>
      <c r="UOI1222" s="10"/>
      <c r="UOJ1222" s="10"/>
      <c r="UOK1222" s="10"/>
      <c r="UOL1222" s="10"/>
      <c r="UOM1222" s="10"/>
      <c r="UON1222" s="10"/>
      <c r="UOO1222" s="10"/>
      <c r="UOP1222" s="10"/>
      <c r="UOQ1222" s="10"/>
      <c r="UOR1222" s="10"/>
      <c r="UOS1222" s="10"/>
      <c r="UOT1222" s="10"/>
      <c r="UOU1222" s="10"/>
      <c r="UOV1222" s="10"/>
      <c r="UOW1222" s="10"/>
      <c r="UOX1222" s="10"/>
      <c r="UOY1222" s="10"/>
      <c r="UOZ1222" s="10"/>
      <c r="UPA1222" s="10"/>
      <c r="UPB1222" s="10"/>
      <c r="UPC1222" s="10"/>
      <c r="UPD1222" s="10"/>
      <c r="UPE1222" s="10"/>
      <c r="UPF1222" s="10"/>
      <c r="UPG1222" s="10"/>
      <c r="UPH1222" s="10"/>
      <c r="UPI1222" s="10"/>
      <c r="UPJ1222" s="10"/>
      <c r="UPK1222" s="10"/>
      <c r="UPL1222" s="10"/>
      <c r="UPM1222" s="10"/>
      <c r="UPN1222" s="10"/>
      <c r="UPO1222" s="10"/>
      <c r="UPP1222" s="10"/>
      <c r="UPQ1222" s="10"/>
      <c r="UPR1222" s="10"/>
      <c r="UPS1222" s="10"/>
      <c r="UPT1222" s="10"/>
      <c r="UPU1222" s="10"/>
      <c r="UPV1222" s="10"/>
      <c r="UPW1222" s="10"/>
      <c r="UPX1222" s="10"/>
      <c r="UPY1222" s="10"/>
      <c r="UPZ1222" s="10"/>
      <c r="UQA1222" s="10"/>
      <c r="UQB1222" s="10"/>
      <c r="UQC1222" s="10"/>
      <c r="UQD1222" s="10"/>
      <c r="UQE1222" s="10"/>
      <c r="UQF1222" s="10"/>
      <c r="UQG1222" s="10"/>
      <c r="UQH1222" s="10"/>
      <c r="UQI1222" s="10"/>
      <c r="UQJ1222" s="10"/>
      <c r="UQK1222" s="10"/>
      <c r="UQL1222" s="10"/>
      <c r="UQM1222" s="10"/>
      <c r="UQN1222" s="10"/>
      <c r="UQO1222" s="10"/>
      <c r="UQP1222" s="10"/>
      <c r="UQQ1222" s="10"/>
      <c r="UQR1222" s="10"/>
      <c r="UQS1222" s="10"/>
      <c r="UQT1222" s="10"/>
      <c r="UQU1222" s="10"/>
      <c r="UQV1222" s="10"/>
      <c r="UQW1222" s="10"/>
      <c r="UQX1222" s="10"/>
      <c r="UQY1222" s="10"/>
      <c r="UQZ1222" s="10"/>
      <c r="URA1222" s="10"/>
      <c r="URB1222" s="10"/>
      <c r="URC1222" s="10"/>
      <c r="URD1222" s="10"/>
      <c r="URE1222" s="10"/>
      <c r="URF1222" s="10"/>
      <c r="URG1222" s="10"/>
      <c r="URH1222" s="10"/>
      <c r="URI1222" s="10"/>
      <c r="URJ1222" s="10"/>
      <c r="URK1222" s="10"/>
      <c r="URL1222" s="10"/>
      <c r="URM1222" s="10"/>
      <c r="URN1222" s="10"/>
      <c r="URO1222" s="10"/>
      <c r="URP1222" s="10"/>
      <c r="URQ1222" s="10"/>
      <c r="URR1222" s="10"/>
      <c r="URS1222" s="10"/>
      <c r="URT1222" s="10"/>
      <c r="URU1222" s="10"/>
      <c r="URV1222" s="10"/>
      <c r="URW1222" s="10"/>
      <c r="URX1222" s="10"/>
      <c r="URY1222" s="10"/>
      <c r="URZ1222" s="10"/>
      <c r="USA1222" s="10"/>
      <c r="USB1222" s="10"/>
      <c r="USC1222" s="10"/>
      <c r="USD1222" s="10"/>
      <c r="USE1222" s="10"/>
      <c r="USF1222" s="10"/>
      <c r="USG1222" s="10"/>
      <c r="USH1222" s="10"/>
      <c r="USI1222" s="10"/>
      <c r="USJ1222" s="10"/>
      <c r="USK1222" s="10"/>
      <c r="USL1222" s="10"/>
      <c r="USM1222" s="10"/>
      <c r="USN1222" s="10"/>
      <c r="USO1222" s="10"/>
      <c r="USP1222" s="10"/>
      <c r="USQ1222" s="10"/>
      <c r="USR1222" s="10"/>
      <c r="USS1222" s="10"/>
      <c r="UST1222" s="10"/>
      <c r="USU1222" s="10"/>
      <c r="USV1222" s="10"/>
      <c r="USW1222" s="10"/>
      <c r="USX1222" s="10"/>
      <c r="USY1222" s="10"/>
      <c r="USZ1222" s="10"/>
      <c r="UTA1222" s="10"/>
      <c r="UTB1222" s="10"/>
      <c r="UTC1222" s="10"/>
      <c r="UTD1222" s="10"/>
      <c r="UTE1222" s="10"/>
      <c r="UTF1222" s="10"/>
      <c r="UTG1222" s="10"/>
      <c r="UTH1222" s="10"/>
      <c r="UTI1222" s="10"/>
      <c r="UTJ1222" s="10"/>
      <c r="UTK1222" s="10"/>
      <c r="UTL1222" s="10"/>
      <c r="UTM1222" s="10"/>
      <c r="UTN1222" s="10"/>
      <c r="UTO1222" s="10"/>
      <c r="UTP1222" s="10"/>
      <c r="UTQ1222" s="10"/>
      <c r="UTR1222" s="10"/>
      <c r="UTS1222" s="10"/>
      <c r="UTT1222" s="10"/>
      <c r="UTU1222" s="10"/>
      <c r="UTV1222" s="10"/>
      <c r="UTW1222" s="10"/>
      <c r="UTX1222" s="10"/>
      <c r="UTY1222" s="10"/>
      <c r="UTZ1222" s="10"/>
      <c r="UUA1222" s="10"/>
      <c r="UUB1222" s="10"/>
      <c r="UUC1222" s="10"/>
      <c r="UUD1222" s="10"/>
      <c r="UUE1222" s="10"/>
      <c r="UUF1222" s="10"/>
      <c r="UUG1222" s="10"/>
      <c r="UUH1222" s="10"/>
      <c r="UUI1222" s="10"/>
      <c r="UUJ1222" s="10"/>
      <c r="UUK1222" s="10"/>
      <c r="UUL1222" s="10"/>
      <c r="UUM1222" s="10"/>
      <c r="UUN1222" s="10"/>
      <c r="UUO1222" s="10"/>
      <c r="UUP1222" s="10"/>
      <c r="UUQ1222" s="10"/>
      <c r="UUR1222" s="10"/>
      <c r="UUS1222" s="10"/>
      <c r="UUT1222" s="10"/>
      <c r="UUU1222" s="10"/>
      <c r="UUV1222" s="10"/>
      <c r="UUW1222" s="10"/>
      <c r="UUX1222" s="10"/>
      <c r="UUY1222" s="10"/>
      <c r="UUZ1222" s="10"/>
      <c r="UVA1222" s="10"/>
      <c r="UVB1222" s="10"/>
      <c r="UVC1222" s="10"/>
      <c r="UVD1222" s="10"/>
      <c r="UVE1222" s="10"/>
      <c r="UVF1222" s="10"/>
      <c r="UVG1222" s="10"/>
      <c r="UVH1222" s="10"/>
      <c r="UVI1222" s="10"/>
      <c r="UVJ1222" s="10"/>
      <c r="UVK1222" s="10"/>
      <c r="UVL1222" s="10"/>
      <c r="UVM1222" s="10"/>
      <c r="UVN1222" s="10"/>
      <c r="UVO1222" s="10"/>
      <c r="UVP1222" s="10"/>
      <c r="UVQ1222" s="10"/>
      <c r="UVR1222" s="10"/>
      <c r="UVS1222" s="10"/>
      <c r="UVT1222" s="10"/>
      <c r="UVU1222" s="10"/>
      <c r="UVV1222" s="10"/>
      <c r="UVW1222" s="10"/>
      <c r="UVX1222" s="10"/>
      <c r="UVY1222" s="10"/>
      <c r="UVZ1222" s="10"/>
      <c r="UWA1222" s="10"/>
      <c r="UWB1222" s="10"/>
      <c r="UWC1222" s="10"/>
      <c r="UWD1222" s="10"/>
      <c r="UWE1222" s="10"/>
      <c r="UWF1222" s="10"/>
      <c r="UWG1222" s="10"/>
      <c r="UWH1222" s="10"/>
      <c r="UWI1222" s="10"/>
      <c r="UWJ1222" s="10"/>
      <c r="UWK1222" s="10"/>
      <c r="UWL1222" s="10"/>
      <c r="UWM1222" s="10"/>
      <c r="UWN1222" s="10"/>
      <c r="UWO1222" s="10"/>
      <c r="UWP1222" s="10"/>
      <c r="UWQ1222" s="10"/>
      <c r="UWR1222" s="10"/>
      <c r="UWS1222" s="10"/>
      <c r="UWT1222" s="10"/>
      <c r="UWU1222" s="10"/>
      <c r="UWV1222" s="10"/>
      <c r="UWW1222" s="10"/>
      <c r="UWX1222" s="10"/>
      <c r="UWY1222" s="10"/>
      <c r="UWZ1222" s="10"/>
      <c r="UXA1222" s="10"/>
      <c r="UXB1222" s="10"/>
      <c r="UXC1222" s="10"/>
      <c r="UXD1222" s="10"/>
      <c r="UXE1222" s="10"/>
      <c r="UXF1222" s="10"/>
      <c r="UXG1222" s="10"/>
      <c r="UXH1222" s="10"/>
      <c r="UXI1222" s="10"/>
      <c r="UXJ1222" s="10"/>
      <c r="UXK1222" s="10"/>
      <c r="UXL1222" s="10"/>
      <c r="UXM1222" s="10"/>
      <c r="UXN1222" s="10"/>
      <c r="UXO1222" s="10"/>
      <c r="UXP1222" s="10"/>
      <c r="UXQ1222" s="10"/>
      <c r="UXR1222" s="10"/>
      <c r="UXS1222" s="10"/>
      <c r="UXT1222" s="10"/>
      <c r="UXU1222" s="10"/>
      <c r="UXV1222" s="10"/>
      <c r="UXW1222" s="10"/>
      <c r="UXX1222" s="10"/>
      <c r="UXY1222" s="10"/>
      <c r="UXZ1222" s="10"/>
      <c r="UYA1222" s="10"/>
      <c r="UYB1222" s="10"/>
      <c r="UYC1222" s="10"/>
      <c r="UYD1222" s="10"/>
      <c r="UYE1222" s="10"/>
      <c r="UYF1222" s="10"/>
      <c r="UYG1222" s="10"/>
      <c r="UYH1222" s="10"/>
      <c r="UYI1222" s="10"/>
      <c r="UYJ1222" s="10"/>
      <c r="UYK1222" s="10"/>
      <c r="UYL1222" s="10"/>
      <c r="UYM1222" s="10"/>
      <c r="UYN1222" s="10"/>
      <c r="UYO1222" s="10"/>
      <c r="UYP1222" s="10"/>
      <c r="UYQ1222" s="10"/>
      <c r="UYR1222" s="10"/>
      <c r="UYS1222" s="10"/>
      <c r="UYT1222" s="10"/>
      <c r="UYU1222" s="10"/>
      <c r="UYV1222" s="10"/>
      <c r="UYW1222" s="10"/>
      <c r="UYX1222" s="10"/>
      <c r="UYY1222" s="10"/>
      <c r="UYZ1222" s="10"/>
      <c r="UZA1222" s="10"/>
      <c r="UZB1222" s="10"/>
      <c r="UZC1222" s="10"/>
      <c r="UZD1222" s="10"/>
      <c r="UZE1222" s="10"/>
      <c r="UZF1222" s="10"/>
      <c r="UZG1222" s="10"/>
      <c r="UZH1222" s="10"/>
      <c r="UZI1222" s="10"/>
      <c r="UZJ1222" s="10"/>
      <c r="UZK1222" s="10"/>
      <c r="UZL1222" s="10"/>
      <c r="UZM1222" s="10"/>
      <c r="UZN1222" s="10"/>
      <c r="UZO1222" s="10"/>
      <c r="UZP1222" s="10"/>
      <c r="UZQ1222" s="10"/>
      <c r="UZR1222" s="10"/>
      <c r="UZS1222" s="10"/>
      <c r="UZT1222" s="10"/>
      <c r="UZU1222" s="10"/>
      <c r="UZV1222" s="10"/>
      <c r="UZW1222" s="10"/>
      <c r="UZX1222" s="10"/>
      <c r="UZY1222" s="10"/>
      <c r="UZZ1222" s="10"/>
      <c r="VAA1222" s="10"/>
      <c r="VAB1222" s="10"/>
      <c r="VAC1222" s="10"/>
      <c r="VAD1222" s="10"/>
      <c r="VAE1222" s="10"/>
      <c r="VAF1222" s="10"/>
      <c r="VAG1222" s="10"/>
      <c r="VAH1222" s="10"/>
      <c r="VAI1222" s="10"/>
      <c r="VAJ1222" s="10"/>
      <c r="VAK1222" s="10"/>
      <c r="VAL1222" s="10"/>
      <c r="VAM1222" s="10"/>
      <c r="VAN1222" s="10"/>
      <c r="VAO1222" s="10"/>
      <c r="VAP1222" s="10"/>
      <c r="VAQ1222" s="10"/>
      <c r="VAR1222" s="10"/>
      <c r="VAS1222" s="10"/>
      <c r="VAT1222" s="10"/>
      <c r="VAU1222" s="10"/>
      <c r="VAV1222" s="10"/>
      <c r="VAW1222" s="10"/>
      <c r="VAX1222" s="10"/>
      <c r="VAY1222" s="10"/>
      <c r="VAZ1222" s="10"/>
      <c r="VBA1222" s="10"/>
      <c r="VBB1222" s="10"/>
      <c r="VBC1222" s="10"/>
      <c r="VBD1222" s="10"/>
      <c r="VBE1222" s="10"/>
      <c r="VBF1222" s="10"/>
      <c r="VBG1222" s="10"/>
      <c r="VBH1222" s="10"/>
      <c r="VBI1222" s="10"/>
      <c r="VBJ1222" s="10"/>
      <c r="VBK1222" s="10"/>
      <c r="VBL1222" s="10"/>
      <c r="VBM1222" s="10"/>
      <c r="VBN1222" s="10"/>
      <c r="VBO1222" s="10"/>
      <c r="VBP1222" s="10"/>
      <c r="VBQ1222" s="10"/>
      <c r="VBR1222" s="10"/>
      <c r="VBS1222" s="10"/>
      <c r="VBT1222" s="10"/>
      <c r="VBU1222" s="10"/>
      <c r="VBV1222" s="10"/>
      <c r="VBW1222" s="10"/>
      <c r="VBX1222" s="10"/>
      <c r="VBY1222" s="10"/>
      <c r="VBZ1222" s="10"/>
      <c r="VCA1222" s="10"/>
      <c r="VCB1222" s="10"/>
      <c r="VCC1222" s="10"/>
      <c r="VCD1222" s="10"/>
      <c r="VCE1222" s="10"/>
      <c r="VCF1222" s="10"/>
      <c r="VCG1222" s="10"/>
      <c r="VCH1222" s="10"/>
      <c r="VCI1222" s="10"/>
      <c r="VCJ1222" s="10"/>
      <c r="VCK1222" s="10"/>
      <c r="VCL1222" s="10"/>
      <c r="VCM1222" s="10"/>
      <c r="VCN1222" s="10"/>
      <c r="VCO1222" s="10"/>
      <c r="VCP1222" s="10"/>
      <c r="VCQ1222" s="10"/>
      <c r="VCR1222" s="10"/>
      <c r="VCS1222" s="10"/>
      <c r="VCT1222" s="10"/>
      <c r="VCU1222" s="10"/>
      <c r="VCV1222" s="10"/>
      <c r="VCW1222" s="10"/>
      <c r="VCX1222" s="10"/>
      <c r="VCY1222" s="10"/>
      <c r="VCZ1222" s="10"/>
      <c r="VDA1222" s="10"/>
      <c r="VDB1222" s="10"/>
      <c r="VDC1222" s="10"/>
      <c r="VDD1222" s="10"/>
      <c r="VDE1222" s="10"/>
      <c r="VDF1222" s="10"/>
      <c r="VDG1222" s="10"/>
      <c r="VDH1222" s="10"/>
      <c r="VDI1222" s="10"/>
      <c r="VDJ1222" s="10"/>
      <c r="VDK1222" s="10"/>
      <c r="VDL1222" s="10"/>
      <c r="VDM1222" s="10"/>
      <c r="VDN1222" s="10"/>
      <c r="VDO1222" s="10"/>
      <c r="VDP1222" s="10"/>
      <c r="VDQ1222" s="10"/>
      <c r="VDR1222" s="10"/>
      <c r="VDS1222" s="10"/>
      <c r="VDT1222" s="10"/>
      <c r="VDU1222" s="10"/>
      <c r="VDV1222" s="10"/>
      <c r="VDW1222" s="10"/>
      <c r="VDX1222" s="10"/>
      <c r="VDY1222" s="10"/>
      <c r="VDZ1222" s="10"/>
      <c r="VEA1222" s="10"/>
      <c r="VEB1222" s="10"/>
      <c r="VEC1222" s="10"/>
      <c r="VED1222" s="10"/>
      <c r="VEE1222" s="10"/>
      <c r="VEF1222" s="10"/>
      <c r="VEG1222" s="10"/>
      <c r="VEH1222" s="10"/>
      <c r="VEI1222" s="10"/>
      <c r="VEJ1222" s="10"/>
      <c r="VEK1222" s="10"/>
      <c r="VEL1222" s="10"/>
      <c r="VEM1222" s="10"/>
      <c r="VEN1222" s="10"/>
      <c r="VEO1222" s="10"/>
      <c r="VEP1222" s="10"/>
      <c r="VEQ1222" s="10"/>
      <c r="VER1222" s="10"/>
      <c r="VES1222" s="10"/>
      <c r="VET1222" s="10"/>
      <c r="VEU1222" s="10"/>
      <c r="VEV1222" s="10"/>
      <c r="VEW1222" s="10"/>
      <c r="VEX1222" s="10"/>
      <c r="VEY1222" s="10"/>
      <c r="VEZ1222" s="10"/>
      <c r="VFA1222" s="10"/>
      <c r="VFB1222" s="10"/>
      <c r="VFC1222" s="10"/>
      <c r="VFD1222" s="10"/>
      <c r="VFE1222" s="10"/>
      <c r="VFF1222" s="10"/>
      <c r="VFG1222" s="10"/>
      <c r="VFH1222" s="10"/>
      <c r="VFI1222" s="10"/>
      <c r="VFJ1222" s="10"/>
      <c r="VFK1222" s="10"/>
      <c r="VFL1222" s="10"/>
      <c r="VFM1222" s="10"/>
      <c r="VFN1222" s="10"/>
      <c r="VFO1222" s="10"/>
      <c r="VFP1222" s="10"/>
      <c r="VFQ1222" s="10"/>
      <c r="VFR1222" s="10"/>
      <c r="VFS1222" s="10"/>
      <c r="VFT1222" s="10"/>
      <c r="VFU1222" s="10"/>
      <c r="VFV1222" s="10"/>
      <c r="VFW1222" s="10"/>
      <c r="VFX1222" s="10"/>
      <c r="VFY1222" s="10"/>
      <c r="VFZ1222" s="10"/>
      <c r="VGA1222" s="10"/>
      <c r="VGB1222" s="10"/>
      <c r="VGC1222" s="10"/>
      <c r="VGD1222" s="10"/>
      <c r="VGE1222" s="10"/>
      <c r="VGF1222" s="10"/>
      <c r="VGG1222" s="10"/>
      <c r="VGH1222" s="10"/>
      <c r="VGI1222" s="10"/>
      <c r="VGJ1222" s="10"/>
      <c r="VGK1222" s="10"/>
      <c r="VGL1222" s="10"/>
      <c r="VGM1222" s="10"/>
      <c r="VGN1222" s="10"/>
      <c r="VGO1222" s="10"/>
      <c r="VGP1222" s="10"/>
      <c r="VGQ1222" s="10"/>
      <c r="VGR1222" s="10"/>
      <c r="VGS1222" s="10"/>
      <c r="VGT1222" s="10"/>
      <c r="VGU1222" s="10"/>
      <c r="VGV1222" s="10"/>
      <c r="VGW1222" s="10"/>
      <c r="VGX1222" s="10"/>
      <c r="VGY1222" s="10"/>
      <c r="VGZ1222" s="10"/>
      <c r="VHA1222" s="10"/>
      <c r="VHB1222" s="10"/>
      <c r="VHC1222" s="10"/>
      <c r="VHD1222" s="10"/>
      <c r="VHE1222" s="10"/>
      <c r="VHF1222" s="10"/>
      <c r="VHG1222" s="10"/>
      <c r="VHH1222" s="10"/>
      <c r="VHI1222" s="10"/>
      <c r="VHJ1222" s="10"/>
      <c r="VHK1222" s="10"/>
      <c r="VHL1222" s="10"/>
      <c r="VHM1222" s="10"/>
      <c r="VHN1222" s="10"/>
      <c r="VHO1222" s="10"/>
      <c r="VHP1222" s="10"/>
      <c r="VHQ1222" s="10"/>
      <c r="VHR1222" s="10"/>
      <c r="VHS1222" s="10"/>
      <c r="VHT1222" s="10"/>
      <c r="VHU1222" s="10"/>
      <c r="VHV1222" s="10"/>
      <c r="VHW1222" s="10"/>
      <c r="VHX1222" s="10"/>
      <c r="VHY1222" s="10"/>
      <c r="VHZ1222" s="10"/>
      <c r="VIA1222" s="10"/>
      <c r="VIB1222" s="10"/>
      <c r="VIC1222" s="10"/>
      <c r="VID1222" s="10"/>
      <c r="VIE1222" s="10"/>
      <c r="VIF1222" s="10"/>
      <c r="VIG1222" s="10"/>
      <c r="VIH1222" s="10"/>
      <c r="VII1222" s="10"/>
      <c r="VIJ1222" s="10"/>
      <c r="VIK1222" s="10"/>
      <c r="VIL1222" s="10"/>
      <c r="VIM1222" s="10"/>
      <c r="VIN1222" s="10"/>
      <c r="VIO1222" s="10"/>
      <c r="VIP1222" s="10"/>
      <c r="VIQ1222" s="10"/>
      <c r="VIR1222" s="10"/>
      <c r="VIS1222" s="10"/>
      <c r="VIT1222" s="10"/>
      <c r="VIU1222" s="10"/>
      <c r="VIV1222" s="10"/>
      <c r="VIW1222" s="10"/>
      <c r="VIX1222" s="10"/>
      <c r="VIY1222" s="10"/>
      <c r="VIZ1222" s="10"/>
      <c r="VJA1222" s="10"/>
      <c r="VJB1222" s="10"/>
      <c r="VJC1222" s="10"/>
      <c r="VJD1222" s="10"/>
      <c r="VJE1222" s="10"/>
      <c r="VJF1222" s="10"/>
      <c r="VJG1222" s="10"/>
      <c r="VJH1222" s="10"/>
      <c r="VJI1222" s="10"/>
      <c r="VJJ1222" s="10"/>
      <c r="VJK1222" s="10"/>
      <c r="VJL1222" s="10"/>
      <c r="VJM1222" s="10"/>
      <c r="VJN1222" s="10"/>
      <c r="VJO1222" s="10"/>
      <c r="VJP1222" s="10"/>
      <c r="VJQ1222" s="10"/>
      <c r="VJR1222" s="10"/>
      <c r="VJS1222" s="10"/>
      <c r="VJT1222" s="10"/>
      <c r="VJU1222" s="10"/>
      <c r="VJV1222" s="10"/>
      <c r="VJW1222" s="10"/>
      <c r="VJX1222" s="10"/>
      <c r="VJY1222" s="10"/>
      <c r="VJZ1222" s="10"/>
      <c r="VKA1222" s="10"/>
      <c r="VKB1222" s="10"/>
      <c r="VKC1222" s="10"/>
      <c r="VKD1222" s="10"/>
      <c r="VKE1222" s="10"/>
      <c r="VKF1222" s="10"/>
      <c r="VKG1222" s="10"/>
      <c r="VKH1222" s="10"/>
      <c r="VKI1222" s="10"/>
      <c r="VKJ1222" s="10"/>
      <c r="VKK1222" s="10"/>
      <c r="VKL1222" s="10"/>
      <c r="VKM1222" s="10"/>
      <c r="VKN1222" s="10"/>
      <c r="VKO1222" s="10"/>
      <c r="VKP1222" s="10"/>
      <c r="VKQ1222" s="10"/>
      <c r="VKR1222" s="10"/>
      <c r="VKS1222" s="10"/>
      <c r="VKT1222" s="10"/>
      <c r="VKU1222" s="10"/>
      <c r="VKV1222" s="10"/>
      <c r="VKW1222" s="10"/>
      <c r="VKX1222" s="10"/>
      <c r="VKY1222" s="10"/>
      <c r="VKZ1222" s="10"/>
      <c r="VLA1222" s="10"/>
      <c r="VLB1222" s="10"/>
      <c r="VLC1222" s="10"/>
      <c r="VLD1222" s="10"/>
      <c r="VLE1222" s="10"/>
      <c r="VLF1222" s="10"/>
      <c r="VLG1222" s="10"/>
      <c r="VLH1222" s="10"/>
      <c r="VLI1222" s="10"/>
      <c r="VLJ1222" s="10"/>
      <c r="VLK1222" s="10"/>
      <c r="VLL1222" s="10"/>
      <c r="VLM1222" s="10"/>
      <c r="VLN1222" s="10"/>
      <c r="VLO1222" s="10"/>
      <c r="VLP1222" s="10"/>
      <c r="VLQ1222" s="10"/>
      <c r="VLR1222" s="10"/>
      <c r="VLS1222" s="10"/>
      <c r="VLT1222" s="10"/>
      <c r="VLU1222" s="10"/>
      <c r="VLV1222" s="10"/>
      <c r="VLW1222" s="10"/>
      <c r="VLX1222" s="10"/>
      <c r="VLY1222" s="10"/>
      <c r="VLZ1222" s="10"/>
      <c r="VMA1222" s="10"/>
      <c r="VMB1222" s="10"/>
      <c r="VMC1222" s="10"/>
      <c r="VMD1222" s="10"/>
      <c r="VME1222" s="10"/>
      <c r="VMF1222" s="10"/>
      <c r="VMG1222" s="10"/>
      <c r="VMH1222" s="10"/>
      <c r="VMI1222" s="10"/>
      <c r="VMJ1222" s="10"/>
      <c r="VMK1222" s="10"/>
      <c r="VML1222" s="10"/>
      <c r="VMM1222" s="10"/>
      <c r="VMN1222" s="10"/>
      <c r="VMO1222" s="10"/>
      <c r="VMP1222" s="10"/>
      <c r="VMQ1222" s="10"/>
      <c r="VMR1222" s="10"/>
      <c r="VMS1222" s="10"/>
      <c r="VMT1222" s="10"/>
      <c r="VMU1222" s="10"/>
      <c r="VMV1222" s="10"/>
      <c r="VMW1222" s="10"/>
      <c r="VMX1222" s="10"/>
      <c r="VMY1222" s="10"/>
      <c r="VMZ1222" s="10"/>
      <c r="VNA1222" s="10"/>
      <c r="VNB1222" s="10"/>
      <c r="VNC1222" s="10"/>
      <c r="VND1222" s="10"/>
      <c r="VNE1222" s="10"/>
      <c r="VNF1222" s="10"/>
      <c r="VNG1222" s="10"/>
      <c r="VNH1222" s="10"/>
      <c r="VNI1222" s="10"/>
      <c r="VNJ1222" s="10"/>
      <c r="VNK1222" s="10"/>
      <c r="VNL1222" s="10"/>
      <c r="VNM1222" s="10"/>
      <c r="VNN1222" s="10"/>
      <c r="VNO1222" s="10"/>
      <c r="VNP1222" s="10"/>
      <c r="VNQ1222" s="10"/>
      <c r="VNR1222" s="10"/>
      <c r="VNS1222" s="10"/>
      <c r="VNT1222" s="10"/>
      <c r="VNU1222" s="10"/>
      <c r="VNV1222" s="10"/>
      <c r="VNW1222" s="10"/>
      <c r="VNX1222" s="10"/>
      <c r="VNY1222" s="10"/>
      <c r="VNZ1222" s="10"/>
      <c r="VOA1222" s="10"/>
      <c r="VOB1222" s="10"/>
      <c r="VOC1222" s="10"/>
      <c r="VOD1222" s="10"/>
      <c r="VOE1222" s="10"/>
      <c r="VOF1222" s="10"/>
      <c r="VOG1222" s="10"/>
      <c r="VOH1222" s="10"/>
      <c r="VOI1222" s="10"/>
      <c r="VOJ1222" s="10"/>
      <c r="VOK1222" s="10"/>
      <c r="VOL1222" s="10"/>
      <c r="VOM1222" s="10"/>
      <c r="VON1222" s="10"/>
      <c r="VOO1222" s="10"/>
      <c r="VOP1222" s="10"/>
      <c r="VOQ1222" s="10"/>
      <c r="VOR1222" s="10"/>
      <c r="VOS1222" s="10"/>
      <c r="VOT1222" s="10"/>
      <c r="VOU1222" s="10"/>
      <c r="VOV1222" s="10"/>
      <c r="VOW1222" s="10"/>
      <c r="VOX1222" s="10"/>
      <c r="VOY1222" s="10"/>
      <c r="VOZ1222" s="10"/>
      <c r="VPA1222" s="10"/>
      <c r="VPB1222" s="10"/>
      <c r="VPC1222" s="10"/>
      <c r="VPD1222" s="10"/>
      <c r="VPE1222" s="10"/>
      <c r="VPF1222" s="10"/>
      <c r="VPG1222" s="10"/>
      <c r="VPH1222" s="10"/>
      <c r="VPI1222" s="10"/>
      <c r="VPJ1222" s="10"/>
      <c r="VPK1222" s="10"/>
      <c r="VPL1222" s="10"/>
      <c r="VPM1222" s="10"/>
      <c r="VPN1222" s="10"/>
      <c r="VPO1222" s="10"/>
      <c r="VPP1222" s="10"/>
      <c r="VPQ1222" s="10"/>
      <c r="VPR1222" s="10"/>
      <c r="VPS1222" s="10"/>
      <c r="VPT1222" s="10"/>
      <c r="VPU1222" s="10"/>
      <c r="VPV1222" s="10"/>
      <c r="VPW1222" s="10"/>
      <c r="VPX1222" s="10"/>
      <c r="VPY1222" s="10"/>
      <c r="VPZ1222" s="10"/>
      <c r="VQA1222" s="10"/>
      <c r="VQB1222" s="10"/>
      <c r="VQC1222" s="10"/>
      <c r="VQD1222" s="10"/>
      <c r="VQE1222" s="10"/>
      <c r="VQF1222" s="10"/>
      <c r="VQG1222" s="10"/>
      <c r="VQH1222" s="10"/>
      <c r="VQI1222" s="10"/>
      <c r="VQJ1222" s="10"/>
      <c r="VQK1222" s="10"/>
      <c r="VQL1222" s="10"/>
      <c r="VQM1222" s="10"/>
      <c r="VQN1222" s="10"/>
      <c r="VQO1222" s="10"/>
      <c r="VQP1222" s="10"/>
      <c r="VQQ1222" s="10"/>
      <c r="VQR1222" s="10"/>
      <c r="VQS1222" s="10"/>
      <c r="VQT1222" s="10"/>
      <c r="VQU1222" s="10"/>
      <c r="VQV1222" s="10"/>
      <c r="VQW1222" s="10"/>
      <c r="VQX1222" s="10"/>
      <c r="VQY1222" s="10"/>
      <c r="VQZ1222" s="10"/>
      <c r="VRA1222" s="10"/>
      <c r="VRB1222" s="10"/>
      <c r="VRC1222" s="10"/>
      <c r="VRD1222" s="10"/>
      <c r="VRE1222" s="10"/>
      <c r="VRF1222" s="10"/>
      <c r="VRG1222" s="10"/>
      <c r="VRH1222" s="10"/>
      <c r="VRI1222" s="10"/>
      <c r="VRJ1222" s="10"/>
      <c r="VRK1222" s="10"/>
      <c r="VRL1222" s="10"/>
      <c r="VRM1222" s="10"/>
      <c r="VRN1222" s="10"/>
      <c r="VRO1222" s="10"/>
      <c r="VRP1222" s="10"/>
      <c r="VRQ1222" s="10"/>
      <c r="VRR1222" s="10"/>
      <c r="VRS1222" s="10"/>
      <c r="VRT1222" s="10"/>
      <c r="VRU1222" s="10"/>
      <c r="VRV1222" s="10"/>
      <c r="VRW1222" s="10"/>
      <c r="VRX1222" s="10"/>
      <c r="VRY1222" s="10"/>
      <c r="VRZ1222" s="10"/>
      <c r="VSA1222" s="10"/>
      <c r="VSB1222" s="10"/>
      <c r="VSC1222" s="10"/>
      <c r="VSD1222" s="10"/>
      <c r="VSE1222" s="10"/>
      <c r="VSF1222" s="10"/>
      <c r="VSG1222" s="10"/>
      <c r="VSH1222" s="10"/>
      <c r="VSI1222" s="10"/>
      <c r="VSJ1222" s="10"/>
      <c r="VSK1222" s="10"/>
      <c r="VSL1222" s="10"/>
      <c r="VSM1222" s="10"/>
      <c r="VSN1222" s="10"/>
      <c r="VSO1222" s="10"/>
      <c r="VSP1222" s="10"/>
      <c r="VSQ1222" s="10"/>
      <c r="VSR1222" s="10"/>
      <c r="VSS1222" s="10"/>
      <c r="VST1222" s="10"/>
      <c r="VSU1222" s="10"/>
      <c r="VSV1222" s="10"/>
      <c r="VSW1222" s="10"/>
      <c r="VSX1222" s="10"/>
      <c r="VSY1222" s="10"/>
      <c r="VSZ1222" s="10"/>
      <c r="VTA1222" s="10"/>
      <c r="VTB1222" s="10"/>
      <c r="VTC1222" s="10"/>
      <c r="VTD1222" s="10"/>
      <c r="VTE1222" s="10"/>
      <c r="VTF1222" s="10"/>
      <c r="VTG1222" s="10"/>
      <c r="VTH1222" s="10"/>
      <c r="VTI1222" s="10"/>
      <c r="VTJ1222" s="10"/>
      <c r="VTK1222" s="10"/>
      <c r="VTL1222" s="10"/>
      <c r="VTM1222" s="10"/>
      <c r="VTN1222" s="10"/>
      <c r="VTO1222" s="10"/>
      <c r="VTP1222" s="10"/>
      <c r="VTQ1222" s="10"/>
      <c r="VTR1222" s="10"/>
      <c r="VTS1222" s="10"/>
      <c r="VTT1222" s="10"/>
      <c r="VTU1222" s="10"/>
      <c r="VTV1222" s="10"/>
      <c r="VTW1222" s="10"/>
      <c r="VTX1222" s="10"/>
      <c r="VTY1222" s="10"/>
      <c r="VTZ1222" s="10"/>
      <c r="VUA1222" s="10"/>
      <c r="VUB1222" s="10"/>
      <c r="VUC1222" s="10"/>
      <c r="VUD1222" s="10"/>
      <c r="VUE1222" s="10"/>
      <c r="VUF1222" s="10"/>
      <c r="VUG1222" s="10"/>
      <c r="VUH1222" s="10"/>
      <c r="VUI1222" s="10"/>
      <c r="VUJ1222" s="10"/>
      <c r="VUK1222" s="10"/>
      <c r="VUL1222" s="10"/>
      <c r="VUM1222" s="10"/>
      <c r="VUN1222" s="10"/>
      <c r="VUO1222" s="10"/>
      <c r="VUP1222" s="10"/>
      <c r="VUQ1222" s="10"/>
      <c r="VUR1222" s="10"/>
      <c r="VUS1222" s="10"/>
      <c r="VUT1222" s="10"/>
      <c r="VUU1222" s="10"/>
      <c r="VUV1222" s="10"/>
      <c r="VUW1222" s="10"/>
      <c r="VUX1222" s="10"/>
      <c r="VUY1222" s="10"/>
      <c r="VUZ1222" s="10"/>
      <c r="VVA1222" s="10"/>
      <c r="VVB1222" s="10"/>
      <c r="VVC1222" s="10"/>
      <c r="VVD1222" s="10"/>
      <c r="VVE1222" s="10"/>
      <c r="VVF1222" s="10"/>
      <c r="VVG1222" s="10"/>
      <c r="VVH1222" s="10"/>
      <c r="VVI1222" s="10"/>
      <c r="VVJ1222" s="10"/>
      <c r="VVK1222" s="10"/>
      <c r="VVL1222" s="10"/>
      <c r="VVM1222" s="10"/>
      <c r="VVN1222" s="10"/>
      <c r="VVO1222" s="10"/>
      <c r="VVP1222" s="10"/>
      <c r="VVQ1222" s="10"/>
      <c r="VVR1222" s="10"/>
      <c r="VVS1222" s="10"/>
      <c r="VVT1222" s="10"/>
      <c r="VVU1222" s="10"/>
      <c r="VVV1222" s="10"/>
      <c r="VVW1222" s="10"/>
      <c r="VVX1222" s="10"/>
      <c r="VVY1222" s="10"/>
      <c r="VVZ1222" s="10"/>
      <c r="VWA1222" s="10"/>
      <c r="VWB1222" s="10"/>
      <c r="VWC1222" s="10"/>
      <c r="VWD1222" s="10"/>
      <c r="VWE1222" s="10"/>
      <c r="VWF1222" s="10"/>
      <c r="VWG1222" s="10"/>
      <c r="VWH1222" s="10"/>
      <c r="VWI1222" s="10"/>
      <c r="VWJ1222" s="10"/>
      <c r="VWK1222" s="10"/>
      <c r="VWL1222" s="10"/>
      <c r="VWM1222" s="10"/>
      <c r="VWN1222" s="10"/>
      <c r="VWO1222" s="10"/>
      <c r="VWP1222" s="10"/>
      <c r="VWQ1222" s="10"/>
      <c r="VWR1222" s="10"/>
      <c r="VWS1222" s="10"/>
      <c r="VWT1222" s="10"/>
      <c r="VWU1222" s="10"/>
      <c r="VWV1222" s="10"/>
      <c r="VWW1222" s="10"/>
      <c r="VWX1222" s="10"/>
      <c r="VWY1222" s="10"/>
      <c r="VWZ1222" s="10"/>
      <c r="VXA1222" s="10"/>
      <c r="VXB1222" s="10"/>
      <c r="VXC1222" s="10"/>
      <c r="VXD1222" s="10"/>
      <c r="VXE1222" s="10"/>
      <c r="VXF1222" s="10"/>
      <c r="VXG1222" s="10"/>
      <c r="VXH1222" s="10"/>
      <c r="VXI1222" s="10"/>
      <c r="VXJ1222" s="10"/>
      <c r="VXK1222" s="10"/>
      <c r="VXL1222" s="10"/>
      <c r="VXM1222" s="10"/>
      <c r="VXN1222" s="10"/>
      <c r="VXO1222" s="10"/>
      <c r="VXP1222" s="10"/>
      <c r="VXQ1222" s="10"/>
      <c r="VXR1222" s="10"/>
      <c r="VXS1222" s="10"/>
      <c r="VXT1222" s="10"/>
      <c r="VXU1222" s="10"/>
      <c r="VXV1222" s="10"/>
      <c r="VXW1222" s="10"/>
      <c r="VXX1222" s="10"/>
      <c r="VXY1222" s="10"/>
      <c r="VXZ1222" s="10"/>
      <c r="VYA1222" s="10"/>
      <c r="VYB1222" s="10"/>
      <c r="VYC1222" s="10"/>
      <c r="VYD1222" s="10"/>
      <c r="VYE1222" s="10"/>
      <c r="VYF1222" s="10"/>
      <c r="VYG1222" s="10"/>
      <c r="VYH1222" s="10"/>
      <c r="VYI1222" s="10"/>
      <c r="VYJ1222" s="10"/>
      <c r="VYK1222" s="10"/>
      <c r="VYL1222" s="10"/>
      <c r="VYM1222" s="10"/>
      <c r="VYN1222" s="10"/>
      <c r="VYO1222" s="10"/>
      <c r="VYP1222" s="10"/>
      <c r="VYQ1222" s="10"/>
      <c r="VYR1222" s="10"/>
      <c r="VYS1222" s="10"/>
      <c r="VYT1222" s="10"/>
      <c r="VYU1222" s="10"/>
      <c r="VYV1222" s="10"/>
      <c r="VYW1222" s="10"/>
      <c r="VYX1222" s="10"/>
      <c r="VYY1222" s="10"/>
      <c r="VYZ1222" s="10"/>
      <c r="VZA1222" s="10"/>
      <c r="VZB1222" s="10"/>
      <c r="VZC1222" s="10"/>
      <c r="VZD1222" s="10"/>
      <c r="VZE1222" s="10"/>
      <c r="VZF1222" s="10"/>
      <c r="VZG1222" s="10"/>
      <c r="VZH1222" s="10"/>
      <c r="VZI1222" s="10"/>
      <c r="VZJ1222" s="10"/>
      <c r="VZK1222" s="10"/>
      <c r="VZL1222" s="10"/>
      <c r="VZM1222" s="10"/>
      <c r="VZN1222" s="10"/>
      <c r="VZO1222" s="10"/>
      <c r="VZP1222" s="10"/>
      <c r="VZQ1222" s="10"/>
      <c r="VZR1222" s="10"/>
      <c r="VZS1222" s="10"/>
      <c r="VZT1222" s="10"/>
      <c r="VZU1222" s="10"/>
      <c r="VZV1222" s="10"/>
      <c r="VZW1222" s="10"/>
      <c r="VZX1222" s="10"/>
      <c r="VZY1222" s="10"/>
      <c r="VZZ1222" s="10"/>
      <c r="WAA1222" s="10"/>
      <c r="WAB1222" s="10"/>
      <c r="WAC1222" s="10"/>
      <c r="WAD1222" s="10"/>
      <c r="WAE1222" s="10"/>
      <c r="WAF1222" s="10"/>
      <c r="WAG1222" s="10"/>
      <c r="WAH1222" s="10"/>
      <c r="WAI1222" s="10"/>
      <c r="WAJ1222" s="10"/>
      <c r="WAK1222" s="10"/>
      <c r="WAL1222" s="10"/>
      <c r="WAM1222" s="10"/>
      <c r="WAN1222" s="10"/>
      <c r="WAO1222" s="10"/>
      <c r="WAP1222" s="10"/>
      <c r="WAQ1222" s="10"/>
      <c r="WAR1222" s="10"/>
      <c r="WAS1222" s="10"/>
      <c r="WAT1222" s="10"/>
      <c r="WAU1222" s="10"/>
      <c r="WAV1222" s="10"/>
      <c r="WAW1222" s="10"/>
      <c r="WAX1222" s="10"/>
      <c r="WAY1222" s="10"/>
      <c r="WAZ1222" s="10"/>
      <c r="WBA1222" s="10"/>
      <c r="WBB1222" s="10"/>
      <c r="WBC1222" s="10"/>
      <c r="WBD1222" s="10"/>
      <c r="WBE1222" s="10"/>
      <c r="WBF1222" s="10"/>
      <c r="WBG1222" s="10"/>
      <c r="WBH1222" s="10"/>
      <c r="WBI1222" s="10"/>
      <c r="WBJ1222" s="10"/>
      <c r="WBK1222" s="10"/>
      <c r="WBL1222" s="10"/>
      <c r="WBM1222" s="10"/>
      <c r="WBN1222" s="10"/>
      <c r="WBO1222" s="10"/>
      <c r="WBP1222" s="10"/>
      <c r="WBQ1222" s="10"/>
      <c r="WBR1222" s="10"/>
      <c r="WBS1222" s="10"/>
      <c r="WBT1222" s="10"/>
      <c r="WBU1222" s="10"/>
      <c r="WBV1222" s="10"/>
      <c r="WBW1222" s="10"/>
      <c r="WBX1222" s="10"/>
      <c r="WBY1222" s="10"/>
      <c r="WBZ1222" s="10"/>
      <c r="WCA1222" s="10"/>
      <c r="WCB1222" s="10"/>
      <c r="WCC1222" s="10"/>
      <c r="WCD1222" s="10"/>
      <c r="WCE1222" s="10"/>
      <c r="WCF1222" s="10"/>
      <c r="WCG1222" s="10"/>
      <c r="WCH1222" s="10"/>
      <c r="WCI1222" s="10"/>
      <c r="WCJ1222" s="10"/>
      <c r="WCK1222" s="10"/>
      <c r="WCL1222" s="10"/>
      <c r="WCM1222" s="10"/>
      <c r="WCN1222" s="10"/>
      <c r="WCO1222" s="10"/>
      <c r="WCP1222" s="10"/>
      <c r="WCQ1222" s="10"/>
      <c r="WCR1222" s="10"/>
      <c r="WCS1222" s="10"/>
      <c r="WCT1222" s="10"/>
      <c r="WCU1222" s="10"/>
      <c r="WCV1222" s="10"/>
      <c r="WCW1222" s="10"/>
      <c r="WCX1222" s="10"/>
      <c r="WCY1222" s="10"/>
      <c r="WCZ1222" s="10"/>
      <c r="WDA1222" s="10"/>
      <c r="WDB1222" s="10"/>
      <c r="WDC1222" s="10"/>
      <c r="WDD1222" s="10"/>
      <c r="WDE1222" s="10"/>
      <c r="WDF1222" s="10"/>
      <c r="WDG1222" s="10"/>
      <c r="WDH1222" s="10"/>
      <c r="WDI1222" s="10"/>
      <c r="WDJ1222" s="10"/>
      <c r="WDK1222" s="10"/>
      <c r="WDL1222" s="10"/>
      <c r="WDM1222" s="10"/>
      <c r="WDN1222" s="10"/>
      <c r="WDO1222" s="10"/>
      <c r="WDP1222" s="10"/>
      <c r="WDQ1222" s="10"/>
      <c r="WDR1222" s="10"/>
      <c r="WDS1222" s="10"/>
      <c r="WDT1222" s="10"/>
      <c r="WDU1222" s="10"/>
      <c r="WDV1222" s="10"/>
      <c r="WDW1222" s="10"/>
      <c r="WDX1222" s="10"/>
      <c r="WDY1222" s="10"/>
      <c r="WDZ1222" s="10"/>
      <c r="WEA1222" s="10"/>
      <c r="WEB1222" s="10"/>
      <c r="WEC1222" s="10"/>
      <c r="WED1222" s="10"/>
      <c r="WEE1222" s="10"/>
      <c r="WEF1222" s="10"/>
      <c r="WEG1222" s="10"/>
      <c r="WEH1222" s="10"/>
      <c r="WEI1222" s="10"/>
      <c r="WEJ1222" s="10"/>
      <c r="WEK1222" s="10"/>
      <c r="WEL1222" s="10"/>
      <c r="WEM1222" s="10"/>
      <c r="WEN1222" s="10"/>
      <c r="WEO1222" s="10"/>
      <c r="WEP1222" s="10"/>
      <c r="WEQ1222" s="10"/>
      <c r="WER1222" s="10"/>
      <c r="WES1222" s="10"/>
      <c r="WET1222" s="10"/>
      <c r="WEU1222" s="10"/>
      <c r="WEV1222" s="10"/>
      <c r="WEW1222" s="10"/>
      <c r="WEX1222" s="10"/>
      <c r="WEY1222" s="10"/>
      <c r="WEZ1222" s="10"/>
      <c r="WFA1222" s="10"/>
      <c r="WFB1222" s="10"/>
      <c r="WFC1222" s="10"/>
      <c r="WFD1222" s="10"/>
      <c r="WFE1222" s="10"/>
      <c r="WFF1222" s="10"/>
      <c r="WFG1222" s="10"/>
      <c r="WFH1222" s="10"/>
      <c r="WFI1222" s="10"/>
      <c r="WFJ1222" s="10"/>
      <c r="WFK1222" s="10"/>
      <c r="WFL1222" s="10"/>
      <c r="WFM1222" s="10"/>
      <c r="WFN1222" s="10"/>
      <c r="WFO1222" s="10"/>
      <c r="WFP1222" s="10"/>
      <c r="WFQ1222" s="10"/>
      <c r="WFR1222" s="10"/>
      <c r="WFS1222" s="10"/>
      <c r="WFT1222" s="10"/>
      <c r="WFU1222" s="10"/>
      <c r="WFV1222" s="10"/>
      <c r="WFW1222" s="10"/>
      <c r="WFX1222" s="10"/>
      <c r="WFY1222" s="10"/>
      <c r="WFZ1222" s="10"/>
      <c r="WGA1222" s="10"/>
      <c r="WGB1222" s="10"/>
      <c r="WGC1222" s="10"/>
      <c r="WGD1222" s="10"/>
      <c r="WGE1222" s="10"/>
      <c r="WGF1222" s="10"/>
      <c r="WGG1222" s="10"/>
      <c r="WGH1222" s="10"/>
      <c r="WGI1222" s="10"/>
      <c r="WGJ1222" s="10"/>
      <c r="WGK1222" s="10"/>
      <c r="WGL1222" s="10"/>
      <c r="WGM1222" s="10"/>
      <c r="WGN1222" s="10"/>
      <c r="WGO1222" s="10"/>
      <c r="WGP1222" s="10"/>
      <c r="WGQ1222" s="10"/>
      <c r="WGR1222" s="10"/>
      <c r="WGS1222" s="10"/>
      <c r="WGT1222" s="10"/>
      <c r="WGU1222" s="10"/>
      <c r="WGV1222" s="10"/>
      <c r="WGW1222" s="10"/>
      <c r="WGX1222" s="10"/>
      <c r="WGY1222" s="10"/>
      <c r="WGZ1222" s="10"/>
      <c r="WHA1222" s="10"/>
      <c r="WHB1222" s="10"/>
      <c r="WHC1222" s="10"/>
      <c r="WHD1222" s="10"/>
      <c r="WHE1222" s="10"/>
      <c r="WHF1222" s="10"/>
      <c r="WHG1222" s="10"/>
      <c r="WHH1222" s="10"/>
      <c r="WHI1222" s="10"/>
      <c r="WHJ1222" s="10"/>
      <c r="WHK1222" s="10"/>
      <c r="WHL1222" s="10"/>
      <c r="WHM1222" s="10"/>
      <c r="WHN1222" s="10"/>
      <c r="WHO1222" s="10"/>
      <c r="WHP1222" s="10"/>
      <c r="WHQ1222" s="10"/>
      <c r="WHR1222" s="10"/>
      <c r="WHS1222" s="10"/>
      <c r="WHT1222" s="10"/>
      <c r="WHU1222" s="10"/>
      <c r="WHV1222" s="10"/>
      <c r="WHW1222" s="10"/>
      <c r="WHX1222" s="10"/>
      <c r="WHY1222" s="10"/>
      <c r="WHZ1222" s="10"/>
      <c r="WIA1222" s="10"/>
      <c r="WIB1222" s="10"/>
      <c r="WIC1222" s="10"/>
      <c r="WID1222" s="10"/>
      <c r="WIE1222" s="10"/>
      <c r="WIF1222" s="10"/>
      <c r="WIG1222" s="10"/>
      <c r="WIH1222" s="10"/>
      <c r="WII1222" s="10"/>
      <c r="WIJ1222" s="10"/>
      <c r="WIK1222" s="10"/>
      <c r="WIL1222" s="10"/>
      <c r="WIM1222" s="10"/>
      <c r="WIN1222" s="10"/>
      <c r="WIO1222" s="10"/>
      <c r="WIP1222" s="10"/>
      <c r="WIQ1222" s="10"/>
      <c r="WIR1222" s="10"/>
      <c r="WIS1222" s="10"/>
      <c r="WIT1222" s="10"/>
      <c r="WIU1222" s="10"/>
      <c r="WIV1222" s="10"/>
      <c r="WIW1222" s="10"/>
      <c r="WIX1222" s="10"/>
      <c r="WIY1222" s="10"/>
      <c r="WIZ1222" s="10"/>
      <c r="WJA1222" s="10"/>
      <c r="WJB1222" s="10"/>
      <c r="WJC1222" s="10"/>
      <c r="WJD1222" s="10"/>
      <c r="WJE1222" s="10"/>
      <c r="WJF1222" s="10"/>
      <c r="WJG1222" s="10"/>
      <c r="WJH1222" s="10"/>
      <c r="WJI1222" s="10"/>
      <c r="WJJ1222" s="10"/>
      <c r="WJK1222" s="10"/>
      <c r="WJL1222" s="10"/>
      <c r="WJM1222" s="10"/>
      <c r="WJN1222" s="10"/>
      <c r="WJO1222" s="10"/>
      <c r="WJP1222" s="10"/>
      <c r="WJQ1222" s="10"/>
      <c r="WJR1222" s="10"/>
      <c r="WJS1222" s="10"/>
      <c r="WJT1222" s="10"/>
      <c r="WJU1222" s="10"/>
      <c r="WJV1222" s="10"/>
      <c r="WJW1222" s="10"/>
      <c r="WJX1222" s="10"/>
      <c r="WJY1222" s="10"/>
      <c r="WJZ1222" s="10"/>
      <c r="WKA1222" s="10"/>
      <c r="WKB1222" s="10"/>
      <c r="WKC1222" s="10"/>
      <c r="WKD1222" s="10"/>
      <c r="WKE1222" s="10"/>
      <c r="WKF1222" s="10"/>
      <c r="WKG1222" s="10"/>
      <c r="WKH1222" s="10"/>
      <c r="WKI1222" s="10"/>
      <c r="WKJ1222" s="10"/>
      <c r="WKK1222" s="10"/>
      <c r="WKL1222" s="10"/>
      <c r="WKM1222" s="10"/>
      <c r="WKN1222" s="10"/>
      <c r="WKO1222" s="10"/>
      <c r="WKP1222" s="10"/>
      <c r="WKQ1222" s="10"/>
      <c r="WKR1222" s="10"/>
      <c r="WKS1222" s="10"/>
      <c r="WKT1222" s="10"/>
      <c r="WKU1222" s="10"/>
      <c r="WKV1222" s="10"/>
      <c r="WKW1222" s="10"/>
      <c r="WKX1222" s="10"/>
      <c r="WKY1222" s="10"/>
      <c r="WKZ1222" s="10"/>
      <c r="WLA1222" s="10"/>
      <c r="WLB1222" s="10"/>
      <c r="WLC1222" s="10"/>
      <c r="WLD1222" s="10"/>
      <c r="WLE1222" s="10"/>
      <c r="WLF1222" s="10"/>
      <c r="WLG1222" s="10"/>
      <c r="WLH1222" s="10"/>
      <c r="WLI1222" s="10"/>
      <c r="WLJ1222" s="10"/>
      <c r="WLK1222" s="10"/>
      <c r="WLL1222" s="10"/>
      <c r="WLM1222" s="10"/>
      <c r="WLN1222" s="10"/>
      <c r="WLO1222" s="10"/>
      <c r="WLP1222" s="10"/>
      <c r="WLQ1222" s="10"/>
      <c r="WLR1222" s="10"/>
      <c r="WLS1222" s="10"/>
      <c r="WLT1222" s="10"/>
      <c r="WLU1222" s="10"/>
      <c r="WLV1222" s="10"/>
      <c r="WLW1222" s="10"/>
      <c r="WLX1222" s="10"/>
      <c r="WLY1222" s="10"/>
      <c r="WLZ1222" s="10"/>
      <c r="WMA1222" s="10"/>
      <c r="WMB1222" s="10"/>
      <c r="WMC1222" s="10"/>
      <c r="WMD1222" s="10"/>
      <c r="WME1222" s="10"/>
      <c r="WMF1222" s="10"/>
      <c r="WMG1222" s="10"/>
      <c r="WMH1222" s="10"/>
      <c r="WMI1222" s="10"/>
      <c r="WMJ1222" s="10"/>
      <c r="WMK1222" s="10"/>
      <c r="WML1222" s="10"/>
      <c r="WMM1222" s="10"/>
      <c r="WMN1222" s="10"/>
      <c r="WMO1222" s="10"/>
      <c r="WMP1222" s="10"/>
      <c r="WMQ1222" s="10"/>
      <c r="WMR1222" s="10"/>
      <c r="WMS1222" s="10"/>
      <c r="WMT1222" s="10"/>
      <c r="WMU1222" s="10"/>
      <c r="WMV1222" s="10"/>
      <c r="WMW1222" s="10"/>
      <c r="WMX1222" s="10"/>
      <c r="WMY1222" s="10"/>
      <c r="WMZ1222" s="10"/>
      <c r="WNA1222" s="10"/>
      <c r="WNB1222" s="10"/>
      <c r="WNC1222" s="10"/>
      <c r="WND1222" s="10"/>
      <c r="WNE1222" s="10"/>
      <c r="WNF1222" s="10"/>
      <c r="WNG1222" s="10"/>
      <c r="WNH1222" s="10"/>
      <c r="WNI1222" s="10"/>
      <c r="WNJ1222" s="10"/>
      <c r="WNK1222" s="10"/>
      <c r="WNL1222" s="10"/>
      <c r="WNM1222" s="10"/>
      <c r="WNN1222" s="10"/>
      <c r="WNO1222" s="10"/>
      <c r="WNP1222" s="10"/>
      <c r="WNQ1222" s="10"/>
      <c r="WNR1222" s="10"/>
      <c r="WNS1222" s="10"/>
      <c r="WNT1222" s="10"/>
      <c r="WNU1222" s="10"/>
      <c r="WNV1222" s="10"/>
      <c r="WNW1222" s="10"/>
      <c r="WNX1222" s="10"/>
      <c r="WNY1222" s="10"/>
      <c r="WNZ1222" s="10"/>
      <c r="WOA1222" s="10"/>
      <c r="WOB1222" s="10"/>
      <c r="WOC1222" s="10"/>
      <c r="WOD1222" s="10"/>
      <c r="WOE1222" s="10"/>
      <c r="WOF1222" s="10"/>
      <c r="WOG1222" s="10"/>
      <c r="WOH1222" s="10"/>
      <c r="WOI1222" s="10"/>
      <c r="WOJ1222" s="10"/>
      <c r="WOK1222" s="10"/>
      <c r="WOL1222" s="10"/>
      <c r="WOM1222" s="10"/>
      <c r="WON1222" s="10"/>
      <c r="WOO1222" s="10"/>
      <c r="WOP1222" s="10"/>
      <c r="WOQ1222" s="10"/>
      <c r="WOR1222" s="10"/>
      <c r="WOS1222" s="10"/>
      <c r="WOT1222" s="10"/>
      <c r="WOU1222" s="10"/>
      <c r="WOV1222" s="10"/>
      <c r="WOW1222" s="10"/>
      <c r="WOX1222" s="10"/>
      <c r="WOY1222" s="10"/>
      <c r="WOZ1222" s="10"/>
      <c r="WPA1222" s="10"/>
      <c r="WPB1222" s="10"/>
      <c r="WPC1222" s="10"/>
      <c r="WPD1222" s="10"/>
      <c r="WPE1222" s="10"/>
      <c r="WPF1222" s="10"/>
      <c r="WPG1222" s="10"/>
      <c r="WPH1222" s="10"/>
      <c r="WPI1222" s="10"/>
      <c r="WPJ1222" s="10"/>
      <c r="WPK1222" s="10"/>
      <c r="WPL1222" s="10"/>
      <c r="WPM1222" s="10"/>
      <c r="WPN1222" s="10"/>
      <c r="WPO1222" s="10"/>
      <c r="WPP1222" s="10"/>
      <c r="WPQ1222" s="10"/>
      <c r="WPR1222" s="10"/>
      <c r="WPS1222" s="10"/>
      <c r="WPT1222" s="10"/>
      <c r="WPU1222" s="10"/>
      <c r="WPV1222" s="10"/>
      <c r="WPW1222" s="10"/>
      <c r="WPX1222" s="10"/>
      <c r="WPY1222" s="10"/>
      <c r="WPZ1222" s="10"/>
      <c r="WQA1222" s="10"/>
      <c r="WQB1222" s="10"/>
      <c r="WQC1222" s="10"/>
      <c r="WQD1222" s="10"/>
      <c r="WQE1222" s="10"/>
      <c r="WQF1222" s="10"/>
      <c r="WQG1222" s="10"/>
      <c r="WQH1222" s="10"/>
      <c r="WQI1222" s="10"/>
      <c r="WQJ1222" s="10"/>
      <c r="WQK1222" s="10"/>
      <c r="WQL1222" s="10"/>
      <c r="WQM1222" s="10"/>
      <c r="WQN1222" s="10"/>
      <c r="WQO1222" s="10"/>
      <c r="WQP1222" s="10"/>
      <c r="WQQ1222" s="10"/>
      <c r="WQR1222" s="10"/>
      <c r="WQS1222" s="10"/>
      <c r="WQT1222" s="10"/>
      <c r="WQU1222" s="10"/>
      <c r="WQV1222" s="10"/>
      <c r="WQW1222" s="10"/>
      <c r="WQX1222" s="10"/>
      <c r="WQY1222" s="10"/>
      <c r="WQZ1222" s="10"/>
      <c r="WRA1222" s="10"/>
      <c r="WRB1222" s="10"/>
      <c r="WRC1222" s="10"/>
      <c r="WRD1222" s="10"/>
      <c r="WRE1222" s="10"/>
      <c r="WRF1222" s="10"/>
      <c r="WRG1222" s="10"/>
      <c r="WRH1222" s="10"/>
      <c r="WRI1222" s="10"/>
      <c r="WRJ1222" s="10"/>
      <c r="WRK1222" s="10"/>
      <c r="WRL1222" s="10"/>
      <c r="WRM1222" s="10"/>
      <c r="WRN1222" s="10"/>
      <c r="WRO1222" s="10"/>
      <c r="WRP1222" s="10"/>
      <c r="WRQ1222" s="10"/>
      <c r="WRR1222" s="10"/>
      <c r="WRS1222" s="10"/>
      <c r="WRT1222" s="10"/>
      <c r="WRU1222" s="10"/>
      <c r="WRV1222" s="10"/>
      <c r="WRW1222" s="10"/>
      <c r="WRX1222" s="10"/>
      <c r="WRY1222" s="10"/>
      <c r="WRZ1222" s="10"/>
      <c r="WSA1222" s="10"/>
      <c r="WSB1222" s="10"/>
      <c r="WSC1222" s="10"/>
      <c r="WSD1222" s="10"/>
      <c r="WSE1222" s="10"/>
      <c r="WSF1222" s="10"/>
      <c r="WSG1222" s="10"/>
      <c r="WSH1222" s="10"/>
      <c r="WSI1222" s="10"/>
      <c r="WSJ1222" s="10"/>
      <c r="WSK1222" s="10"/>
      <c r="WSL1222" s="10"/>
      <c r="WSM1222" s="10"/>
      <c r="WSN1222" s="10"/>
      <c r="WSO1222" s="10"/>
      <c r="WSP1222" s="10"/>
      <c r="WSQ1222" s="10"/>
      <c r="WSR1222" s="10"/>
      <c r="WSS1222" s="10"/>
      <c r="WST1222" s="10"/>
      <c r="WSU1222" s="10"/>
      <c r="WSV1222" s="10"/>
      <c r="WSW1222" s="10"/>
      <c r="WSX1222" s="10"/>
      <c r="WSY1222" s="10"/>
      <c r="WSZ1222" s="10"/>
      <c r="WTA1222" s="10"/>
      <c r="WTB1222" s="10"/>
      <c r="WTC1222" s="10"/>
      <c r="WTD1222" s="10"/>
      <c r="WTE1222" s="10"/>
      <c r="WTF1222" s="10"/>
      <c r="WTG1222" s="10"/>
      <c r="WTH1222" s="10"/>
      <c r="WTI1222" s="10"/>
      <c r="WTJ1222" s="10"/>
      <c r="WTK1222" s="10"/>
      <c r="WTL1222" s="10"/>
      <c r="WTM1222" s="10"/>
      <c r="WTN1222" s="10"/>
      <c r="WTO1222" s="10"/>
      <c r="WTP1222" s="10"/>
      <c r="WTQ1222" s="10"/>
      <c r="WTR1222" s="10"/>
      <c r="WTS1222" s="10"/>
      <c r="WTT1222" s="10"/>
      <c r="WTU1222" s="10"/>
      <c r="WTV1222" s="10"/>
      <c r="WTW1222" s="10"/>
      <c r="WTX1222" s="10"/>
      <c r="WTY1222" s="10"/>
      <c r="WTZ1222" s="10"/>
      <c r="WUA1222" s="10"/>
      <c r="WUB1222" s="10"/>
      <c r="WUC1222" s="10"/>
      <c r="WUD1222" s="10"/>
      <c r="WUE1222" s="10"/>
      <c r="WUF1222" s="10"/>
      <c r="WUG1222" s="10"/>
      <c r="WUH1222" s="10"/>
      <c r="WUI1222" s="10"/>
      <c r="WUJ1222" s="10"/>
      <c r="WUK1222" s="10"/>
      <c r="WUL1222" s="10"/>
      <c r="WUM1222" s="10"/>
      <c r="WUN1222" s="10"/>
      <c r="WUO1222" s="10"/>
      <c r="WUP1222" s="10"/>
      <c r="WUQ1222" s="10"/>
      <c r="WUR1222" s="10"/>
      <c r="WUS1222" s="10"/>
      <c r="WUT1222" s="10"/>
      <c r="WUU1222" s="10"/>
      <c r="WUV1222" s="10"/>
      <c r="WUW1222" s="10"/>
      <c r="WUX1222" s="10"/>
      <c r="WUY1222" s="10"/>
      <c r="WUZ1222" s="10"/>
      <c r="WVA1222" s="10"/>
      <c r="WVB1222" s="10"/>
      <c r="WVC1222" s="10"/>
      <c r="WVD1222" s="10"/>
      <c r="WVE1222" s="10"/>
      <c r="WVF1222" s="10"/>
      <c r="WVG1222" s="10"/>
      <c r="WVH1222" s="10"/>
      <c r="WVI1222" s="10"/>
      <c r="WVJ1222" s="10"/>
      <c r="WVK1222" s="10"/>
      <c r="WVL1222" s="10"/>
      <c r="WVM1222" s="10"/>
      <c r="WVN1222" s="10"/>
      <c r="WVO1222" s="10"/>
      <c r="WVP1222" s="10"/>
      <c r="WVQ1222" s="10"/>
      <c r="WVR1222" s="10"/>
      <c r="WVS1222" s="10"/>
      <c r="WVT1222" s="10"/>
      <c r="WVU1222" s="10"/>
      <c r="WVV1222" s="10"/>
      <c r="WVW1222" s="10"/>
      <c r="WVX1222" s="10"/>
      <c r="WVY1222" s="10"/>
      <c r="WVZ1222" s="10"/>
      <c r="WWA1222" s="10"/>
      <c r="WWB1222" s="10"/>
      <c r="WWC1222" s="10"/>
      <c r="WWD1222" s="10"/>
      <c r="WWE1222" s="10"/>
      <c r="WWF1222" s="10"/>
      <c r="WWG1222" s="10"/>
      <c r="WWH1222" s="10"/>
      <c r="WWI1222" s="10"/>
      <c r="WWJ1222" s="10"/>
      <c r="WWK1222" s="10"/>
      <c r="WWL1222" s="10"/>
      <c r="WWM1222" s="10"/>
      <c r="WWN1222" s="10"/>
      <c r="WWO1222" s="10"/>
      <c r="WWP1222" s="10"/>
      <c r="WWQ1222" s="10"/>
      <c r="WWR1222" s="10"/>
      <c r="WWS1222" s="10"/>
      <c r="WWT1222" s="10"/>
      <c r="WWU1222" s="10"/>
      <c r="WWV1222" s="10"/>
      <c r="WWW1222" s="10"/>
      <c r="WWX1222" s="10"/>
      <c r="WWY1222" s="10"/>
      <c r="WWZ1222" s="10"/>
      <c r="WXA1222" s="10"/>
      <c r="WXB1222" s="10"/>
      <c r="WXC1222" s="10"/>
      <c r="WXD1222" s="10"/>
      <c r="WXE1222" s="10"/>
      <c r="WXF1222" s="10"/>
      <c r="WXG1222" s="10"/>
      <c r="WXH1222" s="10"/>
      <c r="WXI1222" s="10"/>
      <c r="WXJ1222" s="10"/>
      <c r="WXK1222" s="10"/>
      <c r="WXL1222" s="10"/>
      <c r="WXM1222" s="10"/>
      <c r="WXN1222" s="10"/>
      <c r="WXO1222" s="10"/>
      <c r="WXP1222" s="10"/>
      <c r="WXQ1222" s="10"/>
      <c r="WXR1222" s="10"/>
      <c r="WXS1222" s="10"/>
      <c r="WXT1222" s="10"/>
      <c r="WXU1222" s="10"/>
      <c r="WXV1222" s="10"/>
      <c r="WXW1222" s="10"/>
      <c r="WXX1222" s="10"/>
      <c r="WXY1222" s="10"/>
      <c r="WXZ1222" s="10"/>
      <c r="WYA1222" s="10"/>
      <c r="WYB1222" s="10"/>
      <c r="WYC1222" s="10"/>
      <c r="WYD1222" s="10"/>
      <c r="WYE1222" s="10"/>
      <c r="WYF1222" s="10"/>
      <c r="WYG1222" s="10"/>
      <c r="WYH1222" s="10"/>
      <c r="WYI1222" s="10"/>
      <c r="WYJ1222" s="10"/>
      <c r="WYK1222" s="10"/>
      <c r="WYL1222" s="10"/>
      <c r="WYM1222" s="10"/>
      <c r="WYN1222" s="10"/>
      <c r="WYO1222" s="10"/>
      <c r="WYP1222" s="10"/>
      <c r="WYQ1222" s="10"/>
      <c r="WYR1222" s="10"/>
      <c r="WYS1222" s="10"/>
      <c r="WYT1222" s="10"/>
      <c r="WYU1222" s="10"/>
      <c r="WYV1222" s="10"/>
      <c r="WYW1222" s="10"/>
      <c r="WYX1222" s="10"/>
      <c r="WYY1222" s="10"/>
      <c r="WYZ1222" s="10"/>
      <c r="WZA1222" s="10"/>
      <c r="WZB1222" s="10"/>
      <c r="WZC1222" s="10"/>
      <c r="WZD1222" s="10"/>
      <c r="WZE1222" s="10"/>
      <c r="WZF1222" s="10"/>
      <c r="WZG1222" s="10"/>
      <c r="WZH1222" s="10"/>
      <c r="WZI1222" s="10"/>
      <c r="WZJ1222" s="10"/>
      <c r="WZK1222" s="10"/>
      <c r="WZL1222" s="10"/>
      <c r="WZM1222" s="10"/>
      <c r="WZN1222" s="10"/>
      <c r="WZO1222" s="10"/>
      <c r="WZP1222" s="10"/>
      <c r="WZQ1222" s="10"/>
      <c r="WZR1222" s="10"/>
      <c r="WZS1222" s="10"/>
      <c r="WZT1222" s="10"/>
      <c r="WZU1222" s="10"/>
      <c r="WZV1222" s="10"/>
      <c r="WZW1222" s="10"/>
      <c r="WZX1222" s="10"/>
      <c r="WZY1222" s="10"/>
      <c r="WZZ1222" s="10"/>
      <c r="XAA1222" s="10"/>
      <c r="XAB1222" s="10"/>
      <c r="XAC1222" s="10"/>
      <c r="XAD1222" s="10"/>
      <c r="XAE1222" s="10"/>
      <c r="XAF1222" s="10"/>
      <c r="XAG1222" s="10"/>
      <c r="XAH1222" s="10"/>
      <c r="XAI1222" s="10"/>
      <c r="XAJ1222" s="10"/>
      <c r="XAK1222" s="10"/>
      <c r="XAL1222" s="10"/>
      <c r="XAM1222" s="10"/>
      <c r="XAN1222" s="10"/>
      <c r="XAO1222" s="10"/>
      <c r="XAP1222" s="10"/>
      <c r="XAQ1222" s="10"/>
      <c r="XAR1222" s="10"/>
      <c r="XAS1222" s="10"/>
      <c r="XAT1222" s="10"/>
      <c r="XAU1222" s="10"/>
      <c r="XAV1222" s="10"/>
      <c r="XAW1222" s="10"/>
      <c r="XAX1222" s="10"/>
      <c r="XAY1222" s="10"/>
      <c r="XAZ1222" s="10"/>
      <c r="XBA1222" s="10"/>
      <c r="XBB1222" s="10"/>
      <c r="XBC1222" s="10"/>
      <c r="XBD1222" s="10"/>
      <c r="XBE1222" s="10"/>
      <c r="XBF1222" s="10"/>
      <c r="XBG1222" s="10"/>
      <c r="XBH1222" s="10"/>
      <c r="XBI1222" s="10"/>
      <c r="XBJ1222" s="10"/>
      <c r="XBK1222" s="10"/>
      <c r="XBL1222" s="10"/>
      <c r="XBM1222" s="10"/>
      <c r="XBN1222" s="10"/>
      <c r="XBO1222" s="10"/>
      <c r="XBP1222" s="10"/>
      <c r="XBQ1222" s="10"/>
      <c r="XBR1222" s="10"/>
      <c r="XBS1222" s="10"/>
      <c r="XBT1222" s="10"/>
      <c r="XBU1222" s="10"/>
      <c r="XBV1222" s="10"/>
      <c r="XBW1222" s="10"/>
      <c r="XBX1222" s="10"/>
      <c r="XBY1222" s="10"/>
      <c r="XBZ1222" s="10"/>
      <c r="XCA1222" s="10"/>
      <c r="XCB1222" s="10"/>
      <c r="XCC1222" s="10"/>
      <c r="XCD1222" s="10"/>
      <c r="XCE1222" s="10"/>
      <c r="XCF1222" s="10"/>
      <c r="XCG1222" s="10"/>
      <c r="XCH1222" s="10"/>
      <c r="XCI1222" s="10"/>
      <c r="XCJ1222" s="10"/>
      <c r="XCK1222" s="10"/>
      <c r="XCL1222" s="10"/>
      <c r="XCM1222" s="10"/>
      <c r="XCN1222" s="10"/>
      <c r="XCO1222" s="10"/>
      <c r="XCP1222" s="10"/>
      <c r="XCQ1222" s="10"/>
      <c r="XCR1222" s="10"/>
      <c r="XCS1222" s="10"/>
      <c r="XCT1222" s="10"/>
      <c r="XCU1222" s="10"/>
      <c r="XCV1222" s="10"/>
      <c r="XCW1222" s="10"/>
      <c r="XCX1222" s="10"/>
      <c r="XCY1222" s="10"/>
      <c r="XCZ1222" s="10"/>
      <c r="XDA1222" s="10"/>
    </row>
    <row r="1223" spans="1:16329" s="3" customFormat="1" ht="61.5" x14ac:dyDescent="0.85">
      <c r="A1223" s="10">
        <v>1</v>
      </c>
      <c r="B1223" s="48">
        <f>SUBTOTAL(103,$A$1033:A1223)</f>
        <v>188</v>
      </c>
      <c r="C1223" s="13" t="s">
        <v>2238</v>
      </c>
      <c r="D1223" s="20">
        <v>3307757.7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55">
        <v>0</v>
      </c>
      <c r="L1223" s="20">
        <v>0</v>
      </c>
      <c r="M1223" s="20">
        <v>380</v>
      </c>
      <c r="N1223" s="20">
        <v>3140647.98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20">
        <v>0</v>
      </c>
      <c r="U1223" s="20">
        <v>0</v>
      </c>
      <c r="V1223" s="20">
        <v>0</v>
      </c>
      <c r="W1223" s="20">
        <v>0</v>
      </c>
      <c r="X1223" s="20">
        <v>0</v>
      </c>
      <c r="Y1223" s="20">
        <v>0</v>
      </c>
      <c r="Z1223" s="20">
        <v>0</v>
      </c>
      <c r="AA1223" s="20">
        <v>0</v>
      </c>
      <c r="AB1223" s="20">
        <v>0</v>
      </c>
      <c r="AC1223" s="20">
        <v>47109.72</v>
      </c>
      <c r="AD1223" s="20">
        <v>120000</v>
      </c>
      <c r="AE1223" s="20">
        <v>0</v>
      </c>
      <c r="AF1223" s="22">
        <v>2022</v>
      </c>
      <c r="AG1223" s="22">
        <v>2022</v>
      </c>
      <c r="AH1223" s="23">
        <v>2022</v>
      </c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94"/>
      <c r="BZ1223" s="52"/>
      <c r="CA1223" s="10"/>
      <c r="CB1223" s="10"/>
      <c r="CC1223" s="10"/>
      <c r="CD1223" s="10" t="e">
        <f t="shared" si="82"/>
        <v>#N/A</v>
      </c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  <c r="IM1223" s="10"/>
      <c r="IN1223" s="10"/>
      <c r="IO1223" s="10"/>
      <c r="IP1223" s="10"/>
      <c r="IQ1223" s="10"/>
      <c r="IR1223" s="10"/>
      <c r="IS1223" s="10"/>
      <c r="IT1223" s="10"/>
      <c r="IU1223" s="10"/>
      <c r="IV1223" s="10"/>
      <c r="IW1223" s="10"/>
      <c r="IX1223" s="10"/>
      <c r="IY1223" s="10"/>
      <c r="IZ1223" s="10"/>
      <c r="JA1223" s="10"/>
      <c r="JB1223" s="10"/>
      <c r="JC1223" s="10"/>
      <c r="JD1223" s="10"/>
      <c r="JE1223" s="10"/>
      <c r="JF1223" s="10"/>
      <c r="JG1223" s="10"/>
      <c r="JH1223" s="10"/>
      <c r="JI1223" s="10"/>
      <c r="JJ1223" s="10"/>
      <c r="JK1223" s="10"/>
      <c r="JL1223" s="10"/>
      <c r="JM1223" s="10"/>
      <c r="JN1223" s="10"/>
      <c r="JO1223" s="10"/>
      <c r="JP1223" s="10"/>
      <c r="JQ1223" s="10"/>
      <c r="JR1223" s="10"/>
      <c r="JS1223" s="10"/>
      <c r="JT1223" s="10"/>
      <c r="JU1223" s="10"/>
      <c r="JV1223" s="10"/>
      <c r="JW1223" s="10"/>
      <c r="JX1223" s="10"/>
      <c r="JY1223" s="10"/>
      <c r="JZ1223" s="10"/>
      <c r="KA1223" s="10"/>
      <c r="KB1223" s="10"/>
      <c r="KC1223" s="10"/>
      <c r="KD1223" s="10"/>
      <c r="KE1223" s="10"/>
      <c r="KF1223" s="10"/>
      <c r="KG1223" s="10"/>
      <c r="KH1223" s="10"/>
      <c r="KI1223" s="10"/>
      <c r="KJ1223" s="10"/>
      <c r="KK1223" s="10"/>
      <c r="KL1223" s="10"/>
      <c r="KM1223" s="10"/>
      <c r="KN1223" s="10"/>
      <c r="KO1223" s="10"/>
      <c r="KP1223" s="10"/>
      <c r="KQ1223" s="10"/>
      <c r="KR1223" s="10"/>
      <c r="KS1223" s="10"/>
      <c r="KT1223" s="10"/>
      <c r="KU1223" s="10"/>
      <c r="KV1223" s="10"/>
      <c r="KW1223" s="10"/>
      <c r="KX1223" s="10"/>
      <c r="KY1223" s="10"/>
      <c r="KZ1223" s="10"/>
      <c r="LA1223" s="10"/>
      <c r="LB1223" s="10"/>
      <c r="LC1223" s="10"/>
      <c r="LD1223" s="10"/>
      <c r="LE1223" s="10"/>
      <c r="LF1223" s="10"/>
      <c r="LG1223" s="10"/>
      <c r="LH1223" s="10"/>
      <c r="LI1223" s="10"/>
      <c r="LJ1223" s="10"/>
      <c r="LK1223" s="10"/>
      <c r="LL1223" s="10"/>
      <c r="LM1223" s="10"/>
      <c r="LN1223" s="10"/>
      <c r="LO1223" s="10"/>
      <c r="LP1223" s="10"/>
      <c r="LQ1223" s="10"/>
      <c r="LR1223" s="10"/>
      <c r="LS1223" s="10"/>
      <c r="LT1223" s="10"/>
      <c r="LU1223" s="10"/>
      <c r="LV1223" s="10"/>
      <c r="LW1223" s="10"/>
      <c r="LX1223" s="10"/>
      <c r="LY1223" s="10"/>
      <c r="LZ1223" s="10"/>
      <c r="MA1223" s="10"/>
      <c r="MB1223" s="10"/>
      <c r="MC1223" s="10"/>
      <c r="MD1223" s="10"/>
      <c r="ME1223" s="10"/>
      <c r="MF1223" s="10"/>
      <c r="MG1223" s="10"/>
      <c r="MH1223" s="10"/>
      <c r="MI1223" s="10"/>
      <c r="MJ1223" s="10"/>
      <c r="MK1223" s="10"/>
      <c r="ML1223" s="10"/>
      <c r="MM1223" s="10"/>
      <c r="MN1223" s="10"/>
      <c r="MO1223" s="10"/>
      <c r="MP1223" s="10"/>
      <c r="MQ1223" s="10"/>
      <c r="MR1223" s="10"/>
      <c r="MS1223" s="10"/>
      <c r="MT1223" s="10"/>
      <c r="MU1223" s="10"/>
      <c r="MV1223" s="10"/>
      <c r="MW1223" s="10"/>
      <c r="MX1223" s="10"/>
      <c r="MY1223" s="10"/>
      <c r="MZ1223" s="10"/>
      <c r="NA1223" s="10"/>
      <c r="NB1223" s="10"/>
      <c r="NC1223" s="10"/>
      <c r="ND1223" s="10"/>
      <c r="NE1223" s="10"/>
      <c r="NF1223" s="10"/>
      <c r="NG1223" s="10"/>
      <c r="NH1223" s="10"/>
      <c r="NI1223" s="10"/>
      <c r="NJ1223" s="10"/>
      <c r="NK1223" s="10"/>
      <c r="NL1223" s="10"/>
      <c r="NM1223" s="10"/>
      <c r="NN1223" s="10"/>
      <c r="NO1223" s="10"/>
      <c r="NP1223" s="10"/>
      <c r="NQ1223" s="10"/>
      <c r="NR1223" s="10"/>
      <c r="NS1223" s="10"/>
      <c r="NT1223" s="10"/>
      <c r="NU1223" s="10"/>
      <c r="NV1223" s="10"/>
      <c r="NW1223" s="10"/>
      <c r="NX1223" s="10"/>
      <c r="NY1223" s="10"/>
      <c r="NZ1223" s="10"/>
      <c r="OA1223" s="10"/>
      <c r="OB1223" s="10"/>
      <c r="OC1223" s="10"/>
      <c r="OD1223" s="10"/>
      <c r="OE1223" s="10"/>
      <c r="OF1223" s="10"/>
      <c r="OG1223" s="10"/>
      <c r="OH1223" s="10"/>
      <c r="OI1223" s="10"/>
      <c r="OJ1223" s="10"/>
      <c r="OK1223" s="10"/>
      <c r="OL1223" s="10"/>
      <c r="OM1223" s="10"/>
      <c r="ON1223" s="10"/>
      <c r="OO1223" s="10"/>
      <c r="OP1223" s="10"/>
      <c r="OQ1223" s="10"/>
      <c r="OR1223" s="10"/>
      <c r="OS1223" s="10"/>
      <c r="OT1223" s="10"/>
      <c r="OU1223" s="10"/>
      <c r="OV1223" s="10"/>
      <c r="OW1223" s="10"/>
      <c r="OX1223" s="10"/>
      <c r="OY1223" s="10"/>
      <c r="OZ1223" s="10"/>
      <c r="PA1223" s="10"/>
      <c r="PB1223" s="10"/>
      <c r="PC1223" s="10"/>
      <c r="PD1223" s="10"/>
      <c r="PE1223" s="10"/>
      <c r="PF1223" s="10"/>
      <c r="PG1223" s="10"/>
      <c r="PH1223" s="10"/>
      <c r="PI1223" s="10"/>
      <c r="PJ1223" s="10"/>
      <c r="PK1223" s="10"/>
      <c r="PL1223" s="10"/>
      <c r="PM1223" s="10"/>
      <c r="PN1223" s="10"/>
      <c r="PO1223" s="10"/>
      <c r="PP1223" s="10"/>
      <c r="PQ1223" s="10"/>
      <c r="PR1223" s="10"/>
      <c r="PS1223" s="10"/>
      <c r="PT1223" s="10"/>
      <c r="PU1223" s="10"/>
      <c r="PV1223" s="10"/>
      <c r="PW1223" s="10"/>
      <c r="PX1223" s="10"/>
      <c r="PY1223" s="10"/>
      <c r="PZ1223" s="10"/>
      <c r="QA1223" s="10"/>
      <c r="QB1223" s="10"/>
      <c r="QC1223" s="10"/>
      <c r="QD1223" s="10"/>
      <c r="QE1223" s="10"/>
      <c r="QF1223" s="10"/>
      <c r="QG1223" s="10"/>
      <c r="QH1223" s="10"/>
      <c r="QI1223" s="10"/>
      <c r="QJ1223" s="10"/>
      <c r="QK1223" s="10"/>
      <c r="QL1223" s="10"/>
      <c r="QM1223" s="10"/>
      <c r="QN1223" s="10"/>
      <c r="QO1223" s="10"/>
      <c r="QP1223" s="10"/>
      <c r="QQ1223" s="10"/>
      <c r="QR1223" s="10"/>
      <c r="QS1223" s="10"/>
      <c r="QT1223" s="10"/>
      <c r="QU1223" s="10"/>
      <c r="QV1223" s="10"/>
      <c r="QW1223" s="10"/>
      <c r="QX1223" s="10"/>
      <c r="QY1223" s="10"/>
      <c r="QZ1223" s="10"/>
      <c r="RA1223" s="10"/>
      <c r="RB1223" s="10"/>
      <c r="RC1223" s="10"/>
      <c r="RD1223" s="10"/>
      <c r="RE1223" s="10"/>
      <c r="RF1223" s="10"/>
      <c r="RG1223" s="10"/>
      <c r="RH1223" s="10"/>
      <c r="RI1223" s="10"/>
      <c r="RJ1223" s="10"/>
      <c r="RK1223" s="10"/>
      <c r="RL1223" s="10"/>
      <c r="RM1223" s="10"/>
      <c r="RN1223" s="10"/>
      <c r="RO1223" s="10"/>
      <c r="RP1223" s="10"/>
      <c r="RQ1223" s="10"/>
      <c r="RR1223" s="10"/>
      <c r="RS1223" s="10"/>
      <c r="RT1223" s="10"/>
      <c r="RU1223" s="10"/>
      <c r="RV1223" s="10"/>
      <c r="RW1223" s="10"/>
      <c r="RX1223" s="10"/>
      <c r="RY1223" s="10"/>
      <c r="RZ1223" s="10"/>
      <c r="SA1223" s="10"/>
      <c r="SB1223" s="10"/>
      <c r="SC1223" s="10"/>
      <c r="SD1223" s="10"/>
      <c r="SE1223" s="10"/>
      <c r="SF1223" s="10"/>
      <c r="SG1223" s="10"/>
      <c r="SH1223" s="10"/>
      <c r="SI1223" s="10"/>
      <c r="SJ1223" s="10"/>
      <c r="SK1223" s="10"/>
      <c r="SL1223" s="10"/>
      <c r="SM1223" s="10"/>
      <c r="SN1223" s="10"/>
      <c r="SO1223" s="10"/>
      <c r="SP1223" s="10"/>
      <c r="SQ1223" s="10"/>
      <c r="SR1223" s="10"/>
      <c r="SS1223" s="10"/>
      <c r="ST1223" s="10"/>
      <c r="SU1223" s="10"/>
      <c r="SV1223" s="10"/>
      <c r="SW1223" s="10"/>
      <c r="SX1223" s="10"/>
      <c r="SY1223" s="10"/>
      <c r="SZ1223" s="10"/>
      <c r="TA1223" s="10"/>
      <c r="TB1223" s="10"/>
      <c r="TC1223" s="10"/>
      <c r="TD1223" s="10"/>
      <c r="TE1223" s="10"/>
      <c r="TF1223" s="10"/>
      <c r="TG1223" s="10"/>
      <c r="TH1223" s="10"/>
      <c r="TI1223" s="10"/>
      <c r="TJ1223" s="10"/>
      <c r="TK1223" s="10"/>
      <c r="TL1223" s="10"/>
      <c r="TM1223" s="10"/>
      <c r="TN1223" s="10"/>
      <c r="TO1223" s="10"/>
      <c r="TP1223" s="10"/>
      <c r="TQ1223" s="10"/>
      <c r="TR1223" s="10"/>
      <c r="TS1223" s="10"/>
      <c r="TT1223" s="10"/>
      <c r="TU1223" s="10"/>
      <c r="TV1223" s="10"/>
      <c r="TW1223" s="10"/>
      <c r="TX1223" s="10"/>
      <c r="TY1223" s="10"/>
      <c r="TZ1223" s="10"/>
      <c r="UA1223" s="10"/>
      <c r="UB1223" s="10"/>
      <c r="UC1223" s="10"/>
      <c r="UD1223" s="10"/>
      <c r="UE1223" s="10"/>
      <c r="UF1223" s="10"/>
      <c r="UG1223" s="10"/>
      <c r="UH1223" s="10"/>
      <c r="UI1223" s="10"/>
      <c r="UJ1223" s="10"/>
      <c r="UK1223" s="10"/>
      <c r="UL1223" s="10"/>
      <c r="UM1223" s="10"/>
      <c r="UN1223" s="10"/>
      <c r="UO1223" s="10"/>
      <c r="UP1223" s="10"/>
      <c r="UQ1223" s="10"/>
      <c r="UR1223" s="10"/>
      <c r="US1223" s="10"/>
      <c r="UT1223" s="10"/>
      <c r="UU1223" s="10"/>
      <c r="UV1223" s="10"/>
      <c r="UW1223" s="10"/>
      <c r="UX1223" s="10"/>
      <c r="UY1223" s="10"/>
      <c r="UZ1223" s="10"/>
      <c r="VA1223" s="10"/>
      <c r="VB1223" s="10"/>
      <c r="VC1223" s="10"/>
      <c r="VD1223" s="10"/>
      <c r="VE1223" s="10"/>
      <c r="VF1223" s="10"/>
      <c r="VG1223" s="10"/>
      <c r="VH1223" s="10"/>
      <c r="VI1223" s="10"/>
      <c r="VJ1223" s="10"/>
      <c r="VK1223" s="10"/>
      <c r="VL1223" s="10"/>
      <c r="VM1223" s="10"/>
      <c r="VN1223" s="10"/>
      <c r="VO1223" s="10"/>
      <c r="VP1223" s="10"/>
      <c r="VQ1223" s="10"/>
      <c r="VR1223" s="10"/>
      <c r="VS1223" s="10"/>
      <c r="VT1223" s="10"/>
      <c r="VU1223" s="10"/>
      <c r="VV1223" s="10"/>
      <c r="VW1223" s="10"/>
      <c r="VX1223" s="10"/>
      <c r="VY1223" s="10"/>
      <c r="VZ1223" s="10"/>
      <c r="WA1223" s="10"/>
      <c r="WB1223" s="10"/>
      <c r="WC1223" s="10"/>
      <c r="WD1223" s="10"/>
      <c r="WE1223" s="10"/>
      <c r="WF1223" s="10"/>
      <c r="WG1223" s="10"/>
      <c r="WH1223" s="10"/>
      <c r="WI1223" s="10"/>
      <c r="WJ1223" s="10"/>
      <c r="WK1223" s="10"/>
      <c r="WL1223" s="10"/>
      <c r="WM1223" s="10"/>
      <c r="WN1223" s="10"/>
      <c r="WO1223" s="10"/>
      <c r="WP1223" s="10"/>
      <c r="WQ1223" s="10"/>
      <c r="WR1223" s="10"/>
      <c r="WS1223" s="10"/>
      <c r="WT1223" s="10"/>
      <c r="WU1223" s="10"/>
      <c r="WV1223" s="10"/>
      <c r="WW1223" s="10"/>
      <c r="WX1223" s="10"/>
      <c r="WY1223" s="10"/>
      <c r="WZ1223" s="10"/>
      <c r="XA1223" s="10"/>
      <c r="XB1223" s="10"/>
      <c r="XC1223" s="10"/>
      <c r="XD1223" s="10"/>
      <c r="XE1223" s="10"/>
      <c r="XF1223" s="10"/>
      <c r="XG1223" s="10"/>
      <c r="XH1223" s="10"/>
      <c r="XI1223" s="10"/>
      <c r="XJ1223" s="10"/>
      <c r="XK1223" s="10"/>
      <c r="XL1223" s="10"/>
      <c r="XM1223" s="10"/>
      <c r="XN1223" s="10"/>
      <c r="XO1223" s="10"/>
      <c r="XP1223" s="10"/>
      <c r="XQ1223" s="10"/>
      <c r="XR1223" s="10"/>
      <c r="XS1223" s="10"/>
      <c r="XT1223" s="10"/>
      <c r="XU1223" s="10"/>
      <c r="XV1223" s="10"/>
      <c r="XW1223" s="10"/>
      <c r="XX1223" s="10"/>
      <c r="XY1223" s="10"/>
      <c r="XZ1223" s="10"/>
      <c r="YA1223" s="10"/>
      <c r="YB1223" s="10"/>
      <c r="YC1223" s="10"/>
      <c r="YD1223" s="10"/>
      <c r="YE1223" s="10"/>
      <c r="YF1223" s="10"/>
      <c r="YG1223" s="10"/>
      <c r="YH1223" s="10"/>
      <c r="YI1223" s="10"/>
      <c r="YJ1223" s="10"/>
      <c r="YK1223" s="10"/>
      <c r="YL1223" s="10"/>
      <c r="YM1223" s="10"/>
      <c r="YN1223" s="10"/>
      <c r="YO1223" s="10"/>
      <c r="YP1223" s="10"/>
      <c r="YQ1223" s="10"/>
      <c r="YR1223" s="10"/>
      <c r="YS1223" s="10"/>
      <c r="YT1223" s="10"/>
      <c r="YU1223" s="10"/>
      <c r="YV1223" s="10"/>
      <c r="YW1223" s="10"/>
      <c r="YX1223" s="10"/>
      <c r="YY1223" s="10"/>
      <c r="YZ1223" s="10"/>
      <c r="ZA1223" s="10"/>
      <c r="ZB1223" s="10"/>
      <c r="ZC1223" s="10"/>
      <c r="ZD1223" s="10"/>
      <c r="ZE1223" s="10"/>
      <c r="ZF1223" s="10"/>
      <c r="ZG1223" s="10"/>
      <c r="ZH1223" s="10"/>
      <c r="ZI1223" s="10"/>
      <c r="ZJ1223" s="10"/>
      <c r="ZK1223" s="10"/>
      <c r="ZL1223" s="10"/>
      <c r="ZM1223" s="10"/>
      <c r="ZN1223" s="10"/>
      <c r="ZO1223" s="10"/>
      <c r="ZP1223" s="10"/>
      <c r="ZQ1223" s="10"/>
      <c r="ZR1223" s="10"/>
      <c r="ZS1223" s="10"/>
      <c r="ZT1223" s="10"/>
      <c r="ZU1223" s="10"/>
      <c r="ZV1223" s="10"/>
      <c r="ZW1223" s="10"/>
      <c r="ZX1223" s="10"/>
      <c r="ZY1223" s="10"/>
      <c r="ZZ1223" s="10"/>
      <c r="AAA1223" s="10"/>
      <c r="AAB1223" s="10"/>
      <c r="AAC1223" s="10"/>
      <c r="AAD1223" s="10"/>
      <c r="AAE1223" s="10"/>
      <c r="AAF1223" s="10"/>
      <c r="AAG1223" s="10"/>
      <c r="AAH1223" s="10"/>
      <c r="AAI1223" s="10"/>
      <c r="AAJ1223" s="10"/>
      <c r="AAK1223" s="10"/>
      <c r="AAL1223" s="10"/>
      <c r="AAM1223" s="10"/>
      <c r="AAN1223" s="10"/>
      <c r="AAO1223" s="10"/>
      <c r="AAP1223" s="10"/>
      <c r="AAQ1223" s="10"/>
      <c r="AAR1223" s="10"/>
      <c r="AAS1223" s="10"/>
      <c r="AAT1223" s="10"/>
      <c r="AAU1223" s="10"/>
      <c r="AAV1223" s="10"/>
      <c r="AAW1223" s="10"/>
      <c r="AAX1223" s="10"/>
      <c r="AAY1223" s="10"/>
      <c r="AAZ1223" s="10"/>
      <c r="ABA1223" s="10"/>
      <c r="ABB1223" s="10"/>
      <c r="ABC1223" s="10"/>
      <c r="ABD1223" s="10"/>
      <c r="ABE1223" s="10"/>
      <c r="ABF1223" s="10"/>
      <c r="ABG1223" s="10"/>
      <c r="ABH1223" s="10"/>
      <c r="ABI1223" s="10"/>
      <c r="ABJ1223" s="10"/>
      <c r="ABK1223" s="10"/>
      <c r="ABL1223" s="10"/>
      <c r="ABM1223" s="10"/>
      <c r="ABN1223" s="10"/>
      <c r="ABO1223" s="10"/>
      <c r="ABP1223" s="10"/>
      <c r="ABQ1223" s="10"/>
      <c r="ABR1223" s="10"/>
      <c r="ABS1223" s="10"/>
      <c r="ABT1223" s="10"/>
      <c r="ABU1223" s="10"/>
      <c r="ABV1223" s="10"/>
      <c r="ABW1223" s="10"/>
      <c r="ABX1223" s="10"/>
      <c r="ABY1223" s="10"/>
      <c r="ABZ1223" s="10"/>
      <c r="ACA1223" s="10"/>
      <c r="ACB1223" s="10"/>
      <c r="ACC1223" s="10"/>
      <c r="ACD1223" s="10"/>
      <c r="ACE1223" s="10"/>
      <c r="ACF1223" s="10"/>
      <c r="ACG1223" s="10"/>
      <c r="ACH1223" s="10"/>
      <c r="ACI1223" s="10"/>
      <c r="ACJ1223" s="10"/>
      <c r="ACK1223" s="10"/>
      <c r="ACL1223" s="10"/>
      <c r="ACM1223" s="10"/>
      <c r="ACN1223" s="10"/>
      <c r="ACO1223" s="10"/>
      <c r="ACP1223" s="10"/>
      <c r="ACQ1223" s="10"/>
      <c r="ACR1223" s="10"/>
      <c r="ACS1223" s="10"/>
      <c r="ACT1223" s="10"/>
      <c r="ACU1223" s="10"/>
      <c r="ACV1223" s="10"/>
      <c r="ACW1223" s="10"/>
      <c r="ACX1223" s="10"/>
      <c r="ACY1223" s="10"/>
      <c r="ACZ1223" s="10"/>
      <c r="ADA1223" s="10"/>
      <c r="ADB1223" s="10"/>
      <c r="ADC1223" s="10"/>
      <c r="ADD1223" s="10"/>
      <c r="ADE1223" s="10"/>
      <c r="ADF1223" s="10"/>
      <c r="ADG1223" s="10"/>
      <c r="ADH1223" s="10"/>
      <c r="ADI1223" s="10"/>
      <c r="ADJ1223" s="10"/>
      <c r="ADK1223" s="10"/>
      <c r="ADL1223" s="10"/>
      <c r="ADM1223" s="10"/>
      <c r="ADN1223" s="10"/>
      <c r="ADO1223" s="10"/>
      <c r="ADP1223" s="10"/>
      <c r="ADQ1223" s="10"/>
      <c r="ADR1223" s="10"/>
      <c r="ADS1223" s="10"/>
      <c r="ADT1223" s="10"/>
      <c r="ADU1223" s="10"/>
      <c r="ADV1223" s="10"/>
      <c r="ADW1223" s="10"/>
      <c r="ADX1223" s="10"/>
      <c r="ADY1223" s="10"/>
      <c r="ADZ1223" s="10"/>
      <c r="AEA1223" s="10"/>
      <c r="AEB1223" s="10"/>
      <c r="AEC1223" s="10"/>
      <c r="AED1223" s="10"/>
      <c r="AEE1223" s="10"/>
      <c r="AEF1223" s="10"/>
      <c r="AEG1223" s="10"/>
      <c r="AEH1223" s="10"/>
      <c r="AEI1223" s="10"/>
      <c r="AEJ1223" s="10"/>
      <c r="AEK1223" s="10"/>
      <c r="AEL1223" s="10"/>
      <c r="AEM1223" s="10"/>
      <c r="AEN1223" s="10"/>
      <c r="AEO1223" s="10"/>
      <c r="AEP1223" s="10"/>
      <c r="AEQ1223" s="10"/>
      <c r="AER1223" s="10"/>
      <c r="AES1223" s="10"/>
      <c r="AET1223" s="10"/>
      <c r="AEU1223" s="10"/>
      <c r="AEV1223" s="10"/>
      <c r="AEW1223" s="10"/>
      <c r="AEX1223" s="10"/>
      <c r="AEY1223" s="10"/>
      <c r="AEZ1223" s="10"/>
      <c r="AFA1223" s="10"/>
      <c r="AFB1223" s="10"/>
      <c r="AFC1223" s="10"/>
      <c r="AFD1223" s="10"/>
      <c r="AFE1223" s="10"/>
      <c r="AFF1223" s="10"/>
      <c r="AFG1223" s="10"/>
      <c r="AFH1223" s="10"/>
      <c r="AFI1223" s="10"/>
      <c r="AFJ1223" s="10"/>
      <c r="AFK1223" s="10"/>
      <c r="AFL1223" s="10"/>
      <c r="AFM1223" s="10"/>
      <c r="AFN1223" s="10"/>
      <c r="AFO1223" s="10"/>
      <c r="AFP1223" s="10"/>
      <c r="AFQ1223" s="10"/>
      <c r="AFR1223" s="10"/>
      <c r="AFS1223" s="10"/>
      <c r="AFT1223" s="10"/>
      <c r="AFU1223" s="10"/>
      <c r="AFV1223" s="10"/>
      <c r="AFW1223" s="10"/>
      <c r="AFX1223" s="10"/>
      <c r="AFY1223" s="10"/>
      <c r="AFZ1223" s="10"/>
      <c r="AGA1223" s="10"/>
      <c r="AGB1223" s="10"/>
      <c r="AGC1223" s="10"/>
      <c r="AGD1223" s="10"/>
      <c r="AGE1223" s="10"/>
      <c r="AGF1223" s="10"/>
      <c r="AGG1223" s="10"/>
      <c r="AGH1223" s="10"/>
      <c r="AGI1223" s="10"/>
      <c r="AGJ1223" s="10"/>
      <c r="AGK1223" s="10"/>
      <c r="AGL1223" s="10"/>
      <c r="AGM1223" s="10"/>
      <c r="AGN1223" s="10"/>
      <c r="AGO1223" s="10"/>
      <c r="AGP1223" s="10"/>
      <c r="AGQ1223" s="10"/>
      <c r="AGR1223" s="10"/>
      <c r="AGS1223" s="10"/>
      <c r="AGT1223" s="10"/>
      <c r="AGU1223" s="10"/>
      <c r="AGV1223" s="10"/>
      <c r="AGW1223" s="10"/>
      <c r="AGX1223" s="10"/>
      <c r="AGY1223" s="10"/>
      <c r="AGZ1223" s="10"/>
      <c r="AHA1223" s="10"/>
      <c r="AHB1223" s="10"/>
      <c r="AHC1223" s="10"/>
      <c r="AHD1223" s="10"/>
      <c r="AHE1223" s="10"/>
      <c r="AHF1223" s="10"/>
      <c r="AHG1223" s="10"/>
      <c r="AHH1223" s="10"/>
      <c r="AHI1223" s="10"/>
      <c r="AHJ1223" s="10"/>
      <c r="AHK1223" s="10"/>
      <c r="AHL1223" s="10"/>
      <c r="AHM1223" s="10"/>
      <c r="AHN1223" s="10"/>
      <c r="AHO1223" s="10"/>
      <c r="AHP1223" s="10"/>
      <c r="AHQ1223" s="10"/>
      <c r="AHR1223" s="10"/>
      <c r="AHS1223" s="10"/>
      <c r="AHT1223" s="10"/>
      <c r="AHU1223" s="10"/>
      <c r="AHV1223" s="10"/>
      <c r="AHW1223" s="10"/>
      <c r="AHX1223" s="10"/>
      <c r="AHY1223" s="10"/>
      <c r="AHZ1223" s="10"/>
      <c r="AIA1223" s="10"/>
      <c r="AIB1223" s="10"/>
      <c r="AIC1223" s="10"/>
      <c r="AID1223" s="10"/>
      <c r="AIE1223" s="10"/>
      <c r="AIF1223" s="10"/>
      <c r="AIG1223" s="10"/>
      <c r="AIH1223" s="10"/>
      <c r="AII1223" s="10"/>
      <c r="AIJ1223" s="10"/>
      <c r="AIK1223" s="10"/>
      <c r="AIL1223" s="10"/>
      <c r="AIM1223" s="10"/>
      <c r="AIN1223" s="10"/>
      <c r="AIO1223" s="10"/>
      <c r="AIP1223" s="10"/>
      <c r="AIQ1223" s="10"/>
      <c r="AIR1223" s="10"/>
      <c r="AIS1223" s="10"/>
      <c r="AIT1223" s="10"/>
      <c r="AIU1223" s="10"/>
      <c r="AIV1223" s="10"/>
      <c r="AIW1223" s="10"/>
      <c r="AIX1223" s="10"/>
      <c r="AIY1223" s="10"/>
      <c r="AIZ1223" s="10"/>
      <c r="AJA1223" s="10"/>
      <c r="AJB1223" s="10"/>
      <c r="AJC1223" s="10"/>
      <c r="AJD1223" s="10"/>
      <c r="AJE1223" s="10"/>
      <c r="AJF1223" s="10"/>
      <c r="AJG1223" s="10"/>
      <c r="AJH1223" s="10"/>
      <c r="AJI1223" s="10"/>
      <c r="AJJ1223" s="10"/>
      <c r="AJK1223" s="10"/>
      <c r="AJL1223" s="10"/>
      <c r="AJM1223" s="10"/>
      <c r="AJN1223" s="10"/>
      <c r="AJO1223" s="10"/>
      <c r="AJP1223" s="10"/>
      <c r="AJQ1223" s="10"/>
      <c r="AJR1223" s="10"/>
      <c r="AJS1223" s="10"/>
      <c r="AJT1223" s="10"/>
      <c r="AJU1223" s="10"/>
      <c r="AJV1223" s="10"/>
      <c r="AJW1223" s="10"/>
      <c r="AJX1223" s="10"/>
      <c r="AJY1223" s="10"/>
      <c r="AJZ1223" s="10"/>
      <c r="AKA1223" s="10"/>
      <c r="AKB1223" s="10"/>
      <c r="AKC1223" s="10"/>
      <c r="AKD1223" s="10"/>
      <c r="AKE1223" s="10"/>
      <c r="AKF1223" s="10"/>
      <c r="AKG1223" s="10"/>
      <c r="AKH1223" s="10"/>
      <c r="AKI1223" s="10"/>
      <c r="AKJ1223" s="10"/>
      <c r="AKK1223" s="10"/>
      <c r="AKL1223" s="10"/>
      <c r="AKM1223" s="10"/>
      <c r="AKN1223" s="10"/>
      <c r="AKO1223" s="10"/>
      <c r="AKP1223" s="10"/>
      <c r="AKQ1223" s="10"/>
      <c r="AKR1223" s="10"/>
      <c r="AKS1223" s="10"/>
      <c r="AKT1223" s="10"/>
      <c r="AKU1223" s="10"/>
      <c r="AKV1223" s="10"/>
      <c r="AKW1223" s="10"/>
      <c r="AKX1223" s="10"/>
      <c r="AKY1223" s="10"/>
      <c r="AKZ1223" s="10"/>
      <c r="ALA1223" s="10"/>
      <c r="ALB1223" s="10"/>
      <c r="ALC1223" s="10"/>
      <c r="ALD1223" s="10"/>
      <c r="ALE1223" s="10"/>
      <c r="ALF1223" s="10"/>
      <c r="ALG1223" s="10"/>
      <c r="ALH1223" s="10"/>
      <c r="ALI1223" s="10"/>
      <c r="ALJ1223" s="10"/>
      <c r="ALK1223" s="10"/>
      <c r="ALL1223" s="10"/>
      <c r="ALM1223" s="10"/>
      <c r="ALN1223" s="10"/>
      <c r="ALO1223" s="10"/>
      <c r="ALP1223" s="10"/>
      <c r="ALQ1223" s="10"/>
      <c r="ALR1223" s="10"/>
      <c r="ALS1223" s="10"/>
      <c r="ALT1223" s="10"/>
      <c r="ALU1223" s="10"/>
      <c r="ALV1223" s="10"/>
      <c r="ALW1223" s="10"/>
      <c r="ALX1223" s="10"/>
      <c r="ALY1223" s="10"/>
      <c r="ALZ1223" s="10"/>
      <c r="AMA1223" s="10"/>
      <c r="AMB1223" s="10"/>
      <c r="AMC1223" s="10"/>
      <c r="AMD1223" s="10"/>
      <c r="AME1223" s="10"/>
      <c r="AMF1223" s="10"/>
      <c r="AMG1223" s="10"/>
      <c r="AMH1223" s="10"/>
      <c r="AMI1223" s="10"/>
      <c r="AMJ1223" s="10"/>
      <c r="AMK1223" s="10"/>
      <c r="AML1223" s="10"/>
      <c r="AMM1223" s="10"/>
      <c r="AMN1223" s="10"/>
      <c r="AMO1223" s="10"/>
      <c r="AMP1223" s="10"/>
      <c r="AMQ1223" s="10"/>
      <c r="AMR1223" s="10"/>
      <c r="AMS1223" s="10"/>
      <c r="AMT1223" s="10"/>
      <c r="AMU1223" s="10"/>
      <c r="AMV1223" s="10"/>
      <c r="AMW1223" s="10"/>
      <c r="AMX1223" s="10"/>
      <c r="AMY1223" s="10"/>
      <c r="AMZ1223" s="10"/>
      <c r="ANA1223" s="10"/>
      <c r="ANB1223" s="10"/>
      <c r="ANC1223" s="10"/>
      <c r="AND1223" s="10"/>
      <c r="ANE1223" s="10"/>
      <c r="ANF1223" s="10"/>
      <c r="ANG1223" s="10"/>
      <c r="ANH1223" s="10"/>
      <c r="ANI1223" s="10"/>
      <c r="ANJ1223" s="10"/>
      <c r="ANK1223" s="10"/>
      <c r="ANL1223" s="10"/>
      <c r="ANM1223" s="10"/>
      <c r="ANN1223" s="10"/>
      <c r="ANO1223" s="10"/>
      <c r="ANP1223" s="10"/>
      <c r="ANQ1223" s="10"/>
      <c r="ANR1223" s="10"/>
      <c r="ANS1223" s="10"/>
      <c r="ANT1223" s="10"/>
      <c r="ANU1223" s="10"/>
      <c r="ANV1223" s="10"/>
      <c r="ANW1223" s="10"/>
      <c r="ANX1223" s="10"/>
      <c r="ANY1223" s="10"/>
      <c r="ANZ1223" s="10"/>
      <c r="AOA1223" s="10"/>
      <c r="AOB1223" s="10"/>
      <c r="AOC1223" s="10"/>
      <c r="AOD1223" s="10"/>
      <c r="AOE1223" s="10"/>
      <c r="AOF1223" s="10"/>
      <c r="AOG1223" s="10"/>
      <c r="AOH1223" s="10"/>
      <c r="AOI1223" s="10"/>
      <c r="AOJ1223" s="10"/>
      <c r="AOK1223" s="10"/>
      <c r="AOL1223" s="10"/>
      <c r="AOM1223" s="10"/>
      <c r="AON1223" s="10"/>
      <c r="AOO1223" s="10"/>
      <c r="AOP1223" s="10"/>
      <c r="AOQ1223" s="10"/>
      <c r="AOR1223" s="10"/>
      <c r="AOS1223" s="10"/>
      <c r="AOT1223" s="10"/>
      <c r="AOU1223" s="10"/>
      <c r="AOV1223" s="10"/>
      <c r="AOW1223" s="10"/>
      <c r="AOX1223" s="10"/>
      <c r="AOY1223" s="10"/>
      <c r="AOZ1223" s="10"/>
      <c r="APA1223" s="10"/>
      <c r="APB1223" s="10"/>
      <c r="APC1223" s="10"/>
      <c r="APD1223" s="10"/>
      <c r="APE1223" s="10"/>
      <c r="APF1223" s="10"/>
      <c r="APG1223" s="10"/>
      <c r="APH1223" s="10"/>
      <c r="API1223" s="10"/>
      <c r="APJ1223" s="10"/>
      <c r="APK1223" s="10"/>
      <c r="APL1223" s="10"/>
      <c r="APM1223" s="10"/>
      <c r="APN1223" s="10"/>
      <c r="APO1223" s="10"/>
      <c r="APP1223" s="10"/>
      <c r="APQ1223" s="10"/>
      <c r="APR1223" s="10"/>
      <c r="APS1223" s="10"/>
      <c r="APT1223" s="10"/>
      <c r="APU1223" s="10"/>
      <c r="APV1223" s="10"/>
      <c r="APW1223" s="10"/>
      <c r="APX1223" s="10"/>
      <c r="APY1223" s="10"/>
      <c r="APZ1223" s="10"/>
      <c r="AQA1223" s="10"/>
      <c r="AQB1223" s="10"/>
      <c r="AQC1223" s="10"/>
      <c r="AQD1223" s="10"/>
      <c r="AQE1223" s="10"/>
      <c r="AQF1223" s="10"/>
      <c r="AQG1223" s="10"/>
      <c r="AQH1223" s="10"/>
      <c r="AQI1223" s="10"/>
      <c r="AQJ1223" s="10"/>
      <c r="AQK1223" s="10"/>
      <c r="AQL1223" s="10"/>
      <c r="AQM1223" s="10"/>
      <c r="AQN1223" s="10"/>
      <c r="AQO1223" s="10"/>
      <c r="AQP1223" s="10"/>
      <c r="AQQ1223" s="10"/>
      <c r="AQR1223" s="10"/>
      <c r="AQS1223" s="10"/>
      <c r="AQT1223" s="10"/>
      <c r="AQU1223" s="10"/>
      <c r="AQV1223" s="10"/>
      <c r="AQW1223" s="10"/>
      <c r="AQX1223" s="10"/>
      <c r="AQY1223" s="10"/>
      <c r="AQZ1223" s="10"/>
      <c r="ARA1223" s="10"/>
      <c r="ARB1223" s="10"/>
      <c r="ARC1223" s="10"/>
      <c r="ARD1223" s="10"/>
      <c r="ARE1223" s="10"/>
      <c r="ARF1223" s="10"/>
      <c r="ARG1223" s="10"/>
      <c r="ARH1223" s="10"/>
      <c r="ARI1223" s="10"/>
      <c r="ARJ1223" s="10"/>
      <c r="ARK1223" s="10"/>
      <c r="ARL1223" s="10"/>
      <c r="ARM1223" s="10"/>
      <c r="ARN1223" s="10"/>
      <c r="ARO1223" s="10"/>
      <c r="ARP1223" s="10"/>
      <c r="ARQ1223" s="10"/>
      <c r="ARR1223" s="10"/>
      <c r="ARS1223" s="10"/>
      <c r="ART1223" s="10"/>
      <c r="ARU1223" s="10"/>
      <c r="ARV1223" s="10"/>
      <c r="ARW1223" s="10"/>
      <c r="ARX1223" s="10"/>
      <c r="ARY1223" s="10"/>
      <c r="ARZ1223" s="10"/>
      <c r="ASA1223" s="10"/>
      <c r="ASB1223" s="10"/>
      <c r="ASC1223" s="10"/>
      <c r="ASD1223" s="10"/>
      <c r="ASE1223" s="10"/>
      <c r="ASF1223" s="10"/>
      <c r="ASG1223" s="10"/>
      <c r="ASH1223" s="10"/>
      <c r="ASI1223" s="10"/>
      <c r="ASJ1223" s="10"/>
      <c r="ASK1223" s="10"/>
      <c r="ASL1223" s="10"/>
      <c r="ASM1223" s="10"/>
      <c r="ASN1223" s="10"/>
      <c r="ASO1223" s="10"/>
      <c r="ASP1223" s="10"/>
      <c r="ASQ1223" s="10"/>
      <c r="ASR1223" s="10"/>
      <c r="ASS1223" s="10"/>
      <c r="AST1223" s="10"/>
      <c r="ASU1223" s="10"/>
      <c r="ASV1223" s="10"/>
      <c r="ASW1223" s="10"/>
      <c r="ASX1223" s="10"/>
      <c r="ASY1223" s="10"/>
      <c r="ASZ1223" s="10"/>
      <c r="ATA1223" s="10"/>
      <c r="ATB1223" s="10"/>
      <c r="ATC1223" s="10"/>
      <c r="ATD1223" s="10"/>
      <c r="ATE1223" s="10"/>
      <c r="ATF1223" s="10"/>
      <c r="ATG1223" s="10"/>
      <c r="ATH1223" s="10"/>
      <c r="ATI1223" s="10"/>
      <c r="ATJ1223" s="10"/>
      <c r="ATK1223" s="10"/>
      <c r="ATL1223" s="10"/>
      <c r="ATM1223" s="10"/>
      <c r="ATN1223" s="10"/>
      <c r="ATO1223" s="10"/>
      <c r="ATP1223" s="10"/>
      <c r="ATQ1223" s="10"/>
      <c r="ATR1223" s="10"/>
      <c r="ATS1223" s="10"/>
      <c r="ATT1223" s="10"/>
      <c r="ATU1223" s="10"/>
      <c r="ATV1223" s="10"/>
      <c r="ATW1223" s="10"/>
      <c r="ATX1223" s="10"/>
      <c r="ATY1223" s="10"/>
      <c r="ATZ1223" s="10"/>
      <c r="AUA1223" s="10"/>
      <c r="AUB1223" s="10"/>
      <c r="AUC1223" s="10"/>
      <c r="AUD1223" s="10"/>
      <c r="AUE1223" s="10"/>
      <c r="AUF1223" s="10"/>
      <c r="AUG1223" s="10"/>
      <c r="AUH1223" s="10"/>
      <c r="AUI1223" s="10"/>
      <c r="AUJ1223" s="10"/>
      <c r="AUK1223" s="10"/>
      <c r="AUL1223" s="10"/>
      <c r="AUM1223" s="10"/>
      <c r="AUN1223" s="10"/>
      <c r="AUO1223" s="10"/>
      <c r="AUP1223" s="10"/>
      <c r="AUQ1223" s="10"/>
      <c r="AUR1223" s="10"/>
      <c r="AUS1223" s="10"/>
      <c r="AUT1223" s="10"/>
      <c r="AUU1223" s="10"/>
      <c r="AUV1223" s="10"/>
      <c r="AUW1223" s="10"/>
      <c r="AUX1223" s="10"/>
      <c r="AUY1223" s="10"/>
      <c r="AUZ1223" s="10"/>
      <c r="AVA1223" s="10"/>
      <c r="AVB1223" s="10"/>
      <c r="AVC1223" s="10"/>
      <c r="AVD1223" s="10"/>
      <c r="AVE1223" s="10"/>
      <c r="AVF1223" s="10"/>
      <c r="AVG1223" s="10"/>
      <c r="AVH1223" s="10"/>
      <c r="AVI1223" s="10"/>
      <c r="AVJ1223" s="10"/>
      <c r="AVK1223" s="10"/>
      <c r="AVL1223" s="10"/>
      <c r="AVM1223" s="10"/>
      <c r="AVN1223" s="10"/>
      <c r="AVO1223" s="10"/>
      <c r="AVP1223" s="10"/>
      <c r="AVQ1223" s="10"/>
      <c r="AVR1223" s="10"/>
      <c r="AVS1223" s="10"/>
      <c r="AVT1223" s="10"/>
      <c r="AVU1223" s="10"/>
      <c r="AVV1223" s="10"/>
      <c r="AVW1223" s="10"/>
      <c r="AVX1223" s="10"/>
      <c r="AVY1223" s="10"/>
      <c r="AVZ1223" s="10"/>
      <c r="AWA1223" s="10"/>
      <c r="AWB1223" s="10"/>
      <c r="AWC1223" s="10"/>
      <c r="AWD1223" s="10"/>
      <c r="AWE1223" s="10"/>
      <c r="AWF1223" s="10"/>
      <c r="AWG1223" s="10"/>
      <c r="AWH1223" s="10"/>
      <c r="AWI1223" s="10"/>
      <c r="AWJ1223" s="10"/>
      <c r="AWK1223" s="10"/>
      <c r="AWL1223" s="10"/>
      <c r="AWM1223" s="10"/>
      <c r="AWN1223" s="10"/>
      <c r="AWO1223" s="10"/>
      <c r="AWP1223" s="10"/>
      <c r="AWQ1223" s="10"/>
      <c r="AWR1223" s="10"/>
      <c r="AWS1223" s="10"/>
      <c r="AWT1223" s="10"/>
      <c r="AWU1223" s="10"/>
      <c r="AWV1223" s="10"/>
      <c r="AWW1223" s="10"/>
      <c r="AWX1223" s="10"/>
      <c r="AWY1223" s="10"/>
      <c r="AWZ1223" s="10"/>
      <c r="AXA1223" s="10"/>
      <c r="AXB1223" s="10"/>
      <c r="AXC1223" s="10"/>
      <c r="AXD1223" s="10"/>
      <c r="AXE1223" s="10"/>
      <c r="AXF1223" s="10"/>
      <c r="AXG1223" s="10"/>
      <c r="AXH1223" s="10"/>
      <c r="AXI1223" s="10"/>
      <c r="AXJ1223" s="10"/>
      <c r="AXK1223" s="10"/>
      <c r="AXL1223" s="10"/>
      <c r="AXM1223" s="10"/>
      <c r="AXN1223" s="10"/>
      <c r="AXO1223" s="10"/>
      <c r="AXP1223" s="10"/>
      <c r="AXQ1223" s="10"/>
      <c r="AXR1223" s="10"/>
      <c r="AXS1223" s="10"/>
      <c r="AXT1223" s="10"/>
      <c r="AXU1223" s="10"/>
      <c r="AXV1223" s="10"/>
      <c r="AXW1223" s="10"/>
      <c r="AXX1223" s="10"/>
      <c r="AXY1223" s="10"/>
      <c r="AXZ1223" s="10"/>
      <c r="AYA1223" s="10"/>
      <c r="AYB1223" s="10"/>
      <c r="AYC1223" s="10"/>
      <c r="AYD1223" s="10"/>
      <c r="AYE1223" s="10"/>
      <c r="AYF1223" s="10"/>
      <c r="AYG1223" s="10"/>
      <c r="AYH1223" s="10"/>
      <c r="AYI1223" s="10"/>
      <c r="AYJ1223" s="10"/>
      <c r="AYK1223" s="10"/>
      <c r="AYL1223" s="10"/>
      <c r="AYM1223" s="10"/>
      <c r="AYN1223" s="10"/>
      <c r="AYO1223" s="10"/>
      <c r="AYP1223" s="10"/>
      <c r="AYQ1223" s="10"/>
      <c r="AYR1223" s="10"/>
      <c r="AYS1223" s="10"/>
      <c r="AYT1223" s="10"/>
      <c r="AYU1223" s="10"/>
      <c r="AYV1223" s="10"/>
      <c r="AYW1223" s="10"/>
      <c r="AYX1223" s="10"/>
      <c r="AYY1223" s="10"/>
      <c r="AYZ1223" s="10"/>
      <c r="AZA1223" s="10"/>
      <c r="AZB1223" s="10"/>
      <c r="AZC1223" s="10"/>
      <c r="AZD1223" s="10"/>
      <c r="AZE1223" s="10"/>
      <c r="AZF1223" s="10"/>
      <c r="AZG1223" s="10"/>
      <c r="AZH1223" s="10"/>
      <c r="AZI1223" s="10"/>
      <c r="AZJ1223" s="10"/>
      <c r="AZK1223" s="10"/>
      <c r="AZL1223" s="10"/>
      <c r="AZM1223" s="10"/>
      <c r="AZN1223" s="10"/>
      <c r="AZO1223" s="10"/>
      <c r="AZP1223" s="10"/>
      <c r="AZQ1223" s="10"/>
      <c r="AZR1223" s="10"/>
      <c r="AZS1223" s="10"/>
      <c r="AZT1223" s="10"/>
      <c r="AZU1223" s="10"/>
      <c r="AZV1223" s="10"/>
      <c r="AZW1223" s="10"/>
      <c r="AZX1223" s="10"/>
      <c r="AZY1223" s="10"/>
      <c r="AZZ1223" s="10"/>
      <c r="BAA1223" s="10"/>
      <c r="BAB1223" s="10"/>
      <c r="BAC1223" s="10"/>
      <c r="BAD1223" s="10"/>
      <c r="BAE1223" s="10"/>
      <c r="BAF1223" s="10"/>
      <c r="BAG1223" s="10"/>
      <c r="BAH1223" s="10"/>
      <c r="BAI1223" s="10"/>
      <c r="BAJ1223" s="10"/>
      <c r="BAK1223" s="10"/>
      <c r="BAL1223" s="10"/>
      <c r="BAM1223" s="10"/>
      <c r="BAN1223" s="10"/>
      <c r="BAO1223" s="10"/>
      <c r="BAP1223" s="10"/>
      <c r="BAQ1223" s="10"/>
      <c r="BAR1223" s="10"/>
      <c r="BAS1223" s="10"/>
      <c r="BAT1223" s="10"/>
      <c r="BAU1223" s="10"/>
      <c r="BAV1223" s="10"/>
      <c r="BAW1223" s="10"/>
      <c r="BAX1223" s="10"/>
      <c r="BAY1223" s="10"/>
      <c r="BAZ1223" s="10"/>
      <c r="BBA1223" s="10"/>
      <c r="BBB1223" s="10"/>
      <c r="BBC1223" s="10"/>
      <c r="BBD1223" s="10"/>
      <c r="BBE1223" s="10"/>
      <c r="BBF1223" s="10"/>
      <c r="BBG1223" s="10"/>
      <c r="BBH1223" s="10"/>
      <c r="BBI1223" s="10"/>
      <c r="BBJ1223" s="10"/>
      <c r="BBK1223" s="10"/>
      <c r="BBL1223" s="10"/>
      <c r="BBM1223" s="10"/>
      <c r="BBN1223" s="10"/>
      <c r="BBO1223" s="10"/>
      <c r="BBP1223" s="10"/>
      <c r="BBQ1223" s="10"/>
      <c r="BBR1223" s="10"/>
      <c r="BBS1223" s="10"/>
      <c r="BBT1223" s="10"/>
      <c r="BBU1223" s="10"/>
      <c r="BBV1223" s="10"/>
      <c r="BBW1223" s="10"/>
      <c r="BBX1223" s="10"/>
      <c r="BBY1223" s="10"/>
      <c r="BBZ1223" s="10"/>
      <c r="BCA1223" s="10"/>
      <c r="BCB1223" s="10"/>
      <c r="BCC1223" s="10"/>
      <c r="BCD1223" s="10"/>
      <c r="BCE1223" s="10"/>
      <c r="BCF1223" s="10"/>
      <c r="BCG1223" s="10"/>
      <c r="BCH1223" s="10"/>
      <c r="BCI1223" s="10"/>
      <c r="BCJ1223" s="10"/>
      <c r="BCK1223" s="10"/>
      <c r="BCL1223" s="10"/>
      <c r="BCM1223" s="10"/>
      <c r="BCN1223" s="10"/>
      <c r="BCO1223" s="10"/>
      <c r="BCP1223" s="10"/>
      <c r="BCQ1223" s="10"/>
      <c r="BCR1223" s="10"/>
      <c r="BCS1223" s="10"/>
      <c r="BCT1223" s="10"/>
      <c r="BCU1223" s="10"/>
      <c r="BCV1223" s="10"/>
      <c r="BCW1223" s="10"/>
      <c r="BCX1223" s="10"/>
      <c r="BCY1223" s="10"/>
      <c r="BCZ1223" s="10"/>
      <c r="BDA1223" s="10"/>
      <c r="BDB1223" s="10"/>
      <c r="BDC1223" s="10"/>
      <c r="BDD1223" s="10"/>
      <c r="BDE1223" s="10"/>
      <c r="BDF1223" s="10"/>
      <c r="BDG1223" s="10"/>
      <c r="BDH1223" s="10"/>
      <c r="BDI1223" s="10"/>
      <c r="BDJ1223" s="10"/>
      <c r="BDK1223" s="10"/>
      <c r="BDL1223" s="10"/>
      <c r="BDM1223" s="10"/>
      <c r="BDN1223" s="10"/>
      <c r="BDO1223" s="10"/>
      <c r="BDP1223" s="10"/>
      <c r="BDQ1223" s="10"/>
      <c r="BDR1223" s="10"/>
      <c r="BDS1223" s="10"/>
      <c r="BDT1223" s="10"/>
      <c r="BDU1223" s="10"/>
      <c r="BDV1223" s="10"/>
      <c r="BDW1223" s="10"/>
      <c r="BDX1223" s="10"/>
      <c r="BDY1223" s="10"/>
      <c r="BDZ1223" s="10"/>
      <c r="BEA1223" s="10"/>
      <c r="BEB1223" s="10"/>
      <c r="BEC1223" s="10"/>
      <c r="BED1223" s="10"/>
      <c r="BEE1223" s="10"/>
      <c r="BEF1223" s="10"/>
      <c r="BEG1223" s="10"/>
      <c r="BEH1223" s="10"/>
      <c r="BEI1223" s="10"/>
      <c r="BEJ1223" s="10"/>
      <c r="BEK1223" s="10"/>
      <c r="BEL1223" s="10"/>
      <c r="BEM1223" s="10"/>
      <c r="BEN1223" s="10"/>
      <c r="BEO1223" s="10"/>
      <c r="BEP1223" s="10"/>
      <c r="BEQ1223" s="10"/>
      <c r="BER1223" s="10"/>
      <c r="BES1223" s="10"/>
      <c r="BET1223" s="10"/>
      <c r="BEU1223" s="10"/>
      <c r="BEV1223" s="10"/>
      <c r="BEW1223" s="10"/>
      <c r="BEX1223" s="10"/>
      <c r="BEY1223" s="10"/>
      <c r="BEZ1223" s="10"/>
      <c r="BFA1223" s="10"/>
      <c r="BFB1223" s="10"/>
      <c r="BFC1223" s="10"/>
      <c r="BFD1223" s="10"/>
      <c r="BFE1223" s="10"/>
      <c r="BFF1223" s="10"/>
      <c r="BFG1223" s="10"/>
      <c r="BFH1223" s="10"/>
      <c r="BFI1223" s="10"/>
      <c r="BFJ1223" s="10"/>
      <c r="BFK1223" s="10"/>
      <c r="BFL1223" s="10"/>
      <c r="BFM1223" s="10"/>
      <c r="BFN1223" s="10"/>
      <c r="BFO1223" s="10"/>
      <c r="BFP1223" s="10"/>
      <c r="BFQ1223" s="10"/>
      <c r="BFR1223" s="10"/>
      <c r="BFS1223" s="10"/>
      <c r="BFT1223" s="10"/>
      <c r="BFU1223" s="10"/>
      <c r="BFV1223" s="10"/>
      <c r="BFW1223" s="10"/>
      <c r="BFX1223" s="10"/>
      <c r="BFY1223" s="10"/>
      <c r="BFZ1223" s="10"/>
      <c r="BGA1223" s="10"/>
      <c r="BGB1223" s="10"/>
      <c r="BGC1223" s="10"/>
      <c r="BGD1223" s="10"/>
      <c r="BGE1223" s="10"/>
      <c r="BGF1223" s="10"/>
      <c r="BGG1223" s="10"/>
      <c r="BGH1223" s="10"/>
      <c r="BGI1223" s="10"/>
      <c r="BGJ1223" s="10"/>
      <c r="BGK1223" s="10"/>
      <c r="BGL1223" s="10"/>
      <c r="BGM1223" s="10"/>
      <c r="BGN1223" s="10"/>
      <c r="BGO1223" s="10"/>
      <c r="BGP1223" s="10"/>
      <c r="BGQ1223" s="10"/>
      <c r="BGR1223" s="10"/>
      <c r="BGS1223" s="10"/>
      <c r="BGT1223" s="10"/>
      <c r="BGU1223" s="10"/>
      <c r="BGV1223" s="10"/>
      <c r="BGW1223" s="10"/>
      <c r="BGX1223" s="10"/>
      <c r="BGY1223" s="10"/>
      <c r="BGZ1223" s="10"/>
      <c r="BHA1223" s="10"/>
      <c r="BHB1223" s="10"/>
      <c r="BHC1223" s="10"/>
      <c r="BHD1223" s="10"/>
      <c r="BHE1223" s="10"/>
      <c r="BHF1223" s="10"/>
      <c r="BHG1223" s="10"/>
      <c r="BHH1223" s="10"/>
      <c r="BHI1223" s="10"/>
      <c r="BHJ1223" s="10"/>
      <c r="BHK1223" s="10"/>
      <c r="BHL1223" s="10"/>
      <c r="BHM1223" s="10"/>
      <c r="BHN1223" s="10"/>
      <c r="BHO1223" s="10"/>
      <c r="BHP1223" s="10"/>
      <c r="BHQ1223" s="10"/>
      <c r="BHR1223" s="10"/>
      <c r="BHS1223" s="10"/>
      <c r="BHT1223" s="10"/>
      <c r="BHU1223" s="10"/>
      <c r="BHV1223" s="10"/>
      <c r="BHW1223" s="10"/>
      <c r="BHX1223" s="10"/>
      <c r="BHY1223" s="10"/>
      <c r="BHZ1223" s="10"/>
      <c r="BIA1223" s="10"/>
      <c r="BIB1223" s="10"/>
      <c r="BIC1223" s="10"/>
      <c r="BID1223" s="10"/>
      <c r="BIE1223" s="10"/>
      <c r="BIF1223" s="10"/>
      <c r="BIG1223" s="10"/>
      <c r="BIH1223" s="10"/>
      <c r="BII1223" s="10"/>
      <c r="BIJ1223" s="10"/>
      <c r="BIK1223" s="10"/>
      <c r="BIL1223" s="10"/>
      <c r="BIM1223" s="10"/>
      <c r="BIN1223" s="10"/>
      <c r="BIO1223" s="10"/>
      <c r="BIP1223" s="10"/>
      <c r="BIQ1223" s="10"/>
      <c r="BIR1223" s="10"/>
      <c r="BIS1223" s="10"/>
      <c r="BIT1223" s="10"/>
      <c r="BIU1223" s="10"/>
      <c r="BIV1223" s="10"/>
      <c r="BIW1223" s="10"/>
      <c r="BIX1223" s="10"/>
      <c r="BIY1223" s="10"/>
      <c r="BIZ1223" s="10"/>
      <c r="BJA1223" s="10"/>
      <c r="BJB1223" s="10"/>
      <c r="BJC1223" s="10"/>
      <c r="BJD1223" s="10"/>
      <c r="BJE1223" s="10"/>
      <c r="BJF1223" s="10"/>
      <c r="BJG1223" s="10"/>
      <c r="BJH1223" s="10"/>
      <c r="BJI1223" s="10"/>
      <c r="BJJ1223" s="10"/>
      <c r="BJK1223" s="10"/>
      <c r="BJL1223" s="10"/>
      <c r="BJM1223" s="10"/>
      <c r="BJN1223" s="10"/>
      <c r="BJO1223" s="10"/>
      <c r="BJP1223" s="10"/>
      <c r="BJQ1223" s="10"/>
      <c r="BJR1223" s="10"/>
      <c r="BJS1223" s="10"/>
      <c r="BJT1223" s="10"/>
      <c r="BJU1223" s="10"/>
      <c r="BJV1223" s="10"/>
      <c r="BJW1223" s="10"/>
      <c r="BJX1223" s="10"/>
      <c r="BJY1223" s="10"/>
      <c r="BJZ1223" s="10"/>
      <c r="BKA1223" s="10"/>
      <c r="BKB1223" s="10"/>
      <c r="BKC1223" s="10"/>
      <c r="BKD1223" s="10"/>
      <c r="BKE1223" s="10"/>
      <c r="BKF1223" s="10"/>
      <c r="BKG1223" s="10"/>
      <c r="BKH1223" s="10"/>
      <c r="BKI1223" s="10"/>
      <c r="BKJ1223" s="10"/>
      <c r="BKK1223" s="10"/>
      <c r="BKL1223" s="10"/>
      <c r="BKM1223" s="10"/>
      <c r="BKN1223" s="10"/>
      <c r="BKO1223" s="10"/>
      <c r="BKP1223" s="10"/>
      <c r="BKQ1223" s="10"/>
      <c r="BKR1223" s="10"/>
      <c r="BKS1223" s="10"/>
      <c r="BKT1223" s="10"/>
      <c r="BKU1223" s="10"/>
      <c r="BKV1223" s="10"/>
      <c r="BKW1223" s="10"/>
      <c r="BKX1223" s="10"/>
      <c r="BKY1223" s="10"/>
      <c r="BKZ1223" s="10"/>
      <c r="BLA1223" s="10"/>
      <c r="BLB1223" s="10"/>
      <c r="BLC1223" s="10"/>
      <c r="BLD1223" s="10"/>
      <c r="BLE1223" s="10"/>
      <c r="BLF1223" s="10"/>
      <c r="BLG1223" s="10"/>
      <c r="BLH1223" s="10"/>
      <c r="BLI1223" s="10"/>
      <c r="BLJ1223" s="10"/>
      <c r="BLK1223" s="10"/>
      <c r="BLL1223" s="10"/>
      <c r="BLM1223" s="10"/>
      <c r="BLN1223" s="10"/>
      <c r="BLO1223" s="10"/>
      <c r="BLP1223" s="10"/>
      <c r="BLQ1223" s="10"/>
      <c r="BLR1223" s="10"/>
      <c r="BLS1223" s="10"/>
      <c r="BLT1223" s="10"/>
      <c r="BLU1223" s="10"/>
      <c r="BLV1223" s="10"/>
      <c r="BLW1223" s="10"/>
      <c r="BLX1223" s="10"/>
      <c r="BLY1223" s="10"/>
      <c r="BLZ1223" s="10"/>
      <c r="BMA1223" s="10"/>
      <c r="BMB1223" s="10"/>
      <c r="BMC1223" s="10"/>
      <c r="BMD1223" s="10"/>
      <c r="BME1223" s="10"/>
      <c r="BMF1223" s="10"/>
      <c r="BMG1223" s="10"/>
      <c r="BMH1223" s="10"/>
      <c r="BMI1223" s="10"/>
      <c r="BMJ1223" s="10"/>
      <c r="BMK1223" s="10"/>
      <c r="BML1223" s="10"/>
      <c r="BMM1223" s="10"/>
      <c r="BMN1223" s="10"/>
      <c r="BMO1223" s="10"/>
      <c r="BMP1223" s="10"/>
      <c r="BMQ1223" s="10"/>
      <c r="BMR1223" s="10"/>
      <c r="BMS1223" s="10"/>
      <c r="BMT1223" s="10"/>
      <c r="BMU1223" s="10"/>
      <c r="BMV1223" s="10"/>
      <c r="BMW1223" s="10"/>
      <c r="BMX1223" s="10"/>
      <c r="BMY1223" s="10"/>
      <c r="BMZ1223" s="10"/>
      <c r="BNA1223" s="10"/>
      <c r="BNB1223" s="10"/>
      <c r="BNC1223" s="10"/>
      <c r="BND1223" s="10"/>
      <c r="BNE1223" s="10"/>
      <c r="BNF1223" s="10"/>
      <c r="BNG1223" s="10"/>
      <c r="BNH1223" s="10"/>
      <c r="BNI1223" s="10"/>
      <c r="BNJ1223" s="10"/>
      <c r="BNK1223" s="10"/>
      <c r="BNL1223" s="10"/>
      <c r="BNM1223" s="10"/>
      <c r="BNN1223" s="10"/>
      <c r="BNO1223" s="10"/>
      <c r="BNP1223" s="10"/>
      <c r="BNQ1223" s="10"/>
      <c r="BNR1223" s="10"/>
      <c r="BNS1223" s="10"/>
      <c r="BNT1223" s="10"/>
      <c r="BNU1223" s="10"/>
      <c r="BNV1223" s="10"/>
      <c r="BNW1223" s="10"/>
      <c r="BNX1223" s="10"/>
      <c r="BNY1223" s="10"/>
      <c r="BNZ1223" s="10"/>
      <c r="BOA1223" s="10"/>
      <c r="BOB1223" s="10"/>
      <c r="BOC1223" s="10"/>
      <c r="BOD1223" s="10"/>
      <c r="BOE1223" s="10"/>
      <c r="BOF1223" s="10"/>
      <c r="BOG1223" s="10"/>
      <c r="BOH1223" s="10"/>
      <c r="BOI1223" s="10"/>
      <c r="BOJ1223" s="10"/>
      <c r="BOK1223" s="10"/>
      <c r="BOL1223" s="10"/>
      <c r="BOM1223" s="10"/>
      <c r="BON1223" s="10"/>
      <c r="BOO1223" s="10"/>
      <c r="BOP1223" s="10"/>
      <c r="BOQ1223" s="10"/>
      <c r="BOR1223" s="10"/>
      <c r="BOS1223" s="10"/>
      <c r="BOT1223" s="10"/>
      <c r="BOU1223" s="10"/>
      <c r="BOV1223" s="10"/>
      <c r="BOW1223" s="10"/>
      <c r="BOX1223" s="10"/>
      <c r="BOY1223" s="10"/>
      <c r="BOZ1223" s="10"/>
      <c r="BPA1223" s="10"/>
      <c r="BPB1223" s="10"/>
      <c r="BPC1223" s="10"/>
      <c r="BPD1223" s="10"/>
      <c r="BPE1223" s="10"/>
      <c r="BPF1223" s="10"/>
      <c r="BPG1223" s="10"/>
      <c r="BPH1223" s="10"/>
      <c r="BPI1223" s="10"/>
      <c r="BPJ1223" s="10"/>
      <c r="BPK1223" s="10"/>
      <c r="BPL1223" s="10"/>
      <c r="BPM1223" s="10"/>
      <c r="BPN1223" s="10"/>
      <c r="BPO1223" s="10"/>
      <c r="BPP1223" s="10"/>
      <c r="BPQ1223" s="10"/>
      <c r="BPR1223" s="10"/>
      <c r="BPS1223" s="10"/>
      <c r="BPT1223" s="10"/>
      <c r="BPU1223" s="10"/>
      <c r="BPV1223" s="10"/>
      <c r="BPW1223" s="10"/>
      <c r="BPX1223" s="10"/>
      <c r="BPY1223" s="10"/>
      <c r="BPZ1223" s="10"/>
      <c r="BQA1223" s="10"/>
      <c r="BQB1223" s="10"/>
      <c r="BQC1223" s="10"/>
      <c r="BQD1223" s="10"/>
      <c r="BQE1223" s="10"/>
      <c r="BQF1223" s="10"/>
      <c r="BQG1223" s="10"/>
      <c r="BQH1223" s="10"/>
      <c r="BQI1223" s="10"/>
      <c r="BQJ1223" s="10"/>
      <c r="BQK1223" s="10"/>
      <c r="BQL1223" s="10"/>
      <c r="BQM1223" s="10"/>
      <c r="BQN1223" s="10"/>
      <c r="BQO1223" s="10"/>
      <c r="BQP1223" s="10"/>
      <c r="BQQ1223" s="10"/>
      <c r="BQR1223" s="10"/>
      <c r="BQS1223" s="10"/>
      <c r="BQT1223" s="10"/>
      <c r="BQU1223" s="10"/>
      <c r="BQV1223" s="10"/>
      <c r="BQW1223" s="10"/>
      <c r="BQX1223" s="10"/>
      <c r="BQY1223" s="10"/>
      <c r="BQZ1223" s="10"/>
      <c r="BRA1223" s="10"/>
      <c r="BRB1223" s="10"/>
      <c r="BRC1223" s="10"/>
      <c r="BRD1223" s="10"/>
      <c r="BRE1223" s="10"/>
      <c r="BRF1223" s="10"/>
      <c r="BRG1223" s="10"/>
      <c r="BRH1223" s="10"/>
      <c r="BRI1223" s="10"/>
      <c r="BRJ1223" s="10"/>
      <c r="BRK1223" s="10"/>
      <c r="BRL1223" s="10"/>
      <c r="BRM1223" s="10"/>
      <c r="BRN1223" s="10"/>
      <c r="BRO1223" s="10"/>
      <c r="BRP1223" s="10"/>
      <c r="BRQ1223" s="10"/>
      <c r="BRR1223" s="10"/>
      <c r="BRS1223" s="10"/>
      <c r="BRT1223" s="10"/>
      <c r="BRU1223" s="10"/>
      <c r="BRV1223" s="10"/>
      <c r="BRW1223" s="10"/>
      <c r="BRX1223" s="10"/>
      <c r="BRY1223" s="10"/>
      <c r="BRZ1223" s="10"/>
      <c r="BSA1223" s="10"/>
      <c r="BSB1223" s="10"/>
      <c r="BSC1223" s="10"/>
      <c r="BSD1223" s="10"/>
      <c r="BSE1223" s="10"/>
      <c r="BSF1223" s="10"/>
      <c r="BSG1223" s="10"/>
      <c r="BSH1223" s="10"/>
      <c r="BSI1223" s="10"/>
      <c r="BSJ1223" s="10"/>
      <c r="BSK1223" s="10"/>
      <c r="BSL1223" s="10"/>
      <c r="BSM1223" s="10"/>
      <c r="BSN1223" s="10"/>
      <c r="BSO1223" s="10"/>
      <c r="BSP1223" s="10"/>
      <c r="BSQ1223" s="10"/>
      <c r="BSR1223" s="10"/>
      <c r="BSS1223" s="10"/>
      <c r="BST1223" s="10"/>
      <c r="BSU1223" s="10"/>
      <c r="BSV1223" s="10"/>
      <c r="BSW1223" s="10"/>
      <c r="BSX1223" s="10"/>
      <c r="BSY1223" s="10"/>
      <c r="BSZ1223" s="10"/>
      <c r="BTA1223" s="10"/>
      <c r="BTB1223" s="10"/>
      <c r="BTC1223" s="10"/>
      <c r="BTD1223" s="10"/>
      <c r="BTE1223" s="10"/>
      <c r="BTF1223" s="10"/>
      <c r="BTG1223" s="10"/>
      <c r="BTH1223" s="10"/>
      <c r="BTI1223" s="10"/>
      <c r="BTJ1223" s="10"/>
      <c r="BTK1223" s="10"/>
      <c r="BTL1223" s="10"/>
      <c r="BTM1223" s="10"/>
      <c r="BTN1223" s="10"/>
      <c r="BTO1223" s="10"/>
      <c r="BTP1223" s="10"/>
      <c r="BTQ1223" s="10"/>
      <c r="BTR1223" s="10"/>
      <c r="BTS1223" s="10"/>
      <c r="BTT1223" s="10"/>
      <c r="BTU1223" s="10"/>
      <c r="BTV1223" s="10"/>
      <c r="BTW1223" s="10"/>
      <c r="BTX1223" s="10"/>
      <c r="BTY1223" s="10"/>
      <c r="BTZ1223" s="10"/>
      <c r="BUA1223" s="10"/>
      <c r="BUB1223" s="10"/>
      <c r="BUC1223" s="10"/>
      <c r="BUD1223" s="10"/>
      <c r="BUE1223" s="10"/>
      <c r="BUF1223" s="10"/>
      <c r="BUG1223" s="10"/>
      <c r="BUH1223" s="10"/>
      <c r="BUI1223" s="10"/>
      <c r="BUJ1223" s="10"/>
      <c r="BUK1223" s="10"/>
      <c r="BUL1223" s="10"/>
      <c r="BUM1223" s="10"/>
      <c r="BUN1223" s="10"/>
      <c r="BUO1223" s="10"/>
      <c r="BUP1223" s="10"/>
      <c r="BUQ1223" s="10"/>
      <c r="BUR1223" s="10"/>
      <c r="BUS1223" s="10"/>
      <c r="BUT1223" s="10"/>
      <c r="BUU1223" s="10"/>
      <c r="BUV1223" s="10"/>
      <c r="BUW1223" s="10"/>
      <c r="BUX1223" s="10"/>
      <c r="BUY1223" s="10"/>
      <c r="BUZ1223" s="10"/>
      <c r="BVA1223" s="10"/>
      <c r="BVB1223" s="10"/>
      <c r="BVC1223" s="10"/>
      <c r="BVD1223" s="10"/>
      <c r="BVE1223" s="10"/>
      <c r="BVF1223" s="10"/>
      <c r="BVG1223" s="10"/>
      <c r="BVH1223" s="10"/>
      <c r="BVI1223" s="10"/>
      <c r="BVJ1223" s="10"/>
      <c r="BVK1223" s="10"/>
      <c r="BVL1223" s="10"/>
      <c r="BVM1223" s="10"/>
      <c r="BVN1223" s="10"/>
      <c r="BVO1223" s="10"/>
      <c r="BVP1223" s="10"/>
      <c r="BVQ1223" s="10"/>
      <c r="BVR1223" s="10"/>
      <c r="BVS1223" s="10"/>
      <c r="BVT1223" s="10"/>
      <c r="BVU1223" s="10"/>
      <c r="BVV1223" s="10"/>
      <c r="BVW1223" s="10"/>
      <c r="BVX1223" s="10"/>
      <c r="BVY1223" s="10"/>
      <c r="BVZ1223" s="10"/>
      <c r="BWA1223" s="10"/>
      <c r="BWB1223" s="10"/>
      <c r="BWC1223" s="10"/>
      <c r="BWD1223" s="10"/>
      <c r="BWE1223" s="10"/>
      <c r="BWF1223" s="10"/>
      <c r="BWG1223" s="10"/>
      <c r="BWH1223" s="10"/>
      <c r="BWI1223" s="10"/>
      <c r="BWJ1223" s="10"/>
      <c r="BWK1223" s="10"/>
      <c r="BWL1223" s="10"/>
      <c r="BWM1223" s="10"/>
      <c r="BWN1223" s="10"/>
      <c r="BWO1223" s="10"/>
      <c r="BWP1223" s="10"/>
      <c r="BWQ1223" s="10"/>
      <c r="BWR1223" s="10"/>
      <c r="BWS1223" s="10"/>
      <c r="BWT1223" s="10"/>
      <c r="BWU1223" s="10"/>
      <c r="BWV1223" s="10"/>
      <c r="BWW1223" s="10"/>
      <c r="BWX1223" s="10"/>
      <c r="BWY1223" s="10"/>
      <c r="BWZ1223" s="10"/>
      <c r="BXA1223" s="10"/>
      <c r="BXB1223" s="10"/>
      <c r="BXC1223" s="10"/>
      <c r="BXD1223" s="10"/>
      <c r="BXE1223" s="10"/>
      <c r="BXF1223" s="10"/>
      <c r="BXG1223" s="10"/>
      <c r="BXH1223" s="10"/>
      <c r="BXI1223" s="10"/>
      <c r="BXJ1223" s="10"/>
      <c r="BXK1223" s="10"/>
      <c r="BXL1223" s="10"/>
      <c r="BXM1223" s="10"/>
      <c r="BXN1223" s="10"/>
      <c r="BXO1223" s="10"/>
      <c r="BXP1223" s="10"/>
      <c r="BXQ1223" s="10"/>
      <c r="BXR1223" s="10"/>
      <c r="BXS1223" s="10"/>
      <c r="BXT1223" s="10"/>
      <c r="BXU1223" s="10"/>
      <c r="BXV1223" s="10"/>
      <c r="BXW1223" s="10"/>
      <c r="BXX1223" s="10"/>
      <c r="BXY1223" s="10"/>
      <c r="BXZ1223" s="10"/>
      <c r="BYA1223" s="10"/>
      <c r="BYB1223" s="10"/>
      <c r="BYC1223" s="10"/>
      <c r="BYD1223" s="10"/>
      <c r="BYE1223" s="10"/>
      <c r="BYF1223" s="10"/>
      <c r="BYG1223" s="10"/>
      <c r="BYH1223" s="10"/>
      <c r="BYI1223" s="10"/>
      <c r="BYJ1223" s="10"/>
      <c r="BYK1223" s="10"/>
      <c r="BYL1223" s="10"/>
      <c r="BYM1223" s="10"/>
      <c r="BYN1223" s="10"/>
      <c r="BYO1223" s="10"/>
      <c r="BYP1223" s="10"/>
      <c r="BYQ1223" s="10"/>
      <c r="BYR1223" s="10"/>
      <c r="BYS1223" s="10"/>
      <c r="BYT1223" s="10"/>
      <c r="BYU1223" s="10"/>
      <c r="BYV1223" s="10"/>
      <c r="BYW1223" s="10"/>
      <c r="BYX1223" s="10"/>
      <c r="BYY1223" s="10"/>
      <c r="BYZ1223" s="10"/>
      <c r="BZA1223" s="10"/>
      <c r="BZB1223" s="10"/>
      <c r="BZC1223" s="10"/>
      <c r="BZD1223" s="10"/>
      <c r="BZE1223" s="10"/>
      <c r="BZF1223" s="10"/>
      <c r="BZG1223" s="10"/>
      <c r="BZH1223" s="10"/>
      <c r="BZI1223" s="10"/>
      <c r="BZJ1223" s="10"/>
      <c r="BZK1223" s="10"/>
      <c r="BZL1223" s="10"/>
      <c r="BZM1223" s="10"/>
      <c r="BZN1223" s="10"/>
      <c r="BZO1223" s="10"/>
      <c r="BZP1223" s="10"/>
      <c r="BZQ1223" s="10"/>
      <c r="BZR1223" s="10"/>
      <c r="BZS1223" s="10"/>
      <c r="BZT1223" s="10"/>
      <c r="BZU1223" s="10"/>
      <c r="BZV1223" s="10"/>
      <c r="BZW1223" s="10"/>
      <c r="BZX1223" s="10"/>
      <c r="BZY1223" s="10"/>
      <c r="BZZ1223" s="10"/>
      <c r="CAA1223" s="10"/>
      <c r="CAB1223" s="10"/>
      <c r="CAC1223" s="10"/>
      <c r="CAD1223" s="10"/>
      <c r="CAE1223" s="10"/>
      <c r="CAF1223" s="10"/>
      <c r="CAG1223" s="10"/>
      <c r="CAH1223" s="10"/>
      <c r="CAI1223" s="10"/>
      <c r="CAJ1223" s="10"/>
      <c r="CAK1223" s="10"/>
      <c r="CAL1223" s="10"/>
      <c r="CAM1223" s="10"/>
      <c r="CAN1223" s="10"/>
      <c r="CAO1223" s="10"/>
      <c r="CAP1223" s="10"/>
      <c r="CAQ1223" s="10"/>
      <c r="CAR1223" s="10"/>
      <c r="CAS1223" s="10"/>
      <c r="CAT1223" s="10"/>
      <c r="CAU1223" s="10"/>
      <c r="CAV1223" s="10"/>
      <c r="CAW1223" s="10"/>
      <c r="CAX1223" s="10"/>
      <c r="CAY1223" s="10"/>
      <c r="CAZ1223" s="10"/>
      <c r="CBA1223" s="10"/>
      <c r="CBB1223" s="10"/>
      <c r="CBC1223" s="10"/>
      <c r="CBD1223" s="10"/>
      <c r="CBE1223" s="10"/>
      <c r="CBF1223" s="10"/>
      <c r="CBG1223" s="10"/>
      <c r="CBH1223" s="10"/>
      <c r="CBI1223" s="10"/>
      <c r="CBJ1223" s="10"/>
      <c r="CBK1223" s="10"/>
      <c r="CBL1223" s="10"/>
      <c r="CBM1223" s="10"/>
      <c r="CBN1223" s="10"/>
      <c r="CBO1223" s="10"/>
      <c r="CBP1223" s="10"/>
      <c r="CBQ1223" s="10"/>
      <c r="CBR1223" s="10"/>
      <c r="CBS1223" s="10"/>
      <c r="CBT1223" s="10"/>
      <c r="CBU1223" s="10"/>
      <c r="CBV1223" s="10"/>
      <c r="CBW1223" s="10"/>
      <c r="CBX1223" s="10"/>
      <c r="CBY1223" s="10"/>
      <c r="CBZ1223" s="10"/>
      <c r="CCA1223" s="10"/>
      <c r="CCB1223" s="10"/>
      <c r="CCC1223" s="10"/>
      <c r="CCD1223" s="10"/>
      <c r="CCE1223" s="10"/>
      <c r="CCF1223" s="10"/>
      <c r="CCG1223" s="10"/>
      <c r="CCH1223" s="10"/>
      <c r="CCI1223" s="10"/>
      <c r="CCJ1223" s="10"/>
      <c r="CCK1223" s="10"/>
      <c r="CCL1223" s="10"/>
      <c r="CCM1223" s="10"/>
      <c r="CCN1223" s="10"/>
      <c r="CCO1223" s="10"/>
      <c r="CCP1223" s="10"/>
      <c r="CCQ1223" s="10"/>
      <c r="CCR1223" s="10"/>
      <c r="CCS1223" s="10"/>
      <c r="CCT1223" s="10"/>
      <c r="CCU1223" s="10"/>
      <c r="CCV1223" s="10"/>
      <c r="CCW1223" s="10"/>
      <c r="CCX1223" s="10"/>
      <c r="CCY1223" s="10"/>
      <c r="CCZ1223" s="10"/>
      <c r="CDA1223" s="10"/>
      <c r="CDB1223" s="10"/>
      <c r="CDC1223" s="10"/>
      <c r="CDD1223" s="10"/>
      <c r="CDE1223" s="10"/>
      <c r="CDF1223" s="10"/>
      <c r="CDG1223" s="10"/>
      <c r="CDH1223" s="10"/>
      <c r="CDI1223" s="10"/>
      <c r="CDJ1223" s="10"/>
      <c r="CDK1223" s="10"/>
      <c r="CDL1223" s="10"/>
      <c r="CDM1223" s="10"/>
      <c r="CDN1223" s="10"/>
      <c r="CDO1223" s="10"/>
      <c r="CDP1223" s="10"/>
      <c r="CDQ1223" s="10"/>
      <c r="CDR1223" s="10"/>
      <c r="CDS1223" s="10"/>
      <c r="CDT1223" s="10"/>
      <c r="CDU1223" s="10"/>
      <c r="CDV1223" s="10"/>
      <c r="CDW1223" s="10"/>
      <c r="CDX1223" s="10"/>
      <c r="CDY1223" s="10"/>
      <c r="CDZ1223" s="10"/>
      <c r="CEA1223" s="10"/>
      <c r="CEB1223" s="10"/>
      <c r="CEC1223" s="10"/>
      <c r="CED1223" s="10"/>
      <c r="CEE1223" s="10"/>
      <c r="CEF1223" s="10"/>
      <c r="CEG1223" s="10"/>
      <c r="CEH1223" s="10"/>
      <c r="CEI1223" s="10"/>
      <c r="CEJ1223" s="10"/>
      <c r="CEK1223" s="10"/>
      <c r="CEL1223" s="10"/>
      <c r="CEM1223" s="10"/>
      <c r="CEN1223" s="10"/>
      <c r="CEO1223" s="10"/>
      <c r="CEP1223" s="10"/>
      <c r="CEQ1223" s="10"/>
      <c r="CER1223" s="10"/>
      <c r="CES1223" s="10"/>
      <c r="CET1223" s="10"/>
      <c r="CEU1223" s="10"/>
      <c r="CEV1223" s="10"/>
      <c r="CEW1223" s="10"/>
      <c r="CEX1223" s="10"/>
      <c r="CEY1223" s="10"/>
      <c r="CEZ1223" s="10"/>
      <c r="CFA1223" s="10"/>
      <c r="CFB1223" s="10"/>
      <c r="CFC1223" s="10"/>
      <c r="CFD1223" s="10"/>
      <c r="CFE1223" s="10"/>
      <c r="CFF1223" s="10"/>
      <c r="CFG1223" s="10"/>
      <c r="CFH1223" s="10"/>
      <c r="CFI1223" s="10"/>
      <c r="CFJ1223" s="10"/>
      <c r="CFK1223" s="10"/>
      <c r="CFL1223" s="10"/>
      <c r="CFM1223" s="10"/>
      <c r="CFN1223" s="10"/>
      <c r="CFO1223" s="10"/>
      <c r="CFP1223" s="10"/>
      <c r="CFQ1223" s="10"/>
      <c r="CFR1223" s="10"/>
      <c r="CFS1223" s="10"/>
      <c r="CFT1223" s="10"/>
      <c r="CFU1223" s="10"/>
      <c r="CFV1223" s="10"/>
      <c r="CFW1223" s="10"/>
      <c r="CFX1223" s="10"/>
      <c r="CFY1223" s="10"/>
      <c r="CFZ1223" s="10"/>
      <c r="CGA1223" s="10"/>
      <c r="CGB1223" s="10"/>
      <c r="CGC1223" s="10"/>
      <c r="CGD1223" s="10"/>
      <c r="CGE1223" s="10"/>
      <c r="CGF1223" s="10"/>
      <c r="CGG1223" s="10"/>
      <c r="CGH1223" s="10"/>
      <c r="CGI1223" s="10"/>
      <c r="CGJ1223" s="10"/>
      <c r="CGK1223" s="10"/>
      <c r="CGL1223" s="10"/>
      <c r="CGM1223" s="10"/>
      <c r="CGN1223" s="10"/>
      <c r="CGO1223" s="10"/>
      <c r="CGP1223" s="10"/>
      <c r="CGQ1223" s="10"/>
      <c r="CGR1223" s="10"/>
      <c r="CGS1223" s="10"/>
      <c r="CGT1223" s="10"/>
      <c r="CGU1223" s="10"/>
      <c r="CGV1223" s="10"/>
      <c r="CGW1223" s="10"/>
      <c r="CGX1223" s="10"/>
      <c r="CGY1223" s="10"/>
      <c r="CGZ1223" s="10"/>
      <c r="CHA1223" s="10"/>
      <c r="CHB1223" s="10"/>
      <c r="CHC1223" s="10"/>
      <c r="CHD1223" s="10"/>
      <c r="CHE1223" s="10"/>
      <c r="CHF1223" s="10"/>
      <c r="CHG1223" s="10"/>
      <c r="CHH1223" s="10"/>
      <c r="CHI1223" s="10"/>
      <c r="CHJ1223" s="10"/>
      <c r="CHK1223" s="10"/>
      <c r="CHL1223" s="10"/>
      <c r="CHM1223" s="10"/>
      <c r="CHN1223" s="10"/>
      <c r="CHO1223" s="10"/>
      <c r="CHP1223" s="10"/>
      <c r="CHQ1223" s="10"/>
      <c r="CHR1223" s="10"/>
      <c r="CHS1223" s="10"/>
      <c r="CHT1223" s="10"/>
      <c r="CHU1223" s="10"/>
      <c r="CHV1223" s="10"/>
      <c r="CHW1223" s="10"/>
      <c r="CHX1223" s="10"/>
      <c r="CHY1223" s="10"/>
      <c r="CHZ1223" s="10"/>
      <c r="CIA1223" s="10"/>
      <c r="CIB1223" s="10"/>
      <c r="CIC1223" s="10"/>
      <c r="CID1223" s="10"/>
      <c r="CIE1223" s="10"/>
      <c r="CIF1223" s="10"/>
      <c r="CIG1223" s="10"/>
      <c r="CIH1223" s="10"/>
      <c r="CII1223" s="10"/>
      <c r="CIJ1223" s="10"/>
      <c r="CIK1223" s="10"/>
      <c r="CIL1223" s="10"/>
      <c r="CIM1223" s="10"/>
      <c r="CIN1223" s="10"/>
      <c r="CIO1223" s="10"/>
      <c r="CIP1223" s="10"/>
      <c r="CIQ1223" s="10"/>
      <c r="CIR1223" s="10"/>
      <c r="CIS1223" s="10"/>
      <c r="CIT1223" s="10"/>
      <c r="CIU1223" s="10"/>
      <c r="CIV1223" s="10"/>
      <c r="CIW1223" s="10"/>
      <c r="CIX1223" s="10"/>
      <c r="CIY1223" s="10"/>
      <c r="CIZ1223" s="10"/>
      <c r="CJA1223" s="10"/>
      <c r="CJB1223" s="10"/>
      <c r="CJC1223" s="10"/>
      <c r="CJD1223" s="10"/>
      <c r="CJE1223" s="10"/>
      <c r="CJF1223" s="10"/>
      <c r="CJG1223" s="10"/>
      <c r="CJH1223" s="10"/>
      <c r="CJI1223" s="10"/>
      <c r="CJJ1223" s="10"/>
      <c r="CJK1223" s="10"/>
      <c r="CJL1223" s="10"/>
      <c r="CJM1223" s="10"/>
      <c r="CJN1223" s="10"/>
      <c r="CJO1223" s="10"/>
      <c r="CJP1223" s="10"/>
      <c r="CJQ1223" s="10"/>
      <c r="CJR1223" s="10"/>
      <c r="CJS1223" s="10"/>
      <c r="CJT1223" s="10"/>
      <c r="CJU1223" s="10"/>
      <c r="CJV1223" s="10"/>
      <c r="CJW1223" s="10"/>
      <c r="CJX1223" s="10"/>
      <c r="CJY1223" s="10"/>
      <c r="CJZ1223" s="10"/>
      <c r="CKA1223" s="10"/>
      <c r="CKB1223" s="10"/>
      <c r="CKC1223" s="10"/>
      <c r="CKD1223" s="10"/>
      <c r="CKE1223" s="10"/>
      <c r="CKF1223" s="10"/>
      <c r="CKG1223" s="10"/>
      <c r="CKH1223" s="10"/>
      <c r="CKI1223" s="10"/>
      <c r="CKJ1223" s="10"/>
      <c r="CKK1223" s="10"/>
      <c r="CKL1223" s="10"/>
      <c r="CKM1223" s="10"/>
      <c r="CKN1223" s="10"/>
      <c r="CKO1223" s="10"/>
      <c r="CKP1223" s="10"/>
      <c r="CKQ1223" s="10"/>
      <c r="CKR1223" s="10"/>
      <c r="CKS1223" s="10"/>
      <c r="CKT1223" s="10"/>
      <c r="CKU1223" s="10"/>
      <c r="CKV1223" s="10"/>
      <c r="CKW1223" s="10"/>
      <c r="CKX1223" s="10"/>
      <c r="CKY1223" s="10"/>
      <c r="CKZ1223" s="10"/>
      <c r="CLA1223" s="10"/>
      <c r="CLB1223" s="10"/>
      <c r="CLC1223" s="10"/>
      <c r="CLD1223" s="10"/>
      <c r="CLE1223" s="10"/>
      <c r="CLF1223" s="10"/>
      <c r="CLG1223" s="10"/>
      <c r="CLH1223" s="10"/>
      <c r="CLI1223" s="10"/>
      <c r="CLJ1223" s="10"/>
      <c r="CLK1223" s="10"/>
      <c r="CLL1223" s="10"/>
      <c r="CLM1223" s="10"/>
      <c r="CLN1223" s="10"/>
      <c r="CLO1223" s="10"/>
      <c r="CLP1223" s="10"/>
      <c r="CLQ1223" s="10"/>
      <c r="CLR1223" s="10"/>
      <c r="CLS1223" s="10"/>
      <c r="CLT1223" s="10"/>
      <c r="CLU1223" s="10"/>
      <c r="CLV1223" s="10"/>
      <c r="CLW1223" s="10"/>
      <c r="CLX1223" s="10"/>
      <c r="CLY1223" s="10"/>
      <c r="CLZ1223" s="10"/>
      <c r="CMA1223" s="10"/>
      <c r="CMB1223" s="10"/>
      <c r="CMC1223" s="10"/>
      <c r="CMD1223" s="10"/>
      <c r="CME1223" s="10"/>
      <c r="CMF1223" s="10"/>
      <c r="CMG1223" s="10"/>
      <c r="CMH1223" s="10"/>
      <c r="CMI1223" s="10"/>
      <c r="CMJ1223" s="10"/>
      <c r="CMK1223" s="10"/>
      <c r="CML1223" s="10"/>
      <c r="CMM1223" s="10"/>
      <c r="CMN1223" s="10"/>
      <c r="CMO1223" s="10"/>
      <c r="CMP1223" s="10"/>
      <c r="CMQ1223" s="10"/>
      <c r="CMR1223" s="10"/>
      <c r="CMS1223" s="10"/>
      <c r="CMT1223" s="10"/>
      <c r="CMU1223" s="10"/>
      <c r="CMV1223" s="10"/>
      <c r="CMW1223" s="10"/>
      <c r="CMX1223" s="10"/>
      <c r="CMY1223" s="10"/>
      <c r="CMZ1223" s="10"/>
      <c r="CNA1223" s="10"/>
      <c r="CNB1223" s="10"/>
      <c r="CNC1223" s="10"/>
      <c r="CND1223" s="10"/>
      <c r="CNE1223" s="10"/>
      <c r="CNF1223" s="10"/>
      <c r="CNG1223" s="10"/>
      <c r="CNH1223" s="10"/>
      <c r="CNI1223" s="10"/>
      <c r="CNJ1223" s="10"/>
      <c r="CNK1223" s="10"/>
      <c r="CNL1223" s="10"/>
      <c r="CNM1223" s="10"/>
      <c r="CNN1223" s="10"/>
      <c r="CNO1223" s="10"/>
      <c r="CNP1223" s="10"/>
      <c r="CNQ1223" s="10"/>
      <c r="CNR1223" s="10"/>
      <c r="CNS1223" s="10"/>
      <c r="CNT1223" s="10"/>
      <c r="CNU1223" s="10"/>
      <c r="CNV1223" s="10"/>
      <c r="CNW1223" s="10"/>
      <c r="CNX1223" s="10"/>
      <c r="CNY1223" s="10"/>
      <c r="CNZ1223" s="10"/>
      <c r="COA1223" s="10"/>
      <c r="COB1223" s="10"/>
      <c r="COC1223" s="10"/>
      <c r="COD1223" s="10"/>
      <c r="COE1223" s="10"/>
      <c r="COF1223" s="10"/>
      <c r="COG1223" s="10"/>
      <c r="COH1223" s="10"/>
      <c r="COI1223" s="10"/>
      <c r="COJ1223" s="10"/>
      <c r="COK1223" s="10"/>
      <c r="COL1223" s="10"/>
      <c r="COM1223" s="10"/>
      <c r="CON1223" s="10"/>
      <c r="COO1223" s="10"/>
      <c r="COP1223" s="10"/>
      <c r="COQ1223" s="10"/>
      <c r="COR1223" s="10"/>
      <c r="COS1223" s="10"/>
      <c r="COT1223" s="10"/>
      <c r="COU1223" s="10"/>
      <c r="COV1223" s="10"/>
      <c r="COW1223" s="10"/>
      <c r="COX1223" s="10"/>
      <c r="COY1223" s="10"/>
      <c r="COZ1223" s="10"/>
      <c r="CPA1223" s="10"/>
      <c r="CPB1223" s="10"/>
      <c r="CPC1223" s="10"/>
      <c r="CPD1223" s="10"/>
      <c r="CPE1223" s="10"/>
      <c r="CPF1223" s="10"/>
      <c r="CPG1223" s="10"/>
      <c r="CPH1223" s="10"/>
      <c r="CPI1223" s="10"/>
      <c r="CPJ1223" s="10"/>
      <c r="CPK1223" s="10"/>
      <c r="CPL1223" s="10"/>
      <c r="CPM1223" s="10"/>
      <c r="CPN1223" s="10"/>
      <c r="CPO1223" s="10"/>
      <c r="CPP1223" s="10"/>
      <c r="CPQ1223" s="10"/>
      <c r="CPR1223" s="10"/>
      <c r="CPS1223" s="10"/>
      <c r="CPT1223" s="10"/>
      <c r="CPU1223" s="10"/>
      <c r="CPV1223" s="10"/>
      <c r="CPW1223" s="10"/>
      <c r="CPX1223" s="10"/>
      <c r="CPY1223" s="10"/>
      <c r="CPZ1223" s="10"/>
      <c r="CQA1223" s="10"/>
      <c r="CQB1223" s="10"/>
      <c r="CQC1223" s="10"/>
      <c r="CQD1223" s="10"/>
      <c r="CQE1223" s="10"/>
      <c r="CQF1223" s="10"/>
      <c r="CQG1223" s="10"/>
      <c r="CQH1223" s="10"/>
      <c r="CQI1223" s="10"/>
      <c r="CQJ1223" s="10"/>
      <c r="CQK1223" s="10"/>
      <c r="CQL1223" s="10"/>
      <c r="CQM1223" s="10"/>
      <c r="CQN1223" s="10"/>
      <c r="CQO1223" s="10"/>
      <c r="CQP1223" s="10"/>
      <c r="CQQ1223" s="10"/>
      <c r="CQR1223" s="10"/>
      <c r="CQS1223" s="10"/>
      <c r="CQT1223" s="10"/>
      <c r="CQU1223" s="10"/>
      <c r="CQV1223" s="10"/>
      <c r="CQW1223" s="10"/>
      <c r="CQX1223" s="10"/>
      <c r="CQY1223" s="10"/>
      <c r="CQZ1223" s="10"/>
      <c r="CRA1223" s="10"/>
      <c r="CRB1223" s="10"/>
      <c r="CRC1223" s="10"/>
      <c r="CRD1223" s="10"/>
      <c r="CRE1223" s="10"/>
      <c r="CRF1223" s="10"/>
      <c r="CRG1223" s="10"/>
      <c r="CRH1223" s="10"/>
      <c r="CRI1223" s="10"/>
      <c r="CRJ1223" s="10"/>
      <c r="CRK1223" s="10"/>
      <c r="CRL1223" s="10"/>
      <c r="CRM1223" s="10"/>
      <c r="CRN1223" s="10"/>
      <c r="CRO1223" s="10"/>
      <c r="CRP1223" s="10"/>
      <c r="CRQ1223" s="10"/>
      <c r="CRR1223" s="10"/>
      <c r="CRS1223" s="10"/>
      <c r="CRT1223" s="10"/>
      <c r="CRU1223" s="10"/>
      <c r="CRV1223" s="10"/>
      <c r="CRW1223" s="10"/>
      <c r="CRX1223" s="10"/>
      <c r="CRY1223" s="10"/>
      <c r="CRZ1223" s="10"/>
      <c r="CSA1223" s="10"/>
      <c r="CSB1223" s="10"/>
      <c r="CSC1223" s="10"/>
      <c r="CSD1223" s="10"/>
      <c r="CSE1223" s="10"/>
      <c r="CSF1223" s="10"/>
      <c r="CSG1223" s="10"/>
      <c r="CSH1223" s="10"/>
      <c r="CSI1223" s="10"/>
      <c r="CSJ1223" s="10"/>
      <c r="CSK1223" s="10"/>
      <c r="CSL1223" s="10"/>
      <c r="CSM1223" s="10"/>
      <c r="CSN1223" s="10"/>
      <c r="CSO1223" s="10"/>
      <c r="CSP1223" s="10"/>
      <c r="CSQ1223" s="10"/>
      <c r="CSR1223" s="10"/>
      <c r="CSS1223" s="10"/>
      <c r="CST1223" s="10"/>
      <c r="CSU1223" s="10"/>
      <c r="CSV1223" s="10"/>
      <c r="CSW1223" s="10"/>
      <c r="CSX1223" s="10"/>
      <c r="CSY1223" s="10"/>
      <c r="CSZ1223" s="10"/>
      <c r="CTA1223" s="10"/>
      <c r="CTB1223" s="10"/>
      <c r="CTC1223" s="10"/>
      <c r="CTD1223" s="10"/>
      <c r="CTE1223" s="10"/>
      <c r="CTF1223" s="10"/>
      <c r="CTG1223" s="10"/>
      <c r="CTH1223" s="10"/>
      <c r="CTI1223" s="10"/>
      <c r="CTJ1223" s="10"/>
      <c r="CTK1223" s="10"/>
      <c r="CTL1223" s="10"/>
      <c r="CTM1223" s="10"/>
      <c r="CTN1223" s="10"/>
      <c r="CTO1223" s="10"/>
      <c r="CTP1223" s="10"/>
      <c r="CTQ1223" s="10"/>
      <c r="CTR1223" s="10"/>
      <c r="CTS1223" s="10"/>
      <c r="CTT1223" s="10"/>
      <c r="CTU1223" s="10"/>
      <c r="CTV1223" s="10"/>
      <c r="CTW1223" s="10"/>
      <c r="CTX1223" s="10"/>
      <c r="CTY1223" s="10"/>
      <c r="CTZ1223" s="10"/>
      <c r="CUA1223" s="10"/>
      <c r="CUB1223" s="10"/>
      <c r="CUC1223" s="10"/>
      <c r="CUD1223" s="10"/>
      <c r="CUE1223" s="10"/>
      <c r="CUF1223" s="10"/>
      <c r="CUG1223" s="10"/>
      <c r="CUH1223" s="10"/>
      <c r="CUI1223" s="10"/>
      <c r="CUJ1223" s="10"/>
      <c r="CUK1223" s="10"/>
      <c r="CUL1223" s="10"/>
      <c r="CUM1223" s="10"/>
      <c r="CUN1223" s="10"/>
      <c r="CUO1223" s="10"/>
      <c r="CUP1223" s="10"/>
      <c r="CUQ1223" s="10"/>
      <c r="CUR1223" s="10"/>
      <c r="CUS1223" s="10"/>
      <c r="CUT1223" s="10"/>
      <c r="CUU1223" s="10"/>
      <c r="CUV1223" s="10"/>
      <c r="CUW1223" s="10"/>
      <c r="CUX1223" s="10"/>
      <c r="CUY1223" s="10"/>
      <c r="CUZ1223" s="10"/>
      <c r="CVA1223" s="10"/>
      <c r="CVB1223" s="10"/>
      <c r="CVC1223" s="10"/>
      <c r="CVD1223" s="10"/>
      <c r="CVE1223" s="10"/>
      <c r="CVF1223" s="10"/>
      <c r="CVG1223" s="10"/>
      <c r="CVH1223" s="10"/>
      <c r="CVI1223" s="10"/>
      <c r="CVJ1223" s="10"/>
      <c r="CVK1223" s="10"/>
      <c r="CVL1223" s="10"/>
      <c r="CVM1223" s="10"/>
      <c r="CVN1223" s="10"/>
      <c r="CVO1223" s="10"/>
      <c r="CVP1223" s="10"/>
      <c r="CVQ1223" s="10"/>
      <c r="CVR1223" s="10"/>
      <c r="CVS1223" s="10"/>
      <c r="CVT1223" s="10"/>
      <c r="CVU1223" s="10"/>
      <c r="CVV1223" s="10"/>
      <c r="CVW1223" s="10"/>
      <c r="CVX1223" s="10"/>
      <c r="CVY1223" s="10"/>
      <c r="CVZ1223" s="10"/>
      <c r="CWA1223" s="10"/>
      <c r="CWB1223" s="10"/>
      <c r="CWC1223" s="10"/>
      <c r="CWD1223" s="10"/>
      <c r="CWE1223" s="10"/>
      <c r="CWF1223" s="10"/>
      <c r="CWG1223" s="10"/>
      <c r="CWH1223" s="10"/>
      <c r="CWI1223" s="10"/>
      <c r="CWJ1223" s="10"/>
      <c r="CWK1223" s="10"/>
      <c r="CWL1223" s="10"/>
      <c r="CWM1223" s="10"/>
      <c r="CWN1223" s="10"/>
      <c r="CWO1223" s="10"/>
      <c r="CWP1223" s="10"/>
      <c r="CWQ1223" s="10"/>
      <c r="CWR1223" s="10"/>
      <c r="CWS1223" s="10"/>
      <c r="CWT1223" s="10"/>
      <c r="CWU1223" s="10"/>
      <c r="CWV1223" s="10"/>
      <c r="CWW1223" s="10"/>
      <c r="CWX1223" s="10"/>
      <c r="CWY1223" s="10"/>
      <c r="CWZ1223" s="10"/>
      <c r="CXA1223" s="10"/>
      <c r="CXB1223" s="10"/>
      <c r="CXC1223" s="10"/>
      <c r="CXD1223" s="10"/>
      <c r="CXE1223" s="10"/>
      <c r="CXF1223" s="10"/>
      <c r="CXG1223" s="10"/>
      <c r="CXH1223" s="10"/>
      <c r="CXI1223" s="10"/>
      <c r="CXJ1223" s="10"/>
      <c r="CXK1223" s="10"/>
      <c r="CXL1223" s="10"/>
      <c r="CXM1223" s="10"/>
      <c r="CXN1223" s="10"/>
      <c r="CXO1223" s="10"/>
      <c r="CXP1223" s="10"/>
      <c r="CXQ1223" s="10"/>
      <c r="CXR1223" s="10"/>
      <c r="CXS1223" s="10"/>
      <c r="CXT1223" s="10"/>
      <c r="CXU1223" s="10"/>
      <c r="CXV1223" s="10"/>
      <c r="CXW1223" s="10"/>
      <c r="CXX1223" s="10"/>
      <c r="CXY1223" s="10"/>
      <c r="CXZ1223" s="10"/>
      <c r="CYA1223" s="10"/>
      <c r="CYB1223" s="10"/>
      <c r="CYC1223" s="10"/>
      <c r="CYD1223" s="10"/>
      <c r="CYE1223" s="10"/>
      <c r="CYF1223" s="10"/>
      <c r="CYG1223" s="10"/>
      <c r="CYH1223" s="10"/>
      <c r="CYI1223" s="10"/>
      <c r="CYJ1223" s="10"/>
      <c r="CYK1223" s="10"/>
      <c r="CYL1223" s="10"/>
      <c r="CYM1223" s="10"/>
      <c r="CYN1223" s="10"/>
      <c r="CYO1223" s="10"/>
      <c r="CYP1223" s="10"/>
      <c r="CYQ1223" s="10"/>
      <c r="CYR1223" s="10"/>
      <c r="CYS1223" s="10"/>
      <c r="CYT1223" s="10"/>
      <c r="CYU1223" s="10"/>
      <c r="CYV1223" s="10"/>
      <c r="CYW1223" s="10"/>
      <c r="CYX1223" s="10"/>
      <c r="CYY1223" s="10"/>
      <c r="CYZ1223" s="10"/>
      <c r="CZA1223" s="10"/>
      <c r="CZB1223" s="10"/>
      <c r="CZC1223" s="10"/>
      <c r="CZD1223" s="10"/>
      <c r="CZE1223" s="10"/>
      <c r="CZF1223" s="10"/>
      <c r="CZG1223" s="10"/>
      <c r="CZH1223" s="10"/>
      <c r="CZI1223" s="10"/>
      <c r="CZJ1223" s="10"/>
      <c r="CZK1223" s="10"/>
      <c r="CZL1223" s="10"/>
      <c r="CZM1223" s="10"/>
      <c r="CZN1223" s="10"/>
      <c r="CZO1223" s="10"/>
      <c r="CZP1223" s="10"/>
      <c r="CZQ1223" s="10"/>
      <c r="CZR1223" s="10"/>
      <c r="CZS1223" s="10"/>
      <c r="CZT1223" s="10"/>
      <c r="CZU1223" s="10"/>
      <c r="CZV1223" s="10"/>
      <c r="CZW1223" s="10"/>
      <c r="CZX1223" s="10"/>
      <c r="CZY1223" s="10"/>
      <c r="CZZ1223" s="10"/>
      <c r="DAA1223" s="10"/>
      <c r="DAB1223" s="10"/>
      <c r="DAC1223" s="10"/>
      <c r="DAD1223" s="10"/>
      <c r="DAE1223" s="10"/>
      <c r="DAF1223" s="10"/>
      <c r="DAG1223" s="10"/>
      <c r="DAH1223" s="10"/>
      <c r="DAI1223" s="10"/>
      <c r="DAJ1223" s="10"/>
      <c r="DAK1223" s="10"/>
      <c r="DAL1223" s="10"/>
      <c r="DAM1223" s="10"/>
      <c r="DAN1223" s="10"/>
      <c r="DAO1223" s="10"/>
      <c r="DAP1223" s="10"/>
      <c r="DAQ1223" s="10"/>
      <c r="DAR1223" s="10"/>
      <c r="DAS1223" s="10"/>
      <c r="DAT1223" s="10"/>
      <c r="DAU1223" s="10"/>
      <c r="DAV1223" s="10"/>
      <c r="DAW1223" s="10"/>
      <c r="DAX1223" s="10"/>
      <c r="DAY1223" s="10"/>
      <c r="DAZ1223" s="10"/>
      <c r="DBA1223" s="10"/>
      <c r="DBB1223" s="10"/>
      <c r="DBC1223" s="10"/>
      <c r="DBD1223" s="10"/>
      <c r="DBE1223" s="10"/>
      <c r="DBF1223" s="10"/>
      <c r="DBG1223" s="10"/>
      <c r="DBH1223" s="10"/>
      <c r="DBI1223" s="10"/>
      <c r="DBJ1223" s="10"/>
      <c r="DBK1223" s="10"/>
      <c r="DBL1223" s="10"/>
      <c r="DBM1223" s="10"/>
      <c r="DBN1223" s="10"/>
      <c r="DBO1223" s="10"/>
      <c r="DBP1223" s="10"/>
      <c r="DBQ1223" s="10"/>
      <c r="DBR1223" s="10"/>
      <c r="DBS1223" s="10"/>
      <c r="DBT1223" s="10"/>
      <c r="DBU1223" s="10"/>
      <c r="DBV1223" s="10"/>
      <c r="DBW1223" s="10"/>
      <c r="DBX1223" s="10"/>
      <c r="DBY1223" s="10"/>
      <c r="DBZ1223" s="10"/>
      <c r="DCA1223" s="10"/>
      <c r="DCB1223" s="10"/>
      <c r="DCC1223" s="10"/>
      <c r="DCD1223" s="10"/>
      <c r="DCE1223" s="10"/>
      <c r="DCF1223" s="10"/>
      <c r="DCG1223" s="10"/>
      <c r="DCH1223" s="10"/>
      <c r="DCI1223" s="10"/>
      <c r="DCJ1223" s="10"/>
      <c r="DCK1223" s="10"/>
      <c r="DCL1223" s="10"/>
      <c r="DCM1223" s="10"/>
      <c r="DCN1223" s="10"/>
      <c r="DCO1223" s="10"/>
      <c r="DCP1223" s="10"/>
      <c r="DCQ1223" s="10"/>
      <c r="DCR1223" s="10"/>
      <c r="DCS1223" s="10"/>
      <c r="DCT1223" s="10"/>
      <c r="DCU1223" s="10"/>
      <c r="DCV1223" s="10"/>
      <c r="DCW1223" s="10"/>
      <c r="DCX1223" s="10"/>
      <c r="DCY1223" s="10"/>
      <c r="DCZ1223" s="10"/>
      <c r="DDA1223" s="10"/>
      <c r="DDB1223" s="10"/>
      <c r="DDC1223" s="10"/>
      <c r="DDD1223" s="10"/>
      <c r="DDE1223" s="10"/>
      <c r="DDF1223" s="10"/>
      <c r="DDG1223" s="10"/>
      <c r="DDH1223" s="10"/>
      <c r="DDI1223" s="10"/>
      <c r="DDJ1223" s="10"/>
      <c r="DDK1223" s="10"/>
      <c r="DDL1223" s="10"/>
      <c r="DDM1223" s="10"/>
      <c r="DDN1223" s="10"/>
      <c r="DDO1223" s="10"/>
      <c r="DDP1223" s="10"/>
      <c r="DDQ1223" s="10"/>
      <c r="DDR1223" s="10"/>
      <c r="DDS1223" s="10"/>
      <c r="DDT1223" s="10"/>
      <c r="DDU1223" s="10"/>
      <c r="DDV1223" s="10"/>
      <c r="DDW1223" s="10"/>
      <c r="DDX1223" s="10"/>
      <c r="DDY1223" s="10"/>
      <c r="DDZ1223" s="10"/>
      <c r="DEA1223" s="10"/>
      <c r="DEB1223" s="10"/>
      <c r="DEC1223" s="10"/>
      <c r="DED1223" s="10"/>
      <c r="DEE1223" s="10"/>
      <c r="DEF1223" s="10"/>
      <c r="DEG1223" s="10"/>
      <c r="DEH1223" s="10"/>
      <c r="DEI1223" s="10"/>
      <c r="DEJ1223" s="10"/>
      <c r="DEK1223" s="10"/>
      <c r="DEL1223" s="10"/>
      <c r="DEM1223" s="10"/>
      <c r="DEN1223" s="10"/>
      <c r="DEO1223" s="10"/>
      <c r="DEP1223" s="10"/>
      <c r="DEQ1223" s="10"/>
      <c r="DER1223" s="10"/>
      <c r="DES1223" s="10"/>
      <c r="DET1223" s="10"/>
      <c r="DEU1223" s="10"/>
      <c r="DEV1223" s="10"/>
      <c r="DEW1223" s="10"/>
      <c r="DEX1223" s="10"/>
      <c r="DEY1223" s="10"/>
      <c r="DEZ1223" s="10"/>
      <c r="DFA1223" s="10"/>
      <c r="DFB1223" s="10"/>
      <c r="DFC1223" s="10"/>
      <c r="DFD1223" s="10"/>
      <c r="DFE1223" s="10"/>
      <c r="DFF1223" s="10"/>
      <c r="DFG1223" s="10"/>
      <c r="DFH1223" s="10"/>
      <c r="DFI1223" s="10"/>
      <c r="DFJ1223" s="10"/>
      <c r="DFK1223" s="10"/>
      <c r="DFL1223" s="10"/>
      <c r="DFM1223" s="10"/>
      <c r="DFN1223" s="10"/>
      <c r="DFO1223" s="10"/>
      <c r="DFP1223" s="10"/>
      <c r="DFQ1223" s="10"/>
      <c r="DFR1223" s="10"/>
      <c r="DFS1223" s="10"/>
      <c r="DFT1223" s="10"/>
      <c r="DFU1223" s="10"/>
      <c r="DFV1223" s="10"/>
      <c r="DFW1223" s="10"/>
      <c r="DFX1223" s="10"/>
      <c r="DFY1223" s="10"/>
      <c r="DFZ1223" s="10"/>
      <c r="DGA1223" s="10"/>
      <c r="DGB1223" s="10"/>
      <c r="DGC1223" s="10"/>
      <c r="DGD1223" s="10"/>
      <c r="DGE1223" s="10"/>
      <c r="DGF1223" s="10"/>
      <c r="DGG1223" s="10"/>
      <c r="DGH1223" s="10"/>
      <c r="DGI1223" s="10"/>
      <c r="DGJ1223" s="10"/>
      <c r="DGK1223" s="10"/>
      <c r="DGL1223" s="10"/>
      <c r="DGM1223" s="10"/>
      <c r="DGN1223" s="10"/>
      <c r="DGO1223" s="10"/>
      <c r="DGP1223" s="10"/>
      <c r="DGQ1223" s="10"/>
      <c r="DGR1223" s="10"/>
      <c r="DGS1223" s="10"/>
      <c r="DGT1223" s="10"/>
      <c r="DGU1223" s="10"/>
      <c r="DGV1223" s="10"/>
      <c r="DGW1223" s="10"/>
      <c r="DGX1223" s="10"/>
      <c r="DGY1223" s="10"/>
      <c r="DGZ1223" s="10"/>
      <c r="DHA1223" s="10"/>
      <c r="DHB1223" s="10"/>
      <c r="DHC1223" s="10"/>
      <c r="DHD1223" s="10"/>
      <c r="DHE1223" s="10"/>
      <c r="DHF1223" s="10"/>
      <c r="DHG1223" s="10"/>
      <c r="DHH1223" s="10"/>
      <c r="DHI1223" s="10"/>
      <c r="DHJ1223" s="10"/>
      <c r="DHK1223" s="10"/>
      <c r="DHL1223" s="10"/>
      <c r="DHM1223" s="10"/>
      <c r="DHN1223" s="10"/>
      <c r="DHO1223" s="10"/>
      <c r="DHP1223" s="10"/>
      <c r="DHQ1223" s="10"/>
      <c r="DHR1223" s="10"/>
      <c r="DHS1223" s="10"/>
      <c r="DHT1223" s="10"/>
      <c r="DHU1223" s="10"/>
      <c r="DHV1223" s="10"/>
      <c r="DHW1223" s="10"/>
      <c r="DHX1223" s="10"/>
      <c r="DHY1223" s="10"/>
      <c r="DHZ1223" s="10"/>
      <c r="DIA1223" s="10"/>
      <c r="DIB1223" s="10"/>
      <c r="DIC1223" s="10"/>
      <c r="DID1223" s="10"/>
      <c r="DIE1223" s="10"/>
      <c r="DIF1223" s="10"/>
      <c r="DIG1223" s="10"/>
      <c r="DIH1223" s="10"/>
      <c r="DII1223" s="10"/>
      <c r="DIJ1223" s="10"/>
      <c r="DIK1223" s="10"/>
      <c r="DIL1223" s="10"/>
      <c r="DIM1223" s="10"/>
      <c r="DIN1223" s="10"/>
      <c r="DIO1223" s="10"/>
      <c r="DIP1223" s="10"/>
      <c r="DIQ1223" s="10"/>
      <c r="DIR1223" s="10"/>
      <c r="DIS1223" s="10"/>
      <c r="DIT1223" s="10"/>
      <c r="DIU1223" s="10"/>
      <c r="DIV1223" s="10"/>
      <c r="DIW1223" s="10"/>
      <c r="DIX1223" s="10"/>
      <c r="DIY1223" s="10"/>
      <c r="DIZ1223" s="10"/>
      <c r="DJA1223" s="10"/>
      <c r="DJB1223" s="10"/>
      <c r="DJC1223" s="10"/>
      <c r="DJD1223" s="10"/>
      <c r="DJE1223" s="10"/>
      <c r="DJF1223" s="10"/>
      <c r="DJG1223" s="10"/>
      <c r="DJH1223" s="10"/>
      <c r="DJI1223" s="10"/>
      <c r="DJJ1223" s="10"/>
      <c r="DJK1223" s="10"/>
      <c r="DJL1223" s="10"/>
      <c r="DJM1223" s="10"/>
      <c r="DJN1223" s="10"/>
      <c r="DJO1223" s="10"/>
      <c r="DJP1223" s="10"/>
      <c r="DJQ1223" s="10"/>
      <c r="DJR1223" s="10"/>
      <c r="DJS1223" s="10"/>
      <c r="DJT1223" s="10"/>
      <c r="DJU1223" s="10"/>
      <c r="DJV1223" s="10"/>
      <c r="DJW1223" s="10"/>
      <c r="DJX1223" s="10"/>
      <c r="DJY1223" s="10"/>
      <c r="DJZ1223" s="10"/>
      <c r="DKA1223" s="10"/>
      <c r="DKB1223" s="10"/>
      <c r="DKC1223" s="10"/>
      <c r="DKD1223" s="10"/>
      <c r="DKE1223" s="10"/>
      <c r="DKF1223" s="10"/>
      <c r="DKG1223" s="10"/>
      <c r="DKH1223" s="10"/>
      <c r="DKI1223" s="10"/>
      <c r="DKJ1223" s="10"/>
      <c r="DKK1223" s="10"/>
      <c r="DKL1223" s="10"/>
      <c r="DKM1223" s="10"/>
      <c r="DKN1223" s="10"/>
      <c r="DKO1223" s="10"/>
      <c r="DKP1223" s="10"/>
      <c r="DKQ1223" s="10"/>
      <c r="DKR1223" s="10"/>
      <c r="DKS1223" s="10"/>
      <c r="DKT1223" s="10"/>
      <c r="DKU1223" s="10"/>
      <c r="DKV1223" s="10"/>
      <c r="DKW1223" s="10"/>
      <c r="DKX1223" s="10"/>
      <c r="DKY1223" s="10"/>
      <c r="DKZ1223" s="10"/>
      <c r="DLA1223" s="10"/>
      <c r="DLB1223" s="10"/>
      <c r="DLC1223" s="10"/>
      <c r="DLD1223" s="10"/>
      <c r="DLE1223" s="10"/>
      <c r="DLF1223" s="10"/>
      <c r="DLG1223" s="10"/>
      <c r="DLH1223" s="10"/>
      <c r="DLI1223" s="10"/>
      <c r="DLJ1223" s="10"/>
      <c r="DLK1223" s="10"/>
      <c r="DLL1223" s="10"/>
      <c r="DLM1223" s="10"/>
      <c r="DLN1223" s="10"/>
      <c r="DLO1223" s="10"/>
      <c r="DLP1223" s="10"/>
      <c r="DLQ1223" s="10"/>
      <c r="DLR1223" s="10"/>
      <c r="DLS1223" s="10"/>
      <c r="DLT1223" s="10"/>
      <c r="DLU1223" s="10"/>
      <c r="DLV1223" s="10"/>
      <c r="DLW1223" s="10"/>
      <c r="DLX1223" s="10"/>
      <c r="DLY1223" s="10"/>
      <c r="DLZ1223" s="10"/>
      <c r="DMA1223" s="10"/>
      <c r="DMB1223" s="10"/>
      <c r="DMC1223" s="10"/>
      <c r="DMD1223" s="10"/>
      <c r="DME1223" s="10"/>
      <c r="DMF1223" s="10"/>
      <c r="DMG1223" s="10"/>
      <c r="DMH1223" s="10"/>
      <c r="DMI1223" s="10"/>
      <c r="DMJ1223" s="10"/>
      <c r="DMK1223" s="10"/>
      <c r="DML1223" s="10"/>
      <c r="DMM1223" s="10"/>
      <c r="DMN1223" s="10"/>
      <c r="DMO1223" s="10"/>
      <c r="DMP1223" s="10"/>
      <c r="DMQ1223" s="10"/>
      <c r="DMR1223" s="10"/>
      <c r="DMS1223" s="10"/>
      <c r="DMT1223" s="10"/>
      <c r="DMU1223" s="10"/>
      <c r="DMV1223" s="10"/>
      <c r="DMW1223" s="10"/>
      <c r="DMX1223" s="10"/>
      <c r="DMY1223" s="10"/>
      <c r="DMZ1223" s="10"/>
      <c r="DNA1223" s="10"/>
      <c r="DNB1223" s="10"/>
      <c r="DNC1223" s="10"/>
      <c r="DND1223" s="10"/>
      <c r="DNE1223" s="10"/>
      <c r="DNF1223" s="10"/>
      <c r="DNG1223" s="10"/>
      <c r="DNH1223" s="10"/>
      <c r="DNI1223" s="10"/>
      <c r="DNJ1223" s="10"/>
      <c r="DNK1223" s="10"/>
      <c r="DNL1223" s="10"/>
      <c r="DNM1223" s="10"/>
      <c r="DNN1223" s="10"/>
      <c r="DNO1223" s="10"/>
      <c r="DNP1223" s="10"/>
      <c r="DNQ1223" s="10"/>
      <c r="DNR1223" s="10"/>
      <c r="DNS1223" s="10"/>
      <c r="DNT1223" s="10"/>
      <c r="DNU1223" s="10"/>
      <c r="DNV1223" s="10"/>
      <c r="DNW1223" s="10"/>
      <c r="DNX1223" s="10"/>
      <c r="DNY1223" s="10"/>
      <c r="DNZ1223" s="10"/>
      <c r="DOA1223" s="10"/>
      <c r="DOB1223" s="10"/>
      <c r="DOC1223" s="10"/>
      <c r="DOD1223" s="10"/>
      <c r="DOE1223" s="10"/>
      <c r="DOF1223" s="10"/>
      <c r="DOG1223" s="10"/>
      <c r="DOH1223" s="10"/>
      <c r="DOI1223" s="10"/>
      <c r="DOJ1223" s="10"/>
      <c r="DOK1223" s="10"/>
      <c r="DOL1223" s="10"/>
      <c r="DOM1223" s="10"/>
      <c r="DON1223" s="10"/>
      <c r="DOO1223" s="10"/>
      <c r="DOP1223" s="10"/>
      <c r="DOQ1223" s="10"/>
      <c r="DOR1223" s="10"/>
      <c r="DOS1223" s="10"/>
      <c r="DOT1223" s="10"/>
      <c r="DOU1223" s="10"/>
      <c r="DOV1223" s="10"/>
      <c r="DOW1223" s="10"/>
      <c r="DOX1223" s="10"/>
      <c r="DOY1223" s="10"/>
      <c r="DOZ1223" s="10"/>
      <c r="DPA1223" s="10"/>
      <c r="DPB1223" s="10"/>
      <c r="DPC1223" s="10"/>
      <c r="DPD1223" s="10"/>
      <c r="DPE1223" s="10"/>
      <c r="DPF1223" s="10"/>
      <c r="DPG1223" s="10"/>
      <c r="DPH1223" s="10"/>
      <c r="DPI1223" s="10"/>
      <c r="DPJ1223" s="10"/>
      <c r="DPK1223" s="10"/>
      <c r="DPL1223" s="10"/>
      <c r="DPM1223" s="10"/>
      <c r="DPN1223" s="10"/>
      <c r="DPO1223" s="10"/>
      <c r="DPP1223" s="10"/>
      <c r="DPQ1223" s="10"/>
      <c r="DPR1223" s="10"/>
      <c r="DPS1223" s="10"/>
      <c r="DPT1223" s="10"/>
      <c r="DPU1223" s="10"/>
      <c r="DPV1223" s="10"/>
      <c r="DPW1223" s="10"/>
      <c r="DPX1223" s="10"/>
      <c r="DPY1223" s="10"/>
      <c r="DPZ1223" s="10"/>
      <c r="DQA1223" s="10"/>
      <c r="DQB1223" s="10"/>
      <c r="DQC1223" s="10"/>
      <c r="DQD1223" s="10"/>
      <c r="DQE1223" s="10"/>
      <c r="DQF1223" s="10"/>
      <c r="DQG1223" s="10"/>
      <c r="DQH1223" s="10"/>
      <c r="DQI1223" s="10"/>
      <c r="DQJ1223" s="10"/>
      <c r="DQK1223" s="10"/>
      <c r="DQL1223" s="10"/>
      <c r="DQM1223" s="10"/>
      <c r="DQN1223" s="10"/>
      <c r="DQO1223" s="10"/>
      <c r="DQP1223" s="10"/>
      <c r="DQQ1223" s="10"/>
      <c r="DQR1223" s="10"/>
      <c r="DQS1223" s="10"/>
      <c r="DQT1223" s="10"/>
      <c r="DQU1223" s="10"/>
      <c r="DQV1223" s="10"/>
      <c r="DQW1223" s="10"/>
      <c r="DQX1223" s="10"/>
      <c r="DQY1223" s="10"/>
      <c r="DQZ1223" s="10"/>
      <c r="DRA1223" s="10"/>
      <c r="DRB1223" s="10"/>
      <c r="DRC1223" s="10"/>
      <c r="DRD1223" s="10"/>
      <c r="DRE1223" s="10"/>
      <c r="DRF1223" s="10"/>
      <c r="DRG1223" s="10"/>
      <c r="DRH1223" s="10"/>
      <c r="DRI1223" s="10"/>
      <c r="DRJ1223" s="10"/>
      <c r="DRK1223" s="10"/>
      <c r="DRL1223" s="10"/>
      <c r="DRM1223" s="10"/>
      <c r="DRN1223" s="10"/>
      <c r="DRO1223" s="10"/>
      <c r="DRP1223" s="10"/>
      <c r="DRQ1223" s="10"/>
      <c r="DRR1223" s="10"/>
      <c r="DRS1223" s="10"/>
      <c r="DRT1223" s="10"/>
      <c r="DRU1223" s="10"/>
      <c r="DRV1223" s="10"/>
      <c r="DRW1223" s="10"/>
      <c r="DRX1223" s="10"/>
      <c r="DRY1223" s="10"/>
      <c r="DRZ1223" s="10"/>
      <c r="DSA1223" s="10"/>
      <c r="DSB1223" s="10"/>
      <c r="DSC1223" s="10"/>
      <c r="DSD1223" s="10"/>
      <c r="DSE1223" s="10"/>
      <c r="DSF1223" s="10"/>
      <c r="DSG1223" s="10"/>
      <c r="DSH1223" s="10"/>
      <c r="DSI1223" s="10"/>
      <c r="DSJ1223" s="10"/>
      <c r="DSK1223" s="10"/>
      <c r="DSL1223" s="10"/>
      <c r="DSM1223" s="10"/>
      <c r="DSN1223" s="10"/>
      <c r="DSO1223" s="10"/>
      <c r="DSP1223" s="10"/>
      <c r="DSQ1223" s="10"/>
      <c r="DSR1223" s="10"/>
      <c r="DSS1223" s="10"/>
      <c r="DST1223" s="10"/>
      <c r="DSU1223" s="10"/>
      <c r="DSV1223" s="10"/>
      <c r="DSW1223" s="10"/>
      <c r="DSX1223" s="10"/>
      <c r="DSY1223" s="10"/>
      <c r="DSZ1223" s="10"/>
      <c r="DTA1223" s="10"/>
      <c r="DTB1223" s="10"/>
      <c r="DTC1223" s="10"/>
      <c r="DTD1223" s="10"/>
      <c r="DTE1223" s="10"/>
      <c r="DTF1223" s="10"/>
      <c r="DTG1223" s="10"/>
      <c r="DTH1223" s="10"/>
      <c r="DTI1223" s="10"/>
      <c r="DTJ1223" s="10"/>
      <c r="DTK1223" s="10"/>
      <c r="DTL1223" s="10"/>
      <c r="DTM1223" s="10"/>
      <c r="DTN1223" s="10"/>
      <c r="DTO1223" s="10"/>
      <c r="DTP1223" s="10"/>
      <c r="DTQ1223" s="10"/>
      <c r="DTR1223" s="10"/>
      <c r="DTS1223" s="10"/>
      <c r="DTT1223" s="10"/>
      <c r="DTU1223" s="10"/>
      <c r="DTV1223" s="10"/>
      <c r="DTW1223" s="10"/>
      <c r="DTX1223" s="10"/>
      <c r="DTY1223" s="10"/>
      <c r="DTZ1223" s="10"/>
      <c r="DUA1223" s="10"/>
      <c r="DUB1223" s="10"/>
      <c r="DUC1223" s="10"/>
      <c r="DUD1223" s="10"/>
      <c r="DUE1223" s="10"/>
      <c r="DUF1223" s="10"/>
      <c r="DUG1223" s="10"/>
      <c r="DUH1223" s="10"/>
      <c r="DUI1223" s="10"/>
      <c r="DUJ1223" s="10"/>
      <c r="DUK1223" s="10"/>
      <c r="DUL1223" s="10"/>
      <c r="DUM1223" s="10"/>
      <c r="DUN1223" s="10"/>
      <c r="DUO1223" s="10"/>
      <c r="DUP1223" s="10"/>
      <c r="DUQ1223" s="10"/>
      <c r="DUR1223" s="10"/>
      <c r="DUS1223" s="10"/>
      <c r="DUT1223" s="10"/>
      <c r="DUU1223" s="10"/>
      <c r="DUV1223" s="10"/>
      <c r="DUW1223" s="10"/>
      <c r="DUX1223" s="10"/>
      <c r="DUY1223" s="10"/>
      <c r="DUZ1223" s="10"/>
      <c r="DVA1223" s="10"/>
      <c r="DVB1223" s="10"/>
      <c r="DVC1223" s="10"/>
      <c r="DVD1223" s="10"/>
      <c r="DVE1223" s="10"/>
      <c r="DVF1223" s="10"/>
      <c r="DVG1223" s="10"/>
      <c r="DVH1223" s="10"/>
      <c r="DVI1223" s="10"/>
      <c r="DVJ1223" s="10"/>
      <c r="DVK1223" s="10"/>
      <c r="DVL1223" s="10"/>
      <c r="DVM1223" s="10"/>
      <c r="DVN1223" s="10"/>
      <c r="DVO1223" s="10"/>
      <c r="DVP1223" s="10"/>
      <c r="DVQ1223" s="10"/>
      <c r="DVR1223" s="10"/>
      <c r="DVS1223" s="10"/>
      <c r="DVT1223" s="10"/>
      <c r="DVU1223" s="10"/>
      <c r="DVV1223" s="10"/>
      <c r="DVW1223" s="10"/>
      <c r="DVX1223" s="10"/>
      <c r="DVY1223" s="10"/>
      <c r="DVZ1223" s="10"/>
      <c r="DWA1223" s="10"/>
      <c r="DWB1223" s="10"/>
      <c r="DWC1223" s="10"/>
      <c r="DWD1223" s="10"/>
      <c r="DWE1223" s="10"/>
      <c r="DWF1223" s="10"/>
      <c r="DWG1223" s="10"/>
      <c r="DWH1223" s="10"/>
      <c r="DWI1223" s="10"/>
      <c r="DWJ1223" s="10"/>
      <c r="DWK1223" s="10"/>
      <c r="DWL1223" s="10"/>
      <c r="DWM1223" s="10"/>
      <c r="DWN1223" s="10"/>
      <c r="DWO1223" s="10"/>
      <c r="DWP1223" s="10"/>
      <c r="DWQ1223" s="10"/>
      <c r="DWR1223" s="10"/>
      <c r="DWS1223" s="10"/>
      <c r="DWT1223" s="10"/>
      <c r="DWU1223" s="10"/>
      <c r="DWV1223" s="10"/>
      <c r="DWW1223" s="10"/>
      <c r="DWX1223" s="10"/>
      <c r="DWY1223" s="10"/>
      <c r="DWZ1223" s="10"/>
      <c r="DXA1223" s="10"/>
      <c r="DXB1223" s="10"/>
      <c r="DXC1223" s="10"/>
      <c r="DXD1223" s="10"/>
      <c r="DXE1223" s="10"/>
      <c r="DXF1223" s="10"/>
      <c r="DXG1223" s="10"/>
      <c r="DXH1223" s="10"/>
      <c r="DXI1223" s="10"/>
      <c r="DXJ1223" s="10"/>
      <c r="DXK1223" s="10"/>
      <c r="DXL1223" s="10"/>
      <c r="DXM1223" s="10"/>
      <c r="DXN1223" s="10"/>
      <c r="DXO1223" s="10"/>
      <c r="DXP1223" s="10"/>
      <c r="DXQ1223" s="10"/>
      <c r="DXR1223" s="10"/>
      <c r="DXS1223" s="10"/>
      <c r="DXT1223" s="10"/>
      <c r="DXU1223" s="10"/>
      <c r="DXV1223" s="10"/>
      <c r="DXW1223" s="10"/>
      <c r="DXX1223" s="10"/>
      <c r="DXY1223" s="10"/>
      <c r="DXZ1223" s="10"/>
      <c r="DYA1223" s="10"/>
      <c r="DYB1223" s="10"/>
      <c r="DYC1223" s="10"/>
      <c r="DYD1223" s="10"/>
      <c r="DYE1223" s="10"/>
      <c r="DYF1223" s="10"/>
      <c r="DYG1223" s="10"/>
      <c r="DYH1223" s="10"/>
      <c r="DYI1223" s="10"/>
      <c r="DYJ1223" s="10"/>
      <c r="DYK1223" s="10"/>
      <c r="DYL1223" s="10"/>
      <c r="DYM1223" s="10"/>
      <c r="DYN1223" s="10"/>
      <c r="DYO1223" s="10"/>
      <c r="DYP1223" s="10"/>
      <c r="DYQ1223" s="10"/>
      <c r="DYR1223" s="10"/>
      <c r="DYS1223" s="10"/>
      <c r="DYT1223" s="10"/>
      <c r="DYU1223" s="10"/>
      <c r="DYV1223" s="10"/>
      <c r="DYW1223" s="10"/>
      <c r="DYX1223" s="10"/>
      <c r="DYY1223" s="10"/>
      <c r="DYZ1223" s="10"/>
      <c r="DZA1223" s="10"/>
      <c r="DZB1223" s="10"/>
      <c r="DZC1223" s="10"/>
      <c r="DZD1223" s="10"/>
      <c r="DZE1223" s="10"/>
      <c r="DZF1223" s="10"/>
      <c r="DZG1223" s="10"/>
      <c r="DZH1223" s="10"/>
      <c r="DZI1223" s="10"/>
      <c r="DZJ1223" s="10"/>
      <c r="DZK1223" s="10"/>
      <c r="DZL1223" s="10"/>
      <c r="DZM1223" s="10"/>
      <c r="DZN1223" s="10"/>
      <c r="DZO1223" s="10"/>
      <c r="DZP1223" s="10"/>
      <c r="DZQ1223" s="10"/>
      <c r="DZR1223" s="10"/>
      <c r="DZS1223" s="10"/>
      <c r="DZT1223" s="10"/>
      <c r="DZU1223" s="10"/>
      <c r="DZV1223" s="10"/>
      <c r="DZW1223" s="10"/>
      <c r="DZX1223" s="10"/>
      <c r="DZY1223" s="10"/>
      <c r="DZZ1223" s="10"/>
      <c r="EAA1223" s="10"/>
      <c r="EAB1223" s="10"/>
      <c r="EAC1223" s="10"/>
      <c r="EAD1223" s="10"/>
      <c r="EAE1223" s="10"/>
      <c r="EAF1223" s="10"/>
      <c r="EAG1223" s="10"/>
      <c r="EAH1223" s="10"/>
      <c r="EAI1223" s="10"/>
      <c r="EAJ1223" s="10"/>
      <c r="EAK1223" s="10"/>
      <c r="EAL1223" s="10"/>
      <c r="EAM1223" s="10"/>
      <c r="EAN1223" s="10"/>
      <c r="EAO1223" s="10"/>
      <c r="EAP1223" s="10"/>
      <c r="EAQ1223" s="10"/>
      <c r="EAR1223" s="10"/>
      <c r="EAS1223" s="10"/>
      <c r="EAT1223" s="10"/>
      <c r="EAU1223" s="10"/>
      <c r="EAV1223" s="10"/>
      <c r="EAW1223" s="10"/>
      <c r="EAX1223" s="10"/>
      <c r="EAY1223" s="10"/>
      <c r="EAZ1223" s="10"/>
      <c r="EBA1223" s="10"/>
      <c r="EBB1223" s="10"/>
      <c r="EBC1223" s="10"/>
      <c r="EBD1223" s="10"/>
      <c r="EBE1223" s="10"/>
      <c r="EBF1223" s="10"/>
      <c r="EBG1223" s="10"/>
      <c r="EBH1223" s="10"/>
      <c r="EBI1223" s="10"/>
      <c r="EBJ1223" s="10"/>
      <c r="EBK1223" s="10"/>
      <c r="EBL1223" s="10"/>
      <c r="EBM1223" s="10"/>
      <c r="EBN1223" s="10"/>
      <c r="EBO1223" s="10"/>
      <c r="EBP1223" s="10"/>
      <c r="EBQ1223" s="10"/>
      <c r="EBR1223" s="10"/>
      <c r="EBS1223" s="10"/>
      <c r="EBT1223" s="10"/>
      <c r="EBU1223" s="10"/>
      <c r="EBV1223" s="10"/>
      <c r="EBW1223" s="10"/>
      <c r="EBX1223" s="10"/>
      <c r="EBY1223" s="10"/>
      <c r="EBZ1223" s="10"/>
      <c r="ECA1223" s="10"/>
      <c r="ECB1223" s="10"/>
      <c r="ECC1223" s="10"/>
      <c r="ECD1223" s="10"/>
      <c r="ECE1223" s="10"/>
      <c r="ECF1223" s="10"/>
      <c r="ECG1223" s="10"/>
      <c r="ECH1223" s="10"/>
      <c r="ECI1223" s="10"/>
      <c r="ECJ1223" s="10"/>
      <c r="ECK1223" s="10"/>
      <c r="ECL1223" s="10"/>
      <c r="ECM1223" s="10"/>
      <c r="ECN1223" s="10"/>
      <c r="ECO1223" s="10"/>
      <c r="ECP1223" s="10"/>
      <c r="ECQ1223" s="10"/>
      <c r="ECR1223" s="10"/>
      <c r="ECS1223" s="10"/>
      <c r="ECT1223" s="10"/>
      <c r="ECU1223" s="10"/>
      <c r="ECV1223" s="10"/>
      <c r="ECW1223" s="10"/>
      <c r="ECX1223" s="10"/>
      <c r="ECY1223" s="10"/>
      <c r="ECZ1223" s="10"/>
      <c r="EDA1223" s="10"/>
      <c r="EDB1223" s="10"/>
      <c r="EDC1223" s="10"/>
      <c r="EDD1223" s="10"/>
      <c r="EDE1223" s="10"/>
      <c r="EDF1223" s="10"/>
      <c r="EDG1223" s="10"/>
      <c r="EDH1223" s="10"/>
      <c r="EDI1223" s="10"/>
      <c r="EDJ1223" s="10"/>
      <c r="EDK1223" s="10"/>
      <c r="EDL1223" s="10"/>
      <c r="EDM1223" s="10"/>
      <c r="EDN1223" s="10"/>
      <c r="EDO1223" s="10"/>
      <c r="EDP1223" s="10"/>
      <c r="EDQ1223" s="10"/>
      <c r="EDR1223" s="10"/>
      <c r="EDS1223" s="10"/>
      <c r="EDT1223" s="10"/>
      <c r="EDU1223" s="10"/>
      <c r="EDV1223" s="10"/>
      <c r="EDW1223" s="10"/>
      <c r="EDX1223" s="10"/>
      <c r="EDY1223" s="10"/>
      <c r="EDZ1223" s="10"/>
      <c r="EEA1223" s="10"/>
      <c r="EEB1223" s="10"/>
      <c r="EEC1223" s="10"/>
      <c r="EED1223" s="10"/>
      <c r="EEE1223" s="10"/>
      <c r="EEF1223" s="10"/>
      <c r="EEG1223" s="10"/>
      <c r="EEH1223" s="10"/>
      <c r="EEI1223" s="10"/>
      <c r="EEJ1223" s="10"/>
      <c r="EEK1223" s="10"/>
      <c r="EEL1223" s="10"/>
      <c r="EEM1223" s="10"/>
      <c r="EEN1223" s="10"/>
      <c r="EEO1223" s="10"/>
      <c r="EEP1223" s="10"/>
      <c r="EEQ1223" s="10"/>
      <c r="EER1223" s="10"/>
      <c r="EES1223" s="10"/>
      <c r="EET1223" s="10"/>
      <c r="EEU1223" s="10"/>
      <c r="EEV1223" s="10"/>
      <c r="EEW1223" s="10"/>
      <c r="EEX1223" s="10"/>
      <c r="EEY1223" s="10"/>
      <c r="EEZ1223" s="10"/>
      <c r="EFA1223" s="10"/>
      <c r="EFB1223" s="10"/>
      <c r="EFC1223" s="10"/>
      <c r="EFD1223" s="10"/>
      <c r="EFE1223" s="10"/>
      <c r="EFF1223" s="10"/>
      <c r="EFG1223" s="10"/>
      <c r="EFH1223" s="10"/>
      <c r="EFI1223" s="10"/>
      <c r="EFJ1223" s="10"/>
      <c r="EFK1223" s="10"/>
      <c r="EFL1223" s="10"/>
      <c r="EFM1223" s="10"/>
      <c r="EFN1223" s="10"/>
      <c r="EFO1223" s="10"/>
      <c r="EFP1223" s="10"/>
      <c r="EFQ1223" s="10"/>
      <c r="EFR1223" s="10"/>
      <c r="EFS1223" s="10"/>
      <c r="EFT1223" s="10"/>
      <c r="EFU1223" s="10"/>
      <c r="EFV1223" s="10"/>
      <c r="EFW1223" s="10"/>
      <c r="EFX1223" s="10"/>
      <c r="EFY1223" s="10"/>
      <c r="EFZ1223" s="10"/>
      <c r="EGA1223" s="10"/>
      <c r="EGB1223" s="10"/>
      <c r="EGC1223" s="10"/>
      <c r="EGD1223" s="10"/>
      <c r="EGE1223" s="10"/>
      <c r="EGF1223" s="10"/>
      <c r="EGG1223" s="10"/>
      <c r="EGH1223" s="10"/>
      <c r="EGI1223" s="10"/>
      <c r="EGJ1223" s="10"/>
      <c r="EGK1223" s="10"/>
      <c r="EGL1223" s="10"/>
      <c r="EGM1223" s="10"/>
      <c r="EGN1223" s="10"/>
      <c r="EGO1223" s="10"/>
      <c r="EGP1223" s="10"/>
      <c r="EGQ1223" s="10"/>
      <c r="EGR1223" s="10"/>
      <c r="EGS1223" s="10"/>
      <c r="EGT1223" s="10"/>
      <c r="EGU1223" s="10"/>
      <c r="EGV1223" s="10"/>
      <c r="EGW1223" s="10"/>
      <c r="EGX1223" s="10"/>
      <c r="EGY1223" s="10"/>
      <c r="EGZ1223" s="10"/>
      <c r="EHA1223" s="10"/>
      <c r="EHB1223" s="10"/>
      <c r="EHC1223" s="10"/>
      <c r="EHD1223" s="10"/>
      <c r="EHE1223" s="10"/>
      <c r="EHF1223" s="10"/>
      <c r="EHG1223" s="10"/>
      <c r="EHH1223" s="10"/>
      <c r="EHI1223" s="10"/>
      <c r="EHJ1223" s="10"/>
      <c r="EHK1223" s="10"/>
      <c r="EHL1223" s="10"/>
      <c r="EHM1223" s="10"/>
      <c r="EHN1223" s="10"/>
      <c r="EHO1223" s="10"/>
      <c r="EHP1223" s="10"/>
      <c r="EHQ1223" s="10"/>
      <c r="EHR1223" s="10"/>
      <c r="EHS1223" s="10"/>
      <c r="EHT1223" s="10"/>
      <c r="EHU1223" s="10"/>
      <c r="EHV1223" s="10"/>
      <c r="EHW1223" s="10"/>
      <c r="EHX1223" s="10"/>
      <c r="EHY1223" s="10"/>
      <c r="EHZ1223" s="10"/>
      <c r="EIA1223" s="10"/>
      <c r="EIB1223" s="10"/>
      <c r="EIC1223" s="10"/>
      <c r="EID1223" s="10"/>
      <c r="EIE1223" s="10"/>
      <c r="EIF1223" s="10"/>
      <c r="EIG1223" s="10"/>
      <c r="EIH1223" s="10"/>
      <c r="EII1223" s="10"/>
      <c r="EIJ1223" s="10"/>
      <c r="EIK1223" s="10"/>
      <c r="EIL1223" s="10"/>
      <c r="EIM1223" s="10"/>
      <c r="EIN1223" s="10"/>
      <c r="EIO1223" s="10"/>
      <c r="EIP1223" s="10"/>
      <c r="EIQ1223" s="10"/>
      <c r="EIR1223" s="10"/>
      <c r="EIS1223" s="10"/>
      <c r="EIT1223" s="10"/>
      <c r="EIU1223" s="10"/>
      <c r="EIV1223" s="10"/>
      <c r="EIW1223" s="10"/>
      <c r="EIX1223" s="10"/>
      <c r="EIY1223" s="10"/>
      <c r="EIZ1223" s="10"/>
      <c r="EJA1223" s="10"/>
      <c r="EJB1223" s="10"/>
      <c r="EJC1223" s="10"/>
      <c r="EJD1223" s="10"/>
      <c r="EJE1223" s="10"/>
      <c r="EJF1223" s="10"/>
      <c r="EJG1223" s="10"/>
      <c r="EJH1223" s="10"/>
      <c r="EJI1223" s="10"/>
      <c r="EJJ1223" s="10"/>
      <c r="EJK1223" s="10"/>
      <c r="EJL1223" s="10"/>
      <c r="EJM1223" s="10"/>
      <c r="EJN1223" s="10"/>
      <c r="EJO1223" s="10"/>
      <c r="EJP1223" s="10"/>
      <c r="EJQ1223" s="10"/>
      <c r="EJR1223" s="10"/>
      <c r="EJS1223" s="10"/>
      <c r="EJT1223" s="10"/>
      <c r="EJU1223" s="10"/>
      <c r="EJV1223" s="10"/>
      <c r="EJW1223" s="10"/>
      <c r="EJX1223" s="10"/>
      <c r="EJY1223" s="10"/>
      <c r="EJZ1223" s="10"/>
      <c r="EKA1223" s="10"/>
      <c r="EKB1223" s="10"/>
      <c r="EKC1223" s="10"/>
      <c r="EKD1223" s="10"/>
      <c r="EKE1223" s="10"/>
      <c r="EKF1223" s="10"/>
      <c r="EKG1223" s="10"/>
      <c r="EKH1223" s="10"/>
      <c r="EKI1223" s="10"/>
      <c r="EKJ1223" s="10"/>
      <c r="EKK1223" s="10"/>
      <c r="EKL1223" s="10"/>
      <c r="EKM1223" s="10"/>
      <c r="EKN1223" s="10"/>
      <c r="EKO1223" s="10"/>
      <c r="EKP1223" s="10"/>
      <c r="EKQ1223" s="10"/>
      <c r="EKR1223" s="10"/>
      <c r="EKS1223" s="10"/>
      <c r="EKT1223" s="10"/>
      <c r="EKU1223" s="10"/>
      <c r="EKV1223" s="10"/>
      <c r="EKW1223" s="10"/>
      <c r="EKX1223" s="10"/>
      <c r="EKY1223" s="10"/>
      <c r="EKZ1223" s="10"/>
      <c r="ELA1223" s="10"/>
      <c r="ELB1223" s="10"/>
      <c r="ELC1223" s="10"/>
      <c r="ELD1223" s="10"/>
      <c r="ELE1223" s="10"/>
      <c r="ELF1223" s="10"/>
      <c r="ELG1223" s="10"/>
      <c r="ELH1223" s="10"/>
      <c r="ELI1223" s="10"/>
      <c r="ELJ1223" s="10"/>
      <c r="ELK1223" s="10"/>
      <c r="ELL1223" s="10"/>
      <c r="ELM1223" s="10"/>
      <c r="ELN1223" s="10"/>
      <c r="ELO1223" s="10"/>
      <c r="ELP1223" s="10"/>
      <c r="ELQ1223" s="10"/>
      <c r="ELR1223" s="10"/>
      <c r="ELS1223" s="10"/>
      <c r="ELT1223" s="10"/>
      <c r="ELU1223" s="10"/>
      <c r="ELV1223" s="10"/>
      <c r="ELW1223" s="10"/>
      <c r="ELX1223" s="10"/>
      <c r="ELY1223" s="10"/>
      <c r="ELZ1223" s="10"/>
      <c r="EMA1223" s="10"/>
      <c r="EMB1223" s="10"/>
      <c r="EMC1223" s="10"/>
      <c r="EMD1223" s="10"/>
      <c r="EME1223" s="10"/>
      <c r="EMF1223" s="10"/>
      <c r="EMG1223" s="10"/>
      <c r="EMH1223" s="10"/>
      <c r="EMI1223" s="10"/>
      <c r="EMJ1223" s="10"/>
      <c r="EMK1223" s="10"/>
      <c r="EML1223" s="10"/>
      <c r="EMM1223" s="10"/>
      <c r="EMN1223" s="10"/>
      <c r="EMO1223" s="10"/>
      <c r="EMP1223" s="10"/>
      <c r="EMQ1223" s="10"/>
      <c r="EMR1223" s="10"/>
      <c r="EMS1223" s="10"/>
      <c r="EMT1223" s="10"/>
      <c r="EMU1223" s="10"/>
      <c r="EMV1223" s="10"/>
      <c r="EMW1223" s="10"/>
      <c r="EMX1223" s="10"/>
      <c r="EMY1223" s="10"/>
      <c r="EMZ1223" s="10"/>
      <c r="ENA1223" s="10"/>
      <c r="ENB1223" s="10"/>
      <c r="ENC1223" s="10"/>
      <c r="END1223" s="10"/>
      <c r="ENE1223" s="10"/>
      <c r="ENF1223" s="10"/>
      <c r="ENG1223" s="10"/>
      <c r="ENH1223" s="10"/>
      <c r="ENI1223" s="10"/>
      <c r="ENJ1223" s="10"/>
      <c r="ENK1223" s="10"/>
      <c r="ENL1223" s="10"/>
      <c r="ENM1223" s="10"/>
      <c r="ENN1223" s="10"/>
      <c r="ENO1223" s="10"/>
      <c r="ENP1223" s="10"/>
      <c r="ENQ1223" s="10"/>
      <c r="ENR1223" s="10"/>
      <c r="ENS1223" s="10"/>
      <c r="ENT1223" s="10"/>
      <c r="ENU1223" s="10"/>
      <c r="ENV1223" s="10"/>
      <c r="ENW1223" s="10"/>
      <c r="ENX1223" s="10"/>
      <c r="ENY1223" s="10"/>
      <c r="ENZ1223" s="10"/>
      <c r="EOA1223" s="10"/>
      <c r="EOB1223" s="10"/>
      <c r="EOC1223" s="10"/>
      <c r="EOD1223" s="10"/>
      <c r="EOE1223" s="10"/>
      <c r="EOF1223" s="10"/>
      <c r="EOG1223" s="10"/>
      <c r="EOH1223" s="10"/>
      <c r="EOI1223" s="10"/>
      <c r="EOJ1223" s="10"/>
      <c r="EOK1223" s="10"/>
      <c r="EOL1223" s="10"/>
      <c r="EOM1223" s="10"/>
      <c r="EON1223" s="10"/>
      <c r="EOO1223" s="10"/>
      <c r="EOP1223" s="10"/>
      <c r="EOQ1223" s="10"/>
      <c r="EOR1223" s="10"/>
      <c r="EOS1223" s="10"/>
      <c r="EOT1223" s="10"/>
      <c r="EOU1223" s="10"/>
      <c r="EOV1223" s="10"/>
      <c r="EOW1223" s="10"/>
      <c r="EOX1223" s="10"/>
      <c r="EOY1223" s="10"/>
      <c r="EOZ1223" s="10"/>
      <c r="EPA1223" s="10"/>
      <c r="EPB1223" s="10"/>
      <c r="EPC1223" s="10"/>
      <c r="EPD1223" s="10"/>
      <c r="EPE1223" s="10"/>
      <c r="EPF1223" s="10"/>
      <c r="EPG1223" s="10"/>
      <c r="EPH1223" s="10"/>
      <c r="EPI1223" s="10"/>
      <c r="EPJ1223" s="10"/>
      <c r="EPK1223" s="10"/>
      <c r="EPL1223" s="10"/>
      <c r="EPM1223" s="10"/>
      <c r="EPN1223" s="10"/>
      <c r="EPO1223" s="10"/>
      <c r="EPP1223" s="10"/>
      <c r="EPQ1223" s="10"/>
      <c r="EPR1223" s="10"/>
      <c r="EPS1223" s="10"/>
      <c r="EPT1223" s="10"/>
      <c r="EPU1223" s="10"/>
      <c r="EPV1223" s="10"/>
      <c r="EPW1223" s="10"/>
      <c r="EPX1223" s="10"/>
      <c r="EPY1223" s="10"/>
      <c r="EPZ1223" s="10"/>
      <c r="EQA1223" s="10"/>
      <c r="EQB1223" s="10"/>
      <c r="EQC1223" s="10"/>
      <c r="EQD1223" s="10"/>
      <c r="EQE1223" s="10"/>
      <c r="EQF1223" s="10"/>
      <c r="EQG1223" s="10"/>
      <c r="EQH1223" s="10"/>
      <c r="EQI1223" s="10"/>
      <c r="EQJ1223" s="10"/>
      <c r="EQK1223" s="10"/>
      <c r="EQL1223" s="10"/>
      <c r="EQM1223" s="10"/>
      <c r="EQN1223" s="10"/>
      <c r="EQO1223" s="10"/>
      <c r="EQP1223" s="10"/>
      <c r="EQQ1223" s="10"/>
      <c r="EQR1223" s="10"/>
      <c r="EQS1223" s="10"/>
      <c r="EQT1223" s="10"/>
      <c r="EQU1223" s="10"/>
      <c r="EQV1223" s="10"/>
      <c r="EQW1223" s="10"/>
      <c r="EQX1223" s="10"/>
      <c r="EQY1223" s="10"/>
      <c r="EQZ1223" s="10"/>
      <c r="ERA1223" s="10"/>
      <c r="ERB1223" s="10"/>
      <c r="ERC1223" s="10"/>
      <c r="ERD1223" s="10"/>
      <c r="ERE1223" s="10"/>
      <c r="ERF1223" s="10"/>
      <c r="ERG1223" s="10"/>
      <c r="ERH1223" s="10"/>
      <c r="ERI1223" s="10"/>
      <c r="ERJ1223" s="10"/>
      <c r="ERK1223" s="10"/>
      <c r="ERL1223" s="10"/>
      <c r="ERM1223" s="10"/>
      <c r="ERN1223" s="10"/>
      <c r="ERO1223" s="10"/>
      <c r="ERP1223" s="10"/>
      <c r="ERQ1223" s="10"/>
      <c r="ERR1223" s="10"/>
      <c r="ERS1223" s="10"/>
      <c r="ERT1223" s="10"/>
      <c r="ERU1223" s="10"/>
      <c r="ERV1223" s="10"/>
      <c r="ERW1223" s="10"/>
      <c r="ERX1223" s="10"/>
      <c r="ERY1223" s="10"/>
      <c r="ERZ1223" s="10"/>
      <c r="ESA1223" s="10"/>
      <c r="ESB1223" s="10"/>
      <c r="ESC1223" s="10"/>
      <c r="ESD1223" s="10"/>
      <c r="ESE1223" s="10"/>
      <c r="ESF1223" s="10"/>
      <c r="ESG1223" s="10"/>
      <c r="ESH1223" s="10"/>
      <c r="ESI1223" s="10"/>
      <c r="ESJ1223" s="10"/>
      <c r="ESK1223" s="10"/>
      <c r="ESL1223" s="10"/>
      <c r="ESM1223" s="10"/>
      <c r="ESN1223" s="10"/>
      <c r="ESO1223" s="10"/>
      <c r="ESP1223" s="10"/>
      <c r="ESQ1223" s="10"/>
      <c r="ESR1223" s="10"/>
      <c r="ESS1223" s="10"/>
      <c r="EST1223" s="10"/>
      <c r="ESU1223" s="10"/>
      <c r="ESV1223" s="10"/>
      <c r="ESW1223" s="10"/>
      <c r="ESX1223" s="10"/>
      <c r="ESY1223" s="10"/>
      <c r="ESZ1223" s="10"/>
      <c r="ETA1223" s="10"/>
      <c r="ETB1223" s="10"/>
      <c r="ETC1223" s="10"/>
      <c r="ETD1223" s="10"/>
      <c r="ETE1223" s="10"/>
      <c r="ETF1223" s="10"/>
      <c r="ETG1223" s="10"/>
      <c r="ETH1223" s="10"/>
      <c r="ETI1223" s="10"/>
      <c r="ETJ1223" s="10"/>
      <c r="ETK1223" s="10"/>
      <c r="ETL1223" s="10"/>
      <c r="ETM1223" s="10"/>
      <c r="ETN1223" s="10"/>
      <c r="ETO1223" s="10"/>
      <c r="ETP1223" s="10"/>
      <c r="ETQ1223" s="10"/>
      <c r="ETR1223" s="10"/>
      <c r="ETS1223" s="10"/>
      <c r="ETT1223" s="10"/>
      <c r="ETU1223" s="10"/>
      <c r="ETV1223" s="10"/>
      <c r="ETW1223" s="10"/>
      <c r="ETX1223" s="10"/>
      <c r="ETY1223" s="10"/>
      <c r="ETZ1223" s="10"/>
      <c r="EUA1223" s="10"/>
      <c r="EUB1223" s="10"/>
      <c r="EUC1223" s="10"/>
      <c r="EUD1223" s="10"/>
      <c r="EUE1223" s="10"/>
      <c r="EUF1223" s="10"/>
      <c r="EUG1223" s="10"/>
      <c r="EUH1223" s="10"/>
      <c r="EUI1223" s="10"/>
      <c r="EUJ1223" s="10"/>
      <c r="EUK1223" s="10"/>
      <c r="EUL1223" s="10"/>
      <c r="EUM1223" s="10"/>
      <c r="EUN1223" s="10"/>
      <c r="EUO1223" s="10"/>
      <c r="EUP1223" s="10"/>
      <c r="EUQ1223" s="10"/>
      <c r="EUR1223" s="10"/>
      <c r="EUS1223" s="10"/>
      <c r="EUT1223" s="10"/>
      <c r="EUU1223" s="10"/>
      <c r="EUV1223" s="10"/>
      <c r="EUW1223" s="10"/>
      <c r="EUX1223" s="10"/>
      <c r="EUY1223" s="10"/>
      <c r="EUZ1223" s="10"/>
      <c r="EVA1223" s="10"/>
      <c r="EVB1223" s="10"/>
      <c r="EVC1223" s="10"/>
      <c r="EVD1223" s="10"/>
      <c r="EVE1223" s="10"/>
      <c r="EVF1223" s="10"/>
      <c r="EVG1223" s="10"/>
      <c r="EVH1223" s="10"/>
      <c r="EVI1223" s="10"/>
      <c r="EVJ1223" s="10"/>
      <c r="EVK1223" s="10"/>
      <c r="EVL1223" s="10"/>
      <c r="EVM1223" s="10"/>
      <c r="EVN1223" s="10"/>
      <c r="EVO1223" s="10"/>
      <c r="EVP1223" s="10"/>
      <c r="EVQ1223" s="10"/>
      <c r="EVR1223" s="10"/>
      <c r="EVS1223" s="10"/>
      <c r="EVT1223" s="10"/>
      <c r="EVU1223" s="10"/>
      <c r="EVV1223" s="10"/>
      <c r="EVW1223" s="10"/>
      <c r="EVX1223" s="10"/>
      <c r="EVY1223" s="10"/>
      <c r="EVZ1223" s="10"/>
      <c r="EWA1223" s="10"/>
      <c r="EWB1223" s="10"/>
      <c r="EWC1223" s="10"/>
      <c r="EWD1223" s="10"/>
      <c r="EWE1223" s="10"/>
      <c r="EWF1223" s="10"/>
      <c r="EWG1223" s="10"/>
      <c r="EWH1223" s="10"/>
      <c r="EWI1223" s="10"/>
      <c r="EWJ1223" s="10"/>
      <c r="EWK1223" s="10"/>
      <c r="EWL1223" s="10"/>
      <c r="EWM1223" s="10"/>
      <c r="EWN1223" s="10"/>
      <c r="EWO1223" s="10"/>
      <c r="EWP1223" s="10"/>
      <c r="EWQ1223" s="10"/>
      <c r="EWR1223" s="10"/>
      <c r="EWS1223" s="10"/>
      <c r="EWT1223" s="10"/>
      <c r="EWU1223" s="10"/>
      <c r="EWV1223" s="10"/>
      <c r="EWW1223" s="10"/>
      <c r="EWX1223" s="10"/>
      <c r="EWY1223" s="10"/>
      <c r="EWZ1223" s="10"/>
      <c r="EXA1223" s="10"/>
      <c r="EXB1223" s="10"/>
      <c r="EXC1223" s="10"/>
      <c r="EXD1223" s="10"/>
      <c r="EXE1223" s="10"/>
      <c r="EXF1223" s="10"/>
      <c r="EXG1223" s="10"/>
      <c r="EXH1223" s="10"/>
      <c r="EXI1223" s="10"/>
      <c r="EXJ1223" s="10"/>
      <c r="EXK1223" s="10"/>
      <c r="EXL1223" s="10"/>
      <c r="EXM1223" s="10"/>
      <c r="EXN1223" s="10"/>
      <c r="EXO1223" s="10"/>
      <c r="EXP1223" s="10"/>
      <c r="EXQ1223" s="10"/>
      <c r="EXR1223" s="10"/>
      <c r="EXS1223" s="10"/>
      <c r="EXT1223" s="10"/>
      <c r="EXU1223" s="10"/>
      <c r="EXV1223" s="10"/>
      <c r="EXW1223" s="10"/>
      <c r="EXX1223" s="10"/>
      <c r="EXY1223" s="10"/>
      <c r="EXZ1223" s="10"/>
      <c r="EYA1223" s="10"/>
      <c r="EYB1223" s="10"/>
      <c r="EYC1223" s="10"/>
      <c r="EYD1223" s="10"/>
      <c r="EYE1223" s="10"/>
      <c r="EYF1223" s="10"/>
      <c r="EYG1223" s="10"/>
      <c r="EYH1223" s="10"/>
      <c r="EYI1223" s="10"/>
      <c r="EYJ1223" s="10"/>
      <c r="EYK1223" s="10"/>
      <c r="EYL1223" s="10"/>
      <c r="EYM1223" s="10"/>
      <c r="EYN1223" s="10"/>
      <c r="EYO1223" s="10"/>
      <c r="EYP1223" s="10"/>
      <c r="EYQ1223" s="10"/>
      <c r="EYR1223" s="10"/>
      <c r="EYS1223" s="10"/>
      <c r="EYT1223" s="10"/>
      <c r="EYU1223" s="10"/>
      <c r="EYV1223" s="10"/>
      <c r="EYW1223" s="10"/>
      <c r="EYX1223" s="10"/>
      <c r="EYY1223" s="10"/>
      <c r="EYZ1223" s="10"/>
      <c r="EZA1223" s="10"/>
      <c r="EZB1223" s="10"/>
      <c r="EZC1223" s="10"/>
      <c r="EZD1223" s="10"/>
      <c r="EZE1223" s="10"/>
      <c r="EZF1223" s="10"/>
      <c r="EZG1223" s="10"/>
      <c r="EZH1223" s="10"/>
      <c r="EZI1223" s="10"/>
      <c r="EZJ1223" s="10"/>
      <c r="EZK1223" s="10"/>
      <c r="EZL1223" s="10"/>
      <c r="EZM1223" s="10"/>
      <c r="EZN1223" s="10"/>
      <c r="EZO1223" s="10"/>
      <c r="EZP1223" s="10"/>
      <c r="EZQ1223" s="10"/>
      <c r="EZR1223" s="10"/>
      <c r="EZS1223" s="10"/>
      <c r="EZT1223" s="10"/>
      <c r="EZU1223" s="10"/>
      <c r="EZV1223" s="10"/>
      <c r="EZW1223" s="10"/>
      <c r="EZX1223" s="10"/>
      <c r="EZY1223" s="10"/>
      <c r="EZZ1223" s="10"/>
      <c r="FAA1223" s="10"/>
      <c r="FAB1223" s="10"/>
      <c r="FAC1223" s="10"/>
      <c r="FAD1223" s="10"/>
      <c r="FAE1223" s="10"/>
      <c r="FAF1223" s="10"/>
      <c r="FAG1223" s="10"/>
      <c r="FAH1223" s="10"/>
      <c r="FAI1223" s="10"/>
      <c r="FAJ1223" s="10"/>
      <c r="FAK1223" s="10"/>
      <c r="FAL1223" s="10"/>
      <c r="FAM1223" s="10"/>
      <c r="FAN1223" s="10"/>
      <c r="FAO1223" s="10"/>
      <c r="FAP1223" s="10"/>
      <c r="FAQ1223" s="10"/>
      <c r="FAR1223" s="10"/>
      <c r="FAS1223" s="10"/>
      <c r="FAT1223" s="10"/>
      <c r="FAU1223" s="10"/>
      <c r="FAV1223" s="10"/>
      <c r="FAW1223" s="10"/>
      <c r="FAX1223" s="10"/>
      <c r="FAY1223" s="10"/>
      <c r="FAZ1223" s="10"/>
      <c r="FBA1223" s="10"/>
      <c r="FBB1223" s="10"/>
      <c r="FBC1223" s="10"/>
      <c r="FBD1223" s="10"/>
      <c r="FBE1223" s="10"/>
      <c r="FBF1223" s="10"/>
      <c r="FBG1223" s="10"/>
      <c r="FBH1223" s="10"/>
      <c r="FBI1223" s="10"/>
      <c r="FBJ1223" s="10"/>
      <c r="FBK1223" s="10"/>
      <c r="FBL1223" s="10"/>
      <c r="FBM1223" s="10"/>
      <c r="FBN1223" s="10"/>
      <c r="FBO1223" s="10"/>
      <c r="FBP1223" s="10"/>
      <c r="FBQ1223" s="10"/>
      <c r="FBR1223" s="10"/>
      <c r="FBS1223" s="10"/>
      <c r="FBT1223" s="10"/>
      <c r="FBU1223" s="10"/>
      <c r="FBV1223" s="10"/>
      <c r="FBW1223" s="10"/>
      <c r="FBX1223" s="10"/>
      <c r="FBY1223" s="10"/>
      <c r="FBZ1223" s="10"/>
      <c r="FCA1223" s="10"/>
      <c r="FCB1223" s="10"/>
      <c r="FCC1223" s="10"/>
      <c r="FCD1223" s="10"/>
      <c r="FCE1223" s="10"/>
      <c r="FCF1223" s="10"/>
      <c r="FCG1223" s="10"/>
      <c r="FCH1223" s="10"/>
      <c r="FCI1223" s="10"/>
      <c r="FCJ1223" s="10"/>
      <c r="FCK1223" s="10"/>
      <c r="FCL1223" s="10"/>
      <c r="FCM1223" s="10"/>
      <c r="FCN1223" s="10"/>
      <c r="FCO1223" s="10"/>
      <c r="FCP1223" s="10"/>
      <c r="FCQ1223" s="10"/>
      <c r="FCR1223" s="10"/>
      <c r="FCS1223" s="10"/>
      <c r="FCT1223" s="10"/>
      <c r="FCU1223" s="10"/>
      <c r="FCV1223" s="10"/>
      <c r="FCW1223" s="10"/>
      <c r="FCX1223" s="10"/>
      <c r="FCY1223" s="10"/>
      <c r="FCZ1223" s="10"/>
      <c r="FDA1223" s="10"/>
      <c r="FDB1223" s="10"/>
      <c r="FDC1223" s="10"/>
      <c r="FDD1223" s="10"/>
      <c r="FDE1223" s="10"/>
      <c r="FDF1223" s="10"/>
      <c r="FDG1223" s="10"/>
      <c r="FDH1223" s="10"/>
      <c r="FDI1223" s="10"/>
      <c r="FDJ1223" s="10"/>
      <c r="FDK1223" s="10"/>
      <c r="FDL1223" s="10"/>
      <c r="FDM1223" s="10"/>
      <c r="FDN1223" s="10"/>
      <c r="FDO1223" s="10"/>
      <c r="FDP1223" s="10"/>
      <c r="FDQ1223" s="10"/>
      <c r="FDR1223" s="10"/>
      <c r="FDS1223" s="10"/>
      <c r="FDT1223" s="10"/>
      <c r="FDU1223" s="10"/>
      <c r="FDV1223" s="10"/>
      <c r="FDW1223" s="10"/>
      <c r="FDX1223" s="10"/>
      <c r="FDY1223" s="10"/>
      <c r="FDZ1223" s="10"/>
      <c r="FEA1223" s="10"/>
      <c r="FEB1223" s="10"/>
      <c r="FEC1223" s="10"/>
      <c r="FED1223" s="10"/>
      <c r="FEE1223" s="10"/>
      <c r="FEF1223" s="10"/>
      <c r="FEG1223" s="10"/>
      <c r="FEH1223" s="10"/>
      <c r="FEI1223" s="10"/>
      <c r="FEJ1223" s="10"/>
      <c r="FEK1223" s="10"/>
      <c r="FEL1223" s="10"/>
      <c r="FEM1223" s="10"/>
      <c r="FEN1223" s="10"/>
      <c r="FEO1223" s="10"/>
      <c r="FEP1223" s="10"/>
      <c r="FEQ1223" s="10"/>
      <c r="FER1223" s="10"/>
      <c r="FES1223" s="10"/>
      <c r="FET1223" s="10"/>
      <c r="FEU1223" s="10"/>
      <c r="FEV1223" s="10"/>
      <c r="FEW1223" s="10"/>
      <c r="FEX1223" s="10"/>
      <c r="FEY1223" s="10"/>
      <c r="FEZ1223" s="10"/>
      <c r="FFA1223" s="10"/>
      <c r="FFB1223" s="10"/>
      <c r="FFC1223" s="10"/>
      <c r="FFD1223" s="10"/>
      <c r="FFE1223" s="10"/>
      <c r="FFF1223" s="10"/>
      <c r="FFG1223" s="10"/>
      <c r="FFH1223" s="10"/>
      <c r="FFI1223" s="10"/>
      <c r="FFJ1223" s="10"/>
      <c r="FFK1223" s="10"/>
      <c r="FFL1223" s="10"/>
      <c r="FFM1223" s="10"/>
      <c r="FFN1223" s="10"/>
      <c r="FFO1223" s="10"/>
      <c r="FFP1223" s="10"/>
      <c r="FFQ1223" s="10"/>
      <c r="FFR1223" s="10"/>
      <c r="FFS1223" s="10"/>
      <c r="FFT1223" s="10"/>
      <c r="FFU1223" s="10"/>
      <c r="FFV1223" s="10"/>
      <c r="FFW1223" s="10"/>
      <c r="FFX1223" s="10"/>
      <c r="FFY1223" s="10"/>
      <c r="FFZ1223" s="10"/>
      <c r="FGA1223" s="10"/>
      <c r="FGB1223" s="10"/>
      <c r="FGC1223" s="10"/>
      <c r="FGD1223" s="10"/>
      <c r="FGE1223" s="10"/>
      <c r="FGF1223" s="10"/>
      <c r="FGG1223" s="10"/>
      <c r="FGH1223" s="10"/>
      <c r="FGI1223" s="10"/>
      <c r="FGJ1223" s="10"/>
      <c r="FGK1223" s="10"/>
      <c r="FGL1223" s="10"/>
      <c r="FGM1223" s="10"/>
      <c r="FGN1223" s="10"/>
      <c r="FGO1223" s="10"/>
      <c r="FGP1223" s="10"/>
      <c r="FGQ1223" s="10"/>
      <c r="FGR1223" s="10"/>
      <c r="FGS1223" s="10"/>
      <c r="FGT1223" s="10"/>
      <c r="FGU1223" s="10"/>
      <c r="FGV1223" s="10"/>
      <c r="FGW1223" s="10"/>
      <c r="FGX1223" s="10"/>
      <c r="FGY1223" s="10"/>
      <c r="FGZ1223" s="10"/>
      <c r="FHA1223" s="10"/>
      <c r="FHB1223" s="10"/>
      <c r="FHC1223" s="10"/>
      <c r="FHD1223" s="10"/>
      <c r="FHE1223" s="10"/>
      <c r="FHF1223" s="10"/>
      <c r="FHG1223" s="10"/>
      <c r="FHH1223" s="10"/>
      <c r="FHI1223" s="10"/>
      <c r="FHJ1223" s="10"/>
      <c r="FHK1223" s="10"/>
      <c r="FHL1223" s="10"/>
      <c r="FHM1223" s="10"/>
      <c r="FHN1223" s="10"/>
      <c r="FHO1223" s="10"/>
      <c r="FHP1223" s="10"/>
      <c r="FHQ1223" s="10"/>
      <c r="FHR1223" s="10"/>
      <c r="FHS1223" s="10"/>
      <c r="FHT1223" s="10"/>
      <c r="FHU1223" s="10"/>
      <c r="FHV1223" s="10"/>
      <c r="FHW1223" s="10"/>
      <c r="FHX1223" s="10"/>
      <c r="FHY1223" s="10"/>
      <c r="FHZ1223" s="10"/>
      <c r="FIA1223" s="10"/>
      <c r="FIB1223" s="10"/>
      <c r="FIC1223" s="10"/>
      <c r="FID1223" s="10"/>
      <c r="FIE1223" s="10"/>
      <c r="FIF1223" s="10"/>
      <c r="FIG1223" s="10"/>
      <c r="FIH1223" s="10"/>
      <c r="FII1223" s="10"/>
      <c r="FIJ1223" s="10"/>
      <c r="FIK1223" s="10"/>
      <c r="FIL1223" s="10"/>
      <c r="FIM1223" s="10"/>
      <c r="FIN1223" s="10"/>
      <c r="FIO1223" s="10"/>
      <c r="FIP1223" s="10"/>
      <c r="FIQ1223" s="10"/>
      <c r="FIR1223" s="10"/>
      <c r="FIS1223" s="10"/>
      <c r="FIT1223" s="10"/>
      <c r="FIU1223" s="10"/>
      <c r="FIV1223" s="10"/>
      <c r="FIW1223" s="10"/>
      <c r="FIX1223" s="10"/>
      <c r="FIY1223" s="10"/>
      <c r="FIZ1223" s="10"/>
      <c r="FJA1223" s="10"/>
      <c r="FJB1223" s="10"/>
      <c r="FJC1223" s="10"/>
      <c r="FJD1223" s="10"/>
      <c r="FJE1223" s="10"/>
      <c r="FJF1223" s="10"/>
      <c r="FJG1223" s="10"/>
      <c r="FJH1223" s="10"/>
      <c r="FJI1223" s="10"/>
      <c r="FJJ1223" s="10"/>
      <c r="FJK1223" s="10"/>
      <c r="FJL1223" s="10"/>
      <c r="FJM1223" s="10"/>
      <c r="FJN1223" s="10"/>
      <c r="FJO1223" s="10"/>
      <c r="FJP1223" s="10"/>
      <c r="FJQ1223" s="10"/>
      <c r="FJR1223" s="10"/>
      <c r="FJS1223" s="10"/>
      <c r="FJT1223" s="10"/>
      <c r="FJU1223" s="10"/>
      <c r="FJV1223" s="10"/>
      <c r="FJW1223" s="10"/>
      <c r="FJX1223" s="10"/>
      <c r="FJY1223" s="10"/>
      <c r="FJZ1223" s="10"/>
      <c r="FKA1223" s="10"/>
      <c r="FKB1223" s="10"/>
      <c r="FKC1223" s="10"/>
      <c r="FKD1223" s="10"/>
      <c r="FKE1223" s="10"/>
      <c r="FKF1223" s="10"/>
      <c r="FKG1223" s="10"/>
      <c r="FKH1223" s="10"/>
      <c r="FKI1223" s="10"/>
      <c r="FKJ1223" s="10"/>
      <c r="FKK1223" s="10"/>
      <c r="FKL1223" s="10"/>
      <c r="FKM1223" s="10"/>
      <c r="FKN1223" s="10"/>
      <c r="FKO1223" s="10"/>
      <c r="FKP1223" s="10"/>
      <c r="FKQ1223" s="10"/>
      <c r="FKR1223" s="10"/>
      <c r="FKS1223" s="10"/>
      <c r="FKT1223" s="10"/>
      <c r="FKU1223" s="10"/>
      <c r="FKV1223" s="10"/>
      <c r="FKW1223" s="10"/>
      <c r="FKX1223" s="10"/>
      <c r="FKY1223" s="10"/>
      <c r="FKZ1223" s="10"/>
      <c r="FLA1223" s="10"/>
      <c r="FLB1223" s="10"/>
      <c r="FLC1223" s="10"/>
      <c r="FLD1223" s="10"/>
      <c r="FLE1223" s="10"/>
      <c r="FLF1223" s="10"/>
      <c r="FLG1223" s="10"/>
      <c r="FLH1223" s="10"/>
      <c r="FLI1223" s="10"/>
      <c r="FLJ1223" s="10"/>
      <c r="FLK1223" s="10"/>
      <c r="FLL1223" s="10"/>
      <c r="FLM1223" s="10"/>
      <c r="FLN1223" s="10"/>
      <c r="FLO1223" s="10"/>
      <c r="FLP1223" s="10"/>
      <c r="FLQ1223" s="10"/>
      <c r="FLR1223" s="10"/>
      <c r="FLS1223" s="10"/>
      <c r="FLT1223" s="10"/>
      <c r="FLU1223" s="10"/>
      <c r="FLV1223" s="10"/>
      <c r="FLW1223" s="10"/>
      <c r="FLX1223" s="10"/>
      <c r="FLY1223" s="10"/>
      <c r="FLZ1223" s="10"/>
      <c r="FMA1223" s="10"/>
      <c r="FMB1223" s="10"/>
      <c r="FMC1223" s="10"/>
      <c r="FMD1223" s="10"/>
      <c r="FME1223" s="10"/>
      <c r="FMF1223" s="10"/>
      <c r="FMG1223" s="10"/>
      <c r="FMH1223" s="10"/>
      <c r="FMI1223" s="10"/>
      <c r="FMJ1223" s="10"/>
      <c r="FMK1223" s="10"/>
      <c r="FML1223" s="10"/>
      <c r="FMM1223" s="10"/>
      <c r="FMN1223" s="10"/>
      <c r="FMO1223" s="10"/>
      <c r="FMP1223" s="10"/>
      <c r="FMQ1223" s="10"/>
      <c r="FMR1223" s="10"/>
      <c r="FMS1223" s="10"/>
      <c r="FMT1223" s="10"/>
      <c r="FMU1223" s="10"/>
      <c r="FMV1223" s="10"/>
      <c r="FMW1223" s="10"/>
      <c r="FMX1223" s="10"/>
      <c r="FMY1223" s="10"/>
      <c r="FMZ1223" s="10"/>
      <c r="FNA1223" s="10"/>
      <c r="FNB1223" s="10"/>
      <c r="FNC1223" s="10"/>
      <c r="FND1223" s="10"/>
      <c r="FNE1223" s="10"/>
      <c r="FNF1223" s="10"/>
      <c r="FNG1223" s="10"/>
      <c r="FNH1223" s="10"/>
      <c r="FNI1223" s="10"/>
      <c r="FNJ1223" s="10"/>
      <c r="FNK1223" s="10"/>
      <c r="FNL1223" s="10"/>
      <c r="FNM1223" s="10"/>
      <c r="FNN1223" s="10"/>
      <c r="FNO1223" s="10"/>
      <c r="FNP1223" s="10"/>
      <c r="FNQ1223" s="10"/>
      <c r="FNR1223" s="10"/>
      <c r="FNS1223" s="10"/>
      <c r="FNT1223" s="10"/>
      <c r="FNU1223" s="10"/>
      <c r="FNV1223" s="10"/>
      <c r="FNW1223" s="10"/>
      <c r="FNX1223" s="10"/>
      <c r="FNY1223" s="10"/>
      <c r="FNZ1223" s="10"/>
      <c r="FOA1223" s="10"/>
      <c r="FOB1223" s="10"/>
      <c r="FOC1223" s="10"/>
      <c r="FOD1223" s="10"/>
      <c r="FOE1223" s="10"/>
      <c r="FOF1223" s="10"/>
      <c r="FOG1223" s="10"/>
      <c r="FOH1223" s="10"/>
      <c r="FOI1223" s="10"/>
      <c r="FOJ1223" s="10"/>
      <c r="FOK1223" s="10"/>
      <c r="FOL1223" s="10"/>
      <c r="FOM1223" s="10"/>
      <c r="FON1223" s="10"/>
      <c r="FOO1223" s="10"/>
      <c r="FOP1223" s="10"/>
      <c r="FOQ1223" s="10"/>
      <c r="FOR1223" s="10"/>
      <c r="FOS1223" s="10"/>
      <c r="FOT1223" s="10"/>
      <c r="FOU1223" s="10"/>
      <c r="FOV1223" s="10"/>
      <c r="FOW1223" s="10"/>
      <c r="FOX1223" s="10"/>
      <c r="FOY1223" s="10"/>
      <c r="FOZ1223" s="10"/>
      <c r="FPA1223" s="10"/>
      <c r="FPB1223" s="10"/>
      <c r="FPC1223" s="10"/>
      <c r="FPD1223" s="10"/>
      <c r="FPE1223" s="10"/>
      <c r="FPF1223" s="10"/>
      <c r="FPG1223" s="10"/>
      <c r="FPH1223" s="10"/>
      <c r="FPI1223" s="10"/>
      <c r="FPJ1223" s="10"/>
      <c r="FPK1223" s="10"/>
      <c r="FPL1223" s="10"/>
      <c r="FPM1223" s="10"/>
      <c r="FPN1223" s="10"/>
      <c r="FPO1223" s="10"/>
      <c r="FPP1223" s="10"/>
      <c r="FPQ1223" s="10"/>
      <c r="FPR1223" s="10"/>
      <c r="FPS1223" s="10"/>
      <c r="FPT1223" s="10"/>
      <c r="FPU1223" s="10"/>
      <c r="FPV1223" s="10"/>
      <c r="FPW1223" s="10"/>
      <c r="FPX1223" s="10"/>
      <c r="FPY1223" s="10"/>
      <c r="FPZ1223" s="10"/>
      <c r="FQA1223" s="10"/>
      <c r="FQB1223" s="10"/>
      <c r="FQC1223" s="10"/>
      <c r="FQD1223" s="10"/>
      <c r="FQE1223" s="10"/>
      <c r="FQF1223" s="10"/>
      <c r="FQG1223" s="10"/>
      <c r="FQH1223" s="10"/>
      <c r="FQI1223" s="10"/>
      <c r="FQJ1223" s="10"/>
      <c r="FQK1223" s="10"/>
      <c r="FQL1223" s="10"/>
      <c r="FQM1223" s="10"/>
      <c r="FQN1223" s="10"/>
      <c r="FQO1223" s="10"/>
      <c r="FQP1223" s="10"/>
      <c r="FQQ1223" s="10"/>
      <c r="FQR1223" s="10"/>
      <c r="FQS1223" s="10"/>
      <c r="FQT1223" s="10"/>
      <c r="FQU1223" s="10"/>
      <c r="FQV1223" s="10"/>
      <c r="FQW1223" s="10"/>
      <c r="FQX1223" s="10"/>
      <c r="FQY1223" s="10"/>
      <c r="FQZ1223" s="10"/>
      <c r="FRA1223" s="10"/>
      <c r="FRB1223" s="10"/>
      <c r="FRC1223" s="10"/>
      <c r="FRD1223" s="10"/>
      <c r="FRE1223" s="10"/>
      <c r="FRF1223" s="10"/>
      <c r="FRG1223" s="10"/>
      <c r="FRH1223" s="10"/>
      <c r="FRI1223" s="10"/>
      <c r="FRJ1223" s="10"/>
      <c r="FRK1223" s="10"/>
      <c r="FRL1223" s="10"/>
      <c r="FRM1223" s="10"/>
      <c r="FRN1223" s="10"/>
      <c r="FRO1223" s="10"/>
      <c r="FRP1223" s="10"/>
      <c r="FRQ1223" s="10"/>
      <c r="FRR1223" s="10"/>
      <c r="FRS1223" s="10"/>
      <c r="FRT1223" s="10"/>
      <c r="FRU1223" s="10"/>
      <c r="FRV1223" s="10"/>
      <c r="FRW1223" s="10"/>
      <c r="FRX1223" s="10"/>
      <c r="FRY1223" s="10"/>
      <c r="FRZ1223" s="10"/>
      <c r="FSA1223" s="10"/>
      <c r="FSB1223" s="10"/>
      <c r="FSC1223" s="10"/>
      <c r="FSD1223" s="10"/>
      <c r="FSE1223" s="10"/>
      <c r="FSF1223" s="10"/>
      <c r="FSG1223" s="10"/>
      <c r="FSH1223" s="10"/>
      <c r="FSI1223" s="10"/>
      <c r="FSJ1223" s="10"/>
      <c r="FSK1223" s="10"/>
      <c r="FSL1223" s="10"/>
      <c r="FSM1223" s="10"/>
      <c r="FSN1223" s="10"/>
      <c r="FSO1223" s="10"/>
      <c r="FSP1223" s="10"/>
      <c r="FSQ1223" s="10"/>
      <c r="FSR1223" s="10"/>
      <c r="FSS1223" s="10"/>
      <c r="FST1223" s="10"/>
      <c r="FSU1223" s="10"/>
      <c r="FSV1223" s="10"/>
      <c r="FSW1223" s="10"/>
      <c r="FSX1223" s="10"/>
      <c r="FSY1223" s="10"/>
      <c r="FSZ1223" s="10"/>
      <c r="FTA1223" s="10"/>
      <c r="FTB1223" s="10"/>
      <c r="FTC1223" s="10"/>
      <c r="FTD1223" s="10"/>
      <c r="FTE1223" s="10"/>
      <c r="FTF1223" s="10"/>
      <c r="FTG1223" s="10"/>
      <c r="FTH1223" s="10"/>
      <c r="FTI1223" s="10"/>
      <c r="FTJ1223" s="10"/>
      <c r="FTK1223" s="10"/>
      <c r="FTL1223" s="10"/>
      <c r="FTM1223" s="10"/>
      <c r="FTN1223" s="10"/>
      <c r="FTO1223" s="10"/>
      <c r="FTP1223" s="10"/>
      <c r="FTQ1223" s="10"/>
      <c r="FTR1223" s="10"/>
      <c r="FTS1223" s="10"/>
      <c r="FTT1223" s="10"/>
      <c r="FTU1223" s="10"/>
      <c r="FTV1223" s="10"/>
      <c r="FTW1223" s="10"/>
      <c r="FTX1223" s="10"/>
      <c r="FTY1223" s="10"/>
      <c r="FTZ1223" s="10"/>
      <c r="FUA1223" s="10"/>
      <c r="FUB1223" s="10"/>
      <c r="FUC1223" s="10"/>
      <c r="FUD1223" s="10"/>
      <c r="FUE1223" s="10"/>
      <c r="FUF1223" s="10"/>
      <c r="FUG1223" s="10"/>
      <c r="FUH1223" s="10"/>
      <c r="FUI1223" s="10"/>
      <c r="FUJ1223" s="10"/>
      <c r="FUK1223" s="10"/>
      <c r="FUL1223" s="10"/>
      <c r="FUM1223" s="10"/>
      <c r="FUN1223" s="10"/>
      <c r="FUO1223" s="10"/>
      <c r="FUP1223" s="10"/>
      <c r="FUQ1223" s="10"/>
      <c r="FUR1223" s="10"/>
      <c r="FUS1223" s="10"/>
      <c r="FUT1223" s="10"/>
      <c r="FUU1223" s="10"/>
      <c r="FUV1223" s="10"/>
      <c r="FUW1223" s="10"/>
      <c r="FUX1223" s="10"/>
      <c r="FUY1223" s="10"/>
      <c r="FUZ1223" s="10"/>
      <c r="FVA1223" s="10"/>
      <c r="FVB1223" s="10"/>
      <c r="FVC1223" s="10"/>
      <c r="FVD1223" s="10"/>
      <c r="FVE1223" s="10"/>
      <c r="FVF1223" s="10"/>
      <c r="FVG1223" s="10"/>
      <c r="FVH1223" s="10"/>
      <c r="FVI1223" s="10"/>
      <c r="FVJ1223" s="10"/>
      <c r="FVK1223" s="10"/>
      <c r="FVL1223" s="10"/>
      <c r="FVM1223" s="10"/>
      <c r="FVN1223" s="10"/>
      <c r="FVO1223" s="10"/>
      <c r="FVP1223" s="10"/>
      <c r="FVQ1223" s="10"/>
      <c r="FVR1223" s="10"/>
      <c r="FVS1223" s="10"/>
      <c r="FVT1223" s="10"/>
      <c r="FVU1223" s="10"/>
      <c r="FVV1223" s="10"/>
      <c r="FVW1223" s="10"/>
      <c r="FVX1223" s="10"/>
      <c r="FVY1223" s="10"/>
      <c r="FVZ1223" s="10"/>
      <c r="FWA1223" s="10"/>
      <c r="FWB1223" s="10"/>
      <c r="FWC1223" s="10"/>
      <c r="FWD1223" s="10"/>
      <c r="FWE1223" s="10"/>
      <c r="FWF1223" s="10"/>
      <c r="FWG1223" s="10"/>
      <c r="FWH1223" s="10"/>
      <c r="FWI1223" s="10"/>
      <c r="FWJ1223" s="10"/>
      <c r="FWK1223" s="10"/>
      <c r="FWL1223" s="10"/>
      <c r="FWM1223" s="10"/>
      <c r="FWN1223" s="10"/>
      <c r="FWO1223" s="10"/>
      <c r="FWP1223" s="10"/>
      <c r="FWQ1223" s="10"/>
      <c r="FWR1223" s="10"/>
      <c r="FWS1223" s="10"/>
      <c r="FWT1223" s="10"/>
      <c r="FWU1223" s="10"/>
      <c r="FWV1223" s="10"/>
      <c r="FWW1223" s="10"/>
      <c r="FWX1223" s="10"/>
      <c r="FWY1223" s="10"/>
      <c r="FWZ1223" s="10"/>
      <c r="FXA1223" s="10"/>
      <c r="FXB1223" s="10"/>
      <c r="FXC1223" s="10"/>
      <c r="FXD1223" s="10"/>
      <c r="FXE1223" s="10"/>
      <c r="FXF1223" s="10"/>
      <c r="FXG1223" s="10"/>
      <c r="FXH1223" s="10"/>
      <c r="FXI1223" s="10"/>
      <c r="FXJ1223" s="10"/>
      <c r="FXK1223" s="10"/>
      <c r="FXL1223" s="10"/>
      <c r="FXM1223" s="10"/>
      <c r="FXN1223" s="10"/>
      <c r="FXO1223" s="10"/>
      <c r="FXP1223" s="10"/>
      <c r="FXQ1223" s="10"/>
      <c r="FXR1223" s="10"/>
      <c r="FXS1223" s="10"/>
      <c r="FXT1223" s="10"/>
      <c r="FXU1223" s="10"/>
      <c r="FXV1223" s="10"/>
      <c r="FXW1223" s="10"/>
      <c r="FXX1223" s="10"/>
      <c r="FXY1223" s="10"/>
      <c r="FXZ1223" s="10"/>
      <c r="FYA1223" s="10"/>
      <c r="FYB1223" s="10"/>
      <c r="FYC1223" s="10"/>
      <c r="FYD1223" s="10"/>
      <c r="FYE1223" s="10"/>
      <c r="FYF1223" s="10"/>
      <c r="FYG1223" s="10"/>
      <c r="FYH1223" s="10"/>
      <c r="FYI1223" s="10"/>
      <c r="FYJ1223" s="10"/>
      <c r="FYK1223" s="10"/>
      <c r="FYL1223" s="10"/>
      <c r="FYM1223" s="10"/>
      <c r="FYN1223" s="10"/>
      <c r="FYO1223" s="10"/>
      <c r="FYP1223" s="10"/>
      <c r="FYQ1223" s="10"/>
      <c r="FYR1223" s="10"/>
      <c r="FYS1223" s="10"/>
      <c r="FYT1223" s="10"/>
      <c r="FYU1223" s="10"/>
      <c r="FYV1223" s="10"/>
      <c r="FYW1223" s="10"/>
      <c r="FYX1223" s="10"/>
      <c r="FYY1223" s="10"/>
      <c r="FYZ1223" s="10"/>
      <c r="FZA1223" s="10"/>
      <c r="FZB1223" s="10"/>
      <c r="FZC1223" s="10"/>
      <c r="FZD1223" s="10"/>
      <c r="FZE1223" s="10"/>
      <c r="FZF1223" s="10"/>
      <c r="FZG1223" s="10"/>
      <c r="FZH1223" s="10"/>
      <c r="FZI1223" s="10"/>
      <c r="FZJ1223" s="10"/>
      <c r="FZK1223" s="10"/>
      <c r="FZL1223" s="10"/>
      <c r="FZM1223" s="10"/>
      <c r="FZN1223" s="10"/>
      <c r="FZO1223" s="10"/>
      <c r="FZP1223" s="10"/>
      <c r="FZQ1223" s="10"/>
      <c r="FZR1223" s="10"/>
      <c r="FZS1223" s="10"/>
      <c r="FZT1223" s="10"/>
      <c r="FZU1223" s="10"/>
      <c r="FZV1223" s="10"/>
      <c r="FZW1223" s="10"/>
      <c r="FZX1223" s="10"/>
      <c r="FZY1223" s="10"/>
      <c r="FZZ1223" s="10"/>
      <c r="GAA1223" s="10"/>
      <c r="GAB1223" s="10"/>
      <c r="GAC1223" s="10"/>
      <c r="GAD1223" s="10"/>
      <c r="GAE1223" s="10"/>
      <c r="GAF1223" s="10"/>
      <c r="GAG1223" s="10"/>
      <c r="GAH1223" s="10"/>
      <c r="GAI1223" s="10"/>
      <c r="GAJ1223" s="10"/>
      <c r="GAK1223" s="10"/>
      <c r="GAL1223" s="10"/>
      <c r="GAM1223" s="10"/>
      <c r="GAN1223" s="10"/>
      <c r="GAO1223" s="10"/>
      <c r="GAP1223" s="10"/>
      <c r="GAQ1223" s="10"/>
      <c r="GAR1223" s="10"/>
      <c r="GAS1223" s="10"/>
      <c r="GAT1223" s="10"/>
      <c r="GAU1223" s="10"/>
      <c r="GAV1223" s="10"/>
      <c r="GAW1223" s="10"/>
      <c r="GAX1223" s="10"/>
      <c r="GAY1223" s="10"/>
      <c r="GAZ1223" s="10"/>
      <c r="GBA1223" s="10"/>
      <c r="GBB1223" s="10"/>
      <c r="GBC1223" s="10"/>
      <c r="GBD1223" s="10"/>
      <c r="GBE1223" s="10"/>
      <c r="GBF1223" s="10"/>
      <c r="GBG1223" s="10"/>
      <c r="GBH1223" s="10"/>
      <c r="GBI1223" s="10"/>
      <c r="GBJ1223" s="10"/>
      <c r="GBK1223" s="10"/>
      <c r="GBL1223" s="10"/>
      <c r="GBM1223" s="10"/>
      <c r="GBN1223" s="10"/>
      <c r="GBO1223" s="10"/>
      <c r="GBP1223" s="10"/>
      <c r="GBQ1223" s="10"/>
      <c r="GBR1223" s="10"/>
      <c r="GBS1223" s="10"/>
      <c r="GBT1223" s="10"/>
      <c r="GBU1223" s="10"/>
      <c r="GBV1223" s="10"/>
      <c r="GBW1223" s="10"/>
      <c r="GBX1223" s="10"/>
      <c r="GBY1223" s="10"/>
      <c r="GBZ1223" s="10"/>
      <c r="GCA1223" s="10"/>
      <c r="GCB1223" s="10"/>
      <c r="GCC1223" s="10"/>
      <c r="GCD1223" s="10"/>
      <c r="GCE1223" s="10"/>
      <c r="GCF1223" s="10"/>
      <c r="GCG1223" s="10"/>
      <c r="GCH1223" s="10"/>
      <c r="GCI1223" s="10"/>
      <c r="GCJ1223" s="10"/>
      <c r="GCK1223" s="10"/>
      <c r="GCL1223" s="10"/>
      <c r="GCM1223" s="10"/>
      <c r="GCN1223" s="10"/>
      <c r="GCO1223" s="10"/>
      <c r="GCP1223" s="10"/>
      <c r="GCQ1223" s="10"/>
      <c r="GCR1223" s="10"/>
      <c r="GCS1223" s="10"/>
      <c r="GCT1223" s="10"/>
      <c r="GCU1223" s="10"/>
      <c r="GCV1223" s="10"/>
      <c r="GCW1223" s="10"/>
      <c r="GCX1223" s="10"/>
      <c r="GCY1223" s="10"/>
      <c r="GCZ1223" s="10"/>
      <c r="GDA1223" s="10"/>
      <c r="GDB1223" s="10"/>
      <c r="GDC1223" s="10"/>
      <c r="GDD1223" s="10"/>
      <c r="GDE1223" s="10"/>
      <c r="GDF1223" s="10"/>
      <c r="GDG1223" s="10"/>
      <c r="GDH1223" s="10"/>
      <c r="GDI1223" s="10"/>
      <c r="GDJ1223" s="10"/>
      <c r="GDK1223" s="10"/>
      <c r="GDL1223" s="10"/>
      <c r="GDM1223" s="10"/>
      <c r="GDN1223" s="10"/>
      <c r="GDO1223" s="10"/>
      <c r="GDP1223" s="10"/>
      <c r="GDQ1223" s="10"/>
      <c r="GDR1223" s="10"/>
      <c r="GDS1223" s="10"/>
      <c r="GDT1223" s="10"/>
      <c r="GDU1223" s="10"/>
      <c r="GDV1223" s="10"/>
      <c r="GDW1223" s="10"/>
      <c r="GDX1223" s="10"/>
      <c r="GDY1223" s="10"/>
      <c r="GDZ1223" s="10"/>
      <c r="GEA1223" s="10"/>
      <c r="GEB1223" s="10"/>
      <c r="GEC1223" s="10"/>
      <c r="GED1223" s="10"/>
      <c r="GEE1223" s="10"/>
      <c r="GEF1223" s="10"/>
      <c r="GEG1223" s="10"/>
      <c r="GEH1223" s="10"/>
      <c r="GEI1223" s="10"/>
      <c r="GEJ1223" s="10"/>
      <c r="GEK1223" s="10"/>
      <c r="GEL1223" s="10"/>
      <c r="GEM1223" s="10"/>
      <c r="GEN1223" s="10"/>
      <c r="GEO1223" s="10"/>
      <c r="GEP1223" s="10"/>
      <c r="GEQ1223" s="10"/>
      <c r="GER1223" s="10"/>
      <c r="GES1223" s="10"/>
      <c r="GET1223" s="10"/>
      <c r="GEU1223" s="10"/>
      <c r="GEV1223" s="10"/>
      <c r="GEW1223" s="10"/>
      <c r="GEX1223" s="10"/>
      <c r="GEY1223" s="10"/>
      <c r="GEZ1223" s="10"/>
      <c r="GFA1223" s="10"/>
      <c r="GFB1223" s="10"/>
      <c r="GFC1223" s="10"/>
      <c r="GFD1223" s="10"/>
      <c r="GFE1223" s="10"/>
      <c r="GFF1223" s="10"/>
      <c r="GFG1223" s="10"/>
      <c r="GFH1223" s="10"/>
      <c r="GFI1223" s="10"/>
      <c r="GFJ1223" s="10"/>
      <c r="GFK1223" s="10"/>
      <c r="GFL1223" s="10"/>
      <c r="GFM1223" s="10"/>
      <c r="GFN1223" s="10"/>
      <c r="GFO1223" s="10"/>
      <c r="GFP1223" s="10"/>
      <c r="GFQ1223" s="10"/>
      <c r="GFR1223" s="10"/>
      <c r="GFS1223" s="10"/>
      <c r="GFT1223" s="10"/>
      <c r="GFU1223" s="10"/>
      <c r="GFV1223" s="10"/>
      <c r="GFW1223" s="10"/>
      <c r="GFX1223" s="10"/>
      <c r="GFY1223" s="10"/>
      <c r="GFZ1223" s="10"/>
      <c r="GGA1223" s="10"/>
      <c r="GGB1223" s="10"/>
      <c r="GGC1223" s="10"/>
      <c r="GGD1223" s="10"/>
      <c r="GGE1223" s="10"/>
      <c r="GGF1223" s="10"/>
      <c r="GGG1223" s="10"/>
      <c r="GGH1223" s="10"/>
      <c r="GGI1223" s="10"/>
      <c r="GGJ1223" s="10"/>
      <c r="GGK1223" s="10"/>
      <c r="GGL1223" s="10"/>
      <c r="GGM1223" s="10"/>
      <c r="GGN1223" s="10"/>
      <c r="GGO1223" s="10"/>
      <c r="GGP1223" s="10"/>
      <c r="GGQ1223" s="10"/>
      <c r="GGR1223" s="10"/>
      <c r="GGS1223" s="10"/>
      <c r="GGT1223" s="10"/>
      <c r="GGU1223" s="10"/>
      <c r="GGV1223" s="10"/>
      <c r="GGW1223" s="10"/>
      <c r="GGX1223" s="10"/>
      <c r="GGY1223" s="10"/>
      <c r="GGZ1223" s="10"/>
      <c r="GHA1223" s="10"/>
      <c r="GHB1223" s="10"/>
      <c r="GHC1223" s="10"/>
      <c r="GHD1223" s="10"/>
      <c r="GHE1223" s="10"/>
      <c r="GHF1223" s="10"/>
      <c r="GHG1223" s="10"/>
      <c r="GHH1223" s="10"/>
      <c r="GHI1223" s="10"/>
      <c r="GHJ1223" s="10"/>
      <c r="GHK1223" s="10"/>
      <c r="GHL1223" s="10"/>
      <c r="GHM1223" s="10"/>
      <c r="GHN1223" s="10"/>
      <c r="GHO1223" s="10"/>
      <c r="GHP1223" s="10"/>
      <c r="GHQ1223" s="10"/>
      <c r="GHR1223" s="10"/>
      <c r="GHS1223" s="10"/>
      <c r="GHT1223" s="10"/>
      <c r="GHU1223" s="10"/>
      <c r="GHV1223" s="10"/>
      <c r="GHW1223" s="10"/>
      <c r="GHX1223" s="10"/>
      <c r="GHY1223" s="10"/>
      <c r="GHZ1223" s="10"/>
      <c r="GIA1223" s="10"/>
      <c r="GIB1223" s="10"/>
      <c r="GIC1223" s="10"/>
      <c r="GID1223" s="10"/>
      <c r="GIE1223" s="10"/>
      <c r="GIF1223" s="10"/>
      <c r="GIG1223" s="10"/>
      <c r="GIH1223" s="10"/>
      <c r="GII1223" s="10"/>
      <c r="GIJ1223" s="10"/>
      <c r="GIK1223" s="10"/>
      <c r="GIL1223" s="10"/>
      <c r="GIM1223" s="10"/>
      <c r="GIN1223" s="10"/>
      <c r="GIO1223" s="10"/>
      <c r="GIP1223" s="10"/>
      <c r="GIQ1223" s="10"/>
      <c r="GIR1223" s="10"/>
      <c r="GIS1223" s="10"/>
      <c r="GIT1223" s="10"/>
      <c r="GIU1223" s="10"/>
      <c r="GIV1223" s="10"/>
      <c r="GIW1223" s="10"/>
      <c r="GIX1223" s="10"/>
      <c r="GIY1223" s="10"/>
      <c r="GIZ1223" s="10"/>
      <c r="GJA1223" s="10"/>
      <c r="GJB1223" s="10"/>
      <c r="GJC1223" s="10"/>
      <c r="GJD1223" s="10"/>
      <c r="GJE1223" s="10"/>
      <c r="GJF1223" s="10"/>
      <c r="GJG1223" s="10"/>
      <c r="GJH1223" s="10"/>
      <c r="GJI1223" s="10"/>
      <c r="GJJ1223" s="10"/>
      <c r="GJK1223" s="10"/>
      <c r="GJL1223" s="10"/>
      <c r="GJM1223" s="10"/>
      <c r="GJN1223" s="10"/>
      <c r="GJO1223" s="10"/>
      <c r="GJP1223" s="10"/>
      <c r="GJQ1223" s="10"/>
      <c r="GJR1223" s="10"/>
      <c r="GJS1223" s="10"/>
      <c r="GJT1223" s="10"/>
      <c r="GJU1223" s="10"/>
      <c r="GJV1223" s="10"/>
      <c r="GJW1223" s="10"/>
      <c r="GJX1223" s="10"/>
      <c r="GJY1223" s="10"/>
      <c r="GJZ1223" s="10"/>
      <c r="GKA1223" s="10"/>
      <c r="GKB1223" s="10"/>
      <c r="GKC1223" s="10"/>
      <c r="GKD1223" s="10"/>
      <c r="GKE1223" s="10"/>
      <c r="GKF1223" s="10"/>
      <c r="GKG1223" s="10"/>
      <c r="GKH1223" s="10"/>
      <c r="GKI1223" s="10"/>
      <c r="GKJ1223" s="10"/>
      <c r="GKK1223" s="10"/>
      <c r="GKL1223" s="10"/>
      <c r="GKM1223" s="10"/>
      <c r="GKN1223" s="10"/>
      <c r="GKO1223" s="10"/>
      <c r="GKP1223" s="10"/>
      <c r="GKQ1223" s="10"/>
      <c r="GKR1223" s="10"/>
      <c r="GKS1223" s="10"/>
      <c r="GKT1223" s="10"/>
      <c r="GKU1223" s="10"/>
      <c r="GKV1223" s="10"/>
      <c r="GKW1223" s="10"/>
      <c r="GKX1223" s="10"/>
      <c r="GKY1223" s="10"/>
      <c r="GKZ1223" s="10"/>
      <c r="GLA1223" s="10"/>
      <c r="GLB1223" s="10"/>
      <c r="GLC1223" s="10"/>
      <c r="GLD1223" s="10"/>
      <c r="GLE1223" s="10"/>
      <c r="GLF1223" s="10"/>
      <c r="GLG1223" s="10"/>
      <c r="GLH1223" s="10"/>
      <c r="GLI1223" s="10"/>
      <c r="GLJ1223" s="10"/>
      <c r="GLK1223" s="10"/>
      <c r="GLL1223" s="10"/>
      <c r="GLM1223" s="10"/>
      <c r="GLN1223" s="10"/>
      <c r="GLO1223" s="10"/>
      <c r="GLP1223" s="10"/>
      <c r="GLQ1223" s="10"/>
      <c r="GLR1223" s="10"/>
      <c r="GLS1223" s="10"/>
      <c r="GLT1223" s="10"/>
      <c r="GLU1223" s="10"/>
      <c r="GLV1223" s="10"/>
      <c r="GLW1223" s="10"/>
      <c r="GLX1223" s="10"/>
      <c r="GLY1223" s="10"/>
      <c r="GLZ1223" s="10"/>
      <c r="GMA1223" s="10"/>
      <c r="GMB1223" s="10"/>
      <c r="GMC1223" s="10"/>
      <c r="GMD1223" s="10"/>
      <c r="GME1223" s="10"/>
      <c r="GMF1223" s="10"/>
      <c r="GMG1223" s="10"/>
      <c r="GMH1223" s="10"/>
      <c r="GMI1223" s="10"/>
      <c r="GMJ1223" s="10"/>
      <c r="GMK1223" s="10"/>
      <c r="GML1223" s="10"/>
      <c r="GMM1223" s="10"/>
      <c r="GMN1223" s="10"/>
      <c r="GMO1223" s="10"/>
      <c r="GMP1223" s="10"/>
      <c r="GMQ1223" s="10"/>
      <c r="GMR1223" s="10"/>
      <c r="GMS1223" s="10"/>
      <c r="GMT1223" s="10"/>
      <c r="GMU1223" s="10"/>
      <c r="GMV1223" s="10"/>
      <c r="GMW1223" s="10"/>
      <c r="GMX1223" s="10"/>
      <c r="GMY1223" s="10"/>
      <c r="GMZ1223" s="10"/>
      <c r="GNA1223" s="10"/>
      <c r="GNB1223" s="10"/>
      <c r="GNC1223" s="10"/>
      <c r="GND1223" s="10"/>
      <c r="GNE1223" s="10"/>
      <c r="GNF1223" s="10"/>
      <c r="GNG1223" s="10"/>
      <c r="GNH1223" s="10"/>
      <c r="GNI1223" s="10"/>
      <c r="GNJ1223" s="10"/>
      <c r="GNK1223" s="10"/>
      <c r="GNL1223" s="10"/>
      <c r="GNM1223" s="10"/>
      <c r="GNN1223" s="10"/>
      <c r="GNO1223" s="10"/>
      <c r="GNP1223" s="10"/>
      <c r="GNQ1223" s="10"/>
      <c r="GNR1223" s="10"/>
      <c r="GNS1223" s="10"/>
      <c r="GNT1223" s="10"/>
      <c r="GNU1223" s="10"/>
      <c r="GNV1223" s="10"/>
      <c r="GNW1223" s="10"/>
      <c r="GNX1223" s="10"/>
      <c r="GNY1223" s="10"/>
      <c r="GNZ1223" s="10"/>
      <c r="GOA1223" s="10"/>
      <c r="GOB1223" s="10"/>
      <c r="GOC1223" s="10"/>
      <c r="GOD1223" s="10"/>
      <c r="GOE1223" s="10"/>
      <c r="GOF1223" s="10"/>
      <c r="GOG1223" s="10"/>
      <c r="GOH1223" s="10"/>
      <c r="GOI1223" s="10"/>
      <c r="GOJ1223" s="10"/>
      <c r="GOK1223" s="10"/>
      <c r="GOL1223" s="10"/>
      <c r="GOM1223" s="10"/>
      <c r="GON1223" s="10"/>
      <c r="GOO1223" s="10"/>
      <c r="GOP1223" s="10"/>
      <c r="GOQ1223" s="10"/>
      <c r="GOR1223" s="10"/>
      <c r="GOS1223" s="10"/>
      <c r="GOT1223" s="10"/>
      <c r="GOU1223" s="10"/>
      <c r="GOV1223" s="10"/>
      <c r="GOW1223" s="10"/>
      <c r="GOX1223" s="10"/>
      <c r="GOY1223" s="10"/>
      <c r="GOZ1223" s="10"/>
      <c r="GPA1223" s="10"/>
      <c r="GPB1223" s="10"/>
      <c r="GPC1223" s="10"/>
      <c r="GPD1223" s="10"/>
      <c r="GPE1223" s="10"/>
      <c r="GPF1223" s="10"/>
      <c r="GPG1223" s="10"/>
      <c r="GPH1223" s="10"/>
      <c r="GPI1223" s="10"/>
      <c r="GPJ1223" s="10"/>
      <c r="GPK1223" s="10"/>
      <c r="GPL1223" s="10"/>
      <c r="GPM1223" s="10"/>
      <c r="GPN1223" s="10"/>
      <c r="GPO1223" s="10"/>
      <c r="GPP1223" s="10"/>
      <c r="GPQ1223" s="10"/>
      <c r="GPR1223" s="10"/>
      <c r="GPS1223" s="10"/>
      <c r="GPT1223" s="10"/>
      <c r="GPU1223" s="10"/>
      <c r="GPV1223" s="10"/>
      <c r="GPW1223" s="10"/>
      <c r="GPX1223" s="10"/>
      <c r="GPY1223" s="10"/>
      <c r="GPZ1223" s="10"/>
      <c r="GQA1223" s="10"/>
      <c r="GQB1223" s="10"/>
      <c r="GQC1223" s="10"/>
      <c r="GQD1223" s="10"/>
      <c r="GQE1223" s="10"/>
      <c r="GQF1223" s="10"/>
      <c r="GQG1223" s="10"/>
      <c r="GQH1223" s="10"/>
      <c r="GQI1223" s="10"/>
      <c r="GQJ1223" s="10"/>
      <c r="GQK1223" s="10"/>
      <c r="GQL1223" s="10"/>
      <c r="GQM1223" s="10"/>
      <c r="GQN1223" s="10"/>
      <c r="GQO1223" s="10"/>
      <c r="GQP1223" s="10"/>
      <c r="GQQ1223" s="10"/>
      <c r="GQR1223" s="10"/>
      <c r="GQS1223" s="10"/>
      <c r="GQT1223" s="10"/>
      <c r="GQU1223" s="10"/>
      <c r="GQV1223" s="10"/>
      <c r="GQW1223" s="10"/>
      <c r="GQX1223" s="10"/>
      <c r="GQY1223" s="10"/>
      <c r="GQZ1223" s="10"/>
      <c r="GRA1223" s="10"/>
      <c r="GRB1223" s="10"/>
      <c r="GRC1223" s="10"/>
      <c r="GRD1223" s="10"/>
      <c r="GRE1223" s="10"/>
      <c r="GRF1223" s="10"/>
      <c r="GRG1223" s="10"/>
      <c r="GRH1223" s="10"/>
      <c r="GRI1223" s="10"/>
      <c r="GRJ1223" s="10"/>
      <c r="GRK1223" s="10"/>
      <c r="GRL1223" s="10"/>
      <c r="GRM1223" s="10"/>
      <c r="GRN1223" s="10"/>
      <c r="GRO1223" s="10"/>
      <c r="GRP1223" s="10"/>
      <c r="GRQ1223" s="10"/>
      <c r="GRR1223" s="10"/>
      <c r="GRS1223" s="10"/>
      <c r="GRT1223" s="10"/>
      <c r="GRU1223" s="10"/>
      <c r="GRV1223" s="10"/>
      <c r="GRW1223" s="10"/>
      <c r="GRX1223" s="10"/>
      <c r="GRY1223" s="10"/>
      <c r="GRZ1223" s="10"/>
      <c r="GSA1223" s="10"/>
      <c r="GSB1223" s="10"/>
      <c r="GSC1223" s="10"/>
      <c r="GSD1223" s="10"/>
      <c r="GSE1223" s="10"/>
      <c r="GSF1223" s="10"/>
      <c r="GSG1223" s="10"/>
      <c r="GSH1223" s="10"/>
      <c r="GSI1223" s="10"/>
      <c r="GSJ1223" s="10"/>
      <c r="GSK1223" s="10"/>
      <c r="GSL1223" s="10"/>
      <c r="GSM1223" s="10"/>
      <c r="GSN1223" s="10"/>
      <c r="GSO1223" s="10"/>
      <c r="GSP1223" s="10"/>
      <c r="GSQ1223" s="10"/>
      <c r="GSR1223" s="10"/>
      <c r="GSS1223" s="10"/>
      <c r="GST1223" s="10"/>
      <c r="GSU1223" s="10"/>
      <c r="GSV1223" s="10"/>
      <c r="GSW1223" s="10"/>
      <c r="GSX1223" s="10"/>
      <c r="GSY1223" s="10"/>
      <c r="GSZ1223" s="10"/>
      <c r="GTA1223" s="10"/>
      <c r="GTB1223" s="10"/>
      <c r="GTC1223" s="10"/>
      <c r="GTD1223" s="10"/>
      <c r="GTE1223" s="10"/>
      <c r="GTF1223" s="10"/>
      <c r="GTG1223" s="10"/>
      <c r="GTH1223" s="10"/>
      <c r="GTI1223" s="10"/>
      <c r="GTJ1223" s="10"/>
      <c r="GTK1223" s="10"/>
      <c r="GTL1223" s="10"/>
      <c r="GTM1223" s="10"/>
      <c r="GTN1223" s="10"/>
      <c r="GTO1223" s="10"/>
      <c r="GTP1223" s="10"/>
      <c r="GTQ1223" s="10"/>
      <c r="GTR1223" s="10"/>
      <c r="GTS1223" s="10"/>
      <c r="GTT1223" s="10"/>
      <c r="GTU1223" s="10"/>
      <c r="GTV1223" s="10"/>
      <c r="GTW1223" s="10"/>
      <c r="GTX1223" s="10"/>
      <c r="GTY1223" s="10"/>
      <c r="GTZ1223" s="10"/>
      <c r="GUA1223" s="10"/>
      <c r="GUB1223" s="10"/>
      <c r="GUC1223" s="10"/>
      <c r="GUD1223" s="10"/>
      <c r="GUE1223" s="10"/>
      <c r="GUF1223" s="10"/>
      <c r="GUG1223" s="10"/>
      <c r="GUH1223" s="10"/>
      <c r="GUI1223" s="10"/>
      <c r="GUJ1223" s="10"/>
      <c r="GUK1223" s="10"/>
      <c r="GUL1223" s="10"/>
      <c r="GUM1223" s="10"/>
      <c r="GUN1223" s="10"/>
      <c r="GUO1223" s="10"/>
      <c r="GUP1223" s="10"/>
      <c r="GUQ1223" s="10"/>
      <c r="GUR1223" s="10"/>
      <c r="GUS1223" s="10"/>
      <c r="GUT1223" s="10"/>
      <c r="GUU1223" s="10"/>
      <c r="GUV1223" s="10"/>
      <c r="GUW1223" s="10"/>
      <c r="GUX1223" s="10"/>
      <c r="GUY1223" s="10"/>
      <c r="GUZ1223" s="10"/>
      <c r="GVA1223" s="10"/>
      <c r="GVB1223" s="10"/>
      <c r="GVC1223" s="10"/>
      <c r="GVD1223" s="10"/>
      <c r="GVE1223" s="10"/>
      <c r="GVF1223" s="10"/>
      <c r="GVG1223" s="10"/>
      <c r="GVH1223" s="10"/>
      <c r="GVI1223" s="10"/>
      <c r="GVJ1223" s="10"/>
      <c r="GVK1223" s="10"/>
      <c r="GVL1223" s="10"/>
      <c r="GVM1223" s="10"/>
      <c r="GVN1223" s="10"/>
      <c r="GVO1223" s="10"/>
      <c r="GVP1223" s="10"/>
      <c r="GVQ1223" s="10"/>
      <c r="GVR1223" s="10"/>
      <c r="GVS1223" s="10"/>
      <c r="GVT1223" s="10"/>
      <c r="GVU1223" s="10"/>
      <c r="GVV1223" s="10"/>
      <c r="GVW1223" s="10"/>
      <c r="GVX1223" s="10"/>
      <c r="GVY1223" s="10"/>
      <c r="GVZ1223" s="10"/>
      <c r="GWA1223" s="10"/>
      <c r="GWB1223" s="10"/>
      <c r="GWC1223" s="10"/>
      <c r="GWD1223" s="10"/>
      <c r="GWE1223" s="10"/>
      <c r="GWF1223" s="10"/>
      <c r="GWG1223" s="10"/>
      <c r="GWH1223" s="10"/>
      <c r="GWI1223" s="10"/>
      <c r="GWJ1223" s="10"/>
      <c r="GWK1223" s="10"/>
      <c r="GWL1223" s="10"/>
      <c r="GWM1223" s="10"/>
      <c r="GWN1223" s="10"/>
      <c r="GWO1223" s="10"/>
      <c r="GWP1223" s="10"/>
      <c r="GWQ1223" s="10"/>
      <c r="GWR1223" s="10"/>
      <c r="GWS1223" s="10"/>
      <c r="GWT1223" s="10"/>
      <c r="GWU1223" s="10"/>
      <c r="GWV1223" s="10"/>
      <c r="GWW1223" s="10"/>
      <c r="GWX1223" s="10"/>
      <c r="GWY1223" s="10"/>
      <c r="GWZ1223" s="10"/>
      <c r="GXA1223" s="10"/>
      <c r="GXB1223" s="10"/>
      <c r="GXC1223" s="10"/>
      <c r="GXD1223" s="10"/>
      <c r="GXE1223" s="10"/>
      <c r="GXF1223" s="10"/>
      <c r="GXG1223" s="10"/>
      <c r="GXH1223" s="10"/>
      <c r="GXI1223" s="10"/>
      <c r="GXJ1223" s="10"/>
      <c r="GXK1223" s="10"/>
      <c r="GXL1223" s="10"/>
      <c r="GXM1223" s="10"/>
      <c r="GXN1223" s="10"/>
      <c r="GXO1223" s="10"/>
      <c r="GXP1223" s="10"/>
      <c r="GXQ1223" s="10"/>
      <c r="GXR1223" s="10"/>
      <c r="GXS1223" s="10"/>
      <c r="GXT1223" s="10"/>
      <c r="GXU1223" s="10"/>
      <c r="GXV1223" s="10"/>
      <c r="GXW1223" s="10"/>
      <c r="GXX1223" s="10"/>
      <c r="GXY1223" s="10"/>
      <c r="GXZ1223" s="10"/>
      <c r="GYA1223" s="10"/>
      <c r="GYB1223" s="10"/>
      <c r="GYC1223" s="10"/>
      <c r="GYD1223" s="10"/>
      <c r="GYE1223" s="10"/>
      <c r="GYF1223" s="10"/>
      <c r="GYG1223" s="10"/>
      <c r="GYH1223" s="10"/>
      <c r="GYI1223" s="10"/>
      <c r="GYJ1223" s="10"/>
      <c r="GYK1223" s="10"/>
      <c r="GYL1223" s="10"/>
      <c r="GYM1223" s="10"/>
      <c r="GYN1223" s="10"/>
      <c r="GYO1223" s="10"/>
      <c r="GYP1223" s="10"/>
      <c r="GYQ1223" s="10"/>
      <c r="GYR1223" s="10"/>
      <c r="GYS1223" s="10"/>
      <c r="GYT1223" s="10"/>
      <c r="GYU1223" s="10"/>
      <c r="GYV1223" s="10"/>
      <c r="GYW1223" s="10"/>
      <c r="GYX1223" s="10"/>
      <c r="GYY1223" s="10"/>
      <c r="GYZ1223" s="10"/>
      <c r="GZA1223" s="10"/>
      <c r="GZB1223" s="10"/>
      <c r="GZC1223" s="10"/>
      <c r="GZD1223" s="10"/>
      <c r="GZE1223" s="10"/>
      <c r="GZF1223" s="10"/>
      <c r="GZG1223" s="10"/>
      <c r="GZH1223" s="10"/>
      <c r="GZI1223" s="10"/>
      <c r="GZJ1223" s="10"/>
      <c r="GZK1223" s="10"/>
      <c r="GZL1223" s="10"/>
      <c r="GZM1223" s="10"/>
      <c r="GZN1223" s="10"/>
      <c r="GZO1223" s="10"/>
      <c r="GZP1223" s="10"/>
      <c r="GZQ1223" s="10"/>
      <c r="GZR1223" s="10"/>
      <c r="GZS1223" s="10"/>
      <c r="GZT1223" s="10"/>
      <c r="GZU1223" s="10"/>
      <c r="GZV1223" s="10"/>
      <c r="GZW1223" s="10"/>
      <c r="GZX1223" s="10"/>
      <c r="GZY1223" s="10"/>
      <c r="GZZ1223" s="10"/>
      <c r="HAA1223" s="10"/>
      <c r="HAB1223" s="10"/>
      <c r="HAC1223" s="10"/>
      <c r="HAD1223" s="10"/>
      <c r="HAE1223" s="10"/>
      <c r="HAF1223" s="10"/>
      <c r="HAG1223" s="10"/>
      <c r="HAH1223" s="10"/>
      <c r="HAI1223" s="10"/>
      <c r="HAJ1223" s="10"/>
      <c r="HAK1223" s="10"/>
      <c r="HAL1223" s="10"/>
      <c r="HAM1223" s="10"/>
      <c r="HAN1223" s="10"/>
      <c r="HAO1223" s="10"/>
      <c r="HAP1223" s="10"/>
      <c r="HAQ1223" s="10"/>
      <c r="HAR1223" s="10"/>
      <c r="HAS1223" s="10"/>
      <c r="HAT1223" s="10"/>
      <c r="HAU1223" s="10"/>
      <c r="HAV1223" s="10"/>
      <c r="HAW1223" s="10"/>
      <c r="HAX1223" s="10"/>
      <c r="HAY1223" s="10"/>
      <c r="HAZ1223" s="10"/>
      <c r="HBA1223" s="10"/>
      <c r="HBB1223" s="10"/>
      <c r="HBC1223" s="10"/>
      <c r="HBD1223" s="10"/>
      <c r="HBE1223" s="10"/>
      <c r="HBF1223" s="10"/>
      <c r="HBG1223" s="10"/>
      <c r="HBH1223" s="10"/>
      <c r="HBI1223" s="10"/>
      <c r="HBJ1223" s="10"/>
      <c r="HBK1223" s="10"/>
      <c r="HBL1223" s="10"/>
      <c r="HBM1223" s="10"/>
      <c r="HBN1223" s="10"/>
      <c r="HBO1223" s="10"/>
      <c r="HBP1223" s="10"/>
      <c r="HBQ1223" s="10"/>
      <c r="HBR1223" s="10"/>
      <c r="HBS1223" s="10"/>
      <c r="HBT1223" s="10"/>
      <c r="HBU1223" s="10"/>
      <c r="HBV1223" s="10"/>
      <c r="HBW1223" s="10"/>
      <c r="HBX1223" s="10"/>
      <c r="HBY1223" s="10"/>
      <c r="HBZ1223" s="10"/>
      <c r="HCA1223" s="10"/>
      <c r="HCB1223" s="10"/>
      <c r="HCC1223" s="10"/>
      <c r="HCD1223" s="10"/>
      <c r="HCE1223" s="10"/>
      <c r="HCF1223" s="10"/>
      <c r="HCG1223" s="10"/>
      <c r="HCH1223" s="10"/>
      <c r="HCI1223" s="10"/>
      <c r="HCJ1223" s="10"/>
      <c r="HCK1223" s="10"/>
      <c r="HCL1223" s="10"/>
      <c r="HCM1223" s="10"/>
      <c r="HCN1223" s="10"/>
      <c r="HCO1223" s="10"/>
      <c r="HCP1223" s="10"/>
      <c r="HCQ1223" s="10"/>
      <c r="HCR1223" s="10"/>
      <c r="HCS1223" s="10"/>
      <c r="HCT1223" s="10"/>
      <c r="HCU1223" s="10"/>
      <c r="HCV1223" s="10"/>
      <c r="HCW1223" s="10"/>
      <c r="HCX1223" s="10"/>
      <c r="HCY1223" s="10"/>
      <c r="HCZ1223" s="10"/>
      <c r="HDA1223" s="10"/>
      <c r="HDB1223" s="10"/>
      <c r="HDC1223" s="10"/>
      <c r="HDD1223" s="10"/>
      <c r="HDE1223" s="10"/>
      <c r="HDF1223" s="10"/>
      <c r="HDG1223" s="10"/>
      <c r="HDH1223" s="10"/>
      <c r="HDI1223" s="10"/>
      <c r="HDJ1223" s="10"/>
      <c r="HDK1223" s="10"/>
      <c r="HDL1223" s="10"/>
      <c r="HDM1223" s="10"/>
      <c r="HDN1223" s="10"/>
      <c r="HDO1223" s="10"/>
      <c r="HDP1223" s="10"/>
      <c r="HDQ1223" s="10"/>
      <c r="HDR1223" s="10"/>
      <c r="HDS1223" s="10"/>
      <c r="HDT1223" s="10"/>
      <c r="HDU1223" s="10"/>
      <c r="HDV1223" s="10"/>
      <c r="HDW1223" s="10"/>
      <c r="HDX1223" s="10"/>
      <c r="HDY1223" s="10"/>
      <c r="HDZ1223" s="10"/>
      <c r="HEA1223" s="10"/>
      <c r="HEB1223" s="10"/>
      <c r="HEC1223" s="10"/>
      <c r="HED1223" s="10"/>
      <c r="HEE1223" s="10"/>
      <c r="HEF1223" s="10"/>
      <c r="HEG1223" s="10"/>
      <c r="HEH1223" s="10"/>
      <c r="HEI1223" s="10"/>
      <c r="HEJ1223" s="10"/>
      <c r="HEK1223" s="10"/>
      <c r="HEL1223" s="10"/>
      <c r="HEM1223" s="10"/>
      <c r="HEN1223" s="10"/>
      <c r="HEO1223" s="10"/>
      <c r="HEP1223" s="10"/>
      <c r="HEQ1223" s="10"/>
      <c r="HER1223" s="10"/>
      <c r="HES1223" s="10"/>
      <c r="HET1223" s="10"/>
      <c r="HEU1223" s="10"/>
      <c r="HEV1223" s="10"/>
      <c r="HEW1223" s="10"/>
      <c r="HEX1223" s="10"/>
      <c r="HEY1223" s="10"/>
      <c r="HEZ1223" s="10"/>
      <c r="HFA1223" s="10"/>
      <c r="HFB1223" s="10"/>
      <c r="HFC1223" s="10"/>
      <c r="HFD1223" s="10"/>
      <c r="HFE1223" s="10"/>
      <c r="HFF1223" s="10"/>
      <c r="HFG1223" s="10"/>
      <c r="HFH1223" s="10"/>
      <c r="HFI1223" s="10"/>
      <c r="HFJ1223" s="10"/>
      <c r="HFK1223" s="10"/>
      <c r="HFL1223" s="10"/>
      <c r="HFM1223" s="10"/>
      <c r="HFN1223" s="10"/>
      <c r="HFO1223" s="10"/>
      <c r="HFP1223" s="10"/>
      <c r="HFQ1223" s="10"/>
      <c r="HFR1223" s="10"/>
      <c r="HFS1223" s="10"/>
      <c r="HFT1223" s="10"/>
      <c r="HFU1223" s="10"/>
      <c r="HFV1223" s="10"/>
      <c r="HFW1223" s="10"/>
      <c r="HFX1223" s="10"/>
      <c r="HFY1223" s="10"/>
      <c r="HFZ1223" s="10"/>
      <c r="HGA1223" s="10"/>
      <c r="HGB1223" s="10"/>
      <c r="HGC1223" s="10"/>
      <c r="HGD1223" s="10"/>
      <c r="HGE1223" s="10"/>
      <c r="HGF1223" s="10"/>
      <c r="HGG1223" s="10"/>
      <c r="HGH1223" s="10"/>
      <c r="HGI1223" s="10"/>
      <c r="HGJ1223" s="10"/>
      <c r="HGK1223" s="10"/>
      <c r="HGL1223" s="10"/>
      <c r="HGM1223" s="10"/>
      <c r="HGN1223" s="10"/>
      <c r="HGO1223" s="10"/>
      <c r="HGP1223" s="10"/>
      <c r="HGQ1223" s="10"/>
      <c r="HGR1223" s="10"/>
      <c r="HGS1223" s="10"/>
      <c r="HGT1223" s="10"/>
      <c r="HGU1223" s="10"/>
      <c r="HGV1223" s="10"/>
      <c r="HGW1223" s="10"/>
      <c r="HGX1223" s="10"/>
      <c r="HGY1223" s="10"/>
      <c r="HGZ1223" s="10"/>
      <c r="HHA1223" s="10"/>
      <c r="HHB1223" s="10"/>
      <c r="HHC1223" s="10"/>
      <c r="HHD1223" s="10"/>
      <c r="HHE1223" s="10"/>
      <c r="HHF1223" s="10"/>
      <c r="HHG1223" s="10"/>
      <c r="HHH1223" s="10"/>
      <c r="HHI1223" s="10"/>
      <c r="HHJ1223" s="10"/>
      <c r="HHK1223" s="10"/>
      <c r="HHL1223" s="10"/>
      <c r="HHM1223" s="10"/>
      <c r="HHN1223" s="10"/>
      <c r="HHO1223" s="10"/>
      <c r="HHP1223" s="10"/>
      <c r="HHQ1223" s="10"/>
      <c r="HHR1223" s="10"/>
      <c r="HHS1223" s="10"/>
      <c r="HHT1223" s="10"/>
      <c r="HHU1223" s="10"/>
      <c r="HHV1223" s="10"/>
      <c r="HHW1223" s="10"/>
      <c r="HHX1223" s="10"/>
      <c r="HHY1223" s="10"/>
      <c r="HHZ1223" s="10"/>
      <c r="HIA1223" s="10"/>
      <c r="HIB1223" s="10"/>
      <c r="HIC1223" s="10"/>
      <c r="HID1223" s="10"/>
      <c r="HIE1223" s="10"/>
      <c r="HIF1223" s="10"/>
      <c r="HIG1223" s="10"/>
      <c r="HIH1223" s="10"/>
      <c r="HII1223" s="10"/>
      <c r="HIJ1223" s="10"/>
      <c r="HIK1223" s="10"/>
      <c r="HIL1223" s="10"/>
      <c r="HIM1223" s="10"/>
      <c r="HIN1223" s="10"/>
      <c r="HIO1223" s="10"/>
      <c r="HIP1223" s="10"/>
      <c r="HIQ1223" s="10"/>
      <c r="HIR1223" s="10"/>
      <c r="HIS1223" s="10"/>
      <c r="HIT1223" s="10"/>
      <c r="HIU1223" s="10"/>
      <c r="HIV1223" s="10"/>
      <c r="HIW1223" s="10"/>
      <c r="HIX1223" s="10"/>
      <c r="HIY1223" s="10"/>
      <c r="HIZ1223" s="10"/>
      <c r="HJA1223" s="10"/>
      <c r="HJB1223" s="10"/>
      <c r="HJC1223" s="10"/>
      <c r="HJD1223" s="10"/>
      <c r="HJE1223" s="10"/>
      <c r="HJF1223" s="10"/>
      <c r="HJG1223" s="10"/>
      <c r="HJH1223" s="10"/>
      <c r="HJI1223" s="10"/>
      <c r="HJJ1223" s="10"/>
      <c r="HJK1223" s="10"/>
      <c r="HJL1223" s="10"/>
      <c r="HJM1223" s="10"/>
      <c r="HJN1223" s="10"/>
      <c r="HJO1223" s="10"/>
      <c r="HJP1223" s="10"/>
      <c r="HJQ1223" s="10"/>
      <c r="HJR1223" s="10"/>
      <c r="HJS1223" s="10"/>
      <c r="HJT1223" s="10"/>
      <c r="HJU1223" s="10"/>
      <c r="HJV1223" s="10"/>
      <c r="HJW1223" s="10"/>
      <c r="HJX1223" s="10"/>
      <c r="HJY1223" s="10"/>
      <c r="HJZ1223" s="10"/>
      <c r="HKA1223" s="10"/>
      <c r="HKB1223" s="10"/>
      <c r="HKC1223" s="10"/>
      <c r="HKD1223" s="10"/>
      <c r="HKE1223" s="10"/>
      <c r="HKF1223" s="10"/>
      <c r="HKG1223" s="10"/>
      <c r="HKH1223" s="10"/>
      <c r="HKI1223" s="10"/>
      <c r="HKJ1223" s="10"/>
      <c r="HKK1223" s="10"/>
      <c r="HKL1223" s="10"/>
      <c r="HKM1223" s="10"/>
      <c r="HKN1223" s="10"/>
      <c r="HKO1223" s="10"/>
      <c r="HKP1223" s="10"/>
      <c r="HKQ1223" s="10"/>
      <c r="HKR1223" s="10"/>
      <c r="HKS1223" s="10"/>
      <c r="HKT1223" s="10"/>
      <c r="HKU1223" s="10"/>
      <c r="HKV1223" s="10"/>
      <c r="HKW1223" s="10"/>
      <c r="HKX1223" s="10"/>
      <c r="HKY1223" s="10"/>
      <c r="HKZ1223" s="10"/>
      <c r="HLA1223" s="10"/>
      <c r="HLB1223" s="10"/>
      <c r="HLC1223" s="10"/>
      <c r="HLD1223" s="10"/>
      <c r="HLE1223" s="10"/>
      <c r="HLF1223" s="10"/>
      <c r="HLG1223" s="10"/>
      <c r="HLH1223" s="10"/>
      <c r="HLI1223" s="10"/>
      <c r="HLJ1223" s="10"/>
      <c r="HLK1223" s="10"/>
      <c r="HLL1223" s="10"/>
      <c r="HLM1223" s="10"/>
      <c r="HLN1223" s="10"/>
      <c r="HLO1223" s="10"/>
      <c r="HLP1223" s="10"/>
      <c r="HLQ1223" s="10"/>
      <c r="HLR1223" s="10"/>
      <c r="HLS1223" s="10"/>
      <c r="HLT1223" s="10"/>
      <c r="HLU1223" s="10"/>
      <c r="HLV1223" s="10"/>
      <c r="HLW1223" s="10"/>
      <c r="HLX1223" s="10"/>
      <c r="HLY1223" s="10"/>
      <c r="HLZ1223" s="10"/>
      <c r="HMA1223" s="10"/>
      <c r="HMB1223" s="10"/>
      <c r="HMC1223" s="10"/>
      <c r="HMD1223" s="10"/>
      <c r="HME1223" s="10"/>
      <c r="HMF1223" s="10"/>
      <c r="HMG1223" s="10"/>
      <c r="HMH1223" s="10"/>
      <c r="HMI1223" s="10"/>
      <c r="HMJ1223" s="10"/>
      <c r="HMK1223" s="10"/>
      <c r="HML1223" s="10"/>
      <c r="HMM1223" s="10"/>
      <c r="HMN1223" s="10"/>
      <c r="HMO1223" s="10"/>
      <c r="HMP1223" s="10"/>
      <c r="HMQ1223" s="10"/>
      <c r="HMR1223" s="10"/>
      <c r="HMS1223" s="10"/>
      <c r="HMT1223" s="10"/>
      <c r="HMU1223" s="10"/>
      <c r="HMV1223" s="10"/>
      <c r="HMW1223" s="10"/>
      <c r="HMX1223" s="10"/>
      <c r="HMY1223" s="10"/>
      <c r="HMZ1223" s="10"/>
      <c r="HNA1223" s="10"/>
      <c r="HNB1223" s="10"/>
      <c r="HNC1223" s="10"/>
      <c r="HND1223" s="10"/>
      <c r="HNE1223" s="10"/>
      <c r="HNF1223" s="10"/>
      <c r="HNG1223" s="10"/>
      <c r="HNH1223" s="10"/>
      <c r="HNI1223" s="10"/>
      <c r="HNJ1223" s="10"/>
      <c r="HNK1223" s="10"/>
      <c r="HNL1223" s="10"/>
      <c r="HNM1223" s="10"/>
      <c r="HNN1223" s="10"/>
      <c r="HNO1223" s="10"/>
      <c r="HNP1223" s="10"/>
      <c r="HNQ1223" s="10"/>
      <c r="HNR1223" s="10"/>
      <c r="HNS1223" s="10"/>
      <c r="HNT1223" s="10"/>
      <c r="HNU1223" s="10"/>
      <c r="HNV1223" s="10"/>
      <c r="HNW1223" s="10"/>
      <c r="HNX1223" s="10"/>
      <c r="HNY1223" s="10"/>
      <c r="HNZ1223" s="10"/>
      <c r="HOA1223" s="10"/>
      <c r="HOB1223" s="10"/>
      <c r="HOC1223" s="10"/>
      <c r="HOD1223" s="10"/>
      <c r="HOE1223" s="10"/>
      <c r="HOF1223" s="10"/>
      <c r="HOG1223" s="10"/>
      <c r="HOH1223" s="10"/>
      <c r="HOI1223" s="10"/>
      <c r="HOJ1223" s="10"/>
      <c r="HOK1223" s="10"/>
      <c r="HOL1223" s="10"/>
      <c r="HOM1223" s="10"/>
      <c r="HON1223" s="10"/>
      <c r="HOO1223" s="10"/>
      <c r="HOP1223" s="10"/>
      <c r="HOQ1223" s="10"/>
      <c r="HOR1223" s="10"/>
      <c r="HOS1223" s="10"/>
      <c r="HOT1223" s="10"/>
      <c r="HOU1223" s="10"/>
      <c r="HOV1223" s="10"/>
      <c r="HOW1223" s="10"/>
      <c r="HOX1223" s="10"/>
      <c r="HOY1223" s="10"/>
      <c r="HOZ1223" s="10"/>
      <c r="HPA1223" s="10"/>
      <c r="HPB1223" s="10"/>
      <c r="HPC1223" s="10"/>
      <c r="HPD1223" s="10"/>
      <c r="HPE1223" s="10"/>
      <c r="HPF1223" s="10"/>
      <c r="HPG1223" s="10"/>
      <c r="HPH1223" s="10"/>
      <c r="HPI1223" s="10"/>
      <c r="HPJ1223" s="10"/>
      <c r="HPK1223" s="10"/>
      <c r="HPL1223" s="10"/>
      <c r="HPM1223" s="10"/>
      <c r="HPN1223" s="10"/>
      <c r="HPO1223" s="10"/>
      <c r="HPP1223" s="10"/>
      <c r="HPQ1223" s="10"/>
      <c r="HPR1223" s="10"/>
      <c r="HPS1223" s="10"/>
      <c r="HPT1223" s="10"/>
      <c r="HPU1223" s="10"/>
      <c r="HPV1223" s="10"/>
      <c r="HPW1223" s="10"/>
      <c r="HPX1223" s="10"/>
      <c r="HPY1223" s="10"/>
      <c r="HPZ1223" s="10"/>
      <c r="HQA1223" s="10"/>
      <c r="HQB1223" s="10"/>
      <c r="HQC1223" s="10"/>
      <c r="HQD1223" s="10"/>
      <c r="HQE1223" s="10"/>
      <c r="HQF1223" s="10"/>
      <c r="HQG1223" s="10"/>
      <c r="HQH1223" s="10"/>
      <c r="HQI1223" s="10"/>
      <c r="HQJ1223" s="10"/>
      <c r="HQK1223" s="10"/>
      <c r="HQL1223" s="10"/>
      <c r="HQM1223" s="10"/>
      <c r="HQN1223" s="10"/>
      <c r="HQO1223" s="10"/>
      <c r="HQP1223" s="10"/>
      <c r="HQQ1223" s="10"/>
      <c r="HQR1223" s="10"/>
      <c r="HQS1223" s="10"/>
      <c r="HQT1223" s="10"/>
      <c r="HQU1223" s="10"/>
      <c r="HQV1223" s="10"/>
      <c r="HQW1223" s="10"/>
      <c r="HQX1223" s="10"/>
      <c r="HQY1223" s="10"/>
      <c r="HQZ1223" s="10"/>
      <c r="HRA1223" s="10"/>
      <c r="HRB1223" s="10"/>
      <c r="HRC1223" s="10"/>
      <c r="HRD1223" s="10"/>
      <c r="HRE1223" s="10"/>
      <c r="HRF1223" s="10"/>
      <c r="HRG1223" s="10"/>
      <c r="HRH1223" s="10"/>
      <c r="HRI1223" s="10"/>
      <c r="HRJ1223" s="10"/>
      <c r="HRK1223" s="10"/>
      <c r="HRL1223" s="10"/>
      <c r="HRM1223" s="10"/>
      <c r="HRN1223" s="10"/>
      <c r="HRO1223" s="10"/>
      <c r="HRP1223" s="10"/>
      <c r="HRQ1223" s="10"/>
      <c r="HRR1223" s="10"/>
      <c r="HRS1223" s="10"/>
      <c r="HRT1223" s="10"/>
      <c r="HRU1223" s="10"/>
      <c r="HRV1223" s="10"/>
      <c r="HRW1223" s="10"/>
      <c r="HRX1223" s="10"/>
      <c r="HRY1223" s="10"/>
      <c r="HRZ1223" s="10"/>
      <c r="HSA1223" s="10"/>
      <c r="HSB1223" s="10"/>
      <c r="HSC1223" s="10"/>
      <c r="HSD1223" s="10"/>
      <c r="HSE1223" s="10"/>
      <c r="HSF1223" s="10"/>
      <c r="HSG1223" s="10"/>
      <c r="HSH1223" s="10"/>
      <c r="HSI1223" s="10"/>
      <c r="HSJ1223" s="10"/>
      <c r="HSK1223" s="10"/>
      <c r="HSL1223" s="10"/>
      <c r="HSM1223" s="10"/>
      <c r="HSN1223" s="10"/>
      <c r="HSO1223" s="10"/>
      <c r="HSP1223" s="10"/>
      <c r="HSQ1223" s="10"/>
      <c r="HSR1223" s="10"/>
      <c r="HSS1223" s="10"/>
      <c r="HST1223" s="10"/>
      <c r="HSU1223" s="10"/>
      <c r="HSV1223" s="10"/>
      <c r="HSW1223" s="10"/>
      <c r="HSX1223" s="10"/>
      <c r="HSY1223" s="10"/>
      <c r="HSZ1223" s="10"/>
      <c r="HTA1223" s="10"/>
      <c r="HTB1223" s="10"/>
      <c r="HTC1223" s="10"/>
      <c r="HTD1223" s="10"/>
      <c r="HTE1223" s="10"/>
      <c r="HTF1223" s="10"/>
      <c r="HTG1223" s="10"/>
      <c r="HTH1223" s="10"/>
      <c r="HTI1223" s="10"/>
      <c r="HTJ1223" s="10"/>
      <c r="HTK1223" s="10"/>
      <c r="HTL1223" s="10"/>
      <c r="HTM1223" s="10"/>
      <c r="HTN1223" s="10"/>
      <c r="HTO1223" s="10"/>
      <c r="HTP1223" s="10"/>
      <c r="HTQ1223" s="10"/>
      <c r="HTR1223" s="10"/>
      <c r="HTS1223" s="10"/>
      <c r="HTT1223" s="10"/>
      <c r="HTU1223" s="10"/>
      <c r="HTV1223" s="10"/>
      <c r="HTW1223" s="10"/>
      <c r="HTX1223" s="10"/>
      <c r="HTY1223" s="10"/>
      <c r="HTZ1223" s="10"/>
      <c r="HUA1223" s="10"/>
      <c r="HUB1223" s="10"/>
      <c r="HUC1223" s="10"/>
      <c r="HUD1223" s="10"/>
      <c r="HUE1223" s="10"/>
      <c r="HUF1223" s="10"/>
      <c r="HUG1223" s="10"/>
      <c r="HUH1223" s="10"/>
      <c r="HUI1223" s="10"/>
      <c r="HUJ1223" s="10"/>
      <c r="HUK1223" s="10"/>
      <c r="HUL1223" s="10"/>
      <c r="HUM1223" s="10"/>
      <c r="HUN1223" s="10"/>
      <c r="HUO1223" s="10"/>
      <c r="HUP1223" s="10"/>
      <c r="HUQ1223" s="10"/>
      <c r="HUR1223" s="10"/>
      <c r="HUS1223" s="10"/>
      <c r="HUT1223" s="10"/>
      <c r="HUU1223" s="10"/>
      <c r="HUV1223" s="10"/>
      <c r="HUW1223" s="10"/>
      <c r="HUX1223" s="10"/>
      <c r="HUY1223" s="10"/>
      <c r="HUZ1223" s="10"/>
      <c r="HVA1223" s="10"/>
      <c r="HVB1223" s="10"/>
      <c r="HVC1223" s="10"/>
      <c r="HVD1223" s="10"/>
      <c r="HVE1223" s="10"/>
      <c r="HVF1223" s="10"/>
      <c r="HVG1223" s="10"/>
      <c r="HVH1223" s="10"/>
      <c r="HVI1223" s="10"/>
      <c r="HVJ1223" s="10"/>
      <c r="HVK1223" s="10"/>
      <c r="HVL1223" s="10"/>
      <c r="HVM1223" s="10"/>
      <c r="HVN1223" s="10"/>
      <c r="HVO1223" s="10"/>
      <c r="HVP1223" s="10"/>
      <c r="HVQ1223" s="10"/>
      <c r="HVR1223" s="10"/>
      <c r="HVS1223" s="10"/>
      <c r="HVT1223" s="10"/>
      <c r="HVU1223" s="10"/>
      <c r="HVV1223" s="10"/>
      <c r="HVW1223" s="10"/>
      <c r="HVX1223" s="10"/>
      <c r="HVY1223" s="10"/>
      <c r="HVZ1223" s="10"/>
      <c r="HWA1223" s="10"/>
      <c r="HWB1223" s="10"/>
      <c r="HWC1223" s="10"/>
      <c r="HWD1223" s="10"/>
      <c r="HWE1223" s="10"/>
      <c r="HWF1223" s="10"/>
      <c r="HWG1223" s="10"/>
      <c r="HWH1223" s="10"/>
      <c r="HWI1223" s="10"/>
      <c r="HWJ1223" s="10"/>
      <c r="HWK1223" s="10"/>
      <c r="HWL1223" s="10"/>
      <c r="HWM1223" s="10"/>
      <c r="HWN1223" s="10"/>
      <c r="HWO1223" s="10"/>
      <c r="HWP1223" s="10"/>
      <c r="HWQ1223" s="10"/>
      <c r="HWR1223" s="10"/>
      <c r="HWS1223" s="10"/>
      <c r="HWT1223" s="10"/>
      <c r="HWU1223" s="10"/>
      <c r="HWV1223" s="10"/>
      <c r="HWW1223" s="10"/>
      <c r="HWX1223" s="10"/>
      <c r="HWY1223" s="10"/>
      <c r="HWZ1223" s="10"/>
      <c r="HXA1223" s="10"/>
      <c r="HXB1223" s="10"/>
      <c r="HXC1223" s="10"/>
      <c r="HXD1223" s="10"/>
      <c r="HXE1223" s="10"/>
      <c r="HXF1223" s="10"/>
      <c r="HXG1223" s="10"/>
      <c r="HXH1223" s="10"/>
      <c r="HXI1223" s="10"/>
      <c r="HXJ1223" s="10"/>
      <c r="HXK1223" s="10"/>
      <c r="HXL1223" s="10"/>
      <c r="HXM1223" s="10"/>
      <c r="HXN1223" s="10"/>
      <c r="HXO1223" s="10"/>
      <c r="HXP1223" s="10"/>
      <c r="HXQ1223" s="10"/>
      <c r="HXR1223" s="10"/>
      <c r="HXS1223" s="10"/>
      <c r="HXT1223" s="10"/>
      <c r="HXU1223" s="10"/>
      <c r="HXV1223" s="10"/>
      <c r="HXW1223" s="10"/>
      <c r="HXX1223" s="10"/>
      <c r="HXY1223" s="10"/>
      <c r="HXZ1223" s="10"/>
      <c r="HYA1223" s="10"/>
      <c r="HYB1223" s="10"/>
      <c r="HYC1223" s="10"/>
      <c r="HYD1223" s="10"/>
      <c r="HYE1223" s="10"/>
      <c r="HYF1223" s="10"/>
      <c r="HYG1223" s="10"/>
      <c r="HYH1223" s="10"/>
      <c r="HYI1223" s="10"/>
      <c r="HYJ1223" s="10"/>
      <c r="HYK1223" s="10"/>
      <c r="HYL1223" s="10"/>
      <c r="HYM1223" s="10"/>
      <c r="HYN1223" s="10"/>
      <c r="HYO1223" s="10"/>
      <c r="HYP1223" s="10"/>
      <c r="HYQ1223" s="10"/>
      <c r="HYR1223" s="10"/>
      <c r="HYS1223" s="10"/>
      <c r="HYT1223" s="10"/>
      <c r="HYU1223" s="10"/>
      <c r="HYV1223" s="10"/>
      <c r="HYW1223" s="10"/>
      <c r="HYX1223" s="10"/>
      <c r="HYY1223" s="10"/>
      <c r="HYZ1223" s="10"/>
      <c r="HZA1223" s="10"/>
      <c r="HZB1223" s="10"/>
      <c r="HZC1223" s="10"/>
      <c r="HZD1223" s="10"/>
      <c r="HZE1223" s="10"/>
      <c r="HZF1223" s="10"/>
      <c r="HZG1223" s="10"/>
      <c r="HZH1223" s="10"/>
      <c r="HZI1223" s="10"/>
      <c r="HZJ1223" s="10"/>
      <c r="HZK1223" s="10"/>
      <c r="HZL1223" s="10"/>
      <c r="HZM1223" s="10"/>
      <c r="HZN1223" s="10"/>
      <c r="HZO1223" s="10"/>
      <c r="HZP1223" s="10"/>
      <c r="HZQ1223" s="10"/>
      <c r="HZR1223" s="10"/>
      <c r="HZS1223" s="10"/>
      <c r="HZT1223" s="10"/>
      <c r="HZU1223" s="10"/>
      <c r="HZV1223" s="10"/>
      <c r="HZW1223" s="10"/>
      <c r="HZX1223" s="10"/>
      <c r="HZY1223" s="10"/>
      <c r="HZZ1223" s="10"/>
      <c r="IAA1223" s="10"/>
      <c r="IAB1223" s="10"/>
      <c r="IAC1223" s="10"/>
      <c r="IAD1223" s="10"/>
      <c r="IAE1223" s="10"/>
      <c r="IAF1223" s="10"/>
      <c r="IAG1223" s="10"/>
      <c r="IAH1223" s="10"/>
      <c r="IAI1223" s="10"/>
      <c r="IAJ1223" s="10"/>
      <c r="IAK1223" s="10"/>
      <c r="IAL1223" s="10"/>
      <c r="IAM1223" s="10"/>
      <c r="IAN1223" s="10"/>
      <c r="IAO1223" s="10"/>
      <c r="IAP1223" s="10"/>
      <c r="IAQ1223" s="10"/>
      <c r="IAR1223" s="10"/>
      <c r="IAS1223" s="10"/>
      <c r="IAT1223" s="10"/>
      <c r="IAU1223" s="10"/>
      <c r="IAV1223" s="10"/>
      <c r="IAW1223" s="10"/>
      <c r="IAX1223" s="10"/>
      <c r="IAY1223" s="10"/>
      <c r="IAZ1223" s="10"/>
      <c r="IBA1223" s="10"/>
      <c r="IBB1223" s="10"/>
      <c r="IBC1223" s="10"/>
      <c r="IBD1223" s="10"/>
      <c r="IBE1223" s="10"/>
      <c r="IBF1223" s="10"/>
      <c r="IBG1223" s="10"/>
      <c r="IBH1223" s="10"/>
      <c r="IBI1223" s="10"/>
      <c r="IBJ1223" s="10"/>
      <c r="IBK1223" s="10"/>
      <c r="IBL1223" s="10"/>
      <c r="IBM1223" s="10"/>
      <c r="IBN1223" s="10"/>
      <c r="IBO1223" s="10"/>
      <c r="IBP1223" s="10"/>
      <c r="IBQ1223" s="10"/>
      <c r="IBR1223" s="10"/>
      <c r="IBS1223" s="10"/>
      <c r="IBT1223" s="10"/>
      <c r="IBU1223" s="10"/>
      <c r="IBV1223" s="10"/>
      <c r="IBW1223" s="10"/>
      <c r="IBX1223" s="10"/>
      <c r="IBY1223" s="10"/>
      <c r="IBZ1223" s="10"/>
      <c r="ICA1223" s="10"/>
      <c r="ICB1223" s="10"/>
      <c r="ICC1223" s="10"/>
      <c r="ICD1223" s="10"/>
      <c r="ICE1223" s="10"/>
      <c r="ICF1223" s="10"/>
      <c r="ICG1223" s="10"/>
      <c r="ICH1223" s="10"/>
      <c r="ICI1223" s="10"/>
      <c r="ICJ1223" s="10"/>
      <c r="ICK1223" s="10"/>
      <c r="ICL1223" s="10"/>
      <c r="ICM1223" s="10"/>
      <c r="ICN1223" s="10"/>
      <c r="ICO1223" s="10"/>
      <c r="ICP1223" s="10"/>
      <c r="ICQ1223" s="10"/>
      <c r="ICR1223" s="10"/>
      <c r="ICS1223" s="10"/>
      <c r="ICT1223" s="10"/>
      <c r="ICU1223" s="10"/>
      <c r="ICV1223" s="10"/>
      <c r="ICW1223" s="10"/>
      <c r="ICX1223" s="10"/>
      <c r="ICY1223" s="10"/>
      <c r="ICZ1223" s="10"/>
      <c r="IDA1223" s="10"/>
      <c r="IDB1223" s="10"/>
      <c r="IDC1223" s="10"/>
      <c r="IDD1223" s="10"/>
      <c r="IDE1223" s="10"/>
      <c r="IDF1223" s="10"/>
      <c r="IDG1223" s="10"/>
      <c r="IDH1223" s="10"/>
      <c r="IDI1223" s="10"/>
      <c r="IDJ1223" s="10"/>
      <c r="IDK1223" s="10"/>
      <c r="IDL1223" s="10"/>
      <c r="IDM1223" s="10"/>
      <c r="IDN1223" s="10"/>
      <c r="IDO1223" s="10"/>
      <c r="IDP1223" s="10"/>
      <c r="IDQ1223" s="10"/>
      <c r="IDR1223" s="10"/>
      <c r="IDS1223" s="10"/>
      <c r="IDT1223" s="10"/>
      <c r="IDU1223" s="10"/>
      <c r="IDV1223" s="10"/>
      <c r="IDW1223" s="10"/>
      <c r="IDX1223" s="10"/>
      <c r="IDY1223" s="10"/>
      <c r="IDZ1223" s="10"/>
      <c r="IEA1223" s="10"/>
      <c r="IEB1223" s="10"/>
      <c r="IEC1223" s="10"/>
      <c r="IED1223" s="10"/>
      <c r="IEE1223" s="10"/>
      <c r="IEF1223" s="10"/>
      <c r="IEG1223" s="10"/>
      <c r="IEH1223" s="10"/>
      <c r="IEI1223" s="10"/>
      <c r="IEJ1223" s="10"/>
      <c r="IEK1223" s="10"/>
      <c r="IEL1223" s="10"/>
      <c r="IEM1223" s="10"/>
      <c r="IEN1223" s="10"/>
      <c r="IEO1223" s="10"/>
      <c r="IEP1223" s="10"/>
      <c r="IEQ1223" s="10"/>
      <c r="IER1223" s="10"/>
      <c r="IES1223" s="10"/>
      <c r="IET1223" s="10"/>
      <c r="IEU1223" s="10"/>
      <c r="IEV1223" s="10"/>
      <c r="IEW1223" s="10"/>
      <c r="IEX1223" s="10"/>
      <c r="IEY1223" s="10"/>
      <c r="IEZ1223" s="10"/>
      <c r="IFA1223" s="10"/>
      <c r="IFB1223" s="10"/>
      <c r="IFC1223" s="10"/>
      <c r="IFD1223" s="10"/>
      <c r="IFE1223" s="10"/>
      <c r="IFF1223" s="10"/>
      <c r="IFG1223" s="10"/>
      <c r="IFH1223" s="10"/>
      <c r="IFI1223" s="10"/>
      <c r="IFJ1223" s="10"/>
      <c r="IFK1223" s="10"/>
      <c r="IFL1223" s="10"/>
      <c r="IFM1223" s="10"/>
      <c r="IFN1223" s="10"/>
      <c r="IFO1223" s="10"/>
      <c r="IFP1223" s="10"/>
      <c r="IFQ1223" s="10"/>
      <c r="IFR1223" s="10"/>
      <c r="IFS1223" s="10"/>
      <c r="IFT1223" s="10"/>
      <c r="IFU1223" s="10"/>
      <c r="IFV1223" s="10"/>
      <c r="IFW1223" s="10"/>
      <c r="IFX1223" s="10"/>
      <c r="IFY1223" s="10"/>
      <c r="IFZ1223" s="10"/>
      <c r="IGA1223" s="10"/>
      <c r="IGB1223" s="10"/>
      <c r="IGC1223" s="10"/>
      <c r="IGD1223" s="10"/>
      <c r="IGE1223" s="10"/>
      <c r="IGF1223" s="10"/>
      <c r="IGG1223" s="10"/>
      <c r="IGH1223" s="10"/>
      <c r="IGI1223" s="10"/>
      <c r="IGJ1223" s="10"/>
      <c r="IGK1223" s="10"/>
      <c r="IGL1223" s="10"/>
      <c r="IGM1223" s="10"/>
      <c r="IGN1223" s="10"/>
      <c r="IGO1223" s="10"/>
      <c r="IGP1223" s="10"/>
      <c r="IGQ1223" s="10"/>
      <c r="IGR1223" s="10"/>
      <c r="IGS1223" s="10"/>
      <c r="IGT1223" s="10"/>
      <c r="IGU1223" s="10"/>
      <c r="IGV1223" s="10"/>
      <c r="IGW1223" s="10"/>
      <c r="IGX1223" s="10"/>
      <c r="IGY1223" s="10"/>
      <c r="IGZ1223" s="10"/>
      <c r="IHA1223" s="10"/>
      <c r="IHB1223" s="10"/>
      <c r="IHC1223" s="10"/>
      <c r="IHD1223" s="10"/>
      <c r="IHE1223" s="10"/>
      <c r="IHF1223" s="10"/>
      <c r="IHG1223" s="10"/>
      <c r="IHH1223" s="10"/>
      <c r="IHI1223" s="10"/>
      <c r="IHJ1223" s="10"/>
      <c r="IHK1223" s="10"/>
      <c r="IHL1223" s="10"/>
      <c r="IHM1223" s="10"/>
      <c r="IHN1223" s="10"/>
      <c r="IHO1223" s="10"/>
      <c r="IHP1223" s="10"/>
      <c r="IHQ1223" s="10"/>
      <c r="IHR1223" s="10"/>
      <c r="IHS1223" s="10"/>
      <c r="IHT1223" s="10"/>
      <c r="IHU1223" s="10"/>
      <c r="IHV1223" s="10"/>
      <c r="IHW1223" s="10"/>
      <c r="IHX1223" s="10"/>
      <c r="IHY1223" s="10"/>
      <c r="IHZ1223" s="10"/>
      <c r="IIA1223" s="10"/>
      <c r="IIB1223" s="10"/>
      <c r="IIC1223" s="10"/>
      <c r="IID1223" s="10"/>
      <c r="IIE1223" s="10"/>
      <c r="IIF1223" s="10"/>
      <c r="IIG1223" s="10"/>
      <c r="IIH1223" s="10"/>
      <c r="III1223" s="10"/>
      <c r="IIJ1223" s="10"/>
      <c r="IIK1223" s="10"/>
      <c r="IIL1223" s="10"/>
      <c r="IIM1223" s="10"/>
      <c r="IIN1223" s="10"/>
      <c r="IIO1223" s="10"/>
      <c r="IIP1223" s="10"/>
      <c r="IIQ1223" s="10"/>
      <c r="IIR1223" s="10"/>
      <c r="IIS1223" s="10"/>
      <c r="IIT1223" s="10"/>
      <c r="IIU1223" s="10"/>
      <c r="IIV1223" s="10"/>
      <c r="IIW1223" s="10"/>
      <c r="IIX1223" s="10"/>
      <c r="IIY1223" s="10"/>
      <c r="IIZ1223" s="10"/>
      <c r="IJA1223" s="10"/>
      <c r="IJB1223" s="10"/>
      <c r="IJC1223" s="10"/>
      <c r="IJD1223" s="10"/>
      <c r="IJE1223" s="10"/>
      <c r="IJF1223" s="10"/>
      <c r="IJG1223" s="10"/>
      <c r="IJH1223" s="10"/>
      <c r="IJI1223" s="10"/>
      <c r="IJJ1223" s="10"/>
      <c r="IJK1223" s="10"/>
      <c r="IJL1223" s="10"/>
      <c r="IJM1223" s="10"/>
      <c r="IJN1223" s="10"/>
      <c r="IJO1223" s="10"/>
      <c r="IJP1223" s="10"/>
      <c r="IJQ1223" s="10"/>
      <c r="IJR1223" s="10"/>
      <c r="IJS1223" s="10"/>
      <c r="IJT1223" s="10"/>
      <c r="IJU1223" s="10"/>
      <c r="IJV1223" s="10"/>
      <c r="IJW1223" s="10"/>
      <c r="IJX1223" s="10"/>
      <c r="IJY1223" s="10"/>
      <c r="IJZ1223" s="10"/>
      <c r="IKA1223" s="10"/>
      <c r="IKB1223" s="10"/>
      <c r="IKC1223" s="10"/>
      <c r="IKD1223" s="10"/>
      <c r="IKE1223" s="10"/>
      <c r="IKF1223" s="10"/>
      <c r="IKG1223" s="10"/>
      <c r="IKH1223" s="10"/>
      <c r="IKI1223" s="10"/>
      <c r="IKJ1223" s="10"/>
      <c r="IKK1223" s="10"/>
      <c r="IKL1223" s="10"/>
      <c r="IKM1223" s="10"/>
      <c r="IKN1223" s="10"/>
      <c r="IKO1223" s="10"/>
      <c r="IKP1223" s="10"/>
      <c r="IKQ1223" s="10"/>
      <c r="IKR1223" s="10"/>
      <c r="IKS1223" s="10"/>
      <c r="IKT1223" s="10"/>
      <c r="IKU1223" s="10"/>
      <c r="IKV1223" s="10"/>
      <c r="IKW1223" s="10"/>
      <c r="IKX1223" s="10"/>
      <c r="IKY1223" s="10"/>
      <c r="IKZ1223" s="10"/>
      <c r="ILA1223" s="10"/>
      <c r="ILB1223" s="10"/>
      <c r="ILC1223" s="10"/>
      <c r="ILD1223" s="10"/>
      <c r="ILE1223" s="10"/>
      <c r="ILF1223" s="10"/>
      <c r="ILG1223" s="10"/>
      <c r="ILH1223" s="10"/>
      <c r="ILI1223" s="10"/>
      <c r="ILJ1223" s="10"/>
      <c r="ILK1223" s="10"/>
      <c r="ILL1223" s="10"/>
      <c r="ILM1223" s="10"/>
      <c r="ILN1223" s="10"/>
      <c r="ILO1223" s="10"/>
      <c r="ILP1223" s="10"/>
      <c r="ILQ1223" s="10"/>
      <c r="ILR1223" s="10"/>
      <c r="ILS1223" s="10"/>
      <c r="ILT1223" s="10"/>
      <c r="ILU1223" s="10"/>
      <c r="ILV1223" s="10"/>
      <c r="ILW1223" s="10"/>
      <c r="ILX1223" s="10"/>
      <c r="ILY1223" s="10"/>
      <c r="ILZ1223" s="10"/>
      <c r="IMA1223" s="10"/>
      <c r="IMB1223" s="10"/>
      <c r="IMC1223" s="10"/>
      <c r="IMD1223" s="10"/>
      <c r="IME1223" s="10"/>
      <c r="IMF1223" s="10"/>
      <c r="IMG1223" s="10"/>
      <c r="IMH1223" s="10"/>
      <c r="IMI1223" s="10"/>
      <c r="IMJ1223" s="10"/>
      <c r="IMK1223" s="10"/>
      <c r="IML1223" s="10"/>
      <c r="IMM1223" s="10"/>
      <c r="IMN1223" s="10"/>
      <c r="IMO1223" s="10"/>
      <c r="IMP1223" s="10"/>
      <c r="IMQ1223" s="10"/>
      <c r="IMR1223" s="10"/>
      <c r="IMS1223" s="10"/>
      <c r="IMT1223" s="10"/>
      <c r="IMU1223" s="10"/>
      <c r="IMV1223" s="10"/>
      <c r="IMW1223" s="10"/>
      <c r="IMX1223" s="10"/>
      <c r="IMY1223" s="10"/>
      <c r="IMZ1223" s="10"/>
      <c r="INA1223" s="10"/>
      <c r="INB1223" s="10"/>
      <c r="INC1223" s="10"/>
      <c r="IND1223" s="10"/>
      <c r="INE1223" s="10"/>
      <c r="INF1223" s="10"/>
      <c r="ING1223" s="10"/>
      <c r="INH1223" s="10"/>
      <c r="INI1223" s="10"/>
      <c r="INJ1223" s="10"/>
      <c r="INK1223" s="10"/>
      <c r="INL1223" s="10"/>
      <c r="INM1223" s="10"/>
      <c r="INN1223" s="10"/>
      <c r="INO1223" s="10"/>
      <c r="INP1223" s="10"/>
      <c r="INQ1223" s="10"/>
      <c r="INR1223" s="10"/>
      <c r="INS1223" s="10"/>
      <c r="INT1223" s="10"/>
      <c r="INU1223" s="10"/>
      <c r="INV1223" s="10"/>
      <c r="INW1223" s="10"/>
      <c r="INX1223" s="10"/>
      <c r="INY1223" s="10"/>
      <c r="INZ1223" s="10"/>
      <c r="IOA1223" s="10"/>
      <c r="IOB1223" s="10"/>
      <c r="IOC1223" s="10"/>
      <c r="IOD1223" s="10"/>
      <c r="IOE1223" s="10"/>
      <c r="IOF1223" s="10"/>
      <c r="IOG1223" s="10"/>
      <c r="IOH1223" s="10"/>
      <c r="IOI1223" s="10"/>
      <c r="IOJ1223" s="10"/>
      <c r="IOK1223" s="10"/>
      <c r="IOL1223" s="10"/>
      <c r="IOM1223" s="10"/>
      <c r="ION1223" s="10"/>
      <c r="IOO1223" s="10"/>
      <c r="IOP1223" s="10"/>
      <c r="IOQ1223" s="10"/>
      <c r="IOR1223" s="10"/>
      <c r="IOS1223" s="10"/>
      <c r="IOT1223" s="10"/>
      <c r="IOU1223" s="10"/>
      <c r="IOV1223" s="10"/>
      <c r="IOW1223" s="10"/>
      <c r="IOX1223" s="10"/>
      <c r="IOY1223" s="10"/>
      <c r="IOZ1223" s="10"/>
      <c r="IPA1223" s="10"/>
      <c r="IPB1223" s="10"/>
      <c r="IPC1223" s="10"/>
      <c r="IPD1223" s="10"/>
      <c r="IPE1223" s="10"/>
      <c r="IPF1223" s="10"/>
      <c r="IPG1223" s="10"/>
      <c r="IPH1223" s="10"/>
      <c r="IPI1223" s="10"/>
      <c r="IPJ1223" s="10"/>
      <c r="IPK1223" s="10"/>
      <c r="IPL1223" s="10"/>
      <c r="IPM1223" s="10"/>
      <c r="IPN1223" s="10"/>
      <c r="IPO1223" s="10"/>
      <c r="IPP1223" s="10"/>
      <c r="IPQ1223" s="10"/>
      <c r="IPR1223" s="10"/>
      <c r="IPS1223" s="10"/>
      <c r="IPT1223" s="10"/>
      <c r="IPU1223" s="10"/>
      <c r="IPV1223" s="10"/>
      <c r="IPW1223" s="10"/>
      <c r="IPX1223" s="10"/>
      <c r="IPY1223" s="10"/>
      <c r="IPZ1223" s="10"/>
      <c r="IQA1223" s="10"/>
      <c r="IQB1223" s="10"/>
      <c r="IQC1223" s="10"/>
      <c r="IQD1223" s="10"/>
      <c r="IQE1223" s="10"/>
      <c r="IQF1223" s="10"/>
      <c r="IQG1223" s="10"/>
      <c r="IQH1223" s="10"/>
      <c r="IQI1223" s="10"/>
      <c r="IQJ1223" s="10"/>
      <c r="IQK1223" s="10"/>
      <c r="IQL1223" s="10"/>
      <c r="IQM1223" s="10"/>
      <c r="IQN1223" s="10"/>
      <c r="IQO1223" s="10"/>
      <c r="IQP1223" s="10"/>
      <c r="IQQ1223" s="10"/>
      <c r="IQR1223" s="10"/>
      <c r="IQS1223" s="10"/>
      <c r="IQT1223" s="10"/>
      <c r="IQU1223" s="10"/>
      <c r="IQV1223" s="10"/>
      <c r="IQW1223" s="10"/>
      <c r="IQX1223" s="10"/>
      <c r="IQY1223" s="10"/>
      <c r="IQZ1223" s="10"/>
      <c r="IRA1223" s="10"/>
      <c r="IRB1223" s="10"/>
      <c r="IRC1223" s="10"/>
      <c r="IRD1223" s="10"/>
      <c r="IRE1223" s="10"/>
      <c r="IRF1223" s="10"/>
      <c r="IRG1223" s="10"/>
      <c r="IRH1223" s="10"/>
      <c r="IRI1223" s="10"/>
      <c r="IRJ1223" s="10"/>
      <c r="IRK1223" s="10"/>
      <c r="IRL1223" s="10"/>
      <c r="IRM1223" s="10"/>
      <c r="IRN1223" s="10"/>
      <c r="IRO1223" s="10"/>
      <c r="IRP1223" s="10"/>
      <c r="IRQ1223" s="10"/>
      <c r="IRR1223" s="10"/>
      <c r="IRS1223" s="10"/>
      <c r="IRT1223" s="10"/>
      <c r="IRU1223" s="10"/>
      <c r="IRV1223" s="10"/>
      <c r="IRW1223" s="10"/>
      <c r="IRX1223" s="10"/>
      <c r="IRY1223" s="10"/>
      <c r="IRZ1223" s="10"/>
      <c r="ISA1223" s="10"/>
      <c r="ISB1223" s="10"/>
      <c r="ISC1223" s="10"/>
      <c r="ISD1223" s="10"/>
      <c r="ISE1223" s="10"/>
      <c r="ISF1223" s="10"/>
      <c r="ISG1223" s="10"/>
      <c r="ISH1223" s="10"/>
      <c r="ISI1223" s="10"/>
      <c r="ISJ1223" s="10"/>
      <c r="ISK1223" s="10"/>
      <c r="ISL1223" s="10"/>
      <c r="ISM1223" s="10"/>
      <c r="ISN1223" s="10"/>
      <c r="ISO1223" s="10"/>
      <c r="ISP1223" s="10"/>
      <c r="ISQ1223" s="10"/>
      <c r="ISR1223" s="10"/>
      <c r="ISS1223" s="10"/>
      <c r="IST1223" s="10"/>
      <c r="ISU1223" s="10"/>
      <c r="ISV1223" s="10"/>
      <c r="ISW1223" s="10"/>
      <c r="ISX1223" s="10"/>
      <c r="ISY1223" s="10"/>
      <c r="ISZ1223" s="10"/>
      <c r="ITA1223" s="10"/>
      <c r="ITB1223" s="10"/>
      <c r="ITC1223" s="10"/>
      <c r="ITD1223" s="10"/>
      <c r="ITE1223" s="10"/>
      <c r="ITF1223" s="10"/>
      <c r="ITG1223" s="10"/>
      <c r="ITH1223" s="10"/>
      <c r="ITI1223" s="10"/>
      <c r="ITJ1223" s="10"/>
      <c r="ITK1223" s="10"/>
      <c r="ITL1223" s="10"/>
      <c r="ITM1223" s="10"/>
      <c r="ITN1223" s="10"/>
      <c r="ITO1223" s="10"/>
      <c r="ITP1223" s="10"/>
      <c r="ITQ1223" s="10"/>
      <c r="ITR1223" s="10"/>
      <c r="ITS1223" s="10"/>
      <c r="ITT1223" s="10"/>
      <c r="ITU1223" s="10"/>
      <c r="ITV1223" s="10"/>
      <c r="ITW1223" s="10"/>
      <c r="ITX1223" s="10"/>
      <c r="ITY1223" s="10"/>
      <c r="ITZ1223" s="10"/>
      <c r="IUA1223" s="10"/>
      <c r="IUB1223" s="10"/>
      <c r="IUC1223" s="10"/>
      <c r="IUD1223" s="10"/>
      <c r="IUE1223" s="10"/>
      <c r="IUF1223" s="10"/>
      <c r="IUG1223" s="10"/>
      <c r="IUH1223" s="10"/>
      <c r="IUI1223" s="10"/>
      <c r="IUJ1223" s="10"/>
      <c r="IUK1223" s="10"/>
      <c r="IUL1223" s="10"/>
      <c r="IUM1223" s="10"/>
      <c r="IUN1223" s="10"/>
      <c r="IUO1223" s="10"/>
      <c r="IUP1223" s="10"/>
      <c r="IUQ1223" s="10"/>
      <c r="IUR1223" s="10"/>
      <c r="IUS1223" s="10"/>
      <c r="IUT1223" s="10"/>
      <c r="IUU1223" s="10"/>
      <c r="IUV1223" s="10"/>
      <c r="IUW1223" s="10"/>
      <c r="IUX1223" s="10"/>
      <c r="IUY1223" s="10"/>
      <c r="IUZ1223" s="10"/>
      <c r="IVA1223" s="10"/>
      <c r="IVB1223" s="10"/>
      <c r="IVC1223" s="10"/>
      <c r="IVD1223" s="10"/>
      <c r="IVE1223" s="10"/>
      <c r="IVF1223" s="10"/>
      <c r="IVG1223" s="10"/>
      <c r="IVH1223" s="10"/>
      <c r="IVI1223" s="10"/>
      <c r="IVJ1223" s="10"/>
      <c r="IVK1223" s="10"/>
      <c r="IVL1223" s="10"/>
      <c r="IVM1223" s="10"/>
      <c r="IVN1223" s="10"/>
      <c r="IVO1223" s="10"/>
      <c r="IVP1223" s="10"/>
      <c r="IVQ1223" s="10"/>
      <c r="IVR1223" s="10"/>
      <c r="IVS1223" s="10"/>
      <c r="IVT1223" s="10"/>
      <c r="IVU1223" s="10"/>
      <c r="IVV1223" s="10"/>
      <c r="IVW1223" s="10"/>
      <c r="IVX1223" s="10"/>
      <c r="IVY1223" s="10"/>
      <c r="IVZ1223" s="10"/>
      <c r="IWA1223" s="10"/>
      <c r="IWB1223" s="10"/>
      <c r="IWC1223" s="10"/>
      <c r="IWD1223" s="10"/>
      <c r="IWE1223" s="10"/>
      <c r="IWF1223" s="10"/>
      <c r="IWG1223" s="10"/>
      <c r="IWH1223" s="10"/>
      <c r="IWI1223" s="10"/>
      <c r="IWJ1223" s="10"/>
      <c r="IWK1223" s="10"/>
      <c r="IWL1223" s="10"/>
      <c r="IWM1223" s="10"/>
      <c r="IWN1223" s="10"/>
      <c r="IWO1223" s="10"/>
      <c r="IWP1223" s="10"/>
      <c r="IWQ1223" s="10"/>
      <c r="IWR1223" s="10"/>
      <c r="IWS1223" s="10"/>
      <c r="IWT1223" s="10"/>
      <c r="IWU1223" s="10"/>
      <c r="IWV1223" s="10"/>
      <c r="IWW1223" s="10"/>
      <c r="IWX1223" s="10"/>
      <c r="IWY1223" s="10"/>
      <c r="IWZ1223" s="10"/>
      <c r="IXA1223" s="10"/>
      <c r="IXB1223" s="10"/>
      <c r="IXC1223" s="10"/>
      <c r="IXD1223" s="10"/>
      <c r="IXE1223" s="10"/>
      <c r="IXF1223" s="10"/>
      <c r="IXG1223" s="10"/>
      <c r="IXH1223" s="10"/>
      <c r="IXI1223" s="10"/>
      <c r="IXJ1223" s="10"/>
      <c r="IXK1223" s="10"/>
      <c r="IXL1223" s="10"/>
      <c r="IXM1223" s="10"/>
      <c r="IXN1223" s="10"/>
      <c r="IXO1223" s="10"/>
      <c r="IXP1223" s="10"/>
      <c r="IXQ1223" s="10"/>
      <c r="IXR1223" s="10"/>
      <c r="IXS1223" s="10"/>
      <c r="IXT1223" s="10"/>
      <c r="IXU1223" s="10"/>
      <c r="IXV1223" s="10"/>
      <c r="IXW1223" s="10"/>
      <c r="IXX1223" s="10"/>
      <c r="IXY1223" s="10"/>
      <c r="IXZ1223" s="10"/>
      <c r="IYA1223" s="10"/>
      <c r="IYB1223" s="10"/>
      <c r="IYC1223" s="10"/>
      <c r="IYD1223" s="10"/>
      <c r="IYE1223" s="10"/>
      <c r="IYF1223" s="10"/>
      <c r="IYG1223" s="10"/>
      <c r="IYH1223" s="10"/>
      <c r="IYI1223" s="10"/>
      <c r="IYJ1223" s="10"/>
      <c r="IYK1223" s="10"/>
      <c r="IYL1223" s="10"/>
      <c r="IYM1223" s="10"/>
      <c r="IYN1223" s="10"/>
      <c r="IYO1223" s="10"/>
      <c r="IYP1223" s="10"/>
      <c r="IYQ1223" s="10"/>
      <c r="IYR1223" s="10"/>
      <c r="IYS1223" s="10"/>
      <c r="IYT1223" s="10"/>
      <c r="IYU1223" s="10"/>
      <c r="IYV1223" s="10"/>
      <c r="IYW1223" s="10"/>
      <c r="IYX1223" s="10"/>
      <c r="IYY1223" s="10"/>
      <c r="IYZ1223" s="10"/>
      <c r="IZA1223" s="10"/>
      <c r="IZB1223" s="10"/>
      <c r="IZC1223" s="10"/>
      <c r="IZD1223" s="10"/>
      <c r="IZE1223" s="10"/>
      <c r="IZF1223" s="10"/>
      <c r="IZG1223" s="10"/>
      <c r="IZH1223" s="10"/>
      <c r="IZI1223" s="10"/>
      <c r="IZJ1223" s="10"/>
      <c r="IZK1223" s="10"/>
      <c r="IZL1223" s="10"/>
      <c r="IZM1223" s="10"/>
      <c r="IZN1223" s="10"/>
      <c r="IZO1223" s="10"/>
      <c r="IZP1223" s="10"/>
      <c r="IZQ1223" s="10"/>
      <c r="IZR1223" s="10"/>
      <c r="IZS1223" s="10"/>
      <c r="IZT1223" s="10"/>
      <c r="IZU1223" s="10"/>
      <c r="IZV1223" s="10"/>
      <c r="IZW1223" s="10"/>
      <c r="IZX1223" s="10"/>
      <c r="IZY1223" s="10"/>
      <c r="IZZ1223" s="10"/>
      <c r="JAA1223" s="10"/>
      <c r="JAB1223" s="10"/>
      <c r="JAC1223" s="10"/>
      <c r="JAD1223" s="10"/>
      <c r="JAE1223" s="10"/>
      <c r="JAF1223" s="10"/>
      <c r="JAG1223" s="10"/>
      <c r="JAH1223" s="10"/>
      <c r="JAI1223" s="10"/>
      <c r="JAJ1223" s="10"/>
      <c r="JAK1223" s="10"/>
      <c r="JAL1223" s="10"/>
      <c r="JAM1223" s="10"/>
      <c r="JAN1223" s="10"/>
      <c r="JAO1223" s="10"/>
      <c r="JAP1223" s="10"/>
      <c r="JAQ1223" s="10"/>
      <c r="JAR1223" s="10"/>
      <c r="JAS1223" s="10"/>
      <c r="JAT1223" s="10"/>
      <c r="JAU1223" s="10"/>
      <c r="JAV1223" s="10"/>
      <c r="JAW1223" s="10"/>
      <c r="JAX1223" s="10"/>
      <c r="JAY1223" s="10"/>
      <c r="JAZ1223" s="10"/>
      <c r="JBA1223" s="10"/>
      <c r="JBB1223" s="10"/>
      <c r="JBC1223" s="10"/>
      <c r="JBD1223" s="10"/>
      <c r="JBE1223" s="10"/>
      <c r="JBF1223" s="10"/>
      <c r="JBG1223" s="10"/>
      <c r="JBH1223" s="10"/>
      <c r="JBI1223" s="10"/>
      <c r="JBJ1223" s="10"/>
      <c r="JBK1223" s="10"/>
      <c r="JBL1223" s="10"/>
      <c r="JBM1223" s="10"/>
      <c r="JBN1223" s="10"/>
      <c r="JBO1223" s="10"/>
      <c r="JBP1223" s="10"/>
      <c r="JBQ1223" s="10"/>
      <c r="JBR1223" s="10"/>
      <c r="JBS1223" s="10"/>
      <c r="JBT1223" s="10"/>
      <c r="JBU1223" s="10"/>
      <c r="JBV1223" s="10"/>
      <c r="JBW1223" s="10"/>
      <c r="JBX1223" s="10"/>
      <c r="JBY1223" s="10"/>
      <c r="JBZ1223" s="10"/>
      <c r="JCA1223" s="10"/>
      <c r="JCB1223" s="10"/>
      <c r="JCC1223" s="10"/>
      <c r="JCD1223" s="10"/>
      <c r="JCE1223" s="10"/>
      <c r="JCF1223" s="10"/>
      <c r="JCG1223" s="10"/>
      <c r="JCH1223" s="10"/>
      <c r="JCI1223" s="10"/>
      <c r="JCJ1223" s="10"/>
      <c r="JCK1223" s="10"/>
      <c r="JCL1223" s="10"/>
      <c r="JCM1223" s="10"/>
      <c r="JCN1223" s="10"/>
      <c r="JCO1223" s="10"/>
      <c r="JCP1223" s="10"/>
      <c r="JCQ1223" s="10"/>
      <c r="JCR1223" s="10"/>
      <c r="JCS1223" s="10"/>
      <c r="JCT1223" s="10"/>
      <c r="JCU1223" s="10"/>
      <c r="JCV1223" s="10"/>
      <c r="JCW1223" s="10"/>
      <c r="JCX1223" s="10"/>
      <c r="JCY1223" s="10"/>
      <c r="JCZ1223" s="10"/>
      <c r="JDA1223" s="10"/>
      <c r="JDB1223" s="10"/>
      <c r="JDC1223" s="10"/>
      <c r="JDD1223" s="10"/>
      <c r="JDE1223" s="10"/>
      <c r="JDF1223" s="10"/>
      <c r="JDG1223" s="10"/>
      <c r="JDH1223" s="10"/>
      <c r="JDI1223" s="10"/>
      <c r="JDJ1223" s="10"/>
      <c r="JDK1223" s="10"/>
      <c r="JDL1223" s="10"/>
      <c r="JDM1223" s="10"/>
      <c r="JDN1223" s="10"/>
      <c r="JDO1223" s="10"/>
      <c r="JDP1223" s="10"/>
      <c r="JDQ1223" s="10"/>
      <c r="JDR1223" s="10"/>
      <c r="JDS1223" s="10"/>
      <c r="JDT1223" s="10"/>
      <c r="JDU1223" s="10"/>
      <c r="JDV1223" s="10"/>
      <c r="JDW1223" s="10"/>
      <c r="JDX1223" s="10"/>
      <c r="JDY1223" s="10"/>
      <c r="JDZ1223" s="10"/>
      <c r="JEA1223" s="10"/>
      <c r="JEB1223" s="10"/>
      <c r="JEC1223" s="10"/>
      <c r="JED1223" s="10"/>
      <c r="JEE1223" s="10"/>
      <c r="JEF1223" s="10"/>
      <c r="JEG1223" s="10"/>
      <c r="JEH1223" s="10"/>
      <c r="JEI1223" s="10"/>
      <c r="JEJ1223" s="10"/>
      <c r="JEK1223" s="10"/>
      <c r="JEL1223" s="10"/>
      <c r="JEM1223" s="10"/>
      <c r="JEN1223" s="10"/>
      <c r="JEO1223" s="10"/>
      <c r="JEP1223" s="10"/>
      <c r="JEQ1223" s="10"/>
      <c r="JER1223" s="10"/>
      <c r="JES1223" s="10"/>
      <c r="JET1223" s="10"/>
      <c r="JEU1223" s="10"/>
      <c r="JEV1223" s="10"/>
      <c r="JEW1223" s="10"/>
      <c r="JEX1223" s="10"/>
      <c r="JEY1223" s="10"/>
      <c r="JEZ1223" s="10"/>
      <c r="JFA1223" s="10"/>
      <c r="JFB1223" s="10"/>
      <c r="JFC1223" s="10"/>
      <c r="JFD1223" s="10"/>
      <c r="JFE1223" s="10"/>
      <c r="JFF1223" s="10"/>
      <c r="JFG1223" s="10"/>
      <c r="JFH1223" s="10"/>
      <c r="JFI1223" s="10"/>
      <c r="JFJ1223" s="10"/>
      <c r="JFK1223" s="10"/>
      <c r="JFL1223" s="10"/>
      <c r="JFM1223" s="10"/>
      <c r="JFN1223" s="10"/>
      <c r="JFO1223" s="10"/>
      <c r="JFP1223" s="10"/>
      <c r="JFQ1223" s="10"/>
      <c r="JFR1223" s="10"/>
      <c r="JFS1223" s="10"/>
      <c r="JFT1223" s="10"/>
      <c r="JFU1223" s="10"/>
      <c r="JFV1223" s="10"/>
      <c r="JFW1223" s="10"/>
      <c r="JFX1223" s="10"/>
      <c r="JFY1223" s="10"/>
      <c r="JFZ1223" s="10"/>
      <c r="JGA1223" s="10"/>
      <c r="JGB1223" s="10"/>
      <c r="JGC1223" s="10"/>
      <c r="JGD1223" s="10"/>
      <c r="JGE1223" s="10"/>
      <c r="JGF1223" s="10"/>
      <c r="JGG1223" s="10"/>
      <c r="JGH1223" s="10"/>
      <c r="JGI1223" s="10"/>
      <c r="JGJ1223" s="10"/>
      <c r="JGK1223" s="10"/>
      <c r="JGL1223" s="10"/>
      <c r="JGM1223" s="10"/>
      <c r="JGN1223" s="10"/>
      <c r="JGO1223" s="10"/>
      <c r="JGP1223" s="10"/>
      <c r="JGQ1223" s="10"/>
      <c r="JGR1223" s="10"/>
      <c r="JGS1223" s="10"/>
      <c r="JGT1223" s="10"/>
      <c r="JGU1223" s="10"/>
      <c r="JGV1223" s="10"/>
      <c r="JGW1223" s="10"/>
      <c r="JGX1223" s="10"/>
      <c r="JGY1223" s="10"/>
      <c r="JGZ1223" s="10"/>
      <c r="JHA1223" s="10"/>
      <c r="JHB1223" s="10"/>
      <c r="JHC1223" s="10"/>
      <c r="JHD1223" s="10"/>
      <c r="JHE1223" s="10"/>
      <c r="JHF1223" s="10"/>
      <c r="JHG1223" s="10"/>
      <c r="JHH1223" s="10"/>
      <c r="JHI1223" s="10"/>
      <c r="JHJ1223" s="10"/>
      <c r="JHK1223" s="10"/>
      <c r="JHL1223" s="10"/>
      <c r="JHM1223" s="10"/>
      <c r="JHN1223" s="10"/>
      <c r="JHO1223" s="10"/>
      <c r="JHP1223" s="10"/>
      <c r="JHQ1223" s="10"/>
      <c r="JHR1223" s="10"/>
      <c r="JHS1223" s="10"/>
      <c r="JHT1223" s="10"/>
      <c r="JHU1223" s="10"/>
      <c r="JHV1223" s="10"/>
      <c r="JHW1223" s="10"/>
      <c r="JHX1223" s="10"/>
      <c r="JHY1223" s="10"/>
      <c r="JHZ1223" s="10"/>
      <c r="JIA1223" s="10"/>
      <c r="JIB1223" s="10"/>
      <c r="JIC1223" s="10"/>
      <c r="JID1223" s="10"/>
      <c r="JIE1223" s="10"/>
      <c r="JIF1223" s="10"/>
      <c r="JIG1223" s="10"/>
      <c r="JIH1223" s="10"/>
      <c r="JII1223" s="10"/>
      <c r="JIJ1223" s="10"/>
      <c r="JIK1223" s="10"/>
      <c r="JIL1223" s="10"/>
      <c r="JIM1223" s="10"/>
      <c r="JIN1223" s="10"/>
      <c r="JIO1223" s="10"/>
      <c r="JIP1223" s="10"/>
      <c r="JIQ1223" s="10"/>
      <c r="JIR1223" s="10"/>
      <c r="JIS1223" s="10"/>
      <c r="JIT1223" s="10"/>
      <c r="JIU1223" s="10"/>
      <c r="JIV1223" s="10"/>
      <c r="JIW1223" s="10"/>
      <c r="JIX1223" s="10"/>
      <c r="JIY1223" s="10"/>
      <c r="JIZ1223" s="10"/>
      <c r="JJA1223" s="10"/>
      <c r="JJB1223" s="10"/>
      <c r="JJC1223" s="10"/>
      <c r="JJD1223" s="10"/>
      <c r="JJE1223" s="10"/>
      <c r="JJF1223" s="10"/>
      <c r="JJG1223" s="10"/>
      <c r="JJH1223" s="10"/>
      <c r="JJI1223" s="10"/>
      <c r="JJJ1223" s="10"/>
      <c r="JJK1223" s="10"/>
      <c r="JJL1223" s="10"/>
      <c r="JJM1223" s="10"/>
      <c r="JJN1223" s="10"/>
      <c r="JJO1223" s="10"/>
      <c r="JJP1223" s="10"/>
      <c r="JJQ1223" s="10"/>
      <c r="JJR1223" s="10"/>
      <c r="JJS1223" s="10"/>
      <c r="JJT1223" s="10"/>
      <c r="JJU1223" s="10"/>
      <c r="JJV1223" s="10"/>
      <c r="JJW1223" s="10"/>
      <c r="JJX1223" s="10"/>
      <c r="JJY1223" s="10"/>
      <c r="JJZ1223" s="10"/>
      <c r="JKA1223" s="10"/>
      <c r="JKB1223" s="10"/>
      <c r="JKC1223" s="10"/>
      <c r="JKD1223" s="10"/>
      <c r="JKE1223" s="10"/>
      <c r="JKF1223" s="10"/>
      <c r="JKG1223" s="10"/>
      <c r="JKH1223" s="10"/>
      <c r="JKI1223" s="10"/>
      <c r="JKJ1223" s="10"/>
      <c r="JKK1223" s="10"/>
      <c r="JKL1223" s="10"/>
      <c r="JKM1223" s="10"/>
      <c r="JKN1223" s="10"/>
      <c r="JKO1223" s="10"/>
      <c r="JKP1223" s="10"/>
      <c r="JKQ1223" s="10"/>
      <c r="JKR1223" s="10"/>
      <c r="JKS1223" s="10"/>
      <c r="JKT1223" s="10"/>
      <c r="JKU1223" s="10"/>
      <c r="JKV1223" s="10"/>
      <c r="JKW1223" s="10"/>
      <c r="JKX1223" s="10"/>
      <c r="JKY1223" s="10"/>
      <c r="JKZ1223" s="10"/>
      <c r="JLA1223" s="10"/>
      <c r="JLB1223" s="10"/>
      <c r="JLC1223" s="10"/>
      <c r="JLD1223" s="10"/>
      <c r="JLE1223" s="10"/>
      <c r="JLF1223" s="10"/>
      <c r="JLG1223" s="10"/>
      <c r="JLH1223" s="10"/>
      <c r="JLI1223" s="10"/>
      <c r="JLJ1223" s="10"/>
      <c r="JLK1223" s="10"/>
      <c r="JLL1223" s="10"/>
      <c r="JLM1223" s="10"/>
      <c r="JLN1223" s="10"/>
      <c r="JLO1223" s="10"/>
      <c r="JLP1223" s="10"/>
      <c r="JLQ1223" s="10"/>
      <c r="JLR1223" s="10"/>
      <c r="JLS1223" s="10"/>
      <c r="JLT1223" s="10"/>
      <c r="JLU1223" s="10"/>
      <c r="JLV1223" s="10"/>
      <c r="JLW1223" s="10"/>
      <c r="JLX1223" s="10"/>
      <c r="JLY1223" s="10"/>
      <c r="JLZ1223" s="10"/>
      <c r="JMA1223" s="10"/>
      <c r="JMB1223" s="10"/>
      <c r="JMC1223" s="10"/>
      <c r="JMD1223" s="10"/>
      <c r="JME1223" s="10"/>
      <c r="JMF1223" s="10"/>
      <c r="JMG1223" s="10"/>
      <c r="JMH1223" s="10"/>
      <c r="JMI1223" s="10"/>
      <c r="JMJ1223" s="10"/>
      <c r="JMK1223" s="10"/>
      <c r="JML1223" s="10"/>
      <c r="JMM1223" s="10"/>
      <c r="JMN1223" s="10"/>
      <c r="JMO1223" s="10"/>
      <c r="JMP1223" s="10"/>
      <c r="JMQ1223" s="10"/>
      <c r="JMR1223" s="10"/>
      <c r="JMS1223" s="10"/>
      <c r="JMT1223" s="10"/>
      <c r="JMU1223" s="10"/>
      <c r="JMV1223" s="10"/>
      <c r="JMW1223" s="10"/>
      <c r="JMX1223" s="10"/>
      <c r="JMY1223" s="10"/>
      <c r="JMZ1223" s="10"/>
      <c r="JNA1223" s="10"/>
      <c r="JNB1223" s="10"/>
      <c r="JNC1223" s="10"/>
      <c r="JND1223" s="10"/>
      <c r="JNE1223" s="10"/>
      <c r="JNF1223" s="10"/>
      <c r="JNG1223" s="10"/>
      <c r="JNH1223" s="10"/>
      <c r="JNI1223" s="10"/>
      <c r="JNJ1223" s="10"/>
      <c r="JNK1223" s="10"/>
      <c r="JNL1223" s="10"/>
      <c r="JNM1223" s="10"/>
      <c r="JNN1223" s="10"/>
      <c r="JNO1223" s="10"/>
      <c r="JNP1223" s="10"/>
      <c r="JNQ1223" s="10"/>
      <c r="JNR1223" s="10"/>
      <c r="JNS1223" s="10"/>
      <c r="JNT1223" s="10"/>
      <c r="JNU1223" s="10"/>
      <c r="JNV1223" s="10"/>
      <c r="JNW1223" s="10"/>
      <c r="JNX1223" s="10"/>
      <c r="JNY1223" s="10"/>
      <c r="JNZ1223" s="10"/>
      <c r="JOA1223" s="10"/>
      <c r="JOB1223" s="10"/>
      <c r="JOC1223" s="10"/>
      <c r="JOD1223" s="10"/>
      <c r="JOE1223" s="10"/>
      <c r="JOF1223" s="10"/>
      <c r="JOG1223" s="10"/>
      <c r="JOH1223" s="10"/>
      <c r="JOI1223" s="10"/>
      <c r="JOJ1223" s="10"/>
      <c r="JOK1223" s="10"/>
      <c r="JOL1223" s="10"/>
      <c r="JOM1223" s="10"/>
      <c r="JON1223" s="10"/>
      <c r="JOO1223" s="10"/>
      <c r="JOP1223" s="10"/>
      <c r="JOQ1223" s="10"/>
      <c r="JOR1223" s="10"/>
      <c r="JOS1223" s="10"/>
      <c r="JOT1223" s="10"/>
      <c r="JOU1223" s="10"/>
      <c r="JOV1223" s="10"/>
      <c r="JOW1223" s="10"/>
      <c r="JOX1223" s="10"/>
      <c r="JOY1223" s="10"/>
      <c r="JOZ1223" s="10"/>
      <c r="JPA1223" s="10"/>
      <c r="JPB1223" s="10"/>
      <c r="JPC1223" s="10"/>
      <c r="JPD1223" s="10"/>
      <c r="JPE1223" s="10"/>
      <c r="JPF1223" s="10"/>
      <c r="JPG1223" s="10"/>
      <c r="JPH1223" s="10"/>
      <c r="JPI1223" s="10"/>
      <c r="JPJ1223" s="10"/>
      <c r="JPK1223" s="10"/>
      <c r="JPL1223" s="10"/>
      <c r="JPM1223" s="10"/>
      <c r="JPN1223" s="10"/>
      <c r="JPO1223" s="10"/>
      <c r="JPP1223" s="10"/>
      <c r="JPQ1223" s="10"/>
      <c r="JPR1223" s="10"/>
      <c r="JPS1223" s="10"/>
      <c r="JPT1223" s="10"/>
      <c r="JPU1223" s="10"/>
      <c r="JPV1223" s="10"/>
      <c r="JPW1223" s="10"/>
      <c r="JPX1223" s="10"/>
      <c r="JPY1223" s="10"/>
      <c r="JPZ1223" s="10"/>
      <c r="JQA1223" s="10"/>
      <c r="JQB1223" s="10"/>
      <c r="JQC1223" s="10"/>
      <c r="JQD1223" s="10"/>
      <c r="JQE1223" s="10"/>
      <c r="JQF1223" s="10"/>
      <c r="JQG1223" s="10"/>
      <c r="JQH1223" s="10"/>
      <c r="JQI1223" s="10"/>
      <c r="JQJ1223" s="10"/>
      <c r="JQK1223" s="10"/>
      <c r="JQL1223" s="10"/>
      <c r="JQM1223" s="10"/>
      <c r="JQN1223" s="10"/>
      <c r="JQO1223" s="10"/>
      <c r="JQP1223" s="10"/>
      <c r="JQQ1223" s="10"/>
      <c r="JQR1223" s="10"/>
      <c r="JQS1223" s="10"/>
      <c r="JQT1223" s="10"/>
      <c r="JQU1223" s="10"/>
      <c r="JQV1223" s="10"/>
      <c r="JQW1223" s="10"/>
      <c r="JQX1223" s="10"/>
      <c r="JQY1223" s="10"/>
      <c r="JQZ1223" s="10"/>
      <c r="JRA1223" s="10"/>
      <c r="JRB1223" s="10"/>
      <c r="JRC1223" s="10"/>
      <c r="JRD1223" s="10"/>
      <c r="JRE1223" s="10"/>
      <c r="JRF1223" s="10"/>
      <c r="JRG1223" s="10"/>
      <c r="JRH1223" s="10"/>
      <c r="JRI1223" s="10"/>
      <c r="JRJ1223" s="10"/>
      <c r="JRK1223" s="10"/>
      <c r="JRL1223" s="10"/>
      <c r="JRM1223" s="10"/>
      <c r="JRN1223" s="10"/>
      <c r="JRO1223" s="10"/>
      <c r="JRP1223" s="10"/>
      <c r="JRQ1223" s="10"/>
      <c r="JRR1223" s="10"/>
      <c r="JRS1223" s="10"/>
      <c r="JRT1223" s="10"/>
      <c r="JRU1223" s="10"/>
      <c r="JRV1223" s="10"/>
      <c r="JRW1223" s="10"/>
      <c r="JRX1223" s="10"/>
      <c r="JRY1223" s="10"/>
      <c r="JRZ1223" s="10"/>
      <c r="JSA1223" s="10"/>
      <c r="JSB1223" s="10"/>
      <c r="JSC1223" s="10"/>
      <c r="JSD1223" s="10"/>
      <c r="JSE1223" s="10"/>
      <c r="JSF1223" s="10"/>
      <c r="JSG1223" s="10"/>
      <c r="JSH1223" s="10"/>
      <c r="JSI1223" s="10"/>
      <c r="JSJ1223" s="10"/>
      <c r="JSK1223" s="10"/>
      <c r="JSL1223" s="10"/>
      <c r="JSM1223" s="10"/>
      <c r="JSN1223" s="10"/>
      <c r="JSO1223" s="10"/>
      <c r="JSP1223" s="10"/>
      <c r="JSQ1223" s="10"/>
      <c r="JSR1223" s="10"/>
      <c r="JSS1223" s="10"/>
      <c r="JST1223" s="10"/>
      <c r="JSU1223" s="10"/>
      <c r="JSV1223" s="10"/>
      <c r="JSW1223" s="10"/>
      <c r="JSX1223" s="10"/>
      <c r="JSY1223" s="10"/>
      <c r="JSZ1223" s="10"/>
      <c r="JTA1223" s="10"/>
      <c r="JTB1223" s="10"/>
      <c r="JTC1223" s="10"/>
      <c r="JTD1223" s="10"/>
      <c r="JTE1223" s="10"/>
      <c r="JTF1223" s="10"/>
      <c r="JTG1223" s="10"/>
      <c r="JTH1223" s="10"/>
      <c r="JTI1223" s="10"/>
      <c r="JTJ1223" s="10"/>
      <c r="JTK1223" s="10"/>
      <c r="JTL1223" s="10"/>
      <c r="JTM1223" s="10"/>
      <c r="JTN1223" s="10"/>
      <c r="JTO1223" s="10"/>
      <c r="JTP1223" s="10"/>
      <c r="JTQ1223" s="10"/>
      <c r="JTR1223" s="10"/>
      <c r="JTS1223" s="10"/>
      <c r="JTT1223" s="10"/>
      <c r="JTU1223" s="10"/>
      <c r="JTV1223" s="10"/>
      <c r="JTW1223" s="10"/>
      <c r="JTX1223" s="10"/>
      <c r="JTY1223" s="10"/>
      <c r="JTZ1223" s="10"/>
      <c r="JUA1223" s="10"/>
      <c r="JUB1223" s="10"/>
      <c r="JUC1223" s="10"/>
      <c r="JUD1223" s="10"/>
      <c r="JUE1223" s="10"/>
      <c r="JUF1223" s="10"/>
      <c r="JUG1223" s="10"/>
      <c r="JUH1223" s="10"/>
      <c r="JUI1223" s="10"/>
      <c r="JUJ1223" s="10"/>
      <c r="JUK1223" s="10"/>
      <c r="JUL1223" s="10"/>
      <c r="JUM1223" s="10"/>
      <c r="JUN1223" s="10"/>
      <c r="JUO1223" s="10"/>
      <c r="JUP1223" s="10"/>
      <c r="JUQ1223" s="10"/>
      <c r="JUR1223" s="10"/>
      <c r="JUS1223" s="10"/>
      <c r="JUT1223" s="10"/>
      <c r="JUU1223" s="10"/>
      <c r="JUV1223" s="10"/>
      <c r="JUW1223" s="10"/>
      <c r="JUX1223" s="10"/>
      <c r="JUY1223" s="10"/>
      <c r="JUZ1223" s="10"/>
      <c r="JVA1223" s="10"/>
      <c r="JVB1223" s="10"/>
      <c r="JVC1223" s="10"/>
      <c r="JVD1223" s="10"/>
      <c r="JVE1223" s="10"/>
      <c r="JVF1223" s="10"/>
      <c r="JVG1223" s="10"/>
      <c r="JVH1223" s="10"/>
      <c r="JVI1223" s="10"/>
      <c r="JVJ1223" s="10"/>
      <c r="JVK1223" s="10"/>
      <c r="JVL1223" s="10"/>
      <c r="JVM1223" s="10"/>
      <c r="JVN1223" s="10"/>
      <c r="JVO1223" s="10"/>
      <c r="JVP1223" s="10"/>
      <c r="JVQ1223" s="10"/>
      <c r="JVR1223" s="10"/>
      <c r="JVS1223" s="10"/>
      <c r="JVT1223" s="10"/>
      <c r="JVU1223" s="10"/>
      <c r="JVV1223" s="10"/>
      <c r="JVW1223" s="10"/>
      <c r="JVX1223" s="10"/>
      <c r="JVY1223" s="10"/>
      <c r="JVZ1223" s="10"/>
      <c r="JWA1223" s="10"/>
      <c r="JWB1223" s="10"/>
      <c r="JWC1223" s="10"/>
      <c r="JWD1223" s="10"/>
      <c r="JWE1223" s="10"/>
      <c r="JWF1223" s="10"/>
      <c r="JWG1223" s="10"/>
      <c r="JWH1223" s="10"/>
      <c r="JWI1223" s="10"/>
      <c r="JWJ1223" s="10"/>
      <c r="JWK1223" s="10"/>
      <c r="JWL1223" s="10"/>
      <c r="JWM1223" s="10"/>
      <c r="JWN1223" s="10"/>
      <c r="JWO1223" s="10"/>
      <c r="JWP1223" s="10"/>
      <c r="JWQ1223" s="10"/>
      <c r="JWR1223" s="10"/>
      <c r="JWS1223" s="10"/>
      <c r="JWT1223" s="10"/>
      <c r="JWU1223" s="10"/>
      <c r="JWV1223" s="10"/>
      <c r="JWW1223" s="10"/>
      <c r="JWX1223" s="10"/>
      <c r="JWY1223" s="10"/>
      <c r="JWZ1223" s="10"/>
      <c r="JXA1223" s="10"/>
      <c r="JXB1223" s="10"/>
      <c r="JXC1223" s="10"/>
      <c r="JXD1223" s="10"/>
      <c r="JXE1223" s="10"/>
      <c r="JXF1223" s="10"/>
      <c r="JXG1223" s="10"/>
      <c r="JXH1223" s="10"/>
      <c r="JXI1223" s="10"/>
      <c r="JXJ1223" s="10"/>
      <c r="JXK1223" s="10"/>
      <c r="JXL1223" s="10"/>
      <c r="JXM1223" s="10"/>
      <c r="JXN1223" s="10"/>
      <c r="JXO1223" s="10"/>
      <c r="JXP1223" s="10"/>
      <c r="JXQ1223" s="10"/>
      <c r="JXR1223" s="10"/>
      <c r="JXS1223" s="10"/>
      <c r="JXT1223" s="10"/>
      <c r="JXU1223" s="10"/>
      <c r="JXV1223" s="10"/>
      <c r="JXW1223" s="10"/>
      <c r="JXX1223" s="10"/>
      <c r="JXY1223" s="10"/>
      <c r="JXZ1223" s="10"/>
      <c r="JYA1223" s="10"/>
      <c r="JYB1223" s="10"/>
      <c r="JYC1223" s="10"/>
      <c r="JYD1223" s="10"/>
      <c r="JYE1223" s="10"/>
      <c r="JYF1223" s="10"/>
      <c r="JYG1223" s="10"/>
      <c r="JYH1223" s="10"/>
      <c r="JYI1223" s="10"/>
      <c r="JYJ1223" s="10"/>
      <c r="JYK1223" s="10"/>
      <c r="JYL1223" s="10"/>
      <c r="JYM1223" s="10"/>
      <c r="JYN1223" s="10"/>
      <c r="JYO1223" s="10"/>
      <c r="JYP1223" s="10"/>
      <c r="JYQ1223" s="10"/>
      <c r="JYR1223" s="10"/>
      <c r="JYS1223" s="10"/>
      <c r="JYT1223" s="10"/>
      <c r="JYU1223" s="10"/>
      <c r="JYV1223" s="10"/>
      <c r="JYW1223" s="10"/>
      <c r="JYX1223" s="10"/>
      <c r="JYY1223" s="10"/>
      <c r="JYZ1223" s="10"/>
      <c r="JZA1223" s="10"/>
      <c r="JZB1223" s="10"/>
      <c r="JZC1223" s="10"/>
      <c r="JZD1223" s="10"/>
      <c r="JZE1223" s="10"/>
      <c r="JZF1223" s="10"/>
      <c r="JZG1223" s="10"/>
      <c r="JZH1223" s="10"/>
      <c r="JZI1223" s="10"/>
      <c r="JZJ1223" s="10"/>
      <c r="JZK1223" s="10"/>
      <c r="JZL1223" s="10"/>
      <c r="JZM1223" s="10"/>
      <c r="JZN1223" s="10"/>
      <c r="JZO1223" s="10"/>
      <c r="JZP1223" s="10"/>
      <c r="JZQ1223" s="10"/>
      <c r="JZR1223" s="10"/>
      <c r="JZS1223" s="10"/>
      <c r="JZT1223" s="10"/>
      <c r="JZU1223" s="10"/>
      <c r="JZV1223" s="10"/>
      <c r="JZW1223" s="10"/>
      <c r="JZX1223" s="10"/>
      <c r="JZY1223" s="10"/>
      <c r="JZZ1223" s="10"/>
      <c r="KAA1223" s="10"/>
      <c r="KAB1223" s="10"/>
      <c r="KAC1223" s="10"/>
      <c r="KAD1223" s="10"/>
      <c r="KAE1223" s="10"/>
      <c r="KAF1223" s="10"/>
      <c r="KAG1223" s="10"/>
      <c r="KAH1223" s="10"/>
      <c r="KAI1223" s="10"/>
      <c r="KAJ1223" s="10"/>
      <c r="KAK1223" s="10"/>
      <c r="KAL1223" s="10"/>
      <c r="KAM1223" s="10"/>
      <c r="KAN1223" s="10"/>
      <c r="KAO1223" s="10"/>
      <c r="KAP1223" s="10"/>
      <c r="KAQ1223" s="10"/>
      <c r="KAR1223" s="10"/>
      <c r="KAS1223" s="10"/>
      <c r="KAT1223" s="10"/>
      <c r="KAU1223" s="10"/>
      <c r="KAV1223" s="10"/>
      <c r="KAW1223" s="10"/>
      <c r="KAX1223" s="10"/>
      <c r="KAY1223" s="10"/>
      <c r="KAZ1223" s="10"/>
      <c r="KBA1223" s="10"/>
      <c r="KBB1223" s="10"/>
      <c r="KBC1223" s="10"/>
      <c r="KBD1223" s="10"/>
      <c r="KBE1223" s="10"/>
      <c r="KBF1223" s="10"/>
      <c r="KBG1223" s="10"/>
      <c r="KBH1223" s="10"/>
      <c r="KBI1223" s="10"/>
      <c r="KBJ1223" s="10"/>
      <c r="KBK1223" s="10"/>
      <c r="KBL1223" s="10"/>
      <c r="KBM1223" s="10"/>
      <c r="KBN1223" s="10"/>
      <c r="KBO1223" s="10"/>
      <c r="KBP1223" s="10"/>
      <c r="KBQ1223" s="10"/>
      <c r="KBR1223" s="10"/>
      <c r="KBS1223" s="10"/>
      <c r="KBT1223" s="10"/>
      <c r="KBU1223" s="10"/>
      <c r="KBV1223" s="10"/>
      <c r="KBW1223" s="10"/>
      <c r="KBX1223" s="10"/>
      <c r="KBY1223" s="10"/>
      <c r="KBZ1223" s="10"/>
      <c r="KCA1223" s="10"/>
      <c r="KCB1223" s="10"/>
      <c r="KCC1223" s="10"/>
      <c r="KCD1223" s="10"/>
      <c r="KCE1223" s="10"/>
      <c r="KCF1223" s="10"/>
      <c r="KCG1223" s="10"/>
      <c r="KCH1223" s="10"/>
      <c r="KCI1223" s="10"/>
      <c r="KCJ1223" s="10"/>
      <c r="KCK1223" s="10"/>
      <c r="KCL1223" s="10"/>
      <c r="KCM1223" s="10"/>
      <c r="KCN1223" s="10"/>
      <c r="KCO1223" s="10"/>
      <c r="KCP1223" s="10"/>
      <c r="KCQ1223" s="10"/>
      <c r="KCR1223" s="10"/>
      <c r="KCS1223" s="10"/>
      <c r="KCT1223" s="10"/>
      <c r="KCU1223" s="10"/>
      <c r="KCV1223" s="10"/>
      <c r="KCW1223" s="10"/>
      <c r="KCX1223" s="10"/>
      <c r="KCY1223" s="10"/>
      <c r="KCZ1223" s="10"/>
      <c r="KDA1223" s="10"/>
      <c r="KDB1223" s="10"/>
      <c r="KDC1223" s="10"/>
      <c r="KDD1223" s="10"/>
      <c r="KDE1223" s="10"/>
      <c r="KDF1223" s="10"/>
      <c r="KDG1223" s="10"/>
      <c r="KDH1223" s="10"/>
      <c r="KDI1223" s="10"/>
      <c r="KDJ1223" s="10"/>
      <c r="KDK1223" s="10"/>
      <c r="KDL1223" s="10"/>
      <c r="KDM1223" s="10"/>
      <c r="KDN1223" s="10"/>
      <c r="KDO1223" s="10"/>
      <c r="KDP1223" s="10"/>
      <c r="KDQ1223" s="10"/>
      <c r="KDR1223" s="10"/>
      <c r="KDS1223" s="10"/>
      <c r="KDT1223" s="10"/>
      <c r="KDU1223" s="10"/>
      <c r="KDV1223" s="10"/>
      <c r="KDW1223" s="10"/>
      <c r="KDX1223" s="10"/>
      <c r="KDY1223" s="10"/>
      <c r="KDZ1223" s="10"/>
      <c r="KEA1223" s="10"/>
      <c r="KEB1223" s="10"/>
      <c r="KEC1223" s="10"/>
      <c r="KED1223" s="10"/>
      <c r="KEE1223" s="10"/>
      <c r="KEF1223" s="10"/>
      <c r="KEG1223" s="10"/>
      <c r="KEH1223" s="10"/>
      <c r="KEI1223" s="10"/>
      <c r="KEJ1223" s="10"/>
      <c r="KEK1223" s="10"/>
      <c r="KEL1223" s="10"/>
      <c r="KEM1223" s="10"/>
      <c r="KEN1223" s="10"/>
      <c r="KEO1223" s="10"/>
      <c r="KEP1223" s="10"/>
      <c r="KEQ1223" s="10"/>
      <c r="KER1223" s="10"/>
      <c r="KES1223" s="10"/>
      <c r="KET1223" s="10"/>
      <c r="KEU1223" s="10"/>
      <c r="KEV1223" s="10"/>
      <c r="KEW1223" s="10"/>
      <c r="KEX1223" s="10"/>
      <c r="KEY1223" s="10"/>
      <c r="KEZ1223" s="10"/>
      <c r="KFA1223" s="10"/>
      <c r="KFB1223" s="10"/>
      <c r="KFC1223" s="10"/>
      <c r="KFD1223" s="10"/>
      <c r="KFE1223" s="10"/>
      <c r="KFF1223" s="10"/>
      <c r="KFG1223" s="10"/>
      <c r="KFH1223" s="10"/>
      <c r="KFI1223" s="10"/>
      <c r="KFJ1223" s="10"/>
      <c r="KFK1223" s="10"/>
      <c r="KFL1223" s="10"/>
      <c r="KFM1223" s="10"/>
      <c r="KFN1223" s="10"/>
      <c r="KFO1223" s="10"/>
      <c r="KFP1223" s="10"/>
      <c r="KFQ1223" s="10"/>
      <c r="KFR1223" s="10"/>
      <c r="KFS1223" s="10"/>
      <c r="KFT1223" s="10"/>
      <c r="KFU1223" s="10"/>
      <c r="KFV1223" s="10"/>
      <c r="KFW1223" s="10"/>
      <c r="KFX1223" s="10"/>
      <c r="KFY1223" s="10"/>
      <c r="KFZ1223" s="10"/>
      <c r="KGA1223" s="10"/>
      <c r="KGB1223" s="10"/>
      <c r="KGC1223" s="10"/>
      <c r="KGD1223" s="10"/>
      <c r="KGE1223" s="10"/>
      <c r="KGF1223" s="10"/>
      <c r="KGG1223" s="10"/>
      <c r="KGH1223" s="10"/>
      <c r="KGI1223" s="10"/>
      <c r="KGJ1223" s="10"/>
      <c r="KGK1223" s="10"/>
      <c r="KGL1223" s="10"/>
      <c r="KGM1223" s="10"/>
      <c r="KGN1223" s="10"/>
      <c r="KGO1223" s="10"/>
      <c r="KGP1223" s="10"/>
      <c r="KGQ1223" s="10"/>
      <c r="KGR1223" s="10"/>
      <c r="KGS1223" s="10"/>
      <c r="KGT1223" s="10"/>
      <c r="KGU1223" s="10"/>
      <c r="KGV1223" s="10"/>
      <c r="KGW1223" s="10"/>
      <c r="KGX1223" s="10"/>
      <c r="KGY1223" s="10"/>
      <c r="KGZ1223" s="10"/>
      <c r="KHA1223" s="10"/>
      <c r="KHB1223" s="10"/>
      <c r="KHC1223" s="10"/>
      <c r="KHD1223" s="10"/>
      <c r="KHE1223" s="10"/>
      <c r="KHF1223" s="10"/>
      <c r="KHG1223" s="10"/>
      <c r="KHH1223" s="10"/>
      <c r="KHI1223" s="10"/>
      <c r="KHJ1223" s="10"/>
      <c r="KHK1223" s="10"/>
      <c r="KHL1223" s="10"/>
      <c r="KHM1223" s="10"/>
      <c r="KHN1223" s="10"/>
      <c r="KHO1223" s="10"/>
      <c r="KHP1223" s="10"/>
      <c r="KHQ1223" s="10"/>
      <c r="KHR1223" s="10"/>
      <c r="KHS1223" s="10"/>
      <c r="KHT1223" s="10"/>
      <c r="KHU1223" s="10"/>
      <c r="KHV1223" s="10"/>
      <c r="KHW1223" s="10"/>
      <c r="KHX1223" s="10"/>
      <c r="KHY1223" s="10"/>
      <c r="KHZ1223" s="10"/>
      <c r="KIA1223" s="10"/>
      <c r="KIB1223" s="10"/>
      <c r="KIC1223" s="10"/>
      <c r="KID1223" s="10"/>
      <c r="KIE1223" s="10"/>
      <c r="KIF1223" s="10"/>
      <c r="KIG1223" s="10"/>
      <c r="KIH1223" s="10"/>
      <c r="KII1223" s="10"/>
      <c r="KIJ1223" s="10"/>
      <c r="KIK1223" s="10"/>
      <c r="KIL1223" s="10"/>
      <c r="KIM1223" s="10"/>
      <c r="KIN1223" s="10"/>
      <c r="KIO1223" s="10"/>
      <c r="KIP1223" s="10"/>
      <c r="KIQ1223" s="10"/>
      <c r="KIR1223" s="10"/>
      <c r="KIS1223" s="10"/>
      <c r="KIT1223" s="10"/>
      <c r="KIU1223" s="10"/>
      <c r="KIV1223" s="10"/>
      <c r="KIW1223" s="10"/>
      <c r="KIX1223" s="10"/>
      <c r="KIY1223" s="10"/>
      <c r="KIZ1223" s="10"/>
      <c r="KJA1223" s="10"/>
      <c r="KJB1223" s="10"/>
      <c r="KJC1223" s="10"/>
      <c r="KJD1223" s="10"/>
      <c r="KJE1223" s="10"/>
      <c r="KJF1223" s="10"/>
      <c r="KJG1223" s="10"/>
      <c r="KJH1223" s="10"/>
      <c r="KJI1223" s="10"/>
      <c r="KJJ1223" s="10"/>
      <c r="KJK1223" s="10"/>
      <c r="KJL1223" s="10"/>
      <c r="KJM1223" s="10"/>
      <c r="KJN1223" s="10"/>
      <c r="KJO1223" s="10"/>
      <c r="KJP1223" s="10"/>
      <c r="KJQ1223" s="10"/>
      <c r="KJR1223" s="10"/>
      <c r="KJS1223" s="10"/>
      <c r="KJT1223" s="10"/>
      <c r="KJU1223" s="10"/>
      <c r="KJV1223" s="10"/>
      <c r="KJW1223" s="10"/>
      <c r="KJX1223" s="10"/>
      <c r="KJY1223" s="10"/>
      <c r="KJZ1223" s="10"/>
      <c r="KKA1223" s="10"/>
      <c r="KKB1223" s="10"/>
      <c r="KKC1223" s="10"/>
      <c r="KKD1223" s="10"/>
      <c r="KKE1223" s="10"/>
      <c r="KKF1223" s="10"/>
      <c r="KKG1223" s="10"/>
      <c r="KKH1223" s="10"/>
      <c r="KKI1223" s="10"/>
      <c r="KKJ1223" s="10"/>
      <c r="KKK1223" s="10"/>
      <c r="KKL1223" s="10"/>
      <c r="KKM1223" s="10"/>
      <c r="KKN1223" s="10"/>
      <c r="KKO1223" s="10"/>
      <c r="KKP1223" s="10"/>
      <c r="KKQ1223" s="10"/>
      <c r="KKR1223" s="10"/>
      <c r="KKS1223" s="10"/>
      <c r="KKT1223" s="10"/>
      <c r="KKU1223" s="10"/>
      <c r="KKV1223" s="10"/>
      <c r="KKW1223" s="10"/>
      <c r="KKX1223" s="10"/>
      <c r="KKY1223" s="10"/>
      <c r="KKZ1223" s="10"/>
      <c r="KLA1223" s="10"/>
      <c r="KLB1223" s="10"/>
      <c r="KLC1223" s="10"/>
      <c r="KLD1223" s="10"/>
      <c r="KLE1223" s="10"/>
      <c r="KLF1223" s="10"/>
      <c r="KLG1223" s="10"/>
      <c r="KLH1223" s="10"/>
      <c r="KLI1223" s="10"/>
      <c r="KLJ1223" s="10"/>
      <c r="KLK1223" s="10"/>
      <c r="KLL1223" s="10"/>
      <c r="KLM1223" s="10"/>
      <c r="KLN1223" s="10"/>
      <c r="KLO1223" s="10"/>
      <c r="KLP1223" s="10"/>
      <c r="KLQ1223" s="10"/>
      <c r="KLR1223" s="10"/>
      <c r="KLS1223" s="10"/>
      <c r="KLT1223" s="10"/>
      <c r="KLU1223" s="10"/>
      <c r="KLV1223" s="10"/>
      <c r="KLW1223" s="10"/>
      <c r="KLX1223" s="10"/>
      <c r="KLY1223" s="10"/>
      <c r="KLZ1223" s="10"/>
      <c r="KMA1223" s="10"/>
      <c r="KMB1223" s="10"/>
      <c r="KMC1223" s="10"/>
      <c r="KMD1223" s="10"/>
      <c r="KME1223" s="10"/>
      <c r="KMF1223" s="10"/>
      <c r="KMG1223" s="10"/>
      <c r="KMH1223" s="10"/>
      <c r="KMI1223" s="10"/>
      <c r="KMJ1223" s="10"/>
      <c r="KMK1223" s="10"/>
      <c r="KML1223" s="10"/>
      <c r="KMM1223" s="10"/>
      <c r="KMN1223" s="10"/>
      <c r="KMO1223" s="10"/>
      <c r="KMP1223" s="10"/>
      <c r="KMQ1223" s="10"/>
      <c r="KMR1223" s="10"/>
      <c r="KMS1223" s="10"/>
      <c r="KMT1223" s="10"/>
      <c r="KMU1223" s="10"/>
      <c r="KMV1223" s="10"/>
      <c r="KMW1223" s="10"/>
      <c r="KMX1223" s="10"/>
      <c r="KMY1223" s="10"/>
      <c r="KMZ1223" s="10"/>
      <c r="KNA1223" s="10"/>
      <c r="KNB1223" s="10"/>
      <c r="KNC1223" s="10"/>
      <c r="KND1223" s="10"/>
      <c r="KNE1223" s="10"/>
      <c r="KNF1223" s="10"/>
      <c r="KNG1223" s="10"/>
      <c r="KNH1223" s="10"/>
      <c r="KNI1223" s="10"/>
      <c r="KNJ1223" s="10"/>
      <c r="KNK1223" s="10"/>
      <c r="KNL1223" s="10"/>
      <c r="KNM1223" s="10"/>
      <c r="KNN1223" s="10"/>
      <c r="KNO1223" s="10"/>
      <c r="KNP1223" s="10"/>
      <c r="KNQ1223" s="10"/>
      <c r="KNR1223" s="10"/>
      <c r="KNS1223" s="10"/>
      <c r="KNT1223" s="10"/>
      <c r="KNU1223" s="10"/>
      <c r="KNV1223" s="10"/>
      <c r="KNW1223" s="10"/>
      <c r="KNX1223" s="10"/>
      <c r="KNY1223" s="10"/>
      <c r="KNZ1223" s="10"/>
      <c r="KOA1223" s="10"/>
      <c r="KOB1223" s="10"/>
      <c r="KOC1223" s="10"/>
      <c r="KOD1223" s="10"/>
      <c r="KOE1223" s="10"/>
      <c r="KOF1223" s="10"/>
      <c r="KOG1223" s="10"/>
      <c r="KOH1223" s="10"/>
      <c r="KOI1223" s="10"/>
      <c r="KOJ1223" s="10"/>
      <c r="KOK1223" s="10"/>
      <c r="KOL1223" s="10"/>
      <c r="KOM1223" s="10"/>
      <c r="KON1223" s="10"/>
      <c r="KOO1223" s="10"/>
      <c r="KOP1223" s="10"/>
      <c r="KOQ1223" s="10"/>
      <c r="KOR1223" s="10"/>
      <c r="KOS1223" s="10"/>
      <c r="KOT1223" s="10"/>
      <c r="KOU1223" s="10"/>
      <c r="KOV1223" s="10"/>
      <c r="KOW1223" s="10"/>
      <c r="KOX1223" s="10"/>
      <c r="KOY1223" s="10"/>
      <c r="KOZ1223" s="10"/>
      <c r="KPA1223" s="10"/>
      <c r="KPB1223" s="10"/>
      <c r="KPC1223" s="10"/>
      <c r="KPD1223" s="10"/>
      <c r="KPE1223" s="10"/>
      <c r="KPF1223" s="10"/>
      <c r="KPG1223" s="10"/>
      <c r="KPH1223" s="10"/>
      <c r="KPI1223" s="10"/>
      <c r="KPJ1223" s="10"/>
      <c r="KPK1223" s="10"/>
      <c r="KPL1223" s="10"/>
      <c r="KPM1223" s="10"/>
      <c r="KPN1223" s="10"/>
      <c r="KPO1223" s="10"/>
      <c r="KPP1223" s="10"/>
      <c r="KPQ1223" s="10"/>
      <c r="KPR1223" s="10"/>
      <c r="KPS1223" s="10"/>
      <c r="KPT1223" s="10"/>
      <c r="KPU1223" s="10"/>
      <c r="KPV1223" s="10"/>
      <c r="KPW1223" s="10"/>
      <c r="KPX1223" s="10"/>
      <c r="KPY1223" s="10"/>
      <c r="KPZ1223" s="10"/>
      <c r="KQA1223" s="10"/>
      <c r="KQB1223" s="10"/>
      <c r="KQC1223" s="10"/>
      <c r="KQD1223" s="10"/>
      <c r="KQE1223" s="10"/>
      <c r="KQF1223" s="10"/>
      <c r="KQG1223" s="10"/>
      <c r="KQH1223" s="10"/>
      <c r="KQI1223" s="10"/>
      <c r="KQJ1223" s="10"/>
      <c r="KQK1223" s="10"/>
      <c r="KQL1223" s="10"/>
      <c r="KQM1223" s="10"/>
      <c r="KQN1223" s="10"/>
      <c r="KQO1223" s="10"/>
      <c r="KQP1223" s="10"/>
      <c r="KQQ1223" s="10"/>
      <c r="KQR1223" s="10"/>
      <c r="KQS1223" s="10"/>
      <c r="KQT1223" s="10"/>
      <c r="KQU1223" s="10"/>
      <c r="KQV1223" s="10"/>
      <c r="KQW1223" s="10"/>
      <c r="KQX1223" s="10"/>
      <c r="KQY1223" s="10"/>
      <c r="KQZ1223" s="10"/>
      <c r="KRA1223" s="10"/>
      <c r="KRB1223" s="10"/>
      <c r="KRC1223" s="10"/>
      <c r="KRD1223" s="10"/>
      <c r="KRE1223" s="10"/>
      <c r="KRF1223" s="10"/>
      <c r="KRG1223" s="10"/>
      <c r="KRH1223" s="10"/>
      <c r="KRI1223" s="10"/>
      <c r="KRJ1223" s="10"/>
      <c r="KRK1223" s="10"/>
      <c r="KRL1223" s="10"/>
      <c r="KRM1223" s="10"/>
      <c r="KRN1223" s="10"/>
      <c r="KRO1223" s="10"/>
      <c r="KRP1223" s="10"/>
      <c r="KRQ1223" s="10"/>
      <c r="KRR1223" s="10"/>
      <c r="KRS1223" s="10"/>
      <c r="KRT1223" s="10"/>
      <c r="KRU1223" s="10"/>
      <c r="KRV1223" s="10"/>
      <c r="KRW1223" s="10"/>
      <c r="KRX1223" s="10"/>
      <c r="KRY1223" s="10"/>
      <c r="KRZ1223" s="10"/>
      <c r="KSA1223" s="10"/>
      <c r="KSB1223" s="10"/>
      <c r="KSC1223" s="10"/>
      <c r="KSD1223" s="10"/>
      <c r="KSE1223" s="10"/>
      <c r="KSF1223" s="10"/>
      <c r="KSG1223" s="10"/>
      <c r="KSH1223" s="10"/>
      <c r="KSI1223" s="10"/>
      <c r="KSJ1223" s="10"/>
      <c r="KSK1223" s="10"/>
      <c r="KSL1223" s="10"/>
      <c r="KSM1223" s="10"/>
      <c r="KSN1223" s="10"/>
      <c r="KSO1223" s="10"/>
      <c r="KSP1223" s="10"/>
      <c r="KSQ1223" s="10"/>
      <c r="KSR1223" s="10"/>
      <c r="KSS1223" s="10"/>
      <c r="KST1223" s="10"/>
      <c r="KSU1223" s="10"/>
      <c r="KSV1223" s="10"/>
      <c r="KSW1223" s="10"/>
      <c r="KSX1223" s="10"/>
      <c r="KSY1223" s="10"/>
      <c r="KSZ1223" s="10"/>
      <c r="KTA1223" s="10"/>
      <c r="KTB1223" s="10"/>
      <c r="KTC1223" s="10"/>
      <c r="KTD1223" s="10"/>
      <c r="KTE1223" s="10"/>
      <c r="KTF1223" s="10"/>
      <c r="KTG1223" s="10"/>
      <c r="KTH1223" s="10"/>
      <c r="KTI1223" s="10"/>
      <c r="KTJ1223" s="10"/>
      <c r="KTK1223" s="10"/>
      <c r="KTL1223" s="10"/>
      <c r="KTM1223" s="10"/>
      <c r="KTN1223" s="10"/>
      <c r="KTO1223" s="10"/>
      <c r="KTP1223" s="10"/>
      <c r="KTQ1223" s="10"/>
      <c r="KTR1223" s="10"/>
      <c r="KTS1223" s="10"/>
      <c r="KTT1223" s="10"/>
      <c r="KTU1223" s="10"/>
      <c r="KTV1223" s="10"/>
      <c r="KTW1223" s="10"/>
      <c r="KTX1223" s="10"/>
      <c r="KTY1223" s="10"/>
      <c r="KTZ1223" s="10"/>
      <c r="KUA1223" s="10"/>
      <c r="KUB1223" s="10"/>
      <c r="KUC1223" s="10"/>
      <c r="KUD1223" s="10"/>
      <c r="KUE1223" s="10"/>
      <c r="KUF1223" s="10"/>
      <c r="KUG1223" s="10"/>
      <c r="KUH1223" s="10"/>
      <c r="KUI1223" s="10"/>
      <c r="KUJ1223" s="10"/>
      <c r="KUK1223" s="10"/>
      <c r="KUL1223" s="10"/>
      <c r="KUM1223" s="10"/>
      <c r="KUN1223" s="10"/>
      <c r="KUO1223" s="10"/>
      <c r="KUP1223" s="10"/>
      <c r="KUQ1223" s="10"/>
      <c r="KUR1223" s="10"/>
      <c r="KUS1223" s="10"/>
      <c r="KUT1223" s="10"/>
      <c r="KUU1223" s="10"/>
      <c r="KUV1223" s="10"/>
      <c r="KUW1223" s="10"/>
      <c r="KUX1223" s="10"/>
      <c r="KUY1223" s="10"/>
      <c r="KUZ1223" s="10"/>
      <c r="KVA1223" s="10"/>
      <c r="KVB1223" s="10"/>
      <c r="KVC1223" s="10"/>
      <c r="KVD1223" s="10"/>
      <c r="KVE1223" s="10"/>
      <c r="KVF1223" s="10"/>
      <c r="KVG1223" s="10"/>
      <c r="KVH1223" s="10"/>
      <c r="KVI1223" s="10"/>
      <c r="KVJ1223" s="10"/>
      <c r="KVK1223" s="10"/>
      <c r="KVL1223" s="10"/>
      <c r="KVM1223" s="10"/>
      <c r="KVN1223" s="10"/>
      <c r="KVO1223" s="10"/>
      <c r="KVP1223" s="10"/>
      <c r="KVQ1223" s="10"/>
      <c r="KVR1223" s="10"/>
      <c r="KVS1223" s="10"/>
      <c r="KVT1223" s="10"/>
      <c r="KVU1223" s="10"/>
      <c r="KVV1223" s="10"/>
      <c r="KVW1223" s="10"/>
      <c r="KVX1223" s="10"/>
      <c r="KVY1223" s="10"/>
      <c r="KVZ1223" s="10"/>
      <c r="KWA1223" s="10"/>
      <c r="KWB1223" s="10"/>
      <c r="KWC1223" s="10"/>
      <c r="KWD1223" s="10"/>
      <c r="KWE1223" s="10"/>
      <c r="KWF1223" s="10"/>
      <c r="KWG1223" s="10"/>
      <c r="KWH1223" s="10"/>
      <c r="KWI1223" s="10"/>
      <c r="KWJ1223" s="10"/>
      <c r="KWK1223" s="10"/>
      <c r="KWL1223" s="10"/>
      <c r="KWM1223" s="10"/>
      <c r="KWN1223" s="10"/>
      <c r="KWO1223" s="10"/>
      <c r="KWP1223" s="10"/>
      <c r="KWQ1223" s="10"/>
      <c r="KWR1223" s="10"/>
      <c r="KWS1223" s="10"/>
      <c r="KWT1223" s="10"/>
      <c r="KWU1223" s="10"/>
      <c r="KWV1223" s="10"/>
      <c r="KWW1223" s="10"/>
      <c r="KWX1223" s="10"/>
      <c r="KWY1223" s="10"/>
      <c r="KWZ1223" s="10"/>
      <c r="KXA1223" s="10"/>
      <c r="KXB1223" s="10"/>
      <c r="KXC1223" s="10"/>
      <c r="KXD1223" s="10"/>
      <c r="KXE1223" s="10"/>
      <c r="KXF1223" s="10"/>
      <c r="KXG1223" s="10"/>
      <c r="KXH1223" s="10"/>
      <c r="KXI1223" s="10"/>
      <c r="KXJ1223" s="10"/>
      <c r="KXK1223" s="10"/>
      <c r="KXL1223" s="10"/>
      <c r="KXM1223" s="10"/>
      <c r="KXN1223" s="10"/>
      <c r="KXO1223" s="10"/>
      <c r="KXP1223" s="10"/>
      <c r="KXQ1223" s="10"/>
      <c r="KXR1223" s="10"/>
      <c r="KXS1223" s="10"/>
      <c r="KXT1223" s="10"/>
      <c r="KXU1223" s="10"/>
      <c r="KXV1223" s="10"/>
      <c r="KXW1223" s="10"/>
      <c r="KXX1223" s="10"/>
      <c r="KXY1223" s="10"/>
      <c r="KXZ1223" s="10"/>
      <c r="KYA1223" s="10"/>
      <c r="KYB1223" s="10"/>
      <c r="KYC1223" s="10"/>
      <c r="KYD1223" s="10"/>
      <c r="KYE1223" s="10"/>
      <c r="KYF1223" s="10"/>
      <c r="KYG1223" s="10"/>
      <c r="KYH1223" s="10"/>
      <c r="KYI1223" s="10"/>
      <c r="KYJ1223" s="10"/>
      <c r="KYK1223" s="10"/>
      <c r="KYL1223" s="10"/>
      <c r="KYM1223" s="10"/>
      <c r="KYN1223" s="10"/>
      <c r="KYO1223" s="10"/>
      <c r="KYP1223" s="10"/>
      <c r="KYQ1223" s="10"/>
      <c r="KYR1223" s="10"/>
      <c r="KYS1223" s="10"/>
      <c r="KYT1223" s="10"/>
      <c r="KYU1223" s="10"/>
      <c r="KYV1223" s="10"/>
      <c r="KYW1223" s="10"/>
      <c r="KYX1223" s="10"/>
      <c r="KYY1223" s="10"/>
      <c r="KYZ1223" s="10"/>
      <c r="KZA1223" s="10"/>
      <c r="KZB1223" s="10"/>
      <c r="KZC1223" s="10"/>
      <c r="KZD1223" s="10"/>
      <c r="KZE1223" s="10"/>
      <c r="KZF1223" s="10"/>
      <c r="KZG1223" s="10"/>
      <c r="KZH1223" s="10"/>
      <c r="KZI1223" s="10"/>
      <c r="KZJ1223" s="10"/>
      <c r="KZK1223" s="10"/>
      <c r="KZL1223" s="10"/>
      <c r="KZM1223" s="10"/>
      <c r="KZN1223" s="10"/>
      <c r="KZO1223" s="10"/>
      <c r="KZP1223" s="10"/>
      <c r="KZQ1223" s="10"/>
      <c r="KZR1223" s="10"/>
      <c r="KZS1223" s="10"/>
      <c r="KZT1223" s="10"/>
      <c r="KZU1223" s="10"/>
      <c r="KZV1223" s="10"/>
      <c r="KZW1223" s="10"/>
      <c r="KZX1223" s="10"/>
      <c r="KZY1223" s="10"/>
      <c r="KZZ1223" s="10"/>
      <c r="LAA1223" s="10"/>
      <c r="LAB1223" s="10"/>
      <c r="LAC1223" s="10"/>
      <c r="LAD1223" s="10"/>
      <c r="LAE1223" s="10"/>
      <c r="LAF1223" s="10"/>
      <c r="LAG1223" s="10"/>
      <c r="LAH1223" s="10"/>
      <c r="LAI1223" s="10"/>
      <c r="LAJ1223" s="10"/>
      <c r="LAK1223" s="10"/>
      <c r="LAL1223" s="10"/>
      <c r="LAM1223" s="10"/>
      <c r="LAN1223" s="10"/>
      <c r="LAO1223" s="10"/>
      <c r="LAP1223" s="10"/>
      <c r="LAQ1223" s="10"/>
      <c r="LAR1223" s="10"/>
      <c r="LAS1223" s="10"/>
      <c r="LAT1223" s="10"/>
      <c r="LAU1223" s="10"/>
      <c r="LAV1223" s="10"/>
      <c r="LAW1223" s="10"/>
      <c r="LAX1223" s="10"/>
      <c r="LAY1223" s="10"/>
      <c r="LAZ1223" s="10"/>
      <c r="LBA1223" s="10"/>
      <c r="LBB1223" s="10"/>
      <c r="LBC1223" s="10"/>
      <c r="LBD1223" s="10"/>
      <c r="LBE1223" s="10"/>
      <c r="LBF1223" s="10"/>
      <c r="LBG1223" s="10"/>
      <c r="LBH1223" s="10"/>
      <c r="LBI1223" s="10"/>
      <c r="LBJ1223" s="10"/>
      <c r="LBK1223" s="10"/>
      <c r="LBL1223" s="10"/>
      <c r="LBM1223" s="10"/>
      <c r="LBN1223" s="10"/>
      <c r="LBO1223" s="10"/>
      <c r="LBP1223" s="10"/>
      <c r="LBQ1223" s="10"/>
      <c r="LBR1223" s="10"/>
      <c r="LBS1223" s="10"/>
      <c r="LBT1223" s="10"/>
      <c r="LBU1223" s="10"/>
      <c r="LBV1223" s="10"/>
      <c r="LBW1223" s="10"/>
      <c r="LBX1223" s="10"/>
      <c r="LBY1223" s="10"/>
      <c r="LBZ1223" s="10"/>
      <c r="LCA1223" s="10"/>
      <c r="LCB1223" s="10"/>
      <c r="LCC1223" s="10"/>
      <c r="LCD1223" s="10"/>
      <c r="LCE1223" s="10"/>
      <c r="LCF1223" s="10"/>
      <c r="LCG1223" s="10"/>
      <c r="LCH1223" s="10"/>
      <c r="LCI1223" s="10"/>
      <c r="LCJ1223" s="10"/>
      <c r="LCK1223" s="10"/>
      <c r="LCL1223" s="10"/>
      <c r="LCM1223" s="10"/>
      <c r="LCN1223" s="10"/>
      <c r="LCO1223" s="10"/>
      <c r="LCP1223" s="10"/>
      <c r="LCQ1223" s="10"/>
      <c r="LCR1223" s="10"/>
      <c r="LCS1223" s="10"/>
      <c r="LCT1223" s="10"/>
      <c r="LCU1223" s="10"/>
      <c r="LCV1223" s="10"/>
      <c r="LCW1223" s="10"/>
      <c r="LCX1223" s="10"/>
      <c r="LCY1223" s="10"/>
      <c r="LCZ1223" s="10"/>
      <c r="LDA1223" s="10"/>
      <c r="LDB1223" s="10"/>
      <c r="LDC1223" s="10"/>
      <c r="LDD1223" s="10"/>
      <c r="LDE1223" s="10"/>
      <c r="LDF1223" s="10"/>
      <c r="LDG1223" s="10"/>
      <c r="LDH1223" s="10"/>
      <c r="LDI1223" s="10"/>
      <c r="LDJ1223" s="10"/>
      <c r="LDK1223" s="10"/>
      <c r="LDL1223" s="10"/>
      <c r="LDM1223" s="10"/>
      <c r="LDN1223" s="10"/>
      <c r="LDO1223" s="10"/>
      <c r="LDP1223" s="10"/>
      <c r="LDQ1223" s="10"/>
      <c r="LDR1223" s="10"/>
      <c r="LDS1223" s="10"/>
      <c r="LDT1223" s="10"/>
      <c r="LDU1223" s="10"/>
      <c r="LDV1223" s="10"/>
      <c r="LDW1223" s="10"/>
      <c r="LDX1223" s="10"/>
      <c r="LDY1223" s="10"/>
      <c r="LDZ1223" s="10"/>
      <c r="LEA1223" s="10"/>
      <c r="LEB1223" s="10"/>
      <c r="LEC1223" s="10"/>
      <c r="LED1223" s="10"/>
      <c r="LEE1223" s="10"/>
      <c r="LEF1223" s="10"/>
      <c r="LEG1223" s="10"/>
      <c r="LEH1223" s="10"/>
      <c r="LEI1223" s="10"/>
      <c r="LEJ1223" s="10"/>
      <c r="LEK1223" s="10"/>
      <c r="LEL1223" s="10"/>
      <c r="LEM1223" s="10"/>
      <c r="LEN1223" s="10"/>
      <c r="LEO1223" s="10"/>
      <c r="LEP1223" s="10"/>
      <c r="LEQ1223" s="10"/>
      <c r="LER1223" s="10"/>
      <c r="LES1223" s="10"/>
      <c r="LET1223" s="10"/>
      <c r="LEU1223" s="10"/>
      <c r="LEV1223" s="10"/>
      <c r="LEW1223" s="10"/>
      <c r="LEX1223" s="10"/>
      <c r="LEY1223" s="10"/>
      <c r="LEZ1223" s="10"/>
      <c r="LFA1223" s="10"/>
      <c r="LFB1223" s="10"/>
      <c r="LFC1223" s="10"/>
      <c r="LFD1223" s="10"/>
      <c r="LFE1223" s="10"/>
      <c r="LFF1223" s="10"/>
      <c r="LFG1223" s="10"/>
      <c r="LFH1223" s="10"/>
      <c r="LFI1223" s="10"/>
      <c r="LFJ1223" s="10"/>
      <c r="LFK1223" s="10"/>
      <c r="LFL1223" s="10"/>
      <c r="LFM1223" s="10"/>
      <c r="LFN1223" s="10"/>
      <c r="LFO1223" s="10"/>
      <c r="LFP1223" s="10"/>
      <c r="LFQ1223" s="10"/>
      <c r="LFR1223" s="10"/>
      <c r="LFS1223" s="10"/>
      <c r="LFT1223" s="10"/>
      <c r="LFU1223" s="10"/>
      <c r="LFV1223" s="10"/>
      <c r="LFW1223" s="10"/>
      <c r="LFX1223" s="10"/>
      <c r="LFY1223" s="10"/>
      <c r="LFZ1223" s="10"/>
      <c r="LGA1223" s="10"/>
      <c r="LGB1223" s="10"/>
      <c r="LGC1223" s="10"/>
      <c r="LGD1223" s="10"/>
      <c r="LGE1223" s="10"/>
      <c r="LGF1223" s="10"/>
      <c r="LGG1223" s="10"/>
      <c r="LGH1223" s="10"/>
      <c r="LGI1223" s="10"/>
      <c r="LGJ1223" s="10"/>
      <c r="LGK1223" s="10"/>
      <c r="LGL1223" s="10"/>
      <c r="LGM1223" s="10"/>
      <c r="LGN1223" s="10"/>
      <c r="LGO1223" s="10"/>
      <c r="LGP1223" s="10"/>
      <c r="LGQ1223" s="10"/>
      <c r="LGR1223" s="10"/>
      <c r="LGS1223" s="10"/>
      <c r="LGT1223" s="10"/>
      <c r="LGU1223" s="10"/>
      <c r="LGV1223" s="10"/>
      <c r="LGW1223" s="10"/>
      <c r="LGX1223" s="10"/>
      <c r="LGY1223" s="10"/>
      <c r="LGZ1223" s="10"/>
      <c r="LHA1223" s="10"/>
      <c r="LHB1223" s="10"/>
      <c r="LHC1223" s="10"/>
      <c r="LHD1223" s="10"/>
      <c r="LHE1223" s="10"/>
      <c r="LHF1223" s="10"/>
      <c r="LHG1223" s="10"/>
      <c r="LHH1223" s="10"/>
      <c r="LHI1223" s="10"/>
      <c r="LHJ1223" s="10"/>
      <c r="LHK1223" s="10"/>
      <c r="LHL1223" s="10"/>
      <c r="LHM1223" s="10"/>
      <c r="LHN1223" s="10"/>
      <c r="LHO1223" s="10"/>
      <c r="LHP1223" s="10"/>
      <c r="LHQ1223" s="10"/>
      <c r="LHR1223" s="10"/>
      <c r="LHS1223" s="10"/>
      <c r="LHT1223" s="10"/>
      <c r="LHU1223" s="10"/>
      <c r="LHV1223" s="10"/>
      <c r="LHW1223" s="10"/>
      <c r="LHX1223" s="10"/>
      <c r="LHY1223" s="10"/>
      <c r="LHZ1223" s="10"/>
      <c r="LIA1223" s="10"/>
      <c r="LIB1223" s="10"/>
      <c r="LIC1223" s="10"/>
      <c r="LID1223" s="10"/>
      <c r="LIE1223" s="10"/>
      <c r="LIF1223" s="10"/>
      <c r="LIG1223" s="10"/>
      <c r="LIH1223" s="10"/>
      <c r="LII1223" s="10"/>
      <c r="LIJ1223" s="10"/>
      <c r="LIK1223" s="10"/>
      <c r="LIL1223" s="10"/>
      <c r="LIM1223" s="10"/>
      <c r="LIN1223" s="10"/>
      <c r="LIO1223" s="10"/>
      <c r="LIP1223" s="10"/>
      <c r="LIQ1223" s="10"/>
      <c r="LIR1223" s="10"/>
      <c r="LIS1223" s="10"/>
      <c r="LIT1223" s="10"/>
      <c r="LIU1223" s="10"/>
      <c r="LIV1223" s="10"/>
      <c r="LIW1223" s="10"/>
      <c r="LIX1223" s="10"/>
      <c r="LIY1223" s="10"/>
      <c r="LIZ1223" s="10"/>
      <c r="LJA1223" s="10"/>
      <c r="LJB1223" s="10"/>
      <c r="LJC1223" s="10"/>
      <c r="LJD1223" s="10"/>
      <c r="LJE1223" s="10"/>
      <c r="LJF1223" s="10"/>
      <c r="LJG1223" s="10"/>
      <c r="LJH1223" s="10"/>
      <c r="LJI1223" s="10"/>
      <c r="LJJ1223" s="10"/>
      <c r="LJK1223" s="10"/>
      <c r="LJL1223" s="10"/>
      <c r="LJM1223" s="10"/>
      <c r="LJN1223" s="10"/>
      <c r="LJO1223" s="10"/>
      <c r="LJP1223" s="10"/>
      <c r="LJQ1223" s="10"/>
      <c r="LJR1223" s="10"/>
      <c r="LJS1223" s="10"/>
      <c r="LJT1223" s="10"/>
      <c r="LJU1223" s="10"/>
      <c r="LJV1223" s="10"/>
      <c r="LJW1223" s="10"/>
      <c r="LJX1223" s="10"/>
      <c r="LJY1223" s="10"/>
      <c r="LJZ1223" s="10"/>
      <c r="LKA1223" s="10"/>
      <c r="LKB1223" s="10"/>
      <c r="LKC1223" s="10"/>
      <c r="LKD1223" s="10"/>
      <c r="LKE1223" s="10"/>
      <c r="LKF1223" s="10"/>
      <c r="LKG1223" s="10"/>
      <c r="LKH1223" s="10"/>
      <c r="LKI1223" s="10"/>
      <c r="LKJ1223" s="10"/>
      <c r="LKK1223" s="10"/>
      <c r="LKL1223" s="10"/>
      <c r="LKM1223" s="10"/>
      <c r="LKN1223" s="10"/>
      <c r="LKO1223" s="10"/>
      <c r="LKP1223" s="10"/>
      <c r="LKQ1223" s="10"/>
      <c r="LKR1223" s="10"/>
      <c r="LKS1223" s="10"/>
      <c r="LKT1223" s="10"/>
      <c r="LKU1223" s="10"/>
      <c r="LKV1223" s="10"/>
      <c r="LKW1223" s="10"/>
      <c r="LKX1223" s="10"/>
      <c r="LKY1223" s="10"/>
      <c r="LKZ1223" s="10"/>
      <c r="LLA1223" s="10"/>
      <c r="LLB1223" s="10"/>
      <c r="LLC1223" s="10"/>
      <c r="LLD1223" s="10"/>
      <c r="LLE1223" s="10"/>
      <c r="LLF1223" s="10"/>
      <c r="LLG1223" s="10"/>
      <c r="LLH1223" s="10"/>
      <c r="LLI1223" s="10"/>
      <c r="LLJ1223" s="10"/>
      <c r="LLK1223" s="10"/>
      <c r="LLL1223" s="10"/>
      <c r="LLM1223" s="10"/>
      <c r="LLN1223" s="10"/>
      <c r="LLO1223" s="10"/>
      <c r="LLP1223" s="10"/>
      <c r="LLQ1223" s="10"/>
      <c r="LLR1223" s="10"/>
      <c r="LLS1223" s="10"/>
      <c r="LLT1223" s="10"/>
      <c r="LLU1223" s="10"/>
      <c r="LLV1223" s="10"/>
      <c r="LLW1223" s="10"/>
      <c r="LLX1223" s="10"/>
      <c r="LLY1223" s="10"/>
      <c r="LLZ1223" s="10"/>
      <c r="LMA1223" s="10"/>
      <c r="LMB1223" s="10"/>
      <c r="LMC1223" s="10"/>
      <c r="LMD1223" s="10"/>
      <c r="LME1223" s="10"/>
      <c r="LMF1223" s="10"/>
      <c r="LMG1223" s="10"/>
      <c r="LMH1223" s="10"/>
      <c r="LMI1223" s="10"/>
      <c r="LMJ1223" s="10"/>
      <c r="LMK1223" s="10"/>
      <c r="LML1223" s="10"/>
      <c r="LMM1223" s="10"/>
      <c r="LMN1223" s="10"/>
      <c r="LMO1223" s="10"/>
      <c r="LMP1223" s="10"/>
      <c r="LMQ1223" s="10"/>
      <c r="LMR1223" s="10"/>
      <c r="LMS1223" s="10"/>
      <c r="LMT1223" s="10"/>
      <c r="LMU1223" s="10"/>
      <c r="LMV1223" s="10"/>
      <c r="LMW1223" s="10"/>
      <c r="LMX1223" s="10"/>
      <c r="LMY1223" s="10"/>
      <c r="LMZ1223" s="10"/>
      <c r="LNA1223" s="10"/>
      <c r="LNB1223" s="10"/>
      <c r="LNC1223" s="10"/>
      <c r="LND1223" s="10"/>
      <c r="LNE1223" s="10"/>
      <c r="LNF1223" s="10"/>
      <c r="LNG1223" s="10"/>
      <c r="LNH1223" s="10"/>
      <c r="LNI1223" s="10"/>
      <c r="LNJ1223" s="10"/>
      <c r="LNK1223" s="10"/>
      <c r="LNL1223" s="10"/>
      <c r="LNM1223" s="10"/>
      <c r="LNN1223" s="10"/>
      <c r="LNO1223" s="10"/>
      <c r="LNP1223" s="10"/>
      <c r="LNQ1223" s="10"/>
      <c r="LNR1223" s="10"/>
      <c r="LNS1223" s="10"/>
      <c r="LNT1223" s="10"/>
      <c r="LNU1223" s="10"/>
      <c r="LNV1223" s="10"/>
      <c r="LNW1223" s="10"/>
      <c r="LNX1223" s="10"/>
      <c r="LNY1223" s="10"/>
      <c r="LNZ1223" s="10"/>
      <c r="LOA1223" s="10"/>
      <c r="LOB1223" s="10"/>
      <c r="LOC1223" s="10"/>
      <c r="LOD1223" s="10"/>
      <c r="LOE1223" s="10"/>
      <c r="LOF1223" s="10"/>
      <c r="LOG1223" s="10"/>
      <c r="LOH1223" s="10"/>
      <c r="LOI1223" s="10"/>
      <c r="LOJ1223" s="10"/>
      <c r="LOK1223" s="10"/>
      <c r="LOL1223" s="10"/>
      <c r="LOM1223" s="10"/>
      <c r="LON1223" s="10"/>
      <c r="LOO1223" s="10"/>
      <c r="LOP1223" s="10"/>
      <c r="LOQ1223" s="10"/>
      <c r="LOR1223" s="10"/>
      <c r="LOS1223" s="10"/>
      <c r="LOT1223" s="10"/>
      <c r="LOU1223" s="10"/>
      <c r="LOV1223" s="10"/>
      <c r="LOW1223" s="10"/>
      <c r="LOX1223" s="10"/>
      <c r="LOY1223" s="10"/>
      <c r="LOZ1223" s="10"/>
      <c r="LPA1223" s="10"/>
      <c r="LPB1223" s="10"/>
      <c r="LPC1223" s="10"/>
      <c r="LPD1223" s="10"/>
      <c r="LPE1223" s="10"/>
      <c r="LPF1223" s="10"/>
      <c r="LPG1223" s="10"/>
      <c r="LPH1223" s="10"/>
      <c r="LPI1223" s="10"/>
      <c r="LPJ1223" s="10"/>
      <c r="LPK1223" s="10"/>
      <c r="LPL1223" s="10"/>
      <c r="LPM1223" s="10"/>
      <c r="LPN1223" s="10"/>
      <c r="LPO1223" s="10"/>
      <c r="LPP1223" s="10"/>
      <c r="LPQ1223" s="10"/>
      <c r="LPR1223" s="10"/>
      <c r="LPS1223" s="10"/>
      <c r="LPT1223" s="10"/>
      <c r="LPU1223" s="10"/>
      <c r="LPV1223" s="10"/>
      <c r="LPW1223" s="10"/>
      <c r="LPX1223" s="10"/>
      <c r="LPY1223" s="10"/>
      <c r="LPZ1223" s="10"/>
      <c r="LQA1223" s="10"/>
      <c r="LQB1223" s="10"/>
      <c r="LQC1223" s="10"/>
      <c r="LQD1223" s="10"/>
      <c r="LQE1223" s="10"/>
      <c r="LQF1223" s="10"/>
      <c r="LQG1223" s="10"/>
      <c r="LQH1223" s="10"/>
      <c r="LQI1223" s="10"/>
      <c r="LQJ1223" s="10"/>
      <c r="LQK1223" s="10"/>
      <c r="LQL1223" s="10"/>
      <c r="LQM1223" s="10"/>
      <c r="LQN1223" s="10"/>
      <c r="LQO1223" s="10"/>
      <c r="LQP1223" s="10"/>
      <c r="LQQ1223" s="10"/>
      <c r="LQR1223" s="10"/>
      <c r="LQS1223" s="10"/>
      <c r="LQT1223" s="10"/>
      <c r="LQU1223" s="10"/>
      <c r="LQV1223" s="10"/>
      <c r="LQW1223" s="10"/>
      <c r="LQX1223" s="10"/>
      <c r="LQY1223" s="10"/>
      <c r="LQZ1223" s="10"/>
      <c r="LRA1223" s="10"/>
      <c r="LRB1223" s="10"/>
      <c r="LRC1223" s="10"/>
      <c r="LRD1223" s="10"/>
      <c r="LRE1223" s="10"/>
      <c r="LRF1223" s="10"/>
      <c r="LRG1223" s="10"/>
      <c r="LRH1223" s="10"/>
      <c r="LRI1223" s="10"/>
      <c r="LRJ1223" s="10"/>
      <c r="LRK1223" s="10"/>
      <c r="LRL1223" s="10"/>
      <c r="LRM1223" s="10"/>
      <c r="LRN1223" s="10"/>
      <c r="LRO1223" s="10"/>
      <c r="LRP1223" s="10"/>
      <c r="LRQ1223" s="10"/>
      <c r="LRR1223" s="10"/>
      <c r="LRS1223" s="10"/>
      <c r="LRT1223" s="10"/>
      <c r="LRU1223" s="10"/>
      <c r="LRV1223" s="10"/>
      <c r="LRW1223" s="10"/>
      <c r="LRX1223" s="10"/>
      <c r="LRY1223" s="10"/>
      <c r="LRZ1223" s="10"/>
      <c r="LSA1223" s="10"/>
      <c r="LSB1223" s="10"/>
      <c r="LSC1223" s="10"/>
      <c r="LSD1223" s="10"/>
      <c r="LSE1223" s="10"/>
      <c r="LSF1223" s="10"/>
      <c r="LSG1223" s="10"/>
      <c r="LSH1223" s="10"/>
      <c r="LSI1223" s="10"/>
      <c r="LSJ1223" s="10"/>
      <c r="LSK1223" s="10"/>
      <c r="LSL1223" s="10"/>
      <c r="LSM1223" s="10"/>
      <c r="LSN1223" s="10"/>
      <c r="LSO1223" s="10"/>
      <c r="LSP1223" s="10"/>
      <c r="LSQ1223" s="10"/>
      <c r="LSR1223" s="10"/>
      <c r="LSS1223" s="10"/>
      <c r="LST1223" s="10"/>
      <c r="LSU1223" s="10"/>
      <c r="LSV1223" s="10"/>
      <c r="LSW1223" s="10"/>
      <c r="LSX1223" s="10"/>
      <c r="LSY1223" s="10"/>
      <c r="LSZ1223" s="10"/>
      <c r="LTA1223" s="10"/>
      <c r="LTB1223" s="10"/>
      <c r="LTC1223" s="10"/>
      <c r="LTD1223" s="10"/>
      <c r="LTE1223" s="10"/>
      <c r="LTF1223" s="10"/>
      <c r="LTG1223" s="10"/>
      <c r="LTH1223" s="10"/>
      <c r="LTI1223" s="10"/>
      <c r="LTJ1223" s="10"/>
      <c r="LTK1223" s="10"/>
      <c r="LTL1223" s="10"/>
      <c r="LTM1223" s="10"/>
      <c r="LTN1223" s="10"/>
      <c r="LTO1223" s="10"/>
      <c r="LTP1223" s="10"/>
      <c r="LTQ1223" s="10"/>
      <c r="LTR1223" s="10"/>
      <c r="LTS1223" s="10"/>
      <c r="LTT1223" s="10"/>
      <c r="LTU1223" s="10"/>
      <c r="LTV1223" s="10"/>
      <c r="LTW1223" s="10"/>
      <c r="LTX1223" s="10"/>
      <c r="LTY1223" s="10"/>
      <c r="LTZ1223" s="10"/>
      <c r="LUA1223" s="10"/>
      <c r="LUB1223" s="10"/>
      <c r="LUC1223" s="10"/>
      <c r="LUD1223" s="10"/>
      <c r="LUE1223" s="10"/>
      <c r="LUF1223" s="10"/>
      <c r="LUG1223" s="10"/>
      <c r="LUH1223" s="10"/>
      <c r="LUI1223" s="10"/>
      <c r="LUJ1223" s="10"/>
      <c r="LUK1223" s="10"/>
      <c r="LUL1223" s="10"/>
      <c r="LUM1223" s="10"/>
      <c r="LUN1223" s="10"/>
      <c r="LUO1223" s="10"/>
      <c r="LUP1223" s="10"/>
      <c r="LUQ1223" s="10"/>
      <c r="LUR1223" s="10"/>
      <c r="LUS1223" s="10"/>
      <c r="LUT1223" s="10"/>
      <c r="LUU1223" s="10"/>
      <c r="LUV1223" s="10"/>
      <c r="LUW1223" s="10"/>
      <c r="LUX1223" s="10"/>
      <c r="LUY1223" s="10"/>
      <c r="LUZ1223" s="10"/>
      <c r="LVA1223" s="10"/>
      <c r="LVB1223" s="10"/>
      <c r="LVC1223" s="10"/>
      <c r="LVD1223" s="10"/>
      <c r="LVE1223" s="10"/>
      <c r="LVF1223" s="10"/>
      <c r="LVG1223" s="10"/>
      <c r="LVH1223" s="10"/>
      <c r="LVI1223" s="10"/>
      <c r="LVJ1223" s="10"/>
      <c r="LVK1223" s="10"/>
      <c r="LVL1223" s="10"/>
      <c r="LVM1223" s="10"/>
      <c r="LVN1223" s="10"/>
      <c r="LVO1223" s="10"/>
      <c r="LVP1223" s="10"/>
      <c r="LVQ1223" s="10"/>
      <c r="LVR1223" s="10"/>
      <c r="LVS1223" s="10"/>
      <c r="LVT1223" s="10"/>
      <c r="LVU1223" s="10"/>
      <c r="LVV1223" s="10"/>
      <c r="LVW1223" s="10"/>
      <c r="LVX1223" s="10"/>
      <c r="LVY1223" s="10"/>
      <c r="LVZ1223" s="10"/>
      <c r="LWA1223" s="10"/>
      <c r="LWB1223" s="10"/>
      <c r="LWC1223" s="10"/>
      <c r="LWD1223" s="10"/>
      <c r="LWE1223" s="10"/>
      <c r="LWF1223" s="10"/>
      <c r="LWG1223" s="10"/>
      <c r="LWH1223" s="10"/>
      <c r="LWI1223" s="10"/>
      <c r="LWJ1223" s="10"/>
      <c r="LWK1223" s="10"/>
      <c r="LWL1223" s="10"/>
      <c r="LWM1223" s="10"/>
      <c r="LWN1223" s="10"/>
      <c r="LWO1223" s="10"/>
      <c r="LWP1223" s="10"/>
      <c r="LWQ1223" s="10"/>
      <c r="LWR1223" s="10"/>
      <c r="LWS1223" s="10"/>
      <c r="LWT1223" s="10"/>
      <c r="LWU1223" s="10"/>
      <c r="LWV1223" s="10"/>
      <c r="LWW1223" s="10"/>
      <c r="LWX1223" s="10"/>
      <c r="LWY1223" s="10"/>
      <c r="LWZ1223" s="10"/>
      <c r="LXA1223" s="10"/>
      <c r="LXB1223" s="10"/>
      <c r="LXC1223" s="10"/>
      <c r="LXD1223" s="10"/>
      <c r="LXE1223" s="10"/>
      <c r="LXF1223" s="10"/>
      <c r="LXG1223" s="10"/>
      <c r="LXH1223" s="10"/>
      <c r="LXI1223" s="10"/>
      <c r="LXJ1223" s="10"/>
      <c r="LXK1223" s="10"/>
      <c r="LXL1223" s="10"/>
      <c r="LXM1223" s="10"/>
      <c r="LXN1223" s="10"/>
      <c r="LXO1223" s="10"/>
      <c r="LXP1223" s="10"/>
      <c r="LXQ1223" s="10"/>
      <c r="LXR1223" s="10"/>
      <c r="LXS1223" s="10"/>
      <c r="LXT1223" s="10"/>
      <c r="LXU1223" s="10"/>
      <c r="LXV1223" s="10"/>
      <c r="LXW1223" s="10"/>
      <c r="LXX1223" s="10"/>
      <c r="LXY1223" s="10"/>
      <c r="LXZ1223" s="10"/>
      <c r="LYA1223" s="10"/>
      <c r="LYB1223" s="10"/>
      <c r="LYC1223" s="10"/>
      <c r="LYD1223" s="10"/>
      <c r="LYE1223" s="10"/>
      <c r="LYF1223" s="10"/>
      <c r="LYG1223" s="10"/>
      <c r="LYH1223" s="10"/>
      <c r="LYI1223" s="10"/>
      <c r="LYJ1223" s="10"/>
      <c r="LYK1223" s="10"/>
      <c r="LYL1223" s="10"/>
      <c r="LYM1223" s="10"/>
      <c r="LYN1223" s="10"/>
      <c r="LYO1223" s="10"/>
      <c r="LYP1223" s="10"/>
      <c r="LYQ1223" s="10"/>
      <c r="LYR1223" s="10"/>
      <c r="LYS1223" s="10"/>
      <c r="LYT1223" s="10"/>
      <c r="LYU1223" s="10"/>
      <c r="LYV1223" s="10"/>
      <c r="LYW1223" s="10"/>
      <c r="LYX1223" s="10"/>
      <c r="LYY1223" s="10"/>
      <c r="LYZ1223" s="10"/>
      <c r="LZA1223" s="10"/>
      <c r="LZB1223" s="10"/>
      <c r="LZC1223" s="10"/>
      <c r="LZD1223" s="10"/>
      <c r="LZE1223" s="10"/>
      <c r="LZF1223" s="10"/>
      <c r="LZG1223" s="10"/>
      <c r="LZH1223" s="10"/>
      <c r="LZI1223" s="10"/>
      <c r="LZJ1223" s="10"/>
      <c r="LZK1223" s="10"/>
      <c r="LZL1223" s="10"/>
      <c r="LZM1223" s="10"/>
      <c r="LZN1223" s="10"/>
      <c r="LZO1223" s="10"/>
      <c r="LZP1223" s="10"/>
      <c r="LZQ1223" s="10"/>
      <c r="LZR1223" s="10"/>
      <c r="LZS1223" s="10"/>
      <c r="LZT1223" s="10"/>
      <c r="LZU1223" s="10"/>
      <c r="LZV1223" s="10"/>
      <c r="LZW1223" s="10"/>
      <c r="LZX1223" s="10"/>
      <c r="LZY1223" s="10"/>
      <c r="LZZ1223" s="10"/>
      <c r="MAA1223" s="10"/>
      <c r="MAB1223" s="10"/>
      <c r="MAC1223" s="10"/>
      <c r="MAD1223" s="10"/>
      <c r="MAE1223" s="10"/>
      <c r="MAF1223" s="10"/>
      <c r="MAG1223" s="10"/>
      <c r="MAH1223" s="10"/>
      <c r="MAI1223" s="10"/>
      <c r="MAJ1223" s="10"/>
      <c r="MAK1223" s="10"/>
      <c r="MAL1223" s="10"/>
      <c r="MAM1223" s="10"/>
      <c r="MAN1223" s="10"/>
      <c r="MAO1223" s="10"/>
      <c r="MAP1223" s="10"/>
      <c r="MAQ1223" s="10"/>
      <c r="MAR1223" s="10"/>
      <c r="MAS1223" s="10"/>
      <c r="MAT1223" s="10"/>
      <c r="MAU1223" s="10"/>
      <c r="MAV1223" s="10"/>
      <c r="MAW1223" s="10"/>
      <c r="MAX1223" s="10"/>
      <c r="MAY1223" s="10"/>
      <c r="MAZ1223" s="10"/>
      <c r="MBA1223" s="10"/>
      <c r="MBB1223" s="10"/>
      <c r="MBC1223" s="10"/>
      <c r="MBD1223" s="10"/>
      <c r="MBE1223" s="10"/>
      <c r="MBF1223" s="10"/>
      <c r="MBG1223" s="10"/>
      <c r="MBH1223" s="10"/>
      <c r="MBI1223" s="10"/>
      <c r="MBJ1223" s="10"/>
      <c r="MBK1223" s="10"/>
      <c r="MBL1223" s="10"/>
      <c r="MBM1223" s="10"/>
      <c r="MBN1223" s="10"/>
      <c r="MBO1223" s="10"/>
      <c r="MBP1223" s="10"/>
      <c r="MBQ1223" s="10"/>
      <c r="MBR1223" s="10"/>
      <c r="MBS1223" s="10"/>
      <c r="MBT1223" s="10"/>
      <c r="MBU1223" s="10"/>
      <c r="MBV1223" s="10"/>
      <c r="MBW1223" s="10"/>
      <c r="MBX1223" s="10"/>
      <c r="MBY1223" s="10"/>
      <c r="MBZ1223" s="10"/>
      <c r="MCA1223" s="10"/>
      <c r="MCB1223" s="10"/>
      <c r="MCC1223" s="10"/>
      <c r="MCD1223" s="10"/>
      <c r="MCE1223" s="10"/>
      <c r="MCF1223" s="10"/>
      <c r="MCG1223" s="10"/>
      <c r="MCH1223" s="10"/>
      <c r="MCI1223" s="10"/>
      <c r="MCJ1223" s="10"/>
      <c r="MCK1223" s="10"/>
      <c r="MCL1223" s="10"/>
      <c r="MCM1223" s="10"/>
      <c r="MCN1223" s="10"/>
      <c r="MCO1223" s="10"/>
      <c r="MCP1223" s="10"/>
      <c r="MCQ1223" s="10"/>
      <c r="MCR1223" s="10"/>
      <c r="MCS1223" s="10"/>
      <c r="MCT1223" s="10"/>
      <c r="MCU1223" s="10"/>
      <c r="MCV1223" s="10"/>
      <c r="MCW1223" s="10"/>
      <c r="MCX1223" s="10"/>
      <c r="MCY1223" s="10"/>
      <c r="MCZ1223" s="10"/>
      <c r="MDA1223" s="10"/>
      <c r="MDB1223" s="10"/>
      <c r="MDC1223" s="10"/>
      <c r="MDD1223" s="10"/>
      <c r="MDE1223" s="10"/>
      <c r="MDF1223" s="10"/>
      <c r="MDG1223" s="10"/>
      <c r="MDH1223" s="10"/>
      <c r="MDI1223" s="10"/>
      <c r="MDJ1223" s="10"/>
      <c r="MDK1223" s="10"/>
      <c r="MDL1223" s="10"/>
      <c r="MDM1223" s="10"/>
      <c r="MDN1223" s="10"/>
      <c r="MDO1223" s="10"/>
      <c r="MDP1223" s="10"/>
      <c r="MDQ1223" s="10"/>
      <c r="MDR1223" s="10"/>
      <c r="MDS1223" s="10"/>
      <c r="MDT1223" s="10"/>
      <c r="MDU1223" s="10"/>
      <c r="MDV1223" s="10"/>
      <c r="MDW1223" s="10"/>
      <c r="MDX1223" s="10"/>
      <c r="MDY1223" s="10"/>
      <c r="MDZ1223" s="10"/>
      <c r="MEA1223" s="10"/>
      <c r="MEB1223" s="10"/>
      <c r="MEC1223" s="10"/>
      <c r="MED1223" s="10"/>
      <c r="MEE1223" s="10"/>
      <c r="MEF1223" s="10"/>
      <c r="MEG1223" s="10"/>
      <c r="MEH1223" s="10"/>
      <c r="MEI1223" s="10"/>
      <c r="MEJ1223" s="10"/>
      <c r="MEK1223" s="10"/>
      <c r="MEL1223" s="10"/>
      <c r="MEM1223" s="10"/>
      <c r="MEN1223" s="10"/>
      <c r="MEO1223" s="10"/>
      <c r="MEP1223" s="10"/>
      <c r="MEQ1223" s="10"/>
      <c r="MER1223" s="10"/>
      <c r="MES1223" s="10"/>
      <c r="MET1223" s="10"/>
      <c r="MEU1223" s="10"/>
      <c r="MEV1223" s="10"/>
      <c r="MEW1223" s="10"/>
      <c r="MEX1223" s="10"/>
      <c r="MEY1223" s="10"/>
      <c r="MEZ1223" s="10"/>
      <c r="MFA1223" s="10"/>
      <c r="MFB1223" s="10"/>
      <c r="MFC1223" s="10"/>
      <c r="MFD1223" s="10"/>
      <c r="MFE1223" s="10"/>
      <c r="MFF1223" s="10"/>
      <c r="MFG1223" s="10"/>
      <c r="MFH1223" s="10"/>
      <c r="MFI1223" s="10"/>
      <c r="MFJ1223" s="10"/>
      <c r="MFK1223" s="10"/>
      <c r="MFL1223" s="10"/>
      <c r="MFM1223" s="10"/>
      <c r="MFN1223" s="10"/>
      <c r="MFO1223" s="10"/>
      <c r="MFP1223" s="10"/>
      <c r="MFQ1223" s="10"/>
      <c r="MFR1223" s="10"/>
      <c r="MFS1223" s="10"/>
      <c r="MFT1223" s="10"/>
      <c r="MFU1223" s="10"/>
      <c r="MFV1223" s="10"/>
      <c r="MFW1223" s="10"/>
      <c r="MFX1223" s="10"/>
      <c r="MFY1223" s="10"/>
      <c r="MFZ1223" s="10"/>
      <c r="MGA1223" s="10"/>
      <c r="MGB1223" s="10"/>
      <c r="MGC1223" s="10"/>
      <c r="MGD1223" s="10"/>
      <c r="MGE1223" s="10"/>
      <c r="MGF1223" s="10"/>
      <c r="MGG1223" s="10"/>
      <c r="MGH1223" s="10"/>
      <c r="MGI1223" s="10"/>
      <c r="MGJ1223" s="10"/>
      <c r="MGK1223" s="10"/>
      <c r="MGL1223" s="10"/>
      <c r="MGM1223" s="10"/>
      <c r="MGN1223" s="10"/>
      <c r="MGO1223" s="10"/>
      <c r="MGP1223" s="10"/>
      <c r="MGQ1223" s="10"/>
      <c r="MGR1223" s="10"/>
      <c r="MGS1223" s="10"/>
      <c r="MGT1223" s="10"/>
      <c r="MGU1223" s="10"/>
      <c r="MGV1223" s="10"/>
      <c r="MGW1223" s="10"/>
      <c r="MGX1223" s="10"/>
      <c r="MGY1223" s="10"/>
      <c r="MGZ1223" s="10"/>
      <c r="MHA1223" s="10"/>
      <c r="MHB1223" s="10"/>
      <c r="MHC1223" s="10"/>
      <c r="MHD1223" s="10"/>
      <c r="MHE1223" s="10"/>
      <c r="MHF1223" s="10"/>
      <c r="MHG1223" s="10"/>
      <c r="MHH1223" s="10"/>
      <c r="MHI1223" s="10"/>
      <c r="MHJ1223" s="10"/>
      <c r="MHK1223" s="10"/>
      <c r="MHL1223" s="10"/>
      <c r="MHM1223" s="10"/>
      <c r="MHN1223" s="10"/>
      <c r="MHO1223" s="10"/>
      <c r="MHP1223" s="10"/>
      <c r="MHQ1223" s="10"/>
      <c r="MHR1223" s="10"/>
      <c r="MHS1223" s="10"/>
      <c r="MHT1223" s="10"/>
      <c r="MHU1223" s="10"/>
      <c r="MHV1223" s="10"/>
      <c r="MHW1223" s="10"/>
      <c r="MHX1223" s="10"/>
      <c r="MHY1223" s="10"/>
      <c r="MHZ1223" s="10"/>
      <c r="MIA1223" s="10"/>
      <c r="MIB1223" s="10"/>
      <c r="MIC1223" s="10"/>
      <c r="MID1223" s="10"/>
      <c r="MIE1223" s="10"/>
      <c r="MIF1223" s="10"/>
      <c r="MIG1223" s="10"/>
      <c r="MIH1223" s="10"/>
      <c r="MII1223" s="10"/>
      <c r="MIJ1223" s="10"/>
      <c r="MIK1223" s="10"/>
      <c r="MIL1223" s="10"/>
      <c r="MIM1223" s="10"/>
      <c r="MIN1223" s="10"/>
      <c r="MIO1223" s="10"/>
      <c r="MIP1223" s="10"/>
      <c r="MIQ1223" s="10"/>
      <c r="MIR1223" s="10"/>
      <c r="MIS1223" s="10"/>
      <c r="MIT1223" s="10"/>
      <c r="MIU1223" s="10"/>
      <c r="MIV1223" s="10"/>
      <c r="MIW1223" s="10"/>
      <c r="MIX1223" s="10"/>
      <c r="MIY1223" s="10"/>
      <c r="MIZ1223" s="10"/>
      <c r="MJA1223" s="10"/>
      <c r="MJB1223" s="10"/>
      <c r="MJC1223" s="10"/>
      <c r="MJD1223" s="10"/>
      <c r="MJE1223" s="10"/>
      <c r="MJF1223" s="10"/>
      <c r="MJG1223" s="10"/>
      <c r="MJH1223" s="10"/>
      <c r="MJI1223" s="10"/>
      <c r="MJJ1223" s="10"/>
      <c r="MJK1223" s="10"/>
      <c r="MJL1223" s="10"/>
      <c r="MJM1223" s="10"/>
      <c r="MJN1223" s="10"/>
      <c r="MJO1223" s="10"/>
      <c r="MJP1223" s="10"/>
      <c r="MJQ1223" s="10"/>
      <c r="MJR1223" s="10"/>
      <c r="MJS1223" s="10"/>
      <c r="MJT1223" s="10"/>
      <c r="MJU1223" s="10"/>
      <c r="MJV1223" s="10"/>
      <c r="MJW1223" s="10"/>
      <c r="MJX1223" s="10"/>
      <c r="MJY1223" s="10"/>
      <c r="MJZ1223" s="10"/>
      <c r="MKA1223" s="10"/>
      <c r="MKB1223" s="10"/>
      <c r="MKC1223" s="10"/>
      <c r="MKD1223" s="10"/>
      <c r="MKE1223" s="10"/>
      <c r="MKF1223" s="10"/>
      <c r="MKG1223" s="10"/>
      <c r="MKH1223" s="10"/>
      <c r="MKI1223" s="10"/>
      <c r="MKJ1223" s="10"/>
      <c r="MKK1223" s="10"/>
      <c r="MKL1223" s="10"/>
      <c r="MKM1223" s="10"/>
      <c r="MKN1223" s="10"/>
      <c r="MKO1223" s="10"/>
      <c r="MKP1223" s="10"/>
      <c r="MKQ1223" s="10"/>
      <c r="MKR1223" s="10"/>
      <c r="MKS1223" s="10"/>
      <c r="MKT1223" s="10"/>
      <c r="MKU1223" s="10"/>
      <c r="MKV1223" s="10"/>
      <c r="MKW1223" s="10"/>
      <c r="MKX1223" s="10"/>
      <c r="MKY1223" s="10"/>
      <c r="MKZ1223" s="10"/>
      <c r="MLA1223" s="10"/>
      <c r="MLB1223" s="10"/>
      <c r="MLC1223" s="10"/>
      <c r="MLD1223" s="10"/>
      <c r="MLE1223" s="10"/>
      <c r="MLF1223" s="10"/>
      <c r="MLG1223" s="10"/>
      <c r="MLH1223" s="10"/>
      <c r="MLI1223" s="10"/>
      <c r="MLJ1223" s="10"/>
      <c r="MLK1223" s="10"/>
      <c r="MLL1223" s="10"/>
      <c r="MLM1223" s="10"/>
      <c r="MLN1223" s="10"/>
      <c r="MLO1223" s="10"/>
      <c r="MLP1223" s="10"/>
      <c r="MLQ1223" s="10"/>
      <c r="MLR1223" s="10"/>
      <c r="MLS1223" s="10"/>
      <c r="MLT1223" s="10"/>
      <c r="MLU1223" s="10"/>
      <c r="MLV1223" s="10"/>
      <c r="MLW1223" s="10"/>
      <c r="MLX1223" s="10"/>
      <c r="MLY1223" s="10"/>
      <c r="MLZ1223" s="10"/>
      <c r="MMA1223" s="10"/>
      <c r="MMB1223" s="10"/>
      <c r="MMC1223" s="10"/>
      <c r="MMD1223" s="10"/>
      <c r="MME1223" s="10"/>
      <c r="MMF1223" s="10"/>
      <c r="MMG1223" s="10"/>
      <c r="MMH1223" s="10"/>
      <c r="MMI1223" s="10"/>
      <c r="MMJ1223" s="10"/>
      <c r="MMK1223" s="10"/>
      <c r="MML1223" s="10"/>
      <c r="MMM1223" s="10"/>
      <c r="MMN1223" s="10"/>
      <c r="MMO1223" s="10"/>
      <c r="MMP1223" s="10"/>
      <c r="MMQ1223" s="10"/>
      <c r="MMR1223" s="10"/>
      <c r="MMS1223" s="10"/>
      <c r="MMT1223" s="10"/>
      <c r="MMU1223" s="10"/>
      <c r="MMV1223" s="10"/>
      <c r="MMW1223" s="10"/>
      <c r="MMX1223" s="10"/>
      <c r="MMY1223" s="10"/>
      <c r="MMZ1223" s="10"/>
      <c r="MNA1223" s="10"/>
      <c r="MNB1223" s="10"/>
      <c r="MNC1223" s="10"/>
      <c r="MND1223" s="10"/>
      <c r="MNE1223" s="10"/>
      <c r="MNF1223" s="10"/>
      <c r="MNG1223" s="10"/>
      <c r="MNH1223" s="10"/>
      <c r="MNI1223" s="10"/>
      <c r="MNJ1223" s="10"/>
      <c r="MNK1223" s="10"/>
      <c r="MNL1223" s="10"/>
      <c r="MNM1223" s="10"/>
      <c r="MNN1223" s="10"/>
      <c r="MNO1223" s="10"/>
      <c r="MNP1223" s="10"/>
      <c r="MNQ1223" s="10"/>
      <c r="MNR1223" s="10"/>
      <c r="MNS1223" s="10"/>
      <c r="MNT1223" s="10"/>
      <c r="MNU1223" s="10"/>
      <c r="MNV1223" s="10"/>
      <c r="MNW1223" s="10"/>
      <c r="MNX1223" s="10"/>
      <c r="MNY1223" s="10"/>
      <c r="MNZ1223" s="10"/>
      <c r="MOA1223" s="10"/>
      <c r="MOB1223" s="10"/>
      <c r="MOC1223" s="10"/>
      <c r="MOD1223" s="10"/>
      <c r="MOE1223" s="10"/>
      <c r="MOF1223" s="10"/>
      <c r="MOG1223" s="10"/>
      <c r="MOH1223" s="10"/>
      <c r="MOI1223" s="10"/>
      <c r="MOJ1223" s="10"/>
      <c r="MOK1223" s="10"/>
      <c r="MOL1223" s="10"/>
      <c r="MOM1223" s="10"/>
      <c r="MON1223" s="10"/>
      <c r="MOO1223" s="10"/>
      <c r="MOP1223" s="10"/>
      <c r="MOQ1223" s="10"/>
      <c r="MOR1223" s="10"/>
      <c r="MOS1223" s="10"/>
      <c r="MOT1223" s="10"/>
      <c r="MOU1223" s="10"/>
      <c r="MOV1223" s="10"/>
      <c r="MOW1223" s="10"/>
      <c r="MOX1223" s="10"/>
      <c r="MOY1223" s="10"/>
      <c r="MOZ1223" s="10"/>
      <c r="MPA1223" s="10"/>
      <c r="MPB1223" s="10"/>
      <c r="MPC1223" s="10"/>
      <c r="MPD1223" s="10"/>
      <c r="MPE1223" s="10"/>
      <c r="MPF1223" s="10"/>
      <c r="MPG1223" s="10"/>
      <c r="MPH1223" s="10"/>
      <c r="MPI1223" s="10"/>
      <c r="MPJ1223" s="10"/>
      <c r="MPK1223" s="10"/>
      <c r="MPL1223" s="10"/>
      <c r="MPM1223" s="10"/>
      <c r="MPN1223" s="10"/>
      <c r="MPO1223" s="10"/>
      <c r="MPP1223" s="10"/>
      <c r="MPQ1223" s="10"/>
      <c r="MPR1223" s="10"/>
      <c r="MPS1223" s="10"/>
      <c r="MPT1223" s="10"/>
      <c r="MPU1223" s="10"/>
      <c r="MPV1223" s="10"/>
      <c r="MPW1223" s="10"/>
      <c r="MPX1223" s="10"/>
      <c r="MPY1223" s="10"/>
      <c r="MPZ1223" s="10"/>
      <c r="MQA1223" s="10"/>
      <c r="MQB1223" s="10"/>
      <c r="MQC1223" s="10"/>
      <c r="MQD1223" s="10"/>
      <c r="MQE1223" s="10"/>
      <c r="MQF1223" s="10"/>
      <c r="MQG1223" s="10"/>
      <c r="MQH1223" s="10"/>
      <c r="MQI1223" s="10"/>
      <c r="MQJ1223" s="10"/>
      <c r="MQK1223" s="10"/>
      <c r="MQL1223" s="10"/>
      <c r="MQM1223" s="10"/>
      <c r="MQN1223" s="10"/>
      <c r="MQO1223" s="10"/>
      <c r="MQP1223" s="10"/>
      <c r="MQQ1223" s="10"/>
      <c r="MQR1223" s="10"/>
      <c r="MQS1223" s="10"/>
      <c r="MQT1223" s="10"/>
      <c r="MQU1223" s="10"/>
      <c r="MQV1223" s="10"/>
      <c r="MQW1223" s="10"/>
      <c r="MQX1223" s="10"/>
      <c r="MQY1223" s="10"/>
      <c r="MQZ1223" s="10"/>
      <c r="MRA1223" s="10"/>
      <c r="MRB1223" s="10"/>
      <c r="MRC1223" s="10"/>
      <c r="MRD1223" s="10"/>
      <c r="MRE1223" s="10"/>
      <c r="MRF1223" s="10"/>
      <c r="MRG1223" s="10"/>
      <c r="MRH1223" s="10"/>
      <c r="MRI1223" s="10"/>
      <c r="MRJ1223" s="10"/>
      <c r="MRK1223" s="10"/>
      <c r="MRL1223" s="10"/>
      <c r="MRM1223" s="10"/>
      <c r="MRN1223" s="10"/>
      <c r="MRO1223" s="10"/>
      <c r="MRP1223" s="10"/>
      <c r="MRQ1223" s="10"/>
      <c r="MRR1223" s="10"/>
      <c r="MRS1223" s="10"/>
      <c r="MRT1223" s="10"/>
      <c r="MRU1223" s="10"/>
      <c r="MRV1223" s="10"/>
      <c r="MRW1223" s="10"/>
      <c r="MRX1223" s="10"/>
      <c r="MRY1223" s="10"/>
      <c r="MRZ1223" s="10"/>
      <c r="MSA1223" s="10"/>
      <c r="MSB1223" s="10"/>
      <c r="MSC1223" s="10"/>
      <c r="MSD1223" s="10"/>
      <c r="MSE1223" s="10"/>
      <c r="MSF1223" s="10"/>
      <c r="MSG1223" s="10"/>
      <c r="MSH1223" s="10"/>
      <c r="MSI1223" s="10"/>
      <c r="MSJ1223" s="10"/>
      <c r="MSK1223" s="10"/>
      <c r="MSL1223" s="10"/>
      <c r="MSM1223" s="10"/>
      <c r="MSN1223" s="10"/>
      <c r="MSO1223" s="10"/>
      <c r="MSP1223" s="10"/>
      <c r="MSQ1223" s="10"/>
      <c r="MSR1223" s="10"/>
      <c r="MSS1223" s="10"/>
      <c r="MST1223" s="10"/>
      <c r="MSU1223" s="10"/>
      <c r="MSV1223" s="10"/>
      <c r="MSW1223" s="10"/>
      <c r="MSX1223" s="10"/>
      <c r="MSY1223" s="10"/>
      <c r="MSZ1223" s="10"/>
      <c r="MTA1223" s="10"/>
      <c r="MTB1223" s="10"/>
      <c r="MTC1223" s="10"/>
      <c r="MTD1223" s="10"/>
      <c r="MTE1223" s="10"/>
      <c r="MTF1223" s="10"/>
      <c r="MTG1223" s="10"/>
      <c r="MTH1223" s="10"/>
      <c r="MTI1223" s="10"/>
      <c r="MTJ1223" s="10"/>
      <c r="MTK1223" s="10"/>
      <c r="MTL1223" s="10"/>
      <c r="MTM1223" s="10"/>
      <c r="MTN1223" s="10"/>
      <c r="MTO1223" s="10"/>
      <c r="MTP1223" s="10"/>
      <c r="MTQ1223" s="10"/>
      <c r="MTR1223" s="10"/>
      <c r="MTS1223" s="10"/>
      <c r="MTT1223" s="10"/>
      <c r="MTU1223" s="10"/>
      <c r="MTV1223" s="10"/>
      <c r="MTW1223" s="10"/>
      <c r="MTX1223" s="10"/>
      <c r="MTY1223" s="10"/>
      <c r="MTZ1223" s="10"/>
      <c r="MUA1223" s="10"/>
      <c r="MUB1223" s="10"/>
      <c r="MUC1223" s="10"/>
      <c r="MUD1223" s="10"/>
      <c r="MUE1223" s="10"/>
      <c r="MUF1223" s="10"/>
      <c r="MUG1223" s="10"/>
      <c r="MUH1223" s="10"/>
      <c r="MUI1223" s="10"/>
      <c r="MUJ1223" s="10"/>
      <c r="MUK1223" s="10"/>
      <c r="MUL1223" s="10"/>
      <c r="MUM1223" s="10"/>
      <c r="MUN1223" s="10"/>
      <c r="MUO1223" s="10"/>
      <c r="MUP1223" s="10"/>
      <c r="MUQ1223" s="10"/>
      <c r="MUR1223" s="10"/>
      <c r="MUS1223" s="10"/>
      <c r="MUT1223" s="10"/>
      <c r="MUU1223" s="10"/>
      <c r="MUV1223" s="10"/>
      <c r="MUW1223" s="10"/>
      <c r="MUX1223" s="10"/>
      <c r="MUY1223" s="10"/>
      <c r="MUZ1223" s="10"/>
      <c r="MVA1223" s="10"/>
      <c r="MVB1223" s="10"/>
      <c r="MVC1223" s="10"/>
      <c r="MVD1223" s="10"/>
      <c r="MVE1223" s="10"/>
      <c r="MVF1223" s="10"/>
      <c r="MVG1223" s="10"/>
      <c r="MVH1223" s="10"/>
      <c r="MVI1223" s="10"/>
      <c r="MVJ1223" s="10"/>
      <c r="MVK1223" s="10"/>
      <c r="MVL1223" s="10"/>
      <c r="MVM1223" s="10"/>
      <c r="MVN1223" s="10"/>
      <c r="MVO1223" s="10"/>
      <c r="MVP1223" s="10"/>
      <c r="MVQ1223" s="10"/>
      <c r="MVR1223" s="10"/>
      <c r="MVS1223" s="10"/>
      <c r="MVT1223" s="10"/>
      <c r="MVU1223" s="10"/>
      <c r="MVV1223" s="10"/>
      <c r="MVW1223" s="10"/>
      <c r="MVX1223" s="10"/>
      <c r="MVY1223" s="10"/>
      <c r="MVZ1223" s="10"/>
      <c r="MWA1223" s="10"/>
      <c r="MWB1223" s="10"/>
      <c r="MWC1223" s="10"/>
      <c r="MWD1223" s="10"/>
      <c r="MWE1223" s="10"/>
      <c r="MWF1223" s="10"/>
      <c r="MWG1223" s="10"/>
      <c r="MWH1223" s="10"/>
      <c r="MWI1223" s="10"/>
      <c r="MWJ1223" s="10"/>
      <c r="MWK1223" s="10"/>
      <c r="MWL1223" s="10"/>
      <c r="MWM1223" s="10"/>
      <c r="MWN1223" s="10"/>
      <c r="MWO1223" s="10"/>
      <c r="MWP1223" s="10"/>
      <c r="MWQ1223" s="10"/>
      <c r="MWR1223" s="10"/>
      <c r="MWS1223" s="10"/>
      <c r="MWT1223" s="10"/>
      <c r="MWU1223" s="10"/>
      <c r="MWV1223" s="10"/>
      <c r="MWW1223" s="10"/>
      <c r="MWX1223" s="10"/>
      <c r="MWY1223" s="10"/>
      <c r="MWZ1223" s="10"/>
      <c r="MXA1223" s="10"/>
      <c r="MXB1223" s="10"/>
      <c r="MXC1223" s="10"/>
      <c r="MXD1223" s="10"/>
      <c r="MXE1223" s="10"/>
      <c r="MXF1223" s="10"/>
      <c r="MXG1223" s="10"/>
      <c r="MXH1223" s="10"/>
      <c r="MXI1223" s="10"/>
      <c r="MXJ1223" s="10"/>
      <c r="MXK1223" s="10"/>
      <c r="MXL1223" s="10"/>
      <c r="MXM1223" s="10"/>
      <c r="MXN1223" s="10"/>
      <c r="MXO1223" s="10"/>
      <c r="MXP1223" s="10"/>
      <c r="MXQ1223" s="10"/>
      <c r="MXR1223" s="10"/>
      <c r="MXS1223" s="10"/>
      <c r="MXT1223" s="10"/>
      <c r="MXU1223" s="10"/>
      <c r="MXV1223" s="10"/>
      <c r="MXW1223" s="10"/>
      <c r="MXX1223" s="10"/>
      <c r="MXY1223" s="10"/>
      <c r="MXZ1223" s="10"/>
      <c r="MYA1223" s="10"/>
      <c r="MYB1223" s="10"/>
      <c r="MYC1223" s="10"/>
      <c r="MYD1223" s="10"/>
      <c r="MYE1223" s="10"/>
      <c r="MYF1223" s="10"/>
      <c r="MYG1223" s="10"/>
      <c r="MYH1223" s="10"/>
      <c r="MYI1223" s="10"/>
      <c r="MYJ1223" s="10"/>
      <c r="MYK1223" s="10"/>
      <c r="MYL1223" s="10"/>
      <c r="MYM1223" s="10"/>
      <c r="MYN1223" s="10"/>
      <c r="MYO1223" s="10"/>
      <c r="MYP1223" s="10"/>
      <c r="MYQ1223" s="10"/>
      <c r="MYR1223" s="10"/>
      <c r="MYS1223" s="10"/>
      <c r="MYT1223" s="10"/>
      <c r="MYU1223" s="10"/>
      <c r="MYV1223" s="10"/>
      <c r="MYW1223" s="10"/>
      <c r="MYX1223" s="10"/>
      <c r="MYY1223" s="10"/>
      <c r="MYZ1223" s="10"/>
      <c r="MZA1223" s="10"/>
      <c r="MZB1223" s="10"/>
      <c r="MZC1223" s="10"/>
      <c r="MZD1223" s="10"/>
      <c r="MZE1223" s="10"/>
      <c r="MZF1223" s="10"/>
      <c r="MZG1223" s="10"/>
      <c r="MZH1223" s="10"/>
      <c r="MZI1223" s="10"/>
      <c r="MZJ1223" s="10"/>
      <c r="MZK1223" s="10"/>
      <c r="MZL1223" s="10"/>
      <c r="MZM1223" s="10"/>
      <c r="MZN1223" s="10"/>
      <c r="MZO1223" s="10"/>
      <c r="MZP1223" s="10"/>
      <c r="MZQ1223" s="10"/>
      <c r="MZR1223" s="10"/>
      <c r="MZS1223" s="10"/>
      <c r="MZT1223" s="10"/>
      <c r="MZU1223" s="10"/>
      <c r="MZV1223" s="10"/>
      <c r="MZW1223" s="10"/>
      <c r="MZX1223" s="10"/>
      <c r="MZY1223" s="10"/>
      <c r="MZZ1223" s="10"/>
      <c r="NAA1223" s="10"/>
      <c r="NAB1223" s="10"/>
      <c r="NAC1223" s="10"/>
      <c r="NAD1223" s="10"/>
      <c r="NAE1223" s="10"/>
      <c r="NAF1223" s="10"/>
      <c r="NAG1223" s="10"/>
      <c r="NAH1223" s="10"/>
      <c r="NAI1223" s="10"/>
      <c r="NAJ1223" s="10"/>
      <c r="NAK1223" s="10"/>
      <c r="NAL1223" s="10"/>
      <c r="NAM1223" s="10"/>
      <c r="NAN1223" s="10"/>
      <c r="NAO1223" s="10"/>
      <c r="NAP1223" s="10"/>
      <c r="NAQ1223" s="10"/>
      <c r="NAR1223" s="10"/>
      <c r="NAS1223" s="10"/>
      <c r="NAT1223" s="10"/>
      <c r="NAU1223" s="10"/>
      <c r="NAV1223" s="10"/>
      <c r="NAW1223" s="10"/>
      <c r="NAX1223" s="10"/>
      <c r="NAY1223" s="10"/>
      <c r="NAZ1223" s="10"/>
      <c r="NBA1223" s="10"/>
      <c r="NBB1223" s="10"/>
      <c r="NBC1223" s="10"/>
      <c r="NBD1223" s="10"/>
      <c r="NBE1223" s="10"/>
      <c r="NBF1223" s="10"/>
      <c r="NBG1223" s="10"/>
      <c r="NBH1223" s="10"/>
      <c r="NBI1223" s="10"/>
      <c r="NBJ1223" s="10"/>
      <c r="NBK1223" s="10"/>
      <c r="NBL1223" s="10"/>
      <c r="NBM1223" s="10"/>
      <c r="NBN1223" s="10"/>
      <c r="NBO1223" s="10"/>
      <c r="NBP1223" s="10"/>
      <c r="NBQ1223" s="10"/>
      <c r="NBR1223" s="10"/>
      <c r="NBS1223" s="10"/>
      <c r="NBT1223" s="10"/>
      <c r="NBU1223" s="10"/>
      <c r="NBV1223" s="10"/>
      <c r="NBW1223" s="10"/>
      <c r="NBX1223" s="10"/>
      <c r="NBY1223" s="10"/>
      <c r="NBZ1223" s="10"/>
      <c r="NCA1223" s="10"/>
      <c r="NCB1223" s="10"/>
      <c r="NCC1223" s="10"/>
      <c r="NCD1223" s="10"/>
      <c r="NCE1223" s="10"/>
      <c r="NCF1223" s="10"/>
      <c r="NCG1223" s="10"/>
      <c r="NCH1223" s="10"/>
      <c r="NCI1223" s="10"/>
      <c r="NCJ1223" s="10"/>
      <c r="NCK1223" s="10"/>
      <c r="NCL1223" s="10"/>
      <c r="NCM1223" s="10"/>
      <c r="NCN1223" s="10"/>
      <c r="NCO1223" s="10"/>
      <c r="NCP1223" s="10"/>
      <c r="NCQ1223" s="10"/>
      <c r="NCR1223" s="10"/>
      <c r="NCS1223" s="10"/>
      <c r="NCT1223" s="10"/>
      <c r="NCU1223" s="10"/>
      <c r="NCV1223" s="10"/>
      <c r="NCW1223" s="10"/>
      <c r="NCX1223" s="10"/>
      <c r="NCY1223" s="10"/>
      <c r="NCZ1223" s="10"/>
      <c r="NDA1223" s="10"/>
      <c r="NDB1223" s="10"/>
      <c r="NDC1223" s="10"/>
      <c r="NDD1223" s="10"/>
      <c r="NDE1223" s="10"/>
      <c r="NDF1223" s="10"/>
      <c r="NDG1223" s="10"/>
      <c r="NDH1223" s="10"/>
      <c r="NDI1223" s="10"/>
      <c r="NDJ1223" s="10"/>
      <c r="NDK1223" s="10"/>
      <c r="NDL1223" s="10"/>
      <c r="NDM1223" s="10"/>
      <c r="NDN1223" s="10"/>
      <c r="NDO1223" s="10"/>
      <c r="NDP1223" s="10"/>
      <c r="NDQ1223" s="10"/>
      <c r="NDR1223" s="10"/>
      <c r="NDS1223" s="10"/>
      <c r="NDT1223" s="10"/>
      <c r="NDU1223" s="10"/>
      <c r="NDV1223" s="10"/>
      <c r="NDW1223" s="10"/>
      <c r="NDX1223" s="10"/>
      <c r="NDY1223" s="10"/>
      <c r="NDZ1223" s="10"/>
      <c r="NEA1223" s="10"/>
      <c r="NEB1223" s="10"/>
      <c r="NEC1223" s="10"/>
      <c r="NED1223" s="10"/>
      <c r="NEE1223" s="10"/>
      <c r="NEF1223" s="10"/>
      <c r="NEG1223" s="10"/>
      <c r="NEH1223" s="10"/>
      <c r="NEI1223" s="10"/>
      <c r="NEJ1223" s="10"/>
      <c r="NEK1223" s="10"/>
      <c r="NEL1223" s="10"/>
      <c r="NEM1223" s="10"/>
      <c r="NEN1223" s="10"/>
      <c r="NEO1223" s="10"/>
      <c r="NEP1223" s="10"/>
      <c r="NEQ1223" s="10"/>
      <c r="NER1223" s="10"/>
      <c r="NES1223" s="10"/>
      <c r="NET1223" s="10"/>
      <c r="NEU1223" s="10"/>
      <c r="NEV1223" s="10"/>
      <c r="NEW1223" s="10"/>
      <c r="NEX1223" s="10"/>
      <c r="NEY1223" s="10"/>
      <c r="NEZ1223" s="10"/>
      <c r="NFA1223" s="10"/>
      <c r="NFB1223" s="10"/>
      <c r="NFC1223" s="10"/>
      <c r="NFD1223" s="10"/>
      <c r="NFE1223" s="10"/>
      <c r="NFF1223" s="10"/>
      <c r="NFG1223" s="10"/>
      <c r="NFH1223" s="10"/>
      <c r="NFI1223" s="10"/>
      <c r="NFJ1223" s="10"/>
      <c r="NFK1223" s="10"/>
      <c r="NFL1223" s="10"/>
      <c r="NFM1223" s="10"/>
      <c r="NFN1223" s="10"/>
      <c r="NFO1223" s="10"/>
      <c r="NFP1223" s="10"/>
      <c r="NFQ1223" s="10"/>
      <c r="NFR1223" s="10"/>
      <c r="NFS1223" s="10"/>
      <c r="NFT1223" s="10"/>
      <c r="NFU1223" s="10"/>
      <c r="NFV1223" s="10"/>
      <c r="NFW1223" s="10"/>
      <c r="NFX1223" s="10"/>
      <c r="NFY1223" s="10"/>
      <c r="NFZ1223" s="10"/>
      <c r="NGA1223" s="10"/>
      <c r="NGB1223" s="10"/>
      <c r="NGC1223" s="10"/>
      <c r="NGD1223" s="10"/>
      <c r="NGE1223" s="10"/>
      <c r="NGF1223" s="10"/>
      <c r="NGG1223" s="10"/>
      <c r="NGH1223" s="10"/>
      <c r="NGI1223" s="10"/>
      <c r="NGJ1223" s="10"/>
      <c r="NGK1223" s="10"/>
      <c r="NGL1223" s="10"/>
      <c r="NGM1223" s="10"/>
      <c r="NGN1223" s="10"/>
      <c r="NGO1223" s="10"/>
      <c r="NGP1223" s="10"/>
      <c r="NGQ1223" s="10"/>
      <c r="NGR1223" s="10"/>
      <c r="NGS1223" s="10"/>
      <c r="NGT1223" s="10"/>
      <c r="NGU1223" s="10"/>
      <c r="NGV1223" s="10"/>
      <c r="NGW1223" s="10"/>
      <c r="NGX1223" s="10"/>
      <c r="NGY1223" s="10"/>
      <c r="NGZ1223" s="10"/>
      <c r="NHA1223" s="10"/>
      <c r="NHB1223" s="10"/>
      <c r="NHC1223" s="10"/>
      <c r="NHD1223" s="10"/>
      <c r="NHE1223" s="10"/>
      <c r="NHF1223" s="10"/>
      <c r="NHG1223" s="10"/>
      <c r="NHH1223" s="10"/>
      <c r="NHI1223" s="10"/>
      <c r="NHJ1223" s="10"/>
      <c r="NHK1223" s="10"/>
      <c r="NHL1223" s="10"/>
      <c r="NHM1223" s="10"/>
      <c r="NHN1223" s="10"/>
      <c r="NHO1223" s="10"/>
      <c r="NHP1223" s="10"/>
      <c r="NHQ1223" s="10"/>
      <c r="NHR1223" s="10"/>
      <c r="NHS1223" s="10"/>
      <c r="NHT1223" s="10"/>
      <c r="NHU1223" s="10"/>
      <c r="NHV1223" s="10"/>
      <c r="NHW1223" s="10"/>
      <c r="NHX1223" s="10"/>
      <c r="NHY1223" s="10"/>
      <c r="NHZ1223" s="10"/>
      <c r="NIA1223" s="10"/>
      <c r="NIB1223" s="10"/>
      <c r="NIC1223" s="10"/>
      <c r="NID1223" s="10"/>
      <c r="NIE1223" s="10"/>
      <c r="NIF1223" s="10"/>
      <c r="NIG1223" s="10"/>
      <c r="NIH1223" s="10"/>
      <c r="NII1223" s="10"/>
      <c r="NIJ1223" s="10"/>
      <c r="NIK1223" s="10"/>
      <c r="NIL1223" s="10"/>
      <c r="NIM1223" s="10"/>
      <c r="NIN1223" s="10"/>
      <c r="NIO1223" s="10"/>
      <c r="NIP1223" s="10"/>
      <c r="NIQ1223" s="10"/>
      <c r="NIR1223" s="10"/>
      <c r="NIS1223" s="10"/>
      <c r="NIT1223" s="10"/>
      <c r="NIU1223" s="10"/>
      <c r="NIV1223" s="10"/>
      <c r="NIW1223" s="10"/>
      <c r="NIX1223" s="10"/>
      <c r="NIY1223" s="10"/>
      <c r="NIZ1223" s="10"/>
      <c r="NJA1223" s="10"/>
      <c r="NJB1223" s="10"/>
      <c r="NJC1223" s="10"/>
      <c r="NJD1223" s="10"/>
      <c r="NJE1223" s="10"/>
      <c r="NJF1223" s="10"/>
      <c r="NJG1223" s="10"/>
      <c r="NJH1223" s="10"/>
      <c r="NJI1223" s="10"/>
      <c r="NJJ1223" s="10"/>
      <c r="NJK1223" s="10"/>
      <c r="NJL1223" s="10"/>
      <c r="NJM1223" s="10"/>
      <c r="NJN1223" s="10"/>
      <c r="NJO1223" s="10"/>
      <c r="NJP1223" s="10"/>
      <c r="NJQ1223" s="10"/>
      <c r="NJR1223" s="10"/>
      <c r="NJS1223" s="10"/>
      <c r="NJT1223" s="10"/>
      <c r="NJU1223" s="10"/>
      <c r="NJV1223" s="10"/>
      <c r="NJW1223" s="10"/>
      <c r="NJX1223" s="10"/>
      <c r="NJY1223" s="10"/>
      <c r="NJZ1223" s="10"/>
      <c r="NKA1223" s="10"/>
      <c r="NKB1223" s="10"/>
      <c r="NKC1223" s="10"/>
      <c r="NKD1223" s="10"/>
      <c r="NKE1223" s="10"/>
      <c r="NKF1223" s="10"/>
      <c r="NKG1223" s="10"/>
      <c r="NKH1223" s="10"/>
      <c r="NKI1223" s="10"/>
      <c r="NKJ1223" s="10"/>
      <c r="NKK1223" s="10"/>
      <c r="NKL1223" s="10"/>
      <c r="NKM1223" s="10"/>
      <c r="NKN1223" s="10"/>
      <c r="NKO1223" s="10"/>
      <c r="NKP1223" s="10"/>
      <c r="NKQ1223" s="10"/>
      <c r="NKR1223" s="10"/>
      <c r="NKS1223" s="10"/>
      <c r="NKT1223" s="10"/>
      <c r="NKU1223" s="10"/>
      <c r="NKV1223" s="10"/>
      <c r="NKW1223" s="10"/>
      <c r="NKX1223" s="10"/>
      <c r="NKY1223" s="10"/>
      <c r="NKZ1223" s="10"/>
      <c r="NLA1223" s="10"/>
      <c r="NLB1223" s="10"/>
      <c r="NLC1223" s="10"/>
      <c r="NLD1223" s="10"/>
      <c r="NLE1223" s="10"/>
      <c r="NLF1223" s="10"/>
      <c r="NLG1223" s="10"/>
      <c r="NLH1223" s="10"/>
      <c r="NLI1223" s="10"/>
      <c r="NLJ1223" s="10"/>
      <c r="NLK1223" s="10"/>
      <c r="NLL1223" s="10"/>
      <c r="NLM1223" s="10"/>
      <c r="NLN1223" s="10"/>
      <c r="NLO1223" s="10"/>
      <c r="NLP1223" s="10"/>
      <c r="NLQ1223" s="10"/>
      <c r="NLR1223" s="10"/>
      <c r="NLS1223" s="10"/>
      <c r="NLT1223" s="10"/>
      <c r="NLU1223" s="10"/>
      <c r="NLV1223" s="10"/>
      <c r="NLW1223" s="10"/>
      <c r="NLX1223" s="10"/>
      <c r="NLY1223" s="10"/>
      <c r="NLZ1223" s="10"/>
      <c r="NMA1223" s="10"/>
      <c r="NMB1223" s="10"/>
      <c r="NMC1223" s="10"/>
      <c r="NMD1223" s="10"/>
      <c r="NME1223" s="10"/>
      <c r="NMF1223" s="10"/>
      <c r="NMG1223" s="10"/>
      <c r="NMH1223" s="10"/>
      <c r="NMI1223" s="10"/>
      <c r="NMJ1223" s="10"/>
      <c r="NMK1223" s="10"/>
      <c r="NML1223" s="10"/>
      <c r="NMM1223" s="10"/>
      <c r="NMN1223" s="10"/>
      <c r="NMO1223" s="10"/>
      <c r="NMP1223" s="10"/>
      <c r="NMQ1223" s="10"/>
      <c r="NMR1223" s="10"/>
      <c r="NMS1223" s="10"/>
      <c r="NMT1223" s="10"/>
      <c r="NMU1223" s="10"/>
      <c r="NMV1223" s="10"/>
      <c r="NMW1223" s="10"/>
      <c r="NMX1223" s="10"/>
      <c r="NMY1223" s="10"/>
      <c r="NMZ1223" s="10"/>
      <c r="NNA1223" s="10"/>
      <c r="NNB1223" s="10"/>
      <c r="NNC1223" s="10"/>
      <c r="NND1223" s="10"/>
      <c r="NNE1223" s="10"/>
      <c r="NNF1223" s="10"/>
      <c r="NNG1223" s="10"/>
      <c r="NNH1223" s="10"/>
      <c r="NNI1223" s="10"/>
      <c r="NNJ1223" s="10"/>
      <c r="NNK1223" s="10"/>
      <c r="NNL1223" s="10"/>
      <c r="NNM1223" s="10"/>
      <c r="NNN1223" s="10"/>
      <c r="NNO1223" s="10"/>
      <c r="NNP1223" s="10"/>
      <c r="NNQ1223" s="10"/>
      <c r="NNR1223" s="10"/>
      <c r="NNS1223" s="10"/>
      <c r="NNT1223" s="10"/>
      <c r="NNU1223" s="10"/>
      <c r="NNV1223" s="10"/>
      <c r="NNW1223" s="10"/>
      <c r="NNX1223" s="10"/>
      <c r="NNY1223" s="10"/>
      <c r="NNZ1223" s="10"/>
      <c r="NOA1223" s="10"/>
      <c r="NOB1223" s="10"/>
      <c r="NOC1223" s="10"/>
      <c r="NOD1223" s="10"/>
      <c r="NOE1223" s="10"/>
      <c r="NOF1223" s="10"/>
      <c r="NOG1223" s="10"/>
      <c r="NOH1223" s="10"/>
      <c r="NOI1223" s="10"/>
      <c r="NOJ1223" s="10"/>
      <c r="NOK1223" s="10"/>
      <c r="NOL1223" s="10"/>
      <c r="NOM1223" s="10"/>
      <c r="NON1223" s="10"/>
      <c r="NOO1223" s="10"/>
      <c r="NOP1223" s="10"/>
      <c r="NOQ1223" s="10"/>
      <c r="NOR1223" s="10"/>
      <c r="NOS1223" s="10"/>
      <c r="NOT1223" s="10"/>
      <c r="NOU1223" s="10"/>
      <c r="NOV1223" s="10"/>
      <c r="NOW1223" s="10"/>
      <c r="NOX1223" s="10"/>
      <c r="NOY1223" s="10"/>
      <c r="NOZ1223" s="10"/>
      <c r="NPA1223" s="10"/>
      <c r="NPB1223" s="10"/>
      <c r="NPC1223" s="10"/>
      <c r="NPD1223" s="10"/>
      <c r="NPE1223" s="10"/>
      <c r="NPF1223" s="10"/>
      <c r="NPG1223" s="10"/>
      <c r="NPH1223" s="10"/>
      <c r="NPI1223" s="10"/>
      <c r="NPJ1223" s="10"/>
      <c r="NPK1223" s="10"/>
      <c r="NPL1223" s="10"/>
      <c r="NPM1223" s="10"/>
      <c r="NPN1223" s="10"/>
      <c r="NPO1223" s="10"/>
      <c r="NPP1223" s="10"/>
      <c r="NPQ1223" s="10"/>
      <c r="NPR1223" s="10"/>
      <c r="NPS1223" s="10"/>
      <c r="NPT1223" s="10"/>
      <c r="NPU1223" s="10"/>
      <c r="NPV1223" s="10"/>
      <c r="NPW1223" s="10"/>
      <c r="NPX1223" s="10"/>
      <c r="NPY1223" s="10"/>
      <c r="NPZ1223" s="10"/>
      <c r="NQA1223" s="10"/>
      <c r="NQB1223" s="10"/>
      <c r="NQC1223" s="10"/>
      <c r="NQD1223" s="10"/>
      <c r="NQE1223" s="10"/>
      <c r="NQF1223" s="10"/>
      <c r="NQG1223" s="10"/>
      <c r="NQH1223" s="10"/>
      <c r="NQI1223" s="10"/>
      <c r="NQJ1223" s="10"/>
      <c r="NQK1223" s="10"/>
      <c r="NQL1223" s="10"/>
      <c r="NQM1223" s="10"/>
      <c r="NQN1223" s="10"/>
      <c r="NQO1223" s="10"/>
      <c r="NQP1223" s="10"/>
      <c r="NQQ1223" s="10"/>
      <c r="NQR1223" s="10"/>
      <c r="NQS1223" s="10"/>
      <c r="NQT1223" s="10"/>
      <c r="NQU1223" s="10"/>
      <c r="NQV1223" s="10"/>
      <c r="NQW1223" s="10"/>
      <c r="NQX1223" s="10"/>
      <c r="NQY1223" s="10"/>
      <c r="NQZ1223" s="10"/>
      <c r="NRA1223" s="10"/>
      <c r="NRB1223" s="10"/>
      <c r="NRC1223" s="10"/>
      <c r="NRD1223" s="10"/>
      <c r="NRE1223" s="10"/>
      <c r="NRF1223" s="10"/>
      <c r="NRG1223" s="10"/>
      <c r="NRH1223" s="10"/>
      <c r="NRI1223" s="10"/>
      <c r="NRJ1223" s="10"/>
      <c r="NRK1223" s="10"/>
      <c r="NRL1223" s="10"/>
      <c r="NRM1223" s="10"/>
      <c r="NRN1223" s="10"/>
      <c r="NRO1223" s="10"/>
      <c r="NRP1223" s="10"/>
      <c r="NRQ1223" s="10"/>
      <c r="NRR1223" s="10"/>
      <c r="NRS1223" s="10"/>
      <c r="NRT1223" s="10"/>
      <c r="NRU1223" s="10"/>
      <c r="NRV1223" s="10"/>
      <c r="NRW1223" s="10"/>
      <c r="NRX1223" s="10"/>
      <c r="NRY1223" s="10"/>
      <c r="NRZ1223" s="10"/>
      <c r="NSA1223" s="10"/>
      <c r="NSB1223" s="10"/>
      <c r="NSC1223" s="10"/>
      <c r="NSD1223" s="10"/>
      <c r="NSE1223" s="10"/>
      <c r="NSF1223" s="10"/>
      <c r="NSG1223" s="10"/>
      <c r="NSH1223" s="10"/>
      <c r="NSI1223" s="10"/>
      <c r="NSJ1223" s="10"/>
      <c r="NSK1223" s="10"/>
      <c r="NSL1223" s="10"/>
      <c r="NSM1223" s="10"/>
      <c r="NSN1223" s="10"/>
      <c r="NSO1223" s="10"/>
      <c r="NSP1223" s="10"/>
      <c r="NSQ1223" s="10"/>
      <c r="NSR1223" s="10"/>
      <c r="NSS1223" s="10"/>
      <c r="NST1223" s="10"/>
      <c r="NSU1223" s="10"/>
      <c r="NSV1223" s="10"/>
      <c r="NSW1223" s="10"/>
      <c r="NSX1223" s="10"/>
      <c r="NSY1223" s="10"/>
      <c r="NSZ1223" s="10"/>
      <c r="NTA1223" s="10"/>
      <c r="NTB1223" s="10"/>
      <c r="NTC1223" s="10"/>
      <c r="NTD1223" s="10"/>
      <c r="NTE1223" s="10"/>
      <c r="NTF1223" s="10"/>
      <c r="NTG1223" s="10"/>
      <c r="NTH1223" s="10"/>
      <c r="NTI1223" s="10"/>
      <c r="NTJ1223" s="10"/>
      <c r="NTK1223" s="10"/>
      <c r="NTL1223" s="10"/>
      <c r="NTM1223" s="10"/>
      <c r="NTN1223" s="10"/>
      <c r="NTO1223" s="10"/>
      <c r="NTP1223" s="10"/>
      <c r="NTQ1223" s="10"/>
      <c r="NTR1223" s="10"/>
      <c r="NTS1223" s="10"/>
      <c r="NTT1223" s="10"/>
      <c r="NTU1223" s="10"/>
      <c r="NTV1223" s="10"/>
      <c r="NTW1223" s="10"/>
      <c r="NTX1223" s="10"/>
      <c r="NTY1223" s="10"/>
      <c r="NTZ1223" s="10"/>
      <c r="NUA1223" s="10"/>
      <c r="NUB1223" s="10"/>
      <c r="NUC1223" s="10"/>
      <c r="NUD1223" s="10"/>
      <c r="NUE1223" s="10"/>
      <c r="NUF1223" s="10"/>
      <c r="NUG1223" s="10"/>
      <c r="NUH1223" s="10"/>
      <c r="NUI1223" s="10"/>
      <c r="NUJ1223" s="10"/>
      <c r="NUK1223" s="10"/>
      <c r="NUL1223" s="10"/>
      <c r="NUM1223" s="10"/>
      <c r="NUN1223" s="10"/>
      <c r="NUO1223" s="10"/>
      <c r="NUP1223" s="10"/>
      <c r="NUQ1223" s="10"/>
      <c r="NUR1223" s="10"/>
      <c r="NUS1223" s="10"/>
      <c r="NUT1223" s="10"/>
      <c r="NUU1223" s="10"/>
      <c r="NUV1223" s="10"/>
      <c r="NUW1223" s="10"/>
      <c r="NUX1223" s="10"/>
      <c r="NUY1223" s="10"/>
      <c r="NUZ1223" s="10"/>
      <c r="NVA1223" s="10"/>
      <c r="NVB1223" s="10"/>
      <c r="NVC1223" s="10"/>
      <c r="NVD1223" s="10"/>
      <c r="NVE1223" s="10"/>
      <c r="NVF1223" s="10"/>
      <c r="NVG1223" s="10"/>
      <c r="NVH1223" s="10"/>
      <c r="NVI1223" s="10"/>
      <c r="NVJ1223" s="10"/>
      <c r="NVK1223" s="10"/>
      <c r="NVL1223" s="10"/>
      <c r="NVM1223" s="10"/>
      <c r="NVN1223" s="10"/>
      <c r="NVO1223" s="10"/>
      <c r="NVP1223" s="10"/>
      <c r="NVQ1223" s="10"/>
      <c r="NVR1223" s="10"/>
      <c r="NVS1223" s="10"/>
      <c r="NVT1223" s="10"/>
      <c r="NVU1223" s="10"/>
      <c r="NVV1223" s="10"/>
      <c r="NVW1223" s="10"/>
      <c r="NVX1223" s="10"/>
      <c r="NVY1223" s="10"/>
      <c r="NVZ1223" s="10"/>
      <c r="NWA1223" s="10"/>
      <c r="NWB1223" s="10"/>
      <c r="NWC1223" s="10"/>
      <c r="NWD1223" s="10"/>
      <c r="NWE1223" s="10"/>
      <c r="NWF1223" s="10"/>
      <c r="NWG1223" s="10"/>
      <c r="NWH1223" s="10"/>
      <c r="NWI1223" s="10"/>
      <c r="NWJ1223" s="10"/>
      <c r="NWK1223" s="10"/>
      <c r="NWL1223" s="10"/>
      <c r="NWM1223" s="10"/>
      <c r="NWN1223" s="10"/>
      <c r="NWO1223" s="10"/>
      <c r="NWP1223" s="10"/>
      <c r="NWQ1223" s="10"/>
      <c r="NWR1223" s="10"/>
      <c r="NWS1223" s="10"/>
      <c r="NWT1223" s="10"/>
      <c r="NWU1223" s="10"/>
      <c r="NWV1223" s="10"/>
      <c r="NWW1223" s="10"/>
      <c r="NWX1223" s="10"/>
      <c r="NWY1223" s="10"/>
      <c r="NWZ1223" s="10"/>
      <c r="NXA1223" s="10"/>
      <c r="NXB1223" s="10"/>
      <c r="NXC1223" s="10"/>
      <c r="NXD1223" s="10"/>
      <c r="NXE1223" s="10"/>
      <c r="NXF1223" s="10"/>
      <c r="NXG1223" s="10"/>
      <c r="NXH1223" s="10"/>
      <c r="NXI1223" s="10"/>
      <c r="NXJ1223" s="10"/>
      <c r="NXK1223" s="10"/>
      <c r="NXL1223" s="10"/>
      <c r="NXM1223" s="10"/>
      <c r="NXN1223" s="10"/>
      <c r="NXO1223" s="10"/>
      <c r="NXP1223" s="10"/>
      <c r="NXQ1223" s="10"/>
      <c r="NXR1223" s="10"/>
      <c r="NXS1223" s="10"/>
      <c r="NXT1223" s="10"/>
      <c r="NXU1223" s="10"/>
      <c r="NXV1223" s="10"/>
      <c r="NXW1223" s="10"/>
      <c r="NXX1223" s="10"/>
      <c r="NXY1223" s="10"/>
      <c r="NXZ1223" s="10"/>
      <c r="NYA1223" s="10"/>
      <c r="NYB1223" s="10"/>
      <c r="NYC1223" s="10"/>
      <c r="NYD1223" s="10"/>
      <c r="NYE1223" s="10"/>
      <c r="NYF1223" s="10"/>
      <c r="NYG1223" s="10"/>
      <c r="NYH1223" s="10"/>
      <c r="NYI1223" s="10"/>
      <c r="NYJ1223" s="10"/>
      <c r="NYK1223" s="10"/>
      <c r="NYL1223" s="10"/>
      <c r="NYM1223" s="10"/>
      <c r="NYN1223" s="10"/>
      <c r="NYO1223" s="10"/>
      <c r="NYP1223" s="10"/>
      <c r="NYQ1223" s="10"/>
      <c r="NYR1223" s="10"/>
      <c r="NYS1223" s="10"/>
      <c r="NYT1223" s="10"/>
      <c r="NYU1223" s="10"/>
      <c r="NYV1223" s="10"/>
      <c r="NYW1223" s="10"/>
      <c r="NYX1223" s="10"/>
      <c r="NYY1223" s="10"/>
      <c r="NYZ1223" s="10"/>
      <c r="NZA1223" s="10"/>
      <c r="NZB1223" s="10"/>
      <c r="NZC1223" s="10"/>
      <c r="NZD1223" s="10"/>
      <c r="NZE1223" s="10"/>
      <c r="NZF1223" s="10"/>
      <c r="NZG1223" s="10"/>
      <c r="NZH1223" s="10"/>
      <c r="NZI1223" s="10"/>
      <c r="NZJ1223" s="10"/>
      <c r="NZK1223" s="10"/>
      <c r="NZL1223" s="10"/>
      <c r="NZM1223" s="10"/>
      <c r="NZN1223" s="10"/>
      <c r="NZO1223" s="10"/>
      <c r="NZP1223" s="10"/>
      <c r="NZQ1223" s="10"/>
      <c r="NZR1223" s="10"/>
      <c r="NZS1223" s="10"/>
      <c r="NZT1223" s="10"/>
      <c r="NZU1223" s="10"/>
      <c r="NZV1223" s="10"/>
      <c r="NZW1223" s="10"/>
      <c r="NZX1223" s="10"/>
      <c r="NZY1223" s="10"/>
      <c r="NZZ1223" s="10"/>
      <c r="OAA1223" s="10"/>
      <c r="OAB1223" s="10"/>
      <c r="OAC1223" s="10"/>
      <c r="OAD1223" s="10"/>
      <c r="OAE1223" s="10"/>
      <c r="OAF1223" s="10"/>
      <c r="OAG1223" s="10"/>
      <c r="OAH1223" s="10"/>
      <c r="OAI1223" s="10"/>
      <c r="OAJ1223" s="10"/>
      <c r="OAK1223" s="10"/>
      <c r="OAL1223" s="10"/>
      <c r="OAM1223" s="10"/>
      <c r="OAN1223" s="10"/>
      <c r="OAO1223" s="10"/>
      <c r="OAP1223" s="10"/>
      <c r="OAQ1223" s="10"/>
      <c r="OAR1223" s="10"/>
      <c r="OAS1223" s="10"/>
      <c r="OAT1223" s="10"/>
      <c r="OAU1223" s="10"/>
      <c r="OAV1223" s="10"/>
      <c r="OAW1223" s="10"/>
      <c r="OAX1223" s="10"/>
      <c r="OAY1223" s="10"/>
      <c r="OAZ1223" s="10"/>
      <c r="OBA1223" s="10"/>
      <c r="OBB1223" s="10"/>
      <c r="OBC1223" s="10"/>
      <c r="OBD1223" s="10"/>
      <c r="OBE1223" s="10"/>
      <c r="OBF1223" s="10"/>
      <c r="OBG1223" s="10"/>
      <c r="OBH1223" s="10"/>
      <c r="OBI1223" s="10"/>
      <c r="OBJ1223" s="10"/>
      <c r="OBK1223" s="10"/>
      <c r="OBL1223" s="10"/>
      <c r="OBM1223" s="10"/>
      <c r="OBN1223" s="10"/>
      <c r="OBO1223" s="10"/>
      <c r="OBP1223" s="10"/>
      <c r="OBQ1223" s="10"/>
      <c r="OBR1223" s="10"/>
      <c r="OBS1223" s="10"/>
      <c r="OBT1223" s="10"/>
      <c r="OBU1223" s="10"/>
      <c r="OBV1223" s="10"/>
      <c r="OBW1223" s="10"/>
      <c r="OBX1223" s="10"/>
      <c r="OBY1223" s="10"/>
      <c r="OBZ1223" s="10"/>
      <c r="OCA1223" s="10"/>
      <c r="OCB1223" s="10"/>
      <c r="OCC1223" s="10"/>
      <c r="OCD1223" s="10"/>
      <c r="OCE1223" s="10"/>
      <c r="OCF1223" s="10"/>
      <c r="OCG1223" s="10"/>
      <c r="OCH1223" s="10"/>
      <c r="OCI1223" s="10"/>
      <c r="OCJ1223" s="10"/>
      <c r="OCK1223" s="10"/>
      <c r="OCL1223" s="10"/>
      <c r="OCM1223" s="10"/>
      <c r="OCN1223" s="10"/>
      <c r="OCO1223" s="10"/>
      <c r="OCP1223" s="10"/>
      <c r="OCQ1223" s="10"/>
      <c r="OCR1223" s="10"/>
      <c r="OCS1223" s="10"/>
      <c r="OCT1223" s="10"/>
      <c r="OCU1223" s="10"/>
      <c r="OCV1223" s="10"/>
      <c r="OCW1223" s="10"/>
      <c r="OCX1223" s="10"/>
      <c r="OCY1223" s="10"/>
      <c r="OCZ1223" s="10"/>
      <c r="ODA1223" s="10"/>
      <c r="ODB1223" s="10"/>
      <c r="ODC1223" s="10"/>
      <c r="ODD1223" s="10"/>
      <c r="ODE1223" s="10"/>
      <c r="ODF1223" s="10"/>
      <c r="ODG1223" s="10"/>
      <c r="ODH1223" s="10"/>
      <c r="ODI1223" s="10"/>
      <c r="ODJ1223" s="10"/>
      <c r="ODK1223" s="10"/>
      <c r="ODL1223" s="10"/>
      <c r="ODM1223" s="10"/>
      <c r="ODN1223" s="10"/>
      <c r="ODO1223" s="10"/>
      <c r="ODP1223" s="10"/>
      <c r="ODQ1223" s="10"/>
      <c r="ODR1223" s="10"/>
      <c r="ODS1223" s="10"/>
      <c r="ODT1223" s="10"/>
      <c r="ODU1223" s="10"/>
      <c r="ODV1223" s="10"/>
      <c r="ODW1223" s="10"/>
      <c r="ODX1223" s="10"/>
      <c r="ODY1223" s="10"/>
      <c r="ODZ1223" s="10"/>
      <c r="OEA1223" s="10"/>
      <c r="OEB1223" s="10"/>
      <c r="OEC1223" s="10"/>
      <c r="OED1223" s="10"/>
      <c r="OEE1223" s="10"/>
      <c r="OEF1223" s="10"/>
      <c r="OEG1223" s="10"/>
      <c r="OEH1223" s="10"/>
      <c r="OEI1223" s="10"/>
      <c r="OEJ1223" s="10"/>
      <c r="OEK1223" s="10"/>
      <c r="OEL1223" s="10"/>
      <c r="OEM1223" s="10"/>
      <c r="OEN1223" s="10"/>
      <c r="OEO1223" s="10"/>
      <c r="OEP1223" s="10"/>
      <c r="OEQ1223" s="10"/>
      <c r="OER1223" s="10"/>
      <c r="OES1223" s="10"/>
      <c r="OET1223" s="10"/>
      <c r="OEU1223" s="10"/>
      <c r="OEV1223" s="10"/>
      <c r="OEW1223" s="10"/>
      <c r="OEX1223" s="10"/>
      <c r="OEY1223" s="10"/>
      <c r="OEZ1223" s="10"/>
      <c r="OFA1223" s="10"/>
      <c r="OFB1223" s="10"/>
      <c r="OFC1223" s="10"/>
      <c r="OFD1223" s="10"/>
      <c r="OFE1223" s="10"/>
      <c r="OFF1223" s="10"/>
      <c r="OFG1223" s="10"/>
      <c r="OFH1223" s="10"/>
      <c r="OFI1223" s="10"/>
      <c r="OFJ1223" s="10"/>
      <c r="OFK1223" s="10"/>
      <c r="OFL1223" s="10"/>
      <c r="OFM1223" s="10"/>
      <c r="OFN1223" s="10"/>
      <c r="OFO1223" s="10"/>
      <c r="OFP1223" s="10"/>
      <c r="OFQ1223" s="10"/>
      <c r="OFR1223" s="10"/>
      <c r="OFS1223" s="10"/>
      <c r="OFT1223" s="10"/>
      <c r="OFU1223" s="10"/>
      <c r="OFV1223" s="10"/>
      <c r="OFW1223" s="10"/>
      <c r="OFX1223" s="10"/>
      <c r="OFY1223" s="10"/>
      <c r="OFZ1223" s="10"/>
      <c r="OGA1223" s="10"/>
      <c r="OGB1223" s="10"/>
      <c r="OGC1223" s="10"/>
      <c r="OGD1223" s="10"/>
      <c r="OGE1223" s="10"/>
      <c r="OGF1223" s="10"/>
      <c r="OGG1223" s="10"/>
      <c r="OGH1223" s="10"/>
      <c r="OGI1223" s="10"/>
      <c r="OGJ1223" s="10"/>
      <c r="OGK1223" s="10"/>
      <c r="OGL1223" s="10"/>
      <c r="OGM1223" s="10"/>
      <c r="OGN1223" s="10"/>
      <c r="OGO1223" s="10"/>
      <c r="OGP1223" s="10"/>
      <c r="OGQ1223" s="10"/>
      <c r="OGR1223" s="10"/>
      <c r="OGS1223" s="10"/>
      <c r="OGT1223" s="10"/>
      <c r="OGU1223" s="10"/>
      <c r="OGV1223" s="10"/>
      <c r="OGW1223" s="10"/>
      <c r="OGX1223" s="10"/>
      <c r="OGY1223" s="10"/>
      <c r="OGZ1223" s="10"/>
      <c r="OHA1223" s="10"/>
      <c r="OHB1223" s="10"/>
      <c r="OHC1223" s="10"/>
      <c r="OHD1223" s="10"/>
      <c r="OHE1223" s="10"/>
      <c r="OHF1223" s="10"/>
      <c r="OHG1223" s="10"/>
      <c r="OHH1223" s="10"/>
      <c r="OHI1223" s="10"/>
      <c r="OHJ1223" s="10"/>
      <c r="OHK1223" s="10"/>
      <c r="OHL1223" s="10"/>
      <c r="OHM1223" s="10"/>
      <c r="OHN1223" s="10"/>
      <c r="OHO1223" s="10"/>
      <c r="OHP1223" s="10"/>
      <c r="OHQ1223" s="10"/>
      <c r="OHR1223" s="10"/>
      <c r="OHS1223" s="10"/>
      <c r="OHT1223" s="10"/>
      <c r="OHU1223" s="10"/>
      <c r="OHV1223" s="10"/>
      <c r="OHW1223" s="10"/>
      <c r="OHX1223" s="10"/>
      <c r="OHY1223" s="10"/>
      <c r="OHZ1223" s="10"/>
      <c r="OIA1223" s="10"/>
      <c r="OIB1223" s="10"/>
      <c r="OIC1223" s="10"/>
      <c r="OID1223" s="10"/>
      <c r="OIE1223" s="10"/>
      <c r="OIF1223" s="10"/>
      <c r="OIG1223" s="10"/>
      <c r="OIH1223" s="10"/>
      <c r="OII1223" s="10"/>
      <c r="OIJ1223" s="10"/>
      <c r="OIK1223" s="10"/>
      <c r="OIL1223" s="10"/>
      <c r="OIM1223" s="10"/>
      <c r="OIN1223" s="10"/>
      <c r="OIO1223" s="10"/>
      <c r="OIP1223" s="10"/>
      <c r="OIQ1223" s="10"/>
      <c r="OIR1223" s="10"/>
      <c r="OIS1223" s="10"/>
      <c r="OIT1223" s="10"/>
      <c r="OIU1223" s="10"/>
      <c r="OIV1223" s="10"/>
      <c r="OIW1223" s="10"/>
      <c r="OIX1223" s="10"/>
      <c r="OIY1223" s="10"/>
      <c r="OIZ1223" s="10"/>
      <c r="OJA1223" s="10"/>
      <c r="OJB1223" s="10"/>
      <c r="OJC1223" s="10"/>
      <c r="OJD1223" s="10"/>
      <c r="OJE1223" s="10"/>
      <c r="OJF1223" s="10"/>
      <c r="OJG1223" s="10"/>
      <c r="OJH1223" s="10"/>
      <c r="OJI1223" s="10"/>
      <c r="OJJ1223" s="10"/>
      <c r="OJK1223" s="10"/>
      <c r="OJL1223" s="10"/>
      <c r="OJM1223" s="10"/>
      <c r="OJN1223" s="10"/>
      <c r="OJO1223" s="10"/>
      <c r="OJP1223" s="10"/>
      <c r="OJQ1223" s="10"/>
      <c r="OJR1223" s="10"/>
      <c r="OJS1223" s="10"/>
      <c r="OJT1223" s="10"/>
      <c r="OJU1223" s="10"/>
      <c r="OJV1223" s="10"/>
      <c r="OJW1223" s="10"/>
      <c r="OJX1223" s="10"/>
      <c r="OJY1223" s="10"/>
      <c r="OJZ1223" s="10"/>
      <c r="OKA1223" s="10"/>
      <c r="OKB1223" s="10"/>
      <c r="OKC1223" s="10"/>
      <c r="OKD1223" s="10"/>
      <c r="OKE1223" s="10"/>
      <c r="OKF1223" s="10"/>
      <c r="OKG1223" s="10"/>
      <c r="OKH1223" s="10"/>
      <c r="OKI1223" s="10"/>
      <c r="OKJ1223" s="10"/>
      <c r="OKK1223" s="10"/>
      <c r="OKL1223" s="10"/>
      <c r="OKM1223" s="10"/>
      <c r="OKN1223" s="10"/>
      <c r="OKO1223" s="10"/>
      <c r="OKP1223" s="10"/>
      <c r="OKQ1223" s="10"/>
      <c r="OKR1223" s="10"/>
      <c r="OKS1223" s="10"/>
      <c r="OKT1223" s="10"/>
      <c r="OKU1223" s="10"/>
      <c r="OKV1223" s="10"/>
      <c r="OKW1223" s="10"/>
      <c r="OKX1223" s="10"/>
      <c r="OKY1223" s="10"/>
      <c r="OKZ1223" s="10"/>
      <c r="OLA1223" s="10"/>
      <c r="OLB1223" s="10"/>
      <c r="OLC1223" s="10"/>
      <c r="OLD1223" s="10"/>
      <c r="OLE1223" s="10"/>
      <c r="OLF1223" s="10"/>
      <c r="OLG1223" s="10"/>
      <c r="OLH1223" s="10"/>
      <c r="OLI1223" s="10"/>
      <c r="OLJ1223" s="10"/>
      <c r="OLK1223" s="10"/>
      <c r="OLL1223" s="10"/>
      <c r="OLM1223" s="10"/>
      <c r="OLN1223" s="10"/>
      <c r="OLO1223" s="10"/>
      <c r="OLP1223" s="10"/>
      <c r="OLQ1223" s="10"/>
      <c r="OLR1223" s="10"/>
      <c r="OLS1223" s="10"/>
      <c r="OLT1223" s="10"/>
      <c r="OLU1223" s="10"/>
      <c r="OLV1223" s="10"/>
      <c r="OLW1223" s="10"/>
      <c r="OLX1223" s="10"/>
      <c r="OLY1223" s="10"/>
      <c r="OLZ1223" s="10"/>
      <c r="OMA1223" s="10"/>
      <c r="OMB1223" s="10"/>
      <c r="OMC1223" s="10"/>
      <c r="OMD1223" s="10"/>
      <c r="OME1223" s="10"/>
      <c r="OMF1223" s="10"/>
      <c r="OMG1223" s="10"/>
      <c r="OMH1223" s="10"/>
      <c r="OMI1223" s="10"/>
      <c r="OMJ1223" s="10"/>
      <c r="OMK1223" s="10"/>
      <c r="OML1223" s="10"/>
      <c r="OMM1223" s="10"/>
      <c r="OMN1223" s="10"/>
      <c r="OMO1223" s="10"/>
      <c r="OMP1223" s="10"/>
      <c r="OMQ1223" s="10"/>
      <c r="OMR1223" s="10"/>
      <c r="OMS1223" s="10"/>
      <c r="OMT1223" s="10"/>
      <c r="OMU1223" s="10"/>
      <c r="OMV1223" s="10"/>
      <c r="OMW1223" s="10"/>
      <c r="OMX1223" s="10"/>
      <c r="OMY1223" s="10"/>
      <c r="OMZ1223" s="10"/>
      <c r="ONA1223" s="10"/>
      <c r="ONB1223" s="10"/>
      <c r="ONC1223" s="10"/>
      <c r="OND1223" s="10"/>
      <c r="ONE1223" s="10"/>
      <c r="ONF1223" s="10"/>
      <c r="ONG1223" s="10"/>
      <c r="ONH1223" s="10"/>
      <c r="ONI1223" s="10"/>
      <c r="ONJ1223" s="10"/>
      <c r="ONK1223" s="10"/>
      <c r="ONL1223" s="10"/>
      <c r="ONM1223" s="10"/>
      <c r="ONN1223" s="10"/>
      <c r="ONO1223" s="10"/>
      <c r="ONP1223" s="10"/>
      <c r="ONQ1223" s="10"/>
      <c r="ONR1223" s="10"/>
      <c r="ONS1223" s="10"/>
      <c r="ONT1223" s="10"/>
      <c r="ONU1223" s="10"/>
      <c r="ONV1223" s="10"/>
      <c r="ONW1223" s="10"/>
      <c r="ONX1223" s="10"/>
      <c r="ONY1223" s="10"/>
      <c r="ONZ1223" s="10"/>
      <c r="OOA1223" s="10"/>
      <c r="OOB1223" s="10"/>
      <c r="OOC1223" s="10"/>
      <c r="OOD1223" s="10"/>
      <c r="OOE1223" s="10"/>
      <c r="OOF1223" s="10"/>
      <c r="OOG1223" s="10"/>
      <c r="OOH1223" s="10"/>
      <c r="OOI1223" s="10"/>
      <c r="OOJ1223" s="10"/>
      <c r="OOK1223" s="10"/>
      <c r="OOL1223" s="10"/>
      <c r="OOM1223" s="10"/>
      <c r="OON1223" s="10"/>
      <c r="OOO1223" s="10"/>
      <c r="OOP1223" s="10"/>
      <c r="OOQ1223" s="10"/>
      <c r="OOR1223" s="10"/>
      <c r="OOS1223" s="10"/>
      <c r="OOT1223" s="10"/>
      <c r="OOU1223" s="10"/>
      <c r="OOV1223" s="10"/>
      <c r="OOW1223" s="10"/>
      <c r="OOX1223" s="10"/>
      <c r="OOY1223" s="10"/>
      <c r="OOZ1223" s="10"/>
      <c r="OPA1223" s="10"/>
      <c r="OPB1223" s="10"/>
      <c r="OPC1223" s="10"/>
      <c r="OPD1223" s="10"/>
      <c r="OPE1223" s="10"/>
      <c r="OPF1223" s="10"/>
      <c r="OPG1223" s="10"/>
      <c r="OPH1223" s="10"/>
      <c r="OPI1223" s="10"/>
      <c r="OPJ1223" s="10"/>
      <c r="OPK1223" s="10"/>
      <c r="OPL1223" s="10"/>
      <c r="OPM1223" s="10"/>
      <c r="OPN1223" s="10"/>
      <c r="OPO1223" s="10"/>
      <c r="OPP1223" s="10"/>
      <c r="OPQ1223" s="10"/>
      <c r="OPR1223" s="10"/>
      <c r="OPS1223" s="10"/>
      <c r="OPT1223" s="10"/>
      <c r="OPU1223" s="10"/>
      <c r="OPV1223" s="10"/>
      <c r="OPW1223" s="10"/>
      <c r="OPX1223" s="10"/>
      <c r="OPY1223" s="10"/>
      <c r="OPZ1223" s="10"/>
      <c r="OQA1223" s="10"/>
      <c r="OQB1223" s="10"/>
      <c r="OQC1223" s="10"/>
      <c r="OQD1223" s="10"/>
      <c r="OQE1223" s="10"/>
      <c r="OQF1223" s="10"/>
      <c r="OQG1223" s="10"/>
      <c r="OQH1223" s="10"/>
      <c r="OQI1223" s="10"/>
      <c r="OQJ1223" s="10"/>
      <c r="OQK1223" s="10"/>
      <c r="OQL1223" s="10"/>
      <c r="OQM1223" s="10"/>
      <c r="OQN1223" s="10"/>
      <c r="OQO1223" s="10"/>
      <c r="OQP1223" s="10"/>
      <c r="OQQ1223" s="10"/>
      <c r="OQR1223" s="10"/>
      <c r="OQS1223" s="10"/>
      <c r="OQT1223" s="10"/>
      <c r="OQU1223" s="10"/>
      <c r="OQV1223" s="10"/>
      <c r="OQW1223" s="10"/>
      <c r="OQX1223" s="10"/>
      <c r="OQY1223" s="10"/>
      <c r="OQZ1223" s="10"/>
      <c r="ORA1223" s="10"/>
      <c r="ORB1223" s="10"/>
      <c r="ORC1223" s="10"/>
      <c r="ORD1223" s="10"/>
      <c r="ORE1223" s="10"/>
      <c r="ORF1223" s="10"/>
      <c r="ORG1223" s="10"/>
      <c r="ORH1223" s="10"/>
      <c r="ORI1223" s="10"/>
      <c r="ORJ1223" s="10"/>
      <c r="ORK1223" s="10"/>
      <c r="ORL1223" s="10"/>
      <c r="ORM1223" s="10"/>
      <c r="ORN1223" s="10"/>
      <c r="ORO1223" s="10"/>
      <c r="ORP1223" s="10"/>
      <c r="ORQ1223" s="10"/>
      <c r="ORR1223" s="10"/>
      <c r="ORS1223" s="10"/>
      <c r="ORT1223" s="10"/>
      <c r="ORU1223" s="10"/>
      <c r="ORV1223" s="10"/>
      <c r="ORW1223" s="10"/>
      <c r="ORX1223" s="10"/>
      <c r="ORY1223" s="10"/>
      <c r="ORZ1223" s="10"/>
      <c r="OSA1223" s="10"/>
      <c r="OSB1223" s="10"/>
      <c r="OSC1223" s="10"/>
      <c r="OSD1223" s="10"/>
      <c r="OSE1223" s="10"/>
      <c r="OSF1223" s="10"/>
      <c r="OSG1223" s="10"/>
      <c r="OSH1223" s="10"/>
      <c r="OSI1223" s="10"/>
      <c r="OSJ1223" s="10"/>
      <c r="OSK1223" s="10"/>
      <c r="OSL1223" s="10"/>
      <c r="OSM1223" s="10"/>
      <c r="OSN1223" s="10"/>
      <c r="OSO1223" s="10"/>
      <c r="OSP1223" s="10"/>
      <c r="OSQ1223" s="10"/>
      <c r="OSR1223" s="10"/>
      <c r="OSS1223" s="10"/>
      <c r="OST1223" s="10"/>
      <c r="OSU1223" s="10"/>
      <c r="OSV1223" s="10"/>
      <c r="OSW1223" s="10"/>
      <c r="OSX1223" s="10"/>
      <c r="OSY1223" s="10"/>
      <c r="OSZ1223" s="10"/>
      <c r="OTA1223" s="10"/>
      <c r="OTB1223" s="10"/>
      <c r="OTC1223" s="10"/>
      <c r="OTD1223" s="10"/>
      <c r="OTE1223" s="10"/>
      <c r="OTF1223" s="10"/>
      <c r="OTG1223" s="10"/>
      <c r="OTH1223" s="10"/>
      <c r="OTI1223" s="10"/>
      <c r="OTJ1223" s="10"/>
      <c r="OTK1223" s="10"/>
      <c r="OTL1223" s="10"/>
      <c r="OTM1223" s="10"/>
      <c r="OTN1223" s="10"/>
      <c r="OTO1223" s="10"/>
      <c r="OTP1223" s="10"/>
      <c r="OTQ1223" s="10"/>
      <c r="OTR1223" s="10"/>
      <c r="OTS1223" s="10"/>
      <c r="OTT1223" s="10"/>
      <c r="OTU1223" s="10"/>
      <c r="OTV1223" s="10"/>
      <c r="OTW1223" s="10"/>
      <c r="OTX1223" s="10"/>
      <c r="OTY1223" s="10"/>
      <c r="OTZ1223" s="10"/>
      <c r="OUA1223" s="10"/>
      <c r="OUB1223" s="10"/>
      <c r="OUC1223" s="10"/>
      <c r="OUD1223" s="10"/>
      <c r="OUE1223" s="10"/>
      <c r="OUF1223" s="10"/>
      <c r="OUG1223" s="10"/>
      <c r="OUH1223" s="10"/>
      <c r="OUI1223" s="10"/>
      <c r="OUJ1223" s="10"/>
      <c r="OUK1223" s="10"/>
      <c r="OUL1223" s="10"/>
      <c r="OUM1223" s="10"/>
      <c r="OUN1223" s="10"/>
      <c r="OUO1223" s="10"/>
      <c r="OUP1223" s="10"/>
      <c r="OUQ1223" s="10"/>
      <c r="OUR1223" s="10"/>
      <c r="OUS1223" s="10"/>
      <c r="OUT1223" s="10"/>
      <c r="OUU1223" s="10"/>
      <c r="OUV1223" s="10"/>
      <c r="OUW1223" s="10"/>
      <c r="OUX1223" s="10"/>
      <c r="OUY1223" s="10"/>
      <c r="OUZ1223" s="10"/>
      <c r="OVA1223" s="10"/>
      <c r="OVB1223" s="10"/>
      <c r="OVC1223" s="10"/>
      <c r="OVD1223" s="10"/>
      <c r="OVE1223" s="10"/>
      <c r="OVF1223" s="10"/>
      <c r="OVG1223" s="10"/>
      <c r="OVH1223" s="10"/>
      <c r="OVI1223" s="10"/>
      <c r="OVJ1223" s="10"/>
      <c r="OVK1223" s="10"/>
      <c r="OVL1223" s="10"/>
      <c r="OVM1223" s="10"/>
      <c r="OVN1223" s="10"/>
      <c r="OVO1223" s="10"/>
      <c r="OVP1223" s="10"/>
      <c r="OVQ1223" s="10"/>
      <c r="OVR1223" s="10"/>
      <c r="OVS1223" s="10"/>
      <c r="OVT1223" s="10"/>
      <c r="OVU1223" s="10"/>
      <c r="OVV1223" s="10"/>
      <c r="OVW1223" s="10"/>
      <c r="OVX1223" s="10"/>
      <c r="OVY1223" s="10"/>
      <c r="OVZ1223" s="10"/>
      <c r="OWA1223" s="10"/>
      <c r="OWB1223" s="10"/>
      <c r="OWC1223" s="10"/>
      <c r="OWD1223" s="10"/>
      <c r="OWE1223" s="10"/>
      <c r="OWF1223" s="10"/>
      <c r="OWG1223" s="10"/>
      <c r="OWH1223" s="10"/>
      <c r="OWI1223" s="10"/>
      <c r="OWJ1223" s="10"/>
      <c r="OWK1223" s="10"/>
      <c r="OWL1223" s="10"/>
      <c r="OWM1223" s="10"/>
      <c r="OWN1223" s="10"/>
      <c r="OWO1223" s="10"/>
      <c r="OWP1223" s="10"/>
      <c r="OWQ1223" s="10"/>
      <c r="OWR1223" s="10"/>
      <c r="OWS1223" s="10"/>
      <c r="OWT1223" s="10"/>
      <c r="OWU1223" s="10"/>
      <c r="OWV1223" s="10"/>
      <c r="OWW1223" s="10"/>
      <c r="OWX1223" s="10"/>
      <c r="OWY1223" s="10"/>
      <c r="OWZ1223" s="10"/>
      <c r="OXA1223" s="10"/>
      <c r="OXB1223" s="10"/>
      <c r="OXC1223" s="10"/>
      <c r="OXD1223" s="10"/>
      <c r="OXE1223" s="10"/>
      <c r="OXF1223" s="10"/>
      <c r="OXG1223" s="10"/>
      <c r="OXH1223" s="10"/>
      <c r="OXI1223" s="10"/>
      <c r="OXJ1223" s="10"/>
      <c r="OXK1223" s="10"/>
      <c r="OXL1223" s="10"/>
      <c r="OXM1223" s="10"/>
      <c r="OXN1223" s="10"/>
      <c r="OXO1223" s="10"/>
      <c r="OXP1223" s="10"/>
      <c r="OXQ1223" s="10"/>
      <c r="OXR1223" s="10"/>
      <c r="OXS1223" s="10"/>
      <c r="OXT1223" s="10"/>
      <c r="OXU1223" s="10"/>
      <c r="OXV1223" s="10"/>
      <c r="OXW1223" s="10"/>
      <c r="OXX1223" s="10"/>
      <c r="OXY1223" s="10"/>
      <c r="OXZ1223" s="10"/>
      <c r="OYA1223" s="10"/>
      <c r="OYB1223" s="10"/>
      <c r="OYC1223" s="10"/>
      <c r="OYD1223" s="10"/>
      <c r="OYE1223" s="10"/>
      <c r="OYF1223" s="10"/>
      <c r="OYG1223" s="10"/>
      <c r="OYH1223" s="10"/>
      <c r="OYI1223" s="10"/>
      <c r="OYJ1223" s="10"/>
      <c r="OYK1223" s="10"/>
      <c r="OYL1223" s="10"/>
      <c r="OYM1223" s="10"/>
      <c r="OYN1223" s="10"/>
      <c r="OYO1223" s="10"/>
      <c r="OYP1223" s="10"/>
      <c r="OYQ1223" s="10"/>
      <c r="OYR1223" s="10"/>
      <c r="OYS1223" s="10"/>
      <c r="OYT1223" s="10"/>
      <c r="OYU1223" s="10"/>
      <c r="OYV1223" s="10"/>
      <c r="OYW1223" s="10"/>
      <c r="OYX1223" s="10"/>
      <c r="OYY1223" s="10"/>
      <c r="OYZ1223" s="10"/>
      <c r="OZA1223" s="10"/>
      <c r="OZB1223" s="10"/>
      <c r="OZC1223" s="10"/>
      <c r="OZD1223" s="10"/>
      <c r="OZE1223" s="10"/>
      <c r="OZF1223" s="10"/>
      <c r="OZG1223" s="10"/>
      <c r="OZH1223" s="10"/>
      <c r="OZI1223" s="10"/>
      <c r="OZJ1223" s="10"/>
      <c r="OZK1223" s="10"/>
      <c r="OZL1223" s="10"/>
      <c r="OZM1223" s="10"/>
      <c r="OZN1223" s="10"/>
      <c r="OZO1223" s="10"/>
      <c r="OZP1223" s="10"/>
      <c r="OZQ1223" s="10"/>
      <c r="OZR1223" s="10"/>
      <c r="OZS1223" s="10"/>
      <c r="OZT1223" s="10"/>
      <c r="OZU1223" s="10"/>
      <c r="OZV1223" s="10"/>
      <c r="OZW1223" s="10"/>
      <c r="OZX1223" s="10"/>
      <c r="OZY1223" s="10"/>
      <c r="OZZ1223" s="10"/>
      <c r="PAA1223" s="10"/>
      <c r="PAB1223" s="10"/>
      <c r="PAC1223" s="10"/>
      <c r="PAD1223" s="10"/>
      <c r="PAE1223" s="10"/>
      <c r="PAF1223" s="10"/>
      <c r="PAG1223" s="10"/>
      <c r="PAH1223" s="10"/>
      <c r="PAI1223" s="10"/>
      <c r="PAJ1223" s="10"/>
      <c r="PAK1223" s="10"/>
      <c r="PAL1223" s="10"/>
      <c r="PAM1223" s="10"/>
      <c r="PAN1223" s="10"/>
      <c r="PAO1223" s="10"/>
      <c r="PAP1223" s="10"/>
      <c r="PAQ1223" s="10"/>
      <c r="PAR1223" s="10"/>
      <c r="PAS1223" s="10"/>
      <c r="PAT1223" s="10"/>
      <c r="PAU1223" s="10"/>
      <c r="PAV1223" s="10"/>
      <c r="PAW1223" s="10"/>
      <c r="PAX1223" s="10"/>
      <c r="PAY1223" s="10"/>
      <c r="PAZ1223" s="10"/>
      <c r="PBA1223" s="10"/>
      <c r="PBB1223" s="10"/>
      <c r="PBC1223" s="10"/>
      <c r="PBD1223" s="10"/>
      <c r="PBE1223" s="10"/>
      <c r="PBF1223" s="10"/>
      <c r="PBG1223" s="10"/>
      <c r="PBH1223" s="10"/>
      <c r="PBI1223" s="10"/>
      <c r="PBJ1223" s="10"/>
      <c r="PBK1223" s="10"/>
      <c r="PBL1223" s="10"/>
      <c r="PBM1223" s="10"/>
      <c r="PBN1223" s="10"/>
      <c r="PBO1223" s="10"/>
      <c r="PBP1223" s="10"/>
      <c r="PBQ1223" s="10"/>
      <c r="PBR1223" s="10"/>
      <c r="PBS1223" s="10"/>
      <c r="PBT1223" s="10"/>
      <c r="PBU1223" s="10"/>
      <c r="PBV1223" s="10"/>
      <c r="PBW1223" s="10"/>
      <c r="PBX1223" s="10"/>
      <c r="PBY1223" s="10"/>
      <c r="PBZ1223" s="10"/>
      <c r="PCA1223" s="10"/>
      <c r="PCB1223" s="10"/>
      <c r="PCC1223" s="10"/>
      <c r="PCD1223" s="10"/>
      <c r="PCE1223" s="10"/>
      <c r="PCF1223" s="10"/>
      <c r="PCG1223" s="10"/>
      <c r="PCH1223" s="10"/>
      <c r="PCI1223" s="10"/>
      <c r="PCJ1223" s="10"/>
      <c r="PCK1223" s="10"/>
      <c r="PCL1223" s="10"/>
      <c r="PCM1223" s="10"/>
      <c r="PCN1223" s="10"/>
      <c r="PCO1223" s="10"/>
      <c r="PCP1223" s="10"/>
      <c r="PCQ1223" s="10"/>
      <c r="PCR1223" s="10"/>
      <c r="PCS1223" s="10"/>
      <c r="PCT1223" s="10"/>
      <c r="PCU1223" s="10"/>
      <c r="PCV1223" s="10"/>
      <c r="PCW1223" s="10"/>
      <c r="PCX1223" s="10"/>
      <c r="PCY1223" s="10"/>
      <c r="PCZ1223" s="10"/>
      <c r="PDA1223" s="10"/>
      <c r="PDB1223" s="10"/>
      <c r="PDC1223" s="10"/>
      <c r="PDD1223" s="10"/>
      <c r="PDE1223" s="10"/>
      <c r="PDF1223" s="10"/>
      <c r="PDG1223" s="10"/>
      <c r="PDH1223" s="10"/>
      <c r="PDI1223" s="10"/>
      <c r="PDJ1223" s="10"/>
      <c r="PDK1223" s="10"/>
      <c r="PDL1223" s="10"/>
      <c r="PDM1223" s="10"/>
      <c r="PDN1223" s="10"/>
      <c r="PDO1223" s="10"/>
      <c r="PDP1223" s="10"/>
      <c r="PDQ1223" s="10"/>
      <c r="PDR1223" s="10"/>
      <c r="PDS1223" s="10"/>
      <c r="PDT1223" s="10"/>
      <c r="PDU1223" s="10"/>
      <c r="PDV1223" s="10"/>
      <c r="PDW1223" s="10"/>
      <c r="PDX1223" s="10"/>
      <c r="PDY1223" s="10"/>
      <c r="PDZ1223" s="10"/>
      <c r="PEA1223" s="10"/>
      <c r="PEB1223" s="10"/>
      <c r="PEC1223" s="10"/>
      <c r="PED1223" s="10"/>
      <c r="PEE1223" s="10"/>
      <c r="PEF1223" s="10"/>
      <c r="PEG1223" s="10"/>
      <c r="PEH1223" s="10"/>
      <c r="PEI1223" s="10"/>
      <c r="PEJ1223" s="10"/>
      <c r="PEK1223" s="10"/>
      <c r="PEL1223" s="10"/>
      <c r="PEM1223" s="10"/>
      <c r="PEN1223" s="10"/>
      <c r="PEO1223" s="10"/>
      <c r="PEP1223" s="10"/>
      <c r="PEQ1223" s="10"/>
      <c r="PER1223" s="10"/>
      <c r="PES1223" s="10"/>
      <c r="PET1223" s="10"/>
      <c r="PEU1223" s="10"/>
      <c r="PEV1223" s="10"/>
      <c r="PEW1223" s="10"/>
      <c r="PEX1223" s="10"/>
      <c r="PEY1223" s="10"/>
      <c r="PEZ1223" s="10"/>
      <c r="PFA1223" s="10"/>
      <c r="PFB1223" s="10"/>
      <c r="PFC1223" s="10"/>
      <c r="PFD1223" s="10"/>
      <c r="PFE1223" s="10"/>
      <c r="PFF1223" s="10"/>
      <c r="PFG1223" s="10"/>
      <c r="PFH1223" s="10"/>
      <c r="PFI1223" s="10"/>
      <c r="PFJ1223" s="10"/>
      <c r="PFK1223" s="10"/>
      <c r="PFL1223" s="10"/>
      <c r="PFM1223" s="10"/>
      <c r="PFN1223" s="10"/>
      <c r="PFO1223" s="10"/>
      <c r="PFP1223" s="10"/>
      <c r="PFQ1223" s="10"/>
      <c r="PFR1223" s="10"/>
      <c r="PFS1223" s="10"/>
      <c r="PFT1223" s="10"/>
      <c r="PFU1223" s="10"/>
      <c r="PFV1223" s="10"/>
      <c r="PFW1223" s="10"/>
      <c r="PFX1223" s="10"/>
      <c r="PFY1223" s="10"/>
      <c r="PFZ1223" s="10"/>
      <c r="PGA1223" s="10"/>
      <c r="PGB1223" s="10"/>
      <c r="PGC1223" s="10"/>
      <c r="PGD1223" s="10"/>
      <c r="PGE1223" s="10"/>
      <c r="PGF1223" s="10"/>
      <c r="PGG1223" s="10"/>
      <c r="PGH1223" s="10"/>
      <c r="PGI1223" s="10"/>
      <c r="PGJ1223" s="10"/>
      <c r="PGK1223" s="10"/>
      <c r="PGL1223" s="10"/>
      <c r="PGM1223" s="10"/>
      <c r="PGN1223" s="10"/>
      <c r="PGO1223" s="10"/>
      <c r="PGP1223" s="10"/>
      <c r="PGQ1223" s="10"/>
      <c r="PGR1223" s="10"/>
      <c r="PGS1223" s="10"/>
      <c r="PGT1223" s="10"/>
      <c r="PGU1223" s="10"/>
      <c r="PGV1223" s="10"/>
      <c r="PGW1223" s="10"/>
      <c r="PGX1223" s="10"/>
      <c r="PGY1223" s="10"/>
      <c r="PGZ1223" s="10"/>
      <c r="PHA1223" s="10"/>
      <c r="PHB1223" s="10"/>
      <c r="PHC1223" s="10"/>
      <c r="PHD1223" s="10"/>
      <c r="PHE1223" s="10"/>
      <c r="PHF1223" s="10"/>
      <c r="PHG1223" s="10"/>
      <c r="PHH1223" s="10"/>
      <c r="PHI1223" s="10"/>
      <c r="PHJ1223" s="10"/>
      <c r="PHK1223" s="10"/>
      <c r="PHL1223" s="10"/>
      <c r="PHM1223" s="10"/>
      <c r="PHN1223" s="10"/>
      <c r="PHO1223" s="10"/>
      <c r="PHP1223" s="10"/>
      <c r="PHQ1223" s="10"/>
      <c r="PHR1223" s="10"/>
      <c r="PHS1223" s="10"/>
      <c r="PHT1223" s="10"/>
      <c r="PHU1223" s="10"/>
      <c r="PHV1223" s="10"/>
      <c r="PHW1223" s="10"/>
      <c r="PHX1223" s="10"/>
      <c r="PHY1223" s="10"/>
      <c r="PHZ1223" s="10"/>
      <c r="PIA1223" s="10"/>
      <c r="PIB1223" s="10"/>
      <c r="PIC1223" s="10"/>
      <c r="PID1223" s="10"/>
      <c r="PIE1223" s="10"/>
      <c r="PIF1223" s="10"/>
      <c r="PIG1223" s="10"/>
      <c r="PIH1223" s="10"/>
      <c r="PII1223" s="10"/>
      <c r="PIJ1223" s="10"/>
      <c r="PIK1223" s="10"/>
      <c r="PIL1223" s="10"/>
      <c r="PIM1223" s="10"/>
      <c r="PIN1223" s="10"/>
      <c r="PIO1223" s="10"/>
      <c r="PIP1223" s="10"/>
      <c r="PIQ1223" s="10"/>
      <c r="PIR1223" s="10"/>
      <c r="PIS1223" s="10"/>
      <c r="PIT1223" s="10"/>
      <c r="PIU1223" s="10"/>
      <c r="PIV1223" s="10"/>
      <c r="PIW1223" s="10"/>
      <c r="PIX1223" s="10"/>
      <c r="PIY1223" s="10"/>
      <c r="PIZ1223" s="10"/>
      <c r="PJA1223" s="10"/>
      <c r="PJB1223" s="10"/>
      <c r="PJC1223" s="10"/>
      <c r="PJD1223" s="10"/>
      <c r="PJE1223" s="10"/>
      <c r="PJF1223" s="10"/>
      <c r="PJG1223" s="10"/>
      <c r="PJH1223" s="10"/>
      <c r="PJI1223" s="10"/>
      <c r="PJJ1223" s="10"/>
      <c r="PJK1223" s="10"/>
      <c r="PJL1223" s="10"/>
      <c r="PJM1223" s="10"/>
      <c r="PJN1223" s="10"/>
      <c r="PJO1223" s="10"/>
      <c r="PJP1223" s="10"/>
      <c r="PJQ1223" s="10"/>
      <c r="PJR1223" s="10"/>
      <c r="PJS1223" s="10"/>
      <c r="PJT1223" s="10"/>
      <c r="PJU1223" s="10"/>
      <c r="PJV1223" s="10"/>
      <c r="PJW1223" s="10"/>
      <c r="PJX1223" s="10"/>
      <c r="PJY1223" s="10"/>
      <c r="PJZ1223" s="10"/>
      <c r="PKA1223" s="10"/>
      <c r="PKB1223" s="10"/>
      <c r="PKC1223" s="10"/>
      <c r="PKD1223" s="10"/>
      <c r="PKE1223" s="10"/>
      <c r="PKF1223" s="10"/>
      <c r="PKG1223" s="10"/>
      <c r="PKH1223" s="10"/>
      <c r="PKI1223" s="10"/>
      <c r="PKJ1223" s="10"/>
      <c r="PKK1223" s="10"/>
      <c r="PKL1223" s="10"/>
      <c r="PKM1223" s="10"/>
      <c r="PKN1223" s="10"/>
      <c r="PKO1223" s="10"/>
      <c r="PKP1223" s="10"/>
      <c r="PKQ1223" s="10"/>
      <c r="PKR1223" s="10"/>
      <c r="PKS1223" s="10"/>
      <c r="PKT1223" s="10"/>
      <c r="PKU1223" s="10"/>
      <c r="PKV1223" s="10"/>
      <c r="PKW1223" s="10"/>
      <c r="PKX1223" s="10"/>
      <c r="PKY1223" s="10"/>
      <c r="PKZ1223" s="10"/>
      <c r="PLA1223" s="10"/>
      <c r="PLB1223" s="10"/>
      <c r="PLC1223" s="10"/>
      <c r="PLD1223" s="10"/>
      <c r="PLE1223" s="10"/>
      <c r="PLF1223" s="10"/>
      <c r="PLG1223" s="10"/>
      <c r="PLH1223" s="10"/>
      <c r="PLI1223" s="10"/>
      <c r="PLJ1223" s="10"/>
      <c r="PLK1223" s="10"/>
      <c r="PLL1223" s="10"/>
      <c r="PLM1223" s="10"/>
      <c r="PLN1223" s="10"/>
      <c r="PLO1223" s="10"/>
      <c r="PLP1223" s="10"/>
      <c r="PLQ1223" s="10"/>
      <c r="PLR1223" s="10"/>
      <c r="PLS1223" s="10"/>
      <c r="PLT1223" s="10"/>
      <c r="PLU1223" s="10"/>
      <c r="PLV1223" s="10"/>
      <c r="PLW1223" s="10"/>
      <c r="PLX1223" s="10"/>
      <c r="PLY1223" s="10"/>
      <c r="PLZ1223" s="10"/>
      <c r="PMA1223" s="10"/>
      <c r="PMB1223" s="10"/>
      <c r="PMC1223" s="10"/>
      <c r="PMD1223" s="10"/>
      <c r="PME1223" s="10"/>
      <c r="PMF1223" s="10"/>
      <c r="PMG1223" s="10"/>
      <c r="PMH1223" s="10"/>
      <c r="PMI1223" s="10"/>
      <c r="PMJ1223" s="10"/>
      <c r="PMK1223" s="10"/>
      <c r="PML1223" s="10"/>
      <c r="PMM1223" s="10"/>
      <c r="PMN1223" s="10"/>
      <c r="PMO1223" s="10"/>
      <c r="PMP1223" s="10"/>
      <c r="PMQ1223" s="10"/>
      <c r="PMR1223" s="10"/>
      <c r="PMS1223" s="10"/>
      <c r="PMT1223" s="10"/>
      <c r="PMU1223" s="10"/>
      <c r="PMV1223" s="10"/>
      <c r="PMW1223" s="10"/>
      <c r="PMX1223" s="10"/>
      <c r="PMY1223" s="10"/>
      <c r="PMZ1223" s="10"/>
      <c r="PNA1223" s="10"/>
      <c r="PNB1223" s="10"/>
      <c r="PNC1223" s="10"/>
      <c r="PND1223" s="10"/>
      <c r="PNE1223" s="10"/>
      <c r="PNF1223" s="10"/>
      <c r="PNG1223" s="10"/>
      <c r="PNH1223" s="10"/>
      <c r="PNI1223" s="10"/>
      <c r="PNJ1223" s="10"/>
      <c r="PNK1223" s="10"/>
      <c r="PNL1223" s="10"/>
      <c r="PNM1223" s="10"/>
      <c r="PNN1223" s="10"/>
      <c r="PNO1223" s="10"/>
      <c r="PNP1223" s="10"/>
      <c r="PNQ1223" s="10"/>
      <c r="PNR1223" s="10"/>
      <c r="PNS1223" s="10"/>
      <c r="PNT1223" s="10"/>
      <c r="PNU1223" s="10"/>
      <c r="PNV1223" s="10"/>
      <c r="PNW1223" s="10"/>
      <c r="PNX1223" s="10"/>
      <c r="PNY1223" s="10"/>
      <c r="PNZ1223" s="10"/>
      <c r="POA1223" s="10"/>
      <c r="POB1223" s="10"/>
      <c r="POC1223" s="10"/>
      <c r="POD1223" s="10"/>
      <c r="POE1223" s="10"/>
      <c r="POF1223" s="10"/>
      <c r="POG1223" s="10"/>
      <c r="POH1223" s="10"/>
      <c r="POI1223" s="10"/>
      <c r="POJ1223" s="10"/>
      <c r="POK1223" s="10"/>
      <c r="POL1223" s="10"/>
      <c r="POM1223" s="10"/>
      <c r="PON1223" s="10"/>
      <c r="POO1223" s="10"/>
      <c r="POP1223" s="10"/>
      <c r="POQ1223" s="10"/>
      <c r="POR1223" s="10"/>
      <c r="POS1223" s="10"/>
      <c r="POT1223" s="10"/>
      <c r="POU1223" s="10"/>
      <c r="POV1223" s="10"/>
      <c r="POW1223" s="10"/>
      <c r="POX1223" s="10"/>
      <c r="POY1223" s="10"/>
      <c r="POZ1223" s="10"/>
      <c r="PPA1223" s="10"/>
      <c r="PPB1223" s="10"/>
      <c r="PPC1223" s="10"/>
      <c r="PPD1223" s="10"/>
      <c r="PPE1223" s="10"/>
      <c r="PPF1223" s="10"/>
      <c r="PPG1223" s="10"/>
      <c r="PPH1223" s="10"/>
      <c r="PPI1223" s="10"/>
      <c r="PPJ1223" s="10"/>
      <c r="PPK1223" s="10"/>
      <c r="PPL1223" s="10"/>
      <c r="PPM1223" s="10"/>
      <c r="PPN1223" s="10"/>
      <c r="PPO1223" s="10"/>
      <c r="PPP1223" s="10"/>
      <c r="PPQ1223" s="10"/>
      <c r="PPR1223" s="10"/>
      <c r="PPS1223" s="10"/>
      <c r="PPT1223" s="10"/>
      <c r="PPU1223" s="10"/>
      <c r="PPV1223" s="10"/>
      <c r="PPW1223" s="10"/>
      <c r="PPX1223" s="10"/>
      <c r="PPY1223" s="10"/>
      <c r="PPZ1223" s="10"/>
      <c r="PQA1223" s="10"/>
      <c r="PQB1223" s="10"/>
      <c r="PQC1223" s="10"/>
      <c r="PQD1223" s="10"/>
      <c r="PQE1223" s="10"/>
      <c r="PQF1223" s="10"/>
      <c r="PQG1223" s="10"/>
      <c r="PQH1223" s="10"/>
      <c r="PQI1223" s="10"/>
      <c r="PQJ1223" s="10"/>
      <c r="PQK1223" s="10"/>
      <c r="PQL1223" s="10"/>
      <c r="PQM1223" s="10"/>
      <c r="PQN1223" s="10"/>
      <c r="PQO1223" s="10"/>
      <c r="PQP1223" s="10"/>
      <c r="PQQ1223" s="10"/>
      <c r="PQR1223" s="10"/>
      <c r="PQS1223" s="10"/>
      <c r="PQT1223" s="10"/>
      <c r="PQU1223" s="10"/>
      <c r="PQV1223" s="10"/>
      <c r="PQW1223" s="10"/>
      <c r="PQX1223" s="10"/>
      <c r="PQY1223" s="10"/>
      <c r="PQZ1223" s="10"/>
      <c r="PRA1223" s="10"/>
      <c r="PRB1223" s="10"/>
      <c r="PRC1223" s="10"/>
      <c r="PRD1223" s="10"/>
      <c r="PRE1223" s="10"/>
      <c r="PRF1223" s="10"/>
      <c r="PRG1223" s="10"/>
      <c r="PRH1223" s="10"/>
      <c r="PRI1223" s="10"/>
      <c r="PRJ1223" s="10"/>
      <c r="PRK1223" s="10"/>
      <c r="PRL1223" s="10"/>
      <c r="PRM1223" s="10"/>
      <c r="PRN1223" s="10"/>
      <c r="PRO1223" s="10"/>
      <c r="PRP1223" s="10"/>
      <c r="PRQ1223" s="10"/>
      <c r="PRR1223" s="10"/>
      <c r="PRS1223" s="10"/>
      <c r="PRT1223" s="10"/>
      <c r="PRU1223" s="10"/>
      <c r="PRV1223" s="10"/>
      <c r="PRW1223" s="10"/>
      <c r="PRX1223" s="10"/>
      <c r="PRY1223" s="10"/>
      <c r="PRZ1223" s="10"/>
      <c r="PSA1223" s="10"/>
      <c r="PSB1223" s="10"/>
      <c r="PSC1223" s="10"/>
      <c r="PSD1223" s="10"/>
      <c r="PSE1223" s="10"/>
      <c r="PSF1223" s="10"/>
      <c r="PSG1223" s="10"/>
      <c r="PSH1223" s="10"/>
      <c r="PSI1223" s="10"/>
      <c r="PSJ1223" s="10"/>
      <c r="PSK1223" s="10"/>
      <c r="PSL1223" s="10"/>
      <c r="PSM1223" s="10"/>
      <c r="PSN1223" s="10"/>
      <c r="PSO1223" s="10"/>
      <c r="PSP1223" s="10"/>
      <c r="PSQ1223" s="10"/>
      <c r="PSR1223" s="10"/>
      <c r="PSS1223" s="10"/>
      <c r="PST1223" s="10"/>
      <c r="PSU1223" s="10"/>
      <c r="PSV1223" s="10"/>
      <c r="PSW1223" s="10"/>
      <c r="PSX1223" s="10"/>
      <c r="PSY1223" s="10"/>
      <c r="PSZ1223" s="10"/>
      <c r="PTA1223" s="10"/>
      <c r="PTB1223" s="10"/>
      <c r="PTC1223" s="10"/>
      <c r="PTD1223" s="10"/>
      <c r="PTE1223" s="10"/>
      <c r="PTF1223" s="10"/>
      <c r="PTG1223" s="10"/>
      <c r="PTH1223" s="10"/>
      <c r="PTI1223" s="10"/>
      <c r="PTJ1223" s="10"/>
      <c r="PTK1223" s="10"/>
      <c r="PTL1223" s="10"/>
      <c r="PTM1223" s="10"/>
      <c r="PTN1223" s="10"/>
      <c r="PTO1223" s="10"/>
      <c r="PTP1223" s="10"/>
      <c r="PTQ1223" s="10"/>
      <c r="PTR1223" s="10"/>
      <c r="PTS1223" s="10"/>
      <c r="PTT1223" s="10"/>
      <c r="PTU1223" s="10"/>
      <c r="PTV1223" s="10"/>
      <c r="PTW1223" s="10"/>
      <c r="PTX1223" s="10"/>
      <c r="PTY1223" s="10"/>
      <c r="PTZ1223" s="10"/>
      <c r="PUA1223" s="10"/>
      <c r="PUB1223" s="10"/>
      <c r="PUC1223" s="10"/>
      <c r="PUD1223" s="10"/>
      <c r="PUE1223" s="10"/>
      <c r="PUF1223" s="10"/>
      <c r="PUG1223" s="10"/>
      <c r="PUH1223" s="10"/>
      <c r="PUI1223" s="10"/>
      <c r="PUJ1223" s="10"/>
      <c r="PUK1223" s="10"/>
      <c r="PUL1223" s="10"/>
      <c r="PUM1223" s="10"/>
      <c r="PUN1223" s="10"/>
      <c r="PUO1223" s="10"/>
      <c r="PUP1223" s="10"/>
      <c r="PUQ1223" s="10"/>
      <c r="PUR1223" s="10"/>
      <c r="PUS1223" s="10"/>
      <c r="PUT1223" s="10"/>
      <c r="PUU1223" s="10"/>
      <c r="PUV1223" s="10"/>
      <c r="PUW1223" s="10"/>
      <c r="PUX1223" s="10"/>
      <c r="PUY1223" s="10"/>
      <c r="PUZ1223" s="10"/>
      <c r="PVA1223" s="10"/>
      <c r="PVB1223" s="10"/>
      <c r="PVC1223" s="10"/>
      <c r="PVD1223" s="10"/>
      <c r="PVE1223" s="10"/>
      <c r="PVF1223" s="10"/>
      <c r="PVG1223" s="10"/>
      <c r="PVH1223" s="10"/>
      <c r="PVI1223" s="10"/>
      <c r="PVJ1223" s="10"/>
      <c r="PVK1223" s="10"/>
      <c r="PVL1223" s="10"/>
      <c r="PVM1223" s="10"/>
      <c r="PVN1223" s="10"/>
      <c r="PVO1223" s="10"/>
      <c r="PVP1223" s="10"/>
      <c r="PVQ1223" s="10"/>
      <c r="PVR1223" s="10"/>
      <c r="PVS1223" s="10"/>
      <c r="PVT1223" s="10"/>
      <c r="PVU1223" s="10"/>
      <c r="PVV1223" s="10"/>
      <c r="PVW1223" s="10"/>
      <c r="PVX1223" s="10"/>
      <c r="PVY1223" s="10"/>
      <c r="PVZ1223" s="10"/>
      <c r="PWA1223" s="10"/>
      <c r="PWB1223" s="10"/>
      <c r="PWC1223" s="10"/>
      <c r="PWD1223" s="10"/>
      <c r="PWE1223" s="10"/>
      <c r="PWF1223" s="10"/>
      <c r="PWG1223" s="10"/>
      <c r="PWH1223" s="10"/>
      <c r="PWI1223" s="10"/>
      <c r="PWJ1223" s="10"/>
      <c r="PWK1223" s="10"/>
      <c r="PWL1223" s="10"/>
      <c r="PWM1223" s="10"/>
      <c r="PWN1223" s="10"/>
      <c r="PWO1223" s="10"/>
      <c r="PWP1223" s="10"/>
      <c r="PWQ1223" s="10"/>
      <c r="PWR1223" s="10"/>
      <c r="PWS1223" s="10"/>
      <c r="PWT1223" s="10"/>
      <c r="PWU1223" s="10"/>
      <c r="PWV1223" s="10"/>
      <c r="PWW1223" s="10"/>
      <c r="PWX1223" s="10"/>
      <c r="PWY1223" s="10"/>
      <c r="PWZ1223" s="10"/>
      <c r="PXA1223" s="10"/>
      <c r="PXB1223" s="10"/>
      <c r="PXC1223" s="10"/>
      <c r="PXD1223" s="10"/>
      <c r="PXE1223" s="10"/>
      <c r="PXF1223" s="10"/>
      <c r="PXG1223" s="10"/>
      <c r="PXH1223" s="10"/>
      <c r="PXI1223" s="10"/>
      <c r="PXJ1223" s="10"/>
      <c r="PXK1223" s="10"/>
      <c r="PXL1223" s="10"/>
      <c r="PXM1223" s="10"/>
      <c r="PXN1223" s="10"/>
      <c r="PXO1223" s="10"/>
      <c r="PXP1223" s="10"/>
      <c r="PXQ1223" s="10"/>
      <c r="PXR1223" s="10"/>
      <c r="PXS1223" s="10"/>
      <c r="PXT1223" s="10"/>
      <c r="PXU1223" s="10"/>
      <c r="PXV1223" s="10"/>
      <c r="PXW1223" s="10"/>
      <c r="PXX1223" s="10"/>
      <c r="PXY1223" s="10"/>
      <c r="PXZ1223" s="10"/>
      <c r="PYA1223" s="10"/>
      <c r="PYB1223" s="10"/>
      <c r="PYC1223" s="10"/>
      <c r="PYD1223" s="10"/>
      <c r="PYE1223" s="10"/>
      <c r="PYF1223" s="10"/>
      <c r="PYG1223" s="10"/>
      <c r="PYH1223" s="10"/>
      <c r="PYI1223" s="10"/>
      <c r="PYJ1223" s="10"/>
      <c r="PYK1223" s="10"/>
      <c r="PYL1223" s="10"/>
      <c r="PYM1223" s="10"/>
      <c r="PYN1223" s="10"/>
      <c r="PYO1223" s="10"/>
      <c r="PYP1223" s="10"/>
      <c r="PYQ1223" s="10"/>
      <c r="PYR1223" s="10"/>
      <c r="PYS1223" s="10"/>
      <c r="PYT1223" s="10"/>
      <c r="PYU1223" s="10"/>
      <c r="PYV1223" s="10"/>
      <c r="PYW1223" s="10"/>
      <c r="PYX1223" s="10"/>
      <c r="PYY1223" s="10"/>
      <c r="PYZ1223" s="10"/>
      <c r="PZA1223" s="10"/>
      <c r="PZB1223" s="10"/>
      <c r="PZC1223" s="10"/>
      <c r="PZD1223" s="10"/>
      <c r="PZE1223" s="10"/>
      <c r="PZF1223" s="10"/>
      <c r="PZG1223" s="10"/>
      <c r="PZH1223" s="10"/>
      <c r="PZI1223" s="10"/>
      <c r="PZJ1223" s="10"/>
      <c r="PZK1223" s="10"/>
      <c r="PZL1223" s="10"/>
      <c r="PZM1223" s="10"/>
      <c r="PZN1223" s="10"/>
      <c r="PZO1223" s="10"/>
      <c r="PZP1223" s="10"/>
      <c r="PZQ1223" s="10"/>
      <c r="PZR1223" s="10"/>
      <c r="PZS1223" s="10"/>
      <c r="PZT1223" s="10"/>
      <c r="PZU1223" s="10"/>
      <c r="PZV1223" s="10"/>
      <c r="PZW1223" s="10"/>
      <c r="PZX1223" s="10"/>
      <c r="PZY1223" s="10"/>
      <c r="PZZ1223" s="10"/>
      <c r="QAA1223" s="10"/>
      <c r="QAB1223" s="10"/>
      <c r="QAC1223" s="10"/>
      <c r="QAD1223" s="10"/>
      <c r="QAE1223" s="10"/>
      <c r="QAF1223" s="10"/>
      <c r="QAG1223" s="10"/>
      <c r="QAH1223" s="10"/>
      <c r="QAI1223" s="10"/>
      <c r="QAJ1223" s="10"/>
      <c r="QAK1223" s="10"/>
      <c r="QAL1223" s="10"/>
      <c r="QAM1223" s="10"/>
      <c r="QAN1223" s="10"/>
      <c r="QAO1223" s="10"/>
      <c r="QAP1223" s="10"/>
      <c r="QAQ1223" s="10"/>
      <c r="QAR1223" s="10"/>
      <c r="QAS1223" s="10"/>
      <c r="QAT1223" s="10"/>
      <c r="QAU1223" s="10"/>
      <c r="QAV1223" s="10"/>
      <c r="QAW1223" s="10"/>
      <c r="QAX1223" s="10"/>
      <c r="QAY1223" s="10"/>
      <c r="QAZ1223" s="10"/>
      <c r="QBA1223" s="10"/>
      <c r="QBB1223" s="10"/>
      <c r="QBC1223" s="10"/>
      <c r="QBD1223" s="10"/>
      <c r="QBE1223" s="10"/>
      <c r="QBF1223" s="10"/>
      <c r="QBG1223" s="10"/>
      <c r="QBH1223" s="10"/>
      <c r="QBI1223" s="10"/>
      <c r="QBJ1223" s="10"/>
      <c r="QBK1223" s="10"/>
      <c r="QBL1223" s="10"/>
      <c r="QBM1223" s="10"/>
      <c r="QBN1223" s="10"/>
      <c r="QBO1223" s="10"/>
      <c r="QBP1223" s="10"/>
      <c r="QBQ1223" s="10"/>
      <c r="QBR1223" s="10"/>
      <c r="QBS1223" s="10"/>
      <c r="QBT1223" s="10"/>
      <c r="QBU1223" s="10"/>
      <c r="QBV1223" s="10"/>
      <c r="QBW1223" s="10"/>
      <c r="QBX1223" s="10"/>
      <c r="QBY1223" s="10"/>
      <c r="QBZ1223" s="10"/>
      <c r="QCA1223" s="10"/>
      <c r="QCB1223" s="10"/>
      <c r="QCC1223" s="10"/>
      <c r="QCD1223" s="10"/>
      <c r="QCE1223" s="10"/>
      <c r="QCF1223" s="10"/>
      <c r="QCG1223" s="10"/>
      <c r="QCH1223" s="10"/>
      <c r="QCI1223" s="10"/>
      <c r="QCJ1223" s="10"/>
      <c r="QCK1223" s="10"/>
      <c r="QCL1223" s="10"/>
      <c r="QCM1223" s="10"/>
      <c r="QCN1223" s="10"/>
      <c r="QCO1223" s="10"/>
      <c r="QCP1223" s="10"/>
      <c r="QCQ1223" s="10"/>
      <c r="QCR1223" s="10"/>
      <c r="QCS1223" s="10"/>
      <c r="QCT1223" s="10"/>
      <c r="QCU1223" s="10"/>
      <c r="QCV1223" s="10"/>
      <c r="QCW1223" s="10"/>
      <c r="QCX1223" s="10"/>
      <c r="QCY1223" s="10"/>
      <c r="QCZ1223" s="10"/>
      <c r="QDA1223" s="10"/>
      <c r="QDB1223" s="10"/>
      <c r="QDC1223" s="10"/>
      <c r="QDD1223" s="10"/>
      <c r="QDE1223" s="10"/>
      <c r="QDF1223" s="10"/>
      <c r="QDG1223" s="10"/>
      <c r="QDH1223" s="10"/>
      <c r="QDI1223" s="10"/>
      <c r="QDJ1223" s="10"/>
      <c r="QDK1223" s="10"/>
      <c r="QDL1223" s="10"/>
      <c r="QDM1223" s="10"/>
      <c r="QDN1223" s="10"/>
      <c r="QDO1223" s="10"/>
      <c r="QDP1223" s="10"/>
      <c r="QDQ1223" s="10"/>
      <c r="QDR1223" s="10"/>
      <c r="QDS1223" s="10"/>
      <c r="QDT1223" s="10"/>
      <c r="QDU1223" s="10"/>
      <c r="QDV1223" s="10"/>
      <c r="QDW1223" s="10"/>
      <c r="QDX1223" s="10"/>
      <c r="QDY1223" s="10"/>
      <c r="QDZ1223" s="10"/>
      <c r="QEA1223" s="10"/>
      <c r="QEB1223" s="10"/>
      <c r="QEC1223" s="10"/>
      <c r="QED1223" s="10"/>
      <c r="QEE1223" s="10"/>
      <c r="QEF1223" s="10"/>
      <c r="QEG1223" s="10"/>
      <c r="QEH1223" s="10"/>
      <c r="QEI1223" s="10"/>
      <c r="QEJ1223" s="10"/>
      <c r="QEK1223" s="10"/>
      <c r="QEL1223" s="10"/>
      <c r="QEM1223" s="10"/>
      <c r="QEN1223" s="10"/>
      <c r="QEO1223" s="10"/>
      <c r="QEP1223" s="10"/>
      <c r="QEQ1223" s="10"/>
      <c r="QER1223" s="10"/>
      <c r="QES1223" s="10"/>
      <c r="QET1223" s="10"/>
      <c r="QEU1223" s="10"/>
      <c r="QEV1223" s="10"/>
      <c r="QEW1223" s="10"/>
      <c r="QEX1223" s="10"/>
      <c r="QEY1223" s="10"/>
      <c r="QEZ1223" s="10"/>
      <c r="QFA1223" s="10"/>
      <c r="QFB1223" s="10"/>
      <c r="QFC1223" s="10"/>
      <c r="QFD1223" s="10"/>
      <c r="QFE1223" s="10"/>
      <c r="QFF1223" s="10"/>
      <c r="QFG1223" s="10"/>
      <c r="QFH1223" s="10"/>
      <c r="QFI1223" s="10"/>
      <c r="QFJ1223" s="10"/>
      <c r="QFK1223" s="10"/>
      <c r="QFL1223" s="10"/>
      <c r="QFM1223" s="10"/>
      <c r="QFN1223" s="10"/>
      <c r="QFO1223" s="10"/>
      <c r="QFP1223" s="10"/>
      <c r="QFQ1223" s="10"/>
      <c r="QFR1223" s="10"/>
      <c r="QFS1223" s="10"/>
      <c r="QFT1223" s="10"/>
      <c r="QFU1223" s="10"/>
      <c r="QFV1223" s="10"/>
      <c r="QFW1223" s="10"/>
      <c r="QFX1223" s="10"/>
      <c r="QFY1223" s="10"/>
      <c r="QFZ1223" s="10"/>
      <c r="QGA1223" s="10"/>
      <c r="QGB1223" s="10"/>
      <c r="QGC1223" s="10"/>
      <c r="QGD1223" s="10"/>
      <c r="QGE1223" s="10"/>
      <c r="QGF1223" s="10"/>
      <c r="QGG1223" s="10"/>
      <c r="QGH1223" s="10"/>
      <c r="QGI1223" s="10"/>
      <c r="QGJ1223" s="10"/>
      <c r="QGK1223" s="10"/>
      <c r="QGL1223" s="10"/>
      <c r="QGM1223" s="10"/>
      <c r="QGN1223" s="10"/>
      <c r="QGO1223" s="10"/>
      <c r="QGP1223" s="10"/>
      <c r="QGQ1223" s="10"/>
      <c r="QGR1223" s="10"/>
      <c r="QGS1223" s="10"/>
      <c r="QGT1223" s="10"/>
      <c r="QGU1223" s="10"/>
      <c r="QGV1223" s="10"/>
      <c r="QGW1223" s="10"/>
      <c r="QGX1223" s="10"/>
      <c r="QGY1223" s="10"/>
      <c r="QGZ1223" s="10"/>
      <c r="QHA1223" s="10"/>
      <c r="QHB1223" s="10"/>
      <c r="QHC1223" s="10"/>
      <c r="QHD1223" s="10"/>
      <c r="QHE1223" s="10"/>
      <c r="QHF1223" s="10"/>
      <c r="QHG1223" s="10"/>
      <c r="QHH1223" s="10"/>
      <c r="QHI1223" s="10"/>
      <c r="QHJ1223" s="10"/>
      <c r="QHK1223" s="10"/>
      <c r="QHL1223" s="10"/>
      <c r="QHM1223" s="10"/>
      <c r="QHN1223" s="10"/>
      <c r="QHO1223" s="10"/>
      <c r="QHP1223" s="10"/>
      <c r="QHQ1223" s="10"/>
      <c r="QHR1223" s="10"/>
      <c r="QHS1223" s="10"/>
      <c r="QHT1223" s="10"/>
      <c r="QHU1223" s="10"/>
      <c r="QHV1223" s="10"/>
      <c r="QHW1223" s="10"/>
      <c r="QHX1223" s="10"/>
      <c r="QHY1223" s="10"/>
      <c r="QHZ1223" s="10"/>
      <c r="QIA1223" s="10"/>
      <c r="QIB1223" s="10"/>
      <c r="QIC1223" s="10"/>
      <c r="QID1223" s="10"/>
      <c r="QIE1223" s="10"/>
      <c r="QIF1223" s="10"/>
      <c r="QIG1223" s="10"/>
      <c r="QIH1223" s="10"/>
      <c r="QII1223" s="10"/>
      <c r="QIJ1223" s="10"/>
      <c r="QIK1223" s="10"/>
      <c r="QIL1223" s="10"/>
      <c r="QIM1223" s="10"/>
      <c r="QIN1223" s="10"/>
      <c r="QIO1223" s="10"/>
      <c r="QIP1223" s="10"/>
      <c r="QIQ1223" s="10"/>
      <c r="QIR1223" s="10"/>
      <c r="QIS1223" s="10"/>
      <c r="QIT1223" s="10"/>
      <c r="QIU1223" s="10"/>
      <c r="QIV1223" s="10"/>
      <c r="QIW1223" s="10"/>
      <c r="QIX1223" s="10"/>
      <c r="QIY1223" s="10"/>
      <c r="QIZ1223" s="10"/>
      <c r="QJA1223" s="10"/>
      <c r="QJB1223" s="10"/>
      <c r="QJC1223" s="10"/>
      <c r="QJD1223" s="10"/>
      <c r="QJE1223" s="10"/>
      <c r="QJF1223" s="10"/>
      <c r="QJG1223" s="10"/>
      <c r="QJH1223" s="10"/>
      <c r="QJI1223" s="10"/>
      <c r="QJJ1223" s="10"/>
      <c r="QJK1223" s="10"/>
      <c r="QJL1223" s="10"/>
      <c r="QJM1223" s="10"/>
      <c r="QJN1223" s="10"/>
      <c r="QJO1223" s="10"/>
      <c r="QJP1223" s="10"/>
      <c r="QJQ1223" s="10"/>
      <c r="QJR1223" s="10"/>
      <c r="QJS1223" s="10"/>
      <c r="QJT1223" s="10"/>
      <c r="QJU1223" s="10"/>
      <c r="QJV1223" s="10"/>
      <c r="QJW1223" s="10"/>
      <c r="QJX1223" s="10"/>
      <c r="QJY1223" s="10"/>
      <c r="QJZ1223" s="10"/>
      <c r="QKA1223" s="10"/>
      <c r="QKB1223" s="10"/>
      <c r="QKC1223" s="10"/>
      <c r="QKD1223" s="10"/>
      <c r="QKE1223" s="10"/>
      <c r="QKF1223" s="10"/>
      <c r="QKG1223" s="10"/>
      <c r="QKH1223" s="10"/>
      <c r="QKI1223" s="10"/>
      <c r="QKJ1223" s="10"/>
      <c r="QKK1223" s="10"/>
      <c r="QKL1223" s="10"/>
      <c r="QKM1223" s="10"/>
      <c r="QKN1223" s="10"/>
      <c r="QKO1223" s="10"/>
      <c r="QKP1223" s="10"/>
      <c r="QKQ1223" s="10"/>
      <c r="QKR1223" s="10"/>
      <c r="QKS1223" s="10"/>
      <c r="QKT1223" s="10"/>
      <c r="QKU1223" s="10"/>
      <c r="QKV1223" s="10"/>
      <c r="QKW1223" s="10"/>
      <c r="QKX1223" s="10"/>
      <c r="QKY1223" s="10"/>
      <c r="QKZ1223" s="10"/>
      <c r="QLA1223" s="10"/>
      <c r="QLB1223" s="10"/>
      <c r="QLC1223" s="10"/>
      <c r="QLD1223" s="10"/>
      <c r="QLE1223" s="10"/>
      <c r="QLF1223" s="10"/>
      <c r="QLG1223" s="10"/>
      <c r="QLH1223" s="10"/>
      <c r="QLI1223" s="10"/>
      <c r="QLJ1223" s="10"/>
      <c r="QLK1223" s="10"/>
      <c r="QLL1223" s="10"/>
      <c r="QLM1223" s="10"/>
      <c r="QLN1223" s="10"/>
      <c r="QLO1223" s="10"/>
      <c r="QLP1223" s="10"/>
      <c r="QLQ1223" s="10"/>
      <c r="QLR1223" s="10"/>
      <c r="QLS1223" s="10"/>
      <c r="QLT1223" s="10"/>
      <c r="QLU1223" s="10"/>
      <c r="QLV1223" s="10"/>
      <c r="QLW1223" s="10"/>
      <c r="QLX1223" s="10"/>
      <c r="QLY1223" s="10"/>
      <c r="QLZ1223" s="10"/>
      <c r="QMA1223" s="10"/>
      <c r="QMB1223" s="10"/>
      <c r="QMC1223" s="10"/>
      <c r="QMD1223" s="10"/>
      <c r="QME1223" s="10"/>
      <c r="QMF1223" s="10"/>
      <c r="QMG1223" s="10"/>
      <c r="QMH1223" s="10"/>
      <c r="QMI1223" s="10"/>
      <c r="QMJ1223" s="10"/>
      <c r="QMK1223" s="10"/>
      <c r="QML1223" s="10"/>
      <c r="QMM1223" s="10"/>
      <c r="QMN1223" s="10"/>
      <c r="QMO1223" s="10"/>
      <c r="QMP1223" s="10"/>
      <c r="QMQ1223" s="10"/>
      <c r="QMR1223" s="10"/>
      <c r="QMS1223" s="10"/>
      <c r="QMT1223" s="10"/>
      <c r="QMU1223" s="10"/>
      <c r="QMV1223" s="10"/>
      <c r="QMW1223" s="10"/>
      <c r="QMX1223" s="10"/>
      <c r="QMY1223" s="10"/>
      <c r="QMZ1223" s="10"/>
      <c r="QNA1223" s="10"/>
      <c r="QNB1223" s="10"/>
      <c r="QNC1223" s="10"/>
      <c r="QND1223" s="10"/>
      <c r="QNE1223" s="10"/>
      <c r="QNF1223" s="10"/>
      <c r="QNG1223" s="10"/>
      <c r="QNH1223" s="10"/>
      <c r="QNI1223" s="10"/>
      <c r="QNJ1223" s="10"/>
      <c r="QNK1223" s="10"/>
      <c r="QNL1223" s="10"/>
      <c r="QNM1223" s="10"/>
      <c r="QNN1223" s="10"/>
      <c r="QNO1223" s="10"/>
      <c r="QNP1223" s="10"/>
      <c r="QNQ1223" s="10"/>
      <c r="QNR1223" s="10"/>
      <c r="QNS1223" s="10"/>
      <c r="QNT1223" s="10"/>
      <c r="QNU1223" s="10"/>
      <c r="QNV1223" s="10"/>
      <c r="QNW1223" s="10"/>
      <c r="QNX1223" s="10"/>
      <c r="QNY1223" s="10"/>
      <c r="QNZ1223" s="10"/>
      <c r="QOA1223" s="10"/>
      <c r="QOB1223" s="10"/>
      <c r="QOC1223" s="10"/>
      <c r="QOD1223" s="10"/>
      <c r="QOE1223" s="10"/>
      <c r="QOF1223" s="10"/>
      <c r="QOG1223" s="10"/>
      <c r="QOH1223" s="10"/>
      <c r="QOI1223" s="10"/>
      <c r="QOJ1223" s="10"/>
      <c r="QOK1223" s="10"/>
      <c r="QOL1223" s="10"/>
      <c r="QOM1223" s="10"/>
      <c r="QON1223" s="10"/>
      <c r="QOO1223" s="10"/>
      <c r="QOP1223" s="10"/>
      <c r="QOQ1223" s="10"/>
      <c r="QOR1223" s="10"/>
      <c r="QOS1223" s="10"/>
      <c r="QOT1223" s="10"/>
      <c r="QOU1223" s="10"/>
      <c r="QOV1223" s="10"/>
      <c r="QOW1223" s="10"/>
      <c r="QOX1223" s="10"/>
      <c r="QOY1223" s="10"/>
      <c r="QOZ1223" s="10"/>
      <c r="QPA1223" s="10"/>
      <c r="QPB1223" s="10"/>
      <c r="QPC1223" s="10"/>
      <c r="QPD1223" s="10"/>
      <c r="QPE1223" s="10"/>
      <c r="QPF1223" s="10"/>
      <c r="QPG1223" s="10"/>
      <c r="QPH1223" s="10"/>
      <c r="QPI1223" s="10"/>
      <c r="QPJ1223" s="10"/>
      <c r="QPK1223" s="10"/>
      <c r="QPL1223" s="10"/>
      <c r="QPM1223" s="10"/>
      <c r="QPN1223" s="10"/>
      <c r="QPO1223" s="10"/>
      <c r="QPP1223" s="10"/>
      <c r="QPQ1223" s="10"/>
      <c r="QPR1223" s="10"/>
      <c r="QPS1223" s="10"/>
      <c r="QPT1223" s="10"/>
      <c r="QPU1223" s="10"/>
      <c r="QPV1223" s="10"/>
      <c r="QPW1223" s="10"/>
      <c r="QPX1223" s="10"/>
      <c r="QPY1223" s="10"/>
      <c r="QPZ1223" s="10"/>
      <c r="QQA1223" s="10"/>
      <c r="QQB1223" s="10"/>
      <c r="QQC1223" s="10"/>
      <c r="QQD1223" s="10"/>
      <c r="QQE1223" s="10"/>
      <c r="QQF1223" s="10"/>
      <c r="QQG1223" s="10"/>
      <c r="QQH1223" s="10"/>
      <c r="QQI1223" s="10"/>
      <c r="QQJ1223" s="10"/>
      <c r="QQK1223" s="10"/>
      <c r="QQL1223" s="10"/>
      <c r="QQM1223" s="10"/>
      <c r="QQN1223" s="10"/>
      <c r="QQO1223" s="10"/>
      <c r="QQP1223" s="10"/>
      <c r="QQQ1223" s="10"/>
      <c r="QQR1223" s="10"/>
      <c r="QQS1223" s="10"/>
      <c r="QQT1223" s="10"/>
      <c r="QQU1223" s="10"/>
      <c r="QQV1223" s="10"/>
      <c r="QQW1223" s="10"/>
      <c r="QQX1223" s="10"/>
      <c r="QQY1223" s="10"/>
      <c r="QQZ1223" s="10"/>
      <c r="QRA1223" s="10"/>
      <c r="QRB1223" s="10"/>
      <c r="QRC1223" s="10"/>
      <c r="QRD1223" s="10"/>
      <c r="QRE1223" s="10"/>
      <c r="QRF1223" s="10"/>
      <c r="QRG1223" s="10"/>
      <c r="QRH1223" s="10"/>
      <c r="QRI1223" s="10"/>
      <c r="QRJ1223" s="10"/>
      <c r="QRK1223" s="10"/>
      <c r="QRL1223" s="10"/>
      <c r="QRM1223" s="10"/>
      <c r="QRN1223" s="10"/>
      <c r="QRO1223" s="10"/>
      <c r="QRP1223" s="10"/>
      <c r="QRQ1223" s="10"/>
      <c r="QRR1223" s="10"/>
      <c r="QRS1223" s="10"/>
      <c r="QRT1223" s="10"/>
      <c r="QRU1223" s="10"/>
      <c r="QRV1223" s="10"/>
      <c r="QRW1223" s="10"/>
      <c r="QRX1223" s="10"/>
      <c r="QRY1223" s="10"/>
      <c r="QRZ1223" s="10"/>
      <c r="QSA1223" s="10"/>
      <c r="QSB1223" s="10"/>
      <c r="QSC1223" s="10"/>
      <c r="QSD1223" s="10"/>
      <c r="QSE1223" s="10"/>
      <c r="QSF1223" s="10"/>
      <c r="QSG1223" s="10"/>
      <c r="QSH1223" s="10"/>
      <c r="QSI1223" s="10"/>
      <c r="QSJ1223" s="10"/>
      <c r="QSK1223" s="10"/>
      <c r="QSL1223" s="10"/>
      <c r="QSM1223" s="10"/>
      <c r="QSN1223" s="10"/>
      <c r="QSO1223" s="10"/>
      <c r="QSP1223" s="10"/>
      <c r="QSQ1223" s="10"/>
      <c r="QSR1223" s="10"/>
      <c r="QSS1223" s="10"/>
      <c r="QST1223" s="10"/>
      <c r="QSU1223" s="10"/>
      <c r="QSV1223" s="10"/>
      <c r="QSW1223" s="10"/>
      <c r="QSX1223" s="10"/>
      <c r="QSY1223" s="10"/>
      <c r="QSZ1223" s="10"/>
      <c r="QTA1223" s="10"/>
      <c r="QTB1223" s="10"/>
      <c r="QTC1223" s="10"/>
      <c r="QTD1223" s="10"/>
      <c r="QTE1223" s="10"/>
      <c r="QTF1223" s="10"/>
      <c r="QTG1223" s="10"/>
      <c r="QTH1223" s="10"/>
      <c r="QTI1223" s="10"/>
      <c r="QTJ1223" s="10"/>
      <c r="QTK1223" s="10"/>
      <c r="QTL1223" s="10"/>
      <c r="QTM1223" s="10"/>
      <c r="QTN1223" s="10"/>
      <c r="QTO1223" s="10"/>
      <c r="QTP1223" s="10"/>
      <c r="QTQ1223" s="10"/>
      <c r="QTR1223" s="10"/>
      <c r="QTS1223" s="10"/>
      <c r="QTT1223" s="10"/>
      <c r="QTU1223" s="10"/>
      <c r="QTV1223" s="10"/>
      <c r="QTW1223" s="10"/>
      <c r="QTX1223" s="10"/>
      <c r="QTY1223" s="10"/>
      <c r="QTZ1223" s="10"/>
      <c r="QUA1223" s="10"/>
      <c r="QUB1223" s="10"/>
      <c r="QUC1223" s="10"/>
      <c r="QUD1223" s="10"/>
      <c r="QUE1223" s="10"/>
      <c r="QUF1223" s="10"/>
      <c r="QUG1223" s="10"/>
      <c r="QUH1223" s="10"/>
      <c r="QUI1223" s="10"/>
      <c r="QUJ1223" s="10"/>
      <c r="QUK1223" s="10"/>
      <c r="QUL1223" s="10"/>
      <c r="QUM1223" s="10"/>
      <c r="QUN1223" s="10"/>
      <c r="QUO1223" s="10"/>
      <c r="QUP1223" s="10"/>
      <c r="QUQ1223" s="10"/>
      <c r="QUR1223" s="10"/>
      <c r="QUS1223" s="10"/>
      <c r="QUT1223" s="10"/>
      <c r="QUU1223" s="10"/>
      <c r="QUV1223" s="10"/>
      <c r="QUW1223" s="10"/>
      <c r="QUX1223" s="10"/>
      <c r="QUY1223" s="10"/>
      <c r="QUZ1223" s="10"/>
      <c r="QVA1223" s="10"/>
      <c r="QVB1223" s="10"/>
      <c r="QVC1223" s="10"/>
      <c r="QVD1223" s="10"/>
      <c r="QVE1223" s="10"/>
      <c r="QVF1223" s="10"/>
      <c r="QVG1223" s="10"/>
      <c r="QVH1223" s="10"/>
      <c r="QVI1223" s="10"/>
      <c r="QVJ1223" s="10"/>
      <c r="QVK1223" s="10"/>
      <c r="QVL1223" s="10"/>
      <c r="QVM1223" s="10"/>
      <c r="QVN1223" s="10"/>
      <c r="QVO1223" s="10"/>
      <c r="QVP1223" s="10"/>
      <c r="QVQ1223" s="10"/>
      <c r="QVR1223" s="10"/>
      <c r="QVS1223" s="10"/>
      <c r="QVT1223" s="10"/>
      <c r="QVU1223" s="10"/>
      <c r="QVV1223" s="10"/>
      <c r="QVW1223" s="10"/>
      <c r="QVX1223" s="10"/>
      <c r="QVY1223" s="10"/>
      <c r="QVZ1223" s="10"/>
      <c r="QWA1223" s="10"/>
      <c r="QWB1223" s="10"/>
      <c r="QWC1223" s="10"/>
      <c r="QWD1223" s="10"/>
      <c r="QWE1223" s="10"/>
      <c r="QWF1223" s="10"/>
      <c r="QWG1223" s="10"/>
      <c r="QWH1223" s="10"/>
      <c r="QWI1223" s="10"/>
      <c r="QWJ1223" s="10"/>
      <c r="QWK1223" s="10"/>
      <c r="QWL1223" s="10"/>
      <c r="QWM1223" s="10"/>
      <c r="QWN1223" s="10"/>
      <c r="QWO1223" s="10"/>
      <c r="QWP1223" s="10"/>
      <c r="QWQ1223" s="10"/>
      <c r="QWR1223" s="10"/>
      <c r="QWS1223" s="10"/>
      <c r="QWT1223" s="10"/>
      <c r="QWU1223" s="10"/>
      <c r="QWV1223" s="10"/>
      <c r="QWW1223" s="10"/>
      <c r="QWX1223" s="10"/>
      <c r="QWY1223" s="10"/>
      <c r="QWZ1223" s="10"/>
      <c r="QXA1223" s="10"/>
      <c r="QXB1223" s="10"/>
      <c r="QXC1223" s="10"/>
      <c r="QXD1223" s="10"/>
      <c r="QXE1223" s="10"/>
      <c r="QXF1223" s="10"/>
      <c r="QXG1223" s="10"/>
      <c r="QXH1223" s="10"/>
      <c r="QXI1223" s="10"/>
      <c r="QXJ1223" s="10"/>
      <c r="QXK1223" s="10"/>
      <c r="QXL1223" s="10"/>
      <c r="QXM1223" s="10"/>
      <c r="QXN1223" s="10"/>
      <c r="QXO1223" s="10"/>
      <c r="QXP1223" s="10"/>
      <c r="QXQ1223" s="10"/>
      <c r="QXR1223" s="10"/>
      <c r="QXS1223" s="10"/>
      <c r="QXT1223" s="10"/>
      <c r="QXU1223" s="10"/>
      <c r="QXV1223" s="10"/>
      <c r="QXW1223" s="10"/>
      <c r="QXX1223" s="10"/>
      <c r="QXY1223" s="10"/>
      <c r="QXZ1223" s="10"/>
      <c r="QYA1223" s="10"/>
      <c r="QYB1223" s="10"/>
      <c r="QYC1223" s="10"/>
      <c r="QYD1223" s="10"/>
      <c r="QYE1223" s="10"/>
      <c r="QYF1223" s="10"/>
      <c r="QYG1223" s="10"/>
      <c r="QYH1223" s="10"/>
      <c r="QYI1223" s="10"/>
      <c r="QYJ1223" s="10"/>
      <c r="QYK1223" s="10"/>
      <c r="QYL1223" s="10"/>
      <c r="QYM1223" s="10"/>
      <c r="QYN1223" s="10"/>
      <c r="QYO1223" s="10"/>
      <c r="QYP1223" s="10"/>
      <c r="QYQ1223" s="10"/>
      <c r="QYR1223" s="10"/>
      <c r="QYS1223" s="10"/>
      <c r="QYT1223" s="10"/>
      <c r="QYU1223" s="10"/>
      <c r="QYV1223" s="10"/>
      <c r="QYW1223" s="10"/>
      <c r="QYX1223" s="10"/>
      <c r="QYY1223" s="10"/>
      <c r="QYZ1223" s="10"/>
      <c r="QZA1223" s="10"/>
      <c r="QZB1223" s="10"/>
      <c r="QZC1223" s="10"/>
      <c r="QZD1223" s="10"/>
      <c r="QZE1223" s="10"/>
      <c r="QZF1223" s="10"/>
      <c r="QZG1223" s="10"/>
      <c r="QZH1223" s="10"/>
      <c r="QZI1223" s="10"/>
      <c r="QZJ1223" s="10"/>
      <c r="QZK1223" s="10"/>
      <c r="QZL1223" s="10"/>
      <c r="QZM1223" s="10"/>
      <c r="QZN1223" s="10"/>
      <c r="QZO1223" s="10"/>
      <c r="QZP1223" s="10"/>
      <c r="QZQ1223" s="10"/>
      <c r="QZR1223" s="10"/>
      <c r="QZS1223" s="10"/>
      <c r="QZT1223" s="10"/>
      <c r="QZU1223" s="10"/>
      <c r="QZV1223" s="10"/>
      <c r="QZW1223" s="10"/>
      <c r="QZX1223" s="10"/>
      <c r="QZY1223" s="10"/>
      <c r="QZZ1223" s="10"/>
      <c r="RAA1223" s="10"/>
      <c r="RAB1223" s="10"/>
      <c r="RAC1223" s="10"/>
      <c r="RAD1223" s="10"/>
      <c r="RAE1223" s="10"/>
      <c r="RAF1223" s="10"/>
      <c r="RAG1223" s="10"/>
      <c r="RAH1223" s="10"/>
      <c r="RAI1223" s="10"/>
      <c r="RAJ1223" s="10"/>
      <c r="RAK1223" s="10"/>
      <c r="RAL1223" s="10"/>
      <c r="RAM1223" s="10"/>
      <c r="RAN1223" s="10"/>
      <c r="RAO1223" s="10"/>
      <c r="RAP1223" s="10"/>
      <c r="RAQ1223" s="10"/>
      <c r="RAR1223" s="10"/>
      <c r="RAS1223" s="10"/>
      <c r="RAT1223" s="10"/>
      <c r="RAU1223" s="10"/>
      <c r="RAV1223" s="10"/>
      <c r="RAW1223" s="10"/>
      <c r="RAX1223" s="10"/>
      <c r="RAY1223" s="10"/>
      <c r="RAZ1223" s="10"/>
      <c r="RBA1223" s="10"/>
      <c r="RBB1223" s="10"/>
      <c r="RBC1223" s="10"/>
      <c r="RBD1223" s="10"/>
      <c r="RBE1223" s="10"/>
      <c r="RBF1223" s="10"/>
      <c r="RBG1223" s="10"/>
      <c r="RBH1223" s="10"/>
      <c r="RBI1223" s="10"/>
      <c r="RBJ1223" s="10"/>
      <c r="RBK1223" s="10"/>
      <c r="RBL1223" s="10"/>
      <c r="RBM1223" s="10"/>
      <c r="RBN1223" s="10"/>
      <c r="RBO1223" s="10"/>
      <c r="RBP1223" s="10"/>
      <c r="RBQ1223" s="10"/>
      <c r="RBR1223" s="10"/>
      <c r="RBS1223" s="10"/>
      <c r="RBT1223" s="10"/>
      <c r="RBU1223" s="10"/>
      <c r="RBV1223" s="10"/>
      <c r="RBW1223" s="10"/>
      <c r="RBX1223" s="10"/>
      <c r="RBY1223" s="10"/>
      <c r="RBZ1223" s="10"/>
      <c r="RCA1223" s="10"/>
      <c r="RCB1223" s="10"/>
      <c r="RCC1223" s="10"/>
      <c r="RCD1223" s="10"/>
      <c r="RCE1223" s="10"/>
      <c r="RCF1223" s="10"/>
      <c r="RCG1223" s="10"/>
      <c r="RCH1223" s="10"/>
      <c r="RCI1223" s="10"/>
      <c r="RCJ1223" s="10"/>
      <c r="RCK1223" s="10"/>
      <c r="RCL1223" s="10"/>
      <c r="RCM1223" s="10"/>
      <c r="RCN1223" s="10"/>
      <c r="RCO1223" s="10"/>
      <c r="RCP1223" s="10"/>
      <c r="RCQ1223" s="10"/>
      <c r="RCR1223" s="10"/>
      <c r="RCS1223" s="10"/>
      <c r="RCT1223" s="10"/>
      <c r="RCU1223" s="10"/>
      <c r="RCV1223" s="10"/>
      <c r="RCW1223" s="10"/>
      <c r="RCX1223" s="10"/>
      <c r="RCY1223" s="10"/>
      <c r="RCZ1223" s="10"/>
      <c r="RDA1223" s="10"/>
      <c r="RDB1223" s="10"/>
      <c r="RDC1223" s="10"/>
      <c r="RDD1223" s="10"/>
      <c r="RDE1223" s="10"/>
      <c r="RDF1223" s="10"/>
      <c r="RDG1223" s="10"/>
      <c r="RDH1223" s="10"/>
      <c r="RDI1223" s="10"/>
      <c r="RDJ1223" s="10"/>
      <c r="RDK1223" s="10"/>
      <c r="RDL1223" s="10"/>
      <c r="RDM1223" s="10"/>
      <c r="RDN1223" s="10"/>
      <c r="RDO1223" s="10"/>
      <c r="RDP1223" s="10"/>
      <c r="RDQ1223" s="10"/>
      <c r="RDR1223" s="10"/>
      <c r="RDS1223" s="10"/>
      <c r="RDT1223" s="10"/>
      <c r="RDU1223" s="10"/>
      <c r="RDV1223" s="10"/>
      <c r="RDW1223" s="10"/>
      <c r="RDX1223" s="10"/>
      <c r="RDY1223" s="10"/>
      <c r="RDZ1223" s="10"/>
      <c r="REA1223" s="10"/>
      <c r="REB1223" s="10"/>
      <c r="REC1223" s="10"/>
      <c r="RED1223" s="10"/>
      <c r="REE1223" s="10"/>
      <c r="REF1223" s="10"/>
      <c r="REG1223" s="10"/>
      <c r="REH1223" s="10"/>
      <c r="REI1223" s="10"/>
      <c r="REJ1223" s="10"/>
      <c r="REK1223" s="10"/>
      <c r="REL1223" s="10"/>
      <c r="REM1223" s="10"/>
      <c r="REN1223" s="10"/>
      <c r="REO1223" s="10"/>
      <c r="REP1223" s="10"/>
      <c r="REQ1223" s="10"/>
      <c r="RER1223" s="10"/>
      <c r="RES1223" s="10"/>
      <c r="RET1223" s="10"/>
      <c r="REU1223" s="10"/>
      <c r="REV1223" s="10"/>
      <c r="REW1223" s="10"/>
      <c r="REX1223" s="10"/>
      <c r="REY1223" s="10"/>
      <c r="REZ1223" s="10"/>
      <c r="RFA1223" s="10"/>
      <c r="RFB1223" s="10"/>
      <c r="RFC1223" s="10"/>
      <c r="RFD1223" s="10"/>
      <c r="RFE1223" s="10"/>
      <c r="RFF1223" s="10"/>
      <c r="RFG1223" s="10"/>
      <c r="RFH1223" s="10"/>
      <c r="RFI1223" s="10"/>
      <c r="RFJ1223" s="10"/>
      <c r="RFK1223" s="10"/>
      <c r="RFL1223" s="10"/>
      <c r="RFM1223" s="10"/>
      <c r="RFN1223" s="10"/>
      <c r="RFO1223" s="10"/>
      <c r="RFP1223" s="10"/>
      <c r="RFQ1223" s="10"/>
      <c r="RFR1223" s="10"/>
      <c r="RFS1223" s="10"/>
      <c r="RFT1223" s="10"/>
      <c r="RFU1223" s="10"/>
      <c r="RFV1223" s="10"/>
      <c r="RFW1223" s="10"/>
      <c r="RFX1223" s="10"/>
      <c r="RFY1223" s="10"/>
      <c r="RFZ1223" s="10"/>
      <c r="RGA1223" s="10"/>
      <c r="RGB1223" s="10"/>
      <c r="RGC1223" s="10"/>
      <c r="RGD1223" s="10"/>
      <c r="RGE1223" s="10"/>
      <c r="RGF1223" s="10"/>
      <c r="RGG1223" s="10"/>
      <c r="RGH1223" s="10"/>
      <c r="RGI1223" s="10"/>
      <c r="RGJ1223" s="10"/>
      <c r="RGK1223" s="10"/>
      <c r="RGL1223" s="10"/>
      <c r="RGM1223" s="10"/>
      <c r="RGN1223" s="10"/>
      <c r="RGO1223" s="10"/>
      <c r="RGP1223" s="10"/>
      <c r="RGQ1223" s="10"/>
      <c r="RGR1223" s="10"/>
      <c r="RGS1223" s="10"/>
      <c r="RGT1223" s="10"/>
      <c r="RGU1223" s="10"/>
      <c r="RGV1223" s="10"/>
      <c r="RGW1223" s="10"/>
      <c r="RGX1223" s="10"/>
      <c r="RGY1223" s="10"/>
      <c r="RGZ1223" s="10"/>
      <c r="RHA1223" s="10"/>
      <c r="RHB1223" s="10"/>
      <c r="RHC1223" s="10"/>
      <c r="RHD1223" s="10"/>
      <c r="RHE1223" s="10"/>
      <c r="RHF1223" s="10"/>
      <c r="RHG1223" s="10"/>
      <c r="RHH1223" s="10"/>
      <c r="RHI1223" s="10"/>
      <c r="RHJ1223" s="10"/>
      <c r="RHK1223" s="10"/>
      <c r="RHL1223" s="10"/>
      <c r="RHM1223" s="10"/>
      <c r="RHN1223" s="10"/>
      <c r="RHO1223" s="10"/>
      <c r="RHP1223" s="10"/>
      <c r="RHQ1223" s="10"/>
      <c r="RHR1223" s="10"/>
      <c r="RHS1223" s="10"/>
      <c r="RHT1223" s="10"/>
      <c r="RHU1223" s="10"/>
      <c r="RHV1223" s="10"/>
      <c r="RHW1223" s="10"/>
      <c r="RHX1223" s="10"/>
      <c r="RHY1223" s="10"/>
      <c r="RHZ1223" s="10"/>
      <c r="RIA1223" s="10"/>
      <c r="RIB1223" s="10"/>
      <c r="RIC1223" s="10"/>
      <c r="RID1223" s="10"/>
      <c r="RIE1223" s="10"/>
      <c r="RIF1223" s="10"/>
      <c r="RIG1223" s="10"/>
      <c r="RIH1223" s="10"/>
      <c r="RII1223" s="10"/>
      <c r="RIJ1223" s="10"/>
      <c r="RIK1223" s="10"/>
      <c r="RIL1223" s="10"/>
      <c r="RIM1223" s="10"/>
      <c r="RIN1223" s="10"/>
      <c r="RIO1223" s="10"/>
      <c r="RIP1223" s="10"/>
      <c r="RIQ1223" s="10"/>
      <c r="RIR1223" s="10"/>
      <c r="RIS1223" s="10"/>
      <c r="RIT1223" s="10"/>
      <c r="RIU1223" s="10"/>
      <c r="RIV1223" s="10"/>
      <c r="RIW1223" s="10"/>
      <c r="RIX1223" s="10"/>
      <c r="RIY1223" s="10"/>
      <c r="RIZ1223" s="10"/>
      <c r="RJA1223" s="10"/>
      <c r="RJB1223" s="10"/>
      <c r="RJC1223" s="10"/>
      <c r="RJD1223" s="10"/>
      <c r="RJE1223" s="10"/>
      <c r="RJF1223" s="10"/>
      <c r="RJG1223" s="10"/>
      <c r="RJH1223" s="10"/>
      <c r="RJI1223" s="10"/>
      <c r="RJJ1223" s="10"/>
      <c r="RJK1223" s="10"/>
      <c r="RJL1223" s="10"/>
      <c r="RJM1223" s="10"/>
      <c r="RJN1223" s="10"/>
      <c r="RJO1223" s="10"/>
      <c r="RJP1223" s="10"/>
      <c r="RJQ1223" s="10"/>
      <c r="RJR1223" s="10"/>
      <c r="RJS1223" s="10"/>
      <c r="RJT1223" s="10"/>
      <c r="RJU1223" s="10"/>
      <c r="RJV1223" s="10"/>
      <c r="RJW1223" s="10"/>
      <c r="RJX1223" s="10"/>
      <c r="RJY1223" s="10"/>
      <c r="RJZ1223" s="10"/>
      <c r="RKA1223" s="10"/>
      <c r="RKB1223" s="10"/>
      <c r="RKC1223" s="10"/>
      <c r="RKD1223" s="10"/>
      <c r="RKE1223" s="10"/>
      <c r="RKF1223" s="10"/>
      <c r="RKG1223" s="10"/>
      <c r="RKH1223" s="10"/>
      <c r="RKI1223" s="10"/>
      <c r="RKJ1223" s="10"/>
      <c r="RKK1223" s="10"/>
      <c r="RKL1223" s="10"/>
      <c r="RKM1223" s="10"/>
      <c r="RKN1223" s="10"/>
      <c r="RKO1223" s="10"/>
      <c r="RKP1223" s="10"/>
      <c r="RKQ1223" s="10"/>
      <c r="RKR1223" s="10"/>
      <c r="RKS1223" s="10"/>
      <c r="RKT1223" s="10"/>
      <c r="RKU1223" s="10"/>
      <c r="RKV1223" s="10"/>
      <c r="RKW1223" s="10"/>
      <c r="RKX1223" s="10"/>
      <c r="RKY1223" s="10"/>
      <c r="RKZ1223" s="10"/>
      <c r="RLA1223" s="10"/>
      <c r="RLB1223" s="10"/>
      <c r="RLC1223" s="10"/>
      <c r="RLD1223" s="10"/>
      <c r="RLE1223" s="10"/>
      <c r="RLF1223" s="10"/>
      <c r="RLG1223" s="10"/>
      <c r="RLH1223" s="10"/>
      <c r="RLI1223" s="10"/>
      <c r="RLJ1223" s="10"/>
      <c r="RLK1223" s="10"/>
      <c r="RLL1223" s="10"/>
      <c r="RLM1223" s="10"/>
      <c r="RLN1223" s="10"/>
      <c r="RLO1223" s="10"/>
      <c r="RLP1223" s="10"/>
      <c r="RLQ1223" s="10"/>
      <c r="RLR1223" s="10"/>
      <c r="RLS1223" s="10"/>
      <c r="RLT1223" s="10"/>
      <c r="RLU1223" s="10"/>
      <c r="RLV1223" s="10"/>
      <c r="RLW1223" s="10"/>
      <c r="RLX1223" s="10"/>
      <c r="RLY1223" s="10"/>
      <c r="RLZ1223" s="10"/>
      <c r="RMA1223" s="10"/>
      <c r="RMB1223" s="10"/>
      <c r="RMC1223" s="10"/>
      <c r="RMD1223" s="10"/>
      <c r="RME1223" s="10"/>
      <c r="RMF1223" s="10"/>
      <c r="RMG1223" s="10"/>
      <c r="RMH1223" s="10"/>
      <c r="RMI1223" s="10"/>
      <c r="RMJ1223" s="10"/>
      <c r="RMK1223" s="10"/>
      <c r="RML1223" s="10"/>
      <c r="RMM1223" s="10"/>
      <c r="RMN1223" s="10"/>
      <c r="RMO1223" s="10"/>
      <c r="RMP1223" s="10"/>
      <c r="RMQ1223" s="10"/>
      <c r="RMR1223" s="10"/>
      <c r="RMS1223" s="10"/>
      <c r="RMT1223" s="10"/>
      <c r="RMU1223" s="10"/>
      <c r="RMV1223" s="10"/>
      <c r="RMW1223" s="10"/>
      <c r="RMX1223" s="10"/>
      <c r="RMY1223" s="10"/>
      <c r="RMZ1223" s="10"/>
      <c r="RNA1223" s="10"/>
      <c r="RNB1223" s="10"/>
      <c r="RNC1223" s="10"/>
      <c r="RND1223" s="10"/>
      <c r="RNE1223" s="10"/>
      <c r="RNF1223" s="10"/>
      <c r="RNG1223" s="10"/>
      <c r="RNH1223" s="10"/>
      <c r="RNI1223" s="10"/>
      <c r="RNJ1223" s="10"/>
      <c r="RNK1223" s="10"/>
      <c r="RNL1223" s="10"/>
      <c r="RNM1223" s="10"/>
      <c r="RNN1223" s="10"/>
      <c r="RNO1223" s="10"/>
      <c r="RNP1223" s="10"/>
      <c r="RNQ1223" s="10"/>
      <c r="RNR1223" s="10"/>
      <c r="RNS1223" s="10"/>
      <c r="RNT1223" s="10"/>
      <c r="RNU1223" s="10"/>
      <c r="RNV1223" s="10"/>
      <c r="RNW1223" s="10"/>
      <c r="RNX1223" s="10"/>
      <c r="RNY1223" s="10"/>
      <c r="RNZ1223" s="10"/>
      <c r="ROA1223" s="10"/>
      <c r="ROB1223" s="10"/>
      <c r="ROC1223" s="10"/>
      <c r="ROD1223" s="10"/>
      <c r="ROE1223" s="10"/>
      <c r="ROF1223" s="10"/>
      <c r="ROG1223" s="10"/>
      <c r="ROH1223" s="10"/>
      <c r="ROI1223" s="10"/>
      <c r="ROJ1223" s="10"/>
      <c r="ROK1223" s="10"/>
      <c r="ROL1223" s="10"/>
      <c r="ROM1223" s="10"/>
      <c r="RON1223" s="10"/>
      <c r="ROO1223" s="10"/>
      <c r="ROP1223" s="10"/>
      <c r="ROQ1223" s="10"/>
      <c r="ROR1223" s="10"/>
      <c r="ROS1223" s="10"/>
      <c r="ROT1223" s="10"/>
      <c r="ROU1223" s="10"/>
      <c r="ROV1223" s="10"/>
      <c r="ROW1223" s="10"/>
      <c r="ROX1223" s="10"/>
      <c r="ROY1223" s="10"/>
      <c r="ROZ1223" s="10"/>
      <c r="RPA1223" s="10"/>
      <c r="RPB1223" s="10"/>
      <c r="RPC1223" s="10"/>
      <c r="RPD1223" s="10"/>
      <c r="RPE1223" s="10"/>
      <c r="RPF1223" s="10"/>
      <c r="RPG1223" s="10"/>
      <c r="RPH1223" s="10"/>
      <c r="RPI1223" s="10"/>
      <c r="RPJ1223" s="10"/>
      <c r="RPK1223" s="10"/>
      <c r="RPL1223" s="10"/>
      <c r="RPM1223" s="10"/>
      <c r="RPN1223" s="10"/>
      <c r="RPO1223" s="10"/>
      <c r="RPP1223" s="10"/>
      <c r="RPQ1223" s="10"/>
      <c r="RPR1223" s="10"/>
      <c r="RPS1223" s="10"/>
      <c r="RPT1223" s="10"/>
      <c r="RPU1223" s="10"/>
      <c r="RPV1223" s="10"/>
      <c r="RPW1223" s="10"/>
      <c r="RPX1223" s="10"/>
      <c r="RPY1223" s="10"/>
      <c r="RPZ1223" s="10"/>
      <c r="RQA1223" s="10"/>
      <c r="RQB1223" s="10"/>
      <c r="RQC1223" s="10"/>
      <c r="RQD1223" s="10"/>
      <c r="RQE1223" s="10"/>
      <c r="RQF1223" s="10"/>
      <c r="RQG1223" s="10"/>
      <c r="RQH1223" s="10"/>
      <c r="RQI1223" s="10"/>
      <c r="RQJ1223" s="10"/>
      <c r="RQK1223" s="10"/>
      <c r="RQL1223" s="10"/>
      <c r="RQM1223" s="10"/>
      <c r="RQN1223" s="10"/>
      <c r="RQO1223" s="10"/>
      <c r="RQP1223" s="10"/>
      <c r="RQQ1223" s="10"/>
      <c r="RQR1223" s="10"/>
      <c r="RQS1223" s="10"/>
      <c r="RQT1223" s="10"/>
      <c r="RQU1223" s="10"/>
      <c r="RQV1223" s="10"/>
      <c r="RQW1223" s="10"/>
      <c r="RQX1223" s="10"/>
      <c r="RQY1223" s="10"/>
      <c r="RQZ1223" s="10"/>
      <c r="RRA1223" s="10"/>
      <c r="RRB1223" s="10"/>
      <c r="RRC1223" s="10"/>
      <c r="RRD1223" s="10"/>
      <c r="RRE1223" s="10"/>
      <c r="RRF1223" s="10"/>
      <c r="RRG1223" s="10"/>
      <c r="RRH1223" s="10"/>
      <c r="RRI1223" s="10"/>
      <c r="RRJ1223" s="10"/>
      <c r="RRK1223" s="10"/>
      <c r="RRL1223" s="10"/>
      <c r="RRM1223" s="10"/>
      <c r="RRN1223" s="10"/>
      <c r="RRO1223" s="10"/>
      <c r="RRP1223" s="10"/>
      <c r="RRQ1223" s="10"/>
      <c r="RRR1223" s="10"/>
      <c r="RRS1223" s="10"/>
      <c r="RRT1223" s="10"/>
      <c r="RRU1223" s="10"/>
      <c r="RRV1223" s="10"/>
      <c r="RRW1223" s="10"/>
      <c r="RRX1223" s="10"/>
      <c r="RRY1223" s="10"/>
      <c r="RRZ1223" s="10"/>
      <c r="RSA1223" s="10"/>
      <c r="RSB1223" s="10"/>
      <c r="RSC1223" s="10"/>
      <c r="RSD1223" s="10"/>
      <c r="RSE1223" s="10"/>
      <c r="RSF1223" s="10"/>
      <c r="RSG1223" s="10"/>
      <c r="RSH1223" s="10"/>
      <c r="RSI1223" s="10"/>
      <c r="RSJ1223" s="10"/>
      <c r="RSK1223" s="10"/>
      <c r="RSL1223" s="10"/>
      <c r="RSM1223" s="10"/>
      <c r="RSN1223" s="10"/>
      <c r="RSO1223" s="10"/>
      <c r="RSP1223" s="10"/>
      <c r="RSQ1223" s="10"/>
      <c r="RSR1223" s="10"/>
      <c r="RSS1223" s="10"/>
      <c r="RST1223" s="10"/>
      <c r="RSU1223" s="10"/>
      <c r="RSV1223" s="10"/>
      <c r="RSW1223" s="10"/>
      <c r="RSX1223" s="10"/>
      <c r="RSY1223" s="10"/>
      <c r="RSZ1223" s="10"/>
      <c r="RTA1223" s="10"/>
      <c r="RTB1223" s="10"/>
      <c r="RTC1223" s="10"/>
      <c r="RTD1223" s="10"/>
      <c r="RTE1223" s="10"/>
      <c r="RTF1223" s="10"/>
      <c r="RTG1223" s="10"/>
      <c r="RTH1223" s="10"/>
      <c r="RTI1223" s="10"/>
      <c r="RTJ1223" s="10"/>
      <c r="RTK1223" s="10"/>
      <c r="RTL1223" s="10"/>
      <c r="RTM1223" s="10"/>
      <c r="RTN1223" s="10"/>
      <c r="RTO1223" s="10"/>
      <c r="RTP1223" s="10"/>
      <c r="RTQ1223" s="10"/>
      <c r="RTR1223" s="10"/>
      <c r="RTS1223" s="10"/>
      <c r="RTT1223" s="10"/>
      <c r="RTU1223" s="10"/>
      <c r="RTV1223" s="10"/>
      <c r="RTW1223" s="10"/>
      <c r="RTX1223" s="10"/>
      <c r="RTY1223" s="10"/>
      <c r="RTZ1223" s="10"/>
      <c r="RUA1223" s="10"/>
      <c r="RUB1223" s="10"/>
      <c r="RUC1223" s="10"/>
      <c r="RUD1223" s="10"/>
      <c r="RUE1223" s="10"/>
      <c r="RUF1223" s="10"/>
      <c r="RUG1223" s="10"/>
      <c r="RUH1223" s="10"/>
      <c r="RUI1223" s="10"/>
      <c r="RUJ1223" s="10"/>
      <c r="RUK1223" s="10"/>
      <c r="RUL1223" s="10"/>
      <c r="RUM1223" s="10"/>
      <c r="RUN1223" s="10"/>
      <c r="RUO1223" s="10"/>
      <c r="RUP1223" s="10"/>
      <c r="RUQ1223" s="10"/>
      <c r="RUR1223" s="10"/>
      <c r="RUS1223" s="10"/>
      <c r="RUT1223" s="10"/>
      <c r="RUU1223" s="10"/>
      <c r="RUV1223" s="10"/>
      <c r="RUW1223" s="10"/>
      <c r="RUX1223" s="10"/>
      <c r="RUY1223" s="10"/>
      <c r="RUZ1223" s="10"/>
      <c r="RVA1223" s="10"/>
      <c r="RVB1223" s="10"/>
      <c r="RVC1223" s="10"/>
      <c r="RVD1223" s="10"/>
      <c r="RVE1223" s="10"/>
      <c r="RVF1223" s="10"/>
      <c r="RVG1223" s="10"/>
      <c r="RVH1223" s="10"/>
      <c r="RVI1223" s="10"/>
      <c r="RVJ1223" s="10"/>
      <c r="RVK1223" s="10"/>
      <c r="RVL1223" s="10"/>
      <c r="RVM1223" s="10"/>
      <c r="RVN1223" s="10"/>
      <c r="RVO1223" s="10"/>
      <c r="RVP1223" s="10"/>
      <c r="RVQ1223" s="10"/>
      <c r="RVR1223" s="10"/>
      <c r="RVS1223" s="10"/>
      <c r="RVT1223" s="10"/>
      <c r="RVU1223" s="10"/>
      <c r="RVV1223" s="10"/>
      <c r="RVW1223" s="10"/>
      <c r="RVX1223" s="10"/>
      <c r="RVY1223" s="10"/>
      <c r="RVZ1223" s="10"/>
      <c r="RWA1223" s="10"/>
      <c r="RWB1223" s="10"/>
      <c r="RWC1223" s="10"/>
      <c r="RWD1223" s="10"/>
      <c r="RWE1223" s="10"/>
      <c r="RWF1223" s="10"/>
      <c r="RWG1223" s="10"/>
      <c r="RWH1223" s="10"/>
      <c r="RWI1223" s="10"/>
      <c r="RWJ1223" s="10"/>
      <c r="RWK1223" s="10"/>
      <c r="RWL1223" s="10"/>
      <c r="RWM1223" s="10"/>
      <c r="RWN1223" s="10"/>
      <c r="RWO1223" s="10"/>
      <c r="RWP1223" s="10"/>
      <c r="RWQ1223" s="10"/>
      <c r="RWR1223" s="10"/>
      <c r="RWS1223" s="10"/>
      <c r="RWT1223" s="10"/>
      <c r="RWU1223" s="10"/>
      <c r="RWV1223" s="10"/>
      <c r="RWW1223" s="10"/>
      <c r="RWX1223" s="10"/>
      <c r="RWY1223" s="10"/>
      <c r="RWZ1223" s="10"/>
      <c r="RXA1223" s="10"/>
      <c r="RXB1223" s="10"/>
      <c r="RXC1223" s="10"/>
      <c r="RXD1223" s="10"/>
      <c r="RXE1223" s="10"/>
      <c r="RXF1223" s="10"/>
      <c r="RXG1223" s="10"/>
      <c r="RXH1223" s="10"/>
      <c r="RXI1223" s="10"/>
      <c r="RXJ1223" s="10"/>
      <c r="RXK1223" s="10"/>
      <c r="RXL1223" s="10"/>
      <c r="RXM1223" s="10"/>
      <c r="RXN1223" s="10"/>
      <c r="RXO1223" s="10"/>
      <c r="RXP1223" s="10"/>
      <c r="RXQ1223" s="10"/>
      <c r="RXR1223" s="10"/>
      <c r="RXS1223" s="10"/>
      <c r="RXT1223" s="10"/>
      <c r="RXU1223" s="10"/>
      <c r="RXV1223" s="10"/>
      <c r="RXW1223" s="10"/>
      <c r="RXX1223" s="10"/>
      <c r="RXY1223" s="10"/>
      <c r="RXZ1223" s="10"/>
      <c r="RYA1223" s="10"/>
      <c r="RYB1223" s="10"/>
      <c r="RYC1223" s="10"/>
      <c r="RYD1223" s="10"/>
      <c r="RYE1223" s="10"/>
      <c r="RYF1223" s="10"/>
      <c r="RYG1223" s="10"/>
      <c r="RYH1223" s="10"/>
      <c r="RYI1223" s="10"/>
      <c r="RYJ1223" s="10"/>
      <c r="RYK1223" s="10"/>
      <c r="RYL1223" s="10"/>
      <c r="RYM1223" s="10"/>
      <c r="RYN1223" s="10"/>
      <c r="RYO1223" s="10"/>
      <c r="RYP1223" s="10"/>
      <c r="RYQ1223" s="10"/>
      <c r="RYR1223" s="10"/>
      <c r="RYS1223" s="10"/>
      <c r="RYT1223" s="10"/>
      <c r="RYU1223" s="10"/>
      <c r="RYV1223" s="10"/>
      <c r="RYW1223" s="10"/>
      <c r="RYX1223" s="10"/>
      <c r="RYY1223" s="10"/>
      <c r="RYZ1223" s="10"/>
      <c r="RZA1223" s="10"/>
      <c r="RZB1223" s="10"/>
      <c r="RZC1223" s="10"/>
      <c r="RZD1223" s="10"/>
      <c r="RZE1223" s="10"/>
      <c r="RZF1223" s="10"/>
      <c r="RZG1223" s="10"/>
      <c r="RZH1223" s="10"/>
      <c r="RZI1223" s="10"/>
      <c r="RZJ1223" s="10"/>
      <c r="RZK1223" s="10"/>
      <c r="RZL1223" s="10"/>
      <c r="RZM1223" s="10"/>
      <c r="RZN1223" s="10"/>
      <c r="RZO1223" s="10"/>
      <c r="RZP1223" s="10"/>
      <c r="RZQ1223" s="10"/>
      <c r="RZR1223" s="10"/>
      <c r="RZS1223" s="10"/>
      <c r="RZT1223" s="10"/>
      <c r="RZU1223" s="10"/>
      <c r="RZV1223" s="10"/>
      <c r="RZW1223" s="10"/>
      <c r="RZX1223" s="10"/>
      <c r="RZY1223" s="10"/>
      <c r="RZZ1223" s="10"/>
      <c r="SAA1223" s="10"/>
      <c r="SAB1223" s="10"/>
      <c r="SAC1223" s="10"/>
      <c r="SAD1223" s="10"/>
      <c r="SAE1223" s="10"/>
      <c r="SAF1223" s="10"/>
      <c r="SAG1223" s="10"/>
      <c r="SAH1223" s="10"/>
      <c r="SAI1223" s="10"/>
      <c r="SAJ1223" s="10"/>
      <c r="SAK1223" s="10"/>
      <c r="SAL1223" s="10"/>
      <c r="SAM1223" s="10"/>
      <c r="SAN1223" s="10"/>
      <c r="SAO1223" s="10"/>
      <c r="SAP1223" s="10"/>
      <c r="SAQ1223" s="10"/>
      <c r="SAR1223" s="10"/>
      <c r="SAS1223" s="10"/>
      <c r="SAT1223" s="10"/>
      <c r="SAU1223" s="10"/>
      <c r="SAV1223" s="10"/>
      <c r="SAW1223" s="10"/>
      <c r="SAX1223" s="10"/>
      <c r="SAY1223" s="10"/>
      <c r="SAZ1223" s="10"/>
      <c r="SBA1223" s="10"/>
      <c r="SBB1223" s="10"/>
      <c r="SBC1223" s="10"/>
      <c r="SBD1223" s="10"/>
      <c r="SBE1223" s="10"/>
      <c r="SBF1223" s="10"/>
      <c r="SBG1223" s="10"/>
      <c r="SBH1223" s="10"/>
      <c r="SBI1223" s="10"/>
      <c r="SBJ1223" s="10"/>
      <c r="SBK1223" s="10"/>
      <c r="SBL1223" s="10"/>
      <c r="SBM1223" s="10"/>
      <c r="SBN1223" s="10"/>
      <c r="SBO1223" s="10"/>
      <c r="SBP1223" s="10"/>
      <c r="SBQ1223" s="10"/>
      <c r="SBR1223" s="10"/>
      <c r="SBS1223" s="10"/>
      <c r="SBT1223" s="10"/>
      <c r="SBU1223" s="10"/>
      <c r="SBV1223" s="10"/>
      <c r="SBW1223" s="10"/>
      <c r="SBX1223" s="10"/>
      <c r="SBY1223" s="10"/>
      <c r="SBZ1223" s="10"/>
      <c r="SCA1223" s="10"/>
      <c r="SCB1223" s="10"/>
      <c r="SCC1223" s="10"/>
      <c r="SCD1223" s="10"/>
      <c r="SCE1223" s="10"/>
      <c r="SCF1223" s="10"/>
      <c r="SCG1223" s="10"/>
      <c r="SCH1223" s="10"/>
      <c r="SCI1223" s="10"/>
      <c r="SCJ1223" s="10"/>
      <c r="SCK1223" s="10"/>
      <c r="SCL1223" s="10"/>
      <c r="SCM1223" s="10"/>
      <c r="SCN1223" s="10"/>
      <c r="SCO1223" s="10"/>
      <c r="SCP1223" s="10"/>
      <c r="SCQ1223" s="10"/>
      <c r="SCR1223" s="10"/>
      <c r="SCS1223" s="10"/>
      <c r="SCT1223" s="10"/>
      <c r="SCU1223" s="10"/>
      <c r="SCV1223" s="10"/>
      <c r="SCW1223" s="10"/>
      <c r="SCX1223" s="10"/>
      <c r="SCY1223" s="10"/>
      <c r="SCZ1223" s="10"/>
      <c r="SDA1223" s="10"/>
      <c r="SDB1223" s="10"/>
      <c r="SDC1223" s="10"/>
      <c r="SDD1223" s="10"/>
      <c r="SDE1223" s="10"/>
      <c r="SDF1223" s="10"/>
      <c r="SDG1223" s="10"/>
      <c r="SDH1223" s="10"/>
      <c r="SDI1223" s="10"/>
      <c r="SDJ1223" s="10"/>
      <c r="SDK1223" s="10"/>
      <c r="SDL1223" s="10"/>
      <c r="SDM1223" s="10"/>
      <c r="SDN1223" s="10"/>
      <c r="SDO1223" s="10"/>
      <c r="SDP1223" s="10"/>
      <c r="SDQ1223" s="10"/>
      <c r="SDR1223" s="10"/>
      <c r="SDS1223" s="10"/>
      <c r="SDT1223" s="10"/>
      <c r="SDU1223" s="10"/>
      <c r="SDV1223" s="10"/>
      <c r="SDW1223" s="10"/>
      <c r="SDX1223" s="10"/>
      <c r="SDY1223" s="10"/>
      <c r="SDZ1223" s="10"/>
      <c r="SEA1223" s="10"/>
      <c r="SEB1223" s="10"/>
      <c r="SEC1223" s="10"/>
      <c r="SED1223" s="10"/>
      <c r="SEE1223" s="10"/>
      <c r="SEF1223" s="10"/>
      <c r="SEG1223" s="10"/>
      <c r="SEH1223" s="10"/>
      <c r="SEI1223" s="10"/>
      <c r="SEJ1223" s="10"/>
      <c r="SEK1223" s="10"/>
      <c r="SEL1223" s="10"/>
      <c r="SEM1223" s="10"/>
      <c r="SEN1223" s="10"/>
      <c r="SEO1223" s="10"/>
      <c r="SEP1223" s="10"/>
      <c r="SEQ1223" s="10"/>
      <c r="SER1223" s="10"/>
      <c r="SES1223" s="10"/>
      <c r="SET1223" s="10"/>
      <c r="SEU1223" s="10"/>
      <c r="SEV1223" s="10"/>
      <c r="SEW1223" s="10"/>
      <c r="SEX1223" s="10"/>
      <c r="SEY1223" s="10"/>
      <c r="SEZ1223" s="10"/>
      <c r="SFA1223" s="10"/>
      <c r="SFB1223" s="10"/>
      <c r="SFC1223" s="10"/>
      <c r="SFD1223" s="10"/>
      <c r="SFE1223" s="10"/>
      <c r="SFF1223" s="10"/>
      <c r="SFG1223" s="10"/>
      <c r="SFH1223" s="10"/>
      <c r="SFI1223" s="10"/>
      <c r="SFJ1223" s="10"/>
      <c r="SFK1223" s="10"/>
      <c r="SFL1223" s="10"/>
      <c r="SFM1223" s="10"/>
      <c r="SFN1223" s="10"/>
      <c r="SFO1223" s="10"/>
      <c r="SFP1223" s="10"/>
      <c r="SFQ1223" s="10"/>
      <c r="SFR1223" s="10"/>
      <c r="SFS1223" s="10"/>
      <c r="SFT1223" s="10"/>
      <c r="SFU1223" s="10"/>
      <c r="SFV1223" s="10"/>
      <c r="SFW1223" s="10"/>
      <c r="SFX1223" s="10"/>
      <c r="SFY1223" s="10"/>
      <c r="SFZ1223" s="10"/>
      <c r="SGA1223" s="10"/>
      <c r="SGB1223" s="10"/>
      <c r="SGC1223" s="10"/>
      <c r="SGD1223" s="10"/>
      <c r="SGE1223" s="10"/>
      <c r="SGF1223" s="10"/>
      <c r="SGG1223" s="10"/>
      <c r="SGH1223" s="10"/>
      <c r="SGI1223" s="10"/>
      <c r="SGJ1223" s="10"/>
      <c r="SGK1223" s="10"/>
      <c r="SGL1223" s="10"/>
      <c r="SGM1223" s="10"/>
      <c r="SGN1223" s="10"/>
      <c r="SGO1223" s="10"/>
      <c r="SGP1223" s="10"/>
      <c r="SGQ1223" s="10"/>
      <c r="SGR1223" s="10"/>
      <c r="SGS1223" s="10"/>
      <c r="SGT1223" s="10"/>
      <c r="SGU1223" s="10"/>
      <c r="SGV1223" s="10"/>
      <c r="SGW1223" s="10"/>
      <c r="SGX1223" s="10"/>
      <c r="SGY1223" s="10"/>
      <c r="SGZ1223" s="10"/>
      <c r="SHA1223" s="10"/>
      <c r="SHB1223" s="10"/>
      <c r="SHC1223" s="10"/>
      <c r="SHD1223" s="10"/>
      <c r="SHE1223" s="10"/>
      <c r="SHF1223" s="10"/>
      <c r="SHG1223" s="10"/>
      <c r="SHH1223" s="10"/>
      <c r="SHI1223" s="10"/>
      <c r="SHJ1223" s="10"/>
      <c r="SHK1223" s="10"/>
      <c r="SHL1223" s="10"/>
      <c r="SHM1223" s="10"/>
      <c r="SHN1223" s="10"/>
      <c r="SHO1223" s="10"/>
      <c r="SHP1223" s="10"/>
      <c r="SHQ1223" s="10"/>
      <c r="SHR1223" s="10"/>
      <c r="SHS1223" s="10"/>
      <c r="SHT1223" s="10"/>
      <c r="SHU1223" s="10"/>
      <c r="SHV1223" s="10"/>
      <c r="SHW1223" s="10"/>
      <c r="SHX1223" s="10"/>
      <c r="SHY1223" s="10"/>
      <c r="SHZ1223" s="10"/>
      <c r="SIA1223" s="10"/>
      <c r="SIB1223" s="10"/>
      <c r="SIC1223" s="10"/>
      <c r="SID1223" s="10"/>
      <c r="SIE1223" s="10"/>
      <c r="SIF1223" s="10"/>
      <c r="SIG1223" s="10"/>
      <c r="SIH1223" s="10"/>
      <c r="SII1223" s="10"/>
      <c r="SIJ1223" s="10"/>
      <c r="SIK1223" s="10"/>
      <c r="SIL1223" s="10"/>
      <c r="SIM1223" s="10"/>
      <c r="SIN1223" s="10"/>
      <c r="SIO1223" s="10"/>
      <c r="SIP1223" s="10"/>
      <c r="SIQ1223" s="10"/>
      <c r="SIR1223" s="10"/>
      <c r="SIS1223" s="10"/>
      <c r="SIT1223" s="10"/>
      <c r="SIU1223" s="10"/>
      <c r="SIV1223" s="10"/>
      <c r="SIW1223" s="10"/>
      <c r="SIX1223" s="10"/>
      <c r="SIY1223" s="10"/>
      <c r="SIZ1223" s="10"/>
      <c r="SJA1223" s="10"/>
      <c r="SJB1223" s="10"/>
      <c r="SJC1223" s="10"/>
      <c r="SJD1223" s="10"/>
      <c r="SJE1223" s="10"/>
      <c r="SJF1223" s="10"/>
      <c r="SJG1223" s="10"/>
      <c r="SJH1223" s="10"/>
      <c r="SJI1223" s="10"/>
      <c r="SJJ1223" s="10"/>
      <c r="SJK1223" s="10"/>
      <c r="SJL1223" s="10"/>
      <c r="SJM1223" s="10"/>
      <c r="SJN1223" s="10"/>
      <c r="SJO1223" s="10"/>
      <c r="SJP1223" s="10"/>
      <c r="SJQ1223" s="10"/>
      <c r="SJR1223" s="10"/>
      <c r="SJS1223" s="10"/>
      <c r="SJT1223" s="10"/>
      <c r="SJU1223" s="10"/>
      <c r="SJV1223" s="10"/>
      <c r="SJW1223" s="10"/>
      <c r="SJX1223" s="10"/>
      <c r="SJY1223" s="10"/>
      <c r="SJZ1223" s="10"/>
      <c r="SKA1223" s="10"/>
      <c r="SKB1223" s="10"/>
      <c r="SKC1223" s="10"/>
      <c r="SKD1223" s="10"/>
      <c r="SKE1223" s="10"/>
      <c r="SKF1223" s="10"/>
      <c r="SKG1223" s="10"/>
      <c r="SKH1223" s="10"/>
      <c r="SKI1223" s="10"/>
      <c r="SKJ1223" s="10"/>
      <c r="SKK1223" s="10"/>
      <c r="SKL1223" s="10"/>
      <c r="SKM1223" s="10"/>
      <c r="SKN1223" s="10"/>
      <c r="SKO1223" s="10"/>
      <c r="SKP1223" s="10"/>
      <c r="SKQ1223" s="10"/>
      <c r="SKR1223" s="10"/>
      <c r="SKS1223" s="10"/>
      <c r="SKT1223" s="10"/>
      <c r="SKU1223" s="10"/>
      <c r="SKV1223" s="10"/>
      <c r="SKW1223" s="10"/>
      <c r="SKX1223" s="10"/>
      <c r="SKY1223" s="10"/>
      <c r="SKZ1223" s="10"/>
      <c r="SLA1223" s="10"/>
      <c r="SLB1223" s="10"/>
      <c r="SLC1223" s="10"/>
      <c r="SLD1223" s="10"/>
      <c r="SLE1223" s="10"/>
      <c r="SLF1223" s="10"/>
      <c r="SLG1223" s="10"/>
      <c r="SLH1223" s="10"/>
      <c r="SLI1223" s="10"/>
      <c r="SLJ1223" s="10"/>
      <c r="SLK1223" s="10"/>
      <c r="SLL1223" s="10"/>
      <c r="SLM1223" s="10"/>
      <c r="SLN1223" s="10"/>
      <c r="SLO1223" s="10"/>
      <c r="SLP1223" s="10"/>
      <c r="SLQ1223" s="10"/>
      <c r="SLR1223" s="10"/>
      <c r="SLS1223" s="10"/>
      <c r="SLT1223" s="10"/>
      <c r="SLU1223" s="10"/>
      <c r="SLV1223" s="10"/>
      <c r="SLW1223" s="10"/>
      <c r="SLX1223" s="10"/>
      <c r="SLY1223" s="10"/>
      <c r="SLZ1223" s="10"/>
      <c r="SMA1223" s="10"/>
      <c r="SMB1223" s="10"/>
      <c r="SMC1223" s="10"/>
      <c r="SMD1223" s="10"/>
      <c r="SME1223" s="10"/>
      <c r="SMF1223" s="10"/>
      <c r="SMG1223" s="10"/>
      <c r="SMH1223" s="10"/>
      <c r="SMI1223" s="10"/>
      <c r="SMJ1223" s="10"/>
      <c r="SMK1223" s="10"/>
      <c r="SML1223" s="10"/>
      <c r="SMM1223" s="10"/>
      <c r="SMN1223" s="10"/>
      <c r="SMO1223" s="10"/>
      <c r="SMP1223" s="10"/>
      <c r="SMQ1223" s="10"/>
      <c r="SMR1223" s="10"/>
      <c r="SMS1223" s="10"/>
      <c r="SMT1223" s="10"/>
      <c r="SMU1223" s="10"/>
      <c r="SMV1223" s="10"/>
      <c r="SMW1223" s="10"/>
      <c r="SMX1223" s="10"/>
      <c r="SMY1223" s="10"/>
      <c r="SMZ1223" s="10"/>
      <c r="SNA1223" s="10"/>
      <c r="SNB1223" s="10"/>
      <c r="SNC1223" s="10"/>
      <c r="SND1223" s="10"/>
      <c r="SNE1223" s="10"/>
      <c r="SNF1223" s="10"/>
      <c r="SNG1223" s="10"/>
      <c r="SNH1223" s="10"/>
      <c r="SNI1223" s="10"/>
      <c r="SNJ1223" s="10"/>
      <c r="SNK1223" s="10"/>
      <c r="SNL1223" s="10"/>
      <c r="SNM1223" s="10"/>
      <c r="SNN1223" s="10"/>
      <c r="SNO1223" s="10"/>
      <c r="SNP1223" s="10"/>
      <c r="SNQ1223" s="10"/>
      <c r="SNR1223" s="10"/>
      <c r="SNS1223" s="10"/>
      <c r="SNT1223" s="10"/>
      <c r="SNU1223" s="10"/>
      <c r="SNV1223" s="10"/>
      <c r="SNW1223" s="10"/>
      <c r="SNX1223" s="10"/>
      <c r="SNY1223" s="10"/>
      <c r="SNZ1223" s="10"/>
      <c r="SOA1223" s="10"/>
      <c r="SOB1223" s="10"/>
      <c r="SOC1223" s="10"/>
      <c r="SOD1223" s="10"/>
      <c r="SOE1223" s="10"/>
      <c r="SOF1223" s="10"/>
      <c r="SOG1223" s="10"/>
      <c r="SOH1223" s="10"/>
      <c r="SOI1223" s="10"/>
      <c r="SOJ1223" s="10"/>
      <c r="SOK1223" s="10"/>
      <c r="SOL1223" s="10"/>
      <c r="SOM1223" s="10"/>
      <c r="SON1223" s="10"/>
      <c r="SOO1223" s="10"/>
      <c r="SOP1223" s="10"/>
      <c r="SOQ1223" s="10"/>
      <c r="SOR1223" s="10"/>
      <c r="SOS1223" s="10"/>
      <c r="SOT1223" s="10"/>
      <c r="SOU1223" s="10"/>
      <c r="SOV1223" s="10"/>
      <c r="SOW1223" s="10"/>
      <c r="SOX1223" s="10"/>
      <c r="SOY1223" s="10"/>
      <c r="SOZ1223" s="10"/>
      <c r="SPA1223" s="10"/>
      <c r="SPB1223" s="10"/>
      <c r="SPC1223" s="10"/>
      <c r="SPD1223" s="10"/>
      <c r="SPE1223" s="10"/>
      <c r="SPF1223" s="10"/>
      <c r="SPG1223" s="10"/>
      <c r="SPH1223" s="10"/>
      <c r="SPI1223" s="10"/>
      <c r="SPJ1223" s="10"/>
      <c r="SPK1223" s="10"/>
      <c r="SPL1223" s="10"/>
      <c r="SPM1223" s="10"/>
      <c r="SPN1223" s="10"/>
      <c r="SPO1223" s="10"/>
      <c r="SPP1223" s="10"/>
      <c r="SPQ1223" s="10"/>
      <c r="SPR1223" s="10"/>
      <c r="SPS1223" s="10"/>
      <c r="SPT1223" s="10"/>
      <c r="SPU1223" s="10"/>
      <c r="SPV1223" s="10"/>
      <c r="SPW1223" s="10"/>
      <c r="SPX1223" s="10"/>
      <c r="SPY1223" s="10"/>
      <c r="SPZ1223" s="10"/>
      <c r="SQA1223" s="10"/>
      <c r="SQB1223" s="10"/>
      <c r="SQC1223" s="10"/>
      <c r="SQD1223" s="10"/>
      <c r="SQE1223" s="10"/>
      <c r="SQF1223" s="10"/>
      <c r="SQG1223" s="10"/>
      <c r="SQH1223" s="10"/>
      <c r="SQI1223" s="10"/>
      <c r="SQJ1223" s="10"/>
      <c r="SQK1223" s="10"/>
      <c r="SQL1223" s="10"/>
      <c r="SQM1223" s="10"/>
      <c r="SQN1223" s="10"/>
      <c r="SQO1223" s="10"/>
      <c r="SQP1223" s="10"/>
      <c r="SQQ1223" s="10"/>
      <c r="SQR1223" s="10"/>
      <c r="SQS1223" s="10"/>
      <c r="SQT1223" s="10"/>
      <c r="SQU1223" s="10"/>
      <c r="SQV1223" s="10"/>
      <c r="SQW1223" s="10"/>
      <c r="SQX1223" s="10"/>
      <c r="SQY1223" s="10"/>
      <c r="SQZ1223" s="10"/>
      <c r="SRA1223" s="10"/>
      <c r="SRB1223" s="10"/>
      <c r="SRC1223" s="10"/>
      <c r="SRD1223" s="10"/>
      <c r="SRE1223" s="10"/>
      <c r="SRF1223" s="10"/>
      <c r="SRG1223" s="10"/>
      <c r="SRH1223" s="10"/>
      <c r="SRI1223" s="10"/>
      <c r="SRJ1223" s="10"/>
      <c r="SRK1223" s="10"/>
      <c r="SRL1223" s="10"/>
      <c r="SRM1223" s="10"/>
      <c r="SRN1223" s="10"/>
      <c r="SRO1223" s="10"/>
      <c r="SRP1223" s="10"/>
      <c r="SRQ1223" s="10"/>
      <c r="SRR1223" s="10"/>
      <c r="SRS1223" s="10"/>
      <c r="SRT1223" s="10"/>
      <c r="SRU1223" s="10"/>
      <c r="SRV1223" s="10"/>
      <c r="SRW1223" s="10"/>
      <c r="SRX1223" s="10"/>
      <c r="SRY1223" s="10"/>
      <c r="SRZ1223" s="10"/>
      <c r="SSA1223" s="10"/>
      <c r="SSB1223" s="10"/>
      <c r="SSC1223" s="10"/>
      <c r="SSD1223" s="10"/>
      <c r="SSE1223" s="10"/>
      <c r="SSF1223" s="10"/>
      <c r="SSG1223" s="10"/>
      <c r="SSH1223" s="10"/>
      <c r="SSI1223" s="10"/>
      <c r="SSJ1223" s="10"/>
      <c r="SSK1223" s="10"/>
      <c r="SSL1223" s="10"/>
      <c r="SSM1223" s="10"/>
      <c r="SSN1223" s="10"/>
      <c r="SSO1223" s="10"/>
      <c r="SSP1223" s="10"/>
      <c r="SSQ1223" s="10"/>
      <c r="SSR1223" s="10"/>
      <c r="SSS1223" s="10"/>
      <c r="SST1223" s="10"/>
      <c r="SSU1223" s="10"/>
      <c r="SSV1223" s="10"/>
      <c r="SSW1223" s="10"/>
      <c r="SSX1223" s="10"/>
      <c r="SSY1223" s="10"/>
      <c r="SSZ1223" s="10"/>
      <c r="STA1223" s="10"/>
      <c r="STB1223" s="10"/>
      <c r="STC1223" s="10"/>
      <c r="STD1223" s="10"/>
      <c r="STE1223" s="10"/>
      <c r="STF1223" s="10"/>
      <c r="STG1223" s="10"/>
      <c r="STH1223" s="10"/>
      <c r="STI1223" s="10"/>
      <c r="STJ1223" s="10"/>
      <c r="STK1223" s="10"/>
      <c r="STL1223" s="10"/>
      <c r="STM1223" s="10"/>
      <c r="STN1223" s="10"/>
      <c r="STO1223" s="10"/>
      <c r="STP1223" s="10"/>
      <c r="STQ1223" s="10"/>
      <c r="STR1223" s="10"/>
      <c r="STS1223" s="10"/>
      <c r="STT1223" s="10"/>
      <c r="STU1223" s="10"/>
      <c r="STV1223" s="10"/>
      <c r="STW1223" s="10"/>
      <c r="STX1223" s="10"/>
      <c r="STY1223" s="10"/>
      <c r="STZ1223" s="10"/>
      <c r="SUA1223" s="10"/>
      <c r="SUB1223" s="10"/>
      <c r="SUC1223" s="10"/>
      <c r="SUD1223" s="10"/>
      <c r="SUE1223" s="10"/>
      <c r="SUF1223" s="10"/>
      <c r="SUG1223" s="10"/>
      <c r="SUH1223" s="10"/>
      <c r="SUI1223" s="10"/>
      <c r="SUJ1223" s="10"/>
      <c r="SUK1223" s="10"/>
      <c r="SUL1223" s="10"/>
      <c r="SUM1223" s="10"/>
      <c r="SUN1223" s="10"/>
      <c r="SUO1223" s="10"/>
      <c r="SUP1223" s="10"/>
      <c r="SUQ1223" s="10"/>
      <c r="SUR1223" s="10"/>
      <c r="SUS1223" s="10"/>
      <c r="SUT1223" s="10"/>
      <c r="SUU1223" s="10"/>
      <c r="SUV1223" s="10"/>
      <c r="SUW1223" s="10"/>
      <c r="SUX1223" s="10"/>
      <c r="SUY1223" s="10"/>
      <c r="SUZ1223" s="10"/>
      <c r="SVA1223" s="10"/>
      <c r="SVB1223" s="10"/>
      <c r="SVC1223" s="10"/>
      <c r="SVD1223" s="10"/>
      <c r="SVE1223" s="10"/>
      <c r="SVF1223" s="10"/>
      <c r="SVG1223" s="10"/>
      <c r="SVH1223" s="10"/>
      <c r="SVI1223" s="10"/>
      <c r="SVJ1223" s="10"/>
      <c r="SVK1223" s="10"/>
      <c r="SVL1223" s="10"/>
      <c r="SVM1223" s="10"/>
      <c r="SVN1223" s="10"/>
      <c r="SVO1223" s="10"/>
      <c r="SVP1223" s="10"/>
      <c r="SVQ1223" s="10"/>
      <c r="SVR1223" s="10"/>
      <c r="SVS1223" s="10"/>
      <c r="SVT1223" s="10"/>
      <c r="SVU1223" s="10"/>
      <c r="SVV1223" s="10"/>
      <c r="SVW1223" s="10"/>
      <c r="SVX1223" s="10"/>
      <c r="SVY1223" s="10"/>
      <c r="SVZ1223" s="10"/>
      <c r="SWA1223" s="10"/>
      <c r="SWB1223" s="10"/>
      <c r="SWC1223" s="10"/>
      <c r="SWD1223" s="10"/>
      <c r="SWE1223" s="10"/>
      <c r="SWF1223" s="10"/>
      <c r="SWG1223" s="10"/>
      <c r="SWH1223" s="10"/>
      <c r="SWI1223" s="10"/>
      <c r="SWJ1223" s="10"/>
      <c r="SWK1223" s="10"/>
      <c r="SWL1223" s="10"/>
      <c r="SWM1223" s="10"/>
      <c r="SWN1223" s="10"/>
      <c r="SWO1223" s="10"/>
      <c r="SWP1223" s="10"/>
      <c r="SWQ1223" s="10"/>
      <c r="SWR1223" s="10"/>
      <c r="SWS1223" s="10"/>
      <c r="SWT1223" s="10"/>
      <c r="SWU1223" s="10"/>
      <c r="SWV1223" s="10"/>
      <c r="SWW1223" s="10"/>
      <c r="SWX1223" s="10"/>
      <c r="SWY1223" s="10"/>
      <c r="SWZ1223" s="10"/>
      <c r="SXA1223" s="10"/>
      <c r="SXB1223" s="10"/>
      <c r="SXC1223" s="10"/>
      <c r="SXD1223" s="10"/>
      <c r="SXE1223" s="10"/>
      <c r="SXF1223" s="10"/>
      <c r="SXG1223" s="10"/>
      <c r="SXH1223" s="10"/>
      <c r="SXI1223" s="10"/>
      <c r="SXJ1223" s="10"/>
      <c r="SXK1223" s="10"/>
      <c r="SXL1223" s="10"/>
      <c r="SXM1223" s="10"/>
      <c r="SXN1223" s="10"/>
      <c r="SXO1223" s="10"/>
      <c r="SXP1223" s="10"/>
      <c r="SXQ1223" s="10"/>
      <c r="SXR1223" s="10"/>
      <c r="SXS1223" s="10"/>
      <c r="SXT1223" s="10"/>
      <c r="SXU1223" s="10"/>
      <c r="SXV1223" s="10"/>
      <c r="SXW1223" s="10"/>
      <c r="SXX1223" s="10"/>
      <c r="SXY1223" s="10"/>
      <c r="SXZ1223" s="10"/>
      <c r="SYA1223" s="10"/>
      <c r="SYB1223" s="10"/>
      <c r="SYC1223" s="10"/>
      <c r="SYD1223" s="10"/>
      <c r="SYE1223" s="10"/>
      <c r="SYF1223" s="10"/>
      <c r="SYG1223" s="10"/>
      <c r="SYH1223" s="10"/>
      <c r="SYI1223" s="10"/>
      <c r="SYJ1223" s="10"/>
      <c r="SYK1223" s="10"/>
      <c r="SYL1223" s="10"/>
      <c r="SYM1223" s="10"/>
      <c r="SYN1223" s="10"/>
      <c r="SYO1223" s="10"/>
      <c r="SYP1223" s="10"/>
      <c r="SYQ1223" s="10"/>
      <c r="SYR1223" s="10"/>
      <c r="SYS1223" s="10"/>
      <c r="SYT1223" s="10"/>
      <c r="SYU1223" s="10"/>
      <c r="SYV1223" s="10"/>
      <c r="SYW1223" s="10"/>
      <c r="SYX1223" s="10"/>
      <c r="SYY1223" s="10"/>
      <c r="SYZ1223" s="10"/>
      <c r="SZA1223" s="10"/>
      <c r="SZB1223" s="10"/>
      <c r="SZC1223" s="10"/>
      <c r="SZD1223" s="10"/>
      <c r="SZE1223" s="10"/>
      <c r="SZF1223" s="10"/>
      <c r="SZG1223" s="10"/>
      <c r="SZH1223" s="10"/>
      <c r="SZI1223" s="10"/>
      <c r="SZJ1223" s="10"/>
      <c r="SZK1223" s="10"/>
      <c r="SZL1223" s="10"/>
      <c r="SZM1223" s="10"/>
      <c r="SZN1223" s="10"/>
      <c r="SZO1223" s="10"/>
      <c r="SZP1223" s="10"/>
      <c r="SZQ1223" s="10"/>
      <c r="SZR1223" s="10"/>
      <c r="SZS1223" s="10"/>
      <c r="SZT1223" s="10"/>
      <c r="SZU1223" s="10"/>
      <c r="SZV1223" s="10"/>
      <c r="SZW1223" s="10"/>
      <c r="SZX1223" s="10"/>
      <c r="SZY1223" s="10"/>
      <c r="SZZ1223" s="10"/>
      <c r="TAA1223" s="10"/>
      <c r="TAB1223" s="10"/>
      <c r="TAC1223" s="10"/>
      <c r="TAD1223" s="10"/>
      <c r="TAE1223" s="10"/>
      <c r="TAF1223" s="10"/>
      <c r="TAG1223" s="10"/>
      <c r="TAH1223" s="10"/>
      <c r="TAI1223" s="10"/>
      <c r="TAJ1223" s="10"/>
      <c r="TAK1223" s="10"/>
      <c r="TAL1223" s="10"/>
      <c r="TAM1223" s="10"/>
      <c r="TAN1223" s="10"/>
      <c r="TAO1223" s="10"/>
      <c r="TAP1223" s="10"/>
      <c r="TAQ1223" s="10"/>
      <c r="TAR1223" s="10"/>
      <c r="TAS1223" s="10"/>
      <c r="TAT1223" s="10"/>
      <c r="TAU1223" s="10"/>
      <c r="TAV1223" s="10"/>
      <c r="TAW1223" s="10"/>
      <c r="TAX1223" s="10"/>
      <c r="TAY1223" s="10"/>
      <c r="TAZ1223" s="10"/>
      <c r="TBA1223" s="10"/>
      <c r="TBB1223" s="10"/>
      <c r="TBC1223" s="10"/>
      <c r="TBD1223" s="10"/>
      <c r="TBE1223" s="10"/>
      <c r="TBF1223" s="10"/>
      <c r="TBG1223" s="10"/>
      <c r="TBH1223" s="10"/>
      <c r="TBI1223" s="10"/>
      <c r="TBJ1223" s="10"/>
      <c r="TBK1223" s="10"/>
      <c r="TBL1223" s="10"/>
      <c r="TBM1223" s="10"/>
      <c r="TBN1223" s="10"/>
      <c r="TBO1223" s="10"/>
      <c r="TBP1223" s="10"/>
      <c r="TBQ1223" s="10"/>
      <c r="TBR1223" s="10"/>
      <c r="TBS1223" s="10"/>
      <c r="TBT1223" s="10"/>
      <c r="TBU1223" s="10"/>
      <c r="TBV1223" s="10"/>
      <c r="TBW1223" s="10"/>
      <c r="TBX1223" s="10"/>
      <c r="TBY1223" s="10"/>
      <c r="TBZ1223" s="10"/>
      <c r="TCA1223" s="10"/>
      <c r="TCB1223" s="10"/>
      <c r="TCC1223" s="10"/>
      <c r="TCD1223" s="10"/>
      <c r="TCE1223" s="10"/>
      <c r="TCF1223" s="10"/>
      <c r="TCG1223" s="10"/>
      <c r="TCH1223" s="10"/>
      <c r="TCI1223" s="10"/>
      <c r="TCJ1223" s="10"/>
      <c r="TCK1223" s="10"/>
      <c r="TCL1223" s="10"/>
      <c r="TCM1223" s="10"/>
      <c r="TCN1223" s="10"/>
      <c r="TCO1223" s="10"/>
      <c r="TCP1223" s="10"/>
      <c r="TCQ1223" s="10"/>
      <c r="TCR1223" s="10"/>
      <c r="TCS1223" s="10"/>
      <c r="TCT1223" s="10"/>
      <c r="TCU1223" s="10"/>
      <c r="TCV1223" s="10"/>
      <c r="TCW1223" s="10"/>
      <c r="TCX1223" s="10"/>
      <c r="TCY1223" s="10"/>
      <c r="TCZ1223" s="10"/>
      <c r="TDA1223" s="10"/>
      <c r="TDB1223" s="10"/>
      <c r="TDC1223" s="10"/>
      <c r="TDD1223" s="10"/>
      <c r="TDE1223" s="10"/>
      <c r="TDF1223" s="10"/>
      <c r="TDG1223" s="10"/>
      <c r="TDH1223" s="10"/>
      <c r="TDI1223" s="10"/>
      <c r="TDJ1223" s="10"/>
      <c r="TDK1223" s="10"/>
      <c r="TDL1223" s="10"/>
      <c r="TDM1223" s="10"/>
      <c r="TDN1223" s="10"/>
      <c r="TDO1223" s="10"/>
      <c r="TDP1223" s="10"/>
      <c r="TDQ1223" s="10"/>
      <c r="TDR1223" s="10"/>
      <c r="TDS1223" s="10"/>
      <c r="TDT1223" s="10"/>
      <c r="TDU1223" s="10"/>
      <c r="TDV1223" s="10"/>
      <c r="TDW1223" s="10"/>
      <c r="TDX1223" s="10"/>
      <c r="TDY1223" s="10"/>
      <c r="TDZ1223" s="10"/>
      <c r="TEA1223" s="10"/>
      <c r="TEB1223" s="10"/>
      <c r="TEC1223" s="10"/>
      <c r="TED1223" s="10"/>
      <c r="TEE1223" s="10"/>
      <c r="TEF1223" s="10"/>
      <c r="TEG1223" s="10"/>
      <c r="TEH1223" s="10"/>
      <c r="TEI1223" s="10"/>
      <c r="TEJ1223" s="10"/>
      <c r="TEK1223" s="10"/>
      <c r="TEL1223" s="10"/>
      <c r="TEM1223" s="10"/>
      <c r="TEN1223" s="10"/>
      <c r="TEO1223" s="10"/>
      <c r="TEP1223" s="10"/>
      <c r="TEQ1223" s="10"/>
      <c r="TER1223" s="10"/>
      <c r="TES1223" s="10"/>
      <c r="TET1223" s="10"/>
      <c r="TEU1223" s="10"/>
      <c r="TEV1223" s="10"/>
      <c r="TEW1223" s="10"/>
      <c r="TEX1223" s="10"/>
      <c r="TEY1223" s="10"/>
      <c r="TEZ1223" s="10"/>
      <c r="TFA1223" s="10"/>
      <c r="TFB1223" s="10"/>
      <c r="TFC1223" s="10"/>
      <c r="TFD1223" s="10"/>
      <c r="TFE1223" s="10"/>
      <c r="TFF1223" s="10"/>
      <c r="TFG1223" s="10"/>
      <c r="TFH1223" s="10"/>
      <c r="TFI1223" s="10"/>
      <c r="TFJ1223" s="10"/>
      <c r="TFK1223" s="10"/>
      <c r="TFL1223" s="10"/>
      <c r="TFM1223" s="10"/>
      <c r="TFN1223" s="10"/>
      <c r="TFO1223" s="10"/>
      <c r="TFP1223" s="10"/>
      <c r="TFQ1223" s="10"/>
      <c r="TFR1223" s="10"/>
      <c r="TFS1223" s="10"/>
      <c r="TFT1223" s="10"/>
      <c r="TFU1223" s="10"/>
      <c r="TFV1223" s="10"/>
      <c r="TFW1223" s="10"/>
      <c r="TFX1223" s="10"/>
      <c r="TFY1223" s="10"/>
      <c r="TFZ1223" s="10"/>
      <c r="TGA1223" s="10"/>
      <c r="TGB1223" s="10"/>
      <c r="TGC1223" s="10"/>
      <c r="TGD1223" s="10"/>
      <c r="TGE1223" s="10"/>
      <c r="TGF1223" s="10"/>
      <c r="TGG1223" s="10"/>
      <c r="TGH1223" s="10"/>
      <c r="TGI1223" s="10"/>
      <c r="TGJ1223" s="10"/>
      <c r="TGK1223" s="10"/>
      <c r="TGL1223" s="10"/>
      <c r="TGM1223" s="10"/>
      <c r="TGN1223" s="10"/>
      <c r="TGO1223" s="10"/>
      <c r="TGP1223" s="10"/>
      <c r="TGQ1223" s="10"/>
      <c r="TGR1223" s="10"/>
      <c r="TGS1223" s="10"/>
      <c r="TGT1223" s="10"/>
      <c r="TGU1223" s="10"/>
      <c r="TGV1223" s="10"/>
      <c r="TGW1223" s="10"/>
      <c r="TGX1223" s="10"/>
      <c r="TGY1223" s="10"/>
      <c r="TGZ1223" s="10"/>
      <c r="THA1223" s="10"/>
      <c r="THB1223" s="10"/>
      <c r="THC1223" s="10"/>
      <c r="THD1223" s="10"/>
      <c r="THE1223" s="10"/>
      <c r="THF1223" s="10"/>
      <c r="THG1223" s="10"/>
      <c r="THH1223" s="10"/>
      <c r="THI1223" s="10"/>
      <c r="THJ1223" s="10"/>
      <c r="THK1223" s="10"/>
      <c r="THL1223" s="10"/>
      <c r="THM1223" s="10"/>
      <c r="THN1223" s="10"/>
      <c r="THO1223" s="10"/>
      <c r="THP1223" s="10"/>
      <c r="THQ1223" s="10"/>
      <c r="THR1223" s="10"/>
      <c r="THS1223" s="10"/>
      <c r="THT1223" s="10"/>
      <c r="THU1223" s="10"/>
      <c r="THV1223" s="10"/>
      <c r="THW1223" s="10"/>
      <c r="THX1223" s="10"/>
      <c r="THY1223" s="10"/>
      <c r="THZ1223" s="10"/>
      <c r="TIA1223" s="10"/>
      <c r="TIB1223" s="10"/>
      <c r="TIC1223" s="10"/>
      <c r="TID1223" s="10"/>
      <c r="TIE1223" s="10"/>
      <c r="TIF1223" s="10"/>
      <c r="TIG1223" s="10"/>
      <c r="TIH1223" s="10"/>
      <c r="TII1223" s="10"/>
      <c r="TIJ1223" s="10"/>
      <c r="TIK1223" s="10"/>
      <c r="TIL1223" s="10"/>
      <c r="TIM1223" s="10"/>
      <c r="TIN1223" s="10"/>
      <c r="TIO1223" s="10"/>
      <c r="TIP1223" s="10"/>
      <c r="TIQ1223" s="10"/>
      <c r="TIR1223" s="10"/>
      <c r="TIS1223" s="10"/>
      <c r="TIT1223" s="10"/>
      <c r="TIU1223" s="10"/>
      <c r="TIV1223" s="10"/>
      <c r="TIW1223" s="10"/>
      <c r="TIX1223" s="10"/>
      <c r="TIY1223" s="10"/>
      <c r="TIZ1223" s="10"/>
      <c r="TJA1223" s="10"/>
      <c r="TJB1223" s="10"/>
      <c r="TJC1223" s="10"/>
      <c r="TJD1223" s="10"/>
      <c r="TJE1223" s="10"/>
      <c r="TJF1223" s="10"/>
      <c r="TJG1223" s="10"/>
      <c r="TJH1223" s="10"/>
      <c r="TJI1223" s="10"/>
      <c r="TJJ1223" s="10"/>
      <c r="TJK1223" s="10"/>
      <c r="TJL1223" s="10"/>
      <c r="TJM1223" s="10"/>
      <c r="TJN1223" s="10"/>
      <c r="TJO1223" s="10"/>
      <c r="TJP1223" s="10"/>
      <c r="TJQ1223" s="10"/>
      <c r="TJR1223" s="10"/>
      <c r="TJS1223" s="10"/>
      <c r="TJT1223" s="10"/>
      <c r="TJU1223" s="10"/>
      <c r="TJV1223" s="10"/>
      <c r="TJW1223" s="10"/>
      <c r="TJX1223" s="10"/>
      <c r="TJY1223" s="10"/>
      <c r="TJZ1223" s="10"/>
      <c r="TKA1223" s="10"/>
      <c r="TKB1223" s="10"/>
      <c r="TKC1223" s="10"/>
      <c r="TKD1223" s="10"/>
      <c r="TKE1223" s="10"/>
      <c r="TKF1223" s="10"/>
      <c r="TKG1223" s="10"/>
      <c r="TKH1223" s="10"/>
      <c r="TKI1223" s="10"/>
      <c r="TKJ1223" s="10"/>
      <c r="TKK1223" s="10"/>
      <c r="TKL1223" s="10"/>
      <c r="TKM1223" s="10"/>
      <c r="TKN1223" s="10"/>
      <c r="TKO1223" s="10"/>
      <c r="TKP1223" s="10"/>
      <c r="TKQ1223" s="10"/>
      <c r="TKR1223" s="10"/>
      <c r="TKS1223" s="10"/>
      <c r="TKT1223" s="10"/>
      <c r="TKU1223" s="10"/>
      <c r="TKV1223" s="10"/>
      <c r="TKW1223" s="10"/>
      <c r="TKX1223" s="10"/>
      <c r="TKY1223" s="10"/>
      <c r="TKZ1223" s="10"/>
      <c r="TLA1223" s="10"/>
      <c r="TLB1223" s="10"/>
      <c r="TLC1223" s="10"/>
      <c r="TLD1223" s="10"/>
      <c r="TLE1223" s="10"/>
      <c r="TLF1223" s="10"/>
      <c r="TLG1223" s="10"/>
      <c r="TLH1223" s="10"/>
      <c r="TLI1223" s="10"/>
      <c r="TLJ1223" s="10"/>
      <c r="TLK1223" s="10"/>
      <c r="TLL1223" s="10"/>
      <c r="TLM1223" s="10"/>
      <c r="TLN1223" s="10"/>
      <c r="TLO1223" s="10"/>
      <c r="TLP1223" s="10"/>
      <c r="TLQ1223" s="10"/>
      <c r="TLR1223" s="10"/>
      <c r="TLS1223" s="10"/>
      <c r="TLT1223" s="10"/>
      <c r="TLU1223" s="10"/>
      <c r="TLV1223" s="10"/>
      <c r="TLW1223" s="10"/>
      <c r="TLX1223" s="10"/>
      <c r="TLY1223" s="10"/>
      <c r="TLZ1223" s="10"/>
      <c r="TMA1223" s="10"/>
      <c r="TMB1223" s="10"/>
      <c r="TMC1223" s="10"/>
      <c r="TMD1223" s="10"/>
      <c r="TME1223" s="10"/>
      <c r="TMF1223" s="10"/>
      <c r="TMG1223" s="10"/>
      <c r="TMH1223" s="10"/>
      <c r="TMI1223" s="10"/>
      <c r="TMJ1223" s="10"/>
      <c r="TMK1223" s="10"/>
      <c r="TML1223" s="10"/>
      <c r="TMM1223" s="10"/>
      <c r="TMN1223" s="10"/>
      <c r="TMO1223" s="10"/>
      <c r="TMP1223" s="10"/>
      <c r="TMQ1223" s="10"/>
      <c r="TMR1223" s="10"/>
      <c r="TMS1223" s="10"/>
      <c r="TMT1223" s="10"/>
      <c r="TMU1223" s="10"/>
      <c r="TMV1223" s="10"/>
      <c r="TMW1223" s="10"/>
      <c r="TMX1223" s="10"/>
      <c r="TMY1223" s="10"/>
      <c r="TMZ1223" s="10"/>
      <c r="TNA1223" s="10"/>
      <c r="TNB1223" s="10"/>
      <c r="TNC1223" s="10"/>
      <c r="TND1223" s="10"/>
      <c r="TNE1223" s="10"/>
      <c r="TNF1223" s="10"/>
      <c r="TNG1223" s="10"/>
      <c r="TNH1223" s="10"/>
      <c r="TNI1223" s="10"/>
      <c r="TNJ1223" s="10"/>
      <c r="TNK1223" s="10"/>
      <c r="TNL1223" s="10"/>
      <c r="TNM1223" s="10"/>
      <c r="TNN1223" s="10"/>
      <c r="TNO1223" s="10"/>
      <c r="TNP1223" s="10"/>
      <c r="TNQ1223" s="10"/>
      <c r="TNR1223" s="10"/>
      <c r="TNS1223" s="10"/>
      <c r="TNT1223" s="10"/>
      <c r="TNU1223" s="10"/>
      <c r="TNV1223" s="10"/>
      <c r="TNW1223" s="10"/>
      <c r="TNX1223" s="10"/>
      <c r="TNY1223" s="10"/>
      <c r="TNZ1223" s="10"/>
      <c r="TOA1223" s="10"/>
      <c r="TOB1223" s="10"/>
      <c r="TOC1223" s="10"/>
      <c r="TOD1223" s="10"/>
      <c r="TOE1223" s="10"/>
      <c r="TOF1223" s="10"/>
      <c r="TOG1223" s="10"/>
      <c r="TOH1223" s="10"/>
      <c r="TOI1223" s="10"/>
      <c r="TOJ1223" s="10"/>
      <c r="TOK1223" s="10"/>
      <c r="TOL1223" s="10"/>
      <c r="TOM1223" s="10"/>
      <c r="TON1223" s="10"/>
      <c r="TOO1223" s="10"/>
      <c r="TOP1223" s="10"/>
      <c r="TOQ1223" s="10"/>
      <c r="TOR1223" s="10"/>
      <c r="TOS1223" s="10"/>
      <c r="TOT1223" s="10"/>
      <c r="TOU1223" s="10"/>
      <c r="TOV1223" s="10"/>
      <c r="TOW1223" s="10"/>
      <c r="TOX1223" s="10"/>
      <c r="TOY1223" s="10"/>
      <c r="TOZ1223" s="10"/>
      <c r="TPA1223" s="10"/>
      <c r="TPB1223" s="10"/>
      <c r="TPC1223" s="10"/>
      <c r="TPD1223" s="10"/>
      <c r="TPE1223" s="10"/>
      <c r="TPF1223" s="10"/>
      <c r="TPG1223" s="10"/>
      <c r="TPH1223" s="10"/>
      <c r="TPI1223" s="10"/>
      <c r="TPJ1223" s="10"/>
      <c r="TPK1223" s="10"/>
      <c r="TPL1223" s="10"/>
      <c r="TPM1223" s="10"/>
      <c r="TPN1223" s="10"/>
      <c r="TPO1223" s="10"/>
      <c r="TPP1223" s="10"/>
      <c r="TPQ1223" s="10"/>
      <c r="TPR1223" s="10"/>
      <c r="TPS1223" s="10"/>
      <c r="TPT1223" s="10"/>
      <c r="TPU1223" s="10"/>
      <c r="TPV1223" s="10"/>
      <c r="TPW1223" s="10"/>
      <c r="TPX1223" s="10"/>
      <c r="TPY1223" s="10"/>
      <c r="TPZ1223" s="10"/>
      <c r="TQA1223" s="10"/>
      <c r="TQB1223" s="10"/>
      <c r="TQC1223" s="10"/>
      <c r="TQD1223" s="10"/>
      <c r="TQE1223" s="10"/>
      <c r="TQF1223" s="10"/>
      <c r="TQG1223" s="10"/>
      <c r="TQH1223" s="10"/>
      <c r="TQI1223" s="10"/>
      <c r="TQJ1223" s="10"/>
      <c r="TQK1223" s="10"/>
      <c r="TQL1223" s="10"/>
      <c r="TQM1223" s="10"/>
      <c r="TQN1223" s="10"/>
      <c r="TQO1223" s="10"/>
      <c r="TQP1223" s="10"/>
      <c r="TQQ1223" s="10"/>
      <c r="TQR1223" s="10"/>
      <c r="TQS1223" s="10"/>
      <c r="TQT1223" s="10"/>
      <c r="TQU1223" s="10"/>
      <c r="TQV1223" s="10"/>
      <c r="TQW1223" s="10"/>
      <c r="TQX1223" s="10"/>
      <c r="TQY1223" s="10"/>
      <c r="TQZ1223" s="10"/>
      <c r="TRA1223" s="10"/>
      <c r="TRB1223" s="10"/>
      <c r="TRC1223" s="10"/>
      <c r="TRD1223" s="10"/>
      <c r="TRE1223" s="10"/>
      <c r="TRF1223" s="10"/>
      <c r="TRG1223" s="10"/>
      <c r="TRH1223" s="10"/>
      <c r="TRI1223" s="10"/>
      <c r="TRJ1223" s="10"/>
      <c r="TRK1223" s="10"/>
      <c r="TRL1223" s="10"/>
      <c r="TRM1223" s="10"/>
      <c r="TRN1223" s="10"/>
      <c r="TRO1223" s="10"/>
      <c r="TRP1223" s="10"/>
      <c r="TRQ1223" s="10"/>
      <c r="TRR1223" s="10"/>
      <c r="TRS1223" s="10"/>
      <c r="TRT1223" s="10"/>
      <c r="TRU1223" s="10"/>
      <c r="TRV1223" s="10"/>
      <c r="TRW1223" s="10"/>
      <c r="TRX1223" s="10"/>
      <c r="TRY1223" s="10"/>
      <c r="TRZ1223" s="10"/>
      <c r="TSA1223" s="10"/>
      <c r="TSB1223" s="10"/>
      <c r="TSC1223" s="10"/>
      <c r="TSD1223" s="10"/>
      <c r="TSE1223" s="10"/>
      <c r="TSF1223" s="10"/>
      <c r="TSG1223" s="10"/>
      <c r="TSH1223" s="10"/>
      <c r="TSI1223" s="10"/>
      <c r="TSJ1223" s="10"/>
      <c r="TSK1223" s="10"/>
      <c r="TSL1223" s="10"/>
      <c r="TSM1223" s="10"/>
      <c r="TSN1223" s="10"/>
      <c r="TSO1223" s="10"/>
      <c r="TSP1223" s="10"/>
      <c r="TSQ1223" s="10"/>
      <c r="TSR1223" s="10"/>
      <c r="TSS1223" s="10"/>
      <c r="TST1223" s="10"/>
      <c r="TSU1223" s="10"/>
      <c r="TSV1223" s="10"/>
      <c r="TSW1223" s="10"/>
      <c r="TSX1223" s="10"/>
      <c r="TSY1223" s="10"/>
      <c r="TSZ1223" s="10"/>
      <c r="TTA1223" s="10"/>
      <c r="TTB1223" s="10"/>
      <c r="TTC1223" s="10"/>
      <c r="TTD1223" s="10"/>
      <c r="TTE1223" s="10"/>
      <c r="TTF1223" s="10"/>
      <c r="TTG1223" s="10"/>
      <c r="TTH1223" s="10"/>
      <c r="TTI1223" s="10"/>
      <c r="TTJ1223" s="10"/>
      <c r="TTK1223" s="10"/>
      <c r="TTL1223" s="10"/>
      <c r="TTM1223" s="10"/>
      <c r="TTN1223" s="10"/>
      <c r="TTO1223" s="10"/>
      <c r="TTP1223" s="10"/>
      <c r="TTQ1223" s="10"/>
      <c r="TTR1223" s="10"/>
      <c r="TTS1223" s="10"/>
      <c r="TTT1223" s="10"/>
      <c r="TTU1223" s="10"/>
      <c r="TTV1223" s="10"/>
      <c r="TTW1223" s="10"/>
      <c r="TTX1223" s="10"/>
      <c r="TTY1223" s="10"/>
      <c r="TTZ1223" s="10"/>
      <c r="TUA1223" s="10"/>
      <c r="TUB1223" s="10"/>
      <c r="TUC1223" s="10"/>
      <c r="TUD1223" s="10"/>
      <c r="TUE1223" s="10"/>
      <c r="TUF1223" s="10"/>
      <c r="TUG1223" s="10"/>
      <c r="TUH1223" s="10"/>
      <c r="TUI1223" s="10"/>
      <c r="TUJ1223" s="10"/>
      <c r="TUK1223" s="10"/>
      <c r="TUL1223" s="10"/>
      <c r="TUM1223" s="10"/>
      <c r="TUN1223" s="10"/>
      <c r="TUO1223" s="10"/>
      <c r="TUP1223" s="10"/>
      <c r="TUQ1223" s="10"/>
      <c r="TUR1223" s="10"/>
      <c r="TUS1223" s="10"/>
      <c r="TUT1223" s="10"/>
      <c r="TUU1223" s="10"/>
      <c r="TUV1223" s="10"/>
      <c r="TUW1223" s="10"/>
      <c r="TUX1223" s="10"/>
      <c r="TUY1223" s="10"/>
      <c r="TUZ1223" s="10"/>
      <c r="TVA1223" s="10"/>
      <c r="TVB1223" s="10"/>
      <c r="TVC1223" s="10"/>
      <c r="TVD1223" s="10"/>
      <c r="TVE1223" s="10"/>
      <c r="TVF1223" s="10"/>
      <c r="TVG1223" s="10"/>
      <c r="TVH1223" s="10"/>
      <c r="TVI1223" s="10"/>
      <c r="TVJ1223" s="10"/>
      <c r="TVK1223" s="10"/>
      <c r="TVL1223" s="10"/>
      <c r="TVM1223" s="10"/>
      <c r="TVN1223" s="10"/>
      <c r="TVO1223" s="10"/>
      <c r="TVP1223" s="10"/>
      <c r="TVQ1223" s="10"/>
      <c r="TVR1223" s="10"/>
      <c r="TVS1223" s="10"/>
      <c r="TVT1223" s="10"/>
      <c r="TVU1223" s="10"/>
      <c r="TVV1223" s="10"/>
      <c r="TVW1223" s="10"/>
      <c r="TVX1223" s="10"/>
      <c r="TVY1223" s="10"/>
      <c r="TVZ1223" s="10"/>
      <c r="TWA1223" s="10"/>
      <c r="TWB1223" s="10"/>
      <c r="TWC1223" s="10"/>
      <c r="TWD1223" s="10"/>
      <c r="TWE1223" s="10"/>
      <c r="TWF1223" s="10"/>
      <c r="TWG1223" s="10"/>
      <c r="TWH1223" s="10"/>
      <c r="TWI1223" s="10"/>
      <c r="TWJ1223" s="10"/>
      <c r="TWK1223" s="10"/>
      <c r="TWL1223" s="10"/>
      <c r="TWM1223" s="10"/>
      <c r="TWN1223" s="10"/>
      <c r="TWO1223" s="10"/>
      <c r="TWP1223" s="10"/>
      <c r="TWQ1223" s="10"/>
      <c r="TWR1223" s="10"/>
      <c r="TWS1223" s="10"/>
      <c r="TWT1223" s="10"/>
      <c r="TWU1223" s="10"/>
      <c r="TWV1223" s="10"/>
      <c r="TWW1223" s="10"/>
      <c r="TWX1223" s="10"/>
      <c r="TWY1223" s="10"/>
      <c r="TWZ1223" s="10"/>
      <c r="TXA1223" s="10"/>
      <c r="TXB1223" s="10"/>
      <c r="TXC1223" s="10"/>
      <c r="TXD1223" s="10"/>
      <c r="TXE1223" s="10"/>
      <c r="TXF1223" s="10"/>
      <c r="TXG1223" s="10"/>
      <c r="TXH1223" s="10"/>
      <c r="TXI1223" s="10"/>
      <c r="TXJ1223" s="10"/>
      <c r="TXK1223" s="10"/>
      <c r="TXL1223" s="10"/>
      <c r="TXM1223" s="10"/>
      <c r="TXN1223" s="10"/>
      <c r="TXO1223" s="10"/>
      <c r="TXP1223" s="10"/>
      <c r="TXQ1223" s="10"/>
      <c r="TXR1223" s="10"/>
      <c r="TXS1223" s="10"/>
      <c r="TXT1223" s="10"/>
      <c r="TXU1223" s="10"/>
      <c r="TXV1223" s="10"/>
      <c r="TXW1223" s="10"/>
      <c r="TXX1223" s="10"/>
      <c r="TXY1223" s="10"/>
      <c r="TXZ1223" s="10"/>
      <c r="TYA1223" s="10"/>
      <c r="TYB1223" s="10"/>
      <c r="TYC1223" s="10"/>
      <c r="TYD1223" s="10"/>
      <c r="TYE1223" s="10"/>
      <c r="TYF1223" s="10"/>
      <c r="TYG1223" s="10"/>
      <c r="TYH1223" s="10"/>
      <c r="TYI1223" s="10"/>
      <c r="TYJ1223" s="10"/>
      <c r="TYK1223" s="10"/>
      <c r="TYL1223" s="10"/>
      <c r="TYM1223" s="10"/>
      <c r="TYN1223" s="10"/>
      <c r="TYO1223" s="10"/>
      <c r="TYP1223" s="10"/>
      <c r="TYQ1223" s="10"/>
      <c r="TYR1223" s="10"/>
      <c r="TYS1223" s="10"/>
      <c r="TYT1223" s="10"/>
      <c r="TYU1223" s="10"/>
      <c r="TYV1223" s="10"/>
      <c r="TYW1223" s="10"/>
      <c r="TYX1223" s="10"/>
      <c r="TYY1223" s="10"/>
      <c r="TYZ1223" s="10"/>
      <c r="TZA1223" s="10"/>
      <c r="TZB1223" s="10"/>
      <c r="TZC1223" s="10"/>
      <c r="TZD1223" s="10"/>
      <c r="TZE1223" s="10"/>
      <c r="TZF1223" s="10"/>
      <c r="TZG1223" s="10"/>
      <c r="TZH1223" s="10"/>
      <c r="TZI1223" s="10"/>
      <c r="TZJ1223" s="10"/>
      <c r="TZK1223" s="10"/>
      <c r="TZL1223" s="10"/>
      <c r="TZM1223" s="10"/>
      <c r="TZN1223" s="10"/>
      <c r="TZO1223" s="10"/>
      <c r="TZP1223" s="10"/>
      <c r="TZQ1223" s="10"/>
      <c r="TZR1223" s="10"/>
      <c r="TZS1223" s="10"/>
      <c r="TZT1223" s="10"/>
      <c r="TZU1223" s="10"/>
      <c r="TZV1223" s="10"/>
      <c r="TZW1223" s="10"/>
      <c r="TZX1223" s="10"/>
      <c r="TZY1223" s="10"/>
      <c r="TZZ1223" s="10"/>
      <c r="UAA1223" s="10"/>
      <c r="UAB1223" s="10"/>
      <c r="UAC1223" s="10"/>
      <c r="UAD1223" s="10"/>
      <c r="UAE1223" s="10"/>
      <c r="UAF1223" s="10"/>
      <c r="UAG1223" s="10"/>
      <c r="UAH1223" s="10"/>
      <c r="UAI1223" s="10"/>
      <c r="UAJ1223" s="10"/>
      <c r="UAK1223" s="10"/>
      <c r="UAL1223" s="10"/>
      <c r="UAM1223" s="10"/>
      <c r="UAN1223" s="10"/>
      <c r="UAO1223" s="10"/>
      <c r="UAP1223" s="10"/>
      <c r="UAQ1223" s="10"/>
      <c r="UAR1223" s="10"/>
      <c r="UAS1223" s="10"/>
      <c r="UAT1223" s="10"/>
      <c r="UAU1223" s="10"/>
      <c r="UAV1223" s="10"/>
      <c r="UAW1223" s="10"/>
      <c r="UAX1223" s="10"/>
      <c r="UAY1223" s="10"/>
      <c r="UAZ1223" s="10"/>
      <c r="UBA1223" s="10"/>
      <c r="UBB1223" s="10"/>
      <c r="UBC1223" s="10"/>
      <c r="UBD1223" s="10"/>
      <c r="UBE1223" s="10"/>
      <c r="UBF1223" s="10"/>
      <c r="UBG1223" s="10"/>
      <c r="UBH1223" s="10"/>
      <c r="UBI1223" s="10"/>
      <c r="UBJ1223" s="10"/>
      <c r="UBK1223" s="10"/>
      <c r="UBL1223" s="10"/>
      <c r="UBM1223" s="10"/>
      <c r="UBN1223" s="10"/>
      <c r="UBO1223" s="10"/>
      <c r="UBP1223" s="10"/>
      <c r="UBQ1223" s="10"/>
      <c r="UBR1223" s="10"/>
      <c r="UBS1223" s="10"/>
      <c r="UBT1223" s="10"/>
      <c r="UBU1223" s="10"/>
      <c r="UBV1223" s="10"/>
      <c r="UBW1223" s="10"/>
      <c r="UBX1223" s="10"/>
      <c r="UBY1223" s="10"/>
      <c r="UBZ1223" s="10"/>
      <c r="UCA1223" s="10"/>
      <c r="UCB1223" s="10"/>
      <c r="UCC1223" s="10"/>
      <c r="UCD1223" s="10"/>
      <c r="UCE1223" s="10"/>
      <c r="UCF1223" s="10"/>
      <c r="UCG1223" s="10"/>
      <c r="UCH1223" s="10"/>
      <c r="UCI1223" s="10"/>
      <c r="UCJ1223" s="10"/>
      <c r="UCK1223" s="10"/>
      <c r="UCL1223" s="10"/>
      <c r="UCM1223" s="10"/>
      <c r="UCN1223" s="10"/>
      <c r="UCO1223" s="10"/>
      <c r="UCP1223" s="10"/>
      <c r="UCQ1223" s="10"/>
      <c r="UCR1223" s="10"/>
      <c r="UCS1223" s="10"/>
      <c r="UCT1223" s="10"/>
      <c r="UCU1223" s="10"/>
      <c r="UCV1223" s="10"/>
      <c r="UCW1223" s="10"/>
      <c r="UCX1223" s="10"/>
      <c r="UCY1223" s="10"/>
      <c r="UCZ1223" s="10"/>
      <c r="UDA1223" s="10"/>
      <c r="UDB1223" s="10"/>
      <c r="UDC1223" s="10"/>
      <c r="UDD1223" s="10"/>
      <c r="UDE1223" s="10"/>
      <c r="UDF1223" s="10"/>
      <c r="UDG1223" s="10"/>
      <c r="UDH1223" s="10"/>
      <c r="UDI1223" s="10"/>
      <c r="UDJ1223" s="10"/>
      <c r="UDK1223" s="10"/>
      <c r="UDL1223" s="10"/>
      <c r="UDM1223" s="10"/>
      <c r="UDN1223" s="10"/>
      <c r="UDO1223" s="10"/>
      <c r="UDP1223" s="10"/>
      <c r="UDQ1223" s="10"/>
      <c r="UDR1223" s="10"/>
      <c r="UDS1223" s="10"/>
      <c r="UDT1223" s="10"/>
      <c r="UDU1223" s="10"/>
      <c r="UDV1223" s="10"/>
      <c r="UDW1223" s="10"/>
      <c r="UDX1223" s="10"/>
      <c r="UDY1223" s="10"/>
      <c r="UDZ1223" s="10"/>
      <c r="UEA1223" s="10"/>
      <c r="UEB1223" s="10"/>
      <c r="UEC1223" s="10"/>
      <c r="UED1223" s="10"/>
      <c r="UEE1223" s="10"/>
      <c r="UEF1223" s="10"/>
      <c r="UEG1223" s="10"/>
      <c r="UEH1223" s="10"/>
      <c r="UEI1223" s="10"/>
      <c r="UEJ1223" s="10"/>
      <c r="UEK1223" s="10"/>
      <c r="UEL1223" s="10"/>
      <c r="UEM1223" s="10"/>
      <c r="UEN1223" s="10"/>
      <c r="UEO1223" s="10"/>
      <c r="UEP1223" s="10"/>
      <c r="UEQ1223" s="10"/>
      <c r="UER1223" s="10"/>
      <c r="UES1223" s="10"/>
      <c r="UET1223" s="10"/>
      <c r="UEU1223" s="10"/>
      <c r="UEV1223" s="10"/>
      <c r="UEW1223" s="10"/>
      <c r="UEX1223" s="10"/>
      <c r="UEY1223" s="10"/>
      <c r="UEZ1223" s="10"/>
      <c r="UFA1223" s="10"/>
      <c r="UFB1223" s="10"/>
      <c r="UFC1223" s="10"/>
      <c r="UFD1223" s="10"/>
      <c r="UFE1223" s="10"/>
      <c r="UFF1223" s="10"/>
      <c r="UFG1223" s="10"/>
      <c r="UFH1223" s="10"/>
      <c r="UFI1223" s="10"/>
      <c r="UFJ1223" s="10"/>
      <c r="UFK1223" s="10"/>
      <c r="UFL1223" s="10"/>
      <c r="UFM1223" s="10"/>
      <c r="UFN1223" s="10"/>
      <c r="UFO1223" s="10"/>
      <c r="UFP1223" s="10"/>
      <c r="UFQ1223" s="10"/>
      <c r="UFR1223" s="10"/>
      <c r="UFS1223" s="10"/>
      <c r="UFT1223" s="10"/>
      <c r="UFU1223" s="10"/>
      <c r="UFV1223" s="10"/>
      <c r="UFW1223" s="10"/>
      <c r="UFX1223" s="10"/>
      <c r="UFY1223" s="10"/>
      <c r="UFZ1223" s="10"/>
      <c r="UGA1223" s="10"/>
      <c r="UGB1223" s="10"/>
      <c r="UGC1223" s="10"/>
      <c r="UGD1223" s="10"/>
      <c r="UGE1223" s="10"/>
      <c r="UGF1223" s="10"/>
      <c r="UGG1223" s="10"/>
      <c r="UGH1223" s="10"/>
      <c r="UGI1223" s="10"/>
      <c r="UGJ1223" s="10"/>
      <c r="UGK1223" s="10"/>
      <c r="UGL1223" s="10"/>
      <c r="UGM1223" s="10"/>
      <c r="UGN1223" s="10"/>
      <c r="UGO1223" s="10"/>
      <c r="UGP1223" s="10"/>
      <c r="UGQ1223" s="10"/>
      <c r="UGR1223" s="10"/>
      <c r="UGS1223" s="10"/>
      <c r="UGT1223" s="10"/>
      <c r="UGU1223" s="10"/>
      <c r="UGV1223" s="10"/>
      <c r="UGW1223" s="10"/>
      <c r="UGX1223" s="10"/>
      <c r="UGY1223" s="10"/>
      <c r="UGZ1223" s="10"/>
      <c r="UHA1223" s="10"/>
      <c r="UHB1223" s="10"/>
      <c r="UHC1223" s="10"/>
      <c r="UHD1223" s="10"/>
      <c r="UHE1223" s="10"/>
      <c r="UHF1223" s="10"/>
      <c r="UHG1223" s="10"/>
      <c r="UHH1223" s="10"/>
      <c r="UHI1223" s="10"/>
      <c r="UHJ1223" s="10"/>
      <c r="UHK1223" s="10"/>
      <c r="UHL1223" s="10"/>
      <c r="UHM1223" s="10"/>
      <c r="UHN1223" s="10"/>
      <c r="UHO1223" s="10"/>
      <c r="UHP1223" s="10"/>
      <c r="UHQ1223" s="10"/>
      <c r="UHR1223" s="10"/>
      <c r="UHS1223" s="10"/>
      <c r="UHT1223" s="10"/>
      <c r="UHU1223" s="10"/>
      <c r="UHV1223" s="10"/>
      <c r="UHW1223" s="10"/>
      <c r="UHX1223" s="10"/>
      <c r="UHY1223" s="10"/>
      <c r="UHZ1223" s="10"/>
      <c r="UIA1223" s="10"/>
      <c r="UIB1223" s="10"/>
      <c r="UIC1223" s="10"/>
      <c r="UID1223" s="10"/>
      <c r="UIE1223" s="10"/>
      <c r="UIF1223" s="10"/>
      <c r="UIG1223" s="10"/>
      <c r="UIH1223" s="10"/>
      <c r="UII1223" s="10"/>
      <c r="UIJ1223" s="10"/>
      <c r="UIK1223" s="10"/>
      <c r="UIL1223" s="10"/>
      <c r="UIM1223" s="10"/>
      <c r="UIN1223" s="10"/>
      <c r="UIO1223" s="10"/>
      <c r="UIP1223" s="10"/>
      <c r="UIQ1223" s="10"/>
      <c r="UIR1223" s="10"/>
      <c r="UIS1223" s="10"/>
      <c r="UIT1223" s="10"/>
      <c r="UIU1223" s="10"/>
      <c r="UIV1223" s="10"/>
      <c r="UIW1223" s="10"/>
      <c r="UIX1223" s="10"/>
      <c r="UIY1223" s="10"/>
      <c r="UIZ1223" s="10"/>
      <c r="UJA1223" s="10"/>
      <c r="UJB1223" s="10"/>
      <c r="UJC1223" s="10"/>
      <c r="UJD1223" s="10"/>
      <c r="UJE1223" s="10"/>
      <c r="UJF1223" s="10"/>
      <c r="UJG1223" s="10"/>
      <c r="UJH1223" s="10"/>
      <c r="UJI1223" s="10"/>
      <c r="UJJ1223" s="10"/>
      <c r="UJK1223" s="10"/>
      <c r="UJL1223" s="10"/>
      <c r="UJM1223" s="10"/>
      <c r="UJN1223" s="10"/>
      <c r="UJO1223" s="10"/>
      <c r="UJP1223" s="10"/>
      <c r="UJQ1223" s="10"/>
      <c r="UJR1223" s="10"/>
      <c r="UJS1223" s="10"/>
      <c r="UJT1223" s="10"/>
      <c r="UJU1223" s="10"/>
      <c r="UJV1223" s="10"/>
      <c r="UJW1223" s="10"/>
      <c r="UJX1223" s="10"/>
      <c r="UJY1223" s="10"/>
      <c r="UJZ1223" s="10"/>
      <c r="UKA1223" s="10"/>
      <c r="UKB1223" s="10"/>
      <c r="UKC1223" s="10"/>
      <c r="UKD1223" s="10"/>
      <c r="UKE1223" s="10"/>
      <c r="UKF1223" s="10"/>
      <c r="UKG1223" s="10"/>
      <c r="UKH1223" s="10"/>
      <c r="UKI1223" s="10"/>
      <c r="UKJ1223" s="10"/>
      <c r="UKK1223" s="10"/>
      <c r="UKL1223" s="10"/>
      <c r="UKM1223" s="10"/>
      <c r="UKN1223" s="10"/>
      <c r="UKO1223" s="10"/>
      <c r="UKP1223" s="10"/>
      <c r="UKQ1223" s="10"/>
      <c r="UKR1223" s="10"/>
      <c r="UKS1223" s="10"/>
      <c r="UKT1223" s="10"/>
      <c r="UKU1223" s="10"/>
      <c r="UKV1223" s="10"/>
      <c r="UKW1223" s="10"/>
      <c r="UKX1223" s="10"/>
      <c r="UKY1223" s="10"/>
      <c r="UKZ1223" s="10"/>
      <c r="ULA1223" s="10"/>
      <c r="ULB1223" s="10"/>
      <c r="ULC1223" s="10"/>
      <c r="ULD1223" s="10"/>
      <c r="ULE1223" s="10"/>
      <c r="ULF1223" s="10"/>
      <c r="ULG1223" s="10"/>
      <c r="ULH1223" s="10"/>
      <c r="ULI1223" s="10"/>
      <c r="ULJ1223" s="10"/>
      <c r="ULK1223" s="10"/>
      <c r="ULL1223" s="10"/>
      <c r="ULM1223" s="10"/>
      <c r="ULN1223" s="10"/>
      <c r="ULO1223" s="10"/>
      <c r="ULP1223" s="10"/>
      <c r="ULQ1223" s="10"/>
      <c r="ULR1223" s="10"/>
      <c r="ULS1223" s="10"/>
      <c r="ULT1223" s="10"/>
      <c r="ULU1223" s="10"/>
      <c r="ULV1223" s="10"/>
      <c r="ULW1223" s="10"/>
      <c r="ULX1223" s="10"/>
      <c r="ULY1223" s="10"/>
      <c r="ULZ1223" s="10"/>
      <c r="UMA1223" s="10"/>
      <c r="UMB1223" s="10"/>
      <c r="UMC1223" s="10"/>
      <c r="UMD1223" s="10"/>
      <c r="UME1223" s="10"/>
      <c r="UMF1223" s="10"/>
      <c r="UMG1223" s="10"/>
      <c r="UMH1223" s="10"/>
      <c r="UMI1223" s="10"/>
      <c r="UMJ1223" s="10"/>
      <c r="UMK1223" s="10"/>
      <c r="UML1223" s="10"/>
      <c r="UMM1223" s="10"/>
      <c r="UMN1223" s="10"/>
      <c r="UMO1223" s="10"/>
      <c r="UMP1223" s="10"/>
      <c r="UMQ1223" s="10"/>
      <c r="UMR1223" s="10"/>
      <c r="UMS1223" s="10"/>
      <c r="UMT1223" s="10"/>
      <c r="UMU1223" s="10"/>
      <c r="UMV1223" s="10"/>
      <c r="UMW1223" s="10"/>
      <c r="UMX1223" s="10"/>
      <c r="UMY1223" s="10"/>
      <c r="UMZ1223" s="10"/>
      <c r="UNA1223" s="10"/>
      <c r="UNB1223" s="10"/>
      <c r="UNC1223" s="10"/>
      <c r="UND1223" s="10"/>
      <c r="UNE1223" s="10"/>
      <c r="UNF1223" s="10"/>
      <c r="UNG1223" s="10"/>
      <c r="UNH1223" s="10"/>
      <c r="UNI1223" s="10"/>
      <c r="UNJ1223" s="10"/>
      <c r="UNK1223" s="10"/>
      <c r="UNL1223" s="10"/>
      <c r="UNM1223" s="10"/>
      <c r="UNN1223" s="10"/>
      <c r="UNO1223" s="10"/>
      <c r="UNP1223" s="10"/>
      <c r="UNQ1223" s="10"/>
      <c r="UNR1223" s="10"/>
      <c r="UNS1223" s="10"/>
      <c r="UNT1223" s="10"/>
      <c r="UNU1223" s="10"/>
      <c r="UNV1223" s="10"/>
      <c r="UNW1223" s="10"/>
      <c r="UNX1223" s="10"/>
      <c r="UNY1223" s="10"/>
      <c r="UNZ1223" s="10"/>
      <c r="UOA1223" s="10"/>
      <c r="UOB1223" s="10"/>
      <c r="UOC1223" s="10"/>
      <c r="UOD1223" s="10"/>
      <c r="UOE1223" s="10"/>
      <c r="UOF1223" s="10"/>
      <c r="UOG1223" s="10"/>
      <c r="UOH1223" s="10"/>
      <c r="UOI1223" s="10"/>
      <c r="UOJ1223" s="10"/>
      <c r="UOK1223" s="10"/>
      <c r="UOL1223" s="10"/>
      <c r="UOM1223" s="10"/>
      <c r="UON1223" s="10"/>
      <c r="UOO1223" s="10"/>
      <c r="UOP1223" s="10"/>
      <c r="UOQ1223" s="10"/>
      <c r="UOR1223" s="10"/>
      <c r="UOS1223" s="10"/>
      <c r="UOT1223" s="10"/>
      <c r="UOU1223" s="10"/>
      <c r="UOV1223" s="10"/>
      <c r="UOW1223" s="10"/>
      <c r="UOX1223" s="10"/>
      <c r="UOY1223" s="10"/>
      <c r="UOZ1223" s="10"/>
      <c r="UPA1223" s="10"/>
      <c r="UPB1223" s="10"/>
      <c r="UPC1223" s="10"/>
      <c r="UPD1223" s="10"/>
      <c r="UPE1223" s="10"/>
      <c r="UPF1223" s="10"/>
      <c r="UPG1223" s="10"/>
      <c r="UPH1223" s="10"/>
      <c r="UPI1223" s="10"/>
      <c r="UPJ1223" s="10"/>
      <c r="UPK1223" s="10"/>
      <c r="UPL1223" s="10"/>
      <c r="UPM1223" s="10"/>
      <c r="UPN1223" s="10"/>
      <c r="UPO1223" s="10"/>
      <c r="UPP1223" s="10"/>
      <c r="UPQ1223" s="10"/>
      <c r="UPR1223" s="10"/>
      <c r="UPS1223" s="10"/>
      <c r="UPT1223" s="10"/>
      <c r="UPU1223" s="10"/>
      <c r="UPV1223" s="10"/>
      <c r="UPW1223" s="10"/>
      <c r="UPX1223" s="10"/>
      <c r="UPY1223" s="10"/>
      <c r="UPZ1223" s="10"/>
      <c r="UQA1223" s="10"/>
      <c r="UQB1223" s="10"/>
      <c r="UQC1223" s="10"/>
      <c r="UQD1223" s="10"/>
      <c r="UQE1223" s="10"/>
      <c r="UQF1223" s="10"/>
      <c r="UQG1223" s="10"/>
      <c r="UQH1223" s="10"/>
      <c r="UQI1223" s="10"/>
      <c r="UQJ1223" s="10"/>
      <c r="UQK1223" s="10"/>
      <c r="UQL1223" s="10"/>
      <c r="UQM1223" s="10"/>
      <c r="UQN1223" s="10"/>
      <c r="UQO1223" s="10"/>
      <c r="UQP1223" s="10"/>
      <c r="UQQ1223" s="10"/>
      <c r="UQR1223" s="10"/>
      <c r="UQS1223" s="10"/>
      <c r="UQT1223" s="10"/>
      <c r="UQU1223" s="10"/>
      <c r="UQV1223" s="10"/>
      <c r="UQW1223" s="10"/>
      <c r="UQX1223" s="10"/>
      <c r="UQY1223" s="10"/>
      <c r="UQZ1223" s="10"/>
      <c r="URA1223" s="10"/>
      <c r="URB1223" s="10"/>
      <c r="URC1223" s="10"/>
      <c r="URD1223" s="10"/>
      <c r="URE1223" s="10"/>
      <c r="URF1223" s="10"/>
      <c r="URG1223" s="10"/>
      <c r="URH1223" s="10"/>
      <c r="URI1223" s="10"/>
      <c r="URJ1223" s="10"/>
      <c r="URK1223" s="10"/>
      <c r="URL1223" s="10"/>
      <c r="URM1223" s="10"/>
      <c r="URN1223" s="10"/>
      <c r="URO1223" s="10"/>
      <c r="URP1223" s="10"/>
      <c r="URQ1223" s="10"/>
      <c r="URR1223" s="10"/>
      <c r="URS1223" s="10"/>
      <c r="URT1223" s="10"/>
      <c r="URU1223" s="10"/>
      <c r="URV1223" s="10"/>
      <c r="URW1223" s="10"/>
      <c r="URX1223" s="10"/>
      <c r="URY1223" s="10"/>
      <c r="URZ1223" s="10"/>
      <c r="USA1223" s="10"/>
      <c r="USB1223" s="10"/>
      <c r="USC1223" s="10"/>
      <c r="USD1223" s="10"/>
      <c r="USE1223" s="10"/>
      <c r="USF1223" s="10"/>
      <c r="USG1223" s="10"/>
      <c r="USH1223" s="10"/>
      <c r="USI1223" s="10"/>
      <c r="USJ1223" s="10"/>
      <c r="USK1223" s="10"/>
      <c r="USL1223" s="10"/>
      <c r="USM1223" s="10"/>
      <c r="USN1223" s="10"/>
      <c r="USO1223" s="10"/>
      <c r="USP1223" s="10"/>
      <c r="USQ1223" s="10"/>
      <c r="USR1223" s="10"/>
      <c r="USS1223" s="10"/>
      <c r="UST1223" s="10"/>
      <c r="USU1223" s="10"/>
      <c r="USV1223" s="10"/>
      <c r="USW1223" s="10"/>
      <c r="USX1223" s="10"/>
      <c r="USY1223" s="10"/>
      <c r="USZ1223" s="10"/>
      <c r="UTA1223" s="10"/>
      <c r="UTB1223" s="10"/>
      <c r="UTC1223" s="10"/>
      <c r="UTD1223" s="10"/>
      <c r="UTE1223" s="10"/>
      <c r="UTF1223" s="10"/>
      <c r="UTG1223" s="10"/>
      <c r="UTH1223" s="10"/>
      <c r="UTI1223" s="10"/>
      <c r="UTJ1223" s="10"/>
      <c r="UTK1223" s="10"/>
      <c r="UTL1223" s="10"/>
      <c r="UTM1223" s="10"/>
      <c r="UTN1223" s="10"/>
      <c r="UTO1223" s="10"/>
      <c r="UTP1223" s="10"/>
      <c r="UTQ1223" s="10"/>
      <c r="UTR1223" s="10"/>
      <c r="UTS1223" s="10"/>
      <c r="UTT1223" s="10"/>
      <c r="UTU1223" s="10"/>
      <c r="UTV1223" s="10"/>
      <c r="UTW1223" s="10"/>
      <c r="UTX1223" s="10"/>
      <c r="UTY1223" s="10"/>
      <c r="UTZ1223" s="10"/>
      <c r="UUA1223" s="10"/>
      <c r="UUB1223" s="10"/>
      <c r="UUC1223" s="10"/>
      <c r="UUD1223" s="10"/>
      <c r="UUE1223" s="10"/>
      <c r="UUF1223" s="10"/>
      <c r="UUG1223" s="10"/>
      <c r="UUH1223" s="10"/>
      <c r="UUI1223" s="10"/>
      <c r="UUJ1223" s="10"/>
      <c r="UUK1223" s="10"/>
      <c r="UUL1223" s="10"/>
      <c r="UUM1223" s="10"/>
      <c r="UUN1223" s="10"/>
      <c r="UUO1223" s="10"/>
      <c r="UUP1223" s="10"/>
      <c r="UUQ1223" s="10"/>
      <c r="UUR1223" s="10"/>
      <c r="UUS1223" s="10"/>
      <c r="UUT1223" s="10"/>
      <c r="UUU1223" s="10"/>
      <c r="UUV1223" s="10"/>
      <c r="UUW1223" s="10"/>
      <c r="UUX1223" s="10"/>
      <c r="UUY1223" s="10"/>
      <c r="UUZ1223" s="10"/>
      <c r="UVA1223" s="10"/>
      <c r="UVB1223" s="10"/>
      <c r="UVC1223" s="10"/>
      <c r="UVD1223" s="10"/>
      <c r="UVE1223" s="10"/>
      <c r="UVF1223" s="10"/>
      <c r="UVG1223" s="10"/>
      <c r="UVH1223" s="10"/>
      <c r="UVI1223" s="10"/>
      <c r="UVJ1223" s="10"/>
      <c r="UVK1223" s="10"/>
      <c r="UVL1223" s="10"/>
      <c r="UVM1223" s="10"/>
      <c r="UVN1223" s="10"/>
      <c r="UVO1223" s="10"/>
      <c r="UVP1223" s="10"/>
      <c r="UVQ1223" s="10"/>
      <c r="UVR1223" s="10"/>
      <c r="UVS1223" s="10"/>
      <c r="UVT1223" s="10"/>
      <c r="UVU1223" s="10"/>
      <c r="UVV1223" s="10"/>
      <c r="UVW1223" s="10"/>
      <c r="UVX1223" s="10"/>
      <c r="UVY1223" s="10"/>
      <c r="UVZ1223" s="10"/>
      <c r="UWA1223" s="10"/>
      <c r="UWB1223" s="10"/>
      <c r="UWC1223" s="10"/>
      <c r="UWD1223" s="10"/>
      <c r="UWE1223" s="10"/>
      <c r="UWF1223" s="10"/>
      <c r="UWG1223" s="10"/>
      <c r="UWH1223" s="10"/>
      <c r="UWI1223" s="10"/>
      <c r="UWJ1223" s="10"/>
      <c r="UWK1223" s="10"/>
      <c r="UWL1223" s="10"/>
      <c r="UWM1223" s="10"/>
      <c r="UWN1223" s="10"/>
      <c r="UWO1223" s="10"/>
      <c r="UWP1223" s="10"/>
      <c r="UWQ1223" s="10"/>
      <c r="UWR1223" s="10"/>
      <c r="UWS1223" s="10"/>
      <c r="UWT1223" s="10"/>
      <c r="UWU1223" s="10"/>
      <c r="UWV1223" s="10"/>
      <c r="UWW1223" s="10"/>
      <c r="UWX1223" s="10"/>
      <c r="UWY1223" s="10"/>
      <c r="UWZ1223" s="10"/>
      <c r="UXA1223" s="10"/>
      <c r="UXB1223" s="10"/>
      <c r="UXC1223" s="10"/>
      <c r="UXD1223" s="10"/>
      <c r="UXE1223" s="10"/>
      <c r="UXF1223" s="10"/>
      <c r="UXG1223" s="10"/>
      <c r="UXH1223" s="10"/>
      <c r="UXI1223" s="10"/>
      <c r="UXJ1223" s="10"/>
      <c r="UXK1223" s="10"/>
      <c r="UXL1223" s="10"/>
      <c r="UXM1223" s="10"/>
      <c r="UXN1223" s="10"/>
      <c r="UXO1223" s="10"/>
      <c r="UXP1223" s="10"/>
      <c r="UXQ1223" s="10"/>
      <c r="UXR1223" s="10"/>
      <c r="UXS1223" s="10"/>
      <c r="UXT1223" s="10"/>
      <c r="UXU1223" s="10"/>
      <c r="UXV1223" s="10"/>
      <c r="UXW1223" s="10"/>
      <c r="UXX1223" s="10"/>
      <c r="UXY1223" s="10"/>
      <c r="UXZ1223" s="10"/>
      <c r="UYA1223" s="10"/>
      <c r="UYB1223" s="10"/>
      <c r="UYC1223" s="10"/>
      <c r="UYD1223" s="10"/>
      <c r="UYE1223" s="10"/>
      <c r="UYF1223" s="10"/>
      <c r="UYG1223" s="10"/>
      <c r="UYH1223" s="10"/>
      <c r="UYI1223" s="10"/>
      <c r="UYJ1223" s="10"/>
      <c r="UYK1223" s="10"/>
      <c r="UYL1223" s="10"/>
      <c r="UYM1223" s="10"/>
      <c r="UYN1223" s="10"/>
      <c r="UYO1223" s="10"/>
      <c r="UYP1223" s="10"/>
      <c r="UYQ1223" s="10"/>
      <c r="UYR1223" s="10"/>
      <c r="UYS1223" s="10"/>
      <c r="UYT1223" s="10"/>
      <c r="UYU1223" s="10"/>
      <c r="UYV1223" s="10"/>
      <c r="UYW1223" s="10"/>
      <c r="UYX1223" s="10"/>
      <c r="UYY1223" s="10"/>
      <c r="UYZ1223" s="10"/>
      <c r="UZA1223" s="10"/>
      <c r="UZB1223" s="10"/>
      <c r="UZC1223" s="10"/>
      <c r="UZD1223" s="10"/>
      <c r="UZE1223" s="10"/>
      <c r="UZF1223" s="10"/>
      <c r="UZG1223" s="10"/>
      <c r="UZH1223" s="10"/>
      <c r="UZI1223" s="10"/>
      <c r="UZJ1223" s="10"/>
      <c r="UZK1223" s="10"/>
      <c r="UZL1223" s="10"/>
      <c r="UZM1223" s="10"/>
      <c r="UZN1223" s="10"/>
      <c r="UZO1223" s="10"/>
      <c r="UZP1223" s="10"/>
      <c r="UZQ1223" s="10"/>
      <c r="UZR1223" s="10"/>
      <c r="UZS1223" s="10"/>
      <c r="UZT1223" s="10"/>
      <c r="UZU1223" s="10"/>
      <c r="UZV1223" s="10"/>
      <c r="UZW1223" s="10"/>
      <c r="UZX1223" s="10"/>
      <c r="UZY1223" s="10"/>
      <c r="UZZ1223" s="10"/>
      <c r="VAA1223" s="10"/>
      <c r="VAB1223" s="10"/>
      <c r="VAC1223" s="10"/>
      <c r="VAD1223" s="10"/>
      <c r="VAE1223" s="10"/>
      <c r="VAF1223" s="10"/>
      <c r="VAG1223" s="10"/>
      <c r="VAH1223" s="10"/>
      <c r="VAI1223" s="10"/>
      <c r="VAJ1223" s="10"/>
      <c r="VAK1223" s="10"/>
      <c r="VAL1223" s="10"/>
      <c r="VAM1223" s="10"/>
      <c r="VAN1223" s="10"/>
      <c r="VAO1223" s="10"/>
      <c r="VAP1223" s="10"/>
      <c r="VAQ1223" s="10"/>
      <c r="VAR1223" s="10"/>
      <c r="VAS1223" s="10"/>
      <c r="VAT1223" s="10"/>
      <c r="VAU1223" s="10"/>
      <c r="VAV1223" s="10"/>
      <c r="VAW1223" s="10"/>
      <c r="VAX1223" s="10"/>
      <c r="VAY1223" s="10"/>
      <c r="VAZ1223" s="10"/>
      <c r="VBA1223" s="10"/>
      <c r="VBB1223" s="10"/>
      <c r="VBC1223" s="10"/>
      <c r="VBD1223" s="10"/>
      <c r="VBE1223" s="10"/>
      <c r="VBF1223" s="10"/>
      <c r="VBG1223" s="10"/>
      <c r="VBH1223" s="10"/>
      <c r="VBI1223" s="10"/>
      <c r="VBJ1223" s="10"/>
      <c r="VBK1223" s="10"/>
      <c r="VBL1223" s="10"/>
      <c r="VBM1223" s="10"/>
      <c r="VBN1223" s="10"/>
      <c r="VBO1223" s="10"/>
      <c r="VBP1223" s="10"/>
      <c r="VBQ1223" s="10"/>
      <c r="VBR1223" s="10"/>
      <c r="VBS1223" s="10"/>
      <c r="VBT1223" s="10"/>
      <c r="VBU1223" s="10"/>
      <c r="VBV1223" s="10"/>
      <c r="VBW1223" s="10"/>
      <c r="VBX1223" s="10"/>
      <c r="VBY1223" s="10"/>
      <c r="VBZ1223" s="10"/>
      <c r="VCA1223" s="10"/>
      <c r="VCB1223" s="10"/>
      <c r="VCC1223" s="10"/>
      <c r="VCD1223" s="10"/>
      <c r="VCE1223" s="10"/>
      <c r="VCF1223" s="10"/>
      <c r="VCG1223" s="10"/>
      <c r="VCH1223" s="10"/>
      <c r="VCI1223" s="10"/>
      <c r="VCJ1223" s="10"/>
      <c r="VCK1223" s="10"/>
      <c r="VCL1223" s="10"/>
      <c r="VCM1223" s="10"/>
      <c r="VCN1223" s="10"/>
      <c r="VCO1223" s="10"/>
      <c r="VCP1223" s="10"/>
      <c r="VCQ1223" s="10"/>
      <c r="VCR1223" s="10"/>
      <c r="VCS1223" s="10"/>
      <c r="VCT1223" s="10"/>
      <c r="VCU1223" s="10"/>
      <c r="VCV1223" s="10"/>
      <c r="VCW1223" s="10"/>
      <c r="VCX1223" s="10"/>
      <c r="VCY1223" s="10"/>
      <c r="VCZ1223" s="10"/>
      <c r="VDA1223" s="10"/>
      <c r="VDB1223" s="10"/>
      <c r="VDC1223" s="10"/>
      <c r="VDD1223" s="10"/>
      <c r="VDE1223" s="10"/>
      <c r="VDF1223" s="10"/>
      <c r="VDG1223" s="10"/>
      <c r="VDH1223" s="10"/>
      <c r="VDI1223" s="10"/>
      <c r="VDJ1223" s="10"/>
      <c r="VDK1223" s="10"/>
      <c r="VDL1223" s="10"/>
      <c r="VDM1223" s="10"/>
      <c r="VDN1223" s="10"/>
      <c r="VDO1223" s="10"/>
      <c r="VDP1223" s="10"/>
      <c r="VDQ1223" s="10"/>
      <c r="VDR1223" s="10"/>
      <c r="VDS1223" s="10"/>
      <c r="VDT1223" s="10"/>
      <c r="VDU1223" s="10"/>
      <c r="VDV1223" s="10"/>
      <c r="VDW1223" s="10"/>
      <c r="VDX1223" s="10"/>
      <c r="VDY1223" s="10"/>
      <c r="VDZ1223" s="10"/>
      <c r="VEA1223" s="10"/>
      <c r="VEB1223" s="10"/>
      <c r="VEC1223" s="10"/>
      <c r="VED1223" s="10"/>
      <c r="VEE1223" s="10"/>
      <c r="VEF1223" s="10"/>
      <c r="VEG1223" s="10"/>
      <c r="VEH1223" s="10"/>
      <c r="VEI1223" s="10"/>
      <c r="VEJ1223" s="10"/>
      <c r="VEK1223" s="10"/>
      <c r="VEL1223" s="10"/>
      <c r="VEM1223" s="10"/>
      <c r="VEN1223" s="10"/>
      <c r="VEO1223" s="10"/>
      <c r="VEP1223" s="10"/>
      <c r="VEQ1223" s="10"/>
      <c r="VER1223" s="10"/>
      <c r="VES1223" s="10"/>
      <c r="VET1223" s="10"/>
      <c r="VEU1223" s="10"/>
      <c r="VEV1223" s="10"/>
      <c r="VEW1223" s="10"/>
      <c r="VEX1223" s="10"/>
      <c r="VEY1223" s="10"/>
      <c r="VEZ1223" s="10"/>
      <c r="VFA1223" s="10"/>
      <c r="VFB1223" s="10"/>
      <c r="VFC1223" s="10"/>
      <c r="VFD1223" s="10"/>
      <c r="VFE1223" s="10"/>
      <c r="VFF1223" s="10"/>
      <c r="VFG1223" s="10"/>
      <c r="VFH1223" s="10"/>
      <c r="VFI1223" s="10"/>
      <c r="VFJ1223" s="10"/>
      <c r="VFK1223" s="10"/>
      <c r="VFL1223" s="10"/>
      <c r="VFM1223" s="10"/>
      <c r="VFN1223" s="10"/>
      <c r="VFO1223" s="10"/>
      <c r="VFP1223" s="10"/>
      <c r="VFQ1223" s="10"/>
      <c r="VFR1223" s="10"/>
      <c r="VFS1223" s="10"/>
      <c r="VFT1223" s="10"/>
      <c r="VFU1223" s="10"/>
      <c r="VFV1223" s="10"/>
      <c r="VFW1223" s="10"/>
      <c r="VFX1223" s="10"/>
      <c r="VFY1223" s="10"/>
      <c r="VFZ1223" s="10"/>
      <c r="VGA1223" s="10"/>
      <c r="VGB1223" s="10"/>
      <c r="VGC1223" s="10"/>
      <c r="VGD1223" s="10"/>
      <c r="VGE1223" s="10"/>
      <c r="VGF1223" s="10"/>
      <c r="VGG1223" s="10"/>
      <c r="VGH1223" s="10"/>
      <c r="VGI1223" s="10"/>
      <c r="VGJ1223" s="10"/>
      <c r="VGK1223" s="10"/>
      <c r="VGL1223" s="10"/>
      <c r="VGM1223" s="10"/>
      <c r="VGN1223" s="10"/>
      <c r="VGO1223" s="10"/>
      <c r="VGP1223" s="10"/>
      <c r="VGQ1223" s="10"/>
      <c r="VGR1223" s="10"/>
      <c r="VGS1223" s="10"/>
      <c r="VGT1223" s="10"/>
      <c r="VGU1223" s="10"/>
      <c r="VGV1223" s="10"/>
      <c r="VGW1223" s="10"/>
      <c r="VGX1223" s="10"/>
      <c r="VGY1223" s="10"/>
      <c r="VGZ1223" s="10"/>
      <c r="VHA1223" s="10"/>
      <c r="VHB1223" s="10"/>
      <c r="VHC1223" s="10"/>
      <c r="VHD1223" s="10"/>
      <c r="VHE1223" s="10"/>
      <c r="VHF1223" s="10"/>
      <c r="VHG1223" s="10"/>
      <c r="VHH1223" s="10"/>
      <c r="VHI1223" s="10"/>
      <c r="VHJ1223" s="10"/>
      <c r="VHK1223" s="10"/>
      <c r="VHL1223" s="10"/>
      <c r="VHM1223" s="10"/>
      <c r="VHN1223" s="10"/>
      <c r="VHO1223" s="10"/>
      <c r="VHP1223" s="10"/>
      <c r="VHQ1223" s="10"/>
      <c r="VHR1223" s="10"/>
      <c r="VHS1223" s="10"/>
      <c r="VHT1223" s="10"/>
      <c r="VHU1223" s="10"/>
      <c r="VHV1223" s="10"/>
      <c r="VHW1223" s="10"/>
      <c r="VHX1223" s="10"/>
      <c r="VHY1223" s="10"/>
      <c r="VHZ1223" s="10"/>
      <c r="VIA1223" s="10"/>
      <c r="VIB1223" s="10"/>
      <c r="VIC1223" s="10"/>
      <c r="VID1223" s="10"/>
      <c r="VIE1223" s="10"/>
      <c r="VIF1223" s="10"/>
      <c r="VIG1223" s="10"/>
      <c r="VIH1223" s="10"/>
      <c r="VII1223" s="10"/>
      <c r="VIJ1223" s="10"/>
      <c r="VIK1223" s="10"/>
      <c r="VIL1223" s="10"/>
      <c r="VIM1223" s="10"/>
      <c r="VIN1223" s="10"/>
      <c r="VIO1223" s="10"/>
      <c r="VIP1223" s="10"/>
      <c r="VIQ1223" s="10"/>
      <c r="VIR1223" s="10"/>
      <c r="VIS1223" s="10"/>
      <c r="VIT1223" s="10"/>
      <c r="VIU1223" s="10"/>
      <c r="VIV1223" s="10"/>
      <c r="VIW1223" s="10"/>
      <c r="VIX1223" s="10"/>
      <c r="VIY1223" s="10"/>
      <c r="VIZ1223" s="10"/>
      <c r="VJA1223" s="10"/>
      <c r="VJB1223" s="10"/>
      <c r="VJC1223" s="10"/>
      <c r="VJD1223" s="10"/>
      <c r="VJE1223" s="10"/>
      <c r="VJF1223" s="10"/>
      <c r="VJG1223" s="10"/>
      <c r="VJH1223" s="10"/>
      <c r="VJI1223" s="10"/>
      <c r="VJJ1223" s="10"/>
      <c r="VJK1223" s="10"/>
      <c r="VJL1223" s="10"/>
      <c r="VJM1223" s="10"/>
      <c r="VJN1223" s="10"/>
      <c r="VJO1223" s="10"/>
      <c r="VJP1223" s="10"/>
      <c r="VJQ1223" s="10"/>
      <c r="VJR1223" s="10"/>
      <c r="VJS1223" s="10"/>
      <c r="VJT1223" s="10"/>
      <c r="VJU1223" s="10"/>
      <c r="VJV1223" s="10"/>
      <c r="VJW1223" s="10"/>
      <c r="VJX1223" s="10"/>
      <c r="VJY1223" s="10"/>
      <c r="VJZ1223" s="10"/>
      <c r="VKA1223" s="10"/>
      <c r="VKB1223" s="10"/>
      <c r="VKC1223" s="10"/>
      <c r="VKD1223" s="10"/>
      <c r="VKE1223" s="10"/>
      <c r="VKF1223" s="10"/>
      <c r="VKG1223" s="10"/>
      <c r="VKH1223" s="10"/>
      <c r="VKI1223" s="10"/>
      <c r="VKJ1223" s="10"/>
      <c r="VKK1223" s="10"/>
      <c r="VKL1223" s="10"/>
      <c r="VKM1223" s="10"/>
      <c r="VKN1223" s="10"/>
      <c r="VKO1223" s="10"/>
      <c r="VKP1223" s="10"/>
      <c r="VKQ1223" s="10"/>
      <c r="VKR1223" s="10"/>
      <c r="VKS1223" s="10"/>
      <c r="VKT1223" s="10"/>
      <c r="VKU1223" s="10"/>
      <c r="VKV1223" s="10"/>
      <c r="VKW1223" s="10"/>
      <c r="VKX1223" s="10"/>
      <c r="VKY1223" s="10"/>
      <c r="VKZ1223" s="10"/>
      <c r="VLA1223" s="10"/>
      <c r="VLB1223" s="10"/>
      <c r="VLC1223" s="10"/>
      <c r="VLD1223" s="10"/>
      <c r="VLE1223" s="10"/>
      <c r="VLF1223" s="10"/>
      <c r="VLG1223" s="10"/>
      <c r="VLH1223" s="10"/>
      <c r="VLI1223" s="10"/>
      <c r="VLJ1223" s="10"/>
      <c r="VLK1223" s="10"/>
      <c r="VLL1223" s="10"/>
      <c r="VLM1223" s="10"/>
      <c r="VLN1223" s="10"/>
      <c r="VLO1223" s="10"/>
      <c r="VLP1223" s="10"/>
      <c r="VLQ1223" s="10"/>
      <c r="VLR1223" s="10"/>
      <c r="VLS1223" s="10"/>
      <c r="VLT1223" s="10"/>
      <c r="VLU1223" s="10"/>
      <c r="VLV1223" s="10"/>
      <c r="VLW1223" s="10"/>
      <c r="VLX1223" s="10"/>
      <c r="VLY1223" s="10"/>
      <c r="VLZ1223" s="10"/>
      <c r="VMA1223" s="10"/>
      <c r="VMB1223" s="10"/>
      <c r="VMC1223" s="10"/>
      <c r="VMD1223" s="10"/>
      <c r="VME1223" s="10"/>
      <c r="VMF1223" s="10"/>
      <c r="VMG1223" s="10"/>
      <c r="VMH1223" s="10"/>
      <c r="VMI1223" s="10"/>
      <c r="VMJ1223" s="10"/>
      <c r="VMK1223" s="10"/>
      <c r="VML1223" s="10"/>
      <c r="VMM1223" s="10"/>
      <c r="VMN1223" s="10"/>
      <c r="VMO1223" s="10"/>
      <c r="VMP1223" s="10"/>
      <c r="VMQ1223" s="10"/>
      <c r="VMR1223" s="10"/>
      <c r="VMS1223" s="10"/>
      <c r="VMT1223" s="10"/>
      <c r="VMU1223" s="10"/>
      <c r="VMV1223" s="10"/>
      <c r="VMW1223" s="10"/>
      <c r="VMX1223" s="10"/>
      <c r="VMY1223" s="10"/>
      <c r="VMZ1223" s="10"/>
      <c r="VNA1223" s="10"/>
      <c r="VNB1223" s="10"/>
      <c r="VNC1223" s="10"/>
      <c r="VND1223" s="10"/>
      <c r="VNE1223" s="10"/>
      <c r="VNF1223" s="10"/>
      <c r="VNG1223" s="10"/>
      <c r="VNH1223" s="10"/>
      <c r="VNI1223" s="10"/>
      <c r="VNJ1223" s="10"/>
      <c r="VNK1223" s="10"/>
      <c r="VNL1223" s="10"/>
      <c r="VNM1223" s="10"/>
      <c r="VNN1223" s="10"/>
      <c r="VNO1223" s="10"/>
      <c r="VNP1223" s="10"/>
      <c r="VNQ1223" s="10"/>
      <c r="VNR1223" s="10"/>
      <c r="VNS1223" s="10"/>
      <c r="VNT1223" s="10"/>
      <c r="VNU1223" s="10"/>
      <c r="VNV1223" s="10"/>
      <c r="VNW1223" s="10"/>
      <c r="VNX1223" s="10"/>
      <c r="VNY1223" s="10"/>
      <c r="VNZ1223" s="10"/>
      <c r="VOA1223" s="10"/>
      <c r="VOB1223" s="10"/>
      <c r="VOC1223" s="10"/>
      <c r="VOD1223" s="10"/>
      <c r="VOE1223" s="10"/>
      <c r="VOF1223" s="10"/>
      <c r="VOG1223" s="10"/>
      <c r="VOH1223" s="10"/>
      <c r="VOI1223" s="10"/>
      <c r="VOJ1223" s="10"/>
      <c r="VOK1223" s="10"/>
      <c r="VOL1223" s="10"/>
      <c r="VOM1223" s="10"/>
      <c r="VON1223" s="10"/>
      <c r="VOO1223" s="10"/>
      <c r="VOP1223" s="10"/>
      <c r="VOQ1223" s="10"/>
      <c r="VOR1223" s="10"/>
      <c r="VOS1223" s="10"/>
      <c r="VOT1223" s="10"/>
      <c r="VOU1223" s="10"/>
      <c r="VOV1223" s="10"/>
      <c r="VOW1223" s="10"/>
      <c r="VOX1223" s="10"/>
      <c r="VOY1223" s="10"/>
      <c r="VOZ1223" s="10"/>
      <c r="VPA1223" s="10"/>
      <c r="VPB1223" s="10"/>
      <c r="VPC1223" s="10"/>
      <c r="VPD1223" s="10"/>
      <c r="VPE1223" s="10"/>
      <c r="VPF1223" s="10"/>
      <c r="VPG1223" s="10"/>
      <c r="VPH1223" s="10"/>
      <c r="VPI1223" s="10"/>
      <c r="VPJ1223" s="10"/>
      <c r="VPK1223" s="10"/>
      <c r="VPL1223" s="10"/>
      <c r="VPM1223" s="10"/>
      <c r="VPN1223" s="10"/>
      <c r="VPO1223" s="10"/>
      <c r="VPP1223" s="10"/>
      <c r="VPQ1223" s="10"/>
      <c r="VPR1223" s="10"/>
      <c r="VPS1223" s="10"/>
      <c r="VPT1223" s="10"/>
      <c r="VPU1223" s="10"/>
      <c r="VPV1223" s="10"/>
      <c r="VPW1223" s="10"/>
      <c r="VPX1223" s="10"/>
      <c r="VPY1223" s="10"/>
      <c r="VPZ1223" s="10"/>
      <c r="VQA1223" s="10"/>
      <c r="VQB1223" s="10"/>
      <c r="VQC1223" s="10"/>
      <c r="VQD1223" s="10"/>
      <c r="VQE1223" s="10"/>
      <c r="VQF1223" s="10"/>
      <c r="VQG1223" s="10"/>
      <c r="VQH1223" s="10"/>
      <c r="VQI1223" s="10"/>
      <c r="VQJ1223" s="10"/>
      <c r="VQK1223" s="10"/>
      <c r="VQL1223" s="10"/>
      <c r="VQM1223" s="10"/>
      <c r="VQN1223" s="10"/>
      <c r="VQO1223" s="10"/>
      <c r="VQP1223" s="10"/>
      <c r="VQQ1223" s="10"/>
      <c r="VQR1223" s="10"/>
      <c r="VQS1223" s="10"/>
      <c r="VQT1223" s="10"/>
      <c r="VQU1223" s="10"/>
      <c r="VQV1223" s="10"/>
      <c r="VQW1223" s="10"/>
      <c r="VQX1223" s="10"/>
      <c r="VQY1223" s="10"/>
      <c r="VQZ1223" s="10"/>
      <c r="VRA1223" s="10"/>
      <c r="VRB1223" s="10"/>
      <c r="VRC1223" s="10"/>
      <c r="VRD1223" s="10"/>
      <c r="VRE1223" s="10"/>
      <c r="VRF1223" s="10"/>
      <c r="VRG1223" s="10"/>
      <c r="VRH1223" s="10"/>
      <c r="VRI1223" s="10"/>
      <c r="VRJ1223" s="10"/>
      <c r="VRK1223" s="10"/>
      <c r="VRL1223" s="10"/>
      <c r="VRM1223" s="10"/>
      <c r="VRN1223" s="10"/>
      <c r="VRO1223" s="10"/>
      <c r="VRP1223" s="10"/>
      <c r="VRQ1223" s="10"/>
      <c r="VRR1223" s="10"/>
      <c r="VRS1223" s="10"/>
      <c r="VRT1223" s="10"/>
      <c r="VRU1223" s="10"/>
      <c r="VRV1223" s="10"/>
      <c r="VRW1223" s="10"/>
      <c r="VRX1223" s="10"/>
      <c r="VRY1223" s="10"/>
      <c r="VRZ1223" s="10"/>
      <c r="VSA1223" s="10"/>
      <c r="VSB1223" s="10"/>
      <c r="VSC1223" s="10"/>
      <c r="VSD1223" s="10"/>
      <c r="VSE1223" s="10"/>
      <c r="VSF1223" s="10"/>
      <c r="VSG1223" s="10"/>
      <c r="VSH1223" s="10"/>
      <c r="VSI1223" s="10"/>
      <c r="VSJ1223" s="10"/>
      <c r="VSK1223" s="10"/>
      <c r="VSL1223" s="10"/>
      <c r="VSM1223" s="10"/>
      <c r="VSN1223" s="10"/>
      <c r="VSO1223" s="10"/>
      <c r="VSP1223" s="10"/>
      <c r="VSQ1223" s="10"/>
      <c r="VSR1223" s="10"/>
      <c r="VSS1223" s="10"/>
      <c r="VST1223" s="10"/>
      <c r="VSU1223" s="10"/>
      <c r="VSV1223" s="10"/>
      <c r="VSW1223" s="10"/>
      <c r="VSX1223" s="10"/>
      <c r="VSY1223" s="10"/>
      <c r="VSZ1223" s="10"/>
      <c r="VTA1223" s="10"/>
      <c r="VTB1223" s="10"/>
      <c r="VTC1223" s="10"/>
      <c r="VTD1223" s="10"/>
      <c r="VTE1223" s="10"/>
      <c r="VTF1223" s="10"/>
      <c r="VTG1223" s="10"/>
      <c r="VTH1223" s="10"/>
      <c r="VTI1223" s="10"/>
      <c r="VTJ1223" s="10"/>
      <c r="VTK1223" s="10"/>
      <c r="VTL1223" s="10"/>
      <c r="VTM1223" s="10"/>
      <c r="VTN1223" s="10"/>
      <c r="VTO1223" s="10"/>
      <c r="VTP1223" s="10"/>
      <c r="VTQ1223" s="10"/>
      <c r="VTR1223" s="10"/>
      <c r="VTS1223" s="10"/>
      <c r="VTT1223" s="10"/>
      <c r="VTU1223" s="10"/>
      <c r="VTV1223" s="10"/>
      <c r="VTW1223" s="10"/>
      <c r="VTX1223" s="10"/>
      <c r="VTY1223" s="10"/>
      <c r="VTZ1223" s="10"/>
      <c r="VUA1223" s="10"/>
      <c r="VUB1223" s="10"/>
      <c r="VUC1223" s="10"/>
      <c r="VUD1223" s="10"/>
      <c r="VUE1223" s="10"/>
      <c r="VUF1223" s="10"/>
      <c r="VUG1223" s="10"/>
      <c r="VUH1223" s="10"/>
      <c r="VUI1223" s="10"/>
      <c r="VUJ1223" s="10"/>
      <c r="VUK1223" s="10"/>
      <c r="VUL1223" s="10"/>
      <c r="VUM1223" s="10"/>
      <c r="VUN1223" s="10"/>
      <c r="VUO1223" s="10"/>
      <c r="VUP1223" s="10"/>
      <c r="VUQ1223" s="10"/>
      <c r="VUR1223" s="10"/>
      <c r="VUS1223" s="10"/>
      <c r="VUT1223" s="10"/>
      <c r="VUU1223" s="10"/>
      <c r="VUV1223" s="10"/>
      <c r="VUW1223" s="10"/>
      <c r="VUX1223" s="10"/>
      <c r="VUY1223" s="10"/>
      <c r="VUZ1223" s="10"/>
      <c r="VVA1223" s="10"/>
      <c r="VVB1223" s="10"/>
      <c r="VVC1223" s="10"/>
      <c r="VVD1223" s="10"/>
      <c r="VVE1223" s="10"/>
      <c r="VVF1223" s="10"/>
      <c r="VVG1223" s="10"/>
      <c r="VVH1223" s="10"/>
      <c r="VVI1223" s="10"/>
      <c r="VVJ1223" s="10"/>
      <c r="VVK1223" s="10"/>
      <c r="VVL1223" s="10"/>
      <c r="VVM1223" s="10"/>
      <c r="VVN1223" s="10"/>
      <c r="VVO1223" s="10"/>
      <c r="VVP1223" s="10"/>
      <c r="VVQ1223" s="10"/>
      <c r="VVR1223" s="10"/>
      <c r="VVS1223" s="10"/>
      <c r="VVT1223" s="10"/>
      <c r="VVU1223" s="10"/>
      <c r="VVV1223" s="10"/>
      <c r="VVW1223" s="10"/>
      <c r="VVX1223" s="10"/>
      <c r="VVY1223" s="10"/>
      <c r="VVZ1223" s="10"/>
      <c r="VWA1223" s="10"/>
      <c r="VWB1223" s="10"/>
      <c r="VWC1223" s="10"/>
      <c r="VWD1223" s="10"/>
      <c r="VWE1223" s="10"/>
      <c r="VWF1223" s="10"/>
      <c r="VWG1223" s="10"/>
      <c r="VWH1223" s="10"/>
      <c r="VWI1223" s="10"/>
      <c r="VWJ1223" s="10"/>
      <c r="VWK1223" s="10"/>
      <c r="VWL1223" s="10"/>
      <c r="VWM1223" s="10"/>
      <c r="VWN1223" s="10"/>
      <c r="VWO1223" s="10"/>
      <c r="VWP1223" s="10"/>
      <c r="VWQ1223" s="10"/>
      <c r="VWR1223" s="10"/>
      <c r="VWS1223" s="10"/>
      <c r="VWT1223" s="10"/>
      <c r="VWU1223" s="10"/>
      <c r="VWV1223" s="10"/>
      <c r="VWW1223" s="10"/>
      <c r="VWX1223" s="10"/>
      <c r="VWY1223" s="10"/>
      <c r="VWZ1223" s="10"/>
      <c r="VXA1223" s="10"/>
      <c r="VXB1223" s="10"/>
      <c r="VXC1223" s="10"/>
      <c r="VXD1223" s="10"/>
      <c r="VXE1223" s="10"/>
      <c r="VXF1223" s="10"/>
      <c r="VXG1223" s="10"/>
      <c r="VXH1223" s="10"/>
      <c r="VXI1223" s="10"/>
      <c r="VXJ1223" s="10"/>
      <c r="VXK1223" s="10"/>
      <c r="VXL1223" s="10"/>
      <c r="VXM1223" s="10"/>
      <c r="VXN1223" s="10"/>
      <c r="VXO1223" s="10"/>
      <c r="VXP1223" s="10"/>
      <c r="VXQ1223" s="10"/>
      <c r="VXR1223" s="10"/>
      <c r="VXS1223" s="10"/>
      <c r="VXT1223" s="10"/>
      <c r="VXU1223" s="10"/>
      <c r="VXV1223" s="10"/>
      <c r="VXW1223" s="10"/>
      <c r="VXX1223" s="10"/>
      <c r="VXY1223" s="10"/>
      <c r="VXZ1223" s="10"/>
      <c r="VYA1223" s="10"/>
      <c r="VYB1223" s="10"/>
      <c r="VYC1223" s="10"/>
      <c r="VYD1223" s="10"/>
      <c r="VYE1223" s="10"/>
      <c r="VYF1223" s="10"/>
      <c r="VYG1223" s="10"/>
      <c r="VYH1223" s="10"/>
      <c r="VYI1223" s="10"/>
      <c r="VYJ1223" s="10"/>
      <c r="VYK1223" s="10"/>
      <c r="VYL1223" s="10"/>
      <c r="VYM1223" s="10"/>
      <c r="VYN1223" s="10"/>
      <c r="VYO1223" s="10"/>
      <c r="VYP1223" s="10"/>
      <c r="VYQ1223" s="10"/>
      <c r="VYR1223" s="10"/>
      <c r="VYS1223" s="10"/>
      <c r="VYT1223" s="10"/>
      <c r="VYU1223" s="10"/>
      <c r="VYV1223" s="10"/>
      <c r="VYW1223" s="10"/>
      <c r="VYX1223" s="10"/>
      <c r="VYY1223" s="10"/>
      <c r="VYZ1223" s="10"/>
      <c r="VZA1223" s="10"/>
      <c r="VZB1223" s="10"/>
      <c r="VZC1223" s="10"/>
      <c r="VZD1223" s="10"/>
      <c r="VZE1223" s="10"/>
      <c r="VZF1223" s="10"/>
      <c r="VZG1223" s="10"/>
      <c r="VZH1223" s="10"/>
      <c r="VZI1223" s="10"/>
      <c r="VZJ1223" s="10"/>
      <c r="VZK1223" s="10"/>
      <c r="VZL1223" s="10"/>
      <c r="VZM1223" s="10"/>
      <c r="VZN1223" s="10"/>
      <c r="VZO1223" s="10"/>
      <c r="VZP1223" s="10"/>
      <c r="VZQ1223" s="10"/>
      <c r="VZR1223" s="10"/>
      <c r="VZS1223" s="10"/>
      <c r="VZT1223" s="10"/>
      <c r="VZU1223" s="10"/>
      <c r="VZV1223" s="10"/>
      <c r="VZW1223" s="10"/>
      <c r="VZX1223" s="10"/>
      <c r="VZY1223" s="10"/>
      <c r="VZZ1223" s="10"/>
      <c r="WAA1223" s="10"/>
      <c r="WAB1223" s="10"/>
      <c r="WAC1223" s="10"/>
      <c r="WAD1223" s="10"/>
      <c r="WAE1223" s="10"/>
      <c r="WAF1223" s="10"/>
      <c r="WAG1223" s="10"/>
      <c r="WAH1223" s="10"/>
      <c r="WAI1223" s="10"/>
      <c r="WAJ1223" s="10"/>
      <c r="WAK1223" s="10"/>
      <c r="WAL1223" s="10"/>
      <c r="WAM1223" s="10"/>
      <c r="WAN1223" s="10"/>
      <c r="WAO1223" s="10"/>
      <c r="WAP1223" s="10"/>
      <c r="WAQ1223" s="10"/>
      <c r="WAR1223" s="10"/>
      <c r="WAS1223" s="10"/>
      <c r="WAT1223" s="10"/>
      <c r="WAU1223" s="10"/>
      <c r="WAV1223" s="10"/>
      <c r="WAW1223" s="10"/>
      <c r="WAX1223" s="10"/>
      <c r="WAY1223" s="10"/>
      <c r="WAZ1223" s="10"/>
      <c r="WBA1223" s="10"/>
      <c r="WBB1223" s="10"/>
      <c r="WBC1223" s="10"/>
      <c r="WBD1223" s="10"/>
      <c r="WBE1223" s="10"/>
      <c r="WBF1223" s="10"/>
      <c r="WBG1223" s="10"/>
      <c r="WBH1223" s="10"/>
      <c r="WBI1223" s="10"/>
      <c r="WBJ1223" s="10"/>
      <c r="WBK1223" s="10"/>
      <c r="WBL1223" s="10"/>
      <c r="WBM1223" s="10"/>
      <c r="WBN1223" s="10"/>
      <c r="WBO1223" s="10"/>
      <c r="WBP1223" s="10"/>
      <c r="WBQ1223" s="10"/>
      <c r="WBR1223" s="10"/>
      <c r="WBS1223" s="10"/>
      <c r="WBT1223" s="10"/>
      <c r="WBU1223" s="10"/>
      <c r="WBV1223" s="10"/>
      <c r="WBW1223" s="10"/>
      <c r="WBX1223" s="10"/>
      <c r="WBY1223" s="10"/>
      <c r="WBZ1223" s="10"/>
      <c r="WCA1223" s="10"/>
      <c r="WCB1223" s="10"/>
      <c r="WCC1223" s="10"/>
      <c r="WCD1223" s="10"/>
      <c r="WCE1223" s="10"/>
      <c r="WCF1223" s="10"/>
      <c r="WCG1223" s="10"/>
      <c r="WCH1223" s="10"/>
      <c r="WCI1223" s="10"/>
      <c r="WCJ1223" s="10"/>
      <c r="WCK1223" s="10"/>
      <c r="WCL1223" s="10"/>
      <c r="WCM1223" s="10"/>
      <c r="WCN1223" s="10"/>
      <c r="WCO1223" s="10"/>
      <c r="WCP1223" s="10"/>
      <c r="WCQ1223" s="10"/>
      <c r="WCR1223" s="10"/>
      <c r="WCS1223" s="10"/>
      <c r="WCT1223" s="10"/>
      <c r="WCU1223" s="10"/>
      <c r="WCV1223" s="10"/>
      <c r="WCW1223" s="10"/>
      <c r="WCX1223" s="10"/>
      <c r="WCY1223" s="10"/>
      <c r="WCZ1223" s="10"/>
      <c r="WDA1223" s="10"/>
      <c r="WDB1223" s="10"/>
      <c r="WDC1223" s="10"/>
      <c r="WDD1223" s="10"/>
      <c r="WDE1223" s="10"/>
      <c r="WDF1223" s="10"/>
      <c r="WDG1223" s="10"/>
      <c r="WDH1223" s="10"/>
      <c r="WDI1223" s="10"/>
      <c r="WDJ1223" s="10"/>
      <c r="WDK1223" s="10"/>
      <c r="WDL1223" s="10"/>
      <c r="WDM1223" s="10"/>
      <c r="WDN1223" s="10"/>
      <c r="WDO1223" s="10"/>
      <c r="WDP1223" s="10"/>
      <c r="WDQ1223" s="10"/>
      <c r="WDR1223" s="10"/>
      <c r="WDS1223" s="10"/>
      <c r="WDT1223" s="10"/>
      <c r="WDU1223" s="10"/>
      <c r="WDV1223" s="10"/>
      <c r="WDW1223" s="10"/>
      <c r="WDX1223" s="10"/>
      <c r="WDY1223" s="10"/>
      <c r="WDZ1223" s="10"/>
      <c r="WEA1223" s="10"/>
      <c r="WEB1223" s="10"/>
      <c r="WEC1223" s="10"/>
      <c r="WED1223" s="10"/>
      <c r="WEE1223" s="10"/>
      <c r="WEF1223" s="10"/>
      <c r="WEG1223" s="10"/>
      <c r="WEH1223" s="10"/>
      <c r="WEI1223" s="10"/>
      <c r="WEJ1223" s="10"/>
      <c r="WEK1223" s="10"/>
      <c r="WEL1223" s="10"/>
      <c r="WEM1223" s="10"/>
      <c r="WEN1223" s="10"/>
      <c r="WEO1223" s="10"/>
      <c r="WEP1223" s="10"/>
      <c r="WEQ1223" s="10"/>
      <c r="WER1223" s="10"/>
      <c r="WES1223" s="10"/>
      <c r="WET1223" s="10"/>
      <c r="WEU1223" s="10"/>
      <c r="WEV1223" s="10"/>
      <c r="WEW1223" s="10"/>
      <c r="WEX1223" s="10"/>
      <c r="WEY1223" s="10"/>
      <c r="WEZ1223" s="10"/>
      <c r="WFA1223" s="10"/>
      <c r="WFB1223" s="10"/>
      <c r="WFC1223" s="10"/>
      <c r="WFD1223" s="10"/>
      <c r="WFE1223" s="10"/>
      <c r="WFF1223" s="10"/>
      <c r="WFG1223" s="10"/>
      <c r="WFH1223" s="10"/>
      <c r="WFI1223" s="10"/>
      <c r="WFJ1223" s="10"/>
      <c r="WFK1223" s="10"/>
      <c r="WFL1223" s="10"/>
      <c r="WFM1223" s="10"/>
      <c r="WFN1223" s="10"/>
      <c r="WFO1223" s="10"/>
      <c r="WFP1223" s="10"/>
      <c r="WFQ1223" s="10"/>
      <c r="WFR1223" s="10"/>
      <c r="WFS1223" s="10"/>
      <c r="WFT1223" s="10"/>
      <c r="WFU1223" s="10"/>
      <c r="WFV1223" s="10"/>
      <c r="WFW1223" s="10"/>
      <c r="WFX1223" s="10"/>
      <c r="WFY1223" s="10"/>
      <c r="WFZ1223" s="10"/>
      <c r="WGA1223" s="10"/>
      <c r="WGB1223" s="10"/>
      <c r="WGC1223" s="10"/>
      <c r="WGD1223" s="10"/>
      <c r="WGE1223" s="10"/>
      <c r="WGF1223" s="10"/>
      <c r="WGG1223" s="10"/>
      <c r="WGH1223" s="10"/>
      <c r="WGI1223" s="10"/>
      <c r="WGJ1223" s="10"/>
      <c r="WGK1223" s="10"/>
      <c r="WGL1223" s="10"/>
      <c r="WGM1223" s="10"/>
      <c r="WGN1223" s="10"/>
      <c r="WGO1223" s="10"/>
      <c r="WGP1223" s="10"/>
      <c r="WGQ1223" s="10"/>
      <c r="WGR1223" s="10"/>
      <c r="WGS1223" s="10"/>
      <c r="WGT1223" s="10"/>
      <c r="WGU1223" s="10"/>
      <c r="WGV1223" s="10"/>
      <c r="WGW1223" s="10"/>
      <c r="WGX1223" s="10"/>
      <c r="WGY1223" s="10"/>
      <c r="WGZ1223" s="10"/>
      <c r="WHA1223" s="10"/>
      <c r="WHB1223" s="10"/>
      <c r="WHC1223" s="10"/>
      <c r="WHD1223" s="10"/>
      <c r="WHE1223" s="10"/>
      <c r="WHF1223" s="10"/>
      <c r="WHG1223" s="10"/>
      <c r="WHH1223" s="10"/>
      <c r="WHI1223" s="10"/>
      <c r="WHJ1223" s="10"/>
      <c r="WHK1223" s="10"/>
      <c r="WHL1223" s="10"/>
      <c r="WHM1223" s="10"/>
      <c r="WHN1223" s="10"/>
      <c r="WHO1223" s="10"/>
      <c r="WHP1223" s="10"/>
      <c r="WHQ1223" s="10"/>
      <c r="WHR1223" s="10"/>
      <c r="WHS1223" s="10"/>
      <c r="WHT1223" s="10"/>
      <c r="WHU1223" s="10"/>
      <c r="WHV1223" s="10"/>
      <c r="WHW1223" s="10"/>
      <c r="WHX1223" s="10"/>
      <c r="WHY1223" s="10"/>
      <c r="WHZ1223" s="10"/>
      <c r="WIA1223" s="10"/>
      <c r="WIB1223" s="10"/>
      <c r="WIC1223" s="10"/>
      <c r="WID1223" s="10"/>
      <c r="WIE1223" s="10"/>
      <c r="WIF1223" s="10"/>
      <c r="WIG1223" s="10"/>
      <c r="WIH1223" s="10"/>
      <c r="WII1223" s="10"/>
      <c r="WIJ1223" s="10"/>
      <c r="WIK1223" s="10"/>
      <c r="WIL1223" s="10"/>
      <c r="WIM1223" s="10"/>
      <c r="WIN1223" s="10"/>
      <c r="WIO1223" s="10"/>
      <c r="WIP1223" s="10"/>
      <c r="WIQ1223" s="10"/>
      <c r="WIR1223" s="10"/>
      <c r="WIS1223" s="10"/>
      <c r="WIT1223" s="10"/>
      <c r="WIU1223" s="10"/>
      <c r="WIV1223" s="10"/>
      <c r="WIW1223" s="10"/>
      <c r="WIX1223" s="10"/>
      <c r="WIY1223" s="10"/>
      <c r="WIZ1223" s="10"/>
      <c r="WJA1223" s="10"/>
      <c r="WJB1223" s="10"/>
      <c r="WJC1223" s="10"/>
      <c r="WJD1223" s="10"/>
      <c r="WJE1223" s="10"/>
      <c r="WJF1223" s="10"/>
      <c r="WJG1223" s="10"/>
      <c r="WJH1223" s="10"/>
      <c r="WJI1223" s="10"/>
      <c r="WJJ1223" s="10"/>
      <c r="WJK1223" s="10"/>
      <c r="WJL1223" s="10"/>
      <c r="WJM1223" s="10"/>
      <c r="WJN1223" s="10"/>
      <c r="WJO1223" s="10"/>
      <c r="WJP1223" s="10"/>
      <c r="WJQ1223" s="10"/>
      <c r="WJR1223" s="10"/>
      <c r="WJS1223" s="10"/>
      <c r="WJT1223" s="10"/>
      <c r="WJU1223" s="10"/>
      <c r="WJV1223" s="10"/>
      <c r="WJW1223" s="10"/>
      <c r="WJX1223" s="10"/>
      <c r="WJY1223" s="10"/>
      <c r="WJZ1223" s="10"/>
      <c r="WKA1223" s="10"/>
      <c r="WKB1223" s="10"/>
      <c r="WKC1223" s="10"/>
      <c r="WKD1223" s="10"/>
      <c r="WKE1223" s="10"/>
      <c r="WKF1223" s="10"/>
      <c r="WKG1223" s="10"/>
      <c r="WKH1223" s="10"/>
      <c r="WKI1223" s="10"/>
      <c r="WKJ1223" s="10"/>
      <c r="WKK1223" s="10"/>
      <c r="WKL1223" s="10"/>
      <c r="WKM1223" s="10"/>
      <c r="WKN1223" s="10"/>
      <c r="WKO1223" s="10"/>
      <c r="WKP1223" s="10"/>
      <c r="WKQ1223" s="10"/>
      <c r="WKR1223" s="10"/>
      <c r="WKS1223" s="10"/>
      <c r="WKT1223" s="10"/>
      <c r="WKU1223" s="10"/>
      <c r="WKV1223" s="10"/>
      <c r="WKW1223" s="10"/>
      <c r="WKX1223" s="10"/>
      <c r="WKY1223" s="10"/>
      <c r="WKZ1223" s="10"/>
      <c r="WLA1223" s="10"/>
      <c r="WLB1223" s="10"/>
      <c r="WLC1223" s="10"/>
      <c r="WLD1223" s="10"/>
      <c r="WLE1223" s="10"/>
      <c r="WLF1223" s="10"/>
      <c r="WLG1223" s="10"/>
      <c r="WLH1223" s="10"/>
      <c r="WLI1223" s="10"/>
      <c r="WLJ1223" s="10"/>
      <c r="WLK1223" s="10"/>
      <c r="WLL1223" s="10"/>
      <c r="WLM1223" s="10"/>
      <c r="WLN1223" s="10"/>
      <c r="WLO1223" s="10"/>
      <c r="WLP1223" s="10"/>
      <c r="WLQ1223" s="10"/>
      <c r="WLR1223" s="10"/>
      <c r="WLS1223" s="10"/>
      <c r="WLT1223" s="10"/>
      <c r="WLU1223" s="10"/>
      <c r="WLV1223" s="10"/>
      <c r="WLW1223" s="10"/>
      <c r="WLX1223" s="10"/>
      <c r="WLY1223" s="10"/>
      <c r="WLZ1223" s="10"/>
      <c r="WMA1223" s="10"/>
      <c r="WMB1223" s="10"/>
      <c r="WMC1223" s="10"/>
      <c r="WMD1223" s="10"/>
      <c r="WME1223" s="10"/>
      <c r="WMF1223" s="10"/>
      <c r="WMG1223" s="10"/>
      <c r="WMH1223" s="10"/>
      <c r="WMI1223" s="10"/>
      <c r="WMJ1223" s="10"/>
      <c r="WMK1223" s="10"/>
      <c r="WML1223" s="10"/>
      <c r="WMM1223" s="10"/>
      <c r="WMN1223" s="10"/>
      <c r="WMO1223" s="10"/>
      <c r="WMP1223" s="10"/>
      <c r="WMQ1223" s="10"/>
      <c r="WMR1223" s="10"/>
      <c r="WMS1223" s="10"/>
      <c r="WMT1223" s="10"/>
      <c r="WMU1223" s="10"/>
      <c r="WMV1223" s="10"/>
      <c r="WMW1223" s="10"/>
      <c r="WMX1223" s="10"/>
      <c r="WMY1223" s="10"/>
      <c r="WMZ1223" s="10"/>
      <c r="WNA1223" s="10"/>
      <c r="WNB1223" s="10"/>
      <c r="WNC1223" s="10"/>
      <c r="WND1223" s="10"/>
      <c r="WNE1223" s="10"/>
      <c r="WNF1223" s="10"/>
      <c r="WNG1223" s="10"/>
      <c r="WNH1223" s="10"/>
      <c r="WNI1223" s="10"/>
      <c r="WNJ1223" s="10"/>
      <c r="WNK1223" s="10"/>
      <c r="WNL1223" s="10"/>
      <c r="WNM1223" s="10"/>
      <c r="WNN1223" s="10"/>
      <c r="WNO1223" s="10"/>
      <c r="WNP1223" s="10"/>
      <c r="WNQ1223" s="10"/>
      <c r="WNR1223" s="10"/>
      <c r="WNS1223" s="10"/>
      <c r="WNT1223" s="10"/>
      <c r="WNU1223" s="10"/>
      <c r="WNV1223" s="10"/>
      <c r="WNW1223" s="10"/>
      <c r="WNX1223" s="10"/>
      <c r="WNY1223" s="10"/>
      <c r="WNZ1223" s="10"/>
      <c r="WOA1223" s="10"/>
      <c r="WOB1223" s="10"/>
      <c r="WOC1223" s="10"/>
      <c r="WOD1223" s="10"/>
      <c r="WOE1223" s="10"/>
      <c r="WOF1223" s="10"/>
      <c r="WOG1223" s="10"/>
      <c r="WOH1223" s="10"/>
      <c r="WOI1223" s="10"/>
      <c r="WOJ1223" s="10"/>
      <c r="WOK1223" s="10"/>
      <c r="WOL1223" s="10"/>
      <c r="WOM1223" s="10"/>
      <c r="WON1223" s="10"/>
      <c r="WOO1223" s="10"/>
      <c r="WOP1223" s="10"/>
      <c r="WOQ1223" s="10"/>
      <c r="WOR1223" s="10"/>
      <c r="WOS1223" s="10"/>
      <c r="WOT1223" s="10"/>
      <c r="WOU1223" s="10"/>
      <c r="WOV1223" s="10"/>
      <c r="WOW1223" s="10"/>
      <c r="WOX1223" s="10"/>
      <c r="WOY1223" s="10"/>
      <c r="WOZ1223" s="10"/>
      <c r="WPA1223" s="10"/>
      <c r="WPB1223" s="10"/>
      <c r="WPC1223" s="10"/>
      <c r="WPD1223" s="10"/>
      <c r="WPE1223" s="10"/>
      <c r="WPF1223" s="10"/>
      <c r="WPG1223" s="10"/>
      <c r="WPH1223" s="10"/>
      <c r="WPI1223" s="10"/>
      <c r="WPJ1223" s="10"/>
      <c r="WPK1223" s="10"/>
      <c r="WPL1223" s="10"/>
      <c r="WPM1223" s="10"/>
      <c r="WPN1223" s="10"/>
      <c r="WPO1223" s="10"/>
      <c r="WPP1223" s="10"/>
      <c r="WPQ1223" s="10"/>
      <c r="WPR1223" s="10"/>
      <c r="WPS1223" s="10"/>
      <c r="WPT1223" s="10"/>
      <c r="WPU1223" s="10"/>
      <c r="WPV1223" s="10"/>
      <c r="WPW1223" s="10"/>
      <c r="WPX1223" s="10"/>
      <c r="WPY1223" s="10"/>
      <c r="WPZ1223" s="10"/>
      <c r="WQA1223" s="10"/>
      <c r="WQB1223" s="10"/>
      <c r="WQC1223" s="10"/>
      <c r="WQD1223" s="10"/>
      <c r="WQE1223" s="10"/>
      <c r="WQF1223" s="10"/>
      <c r="WQG1223" s="10"/>
      <c r="WQH1223" s="10"/>
      <c r="WQI1223" s="10"/>
      <c r="WQJ1223" s="10"/>
      <c r="WQK1223" s="10"/>
      <c r="WQL1223" s="10"/>
      <c r="WQM1223" s="10"/>
      <c r="WQN1223" s="10"/>
      <c r="WQO1223" s="10"/>
      <c r="WQP1223" s="10"/>
      <c r="WQQ1223" s="10"/>
      <c r="WQR1223" s="10"/>
      <c r="WQS1223" s="10"/>
      <c r="WQT1223" s="10"/>
      <c r="WQU1223" s="10"/>
      <c r="WQV1223" s="10"/>
      <c r="WQW1223" s="10"/>
      <c r="WQX1223" s="10"/>
      <c r="WQY1223" s="10"/>
      <c r="WQZ1223" s="10"/>
      <c r="WRA1223" s="10"/>
      <c r="WRB1223" s="10"/>
      <c r="WRC1223" s="10"/>
      <c r="WRD1223" s="10"/>
      <c r="WRE1223" s="10"/>
      <c r="WRF1223" s="10"/>
      <c r="WRG1223" s="10"/>
      <c r="WRH1223" s="10"/>
      <c r="WRI1223" s="10"/>
      <c r="WRJ1223" s="10"/>
      <c r="WRK1223" s="10"/>
      <c r="WRL1223" s="10"/>
      <c r="WRM1223" s="10"/>
      <c r="WRN1223" s="10"/>
      <c r="WRO1223" s="10"/>
      <c r="WRP1223" s="10"/>
      <c r="WRQ1223" s="10"/>
      <c r="WRR1223" s="10"/>
      <c r="WRS1223" s="10"/>
      <c r="WRT1223" s="10"/>
      <c r="WRU1223" s="10"/>
      <c r="WRV1223" s="10"/>
      <c r="WRW1223" s="10"/>
      <c r="WRX1223" s="10"/>
      <c r="WRY1223" s="10"/>
      <c r="WRZ1223" s="10"/>
      <c r="WSA1223" s="10"/>
      <c r="WSB1223" s="10"/>
      <c r="WSC1223" s="10"/>
      <c r="WSD1223" s="10"/>
      <c r="WSE1223" s="10"/>
      <c r="WSF1223" s="10"/>
      <c r="WSG1223" s="10"/>
      <c r="WSH1223" s="10"/>
      <c r="WSI1223" s="10"/>
      <c r="WSJ1223" s="10"/>
      <c r="WSK1223" s="10"/>
      <c r="WSL1223" s="10"/>
      <c r="WSM1223" s="10"/>
      <c r="WSN1223" s="10"/>
      <c r="WSO1223" s="10"/>
      <c r="WSP1223" s="10"/>
      <c r="WSQ1223" s="10"/>
      <c r="WSR1223" s="10"/>
      <c r="WSS1223" s="10"/>
      <c r="WST1223" s="10"/>
      <c r="WSU1223" s="10"/>
      <c r="WSV1223" s="10"/>
      <c r="WSW1223" s="10"/>
      <c r="WSX1223" s="10"/>
      <c r="WSY1223" s="10"/>
      <c r="WSZ1223" s="10"/>
      <c r="WTA1223" s="10"/>
      <c r="WTB1223" s="10"/>
      <c r="WTC1223" s="10"/>
      <c r="WTD1223" s="10"/>
      <c r="WTE1223" s="10"/>
      <c r="WTF1223" s="10"/>
      <c r="WTG1223" s="10"/>
      <c r="WTH1223" s="10"/>
      <c r="WTI1223" s="10"/>
      <c r="WTJ1223" s="10"/>
      <c r="WTK1223" s="10"/>
      <c r="WTL1223" s="10"/>
      <c r="WTM1223" s="10"/>
      <c r="WTN1223" s="10"/>
      <c r="WTO1223" s="10"/>
      <c r="WTP1223" s="10"/>
      <c r="WTQ1223" s="10"/>
      <c r="WTR1223" s="10"/>
      <c r="WTS1223" s="10"/>
      <c r="WTT1223" s="10"/>
      <c r="WTU1223" s="10"/>
      <c r="WTV1223" s="10"/>
      <c r="WTW1223" s="10"/>
      <c r="WTX1223" s="10"/>
      <c r="WTY1223" s="10"/>
      <c r="WTZ1223" s="10"/>
      <c r="WUA1223" s="10"/>
      <c r="WUB1223" s="10"/>
      <c r="WUC1223" s="10"/>
      <c r="WUD1223" s="10"/>
      <c r="WUE1223" s="10"/>
      <c r="WUF1223" s="10"/>
      <c r="WUG1223" s="10"/>
      <c r="WUH1223" s="10"/>
      <c r="WUI1223" s="10"/>
      <c r="WUJ1223" s="10"/>
      <c r="WUK1223" s="10"/>
      <c r="WUL1223" s="10"/>
      <c r="WUM1223" s="10"/>
      <c r="WUN1223" s="10"/>
      <c r="WUO1223" s="10"/>
      <c r="WUP1223" s="10"/>
      <c r="WUQ1223" s="10"/>
      <c r="WUR1223" s="10"/>
      <c r="WUS1223" s="10"/>
      <c r="WUT1223" s="10"/>
      <c r="WUU1223" s="10"/>
      <c r="WUV1223" s="10"/>
      <c r="WUW1223" s="10"/>
      <c r="WUX1223" s="10"/>
      <c r="WUY1223" s="10"/>
      <c r="WUZ1223" s="10"/>
      <c r="WVA1223" s="10"/>
      <c r="WVB1223" s="10"/>
      <c r="WVC1223" s="10"/>
      <c r="WVD1223" s="10"/>
      <c r="WVE1223" s="10"/>
      <c r="WVF1223" s="10"/>
      <c r="WVG1223" s="10"/>
      <c r="WVH1223" s="10"/>
      <c r="WVI1223" s="10"/>
      <c r="WVJ1223" s="10"/>
      <c r="WVK1223" s="10"/>
      <c r="WVL1223" s="10"/>
      <c r="WVM1223" s="10"/>
      <c r="WVN1223" s="10"/>
      <c r="WVO1223" s="10"/>
      <c r="WVP1223" s="10"/>
      <c r="WVQ1223" s="10"/>
      <c r="WVR1223" s="10"/>
      <c r="WVS1223" s="10"/>
      <c r="WVT1223" s="10"/>
      <c r="WVU1223" s="10"/>
      <c r="WVV1223" s="10"/>
      <c r="WVW1223" s="10"/>
      <c r="WVX1223" s="10"/>
      <c r="WVY1223" s="10"/>
      <c r="WVZ1223" s="10"/>
      <c r="WWA1223" s="10"/>
      <c r="WWB1223" s="10"/>
      <c r="WWC1223" s="10"/>
      <c r="WWD1223" s="10"/>
      <c r="WWE1223" s="10"/>
      <c r="WWF1223" s="10"/>
      <c r="WWG1223" s="10"/>
      <c r="WWH1223" s="10"/>
      <c r="WWI1223" s="10"/>
      <c r="WWJ1223" s="10"/>
      <c r="WWK1223" s="10"/>
      <c r="WWL1223" s="10"/>
      <c r="WWM1223" s="10"/>
      <c r="WWN1223" s="10"/>
      <c r="WWO1223" s="10"/>
      <c r="WWP1223" s="10"/>
      <c r="WWQ1223" s="10"/>
      <c r="WWR1223" s="10"/>
      <c r="WWS1223" s="10"/>
      <c r="WWT1223" s="10"/>
      <c r="WWU1223" s="10"/>
      <c r="WWV1223" s="10"/>
      <c r="WWW1223" s="10"/>
      <c r="WWX1223" s="10"/>
      <c r="WWY1223" s="10"/>
      <c r="WWZ1223" s="10"/>
      <c r="WXA1223" s="10"/>
      <c r="WXB1223" s="10"/>
      <c r="WXC1223" s="10"/>
      <c r="WXD1223" s="10"/>
      <c r="WXE1223" s="10"/>
      <c r="WXF1223" s="10"/>
      <c r="WXG1223" s="10"/>
      <c r="WXH1223" s="10"/>
      <c r="WXI1223" s="10"/>
      <c r="WXJ1223" s="10"/>
      <c r="WXK1223" s="10"/>
      <c r="WXL1223" s="10"/>
      <c r="WXM1223" s="10"/>
      <c r="WXN1223" s="10"/>
      <c r="WXO1223" s="10"/>
      <c r="WXP1223" s="10"/>
      <c r="WXQ1223" s="10"/>
      <c r="WXR1223" s="10"/>
      <c r="WXS1223" s="10"/>
      <c r="WXT1223" s="10"/>
      <c r="WXU1223" s="10"/>
      <c r="WXV1223" s="10"/>
      <c r="WXW1223" s="10"/>
      <c r="WXX1223" s="10"/>
      <c r="WXY1223" s="10"/>
      <c r="WXZ1223" s="10"/>
      <c r="WYA1223" s="10"/>
      <c r="WYB1223" s="10"/>
      <c r="WYC1223" s="10"/>
      <c r="WYD1223" s="10"/>
      <c r="WYE1223" s="10"/>
      <c r="WYF1223" s="10"/>
      <c r="WYG1223" s="10"/>
      <c r="WYH1223" s="10"/>
      <c r="WYI1223" s="10"/>
      <c r="WYJ1223" s="10"/>
      <c r="WYK1223" s="10"/>
      <c r="WYL1223" s="10"/>
      <c r="WYM1223" s="10"/>
      <c r="WYN1223" s="10"/>
      <c r="WYO1223" s="10"/>
      <c r="WYP1223" s="10"/>
      <c r="WYQ1223" s="10"/>
      <c r="WYR1223" s="10"/>
      <c r="WYS1223" s="10"/>
      <c r="WYT1223" s="10"/>
      <c r="WYU1223" s="10"/>
      <c r="WYV1223" s="10"/>
      <c r="WYW1223" s="10"/>
      <c r="WYX1223" s="10"/>
      <c r="WYY1223" s="10"/>
      <c r="WYZ1223" s="10"/>
      <c r="WZA1223" s="10"/>
      <c r="WZB1223" s="10"/>
      <c r="WZC1223" s="10"/>
      <c r="WZD1223" s="10"/>
      <c r="WZE1223" s="10"/>
      <c r="WZF1223" s="10"/>
      <c r="WZG1223" s="10"/>
      <c r="WZH1223" s="10"/>
      <c r="WZI1223" s="10"/>
      <c r="WZJ1223" s="10"/>
      <c r="WZK1223" s="10"/>
      <c r="WZL1223" s="10"/>
      <c r="WZM1223" s="10"/>
      <c r="WZN1223" s="10"/>
      <c r="WZO1223" s="10"/>
      <c r="WZP1223" s="10"/>
      <c r="WZQ1223" s="10"/>
      <c r="WZR1223" s="10"/>
      <c r="WZS1223" s="10"/>
      <c r="WZT1223" s="10"/>
      <c r="WZU1223" s="10"/>
      <c r="WZV1223" s="10"/>
      <c r="WZW1223" s="10"/>
      <c r="WZX1223" s="10"/>
      <c r="WZY1223" s="10"/>
      <c r="WZZ1223" s="10"/>
      <c r="XAA1223" s="10"/>
      <c r="XAB1223" s="10"/>
      <c r="XAC1223" s="10"/>
      <c r="XAD1223" s="10"/>
      <c r="XAE1223" s="10"/>
      <c r="XAF1223" s="10"/>
      <c r="XAG1223" s="10"/>
      <c r="XAH1223" s="10"/>
      <c r="XAI1223" s="10"/>
      <c r="XAJ1223" s="10"/>
      <c r="XAK1223" s="10"/>
      <c r="XAL1223" s="10"/>
      <c r="XAM1223" s="10"/>
      <c r="XAN1223" s="10"/>
      <c r="XAO1223" s="10"/>
      <c r="XAP1223" s="10"/>
      <c r="XAQ1223" s="10"/>
      <c r="XAR1223" s="10"/>
      <c r="XAS1223" s="10"/>
      <c r="XAT1223" s="10"/>
      <c r="XAU1223" s="10"/>
      <c r="XAV1223" s="10"/>
      <c r="XAW1223" s="10"/>
      <c r="XAX1223" s="10"/>
      <c r="XAY1223" s="10"/>
      <c r="XAZ1223" s="10"/>
      <c r="XBA1223" s="10"/>
      <c r="XBB1223" s="10"/>
      <c r="XBC1223" s="10"/>
      <c r="XBD1223" s="10"/>
      <c r="XBE1223" s="10"/>
      <c r="XBF1223" s="10"/>
      <c r="XBG1223" s="10"/>
      <c r="XBH1223" s="10"/>
      <c r="XBI1223" s="10"/>
      <c r="XBJ1223" s="10"/>
      <c r="XBK1223" s="10"/>
      <c r="XBL1223" s="10"/>
      <c r="XBM1223" s="10"/>
      <c r="XBN1223" s="10"/>
      <c r="XBO1223" s="10"/>
      <c r="XBP1223" s="10"/>
      <c r="XBQ1223" s="10"/>
      <c r="XBR1223" s="10"/>
      <c r="XBS1223" s="10"/>
      <c r="XBT1223" s="10"/>
      <c r="XBU1223" s="10"/>
      <c r="XBV1223" s="10"/>
      <c r="XBW1223" s="10"/>
      <c r="XBX1223" s="10"/>
      <c r="XBY1223" s="10"/>
      <c r="XBZ1223" s="10"/>
      <c r="XCA1223" s="10"/>
      <c r="XCB1223" s="10"/>
      <c r="XCC1223" s="10"/>
      <c r="XCD1223" s="10"/>
      <c r="XCE1223" s="10"/>
      <c r="XCF1223" s="10"/>
      <c r="XCG1223" s="10"/>
      <c r="XCH1223" s="10"/>
      <c r="XCI1223" s="10"/>
      <c r="XCJ1223" s="10"/>
      <c r="XCK1223" s="10"/>
      <c r="XCL1223" s="10"/>
      <c r="XCM1223" s="10"/>
      <c r="XCN1223" s="10"/>
      <c r="XCO1223" s="10"/>
      <c r="XCP1223" s="10"/>
      <c r="XCQ1223" s="10"/>
      <c r="XCR1223" s="10"/>
      <c r="XCS1223" s="10"/>
      <c r="XCT1223" s="10"/>
      <c r="XCU1223" s="10"/>
      <c r="XCV1223" s="10"/>
      <c r="XCW1223" s="10"/>
      <c r="XCX1223" s="10"/>
      <c r="XCY1223" s="10"/>
      <c r="XCZ1223" s="10"/>
      <c r="XDA1223" s="10"/>
    </row>
    <row r="1224" spans="1:16329" ht="61.5" x14ac:dyDescent="0.85">
      <c r="A1224" s="10">
        <v>1</v>
      </c>
      <c r="B1224" s="48">
        <f>SUBTOTAL(103,$A$1033:A1224)</f>
        <v>189</v>
      </c>
      <c r="C1224" s="13" t="s">
        <v>1135</v>
      </c>
      <c r="D1224" s="20">
        <v>10033221.01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55">
        <v>0</v>
      </c>
      <c r="L1224" s="20">
        <v>0</v>
      </c>
      <c r="M1224" s="20">
        <v>750</v>
      </c>
      <c r="N1224" s="27">
        <v>6000000</v>
      </c>
      <c r="O1224" s="20">
        <v>0</v>
      </c>
      <c r="P1224" s="20">
        <v>0</v>
      </c>
      <c r="Q1224" s="20">
        <v>2058.1</v>
      </c>
      <c r="R1224" s="20">
        <v>3737163.56</v>
      </c>
      <c r="S1224" s="20">
        <v>0</v>
      </c>
      <c r="T1224" s="20">
        <v>0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0</v>
      </c>
      <c r="AA1224" s="20">
        <v>0</v>
      </c>
      <c r="AB1224" s="20">
        <v>0</v>
      </c>
      <c r="AC1224" s="20">
        <v>56057.45</v>
      </c>
      <c r="AD1224" s="20">
        <v>0</v>
      </c>
      <c r="AE1224" s="20">
        <v>240000</v>
      </c>
      <c r="AF1224" s="22" t="s">
        <v>265</v>
      </c>
      <c r="AG1224" s="22">
        <v>2022</v>
      </c>
      <c r="AH1224" s="23">
        <v>2022</v>
      </c>
      <c r="BZ1224" s="52"/>
      <c r="CD1224" s="10" t="e">
        <f t="shared" si="82"/>
        <v>#N/A</v>
      </c>
    </row>
    <row r="1225" spans="1:16329" ht="61.5" x14ac:dyDescent="0.85">
      <c r="A1225" s="10">
        <v>1</v>
      </c>
      <c r="B1225" s="48">
        <f>SUBTOTAL(103,$A$1033:A1225)</f>
        <v>190</v>
      </c>
      <c r="C1225" s="13" t="s">
        <v>735</v>
      </c>
      <c r="D1225" s="20">
        <v>2396290.3000000003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55">
        <v>0</v>
      </c>
      <c r="L1225" s="20">
        <v>0</v>
      </c>
      <c r="M1225" s="20">
        <v>265</v>
      </c>
      <c r="N1225" s="27">
        <v>2360877.14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20">
        <v>0</v>
      </c>
      <c r="U1225" s="20">
        <v>0</v>
      </c>
      <c r="V1225" s="20">
        <v>0</v>
      </c>
      <c r="W1225" s="20">
        <v>0</v>
      </c>
      <c r="X1225" s="20">
        <v>0</v>
      </c>
      <c r="Y1225" s="20">
        <v>0</v>
      </c>
      <c r="Z1225" s="20">
        <v>0</v>
      </c>
      <c r="AA1225" s="20">
        <v>0</v>
      </c>
      <c r="AB1225" s="20">
        <v>0</v>
      </c>
      <c r="AC1225" s="20">
        <v>35413.160000000003</v>
      </c>
      <c r="AD1225" s="20">
        <v>0</v>
      </c>
      <c r="AE1225" s="20">
        <v>0</v>
      </c>
      <c r="AF1225" s="22" t="s">
        <v>265</v>
      </c>
      <c r="AG1225" s="22">
        <v>2022</v>
      </c>
      <c r="AH1225" s="23">
        <v>2022</v>
      </c>
      <c r="AT1225" s="10" t="e">
        <f>VLOOKUP(C1225,AW:AX,2,FALSE)</f>
        <v>#N/A</v>
      </c>
      <c r="BZ1225" s="52"/>
      <c r="CD1225" s="10" t="e">
        <f t="shared" si="82"/>
        <v>#N/A</v>
      </c>
    </row>
    <row r="1226" spans="1:16329" ht="61.5" x14ac:dyDescent="0.85">
      <c r="A1226" s="10">
        <v>1</v>
      </c>
      <c r="B1226" s="48">
        <f>SUBTOTAL(103,$A$1033:A1226)</f>
        <v>191</v>
      </c>
      <c r="C1226" s="13" t="s">
        <v>743</v>
      </c>
      <c r="D1226" s="20">
        <v>8988840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55">
        <v>0</v>
      </c>
      <c r="L1226" s="20">
        <v>0</v>
      </c>
      <c r="M1226" s="20">
        <v>1080</v>
      </c>
      <c r="N1226" s="20">
        <v>8856000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20">
        <v>0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0</v>
      </c>
      <c r="AA1226" s="20">
        <v>0</v>
      </c>
      <c r="AB1226" s="20">
        <v>0</v>
      </c>
      <c r="AC1226" s="20">
        <v>132840</v>
      </c>
      <c r="AD1226" s="20">
        <v>0</v>
      </c>
      <c r="AE1226" s="20">
        <v>0</v>
      </c>
      <c r="AF1226" s="22" t="s">
        <v>265</v>
      </c>
      <c r="AG1226" s="22">
        <v>2022</v>
      </c>
      <c r="AH1226" s="23">
        <v>2022</v>
      </c>
      <c r="AT1226" s="10" t="e">
        <f>VLOOKUP(C1226,AW:AX,2,FALSE)</f>
        <v>#N/A</v>
      </c>
      <c r="BZ1226" s="52"/>
      <c r="CD1226" s="10" t="e">
        <f t="shared" si="82"/>
        <v>#N/A</v>
      </c>
    </row>
    <row r="1227" spans="1:16329" ht="61.5" x14ac:dyDescent="0.85">
      <c r="A1227" s="10">
        <v>1</v>
      </c>
      <c r="B1227" s="48">
        <f>SUBTOTAL(103,$A$1033:A1227)</f>
        <v>192</v>
      </c>
      <c r="C1227" s="13" t="s">
        <v>1132</v>
      </c>
      <c r="D1227" s="20">
        <v>2332950.83</v>
      </c>
      <c r="E1227" s="20">
        <v>96377</v>
      </c>
      <c r="F1227" s="20">
        <v>0</v>
      </c>
      <c r="G1227" s="20">
        <v>2023822.85</v>
      </c>
      <c r="H1227" s="20">
        <v>178273.87</v>
      </c>
      <c r="I1227" s="120">
        <v>0</v>
      </c>
      <c r="J1227" s="20">
        <v>0</v>
      </c>
      <c r="K1227" s="55">
        <v>0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20">
        <v>0</v>
      </c>
      <c r="U1227" s="20">
        <v>0</v>
      </c>
      <c r="V1227" s="20">
        <v>0</v>
      </c>
      <c r="W1227" s="20">
        <v>0</v>
      </c>
      <c r="X1227" s="20">
        <v>0</v>
      </c>
      <c r="Y1227" s="20">
        <v>0</v>
      </c>
      <c r="Z1227" s="20">
        <v>0</v>
      </c>
      <c r="AA1227" s="20">
        <v>0</v>
      </c>
      <c r="AB1227" s="20">
        <v>0</v>
      </c>
      <c r="AC1227" s="20">
        <v>34477.11</v>
      </c>
      <c r="AD1227" s="20">
        <v>0</v>
      </c>
      <c r="AE1227" s="20">
        <v>0</v>
      </c>
      <c r="AF1227" s="22" t="s">
        <v>265</v>
      </c>
      <c r="AG1227" s="22">
        <v>2022</v>
      </c>
      <c r="AH1227" s="23">
        <v>2022</v>
      </c>
      <c r="BZ1227" s="52"/>
      <c r="CD1227" s="10" t="e">
        <f t="shared" si="82"/>
        <v>#N/A</v>
      </c>
    </row>
    <row r="1228" spans="1:16329" ht="61.5" x14ac:dyDescent="0.85">
      <c r="A1228" s="10">
        <v>1</v>
      </c>
      <c r="B1228" s="48">
        <f>SUBTOTAL(103,$A$1033:A1228)</f>
        <v>193</v>
      </c>
      <c r="C1228" s="13" t="s">
        <v>745</v>
      </c>
      <c r="D1228" s="20">
        <v>4361618.72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55">
        <v>0</v>
      </c>
      <c r="L1228" s="20">
        <v>0</v>
      </c>
      <c r="M1228" s="20">
        <v>690</v>
      </c>
      <c r="N1228" s="20">
        <v>4297161.3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0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0</v>
      </c>
      <c r="AA1228" s="20">
        <v>0</v>
      </c>
      <c r="AB1228" s="20">
        <v>0</v>
      </c>
      <c r="AC1228" s="20">
        <v>64457.42</v>
      </c>
      <c r="AD1228" s="20">
        <v>0</v>
      </c>
      <c r="AE1228" s="20">
        <v>0</v>
      </c>
      <c r="AF1228" s="22" t="s">
        <v>265</v>
      </c>
      <c r="AG1228" s="22">
        <v>2022</v>
      </c>
      <c r="AH1228" s="23">
        <v>2022</v>
      </c>
      <c r="AT1228" s="10" t="e">
        <f t="shared" ref="AT1228:AT1247" si="83">VLOOKUP(C1228,AW:AX,2,FALSE)</f>
        <v>#N/A</v>
      </c>
      <c r="BZ1228" s="52"/>
      <c r="CD1228" s="10" t="e">
        <f t="shared" si="82"/>
        <v>#N/A</v>
      </c>
    </row>
    <row r="1229" spans="1:16329" ht="61.5" x14ac:dyDescent="0.85">
      <c r="A1229" s="10">
        <v>1</v>
      </c>
      <c r="B1229" s="48">
        <f>SUBTOTAL(103,$A$1033:A1229)</f>
        <v>194</v>
      </c>
      <c r="C1229" s="13" t="s">
        <v>750</v>
      </c>
      <c r="D1229" s="20">
        <v>7294649.2800000003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55">
        <v>0</v>
      </c>
      <c r="L1229" s="20">
        <v>0</v>
      </c>
      <c r="M1229" s="20">
        <v>1154</v>
      </c>
      <c r="N1229" s="20">
        <v>7186846.5800000001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0</v>
      </c>
      <c r="U1229" s="20">
        <v>0</v>
      </c>
      <c r="V1229" s="20">
        <v>0</v>
      </c>
      <c r="W1229" s="20">
        <v>0</v>
      </c>
      <c r="X1229" s="20">
        <v>0</v>
      </c>
      <c r="Y1229" s="20">
        <v>0</v>
      </c>
      <c r="Z1229" s="20">
        <v>0</v>
      </c>
      <c r="AA1229" s="20">
        <v>0</v>
      </c>
      <c r="AB1229" s="20">
        <v>0</v>
      </c>
      <c r="AC1229" s="20">
        <v>107802.7</v>
      </c>
      <c r="AD1229" s="20">
        <v>0</v>
      </c>
      <c r="AE1229" s="20">
        <v>0</v>
      </c>
      <c r="AF1229" s="22" t="s">
        <v>265</v>
      </c>
      <c r="AG1229" s="22">
        <v>2022</v>
      </c>
      <c r="AH1229" s="23">
        <v>2022</v>
      </c>
      <c r="AT1229" s="10" t="e">
        <f t="shared" si="83"/>
        <v>#N/A</v>
      </c>
      <c r="BZ1229" s="52"/>
      <c r="CD1229" s="10" t="e">
        <f t="shared" si="82"/>
        <v>#N/A</v>
      </c>
    </row>
    <row r="1230" spans="1:16329" ht="61.5" x14ac:dyDescent="0.85">
      <c r="B1230" s="13" t="s">
        <v>730</v>
      </c>
      <c r="C1230" s="178"/>
      <c r="D1230" s="183">
        <v>84412709.920000002</v>
      </c>
      <c r="E1230" s="20">
        <v>1086870.02</v>
      </c>
      <c r="F1230" s="20">
        <v>2745741.84</v>
      </c>
      <c r="G1230" s="20">
        <v>5093308.42</v>
      </c>
      <c r="H1230" s="20">
        <v>1885121.82</v>
      </c>
      <c r="I1230" s="20">
        <v>3664116.1399999997</v>
      </c>
      <c r="J1230" s="20">
        <v>0</v>
      </c>
      <c r="K1230" s="55">
        <v>0</v>
      </c>
      <c r="L1230" s="20">
        <v>0</v>
      </c>
      <c r="M1230" s="20">
        <v>2148</v>
      </c>
      <c r="N1230" s="20">
        <v>17898215.32</v>
      </c>
      <c r="O1230" s="20">
        <v>0</v>
      </c>
      <c r="P1230" s="20">
        <v>0</v>
      </c>
      <c r="Q1230" s="20">
        <v>20595.699999999997</v>
      </c>
      <c r="R1230" s="20">
        <v>50299247.049999997</v>
      </c>
      <c r="S1230" s="20">
        <v>0</v>
      </c>
      <c r="T1230" s="20">
        <v>0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0</v>
      </c>
      <c r="AA1230" s="20">
        <v>0</v>
      </c>
      <c r="AB1230" s="20">
        <v>0</v>
      </c>
      <c r="AC1230" s="20">
        <v>1240089.3099999998</v>
      </c>
      <c r="AD1230" s="20">
        <v>500000</v>
      </c>
      <c r="AE1230" s="20">
        <v>0</v>
      </c>
      <c r="AF1230" s="53" t="s">
        <v>723</v>
      </c>
      <c r="AG1230" s="53" t="s">
        <v>723</v>
      </c>
      <c r="AH1230" s="64" t="s">
        <v>723</v>
      </c>
      <c r="AT1230" s="10" t="e">
        <f t="shared" si="83"/>
        <v>#N/A</v>
      </c>
      <c r="BY1230" s="69"/>
      <c r="BZ1230" s="52">
        <v>21856214.649999999</v>
      </c>
    </row>
    <row r="1231" spans="1:16329" ht="61.5" x14ac:dyDescent="0.85">
      <c r="A1231" s="10">
        <v>1</v>
      </c>
      <c r="B1231" s="48">
        <f>SUBTOTAL(103,$A$1033:A1231)</f>
        <v>195</v>
      </c>
      <c r="C1231" s="13" t="s">
        <v>377</v>
      </c>
      <c r="D1231" s="20">
        <v>7550257.2599999998</v>
      </c>
      <c r="E1231" s="20">
        <v>564251.4</v>
      </c>
      <c r="F1231" s="20">
        <v>1368969.5</v>
      </c>
      <c r="G1231" s="20">
        <v>1773880.4000000001</v>
      </c>
      <c r="H1231" s="20">
        <v>1005360.8</v>
      </c>
      <c r="I1231" s="20">
        <v>2430648.5</v>
      </c>
      <c r="J1231" s="20">
        <v>0</v>
      </c>
      <c r="K1231" s="55">
        <v>0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v>0</v>
      </c>
      <c r="T1231" s="20">
        <v>0</v>
      </c>
      <c r="U1231" s="20">
        <v>0</v>
      </c>
      <c r="V1231" s="20">
        <v>0</v>
      </c>
      <c r="W1231" s="20">
        <v>0</v>
      </c>
      <c r="X1231" s="20">
        <v>0</v>
      </c>
      <c r="Y1231" s="20">
        <v>0</v>
      </c>
      <c r="Z1231" s="20">
        <v>0</v>
      </c>
      <c r="AA1231" s="20">
        <v>0</v>
      </c>
      <c r="AB1231" s="20">
        <v>0</v>
      </c>
      <c r="AC1231" s="20">
        <v>107146.66</v>
      </c>
      <c r="AD1231" s="20">
        <v>300000</v>
      </c>
      <c r="AE1231" s="20">
        <v>0</v>
      </c>
      <c r="AF1231" s="22">
        <v>2022</v>
      </c>
      <c r="AG1231" s="22">
        <v>2022</v>
      </c>
      <c r="AH1231" s="23">
        <v>2022</v>
      </c>
      <c r="AT1231" s="10" t="e">
        <f t="shared" si="83"/>
        <v>#N/A</v>
      </c>
      <c r="BZ1231" s="52"/>
    </row>
    <row r="1232" spans="1:16329" ht="61.5" x14ac:dyDescent="0.85">
      <c r="A1232" s="10">
        <v>1</v>
      </c>
      <c r="B1232" s="48">
        <f>SUBTOTAL(103,$A$1033:A1232)</f>
        <v>196</v>
      </c>
      <c r="C1232" s="13" t="s">
        <v>378</v>
      </c>
      <c r="D1232" s="20">
        <v>23989303.219999999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55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7025.9</v>
      </c>
      <c r="R1232" s="20">
        <v>23634781.5</v>
      </c>
      <c r="S1232" s="20">
        <v>0</v>
      </c>
      <c r="T1232" s="20">
        <v>0</v>
      </c>
      <c r="U1232" s="20">
        <v>0</v>
      </c>
      <c r="V1232" s="20">
        <v>0</v>
      </c>
      <c r="W1232" s="20">
        <v>0</v>
      </c>
      <c r="X1232" s="20">
        <v>0</v>
      </c>
      <c r="Y1232" s="20">
        <v>0</v>
      </c>
      <c r="Z1232" s="20">
        <v>0</v>
      </c>
      <c r="AA1232" s="20">
        <v>0</v>
      </c>
      <c r="AB1232" s="20">
        <v>0</v>
      </c>
      <c r="AC1232" s="20">
        <v>354521.72</v>
      </c>
      <c r="AD1232" s="20">
        <v>0</v>
      </c>
      <c r="AE1232" s="20">
        <v>0</v>
      </c>
      <c r="AF1232" s="22" t="s">
        <v>265</v>
      </c>
      <c r="AG1232" s="22">
        <v>2022</v>
      </c>
      <c r="AH1232" s="23">
        <v>2022</v>
      </c>
      <c r="AT1232" s="10" t="e">
        <f t="shared" si="83"/>
        <v>#N/A</v>
      </c>
      <c r="BZ1232" s="52"/>
    </row>
    <row r="1233" spans="1:82" ht="61.5" x14ac:dyDescent="0.85">
      <c r="A1233" s="10">
        <v>1</v>
      </c>
      <c r="B1233" s="48">
        <f>SUBTOTAL(103,$A$1033:A1233)</f>
        <v>197</v>
      </c>
      <c r="C1233" s="13" t="s">
        <v>376</v>
      </c>
      <c r="D1233" s="20">
        <v>6936710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55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2476.9</v>
      </c>
      <c r="R1233" s="20">
        <v>6834197.04</v>
      </c>
      <c r="S1233" s="20">
        <v>0</v>
      </c>
      <c r="T1233" s="20">
        <v>0</v>
      </c>
      <c r="U1233" s="20">
        <v>0</v>
      </c>
      <c r="V1233" s="20">
        <v>0</v>
      </c>
      <c r="W1233" s="20">
        <v>0</v>
      </c>
      <c r="X1233" s="20">
        <v>0</v>
      </c>
      <c r="Y1233" s="20">
        <v>0</v>
      </c>
      <c r="Z1233" s="20">
        <v>0</v>
      </c>
      <c r="AA1233" s="20">
        <v>0</v>
      </c>
      <c r="AB1233" s="20">
        <v>0</v>
      </c>
      <c r="AC1233" s="20">
        <v>102512.96000000001</v>
      </c>
      <c r="AD1233" s="120">
        <v>0</v>
      </c>
      <c r="AE1233" s="20">
        <v>0</v>
      </c>
      <c r="AF1233" s="23" t="s">
        <v>265</v>
      </c>
      <c r="AG1233" s="22">
        <v>2022</v>
      </c>
      <c r="AH1233" s="23">
        <v>2022</v>
      </c>
      <c r="AT1233" s="10" t="e">
        <f t="shared" si="83"/>
        <v>#N/A</v>
      </c>
      <c r="BZ1233" s="52"/>
      <c r="CD1233" s="10" t="e">
        <f>VLOOKUP(C1233,CE:CF,2,FALSE)</f>
        <v>#N/A</v>
      </c>
    </row>
    <row r="1234" spans="1:82" ht="61.5" x14ac:dyDescent="0.85">
      <c r="A1234" s="10">
        <v>1</v>
      </c>
      <c r="B1234" s="48">
        <f>SUBTOTAL(103,$A$1033:A1234)</f>
        <v>198</v>
      </c>
      <c r="C1234" s="13" t="s">
        <v>2252</v>
      </c>
      <c r="D1234" s="20">
        <v>18366688.550000001</v>
      </c>
      <c r="E1234" s="24">
        <v>0</v>
      </c>
      <c r="F1234" s="24">
        <v>0</v>
      </c>
      <c r="G1234" s="24">
        <v>0</v>
      </c>
      <c r="H1234" s="24">
        <v>0</v>
      </c>
      <c r="I1234" s="24">
        <v>0</v>
      </c>
      <c r="J1234" s="24">
        <v>0</v>
      </c>
      <c r="K1234" s="55">
        <v>0</v>
      </c>
      <c r="L1234" s="20">
        <v>0</v>
      </c>
      <c r="M1234" s="20">
        <v>2148</v>
      </c>
      <c r="N1234" s="20">
        <v>17898215.32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0</v>
      </c>
      <c r="AA1234" s="20">
        <v>0</v>
      </c>
      <c r="AB1234" s="20">
        <v>0</v>
      </c>
      <c r="AC1234" s="20">
        <v>268473.23</v>
      </c>
      <c r="AD1234" s="27">
        <v>200000</v>
      </c>
      <c r="AE1234" s="20">
        <v>0</v>
      </c>
      <c r="AF1234" s="22">
        <v>2022</v>
      </c>
      <c r="AG1234" s="22">
        <v>2022</v>
      </c>
      <c r="AH1234" s="23">
        <v>2022</v>
      </c>
      <c r="AT1234" s="10" t="e">
        <f t="shared" si="83"/>
        <v>#N/A</v>
      </c>
      <c r="BZ1234" s="52"/>
      <c r="CD1234" s="10" t="e">
        <f>VLOOKUP(C1234,CE:CF,2,FALSE)</f>
        <v>#N/A</v>
      </c>
    </row>
    <row r="1235" spans="1:82" ht="61.5" x14ac:dyDescent="0.85">
      <c r="A1235" s="10">
        <v>1</v>
      </c>
      <c r="B1235" s="48">
        <f>SUBTOTAL(103,$A$1033:A1235)</f>
        <v>199</v>
      </c>
      <c r="C1235" s="13" t="s">
        <v>1613</v>
      </c>
      <c r="D1235" s="20">
        <v>7442028.3499999996</v>
      </c>
      <c r="E1235" s="20">
        <v>522618.62</v>
      </c>
      <c r="F1235" s="20">
        <v>1376772.34</v>
      </c>
      <c r="G1235" s="20">
        <v>3319428.02</v>
      </c>
      <c r="H1235" s="20">
        <v>879761.02</v>
      </c>
      <c r="I1235" s="20">
        <v>1233467.6399999999</v>
      </c>
      <c r="J1235" s="20">
        <v>0</v>
      </c>
      <c r="K1235" s="55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20">
        <v>0</v>
      </c>
      <c r="U1235" s="20">
        <v>0</v>
      </c>
      <c r="V1235" s="20">
        <v>0</v>
      </c>
      <c r="W1235" s="20">
        <v>0</v>
      </c>
      <c r="X1235" s="20">
        <v>0</v>
      </c>
      <c r="Y1235" s="20">
        <v>0</v>
      </c>
      <c r="Z1235" s="20">
        <v>0</v>
      </c>
      <c r="AA1235" s="20">
        <v>0</v>
      </c>
      <c r="AB1235" s="20">
        <v>0</v>
      </c>
      <c r="AC1235" s="20">
        <v>109980.71</v>
      </c>
      <c r="AD1235" s="120">
        <v>0</v>
      </c>
      <c r="AE1235" s="20">
        <v>0</v>
      </c>
      <c r="AF1235" s="23" t="s">
        <v>265</v>
      </c>
      <c r="AG1235" s="22">
        <v>2022</v>
      </c>
      <c r="AH1235" s="23">
        <v>2022</v>
      </c>
      <c r="AT1235" s="10" t="e">
        <f t="shared" si="83"/>
        <v>#N/A</v>
      </c>
      <c r="BZ1235" s="52"/>
      <c r="CD1235" s="10" t="e">
        <f>VLOOKUP(C1235,CE:CF,2,FALSE)</f>
        <v>#N/A</v>
      </c>
    </row>
    <row r="1236" spans="1:82" ht="61.5" x14ac:dyDescent="0.85">
      <c r="A1236" s="10">
        <v>1</v>
      </c>
      <c r="B1236" s="48">
        <f>SUBTOTAL(103,$A$1033:A1236)</f>
        <v>200</v>
      </c>
      <c r="C1236" s="13" t="s">
        <v>1886</v>
      </c>
      <c r="D1236" s="20">
        <v>5812472.5700000003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0</v>
      </c>
      <c r="K1236" s="55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2496.9</v>
      </c>
      <c r="R1236" s="20">
        <v>5726573.96</v>
      </c>
      <c r="S1236" s="20">
        <v>0</v>
      </c>
      <c r="T1236" s="20">
        <v>0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0</v>
      </c>
      <c r="AA1236" s="20">
        <v>0</v>
      </c>
      <c r="AB1236" s="20">
        <v>0</v>
      </c>
      <c r="AC1236" s="20">
        <v>85898.61</v>
      </c>
      <c r="AD1236" s="120">
        <v>0</v>
      </c>
      <c r="AE1236" s="20">
        <v>0</v>
      </c>
      <c r="AF1236" s="23" t="s">
        <v>265</v>
      </c>
      <c r="AG1236" s="22">
        <v>2022</v>
      </c>
      <c r="AH1236" s="23">
        <v>2022</v>
      </c>
      <c r="AT1236" s="10" t="e">
        <f t="shared" si="83"/>
        <v>#N/A</v>
      </c>
      <c r="BZ1236" s="52"/>
      <c r="CD1236" s="10" t="e">
        <f>VLOOKUP(C1236,CE:CF,2,FALSE)</f>
        <v>#N/A</v>
      </c>
    </row>
    <row r="1237" spans="1:82" ht="61.5" x14ac:dyDescent="0.85">
      <c r="A1237" s="10">
        <v>1</v>
      </c>
      <c r="B1237" s="48">
        <f>SUBTOTAL(103,$A$1033:A1237)</f>
        <v>201</v>
      </c>
      <c r="C1237" s="13" t="s">
        <v>374</v>
      </c>
      <c r="D1237" s="20">
        <v>14315249.970000001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55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8596</v>
      </c>
      <c r="R1237" s="27">
        <v>14103694.550000001</v>
      </c>
      <c r="S1237" s="20">
        <v>0</v>
      </c>
      <c r="T1237" s="20">
        <v>0</v>
      </c>
      <c r="U1237" s="20">
        <v>0</v>
      </c>
      <c r="V1237" s="20">
        <v>0</v>
      </c>
      <c r="W1237" s="20">
        <v>0</v>
      </c>
      <c r="X1237" s="20">
        <v>0</v>
      </c>
      <c r="Y1237" s="20">
        <v>0</v>
      </c>
      <c r="Z1237" s="20">
        <v>0</v>
      </c>
      <c r="AA1237" s="20">
        <v>0</v>
      </c>
      <c r="AB1237" s="20">
        <v>0</v>
      </c>
      <c r="AC1237" s="20">
        <v>211555.42</v>
      </c>
      <c r="AD1237" s="120">
        <v>0</v>
      </c>
      <c r="AE1237" s="20">
        <v>0</v>
      </c>
      <c r="AF1237" s="23" t="s">
        <v>265</v>
      </c>
      <c r="AG1237" s="22">
        <v>2022</v>
      </c>
      <c r="AH1237" s="23">
        <v>2022</v>
      </c>
      <c r="AT1237" s="10" t="e">
        <f t="shared" si="83"/>
        <v>#N/A</v>
      </c>
      <c r="BZ1237" s="52"/>
      <c r="CD1237" s="10" t="e">
        <f>VLOOKUP(C1237,CE:CF,2,FALSE)</f>
        <v>#N/A</v>
      </c>
    </row>
    <row r="1238" spans="1:82" ht="61.5" x14ac:dyDescent="0.85">
      <c r="B1238" s="13" t="s">
        <v>787</v>
      </c>
      <c r="C1238" s="178"/>
      <c r="D1238" s="183">
        <v>123370068.24000001</v>
      </c>
      <c r="E1238" s="20">
        <v>0</v>
      </c>
      <c r="F1238" s="20">
        <v>3132244.09</v>
      </c>
      <c r="G1238" s="20">
        <v>800000</v>
      </c>
      <c r="H1238" s="20">
        <v>153564.57</v>
      </c>
      <c r="I1238" s="20">
        <v>0</v>
      </c>
      <c r="J1238" s="20">
        <v>0</v>
      </c>
      <c r="K1238" s="55">
        <v>0</v>
      </c>
      <c r="L1238" s="20">
        <v>0</v>
      </c>
      <c r="M1238" s="20">
        <v>14443.09</v>
      </c>
      <c r="N1238" s="20">
        <v>108137334.50999999</v>
      </c>
      <c r="O1238" s="20">
        <v>0</v>
      </c>
      <c r="P1238" s="20">
        <v>0</v>
      </c>
      <c r="Q1238" s="20">
        <v>0</v>
      </c>
      <c r="R1238" s="20">
        <v>0</v>
      </c>
      <c r="S1238" s="20">
        <v>209</v>
      </c>
      <c r="T1238" s="20">
        <v>6806480.6900000004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0">
        <v>0</v>
      </c>
      <c r="AC1238" s="20">
        <v>1785444.3800000004</v>
      </c>
      <c r="AD1238" s="20">
        <v>2555000</v>
      </c>
      <c r="AE1238" s="20">
        <v>0</v>
      </c>
      <c r="AF1238" s="53" t="s">
        <v>723</v>
      </c>
      <c r="AG1238" s="53" t="s">
        <v>723</v>
      </c>
      <c r="AH1238" s="64" t="s">
        <v>723</v>
      </c>
      <c r="AT1238" s="10" t="e">
        <f t="shared" si="83"/>
        <v>#N/A</v>
      </c>
      <c r="BY1238" s="69"/>
      <c r="BZ1238" s="52">
        <v>51679396.32</v>
      </c>
    </row>
    <row r="1239" spans="1:82" ht="61.5" x14ac:dyDescent="0.85">
      <c r="A1239" s="10">
        <v>1</v>
      </c>
      <c r="B1239" s="48">
        <f>SUBTOTAL(103,$A$1033:A1239)</f>
        <v>202</v>
      </c>
      <c r="C1239" s="13" t="s">
        <v>587</v>
      </c>
      <c r="D1239" s="20">
        <v>8218500</v>
      </c>
      <c r="E1239" s="26">
        <v>0</v>
      </c>
      <c r="F1239" s="26">
        <v>0</v>
      </c>
      <c r="G1239" s="26">
        <v>0</v>
      </c>
      <c r="H1239" s="26">
        <v>0</v>
      </c>
      <c r="I1239" s="26">
        <v>0</v>
      </c>
      <c r="J1239" s="26">
        <v>0</v>
      </c>
      <c r="K1239" s="62">
        <v>0</v>
      </c>
      <c r="L1239" s="26">
        <v>0</v>
      </c>
      <c r="M1239" s="20">
        <v>981</v>
      </c>
      <c r="N1239" s="20">
        <v>7900000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0</v>
      </c>
      <c r="U1239" s="20">
        <v>0</v>
      </c>
      <c r="V1239" s="20">
        <v>0</v>
      </c>
      <c r="W1239" s="20">
        <v>0</v>
      </c>
      <c r="X1239" s="20">
        <v>0</v>
      </c>
      <c r="Y1239" s="20">
        <v>0</v>
      </c>
      <c r="Z1239" s="20">
        <v>0</v>
      </c>
      <c r="AA1239" s="20">
        <v>0</v>
      </c>
      <c r="AB1239" s="20">
        <v>0</v>
      </c>
      <c r="AC1239" s="20">
        <v>118500</v>
      </c>
      <c r="AD1239" s="20">
        <v>200000</v>
      </c>
      <c r="AE1239" s="20">
        <v>0</v>
      </c>
      <c r="AF1239" s="22">
        <v>2022</v>
      </c>
      <c r="AG1239" s="22">
        <v>2022</v>
      </c>
      <c r="AH1239" s="23">
        <v>2022</v>
      </c>
      <c r="AT1239" s="10" t="e">
        <f t="shared" si="83"/>
        <v>#N/A</v>
      </c>
      <c r="BZ1239" s="52"/>
    </row>
    <row r="1240" spans="1:82" ht="61.5" x14ac:dyDescent="0.85">
      <c r="A1240" s="10">
        <v>1</v>
      </c>
      <c r="B1240" s="48">
        <f>SUBTOTAL(103,$A$1033:A1240)</f>
        <v>203</v>
      </c>
      <c r="C1240" s="13" t="s">
        <v>588</v>
      </c>
      <c r="D1240" s="20">
        <v>11237234.43</v>
      </c>
      <c r="E1240" s="26">
        <v>0</v>
      </c>
      <c r="F1240" s="26">
        <v>0</v>
      </c>
      <c r="G1240" s="26">
        <v>0</v>
      </c>
      <c r="H1240" s="26">
        <v>0</v>
      </c>
      <c r="I1240" s="26">
        <v>0</v>
      </c>
      <c r="J1240" s="26">
        <v>0</v>
      </c>
      <c r="K1240" s="62">
        <v>0</v>
      </c>
      <c r="L1240" s="26">
        <v>0</v>
      </c>
      <c r="M1240" s="20">
        <v>1692.5</v>
      </c>
      <c r="N1240" s="20">
        <v>10893827.02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0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0</v>
      </c>
      <c r="AA1240" s="20">
        <v>0</v>
      </c>
      <c r="AB1240" s="20">
        <v>0</v>
      </c>
      <c r="AC1240" s="20">
        <v>163407.41</v>
      </c>
      <c r="AD1240" s="20">
        <v>180000</v>
      </c>
      <c r="AE1240" s="20">
        <v>0</v>
      </c>
      <c r="AF1240" s="22">
        <v>2022</v>
      </c>
      <c r="AG1240" s="22">
        <v>2022</v>
      </c>
      <c r="AH1240" s="23">
        <v>2022</v>
      </c>
      <c r="AT1240" s="10" t="e">
        <f t="shared" si="83"/>
        <v>#N/A</v>
      </c>
      <c r="BZ1240" s="52"/>
    </row>
    <row r="1241" spans="1:82" ht="61.5" x14ac:dyDescent="0.85">
      <c r="A1241" s="10">
        <v>1</v>
      </c>
      <c r="B1241" s="48">
        <f>SUBTOTAL(103,$A$1033:A1241)</f>
        <v>204</v>
      </c>
      <c r="C1241" s="13" t="s">
        <v>1640</v>
      </c>
      <c r="D1241" s="20">
        <v>5476640</v>
      </c>
      <c r="E1241" s="26">
        <v>0</v>
      </c>
      <c r="F1241" s="26">
        <v>0</v>
      </c>
      <c r="G1241" s="26">
        <v>0</v>
      </c>
      <c r="H1241" s="26">
        <v>0</v>
      </c>
      <c r="I1241" s="26">
        <v>0</v>
      </c>
      <c r="J1241" s="26">
        <v>0</v>
      </c>
      <c r="K1241" s="62">
        <v>0</v>
      </c>
      <c r="L1241" s="26">
        <v>0</v>
      </c>
      <c r="M1241" s="20">
        <v>650</v>
      </c>
      <c r="N1241" s="20">
        <v>5247921.18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0</v>
      </c>
      <c r="W1241" s="20">
        <v>0</v>
      </c>
      <c r="X1241" s="20">
        <v>0</v>
      </c>
      <c r="Y1241" s="20">
        <v>0</v>
      </c>
      <c r="Z1241" s="20">
        <v>0</v>
      </c>
      <c r="AA1241" s="20">
        <v>0</v>
      </c>
      <c r="AB1241" s="20">
        <v>0</v>
      </c>
      <c r="AC1241" s="20">
        <v>78718.820000000007</v>
      </c>
      <c r="AD1241" s="20">
        <v>150000</v>
      </c>
      <c r="AE1241" s="20">
        <v>0</v>
      </c>
      <c r="AF1241" s="22">
        <v>2022</v>
      </c>
      <c r="AG1241" s="22">
        <v>2022</v>
      </c>
      <c r="AH1241" s="23">
        <v>2022</v>
      </c>
      <c r="AT1241" s="10" t="e">
        <f t="shared" si="83"/>
        <v>#N/A</v>
      </c>
      <c r="BZ1241" s="52"/>
    </row>
    <row r="1242" spans="1:82" ht="61.5" x14ac:dyDescent="0.85">
      <c r="A1242" s="10">
        <v>1</v>
      </c>
      <c r="B1242" s="48">
        <f>SUBTOTAL(103,$A$1033:A1242)</f>
        <v>205</v>
      </c>
      <c r="C1242" s="13" t="s">
        <v>592</v>
      </c>
      <c r="D1242" s="20">
        <v>12017937.25</v>
      </c>
      <c r="E1242" s="26">
        <v>0</v>
      </c>
      <c r="F1242" s="26">
        <v>0</v>
      </c>
      <c r="G1242" s="26">
        <v>0</v>
      </c>
      <c r="H1242" s="26">
        <v>0</v>
      </c>
      <c r="I1242" s="26">
        <v>0</v>
      </c>
      <c r="J1242" s="26">
        <v>0</v>
      </c>
      <c r="K1242" s="62">
        <v>0</v>
      </c>
      <c r="L1242" s="26">
        <v>0</v>
      </c>
      <c r="M1242" s="20">
        <v>1812</v>
      </c>
      <c r="N1242" s="20">
        <v>11662992.359999999</v>
      </c>
      <c r="O1242" s="20">
        <v>0</v>
      </c>
      <c r="P1242" s="20">
        <v>0</v>
      </c>
      <c r="Q1242" s="20">
        <v>0</v>
      </c>
      <c r="R1242" s="20">
        <v>0</v>
      </c>
      <c r="S1242" s="20">
        <v>0</v>
      </c>
      <c r="T1242" s="20">
        <v>0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0</v>
      </c>
      <c r="AA1242" s="20">
        <v>0</v>
      </c>
      <c r="AB1242" s="20">
        <v>0</v>
      </c>
      <c r="AC1242" s="20">
        <v>174944.89</v>
      </c>
      <c r="AD1242" s="20">
        <v>180000</v>
      </c>
      <c r="AE1242" s="20">
        <v>0</v>
      </c>
      <c r="AF1242" s="22">
        <v>2022</v>
      </c>
      <c r="AG1242" s="22">
        <v>2022</v>
      </c>
      <c r="AH1242" s="23">
        <v>2022</v>
      </c>
      <c r="AT1242" s="10" t="e">
        <f t="shared" si="83"/>
        <v>#N/A</v>
      </c>
      <c r="BZ1242" s="52"/>
    </row>
    <row r="1243" spans="1:82" ht="61.5" x14ac:dyDescent="0.85">
      <c r="A1243" s="10">
        <v>1</v>
      </c>
      <c r="B1243" s="48">
        <f>SUBTOTAL(103,$A$1033:A1243)</f>
        <v>206</v>
      </c>
      <c r="C1243" s="13" t="s">
        <v>605</v>
      </c>
      <c r="D1243" s="20">
        <v>7058577.9000000004</v>
      </c>
      <c r="E1243" s="26">
        <v>0</v>
      </c>
      <c r="F1243" s="26">
        <v>0</v>
      </c>
      <c r="G1243" s="26">
        <v>0</v>
      </c>
      <c r="H1243" s="26">
        <v>0</v>
      </c>
      <c r="I1243" s="26">
        <v>0</v>
      </c>
      <c r="J1243" s="26">
        <v>0</v>
      </c>
      <c r="K1243" s="62">
        <v>0</v>
      </c>
      <c r="L1243" s="26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209</v>
      </c>
      <c r="T1243" s="20">
        <v>6806480.6900000004</v>
      </c>
      <c r="U1243" s="20">
        <v>0</v>
      </c>
      <c r="V1243" s="20">
        <v>0</v>
      </c>
      <c r="W1243" s="20">
        <v>0</v>
      </c>
      <c r="X1243" s="20">
        <v>0</v>
      </c>
      <c r="Y1243" s="20">
        <v>0</v>
      </c>
      <c r="Z1243" s="20">
        <v>0</v>
      </c>
      <c r="AA1243" s="20">
        <v>0</v>
      </c>
      <c r="AB1243" s="20">
        <v>0</v>
      </c>
      <c r="AC1243" s="20">
        <v>102097.21</v>
      </c>
      <c r="AD1243" s="20">
        <v>150000</v>
      </c>
      <c r="AE1243" s="20">
        <v>0</v>
      </c>
      <c r="AF1243" s="22">
        <v>2022</v>
      </c>
      <c r="AG1243" s="22">
        <v>2022</v>
      </c>
      <c r="AH1243" s="23">
        <v>2022</v>
      </c>
      <c r="AT1243" s="10" t="e">
        <f t="shared" si="83"/>
        <v>#N/A</v>
      </c>
      <c r="BZ1243" s="52"/>
    </row>
    <row r="1244" spans="1:82" ht="61.5" x14ac:dyDescent="0.85">
      <c r="A1244" s="10">
        <v>1</v>
      </c>
      <c r="B1244" s="48">
        <f>SUBTOTAL(103,$A$1033:A1244)</f>
        <v>207</v>
      </c>
      <c r="C1244" s="13" t="s">
        <v>609</v>
      </c>
      <c r="D1244" s="20">
        <v>14092842.799999999</v>
      </c>
      <c r="E1244" s="26">
        <v>0</v>
      </c>
      <c r="F1244" s="26">
        <v>0</v>
      </c>
      <c r="G1244" s="26">
        <v>0</v>
      </c>
      <c r="H1244" s="26">
        <v>0</v>
      </c>
      <c r="I1244" s="26">
        <v>0</v>
      </c>
      <c r="J1244" s="26">
        <v>0</v>
      </c>
      <c r="K1244" s="62">
        <v>0</v>
      </c>
      <c r="L1244" s="26">
        <v>0</v>
      </c>
      <c r="M1244" s="20">
        <v>2129.6</v>
      </c>
      <c r="N1244" s="20">
        <v>13707234.289999999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0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0</v>
      </c>
      <c r="AA1244" s="20">
        <v>0</v>
      </c>
      <c r="AB1244" s="20">
        <v>0</v>
      </c>
      <c r="AC1244" s="20">
        <v>205608.51</v>
      </c>
      <c r="AD1244" s="20">
        <v>180000</v>
      </c>
      <c r="AE1244" s="20">
        <v>0</v>
      </c>
      <c r="AF1244" s="22">
        <v>2022</v>
      </c>
      <c r="AG1244" s="22">
        <v>2022</v>
      </c>
      <c r="AH1244" s="23">
        <v>2022</v>
      </c>
      <c r="AT1244" s="10" t="e">
        <f t="shared" si="83"/>
        <v>#N/A</v>
      </c>
      <c r="BZ1244" s="52"/>
    </row>
    <row r="1245" spans="1:82" ht="61.5" x14ac:dyDescent="0.85">
      <c r="A1245" s="10">
        <v>1</v>
      </c>
      <c r="B1245" s="48">
        <f>SUBTOTAL(103,$A$1033:A1245)</f>
        <v>208</v>
      </c>
      <c r="C1245" s="13" t="s">
        <v>613</v>
      </c>
      <c r="D1245" s="20">
        <v>7406500</v>
      </c>
      <c r="E1245" s="26">
        <v>0</v>
      </c>
      <c r="F1245" s="26">
        <v>0</v>
      </c>
      <c r="G1245" s="26">
        <v>0</v>
      </c>
      <c r="H1245" s="26">
        <v>0</v>
      </c>
      <c r="I1245" s="26">
        <v>0</v>
      </c>
      <c r="J1245" s="26">
        <v>0</v>
      </c>
      <c r="K1245" s="62">
        <v>0</v>
      </c>
      <c r="L1245" s="26">
        <v>0</v>
      </c>
      <c r="M1245" s="20">
        <v>880</v>
      </c>
      <c r="N1245" s="20">
        <v>7100000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20">
        <v>0</v>
      </c>
      <c r="U1245" s="20">
        <v>0</v>
      </c>
      <c r="V1245" s="20">
        <v>0</v>
      </c>
      <c r="W1245" s="20">
        <v>0</v>
      </c>
      <c r="X1245" s="20">
        <v>0</v>
      </c>
      <c r="Y1245" s="20">
        <v>0</v>
      </c>
      <c r="Z1245" s="20">
        <v>0</v>
      </c>
      <c r="AA1245" s="20">
        <v>0</v>
      </c>
      <c r="AB1245" s="20">
        <v>0</v>
      </c>
      <c r="AC1245" s="20">
        <v>106500</v>
      </c>
      <c r="AD1245" s="20">
        <v>200000</v>
      </c>
      <c r="AE1245" s="20">
        <v>0</v>
      </c>
      <c r="AF1245" s="22">
        <v>2022</v>
      </c>
      <c r="AG1245" s="22">
        <v>2022</v>
      </c>
      <c r="AH1245" s="23">
        <v>2022</v>
      </c>
      <c r="AT1245" s="10" t="e">
        <f t="shared" si="83"/>
        <v>#N/A</v>
      </c>
      <c r="BZ1245" s="52"/>
    </row>
    <row r="1246" spans="1:82" ht="61.5" x14ac:dyDescent="0.85">
      <c r="A1246" s="10">
        <v>1</v>
      </c>
      <c r="B1246" s="48">
        <f>SUBTOTAL(103,$A$1033:A1246)</f>
        <v>209</v>
      </c>
      <c r="C1246" s="13" t="s">
        <v>612</v>
      </c>
      <c r="D1246" s="20">
        <v>5703116.2599999998</v>
      </c>
      <c r="E1246" s="26">
        <v>0</v>
      </c>
      <c r="F1246" s="26">
        <v>0</v>
      </c>
      <c r="G1246" s="26">
        <v>0</v>
      </c>
      <c r="H1246" s="26">
        <v>0</v>
      </c>
      <c r="I1246" s="26">
        <v>0</v>
      </c>
      <c r="J1246" s="26">
        <v>0</v>
      </c>
      <c r="K1246" s="62">
        <v>0</v>
      </c>
      <c r="L1246" s="26">
        <v>0</v>
      </c>
      <c r="M1246" s="20">
        <v>850</v>
      </c>
      <c r="N1246" s="20">
        <v>5471050.5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20">
        <v>0</v>
      </c>
      <c r="U1246" s="20">
        <v>0</v>
      </c>
      <c r="V1246" s="20">
        <v>0</v>
      </c>
      <c r="W1246" s="20">
        <v>0</v>
      </c>
      <c r="X1246" s="20">
        <v>0</v>
      </c>
      <c r="Y1246" s="20">
        <v>0</v>
      </c>
      <c r="Z1246" s="20">
        <v>0</v>
      </c>
      <c r="AA1246" s="20">
        <v>0</v>
      </c>
      <c r="AB1246" s="20">
        <v>0</v>
      </c>
      <c r="AC1246" s="20">
        <v>82065.759999999995</v>
      </c>
      <c r="AD1246" s="20">
        <v>150000</v>
      </c>
      <c r="AE1246" s="20">
        <v>0</v>
      </c>
      <c r="AF1246" s="22">
        <v>2022</v>
      </c>
      <c r="AG1246" s="22">
        <v>2022</v>
      </c>
      <c r="AH1246" s="23">
        <v>2022</v>
      </c>
      <c r="AT1246" s="10" t="e">
        <f t="shared" si="83"/>
        <v>#N/A</v>
      </c>
      <c r="BZ1246" s="52"/>
    </row>
    <row r="1247" spans="1:82" ht="61.5" x14ac:dyDescent="0.85">
      <c r="A1247" s="10">
        <v>1</v>
      </c>
      <c r="B1247" s="48">
        <f>SUBTOTAL(103,$A$1033:A1247)</f>
        <v>210</v>
      </c>
      <c r="C1247" s="13" t="s">
        <v>594</v>
      </c>
      <c r="D1247" s="20">
        <v>8779913.879999999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55">
        <v>0</v>
      </c>
      <c r="L1247" s="20">
        <v>0</v>
      </c>
      <c r="M1247" s="20">
        <v>1027</v>
      </c>
      <c r="N1247" s="20">
        <v>8453117.1199999992</v>
      </c>
      <c r="O1247" s="20">
        <v>0</v>
      </c>
      <c r="P1247" s="20">
        <v>0</v>
      </c>
      <c r="Q1247" s="20">
        <v>0</v>
      </c>
      <c r="R1247" s="20">
        <v>0</v>
      </c>
      <c r="S1247" s="20">
        <v>0</v>
      </c>
      <c r="T1247" s="20">
        <v>0</v>
      </c>
      <c r="U1247" s="20">
        <v>0</v>
      </c>
      <c r="V1247" s="20">
        <v>0</v>
      </c>
      <c r="W1247" s="20">
        <v>0</v>
      </c>
      <c r="X1247" s="20">
        <v>0</v>
      </c>
      <c r="Y1247" s="20">
        <v>0</v>
      </c>
      <c r="Z1247" s="20">
        <v>0</v>
      </c>
      <c r="AA1247" s="20">
        <v>0</v>
      </c>
      <c r="AB1247" s="20">
        <v>0</v>
      </c>
      <c r="AC1247" s="20">
        <v>126796.76</v>
      </c>
      <c r="AD1247" s="67">
        <v>200000</v>
      </c>
      <c r="AE1247" s="20">
        <v>0</v>
      </c>
      <c r="AF1247" s="22">
        <v>2022</v>
      </c>
      <c r="AG1247" s="22">
        <v>2022</v>
      </c>
      <c r="AH1247" s="23">
        <v>2022</v>
      </c>
      <c r="AT1247" s="10">
        <f t="shared" si="83"/>
        <v>1</v>
      </c>
      <c r="BZ1247" s="52"/>
      <c r="CD1247" s="10" t="e">
        <f t="shared" ref="CD1247:CD1255" si="84">VLOOKUP(C1247,CE:CF,2,FALSE)</f>
        <v>#N/A</v>
      </c>
    </row>
    <row r="1248" spans="1:82" ht="61.5" x14ac:dyDescent="0.85">
      <c r="A1248" s="10">
        <v>1</v>
      </c>
      <c r="B1248" s="48">
        <f>SUBTOTAL(103,$A$1033:A1248)</f>
        <v>211</v>
      </c>
      <c r="C1248" s="13" t="s">
        <v>1156</v>
      </c>
      <c r="D1248" s="20">
        <v>967868.04</v>
      </c>
      <c r="E1248" s="24">
        <v>0</v>
      </c>
      <c r="F1248" s="24">
        <v>0</v>
      </c>
      <c r="G1248" s="24">
        <v>800000</v>
      </c>
      <c r="H1248" s="24">
        <v>153564.57</v>
      </c>
      <c r="I1248" s="24">
        <v>0</v>
      </c>
      <c r="J1248" s="24">
        <v>0</v>
      </c>
      <c r="K1248" s="55">
        <v>0</v>
      </c>
      <c r="L1248" s="20">
        <v>0</v>
      </c>
      <c r="M1248" s="20">
        <v>0</v>
      </c>
      <c r="N1248" s="20">
        <v>0</v>
      </c>
      <c r="O1248" s="24">
        <v>0</v>
      </c>
      <c r="P1248" s="24">
        <v>0</v>
      </c>
      <c r="Q1248" s="20">
        <v>0</v>
      </c>
      <c r="R1248" s="20">
        <v>0</v>
      </c>
      <c r="S1248" s="20">
        <v>0</v>
      </c>
      <c r="T1248" s="20">
        <v>0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0</v>
      </c>
      <c r="AA1248" s="20">
        <v>0</v>
      </c>
      <c r="AB1248" s="20">
        <v>0</v>
      </c>
      <c r="AC1248" s="20">
        <v>14303.47</v>
      </c>
      <c r="AD1248" s="20">
        <v>0</v>
      </c>
      <c r="AE1248" s="20">
        <v>0</v>
      </c>
      <c r="AF1248" s="22" t="s">
        <v>265</v>
      </c>
      <c r="AG1248" s="22">
        <v>2022</v>
      </c>
      <c r="AH1248" s="23">
        <v>2022</v>
      </c>
      <c r="BZ1248" s="52"/>
      <c r="CD1248" s="10" t="e">
        <f t="shared" si="84"/>
        <v>#N/A</v>
      </c>
    </row>
    <row r="1249" spans="1:82" ht="61.5" x14ac:dyDescent="0.85">
      <c r="A1249" s="10">
        <v>1</v>
      </c>
      <c r="B1249" s="48">
        <f>SUBTOTAL(103,$A$1033:A1249)</f>
        <v>212</v>
      </c>
      <c r="C1249" s="13" t="s">
        <v>1876</v>
      </c>
      <c r="D1249" s="20">
        <v>4616900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55">
        <v>0</v>
      </c>
      <c r="L1249" s="20">
        <v>0</v>
      </c>
      <c r="M1249" s="20">
        <v>550.73</v>
      </c>
      <c r="N1249" s="20">
        <v>4460000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0</v>
      </c>
      <c r="U1249" s="20">
        <v>0</v>
      </c>
      <c r="V1249" s="20">
        <v>0</v>
      </c>
      <c r="W1249" s="20">
        <v>0</v>
      </c>
      <c r="X1249" s="20">
        <v>0</v>
      </c>
      <c r="Y1249" s="20">
        <v>0</v>
      </c>
      <c r="Z1249" s="20">
        <v>0</v>
      </c>
      <c r="AA1249" s="20">
        <v>0</v>
      </c>
      <c r="AB1249" s="20">
        <v>0</v>
      </c>
      <c r="AC1249" s="20">
        <v>66900</v>
      </c>
      <c r="AD1249" s="79">
        <v>90000</v>
      </c>
      <c r="AE1249" s="20">
        <v>0</v>
      </c>
      <c r="AF1249" s="22">
        <v>2022</v>
      </c>
      <c r="AG1249" s="22">
        <v>2022</v>
      </c>
      <c r="AH1249" s="23">
        <v>2022</v>
      </c>
      <c r="BZ1249" s="52"/>
      <c r="CD1249" s="10" t="e">
        <f t="shared" si="84"/>
        <v>#N/A</v>
      </c>
    </row>
    <row r="1250" spans="1:82" ht="61.5" x14ac:dyDescent="0.85">
      <c r="A1250" s="10">
        <v>1</v>
      </c>
      <c r="B1250" s="48">
        <f>SUBTOTAL(103,$A$1033:A1250)</f>
        <v>213</v>
      </c>
      <c r="C1250" s="13" t="s">
        <v>1877</v>
      </c>
      <c r="D1250" s="20">
        <v>2761152.37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55">
        <v>0</v>
      </c>
      <c r="L1250" s="20">
        <v>0</v>
      </c>
      <c r="M1250" s="20">
        <v>322.68</v>
      </c>
      <c r="N1250" s="20">
        <v>2656307.75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20">
        <v>0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0</v>
      </c>
      <c r="AA1250" s="20">
        <v>0</v>
      </c>
      <c r="AB1250" s="20">
        <v>0</v>
      </c>
      <c r="AC1250" s="20">
        <v>39844.620000000003</v>
      </c>
      <c r="AD1250" s="79">
        <v>65000</v>
      </c>
      <c r="AE1250" s="20">
        <v>0</v>
      </c>
      <c r="AF1250" s="22">
        <v>2022</v>
      </c>
      <c r="AG1250" s="22">
        <v>2022</v>
      </c>
      <c r="AH1250" s="23">
        <v>2022</v>
      </c>
      <c r="BZ1250" s="52"/>
      <c r="CD1250" s="10" t="e">
        <f t="shared" si="84"/>
        <v>#N/A</v>
      </c>
    </row>
    <row r="1251" spans="1:82" ht="61.5" x14ac:dyDescent="0.85">
      <c r="A1251" s="10">
        <v>1</v>
      </c>
      <c r="B1251" s="48">
        <f>SUBTOTAL(103,$A$1033:A1251)</f>
        <v>214</v>
      </c>
      <c r="C1251" s="13" t="s">
        <v>1878</v>
      </c>
      <c r="D1251" s="20">
        <v>3606200.61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55">
        <v>0</v>
      </c>
      <c r="L1251" s="20">
        <v>0</v>
      </c>
      <c r="M1251" s="20">
        <v>421.68</v>
      </c>
      <c r="N1251" s="20">
        <v>3552907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20">
        <v>0</v>
      </c>
      <c r="U1251" s="20">
        <v>0</v>
      </c>
      <c r="V1251" s="20">
        <v>0</v>
      </c>
      <c r="W1251" s="20">
        <v>0</v>
      </c>
      <c r="X1251" s="20">
        <v>0</v>
      </c>
      <c r="Y1251" s="20">
        <v>0</v>
      </c>
      <c r="Z1251" s="20">
        <v>0</v>
      </c>
      <c r="AA1251" s="20">
        <v>0</v>
      </c>
      <c r="AB1251" s="20">
        <v>0</v>
      </c>
      <c r="AC1251" s="20">
        <v>53293.61</v>
      </c>
      <c r="AD1251" s="20">
        <v>0</v>
      </c>
      <c r="AE1251" s="20">
        <v>0</v>
      </c>
      <c r="AF1251" s="22" t="s">
        <v>265</v>
      </c>
      <c r="AG1251" s="22">
        <v>2022</v>
      </c>
      <c r="AH1251" s="23">
        <v>2022</v>
      </c>
      <c r="BZ1251" s="52"/>
      <c r="CD1251" s="10" t="e">
        <f t="shared" si="84"/>
        <v>#N/A</v>
      </c>
    </row>
    <row r="1252" spans="1:82" ht="61.5" x14ac:dyDescent="0.85">
      <c r="A1252" s="10">
        <v>1</v>
      </c>
      <c r="B1252" s="48">
        <f>SUBTOTAL(103,$A$1033:A1252)</f>
        <v>215</v>
      </c>
      <c r="C1252" s="13" t="s">
        <v>611</v>
      </c>
      <c r="D1252" s="20">
        <v>10427621.109999999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</v>
      </c>
      <c r="K1252" s="55">
        <v>0</v>
      </c>
      <c r="L1252" s="20">
        <v>0</v>
      </c>
      <c r="M1252" s="20">
        <v>1100</v>
      </c>
      <c r="N1252" s="20">
        <v>9977951.8300000001</v>
      </c>
      <c r="O1252" s="20">
        <v>0</v>
      </c>
      <c r="P1252" s="20">
        <v>0</v>
      </c>
      <c r="Q1252" s="20">
        <v>0</v>
      </c>
      <c r="R1252" s="20">
        <v>0</v>
      </c>
      <c r="S1252" s="20">
        <v>0</v>
      </c>
      <c r="T1252" s="20">
        <v>0</v>
      </c>
      <c r="U1252" s="20">
        <v>0</v>
      </c>
      <c r="V1252" s="20">
        <v>0</v>
      </c>
      <c r="W1252" s="20">
        <v>0</v>
      </c>
      <c r="X1252" s="20">
        <v>0</v>
      </c>
      <c r="Y1252" s="20">
        <v>0</v>
      </c>
      <c r="Z1252" s="20">
        <v>0</v>
      </c>
      <c r="AA1252" s="20">
        <v>0</v>
      </c>
      <c r="AB1252" s="20">
        <v>0</v>
      </c>
      <c r="AC1252" s="20">
        <v>149669.28</v>
      </c>
      <c r="AD1252" s="67">
        <v>300000</v>
      </c>
      <c r="AE1252" s="20">
        <v>0</v>
      </c>
      <c r="AF1252" s="22">
        <v>2022</v>
      </c>
      <c r="AG1252" s="22">
        <v>2022</v>
      </c>
      <c r="AH1252" s="23">
        <v>2022</v>
      </c>
      <c r="AT1252" s="10" t="e">
        <f>VLOOKUP(C1252,AW:AX,2,FALSE)</f>
        <v>#N/A</v>
      </c>
      <c r="BZ1252" s="52"/>
      <c r="CD1252" s="10" t="e">
        <f t="shared" si="84"/>
        <v>#N/A</v>
      </c>
    </row>
    <row r="1253" spans="1:82" ht="61.5" x14ac:dyDescent="0.85">
      <c r="A1253" s="10">
        <v>1</v>
      </c>
      <c r="B1253" s="48">
        <f>SUBTOTAL(103,$A$1033:A1253)</f>
        <v>216</v>
      </c>
      <c r="C1253" s="13" t="s">
        <v>2787</v>
      </c>
      <c r="D1253" s="20">
        <v>7632751.04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55">
        <v>0</v>
      </c>
      <c r="L1253" s="20">
        <v>0</v>
      </c>
      <c r="M1253" s="20">
        <v>905.9</v>
      </c>
      <c r="N1253" s="20">
        <v>7362316.2999999998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0</v>
      </c>
      <c r="U1253" s="20">
        <v>0</v>
      </c>
      <c r="V1253" s="20">
        <v>0</v>
      </c>
      <c r="W1253" s="20">
        <v>0</v>
      </c>
      <c r="X1253" s="20">
        <v>0</v>
      </c>
      <c r="Y1253" s="20">
        <v>0</v>
      </c>
      <c r="Z1253" s="20">
        <v>0</v>
      </c>
      <c r="AA1253" s="20">
        <v>0</v>
      </c>
      <c r="AB1253" s="20">
        <v>0</v>
      </c>
      <c r="AC1253" s="20">
        <v>110434.74</v>
      </c>
      <c r="AD1253" s="79">
        <v>160000</v>
      </c>
      <c r="AE1253" s="20">
        <v>0</v>
      </c>
      <c r="AF1253" s="22">
        <v>2022</v>
      </c>
      <c r="AG1253" s="22">
        <v>2022</v>
      </c>
      <c r="AH1253" s="23">
        <v>2022</v>
      </c>
      <c r="BZ1253" s="52"/>
      <c r="CD1253" s="10" t="e">
        <f t="shared" si="84"/>
        <v>#N/A</v>
      </c>
    </row>
    <row r="1254" spans="1:82" ht="61.5" x14ac:dyDescent="0.85">
      <c r="A1254" s="10">
        <v>1</v>
      </c>
      <c r="B1254" s="48">
        <f>SUBTOTAL(103,$A$1033:A1254)</f>
        <v>217</v>
      </c>
      <c r="C1254" s="13" t="s">
        <v>1148</v>
      </c>
      <c r="D1254" s="20">
        <v>3379227.75</v>
      </c>
      <c r="E1254" s="20">
        <v>0</v>
      </c>
      <c r="F1254" s="20">
        <v>3132244.09</v>
      </c>
      <c r="G1254" s="20">
        <v>0</v>
      </c>
      <c r="H1254" s="20">
        <v>0</v>
      </c>
      <c r="I1254" s="20">
        <v>0</v>
      </c>
      <c r="J1254" s="20">
        <v>0</v>
      </c>
      <c r="K1254" s="55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0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0</v>
      </c>
      <c r="AA1254" s="20">
        <v>0</v>
      </c>
      <c r="AB1254" s="20">
        <v>0</v>
      </c>
      <c r="AC1254" s="20">
        <v>46983.66</v>
      </c>
      <c r="AD1254" s="79">
        <v>200000</v>
      </c>
      <c r="AE1254" s="20">
        <v>0</v>
      </c>
      <c r="AF1254" s="22">
        <v>2022</v>
      </c>
      <c r="AG1254" s="22">
        <v>2022</v>
      </c>
      <c r="AH1254" s="23">
        <v>2022</v>
      </c>
      <c r="BZ1254" s="52"/>
      <c r="CD1254" s="10">
        <f t="shared" si="84"/>
        <v>1906.5</v>
      </c>
    </row>
    <row r="1255" spans="1:82" ht="61.5" x14ac:dyDescent="0.85">
      <c r="A1255" s="10">
        <v>1</v>
      </c>
      <c r="B1255" s="48">
        <f>SUBTOTAL(103,$A$1033:A1255)</f>
        <v>218</v>
      </c>
      <c r="C1255" s="13" t="s">
        <v>2788</v>
      </c>
      <c r="D1255" s="20">
        <v>9987084.8000000007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55">
        <v>0</v>
      </c>
      <c r="L1255" s="20">
        <v>0</v>
      </c>
      <c r="M1255" s="20">
        <v>1120</v>
      </c>
      <c r="N1255" s="20">
        <v>9691709.1600000001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20">
        <v>0</v>
      </c>
      <c r="U1255" s="20">
        <v>0</v>
      </c>
      <c r="V1255" s="20">
        <v>0</v>
      </c>
      <c r="W1255" s="20">
        <v>0</v>
      </c>
      <c r="X1255" s="20">
        <v>0</v>
      </c>
      <c r="Y1255" s="20">
        <v>0</v>
      </c>
      <c r="Z1255" s="20">
        <v>0</v>
      </c>
      <c r="AA1255" s="20">
        <v>0</v>
      </c>
      <c r="AB1255" s="20">
        <v>0</v>
      </c>
      <c r="AC1255" s="20">
        <v>145375.64000000001</v>
      </c>
      <c r="AD1255" s="20">
        <v>150000</v>
      </c>
      <c r="AE1255" s="20">
        <v>0</v>
      </c>
      <c r="AF1255" s="22">
        <v>2022</v>
      </c>
      <c r="AG1255" s="22">
        <v>2022</v>
      </c>
      <c r="AH1255" s="23">
        <v>2022</v>
      </c>
      <c r="BZ1255" s="52"/>
      <c r="CD1255" s="10" t="e">
        <f t="shared" si="84"/>
        <v>#N/A</v>
      </c>
    </row>
    <row r="1256" spans="1:82" ht="61.5" x14ac:dyDescent="0.85">
      <c r="B1256" s="13" t="s">
        <v>788</v>
      </c>
      <c r="C1256" s="13"/>
      <c r="D1256" s="183">
        <v>36960260.280000001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55">
        <v>0</v>
      </c>
      <c r="L1256" s="20">
        <v>0</v>
      </c>
      <c r="M1256" s="20">
        <v>4497.7</v>
      </c>
      <c r="N1256" s="20">
        <v>35901734.259999998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0">
        <v>0</v>
      </c>
      <c r="AC1256" s="20">
        <v>538526.02</v>
      </c>
      <c r="AD1256" s="20">
        <v>520000</v>
      </c>
      <c r="AE1256" s="20">
        <v>0</v>
      </c>
      <c r="AF1256" s="53" t="s">
        <v>723</v>
      </c>
      <c r="AG1256" s="53" t="s">
        <v>723</v>
      </c>
      <c r="AH1256" s="64" t="s">
        <v>723</v>
      </c>
      <c r="AT1256" s="10" t="e">
        <f>VLOOKUP(C1256,AW:AX,2,FALSE)</f>
        <v>#N/A</v>
      </c>
      <c r="BY1256" s="69"/>
      <c r="BZ1256" s="52">
        <v>9890638.1399999987</v>
      </c>
    </row>
    <row r="1257" spans="1:82" ht="61.5" x14ac:dyDescent="0.85">
      <c r="A1257" s="10">
        <v>1</v>
      </c>
      <c r="B1257" s="48">
        <f>SUBTOTAL(103,$A$1033:A1257)</f>
        <v>219</v>
      </c>
      <c r="C1257" s="13" t="s">
        <v>3015</v>
      </c>
      <c r="D1257" s="20">
        <v>7133112.96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62">
        <v>0</v>
      </c>
      <c r="L1257" s="26">
        <v>0</v>
      </c>
      <c r="M1257" s="20">
        <v>846.6</v>
      </c>
      <c r="N1257" s="20">
        <v>6830653.1600000001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0</v>
      </c>
      <c r="U1257" s="20">
        <v>0</v>
      </c>
      <c r="V1257" s="20">
        <v>0</v>
      </c>
      <c r="W1257" s="20">
        <v>0</v>
      </c>
      <c r="X1257" s="20">
        <v>0</v>
      </c>
      <c r="Y1257" s="20">
        <v>0</v>
      </c>
      <c r="Z1257" s="20">
        <v>0</v>
      </c>
      <c r="AA1257" s="20">
        <v>0</v>
      </c>
      <c r="AB1257" s="20">
        <v>0</v>
      </c>
      <c r="AC1257" s="20">
        <v>102459.8</v>
      </c>
      <c r="AD1257" s="20">
        <v>200000</v>
      </c>
      <c r="AE1257" s="20">
        <v>0</v>
      </c>
      <c r="AF1257" s="22">
        <v>2022</v>
      </c>
      <c r="AG1257" s="22">
        <v>2022</v>
      </c>
      <c r="AH1257" s="23">
        <v>2022</v>
      </c>
      <c r="AT1257" s="10" t="e">
        <f>VLOOKUP(C1257,AW:AX,2,FALSE)</f>
        <v>#N/A</v>
      </c>
      <c r="BZ1257" s="52"/>
    </row>
    <row r="1258" spans="1:82" ht="61.5" x14ac:dyDescent="0.85">
      <c r="A1258" s="10">
        <v>1</v>
      </c>
      <c r="B1258" s="48">
        <f>SUBTOTAL(103,$A$1033:A1258)</f>
        <v>220</v>
      </c>
      <c r="C1258" s="13" t="s">
        <v>3016</v>
      </c>
      <c r="D1258" s="20">
        <v>2314512.3200000003</v>
      </c>
      <c r="E1258" s="26">
        <v>0</v>
      </c>
      <c r="F1258" s="26">
        <v>0</v>
      </c>
      <c r="G1258" s="26">
        <v>0</v>
      </c>
      <c r="H1258" s="26">
        <v>0</v>
      </c>
      <c r="I1258" s="26">
        <v>0</v>
      </c>
      <c r="J1258" s="26">
        <v>0</v>
      </c>
      <c r="K1258" s="62">
        <v>0</v>
      </c>
      <c r="L1258" s="26">
        <v>0</v>
      </c>
      <c r="M1258" s="20">
        <v>274.7</v>
      </c>
      <c r="N1258" s="20">
        <v>2162081.1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20">
        <v>0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0">
        <v>0</v>
      </c>
      <c r="AC1258" s="20">
        <v>32431.22</v>
      </c>
      <c r="AD1258" s="20">
        <v>120000</v>
      </c>
      <c r="AE1258" s="20">
        <v>0</v>
      </c>
      <c r="AF1258" s="22">
        <v>2022</v>
      </c>
      <c r="AG1258" s="22">
        <v>2022</v>
      </c>
      <c r="AH1258" s="23">
        <v>2022</v>
      </c>
      <c r="AT1258" s="10" t="e">
        <f>VLOOKUP(C1258,AW:AX,2,FALSE)</f>
        <v>#N/A</v>
      </c>
      <c r="BZ1258" s="52"/>
    </row>
    <row r="1259" spans="1:82" ht="61.5" x14ac:dyDescent="0.85">
      <c r="A1259" s="10">
        <v>1</v>
      </c>
      <c r="B1259" s="48">
        <f>SUBTOTAL(103,$A$1033:A1259)</f>
        <v>221</v>
      </c>
      <c r="C1259" s="13" t="s">
        <v>3017</v>
      </c>
      <c r="D1259" s="20">
        <v>7385926.4199999999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55">
        <v>0</v>
      </c>
      <c r="L1259" s="20">
        <v>0</v>
      </c>
      <c r="M1259" s="20">
        <v>934.78</v>
      </c>
      <c r="N1259" s="20">
        <v>7276774.7999999998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0</v>
      </c>
      <c r="U1259" s="20">
        <v>0</v>
      </c>
      <c r="V1259" s="20">
        <v>0</v>
      </c>
      <c r="W1259" s="20">
        <v>0</v>
      </c>
      <c r="X1259" s="20">
        <v>0</v>
      </c>
      <c r="Y1259" s="20">
        <v>0</v>
      </c>
      <c r="Z1259" s="20">
        <v>0</v>
      </c>
      <c r="AA1259" s="20">
        <v>0</v>
      </c>
      <c r="AB1259" s="20">
        <v>0</v>
      </c>
      <c r="AC1259" s="20">
        <v>109151.62</v>
      </c>
      <c r="AD1259" s="20">
        <v>0</v>
      </c>
      <c r="AE1259" s="20">
        <v>0</v>
      </c>
      <c r="AF1259" s="22" t="s">
        <v>265</v>
      </c>
      <c r="AG1259" s="22">
        <v>2022</v>
      </c>
      <c r="AH1259" s="23">
        <v>2022</v>
      </c>
      <c r="AT1259" s="10" t="e">
        <f>VLOOKUP(C1259,AW:AX,2,FALSE)</f>
        <v>#N/A</v>
      </c>
      <c r="BZ1259" s="52"/>
      <c r="CD1259" s="10" t="e">
        <f>VLOOKUP(C1259,CE:CF,2,FALSE)</f>
        <v>#N/A</v>
      </c>
    </row>
    <row r="1260" spans="1:82" ht="61.5" x14ac:dyDescent="0.85">
      <c r="A1260" s="10">
        <v>1</v>
      </c>
      <c r="B1260" s="48">
        <f>SUBTOTAL(103,$A$1033:A1260)</f>
        <v>222</v>
      </c>
      <c r="C1260" s="13" t="s">
        <v>3018</v>
      </c>
      <c r="D1260" s="20">
        <v>4163068.3800000004</v>
      </c>
      <c r="E1260" s="26">
        <v>0</v>
      </c>
      <c r="F1260" s="26">
        <v>0</v>
      </c>
      <c r="G1260" s="26">
        <v>0</v>
      </c>
      <c r="H1260" s="26">
        <v>0</v>
      </c>
      <c r="I1260" s="26">
        <v>0</v>
      </c>
      <c r="J1260" s="26">
        <v>0</v>
      </c>
      <c r="K1260" s="62">
        <v>0</v>
      </c>
      <c r="L1260" s="26">
        <v>0</v>
      </c>
      <c r="M1260" s="20">
        <v>532</v>
      </c>
      <c r="N1260" s="20">
        <v>4101545.2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20">
        <v>0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0</v>
      </c>
      <c r="AA1260" s="20">
        <v>0</v>
      </c>
      <c r="AB1260" s="20">
        <v>0</v>
      </c>
      <c r="AC1260" s="20">
        <v>61523.18</v>
      </c>
      <c r="AD1260" s="20">
        <v>0</v>
      </c>
      <c r="AE1260" s="20">
        <v>0</v>
      </c>
      <c r="AF1260" s="22" t="s">
        <v>265</v>
      </c>
      <c r="AG1260" s="22">
        <v>2022</v>
      </c>
      <c r="AH1260" s="23">
        <v>2022</v>
      </c>
      <c r="AT1260" s="10" t="e">
        <f>VLOOKUP(C1260,AW:AX,2,FALSE)</f>
        <v>#N/A</v>
      </c>
      <c r="BZ1260" s="52"/>
    </row>
    <row r="1261" spans="1:82" ht="61.5" x14ac:dyDescent="0.85">
      <c r="A1261" s="10">
        <v>1</v>
      </c>
      <c r="B1261" s="48">
        <f>SUBTOTAL(103,$A$1033:A1261)</f>
        <v>223</v>
      </c>
      <c r="C1261" s="13" t="s">
        <v>3019</v>
      </c>
      <c r="D1261" s="20">
        <v>7136140.2000000002</v>
      </c>
      <c r="E1261" s="26">
        <v>0</v>
      </c>
      <c r="F1261" s="26">
        <v>0</v>
      </c>
      <c r="G1261" s="26">
        <v>0</v>
      </c>
      <c r="H1261" s="26">
        <v>0</v>
      </c>
      <c r="I1261" s="26">
        <v>0</v>
      </c>
      <c r="J1261" s="26">
        <v>0</v>
      </c>
      <c r="K1261" s="62">
        <v>0</v>
      </c>
      <c r="L1261" s="26">
        <v>0</v>
      </c>
      <c r="M1261" s="20">
        <v>857.4</v>
      </c>
      <c r="N1261" s="20">
        <v>7030680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0</v>
      </c>
      <c r="U1261" s="20">
        <v>0</v>
      </c>
      <c r="V1261" s="20">
        <v>0</v>
      </c>
      <c r="W1261" s="20">
        <v>0</v>
      </c>
      <c r="X1261" s="20">
        <v>0</v>
      </c>
      <c r="Y1261" s="20">
        <v>0</v>
      </c>
      <c r="Z1261" s="20">
        <v>0</v>
      </c>
      <c r="AA1261" s="20">
        <v>0</v>
      </c>
      <c r="AB1261" s="20">
        <v>0</v>
      </c>
      <c r="AC1261" s="20">
        <v>105460.2</v>
      </c>
      <c r="AD1261" s="20">
        <v>0</v>
      </c>
      <c r="AE1261" s="20">
        <v>0</v>
      </c>
      <c r="AF1261" s="22" t="s">
        <v>265</v>
      </c>
      <c r="AG1261" s="22">
        <v>2022</v>
      </c>
      <c r="AH1261" s="23">
        <v>2022</v>
      </c>
      <c r="BZ1261" s="52"/>
    </row>
    <row r="1262" spans="1:82" ht="61.5" x14ac:dyDescent="0.85">
      <c r="A1262" s="10">
        <v>1</v>
      </c>
      <c r="B1262" s="48">
        <f>SUBTOTAL(103,$A$1033:A1262)</f>
        <v>224</v>
      </c>
      <c r="C1262" s="13" t="s">
        <v>3020</v>
      </c>
      <c r="D1262" s="20">
        <v>8827500</v>
      </c>
      <c r="E1262" s="26">
        <v>0</v>
      </c>
      <c r="F1262" s="26">
        <v>0</v>
      </c>
      <c r="G1262" s="26">
        <v>0</v>
      </c>
      <c r="H1262" s="26">
        <v>0</v>
      </c>
      <c r="I1262" s="26">
        <v>0</v>
      </c>
      <c r="J1262" s="26">
        <v>0</v>
      </c>
      <c r="K1262" s="62">
        <v>0</v>
      </c>
      <c r="L1262" s="26">
        <v>0</v>
      </c>
      <c r="M1262" s="20">
        <v>1052.22</v>
      </c>
      <c r="N1262" s="20">
        <v>8500000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0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0</v>
      </c>
      <c r="AB1262" s="20">
        <v>0</v>
      </c>
      <c r="AC1262" s="20">
        <v>127500</v>
      </c>
      <c r="AD1262" s="79">
        <v>200000</v>
      </c>
      <c r="AE1262" s="20">
        <v>0</v>
      </c>
      <c r="AF1262" s="22">
        <v>2022</v>
      </c>
      <c r="AG1262" s="22">
        <v>2022</v>
      </c>
      <c r="AH1262" s="23">
        <v>2022</v>
      </c>
      <c r="BZ1262" s="52"/>
    </row>
    <row r="1263" spans="1:82" ht="61.5" x14ac:dyDescent="0.85">
      <c r="B1263" s="13" t="s">
        <v>789</v>
      </c>
      <c r="C1263" s="13"/>
      <c r="D1263" s="183">
        <v>31008319.02</v>
      </c>
      <c r="E1263" s="20">
        <v>0</v>
      </c>
      <c r="F1263" s="20">
        <v>0</v>
      </c>
      <c r="G1263" s="20">
        <v>3881891.1399999997</v>
      </c>
      <c r="H1263" s="20">
        <v>753664.01</v>
      </c>
      <c r="I1263" s="20">
        <v>0</v>
      </c>
      <c r="J1263" s="20">
        <v>0</v>
      </c>
      <c r="K1263" s="55">
        <v>0</v>
      </c>
      <c r="L1263" s="20">
        <v>0</v>
      </c>
      <c r="M1263" s="20">
        <v>4014.95</v>
      </c>
      <c r="N1263" s="20">
        <v>25202327.259999998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0">
        <v>0</v>
      </c>
      <c r="AC1263" s="20">
        <v>447568.24000000005</v>
      </c>
      <c r="AD1263" s="20">
        <v>722868.37000000011</v>
      </c>
      <c r="AE1263" s="20">
        <v>0</v>
      </c>
      <c r="AF1263" s="53" t="s">
        <v>723</v>
      </c>
      <c r="AG1263" s="53" t="s">
        <v>723</v>
      </c>
      <c r="AH1263" s="64" t="s">
        <v>723</v>
      </c>
      <c r="AT1263" s="10" t="e">
        <f t="shared" ref="AT1263:AT1304" si="85">VLOOKUP(C1263,AW:AX,2,FALSE)</f>
        <v>#N/A</v>
      </c>
      <c r="BY1263" s="69"/>
      <c r="BZ1263" s="52">
        <v>11422752.699999999</v>
      </c>
    </row>
    <row r="1264" spans="1:82" ht="61.5" x14ac:dyDescent="0.85">
      <c r="A1264" s="10">
        <v>1</v>
      </c>
      <c r="B1264" s="48">
        <f>SUBTOTAL(103,$A$1033:A1264)</f>
        <v>225</v>
      </c>
      <c r="C1264" s="13" t="s">
        <v>616</v>
      </c>
      <c r="D1264" s="20">
        <v>4198778.66</v>
      </c>
      <c r="E1264" s="26">
        <v>0</v>
      </c>
      <c r="F1264" s="26">
        <v>0</v>
      </c>
      <c r="G1264" s="20">
        <v>3881891.1399999997</v>
      </c>
      <c r="H1264" s="26">
        <v>0</v>
      </c>
      <c r="I1264" s="26">
        <v>0</v>
      </c>
      <c r="J1264" s="26">
        <v>0</v>
      </c>
      <c r="K1264" s="62">
        <v>0</v>
      </c>
      <c r="L1264" s="26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0</v>
      </c>
      <c r="AB1264" s="20">
        <v>0</v>
      </c>
      <c r="AC1264" s="20">
        <v>58228.37</v>
      </c>
      <c r="AD1264" s="20">
        <v>258659.15</v>
      </c>
      <c r="AE1264" s="20">
        <v>0</v>
      </c>
      <c r="AF1264" s="22">
        <v>2022</v>
      </c>
      <c r="AG1264" s="22">
        <v>2022</v>
      </c>
      <c r="AH1264" s="23">
        <v>2022</v>
      </c>
      <c r="AT1264" s="10" t="e">
        <f t="shared" si="85"/>
        <v>#N/A</v>
      </c>
      <c r="BZ1264" s="52"/>
    </row>
    <row r="1265" spans="1:82" ht="61.5" x14ac:dyDescent="0.85">
      <c r="A1265" s="10">
        <v>1</v>
      </c>
      <c r="B1265" s="48">
        <f>SUBTOTAL(103,$A$1033:A1265)</f>
        <v>226</v>
      </c>
      <c r="C1265" s="13" t="s">
        <v>3087</v>
      </c>
      <c r="D1265" s="20">
        <v>6555448.96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55">
        <v>0</v>
      </c>
      <c r="L1265" s="20">
        <v>0</v>
      </c>
      <c r="M1265" s="20">
        <v>781.6</v>
      </c>
      <c r="N1265" s="20">
        <v>6340343.7999999998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20">
        <v>0</v>
      </c>
      <c r="U1265" s="20">
        <v>0</v>
      </c>
      <c r="V1265" s="20">
        <v>0</v>
      </c>
      <c r="W1265" s="20">
        <v>0</v>
      </c>
      <c r="X1265" s="20">
        <v>0</v>
      </c>
      <c r="Y1265" s="20">
        <v>0</v>
      </c>
      <c r="Z1265" s="20">
        <v>0</v>
      </c>
      <c r="AA1265" s="20">
        <v>0</v>
      </c>
      <c r="AB1265" s="20">
        <v>0</v>
      </c>
      <c r="AC1265" s="20">
        <v>95105.16</v>
      </c>
      <c r="AD1265" s="20">
        <v>120000</v>
      </c>
      <c r="AE1265" s="20">
        <v>0</v>
      </c>
      <c r="AF1265" s="22">
        <v>2022</v>
      </c>
      <c r="AG1265" s="22">
        <v>2022</v>
      </c>
      <c r="AH1265" s="23">
        <v>2022</v>
      </c>
      <c r="AT1265" s="10" t="e">
        <f t="shared" si="85"/>
        <v>#N/A</v>
      </c>
      <c r="BZ1265" s="52"/>
      <c r="CD1265" s="10" t="e">
        <f t="shared" ref="CD1265:CD1270" si="86">VLOOKUP(C1265,CE:CF,2,FALSE)</f>
        <v>#N/A</v>
      </c>
    </row>
    <row r="1266" spans="1:82" ht="61.5" x14ac:dyDescent="0.85">
      <c r="A1266" s="10">
        <v>1</v>
      </c>
      <c r="B1266" s="48">
        <f>SUBTOTAL(103,$A$1033:A1266)</f>
        <v>227</v>
      </c>
      <c r="C1266" s="13" t="s">
        <v>2239</v>
      </c>
      <c r="D1266" s="20">
        <v>884968.97</v>
      </c>
      <c r="E1266" s="26">
        <v>0</v>
      </c>
      <c r="F1266" s="26">
        <v>0</v>
      </c>
      <c r="G1266" s="20">
        <v>0</v>
      </c>
      <c r="H1266" s="26">
        <v>753664.01</v>
      </c>
      <c r="I1266" s="26">
        <v>0</v>
      </c>
      <c r="J1266" s="26">
        <v>0</v>
      </c>
      <c r="K1266" s="62">
        <v>0</v>
      </c>
      <c r="L1266" s="26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0</v>
      </c>
      <c r="AA1266" s="20">
        <v>0</v>
      </c>
      <c r="AB1266" s="20">
        <v>0</v>
      </c>
      <c r="AC1266" s="20">
        <v>11304.96</v>
      </c>
      <c r="AD1266" s="20">
        <v>120000</v>
      </c>
      <c r="AE1266" s="20">
        <v>0</v>
      </c>
      <c r="AF1266" s="22">
        <v>2022</v>
      </c>
      <c r="AG1266" s="22">
        <v>2022</v>
      </c>
      <c r="AH1266" s="23">
        <v>2022</v>
      </c>
      <c r="AT1266" s="10" t="e">
        <f t="shared" si="85"/>
        <v>#N/A</v>
      </c>
      <c r="BZ1266" s="52"/>
      <c r="CD1266" s="10" t="e">
        <f t="shared" si="86"/>
        <v>#N/A</v>
      </c>
    </row>
    <row r="1267" spans="1:82" ht="61.5" x14ac:dyDescent="0.85">
      <c r="A1267" s="10">
        <v>1</v>
      </c>
      <c r="B1267" s="48">
        <f>SUBTOTAL(103,$A$1033:A1267)</f>
        <v>228</v>
      </c>
      <c r="C1267" s="13" t="s">
        <v>619</v>
      </c>
      <c r="D1267" s="20">
        <v>2436000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55">
        <v>0</v>
      </c>
      <c r="L1267" s="20">
        <v>0</v>
      </c>
      <c r="M1267" s="20">
        <v>345</v>
      </c>
      <c r="N1267" s="20">
        <v>2400000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20">
        <v>0</v>
      </c>
      <c r="U1267" s="20">
        <v>0</v>
      </c>
      <c r="V1267" s="20">
        <v>0</v>
      </c>
      <c r="W1267" s="20">
        <v>0</v>
      </c>
      <c r="X1267" s="20">
        <v>0</v>
      </c>
      <c r="Y1267" s="20">
        <v>0</v>
      </c>
      <c r="Z1267" s="20">
        <v>0</v>
      </c>
      <c r="AA1267" s="20">
        <v>0</v>
      </c>
      <c r="AB1267" s="20">
        <v>0</v>
      </c>
      <c r="AC1267" s="20">
        <v>36000</v>
      </c>
      <c r="AD1267" s="20">
        <v>0</v>
      </c>
      <c r="AE1267" s="20">
        <v>0</v>
      </c>
      <c r="AF1267" s="22" t="s">
        <v>265</v>
      </c>
      <c r="AG1267" s="22">
        <v>2022</v>
      </c>
      <c r="AH1267" s="23">
        <v>2022</v>
      </c>
      <c r="AT1267" s="10" t="e">
        <f t="shared" si="85"/>
        <v>#N/A</v>
      </c>
      <c r="BZ1267" s="52"/>
      <c r="CD1267" s="10" t="e">
        <f t="shared" si="86"/>
        <v>#N/A</v>
      </c>
    </row>
    <row r="1268" spans="1:82" ht="61.5" x14ac:dyDescent="0.85">
      <c r="A1268" s="10">
        <v>1</v>
      </c>
      <c r="B1268" s="48">
        <f>SUBTOTAL(103,$A$1033:A1268)</f>
        <v>229</v>
      </c>
      <c r="C1268" s="13" t="s">
        <v>1891</v>
      </c>
      <c r="D1268" s="20">
        <v>5206809.41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55">
        <v>0</v>
      </c>
      <c r="L1268" s="20">
        <v>0</v>
      </c>
      <c r="M1268" s="20">
        <v>621.79999999999995</v>
      </c>
      <c r="N1268" s="20">
        <v>5035730.0599999996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20">
        <v>0</v>
      </c>
      <c r="U1268" s="20">
        <v>0</v>
      </c>
      <c r="V1268" s="20">
        <v>0</v>
      </c>
      <c r="W1268" s="20">
        <v>0</v>
      </c>
      <c r="X1268" s="20">
        <v>0</v>
      </c>
      <c r="Y1268" s="20">
        <v>0</v>
      </c>
      <c r="Z1268" s="20">
        <v>0</v>
      </c>
      <c r="AA1268" s="20">
        <v>0</v>
      </c>
      <c r="AB1268" s="20">
        <v>0</v>
      </c>
      <c r="AC1268" s="20">
        <v>75535.95</v>
      </c>
      <c r="AD1268" s="79">
        <v>95543.4</v>
      </c>
      <c r="AE1268" s="20">
        <v>0</v>
      </c>
      <c r="AF1268" s="22">
        <v>2022</v>
      </c>
      <c r="AG1268" s="22">
        <v>2022</v>
      </c>
      <c r="AH1268" s="23">
        <v>2022</v>
      </c>
      <c r="AT1268" s="10" t="e">
        <f t="shared" si="85"/>
        <v>#N/A</v>
      </c>
      <c r="BZ1268" s="52"/>
      <c r="CD1268" s="10" t="e">
        <f t="shared" si="86"/>
        <v>#N/A</v>
      </c>
    </row>
    <row r="1269" spans="1:82" ht="61.5" x14ac:dyDescent="0.85">
      <c r="A1269" s="10">
        <v>1</v>
      </c>
      <c r="B1269" s="48">
        <f>SUBTOTAL(103,$A$1033:A1269)</f>
        <v>230</v>
      </c>
      <c r="C1269" s="13" t="s">
        <v>1890</v>
      </c>
      <c r="D1269" s="20">
        <v>6603275.3199999994</v>
      </c>
      <c r="E1269" s="26">
        <v>0</v>
      </c>
      <c r="F1269" s="26">
        <v>0</v>
      </c>
      <c r="G1269" s="20">
        <v>0</v>
      </c>
      <c r="H1269" s="26">
        <v>0</v>
      </c>
      <c r="I1269" s="26">
        <v>0</v>
      </c>
      <c r="J1269" s="26">
        <v>0</v>
      </c>
      <c r="K1269" s="62">
        <v>0</v>
      </c>
      <c r="L1269" s="26">
        <v>0</v>
      </c>
      <c r="M1269" s="20">
        <v>1654.78</v>
      </c>
      <c r="N1269" s="20">
        <v>6505689.9699999997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20">
        <v>0</v>
      </c>
      <c r="U1269" s="20">
        <v>0</v>
      </c>
      <c r="V1269" s="20">
        <v>0</v>
      </c>
      <c r="W1269" s="20">
        <v>0</v>
      </c>
      <c r="X1269" s="20">
        <v>0</v>
      </c>
      <c r="Y1269" s="20">
        <v>0</v>
      </c>
      <c r="Z1269" s="20">
        <v>0</v>
      </c>
      <c r="AA1269" s="20">
        <v>0</v>
      </c>
      <c r="AB1269" s="20">
        <v>0</v>
      </c>
      <c r="AC1269" s="20">
        <v>97585.35</v>
      </c>
      <c r="AD1269" s="20">
        <v>0</v>
      </c>
      <c r="AE1269" s="20">
        <v>0</v>
      </c>
      <c r="AF1269" s="22" t="s">
        <v>265</v>
      </c>
      <c r="AG1269" s="22">
        <v>2022</v>
      </c>
      <c r="AH1269" s="23">
        <v>2022</v>
      </c>
      <c r="AT1269" s="10" t="e">
        <f t="shared" si="85"/>
        <v>#N/A</v>
      </c>
      <c r="BZ1269" s="52"/>
      <c r="CD1269" s="10" t="e">
        <f t="shared" si="86"/>
        <v>#N/A</v>
      </c>
    </row>
    <row r="1270" spans="1:82" ht="61.5" x14ac:dyDescent="0.85">
      <c r="A1270" s="10">
        <v>1</v>
      </c>
      <c r="B1270" s="48">
        <f>SUBTOTAL(103,$A$1033:A1270)</f>
        <v>231</v>
      </c>
      <c r="C1270" s="13" t="s">
        <v>1892</v>
      </c>
      <c r="D1270" s="20">
        <v>5123037.7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55">
        <v>0</v>
      </c>
      <c r="L1270" s="20">
        <v>0</v>
      </c>
      <c r="M1270" s="20">
        <v>611.77</v>
      </c>
      <c r="N1270" s="24">
        <v>4920563.43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20">
        <v>0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0</v>
      </c>
      <c r="AA1270" s="20">
        <v>0</v>
      </c>
      <c r="AB1270" s="20">
        <v>0</v>
      </c>
      <c r="AC1270" s="20">
        <v>73808.45</v>
      </c>
      <c r="AD1270" s="79">
        <v>128665.82</v>
      </c>
      <c r="AE1270" s="20">
        <v>0</v>
      </c>
      <c r="AF1270" s="22">
        <v>2022</v>
      </c>
      <c r="AG1270" s="22">
        <v>2022</v>
      </c>
      <c r="AH1270" s="23">
        <v>2022</v>
      </c>
      <c r="AT1270" s="10" t="e">
        <f t="shared" si="85"/>
        <v>#N/A</v>
      </c>
      <c r="BZ1270" s="52"/>
      <c r="CD1270" s="10" t="e">
        <f t="shared" si="86"/>
        <v>#N/A</v>
      </c>
    </row>
    <row r="1271" spans="1:82" ht="61.5" x14ac:dyDescent="0.85">
      <c r="B1271" s="13" t="s">
        <v>790</v>
      </c>
      <c r="C1271" s="13"/>
      <c r="D1271" s="183">
        <v>22205130.310000002</v>
      </c>
      <c r="E1271" s="20">
        <v>126532.34</v>
      </c>
      <c r="F1271" s="20">
        <v>0</v>
      </c>
      <c r="G1271" s="20">
        <v>1835434.08</v>
      </c>
      <c r="H1271" s="20">
        <v>207872.75</v>
      </c>
      <c r="I1271" s="20">
        <v>1860166.6600000001</v>
      </c>
      <c r="J1271" s="20">
        <v>0</v>
      </c>
      <c r="K1271" s="55">
        <v>0</v>
      </c>
      <c r="L1271" s="20">
        <v>0</v>
      </c>
      <c r="M1271" s="20">
        <v>2340.79</v>
      </c>
      <c r="N1271" s="20">
        <v>17541551.130000003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0</v>
      </c>
      <c r="U1271" s="20">
        <v>0</v>
      </c>
      <c r="V1271" s="20">
        <v>0</v>
      </c>
      <c r="W1271" s="20">
        <v>0</v>
      </c>
      <c r="X1271" s="20">
        <v>0</v>
      </c>
      <c r="Y1271" s="20">
        <v>0</v>
      </c>
      <c r="Z1271" s="20">
        <v>0</v>
      </c>
      <c r="AA1271" s="20">
        <v>0</v>
      </c>
      <c r="AB1271" s="20">
        <v>0</v>
      </c>
      <c r="AC1271" s="20">
        <v>323573.35000000003</v>
      </c>
      <c r="AD1271" s="20">
        <v>310000</v>
      </c>
      <c r="AE1271" s="20">
        <v>0</v>
      </c>
      <c r="AF1271" s="53" t="s">
        <v>723</v>
      </c>
      <c r="AG1271" s="53" t="s">
        <v>723</v>
      </c>
      <c r="AH1271" s="64" t="s">
        <v>723</v>
      </c>
      <c r="AT1271" s="10" t="e">
        <f t="shared" si="85"/>
        <v>#N/A</v>
      </c>
      <c r="BY1271" s="69"/>
      <c r="BZ1271" s="52">
        <v>8756823</v>
      </c>
    </row>
    <row r="1272" spans="1:82" ht="61.5" x14ac:dyDescent="0.85">
      <c r="A1272" s="10">
        <v>1</v>
      </c>
      <c r="B1272" s="48">
        <f>SUBTOTAL(103,$A$1033:A1272)</f>
        <v>232</v>
      </c>
      <c r="C1272" s="13" t="s">
        <v>624</v>
      </c>
      <c r="D1272" s="20">
        <v>5498369.5900000008</v>
      </c>
      <c r="E1272" s="26">
        <v>0</v>
      </c>
      <c r="F1272" s="26">
        <v>0</v>
      </c>
      <c r="G1272" s="26">
        <v>0</v>
      </c>
      <c r="H1272" s="26">
        <v>0</v>
      </c>
      <c r="I1272" s="26">
        <v>0</v>
      </c>
      <c r="J1272" s="26">
        <v>0</v>
      </c>
      <c r="K1272" s="62">
        <v>0</v>
      </c>
      <c r="L1272" s="26">
        <v>0</v>
      </c>
      <c r="M1272" s="20">
        <v>830</v>
      </c>
      <c r="N1272" s="20">
        <v>5269329.6500000004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20">
        <v>0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0</v>
      </c>
      <c r="AA1272" s="20">
        <v>0</v>
      </c>
      <c r="AB1272" s="20">
        <v>0</v>
      </c>
      <c r="AC1272" s="20">
        <v>79039.94</v>
      </c>
      <c r="AD1272" s="20">
        <v>150000</v>
      </c>
      <c r="AE1272" s="20">
        <v>0</v>
      </c>
      <c r="AF1272" s="22">
        <v>2022</v>
      </c>
      <c r="AG1272" s="22">
        <v>2022</v>
      </c>
      <c r="AH1272" s="23">
        <v>2022</v>
      </c>
      <c r="AT1272" s="10" t="e">
        <f t="shared" si="85"/>
        <v>#N/A</v>
      </c>
      <c r="BZ1272" s="52"/>
    </row>
    <row r="1273" spans="1:82" ht="61.5" x14ac:dyDescent="0.85">
      <c r="A1273" s="10">
        <v>1</v>
      </c>
      <c r="B1273" s="48">
        <f>SUBTOTAL(103,$A$1033:A1273)</f>
        <v>233</v>
      </c>
      <c r="C1273" s="13" t="s">
        <v>627</v>
      </c>
      <c r="D1273" s="20">
        <v>7439804.8000000007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55">
        <v>0</v>
      </c>
      <c r="L1273" s="20">
        <v>0</v>
      </c>
      <c r="M1273" s="20">
        <v>883</v>
      </c>
      <c r="N1273" s="20">
        <v>7172221.4800000004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20">
        <v>0</v>
      </c>
      <c r="U1273" s="20">
        <v>0</v>
      </c>
      <c r="V1273" s="20">
        <v>0</v>
      </c>
      <c r="W1273" s="20">
        <v>0</v>
      </c>
      <c r="X1273" s="20">
        <v>0</v>
      </c>
      <c r="Y1273" s="20">
        <v>0</v>
      </c>
      <c r="Z1273" s="20">
        <v>0</v>
      </c>
      <c r="AA1273" s="20">
        <v>0</v>
      </c>
      <c r="AB1273" s="20">
        <v>0</v>
      </c>
      <c r="AC1273" s="20">
        <v>107583.32</v>
      </c>
      <c r="AD1273" s="20">
        <v>160000</v>
      </c>
      <c r="AE1273" s="20">
        <v>0</v>
      </c>
      <c r="AF1273" s="22">
        <v>2022</v>
      </c>
      <c r="AG1273" s="22">
        <v>2022</v>
      </c>
      <c r="AH1273" s="23">
        <v>2022</v>
      </c>
      <c r="AT1273" s="10" t="e">
        <f t="shared" si="85"/>
        <v>#N/A</v>
      </c>
      <c r="BZ1273" s="52"/>
    </row>
    <row r="1274" spans="1:82" ht="61.5" x14ac:dyDescent="0.85">
      <c r="A1274" s="10">
        <v>1</v>
      </c>
      <c r="B1274" s="48">
        <f>SUBTOTAL(103,$A$1033:A1274)</f>
        <v>234</v>
      </c>
      <c r="C1274" s="13" t="s">
        <v>625</v>
      </c>
      <c r="D1274" s="20">
        <v>5176500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55">
        <v>0</v>
      </c>
      <c r="L1274" s="20">
        <v>0</v>
      </c>
      <c r="M1274" s="20">
        <v>627.79</v>
      </c>
      <c r="N1274" s="20">
        <v>5100000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0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0</v>
      </c>
      <c r="AA1274" s="20">
        <v>0</v>
      </c>
      <c r="AB1274" s="20">
        <v>0</v>
      </c>
      <c r="AC1274" s="20">
        <v>76500</v>
      </c>
      <c r="AD1274" s="20">
        <v>0</v>
      </c>
      <c r="AE1274" s="20">
        <v>0</v>
      </c>
      <c r="AF1274" s="22" t="s">
        <v>265</v>
      </c>
      <c r="AG1274" s="22">
        <v>2022</v>
      </c>
      <c r="AH1274" s="23">
        <v>2022</v>
      </c>
      <c r="AT1274" s="10" t="e">
        <f t="shared" si="85"/>
        <v>#N/A</v>
      </c>
      <c r="BZ1274" s="52"/>
      <c r="CD1274" s="10" t="e">
        <f>VLOOKUP(C1274,CE:CF,2,FALSE)</f>
        <v>#N/A</v>
      </c>
    </row>
    <row r="1275" spans="1:82" ht="61.5" x14ac:dyDescent="0.85">
      <c r="A1275" s="10">
        <v>1</v>
      </c>
      <c r="B1275" s="48">
        <f>SUBTOTAL(103,$A$1033:A1275)</f>
        <v>235</v>
      </c>
      <c r="C1275" s="13" t="s">
        <v>1863</v>
      </c>
      <c r="D1275" s="20">
        <v>3262812.32</v>
      </c>
      <c r="E1275" s="26">
        <v>126532.34</v>
      </c>
      <c r="F1275" s="26">
        <v>0</v>
      </c>
      <c r="G1275" s="26">
        <v>1835434.08</v>
      </c>
      <c r="H1275" s="26">
        <v>207872.75</v>
      </c>
      <c r="I1275" s="26">
        <v>1044754.25</v>
      </c>
      <c r="J1275" s="26">
        <v>0</v>
      </c>
      <c r="K1275" s="62">
        <v>0</v>
      </c>
      <c r="L1275" s="26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20">
        <v>0</v>
      </c>
      <c r="U1275" s="20">
        <v>0</v>
      </c>
      <c r="V1275" s="20">
        <v>0</v>
      </c>
      <c r="W1275" s="20">
        <v>0</v>
      </c>
      <c r="X1275" s="20">
        <v>0</v>
      </c>
      <c r="Y1275" s="20">
        <v>0</v>
      </c>
      <c r="Z1275" s="20">
        <v>0</v>
      </c>
      <c r="AA1275" s="20">
        <v>0</v>
      </c>
      <c r="AB1275" s="20">
        <v>0</v>
      </c>
      <c r="AC1275" s="20">
        <v>48218.9</v>
      </c>
      <c r="AD1275" s="20">
        <v>0</v>
      </c>
      <c r="AE1275" s="20">
        <v>0</v>
      </c>
      <c r="AF1275" s="22" t="s">
        <v>265</v>
      </c>
      <c r="AG1275" s="22">
        <v>2022</v>
      </c>
      <c r="AH1275" s="23">
        <v>2022</v>
      </c>
      <c r="AT1275" s="10" t="e">
        <f t="shared" si="85"/>
        <v>#N/A</v>
      </c>
      <c r="BZ1275" s="52"/>
      <c r="CD1275" s="10" t="e">
        <f>VLOOKUP(C1275,CE:CF,2,FALSE)</f>
        <v>#N/A</v>
      </c>
    </row>
    <row r="1276" spans="1:82" ht="61.5" x14ac:dyDescent="0.85">
      <c r="A1276" s="10">
        <v>1</v>
      </c>
      <c r="B1276" s="48">
        <f>SUBTOTAL(103,$A$1033:A1276)</f>
        <v>236</v>
      </c>
      <c r="C1276" s="13" t="s">
        <v>1879</v>
      </c>
      <c r="D1276" s="20">
        <v>827643.6</v>
      </c>
      <c r="E1276" s="26">
        <v>0</v>
      </c>
      <c r="F1276" s="26">
        <v>0</v>
      </c>
      <c r="G1276" s="26">
        <v>0</v>
      </c>
      <c r="H1276" s="26">
        <v>0</v>
      </c>
      <c r="I1276" s="26">
        <v>815412.41</v>
      </c>
      <c r="J1276" s="26">
        <v>0</v>
      </c>
      <c r="K1276" s="62">
        <v>0</v>
      </c>
      <c r="L1276" s="26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0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0</v>
      </c>
      <c r="AA1276" s="20">
        <v>0</v>
      </c>
      <c r="AB1276" s="20">
        <v>0</v>
      </c>
      <c r="AC1276" s="20">
        <v>12231.19</v>
      </c>
      <c r="AD1276" s="20">
        <v>0</v>
      </c>
      <c r="AE1276" s="20">
        <v>0</v>
      </c>
      <c r="AF1276" s="22" t="s">
        <v>265</v>
      </c>
      <c r="AG1276" s="22">
        <v>2022</v>
      </c>
      <c r="AH1276" s="23">
        <v>2022</v>
      </c>
      <c r="AT1276" s="10" t="e">
        <f t="shared" si="85"/>
        <v>#N/A</v>
      </c>
      <c r="BZ1276" s="52"/>
      <c r="CD1276" s="10" t="e">
        <f>VLOOKUP(C1276,CE:CF,2,FALSE)</f>
        <v>#N/A</v>
      </c>
    </row>
    <row r="1277" spans="1:82" ht="61.5" x14ac:dyDescent="0.85">
      <c r="B1277" s="13" t="s">
        <v>791</v>
      </c>
      <c r="C1277" s="178"/>
      <c r="D1277" s="183">
        <v>10783775.639999999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55">
        <v>0</v>
      </c>
      <c r="L1277" s="20">
        <v>0</v>
      </c>
      <c r="M1277" s="20">
        <v>1203</v>
      </c>
      <c r="N1277" s="20">
        <v>9997069.5999999996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0</v>
      </c>
      <c r="U1277" s="20">
        <v>0</v>
      </c>
      <c r="V1277" s="20">
        <v>450000</v>
      </c>
      <c r="W1277" s="20">
        <v>0</v>
      </c>
      <c r="X1277" s="20">
        <v>0</v>
      </c>
      <c r="Y1277" s="20">
        <v>0</v>
      </c>
      <c r="Z1277" s="20">
        <v>0</v>
      </c>
      <c r="AA1277" s="20">
        <v>0</v>
      </c>
      <c r="AB1277" s="20">
        <v>0</v>
      </c>
      <c r="AC1277" s="20">
        <v>156706.04</v>
      </c>
      <c r="AD1277" s="20">
        <v>180000</v>
      </c>
      <c r="AE1277" s="20">
        <v>0</v>
      </c>
      <c r="AF1277" s="53" t="s">
        <v>723</v>
      </c>
      <c r="AG1277" s="53" t="s">
        <v>723</v>
      </c>
      <c r="AH1277" s="64" t="s">
        <v>723</v>
      </c>
      <c r="AT1277" s="10" t="e">
        <f t="shared" si="85"/>
        <v>#N/A</v>
      </c>
      <c r="BY1277" s="69"/>
      <c r="BZ1277" s="52">
        <v>4369866.08</v>
      </c>
    </row>
    <row r="1278" spans="1:82" ht="61.5" x14ac:dyDescent="0.85">
      <c r="A1278" s="10">
        <v>1</v>
      </c>
      <c r="B1278" s="48">
        <f>SUBTOTAL(103,$A$1033:A1278)</f>
        <v>237</v>
      </c>
      <c r="C1278" s="78" t="s">
        <v>647</v>
      </c>
      <c r="D1278" s="20">
        <v>10327025.639999999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55">
        <v>0</v>
      </c>
      <c r="L1278" s="20">
        <v>0</v>
      </c>
      <c r="M1278" s="20">
        <v>1203</v>
      </c>
      <c r="N1278" s="20">
        <v>9997069.5999999996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20">
        <v>0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0</v>
      </c>
      <c r="AA1278" s="20">
        <v>0</v>
      </c>
      <c r="AB1278" s="20">
        <v>0</v>
      </c>
      <c r="AC1278" s="20">
        <v>149956.04</v>
      </c>
      <c r="AD1278" s="20">
        <v>180000</v>
      </c>
      <c r="AE1278" s="20">
        <v>0</v>
      </c>
      <c r="AF1278" s="22">
        <v>2022</v>
      </c>
      <c r="AG1278" s="22">
        <v>2022</v>
      </c>
      <c r="AH1278" s="23">
        <v>2022</v>
      </c>
      <c r="AT1278" s="10" t="e">
        <f t="shared" si="85"/>
        <v>#N/A</v>
      </c>
      <c r="BZ1278" s="52"/>
    </row>
    <row r="1279" spans="1:82" ht="61.5" x14ac:dyDescent="0.85">
      <c r="A1279" s="10">
        <v>1</v>
      </c>
      <c r="B1279" s="48">
        <f>SUBTOTAL(103,$A$1033:A1279)</f>
        <v>238</v>
      </c>
      <c r="C1279" s="78" t="s">
        <v>2674</v>
      </c>
      <c r="D1279" s="20">
        <v>456750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55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20">
        <v>0</v>
      </c>
      <c r="U1279" s="20">
        <v>0</v>
      </c>
      <c r="V1279" s="20">
        <v>450000</v>
      </c>
      <c r="W1279" s="20">
        <v>0</v>
      </c>
      <c r="X1279" s="20">
        <v>0</v>
      </c>
      <c r="Y1279" s="20">
        <v>0</v>
      </c>
      <c r="Z1279" s="20">
        <v>0</v>
      </c>
      <c r="AA1279" s="20">
        <v>0</v>
      </c>
      <c r="AB1279" s="20">
        <v>0</v>
      </c>
      <c r="AC1279" s="20">
        <v>6750</v>
      </c>
      <c r="AD1279" s="20">
        <v>0</v>
      </c>
      <c r="AE1279" s="20">
        <v>0</v>
      </c>
      <c r="AF1279" s="22" t="s">
        <v>265</v>
      </c>
      <c r="AG1279" s="22">
        <v>2022</v>
      </c>
      <c r="AH1279" s="23">
        <v>2022</v>
      </c>
      <c r="AT1279" s="10" t="e">
        <f t="shared" si="85"/>
        <v>#N/A</v>
      </c>
      <c r="BZ1279" s="52"/>
    </row>
    <row r="1280" spans="1:82" ht="61.5" x14ac:dyDescent="0.85">
      <c r="B1280" s="13" t="s">
        <v>792</v>
      </c>
      <c r="C1280" s="13"/>
      <c r="D1280" s="183">
        <v>5546917.6600000001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55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787</v>
      </c>
      <c r="R1280" s="20">
        <v>5355712.95</v>
      </c>
      <c r="S1280" s="20">
        <v>0</v>
      </c>
      <c r="T1280" s="20">
        <v>0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0</v>
      </c>
      <c r="AA1280" s="20">
        <v>0</v>
      </c>
      <c r="AB1280" s="20">
        <v>0</v>
      </c>
      <c r="AC1280" s="20">
        <v>80335.69</v>
      </c>
      <c r="AD1280" s="20">
        <v>110869.02</v>
      </c>
      <c r="AE1280" s="20">
        <v>0</v>
      </c>
      <c r="AF1280" s="53" t="s">
        <v>723</v>
      </c>
      <c r="AG1280" s="53" t="s">
        <v>723</v>
      </c>
      <c r="AH1280" s="64" t="s">
        <v>723</v>
      </c>
      <c r="AT1280" s="10" t="e">
        <f t="shared" si="85"/>
        <v>#N/A</v>
      </c>
      <c r="BY1280" s="69"/>
      <c r="BZ1280" s="52">
        <v>2936950.21</v>
      </c>
    </row>
    <row r="1281" spans="1:82" ht="61.5" x14ac:dyDescent="0.85">
      <c r="A1281" s="10">
        <v>1</v>
      </c>
      <c r="B1281" s="48">
        <f>SUBTOTAL(103,$A$1033:A1281)</f>
        <v>239</v>
      </c>
      <c r="C1281" s="78" t="s">
        <v>661</v>
      </c>
      <c r="D1281" s="20">
        <v>5546917.6600000001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55">
        <v>0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787</v>
      </c>
      <c r="R1281" s="20">
        <v>5355712.95</v>
      </c>
      <c r="S1281" s="20">
        <v>0</v>
      </c>
      <c r="T1281" s="20">
        <v>0</v>
      </c>
      <c r="U1281" s="20">
        <v>0</v>
      </c>
      <c r="V1281" s="20">
        <v>0</v>
      </c>
      <c r="W1281" s="20">
        <v>0</v>
      </c>
      <c r="X1281" s="20">
        <v>0</v>
      </c>
      <c r="Y1281" s="20">
        <v>0</v>
      </c>
      <c r="Z1281" s="20">
        <v>0</v>
      </c>
      <c r="AA1281" s="20">
        <v>0</v>
      </c>
      <c r="AB1281" s="20">
        <v>0</v>
      </c>
      <c r="AC1281" s="20">
        <v>80335.69</v>
      </c>
      <c r="AD1281" s="20">
        <v>110869.02</v>
      </c>
      <c r="AE1281" s="20">
        <v>0</v>
      </c>
      <c r="AF1281" s="22">
        <v>2022</v>
      </c>
      <c r="AG1281" s="22">
        <v>2022</v>
      </c>
      <c r="AH1281" s="23">
        <v>2022</v>
      </c>
      <c r="AT1281" s="10" t="e">
        <f t="shared" si="85"/>
        <v>#N/A</v>
      </c>
      <c r="BZ1281" s="52"/>
    </row>
    <row r="1282" spans="1:82" ht="61.5" x14ac:dyDescent="0.85">
      <c r="B1282" s="13" t="s">
        <v>793</v>
      </c>
      <c r="C1282" s="13"/>
      <c r="D1282" s="183">
        <v>14335354.390000001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55">
        <v>0</v>
      </c>
      <c r="L1282" s="20">
        <v>0</v>
      </c>
      <c r="M1282" s="20">
        <v>1680.8</v>
      </c>
      <c r="N1282" s="20">
        <v>13857492</v>
      </c>
      <c r="O1282" s="20">
        <v>0</v>
      </c>
      <c r="P1282" s="20">
        <v>0</v>
      </c>
      <c r="Q1282" s="20">
        <v>0</v>
      </c>
      <c r="R1282" s="20">
        <v>0</v>
      </c>
      <c r="S1282" s="20">
        <v>0</v>
      </c>
      <c r="T1282" s="20">
        <v>0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0</v>
      </c>
      <c r="AA1282" s="20">
        <v>0</v>
      </c>
      <c r="AB1282" s="20">
        <v>0</v>
      </c>
      <c r="AC1282" s="20">
        <v>207862.39</v>
      </c>
      <c r="AD1282" s="20">
        <v>270000</v>
      </c>
      <c r="AE1282" s="20">
        <v>0</v>
      </c>
      <c r="AF1282" s="53" t="s">
        <v>723</v>
      </c>
      <c r="AG1282" s="53" t="s">
        <v>723</v>
      </c>
      <c r="AH1282" s="64" t="s">
        <v>723</v>
      </c>
      <c r="AT1282" s="10" t="e">
        <f t="shared" si="85"/>
        <v>#N/A</v>
      </c>
      <c r="BY1282" s="69"/>
      <c r="BZ1282" s="52">
        <v>2773728.46</v>
      </c>
    </row>
    <row r="1283" spans="1:82" ht="61.5" x14ac:dyDescent="0.85">
      <c r="A1283" s="10">
        <v>1</v>
      </c>
      <c r="B1283" s="48">
        <f>SUBTOTAL(103,$A$1033:A1283)</f>
        <v>240</v>
      </c>
      <c r="C1283" s="78" t="s">
        <v>654</v>
      </c>
      <c r="D1283" s="20">
        <v>5392233.9700000007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55">
        <v>0</v>
      </c>
      <c r="L1283" s="20">
        <v>0</v>
      </c>
      <c r="M1283" s="20">
        <v>628</v>
      </c>
      <c r="N1283" s="20">
        <v>5164762.53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20">
        <v>0</v>
      </c>
      <c r="U1283" s="20">
        <v>0</v>
      </c>
      <c r="V1283" s="20">
        <v>0</v>
      </c>
      <c r="W1283" s="20">
        <v>0</v>
      </c>
      <c r="X1283" s="20">
        <v>0</v>
      </c>
      <c r="Y1283" s="20">
        <v>0</v>
      </c>
      <c r="Z1283" s="20">
        <v>0</v>
      </c>
      <c r="AA1283" s="20">
        <v>0</v>
      </c>
      <c r="AB1283" s="20">
        <v>0</v>
      </c>
      <c r="AC1283" s="20">
        <v>77471.44</v>
      </c>
      <c r="AD1283" s="20">
        <v>150000</v>
      </c>
      <c r="AE1283" s="20">
        <v>0</v>
      </c>
      <c r="AF1283" s="22">
        <v>2022</v>
      </c>
      <c r="AG1283" s="22">
        <v>2022</v>
      </c>
      <c r="AH1283" s="23">
        <v>2022</v>
      </c>
      <c r="AT1283" s="10" t="e">
        <f t="shared" si="85"/>
        <v>#N/A</v>
      </c>
      <c r="BZ1283" s="52"/>
    </row>
    <row r="1284" spans="1:82" ht="61.5" x14ac:dyDescent="0.85">
      <c r="A1284" s="10">
        <v>1</v>
      </c>
      <c r="B1284" s="48">
        <f>SUBTOTAL(103,$A$1033:A1284)</f>
        <v>241</v>
      </c>
      <c r="C1284" s="78" t="s">
        <v>664</v>
      </c>
      <c r="D1284" s="20">
        <v>3427534.08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55">
        <v>0</v>
      </c>
      <c r="L1284" s="20">
        <v>0</v>
      </c>
      <c r="M1284" s="20">
        <v>406.8</v>
      </c>
      <c r="N1284" s="20">
        <v>3258654.27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20">
        <v>0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0</v>
      </c>
      <c r="AA1284" s="20">
        <v>0</v>
      </c>
      <c r="AB1284" s="20">
        <v>0</v>
      </c>
      <c r="AC1284" s="20">
        <v>48879.81</v>
      </c>
      <c r="AD1284" s="20">
        <v>120000</v>
      </c>
      <c r="AE1284" s="20">
        <v>0</v>
      </c>
      <c r="AF1284" s="22">
        <v>2022</v>
      </c>
      <c r="AG1284" s="22">
        <v>2022</v>
      </c>
      <c r="AH1284" s="23">
        <v>2022</v>
      </c>
      <c r="AT1284" s="10" t="e">
        <f t="shared" si="85"/>
        <v>#N/A</v>
      </c>
      <c r="BZ1284" s="52"/>
    </row>
    <row r="1285" spans="1:82" ht="61.5" x14ac:dyDescent="0.85">
      <c r="A1285" s="10">
        <v>1</v>
      </c>
      <c r="B1285" s="48">
        <f>SUBTOTAL(103,$A$1033:A1285)</f>
        <v>242</v>
      </c>
      <c r="C1285" s="13" t="s">
        <v>659</v>
      </c>
      <c r="D1285" s="20">
        <v>5515586.3399999999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55">
        <v>0</v>
      </c>
      <c r="L1285" s="20">
        <v>0</v>
      </c>
      <c r="M1285" s="20">
        <v>646</v>
      </c>
      <c r="N1285" s="20">
        <v>5434075.2000000002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0</v>
      </c>
      <c r="U1285" s="20">
        <v>0</v>
      </c>
      <c r="V1285" s="20">
        <v>0</v>
      </c>
      <c r="W1285" s="20">
        <v>0</v>
      </c>
      <c r="X1285" s="20">
        <v>0</v>
      </c>
      <c r="Y1285" s="20">
        <v>0</v>
      </c>
      <c r="Z1285" s="20">
        <v>0</v>
      </c>
      <c r="AA1285" s="20">
        <v>0</v>
      </c>
      <c r="AB1285" s="20">
        <v>0</v>
      </c>
      <c r="AC1285" s="20">
        <v>81511.14</v>
      </c>
      <c r="AD1285" s="20">
        <v>0</v>
      </c>
      <c r="AE1285" s="20">
        <v>0</v>
      </c>
      <c r="AF1285" s="22" t="s">
        <v>265</v>
      </c>
      <c r="AG1285" s="22">
        <v>2022</v>
      </c>
      <c r="AH1285" s="23">
        <v>2022</v>
      </c>
      <c r="AT1285" s="10" t="e">
        <f t="shared" si="85"/>
        <v>#N/A</v>
      </c>
      <c r="BZ1285" s="52"/>
      <c r="CD1285" s="10" t="e">
        <f>VLOOKUP(C1285,CE:CF,2,FALSE)</f>
        <v>#N/A</v>
      </c>
    </row>
    <row r="1286" spans="1:82" ht="61.5" x14ac:dyDescent="0.85">
      <c r="B1286" s="13" t="s">
        <v>856</v>
      </c>
      <c r="C1286" s="13"/>
      <c r="D1286" s="183">
        <v>8422595.5300000012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55">
        <v>0</v>
      </c>
      <c r="L1286" s="20">
        <v>0</v>
      </c>
      <c r="M1286" s="20">
        <v>984</v>
      </c>
      <c r="N1286" s="20">
        <v>8219305.9399999995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20">
        <v>0</v>
      </c>
      <c r="U1286" s="20">
        <v>0</v>
      </c>
      <c r="V1286" s="20">
        <v>0</v>
      </c>
      <c r="W1286" s="20">
        <v>0</v>
      </c>
      <c r="X1286" s="20">
        <v>0</v>
      </c>
      <c r="Y1286" s="20">
        <v>0</v>
      </c>
      <c r="Z1286" s="20">
        <v>0</v>
      </c>
      <c r="AA1286" s="20">
        <v>0</v>
      </c>
      <c r="AB1286" s="20">
        <v>0</v>
      </c>
      <c r="AC1286" s="20">
        <v>123289.59</v>
      </c>
      <c r="AD1286" s="20">
        <v>80000</v>
      </c>
      <c r="AE1286" s="20">
        <v>0</v>
      </c>
      <c r="AF1286" s="53" t="s">
        <v>723</v>
      </c>
      <c r="AG1286" s="53" t="s">
        <v>723</v>
      </c>
      <c r="AH1286" s="64" t="s">
        <v>723</v>
      </c>
      <c r="AT1286" s="10" t="e">
        <f t="shared" si="85"/>
        <v>#N/A</v>
      </c>
      <c r="BY1286" s="69"/>
      <c r="BZ1286" s="52">
        <v>2158336.3499999996</v>
      </c>
    </row>
    <row r="1287" spans="1:82" ht="61.5" x14ac:dyDescent="0.85">
      <c r="A1287" s="10">
        <v>1</v>
      </c>
      <c r="B1287" s="48">
        <f>SUBTOTAL(103,$A$1033:A1287)</f>
        <v>243</v>
      </c>
      <c r="C1287" s="78" t="s">
        <v>646</v>
      </c>
      <c r="D1287" s="20">
        <v>4326195.1900000004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55">
        <v>0</v>
      </c>
      <c r="L1287" s="20">
        <v>0</v>
      </c>
      <c r="M1287" s="20">
        <v>505</v>
      </c>
      <c r="N1287" s="20">
        <v>4183443.54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20">
        <v>0</v>
      </c>
      <c r="U1287" s="20">
        <v>0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62751.65</v>
      </c>
      <c r="AD1287" s="20">
        <v>80000</v>
      </c>
      <c r="AE1287" s="20">
        <v>0</v>
      </c>
      <c r="AF1287" s="22">
        <v>2022</v>
      </c>
      <c r="AG1287" s="22">
        <v>2022</v>
      </c>
      <c r="AH1287" s="23">
        <v>2022</v>
      </c>
      <c r="AT1287" s="10" t="e">
        <f t="shared" si="85"/>
        <v>#N/A</v>
      </c>
      <c r="BZ1287" s="52"/>
    </row>
    <row r="1288" spans="1:82" ht="61.5" x14ac:dyDescent="0.85">
      <c r="A1288" s="10">
        <v>1</v>
      </c>
      <c r="B1288" s="48">
        <f>SUBTOTAL(103,$A$1033:A1288)</f>
        <v>244</v>
      </c>
      <c r="C1288" s="13" t="s">
        <v>645</v>
      </c>
      <c r="D1288" s="20">
        <v>4096400.34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55">
        <v>0</v>
      </c>
      <c r="L1288" s="20">
        <v>0</v>
      </c>
      <c r="M1288" s="20">
        <v>479</v>
      </c>
      <c r="N1288" s="20">
        <v>4035862.4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20">
        <v>0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0</v>
      </c>
      <c r="AA1288" s="20">
        <v>0</v>
      </c>
      <c r="AB1288" s="20">
        <v>0</v>
      </c>
      <c r="AC1288" s="20">
        <v>60537.94</v>
      </c>
      <c r="AD1288" s="20">
        <v>0</v>
      </c>
      <c r="AE1288" s="20">
        <v>0</v>
      </c>
      <c r="AF1288" s="22" t="s">
        <v>265</v>
      </c>
      <c r="AG1288" s="22">
        <v>2022</v>
      </c>
      <c r="AH1288" s="23">
        <v>2022</v>
      </c>
      <c r="AT1288" s="10" t="e">
        <f t="shared" si="85"/>
        <v>#N/A</v>
      </c>
      <c r="BZ1288" s="52"/>
      <c r="CD1288" s="10" t="e">
        <f>VLOOKUP(C1288,CE:CF,2,FALSE)</f>
        <v>#N/A</v>
      </c>
    </row>
    <row r="1289" spans="1:82" ht="61.5" x14ac:dyDescent="0.85">
      <c r="B1289" s="13" t="s">
        <v>794</v>
      </c>
      <c r="C1289" s="13"/>
      <c r="D1289" s="183">
        <v>9179655.0300000012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55">
        <v>0</v>
      </c>
      <c r="L1289" s="20">
        <v>0</v>
      </c>
      <c r="M1289" s="20">
        <v>1604.8200000000002</v>
      </c>
      <c r="N1289" s="20">
        <v>9043995.0999999996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20">
        <v>0</v>
      </c>
      <c r="U1289" s="20">
        <v>0</v>
      </c>
      <c r="V1289" s="20">
        <v>0</v>
      </c>
      <c r="W1289" s="20">
        <v>0</v>
      </c>
      <c r="X1289" s="20">
        <v>0</v>
      </c>
      <c r="Y1289" s="20">
        <v>0</v>
      </c>
      <c r="Z1289" s="20">
        <v>0</v>
      </c>
      <c r="AA1289" s="20">
        <v>0</v>
      </c>
      <c r="AB1289" s="20">
        <v>0</v>
      </c>
      <c r="AC1289" s="20">
        <v>135659.93</v>
      </c>
      <c r="AD1289" s="20">
        <v>0</v>
      </c>
      <c r="AE1289" s="20">
        <v>0</v>
      </c>
      <c r="AF1289" s="53" t="s">
        <v>723</v>
      </c>
      <c r="AG1289" s="53" t="s">
        <v>723</v>
      </c>
      <c r="AH1289" s="64" t="s">
        <v>723</v>
      </c>
      <c r="AT1289" s="10" t="e">
        <f t="shared" si="85"/>
        <v>#N/A</v>
      </c>
      <c r="BY1289" s="69"/>
      <c r="BZ1289" s="52">
        <v>2000000</v>
      </c>
    </row>
    <row r="1290" spans="1:82" ht="61.5" x14ac:dyDescent="0.85">
      <c r="A1290" s="10">
        <v>1</v>
      </c>
      <c r="B1290" s="48">
        <f>SUBTOTAL(103,$A$1033:A1290)</f>
        <v>245</v>
      </c>
      <c r="C1290" s="13" t="s">
        <v>660</v>
      </c>
      <c r="D1290" s="20">
        <v>5477985.8700000001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55">
        <v>0</v>
      </c>
      <c r="L1290" s="20">
        <v>0</v>
      </c>
      <c r="M1290" s="20">
        <v>838.5</v>
      </c>
      <c r="N1290" s="20">
        <v>5397030.4100000001</v>
      </c>
      <c r="O1290" s="20">
        <v>0</v>
      </c>
      <c r="P1290" s="20">
        <v>0</v>
      </c>
      <c r="Q1290" s="20">
        <v>0</v>
      </c>
      <c r="R1290" s="20">
        <v>0</v>
      </c>
      <c r="S1290" s="20">
        <v>0</v>
      </c>
      <c r="T1290" s="20">
        <v>0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0</v>
      </c>
      <c r="AA1290" s="20">
        <v>0</v>
      </c>
      <c r="AB1290" s="20">
        <v>0</v>
      </c>
      <c r="AC1290" s="20">
        <v>80955.460000000006</v>
      </c>
      <c r="AD1290" s="20">
        <v>0</v>
      </c>
      <c r="AE1290" s="20">
        <v>0</v>
      </c>
      <c r="AF1290" s="22" t="s">
        <v>265</v>
      </c>
      <c r="AG1290" s="22">
        <v>2022</v>
      </c>
      <c r="AH1290" s="23">
        <v>2022</v>
      </c>
      <c r="AT1290" s="10" t="e">
        <f t="shared" si="85"/>
        <v>#N/A</v>
      </c>
      <c r="BZ1290" s="52"/>
    </row>
    <row r="1291" spans="1:82" ht="61.5" x14ac:dyDescent="0.85">
      <c r="A1291" s="10">
        <v>1</v>
      </c>
      <c r="B1291" s="48">
        <f>SUBTOTAL(103,$A$1033:A1291)</f>
        <v>246</v>
      </c>
      <c r="C1291" s="78" t="s">
        <v>652</v>
      </c>
      <c r="D1291" s="20">
        <v>3701669.16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55">
        <v>0</v>
      </c>
      <c r="L1291" s="20">
        <v>0</v>
      </c>
      <c r="M1291" s="20">
        <v>766.32</v>
      </c>
      <c r="N1291" s="20">
        <v>3646964.69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20">
        <v>0</v>
      </c>
      <c r="U1291" s="20">
        <v>0</v>
      </c>
      <c r="V1291" s="20">
        <v>0</v>
      </c>
      <c r="W1291" s="20">
        <v>0</v>
      </c>
      <c r="X1291" s="20">
        <v>0</v>
      </c>
      <c r="Y1291" s="20">
        <v>0</v>
      </c>
      <c r="Z1291" s="20">
        <v>0</v>
      </c>
      <c r="AA1291" s="20">
        <v>0</v>
      </c>
      <c r="AB1291" s="20">
        <v>0</v>
      </c>
      <c r="AC1291" s="20">
        <v>54704.47</v>
      </c>
      <c r="AD1291" s="20">
        <v>0</v>
      </c>
      <c r="AE1291" s="20">
        <v>0</v>
      </c>
      <c r="AF1291" s="22" t="s">
        <v>265</v>
      </c>
      <c r="AG1291" s="22">
        <v>2022</v>
      </c>
      <c r="AH1291" s="23">
        <v>2022</v>
      </c>
      <c r="AT1291" s="10" t="e">
        <f t="shared" si="85"/>
        <v>#N/A</v>
      </c>
      <c r="BZ1291" s="52"/>
      <c r="CD1291" s="10" t="e">
        <f>VLOOKUP(C1291,CE:CF,2,FALSE)</f>
        <v>#N/A</v>
      </c>
    </row>
    <row r="1292" spans="1:82" ht="61.5" x14ac:dyDescent="0.85">
      <c r="B1292" s="13" t="s">
        <v>795</v>
      </c>
      <c r="C1292" s="13"/>
      <c r="D1292" s="183">
        <v>76524458.950000003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55">
        <v>0</v>
      </c>
      <c r="L1292" s="20">
        <v>0</v>
      </c>
      <c r="M1292" s="20">
        <v>9195.5999999999985</v>
      </c>
      <c r="N1292" s="20">
        <v>69185832.329999998</v>
      </c>
      <c r="O1292" s="20">
        <v>0</v>
      </c>
      <c r="P1292" s="20">
        <v>0</v>
      </c>
      <c r="Q1292" s="20">
        <v>3354</v>
      </c>
      <c r="R1292" s="20">
        <v>5220486.0500000007</v>
      </c>
      <c r="S1292" s="20">
        <v>0</v>
      </c>
      <c r="T1292" s="20">
        <v>0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0</v>
      </c>
      <c r="AA1292" s="20">
        <v>0</v>
      </c>
      <c r="AB1292" s="20">
        <v>0</v>
      </c>
      <c r="AC1292" s="20">
        <v>1116094.7599999998</v>
      </c>
      <c r="AD1292" s="20">
        <v>642045.80999999994</v>
      </c>
      <c r="AE1292" s="20">
        <v>360000</v>
      </c>
      <c r="AF1292" s="53" t="s">
        <v>723</v>
      </c>
      <c r="AG1292" s="53" t="s">
        <v>723</v>
      </c>
      <c r="AH1292" s="64" t="s">
        <v>723</v>
      </c>
      <c r="AT1292" s="10" t="e">
        <f t="shared" si="85"/>
        <v>#N/A</v>
      </c>
      <c r="BY1292" s="69"/>
      <c r="BZ1292" s="52">
        <v>23342011.919999998</v>
      </c>
    </row>
    <row r="1293" spans="1:82" ht="61.5" x14ac:dyDescent="0.85">
      <c r="A1293" s="10">
        <v>1</v>
      </c>
      <c r="B1293" s="48">
        <f>SUBTOTAL(103,$A$1033:A1293)</f>
        <v>247</v>
      </c>
      <c r="C1293" s="78" t="s">
        <v>633</v>
      </c>
      <c r="D1293" s="20">
        <v>2228040.2400000002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55">
        <v>0</v>
      </c>
      <c r="L1293" s="20">
        <v>0</v>
      </c>
      <c r="M1293" s="20">
        <v>260.10000000000002</v>
      </c>
      <c r="N1293" s="20">
        <v>2136000.2400000002</v>
      </c>
      <c r="O1293" s="20">
        <v>0</v>
      </c>
      <c r="P1293" s="20">
        <v>0</v>
      </c>
      <c r="Q1293" s="20">
        <v>0</v>
      </c>
      <c r="R1293" s="20">
        <v>0</v>
      </c>
      <c r="S1293" s="20">
        <v>0</v>
      </c>
      <c r="T1293" s="20">
        <v>0</v>
      </c>
      <c r="U1293" s="20">
        <v>0</v>
      </c>
      <c r="V1293" s="20">
        <v>0</v>
      </c>
      <c r="W1293" s="20">
        <v>0</v>
      </c>
      <c r="X1293" s="20">
        <v>0</v>
      </c>
      <c r="Y1293" s="20">
        <v>0</v>
      </c>
      <c r="Z1293" s="20">
        <v>0</v>
      </c>
      <c r="AA1293" s="20">
        <v>0</v>
      </c>
      <c r="AB1293" s="20">
        <v>0</v>
      </c>
      <c r="AC1293" s="20">
        <v>32040</v>
      </c>
      <c r="AD1293" s="20">
        <v>60000</v>
      </c>
      <c r="AE1293" s="20">
        <v>0</v>
      </c>
      <c r="AF1293" s="22">
        <v>2022</v>
      </c>
      <c r="AG1293" s="22">
        <v>2022</v>
      </c>
      <c r="AH1293" s="23">
        <v>2022</v>
      </c>
      <c r="AT1293" s="10" t="e">
        <f t="shared" si="85"/>
        <v>#N/A</v>
      </c>
      <c r="BZ1293" s="52"/>
    </row>
    <row r="1294" spans="1:82" ht="61.5" x14ac:dyDescent="0.85">
      <c r="A1294" s="10">
        <v>1</v>
      </c>
      <c r="B1294" s="48">
        <f>SUBTOTAL(103,$A$1033:A1294)</f>
        <v>248</v>
      </c>
      <c r="C1294" s="78" t="s">
        <v>634</v>
      </c>
      <c r="D1294" s="20">
        <v>5670711.6600000001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55">
        <v>0</v>
      </c>
      <c r="L1294" s="20">
        <v>0</v>
      </c>
      <c r="M1294" s="20">
        <v>868</v>
      </c>
      <c r="N1294" s="20">
        <v>5586908.04</v>
      </c>
      <c r="O1294" s="20">
        <v>0</v>
      </c>
      <c r="P1294" s="20">
        <v>0</v>
      </c>
      <c r="Q1294" s="20">
        <v>0</v>
      </c>
      <c r="R1294" s="20">
        <v>0</v>
      </c>
      <c r="S1294" s="20">
        <v>0</v>
      </c>
      <c r="T1294" s="20">
        <v>0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0</v>
      </c>
      <c r="AA1294" s="20">
        <v>0</v>
      </c>
      <c r="AB1294" s="20">
        <v>0</v>
      </c>
      <c r="AC1294" s="20">
        <v>83803.62</v>
      </c>
      <c r="AD1294" s="20">
        <v>0</v>
      </c>
      <c r="AE1294" s="20">
        <v>0</v>
      </c>
      <c r="AF1294" s="22" t="s">
        <v>265</v>
      </c>
      <c r="AG1294" s="22">
        <v>2022</v>
      </c>
      <c r="AH1294" s="23">
        <v>2022</v>
      </c>
      <c r="AT1294" s="10" t="e">
        <f t="shared" si="85"/>
        <v>#N/A</v>
      </c>
      <c r="BZ1294" s="52"/>
    </row>
    <row r="1295" spans="1:82" ht="61.5" x14ac:dyDescent="0.85">
      <c r="A1295" s="10">
        <v>1</v>
      </c>
      <c r="B1295" s="48">
        <f>SUBTOTAL(103,$A$1033:A1295)</f>
        <v>249</v>
      </c>
      <c r="C1295" s="78" t="s">
        <v>2212</v>
      </c>
      <c r="D1295" s="20">
        <v>6678622.1900000004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55">
        <v>0</v>
      </c>
      <c r="L1295" s="20">
        <v>0</v>
      </c>
      <c r="M1295" s="20">
        <v>780</v>
      </c>
      <c r="N1295" s="20">
        <v>6471548.96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20">
        <v>0</v>
      </c>
      <c r="U1295" s="20">
        <v>0</v>
      </c>
      <c r="V1295" s="20">
        <v>0</v>
      </c>
      <c r="W1295" s="20">
        <v>0</v>
      </c>
      <c r="X1295" s="20">
        <v>0</v>
      </c>
      <c r="Y1295" s="20">
        <v>0</v>
      </c>
      <c r="Z1295" s="20">
        <v>0</v>
      </c>
      <c r="AA1295" s="20">
        <v>0</v>
      </c>
      <c r="AB1295" s="20">
        <v>0</v>
      </c>
      <c r="AC1295" s="20">
        <v>97073.23</v>
      </c>
      <c r="AD1295" s="20">
        <v>110000</v>
      </c>
      <c r="AE1295" s="20">
        <v>0</v>
      </c>
      <c r="AF1295" s="22">
        <v>2022</v>
      </c>
      <c r="AG1295" s="22">
        <v>2022</v>
      </c>
      <c r="AH1295" s="23">
        <v>2022</v>
      </c>
      <c r="AT1295" s="10" t="e">
        <f t="shared" si="85"/>
        <v>#N/A</v>
      </c>
      <c r="BZ1295" s="52"/>
    </row>
    <row r="1296" spans="1:82" ht="61.5" x14ac:dyDescent="0.85">
      <c r="A1296" s="10">
        <v>1</v>
      </c>
      <c r="B1296" s="48">
        <f>SUBTOTAL(103,$A$1033:A1296)</f>
        <v>250</v>
      </c>
      <c r="C1296" s="78" t="s">
        <v>642</v>
      </c>
      <c r="D1296" s="20">
        <v>8425647.3800000008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55">
        <v>0</v>
      </c>
      <c r="L1296" s="20">
        <v>0</v>
      </c>
      <c r="M1296" s="20">
        <v>908.3</v>
      </c>
      <c r="N1296" s="20">
        <v>5846300.1900000004</v>
      </c>
      <c r="O1296" s="20">
        <v>0</v>
      </c>
      <c r="P1296" s="20">
        <v>0</v>
      </c>
      <c r="Q1296" s="20">
        <v>2768.5</v>
      </c>
      <c r="R1296" s="20">
        <v>2307055.62</v>
      </c>
      <c r="S1296" s="20">
        <v>0</v>
      </c>
      <c r="T1296" s="20">
        <v>0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0</v>
      </c>
      <c r="AA1296" s="20">
        <v>0</v>
      </c>
      <c r="AB1296" s="20">
        <v>0</v>
      </c>
      <c r="AC1296" s="20">
        <v>122300.34</v>
      </c>
      <c r="AD1296" s="20">
        <v>149991.23000000001</v>
      </c>
      <c r="AE1296" s="20">
        <v>0</v>
      </c>
      <c r="AF1296" s="22">
        <v>2022</v>
      </c>
      <c r="AG1296" s="22">
        <v>2022</v>
      </c>
      <c r="AH1296" s="23">
        <v>2022</v>
      </c>
      <c r="AT1296" s="10">
        <f t="shared" si="85"/>
        <v>1</v>
      </c>
      <c r="BZ1296" s="52"/>
    </row>
    <row r="1297" spans="1:16329" s="133" customFormat="1" ht="61.5" x14ac:dyDescent="0.85">
      <c r="A1297" s="133">
        <v>1</v>
      </c>
      <c r="B1297" s="48">
        <f>SUBTOTAL(103,$A$1033:A1297)</f>
        <v>251</v>
      </c>
      <c r="C1297" s="190" t="s">
        <v>2775</v>
      </c>
      <c r="D1297" s="20">
        <v>6359642.8799999999</v>
      </c>
      <c r="E1297" s="195">
        <v>0</v>
      </c>
      <c r="F1297" s="195">
        <v>0</v>
      </c>
      <c r="G1297" s="195">
        <v>0</v>
      </c>
      <c r="H1297" s="195">
        <v>0</v>
      </c>
      <c r="I1297" s="195">
        <v>0</v>
      </c>
      <c r="J1297" s="195">
        <v>0</v>
      </c>
      <c r="K1297" s="181">
        <v>0</v>
      </c>
      <c r="L1297" s="67">
        <v>0</v>
      </c>
      <c r="M1297" s="67">
        <v>754.8</v>
      </c>
      <c r="N1297" s="67">
        <v>6157283.6299999999</v>
      </c>
      <c r="O1297" s="67">
        <v>0</v>
      </c>
      <c r="P1297" s="67">
        <v>0</v>
      </c>
      <c r="Q1297" s="67">
        <v>0</v>
      </c>
      <c r="R1297" s="67">
        <v>0</v>
      </c>
      <c r="S1297" s="20">
        <v>0</v>
      </c>
      <c r="T1297" s="20">
        <v>0</v>
      </c>
      <c r="U1297" s="67">
        <v>0</v>
      </c>
      <c r="V1297" s="67">
        <v>0</v>
      </c>
      <c r="W1297" s="67">
        <v>0</v>
      </c>
      <c r="X1297" s="67">
        <v>0</v>
      </c>
      <c r="Y1297" s="67">
        <v>0</v>
      </c>
      <c r="Z1297" s="67">
        <v>0</v>
      </c>
      <c r="AA1297" s="67">
        <v>0</v>
      </c>
      <c r="AB1297" s="67">
        <v>0</v>
      </c>
      <c r="AC1297" s="20">
        <v>92359.25</v>
      </c>
      <c r="AD1297" s="168">
        <v>110000</v>
      </c>
      <c r="AE1297" s="67">
        <v>0</v>
      </c>
      <c r="AF1297" s="22">
        <v>2022</v>
      </c>
      <c r="AG1297" s="22">
        <v>2022</v>
      </c>
      <c r="AH1297" s="23">
        <v>2022</v>
      </c>
      <c r="AT1297" s="133" t="e">
        <f t="shared" si="85"/>
        <v>#N/A</v>
      </c>
      <c r="BZ1297" s="136"/>
      <c r="CD1297" s="133" t="e">
        <f t="shared" ref="CD1297:CD1303" si="87">VLOOKUP(C1297,CE:CF,2,FALSE)</f>
        <v>#N/A</v>
      </c>
    </row>
    <row r="1298" spans="1:16329" ht="61.5" x14ac:dyDescent="0.85">
      <c r="A1298" s="10">
        <v>1</v>
      </c>
      <c r="B1298" s="48">
        <f>SUBTOTAL(103,$A$1033:A1298)</f>
        <v>252</v>
      </c>
      <c r="C1298" s="78" t="s">
        <v>1888</v>
      </c>
      <c r="D1298" s="20">
        <v>2531384.0499999998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55">
        <v>0</v>
      </c>
      <c r="L1298" s="20">
        <v>0</v>
      </c>
      <c r="M1298" s="20">
        <v>296</v>
      </c>
      <c r="N1298" s="20">
        <v>2425008.92</v>
      </c>
      <c r="O1298" s="20">
        <v>0</v>
      </c>
      <c r="P1298" s="20">
        <v>0</v>
      </c>
      <c r="Q1298" s="20">
        <v>0</v>
      </c>
      <c r="R1298" s="20">
        <v>0</v>
      </c>
      <c r="S1298" s="20">
        <v>0</v>
      </c>
      <c r="T1298" s="20">
        <v>0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0</v>
      </c>
      <c r="AA1298" s="20">
        <v>0</v>
      </c>
      <c r="AB1298" s="20">
        <v>0</v>
      </c>
      <c r="AC1298" s="20">
        <v>36375.129999999997</v>
      </c>
      <c r="AD1298" s="20">
        <v>70000</v>
      </c>
      <c r="AE1298" s="20">
        <v>0</v>
      </c>
      <c r="AF1298" s="22">
        <v>2022</v>
      </c>
      <c r="AG1298" s="22">
        <v>2022</v>
      </c>
      <c r="AH1298" s="23">
        <v>2022</v>
      </c>
      <c r="AT1298" s="10" t="e">
        <f t="shared" si="85"/>
        <v>#N/A</v>
      </c>
      <c r="BZ1298" s="52"/>
      <c r="CD1298" s="10" t="e">
        <f t="shared" si="87"/>
        <v>#N/A</v>
      </c>
    </row>
    <row r="1299" spans="1:16329" ht="61.5" x14ac:dyDescent="0.85">
      <c r="A1299" s="10">
        <v>1</v>
      </c>
      <c r="B1299" s="48">
        <f>SUBTOTAL(103,$A$1033:A1299)</f>
        <v>253</v>
      </c>
      <c r="C1299" s="13" t="s">
        <v>2376</v>
      </c>
      <c r="D1299" s="20">
        <v>6030684.25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55">
        <v>0</v>
      </c>
      <c r="L1299" s="20">
        <v>0</v>
      </c>
      <c r="M1299" s="20">
        <v>923.1</v>
      </c>
      <c r="N1299" s="20">
        <v>5941560.8399999999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20">
        <v>0</v>
      </c>
      <c r="U1299" s="20">
        <v>0</v>
      </c>
      <c r="V1299" s="20">
        <v>0</v>
      </c>
      <c r="W1299" s="20">
        <v>0</v>
      </c>
      <c r="X1299" s="20">
        <v>0</v>
      </c>
      <c r="Y1299" s="20">
        <v>0</v>
      </c>
      <c r="Z1299" s="20">
        <v>0</v>
      </c>
      <c r="AA1299" s="20">
        <v>0</v>
      </c>
      <c r="AB1299" s="20">
        <v>0</v>
      </c>
      <c r="AC1299" s="20">
        <v>89123.41</v>
      </c>
      <c r="AD1299" s="20">
        <v>0</v>
      </c>
      <c r="AE1299" s="20">
        <v>0</v>
      </c>
      <c r="AF1299" s="22" t="s">
        <v>265</v>
      </c>
      <c r="AG1299" s="22">
        <v>2022</v>
      </c>
      <c r="AH1299" s="23">
        <v>2022</v>
      </c>
      <c r="AT1299" s="10" t="e">
        <f t="shared" si="85"/>
        <v>#N/A</v>
      </c>
      <c r="BZ1299" s="52"/>
      <c r="CD1299" s="10" t="e">
        <f t="shared" si="87"/>
        <v>#N/A</v>
      </c>
    </row>
    <row r="1300" spans="1:16329" ht="61.5" x14ac:dyDescent="0.85">
      <c r="A1300" s="10">
        <v>1</v>
      </c>
      <c r="B1300" s="48">
        <f>SUBTOTAL(103,$A$1033:A1300)</f>
        <v>254</v>
      </c>
      <c r="C1300" s="13" t="s">
        <v>2245</v>
      </c>
      <c r="D1300" s="20">
        <v>4993739.0999999996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55">
        <v>0</v>
      </c>
      <c r="L1300" s="20">
        <v>0</v>
      </c>
      <c r="M1300" s="20">
        <v>790</v>
      </c>
      <c r="N1300" s="20">
        <v>4919940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0</v>
      </c>
      <c r="AA1300" s="20">
        <v>0</v>
      </c>
      <c r="AB1300" s="20">
        <v>0</v>
      </c>
      <c r="AC1300" s="20">
        <v>73799.100000000006</v>
      </c>
      <c r="AD1300" s="20">
        <v>0</v>
      </c>
      <c r="AE1300" s="20">
        <v>0</v>
      </c>
      <c r="AF1300" s="22" t="s">
        <v>265</v>
      </c>
      <c r="AG1300" s="22">
        <v>2022</v>
      </c>
      <c r="AH1300" s="23">
        <v>2022</v>
      </c>
      <c r="AT1300" s="10" t="e">
        <f t="shared" si="85"/>
        <v>#N/A</v>
      </c>
      <c r="BZ1300" s="52"/>
      <c r="CD1300" s="10" t="e">
        <f t="shared" si="87"/>
        <v>#N/A</v>
      </c>
    </row>
    <row r="1301" spans="1:16329" ht="61.5" x14ac:dyDescent="0.85">
      <c r="A1301" s="133">
        <v>1</v>
      </c>
      <c r="B1301" s="48">
        <f>SUBTOTAL(103,$A$1033:A1301)</f>
        <v>255</v>
      </c>
      <c r="C1301" s="190" t="s">
        <v>1887</v>
      </c>
      <c r="D1301" s="20">
        <v>3769586.01</v>
      </c>
      <c r="E1301" s="134">
        <v>0</v>
      </c>
      <c r="F1301" s="134">
        <v>0</v>
      </c>
      <c r="G1301" s="134">
        <v>0</v>
      </c>
      <c r="H1301" s="134">
        <v>0</v>
      </c>
      <c r="I1301" s="134">
        <v>0</v>
      </c>
      <c r="J1301" s="134">
        <v>0</v>
      </c>
      <c r="K1301" s="181">
        <v>0</v>
      </c>
      <c r="L1301" s="67">
        <v>0</v>
      </c>
      <c r="M1301" s="120">
        <v>470</v>
      </c>
      <c r="N1301" s="120">
        <v>3713877.84</v>
      </c>
      <c r="O1301" s="67">
        <v>0</v>
      </c>
      <c r="P1301" s="67">
        <v>0</v>
      </c>
      <c r="Q1301" s="67">
        <v>0</v>
      </c>
      <c r="R1301" s="67">
        <v>0</v>
      </c>
      <c r="S1301" s="67">
        <v>0</v>
      </c>
      <c r="T1301" s="67">
        <v>0</v>
      </c>
      <c r="U1301" s="67">
        <v>0</v>
      </c>
      <c r="V1301" s="67">
        <v>0</v>
      </c>
      <c r="W1301" s="67">
        <v>0</v>
      </c>
      <c r="X1301" s="67">
        <v>0</v>
      </c>
      <c r="Y1301" s="67">
        <v>0</v>
      </c>
      <c r="Z1301" s="67">
        <v>0</v>
      </c>
      <c r="AA1301" s="67">
        <v>0</v>
      </c>
      <c r="AB1301" s="67">
        <v>0</v>
      </c>
      <c r="AC1301" s="67">
        <v>55708.17</v>
      </c>
      <c r="AD1301" s="20">
        <v>0</v>
      </c>
      <c r="AE1301" s="67">
        <v>0</v>
      </c>
      <c r="AF1301" s="22" t="s">
        <v>265</v>
      </c>
      <c r="AG1301" s="22">
        <v>2022</v>
      </c>
      <c r="AH1301" s="23">
        <v>2022</v>
      </c>
      <c r="AI1301" s="133"/>
      <c r="AJ1301" s="133"/>
      <c r="AK1301" s="133"/>
      <c r="AL1301" s="133"/>
      <c r="AM1301" s="133"/>
      <c r="AN1301" s="133"/>
      <c r="AO1301" s="133"/>
      <c r="AP1301" s="133"/>
      <c r="AQ1301" s="133"/>
      <c r="AR1301" s="133"/>
      <c r="AS1301" s="133"/>
      <c r="AT1301" s="133" t="e">
        <f t="shared" si="85"/>
        <v>#N/A</v>
      </c>
      <c r="AU1301" s="133"/>
      <c r="AV1301" s="133"/>
      <c r="AW1301" s="133"/>
      <c r="AX1301" s="133"/>
      <c r="AY1301" s="133"/>
      <c r="AZ1301" s="133"/>
      <c r="BA1301" s="133"/>
      <c r="BB1301" s="133"/>
      <c r="BC1301" s="133"/>
      <c r="BD1301" s="133"/>
      <c r="BE1301" s="133"/>
      <c r="BF1301" s="133"/>
      <c r="BG1301" s="133"/>
      <c r="BH1301" s="133"/>
      <c r="BI1301" s="133"/>
      <c r="BJ1301" s="133"/>
      <c r="BK1301" s="133"/>
      <c r="BL1301" s="133"/>
      <c r="BM1301" s="133"/>
      <c r="BN1301" s="133"/>
      <c r="BO1301" s="133"/>
      <c r="BP1301" s="133"/>
      <c r="BQ1301" s="133"/>
      <c r="BR1301" s="133"/>
      <c r="BS1301" s="133"/>
      <c r="BT1301" s="133"/>
      <c r="BU1301" s="133"/>
      <c r="BV1301" s="133"/>
      <c r="BW1301" s="133"/>
      <c r="BX1301" s="133"/>
      <c r="BY1301" s="133"/>
      <c r="BZ1301" s="136"/>
      <c r="CA1301" s="133"/>
      <c r="CB1301" s="133"/>
      <c r="CC1301" s="133"/>
      <c r="CD1301" s="133" t="e">
        <f t="shared" si="87"/>
        <v>#N/A</v>
      </c>
      <c r="CE1301" s="133"/>
      <c r="CF1301" s="133"/>
      <c r="CG1301" s="133"/>
      <c r="CH1301" s="133"/>
      <c r="CI1301" s="133"/>
      <c r="CJ1301" s="133"/>
      <c r="CK1301" s="133"/>
      <c r="CL1301" s="133"/>
      <c r="CM1301" s="133"/>
      <c r="CN1301" s="133"/>
      <c r="CO1301" s="133"/>
      <c r="CP1301" s="133"/>
      <c r="CQ1301" s="133"/>
      <c r="CR1301" s="133"/>
      <c r="CS1301" s="133"/>
      <c r="CT1301" s="133"/>
      <c r="CU1301" s="133"/>
      <c r="CV1301" s="133"/>
      <c r="CW1301" s="133"/>
      <c r="CX1301" s="133"/>
      <c r="CY1301" s="133"/>
      <c r="CZ1301" s="133"/>
      <c r="DA1301" s="133"/>
      <c r="DB1301" s="133"/>
      <c r="DC1301" s="133"/>
      <c r="DD1301" s="133"/>
      <c r="DE1301" s="133"/>
      <c r="DF1301" s="133"/>
      <c r="DG1301" s="133"/>
      <c r="DH1301" s="133"/>
      <c r="DI1301" s="133"/>
      <c r="DJ1301" s="133"/>
      <c r="DK1301" s="133"/>
      <c r="DL1301" s="133"/>
      <c r="DM1301" s="133"/>
      <c r="DN1301" s="133"/>
      <c r="DO1301" s="133"/>
      <c r="DP1301" s="133"/>
      <c r="DQ1301" s="133"/>
      <c r="DR1301" s="133"/>
      <c r="DS1301" s="133"/>
      <c r="DT1301" s="133"/>
      <c r="DU1301" s="133"/>
      <c r="DV1301" s="133"/>
      <c r="DW1301" s="133"/>
      <c r="DX1301" s="133"/>
      <c r="DY1301" s="133"/>
      <c r="DZ1301" s="133"/>
      <c r="EA1301" s="133"/>
      <c r="EB1301" s="133"/>
      <c r="EC1301" s="133"/>
      <c r="ED1301" s="133"/>
      <c r="EE1301" s="133"/>
      <c r="EF1301" s="133"/>
      <c r="EG1301" s="133"/>
      <c r="EH1301" s="133"/>
      <c r="EI1301" s="133"/>
      <c r="EJ1301" s="133"/>
      <c r="EK1301" s="133"/>
      <c r="EL1301" s="133"/>
      <c r="EM1301" s="133"/>
      <c r="EN1301" s="133"/>
      <c r="EO1301" s="133"/>
      <c r="EP1301" s="133"/>
      <c r="EQ1301" s="133"/>
      <c r="ER1301" s="133"/>
      <c r="ES1301" s="133"/>
      <c r="ET1301" s="133"/>
      <c r="EU1301" s="133"/>
      <c r="EV1301" s="133"/>
      <c r="EW1301" s="133"/>
      <c r="EX1301" s="133"/>
      <c r="EY1301" s="133"/>
      <c r="EZ1301" s="133"/>
      <c r="FA1301" s="133"/>
      <c r="FB1301" s="133"/>
      <c r="FC1301" s="133"/>
      <c r="FD1301" s="133"/>
      <c r="FE1301" s="133"/>
      <c r="FF1301" s="133"/>
      <c r="FG1301" s="133"/>
      <c r="FH1301" s="133"/>
      <c r="FI1301" s="133"/>
      <c r="FJ1301" s="133"/>
      <c r="FK1301" s="133"/>
      <c r="FL1301" s="133"/>
      <c r="FM1301" s="133"/>
      <c r="FN1301" s="133"/>
      <c r="FO1301" s="133"/>
      <c r="FP1301" s="133"/>
      <c r="FQ1301" s="133"/>
      <c r="FR1301" s="133"/>
      <c r="FS1301" s="133"/>
      <c r="FT1301" s="133"/>
      <c r="FU1301" s="133"/>
      <c r="FV1301" s="133"/>
      <c r="FW1301" s="133"/>
      <c r="FX1301" s="133"/>
      <c r="FY1301" s="133"/>
      <c r="FZ1301" s="133"/>
      <c r="GA1301" s="133"/>
      <c r="GB1301" s="133"/>
      <c r="GC1301" s="133"/>
      <c r="GD1301" s="133"/>
      <c r="GE1301" s="133"/>
      <c r="GF1301" s="133"/>
      <c r="GG1301" s="133"/>
      <c r="GH1301" s="133"/>
      <c r="GI1301" s="133"/>
      <c r="GJ1301" s="133"/>
      <c r="GK1301" s="133"/>
      <c r="GL1301" s="133"/>
      <c r="GM1301" s="133"/>
      <c r="GN1301" s="133"/>
      <c r="GO1301" s="133"/>
      <c r="GP1301" s="133"/>
      <c r="GQ1301" s="133"/>
      <c r="GR1301" s="133"/>
      <c r="GS1301" s="133"/>
      <c r="GT1301" s="133"/>
      <c r="GU1301" s="133"/>
      <c r="GV1301" s="133"/>
      <c r="GW1301" s="133"/>
      <c r="GX1301" s="133"/>
      <c r="GY1301" s="133"/>
      <c r="GZ1301" s="133"/>
      <c r="HA1301" s="133"/>
      <c r="HB1301" s="133"/>
      <c r="HC1301" s="133"/>
      <c r="HD1301" s="133"/>
      <c r="HE1301" s="133"/>
      <c r="HF1301" s="133"/>
      <c r="HG1301" s="133"/>
      <c r="HH1301" s="133"/>
      <c r="HI1301" s="133"/>
      <c r="HJ1301" s="133"/>
      <c r="HK1301" s="133"/>
      <c r="HL1301" s="133"/>
      <c r="HM1301" s="133"/>
      <c r="HN1301" s="133"/>
      <c r="HO1301" s="133"/>
      <c r="HP1301" s="133"/>
      <c r="HQ1301" s="133"/>
      <c r="HR1301" s="133"/>
      <c r="HS1301" s="133"/>
      <c r="HT1301" s="133"/>
      <c r="HU1301" s="133"/>
      <c r="HV1301" s="133"/>
      <c r="HW1301" s="133"/>
      <c r="HX1301" s="133"/>
      <c r="HY1301" s="133"/>
      <c r="HZ1301" s="133"/>
      <c r="IA1301" s="133"/>
      <c r="IB1301" s="133"/>
      <c r="IC1301" s="133"/>
      <c r="ID1301" s="133"/>
      <c r="IE1301" s="133"/>
      <c r="IF1301" s="133"/>
      <c r="IG1301" s="133"/>
      <c r="IH1301" s="133"/>
      <c r="II1301" s="133"/>
      <c r="IJ1301" s="133"/>
      <c r="IK1301" s="133"/>
      <c r="IL1301" s="133"/>
      <c r="IM1301" s="133"/>
      <c r="IN1301" s="133"/>
      <c r="IO1301" s="133"/>
      <c r="IP1301" s="133"/>
      <c r="IQ1301" s="133"/>
      <c r="IR1301" s="133"/>
      <c r="IS1301" s="133"/>
      <c r="IT1301" s="133"/>
      <c r="IU1301" s="133"/>
      <c r="IV1301" s="133"/>
      <c r="IW1301" s="133"/>
      <c r="IX1301" s="133"/>
      <c r="IY1301" s="133"/>
      <c r="IZ1301" s="133"/>
      <c r="JA1301" s="133"/>
      <c r="JB1301" s="133"/>
      <c r="JC1301" s="133"/>
      <c r="JD1301" s="133"/>
      <c r="JE1301" s="133"/>
      <c r="JF1301" s="133"/>
      <c r="JG1301" s="133"/>
      <c r="JH1301" s="133"/>
      <c r="JI1301" s="133"/>
      <c r="JJ1301" s="133"/>
      <c r="JK1301" s="133"/>
      <c r="JL1301" s="133"/>
      <c r="JM1301" s="133"/>
      <c r="JN1301" s="133"/>
      <c r="JO1301" s="133"/>
      <c r="JP1301" s="133"/>
      <c r="JQ1301" s="133"/>
      <c r="JR1301" s="133"/>
      <c r="JS1301" s="133"/>
      <c r="JT1301" s="133"/>
      <c r="JU1301" s="133"/>
      <c r="JV1301" s="133"/>
      <c r="JW1301" s="133"/>
      <c r="JX1301" s="133"/>
      <c r="JY1301" s="133"/>
      <c r="JZ1301" s="133"/>
      <c r="KA1301" s="133"/>
      <c r="KB1301" s="133"/>
      <c r="KC1301" s="133"/>
      <c r="KD1301" s="133"/>
      <c r="KE1301" s="133"/>
      <c r="KF1301" s="133"/>
      <c r="KG1301" s="133"/>
      <c r="KH1301" s="133"/>
      <c r="KI1301" s="133"/>
      <c r="KJ1301" s="133"/>
      <c r="KK1301" s="133"/>
      <c r="KL1301" s="133"/>
      <c r="KM1301" s="133"/>
      <c r="KN1301" s="133"/>
      <c r="KO1301" s="133"/>
      <c r="KP1301" s="133"/>
      <c r="KQ1301" s="133"/>
      <c r="KR1301" s="133"/>
      <c r="KS1301" s="133"/>
      <c r="KT1301" s="133"/>
      <c r="KU1301" s="133"/>
      <c r="KV1301" s="133"/>
      <c r="KW1301" s="133"/>
      <c r="KX1301" s="133"/>
      <c r="KY1301" s="133"/>
      <c r="KZ1301" s="133"/>
      <c r="LA1301" s="133"/>
      <c r="LB1301" s="133"/>
      <c r="LC1301" s="133"/>
      <c r="LD1301" s="133"/>
      <c r="LE1301" s="133"/>
      <c r="LF1301" s="133"/>
      <c r="LG1301" s="133"/>
      <c r="LH1301" s="133"/>
      <c r="LI1301" s="133"/>
      <c r="LJ1301" s="133"/>
      <c r="LK1301" s="133"/>
      <c r="LL1301" s="133"/>
      <c r="LM1301" s="133"/>
      <c r="LN1301" s="133"/>
      <c r="LO1301" s="133"/>
      <c r="LP1301" s="133"/>
      <c r="LQ1301" s="133"/>
      <c r="LR1301" s="133"/>
      <c r="LS1301" s="133"/>
      <c r="LT1301" s="133"/>
      <c r="LU1301" s="133"/>
      <c r="LV1301" s="133"/>
      <c r="LW1301" s="133"/>
      <c r="LX1301" s="133"/>
      <c r="LY1301" s="133"/>
      <c r="LZ1301" s="133"/>
      <c r="MA1301" s="133"/>
      <c r="MB1301" s="133"/>
      <c r="MC1301" s="133"/>
      <c r="MD1301" s="133"/>
      <c r="ME1301" s="133"/>
      <c r="MF1301" s="133"/>
      <c r="MG1301" s="133"/>
      <c r="MH1301" s="133"/>
      <c r="MI1301" s="133"/>
      <c r="MJ1301" s="133"/>
      <c r="MK1301" s="133"/>
      <c r="ML1301" s="133"/>
      <c r="MM1301" s="133"/>
      <c r="MN1301" s="133"/>
      <c r="MO1301" s="133"/>
      <c r="MP1301" s="133"/>
      <c r="MQ1301" s="133"/>
      <c r="MR1301" s="133"/>
      <c r="MS1301" s="133"/>
      <c r="MT1301" s="133"/>
      <c r="MU1301" s="133"/>
      <c r="MV1301" s="133"/>
      <c r="MW1301" s="133"/>
      <c r="MX1301" s="133"/>
      <c r="MY1301" s="133"/>
      <c r="MZ1301" s="133"/>
      <c r="NA1301" s="133"/>
      <c r="NB1301" s="133"/>
      <c r="NC1301" s="133"/>
      <c r="ND1301" s="133"/>
      <c r="NE1301" s="133"/>
      <c r="NF1301" s="133"/>
      <c r="NG1301" s="133"/>
      <c r="NH1301" s="133"/>
      <c r="NI1301" s="133"/>
      <c r="NJ1301" s="133"/>
      <c r="NK1301" s="133"/>
      <c r="NL1301" s="133"/>
      <c r="NM1301" s="133"/>
      <c r="NN1301" s="133"/>
      <c r="NO1301" s="133"/>
      <c r="NP1301" s="133"/>
      <c r="NQ1301" s="133"/>
      <c r="NR1301" s="133"/>
      <c r="NS1301" s="133"/>
      <c r="NT1301" s="133"/>
      <c r="NU1301" s="133"/>
      <c r="NV1301" s="133"/>
      <c r="NW1301" s="133"/>
      <c r="NX1301" s="133"/>
      <c r="NY1301" s="133"/>
      <c r="NZ1301" s="133"/>
      <c r="OA1301" s="133"/>
      <c r="OB1301" s="133"/>
      <c r="OC1301" s="133"/>
      <c r="OD1301" s="133"/>
      <c r="OE1301" s="133"/>
      <c r="OF1301" s="133"/>
      <c r="OG1301" s="133"/>
      <c r="OH1301" s="133"/>
      <c r="OI1301" s="133"/>
      <c r="OJ1301" s="133"/>
      <c r="OK1301" s="133"/>
      <c r="OL1301" s="133"/>
      <c r="OM1301" s="133"/>
      <c r="ON1301" s="133"/>
      <c r="OO1301" s="133"/>
      <c r="OP1301" s="133"/>
      <c r="OQ1301" s="133"/>
      <c r="OR1301" s="133"/>
      <c r="OS1301" s="133"/>
      <c r="OT1301" s="133"/>
      <c r="OU1301" s="133"/>
      <c r="OV1301" s="133"/>
      <c r="OW1301" s="133"/>
      <c r="OX1301" s="133"/>
      <c r="OY1301" s="133"/>
      <c r="OZ1301" s="133"/>
      <c r="PA1301" s="133"/>
      <c r="PB1301" s="133"/>
      <c r="PC1301" s="133"/>
      <c r="PD1301" s="133"/>
      <c r="PE1301" s="133"/>
      <c r="PF1301" s="133"/>
      <c r="PG1301" s="133"/>
      <c r="PH1301" s="133"/>
      <c r="PI1301" s="133"/>
      <c r="PJ1301" s="133"/>
      <c r="PK1301" s="133"/>
      <c r="PL1301" s="133"/>
      <c r="PM1301" s="133"/>
      <c r="PN1301" s="133"/>
      <c r="PO1301" s="133"/>
      <c r="PP1301" s="133"/>
      <c r="PQ1301" s="133"/>
      <c r="PR1301" s="133"/>
      <c r="PS1301" s="133"/>
      <c r="PT1301" s="133"/>
      <c r="PU1301" s="133"/>
      <c r="PV1301" s="133"/>
      <c r="PW1301" s="133"/>
      <c r="PX1301" s="133"/>
      <c r="PY1301" s="133"/>
      <c r="PZ1301" s="133"/>
      <c r="QA1301" s="133"/>
      <c r="QB1301" s="133"/>
      <c r="QC1301" s="133"/>
      <c r="QD1301" s="133"/>
      <c r="QE1301" s="133"/>
      <c r="QF1301" s="133"/>
      <c r="QG1301" s="133"/>
      <c r="QH1301" s="133"/>
      <c r="QI1301" s="133"/>
      <c r="QJ1301" s="133"/>
      <c r="QK1301" s="133"/>
      <c r="QL1301" s="133"/>
      <c r="QM1301" s="133"/>
      <c r="QN1301" s="133"/>
      <c r="QO1301" s="133"/>
      <c r="QP1301" s="133"/>
      <c r="QQ1301" s="133"/>
      <c r="QR1301" s="133"/>
      <c r="QS1301" s="133"/>
      <c r="QT1301" s="133"/>
      <c r="QU1301" s="133"/>
      <c r="QV1301" s="133"/>
      <c r="QW1301" s="133"/>
      <c r="QX1301" s="133"/>
      <c r="QY1301" s="133"/>
      <c r="QZ1301" s="133"/>
      <c r="RA1301" s="133"/>
      <c r="RB1301" s="133"/>
      <c r="RC1301" s="133"/>
      <c r="RD1301" s="133"/>
      <c r="RE1301" s="133"/>
      <c r="RF1301" s="133"/>
      <c r="RG1301" s="133"/>
      <c r="RH1301" s="133"/>
      <c r="RI1301" s="133"/>
      <c r="RJ1301" s="133"/>
      <c r="RK1301" s="133"/>
      <c r="RL1301" s="133"/>
      <c r="RM1301" s="133"/>
      <c r="RN1301" s="133"/>
      <c r="RO1301" s="133"/>
      <c r="RP1301" s="133"/>
      <c r="RQ1301" s="133"/>
      <c r="RR1301" s="133"/>
      <c r="RS1301" s="133"/>
      <c r="RT1301" s="133"/>
      <c r="RU1301" s="133"/>
      <c r="RV1301" s="133"/>
      <c r="RW1301" s="133"/>
      <c r="RX1301" s="133"/>
      <c r="RY1301" s="133"/>
      <c r="RZ1301" s="133"/>
      <c r="SA1301" s="133"/>
      <c r="SB1301" s="133"/>
      <c r="SC1301" s="133"/>
      <c r="SD1301" s="133"/>
      <c r="SE1301" s="133"/>
      <c r="SF1301" s="133"/>
      <c r="SG1301" s="133"/>
      <c r="SH1301" s="133"/>
      <c r="SI1301" s="133"/>
      <c r="SJ1301" s="133"/>
      <c r="SK1301" s="133"/>
      <c r="SL1301" s="133"/>
      <c r="SM1301" s="133"/>
      <c r="SN1301" s="133"/>
      <c r="SO1301" s="133"/>
      <c r="SP1301" s="133"/>
      <c r="SQ1301" s="133"/>
      <c r="SR1301" s="133"/>
      <c r="SS1301" s="133"/>
      <c r="ST1301" s="133"/>
      <c r="SU1301" s="133"/>
      <c r="SV1301" s="133"/>
      <c r="SW1301" s="133"/>
      <c r="SX1301" s="133"/>
      <c r="SY1301" s="133"/>
      <c r="SZ1301" s="133"/>
      <c r="TA1301" s="133"/>
      <c r="TB1301" s="133"/>
      <c r="TC1301" s="133"/>
      <c r="TD1301" s="133"/>
      <c r="TE1301" s="133"/>
      <c r="TF1301" s="133"/>
      <c r="TG1301" s="133"/>
      <c r="TH1301" s="133"/>
      <c r="TI1301" s="133"/>
      <c r="TJ1301" s="133"/>
      <c r="TK1301" s="133"/>
      <c r="TL1301" s="133"/>
      <c r="TM1301" s="133"/>
      <c r="TN1301" s="133"/>
      <c r="TO1301" s="133"/>
      <c r="TP1301" s="133"/>
      <c r="TQ1301" s="133"/>
      <c r="TR1301" s="133"/>
      <c r="TS1301" s="133"/>
      <c r="TT1301" s="133"/>
      <c r="TU1301" s="133"/>
      <c r="TV1301" s="133"/>
      <c r="TW1301" s="133"/>
      <c r="TX1301" s="133"/>
      <c r="TY1301" s="133"/>
      <c r="TZ1301" s="133"/>
      <c r="UA1301" s="133"/>
      <c r="UB1301" s="133"/>
      <c r="UC1301" s="133"/>
      <c r="UD1301" s="133"/>
      <c r="UE1301" s="133"/>
      <c r="UF1301" s="133"/>
      <c r="UG1301" s="133"/>
      <c r="UH1301" s="133"/>
      <c r="UI1301" s="133"/>
      <c r="UJ1301" s="133"/>
      <c r="UK1301" s="133"/>
      <c r="UL1301" s="133"/>
      <c r="UM1301" s="133"/>
      <c r="UN1301" s="133"/>
      <c r="UO1301" s="133"/>
      <c r="UP1301" s="133"/>
      <c r="UQ1301" s="133"/>
      <c r="UR1301" s="133"/>
      <c r="US1301" s="133"/>
      <c r="UT1301" s="133"/>
      <c r="UU1301" s="133"/>
      <c r="UV1301" s="133"/>
      <c r="UW1301" s="133"/>
      <c r="UX1301" s="133"/>
      <c r="UY1301" s="133"/>
      <c r="UZ1301" s="133"/>
      <c r="VA1301" s="133"/>
      <c r="VB1301" s="133"/>
      <c r="VC1301" s="133"/>
      <c r="VD1301" s="133"/>
      <c r="VE1301" s="133"/>
      <c r="VF1301" s="133"/>
      <c r="VG1301" s="133"/>
      <c r="VH1301" s="133"/>
      <c r="VI1301" s="133"/>
      <c r="VJ1301" s="133"/>
      <c r="VK1301" s="133"/>
      <c r="VL1301" s="133"/>
      <c r="VM1301" s="133"/>
      <c r="VN1301" s="133"/>
      <c r="VO1301" s="133"/>
      <c r="VP1301" s="133"/>
      <c r="VQ1301" s="133"/>
      <c r="VR1301" s="133"/>
      <c r="VS1301" s="133"/>
      <c r="VT1301" s="133"/>
      <c r="VU1301" s="133"/>
      <c r="VV1301" s="133"/>
      <c r="VW1301" s="133"/>
      <c r="VX1301" s="133"/>
      <c r="VY1301" s="133"/>
      <c r="VZ1301" s="133"/>
      <c r="WA1301" s="133"/>
      <c r="WB1301" s="133"/>
      <c r="WC1301" s="133"/>
      <c r="WD1301" s="133"/>
      <c r="WE1301" s="133"/>
      <c r="WF1301" s="133"/>
      <c r="WG1301" s="133"/>
      <c r="WH1301" s="133"/>
      <c r="WI1301" s="133"/>
      <c r="WJ1301" s="133"/>
      <c r="WK1301" s="133"/>
      <c r="WL1301" s="133"/>
      <c r="WM1301" s="133"/>
      <c r="WN1301" s="133"/>
      <c r="WO1301" s="133"/>
      <c r="WP1301" s="133"/>
      <c r="WQ1301" s="133"/>
      <c r="WR1301" s="133"/>
      <c r="WS1301" s="133"/>
      <c r="WT1301" s="133"/>
      <c r="WU1301" s="133"/>
      <c r="WV1301" s="133"/>
      <c r="WW1301" s="133"/>
      <c r="WX1301" s="133"/>
      <c r="WY1301" s="133"/>
      <c r="WZ1301" s="133"/>
      <c r="XA1301" s="133"/>
      <c r="XB1301" s="133"/>
      <c r="XC1301" s="133"/>
      <c r="XD1301" s="133"/>
      <c r="XE1301" s="133"/>
      <c r="XF1301" s="133"/>
      <c r="XG1301" s="133"/>
      <c r="XH1301" s="133"/>
      <c r="XI1301" s="133"/>
      <c r="XJ1301" s="133"/>
      <c r="XK1301" s="133"/>
      <c r="XL1301" s="133"/>
      <c r="XM1301" s="133"/>
      <c r="XN1301" s="133"/>
      <c r="XO1301" s="133"/>
      <c r="XP1301" s="133"/>
      <c r="XQ1301" s="133"/>
      <c r="XR1301" s="133"/>
      <c r="XS1301" s="133"/>
      <c r="XT1301" s="133"/>
      <c r="XU1301" s="133"/>
      <c r="XV1301" s="133"/>
      <c r="XW1301" s="133"/>
      <c r="XX1301" s="133"/>
      <c r="XY1301" s="133"/>
      <c r="XZ1301" s="133"/>
      <c r="YA1301" s="133"/>
      <c r="YB1301" s="133"/>
      <c r="YC1301" s="133"/>
      <c r="YD1301" s="133"/>
      <c r="YE1301" s="133"/>
      <c r="YF1301" s="133"/>
      <c r="YG1301" s="133"/>
      <c r="YH1301" s="133"/>
      <c r="YI1301" s="133"/>
      <c r="YJ1301" s="133"/>
      <c r="YK1301" s="133"/>
      <c r="YL1301" s="133"/>
      <c r="YM1301" s="133"/>
      <c r="YN1301" s="133"/>
      <c r="YO1301" s="133"/>
      <c r="YP1301" s="133"/>
      <c r="YQ1301" s="133"/>
      <c r="YR1301" s="133"/>
      <c r="YS1301" s="133"/>
      <c r="YT1301" s="133"/>
      <c r="YU1301" s="133"/>
      <c r="YV1301" s="133"/>
      <c r="YW1301" s="133"/>
      <c r="YX1301" s="133"/>
      <c r="YY1301" s="133"/>
      <c r="YZ1301" s="133"/>
      <c r="ZA1301" s="133"/>
      <c r="ZB1301" s="133"/>
      <c r="ZC1301" s="133"/>
      <c r="ZD1301" s="133"/>
      <c r="ZE1301" s="133"/>
      <c r="ZF1301" s="133"/>
      <c r="ZG1301" s="133"/>
      <c r="ZH1301" s="133"/>
      <c r="ZI1301" s="133"/>
      <c r="ZJ1301" s="133"/>
      <c r="ZK1301" s="133"/>
      <c r="ZL1301" s="133"/>
      <c r="ZM1301" s="133"/>
      <c r="ZN1301" s="133"/>
      <c r="ZO1301" s="133"/>
      <c r="ZP1301" s="133"/>
      <c r="ZQ1301" s="133"/>
      <c r="ZR1301" s="133"/>
      <c r="ZS1301" s="133"/>
      <c r="ZT1301" s="133"/>
      <c r="ZU1301" s="133"/>
      <c r="ZV1301" s="133"/>
      <c r="ZW1301" s="133"/>
      <c r="ZX1301" s="133"/>
      <c r="ZY1301" s="133"/>
      <c r="ZZ1301" s="133"/>
      <c r="AAA1301" s="133"/>
      <c r="AAB1301" s="133"/>
      <c r="AAC1301" s="133"/>
      <c r="AAD1301" s="133"/>
      <c r="AAE1301" s="133"/>
      <c r="AAF1301" s="133"/>
      <c r="AAG1301" s="133"/>
      <c r="AAH1301" s="133"/>
      <c r="AAI1301" s="133"/>
      <c r="AAJ1301" s="133"/>
      <c r="AAK1301" s="133"/>
      <c r="AAL1301" s="133"/>
      <c r="AAM1301" s="133"/>
      <c r="AAN1301" s="133"/>
      <c r="AAO1301" s="133"/>
      <c r="AAP1301" s="133"/>
      <c r="AAQ1301" s="133"/>
      <c r="AAR1301" s="133"/>
      <c r="AAS1301" s="133"/>
      <c r="AAT1301" s="133"/>
      <c r="AAU1301" s="133"/>
      <c r="AAV1301" s="133"/>
      <c r="AAW1301" s="133"/>
      <c r="AAX1301" s="133"/>
      <c r="AAY1301" s="133"/>
      <c r="AAZ1301" s="133"/>
      <c r="ABA1301" s="133"/>
      <c r="ABB1301" s="133"/>
      <c r="ABC1301" s="133"/>
      <c r="ABD1301" s="133"/>
      <c r="ABE1301" s="133"/>
      <c r="ABF1301" s="133"/>
      <c r="ABG1301" s="133"/>
      <c r="ABH1301" s="133"/>
      <c r="ABI1301" s="133"/>
      <c r="ABJ1301" s="133"/>
      <c r="ABK1301" s="133"/>
      <c r="ABL1301" s="133"/>
      <c r="ABM1301" s="133"/>
      <c r="ABN1301" s="133"/>
      <c r="ABO1301" s="133"/>
      <c r="ABP1301" s="133"/>
      <c r="ABQ1301" s="133"/>
      <c r="ABR1301" s="133"/>
      <c r="ABS1301" s="133"/>
      <c r="ABT1301" s="133"/>
      <c r="ABU1301" s="133"/>
      <c r="ABV1301" s="133"/>
      <c r="ABW1301" s="133"/>
      <c r="ABX1301" s="133"/>
      <c r="ABY1301" s="133"/>
      <c r="ABZ1301" s="133"/>
      <c r="ACA1301" s="133"/>
      <c r="ACB1301" s="133"/>
      <c r="ACC1301" s="133"/>
      <c r="ACD1301" s="133"/>
      <c r="ACE1301" s="133"/>
      <c r="ACF1301" s="133"/>
      <c r="ACG1301" s="133"/>
      <c r="ACH1301" s="133"/>
      <c r="ACI1301" s="133"/>
      <c r="ACJ1301" s="133"/>
      <c r="ACK1301" s="133"/>
      <c r="ACL1301" s="133"/>
      <c r="ACM1301" s="133"/>
      <c r="ACN1301" s="133"/>
      <c r="ACO1301" s="133"/>
      <c r="ACP1301" s="133"/>
      <c r="ACQ1301" s="133"/>
      <c r="ACR1301" s="133"/>
      <c r="ACS1301" s="133"/>
      <c r="ACT1301" s="133"/>
      <c r="ACU1301" s="133"/>
      <c r="ACV1301" s="133"/>
      <c r="ACW1301" s="133"/>
      <c r="ACX1301" s="133"/>
      <c r="ACY1301" s="133"/>
      <c r="ACZ1301" s="133"/>
      <c r="ADA1301" s="133"/>
      <c r="ADB1301" s="133"/>
      <c r="ADC1301" s="133"/>
      <c r="ADD1301" s="133"/>
      <c r="ADE1301" s="133"/>
      <c r="ADF1301" s="133"/>
      <c r="ADG1301" s="133"/>
      <c r="ADH1301" s="133"/>
      <c r="ADI1301" s="133"/>
      <c r="ADJ1301" s="133"/>
      <c r="ADK1301" s="133"/>
      <c r="ADL1301" s="133"/>
      <c r="ADM1301" s="133"/>
      <c r="ADN1301" s="133"/>
      <c r="ADO1301" s="133"/>
      <c r="ADP1301" s="133"/>
      <c r="ADQ1301" s="133"/>
      <c r="ADR1301" s="133"/>
      <c r="ADS1301" s="133"/>
      <c r="ADT1301" s="133"/>
      <c r="ADU1301" s="133"/>
      <c r="ADV1301" s="133"/>
      <c r="ADW1301" s="133"/>
      <c r="ADX1301" s="133"/>
      <c r="ADY1301" s="133"/>
      <c r="ADZ1301" s="133"/>
      <c r="AEA1301" s="133"/>
      <c r="AEB1301" s="133"/>
      <c r="AEC1301" s="133"/>
      <c r="AED1301" s="133"/>
      <c r="AEE1301" s="133"/>
      <c r="AEF1301" s="133"/>
      <c r="AEG1301" s="133"/>
      <c r="AEH1301" s="133"/>
      <c r="AEI1301" s="133"/>
      <c r="AEJ1301" s="133"/>
      <c r="AEK1301" s="133"/>
      <c r="AEL1301" s="133"/>
      <c r="AEM1301" s="133"/>
      <c r="AEN1301" s="133"/>
      <c r="AEO1301" s="133"/>
      <c r="AEP1301" s="133"/>
      <c r="AEQ1301" s="133"/>
      <c r="AER1301" s="133"/>
      <c r="AES1301" s="133"/>
      <c r="AET1301" s="133"/>
      <c r="AEU1301" s="133"/>
      <c r="AEV1301" s="133"/>
      <c r="AEW1301" s="133"/>
      <c r="AEX1301" s="133"/>
      <c r="AEY1301" s="133"/>
      <c r="AEZ1301" s="133"/>
      <c r="AFA1301" s="133"/>
      <c r="AFB1301" s="133"/>
      <c r="AFC1301" s="133"/>
      <c r="AFD1301" s="133"/>
      <c r="AFE1301" s="133"/>
      <c r="AFF1301" s="133"/>
      <c r="AFG1301" s="133"/>
      <c r="AFH1301" s="133"/>
      <c r="AFI1301" s="133"/>
      <c r="AFJ1301" s="133"/>
      <c r="AFK1301" s="133"/>
      <c r="AFL1301" s="133"/>
      <c r="AFM1301" s="133"/>
      <c r="AFN1301" s="133"/>
      <c r="AFO1301" s="133"/>
      <c r="AFP1301" s="133"/>
      <c r="AFQ1301" s="133"/>
      <c r="AFR1301" s="133"/>
      <c r="AFS1301" s="133"/>
      <c r="AFT1301" s="133"/>
      <c r="AFU1301" s="133"/>
      <c r="AFV1301" s="133"/>
      <c r="AFW1301" s="133"/>
      <c r="AFX1301" s="133"/>
      <c r="AFY1301" s="133"/>
      <c r="AFZ1301" s="133"/>
      <c r="AGA1301" s="133"/>
      <c r="AGB1301" s="133"/>
      <c r="AGC1301" s="133"/>
      <c r="AGD1301" s="133"/>
      <c r="AGE1301" s="133"/>
      <c r="AGF1301" s="133"/>
      <c r="AGG1301" s="133"/>
      <c r="AGH1301" s="133"/>
      <c r="AGI1301" s="133"/>
      <c r="AGJ1301" s="133"/>
      <c r="AGK1301" s="133"/>
      <c r="AGL1301" s="133"/>
      <c r="AGM1301" s="133"/>
      <c r="AGN1301" s="133"/>
      <c r="AGO1301" s="133"/>
      <c r="AGP1301" s="133"/>
      <c r="AGQ1301" s="133"/>
      <c r="AGR1301" s="133"/>
      <c r="AGS1301" s="133"/>
      <c r="AGT1301" s="133"/>
      <c r="AGU1301" s="133"/>
      <c r="AGV1301" s="133"/>
      <c r="AGW1301" s="133"/>
      <c r="AGX1301" s="133"/>
      <c r="AGY1301" s="133"/>
      <c r="AGZ1301" s="133"/>
      <c r="AHA1301" s="133"/>
      <c r="AHB1301" s="133"/>
      <c r="AHC1301" s="133"/>
      <c r="AHD1301" s="133"/>
      <c r="AHE1301" s="133"/>
      <c r="AHF1301" s="133"/>
      <c r="AHG1301" s="133"/>
      <c r="AHH1301" s="133"/>
      <c r="AHI1301" s="133"/>
      <c r="AHJ1301" s="133"/>
      <c r="AHK1301" s="133"/>
      <c r="AHL1301" s="133"/>
      <c r="AHM1301" s="133"/>
      <c r="AHN1301" s="133"/>
      <c r="AHO1301" s="133"/>
      <c r="AHP1301" s="133"/>
      <c r="AHQ1301" s="133"/>
      <c r="AHR1301" s="133"/>
      <c r="AHS1301" s="133"/>
      <c r="AHT1301" s="133"/>
      <c r="AHU1301" s="133"/>
      <c r="AHV1301" s="133"/>
      <c r="AHW1301" s="133"/>
      <c r="AHX1301" s="133"/>
      <c r="AHY1301" s="133"/>
      <c r="AHZ1301" s="133"/>
      <c r="AIA1301" s="133"/>
      <c r="AIB1301" s="133"/>
      <c r="AIC1301" s="133"/>
      <c r="AID1301" s="133"/>
      <c r="AIE1301" s="133"/>
      <c r="AIF1301" s="133"/>
      <c r="AIG1301" s="133"/>
      <c r="AIH1301" s="133"/>
      <c r="AII1301" s="133"/>
      <c r="AIJ1301" s="133"/>
      <c r="AIK1301" s="133"/>
      <c r="AIL1301" s="133"/>
      <c r="AIM1301" s="133"/>
      <c r="AIN1301" s="133"/>
      <c r="AIO1301" s="133"/>
      <c r="AIP1301" s="133"/>
      <c r="AIQ1301" s="133"/>
      <c r="AIR1301" s="133"/>
      <c r="AIS1301" s="133"/>
      <c r="AIT1301" s="133"/>
      <c r="AIU1301" s="133"/>
      <c r="AIV1301" s="133"/>
      <c r="AIW1301" s="133"/>
      <c r="AIX1301" s="133"/>
      <c r="AIY1301" s="133"/>
      <c r="AIZ1301" s="133"/>
      <c r="AJA1301" s="133"/>
      <c r="AJB1301" s="133"/>
      <c r="AJC1301" s="133"/>
      <c r="AJD1301" s="133"/>
      <c r="AJE1301" s="133"/>
      <c r="AJF1301" s="133"/>
      <c r="AJG1301" s="133"/>
      <c r="AJH1301" s="133"/>
      <c r="AJI1301" s="133"/>
      <c r="AJJ1301" s="133"/>
      <c r="AJK1301" s="133"/>
      <c r="AJL1301" s="133"/>
      <c r="AJM1301" s="133"/>
      <c r="AJN1301" s="133"/>
      <c r="AJO1301" s="133"/>
      <c r="AJP1301" s="133"/>
      <c r="AJQ1301" s="133"/>
      <c r="AJR1301" s="133"/>
      <c r="AJS1301" s="133"/>
      <c r="AJT1301" s="133"/>
      <c r="AJU1301" s="133"/>
      <c r="AJV1301" s="133"/>
      <c r="AJW1301" s="133"/>
      <c r="AJX1301" s="133"/>
      <c r="AJY1301" s="133"/>
      <c r="AJZ1301" s="133"/>
      <c r="AKA1301" s="133"/>
      <c r="AKB1301" s="133"/>
      <c r="AKC1301" s="133"/>
      <c r="AKD1301" s="133"/>
      <c r="AKE1301" s="133"/>
      <c r="AKF1301" s="133"/>
      <c r="AKG1301" s="133"/>
      <c r="AKH1301" s="133"/>
      <c r="AKI1301" s="133"/>
      <c r="AKJ1301" s="133"/>
      <c r="AKK1301" s="133"/>
      <c r="AKL1301" s="133"/>
      <c r="AKM1301" s="133"/>
      <c r="AKN1301" s="133"/>
      <c r="AKO1301" s="133"/>
      <c r="AKP1301" s="133"/>
      <c r="AKQ1301" s="133"/>
      <c r="AKR1301" s="133"/>
      <c r="AKS1301" s="133"/>
      <c r="AKT1301" s="133"/>
      <c r="AKU1301" s="133"/>
      <c r="AKV1301" s="133"/>
      <c r="AKW1301" s="133"/>
      <c r="AKX1301" s="133"/>
      <c r="AKY1301" s="133"/>
      <c r="AKZ1301" s="133"/>
      <c r="ALA1301" s="133"/>
      <c r="ALB1301" s="133"/>
      <c r="ALC1301" s="133"/>
      <c r="ALD1301" s="133"/>
      <c r="ALE1301" s="133"/>
      <c r="ALF1301" s="133"/>
      <c r="ALG1301" s="133"/>
      <c r="ALH1301" s="133"/>
      <c r="ALI1301" s="133"/>
      <c r="ALJ1301" s="133"/>
      <c r="ALK1301" s="133"/>
      <c r="ALL1301" s="133"/>
      <c r="ALM1301" s="133"/>
      <c r="ALN1301" s="133"/>
      <c r="ALO1301" s="133"/>
      <c r="ALP1301" s="133"/>
      <c r="ALQ1301" s="133"/>
      <c r="ALR1301" s="133"/>
      <c r="ALS1301" s="133"/>
      <c r="ALT1301" s="133"/>
      <c r="ALU1301" s="133"/>
      <c r="ALV1301" s="133"/>
      <c r="ALW1301" s="133"/>
      <c r="ALX1301" s="133"/>
      <c r="ALY1301" s="133"/>
      <c r="ALZ1301" s="133"/>
      <c r="AMA1301" s="133"/>
      <c r="AMB1301" s="133"/>
      <c r="AMC1301" s="133"/>
      <c r="AMD1301" s="133"/>
      <c r="AME1301" s="133"/>
      <c r="AMF1301" s="133"/>
      <c r="AMG1301" s="133"/>
      <c r="AMH1301" s="133"/>
      <c r="AMI1301" s="133"/>
      <c r="AMJ1301" s="133"/>
      <c r="AMK1301" s="133"/>
      <c r="AML1301" s="133"/>
      <c r="AMM1301" s="133"/>
      <c r="AMN1301" s="133"/>
      <c r="AMO1301" s="133"/>
      <c r="AMP1301" s="133"/>
      <c r="AMQ1301" s="133"/>
      <c r="AMR1301" s="133"/>
      <c r="AMS1301" s="133"/>
      <c r="AMT1301" s="133"/>
      <c r="AMU1301" s="133"/>
      <c r="AMV1301" s="133"/>
      <c r="AMW1301" s="133"/>
      <c r="AMX1301" s="133"/>
      <c r="AMY1301" s="133"/>
      <c r="AMZ1301" s="133"/>
      <c r="ANA1301" s="133"/>
      <c r="ANB1301" s="133"/>
      <c r="ANC1301" s="133"/>
      <c r="AND1301" s="133"/>
      <c r="ANE1301" s="133"/>
      <c r="ANF1301" s="133"/>
      <c r="ANG1301" s="133"/>
      <c r="ANH1301" s="133"/>
      <c r="ANI1301" s="133"/>
      <c r="ANJ1301" s="133"/>
      <c r="ANK1301" s="133"/>
      <c r="ANL1301" s="133"/>
      <c r="ANM1301" s="133"/>
      <c r="ANN1301" s="133"/>
      <c r="ANO1301" s="133"/>
      <c r="ANP1301" s="133"/>
      <c r="ANQ1301" s="133"/>
      <c r="ANR1301" s="133"/>
      <c r="ANS1301" s="133"/>
      <c r="ANT1301" s="133"/>
      <c r="ANU1301" s="133"/>
      <c r="ANV1301" s="133"/>
      <c r="ANW1301" s="133"/>
      <c r="ANX1301" s="133"/>
      <c r="ANY1301" s="133"/>
      <c r="ANZ1301" s="133"/>
      <c r="AOA1301" s="133"/>
      <c r="AOB1301" s="133"/>
      <c r="AOC1301" s="133"/>
      <c r="AOD1301" s="133"/>
      <c r="AOE1301" s="133"/>
      <c r="AOF1301" s="133"/>
      <c r="AOG1301" s="133"/>
      <c r="AOH1301" s="133"/>
      <c r="AOI1301" s="133"/>
      <c r="AOJ1301" s="133"/>
      <c r="AOK1301" s="133"/>
      <c r="AOL1301" s="133"/>
      <c r="AOM1301" s="133"/>
      <c r="AON1301" s="133"/>
      <c r="AOO1301" s="133"/>
      <c r="AOP1301" s="133"/>
      <c r="AOQ1301" s="133"/>
      <c r="AOR1301" s="133"/>
      <c r="AOS1301" s="133"/>
      <c r="AOT1301" s="133"/>
      <c r="AOU1301" s="133"/>
      <c r="AOV1301" s="133"/>
      <c r="AOW1301" s="133"/>
      <c r="AOX1301" s="133"/>
      <c r="AOY1301" s="133"/>
      <c r="AOZ1301" s="133"/>
      <c r="APA1301" s="133"/>
      <c r="APB1301" s="133"/>
      <c r="APC1301" s="133"/>
      <c r="APD1301" s="133"/>
      <c r="APE1301" s="133"/>
      <c r="APF1301" s="133"/>
      <c r="APG1301" s="133"/>
      <c r="APH1301" s="133"/>
      <c r="API1301" s="133"/>
      <c r="APJ1301" s="133"/>
      <c r="APK1301" s="133"/>
      <c r="APL1301" s="133"/>
      <c r="APM1301" s="133"/>
      <c r="APN1301" s="133"/>
      <c r="APO1301" s="133"/>
      <c r="APP1301" s="133"/>
      <c r="APQ1301" s="133"/>
      <c r="APR1301" s="133"/>
      <c r="APS1301" s="133"/>
      <c r="APT1301" s="133"/>
      <c r="APU1301" s="133"/>
      <c r="APV1301" s="133"/>
      <c r="APW1301" s="133"/>
      <c r="APX1301" s="133"/>
      <c r="APY1301" s="133"/>
      <c r="APZ1301" s="133"/>
      <c r="AQA1301" s="133"/>
      <c r="AQB1301" s="133"/>
      <c r="AQC1301" s="133"/>
      <c r="AQD1301" s="133"/>
      <c r="AQE1301" s="133"/>
      <c r="AQF1301" s="133"/>
      <c r="AQG1301" s="133"/>
      <c r="AQH1301" s="133"/>
      <c r="AQI1301" s="133"/>
      <c r="AQJ1301" s="133"/>
      <c r="AQK1301" s="133"/>
      <c r="AQL1301" s="133"/>
      <c r="AQM1301" s="133"/>
      <c r="AQN1301" s="133"/>
      <c r="AQO1301" s="133"/>
      <c r="AQP1301" s="133"/>
      <c r="AQQ1301" s="133"/>
      <c r="AQR1301" s="133"/>
      <c r="AQS1301" s="133"/>
      <c r="AQT1301" s="133"/>
      <c r="AQU1301" s="133"/>
      <c r="AQV1301" s="133"/>
      <c r="AQW1301" s="133"/>
      <c r="AQX1301" s="133"/>
      <c r="AQY1301" s="133"/>
      <c r="AQZ1301" s="133"/>
      <c r="ARA1301" s="133"/>
      <c r="ARB1301" s="133"/>
      <c r="ARC1301" s="133"/>
      <c r="ARD1301" s="133"/>
      <c r="ARE1301" s="133"/>
      <c r="ARF1301" s="133"/>
      <c r="ARG1301" s="133"/>
      <c r="ARH1301" s="133"/>
      <c r="ARI1301" s="133"/>
      <c r="ARJ1301" s="133"/>
      <c r="ARK1301" s="133"/>
      <c r="ARL1301" s="133"/>
      <c r="ARM1301" s="133"/>
      <c r="ARN1301" s="133"/>
      <c r="ARO1301" s="133"/>
      <c r="ARP1301" s="133"/>
      <c r="ARQ1301" s="133"/>
      <c r="ARR1301" s="133"/>
      <c r="ARS1301" s="133"/>
      <c r="ART1301" s="133"/>
      <c r="ARU1301" s="133"/>
      <c r="ARV1301" s="133"/>
      <c r="ARW1301" s="133"/>
      <c r="ARX1301" s="133"/>
      <c r="ARY1301" s="133"/>
      <c r="ARZ1301" s="133"/>
      <c r="ASA1301" s="133"/>
      <c r="ASB1301" s="133"/>
      <c r="ASC1301" s="133"/>
      <c r="ASD1301" s="133"/>
      <c r="ASE1301" s="133"/>
      <c r="ASF1301" s="133"/>
      <c r="ASG1301" s="133"/>
      <c r="ASH1301" s="133"/>
      <c r="ASI1301" s="133"/>
      <c r="ASJ1301" s="133"/>
      <c r="ASK1301" s="133"/>
      <c r="ASL1301" s="133"/>
      <c r="ASM1301" s="133"/>
      <c r="ASN1301" s="133"/>
      <c r="ASO1301" s="133"/>
      <c r="ASP1301" s="133"/>
      <c r="ASQ1301" s="133"/>
      <c r="ASR1301" s="133"/>
      <c r="ASS1301" s="133"/>
      <c r="AST1301" s="133"/>
      <c r="ASU1301" s="133"/>
      <c r="ASV1301" s="133"/>
      <c r="ASW1301" s="133"/>
      <c r="ASX1301" s="133"/>
      <c r="ASY1301" s="133"/>
      <c r="ASZ1301" s="133"/>
      <c r="ATA1301" s="133"/>
      <c r="ATB1301" s="133"/>
      <c r="ATC1301" s="133"/>
      <c r="ATD1301" s="133"/>
      <c r="ATE1301" s="133"/>
      <c r="ATF1301" s="133"/>
      <c r="ATG1301" s="133"/>
      <c r="ATH1301" s="133"/>
      <c r="ATI1301" s="133"/>
      <c r="ATJ1301" s="133"/>
      <c r="ATK1301" s="133"/>
      <c r="ATL1301" s="133"/>
      <c r="ATM1301" s="133"/>
      <c r="ATN1301" s="133"/>
      <c r="ATO1301" s="133"/>
      <c r="ATP1301" s="133"/>
      <c r="ATQ1301" s="133"/>
      <c r="ATR1301" s="133"/>
      <c r="ATS1301" s="133"/>
      <c r="ATT1301" s="133"/>
      <c r="ATU1301" s="133"/>
      <c r="ATV1301" s="133"/>
      <c r="ATW1301" s="133"/>
      <c r="ATX1301" s="133"/>
      <c r="ATY1301" s="133"/>
      <c r="ATZ1301" s="133"/>
      <c r="AUA1301" s="133"/>
      <c r="AUB1301" s="133"/>
      <c r="AUC1301" s="133"/>
      <c r="AUD1301" s="133"/>
      <c r="AUE1301" s="133"/>
      <c r="AUF1301" s="133"/>
      <c r="AUG1301" s="133"/>
      <c r="AUH1301" s="133"/>
      <c r="AUI1301" s="133"/>
      <c r="AUJ1301" s="133"/>
      <c r="AUK1301" s="133"/>
      <c r="AUL1301" s="133"/>
      <c r="AUM1301" s="133"/>
      <c r="AUN1301" s="133"/>
      <c r="AUO1301" s="133"/>
      <c r="AUP1301" s="133"/>
      <c r="AUQ1301" s="133"/>
      <c r="AUR1301" s="133"/>
      <c r="AUS1301" s="133"/>
      <c r="AUT1301" s="133"/>
      <c r="AUU1301" s="133"/>
      <c r="AUV1301" s="133"/>
      <c r="AUW1301" s="133"/>
      <c r="AUX1301" s="133"/>
      <c r="AUY1301" s="133"/>
      <c r="AUZ1301" s="133"/>
      <c r="AVA1301" s="133"/>
      <c r="AVB1301" s="133"/>
      <c r="AVC1301" s="133"/>
      <c r="AVD1301" s="133"/>
      <c r="AVE1301" s="133"/>
      <c r="AVF1301" s="133"/>
      <c r="AVG1301" s="133"/>
      <c r="AVH1301" s="133"/>
      <c r="AVI1301" s="133"/>
      <c r="AVJ1301" s="133"/>
      <c r="AVK1301" s="133"/>
      <c r="AVL1301" s="133"/>
      <c r="AVM1301" s="133"/>
      <c r="AVN1301" s="133"/>
      <c r="AVO1301" s="133"/>
      <c r="AVP1301" s="133"/>
      <c r="AVQ1301" s="133"/>
      <c r="AVR1301" s="133"/>
      <c r="AVS1301" s="133"/>
      <c r="AVT1301" s="133"/>
      <c r="AVU1301" s="133"/>
      <c r="AVV1301" s="133"/>
      <c r="AVW1301" s="133"/>
      <c r="AVX1301" s="133"/>
      <c r="AVY1301" s="133"/>
      <c r="AVZ1301" s="133"/>
      <c r="AWA1301" s="133"/>
      <c r="AWB1301" s="133"/>
      <c r="AWC1301" s="133"/>
      <c r="AWD1301" s="133"/>
      <c r="AWE1301" s="133"/>
      <c r="AWF1301" s="133"/>
      <c r="AWG1301" s="133"/>
      <c r="AWH1301" s="133"/>
      <c r="AWI1301" s="133"/>
      <c r="AWJ1301" s="133"/>
      <c r="AWK1301" s="133"/>
      <c r="AWL1301" s="133"/>
      <c r="AWM1301" s="133"/>
      <c r="AWN1301" s="133"/>
      <c r="AWO1301" s="133"/>
      <c r="AWP1301" s="133"/>
      <c r="AWQ1301" s="133"/>
      <c r="AWR1301" s="133"/>
      <c r="AWS1301" s="133"/>
      <c r="AWT1301" s="133"/>
      <c r="AWU1301" s="133"/>
      <c r="AWV1301" s="133"/>
      <c r="AWW1301" s="133"/>
      <c r="AWX1301" s="133"/>
      <c r="AWY1301" s="133"/>
      <c r="AWZ1301" s="133"/>
      <c r="AXA1301" s="133"/>
      <c r="AXB1301" s="133"/>
      <c r="AXC1301" s="133"/>
      <c r="AXD1301" s="133"/>
      <c r="AXE1301" s="133"/>
      <c r="AXF1301" s="133"/>
      <c r="AXG1301" s="133"/>
      <c r="AXH1301" s="133"/>
      <c r="AXI1301" s="133"/>
      <c r="AXJ1301" s="133"/>
      <c r="AXK1301" s="133"/>
      <c r="AXL1301" s="133"/>
      <c r="AXM1301" s="133"/>
      <c r="AXN1301" s="133"/>
      <c r="AXO1301" s="133"/>
      <c r="AXP1301" s="133"/>
      <c r="AXQ1301" s="133"/>
      <c r="AXR1301" s="133"/>
      <c r="AXS1301" s="133"/>
      <c r="AXT1301" s="133"/>
      <c r="AXU1301" s="133"/>
      <c r="AXV1301" s="133"/>
      <c r="AXW1301" s="133"/>
      <c r="AXX1301" s="133"/>
      <c r="AXY1301" s="133"/>
      <c r="AXZ1301" s="133"/>
      <c r="AYA1301" s="133"/>
      <c r="AYB1301" s="133"/>
      <c r="AYC1301" s="133"/>
      <c r="AYD1301" s="133"/>
      <c r="AYE1301" s="133"/>
      <c r="AYF1301" s="133"/>
      <c r="AYG1301" s="133"/>
      <c r="AYH1301" s="133"/>
      <c r="AYI1301" s="133"/>
      <c r="AYJ1301" s="133"/>
      <c r="AYK1301" s="133"/>
      <c r="AYL1301" s="133"/>
      <c r="AYM1301" s="133"/>
      <c r="AYN1301" s="133"/>
      <c r="AYO1301" s="133"/>
      <c r="AYP1301" s="133"/>
      <c r="AYQ1301" s="133"/>
      <c r="AYR1301" s="133"/>
      <c r="AYS1301" s="133"/>
      <c r="AYT1301" s="133"/>
      <c r="AYU1301" s="133"/>
      <c r="AYV1301" s="133"/>
      <c r="AYW1301" s="133"/>
      <c r="AYX1301" s="133"/>
      <c r="AYY1301" s="133"/>
      <c r="AYZ1301" s="133"/>
      <c r="AZA1301" s="133"/>
      <c r="AZB1301" s="133"/>
      <c r="AZC1301" s="133"/>
      <c r="AZD1301" s="133"/>
      <c r="AZE1301" s="133"/>
      <c r="AZF1301" s="133"/>
      <c r="AZG1301" s="133"/>
      <c r="AZH1301" s="133"/>
      <c r="AZI1301" s="133"/>
      <c r="AZJ1301" s="133"/>
      <c r="AZK1301" s="133"/>
      <c r="AZL1301" s="133"/>
      <c r="AZM1301" s="133"/>
      <c r="AZN1301" s="133"/>
      <c r="AZO1301" s="133"/>
      <c r="AZP1301" s="133"/>
      <c r="AZQ1301" s="133"/>
      <c r="AZR1301" s="133"/>
      <c r="AZS1301" s="133"/>
      <c r="AZT1301" s="133"/>
      <c r="AZU1301" s="133"/>
      <c r="AZV1301" s="133"/>
      <c r="AZW1301" s="133"/>
      <c r="AZX1301" s="133"/>
      <c r="AZY1301" s="133"/>
      <c r="AZZ1301" s="133"/>
      <c r="BAA1301" s="133"/>
      <c r="BAB1301" s="133"/>
      <c r="BAC1301" s="133"/>
      <c r="BAD1301" s="133"/>
      <c r="BAE1301" s="133"/>
      <c r="BAF1301" s="133"/>
      <c r="BAG1301" s="133"/>
      <c r="BAH1301" s="133"/>
      <c r="BAI1301" s="133"/>
      <c r="BAJ1301" s="133"/>
      <c r="BAK1301" s="133"/>
      <c r="BAL1301" s="133"/>
      <c r="BAM1301" s="133"/>
      <c r="BAN1301" s="133"/>
      <c r="BAO1301" s="133"/>
      <c r="BAP1301" s="133"/>
      <c r="BAQ1301" s="133"/>
      <c r="BAR1301" s="133"/>
      <c r="BAS1301" s="133"/>
      <c r="BAT1301" s="133"/>
      <c r="BAU1301" s="133"/>
      <c r="BAV1301" s="133"/>
      <c r="BAW1301" s="133"/>
      <c r="BAX1301" s="133"/>
      <c r="BAY1301" s="133"/>
      <c r="BAZ1301" s="133"/>
      <c r="BBA1301" s="133"/>
      <c r="BBB1301" s="133"/>
      <c r="BBC1301" s="133"/>
      <c r="BBD1301" s="133"/>
      <c r="BBE1301" s="133"/>
      <c r="BBF1301" s="133"/>
      <c r="BBG1301" s="133"/>
      <c r="BBH1301" s="133"/>
      <c r="BBI1301" s="133"/>
      <c r="BBJ1301" s="133"/>
      <c r="BBK1301" s="133"/>
      <c r="BBL1301" s="133"/>
      <c r="BBM1301" s="133"/>
      <c r="BBN1301" s="133"/>
      <c r="BBO1301" s="133"/>
      <c r="BBP1301" s="133"/>
      <c r="BBQ1301" s="133"/>
      <c r="BBR1301" s="133"/>
      <c r="BBS1301" s="133"/>
      <c r="BBT1301" s="133"/>
      <c r="BBU1301" s="133"/>
      <c r="BBV1301" s="133"/>
      <c r="BBW1301" s="133"/>
      <c r="BBX1301" s="133"/>
      <c r="BBY1301" s="133"/>
      <c r="BBZ1301" s="133"/>
      <c r="BCA1301" s="133"/>
      <c r="BCB1301" s="133"/>
      <c r="BCC1301" s="133"/>
      <c r="BCD1301" s="133"/>
      <c r="BCE1301" s="133"/>
      <c r="BCF1301" s="133"/>
      <c r="BCG1301" s="133"/>
      <c r="BCH1301" s="133"/>
      <c r="BCI1301" s="133"/>
      <c r="BCJ1301" s="133"/>
      <c r="BCK1301" s="133"/>
      <c r="BCL1301" s="133"/>
      <c r="BCM1301" s="133"/>
      <c r="BCN1301" s="133"/>
      <c r="BCO1301" s="133"/>
      <c r="BCP1301" s="133"/>
      <c r="BCQ1301" s="133"/>
      <c r="BCR1301" s="133"/>
      <c r="BCS1301" s="133"/>
      <c r="BCT1301" s="133"/>
      <c r="BCU1301" s="133"/>
      <c r="BCV1301" s="133"/>
      <c r="BCW1301" s="133"/>
      <c r="BCX1301" s="133"/>
      <c r="BCY1301" s="133"/>
      <c r="BCZ1301" s="133"/>
      <c r="BDA1301" s="133"/>
      <c r="BDB1301" s="133"/>
      <c r="BDC1301" s="133"/>
      <c r="BDD1301" s="133"/>
      <c r="BDE1301" s="133"/>
      <c r="BDF1301" s="133"/>
      <c r="BDG1301" s="133"/>
      <c r="BDH1301" s="133"/>
      <c r="BDI1301" s="133"/>
      <c r="BDJ1301" s="133"/>
      <c r="BDK1301" s="133"/>
      <c r="BDL1301" s="133"/>
      <c r="BDM1301" s="133"/>
      <c r="BDN1301" s="133"/>
      <c r="BDO1301" s="133"/>
      <c r="BDP1301" s="133"/>
      <c r="BDQ1301" s="133"/>
      <c r="BDR1301" s="133"/>
      <c r="BDS1301" s="133"/>
      <c r="BDT1301" s="133"/>
      <c r="BDU1301" s="133"/>
      <c r="BDV1301" s="133"/>
      <c r="BDW1301" s="133"/>
      <c r="BDX1301" s="133"/>
      <c r="BDY1301" s="133"/>
      <c r="BDZ1301" s="133"/>
      <c r="BEA1301" s="133"/>
      <c r="BEB1301" s="133"/>
      <c r="BEC1301" s="133"/>
      <c r="BED1301" s="133"/>
      <c r="BEE1301" s="133"/>
      <c r="BEF1301" s="133"/>
      <c r="BEG1301" s="133"/>
      <c r="BEH1301" s="133"/>
      <c r="BEI1301" s="133"/>
      <c r="BEJ1301" s="133"/>
      <c r="BEK1301" s="133"/>
      <c r="BEL1301" s="133"/>
      <c r="BEM1301" s="133"/>
      <c r="BEN1301" s="133"/>
      <c r="BEO1301" s="133"/>
      <c r="BEP1301" s="133"/>
      <c r="BEQ1301" s="133"/>
      <c r="BER1301" s="133"/>
      <c r="BES1301" s="133"/>
      <c r="BET1301" s="133"/>
      <c r="BEU1301" s="133"/>
      <c r="BEV1301" s="133"/>
      <c r="BEW1301" s="133"/>
      <c r="BEX1301" s="133"/>
      <c r="BEY1301" s="133"/>
      <c r="BEZ1301" s="133"/>
      <c r="BFA1301" s="133"/>
      <c r="BFB1301" s="133"/>
      <c r="BFC1301" s="133"/>
      <c r="BFD1301" s="133"/>
      <c r="BFE1301" s="133"/>
      <c r="BFF1301" s="133"/>
      <c r="BFG1301" s="133"/>
      <c r="BFH1301" s="133"/>
      <c r="BFI1301" s="133"/>
      <c r="BFJ1301" s="133"/>
      <c r="BFK1301" s="133"/>
      <c r="BFL1301" s="133"/>
      <c r="BFM1301" s="133"/>
      <c r="BFN1301" s="133"/>
      <c r="BFO1301" s="133"/>
      <c r="BFP1301" s="133"/>
      <c r="BFQ1301" s="133"/>
      <c r="BFR1301" s="133"/>
      <c r="BFS1301" s="133"/>
      <c r="BFT1301" s="133"/>
      <c r="BFU1301" s="133"/>
      <c r="BFV1301" s="133"/>
      <c r="BFW1301" s="133"/>
      <c r="BFX1301" s="133"/>
      <c r="BFY1301" s="133"/>
      <c r="BFZ1301" s="133"/>
      <c r="BGA1301" s="133"/>
      <c r="BGB1301" s="133"/>
      <c r="BGC1301" s="133"/>
      <c r="BGD1301" s="133"/>
      <c r="BGE1301" s="133"/>
      <c r="BGF1301" s="133"/>
      <c r="BGG1301" s="133"/>
      <c r="BGH1301" s="133"/>
      <c r="BGI1301" s="133"/>
      <c r="BGJ1301" s="133"/>
      <c r="BGK1301" s="133"/>
      <c r="BGL1301" s="133"/>
      <c r="BGM1301" s="133"/>
      <c r="BGN1301" s="133"/>
      <c r="BGO1301" s="133"/>
      <c r="BGP1301" s="133"/>
      <c r="BGQ1301" s="133"/>
      <c r="BGR1301" s="133"/>
      <c r="BGS1301" s="133"/>
      <c r="BGT1301" s="133"/>
      <c r="BGU1301" s="133"/>
      <c r="BGV1301" s="133"/>
      <c r="BGW1301" s="133"/>
      <c r="BGX1301" s="133"/>
      <c r="BGY1301" s="133"/>
      <c r="BGZ1301" s="133"/>
      <c r="BHA1301" s="133"/>
      <c r="BHB1301" s="133"/>
      <c r="BHC1301" s="133"/>
      <c r="BHD1301" s="133"/>
      <c r="BHE1301" s="133"/>
      <c r="BHF1301" s="133"/>
      <c r="BHG1301" s="133"/>
      <c r="BHH1301" s="133"/>
      <c r="BHI1301" s="133"/>
      <c r="BHJ1301" s="133"/>
      <c r="BHK1301" s="133"/>
      <c r="BHL1301" s="133"/>
      <c r="BHM1301" s="133"/>
      <c r="BHN1301" s="133"/>
      <c r="BHO1301" s="133"/>
      <c r="BHP1301" s="133"/>
      <c r="BHQ1301" s="133"/>
      <c r="BHR1301" s="133"/>
      <c r="BHS1301" s="133"/>
      <c r="BHT1301" s="133"/>
      <c r="BHU1301" s="133"/>
      <c r="BHV1301" s="133"/>
      <c r="BHW1301" s="133"/>
      <c r="BHX1301" s="133"/>
      <c r="BHY1301" s="133"/>
      <c r="BHZ1301" s="133"/>
      <c r="BIA1301" s="133"/>
      <c r="BIB1301" s="133"/>
      <c r="BIC1301" s="133"/>
      <c r="BID1301" s="133"/>
      <c r="BIE1301" s="133"/>
      <c r="BIF1301" s="133"/>
      <c r="BIG1301" s="133"/>
      <c r="BIH1301" s="133"/>
      <c r="BII1301" s="133"/>
      <c r="BIJ1301" s="133"/>
      <c r="BIK1301" s="133"/>
      <c r="BIL1301" s="133"/>
      <c r="BIM1301" s="133"/>
      <c r="BIN1301" s="133"/>
      <c r="BIO1301" s="133"/>
      <c r="BIP1301" s="133"/>
      <c r="BIQ1301" s="133"/>
      <c r="BIR1301" s="133"/>
      <c r="BIS1301" s="133"/>
      <c r="BIT1301" s="133"/>
      <c r="BIU1301" s="133"/>
      <c r="BIV1301" s="133"/>
      <c r="BIW1301" s="133"/>
      <c r="BIX1301" s="133"/>
      <c r="BIY1301" s="133"/>
      <c r="BIZ1301" s="133"/>
      <c r="BJA1301" s="133"/>
      <c r="BJB1301" s="133"/>
      <c r="BJC1301" s="133"/>
      <c r="BJD1301" s="133"/>
      <c r="BJE1301" s="133"/>
      <c r="BJF1301" s="133"/>
      <c r="BJG1301" s="133"/>
      <c r="BJH1301" s="133"/>
      <c r="BJI1301" s="133"/>
      <c r="BJJ1301" s="133"/>
      <c r="BJK1301" s="133"/>
      <c r="BJL1301" s="133"/>
      <c r="BJM1301" s="133"/>
      <c r="BJN1301" s="133"/>
      <c r="BJO1301" s="133"/>
      <c r="BJP1301" s="133"/>
      <c r="BJQ1301" s="133"/>
      <c r="BJR1301" s="133"/>
      <c r="BJS1301" s="133"/>
      <c r="BJT1301" s="133"/>
      <c r="BJU1301" s="133"/>
      <c r="BJV1301" s="133"/>
      <c r="BJW1301" s="133"/>
      <c r="BJX1301" s="133"/>
      <c r="BJY1301" s="133"/>
      <c r="BJZ1301" s="133"/>
      <c r="BKA1301" s="133"/>
      <c r="BKB1301" s="133"/>
      <c r="BKC1301" s="133"/>
      <c r="BKD1301" s="133"/>
      <c r="BKE1301" s="133"/>
      <c r="BKF1301" s="133"/>
      <c r="BKG1301" s="133"/>
      <c r="BKH1301" s="133"/>
      <c r="BKI1301" s="133"/>
      <c r="BKJ1301" s="133"/>
      <c r="BKK1301" s="133"/>
      <c r="BKL1301" s="133"/>
      <c r="BKM1301" s="133"/>
      <c r="BKN1301" s="133"/>
      <c r="BKO1301" s="133"/>
      <c r="BKP1301" s="133"/>
      <c r="BKQ1301" s="133"/>
      <c r="BKR1301" s="133"/>
      <c r="BKS1301" s="133"/>
      <c r="BKT1301" s="133"/>
      <c r="BKU1301" s="133"/>
      <c r="BKV1301" s="133"/>
      <c r="BKW1301" s="133"/>
      <c r="BKX1301" s="133"/>
      <c r="BKY1301" s="133"/>
      <c r="BKZ1301" s="133"/>
      <c r="BLA1301" s="133"/>
      <c r="BLB1301" s="133"/>
      <c r="BLC1301" s="133"/>
      <c r="BLD1301" s="133"/>
      <c r="BLE1301" s="133"/>
      <c r="BLF1301" s="133"/>
      <c r="BLG1301" s="133"/>
      <c r="BLH1301" s="133"/>
      <c r="BLI1301" s="133"/>
      <c r="BLJ1301" s="133"/>
      <c r="BLK1301" s="133"/>
      <c r="BLL1301" s="133"/>
      <c r="BLM1301" s="133"/>
      <c r="BLN1301" s="133"/>
      <c r="BLO1301" s="133"/>
      <c r="BLP1301" s="133"/>
      <c r="BLQ1301" s="133"/>
      <c r="BLR1301" s="133"/>
      <c r="BLS1301" s="133"/>
      <c r="BLT1301" s="133"/>
      <c r="BLU1301" s="133"/>
      <c r="BLV1301" s="133"/>
      <c r="BLW1301" s="133"/>
      <c r="BLX1301" s="133"/>
      <c r="BLY1301" s="133"/>
      <c r="BLZ1301" s="133"/>
      <c r="BMA1301" s="133"/>
      <c r="BMB1301" s="133"/>
      <c r="BMC1301" s="133"/>
      <c r="BMD1301" s="133"/>
      <c r="BME1301" s="133"/>
      <c r="BMF1301" s="133"/>
      <c r="BMG1301" s="133"/>
      <c r="BMH1301" s="133"/>
      <c r="BMI1301" s="133"/>
      <c r="BMJ1301" s="133"/>
      <c r="BMK1301" s="133"/>
      <c r="BML1301" s="133"/>
      <c r="BMM1301" s="133"/>
      <c r="BMN1301" s="133"/>
      <c r="BMO1301" s="133"/>
      <c r="BMP1301" s="133"/>
      <c r="BMQ1301" s="133"/>
      <c r="BMR1301" s="133"/>
      <c r="BMS1301" s="133"/>
      <c r="BMT1301" s="133"/>
      <c r="BMU1301" s="133"/>
      <c r="BMV1301" s="133"/>
      <c r="BMW1301" s="133"/>
      <c r="BMX1301" s="133"/>
      <c r="BMY1301" s="133"/>
      <c r="BMZ1301" s="133"/>
      <c r="BNA1301" s="133"/>
      <c r="BNB1301" s="133"/>
      <c r="BNC1301" s="133"/>
      <c r="BND1301" s="133"/>
      <c r="BNE1301" s="133"/>
      <c r="BNF1301" s="133"/>
      <c r="BNG1301" s="133"/>
      <c r="BNH1301" s="133"/>
      <c r="BNI1301" s="133"/>
      <c r="BNJ1301" s="133"/>
      <c r="BNK1301" s="133"/>
      <c r="BNL1301" s="133"/>
      <c r="BNM1301" s="133"/>
      <c r="BNN1301" s="133"/>
      <c r="BNO1301" s="133"/>
      <c r="BNP1301" s="133"/>
      <c r="BNQ1301" s="133"/>
      <c r="BNR1301" s="133"/>
      <c r="BNS1301" s="133"/>
      <c r="BNT1301" s="133"/>
      <c r="BNU1301" s="133"/>
      <c r="BNV1301" s="133"/>
      <c r="BNW1301" s="133"/>
      <c r="BNX1301" s="133"/>
      <c r="BNY1301" s="133"/>
      <c r="BNZ1301" s="133"/>
      <c r="BOA1301" s="133"/>
      <c r="BOB1301" s="133"/>
      <c r="BOC1301" s="133"/>
      <c r="BOD1301" s="133"/>
      <c r="BOE1301" s="133"/>
      <c r="BOF1301" s="133"/>
      <c r="BOG1301" s="133"/>
      <c r="BOH1301" s="133"/>
      <c r="BOI1301" s="133"/>
      <c r="BOJ1301" s="133"/>
      <c r="BOK1301" s="133"/>
      <c r="BOL1301" s="133"/>
      <c r="BOM1301" s="133"/>
      <c r="BON1301" s="133"/>
      <c r="BOO1301" s="133"/>
      <c r="BOP1301" s="133"/>
      <c r="BOQ1301" s="133"/>
      <c r="BOR1301" s="133"/>
      <c r="BOS1301" s="133"/>
      <c r="BOT1301" s="133"/>
      <c r="BOU1301" s="133"/>
      <c r="BOV1301" s="133"/>
      <c r="BOW1301" s="133"/>
      <c r="BOX1301" s="133"/>
      <c r="BOY1301" s="133"/>
      <c r="BOZ1301" s="133"/>
      <c r="BPA1301" s="133"/>
      <c r="BPB1301" s="133"/>
      <c r="BPC1301" s="133"/>
      <c r="BPD1301" s="133"/>
      <c r="BPE1301" s="133"/>
      <c r="BPF1301" s="133"/>
      <c r="BPG1301" s="133"/>
      <c r="BPH1301" s="133"/>
      <c r="BPI1301" s="133"/>
      <c r="BPJ1301" s="133"/>
      <c r="BPK1301" s="133"/>
      <c r="BPL1301" s="133"/>
      <c r="BPM1301" s="133"/>
      <c r="BPN1301" s="133"/>
      <c r="BPO1301" s="133"/>
      <c r="BPP1301" s="133"/>
      <c r="BPQ1301" s="133"/>
      <c r="BPR1301" s="133"/>
      <c r="BPS1301" s="133"/>
      <c r="BPT1301" s="133"/>
      <c r="BPU1301" s="133"/>
      <c r="BPV1301" s="133"/>
      <c r="BPW1301" s="133"/>
      <c r="BPX1301" s="133"/>
      <c r="BPY1301" s="133"/>
      <c r="BPZ1301" s="133"/>
      <c r="BQA1301" s="133"/>
      <c r="BQB1301" s="133"/>
      <c r="BQC1301" s="133"/>
      <c r="BQD1301" s="133"/>
      <c r="BQE1301" s="133"/>
      <c r="BQF1301" s="133"/>
      <c r="BQG1301" s="133"/>
      <c r="BQH1301" s="133"/>
      <c r="BQI1301" s="133"/>
      <c r="BQJ1301" s="133"/>
      <c r="BQK1301" s="133"/>
      <c r="BQL1301" s="133"/>
      <c r="BQM1301" s="133"/>
      <c r="BQN1301" s="133"/>
      <c r="BQO1301" s="133"/>
      <c r="BQP1301" s="133"/>
      <c r="BQQ1301" s="133"/>
      <c r="BQR1301" s="133"/>
      <c r="BQS1301" s="133"/>
      <c r="BQT1301" s="133"/>
      <c r="BQU1301" s="133"/>
      <c r="BQV1301" s="133"/>
      <c r="BQW1301" s="133"/>
      <c r="BQX1301" s="133"/>
      <c r="BQY1301" s="133"/>
      <c r="BQZ1301" s="133"/>
      <c r="BRA1301" s="133"/>
      <c r="BRB1301" s="133"/>
      <c r="BRC1301" s="133"/>
      <c r="BRD1301" s="133"/>
      <c r="BRE1301" s="133"/>
      <c r="BRF1301" s="133"/>
      <c r="BRG1301" s="133"/>
      <c r="BRH1301" s="133"/>
      <c r="BRI1301" s="133"/>
      <c r="BRJ1301" s="133"/>
      <c r="BRK1301" s="133"/>
      <c r="BRL1301" s="133"/>
      <c r="BRM1301" s="133"/>
      <c r="BRN1301" s="133"/>
      <c r="BRO1301" s="133"/>
      <c r="BRP1301" s="133"/>
      <c r="BRQ1301" s="133"/>
      <c r="BRR1301" s="133"/>
      <c r="BRS1301" s="133"/>
      <c r="BRT1301" s="133"/>
      <c r="BRU1301" s="133"/>
      <c r="BRV1301" s="133"/>
      <c r="BRW1301" s="133"/>
      <c r="BRX1301" s="133"/>
      <c r="BRY1301" s="133"/>
      <c r="BRZ1301" s="133"/>
      <c r="BSA1301" s="133"/>
      <c r="BSB1301" s="133"/>
      <c r="BSC1301" s="133"/>
      <c r="BSD1301" s="133"/>
      <c r="BSE1301" s="133"/>
      <c r="BSF1301" s="133"/>
      <c r="BSG1301" s="133"/>
      <c r="BSH1301" s="133"/>
      <c r="BSI1301" s="133"/>
      <c r="BSJ1301" s="133"/>
      <c r="BSK1301" s="133"/>
      <c r="BSL1301" s="133"/>
      <c r="BSM1301" s="133"/>
      <c r="BSN1301" s="133"/>
      <c r="BSO1301" s="133"/>
      <c r="BSP1301" s="133"/>
      <c r="BSQ1301" s="133"/>
      <c r="BSR1301" s="133"/>
      <c r="BSS1301" s="133"/>
      <c r="BST1301" s="133"/>
      <c r="BSU1301" s="133"/>
      <c r="BSV1301" s="133"/>
      <c r="BSW1301" s="133"/>
      <c r="BSX1301" s="133"/>
      <c r="BSY1301" s="133"/>
      <c r="BSZ1301" s="133"/>
      <c r="BTA1301" s="133"/>
      <c r="BTB1301" s="133"/>
      <c r="BTC1301" s="133"/>
      <c r="BTD1301" s="133"/>
      <c r="BTE1301" s="133"/>
      <c r="BTF1301" s="133"/>
      <c r="BTG1301" s="133"/>
      <c r="BTH1301" s="133"/>
      <c r="BTI1301" s="133"/>
      <c r="BTJ1301" s="133"/>
      <c r="BTK1301" s="133"/>
      <c r="BTL1301" s="133"/>
      <c r="BTM1301" s="133"/>
      <c r="BTN1301" s="133"/>
      <c r="BTO1301" s="133"/>
      <c r="BTP1301" s="133"/>
      <c r="BTQ1301" s="133"/>
      <c r="BTR1301" s="133"/>
      <c r="BTS1301" s="133"/>
      <c r="BTT1301" s="133"/>
      <c r="BTU1301" s="133"/>
      <c r="BTV1301" s="133"/>
      <c r="BTW1301" s="133"/>
      <c r="BTX1301" s="133"/>
      <c r="BTY1301" s="133"/>
      <c r="BTZ1301" s="133"/>
      <c r="BUA1301" s="133"/>
      <c r="BUB1301" s="133"/>
      <c r="BUC1301" s="133"/>
      <c r="BUD1301" s="133"/>
      <c r="BUE1301" s="133"/>
      <c r="BUF1301" s="133"/>
      <c r="BUG1301" s="133"/>
      <c r="BUH1301" s="133"/>
      <c r="BUI1301" s="133"/>
      <c r="BUJ1301" s="133"/>
      <c r="BUK1301" s="133"/>
      <c r="BUL1301" s="133"/>
      <c r="BUM1301" s="133"/>
      <c r="BUN1301" s="133"/>
      <c r="BUO1301" s="133"/>
      <c r="BUP1301" s="133"/>
      <c r="BUQ1301" s="133"/>
      <c r="BUR1301" s="133"/>
      <c r="BUS1301" s="133"/>
      <c r="BUT1301" s="133"/>
      <c r="BUU1301" s="133"/>
      <c r="BUV1301" s="133"/>
      <c r="BUW1301" s="133"/>
      <c r="BUX1301" s="133"/>
      <c r="BUY1301" s="133"/>
      <c r="BUZ1301" s="133"/>
      <c r="BVA1301" s="133"/>
      <c r="BVB1301" s="133"/>
      <c r="BVC1301" s="133"/>
      <c r="BVD1301" s="133"/>
      <c r="BVE1301" s="133"/>
      <c r="BVF1301" s="133"/>
      <c r="BVG1301" s="133"/>
      <c r="BVH1301" s="133"/>
      <c r="BVI1301" s="133"/>
      <c r="BVJ1301" s="133"/>
      <c r="BVK1301" s="133"/>
      <c r="BVL1301" s="133"/>
      <c r="BVM1301" s="133"/>
      <c r="BVN1301" s="133"/>
      <c r="BVO1301" s="133"/>
      <c r="BVP1301" s="133"/>
      <c r="BVQ1301" s="133"/>
      <c r="BVR1301" s="133"/>
      <c r="BVS1301" s="133"/>
      <c r="BVT1301" s="133"/>
      <c r="BVU1301" s="133"/>
      <c r="BVV1301" s="133"/>
      <c r="BVW1301" s="133"/>
      <c r="BVX1301" s="133"/>
      <c r="BVY1301" s="133"/>
      <c r="BVZ1301" s="133"/>
      <c r="BWA1301" s="133"/>
      <c r="BWB1301" s="133"/>
      <c r="BWC1301" s="133"/>
      <c r="BWD1301" s="133"/>
      <c r="BWE1301" s="133"/>
      <c r="BWF1301" s="133"/>
      <c r="BWG1301" s="133"/>
      <c r="BWH1301" s="133"/>
      <c r="BWI1301" s="133"/>
      <c r="BWJ1301" s="133"/>
      <c r="BWK1301" s="133"/>
      <c r="BWL1301" s="133"/>
      <c r="BWM1301" s="133"/>
      <c r="BWN1301" s="133"/>
      <c r="BWO1301" s="133"/>
      <c r="BWP1301" s="133"/>
      <c r="BWQ1301" s="133"/>
      <c r="BWR1301" s="133"/>
      <c r="BWS1301" s="133"/>
      <c r="BWT1301" s="133"/>
      <c r="BWU1301" s="133"/>
      <c r="BWV1301" s="133"/>
      <c r="BWW1301" s="133"/>
      <c r="BWX1301" s="133"/>
      <c r="BWY1301" s="133"/>
      <c r="BWZ1301" s="133"/>
      <c r="BXA1301" s="133"/>
      <c r="BXB1301" s="133"/>
      <c r="BXC1301" s="133"/>
      <c r="BXD1301" s="133"/>
      <c r="BXE1301" s="133"/>
      <c r="BXF1301" s="133"/>
      <c r="BXG1301" s="133"/>
      <c r="BXH1301" s="133"/>
      <c r="BXI1301" s="133"/>
      <c r="BXJ1301" s="133"/>
      <c r="BXK1301" s="133"/>
      <c r="BXL1301" s="133"/>
      <c r="BXM1301" s="133"/>
      <c r="BXN1301" s="133"/>
      <c r="BXO1301" s="133"/>
      <c r="BXP1301" s="133"/>
      <c r="BXQ1301" s="133"/>
      <c r="BXR1301" s="133"/>
      <c r="BXS1301" s="133"/>
      <c r="BXT1301" s="133"/>
      <c r="BXU1301" s="133"/>
      <c r="BXV1301" s="133"/>
      <c r="BXW1301" s="133"/>
      <c r="BXX1301" s="133"/>
      <c r="BXY1301" s="133"/>
      <c r="BXZ1301" s="133"/>
      <c r="BYA1301" s="133"/>
      <c r="BYB1301" s="133"/>
      <c r="BYC1301" s="133"/>
      <c r="BYD1301" s="133"/>
      <c r="BYE1301" s="133"/>
      <c r="BYF1301" s="133"/>
      <c r="BYG1301" s="133"/>
      <c r="BYH1301" s="133"/>
      <c r="BYI1301" s="133"/>
      <c r="BYJ1301" s="133"/>
      <c r="BYK1301" s="133"/>
      <c r="BYL1301" s="133"/>
      <c r="BYM1301" s="133"/>
      <c r="BYN1301" s="133"/>
      <c r="BYO1301" s="133"/>
      <c r="BYP1301" s="133"/>
      <c r="BYQ1301" s="133"/>
      <c r="BYR1301" s="133"/>
      <c r="BYS1301" s="133"/>
      <c r="BYT1301" s="133"/>
      <c r="BYU1301" s="133"/>
      <c r="BYV1301" s="133"/>
      <c r="BYW1301" s="133"/>
      <c r="BYX1301" s="133"/>
      <c r="BYY1301" s="133"/>
      <c r="BYZ1301" s="133"/>
      <c r="BZA1301" s="133"/>
      <c r="BZB1301" s="133"/>
      <c r="BZC1301" s="133"/>
      <c r="BZD1301" s="133"/>
      <c r="BZE1301" s="133"/>
      <c r="BZF1301" s="133"/>
      <c r="BZG1301" s="133"/>
      <c r="BZH1301" s="133"/>
      <c r="BZI1301" s="133"/>
      <c r="BZJ1301" s="133"/>
      <c r="BZK1301" s="133"/>
      <c r="BZL1301" s="133"/>
      <c r="BZM1301" s="133"/>
      <c r="BZN1301" s="133"/>
      <c r="BZO1301" s="133"/>
      <c r="BZP1301" s="133"/>
      <c r="BZQ1301" s="133"/>
      <c r="BZR1301" s="133"/>
      <c r="BZS1301" s="133"/>
      <c r="BZT1301" s="133"/>
      <c r="BZU1301" s="133"/>
      <c r="BZV1301" s="133"/>
      <c r="BZW1301" s="133"/>
      <c r="BZX1301" s="133"/>
      <c r="BZY1301" s="133"/>
      <c r="BZZ1301" s="133"/>
      <c r="CAA1301" s="133"/>
      <c r="CAB1301" s="133"/>
      <c r="CAC1301" s="133"/>
      <c r="CAD1301" s="133"/>
      <c r="CAE1301" s="133"/>
      <c r="CAF1301" s="133"/>
      <c r="CAG1301" s="133"/>
      <c r="CAH1301" s="133"/>
      <c r="CAI1301" s="133"/>
      <c r="CAJ1301" s="133"/>
      <c r="CAK1301" s="133"/>
      <c r="CAL1301" s="133"/>
      <c r="CAM1301" s="133"/>
      <c r="CAN1301" s="133"/>
      <c r="CAO1301" s="133"/>
      <c r="CAP1301" s="133"/>
      <c r="CAQ1301" s="133"/>
      <c r="CAR1301" s="133"/>
      <c r="CAS1301" s="133"/>
      <c r="CAT1301" s="133"/>
      <c r="CAU1301" s="133"/>
      <c r="CAV1301" s="133"/>
      <c r="CAW1301" s="133"/>
      <c r="CAX1301" s="133"/>
      <c r="CAY1301" s="133"/>
      <c r="CAZ1301" s="133"/>
      <c r="CBA1301" s="133"/>
      <c r="CBB1301" s="133"/>
      <c r="CBC1301" s="133"/>
      <c r="CBD1301" s="133"/>
      <c r="CBE1301" s="133"/>
      <c r="CBF1301" s="133"/>
      <c r="CBG1301" s="133"/>
      <c r="CBH1301" s="133"/>
      <c r="CBI1301" s="133"/>
      <c r="CBJ1301" s="133"/>
      <c r="CBK1301" s="133"/>
      <c r="CBL1301" s="133"/>
      <c r="CBM1301" s="133"/>
      <c r="CBN1301" s="133"/>
      <c r="CBO1301" s="133"/>
      <c r="CBP1301" s="133"/>
      <c r="CBQ1301" s="133"/>
      <c r="CBR1301" s="133"/>
      <c r="CBS1301" s="133"/>
      <c r="CBT1301" s="133"/>
      <c r="CBU1301" s="133"/>
      <c r="CBV1301" s="133"/>
      <c r="CBW1301" s="133"/>
      <c r="CBX1301" s="133"/>
      <c r="CBY1301" s="133"/>
      <c r="CBZ1301" s="133"/>
      <c r="CCA1301" s="133"/>
      <c r="CCB1301" s="133"/>
      <c r="CCC1301" s="133"/>
      <c r="CCD1301" s="133"/>
      <c r="CCE1301" s="133"/>
      <c r="CCF1301" s="133"/>
      <c r="CCG1301" s="133"/>
      <c r="CCH1301" s="133"/>
      <c r="CCI1301" s="133"/>
      <c r="CCJ1301" s="133"/>
      <c r="CCK1301" s="133"/>
      <c r="CCL1301" s="133"/>
      <c r="CCM1301" s="133"/>
      <c r="CCN1301" s="133"/>
      <c r="CCO1301" s="133"/>
      <c r="CCP1301" s="133"/>
      <c r="CCQ1301" s="133"/>
      <c r="CCR1301" s="133"/>
      <c r="CCS1301" s="133"/>
      <c r="CCT1301" s="133"/>
      <c r="CCU1301" s="133"/>
      <c r="CCV1301" s="133"/>
      <c r="CCW1301" s="133"/>
      <c r="CCX1301" s="133"/>
      <c r="CCY1301" s="133"/>
      <c r="CCZ1301" s="133"/>
      <c r="CDA1301" s="133"/>
      <c r="CDB1301" s="133"/>
      <c r="CDC1301" s="133"/>
      <c r="CDD1301" s="133"/>
      <c r="CDE1301" s="133"/>
      <c r="CDF1301" s="133"/>
      <c r="CDG1301" s="133"/>
      <c r="CDH1301" s="133"/>
      <c r="CDI1301" s="133"/>
      <c r="CDJ1301" s="133"/>
      <c r="CDK1301" s="133"/>
      <c r="CDL1301" s="133"/>
      <c r="CDM1301" s="133"/>
      <c r="CDN1301" s="133"/>
      <c r="CDO1301" s="133"/>
      <c r="CDP1301" s="133"/>
      <c r="CDQ1301" s="133"/>
      <c r="CDR1301" s="133"/>
      <c r="CDS1301" s="133"/>
      <c r="CDT1301" s="133"/>
      <c r="CDU1301" s="133"/>
      <c r="CDV1301" s="133"/>
      <c r="CDW1301" s="133"/>
      <c r="CDX1301" s="133"/>
      <c r="CDY1301" s="133"/>
      <c r="CDZ1301" s="133"/>
      <c r="CEA1301" s="133"/>
      <c r="CEB1301" s="133"/>
      <c r="CEC1301" s="133"/>
      <c r="CED1301" s="133"/>
      <c r="CEE1301" s="133"/>
      <c r="CEF1301" s="133"/>
      <c r="CEG1301" s="133"/>
      <c r="CEH1301" s="133"/>
      <c r="CEI1301" s="133"/>
      <c r="CEJ1301" s="133"/>
      <c r="CEK1301" s="133"/>
      <c r="CEL1301" s="133"/>
      <c r="CEM1301" s="133"/>
      <c r="CEN1301" s="133"/>
      <c r="CEO1301" s="133"/>
      <c r="CEP1301" s="133"/>
      <c r="CEQ1301" s="133"/>
      <c r="CER1301" s="133"/>
      <c r="CES1301" s="133"/>
      <c r="CET1301" s="133"/>
      <c r="CEU1301" s="133"/>
      <c r="CEV1301" s="133"/>
      <c r="CEW1301" s="133"/>
      <c r="CEX1301" s="133"/>
      <c r="CEY1301" s="133"/>
      <c r="CEZ1301" s="133"/>
      <c r="CFA1301" s="133"/>
      <c r="CFB1301" s="133"/>
      <c r="CFC1301" s="133"/>
      <c r="CFD1301" s="133"/>
      <c r="CFE1301" s="133"/>
      <c r="CFF1301" s="133"/>
      <c r="CFG1301" s="133"/>
      <c r="CFH1301" s="133"/>
      <c r="CFI1301" s="133"/>
      <c r="CFJ1301" s="133"/>
      <c r="CFK1301" s="133"/>
      <c r="CFL1301" s="133"/>
      <c r="CFM1301" s="133"/>
      <c r="CFN1301" s="133"/>
      <c r="CFO1301" s="133"/>
      <c r="CFP1301" s="133"/>
      <c r="CFQ1301" s="133"/>
      <c r="CFR1301" s="133"/>
      <c r="CFS1301" s="133"/>
      <c r="CFT1301" s="133"/>
      <c r="CFU1301" s="133"/>
      <c r="CFV1301" s="133"/>
      <c r="CFW1301" s="133"/>
      <c r="CFX1301" s="133"/>
      <c r="CFY1301" s="133"/>
      <c r="CFZ1301" s="133"/>
      <c r="CGA1301" s="133"/>
      <c r="CGB1301" s="133"/>
      <c r="CGC1301" s="133"/>
      <c r="CGD1301" s="133"/>
      <c r="CGE1301" s="133"/>
      <c r="CGF1301" s="133"/>
      <c r="CGG1301" s="133"/>
      <c r="CGH1301" s="133"/>
      <c r="CGI1301" s="133"/>
      <c r="CGJ1301" s="133"/>
      <c r="CGK1301" s="133"/>
      <c r="CGL1301" s="133"/>
      <c r="CGM1301" s="133"/>
      <c r="CGN1301" s="133"/>
      <c r="CGO1301" s="133"/>
      <c r="CGP1301" s="133"/>
      <c r="CGQ1301" s="133"/>
      <c r="CGR1301" s="133"/>
      <c r="CGS1301" s="133"/>
      <c r="CGT1301" s="133"/>
      <c r="CGU1301" s="133"/>
      <c r="CGV1301" s="133"/>
      <c r="CGW1301" s="133"/>
      <c r="CGX1301" s="133"/>
      <c r="CGY1301" s="133"/>
      <c r="CGZ1301" s="133"/>
      <c r="CHA1301" s="133"/>
      <c r="CHB1301" s="133"/>
      <c r="CHC1301" s="133"/>
      <c r="CHD1301" s="133"/>
      <c r="CHE1301" s="133"/>
      <c r="CHF1301" s="133"/>
      <c r="CHG1301" s="133"/>
      <c r="CHH1301" s="133"/>
      <c r="CHI1301" s="133"/>
      <c r="CHJ1301" s="133"/>
      <c r="CHK1301" s="133"/>
      <c r="CHL1301" s="133"/>
      <c r="CHM1301" s="133"/>
      <c r="CHN1301" s="133"/>
      <c r="CHO1301" s="133"/>
      <c r="CHP1301" s="133"/>
      <c r="CHQ1301" s="133"/>
      <c r="CHR1301" s="133"/>
      <c r="CHS1301" s="133"/>
      <c r="CHT1301" s="133"/>
      <c r="CHU1301" s="133"/>
      <c r="CHV1301" s="133"/>
      <c r="CHW1301" s="133"/>
      <c r="CHX1301" s="133"/>
      <c r="CHY1301" s="133"/>
      <c r="CHZ1301" s="133"/>
      <c r="CIA1301" s="133"/>
      <c r="CIB1301" s="133"/>
      <c r="CIC1301" s="133"/>
      <c r="CID1301" s="133"/>
      <c r="CIE1301" s="133"/>
      <c r="CIF1301" s="133"/>
      <c r="CIG1301" s="133"/>
      <c r="CIH1301" s="133"/>
      <c r="CII1301" s="133"/>
      <c r="CIJ1301" s="133"/>
      <c r="CIK1301" s="133"/>
      <c r="CIL1301" s="133"/>
      <c r="CIM1301" s="133"/>
      <c r="CIN1301" s="133"/>
      <c r="CIO1301" s="133"/>
      <c r="CIP1301" s="133"/>
      <c r="CIQ1301" s="133"/>
      <c r="CIR1301" s="133"/>
      <c r="CIS1301" s="133"/>
      <c r="CIT1301" s="133"/>
      <c r="CIU1301" s="133"/>
      <c r="CIV1301" s="133"/>
      <c r="CIW1301" s="133"/>
      <c r="CIX1301" s="133"/>
      <c r="CIY1301" s="133"/>
      <c r="CIZ1301" s="133"/>
      <c r="CJA1301" s="133"/>
      <c r="CJB1301" s="133"/>
      <c r="CJC1301" s="133"/>
      <c r="CJD1301" s="133"/>
      <c r="CJE1301" s="133"/>
      <c r="CJF1301" s="133"/>
      <c r="CJG1301" s="133"/>
      <c r="CJH1301" s="133"/>
      <c r="CJI1301" s="133"/>
      <c r="CJJ1301" s="133"/>
      <c r="CJK1301" s="133"/>
      <c r="CJL1301" s="133"/>
      <c r="CJM1301" s="133"/>
      <c r="CJN1301" s="133"/>
      <c r="CJO1301" s="133"/>
      <c r="CJP1301" s="133"/>
      <c r="CJQ1301" s="133"/>
      <c r="CJR1301" s="133"/>
      <c r="CJS1301" s="133"/>
      <c r="CJT1301" s="133"/>
      <c r="CJU1301" s="133"/>
      <c r="CJV1301" s="133"/>
      <c r="CJW1301" s="133"/>
      <c r="CJX1301" s="133"/>
      <c r="CJY1301" s="133"/>
      <c r="CJZ1301" s="133"/>
      <c r="CKA1301" s="133"/>
      <c r="CKB1301" s="133"/>
      <c r="CKC1301" s="133"/>
      <c r="CKD1301" s="133"/>
      <c r="CKE1301" s="133"/>
      <c r="CKF1301" s="133"/>
      <c r="CKG1301" s="133"/>
      <c r="CKH1301" s="133"/>
      <c r="CKI1301" s="133"/>
      <c r="CKJ1301" s="133"/>
      <c r="CKK1301" s="133"/>
      <c r="CKL1301" s="133"/>
      <c r="CKM1301" s="133"/>
      <c r="CKN1301" s="133"/>
      <c r="CKO1301" s="133"/>
      <c r="CKP1301" s="133"/>
      <c r="CKQ1301" s="133"/>
      <c r="CKR1301" s="133"/>
      <c r="CKS1301" s="133"/>
      <c r="CKT1301" s="133"/>
      <c r="CKU1301" s="133"/>
      <c r="CKV1301" s="133"/>
      <c r="CKW1301" s="133"/>
      <c r="CKX1301" s="133"/>
      <c r="CKY1301" s="133"/>
      <c r="CKZ1301" s="133"/>
      <c r="CLA1301" s="133"/>
      <c r="CLB1301" s="133"/>
      <c r="CLC1301" s="133"/>
      <c r="CLD1301" s="133"/>
      <c r="CLE1301" s="133"/>
      <c r="CLF1301" s="133"/>
      <c r="CLG1301" s="133"/>
      <c r="CLH1301" s="133"/>
      <c r="CLI1301" s="133"/>
      <c r="CLJ1301" s="133"/>
      <c r="CLK1301" s="133"/>
      <c r="CLL1301" s="133"/>
      <c r="CLM1301" s="133"/>
      <c r="CLN1301" s="133"/>
      <c r="CLO1301" s="133"/>
      <c r="CLP1301" s="133"/>
      <c r="CLQ1301" s="133"/>
      <c r="CLR1301" s="133"/>
      <c r="CLS1301" s="133"/>
      <c r="CLT1301" s="133"/>
      <c r="CLU1301" s="133"/>
      <c r="CLV1301" s="133"/>
      <c r="CLW1301" s="133"/>
      <c r="CLX1301" s="133"/>
      <c r="CLY1301" s="133"/>
      <c r="CLZ1301" s="133"/>
      <c r="CMA1301" s="133"/>
      <c r="CMB1301" s="133"/>
      <c r="CMC1301" s="133"/>
      <c r="CMD1301" s="133"/>
      <c r="CME1301" s="133"/>
      <c r="CMF1301" s="133"/>
      <c r="CMG1301" s="133"/>
      <c r="CMH1301" s="133"/>
      <c r="CMI1301" s="133"/>
      <c r="CMJ1301" s="133"/>
      <c r="CMK1301" s="133"/>
      <c r="CML1301" s="133"/>
      <c r="CMM1301" s="133"/>
      <c r="CMN1301" s="133"/>
      <c r="CMO1301" s="133"/>
      <c r="CMP1301" s="133"/>
      <c r="CMQ1301" s="133"/>
      <c r="CMR1301" s="133"/>
      <c r="CMS1301" s="133"/>
      <c r="CMT1301" s="133"/>
      <c r="CMU1301" s="133"/>
      <c r="CMV1301" s="133"/>
      <c r="CMW1301" s="133"/>
      <c r="CMX1301" s="133"/>
      <c r="CMY1301" s="133"/>
      <c r="CMZ1301" s="133"/>
      <c r="CNA1301" s="133"/>
      <c r="CNB1301" s="133"/>
      <c r="CNC1301" s="133"/>
      <c r="CND1301" s="133"/>
      <c r="CNE1301" s="133"/>
      <c r="CNF1301" s="133"/>
      <c r="CNG1301" s="133"/>
      <c r="CNH1301" s="133"/>
      <c r="CNI1301" s="133"/>
      <c r="CNJ1301" s="133"/>
      <c r="CNK1301" s="133"/>
      <c r="CNL1301" s="133"/>
      <c r="CNM1301" s="133"/>
      <c r="CNN1301" s="133"/>
      <c r="CNO1301" s="133"/>
      <c r="CNP1301" s="133"/>
      <c r="CNQ1301" s="133"/>
      <c r="CNR1301" s="133"/>
      <c r="CNS1301" s="133"/>
      <c r="CNT1301" s="133"/>
      <c r="CNU1301" s="133"/>
      <c r="CNV1301" s="133"/>
      <c r="CNW1301" s="133"/>
      <c r="CNX1301" s="133"/>
      <c r="CNY1301" s="133"/>
      <c r="CNZ1301" s="133"/>
      <c r="COA1301" s="133"/>
      <c r="COB1301" s="133"/>
      <c r="COC1301" s="133"/>
      <c r="COD1301" s="133"/>
      <c r="COE1301" s="133"/>
      <c r="COF1301" s="133"/>
      <c r="COG1301" s="133"/>
      <c r="COH1301" s="133"/>
      <c r="COI1301" s="133"/>
      <c r="COJ1301" s="133"/>
      <c r="COK1301" s="133"/>
      <c r="COL1301" s="133"/>
      <c r="COM1301" s="133"/>
      <c r="CON1301" s="133"/>
      <c r="COO1301" s="133"/>
      <c r="COP1301" s="133"/>
      <c r="COQ1301" s="133"/>
      <c r="COR1301" s="133"/>
      <c r="COS1301" s="133"/>
      <c r="COT1301" s="133"/>
      <c r="COU1301" s="133"/>
      <c r="COV1301" s="133"/>
      <c r="COW1301" s="133"/>
      <c r="COX1301" s="133"/>
      <c r="COY1301" s="133"/>
      <c r="COZ1301" s="133"/>
      <c r="CPA1301" s="133"/>
      <c r="CPB1301" s="133"/>
      <c r="CPC1301" s="133"/>
      <c r="CPD1301" s="133"/>
      <c r="CPE1301" s="133"/>
      <c r="CPF1301" s="133"/>
      <c r="CPG1301" s="133"/>
      <c r="CPH1301" s="133"/>
      <c r="CPI1301" s="133"/>
      <c r="CPJ1301" s="133"/>
      <c r="CPK1301" s="133"/>
      <c r="CPL1301" s="133"/>
      <c r="CPM1301" s="133"/>
      <c r="CPN1301" s="133"/>
      <c r="CPO1301" s="133"/>
      <c r="CPP1301" s="133"/>
      <c r="CPQ1301" s="133"/>
      <c r="CPR1301" s="133"/>
      <c r="CPS1301" s="133"/>
      <c r="CPT1301" s="133"/>
      <c r="CPU1301" s="133"/>
      <c r="CPV1301" s="133"/>
      <c r="CPW1301" s="133"/>
      <c r="CPX1301" s="133"/>
      <c r="CPY1301" s="133"/>
      <c r="CPZ1301" s="133"/>
      <c r="CQA1301" s="133"/>
      <c r="CQB1301" s="133"/>
      <c r="CQC1301" s="133"/>
      <c r="CQD1301" s="133"/>
      <c r="CQE1301" s="133"/>
      <c r="CQF1301" s="133"/>
      <c r="CQG1301" s="133"/>
      <c r="CQH1301" s="133"/>
      <c r="CQI1301" s="133"/>
      <c r="CQJ1301" s="133"/>
      <c r="CQK1301" s="133"/>
      <c r="CQL1301" s="133"/>
      <c r="CQM1301" s="133"/>
      <c r="CQN1301" s="133"/>
      <c r="CQO1301" s="133"/>
      <c r="CQP1301" s="133"/>
      <c r="CQQ1301" s="133"/>
      <c r="CQR1301" s="133"/>
      <c r="CQS1301" s="133"/>
      <c r="CQT1301" s="133"/>
      <c r="CQU1301" s="133"/>
      <c r="CQV1301" s="133"/>
      <c r="CQW1301" s="133"/>
      <c r="CQX1301" s="133"/>
      <c r="CQY1301" s="133"/>
      <c r="CQZ1301" s="133"/>
      <c r="CRA1301" s="133"/>
      <c r="CRB1301" s="133"/>
      <c r="CRC1301" s="133"/>
      <c r="CRD1301" s="133"/>
      <c r="CRE1301" s="133"/>
      <c r="CRF1301" s="133"/>
      <c r="CRG1301" s="133"/>
      <c r="CRH1301" s="133"/>
      <c r="CRI1301" s="133"/>
      <c r="CRJ1301" s="133"/>
      <c r="CRK1301" s="133"/>
      <c r="CRL1301" s="133"/>
      <c r="CRM1301" s="133"/>
      <c r="CRN1301" s="133"/>
      <c r="CRO1301" s="133"/>
      <c r="CRP1301" s="133"/>
      <c r="CRQ1301" s="133"/>
      <c r="CRR1301" s="133"/>
      <c r="CRS1301" s="133"/>
      <c r="CRT1301" s="133"/>
      <c r="CRU1301" s="133"/>
      <c r="CRV1301" s="133"/>
      <c r="CRW1301" s="133"/>
      <c r="CRX1301" s="133"/>
      <c r="CRY1301" s="133"/>
      <c r="CRZ1301" s="133"/>
      <c r="CSA1301" s="133"/>
      <c r="CSB1301" s="133"/>
      <c r="CSC1301" s="133"/>
      <c r="CSD1301" s="133"/>
      <c r="CSE1301" s="133"/>
      <c r="CSF1301" s="133"/>
      <c r="CSG1301" s="133"/>
      <c r="CSH1301" s="133"/>
      <c r="CSI1301" s="133"/>
      <c r="CSJ1301" s="133"/>
      <c r="CSK1301" s="133"/>
      <c r="CSL1301" s="133"/>
      <c r="CSM1301" s="133"/>
      <c r="CSN1301" s="133"/>
      <c r="CSO1301" s="133"/>
      <c r="CSP1301" s="133"/>
      <c r="CSQ1301" s="133"/>
      <c r="CSR1301" s="133"/>
      <c r="CSS1301" s="133"/>
      <c r="CST1301" s="133"/>
      <c r="CSU1301" s="133"/>
      <c r="CSV1301" s="133"/>
      <c r="CSW1301" s="133"/>
      <c r="CSX1301" s="133"/>
      <c r="CSY1301" s="133"/>
      <c r="CSZ1301" s="133"/>
      <c r="CTA1301" s="133"/>
      <c r="CTB1301" s="133"/>
      <c r="CTC1301" s="133"/>
      <c r="CTD1301" s="133"/>
      <c r="CTE1301" s="133"/>
      <c r="CTF1301" s="133"/>
      <c r="CTG1301" s="133"/>
      <c r="CTH1301" s="133"/>
      <c r="CTI1301" s="133"/>
      <c r="CTJ1301" s="133"/>
      <c r="CTK1301" s="133"/>
      <c r="CTL1301" s="133"/>
      <c r="CTM1301" s="133"/>
      <c r="CTN1301" s="133"/>
      <c r="CTO1301" s="133"/>
      <c r="CTP1301" s="133"/>
      <c r="CTQ1301" s="133"/>
      <c r="CTR1301" s="133"/>
      <c r="CTS1301" s="133"/>
      <c r="CTT1301" s="133"/>
      <c r="CTU1301" s="133"/>
      <c r="CTV1301" s="133"/>
      <c r="CTW1301" s="133"/>
      <c r="CTX1301" s="133"/>
      <c r="CTY1301" s="133"/>
      <c r="CTZ1301" s="133"/>
      <c r="CUA1301" s="133"/>
      <c r="CUB1301" s="133"/>
      <c r="CUC1301" s="133"/>
      <c r="CUD1301" s="133"/>
      <c r="CUE1301" s="133"/>
      <c r="CUF1301" s="133"/>
      <c r="CUG1301" s="133"/>
      <c r="CUH1301" s="133"/>
      <c r="CUI1301" s="133"/>
      <c r="CUJ1301" s="133"/>
      <c r="CUK1301" s="133"/>
      <c r="CUL1301" s="133"/>
      <c r="CUM1301" s="133"/>
      <c r="CUN1301" s="133"/>
      <c r="CUO1301" s="133"/>
      <c r="CUP1301" s="133"/>
      <c r="CUQ1301" s="133"/>
      <c r="CUR1301" s="133"/>
      <c r="CUS1301" s="133"/>
      <c r="CUT1301" s="133"/>
      <c r="CUU1301" s="133"/>
      <c r="CUV1301" s="133"/>
      <c r="CUW1301" s="133"/>
      <c r="CUX1301" s="133"/>
      <c r="CUY1301" s="133"/>
      <c r="CUZ1301" s="133"/>
      <c r="CVA1301" s="133"/>
      <c r="CVB1301" s="133"/>
      <c r="CVC1301" s="133"/>
      <c r="CVD1301" s="133"/>
      <c r="CVE1301" s="133"/>
      <c r="CVF1301" s="133"/>
      <c r="CVG1301" s="133"/>
      <c r="CVH1301" s="133"/>
      <c r="CVI1301" s="133"/>
      <c r="CVJ1301" s="133"/>
      <c r="CVK1301" s="133"/>
      <c r="CVL1301" s="133"/>
      <c r="CVM1301" s="133"/>
      <c r="CVN1301" s="133"/>
      <c r="CVO1301" s="133"/>
      <c r="CVP1301" s="133"/>
      <c r="CVQ1301" s="133"/>
      <c r="CVR1301" s="133"/>
      <c r="CVS1301" s="133"/>
      <c r="CVT1301" s="133"/>
      <c r="CVU1301" s="133"/>
      <c r="CVV1301" s="133"/>
      <c r="CVW1301" s="133"/>
      <c r="CVX1301" s="133"/>
      <c r="CVY1301" s="133"/>
      <c r="CVZ1301" s="133"/>
      <c r="CWA1301" s="133"/>
      <c r="CWB1301" s="133"/>
      <c r="CWC1301" s="133"/>
      <c r="CWD1301" s="133"/>
      <c r="CWE1301" s="133"/>
      <c r="CWF1301" s="133"/>
      <c r="CWG1301" s="133"/>
      <c r="CWH1301" s="133"/>
      <c r="CWI1301" s="133"/>
      <c r="CWJ1301" s="133"/>
      <c r="CWK1301" s="133"/>
      <c r="CWL1301" s="133"/>
      <c r="CWM1301" s="133"/>
      <c r="CWN1301" s="133"/>
      <c r="CWO1301" s="133"/>
      <c r="CWP1301" s="133"/>
      <c r="CWQ1301" s="133"/>
      <c r="CWR1301" s="133"/>
      <c r="CWS1301" s="133"/>
      <c r="CWT1301" s="133"/>
      <c r="CWU1301" s="133"/>
      <c r="CWV1301" s="133"/>
      <c r="CWW1301" s="133"/>
      <c r="CWX1301" s="133"/>
      <c r="CWY1301" s="133"/>
      <c r="CWZ1301" s="133"/>
      <c r="CXA1301" s="133"/>
      <c r="CXB1301" s="133"/>
      <c r="CXC1301" s="133"/>
      <c r="CXD1301" s="133"/>
      <c r="CXE1301" s="133"/>
      <c r="CXF1301" s="133"/>
      <c r="CXG1301" s="133"/>
      <c r="CXH1301" s="133"/>
      <c r="CXI1301" s="133"/>
      <c r="CXJ1301" s="133"/>
      <c r="CXK1301" s="133"/>
      <c r="CXL1301" s="133"/>
      <c r="CXM1301" s="133"/>
      <c r="CXN1301" s="133"/>
      <c r="CXO1301" s="133"/>
      <c r="CXP1301" s="133"/>
      <c r="CXQ1301" s="133"/>
      <c r="CXR1301" s="133"/>
      <c r="CXS1301" s="133"/>
      <c r="CXT1301" s="133"/>
      <c r="CXU1301" s="133"/>
      <c r="CXV1301" s="133"/>
      <c r="CXW1301" s="133"/>
      <c r="CXX1301" s="133"/>
      <c r="CXY1301" s="133"/>
      <c r="CXZ1301" s="133"/>
      <c r="CYA1301" s="133"/>
      <c r="CYB1301" s="133"/>
      <c r="CYC1301" s="133"/>
      <c r="CYD1301" s="133"/>
      <c r="CYE1301" s="133"/>
      <c r="CYF1301" s="133"/>
      <c r="CYG1301" s="133"/>
      <c r="CYH1301" s="133"/>
      <c r="CYI1301" s="133"/>
      <c r="CYJ1301" s="133"/>
      <c r="CYK1301" s="133"/>
      <c r="CYL1301" s="133"/>
      <c r="CYM1301" s="133"/>
      <c r="CYN1301" s="133"/>
      <c r="CYO1301" s="133"/>
      <c r="CYP1301" s="133"/>
      <c r="CYQ1301" s="133"/>
      <c r="CYR1301" s="133"/>
      <c r="CYS1301" s="133"/>
      <c r="CYT1301" s="133"/>
      <c r="CYU1301" s="133"/>
      <c r="CYV1301" s="133"/>
      <c r="CYW1301" s="133"/>
      <c r="CYX1301" s="133"/>
      <c r="CYY1301" s="133"/>
      <c r="CYZ1301" s="133"/>
      <c r="CZA1301" s="133"/>
      <c r="CZB1301" s="133"/>
      <c r="CZC1301" s="133"/>
      <c r="CZD1301" s="133"/>
      <c r="CZE1301" s="133"/>
      <c r="CZF1301" s="133"/>
      <c r="CZG1301" s="133"/>
      <c r="CZH1301" s="133"/>
      <c r="CZI1301" s="133"/>
      <c r="CZJ1301" s="133"/>
      <c r="CZK1301" s="133"/>
      <c r="CZL1301" s="133"/>
      <c r="CZM1301" s="133"/>
      <c r="CZN1301" s="133"/>
      <c r="CZO1301" s="133"/>
      <c r="CZP1301" s="133"/>
      <c r="CZQ1301" s="133"/>
      <c r="CZR1301" s="133"/>
      <c r="CZS1301" s="133"/>
      <c r="CZT1301" s="133"/>
      <c r="CZU1301" s="133"/>
      <c r="CZV1301" s="133"/>
      <c r="CZW1301" s="133"/>
      <c r="CZX1301" s="133"/>
      <c r="CZY1301" s="133"/>
      <c r="CZZ1301" s="133"/>
      <c r="DAA1301" s="133"/>
      <c r="DAB1301" s="133"/>
      <c r="DAC1301" s="133"/>
      <c r="DAD1301" s="133"/>
      <c r="DAE1301" s="133"/>
      <c r="DAF1301" s="133"/>
      <c r="DAG1301" s="133"/>
      <c r="DAH1301" s="133"/>
      <c r="DAI1301" s="133"/>
      <c r="DAJ1301" s="133"/>
      <c r="DAK1301" s="133"/>
      <c r="DAL1301" s="133"/>
      <c r="DAM1301" s="133"/>
      <c r="DAN1301" s="133"/>
      <c r="DAO1301" s="133"/>
      <c r="DAP1301" s="133"/>
      <c r="DAQ1301" s="133"/>
      <c r="DAR1301" s="133"/>
      <c r="DAS1301" s="133"/>
      <c r="DAT1301" s="133"/>
      <c r="DAU1301" s="133"/>
      <c r="DAV1301" s="133"/>
      <c r="DAW1301" s="133"/>
      <c r="DAX1301" s="133"/>
      <c r="DAY1301" s="133"/>
      <c r="DAZ1301" s="133"/>
      <c r="DBA1301" s="133"/>
      <c r="DBB1301" s="133"/>
      <c r="DBC1301" s="133"/>
      <c r="DBD1301" s="133"/>
      <c r="DBE1301" s="133"/>
      <c r="DBF1301" s="133"/>
      <c r="DBG1301" s="133"/>
      <c r="DBH1301" s="133"/>
      <c r="DBI1301" s="133"/>
      <c r="DBJ1301" s="133"/>
      <c r="DBK1301" s="133"/>
      <c r="DBL1301" s="133"/>
      <c r="DBM1301" s="133"/>
      <c r="DBN1301" s="133"/>
      <c r="DBO1301" s="133"/>
      <c r="DBP1301" s="133"/>
      <c r="DBQ1301" s="133"/>
      <c r="DBR1301" s="133"/>
      <c r="DBS1301" s="133"/>
      <c r="DBT1301" s="133"/>
      <c r="DBU1301" s="133"/>
      <c r="DBV1301" s="133"/>
      <c r="DBW1301" s="133"/>
      <c r="DBX1301" s="133"/>
      <c r="DBY1301" s="133"/>
      <c r="DBZ1301" s="133"/>
      <c r="DCA1301" s="133"/>
      <c r="DCB1301" s="133"/>
      <c r="DCC1301" s="133"/>
      <c r="DCD1301" s="133"/>
      <c r="DCE1301" s="133"/>
      <c r="DCF1301" s="133"/>
      <c r="DCG1301" s="133"/>
      <c r="DCH1301" s="133"/>
      <c r="DCI1301" s="133"/>
      <c r="DCJ1301" s="133"/>
      <c r="DCK1301" s="133"/>
      <c r="DCL1301" s="133"/>
      <c r="DCM1301" s="133"/>
      <c r="DCN1301" s="133"/>
      <c r="DCO1301" s="133"/>
      <c r="DCP1301" s="133"/>
      <c r="DCQ1301" s="133"/>
      <c r="DCR1301" s="133"/>
      <c r="DCS1301" s="133"/>
      <c r="DCT1301" s="133"/>
      <c r="DCU1301" s="133"/>
      <c r="DCV1301" s="133"/>
      <c r="DCW1301" s="133"/>
      <c r="DCX1301" s="133"/>
      <c r="DCY1301" s="133"/>
      <c r="DCZ1301" s="133"/>
      <c r="DDA1301" s="133"/>
      <c r="DDB1301" s="133"/>
      <c r="DDC1301" s="133"/>
      <c r="DDD1301" s="133"/>
      <c r="DDE1301" s="133"/>
      <c r="DDF1301" s="133"/>
      <c r="DDG1301" s="133"/>
      <c r="DDH1301" s="133"/>
      <c r="DDI1301" s="133"/>
      <c r="DDJ1301" s="133"/>
      <c r="DDK1301" s="133"/>
      <c r="DDL1301" s="133"/>
      <c r="DDM1301" s="133"/>
      <c r="DDN1301" s="133"/>
      <c r="DDO1301" s="133"/>
      <c r="DDP1301" s="133"/>
      <c r="DDQ1301" s="133"/>
      <c r="DDR1301" s="133"/>
      <c r="DDS1301" s="133"/>
      <c r="DDT1301" s="133"/>
      <c r="DDU1301" s="133"/>
      <c r="DDV1301" s="133"/>
      <c r="DDW1301" s="133"/>
      <c r="DDX1301" s="133"/>
      <c r="DDY1301" s="133"/>
      <c r="DDZ1301" s="133"/>
      <c r="DEA1301" s="133"/>
      <c r="DEB1301" s="133"/>
      <c r="DEC1301" s="133"/>
      <c r="DED1301" s="133"/>
      <c r="DEE1301" s="133"/>
      <c r="DEF1301" s="133"/>
      <c r="DEG1301" s="133"/>
      <c r="DEH1301" s="133"/>
      <c r="DEI1301" s="133"/>
      <c r="DEJ1301" s="133"/>
      <c r="DEK1301" s="133"/>
      <c r="DEL1301" s="133"/>
      <c r="DEM1301" s="133"/>
      <c r="DEN1301" s="133"/>
      <c r="DEO1301" s="133"/>
      <c r="DEP1301" s="133"/>
      <c r="DEQ1301" s="133"/>
      <c r="DER1301" s="133"/>
      <c r="DES1301" s="133"/>
      <c r="DET1301" s="133"/>
      <c r="DEU1301" s="133"/>
      <c r="DEV1301" s="133"/>
      <c r="DEW1301" s="133"/>
      <c r="DEX1301" s="133"/>
      <c r="DEY1301" s="133"/>
      <c r="DEZ1301" s="133"/>
      <c r="DFA1301" s="133"/>
      <c r="DFB1301" s="133"/>
      <c r="DFC1301" s="133"/>
      <c r="DFD1301" s="133"/>
      <c r="DFE1301" s="133"/>
      <c r="DFF1301" s="133"/>
      <c r="DFG1301" s="133"/>
      <c r="DFH1301" s="133"/>
      <c r="DFI1301" s="133"/>
      <c r="DFJ1301" s="133"/>
      <c r="DFK1301" s="133"/>
      <c r="DFL1301" s="133"/>
      <c r="DFM1301" s="133"/>
      <c r="DFN1301" s="133"/>
      <c r="DFO1301" s="133"/>
      <c r="DFP1301" s="133"/>
      <c r="DFQ1301" s="133"/>
      <c r="DFR1301" s="133"/>
      <c r="DFS1301" s="133"/>
      <c r="DFT1301" s="133"/>
      <c r="DFU1301" s="133"/>
      <c r="DFV1301" s="133"/>
      <c r="DFW1301" s="133"/>
      <c r="DFX1301" s="133"/>
      <c r="DFY1301" s="133"/>
      <c r="DFZ1301" s="133"/>
      <c r="DGA1301" s="133"/>
      <c r="DGB1301" s="133"/>
      <c r="DGC1301" s="133"/>
      <c r="DGD1301" s="133"/>
      <c r="DGE1301" s="133"/>
      <c r="DGF1301" s="133"/>
      <c r="DGG1301" s="133"/>
      <c r="DGH1301" s="133"/>
      <c r="DGI1301" s="133"/>
      <c r="DGJ1301" s="133"/>
      <c r="DGK1301" s="133"/>
      <c r="DGL1301" s="133"/>
      <c r="DGM1301" s="133"/>
      <c r="DGN1301" s="133"/>
      <c r="DGO1301" s="133"/>
      <c r="DGP1301" s="133"/>
      <c r="DGQ1301" s="133"/>
      <c r="DGR1301" s="133"/>
      <c r="DGS1301" s="133"/>
      <c r="DGT1301" s="133"/>
      <c r="DGU1301" s="133"/>
      <c r="DGV1301" s="133"/>
      <c r="DGW1301" s="133"/>
      <c r="DGX1301" s="133"/>
      <c r="DGY1301" s="133"/>
      <c r="DGZ1301" s="133"/>
      <c r="DHA1301" s="133"/>
      <c r="DHB1301" s="133"/>
      <c r="DHC1301" s="133"/>
      <c r="DHD1301" s="133"/>
      <c r="DHE1301" s="133"/>
      <c r="DHF1301" s="133"/>
      <c r="DHG1301" s="133"/>
      <c r="DHH1301" s="133"/>
      <c r="DHI1301" s="133"/>
      <c r="DHJ1301" s="133"/>
      <c r="DHK1301" s="133"/>
      <c r="DHL1301" s="133"/>
      <c r="DHM1301" s="133"/>
      <c r="DHN1301" s="133"/>
      <c r="DHO1301" s="133"/>
      <c r="DHP1301" s="133"/>
      <c r="DHQ1301" s="133"/>
      <c r="DHR1301" s="133"/>
      <c r="DHS1301" s="133"/>
      <c r="DHT1301" s="133"/>
      <c r="DHU1301" s="133"/>
      <c r="DHV1301" s="133"/>
      <c r="DHW1301" s="133"/>
      <c r="DHX1301" s="133"/>
      <c r="DHY1301" s="133"/>
      <c r="DHZ1301" s="133"/>
      <c r="DIA1301" s="133"/>
      <c r="DIB1301" s="133"/>
      <c r="DIC1301" s="133"/>
      <c r="DID1301" s="133"/>
      <c r="DIE1301" s="133"/>
      <c r="DIF1301" s="133"/>
      <c r="DIG1301" s="133"/>
      <c r="DIH1301" s="133"/>
      <c r="DII1301" s="133"/>
      <c r="DIJ1301" s="133"/>
      <c r="DIK1301" s="133"/>
      <c r="DIL1301" s="133"/>
      <c r="DIM1301" s="133"/>
      <c r="DIN1301" s="133"/>
      <c r="DIO1301" s="133"/>
      <c r="DIP1301" s="133"/>
      <c r="DIQ1301" s="133"/>
      <c r="DIR1301" s="133"/>
      <c r="DIS1301" s="133"/>
      <c r="DIT1301" s="133"/>
      <c r="DIU1301" s="133"/>
      <c r="DIV1301" s="133"/>
      <c r="DIW1301" s="133"/>
      <c r="DIX1301" s="133"/>
      <c r="DIY1301" s="133"/>
      <c r="DIZ1301" s="133"/>
      <c r="DJA1301" s="133"/>
      <c r="DJB1301" s="133"/>
      <c r="DJC1301" s="133"/>
      <c r="DJD1301" s="133"/>
      <c r="DJE1301" s="133"/>
      <c r="DJF1301" s="133"/>
      <c r="DJG1301" s="133"/>
      <c r="DJH1301" s="133"/>
      <c r="DJI1301" s="133"/>
      <c r="DJJ1301" s="133"/>
      <c r="DJK1301" s="133"/>
      <c r="DJL1301" s="133"/>
      <c r="DJM1301" s="133"/>
      <c r="DJN1301" s="133"/>
      <c r="DJO1301" s="133"/>
      <c r="DJP1301" s="133"/>
      <c r="DJQ1301" s="133"/>
      <c r="DJR1301" s="133"/>
      <c r="DJS1301" s="133"/>
      <c r="DJT1301" s="133"/>
      <c r="DJU1301" s="133"/>
      <c r="DJV1301" s="133"/>
      <c r="DJW1301" s="133"/>
      <c r="DJX1301" s="133"/>
      <c r="DJY1301" s="133"/>
      <c r="DJZ1301" s="133"/>
      <c r="DKA1301" s="133"/>
      <c r="DKB1301" s="133"/>
      <c r="DKC1301" s="133"/>
      <c r="DKD1301" s="133"/>
      <c r="DKE1301" s="133"/>
      <c r="DKF1301" s="133"/>
      <c r="DKG1301" s="133"/>
      <c r="DKH1301" s="133"/>
      <c r="DKI1301" s="133"/>
      <c r="DKJ1301" s="133"/>
      <c r="DKK1301" s="133"/>
      <c r="DKL1301" s="133"/>
      <c r="DKM1301" s="133"/>
      <c r="DKN1301" s="133"/>
      <c r="DKO1301" s="133"/>
      <c r="DKP1301" s="133"/>
      <c r="DKQ1301" s="133"/>
      <c r="DKR1301" s="133"/>
      <c r="DKS1301" s="133"/>
      <c r="DKT1301" s="133"/>
      <c r="DKU1301" s="133"/>
      <c r="DKV1301" s="133"/>
      <c r="DKW1301" s="133"/>
      <c r="DKX1301" s="133"/>
      <c r="DKY1301" s="133"/>
      <c r="DKZ1301" s="133"/>
      <c r="DLA1301" s="133"/>
      <c r="DLB1301" s="133"/>
      <c r="DLC1301" s="133"/>
      <c r="DLD1301" s="133"/>
      <c r="DLE1301" s="133"/>
      <c r="DLF1301" s="133"/>
      <c r="DLG1301" s="133"/>
      <c r="DLH1301" s="133"/>
      <c r="DLI1301" s="133"/>
      <c r="DLJ1301" s="133"/>
      <c r="DLK1301" s="133"/>
      <c r="DLL1301" s="133"/>
      <c r="DLM1301" s="133"/>
      <c r="DLN1301" s="133"/>
      <c r="DLO1301" s="133"/>
      <c r="DLP1301" s="133"/>
      <c r="DLQ1301" s="133"/>
      <c r="DLR1301" s="133"/>
      <c r="DLS1301" s="133"/>
      <c r="DLT1301" s="133"/>
      <c r="DLU1301" s="133"/>
      <c r="DLV1301" s="133"/>
      <c r="DLW1301" s="133"/>
      <c r="DLX1301" s="133"/>
      <c r="DLY1301" s="133"/>
      <c r="DLZ1301" s="133"/>
      <c r="DMA1301" s="133"/>
      <c r="DMB1301" s="133"/>
      <c r="DMC1301" s="133"/>
      <c r="DMD1301" s="133"/>
      <c r="DME1301" s="133"/>
      <c r="DMF1301" s="133"/>
      <c r="DMG1301" s="133"/>
      <c r="DMH1301" s="133"/>
      <c r="DMI1301" s="133"/>
      <c r="DMJ1301" s="133"/>
      <c r="DMK1301" s="133"/>
      <c r="DML1301" s="133"/>
      <c r="DMM1301" s="133"/>
      <c r="DMN1301" s="133"/>
      <c r="DMO1301" s="133"/>
      <c r="DMP1301" s="133"/>
      <c r="DMQ1301" s="133"/>
      <c r="DMR1301" s="133"/>
      <c r="DMS1301" s="133"/>
      <c r="DMT1301" s="133"/>
      <c r="DMU1301" s="133"/>
      <c r="DMV1301" s="133"/>
      <c r="DMW1301" s="133"/>
      <c r="DMX1301" s="133"/>
      <c r="DMY1301" s="133"/>
      <c r="DMZ1301" s="133"/>
      <c r="DNA1301" s="133"/>
      <c r="DNB1301" s="133"/>
      <c r="DNC1301" s="133"/>
      <c r="DND1301" s="133"/>
      <c r="DNE1301" s="133"/>
      <c r="DNF1301" s="133"/>
      <c r="DNG1301" s="133"/>
      <c r="DNH1301" s="133"/>
      <c r="DNI1301" s="133"/>
      <c r="DNJ1301" s="133"/>
      <c r="DNK1301" s="133"/>
      <c r="DNL1301" s="133"/>
      <c r="DNM1301" s="133"/>
      <c r="DNN1301" s="133"/>
      <c r="DNO1301" s="133"/>
      <c r="DNP1301" s="133"/>
      <c r="DNQ1301" s="133"/>
      <c r="DNR1301" s="133"/>
      <c r="DNS1301" s="133"/>
      <c r="DNT1301" s="133"/>
      <c r="DNU1301" s="133"/>
      <c r="DNV1301" s="133"/>
      <c r="DNW1301" s="133"/>
      <c r="DNX1301" s="133"/>
      <c r="DNY1301" s="133"/>
      <c r="DNZ1301" s="133"/>
      <c r="DOA1301" s="133"/>
      <c r="DOB1301" s="133"/>
      <c r="DOC1301" s="133"/>
      <c r="DOD1301" s="133"/>
      <c r="DOE1301" s="133"/>
      <c r="DOF1301" s="133"/>
      <c r="DOG1301" s="133"/>
      <c r="DOH1301" s="133"/>
      <c r="DOI1301" s="133"/>
      <c r="DOJ1301" s="133"/>
      <c r="DOK1301" s="133"/>
      <c r="DOL1301" s="133"/>
      <c r="DOM1301" s="133"/>
      <c r="DON1301" s="133"/>
      <c r="DOO1301" s="133"/>
      <c r="DOP1301" s="133"/>
      <c r="DOQ1301" s="133"/>
      <c r="DOR1301" s="133"/>
      <c r="DOS1301" s="133"/>
      <c r="DOT1301" s="133"/>
      <c r="DOU1301" s="133"/>
      <c r="DOV1301" s="133"/>
      <c r="DOW1301" s="133"/>
      <c r="DOX1301" s="133"/>
      <c r="DOY1301" s="133"/>
      <c r="DOZ1301" s="133"/>
      <c r="DPA1301" s="133"/>
      <c r="DPB1301" s="133"/>
      <c r="DPC1301" s="133"/>
      <c r="DPD1301" s="133"/>
      <c r="DPE1301" s="133"/>
      <c r="DPF1301" s="133"/>
      <c r="DPG1301" s="133"/>
      <c r="DPH1301" s="133"/>
      <c r="DPI1301" s="133"/>
      <c r="DPJ1301" s="133"/>
      <c r="DPK1301" s="133"/>
      <c r="DPL1301" s="133"/>
      <c r="DPM1301" s="133"/>
      <c r="DPN1301" s="133"/>
      <c r="DPO1301" s="133"/>
      <c r="DPP1301" s="133"/>
      <c r="DPQ1301" s="133"/>
      <c r="DPR1301" s="133"/>
      <c r="DPS1301" s="133"/>
      <c r="DPT1301" s="133"/>
      <c r="DPU1301" s="133"/>
      <c r="DPV1301" s="133"/>
      <c r="DPW1301" s="133"/>
      <c r="DPX1301" s="133"/>
      <c r="DPY1301" s="133"/>
      <c r="DPZ1301" s="133"/>
      <c r="DQA1301" s="133"/>
      <c r="DQB1301" s="133"/>
      <c r="DQC1301" s="133"/>
      <c r="DQD1301" s="133"/>
      <c r="DQE1301" s="133"/>
      <c r="DQF1301" s="133"/>
      <c r="DQG1301" s="133"/>
      <c r="DQH1301" s="133"/>
      <c r="DQI1301" s="133"/>
      <c r="DQJ1301" s="133"/>
      <c r="DQK1301" s="133"/>
      <c r="DQL1301" s="133"/>
      <c r="DQM1301" s="133"/>
      <c r="DQN1301" s="133"/>
      <c r="DQO1301" s="133"/>
      <c r="DQP1301" s="133"/>
      <c r="DQQ1301" s="133"/>
      <c r="DQR1301" s="133"/>
      <c r="DQS1301" s="133"/>
      <c r="DQT1301" s="133"/>
      <c r="DQU1301" s="133"/>
      <c r="DQV1301" s="133"/>
      <c r="DQW1301" s="133"/>
      <c r="DQX1301" s="133"/>
      <c r="DQY1301" s="133"/>
      <c r="DQZ1301" s="133"/>
      <c r="DRA1301" s="133"/>
      <c r="DRB1301" s="133"/>
      <c r="DRC1301" s="133"/>
      <c r="DRD1301" s="133"/>
      <c r="DRE1301" s="133"/>
      <c r="DRF1301" s="133"/>
      <c r="DRG1301" s="133"/>
      <c r="DRH1301" s="133"/>
      <c r="DRI1301" s="133"/>
      <c r="DRJ1301" s="133"/>
      <c r="DRK1301" s="133"/>
      <c r="DRL1301" s="133"/>
      <c r="DRM1301" s="133"/>
      <c r="DRN1301" s="133"/>
      <c r="DRO1301" s="133"/>
      <c r="DRP1301" s="133"/>
      <c r="DRQ1301" s="133"/>
      <c r="DRR1301" s="133"/>
      <c r="DRS1301" s="133"/>
      <c r="DRT1301" s="133"/>
      <c r="DRU1301" s="133"/>
      <c r="DRV1301" s="133"/>
      <c r="DRW1301" s="133"/>
      <c r="DRX1301" s="133"/>
      <c r="DRY1301" s="133"/>
      <c r="DRZ1301" s="133"/>
      <c r="DSA1301" s="133"/>
      <c r="DSB1301" s="133"/>
      <c r="DSC1301" s="133"/>
      <c r="DSD1301" s="133"/>
      <c r="DSE1301" s="133"/>
      <c r="DSF1301" s="133"/>
      <c r="DSG1301" s="133"/>
      <c r="DSH1301" s="133"/>
      <c r="DSI1301" s="133"/>
      <c r="DSJ1301" s="133"/>
      <c r="DSK1301" s="133"/>
      <c r="DSL1301" s="133"/>
      <c r="DSM1301" s="133"/>
      <c r="DSN1301" s="133"/>
      <c r="DSO1301" s="133"/>
      <c r="DSP1301" s="133"/>
      <c r="DSQ1301" s="133"/>
      <c r="DSR1301" s="133"/>
      <c r="DSS1301" s="133"/>
      <c r="DST1301" s="133"/>
      <c r="DSU1301" s="133"/>
      <c r="DSV1301" s="133"/>
      <c r="DSW1301" s="133"/>
      <c r="DSX1301" s="133"/>
      <c r="DSY1301" s="133"/>
      <c r="DSZ1301" s="133"/>
      <c r="DTA1301" s="133"/>
      <c r="DTB1301" s="133"/>
      <c r="DTC1301" s="133"/>
      <c r="DTD1301" s="133"/>
      <c r="DTE1301" s="133"/>
      <c r="DTF1301" s="133"/>
      <c r="DTG1301" s="133"/>
      <c r="DTH1301" s="133"/>
      <c r="DTI1301" s="133"/>
      <c r="DTJ1301" s="133"/>
      <c r="DTK1301" s="133"/>
      <c r="DTL1301" s="133"/>
      <c r="DTM1301" s="133"/>
      <c r="DTN1301" s="133"/>
      <c r="DTO1301" s="133"/>
      <c r="DTP1301" s="133"/>
      <c r="DTQ1301" s="133"/>
      <c r="DTR1301" s="133"/>
      <c r="DTS1301" s="133"/>
      <c r="DTT1301" s="133"/>
      <c r="DTU1301" s="133"/>
      <c r="DTV1301" s="133"/>
      <c r="DTW1301" s="133"/>
      <c r="DTX1301" s="133"/>
      <c r="DTY1301" s="133"/>
      <c r="DTZ1301" s="133"/>
      <c r="DUA1301" s="133"/>
      <c r="DUB1301" s="133"/>
      <c r="DUC1301" s="133"/>
      <c r="DUD1301" s="133"/>
      <c r="DUE1301" s="133"/>
      <c r="DUF1301" s="133"/>
      <c r="DUG1301" s="133"/>
      <c r="DUH1301" s="133"/>
      <c r="DUI1301" s="133"/>
      <c r="DUJ1301" s="133"/>
      <c r="DUK1301" s="133"/>
      <c r="DUL1301" s="133"/>
      <c r="DUM1301" s="133"/>
      <c r="DUN1301" s="133"/>
      <c r="DUO1301" s="133"/>
      <c r="DUP1301" s="133"/>
      <c r="DUQ1301" s="133"/>
      <c r="DUR1301" s="133"/>
      <c r="DUS1301" s="133"/>
      <c r="DUT1301" s="133"/>
      <c r="DUU1301" s="133"/>
      <c r="DUV1301" s="133"/>
      <c r="DUW1301" s="133"/>
      <c r="DUX1301" s="133"/>
      <c r="DUY1301" s="133"/>
      <c r="DUZ1301" s="133"/>
      <c r="DVA1301" s="133"/>
      <c r="DVB1301" s="133"/>
      <c r="DVC1301" s="133"/>
      <c r="DVD1301" s="133"/>
      <c r="DVE1301" s="133"/>
      <c r="DVF1301" s="133"/>
      <c r="DVG1301" s="133"/>
      <c r="DVH1301" s="133"/>
      <c r="DVI1301" s="133"/>
      <c r="DVJ1301" s="133"/>
      <c r="DVK1301" s="133"/>
      <c r="DVL1301" s="133"/>
      <c r="DVM1301" s="133"/>
      <c r="DVN1301" s="133"/>
      <c r="DVO1301" s="133"/>
      <c r="DVP1301" s="133"/>
      <c r="DVQ1301" s="133"/>
      <c r="DVR1301" s="133"/>
      <c r="DVS1301" s="133"/>
      <c r="DVT1301" s="133"/>
      <c r="DVU1301" s="133"/>
      <c r="DVV1301" s="133"/>
      <c r="DVW1301" s="133"/>
      <c r="DVX1301" s="133"/>
      <c r="DVY1301" s="133"/>
      <c r="DVZ1301" s="133"/>
      <c r="DWA1301" s="133"/>
      <c r="DWB1301" s="133"/>
      <c r="DWC1301" s="133"/>
      <c r="DWD1301" s="133"/>
      <c r="DWE1301" s="133"/>
      <c r="DWF1301" s="133"/>
      <c r="DWG1301" s="133"/>
      <c r="DWH1301" s="133"/>
      <c r="DWI1301" s="133"/>
      <c r="DWJ1301" s="133"/>
      <c r="DWK1301" s="133"/>
      <c r="DWL1301" s="133"/>
      <c r="DWM1301" s="133"/>
      <c r="DWN1301" s="133"/>
      <c r="DWO1301" s="133"/>
      <c r="DWP1301" s="133"/>
      <c r="DWQ1301" s="133"/>
      <c r="DWR1301" s="133"/>
      <c r="DWS1301" s="133"/>
      <c r="DWT1301" s="133"/>
      <c r="DWU1301" s="133"/>
      <c r="DWV1301" s="133"/>
      <c r="DWW1301" s="133"/>
      <c r="DWX1301" s="133"/>
      <c r="DWY1301" s="133"/>
      <c r="DWZ1301" s="133"/>
      <c r="DXA1301" s="133"/>
      <c r="DXB1301" s="133"/>
      <c r="DXC1301" s="133"/>
      <c r="DXD1301" s="133"/>
      <c r="DXE1301" s="133"/>
      <c r="DXF1301" s="133"/>
      <c r="DXG1301" s="133"/>
      <c r="DXH1301" s="133"/>
      <c r="DXI1301" s="133"/>
      <c r="DXJ1301" s="133"/>
      <c r="DXK1301" s="133"/>
      <c r="DXL1301" s="133"/>
      <c r="DXM1301" s="133"/>
      <c r="DXN1301" s="133"/>
      <c r="DXO1301" s="133"/>
      <c r="DXP1301" s="133"/>
      <c r="DXQ1301" s="133"/>
      <c r="DXR1301" s="133"/>
      <c r="DXS1301" s="133"/>
      <c r="DXT1301" s="133"/>
      <c r="DXU1301" s="133"/>
      <c r="DXV1301" s="133"/>
      <c r="DXW1301" s="133"/>
      <c r="DXX1301" s="133"/>
      <c r="DXY1301" s="133"/>
      <c r="DXZ1301" s="133"/>
      <c r="DYA1301" s="133"/>
      <c r="DYB1301" s="133"/>
      <c r="DYC1301" s="133"/>
      <c r="DYD1301" s="133"/>
      <c r="DYE1301" s="133"/>
      <c r="DYF1301" s="133"/>
      <c r="DYG1301" s="133"/>
      <c r="DYH1301" s="133"/>
      <c r="DYI1301" s="133"/>
      <c r="DYJ1301" s="133"/>
      <c r="DYK1301" s="133"/>
      <c r="DYL1301" s="133"/>
      <c r="DYM1301" s="133"/>
      <c r="DYN1301" s="133"/>
      <c r="DYO1301" s="133"/>
      <c r="DYP1301" s="133"/>
      <c r="DYQ1301" s="133"/>
      <c r="DYR1301" s="133"/>
      <c r="DYS1301" s="133"/>
      <c r="DYT1301" s="133"/>
      <c r="DYU1301" s="133"/>
      <c r="DYV1301" s="133"/>
      <c r="DYW1301" s="133"/>
      <c r="DYX1301" s="133"/>
      <c r="DYY1301" s="133"/>
      <c r="DYZ1301" s="133"/>
      <c r="DZA1301" s="133"/>
      <c r="DZB1301" s="133"/>
      <c r="DZC1301" s="133"/>
      <c r="DZD1301" s="133"/>
      <c r="DZE1301" s="133"/>
      <c r="DZF1301" s="133"/>
      <c r="DZG1301" s="133"/>
      <c r="DZH1301" s="133"/>
      <c r="DZI1301" s="133"/>
      <c r="DZJ1301" s="133"/>
      <c r="DZK1301" s="133"/>
      <c r="DZL1301" s="133"/>
      <c r="DZM1301" s="133"/>
      <c r="DZN1301" s="133"/>
      <c r="DZO1301" s="133"/>
      <c r="DZP1301" s="133"/>
      <c r="DZQ1301" s="133"/>
      <c r="DZR1301" s="133"/>
      <c r="DZS1301" s="133"/>
      <c r="DZT1301" s="133"/>
      <c r="DZU1301" s="133"/>
      <c r="DZV1301" s="133"/>
      <c r="DZW1301" s="133"/>
      <c r="DZX1301" s="133"/>
      <c r="DZY1301" s="133"/>
      <c r="DZZ1301" s="133"/>
      <c r="EAA1301" s="133"/>
      <c r="EAB1301" s="133"/>
      <c r="EAC1301" s="133"/>
      <c r="EAD1301" s="133"/>
      <c r="EAE1301" s="133"/>
      <c r="EAF1301" s="133"/>
      <c r="EAG1301" s="133"/>
      <c r="EAH1301" s="133"/>
      <c r="EAI1301" s="133"/>
      <c r="EAJ1301" s="133"/>
      <c r="EAK1301" s="133"/>
      <c r="EAL1301" s="133"/>
      <c r="EAM1301" s="133"/>
      <c r="EAN1301" s="133"/>
      <c r="EAO1301" s="133"/>
      <c r="EAP1301" s="133"/>
      <c r="EAQ1301" s="133"/>
      <c r="EAR1301" s="133"/>
      <c r="EAS1301" s="133"/>
      <c r="EAT1301" s="133"/>
      <c r="EAU1301" s="133"/>
      <c r="EAV1301" s="133"/>
      <c r="EAW1301" s="133"/>
      <c r="EAX1301" s="133"/>
      <c r="EAY1301" s="133"/>
      <c r="EAZ1301" s="133"/>
      <c r="EBA1301" s="133"/>
      <c r="EBB1301" s="133"/>
      <c r="EBC1301" s="133"/>
      <c r="EBD1301" s="133"/>
      <c r="EBE1301" s="133"/>
      <c r="EBF1301" s="133"/>
      <c r="EBG1301" s="133"/>
      <c r="EBH1301" s="133"/>
      <c r="EBI1301" s="133"/>
      <c r="EBJ1301" s="133"/>
      <c r="EBK1301" s="133"/>
      <c r="EBL1301" s="133"/>
      <c r="EBM1301" s="133"/>
      <c r="EBN1301" s="133"/>
      <c r="EBO1301" s="133"/>
      <c r="EBP1301" s="133"/>
      <c r="EBQ1301" s="133"/>
      <c r="EBR1301" s="133"/>
      <c r="EBS1301" s="133"/>
      <c r="EBT1301" s="133"/>
      <c r="EBU1301" s="133"/>
      <c r="EBV1301" s="133"/>
      <c r="EBW1301" s="133"/>
      <c r="EBX1301" s="133"/>
      <c r="EBY1301" s="133"/>
      <c r="EBZ1301" s="133"/>
      <c r="ECA1301" s="133"/>
      <c r="ECB1301" s="133"/>
      <c r="ECC1301" s="133"/>
      <c r="ECD1301" s="133"/>
      <c r="ECE1301" s="133"/>
      <c r="ECF1301" s="133"/>
      <c r="ECG1301" s="133"/>
      <c r="ECH1301" s="133"/>
      <c r="ECI1301" s="133"/>
      <c r="ECJ1301" s="133"/>
      <c r="ECK1301" s="133"/>
      <c r="ECL1301" s="133"/>
      <c r="ECM1301" s="133"/>
      <c r="ECN1301" s="133"/>
      <c r="ECO1301" s="133"/>
      <c r="ECP1301" s="133"/>
      <c r="ECQ1301" s="133"/>
      <c r="ECR1301" s="133"/>
      <c r="ECS1301" s="133"/>
      <c r="ECT1301" s="133"/>
      <c r="ECU1301" s="133"/>
      <c r="ECV1301" s="133"/>
      <c r="ECW1301" s="133"/>
      <c r="ECX1301" s="133"/>
      <c r="ECY1301" s="133"/>
      <c r="ECZ1301" s="133"/>
      <c r="EDA1301" s="133"/>
      <c r="EDB1301" s="133"/>
      <c r="EDC1301" s="133"/>
      <c r="EDD1301" s="133"/>
      <c r="EDE1301" s="133"/>
      <c r="EDF1301" s="133"/>
      <c r="EDG1301" s="133"/>
      <c r="EDH1301" s="133"/>
      <c r="EDI1301" s="133"/>
      <c r="EDJ1301" s="133"/>
      <c r="EDK1301" s="133"/>
      <c r="EDL1301" s="133"/>
      <c r="EDM1301" s="133"/>
      <c r="EDN1301" s="133"/>
      <c r="EDO1301" s="133"/>
      <c r="EDP1301" s="133"/>
      <c r="EDQ1301" s="133"/>
      <c r="EDR1301" s="133"/>
      <c r="EDS1301" s="133"/>
      <c r="EDT1301" s="133"/>
      <c r="EDU1301" s="133"/>
      <c r="EDV1301" s="133"/>
      <c r="EDW1301" s="133"/>
      <c r="EDX1301" s="133"/>
      <c r="EDY1301" s="133"/>
      <c r="EDZ1301" s="133"/>
      <c r="EEA1301" s="133"/>
      <c r="EEB1301" s="133"/>
      <c r="EEC1301" s="133"/>
      <c r="EED1301" s="133"/>
      <c r="EEE1301" s="133"/>
      <c r="EEF1301" s="133"/>
      <c r="EEG1301" s="133"/>
      <c r="EEH1301" s="133"/>
      <c r="EEI1301" s="133"/>
      <c r="EEJ1301" s="133"/>
      <c r="EEK1301" s="133"/>
      <c r="EEL1301" s="133"/>
      <c r="EEM1301" s="133"/>
      <c r="EEN1301" s="133"/>
      <c r="EEO1301" s="133"/>
      <c r="EEP1301" s="133"/>
      <c r="EEQ1301" s="133"/>
      <c r="EER1301" s="133"/>
      <c r="EES1301" s="133"/>
      <c r="EET1301" s="133"/>
      <c r="EEU1301" s="133"/>
      <c r="EEV1301" s="133"/>
      <c r="EEW1301" s="133"/>
      <c r="EEX1301" s="133"/>
      <c r="EEY1301" s="133"/>
      <c r="EEZ1301" s="133"/>
      <c r="EFA1301" s="133"/>
      <c r="EFB1301" s="133"/>
      <c r="EFC1301" s="133"/>
      <c r="EFD1301" s="133"/>
      <c r="EFE1301" s="133"/>
      <c r="EFF1301" s="133"/>
      <c r="EFG1301" s="133"/>
      <c r="EFH1301" s="133"/>
      <c r="EFI1301" s="133"/>
      <c r="EFJ1301" s="133"/>
      <c r="EFK1301" s="133"/>
      <c r="EFL1301" s="133"/>
      <c r="EFM1301" s="133"/>
      <c r="EFN1301" s="133"/>
      <c r="EFO1301" s="133"/>
      <c r="EFP1301" s="133"/>
      <c r="EFQ1301" s="133"/>
      <c r="EFR1301" s="133"/>
      <c r="EFS1301" s="133"/>
      <c r="EFT1301" s="133"/>
      <c r="EFU1301" s="133"/>
      <c r="EFV1301" s="133"/>
      <c r="EFW1301" s="133"/>
      <c r="EFX1301" s="133"/>
      <c r="EFY1301" s="133"/>
      <c r="EFZ1301" s="133"/>
      <c r="EGA1301" s="133"/>
      <c r="EGB1301" s="133"/>
      <c r="EGC1301" s="133"/>
      <c r="EGD1301" s="133"/>
      <c r="EGE1301" s="133"/>
      <c r="EGF1301" s="133"/>
      <c r="EGG1301" s="133"/>
      <c r="EGH1301" s="133"/>
      <c r="EGI1301" s="133"/>
      <c r="EGJ1301" s="133"/>
      <c r="EGK1301" s="133"/>
      <c r="EGL1301" s="133"/>
      <c r="EGM1301" s="133"/>
      <c r="EGN1301" s="133"/>
      <c r="EGO1301" s="133"/>
      <c r="EGP1301" s="133"/>
      <c r="EGQ1301" s="133"/>
      <c r="EGR1301" s="133"/>
      <c r="EGS1301" s="133"/>
      <c r="EGT1301" s="133"/>
      <c r="EGU1301" s="133"/>
      <c r="EGV1301" s="133"/>
      <c r="EGW1301" s="133"/>
      <c r="EGX1301" s="133"/>
      <c r="EGY1301" s="133"/>
      <c r="EGZ1301" s="133"/>
      <c r="EHA1301" s="133"/>
      <c r="EHB1301" s="133"/>
      <c r="EHC1301" s="133"/>
      <c r="EHD1301" s="133"/>
      <c r="EHE1301" s="133"/>
      <c r="EHF1301" s="133"/>
      <c r="EHG1301" s="133"/>
      <c r="EHH1301" s="133"/>
      <c r="EHI1301" s="133"/>
      <c r="EHJ1301" s="133"/>
      <c r="EHK1301" s="133"/>
      <c r="EHL1301" s="133"/>
      <c r="EHM1301" s="133"/>
      <c r="EHN1301" s="133"/>
      <c r="EHO1301" s="133"/>
      <c r="EHP1301" s="133"/>
      <c r="EHQ1301" s="133"/>
      <c r="EHR1301" s="133"/>
      <c r="EHS1301" s="133"/>
      <c r="EHT1301" s="133"/>
      <c r="EHU1301" s="133"/>
      <c r="EHV1301" s="133"/>
      <c r="EHW1301" s="133"/>
      <c r="EHX1301" s="133"/>
      <c r="EHY1301" s="133"/>
      <c r="EHZ1301" s="133"/>
      <c r="EIA1301" s="133"/>
      <c r="EIB1301" s="133"/>
      <c r="EIC1301" s="133"/>
      <c r="EID1301" s="133"/>
      <c r="EIE1301" s="133"/>
      <c r="EIF1301" s="133"/>
      <c r="EIG1301" s="133"/>
      <c r="EIH1301" s="133"/>
      <c r="EII1301" s="133"/>
      <c r="EIJ1301" s="133"/>
      <c r="EIK1301" s="133"/>
      <c r="EIL1301" s="133"/>
      <c r="EIM1301" s="133"/>
      <c r="EIN1301" s="133"/>
      <c r="EIO1301" s="133"/>
      <c r="EIP1301" s="133"/>
      <c r="EIQ1301" s="133"/>
      <c r="EIR1301" s="133"/>
      <c r="EIS1301" s="133"/>
      <c r="EIT1301" s="133"/>
      <c r="EIU1301" s="133"/>
      <c r="EIV1301" s="133"/>
      <c r="EIW1301" s="133"/>
      <c r="EIX1301" s="133"/>
      <c r="EIY1301" s="133"/>
      <c r="EIZ1301" s="133"/>
      <c r="EJA1301" s="133"/>
      <c r="EJB1301" s="133"/>
      <c r="EJC1301" s="133"/>
      <c r="EJD1301" s="133"/>
      <c r="EJE1301" s="133"/>
      <c r="EJF1301" s="133"/>
      <c r="EJG1301" s="133"/>
      <c r="EJH1301" s="133"/>
      <c r="EJI1301" s="133"/>
      <c r="EJJ1301" s="133"/>
      <c r="EJK1301" s="133"/>
      <c r="EJL1301" s="133"/>
      <c r="EJM1301" s="133"/>
      <c r="EJN1301" s="133"/>
      <c r="EJO1301" s="133"/>
      <c r="EJP1301" s="133"/>
      <c r="EJQ1301" s="133"/>
      <c r="EJR1301" s="133"/>
      <c r="EJS1301" s="133"/>
      <c r="EJT1301" s="133"/>
      <c r="EJU1301" s="133"/>
      <c r="EJV1301" s="133"/>
      <c r="EJW1301" s="133"/>
      <c r="EJX1301" s="133"/>
      <c r="EJY1301" s="133"/>
      <c r="EJZ1301" s="133"/>
      <c r="EKA1301" s="133"/>
      <c r="EKB1301" s="133"/>
      <c r="EKC1301" s="133"/>
      <c r="EKD1301" s="133"/>
      <c r="EKE1301" s="133"/>
      <c r="EKF1301" s="133"/>
      <c r="EKG1301" s="133"/>
      <c r="EKH1301" s="133"/>
      <c r="EKI1301" s="133"/>
      <c r="EKJ1301" s="133"/>
      <c r="EKK1301" s="133"/>
      <c r="EKL1301" s="133"/>
      <c r="EKM1301" s="133"/>
      <c r="EKN1301" s="133"/>
      <c r="EKO1301" s="133"/>
      <c r="EKP1301" s="133"/>
      <c r="EKQ1301" s="133"/>
      <c r="EKR1301" s="133"/>
      <c r="EKS1301" s="133"/>
      <c r="EKT1301" s="133"/>
      <c r="EKU1301" s="133"/>
      <c r="EKV1301" s="133"/>
      <c r="EKW1301" s="133"/>
      <c r="EKX1301" s="133"/>
      <c r="EKY1301" s="133"/>
      <c r="EKZ1301" s="133"/>
      <c r="ELA1301" s="133"/>
      <c r="ELB1301" s="133"/>
      <c r="ELC1301" s="133"/>
      <c r="ELD1301" s="133"/>
      <c r="ELE1301" s="133"/>
      <c r="ELF1301" s="133"/>
      <c r="ELG1301" s="133"/>
      <c r="ELH1301" s="133"/>
      <c r="ELI1301" s="133"/>
      <c r="ELJ1301" s="133"/>
      <c r="ELK1301" s="133"/>
      <c r="ELL1301" s="133"/>
      <c r="ELM1301" s="133"/>
      <c r="ELN1301" s="133"/>
      <c r="ELO1301" s="133"/>
      <c r="ELP1301" s="133"/>
      <c r="ELQ1301" s="133"/>
      <c r="ELR1301" s="133"/>
      <c r="ELS1301" s="133"/>
      <c r="ELT1301" s="133"/>
      <c r="ELU1301" s="133"/>
      <c r="ELV1301" s="133"/>
      <c r="ELW1301" s="133"/>
      <c r="ELX1301" s="133"/>
      <c r="ELY1301" s="133"/>
      <c r="ELZ1301" s="133"/>
      <c r="EMA1301" s="133"/>
      <c r="EMB1301" s="133"/>
      <c r="EMC1301" s="133"/>
      <c r="EMD1301" s="133"/>
      <c r="EME1301" s="133"/>
      <c r="EMF1301" s="133"/>
      <c r="EMG1301" s="133"/>
      <c r="EMH1301" s="133"/>
      <c r="EMI1301" s="133"/>
      <c r="EMJ1301" s="133"/>
      <c r="EMK1301" s="133"/>
      <c r="EML1301" s="133"/>
      <c r="EMM1301" s="133"/>
      <c r="EMN1301" s="133"/>
      <c r="EMO1301" s="133"/>
      <c r="EMP1301" s="133"/>
      <c r="EMQ1301" s="133"/>
      <c r="EMR1301" s="133"/>
      <c r="EMS1301" s="133"/>
      <c r="EMT1301" s="133"/>
      <c r="EMU1301" s="133"/>
      <c r="EMV1301" s="133"/>
      <c r="EMW1301" s="133"/>
      <c r="EMX1301" s="133"/>
      <c r="EMY1301" s="133"/>
      <c r="EMZ1301" s="133"/>
      <c r="ENA1301" s="133"/>
      <c r="ENB1301" s="133"/>
      <c r="ENC1301" s="133"/>
      <c r="END1301" s="133"/>
      <c r="ENE1301" s="133"/>
      <c r="ENF1301" s="133"/>
      <c r="ENG1301" s="133"/>
      <c r="ENH1301" s="133"/>
      <c r="ENI1301" s="133"/>
      <c r="ENJ1301" s="133"/>
      <c r="ENK1301" s="133"/>
      <c r="ENL1301" s="133"/>
      <c r="ENM1301" s="133"/>
      <c r="ENN1301" s="133"/>
      <c r="ENO1301" s="133"/>
      <c r="ENP1301" s="133"/>
      <c r="ENQ1301" s="133"/>
      <c r="ENR1301" s="133"/>
      <c r="ENS1301" s="133"/>
      <c r="ENT1301" s="133"/>
      <c r="ENU1301" s="133"/>
      <c r="ENV1301" s="133"/>
      <c r="ENW1301" s="133"/>
      <c r="ENX1301" s="133"/>
      <c r="ENY1301" s="133"/>
      <c r="ENZ1301" s="133"/>
      <c r="EOA1301" s="133"/>
      <c r="EOB1301" s="133"/>
      <c r="EOC1301" s="133"/>
      <c r="EOD1301" s="133"/>
      <c r="EOE1301" s="133"/>
      <c r="EOF1301" s="133"/>
      <c r="EOG1301" s="133"/>
      <c r="EOH1301" s="133"/>
      <c r="EOI1301" s="133"/>
      <c r="EOJ1301" s="133"/>
      <c r="EOK1301" s="133"/>
      <c r="EOL1301" s="133"/>
      <c r="EOM1301" s="133"/>
      <c r="EON1301" s="133"/>
      <c r="EOO1301" s="133"/>
      <c r="EOP1301" s="133"/>
      <c r="EOQ1301" s="133"/>
      <c r="EOR1301" s="133"/>
      <c r="EOS1301" s="133"/>
      <c r="EOT1301" s="133"/>
      <c r="EOU1301" s="133"/>
      <c r="EOV1301" s="133"/>
      <c r="EOW1301" s="133"/>
      <c r="EOX1301" s="133"/>
      <c r="EOY1301" s="133"/>
      <c r="EOZ1301" s="133"/>
      <c r="EPA1301" s="133"/>
      <c r="EPB1301" s="133"/>
      <c r="EPC1301" s="133"/>
      <c r="EPD1301" s="133"/>
      <c r="EPE1301" s="133"/>
      <c r="EPF1301" s="133"/>
      <c r="EPG1301" s="133"/>
      <c r="EPH1301" s="133"/>
      <c r="EPI1301" s="133"/>
      <c r="EPJ1301" s="133"/>
      <c r="EPK1301" s="133"/>
      <c r="EPL1301" s="133"/>
      <c r="EPM1301" s="133"/>
      <c r="EPN1301" s="133"/>
      <c r="EPO1301" s="133"/>
      <c r="EPP1301" s="133"/>
      <c r="EPQ1301" s="133"/>
      <c r="EPR1301" s="133"/>
      <c r="EPS1301" s="133"/>
      <c r="EPT1301" s="133"/>
      <c r="EPU1301" s="133"/>
      <c r="EPV1301" s="133"/>
      <c r="EPW1301" s="133"/>
      <c r="EPX1301" s="133"/>
      <c r="EPY1301" s="133"/>
      <c r="EPZ1301" s="133"/>
      <c r="EQA1301" s="133"/>
      <c r="EQB1301" s="133"/>
      <c r="EQC1301" s="133"/>
      <c r="EQD1301" s="133"/>
      <c r="EQE1301" s="133"/>
      <c r="EQF1301" s="133"/>
      <c r="EQG1301" s="133"/>
      <c r="EQH1301" s="133"/>
      <c r="EQI1301" s="133"/>
      <c r="EQJ1301" s="133"/>
      <c r="EQK1301" s="133"/>
      <c r="EQL1301" s="133"/>
      <c r="EQM1301" s="133"/>
      <c r="EQN1301" s="133"/>
      <c r="EQO1301" s="133"/>
      <c r="EQP1301" s="133"/>
      <c r="EQQ1301" s="133"/>
      <c r="EQR1301" s="133"/>
      <c r="EQS1301" s="133"/>
      <c r="EQT1301" s="133"/>
      <c r="EQU1301" s="133"/>
      <c r="EQV1301" s="133"/>
      <c r="EQW1301" s="133"/>
      <c r="EQX1301" s="133"/>
      <c r="EQY1301" s="133"/>
      <c r="EQZ1301" s="133"/>
      <c r="ERA1301" s="133"/>
      <c r="ERB1301" s="133"/>
      <c r="ERC1301" s="133"/>
      <c r="ERD1301" s="133"/>
      <c r="ERE1301" s="133"/>
      <c r="ERF1301" s="133"/>
      <c r="ERG1301" s="133"/>
      <c r="ERH1301" s="133"/>
      <c r="ERI1301" s="133"/>
      <c r="ERJ1301" s="133"/>
      <c r="ERK1301" s="133"/>
      <c r="ERL1301" s="133"/>
      <c r="ERM1301" s="133"/>
      <c r="ERN1301" s="133"/>
      <c r="ERO1301" s="133"/>
      <c r="ERP1301" s="133"/>
      <c r="ERQ1301" s="133"/>
      <c r="ERR1301" s="133"/>
      <c r="ERS1301" s="133"/>
      <c r="ERT1301" s="133"/>
      <c r="ERU1301" s="133"/>
      <c r="ERV1301" s="133"/>
      <c r="ERW1301" s="133"/>
      <c r="ERX1301" s="133"/>
      <c r="ERY1301" s="133"/>
      <c r="ERZ1301" s="133"/>
      <c r="ESA1301" s="133"/>
      <c r="ESB1301" s="133"/>
      <c r="ESC1301" s="133"/>
      <c r="ESD1301" s="133"/>
      <c r="ESE1301" s="133"/>
      <c r="ESF1301" s="133"/>
      <c r="ESG1301" s="133"/>
      <c r="ESH1301" s="133"/>
      <c r="ESI1301" s="133"/>
      <c r="ESJ1301" s="133"/>
      <c r="ESK1301" s="133"/>
      <c r="ESL1301" s="133"/>
      <c r="ESM1301" s="133"/>
      <c r="ESN1301" s="133"/>
      <c r="ESO1301" s="133"/>
      <c r="ESP1301" s="133"/>
      <c r="ESQ1301" s="133"/>
      <c r="ESR1301" s="133"/>
      <c r="ESS1301" s="133"/>
      <c r="EST1301" s="133"/>
      <c r="ESU1301" s="133"/>
      <c r="ESV1301" s="133"/>
      <c r="ESW1301" s="133"/>
      <c r="ESX1301" s="133"/>
      <c r="ESY1301" s="133"/>
      <c r="ESZ1301" s="133"/>
      <c r="ETA1301" s="133"/>
      <c r="ETB1301" s="133"/>
      <c r="ETC1301" s="133"/>
      <c r="ETD1301" s="133"/>
      <c r="ETE1301" s="133"/>
      <c r="ETF1301" s="133"/>
      <c r="ETG1301" s="133"/>
      <c r="ETH1301" s="133"/>
      <c r="ETI1301" s="133"/>
      <c r="ETJ1301" s="133"/>
      <c r="ETK1301" s="133"/>
      <c r="ETL1301" s="133"/>
      <c r="ETM1301" s="133"/>
      <c r="ETN1301" s="133"/>
      <c r="ETO1301" s="133"/>
      <c r="ETP1301" s="133"/>
      <c r="ETQ1301" s="133"/>
      <c r="ETR1301" s="133"/>
      <c r="ETS1301" s="133"/>
      <c r="ETT1301" s="133"/>
      <c r="ETU1301" s="133"/>
      <c r="ETV1301" s="133"/>
      <c r="ETW1301" s="133"/>
      <c r="ETX1301" s="133"/>
      <c r="ETY1301" s="133"/>
      <c r="ETZ1301" s="133"/>
      <c r="EUA1301" s="133"/>
      <c r="EUB1301" s="133"/>
      <c r="EUC1301" s="133"/>
      <c r="EUD1301" s="133"/>
      <c r="EUE1301" s="133"/>
      <c r="EUF1301" s="133"/>
      <c r="EUG1301" s="133"/>
      <c r="EUH1301" s="133"/>
      <c r="EUI1301" s="133"/>
      <c r="EUJ1301" s="133"/>
      <c r="EUK1301" s="133"/>
      <c r="EUL1301" s="133"/>
      <c r="EUM1301" s="133"/>
      <c r="EUN1301" s="133"/>
      <c r="EUO1301" s="133"/>
      <c r="EUP1301" s="133"/>
      <c r="EUQ1301" s="133"/>
      <c r="EUR1301" s="133"/>
      <c r="EUS1301" s="133"/>
      <c r="EUT1301" s="133"/>
      <c r="EUU1301" s="133"/>
      <c r="EUV1301" s="133"/>
      <c r="EUW1301" s="133"/>
      <c r="EUX1301" s="133"/>
      <c r="EUY1301" s="133"/>
      <c r="EUZ1301" s="133"/>
      <c r="EVA1301" s="133"/>
      <c r="EVB1301" s="133"/>
      <c r="EVC1301" s="133"/>
      <c r="EVD1301" s="133"/>
      <c r="EVE1301" s="133"/>
      <c r="EVF1301" s="133"/>
      <c r="EVG1301" s="133"/>
      <c r="EVH1301" s="133"/>
      <c r="EVI1301" s="133"/>
      <c r="EVJ1301" s="133"/>
      <c r="EVK1301" s="133"/>
      <c r="EVL1301" s="133"/>
      <c r="EVM1301" s="133"/>
      <c r="EVN1301" s="133"/>
      <c r="EVO1301" s="133"/>
      <c r="EVP1301" s="133"/>
      <c r="EVQ1301" s="133"/>
      <c r="EVR1301" s="133"/>
      <c r="EVS1301" s="133"/>
      <c r="EVT1301" s="133"/>
      <c r="EVU1301" s="133"/>
      <c r="EVV1301" s="133"/>
      <c r="EVW1301" s="133"/>
      <c r="EVX1301" s="133"/>
      <c r="EVY1301" s="133"/>
      <c r="EVZ1301" s="133"/>
      <c r="EWA1301" s="133"/>
      <c r="EWB1301" s="133"/>
      <c r="EWC1301" s="133"/>
      <c r="EWD1301" s="133"/>
      <c r="EWE1301" s="133"/>
      <c r="EWF1301" s="133"/>
      <c r="EWG1301" s="133"/>
      <c r="EWH1301" s="133"/>
      <c r="EWI1301" s="133"/>
      <c r="EWJ1301" s="133"/>
      <c r="EWK1301" s="133"/>
      <c r="EWL1301" s="133"/>
      <c r="EWM1301" s="133"/>
      <c r="EWN1301" s="133"/>
      <c r="EWO1301" s="133"/>
      <c r="EWP1301" s="133"/>
      <c r="EWQ1301" s="133"/>
      <c r="EWR1301" s="133"/>
      <c r="EWS1301" s="133"/>
      <c r="EWT1301" s="133"/>
      <c r="EWU1301" s="133"/>
      <c r="EWV1301" s="133"/>
      <c r="EWW1301" s="133"/>
      <c r="EWX1301" s="133"/>
      <c r="EWY1301" s="133"/>
      <c r="EWZ1301" s="133"/>
      <c r="EXA1301" s="133"/>
      <c r="EXB1301" s="133"/>
      <c r="EXC1301" s="133"/>
      <c r="EXD1301" s="133"/>
      <c r="EXE1301" s="133"/>
      <c r="EXF1301" s="133"/>
      <c r="EXG1301" s="133"/>
      <c r="EXH1301" s="133"/>
      <c r="EXI1301" s="133"/>
      <c r="EXJ1301" s="133"/>
      <c r="EXK1301" s="133"/>
      <c r="EXL1301" s="133"/>
      <c r="EXM1301" s="133"/>
      <c r="EXN1301" s="133"/>
      <c r="EXO1301" s="133"/>
      <c r="EXP1301" s="133"/>
      <c r="EXQ1301" s="133"/>
      <c r="EXR1301" s="133"/>
      <c r="EXS1301" s="133"/>
      <c r="EXT1301" s="133"/>
      <c r="EXU1301" s="133"/>
      <c r="EXV1301" s="133"/>
      <c r="EXW1301" s="133"/>
      <c r="EXX1301" s="133"/>
      <c r="EXY1301" s="133"/>
      <c r="EXZ1301" s="133"/>
      <c r="EYA1301" s="133"/>
      <c r="EYB1301" s="133"/>
      <c r="EYC1301" s="133"/>
      <c r="EYD1301" s="133"/>
      <c r="EYE1301" s="133"/>
      <c r="EYF1301" s="133"/>
      <c r="EYG1301" s="133"/>
      <c r="EYH1301" s="133"/>
      <c r="EYI1301" s="133"/>
      <c r="EYJ1301" s="133"/>
      <c r="EYK1301" s="133"/>
      <c r="EYL1301" s="133"/>
      <c r="EYM1301" s="133"/>
      <c r="EYN1301" s="133"/>
      <c r="EYO1301" s="133"/>
      <c r="EYP1301" s="133"/>
      <c r="EYQ1301" s="133"/>
      <c r="EYR1301" s="133"/>
      <c r="EYS1301" s="133"/>
      <c r="EYT1301" s="133"/>
      <c r="EYU1301" s="133"/>
      <c r="EYV1301" s="133"/>
      <c r="EYW1301" s="133"/>
      <c r="EYX1301" s="133"/>
      <c r="EYY1301" s="133"/>
      <c r="EYZ1301" s="133"/>
      <c r="EZA1301" s="133"/>
      <c r="EZB1301" s="133"/>
      <c r="EZC1301" s="133"/>
      <c r="EZD1301" s="133"/>
      <c r="EZE1301" s="133"/>
      <c r="EZF1301" s="133"/>
      <c r="EZG1301" s="133"/>
      <c r="EZH1301" s="133"/>
      <c r="EZI1301" s="133"/>
      <c r="EZJ1301" s="133"/>
      <c r="EZK1301" s="133"/>
      <c r="EZL1301" s="133"/>
      <c r="EZM1301" s="133"/>
      <c r="EZN1301" s="133"/>
      <c r="EZO1301" s="133"/>
      <c r="EZP1301" s="133"/>
      <c r="EZQ1301" s="133"/>
      <c r="EZR1301" s="133"/>
      <c r="EZS1301" s="133"/>
      <c r="EZT1301" s="133"/>
      <c r="EZU1301" s="133"/>
      <c r="EZV1301" s="133"/>
      <c r="EZW1301" s="133"/>
      <c r="EZX1301" s="133"/>
      <c r="EZY1301" s="133"/>
      <c r="EZZ1301" s="133"/>
      <c r="FAA1301" s="133"/>
      <c r="FAB1301" s="133"/>
      <c r="FAC1301" s="133"/>
      <c r="FAD1301" s="133"/>
      <c r="FAE1301" s="133"/>
      <c r="FAF1301" s="133"/>
      <c r="FAG1301" s="133"/>
      <c r="FAH1301" s="133"/>
      <c r="FAI1301" s="133"/>
      <c r="FAJ1301" s="133"/>
      <c r="FAK1301" s="133"/>
      <c r="FAL1301" s="133"/>
      <c r="FAM1301" s="133"/>
      <c r="FAN1301" s="133"/>
      <c r="FAO1301" s="133"/>
      <c r="FAP1301" s="133"/>
      <c r="FAQ1301" s="133"/>
      <c r="FAR1301" s="133"/>
      <c r="FAS1301" s="133"/>
      <c r="FAT1301" s="133"/>
      <c r="FAU1301" s="133"/>
      <c r="FAV1301" s="133"/>
      <c r="FAW1301" s="133"/>
      <c r="FAX1301" s="133"/>
      <c r="FAY1301" s="133"/>
      <c r="FAZ1301" s="133"/>
      <c r="FBA1301" s="133"/>
      <c r="FBB1301" s="133"/>
      <c r="FBC1301" s="133"/>
      <c r="FBD1301" s="133"/>
      <c r="FBE1301" s="133"/>
      <c r="FBF1301" s="133"/>
      <c r="FBG1301" s="133"/>
      <c r="FBH1301" s="133"/>
      <c r="FBI1301" s="133"/>
      <c r="FBJ1301" s="133"/>
      <c r="FBK1301" s="133"/>
      <c r="FBL1301" s="133"/>
      <c r="FBM1301" s="133"/>
      <c r="FBN1301" s="133"/>
      <c r="FBO1301" s="133"/>
      <c r="FBP1301" s="133"/>
      <c r="FBQ1301" s="133"/>
      <c r="FBR1301" s="133"/>
      <c r="FBS1301" s="133"/>
      <c r="FBT1301" s="133"/>
      <c r="FBU1301" s="133"/>
      <c r="FBV1301" s="133"/>
      <c r="FBW1301" s="133"/>
      <c r="FBX1301" s="133"/>
      <c r="FBY1301" s="133"/>
      <c r="FBZ1301" s="133"/>
      <c r="FCA1301" s="133"/>
      <c r="FCB1301" s="133"/>
      <c r="FCC1301" s="133"/>
      <c r="FCD1301" s="133"/>
      <c r="FCE1301" s="133"/>
      <c r="FCF1301" s="133"/>
      <c r="FCG1301" s="133"/>
      <c r="FCH1301" s="133"/>
      <c r="FCI1301" s="133"/>
      <c r="FCJ1301" s="133"/>
      <c r="FCK1301" s="133"/>
      <c r="FCL1301" s="133"/>
      <c r="FCM1301" s="133"/>
      <c r="FCN1301" s="133"/>
      <c r="FCO1301" s="133"/>
      <c r="FCP1301" s="133"/>
      <c r="FCQ1301" s="133"/>
      <c r="FCR1301" s="133"/>
      <c r="FCS1301" s="133"/>
      <c r="FCT1301" s="133"/>
      <c r="FCU1301" s="133"/>
      <c r="FCV1301" s="133"/>
      <c r="FCW1301" s="133"/>
      <c r="FCX1301" s="133"/>
      <c r="FCY1301" s="133"/>
      <c r="FCZ1301" s="133"/>
      <c r="FDA1301" s="133"/>
      <c r="FDB1301" s="133"/>
      <c r="FDC1301" s="133"/>
      <c r="FDD1301" s="133"/>
      <c r="FDE1301" s="133"/>
      <c r="FDF1301" s="133"/>
      <c r="FDG1301" s="133"/>
      <c r="FDH1301" s="133"/>
      <c r="FDI1301" s="133"/>
      <c r="FDJ1301" s="133"/>
      <c r="FDK1301" s="133"/>
      <c r="FDL1301" s="133"/>
      <c r="FDM1301" s="133"/>
      <c r="FDN1301" s="133"/>
      <c r="FDO1301" s="133"/>
      <c r="FDP1301" s="133"/>
      <c r="FDQ1301" s="133"/>
      <c r="FDR1301" s="133"/>
      <c r="FDS1301" s="133"/>
      <c r="FDT1301" s="133"/>
      <c r="FDU1301" s="133"/>
      <c r="FDV1301" s="133"/>
      <c r="FDW1301" s="133"/>
      <c r="FDX1301" s="133"/>
      <c r="FDY1301" s="133"/>
      <c r="FDZ1301" s="133"/>
      <c r="FEA1301" s="133"/>
      <c r="FEB1301" s="133"/>
      <c r="FEC1301" s="133"/>
      <c r="FED1301" s="133"/>
      <c r="FEE1301" s="133"/>
      <c r="FEF1301" s="133"/>
      <c r="FEG1301" s="133"/>
      <c r="FEH1301" s="133"/>
      <c r="FEI1301" s="133"/>
      <c r="FEJ1301" s="133"/>
      <c r="FEK1301" s="133"/>
      <c r="FEL1301" s="133"/>
      <c r="FEM1301" s="133"/>
      <c r="FEN1301" s="133"/>
      <c r="FEO1301" s="133"/>
      <c r="FEP1301" s="133"/>
      <c r="FEQ1301" s="133"/>
      <c r="FER1301" s="133"/>
      <c r="FES1301" s="133"/>
      <c r="FET1301" s="133"/>
      <c r="FEU1301" s="133"/>
      <c r="FEV1301" s="133"/>
      <c r="FEW1301" s="133"/>
      <c r="FEX1301" s="133"/>
      <c r="FEY1301" s="133"/>
      <c r="FEZ1301" s="133"/>
      <c r="FFA1301" s="133"/>
      <c r="FFB1301" s="133"/>
      <c r="FFC1301" s="133"/>
      <c r="FFD1301" s="133"/>
      <c r="FFE1301" s="133"/>
      <c r="FFF1301" s="133"/>
      <c r="FFG1301" s="133"/>
      <c r="FFH1301" s="133"/>
      <c r="FFI1301" s="133"/>
      <c r="FFJ1301" s="133"/>
      <c r="FFK1301" s="133"/>
      <c r="FFL1301" s="133"/>
      <c r="FFM1301" s="133"/>
      <c r="FFN1301" s="133"/>
      <c r="FFO1301" s="133"/>
      <c r="FFP1301" s="133"/>
      <c r="FFQ1301" s="133"/>
      <c r="FFR1301" s="133"/>
      <c r="FFS1301" s="133"/>
      <c r="FFT1301" s="133"/>
      <c r="FFU1301" s="133"/>
      <c r="FFV1301" s="133"/>
      <c r="FFW1301" s="133"/>
      <c r="FFX1301" s="133"/>
      <c r="FFY1301" s="133"/>
      <c r="FFZ1301" s="133"/>
      <c r="FGA1301" s="133"/>
      <c r="FGB1301" s="133"/>
      <c r="FGC1301" s="133"/>
      <c r="FGD1301" s="133"/>
      <c r="FGE1301" s="133"/>
      <c r="FGF1301" s="133"/>
      <c r="FGG1301" s="133"/>
      <c r="FGH1301" s="133"/>
      <c r="FGI1301" s="133"/>
      <c r="FGJ1301" s="133"/>
      <c r="FGK1301" s="133"/>
      <c r="FGL1301" s="133"/>
      <c r="FGM1301" s="133"/>
      <c r="FGN1301" s="133"/>
      <c r="FGO1301" s="133"/>
      <c r="FGP1301" s="133"/>
      <c r="FGQ1301" s="133"/>
      <c r="FGR1301" s="133"/>
      <c r="FGS1301" s="133"/>
      <c r="FGT1301" s="133"/>
      <c r="FGU1301" s="133"/>
      <c r="FGV1301" s="133"/>
      <c r="FGW1301" s="133"/>
      <c r="FGX1301" s="133"/>
      <c r="FGY1301" s="133"/>
      <c r="FGZ1301" s="133"/>
      <c r="FHA1301" s="133"/>
      <c r="FHB1301" s="133"/>
      <c r="FHC1301" s="133"/>
      <c r="FHD1301" s="133"/>
      <c r="FHE1301" s="133"/>
      <c r="FHF1301" s="133"/>
      <c r="FHG1301" s="133"/>
      <c r="FHH1301" s="133"/>
      <c r="FHI1301" s="133"/>
      <c r="FHJ1301" s="133"/>
      <c r="FHK1301" s="133"/>
      <c r="FHL1301" s="133"/>
      <c r="FHM1301" s="133"/>
      <c r="FHN1301" s="133"/>
      <c r="FHO1301" s="133"/>
      <c r="FHP1301" s="133"/>
      <c r="FHQ1301" s="133"/>
      <c r="FHR1301" s="133"/>
      <c r="FHS1301" s="133"/>
      <c r="FHT1301" s="133"/>
      <c r="FHU1301" s="133"/>
      <c r="FHV1301" s="133"/>
      <c r="FHW1301" s="133"/>
      <c r="FHX1301" s="133"/>
      <c r="FHY1301" s="133"/>
      <c r="FHZ1301" s="133"/>
      <c r="FIA1301" s="133"/>
      <c r="FIB1301" s="133"/>
      <c r="FIC1301" s="133"/>
      <c r="FID1301" s="133"/>
      <c r="FIE1301" s="133"/>
      <c r="FIF1301" s="133"/>
      <c r="FIG1301" s="133"/>
      <c r="FIH1301" s="133"/>
      <c r="FII1301" s="133"/>
      <c r="FIJ1301" s="133"/>
      <c r="FIK1301" s="133"/>
      <c r="FIL1301" s="133"/>
      <c r="FIM1301" s="133"/>
      <c r="FIN1301" s="133"/>
      <c r="FIO1301" s="133"/>
      <c r="FIP1301" s="133"/>
      <c r="FIQ1301" s="133"/>
      <c r="FIR1301" s="133"/>
      <c r="FIS1301" s="133"/>
      <c r="FIT1301" s="133"/>
      <c r="FIU1301" s="133"/>
      <c r="FIV1301" s="133"/>
      <c r="FIW1301" s="133"/>
      <c r="FIX1301" s="133"/>
      <c r="FIY1301" s="133"/>
      <c r="FIZ1301" s="133"/>
      <c r="FJA1301" s="133"/>
      <c r="FJB1301" s="133"/>
      <c r="FJC1301" s="133"/>
      <c r="FJD1301" s="133"/>
      <c r="FJE1301" s="133"/>
      <c r="FJF1301" s="133"/>
      <c r="FJG1301" s="133"/>
      <c r="FJH1301" s="133"/>
      <c r="FJI1301" s="133"/>
      <c r="FJJ1301" s="133"/>
      <c r="FJK1301" s="133"/>
      <c r="FJL1301" s="133"/>
      <c r="FJM1301" s="133"/>
      <c r="FJN1301" s="133"/>
      <c r="FJO1301" s="133"/>
      <c r="FJP1301" s="133"/>
      <c r="FJQ1301" s="133"/>
      <c r="FJR1301" s="133"/>
      <c r="FJS1301" s="133"/>
      <c r="FJT1301" s="133"/>
      <c r="FJU1301" s="133"/>
      <c r="FJV1301" s="133"/>
      <c r="FJW1301" s="133"/>
      <c r="FJX1301" s="133"/>
      <c r="FJY1301" s="133"/>
      <c r="FJZ1301" s="133"/>
      <c r="FKA1301" s="133"/>
      <c r="FKB1301" s="133"/>
      <c r="FKC1301" s="133"/>
      <c r="FKD1301" s="133"/>
      <c r="FKE1301" s="133"/>
      <c r="FKF1301" s="133"/>
      <c r="FKG1301" s="133"/>
      <c r="FKH1301" s="133"/>
      <c r="FKI1301" s="133"/>
      <c r="FKJ1301" s="133"/>
      <c r="FKK1301" s="133"/>
      <c r="FKL1301" s="133"/>
      <c r="FKM1301" s="133"/>
      <c r="FKN1301" s="133"/>
      <c r="FKO1301" s="133"/>
      <c r="FKP1301" s="133"/>
      <c r="FKQ1301" s="133"/>
      <c r="FKR1301" s="133"/>
      <c r="FKS1301" s="133"/>
      <c r="FKT1301" s="133"/>
      <c r="FKU1301" s="133"/>
      <c r="FKV1301" s="133"/>
      <c r="FKW1301" s="133"/>
      <c r="FKX1301" s="133"/>
      <c r="FKY1301" s="133"/>
      <c r="FKZ1301" s="133"/>
      <c r="FLA1301" s="133"/>
      <c r="FLB1301" s="133"/>
      <c r="FLC1301" s="133"/>
      <c r="FLD1301" s="133"/>
      <c r="FLE1301" s="133"/>
      <c r="FLF1301" s="133"/>
      <c r="FLG1301" s="133"/>
      <c r="FLH1301" s="133"/>
      <c r="FLI1301" s="133"/>
      <c r="FLJ1301" s="133"/>
      <c r="FLK1301" s="133"/>
      <c r="FLL1301" s="133"/>
      <c r="FLM1301" s="133"/>
      <c r="FLN1301" s="133"/>
      <c r="FLO1301" s="133"/>
      <c r="FLP1301" s="133"/>
      <c r="FLQ1301" s="133"/>
      <c r="FLR1301" s="133"/>
      <c r="FLS1301" s="133"/>
      <c r="FLT1301" s="133"/>
      <c r="FLU1301" s="133"/>
      <c r="FLV1301" s="133"/>
      <c r="FLW1301" s="133"/>
      <c r="FLX1301" s="133"/>
      <c r="FLY1301" s="133"/>
      <c r="FLZ1301" s="133"/>
      <c r="FMA1301" s="133"/>
      <c r="FMB1301" s="133"/>
      <c r="FMC1301" s="133"/>
      <c r="FMD1301" s="133"/>
      <c r="FME1301" s="133"/>
      <c r="FMF1301" s="133"/>
      <c r="FMG1301" s="133"/>
      <c r="FMH1301" s="133"/>
      <c r="FMI1301" s="133"/>
      <c r="FMJ1301" s="133"/>
      <c r="FMK1301" s="133"/>
      <c r="FML1301" s="133"/>
      <c r="FMM1301" s="133"/>
      <c r="FMN1301" s="133"/>
      <c r="FMO1301" s="133"/>
      <c r="FMP1301" s="133"/>
      <c r="FMQ1301" s="133"/>
      <c r="FMR1301" s="133"/>
      <c r="FMS1301" s="133"/>
      <c r="FMT1301" s="133"/>
      <c r="FMU1301" s="133"/>
      <c r="FMV1301" s="133"/>
      <c r="FMW1301" s="133"/>
      <c r="FMX1301" s="133"/>
      <c r="FMY1301" s="133"/>
      <c r="FMZ1301" s="133"/>
      <c r="FNA1301" s="133"/>
      <c r="FNB1301" s="133"/>
      <c r="FNC1301" s="133"/>
      <c r="FND1301" s="133"/>
      <c r="FNE1301" s="133"/>
      <c r="FNF1301" s="133"/>
      <c r="FNG1301" s="133"/>
      <c r="FNH1301" s="133"/>
      <c r="FNI1301" s="133"/>
      <c r="FNJ1301" s="133"/>
      <c r="FNK1301" s="133"/>
      <c r="FNL1301" s="133"/>
      <c r="FNM1301" s="133"/>
      <c r="FNN1301" s="133"/>
      <c r="FNO1301" s="133"/>
      <c r="FNP1301" s="133"/>
      <c r="FNQ1301" s="133"/>
      <c r="FNR1301" s="133"/>
      <c r="FNS1301" s="133"/>
      <c r="FNT1301" s="133"/>
      <c r="FNU1301" s="133"/>
      <c r="FNV1301" s="133"/>
      <c r="FNW1301" s="133"/>
      <c r="FNX1301" s="133"/>
      <c r="FNY1301" s="133"/>
      <c r="FNZ1301" s="133"/>
      <c r="FOA1301" s="133"/>
      <c r="FOB1301" s="133"/>
      <c r="FOC1301" s="133"/>
      <c r="FOD1301" s="133"/>
      <c r="FOE1301" s="133"/>
      <c r="FOF1301" s="133"/>
      <c r="FOG1301" s="133"/>
      <c r="FOH1301" s="133"/>
      <c r="FOI1301" s="133"/>
      <c r="FOJ1301" s="133"/>
      <c r="FOK1301" s="133"/>
      <c r="FOL1301" s="133"/>
      <c r="FOM1301" s="133"/>
      <c r="FON1301" s="133"/>
      <c r="FOO1301" s="133"/>
      <c r="FOP1301" s="133"/>
      <c r="FOQ1301" s="133"/>
      <c r="FOR1301" s="133"/>
      <c r="FOS1301" s="133"/>
      <c r="FOT1301" s="133"/>
      <c r="FOU1301" s="133"/>
      <c r="FOV1301" s="133"/>
      <c r="FOW1301" s="133"/>
      <c r="FOX1301" s="133"/>
      <c r="FOY1301" s="133"/>
      <c r="FOZ1301" s="133"/>
      <c r="FPA1301" s="133"/>
      <c r="FPB1301" s="133"/>
      <c r="FPC1301" s="133"/>
      <c r="FPD1301" s="133"/>
      <c r="FPE1301" s="133"/>
      <c r="FPF1301" s="133"/>
      <c r="FPG1301" s="133"/>
      <c r="FPH1301" s="133"/>
      <c r="FPI1301" s="133"/>
      <c r="FPJ1301" s="133"/>
      <c r="FPK1301" s="133"/>
      <c r="FPL1301" s="133"/>
      <c r="FPM1301" s="133"/>
      <c r="FPN1301" s="133"/>
      <c r="FPO1301" s="133"/>
      <c r="FPP1301" s="133"/>
      <c r="FPQ1301" s="133"/>
      <c r="FPR1301" s="133"/>
      <c r="FPS1301" s="133"/>
      <c r="FPT1301" s="133"/>
      <c r="FPU1301" s="133"/>
      <c r="FPV1301" s="133"/>
      <c r="FPW1301" s="133"/>
      <c r="FPX1301" s="133"/>
      <c r="FPY1301" s="133"/>
      <c r="FPZ1301" s="133"/>
      <c r="FQA1301" s="133"/>
      <c r="FQB1301" s="133"/>
      <c r="FQC1301" s="133"/>
      <c r="FQD1301" s="133"/>
      <c r="FQE1301" s="133"/>
      <c r="FQF1301" s="133"/>
      <c r="FQG1301" s="133"/>
      <c r="FQH1301" s="133"/>
      <c r="FQI1301" s="133"/>
      <c r="FQJ1301" s="133"/>
      <c r="FQK1301" s="133"/>
      <c r="FQL1301" s="133"/>
      <c r="FQM1301" s="133"/>
      <c r="FQN1301" s="133"/>
      <c r="FQO1301" s="133"/>
      <c r="FQP1301" s="133"/>
      <c r="FQQ1301" s="133"/>
      <c r="FQR1301" s="133"/>
      <c r="FQS1301" s="133"/>
      <c r="FQT1301" s="133"/>
      <c r="FQU1301" s="133"/>
      <c r="FQV1301" s="133"/>
      <c r="FQW1301" s="133"/>
      <c r="FQX1301" s="133"/>
      <c r="FQY1301" s="133"/>
      <c r="FQZ1301" s="133"/>
      <c r="FRA1301" s="133"/>
      <c r="FRB1301" s="133"/>
      <c r="FRC1301" s="133"/>
      <c r="FRD1301" s="133"/>
      <c r="FRE1301" s="133"/>
      <c r="FRF1301" s="133"/>
      <c r="FRG1301" s="133"/>
      <c r="FRH1301" s="133"/>
      <c r="FRI1301" s="133"/>
      <c r="FRJ1301" s="133"/>
      <c r="FRK1301" s="133"/>
      <c r="FRL1301" s="133"/>
      <c r="FRM1301" s="133"/>
      <c r="FRN1301" s="133"/>
      <c r="FRO1301" s="133"/>
      <c r="FRP1301" s="133"/>
      <c r="FRQ1301" s="133"/>
      <c r="FRR1301" s="133"/>
      <c r="FRS1301" s="133"/>
      <c r="FRT1301" s="133"/>
      <c r="FRU1301" s="133"/>
      <c r="FRV1301" s="133"/>
      <c r="FRW1301" s="133"/>
      <c r="FRX1301" s="133"/>
      <c r="FRY1301" s="133"/>
      <c r="FRZ1301" s="133"/>
      <c r="FSA1301" s="133"/>
      <c r="FSB1301" s="133"/>
      <c r="FSC1301" s="133"/>
      <c r="FSD1301" s="133"/>
      <c r="FSE1301" s="133"/>
      <c r="FSF1301" s="133"/>
      <c r="FSG1301" s="133"/>
      <c r="FSH1301" s="133"/>
      <c r="FSI1301" s="133"/>
      <c r="FSJ1301" s="133"/>
      <c r="FSK1301" s="133"/>
      <c r="FSL1301" s="133"/>
      <c r="FSM1301" s="133"/>
      <c r="FSN1301" s="133"/>
      <c r="FSO1301" s="133"/>
      <c r="FSP1301" s="133"/>
      <c r="FSQ1301" s="133"/>
      <c r="FSR1301" s="133"/>
      <c r="FSS1301" s="133"/>
      <c r="FST1301" s="133"/>
      <c r="FSU1301" s="133"/>
      <c r="FSV1301" s="133"/>
      <c r="FSW1301" s="133"/>
      <c r="FSX1301" s="133"/>
      <c r="FSY1301" s="133"/>
      <c r="FSZ1301" s="133"/>
      <c r="FTA1301" s="133"/>
      <c r="FTB1301" s="133"/>
      <c r="FTC1301" s="133"/>
      <c r="FTD1301" s="133"/>
      <c r="FTE1301" s="133"/>
      <c r="FTF1301" s="133"/>
      <c r="FTG1301" s="133"/>
      <c r="FTH1301" s="133"/>
      <c r="FTI1301" s="133"/>
      <c r="FTJ1301" s="133"/>
      <c r="FTK1301" s="133"/>
      <c r="FTL1301" s="133"/>
      <c r="FTM1301" s="133"/>
      <c r="FTN1301" s="133"/>
      <c r="FTO1301" s="133"/>
      <c r="FTP1301" s="133"/>
      <c r="FTQ1301" s="133"/>
      <c r="FTR1301" s="133"/>
      <c r="FTS1301" s="133"/>
      <c r="FTT1301" s="133"/>
      <c r="FTU1301" s="133"/>
      <c r="FTV1301" s="133"/>
      <c r="FTW1301" s="133"/>
      <c r="FTX1301" s="133"/>
      <c r="FTY1301" s="133"/>
      <c r="FTZ1301" s="133"/>
      <c r="FUA1301" s="133"/>
      <c r="FUB1301" s="133"/>
      <c r="FUC1301" s="133"/>
      <c r="FUD1301" s="133"/>
      <c r="FUE1301" s="133"/>
      <c r="FUF1301" s="133"/>
      <c r="FUG1301" s="133"/>
      <c r="FUH1301" s="133"/>
      <c r="FUI1301" s="133"/>
      <c r="FUJ1301" s="133"/>
      <c r="FUK1301" s="133"/>
      <c r="FUL1301" s="133"/>
      <c r="FUM1301" s="133"/>
      <c r="FUN1301" s="133"/>
      <c r="FUO1301" s="133"/>
      <c r="FUP1301" s="133"/>
      <c r="FUQ1301" s="133"/>
      <c r="FUR1301" s="133"/>
      <c r="FUS1301" s="133"/>
      <c r="FUT1301" s="133"/>
      <c r="FUU1301" s="133"/>
      <c r="FUV1301" s="133"/>
      <c r="FUW1301" s="133"/>
      <c r="FUX1301" s="133"/>
      <c r="FUY1301" s="133"/>
      <c r="FUZ1301" s="133"/>
      <c r="FVA1301" s="133"/>
      <c r="FVB1301" s="133"/>
      <c r="FVC1301" s="133"/>
      <c r="FVD1301" s="133"/>
      <c r="FVE1301" s="133"/>
      <c r="FVF1301" s="133"/>
      <c r="FVG1301" s="133"/>
      <c r="FVH1301" s="133"/>
      <c r="FVI1301" s="133"/>
      <c r="FVJ1301" s="133"/>
      <c r="FVK1301" s="133"/>
      <c r="FVL1301" s="133"/>
      <c r="FVM1301" s="133"/>
      <c r="FVN1301" s="133"/>
      <c r="FVO1301" s="133"/>
      <c r="FVP1301" s="133"/>
      <c r="FVQ1301" s="133"/>
      <c r="FVR1301" s="133"/>
      <c r="FVS1301" s="133"/>
      <c r="FVT1301" s="133"/>
      <c r="FVU1301" s="133"/>
      <c r="FVV1301" s="133"/>
      <c r="FVW1301" s="133"/>
      <c r="FVX1301" s="133"/>
      <c r="FVY1301" s="133"/>
      <c r="FVZ1301" s="133"/>
      <c r="FWA1301" s="133"/>
      <c r="FWB1301" s="133"/>
      <c r="FWC1301" s="133"/>
      <c r="FWD1301" s="133"/>
      <c r="FWE1301" s="133"/>
      <c r="FWF1301" s="133"/>
      <c r="FWG1301" s="133"/>
      <c r="FWH1301" s="133"/>
      <c r="FWI1301" s="133"/>
      <c r="FWJ1301" s="133"/>
      <c r="FWK1301" s="133"/>
      <c r="FWL1301" s="133"/>
      <c r="FWM1301" s="133"/>
      <c r="FWN1301" s="133"/>
      <c r="FWO1301" s="133"/>
      <c r="FWP1301" s="133"/>
      <c r="FWQ1301" s="133"/>
      <c r="FWR1301" s="133"/>
      <c r="FWS1301" s="133"/>
      <c r="FWT1301" s="133"/>
      <c r="FWU1301" s="133"/>
      <c r="FWV1301" s="133"/>
      <c r="FWW1301" s="133"/>
      <c r="FWX1301" s="133"/>
      <c r="FWY1301" s="133"/>
      <c r="FWZ1301" s="133"/>
      <c r="FXA1301" s="133"/>
      <c r="FXB1301" s="133"/>
      <c r="FXC1301" s="133"/>
      <c r="FXD1301" s="133"/>
      <c r="FXE1301" s="133"/>
      <c r="FXF1301" s="133"/>
      <c r="FXG1301" s="133"/>
      <c r="FXH1301" s="133"/>
      <c r="FXI1301" s="133"/>
      <c r="FXJ1301" s="133"/>
      <c r="FXK1301" s="133"/>
      <c r="FXL1301" s="133"/>
      <c r="FXM1301" s="133"/>
      <c r="FXN1301" s="133"/>
      <c r="FXO1301" s="133"/>
      <c r="FXP1301" s="133"/>
      <c r="FXQ1301" s="133"/>
      <c r="FXR1301" s="133"/>
      <c r="FXS1301" s="133"/>
      <c r="FXT1301" s="133"/>
      <c r="FXU1301" s="133"/>
      <c r="FXV1301" s="133"/>
      <c r="FXW1301" s="133"/>
      <c r="FXX1301" s="133"/>
      <c r="FXY1301" s="133"/>
      <c r="FXZ1301" s="133"/>
      <c r="FYA1301" s="133"/>
      <c r="FYB1301" s="133"/>
      <c r="FYC1301" s="133"/>
      <c r="FYD1301" s="133"/>
      <c r="FYE1301" s="133"/>
      <c r="FYF1301" s="133"/>
      <c r="FYG1301" s="133"/>
      <c r="FYH1301" s="133"/>
      <c r="FYI1301" s="133"/>
      <c r="FYJ1301" s="133"/>
      <c r="FYK1301" s="133"/>
      <c r="FYL1301" s="133"/>
      <c r="FYM1301" s="133"/>
      <c r="FYN1301" s="133"/>
      <c r="FYO1301" s="133"/>
      <c r="FYP1301" s="133"/>
      <c r="FYQ1301" s="133"/>
      <c r="FYR1301" s="133"/>
      <c r="FYS1301" s="133"/>
      <c r="FYT1301" s="133"/>
      <c r="FYU1301" s="133"/>
      <c r="FYV1301" s="133"/>
      <c r="FYW1301" s="133"/>
      <c r="FYX1301" s="133"/>
      <c r="FYY1301" s="133"/>
      <c r="FYZ1301" s="133"/>
      <c r="FZA1301" s="133"/>
      <c r="FZB1301" s="133"/>
      <c r="FZC1301" s="133"/>
      <c r="FZD1301" s="133"/>
      <c r="FZE1301" s="133"/>
      <c r="FZF1301" s="133"/>
      <c r="FZG1301" s="133"/>
      <c r="FZH1301" s="133"/>
      <c r="FZI1301" s="133"/>
      <c r="FZJ1301" s="133"/>
      <c r="FZK1301" s="133"/>
      <c r="FZL1301" s="133"/>
      <c r="FZM1301" s="133"/>
      <c r="FZN1301" s="133"/>
      <c r="FZO1301" s="133"/>
      <c r="FZP1301" s="133"/>
      <c r="FZQ1301" s="133"/>
      <c r="FZR1301" s="133"/>
      <c r="FZS1301" s="133"/>
      <c r="FZT1301" s="133"/>
      <c r="FZU1301" s="133"/>
      <c r="FZV1301" s="133"/>
      <c r="FZW1301" s="133"/>
      <c r="FZX1301" s="133"/>
      <c r="FZY1301" s="133"/>
      <c r="FZZ1301" s="133"/>
      <c r="GAA1301" s="133"/>
      <c r="GAB1301" s="133"/>
      <c r="GAC1301" s="133"/>
      <c r="GAD1301" s="133"/>
      <c r="GAE1301" s="133"/>
      <c r="GAF1301" s="133"/>
      <c r="GAG1301" s="133"/>
      <c r="GAH1301" s="133"/>
      <c r="GAI1301" s="133"/>
      <c r="GAJ1301" s="133"/>
      <c r="GAK1301" s="133"/>
      <c r="GAL1301" s="133"/>
      <c r="GAM1301" s="133"/>
      <c r="GAN1301" s="133"/>
      <c r="GAO1301" s="133"/>
      <c r="GAP1301" s="133"/>
      <c r="GAQ1301" s="133"/>
      <c r="GAR1301" s="133"/>
      <c r="GAS1301" s="133"/>
      <c r="GAT1301" s="133"/>
      <c r="GAU1301" s="133"/>
      <c r="GAV1301" s="133"/>
      <c r="GAW1301" s="133"/>
      <c r="GAX1301" s="133"/>
      <c r="GAY1301" s="133"/>
      <c r="GAZ1301" s="133"/>
      <c r="GBA1301" s="133"/>
      <c r="GBB1301" s="133"/>
      <c r="GBC1301" s="133"/>
      <c r="GBD1301" s="133"/>
      <c r="GBE1301" s="133"/>
      <c r="GBF1301" s="133"/>
      <c r="GBG1301" s="133"/>
      <c r="GBH1301" s="133"/>
      <c r="GBI1301" s="133"/>
      <c r="GBJ1301" s="133"/>
      <c r="GBK1301" s="133"/>
      <c r="GBL1301" s="133"/>
      <c r="GBM1301" s="133"/>
      <c r="GBN1301" s="133"/>
      <c r="GBO1301" s="133"/>
      <c r="GBP1301" s="133"/>
      <c r="GBQ1301" s="133"/>
      <c r="GBR1301" s="133"/>
      <c r="GBS1301" s="133"/>
      <c r="GBT1301" s="133"/>
      <c r="GBU1301" s="133"/>
      <c r="GBV1301" s="133"/>
      <c r="GBW1301" s="133"/>
      <c r="GBX1301" s="133"/>
      <c r="GBY1301" s="133"/>
      <c r="GBZ1301" s="133"/>
      <c r="GCA1301" s="133"/>
      <c r="GCB1301" s="133"/>
      <c r="GCC1301" s="133"/>
      <c r="GCD1301" s="133"/>
      <c r="GCE1301" s="133"/>
      <c r="GCF1301" s="133"/>
      <c r="GCG1301" s="133"/>
      <c r="GCH1301" s="133"/>
      <c r="GCI1301" s="133"/>
      <c r="GCJ1301" s="133"/>
      <c r="GCK1301" s="133"/>
      <c r="GCL1301" s="133"/>
      <c r="GCM1301" s="133"/>
      <c r="GCN1301" s="133"/>
      <c r="GCO1301" s="133"/>
      <c r="GCP1301" s="133"/>
      <c r="GCQ1301" s="133"/>
      <c r="GCR1301" s="133"/>
      <c r="GCS1301" s="133"/>
      <c r="GCT1301" s="133"/>
      <c r="GCU1301" s="133"/>
      <c r="GCV1301" s="133"/>
      <c r="GCW1301" s="133"/>
      <c r="GCX1301" s="133"/>
      <c r="GCY1301" s="133"/>
      <c r="GCZ1301" s="133"/>
      <c r="GDA1301" s="133"/>
      <c r="GDB1301" s="133"/>
      <c r="GDC1301" s="133"/>
      <c r="GDD1301" s="133"/>
      <c r="GDE1301" s="133"/>
      <c r="GDF1301" s="133"/>
      <c r="GDG1301" s="133"/>
      <c r="GDH1301" s="133"/>
      <c r="GDI1301" s="133"/>
      <c r="GDJ1301" s="133"/>
      <c r="GDK1301" s="133"/>
      <c r="GDL1301" s="133"/>
      <c r="GDM1301" s="133"/>
      <c r="GDN1301" s="133"/>
      <c r="GDO1301" s="133"/>
      <c r="GDP1301" s="133"/>
      <c r="GDQ1301" s="133"/>
      <c r="GDR1301" s="133"/>
      <c r="GDS1301" s="133"/>
      <c r="GDT1301" s="133"/>
      <c r="GDU1301" s="133"/>
      <c r="GDV1301" s="133"/>
      <c r="GDW1301" s="133"/>
      <c r="GDX1301" s="133"/>
      <c r="GDY1301" s="133"/>
      <c r="GDZ1301" s="133"/>
      <c r="GEA1301" s="133"/>
      <c r="GEB1301" s="133"/>
      <c r="GEC1301" s="133"/>
      <c r="GED1301" s="133"/>
      <c r="GEE1301" s="133"/>
      <c r="GEF1301" s="133"/>
      <c r="GEG1301" s="133"/>
      <c r="GEH1301" s="133"/>
      <c r="GEI1301" s="133"/>
      <c r="GEJ1301" s="133"/>
      <c r="GEK1301" s="133"/>
      <c r="GEL1301" s="133"/>
      <c r="GEM1301" s="133"/>
      <c r="GEN1301" s="133"/>
      <c r="GEO1301" s="133"/>
      <c r="GEP1301" s="133"/>
      <c r="GEQ1301" s="133"/>
      <c r="GER1301" s="133"/>
      <c r="GES1301" s="133"/>
      <c r="GET1301" s="133"/>
      <c r="GEU1301" s="133"/>
      <c r="GEV1301" s="133"/>
      <c r="GEW1301" s="133"/>
      <c r="GEX1301" s="133"/>
      <c r="GEY1301" s="133"/>
      <c r="GEZ1301" s="133"/>
      <c r="GFA1301" s="133"/>
      <c r="GFB1301" s="133"/>
      <c r="GFC1301" s="133"/>
      <c r="GFD1301" s="133"/>
      <c r="GFE1301" s="133"/>
      <c r="GFF1301" s="133"/>
      <c r="GFG1301" s="133"/>
      <c r="GFH1301" s="133"/>
      <c r="GFI1301" s="133"/>
      <c r="GFJ1301" s="133"/>
      <c r="GFK1301" s="133"/>
      <c r="GFL1301" s="133"/>
      <c r="GFM1301" s="133"/>
      <c r="GFN1301" s="133"/>
      <c r="GFO1301" s="133"/>
      <c r="GFP1301" s="133"/>
      <c r="GFQ1301" s="133"/>
      <c r="GFR1301" s="133"/>
      <c r="GFS1301" s="133"/>
      <c r="GFT1301" s="133"/>
      <c r="GFU1301" s="133"/>
      <c r="GFV1301" s="133"/>
      <c r="GFW1301" s="133"/>
      <c r="GFX1301" s="133"/>
      <c r="GFY1301" s="133"/>
      <c r="GFZ1301" s="133"/>
      <c r="GGA1301" s="133"/>
      <c r="GGB1301" s="133"/>
      <c r="GGC1301" s="133"/>
      <c r="GGD1301" s="133"/>
      <c r="GGE1301" s="133"/>
      <c r="GGF1301" s="133"/>
      <c r="GGG1301" s="133"/>
      <c r="GGH1301" s="133"/>
      <c r="GGI1301" s="133"/>
      <c r="GGJ1301" s="133"/>
      <c r="GGK1301" s="133"/>
      <c r="GGL1301" s="133"/>
      <c r="GGM1301" s="133"/>
      <c r="GGN1301" s="133"/>
      <c r="GGO1301" s="133"/>
      <c r="GGP1301" s="133"/>
      <c r="GGQ1301" s="133"/>
      <c r="GGR1301" s="133"/>
      <c r="GGS1301" s="133"/>
      <c r="GGT1301" s="133"/>
      <c r="GGU1301" s="133"/>
      <c r="GGV1301" s="133"/>
      <c r="GGW1301" s="133"/>
      <c r="GGX1301" s="133"/>
      <c r="GGY1301" s="133"/>
      <c r="GGZ1301" s="133"/>
      <c r="GHA1301" s="133"/>
      <c r="GHB1301" s="133"/>
      <c r="GHC1301" s="133"/>
      <c r="GHD1301" s="133"/>
      <c r="GHE1301" s="133"/>
      <c r="GHF1301" s="133"/>
      <c r="GHG1301" s="133"/>
      <c r="GHH1301" s="133"/>
      <c r="GHI1301" s="133"/>
      <c r="GHJ1301" s="133"/>
      <c r="GHK1301" s="133"/>
      <c r="GHL1301" s="133"/>
      <c r="GHM1301" s="133"/>
      <c r="GHN1301" s="133"/>
      <c r="GHO1301" s="133"/>
      <c r="GHP1301" s="133"/>
      <c r="GHQ1301" s="133"/>
      <c r="GHR1301" s="133"/>
      <c r="GHS1301" s="133"/>
      <c r="GHT1301" s="133"/>
      <c r="GHU1301" s="133"/>
      <c r="GHV1301" s="133"/>
      <c r="GHW1301" s="133"/>
      <c r="GHX1301" s="133"/>
      <c r="GHY1301" s="133"/>
      <c r="GHZ1301" s="133"/>
      <c r="GIA1301" s="133"/>
      <c r="GIB1301" s="133"/>
      <c r="GIC1301" s="133"/>
      <c r="GID1301" s="133"/>
      <c r="GIE1301" s="133"/>
      <c r="GIF1301" s="133"/>
      <c r="GIG1301" s="133"/>
      <c r="GIH1301" s="133"/>
      <c r="GII1301" s="133"/>
      <c r="GIJ1301" s="133"/>
      <c r="GIK1301" s="133"/>
      <c r="GIL1301" s="133"/>
      <c r="GIM1301" s="133"/>
      <c r="GIN1301" s="133"/>
      <c r="GIO1301" s="133"/>
      <c r="GIP1301" s="133"/>
      <c r="GIQ1301" s="133"/>
      <c r="GIR1301" s="133"/>
      <c r="GIS1301" s="133"/>
      <c r="GIT1301" s="133"/>
      <c r="GIU1301" s="133"/>
      <c r="GIV1301" s="133"/>
      <c r="GIW1301" s="133"/>
      <c r="GIX1301" s="133"/>
      <c r="GIY1301" s="133"/>
      <c r="GIZ1301" s="133"/>
      <c r="GJA1301" s="133"/>
      <c r="GJB1301" s="133"/>
      <c r="GJC1301" s="133"/>
      <c r="GJD1301" s="133"/>
      <c r="GJE1301" s="133"/>
      <c r="GJF1301" s="133"/>
      <c r="GJG1301" s="133"/>
      <c r="GJH1301" s="133"/>
      <c r="GJI1301" s="133"/>
      <c r="GJJ1301" s="133"/>
      <c r="GJK1301" s="133"/>
      <c r="GJL1301" s="133"/>
      <c r="GJM1301" s="133"/>
      <c r="GJN1301" s="133"/>
      <c r="GJO1301" s="133"/>
      <c r="GJP1301" s="133"/>
      <c r="GJQ1301" s="133"/>
      <c r="GJR1301" s="133"/>
      <c r="GJS1301" s="133"/>
      <c r="GJT1301" s="133"/>
      <c r="GJU1301" s="133"/>
      <c r="GJV1301" s="133"/>
      <c r="GJW1301" s="133"/>
      <c r="GJX1301" s="133"/>
      <c r="GJY1301" s="133"/>
      <c r="GJZ1301" s="133"/>
      <c r="GKA1301" s="133"/>
      <c r="GKB1301" s="133"/>
      <c r="GKC1301" s="133"/>
      <c r="GKD1301" s="133"/>
      <c r="GKE1301" s="133"/>
      <c r="GKF1301" s="133"/>
      <c r="GKG1301" s="133"/>
      <c r="GKH1301" s="133"/>
      <c r="GKI1301" s="133"/>
      <c r="GKJ1301" s="133"/>
      <c r="GKK1301" s="133"/>
      <c r="GKL1301" s="133"/>
      <c r="GKM1301" s="133"/>
      <c r="GKN1301" s="133"/>
      <c r="GKO1301" s="133"/>
      <c r="GKP1301" s="133"/>
      <c r="GKQ1301" s="133"/>
      <c r="GKR1301" s="133"/>
      <c r="GKS1301" s="133"/>
      <c r="GKT1301" s="133"/>
      <c r="GKU1301" s="133"/>
      <c r="GKV1301" s="133"/>
      <c r="GKW1301" s="133"/>
      <c r="GKX1301" s="133"/>
      <c r="GKY1301" s="133"/>
      <c r="GKZ1301" s="133"/>
      <c r="GLA1301" s="133"/>
      <c r="GLB1301" s="133"/>
      <c r="GLC1301" s="133"/>
      <c r="GLD1301" s="133"/>
      <c r="GLE1301" s="133"/>
      <c r="GLF1301" s="133"/>
      <c r="GLG1301" s="133"/>
      <c r="GLH1301" s="133"/>
      <c r="GLI1301" s="133"/>
      <c r="GLJ1301" s="133"/>
      <c r="GLK1301" s="133"/>
      <c r="GLL1301" s="133"/>
      <c r="GLM1301" s="133"/>
      <c r="GLN1301" s="133"/>
      <c r="GLO1301" s="133"/>
      <c r="GLP1301" s="133"/>
      <c r="GLQ1301" s="133"/>
      <c r="GLR1301" s="133"/>
      <c r="GLS1301" s="133"/>
      <c r="GLT1301" s="133"/>
      <c r="GLU1301" s="133"/>
      <c r="GLV1301" s="133"/>
      <c r="GLW1301" s="133"/>
      <c r="GLX1301" s="133"/>
      <c r="GLY1301" s="133"/>
      <c r="GLZ1301" s="133"/>
      <c r="GMA1301" s="133"/>
      <c r="GMB1301" s="133"/>
      <c r="GMC1301" s="133"/>
      <c r="GMD1301" s="133"/>
      <c r="GME1301" s="133"/>
      <c r="GMF1301" s="133"/>
      <c r="GMG1301" s="133"/>
      <c r="GMH1301" s="133"/>
      <c r="GMI1301" s="133"/>
      <c r="GMJ1301" s="133"/>
      <c r="GMK1301" s="133"/>
      <c r="GML1301" s="133"/>
      <c r="GMM1301" s="133"/>
      <c r="GMN1301" s="133"/>
      <c r="GMO1301" s="133"/>
      <c r="GMP1301" s="133"/>
      <c r="GMQ1301" s="133"/>
      <c r="GMR1301" s="133"/>
      <c r="GMS1301" s="133"/>
      <c r="GMT1301" s="133"/>
      <c r="GMU1301" s="133"/>
      <c r="GMV1301" s="133"/>
      <c r="GMW1301" s="133"/>
      <c r="GMX1301" s="133"/>
      <c r="GMY1301" s="133"/>
      <c r="GMZ1301" s="133"/>
      <c r="GNA1301" s="133"/>
      <c r="GNB1301" s="133"/>
      <c r="GNC1301" s="133"/>
      <c r="GND1301" s="133"/>
      <c r="GNE1301" s="133"/>
      <c r="GNF1301" s="133"/>
      <c r="GNG1301" s="133"/>
      <c r="GNH1301" s="133"/>
      <c r="GNI1301" s="133"/>
      <c r="GNJ1301" s="133"/>
      <c r="GNK1301" s="133"/>
      <c r="GNL1301" s="133"/>
      <c r="GNM1301" s="133"/>
      <c r="GNN1301" s="133"/>
      <c r="GNO1301" s="133"/>
      <c r="GNP1301" s="133"/>
      <c r="GNQ1301" s="133"/>
      <c r="GNR1301" s="133"/>
      <c r="GNS1301" s="133"/>
      <c r="GNT1301" s="133"/>
      <c r="GNU1301" s="133"/>
      <c r="GNV1301" s="133"/>
      <c r="GNW1301" s="133"/>
      <c r="GNX1301" s="133"/>
      <c r="GNY1301" s="133"/>
      <c r="GNZ1301" s="133"/>
      <c r="GOA1301" s="133"/>
      <c r="GOB1301" s="133"/>
      <c r="GOC1301" s="133"/>
      <c r="GOD1301" s="133"/>
      <c r="GOE1301" s="133"/>
      <c r="GOF1301" s="133"/>
      <c r="GOG1301" s="133"/>
      <c r="GOH1301" s="133"/>
      <c r="GOI1301" s="133"/>
      <c r="GOJ1301" s="133"/>
      <c r="GOK1301" s="133"/>
      <c r="GOL1301" s="133"/>
      <c r="GOM1301" s="133"/>
      <c r="GON1301" s="133"/>
      <c r="GOO1301" s="133"/>
      <c r="GOP1301" s="133"/>
      <c r="GOQ1301" s="133"/>
      <c r="GOR1301" s="133"/>
      <c r="GOS1301" s="133"/>
      <c r="GOT1301" s="133"/>
      <c r="GOU1301" s="133"/>
      <c r="GOV1301" s="133"/>
      <c r="GOW1301" s="133"/>
      <c r="GOX1301" s="133"/>
      <c r="GOY1301" s="133"/>
      <c r="GOZ1301" s="133"/>
      <c r="GPA1301" s="133"/>
      <c r="GPB1301" s="133"/>
      <c r="GPC1301" s="133"/>
      <c r="GPD1301" s="133"/>
      <c r="GPE1301" s="133"/>
      <c r="GPF1301" s="133"/>
      <c r="GPG1301" s="133"/>
      <c r="GPH1301" s="133"/>
      <c r="GPI1301" s="133"/>
      <c r="GPJ1301" s="133"/>
      <c r="GPK1301" s="133"/>
      <c r="GPL1301" s="133"/>
      <c r="GPM1301" s="133"/>
      <c r="GPN1301" s="133"/>
      <c r="GPO1301" s="133"/>
      <c r="GPP1301" s="133"/>
      <c r="GPQ1301" s="133"/>
      <c r="GPR1301" s="133"/>
      <c r="GPS1301" s="133"/>
      <c r="GPT1301" s="133"/>
      <c r="GPU1301" s="133"/>
      <c r="GPV1301" s="133"/>
      <c r="GPW1301" s="133"/>
      <c r="GPX1301" s="133"/>
      <c r="GPY1301" s="133"/>
      <c r="GPZ1301" s="133"/>
      <c r="GQA1301" s="133"/>
      <c r="GQB1301" s="133"/>
      <c r="GQC1301" s="133"/>
      <c r="GQD1301" s="133"/>
      <c r="GQE1301" s="133"/>
      <c r="GQF1301" s="133"/>
      <c r="GQG1301" s="133"/>
      <c r="GQH1301" s="133"/>
      <c r="GQI1301" s="133"/>
      <c r="GQJ1301" s="133"/>
      <c r="GQK1301" s="133"/>
      <c r="GQL1301" s="133"/>
      <c r="GQM1301" s="133"/>
      <c r="GQN1301" s="133"/>
      <c r="GQO1301" s="133"/>
      <c r="GQP1301" s="133"/>
      <c r="GQQ1301" s="133"/>
      <c r="GQR1301" s="133"/>
      <c r="GQS1301" s="133"/>
      <c r="GQT1301" s="133"/>
      <c r="GQU1301" s="133"/>
      <c r="GQV1301" s="133"/>
      <c r="GQW1301" s="133"/>
      <c r="GQX1301" s="133"/>
      <c r="GQY1301" s="133"/>
      <c r="GQZ1301" s="133"/>
      <c r="GRA1301" s="133"/>
      <c r="GRB1301" s="133"/>
      <c r="GRC1301" s="133"/>
      <c r="GRD1301" s="133"/>
      <c r="GRE1301" s="133"/>
      <c r="GRF1301" s="133"/>
      <c r="GRG1301" s="133"/>
      <c r="GRH1301" s="133"/>
      <c r="GRI1301" s="133"/>
      <c r="GRJ1301" s="133"/>
      <c r="GRK1301" s="133"/>
      <c r="GRL1301" s="133"/>
      <c r="GRM1301" s="133"/>
      <c r="GRN1301" s="133"/>
      <c r="GRO1301" s="133"/>
      <c r="GRP1301" s="133"/>
      <c r="GRQ1301" s="133"/>
      <c r="GRR1301" s="133"/>
      <c r="GRS1301" s="133"/>
      <c r="GRT1301" s="133"/>
      <c r="GRU1301" s="133"/>
      <c r="GRV1301" s="133"/>
      <c r="GRW1301" s="133"/>
      <c r="GRX1301" s="133"/>
      <c r="GRY1301" s="133"/>
      <c r="GRZ1301" s="133"/>
      <c r="GSA1301" s="133"/>
      <c r="GSB1301" s="133"/>
      <c r="GSC1301" s="133"/>
      <c r="GSD1301" s="133"/>
      <c r="GSE1301" s="133"/>
      <c r="GSF1301" s="133"/>
      <c r="GSG1301" s="133"/>
      <c r="GSH1301" s="133"/>
      <c r="GSI1301" s="133"/>
      <c r="GSJ1301" s="133"/>
      <c r="GSK1301" s="133"/>
      <c r="GSL1301" s="133"/>
      <c r="GSM1301" s="133"/>
      <c r="GSN1301" s="133"/>
      <c r="GSO1301" s="133"/>
      <c r="GSP1301" s="133"/>
      <c r="GSQ1301" s="133"/>
      <c r="GSR1301" s="133"/>
      <c r="GSS1301" s="133"/>
      <c r="GST1301" s="133"/>
      <c r="GSU1301" s="133"/>
      <c r="GSV1301" s="133"/>
      <c r="GSW1301" s="133"/>
      <c r="GSX1301" s="133"/>
      <c r="GSY1301" s="133"/>
      <c r="GSZ1301" s="133"/>
      <c r="GTA1301" s="133"/>
      <c r="GTB1301" s="133"/>
      <c r="GTC1301" s="133"/>
      <c r="GTD1301" s="133"/>
      <c r="GTE1301" s="133"/>
      <c r="GTF1301" s="133"/>
      <c r="GTG1301" s="133"/>
      <c r="GTH1301" s="133"/>
      <c r="GTI1301" s="133"/>
      <c r="GTJ1301" s="133"/>
      <c r="GTK1301" s="133"/>
      <c r="GTL1301" s="133"/>
      <c r="GTM1301" s="133"/>
      <c r="GTN1301" s="133"/>
      <c r="GTO1301" s="133"/>
      <c r="GTP1301" s="133"/>
      <c r="GTQ1301" s="133"/>
      <c r="GTR1301" s="133"/>
      <c r="GTS1301" s="133"/>
      <c r="GTT1301" s="133"/>
      <c r="GTU1301" s="133"/>
      <c r="GTV1301" s="133"/>
      <c r="GTW1301" s="133"/>
      <c r="GTX1301" s="133"/>
      <c r="GTY1301" s="133"/>
      <c r="GTZ1301" s="133"/>
      <c r="GUA1301" s="133"/>
      <c r="GUB1301" s="133"/>
      <c r="GUC1301" s="133"/>
      <c r="GUD1301" s="133"/>
      <c r="GUE1301" s="133"/>
      <c r="GUF1301" s="133"/>
      <c r="GUG1301" s="133"/>
      <c r="GUH1301" s="133"/>
      <c r="GUI1301" s="133"/>
      <c r="GUJ1301" s="133"/>
      <c r="GUK1301" s="133"/>
      <c r="GUL1301" s="133"/>
      <c r="GUM1301" s="133"/>
      <c r="GUN1301" s="133"/>
      <c r="GUO1301" s="133"/>
      <c r="GUP1301" s="133"/>
      <c r="GUQ1301" s="133"/>
      <c r="GUR1301" s="133"/>
      <c r="GUS1301" s="133"/>
      <c r="GUT1301" s="133"/>
      <c r="GUU1301" s="133"/>
      <c r="GUV1301" s="133"/>
      <c r="GUW1301" s="133"/>
      <c r="GUX1301" s="133"/>
      <c r="GUY1301" s="133"/>
      <c r="GUZ1301" s="133"/>
      <c r="GVA1301" s="133"/>
      <c r="GVB1301" s="133"/>
      <c r="GVC1301" s="133"/>
      <c r="GVD1301" s="133"/>
      <c r="GVE1301" s="133"/>
      <c r="GVF1301" s="133"/>
      <c r="GVG1301" s="133"/>
      <c r="GVH1301" s="133"/>
      <c r="GVI1301" s="133"/>
      <c r="GVJ1301" s="133"/>
      <c r="GVK1301" s="133"/>
      <c r="GVL1301" s="133"/>
      <c r="GVM1301" s="133"/>
      <c r="GVN1301" s="133"/>
      <c r="GVO1301" s="133"/>
      <c r="GVP1301" s="133"/>
      <c r="GVQ1301" s="133"/>
      <c r="GVR1301" s="133"/>
      <c r="GVS1301" s="133"/>
      <c r="GVT1301" s="133"/>
      <c r="GVU1301" s="133"/>
      <c r="GVV1301" s="133"/>
      <c r="GVW1301" s="133"/>
      <c r="GVX1301" s="133"/>
      <c r="GVY1301" s="133"/>
      <c r="GVZ1301" s="133"/>
      <c r="GWA1301" s="133"/>
      <c r="GWB1301" s="133"/>
      <c r="GWC1301" s="133"/>
      <c r="GWD1301" s="133"/>
      <c r="GWE1301" s="133"/>
      <c r="GWF1301" s="133"/>
      <c r="GWG1301" s="133"/>
      <c r="GWH1301" s="133"/>
      <c r="GWI1301" s="133"/>
      <c r="GWJ1301" s="133"/>
      <c r="GWK1301" s="133"/>
      <c r="GWL1301" s="133"/>
      <c r="GWM1301" s="133"/>
      <c r="GWN1301" s="133"/>
      <c r="GWO1301" s="133"/>
      <c r="GWP1301" s="133"/>
      <c r="GWQ1301" s="133"/>
      <c r="GWR1301" s="133"/>
      <c r="GWS1301" s="133"/>
      <c r="GWT1301" s="133"/>
      <c r="GWU1301" s="133"/>
      <c r="GWV1301" s="133"/>
      <c r="GWW1301" s="133"/>
      <c r="GWX1301" s="133"/>
      <c r="GWY1301" s="133"/>
      <c r="GWZ1301" s="133"/>
      <c r="GXA1301" s="133"/>
      <c r="GXB1301" s="133"/>
      <c r="GXC1301" s="133"/>
      <c r="GXD1301" s="133"/>
      <c r="GXE1301" s="133"/>
      <c r="GXF1301" s="133"/>
      <c r="GXG1301" s="133"/>
      <c r="GXH1301" s="133"/>
      <c r="GXI1301" s="133"/>
      <c r="GXJ1301" s="133"/>
      <c r="GXK1301" s="133"/>
      <c r="GXL1301" s="133"/>
      <c r="GXM1301" s="133"/>
      <c r="GXN1301" s="133"/>
      <c r="GXO1301" s="133"/>
      <c r="GXP1301" s="133"/>
      <c r="GXQ1301" s="133"/>
      <c r="GXR1301" s="133"/>
      <c r="GXS1301" s="133"/>
      <c r="GXT1301" s="133"/>
      <c r="GXU1301" s="133"/>
      <c r="GXV1301" s="133"/>
      <c r="GXW1301" s="133"/>
      <c r="GXX1301" s="133"/>
      <c r="GXY1301" s="133"/>
      <c r="GXZ1301" s="133"/>
      <c r="GYA1301" s="133"/>
      <c r="GYB1301" s="133"/>
      <c r="GYC1301" s="133"/>
      <c r="GYD1301" s="133"/>
      <c r="GYE1301" s="133"/>
      <c r="GYF1301" s="133"/>
      <c r="GYG1301" s="133"/>
      <c r="GYH1301" s="133"/>
      <c r="GYI1301" s="133"/>
      <c r="GYJ1301" s="133"/>
      <c r="GYK1301" s="133"/>
      <c r="GYL1301" s="133"/>
      <c r="GYM1301" s="133"/>
      <c r="GYN1301" s="133"/>
      <c r="GYO1301" s="133"/>
      <c r="GYP1301" s="133"/>
      <c r="GYQ1301" s="133"/>
      <c r="GYR1301" s="133"/>
      <c r="GYS1301" s="133"/>
      <c r="GYT1301" s="133"/>
      <c r="GYU1301" s="133"/>
      <c r="GYV1301" s="133"/>
      <c r="GYW1301" s="133"/>
      <c r="GYX1301" s="133"/>
      <c r="GYY1301" s="133"/>
      <c r="GYZ1301" s="133"/>
      <c r="GZA1301" s="133"/>
      <c r="GZB1301" s="133"/>
      <c r="GZC1301" s="133"/>
      <c r="GZD1301" s="133"/>
      <c r="GZE1301" s="133"/>
      <c r="GZF1301" s="133"/>
      <c r="GZG1301" s="133"/>
      <c r="GZH1301" s="133"/>
      <c r="GZI1301" s="133"/>
      <c r="GZJ1301" s="133"/>
      <c r="GZK1301" s="133"/>
      <c r="GZL1301" s="133"/>
      <c r="GZM1301" s="133"/>
      <c r="GZN1301" s="133"/>
      <c r="GZO1301" s="133"/>
      <c r="GZP1301" s="133"/>
      <c r="GZQ1301" s="133"/>
      <c r="GZR1301" s="133"/>
      <c r="GZS1301" s="133"/>
      <c r="GZT1301" s="133"/>
      <c r="GZU1301" s="133"/>
      <c r="GZV1301" s="133"/>
      <c r="GZW1301" s="133"/>
      <c r="GZX1301" s="133"/>
      <c r="GZY1301" s="133"/>
      <c r="GZZ1301" s="133"/>
      <c r="HAA1301" s="133"/>
      <c r="HAB1301" s="133"/>
      <c r="HAC1301" s="133"/>
      <c r="HAD1301" s="133"/>
      <c r="HAE1301" s="133"/>
      <c r="HAF1301" s="133"/>
      <c r="HAG1301" s="133"/>
      <c r="HAH1301" s="133"/>
      <c r="HAI1301" s="133"/>
      <c r="HAJ1301" s="133"/>
      <c r="HAK1301" s="133"/>
      <c r="HAL1301" s="133"/>
      <c r="HAM1301" s="133"/>
      <c r="HAN1301" s="133"/>
      <c r="HAO1301" s="133"/>
      <c r="HAP1301" s="133"/>
      <c r="HAQ1301" s="133"/>
      <c r="HAR1301" s="133"/>
      <c r="HAS1301" s="133"/>
      <c r="HAT1301" s="133"/>
      <c r="HAU1301" s="133"/>
      <c r="HAV1301" s="133"/>
      <c r="HAW1301" s="133"/>
      <c r="HAX1301" s="133"/>
      <c r="HAY1301" s="133"/>
      <c r="HAZ1301" s="133"/>
      <c r="HBA1301" s="133"/>
      <c r="HBB1301" s="133"/>
      <c r="HBC1301" s="133"/>
      <c r="HBD1301" s="133"/>
      <c r="HBE1301" s="133"/>
      <c r="HBF1301" s="133"/>
      <c r="HBG1301" s="133"/>
      <c r="HBH1301" s="133"/>
      <c r="HBI1301" s="133"/>
      <c r="HBJ1301" s="133"/>
      <c r="HBK1301" s="133"/>
      <c r="HBL1301" s="133"/>
      <c r="HBM1301" s="133"/>
      <c r="HBN1301" s="133"/>
      <c r="HBO1301" s="133"/>
      <c r="HBP1301" s="133"/>
      <c r="HBQ1301" s="133"/>
      <c r="HBR1301" s="133"/>
      <c r="HBS1301" s="133"/>
      <c r="HBT1301" s="133"/>
      <c r="HBU1301" s="133"/>
      <c r="HBV1301" s="133"/>
      <c r="HBW1301" s="133"/>
      <c r="HBX1301" s="133"/>
      <c r="HBY1301" s="133"/>
      <c r="HBZ1301" s="133"/>
      <c r="HCA1301" s="133"/>
      <c r="HCB1301" s="133"/>
      <c r="HCC1301" s="133"/>
      <c r="HCD1301" s="133"/>
      <c r="HCE1301" s="133"/>
      <c r="HCF1301" s="133"/>
      <c r="HCG1301" s="133"/>
      <c r="HCH1301" s="133"/>
      <c r="HCI1301" s="133"/>
      <c r="HCJ1301" s="133"/>
      <c r="HCK1301" s="133"/>
      <c r="HCL1301" s="133"/>
      <c r="HCM1301" s="133"/>
      <c r="HCN1301" s="133"/>
      <c r="HCO1301" s="133"/>
      <c r="HCP1301" s="133"/>
      <c r="HCQ1301" s="133"/>
      <c r="HCR1301" s="133"/>
      <c r="HCS1301" s="133"/>
      <c r="HCT1301" s="133"/>
      <c r="HCU1301" s="133"/>
      <c r="HCV1301" s="133"/>
      <c r="HCW1301" s="133"/>
      <c r="HCX1301" s="133"/>
      <c r="HCY1301" s="133"/>
      <c r="HCZ1301" s="133"/>
      <c r="HDA1301" s="133"/>
      <c r="HDB1301" s="133"/>
      <c r="HDC1301" s="133"/>
      <c r="HDD1301" s="133"/>
      <c r="HDE1301" s="133"/>
      <c r="HDF1301" s="133"/>
      <c r="HDG1301" s="133"/>
      <c r="HDH1301" s="133"/>
      <c r="HDI1301" s="133"/>
      <c r="HDJ1301" s="133"/>
      <c r="HDK1301" s="133"/>
      <c r="HDL1301" s="133"/>
      <c r="HDM1301" s="133"/>
      <c r="HDN1301" s="133"/>
      <c r="HDO1301" s="133"/>
      <c r="HDP1301" s="133"/>
      <c r="HDQ1301" s="133"/>
      <c r="HDR1301" s="133"/>
      <c r="HDS1301" s="133"/>
      <c r="HDT1301" s="133"/>
      <c r="HDU1301" s="133"/>
      <c r="HDV1301" s="133"/>
      <c r="HDW1301" s="133"/>
      <c r="HDX1301" s="133"/>
      <c r="HDY1301" s="133"/>
      <c r="HDZ1301" s="133"/>
      <c r="HEA1301" s="133"/>
      <c r="HEB1301" s="133"/>
      <c r="HEC1301" s="133"/>
      <c r="HED1301" s="133"/>
      <c r="HEE1301" s="133"/>
      <c r="HEF1301" s="133"/>
      <c r="HEG1301" s="133"/>
      <c r="HEH1301" s="133"/>
      <c r="HEI1301" s="133"/>
      <c r="HEJ1301" s="133"/>
      <c r="HEK1301" s="133"/>
      <c r="HEL1301" s="133"/>
      <c r="HEM1301" s="133"/>
      <c r="HEN1301" s="133"/>
      <c r="HEO1301" s="133"/>
      <c r="HEP1301" s="133"/>
      <c r="HEQ1301" s="133"/>
      <c r="HER1301" s="133"/>
      <c r="HES1301" s="133"/>
      <c r="HET1301" s="133"/>
      <c r="HEU1301" s="133"/>
      <c r="HEV1301" s="133"/>
      <c r="HEW1301" s="133"/>
      <c r="HEX1301" s="133"/>
      <c r="HEY1301" s="133"/>
      <c r="HEZ1301" s="133"/>
      <c r="HFA1301" s="133"/>
      <c r="HFB1301" s="133"/>
      <c r="HFC1301" s="133"/>
      <c r="HFD1301" s="133"/>
      <c r="HFE1301" s="133"/>
      <c r="HFF1301" s="133"/>
      <c r="HFG1301" s="133"/>
      <c r="HFH1301" s="133"/>
      <c r="HFI1301" s="133"/>
      <c r="HFJ1301" s="133"/>
      <c r="HFK1301" s="133"/>
      <c r="HFL1301" s="133"/>
      <c r="HFM1301" s="133"/>
      <c r="HFN1301" s="133"/>
      <c r="HFO1301" s="133"/>
      <c r="HFP1301" s="133"/>
      <c r="HFQ1301" s="133"/>
      <c r="HFR1301" s="133"/>
      <c r="HFS1301" s="133"/>
      <c r="HFT1301" s="133"/>
      <c r="HFU1301" s="133"/>
      <c r="HFV1301" s="133"/>
      <c r="HFW1301" s="133"/>
      <c r="HFX1301" s="133"/>
      <c r="HFY1301" s="133"/>
      <c r="HFZ1301" s="133"/>
      <c r="HGA1301" s="133"/>
      <c r="HGB1301" s="133"/>
      <c r="HGC1301" s="133"/>
      <c r="HGD1301" s="133"/>
      <c r="HGE1301" s="133"/>
      <c r="HGF1301" s="133"/>
      <c r="HGG1301" s="133"/>
      <c r="HGH1301" s="133"/>
      <c r="HGI1301" s="133"/>
      <c r="HGJ1301" s="133"/>
      <c r="HGK1301" s="133"/>
      <c r="HGL1301" s="133"/>
      <c r="HGM1301" s="133"/>
      <c r="HGN1301" s="133"/>
      <c r="HGO1301" s="133"/>
      <c r="HGP1301" s="133"/>
      <c r="HGQ1301" s="133"/>
      <c r="HGR1301" s="133"/>
      <c r="HGS1301" s="133"/>
      <c r="HGT1301" s="133"/>
      <c r="HGU1301" s="133"/>
      <c r="HGV1301" s="133"/>
      <c r="HGW1301" s="133"/>
      <c r="HGX1301" s="133"/>
      <c r="HGY1301" s="133"/>
      <c r="HGZ1301" s="133"/>
      <c r="HHA1301" s="133"/>
      <c r="HHB1301" s="133"/>
      <c r="HHC1301" s="133"/>
      <c r="HHD1301" s="133"/>
      <c r="HHE1301" s="133"/>
      <c r="HHF1301" s="133"/>
      <c r="HHG1301" s="133"/>
      <c r="HHH1301" s="133"/>
      <c r="HHI1301" s="133"/>
      <c r="HHJ1301" s="133"/>
      <c r="HHK1301" s="133"/>
      <c r="HHL1301" s="133"/>
      <c r="HHM1301" s="133"/>
      <c r="HHN1301" s="133"/>
      <c r="HHO1301" s="133"/>
      <c r="HHP1301" s="133"/>
      <c r="HHQ1301" s="133"/>
      <c r="HHR1301" s="133"/>
      <c r="HHS1301" s="133"/>
      <c r="HHT1301" s="133"/>
      <c r="HHU1301" s="133"/>
      <c r="HHV1301" s="133"/>
      <c r="HHW1301" s="133"/>
      <c r="HHX1301" s="133"/>
      <c r="HHY1301" s="133"/>
      <c r="HHZ1301" s="133"/>
      <c r="HIA1301" s="133"/>
      <c r="HIB1301" s="133"/>
      <c r="HIC1301" s="133"/>
      <c r="HID1301" s="133"/>
      <c r="HIE1301" s="133"/>
      <c r="HIF1301" s="133"/>
      <c r="HIG1301" s="133"/>
      <c r="HIH1301" s="133"/>
      <c r="HII1301" s="133"/>
      <c r="HIJ1301" s="133"/>
      <c r="HIK1301" s="133"/>
      <c r="HIL1301" s="133"/>
      <c r="HIM1301" s="133"/>
      <c r="HIN1301" s="133"/>
      <c r="HIO1301" s="133"/>
      <c r="HIP1301" s="133"/>
      <c r="HIQ1301" s="133"/>
      <c r="HIR1301" s="133"/>
      <c r="HIS1301" s="133"/>
      <c r="HIT1301" s="133"/>
      <c r="HIU1301" s="133"/>
      <c r="HIV1301" s="133"/>
      <c r="HIW1301" s="133"/>
      <c r="HIX1301" s="133"/>
      <c r="HIY1301" s="133"/>
      <c r="HIZ1301" s="133"/>
      <c r="HJA1301" s="133"/>
      <c r="HJB1301" s="133"/>
      <c r="HJC1301" s="133"/>
      <c r="HJD1301" s="133"/>
      <c r="HJE1301" s="133"/>
      <c r="HJF1301" s="133"/>
      <c r="HJG1301" s="133"/>
      <c r="HJH1301" s="133"/>
      <c r="HJI1301" s="133"/>
      <c r="HJJ1301" s="133"/>
      <c r="HJK1301" s="133"/>
      <c r="HJL1301" s="133"/>
      <c r="HJM1301" s="133"/>
      <c r="HJN1301" s="133"/>
      <c r="HJO1301" s="133"/>
      <c r="HJP1301" s="133"/>
      <c r="HJQ1301" s="133"/>
      <c r="HJR1301" s="133"/>
      <c r="HJS1301" s="133"/>
      <c r="HJT1301" s="133"/>
      <c r="HJU1301" s="133"/>
      <c r="HJV1301" s="133"/>
      <c r="HJW1301" s="133"/>
      <c r="HJX1301" s="133"/>
      <c r="HJY1301" s="133"/>
      <c r="HJZ1301" s="133"/>
      <c r="HKA1301" s="133"/>
      <c r="HKB1301" s="133"/>
      <c r="HKC1301" s="133"/>
      <c r="HKD1301" s="133"/>
      <c r="HKE1301" s="133"/>
      <c r="HKF1301" s="133"/>
      <c r="HKG1301" s="133"/>
      <c r="HKH1301" s="133"/>
      <c r="HKI1301" s="133"/>
      <c r="HKJ1301" s="133"/>
      <c r="HKK1301" s="133"/>
      <c r="HKL1301" s="133"/>
      <c r="HKM1301" s="133"/>
      <c r="HKN1301" s="133"/>
      <c r="HKO1301" s="133"/>
      <c r="HKP1301" s="133"/>
      <c r="HKQ1301" s="133"/>
      <c r="HKR1301" s="133"/>
      <c r="HKS1301" s="133"/>
      <c r="HKT1301" s="133"/>
      <c r="HKU1301" s="133"/>
      <c r="HKV1301" s="133"/>
      <c r="HKW1301" s="133"/>
      <c r="HKX1301" s="133"/>
      <c r="HKY1301" s="133"/>
      <c r="HKZ1301" s="133"/>
      <c r="HLA1301" s="133"/>
      <c r="HLB1301" s="133"/>
      <c r="HLC1301" s="133"/>
      <c r="HLD1301" s="133"/>
      <c r="HLE1301" s="133"/>
      <c r="HLF1301" s="133"/>
      <c r="HLG1301" s="133"/>
      <c r="HLH1301" s="133"/>
      <c r="HLI1301" s="133"/>
      <c r="HLJ1301" s="133"/>
      <c r="HLK1301" s="133"/>
      <c r="HLL1301" s="133"/>
      <c r="HLM1301" s="133"/>
      <c r="HLN1301" s="133"/>
      <c r="HLO1301" s="133"/>
      <c r="HLP1301" s="133"/>
      <c r="HLQ1301" s="133"/>
      <c r="HLR1301" s="133"/>
      <c r="HLS1301" s="133"/>
      <c r="HLT1301" s="133"/>
      <c r="HLU1301" s="133"/>
      <c r="HLV1301" s="133"/>
      <c r="HLW1301" s="133"/>
      <c r="HLX1301" s="133"/>
      <c r="HLY1301" s="133"/>
      <c r="HLZ1301" s="133"/>
      <c r="HMA1301" s="133"/>
      <c r="HMB1301" s="133"/>
      <c r="HMC1301" s="133"/>
      <c r="HMD1301" s="133"/>
      <c r="HME1301" s="133"/>
      <c r="HMF1301" s="133"/>
      <c r="HMG1301" s="133"/>
      <c r="HMH1301" s="133"/>
      <c r="HMI1301" s="133"/>
      <c r="HMJ1301" s="133"/>
      <c r="HMK1301" s="133"/>
      <c r="HML1301" s="133"/>
      <c r="HMM1301" s="133"/>
      <c r="HMN1301" s="133"/>
      <c r="HMO1301" s="133"/>
      <c r="HMP1301" s="133"/>
      <c r="HMQ1301" s="133"/>
      <c r="HMR1301" s="133"/>
      <c r="HMS1301" s="133"/>
      <c r="HMT1301" s="133"/>
      <c r="HMU1301" s="133"/>
      <c r="HMV1301" s="133"/>
      <c r="HMW1301" s="133"/>
      <c r="HMX1301" s="133"/>
      <c r="HMY1301" s="133"/>
      <c r="HMZ1301" s="133"/>
      <c r="HNA1301" s="133"/>
      <c r="HNB1301" s="133"/>
      <c r="HNC1301" s="133"/>
      <c r="HND1301" s="133"/>
      <c r="HNE1301" s="133"/>
      <c r="HNF1301" s="133"/>
      <c r="HNG1301" s="133"/>
      <c r="HNH1301" s="133"/>
      <c r="HNI1301" s="133"/>
      <c r="HNJ1301" s="133"/>
      <c r="HNK1301" s="133"/>
      <c r="HNL1301" s="133"/>
      <c r="HNM1301" s="133"/>
      <c r="HNN1301" s="133"/>
      <c r="HNO1301" s="133"/>
      <c r="HNP1301" s="133"/>
      <c r="HNQ1301" s="133"/>
      <c r="HNR1301" s="133"/>
      <c r="HNS1301" s="133"/>
      <c r="HNT1301" s="133"/>
      <c r="HNU1301" s="133"/>
      <c r="HNV1301" s="133"/>
      <c r="HNW1301" s="133"/>
      <c r="HNX1301" s="133"/>
      <c r="HNY1301" s="133"/>
      <c r="HNZ1301" s="133"/>
      <c r="HOA1301" s="133"/>
      <c r="HOB1301" s="133"/>
      <c r="HOC1301" s="133"/>
      <c r="HOD1301" s="133"/>
      <c r="HOE1301" s="133"/>
      <c r="HOF1301" s="133"/>
      <c r="HOG1301" s="133"/>
      <c r="HOH1301" s="133"/>
      <c r="HOI1301" s="133"/>
      <c r="HOJ1301" s="133"/>
      <c r="HOK1301" s="133"/>
      <c r="HOL1301" s="133"/>
      <c r="HOM1301" s="133"/>
      <c r="HON1301" s="133"/>
      <c r="HOO1301" s="133"/>
      <c r="HOP1301" s="133"/>
      <c r="HOQ1301" s="133"/>
      <c r="HOR1301" s="133"/>
      <c r="HOS1301" s="133"/>
      <c r="HOT1301" s="133"/>
      <c r="HOU1301" s="133"/>
      <c r="HOV1301" s="133"/>
      <c r="HOW1301" s="133"/>
      <c r="HOX1301" s="133"/>
      <c r="HOY1301" s="133"/>
      <c r="HOZ1301" s="133"/>
      <c r="HPA1301" s="133"/>
      <c r="HPB1301" s="133"/>
      <c r="HPC1301" s="133"/>
      <c r="HPD1301" s="133"/>
      <c r="HPE1301" s="133"/>
      <c r="HPF1301" s="133"/>
      <c r="HPG1301" s="133"/>
      <c r="HPH1301" s="133"/>
      <c r="HPI1301" s="133"/>
      <c r="HPJ1301" s="133"/>
      <c r="HPK1301" s="133"/>
      <c r="HPL1301" s="133"/>
      <c r="HPM1301" s="133"/>
      <c r="HPN1301" s="133"/>
      <c r="HPO1301" s="133"/>
      <c r="HPP1301" s="133"/>
      <c r="HPQ1301" s="133"/>
      <c r="HPR1301" s="133"/>
      <c r="HPS1301" s="133"/>
      <c r="HPT1301" s="133"/>
      <c r="HPU1301" s="133"/>
      <c r="HPV1301" s="133"/>
      <c r="HPW1301" s="133"/>
      <c r="HPX1301" s="133"/>
      <c r="HPY1301" s="133"/>
      <c r="HPZ1301" s="133"/>
      <c r="HQA1301" s="133"/>
      <c r="HQB1301" s="133"/>
      <c r="HQC1301" s="133"/>
      <c r="HQD1301" s="133"/>
      <c r="HQE1301" s="133"/>
      <c r="HQF1301" s="133"/>
      <c r="HQG1301" s="133"/>
      <c r="HQH1301" s="133"/>
      <c r="HQI1301" s="133"/>
      <c r="HQJ1301" s="133"/>
      <c r="HQK1301" s="133"/>
      <c r="HQL1301" s="133"/>
      <c r="HQM1301" s="133"/>
      <c r="HQN1301" s="133"/>
      <c r="HQO1301" s="133"/>
      <c r="HQP1301" s="133"/>
      <c r="HQQ1301" s="133"/>
      <c r="HQR1301" s="133"/>
      <c r="HQS1301" s="133"/>
      <c r="HQT1301" s="133"/>
      <c r="HQU1301" s="133"/>
      <c r="HQV1301" s="133"/>
      <c r="HQW1301" s="133"/>
      <c r="HQX1301" s="133"/>
      <c r="HQY1301" s="133"/>
      <c r="HQZ1301" s="133"/>
      <c r="HRA1301" s="133"/>
      <c r="HRB1301" s="133"/>
      <c r="HRC1301" s="133"/>
      <c r="HRD1301" s="133"/>
      <c r="HRE1301" s="133"/>
      <c r="HRF1301" s="133"/>
      <c r="HRG1301" s="133"/>
      <c r="HRH1301" s="133"/>
      <c r="HRI1301" s="133"/>
      <c r="HRJ1301" s="133"/>
      <c r="HRK1301" s="133"/>
      <c r="HRL1301" s="133"/>
      <c r="HRM1301" s="133"/>
      <c r="HRN1301" s="133"/>
      <c r="HRO1301" s="133"/>
      <c r="HRP1301" s="133"/>
      <c r="HRQ1301" s="133"/>
      <c r="HRR1301" s="133"/>
      <c r="HRS1301" s="133"/>
      <c r="HRT1301" s="133"/>
      <c r="HRU1301" s="133"/>
      <c r="HRV1301" s="133"/>
      <c r="HRW1301" s="133"/>
      <c r="HRX1301" s="133"/>
      <c r="HRY1301" s="133"/>
      <c r="HRZ1301" s="133"/>
      <c r="HSA1301" s="133"/>
      <c r="HSB1301" s="133"/>
      <c r="HSC1301" s="133"/>
      <c r="HSD1301" s="133"/>
      <c r="HSE1301" s="133"/>
      <c r="HSF1301" s="133"/>
      <c r="HSG1301" s="133"/>
      <c r="HSH1301" s="133"/>
      <c r="HSI1301" s="133"/>
      <c r="HSJ1301" s="133"/>
      <c r="HSK1301" s="133"/>
      <c r="HSL1301" s="133"/>
      <c r="HSM1301" s="133"/>
      <c r="HSN1301" s="133"/>
      <c r="HSO1301" s="133"/>
      <c r="HSP1301" s="133"/>
      <c r="HSQ1301" s="133"/>
      <c r="HSR1301" s="133"/>
      <c r="HSS1301" s="133"/>
      <c r="HST1301" s="133"/>
      <c r="HSU1301" s="133"/>
      <c r="HSV1301" s="133"/>
      <c r="HSW1301" s="133"/>
      <c r="HSX1301" s="133"/>
      <c r="HSY1301" s="133"/>
      <c r="HSZ1301" s="133"/>
      <c r="HTA1301" s="133"/>
      <c r="HTB1301" s="133"/>
      <c r="HTC1301" s="133"/>
      <c r="HTD1301" s="133"/>
      <c r="HTE1301" s="133"/>
      <c r="HTF1301" s="133"/>
      <c r="HTG1301" s="133"/>
      <c r="HTH1301" s="133"/>
      <c r="HTI1301" s="133"/>
      <c r="HTJ1301" s="133"/>
      <c r="HTK1301" s="133"/>
      <c r="HTL1301" s="133"/>
      <c r="HTM1301" s="133"/>
      <c r="HTN1301" s="133"/>
      <c r="HTO1301" s="133"/>
      <c r="HTP1301" s="133"/>
      <c r="HTQ1301" s="133"/>
      <c r="HTR1301" s="133"/>
      <c r="HTS1301" s="133"/>
      <c r="HTT1301" s="133"/>
      <c r="HTU1301" s="133"/>
      <c r="HTV1301" s="133"/>
      <c r="HTW1301" s="133"/>
      <c r="HTX1301" s="133"/>
      <c r="HTY1301" s="133"/>
      <c r="HTZ1301" s="133"/>
      <c r="HUA1301" s="133"/>
      <c r="HUB1301" s="133"/>
      <c r="HUC1301" s="133"/>
      <c r="HUD1301" s="133"/>
      <c r="HUE1301" s="133"/>
      <c r="HUF1301" s="133"/>
      <c r="HUG1301" s="133"/>
      <c r="HUH1301" s="133"/>
      <c r="HUI1301" s="133"/>
      <c r="HUJ1301" s="133"/>
      <c r="HUK1301" s="133"/>
      <c r="HUL1301" s="133"/>
      <c r="HUM1301" s="133"/>
      <c r="HUN1301" s="133"/>
      <c r="HUO1301" s="133"/>
      <c r="HUP1301" s="133"/>
      <c r="HUQ1301" s="133"/>
      <c r="HUR1301" s="133"/>
      <c r="HUS1301" s="133"/>
      <c r="HUT1301" s="133"/>
      <c r="HUU1301" s="133"/>
      <c r="HUV1301" s="133"/>
      <c r="HUW1301" s="133"/>
      <c r="HUX1301" s="133"/>
      <c r="HUY1301" s="133"/>
      <c r="HUZ1301" s="133"/>
      <c r="HVA1301" s="133"/>
      <c r="HVB1301" s="133"/>
      <c r="HVC1301" s="133"/>
      <c r="HVD1301" s="133"/>
      <c r="HVE1301" s="133"/>
      <c r="HVF1301" s="133"/>
      <c r="HVG1301" s="133"/>
      <c r="HVH1301" s="133"/>
      <c r="HVI1301" s="133"/>
      <c r="HVJ1301" s="133"/>
      <c r="HVK1301" s="133"/>
      <c r="HVL1301" s="133"/>
      <c r="HVM1301" s="133"/>
      <c r="HVN1301" s="133"/>
      <c r="HVO1301" s="133"/>
      <c r="HVP1301" s="133"/>
      <c r="HVQ1301" s="133"/>
      <c r="HVR1301" s="133"/>
      <c r="HVS1301" s="133"/>
      <c r="HVT1301" s="133"/>
      <c r="HVU1301" s="133"/>
      <c r="HVV1301" s="133"/>
      <c r="HVW1301" s="133"/>
      <c r="HVX1301" s="133"/>
      <c r="HVY1301" s="133"/>
      <c r="HVZ1301" s="133"/>
      <c r="HWA1301" s="133"/>
      <c r="HWB1301" s="133"/>
      <c r="HWC1301" s="133"/>
      <c r="HWD1301" s="133"/>
      <c r="HWE1301" s="133"/>
      <c r="HWF1301" s="133"/>
      <c r="HWG1301" s="133"/>
      <c r="HWH1301" s="133"/>
      <c r="HWI1301" s="133"/>
      <c r="HWJ1301" s="133"/>
      <c r="HWK1301" s="133"/>
      <c r="HWL1301" s="133"/>
      <c r="HWM1301" s="133"/>
      <c r="HWN1301" s="133"/>
      <c r="HWO1301" s="133"/>
      <c r="HWP1301" s="133"/>
      <c r="HWQ1301" s="133"/>
      <c r="HWR1301" s="133"/>
      <c r="HWS1301" s="133"/>
      <c r="HWT1301" s="133"/>
      <c r="HWU1301" s="133"/>
      <c r="HWV1301" s="133"/>
      <c r="HWW1301" s="133"/>
      <c r="HWX1301" s="133"/>
      <c r="HWY1301" s="133"/>
      <c r="HWZ1301" s="133"/>
      <c r="HXA1301" s="133"/>
      <c r="HXB1301" s="133"/>
      <c r="HXC1301" s="133"/>
      <c r="HXD1301" s="133"/>
      <c r="HXE1301" s="133"/>
      <c r="HXF1301" s="133"/>
      <c r="HXG1301" s="133"/>
      <c r="HXH1301" s="133"/>
      <c r="HXI1301" s="133"/>
      <c r="HXJ1301" s="133"/>
      <c r="HXK1301" s="133"/>
      <c r="HXL1301" s="133"/>
      <c r="HXM1301" s="133"/>
      <c r="HXN1301" s="133"/>
      <c r="HXO1301" s="133"/>
      <c r="HXP1301" s="133"/>
      <c r="HXQ1301" s="133"/>
      <c r="HXR1301" s="133"/>
      <c r="HXS1301" s="133"/>
      <c r="HXT1301" s="133"/>
      <c r="HXU1301" s="133"/>
      <c r="HXV1301" s="133"/>
      <c r="HXW1301" s="133"/>
      <c r="HXX1301" s="133"/>
      <c r="HXY1301" s="133"/>
      <c r="HXZ1301" s="133"/>
      <c r="HYA1301" s="133"/>
      <c r="HYB1301" s="133"/>
      <c r="HYC1301" s="133"/>
      <c r="HYD1301" s="133"/>
      <c r="HYE1301" s="133"/>
      <c r="HYF1301" s="133"/>
      <c r="HYG1301" s="133"/>
      <c r="HYH1301" s="133"/>
      <c r="HYI1301" s="133"/>
      <c r="HYJ1301" s="133"/>
      <c r="HYK1301" s="133"/>
      <c r="HYL1301" s="133"/>
      <c r="HYM1301" s="133"/>
      <c r="HYN1301" s="133"/>
      <c r="HYO1301" s="133"/>
      <c r="HYP1301" s="133"/>
      <c r="HYQ1301" s="133"/>
      <c r="HYR1301" s="133"/>
      <c r="HYS1301" s="133"/>
      <c r="HYT1301" s="133"/>
      <c r="HYU1301" s="133"/>
      <c r="HYV1301" s="133"/>
      <c r="HYW1301" s="133"/>
      <c r="HYX1301" s="133"/>
      <c r="HYY1301" s="133"/>
      <c r="HYZ1301" s="133"/>
      <c r="HZA1301" s="133"/>
      <c r="HZB1301" s="133"/>
      <c r="HZC1301" s="133"/>
      <c r="HZD1301" s="133"/>
      <c r="HZE1301" s="133"/>
      <c r="HZF1301" s="133"/>
      <c r="HZG1301" s="133"/>
      <c r="HZH1301" s="133"/>
      <c r="HZI1301" s="133"/>
      <c r="HZJ1301" s="133"/>
      <c r="HZK1301" s="133"/>
      <c r="HZL1301" s="133"/>
      <c r="HZM1301" s="133"/>
      <c r="HZN1301" s="133"/>
      <c r="HZO1301" s="133"/>
      <c r="HZP1301" s="133"/>
      <c r="HZQ1301" s="133"/>
      <c r="HZR1301" s="133"/>
      <c r="HZS1301" s="133"/>
      <c r="HZT1301" s="133"/>
      <c r="HZU1301" s="133"/>
      <c r="HZV1301" s="133"/>
      <c r="HZW1301" s="133"/>
      <c r="HZX1301" s="133"/>
      <c r="HZY1301" s="133"/>
      <c r="HZZ1301" s="133"/>
      <c r="IAA1301" s="133"/>
      <c r="IAB1301" s="133"/>
      <c r="IAC1301" s="133"/>
      <c r="IAD1301" s="133"/>
      <c r="IAE1301" s="133"/>
      <c r="IAF1301" s="133"/>
      <c r="IAG1301" s="133"/>
      <c r="IAH1301" s="133"/>
      <c r="IAI1301" s="133"/>
      <c r="IAJ1301" s="133"/>
      <c r="IAK1301" s="133"/>
      <c r="IAL1301" s="133"/>
      <c r="IAM1301" s="133"/>
      <c r="IAN1301" s="133"/>
      <c r="IAO1301" s="133"/>
      <c r="IAP1301" s="133"/>
      <c r="IAQ1301" s="133"/>
      <c r="IAR1301" s="133"/>
      <c r="IAS1301" s="133"/>
      <c r="IAT1301" s="133"/>
      <c r="IAU1301" s="133"/>
      <c r="IAV1301" s="133"/>
      <c r="IAW1301" s="133"/>
      <c r="IAX1301" s="133"/>
      <c r="IAY1301" s="133"/>
      <c r="IAZ1301" s="133"/>
      <c r="IBA1301" s="133"/>
      <c r="IBB1301" s="133"/>
      <c r="IBC1301" s="133"/>
      <c r="IBD1301" s="133"/>
      <c r="IBE1301" s="133"/>
      <c r="IBF1301" s="133"/>
      <c r="IBG1301" s="133"/>
      <c r="IBH1301" s="133"/>
      <c r="IBI1301" s="133"/>
      <c r="IBJ1301" s="133"/>
      <c r="IBK1301" s="133"/>
      <c r="IBL1301" s="133"/>
      <c r="IBM1301" s="133"/>
      <c r="IBN1301" s="133"/>
      <c r="IBO1301" s="133"/>
      <c r="IBP1301" s="133"/>
      <c r="IBQ1301" s="133"/>
      <c r="IBR1301" s="133"/>
      <c r="IBS1301" s="133"/>
      <c r="IBT1301" s="133"/>
      <c r="IBU1301" s="133"/>
      <c r="IBV1301" s="133"/>
      <c r="IBW1301" s="133"/>
      <c r="IBX1301" s="133"/>
      <c r="IBY1301" s="133"/>
      <c r="IBZ1301" s="133"/>
      <c r="ICA1301" s="133"/>
      <c r="ICB1301" s="133"/>
      <c r="ICC1301" s="133"/>
      <c r="ICD1301" s="133"/>
      <c r="ICE1301" s="133"/>
      <c r="ICF1301" s="133"/>
      <c r="ICG1301" s="133"/>
      <c r="ICH1301" s="133"/>
      <c r="ICI1301" s="133"/>
      <c r="ICJ1301" s="133"/>
      <c r="ICK1301" s="133"/>
      <c r="ICL1301" s="133"/>
      <c r="ICM1301" s="133"/>
      <c r="ICN1301" s="133"/>
      <c r="ICO1301" s="133"/>
      <c r="ICP1301" s="133"/>
      <c r="ICQ1301" s="133"/>
      <c r="ICR1301" s="133"/>
      <c r="ICS1301" s="133"/>
      <c r="ICT1301" s="133"/>
      <c r="ICU1301" s="133"/>
      <c r="ICV1301" s="133"/>
      <c r="ICW1301" s="133"/>
      <c r="ICX1301" s="133"/>
      <c r="ICY1301" s="133"/>
      <c r="ICZ1301" s="133"/>
      <c r="IDA1301" s="133"/>
      <c r="IDB1301" s="133"/>
      <c r="IDC1301" s="133"/>
      <c r="IDD1301" s="133"/>
      <c r="IDE1301" s="133"/>
      <c r="IDF1301" s="133"/>
      <c r="IDG1301" s="133"/>
      <c r="IDH1301" s="133"/>
      <c r="IDI1301" s="133"/>
      <c r="IDJ1301" s="133"/>
      <c r="IDK1301" s="133"/>
      <c r="IDL1301" s="133"/>
      <c r="IDM1301" s="133"/>
      <c r="IDN1301" s="133"/>
      <c r="IDO1301" s="133"/>
      <c r="IDP1301" s="133"/>
      <c r="IDQ1301" s="133"/>
      <c r="IDR1301" s="133"/>
      <c r="IDS1301" s="133"/>
      <c r="IDT1301" s="133"/>
      <c r="IDU1301" s="133"/>
      <c r="IDV1301" s="133"/>
      <c r="IDW1301" s="133"/>
      <c r="IDX1301" s="133"/>
      <c r="IDY1301" s="133"/>
      <c r="IDZ1301" s="133"/>
      <c r="IEA1301" s="133"/>
      <c r="IEB1301" s="133"/>
      <c r="IEC1301" s="133"/>
      <c r="IED1301" s="133"/>
      <c r="IEE1301" s="133"/>
      <c r="IEF1301" s="133"/>
      <c r="IEG1301" s="133"/>
      <c r="IEH1301" s="133"/>
      <c r="IEI1301" s="133"/>
      <c r="IEJ1301" s="133"/>
      <c r="IEK1301" s="133"/>
      <c r="IEL1301" s="133"/>
      <c r="IEM1301" s="133"/>
      <c r="IEN1301" s="133"/>
      <c r="IEO1301" s="133"/>
      <c r="IEP1301" s="133"/>
      <c r="IEQ1301" s="133"/>
      <c r="IER1301" s="133"/>
      <c r="IES1301" s="133"/>
      <c r="IET1301" s="133"/>
      <c r="IEU1301" s="133"/>
      <c r="IEV1301" s="133"/>
      <c r="IEW1301" s="133"/>
      <c r="IEX1301" s="133"/>
      <c r="IEY1301" s="133"/>
      <c r="IEZ1301" s="133"/>
      <c r="IFA1301" s="133"/>
      <c r="IFB1301" s="133"/>
      <c r="IFC1301" s="133"/>
      <c r="IFD1301" s="133"/>
      <c r="IFE1301" s="133"/>
      <c r="IFF1301" s="133"/>
      <c r="IFG1301" s="133"/>
      <c r="IFH1301" s="133"/>
      <c r="IFI1301" s="133"/>
      <c r="IFJ1301" s="133"/>
      <c r="IFK1301" s="133"/>
      <c r="IFL1301" s="133"/>
      <c r="IFM1301" s="133"/>
      <c r="IFN1301" s="133"/>
      <c r="IFO1301" s="133"/>
      <c r="IFP1301" s="133"/>
      <c r="IFQ1301" s="133"/>
      <c r="IFR1301" s="133"/>
      <c r="IFS1301" s="133"/>
      <c r="IFT1301" s="133"/>
      <c r="IFU1301" s="133"/>
      <c r="IFV1301" s="133"/>
      <c r="IFW1301" s="133"/>
      <c r="IFX1301" s="133"/>
      <c r="IFY1301" s="133"/>
      <c r="IFZ1301" s="133"/>
      <c r="IGA1301" s="133"/>
      <c r="IGB1301" s="133"/>
      <c r="IGC1301" s="133"/>
      <c r="IGD1301" s="133"/>
      <c r="IGE1301" s="133"/>
      <c r="IGF1301" s="133"/>
      <c r="IGG1301" s="133"/>
      <c r="IGH1301" s="133"/>
      <c r="IGI1301" s="133"/>
      <c r="IGJ1301" s="133"/>
      <c r="IGK1301" s="133"/>
      <c r="IGL1301" s="133"/>
      <c r="IGM1301" s="133"/>
      <c r="IGN1301" s="133"/>
      <c r="IGO1301" s="133"/>
      <c r="IGP1301" s="133"/>
      <c r="IGQ1301" s="133"/>
      <c r="IGR1301" s="133"/>
      <c r="IGS1301" s="133"/>
      <c r="IGT1301" s="133"/>
      <c r="IGU1301" s="133"/>
      <c r="IGV1301" s="133"/>
      <c r="IGW1301" s="133"/>
      <c r="IGX1301" s="133"/>
      <c r="IGY1301" s="133"/>
      <c r="IGZ1301" s="133"/>
      <c r="IHA1301" s="133"/>
      <c r="IHB1301" s="133"/>
      <c r="IHC1301" s="133"/>
      <c r="IHD1301" s="133"/>
      <c r="IHE1301" s="133"/>
      <c r="IHF1301" s="133"/>
      <c r="IHG1301" s="133"/>
      <c r="IHH1301" s="133"/>
      <c r="IHI1301" s="133"/>
      <c r="IHJ1301" s="133"/>
      <c r="IHK1301" s="133"/>
      <c r="IHL1301" s="133"/>
      <c r="IHM1301" s="133"/>
      <c r="IHN1301" s="133"/>
      <c r="IHO1301" s="133"/>
      <c r="IHP1301" s="133"/>
      <c r="IHQ1301" s="133"/>
      <c r="IHR1301" s="133"/>
      <c r="IHS1301" s="133"/>
      <c r="IHT1301" s="133"/>
      <c r="IHU1301" s="133"/>
      <c r="IHV1301" s="133"/>
      <c r="IHW1301" s="133"/>
      <c r="IHX1301" s="133"/>
      <c r="IHY1301" s="133"/>
      <c r="IHZ1301" s="133"/>
      <c r="IIA1301" s="133"/>
      <c r="IIB1301" s="133"/>
      <c r="IIC1301" s="133"/>
      <c r="IID1301" s="133"/>
      <c r="IIE1301" s="133"/>
      <c r="IIF1301" s="133"/>
      <c r="IIG1301" s="133"/>
      <c r="IIH1301" s="133"/>
      <c r="III1301" s="133"/>
      <c r="IIJ1301" s="133"/>
      <c r="IIK1301" s="133"/>
      <c r="IIL1301" s="133"/>
      <c r="IIM1301" s="133"/>
      <c r="IIN1301" s="133"/>
      <c r="IIO1301" s="133"/>
      <c r="IIP1301" s="133"/>
      <c r="IIQ1301" s="133"/>
      <c r="IIR1301" s="133"/>
      <c r="IIS1301" s="133"/>
      <c r="IIT1301" s="133"/>
      <c r="IIU1301" s="133"/>
      <c r="IIV1301" s="133"/>
      <c r="IIW1301" s="133"/>
      <c r="IIX1301" s="133"/>
      <c r="IIY1301" s="133"/>
      <c r="IIZ1301" s="133"/>
      <c r="IJA1301" s="133"/>
      <c r="IJB1301" s="133"/>
      <c r="IJC1301" s="133"/>
      <c r="IJD1301" s="133"/>
      <c r="IJE1301" s="133"/>
      <c r="IJF1301" s="133"/>
      <c r="IJG1301" s="133"/>
      <c r="IJH1301" s="133"/>
      <c r="IJI1301" s="133"/>
      <c r="IJJ1301" s="133"/>
      <c r="IJK1301" s="133"/>
      <c r="IJL1301" s="133"/>
      <c r="IJM1301" s="133"/>
      <c r="IJN1301" s="133"/>
      <c r="IJO1301" s="133"/>
      <c r="IJP1301" s="133"/>
      <c r="IJQ1301" s="133"/>
      <c r="IJR1301" s="133"/>
      <c r="IJS1301" s="133"/>
      <c r="IJT1301" s="133"/>
      <c r="IJU1301" s="133"/>
      <c r="IJV1301" s="133"/>
      <c r="IJW1301" s="133"/>
      <c r="IJX1301" s="133"/>
      <c r="IJY1301" s="133"/>
      <c r="IJZ1301" s="133"/>
      <c r="IKA1301" s="133"/>
      <c r="IKB1301" s="133"/>
      <c r="IKC1301" s="133"/>
      <c r="IKD1301" s="133"/>
      <c r="IKE1301" s="133"/>
      <c r="IKF1301" s="133"/>
      <c r="IKG1301" s="133"/>
      <c r="IKH1301" s="133"/>
      <c r="IKI1301" s="133"/>
      <c r="IKJ1301" s="133"/>
      <c r="IKK1301" s="133"/>
      <c r="IKL1301" s="133"/>
      <c r="IKM1301" s="133"/>
      <c r="IKN1301" s="133"/>
      <c r="IKO1301" s="133"/>
      <c r="IKP1301" s="133"/>
      <c r="IKQ1301" s="133"/>
      <c r="IKR1301" s="133"/>
      <c r="IKS1301" s="133"/>
      <c r="IKT1301" s="133"/>
      <c r="IKU1301" s="133"/>
      <c r="IKV1301" s="133"/>
      <c r="IKW1301" s="133"/>
      <c r="IKX1301" s="133"/>
      <c r="IKY1301" s="133"/>
      <c r="IKZ1301" s="133"/>
      <c r="ILA1301" s="133"/>
      <c r="ILB1301" s="133"/>
      <c r="ILC1301" s="133"/>
      <c r="ILD1301" s="133"/>
      <c r="ILE1301" s="133"/>
      <c r="ILF1301" s="133"/>
      <c r="ILG1301" s="133"/>
      <c r="ILH1301" s="133"/>
      <c r="ILI1301" s="133"/>
      <c r="ILJ1301" s="133"/>
      <c r="ILK1301" s="133"/>
      <c r="ILL1301" s="133"/>
      <c r="ILM1301" s="133"/>
      <c r="ILN1301" s="133"/>
      <c r="ILO1301" s="133"/>
      <c r="ILP1301" s="133"/>
      <c r="ILQ1301" s="133"/>
      <c r="ILR1301" s="133"/>
      <c r="ILS1301" s="133"/>
      <c r="ILT1301" s="133"/>
      <c r="ILU1301" s="133"/>
      <c r="ILV1301" s="133"/>
      <c r="ILW1301" s="133"/>
      <c r="ILX1301" s="133"/>
      <c r="ILY1301" s="133"/>
      <c r="ILZ1301" s="133"/>
      <c r="IMA1301" s="133"/>
      <c r="IMB1301" s="133"/>
      <c r="IMC1301" s="133"/>
      <c r="IMD1301" s="133"/>
      <c r="IME1301" s="133"/>
      <c r="IMF1301" s="133"/>
      <c r="IMG1301" s="133"/>
      <c r="IMH1301" s="133"/>
      <c r="IMI1301" s="133"/>
      <c r="IMJ1301" s="133"/>
      <c r="IMK1301" s="133"/>
      <c r="IML1301" s="133"/>
      <c r="IMM1301" s="133"/>
      <c r="IMN1301" s="133"/>
      <c r="IMO1301" s="133"/>
      <c r="IMP1301" s="133"/>
      <c r="IMQ1301" s="133"/>
      <c r="IMR1301" s="133"/>
      <c r="IMS1301" s="133"/>
      <c r="IMT1301" s="133"/>
      <c r="IMU1301" s="133"/>
      <c r="IMV1301" s="133"/>
      <c r="IMW1301" s="133"/>
      <c r="IMX1301" s="133"/>
      <c r="IMY1301" s="133"/>
      <c r="IMZ1301" s="133"/>
      <c r="INA1301" s="133"/>
      <c r="INB1301" s="133"/>
      <c r="INC1301" s="133"/>
      <c r="IND1301" s="133"/>
      <c r="INE1301" s="133"/>
      <c r="INF1301" s="133"/>
      <c r="ING1301" s="133"/>
      <c r="INH1301" s="133"/>
      <c r="INI1301" s="133"/>
      <c r="INJ1301" s="133"/>
      <c r="INK1301" s="133"/>
      <c r="INL1301" s="133"/>
      <c r="INM1301" s="133"/>
      <c r="INN1301" s="133"/>
      <c r="INO1301" s="133"/>
      <c r="INP1301" s="133"/>
      <c r="INQ1301" s="133"/>
      <c r="INR1301" s="133"/>
      <c r="INS1301" s="133"/>
      <c r="INT1301" s="133"/>
      <c r="INU1301" s="133"/>
      <c r="INV1301" s="133"/>
      <c r="INW1301" s="133"/>
      <c r="INX1301" s="133"/>
      <c r="INY1301" s="133"/>
      <c r="INZ1301" s="133"/>
      <c r="IOA1301" s="133"/>
      <c r="IOB1301" s="133"/>
      <c r="IOC1301" s="133"/>
      <c r="IOD1301" s="133"/>
      <c r="IOE1301" s="133"/>
      <c r="IOF1301" s="133"/>
      <c r="IOG1301" s="133"/>
      <c r="IOH1301" s="133"/>
      <c r="IOI1301" s="133"/>
      <c r="IOJ1301" s="133"/>
      <c r="IOK1301" s="133"/>
      <c r="IOL1301" s="133"/>
      <c r="IOM1301" s="133"/>
      <c r="ION1301" s="133"/>
      <c r="IOO1301" s="133"/>
      <c r="IOP1301" s="133"/>
      <c r="IOQ1301" s="133"/>
      <c r="IOR1301" s="133"/>
      <c r="IOS1301" s="133"/>
      <c r="IOT1301" s="133"/>
      <c r="IOU1301" s="133"/>
      <c r="IOV1301" s="133"/>
      <c r="IOW1301" s="133"/>
      <c r="IOX1301" s="133"/>
      <c r="IOY1301" s="133"/>
      <c r="IOZ1301" s="133"/>
      <c r="IPA1301" s="133"/>
      <c r="IPB1301" s="133"/>
      <c r="IPC1301" s="133"/>
      <c r="IPD1301" s="133"/>
      <c r="IPE1301" s="133"/>
      <c r="IPF1301" s="133"/>
      <c r="IPG1301" s="133"/>
      <c r="IPH1301" s="133"/>
      <c r="IPI1301" s="133"/>
      <c r="IPJ1301" s="133"/>
      <c r="IPK1301" s="133"/>
      <c r="IPL1301" s="133"/>
      <c r="IPM1301" s="133"/>
      <c r="IPN1301" s="133"/>
      <c r="IPO1301" s="133"/>
      <c r="IPP1301" s="133"/>
      <c r="IPQ1301" s="133"/>
      <c r="IPR1301" s="133"/>
      <c r="IPS1301" s="133"/>
      <c r="IPT1301" s="133"/>
      <c r="IPU1301" s="133"/>
      <c r="IPV1301" s="133"/>
      <c r="IPW1301" s="133"/>
      <c r="IPX1301" s="133"/>
      <c r="IPY1301" s="133"/>
      <c r="IPZ1301" s="133"/>
      <c r="IQA1301" s="133"/>
      <c r="IQB1301" s="133"/>
      <c r="IQC1301" s="133"/>
      <c r="IQD1301" s="133"/>
      <c r="IQE1301" s="133"/>
      <c r="IQF1301" s="133"/>
      <c r="IQG1301" s="133"/>
      <c r="IQH1301" s="133"/>
      <c r="IQI1301" s="133"/>
      <c r="IQJ1301" s="133"/>
      <c r="IQK1301" s="133"/>
      <c r="IQL1301" s="133"/>
      <c r="IQM1301" s="133"/>
      <c r="IQN1301" s="133"/>
      <c r="IQO1301" s="133"/>
      <c r="IQP1301" s="133"/>
      <c r="IQQ1301" s="133"/>
      <c r="IQR1301" s="133"/>
      <c r="IQS1301" s="133"/>
      <c r="IQT1301" s="133"/>
      <c r="IQU1301" s="133"/>
      <c r="IQV1301" s="133"/>
      <c r="IQW1301" s="133"/>
      <c r="IQX1301" s="133"/>
      <c r="IQY1301" s="133"/>
      <c r="IQZ1301" s="133"/>
      <c r="IRA1301" s="133"/>
      <c r="IRB1301" s="133"/>
      <c r="IRC1301" s="133"/>
      <c r="IRD1301" s="133"/>
      <c r="IRE1301" s="133"/>
      <c r="IRF1301" s="133"/>
      <c r="IRG1301" s="133"/>
      <c r="IRH1301" s="133"/>
      <c r="IRI1301" s="133"/>
      <c r="IRJ1301" s="133"/>
      <c r="IRK1301" s="133"/>
      <c r="IRL1301" s="133"/>
      <c r="IRM1301" s="133"/>
      <c r="IRN1301" s="133"/>
      <c r="IRO1301" s="133"/>
      <c r="IRP1301" s="133"/>
      <c r="IRQ1301" s="133"/>
      <c r="IRR1301" s="133"/>
      <c r="IRS1301" s="133"/>
      <c r="IRT1301" s="133"/>
      <c r="IRU1301" s="133"/>
      <c r="IRV1301" s="133"/>
      <c r="IRW1301" s="133"/>
      <c r="IRX1301" s="133"/>
      <c r="IRY1301" s="133"/>
      <c r="IRZ1301" s="133"/>
      <c r="ISA1301" s="133"/>
      <c r="ISB1301" s="133"/>
      <c r="ISC1301" s="133"/>
      <c r="ISD1301" s="133"/>
      <c r="ISE1301" s="133"/>
      <c r="ISF1301" s="133"/>
      <c r="ISG1301" s="133"/>
      <c r="ISH1301" s="133"/>
      <c r="ISI1301" s="133"/>
      <c r="ISJ1301" s="133"/>
      <c r="ISK1301" s="133"/>
      <c r="ISL1301" s="133"/>
      <c r="ISM1301" s="133"/>
      <c r="ISN1301" s="133"/>
      <c r="ISO1301" s="133"/>
      <c r="ISP1301" s="133"/>
      <c r="ISQ1301" s="133"/>
      <c r="ISR1301" s="133"/>
      <c r="ISS1301" s="133"/>
      <c r="IST1301" s="133"/>
      <c r="ISU1301" s="133"/>
      <c r="ISV1301" s="133"/>
      <c r="ISW1301" s="133"/>
      <c r="ISX1301" s="133"/>
      <c r="ISY1301" s="133"/>
      <c r="ISZ1301" s="133"/>
      <c r="ITA1301" s="133"/>
      <c r="ITB1301" s="133"/>
      <c r="ITC1301" s="133"/>
      <c r="ITD1301" s="133"/>
      <c r="ITE1301" s="133"/>
      <c r="ITF1301" s="133"/>
      <c r="ITG1301" s="133"/>
      <c r="ITH1301" s="133"/>
      <c r="ITI1301" s="133"/>
      <c r="ITJ1301" s="133"/>
      <c r="ITK1301" s="133"/>
      <c r="ITL1301" s="133"/>
      <c r="ITM1301" s="133"/>
      <c r="ITN1301" s="133"/>
      <c r="ITO1301" s="133"/>
      <c r="ITP1301" s="133"/>
      <c r="ITQ1301" s="133"/>
      <c r="ITR1301" s="133"/>
      <c r="ITS1301" s="133"/>
      <c r="ITT1301" s="133"/>
      <c r="ITU1301" s="133"/>
      <c r="ITV1301" s="133"/>
      <c r="ITW1301" s="133"/>
      <c r="ITX1301" s="133"/>
      <c r="ITY1301" s="133"/>
      <c r="ITZ1301" s="133"/>
      <c r="IUA1301" s="133"/>
      <c r="IUB1301" s="133"/>
      <c r="IUC1301" s="133"/>
      <c r="IUD1301" s="133"/>
      <c r="IUE1301" s="133"/>
      <c r="IUF1301" s="133"/>
      <c r="IUG1301" s="133"/>
      <c r="IUH1301" s="133"/>
      <c r="IUI1301" s="133"/>
      <c r="IUJ1301" s="133"/>
      <c r="IUK1301" s="133"/>
      <c r="IUL1301" s="133"/>
      <c r="IUM1301" s="133"/>
      <c r="IUN1301" s="133"/>
      <c r="IUO1301" s="133"/>
      <c r="IUP1301" s="133"/>
      <c r="IUQ1301" s="133"/>
      <c r="IUR1301" s="133"/>
      <c r="IUS1301" s="133"/>
      <c r="IUT1301" s="133"/>
      <c r="IUU1301" s="133"/>
      <c r="IUV1301" s="133"/>
      <c r="IUW1301" s="133"/>
      <c r="IUX1301" s="133"/>
      <c r="IUY1301" s="133"/>
      <c r="IUZ1301" s="133"/>
      <c r="IVA1301" s="133"/>
      <c r="IVB1301" s="133"/>
      <c r="IVC1301" s="133"/>
      <c r="IVD1301" s="133"/>
      <c r="IVE1301" s="133"/>
      <c r="IVF1301" s="133"/>
      <c r="IVG1301" s="133"/>
      <c r="IVH1301" s="133"/>
      <c r="IVI1301" s="133"/>
      <c r="IVJ1301" s="133"/>
      <c r="IVK1301" s="133"/>
      <c r="IVL1301" s="133"/>
      <c r="IVM1301" s="133"/>
      <c r="IVN1301" s="133"/>
      <c r="IVO1301" s="133"/>
      <c r="IVP1301" s="133"/>
      <c r="IVQ1301" s="133"/>
      <c r="IVR1301" s="133"/>
      <c r="IVS1301" s="133"/>
      <c r="IVT1301" s="133"/>
      <c r="IVU1301" s="133"/>
      <c r="IVV1301" s="133"/>
      <c r="IVW1301" s="133"/>
      <c r="IVX1301" s="133"/>
      <c r="IVY1301" s="133"/>
      <c r="IVZ1301" s="133"/>
      <c r="IWA1301" s="133"/>
      <c r="IWB1301" s="133"/>
      <c r="IWC1301" s="133"/>
      <c r="IWD1301" s="133"/>
      <c r="IWE1301" s="133"/>
      <c r="IWF1301" s="133"/>
      <c r="IWG1301" s="133"/>
      <c r="IWH1301" s="133"/>
      <c r="IWI1301" s="133"/>
      <c r="IWJ1301" s="133"/>
      <c r="IWK1301" s="133"/>
      <c r="IWL1301" s="133"/>
      <c r="IWM1301" s="133"/>
      <c r="IWN1301" s="133"/>
      <c r="IWO1301" s="133"/>
      <c r="IWP1301" s="133"/>
      <c r="IWQ1301" s="133"/>
      <c r="IWR1301" s="133"/>
      <c r="IWS1301" s="133"/>
      <c r="IWT1301" s="133"/>
      <c r="IWU1301" s="133"/>
      <c r="IWV1301" s="133"/>
      <c r="IWW1301" s="133"/>
      <c r="IWX1301" s="133"/>
      <c r="IWY1301" s="133"/>
      <c r="IWZ1301" s="133"/>
      <c r="IXA1301" s="133"/>
      <c r="IXB1301" s="133"/>
      <c r="IXC1301" s="133"/>
      <c r="IXD1301" s="133"/>
      <c r="IXE1301" s="133"/>
      <c r="IXF1301" s="133"/>
      <c r="IXG1301" s="133"/>
      <c r="IXH1301" s="133"/>
      <c r="IXI1301" s="133"/>
      <c r="IXJ1301" s="133"/>
      <c r="IXK1301" s="133"/>
      <c r="IXL1301" s="133"/>
      <c r="IXM1301" s="133"/>
      <c r="IXN1301" s="133"/>
      <c r="IXO1301" s="133"/>
      <c r="IXP1301" s="133"/>
      <c r="IXQ1301" s="133"/>
      <c r="IXR1301" s="133"/>
      <c r="IXS1301" s="133"/>
      <c r="IXT1301" s="133"/>
      <c r="IXU1301" s="133"/>
      <c r="IXV1301" s="133"/>
      <c r="IXW1301" s="133"/>
      <c r="IXX1301" s="133"/>
      <c r="IXY1301" s="133"/>
      <c r="IXZ1301" s="133"/>
      <c r="IYA1301" s="133"/>
      <c r="IYB1301" s="133"/>
      <c r="IYC1301" s="133"/>
      <c r="IYD1301" s="133"/>
      <c r="IYE1301" s="133"/>
      <c r="IYF1301" s="133"/>
      <c r="IYG1301" s="133"/>
      <c r="IYH1301" s="133"/>
      <c r="IYI1301" s="133"/>
      <c r="IYJ1301" s="133"/>
      <c r="IYK1301" s="133"/>
      <c r="IYL1301" s="133"/>
      <c r="IYM1301" s="133"/>
      <c r="IYN1301" s="133"/>
      <c r="IYO1301" s="133"/>
      <c r="IYP1301" s="133"/>
      <c r="IYQ1301" s="133"/>
      <c r="IYR1301" s="133"/>
      <c r="IYS1301" s="133"/>
      <c r="IYT1301" s="133"/>
      <c r="IYU1301" s="133"/>
      <c r="IYV1301" s="133"/>
      <c r="IYW1301" s="133"/>
      <c r="IYX1301" s="133"/>
      <c r="IYY1301" s="133"/>
      <c r="IYZ1301" s="133"/>
      <c r="IZA1301" s="133"/>
      <c r="IZB1301" s="133"/>
      <c r="IZC1301" s="133"/>
      <c r="IZD1301" s="133"/>
      <c r="IZE1301" s="133"/>
      <c r="IZF1301" s="133"/>
      <c r="IZG1301" s="133"/>
      <c r="IZH1301" s="133"/>
      <c r="IZI1301" s="133"/>
      <c r="IZJ1301" s="133"/>
      <c r="IZK1301" s="133"/>
      <c r="IZL1301" s="133"/>
      <c r="IZM1301" s="133"/>
      <c r="IZN1301" s="133"/>
      <c r="IZO1301" s="133"/>
      <c r="IZP1301" s="133"/>
      <c r="IZQ1301" s="133"/>
      <c r="IZR1301" s="133"/>
      <c r="IZS1301" s="133"/>
      <c r="IZT1301" s="133"/>
      <c r="IZU1301" s="133"/>
      <c r="IZV1301" s="133"/>
      <c r="IZW1301" s="133"/>
      <c r="IZX1301" s="133"/>
      <c r="IZY1301" s="133"/>
      <c r="IZZ1301" s="133"/>
      <c r="JAA1301" s="133"/>
      <c r="JAB1301" s="133"/>
      <c r="JAC1301" s="133"/>
      <c r="JAD1301" s="133"/>
      <c r="JAE1301" s="133"/>
      <c r="JAF1301" s="133"/>
      <c r="JAG1301" s="133"/>
      <c r="JAH1301" s="133"/>
      <c r="JAI1301" s="133"/>
      <c r="JAJ1301" s="133"/>
      <c r="JAK1301" s="133"/>
      <c r="JAL1301" s="133"/>
      <c r="JAM1301" s="133"/>
      <c r="JAN1301" s="133"/>
      <c r="JAO1301" s="133"/>
      <c r="JAP1301" s="133"/>
      <c r="JAQ1301" s="133"/>
      <c r="JAR1301" s="133"/>
      <c r="JAS1301" s="133"/>
      <c r="JAT1301" s="133"/>
      <c r="JAU1301" s="133"/>
      <c r="JAV1301" s="133"/>
      <c r="JAW1301" s="133"/>
      <c r="JAX1301" s="133"/>
      <c r="JAY1301" s="133"/>
      <c r="JAZ1301" s="133"/>
      <c r="JBA1301" s="133"/>
      <c r="JBB1301" s="133"/>
      <c r="JBC1301" s="133"/>
      <c r="JBD1301" s="133"/>
      <c r="JBE1301" s="133"/>
      <c r="JBF1301" s="133"/>
      <c r="JBG1301" s="133"/>
      <c r="JBH1301" s="133"/>
      <c r="JBI1301" s="133"/>
      <c r="JBJ1301" s="133"/>
      <c r="JBK1301" s="133"/>
      <c r="JBL1301" s="133"/>
      <c r="JBM1301" s="133"/>
      <c r="JBN1301" s="133"/>
      <c r="JBO1301" s="133"/>
      <c r="JBP1301" s="133"/>
      <c r="JBQ1301" s="133"/>
      <c r="JBR1301" s="133"/>
      <c r="JBS1301" s="133"/>
      <c r="JBT1301" s="133"/>
      <c r="JBU1301" s="133"/>
      <c r="JBV1301" s="133"/>
      <c r="JBW1301" s="133"/>
      <c r="JBX1301" s="133"/>
      <c r="JBY1301" s="133"/>
      <c r="JBZ1301" s="133"/>
      <c r="JCA1301" s="133"/>
      <c r="JCB1301" s="133"/>
      <c r="JCC1301" s="133"/>
      <c r="JCD1301" s="133"/>
      <c r="JCE1301" s="133"/>
      <c r="JCF1301" s="133"/>
      <c r="JCG1301" s="133"/>
      <c r="JCH1301" s="133"/>
      <c r="JCI1301" s="133"/>
      <c r="JCJ1301" s="133"/>
      <c r="JCK1301" s="133"/>
      <c r="JCL1301" s="133"/>
      <c r="JCM1301" s="133"/>
      <c r="JCN1301" s="133"/>
      <c r="JCO1301" s="133"/>
      <c r="JCP1301" s="133"/>
      <c r="JCQ1301" s="133"/>
      <c r="JCR1301" s="133"/>
      <c r="JCS1301" s="133"/>
      <c r="JCT1301" s="133"/>
      <c r="JCU1301" s="133"/>
      <c r="JCV1301" s="133"/>
      <c r="JCW1301" s="133"/>
      <c r="JCX1301" s="133"/>
      <c r="JCY1301" s="133"/>
      <c r="JCZ1301" s="133"/>
      <c r="JDA1301" s="133"/>
      <c r="JDB1301" s="133"/>
      <c r="JDC1301" s="133"/>
      <c r="JDD1301" s="133"/>
      <c r="JDE1301" s="133"/>
      <c r="JDF1301" s="133"/>
      <c r="JDG1301" s="133"/>
      <c r="JDH1301" s="133"/>
      <c r="JDI1301" s="133"/>
      <c r="JDJ1301" s="133"/>
      <c r="JDK1301" s="133"/>
      <c r="JDL1301" s="133"/>
      <c r="JDM1301" s="133"/>
      <c r="JDN1301" s="133"/>
      <c r="JDO1301" s="133"/>
      <c r="JDP1301" s="133"/>
      <c r="JDQ1301" s="133"/>
      <c r="JDR1301" s="133"/>
      <c r="JDS1301" s="133"/>
      <c r="JDT1301" s="133"/>
      <c r="JDU1301" s="133"/>
      <c r="JDV1301" s="133"/>
      <c r="JDW1301" s="133"/>
      <c r="JDX1301" s="133"/>
      <c r="JDY1301" s="133"/>
      <c r="JDZ1301" s="133"/>
      <c r="JEA1301" s="133"/>
      <c r="JEB1301" s="133"/>
      <c r="JEC1301" s="133"/>
      <c r="JED1301" s="133"/>
      <c r="JEE1301" s="133"/>
      <c r="JEF1301" s="133"/>
      <c r="JEG1301" s="133"/>
      <c r="JEH1301" s="133"/>
      <c r="JEI1301" s="133"/>
      <c r="JEJ1301" s="133"/>
      <c r="JEK1301" s="133"/>
      <c r="JEL1301" s="133"/>
      <c r="JEM1301" s="133"/>
      <c r="JEN1301" s="133"/>
      <c r="JEO1301" s="133"/>
      <c r="JEP1301" s="133"/>
      <c r="JEQ1301" s="133"/>
      <c r="JER1301" s="133"/>
      <c r="JES1301" s="133"/>
      <c r="JET1301" s="133"/>
      <c r="JEU1301" s="133"/>
      <c r="JEV1301" s="133"/>
      <c r="JEW1301" s="133"/>
      <c r="JEX1301" s="133"/>
      <c r="JEY1301" s="133"/>
      <c r="JEZ1301" s="133"/>
      <c r="JFA1301" s="133"/>
      <c r="JFB1301" s="133"/>
      <c r="JFC1301" s="133"/>
      <c r="JFD1301" s="133"/>
      <c r="JFE1301" s="133"/>
      <c r="JFF1301" s="133"/>
      <c r="JFG1301" s="133"/>
      <c r="JFH1301" s="133"/>
      <c r="JFI1301" s="133"/>
      <c r="JFJ1301" s="133"/>
      <c r="JFK1301" s="133"/>
      <c r="JFL1301" s="133"/>
      <c r="JFM1301" s="133"/>
      <c r="JFN1301" s="133"/>
      <c r="JFO1301" s="133"/>
      <c r="JFP1301" s="133"/>
      <c r="JFQ1301" s="133"/>
      <c r="JFR1301" s="133"/>
      <c r="JFS1301" s="133"/>
      <c r="JFT1301" s="133"/>
      <c r="JFU1301" s="133"/>
      <c r="JFV1301" s="133"/>
      <c r="JFW1301" s="133"/>
      <c r="JFX1301" s="133"/>
      <c r="JFY1301" s="133"/>
      <c r="JFZ1301" s="133"/>
      <c r="JGA1301" s="133"/>
      <c r="JGB1301" s="133"/>
      <c r="JGC1301" s="133"/>
      <c r="JGD1301" s="133"/>
      <c r="JGE1301" s="133"/>
      <c r="JGF1301" s="133"/>
      <c r="JGG1301" s="133"/>
      <c r="JGH1301" s="133"/>
      <c r="JGI1301" s="133"/>
      <c r="JGJ1301" s="133"/>
      <c r="JGK1301" s="133"/>
      <c r="JGL1301" s="133"/>
      <c r="JGM1301" s="133"/>
      <c r="JGN1301" s="133"/>
      <c r="JGO1301" s="133"/>
      <c r="JGP1301" s="133"/>
      <c r="JGQ1301" s="133"/>
      <c r="JGR1301" s="133"/>
      <c r="JGS1301" s="133"/>
      <c r="JGT1301" s="133"/>
      <c r="JGU1301" s="133"/>
      <c r="JGV1301" s="133"/>
      <c r="JGW1301" s="133"/>
      <c r="JGX1301" s="133"/>
      <c r="JGY1301" s="133"/>
      <c r="JGZ1301" s="133"/>
      <c r="JHA1301" s="133"/>
      <c r="JHB1301" s="133"/>
      <c r="JHC1301" s="133"/>
      <c r="JHD1301" s="133"/>
      <c r="JHE1301" s="133"/>
      <c r="JHF1301" s="133"/>
      <c r="JHG1301" s="133"/>
      <c r="JHH1301" s="133"/>
      <c r="JHI1301" s="133"/>
      <c r="JHJ1301" s="133"/>
      <c r="JHK1301" s="133"/>
      <c r="JHL1301" s="133"/>
      <c r="JHM1301" s="133"/>
      <c r="JHN1301" s="133"/>
      <c r="JHO1301" s="133"/>
      <c r="JHP1301" s="133"/>
      <c r="JHQ1301" s="133"/>
      <c r="JHR1301" s="133"/>
      <c r="JHS1301" s="133"/>
      <c r="JHT1301" s="133"/>
      <c r="JHU1301" s="133"/>
      <c r="JHV1301" s="133"/>
      <c r="JHW1301" s="133"/>
      <c r="JHX1301" s="133"/>
      <c r="JHY1301" s="133"/>
      <c r="JHZ1301" s="133"/>
      <c r="JIA1301" s="133"/>
      <c r="JIB1301" s="133"/>
      <c r="JIC1301" s="133"/>
      <c r="JID1301" s="133"/>
      <c r="JIE1301" s="133"/>
      <c r="JIF1301" s="133"/>
      <c r="JIG1301" s="133"/>
      <c r="JIH1301" s="133"/>
      <c r="JII1301" s="133"/>
      <c r="JIJ1301" s="133"/>
      <c r="JIK1301" s="133"/>
      <c r="JIL1301" s="133"/>
      <c r="JIM1301" s="133"/>
      <c r="JIN1301" s="133"/>
      <c r="JIO1301" s="133"/>
      <c r="JIP1301" s="133"/>
      <c r="JIQ1301" s="133"/>
      <c r="JIR1301" s="133"/>
      <c r="JIS1301" s="133"/>
      <c r="JIT1301" s="133"/>
      <c r="JIU1301" s="133"/>
      <c r="JIV1301" s="133"/>
      <c r="JIW1301" s="133"/>
      <c r="JIX1301" s="133"/>
      <c r="JIY1301" s="133"/>
      <c r="JIZ1301" s="133"/>
      <c r="JJA1301" s="133"/>
      <c r="JJB1301" s="133"/>
      <c r="JJC1301" s="133"/>
      <c r="JJD1301" s="133"/>
      <c r="JJE1301" s="133"/>
      <c r="JJF1301" s="133"/>
      <c r="JJG1301" s="133"/>
      <c r="JJH1301" s="133"/>
      <c r="JJI1301" s="133"/>
      <c r="JJJ1301" s="133"/>
      <c r="JJK1301" s="133"/>
      <c r="JJL1301" s="133"/>
      <c r="JJM1301" s="133"/>
      <c r="JJN1301" s="133"/>
      <c r="JJO1301" s="133"/>
      <c r="JJP1301" s="133"/>
      <c r="JJQ1301" s="133"/>
      <c r="JJR1301" s="133"/>
      <c r="JJS1301" s="133"/>
      <c r="JJT1301" s="133"/>
      <c r="JJU1301" s="133"/>
      <c r="JJV1301" s="133"/>
      <c r="JJW1301" s="133"/>
      <c r="JJX1301" s="133"/>
      <c r="JJY1301" s="133"/>
      <c r="JJZ1301" s="133"/>
      <c r="JKA1301" s="133"/>
      <c r="JKB1301" s="133"/>
      <c r="JKC1301" s="133"/>
      <c r="JKD1301" s="133"/>
      <c r="JKE1301" s="133"/>
      <c r="JKF1301" s="133"/>
      <c r="JKG1301" s="133"/>
      <c r="JKH1301" s="133"/>
      <c r="JKI1301" s="133"/>
      <c r="JKJ1301" s="133"/>
      <c r="JKK1301" s="133"/>
      <c r="JKL1301" s="133"/>
      <c r="JKM1301" s="133"/>
      <c r="JKN1301" s="133"/>
      <c r="JKO1301" s="133"/>
      <c r="JKP1301" s="133"/>
      <c r="JKQ1301" s="133"/>
      <c r="JKR1301" s="133"/>
      <c r="JKS1301" s="133"/>
      <c r="JKT1301" s="133"/>
      <c r="JKU1301" s="133"/>
      <c r="JKV1301" s="133"/>
      <c r="JKW1301" s="133"/>
      <c r="JKX1301" s="133"/>
      <c r="JKY1301" s="133"/>
      <c r="JKZ1301" s="133"/>
      <c r="JLA1301" s="133"/>
      <c r="JLB1301" s="133"/>
      <c r="JLC1301" s="133"/>
      <c r="JLD1301" s="133"/>
      <c r="JLE1301" s="133"/>
      <c r="JLF1301" s="133"/>
      <c r="JLG1301" s="133"/>
      <c r="JLH1301" s="133"/>
      <c r="JLI1301" s="133"/>
      <c r="JLJ1301" s="133"/>
      <c r="JLK1301" s="133"/>
      <c r="JLL1301" s="133"/>
      <c r="JLM1301" s="133"/>
      <c r="JLN1301" s="133"/>
      <c r="JLO1301" s="133"/>
      <c r="JLP1301" s="133"/>
      <c r="JLQ1301" s="133"/>
      <c r="JLR1301" s="133"/>
      <c r="JLS1301" s="133"/>
      <c r="JLT1301" s="133"/>
      <c r="JLU1301" s="133"/>
      <c r="JLV1301" s="133"/>
      <c r="JLW1301" s="133"/>
      <c r="JLX1301" s="133"/>
      <c r="JLY1301" s="133"/>
      <c r="JLZ1301" s="133"/>
      <c r="JMA1301" s="133"/>
      <c r="JMB1301" s="133"/>
      <c r="JMC1301" s="133"/>
      <c r="JMD1301" s="133"/>
      <c r="JME1301" s="133"/>
      <c r="JMF1301" s="133"/>
      <c r="JMG1301" s="133"/>
      <c r="JMH1301" s="133"/>
      <c r="JMI1301" s="133"/>
      <c r="JMJ1301" s="133"/>
      <c r="JMK1301" s="133"/>
      <c r="JML1301" s="133"/>
      <c r="JMM1301" s="133"/>
      <c r="JMN1301" s="133"/>
      <c r="JMO1301" s="133"/>
      <c r="JMP1301" s="133"/>
      <c r="JMQ1301" s="133"/>
      <c r="JMR1301" s="133"/>
      <c r="JMS1301" s="133"/>
      <c r="JMT1301" s="133"/>
      <c r="JMU1301" s="133"/>
      <c r="JMV1301" s="133"/>
      <c r="JMW1301" s="133"/>
      <c r="JMX1301" s="133"/>
      <c r="JMY1301" s="133"/>
      <c r="JMZ1301" s="133"/>
      <c r="JNA1301" s="133"/>
      <c r="JNB1301" s="133"/>
      <c r="JNC1301" s="133"/>
      <c r="JND1301" s="133"/>
      <c r="JNE1301" s="133"/>
      <c r="JNF1301" s="133"/>
      <c r="JNG1301" s="133"/>
      <c r="JNH1301" s="133"/>
      <c r="JNI1301" s="133"/>
      <c r="JNJ1301" s="133"/>
      <c r="JNK1301" s="133"/>
      <c r="JNL1301" s="133"/>
      <c r="JNM1301" s="133"/>
      <c r="JNN1301" s="133"/>
      <c r="JNO1301" s="133"/>
      <c r="JNP1301" s="133"/>
      <c r="JNQ1301" s="133"/>
      <c r="JNR1301" s="133"/>
      <c r="JNS1301" s="133"/>
      <c r="JNT1301" s="133"/>
      <c r="JNU1301" s="133"/>
      <c r="JNV1301" s="133"/>
      <c r="JNW1301" s="133"/>
      <c r="JNX1301" s="133"/>
      <c r="JNY1301" s="133"/>
      <c r="JNZ1301" s="133"/>
      <c r="JOA1301" s="133"/>
      <c r="JOB1301" s="133"/>
      <c r="JOC1301" s="133"/>
      <c r="JOD1301" s="133"/>
      <c r="JOE1301" s="133"/>
      <c r="JOF1301" s="133"/>
      <c r="JOG1301" s="133"/>
      <c r="JOH1301" s="133"/>
      <c r="JOI1301" s="133"/>
      <c r="JOJ1301" s="133"/>
      <c r="JOK1301" s="133"/>
      <c r="JOL1301" s="133"/>
      <c r="JOM1301" s="133"/>
      <c r="JON1301" s="133"/>
      <c r="JOO1301" s="133"/>
      <c r="JOP1301" s="133"/>
      <c r="JOQ1301" s="133"/>
      <c r="JOR1301" s="133"/>
      <c r="JOS1301" s="133"/>
      <c r="JOT1301" s="133"/>
      <c r="JOU1301" s="133"/>
      <c r="JOV1301" s="133"/>
      <c r="JOW1301" s="133"/>
      <c r="JOX1301" s="133"/>
      <c r="JOY1301" s="133"/>
      <c r="JOZ1301" s="133"/>
      <c r="JPA1301" s="133"/>
      <c r="JPB1301" s="133"/>
      <c r="JPC1301" s="133"/>
      <c r="JPD1301" s="133"/>
      <c r="JPE1301" s="133"/>
      <c r="JPF1301" s="133"/>
      <c r="JPG1301" s="133"/>
      <c r="JPH1301" s="133"/>
      <c r="JPI1301" s="133"/>
      <c r="JPJ1301" s="133"/>
      <c r="JPK1301" s="133"/>
      <c r="JPL1301" s="133"/>
      <c r="JPM1301" s="133"/>
      <c r="JPN1301" s="133"/>
      <c r="JPO1301" s="133"/>
      <c r="JPP1301" s="133"/>
      <c r="JPQ1301" s="133"/>
      <c r="JPR1301" s="133"/>
      <c r="JPS1301" s="133"/>
      <c r="JPT1301" s="133"/>
      <c r="JPU1301" s="133"/>
      <c r="JPV1301" s="133"/>
      <c r="JPW1301" s="133"/>
      <c r="JPX1301" s="133"/>
      <c r="JPY1301" s="133"/>
      <c r="JPZ1301" s="133"/>
      <c r="JQA1301" s="133"/>
      <c r="JQB1301" s="133"/>
      <c r="JQC1301" s="133"/>
      <c r="JQD1301" s="133"/>
      <c r="JQE1301" s="133"/>
      <c r="JQF1301" s="133"/>
      <c r="JQG1301" s="133"/>
      <c r="JQH1301" s="133"/>
      <c r="JQI1301" s="133"/>
      <c r="JQJ1301" s="133"/>
      <c r="JQK1301" s="133"/>
      <c r="JQL1301" s="133"/>
      <c r="JQM1301" s="133"/>
      <c r="JQN1301" s="133"/>
      <c r="JQO1301" s="133"/>
      <c r="JQP1301" s="133"/>
      <c r="JQQ1301" s="133"/>
      <c r="JQR1301" s="133"/>
      <c r="JQS1301" s="133"/>
      <c r="JQT1301" s="133"/>
      <c r="JQU1301" s="133"/>
      <c r="JQV1301" s="133"/>
      <c r="JQW1301" s="133"/>
      <c r="JQX1301" s="133"/>
      <c r="JQY1301" s="133"/>
      <c r="JQZ1301" s="133"/>
      <c r="JRA1301" s="133"/>
      <c r="JRB1301" s="133"/>
      <c r="JRC1301" s="133"/>
      <c r="JRD1301" s="133"/>
      <c r="JRE1301" s="133"/>
      <c r="JRF1301" s="133"/>
      <c r="JRG1301" s="133"/>
      <c r="JRH1301" s="133"/>
      <c r="JRI1301" s="133"/>
      <c r="JRJ1301" s="133"/>
      <c r="JRK1301" s="133"/>
      <c r="JRL1301" s="133"/>
      <c r="JRM1301" s="133"/>
      <c r="JRN1301" s="133"/>
      <c r="JRO1301" s="133"/>
      <c r="JRP1301" s="133"/>
      <c r="JRQ1301" s="133"/>
      <c r="JRR1301" s="133"/>
      <c r="JRS1301" s="133"/>
      <c r="JRT1301" s="133"/>
      <c r="JRU1301" s="133"/>
      <c r="JRV1301" s="133"/>
      <c r="JRW1301" s="133"/>
      <c r="JRX1301" s="133"/>
      <c r="JRY1301" s="133"/>
      <c r="JRZ1301" s="133"/>
      <c r="JSA1301" s="133"/>
      <c r="JSB1301" s="133"/>
      <c r="JSC1301" s="133"/>
      <c r="JSD1301" s="133"/>
      <c r="JSE1301" s="133"/>
      <c r="JSF1301" s="133"/>
      <c r="JSG1301" s="133"/>
      <c r="JSH1301" s="133"/>
      <c r="JSI1301" s="133"/>
      <c r="JSJ1301" s="133"/>
      <c r="JSK1301" s="133"/>
      <c r="JSL1301" s="133"/>
      <c r="JSM1301" s="133"/>
      <c r="JSN1301" s="133"/>
      <c r="JSO1301" s="133"/>
      <c r="JSP1301" s="133"/>
      <c r="JSQ1301" s="133"/>
      <c r="JSR1301" s="133"/>
      <c r="JSS1301" s="133"/>
      <c r="JST1301" s="133"/>
      <c r="JSU1301" s="133"/>
      <c r="JSV1301" s="133"/>
      <c r="JSW1301" s="133"/>
      <c r="JSX1301" s="133"/>
      <c r="JSY1301" s="133"/>
      <c r="JSZ1301" s="133"/>
      <c r="JTA1301" s="133"/>
      <c r="JTB1301" s="133"/>
      <c r="JTC1301" s="133"/>
      <c r="JTD1301" s="133"/>
      <c r="JTE1301" s="133"/>
      <c r="JTF1301" s="133"/>
      <c r="JTG1301" s="133"/>
      <c r="JTH1301" s="133"/>
      <c r="JTI1301" s="133"/>
      <c r="JTJ1301" s="133"/>
      <c r="JTK1301" s="133"/>
      <c r="JTL1301" s="133"/>
      <c r="JTM1301" s="133"/>
      <c r="JTN1301" s="133"/>
      <c r="JTO1301" s="133"/>
      <c r="JTP1301" s="133"/>
      <c r="JTQ1301" s="133"/>
      <c r="JTR1301" s="133"/>
      <c r="JTS1301" s="133"/>
      <c r="JTT1301" s="133"/>
      <c r="JTU1301" s="133"/>
      <c r="JTV1301" s="133"/>
      <c r="JTW1301" s="133"/>
      <c r="JTX1301" s="133"/>
      <c r="JTY1301" s="133"/>
      <c r="JTZ1301" s="133"/>
      <c r="JUA1301" s="133"/>
      <c r="JUB1301" s="133"/>
      <c r="JUC1301" s="133"/>
      <c r="JUD1301" s="133"/>
      <c r="JUE1301" s="133"/>
      <c r="JUF1301" s="133"/>
      <c r="JUG1301" s="133"/>
      <c r="JUH1301" s="133"/>
      <c r="JUI1301" s="133"/>
      <c r="JUJ1301" s="133"/>
      <c r="JUK1301" s="133"/>
      <c r="JUL1301" s="133"/>
      <c r="JUM1301" s="133"/>
      <c r="JUN1301" s="133"/>
      <c r="JUO1301" s="133"/>
      <c r="JUP1301" s="133"/>
      <c r="JUQ1301" s="133"/>
      <c r="JUR1301" s="133"/>
      <c r="JUS1301" s="133"/>
      <c r="JUT1301" s="133"/>
      <c r="JUU1301" s="133"/>
      <c r="JUV1301" s="133"/>
      <c r="JUW1301" s="133"/>
      <c r="JUX1301" s="133"/>
      <c r="JUY1301" s="133"/>
      <c r="JUZ1301" s="133"/>
      <c r="JVA1301" s="133"/>
      <c r="JVB1301" s="133"/>
      <c r="JVC1301" s="133"/>
      <c r="JVD1301" s="133"/>
      <c r="JVE1301" s="133"/>
      <c r="JVF1301" s="133"/>
      <c r="JVG1301" s="133"/>
      <c r="JVH1301" s="133"/>
      <c r="JVI1301" s="133"/>
      <c r="JVJ1301" s="133"/>
      <c r="JVK1301" s="133"/>
      <c r="JVL1301" s="133"/>
      <c r="JVM1301" s="133"/>
      <c r="JVN1301" s="133"/>
      <c r="JVO1301" s="133"/>
      <c r="JVP1301" s="133"/>
      <c r="JVQ1301" s="133"/>
      <c r="JVR1301" s="133"/>
      <c r="JVS1301" s="133"/>
      <c r="JVT1301" s="133"/>
      <c r="JVU1301" s="133"/>
      <c r="JVV1301" s="133"/>
      <c r="JVW1301" s="133"/>
      <c r="JVX1301" s="133"/>
      <c r="JVY1301" s="133"/>
      <c r="JVZ1301" s="133"/>
      <c r="JWA1301" s="133"/>
      <c r="JWB1301" s="133"/>
      <c r="JWC1301" s="133"/>
      <c r="JWD1301" s="133"/>
      <c r="JWE1301" s="133"/>
      <c r="JWF1301" s="133"/>
      <c r="JWG1301" s="133"/>
      <c r="JWH1301" s="133"/>
      <c r="JWI1301" s="133"/>
      <c r="JWJ1301" s="133"/>
      <c r="JWK1301" s="133"/>
      <c r="JWL1301" s="133"/>
      <c r="JWM1301" s="133"/>
      <c r="JWN1301" s="133"/>
      <c r="JWO1301" s="133"/>
      <c r="JWP1301" s="133"/>
      <c r="JWQ1301" s="133"/>
      <c r="JWR1301" s="133"/>
      <c r="JWS1301" s="133"/>
      <c r="JWT1301" s="133"/>
      <c r="JWU1301" s="133"/>
      <c r="JWV1301" s="133"/>
      <c r="JWW1301" s="133"/>
      <c r="JWX1301" s="133"/>
      <c r="JWY1301" s="133"/>
      <c r="JWZ1301" s="133"/>
      <c r="JXA1301" s="133"/>
      <c r="JXB1301" s="133"/>
      <c r="JXC1301" s="133"/>
      <c r="JXD1301" s="133"/>
      <c r="JXE1301" s="133"/>
      <c r="JXF1301" s="133"/>
      <c r="JXG1301" s="133"/>
      <c r="JXH1301" s="133"/>
      <c r="JXI1301" s="133"/>
      <c r="JXJ1301" s="133"/>
      <c r="JXK1301" s="133"/>
      <c r="JXL1301" s="133"/>
      <c r="JXM1301" s="133"/>
      <c r="JXN1301" s="133"/>
      <c r="JXO1301" s="133"/>
      <c r="JXP1301" s="133"/>
      <c r="JXQ1301" s="133"/>
      <c r="JXR1301" s="133"/>
      <c r="JXS1301" s="133"/>
      <c r="JXT1301" s="133"/>
      <c r="JXU1301" s="133"/>
      <c r="JXV1301" s="133"/>
      <c r="JXW1301" s="133"/>
      <c r="JXX1301" s="133"/>
      <c r="JXY1301" s="133"/>
      <c r="JXZ1301" s="133"/>
      <c r="JYA1301" s="133"/>
      <c r="JYB1301" s="133"/>
      <c r="JYC1301" s="133"/>
      <c r="JYD1301" s="133"/>
      <c r="JYE1301" s="133"/>
      <c r="JYF1301" s="133"/>
      <c r="JYG1301" s="133"/>
      <c r="JYH1301" s="133"/>
      <c r="JYI1301" s="133"/>
      <c r="JYJ1301" s="133"/>
      <c r="JYK1301" s="133"/>
      <c r="JYL1301" s="133"/>
      <c r="JYM1301" s="133"/>
      <c r="JYN1301" s="133"/>
      <c r="JYO1301" s="133"/>
      <c r="JYP1301" s="133"/>
      <c r="JYQ1301" s="133"/>
      <c r="JYR1301" s="133"/>
      <c r="JYS1301" s="133"/>
      <c r="JYT1301" s="133"/>
      <c r="JYU1301" s="133"/>
      <c r="JYV1301" s="133"/>
      <c r="JYW1301" s="133"/>
      <c r="JYX1301" s="133"/>
      <c r="JYY1301" s="133"/>
      <c r="JYZ1301" s="133"/>
      <c r="JZA1301" s="133"/>
      <c r="JZB1301" s="133"/>
      <c r="JZC1301" s="133"/>
      <c r="JZD1301" s="133"/>
      <c r="JZE1301" s="133"/>
      <c r="JZF1301" s="133"/>
      <c r="JZG1301" s="133"/>
      <c r="JZH1301" s="133"/>
      <c r="JZI1301" s="133"/>
      <c r="JZJ1301" s="133"/>
      <c r="JZK1301" s="133"/>
      <c r="JZL1301" s="133"/>
      <c r="JZM1301" s="133"/>
      <c r="JZN1301" s="133"/>
      <c r="JZO1301" s="133"/>
      <c r="JZP1301" s="133"/>
      <c r="JZQ1301" s="133"/>
      <c r="JZR1301" s="133"/>
      <c r="JZS1301" s="133"/>
      <c r="JZT1301" s="133"/>
      <c r="JZU1301" s="133"/>
      <c r="JZV1301" s="133"/>
      <c r="JZW1301" s="133"/>
      <c r="JZX1301" s="133"/>
      <c r="JZY1301" s="133"/>
      <c r="JZZ1301" s="133"/>
      <c r="KAA1301" s="133"/>
      <c r="KAB1301" s="133"/>
      <c r="KAC1301" s="133"/>
      <c r="KAD1301" s="133"/>
      <c r="KAE1301" s="133"/>
      <c r="KAF1301" s="133"/>
      <c r="KAG1301" s="133"/>
      <c r="KAH1301" s="133"/>
      <c r="KAI1301" s="133"/>
      <c r="KAJ1301" s="133"/>
      <c r="KAK1301" s="133"/>
      <c r="KAL1301" s="133"/>
      <c r="KAM1301" s="133"/>
      <c r="KAN1301" s="133"/>
      <c r="KAO1301" s="133"/>
      <c r="KAP1301" s="133"/>
      <c r="KAQ1301" s="133"/>
      <c r="KAR1301" s="133"/>
      <c r="KAS1301" s="133"/>
      <c r="KAT1301" s="133"/>
      <c r="KAU1301" s="133"/>
      <c r="KAV1301" s="133"/>
      <c r="KAW1301" s="133"/>
      <c r="KAX1301" s="133"/>
      <c r="KAY1301" s="133"/>
      <c r="KAZ1301" s="133"/>
      <c r="KBA1301" s="133"/>
      <c r="KBB1301" s="133"/>
      <c r="KBC1301" s="133"/>
      <c r="KBD1301" s="133"/>
      <c r="KBE1301" s="133"/>
      <c r="KBF1301" s="133"/>
      <c r="KBG1301" s="133"/>
      <c r="KBH1301" s="133"/>
      <c r="KBI1301" s="133"/>
      <c r="KBJ1301" s="133"/>
      <c r="KBK1301" s="133"/>
      <c r="KBL1301" s="133"/>
      <c r="KBM1301" s="133"/>
      <c r="KBN1301" s="133"/>
      <c r="KBO1301" s="133"/>
      <c r="KBP1301" s="133"/>
      <c r="KBQ1301" s="133"/>
      <c r="KBR1301" s="133"/>
      <c r="KBS1301" s="133"/>
      <c r="KBT1301" s="133"/>
      <c r="KBU1301" s="133"/>
      <c r="KBV1301" s="133"/>
      <c r="KBW1301" s="133"/>
      <c r="KBX1301" s="133"/>
      <c r="KBY1301" s="133"/>
      <c r="KBZ1301" s="133"/>
      <c r="KCA1301" s="133"/>
      <c r="KCB1301" s="133"/>
      <c r="KCC1301" s="133"/>
      <c r="KCD1301" s="133"/>
      <c r="KCE1301" s="133"/>
      <c r="KCF1301" s="133"/>
      <c r="KCG1301" s="133"/>
      <c r="KCH1301" s="133"/>
      <c r="KCI1301" s="133"/>
      <c r="KCJ1301" s="133"/>
      <c r="KCK1301" s="133"/>
      <c r="KCL1301" s="133"/>
      <c r="KCM1301" s="133"/>
      <c r="KCN1301" s="133"/>
      <c r="KCO1301" s="133"/>
      <c r="KCP1301" s="133"/>
      <c r="KCQ1301" s="133"/>
      <c r="KCR1301" s="133"/>
      <c r="KCS1301" s="133"/>
      <c r="KCT1301" s="133"/>
      <c r="KCU1301" s="133"/>
      <c r="KCV1301" s="133"/>
      <c r="KCW1301" s="133"/>
      <c r="KCX1301" s="133"/>
      <c r="KCY1301" s="133"/>
      <c r="KCZ1301" s="133"/>
      <c r="KDA1301" s="133"/>
      <c r="KDB1301" s="133"/>
      <c r="KDC1301" s="133"/>
      <c r="KDD1301" s="133"/>
      <c r="KDE1301" s="133"/>
      <c r="KDF1301" s="133"/>
      <c r="KDG1301" s="133"/>
      <c r="KDH1301" s="133"/>
      <c r="KDI1301" s="133"/>
      <c r="KDJ1301" s="133"/>
      <c r="KDK1301" s="133"/>
      <c r="KDL1301" s="133"/>
      <c r="KDM1301" s="133"/>
      <c r="KDN1301" s="133"/>
      <c r="KDO1301" s="133"/>
      <c r="KDP1301" s="133"/>
      <c r="KDQ1301" s="133"/>
      <c r="KDR1301" s="133"/>
      <c r="KDS1301" s="133"/>
      <c r="KDT1301" s="133"/>
      <c r="KDU1301" s="133"/>
      <c r="KDV1301" s="133"/>
      <c r="KDW1301" s="133"/>
      <c r="KDX1301" s="133"/>
      <c r="KDY1301" s="133"/>
      <c r="KDZ1301" s="133"/>
      <c r="KEA1301" s="133"/>
      <c r="KEB1301" s="133"/>
      <c r="KEC1301" s="133"/>
      <c r="KED1301" s="133"/>
      <c r="KEE1301" s="133"/>
      <c r="KEF1301" s="133"/>
      <c r="KEG1301" s="133"/>
      <c r="KEH1301" s="133"/>
      <c r="KEI1301" s="133"/>
      <c r="KEJ1301" s="133"/>
      <c r="KEK1301" s="133"/>
      <c r="KEL1301" s="133"/>
      <c r="KEM1301" s="133"/>
      <c r="KEN1301" s="133"/>
      <c r="KEO1301" s="133"/>
      <c r="KEP1301" s="133"/>
      <c r="KEQ1301" s="133"/>
      <c r="KER1301" s="133"/>
      <c r="KES1301" s="133"/>
      <c r="KET1301" s="133"/>
      <c r="KEU1301" s="133"/>
      <c r="KEV1301" s="133"/>
      <c r="KEW1301" s="133"/>
      <c r="KEX1301" s="133"/>
      <c r="KEY1301" s="133"/>
      <c r="KEZ1301" s="133"/>
      <c r="KFA1301" s="133"/>
      <c r="KFB1301" s="133"/>
      <c r="KFC1301" s="133"/>
      <c r="KFD1301" s="133"/>
      <c r="KFE1301" s="133"/>
      <c r="KFF1301" s="133"/>
      <c r="KFG1301" s="133"/>
      <c r="KFH1301" s="133"/>
      <c r="KFI1301" s="133"/>
      <c r="KFJ1301" s="133"/>
      <c r="KFK1301" s="133"/>
      <c r="KFL1301" s="133"/>
      <c r="KFM1301" s="133"/>
      <c r="KFN1301" s="133"/>
      <c r="KFO1301" s="133"/>
      <c r="KFP1301" s="133"/>
      <c r="KFQ1301" s="133"/>
      <c r="KFR1301" s="133"/>
      <c r="KFS1301" s="133"/>
      <c r="KFT1301" s="133"/>
      <c r="KFU1301" s="133"/>
      <c r="KFV1301" s="133"/>
      <c r="KFW1301" s="133"/>
      <c r="KFX1301" s="133"/>
      <c r="KFY1301" s="133"/>
      <c r="KFZ1301" s="133"/>
      <c r="KGA1301" s="133"/>
      <c r="KGB1301" s="133"/>
      <c r="KGC1301" s="133"/>
      <c r="KGD1301" s="133"/>
      <c r="KGE1301" s="133"/>
      <c r="KGF1301" s="133"/>
      <c r="KGG1301" s="133"/>
      <c r="KGH1301" s="133"/>
      <c r="KGI1301" s="133"/>
      <c r="KGJ1301" s="133"/>
      <c r="KGK1301" s="133"/>
      <c r="KGL1301" s="133"/>
      <c r="KGM1301" s="133"/>
      <c r="KGN1301" s="133"/>
      <c r="KGO1301" s="133"/>
      <c r="KGP1301" s="133"/>
      <c r="KGQ1301" s="133"/>
      <c r="KGR1301" s="133"/>
      <c r="KGS1301" s="133"/>
      <c r="KGT1301" s="133"/>
      <c r="KGU1301" s="133"/>
      <c r="KGV1301" s="133"/>
      <c r="KGW1301" s="133"/>
      <c r="KGX1301" s="133"/>
      <c r="KGY1301" s="133"/>
      <c r="KGZ1301" s="133"/>
      <c r="KHA1301" s="133"/>
      <c r="KHB1301" s="133"/>
      <c r="KHC1301" s="133"/>
      <c r="KHD1301" s="133"/>
      <c r="KHE1301" s="133"/>
      <c r="KHF1301" s="133"/>
      <c r="KHG1301" s="133"/>
      <c r="KHH1301" s="133"/>
      <c r="KHI1301" s="133"/>
      <c r="KHJ1301" s="133"/>
      <c r="KHK1301" s="133"/>
      <c r="KHL1301" s="133"/>
      <c r="KHM1301" s="133"/>
      <c r="KHN1301" s="133"/>
      <c r="KHO1301" s="133"/>
      <c r="KHP1301" s="133"/>
      <c r="KHQ1301" s="133"/>
      <c r="KHR1301" s="133"/>
      <c r="KHS1301" s="133"/>
      <c r="KHT1301" s="133"/>
      <c r="KHU1301" s="133"/>
      <c r="KHV1301" s="133"/>
      <c r="KHW1301" s="133"/>
      <c r="KHX1301" s="133"/>
      <c r="KHY1301" s="133"/>
      <c r="KHZ1301" s="133"/>
      <c r="KIA1301" s="133"/>
      <c r="KIB1301" s="133"/>
      <c r="KIC1301" s="133"/>
      <c r="KID1301" s="133"/>
      <c r="KIE1301" s="133"/>
      <c r="KIF1301" s="133"/>
      <c r="KIG1301" s="133"/>
      <c r="KIH1301" s="133"/>
      <c r="KII1301" s="133"/>
      <c r="KIJ1301" s="133"/>
      <c r="KIK1301" s="133"/>
      <c r="KIL1301" s="133"/>
      <c r="KIM1301" s="133"/>
      <c r="KIN1301" s="133"/>
      <c r="KIO1301" s="133"/>
      <c r="KIP1301" s="133"/>
      <c r="KIQ1301" s="133"/>
      <c r="KIR1301" s="133"/>
      <c r="KIS1301" s="133"/>
      <c r="KIT1301" s="133"/>
      <c r="KIU1301" s="133"/>
      <c r="KIV1301" s="133"/>
      <c r="KIW1301" s="133"/>
      <c r="KIX1301" s="133"/>
      <c r="KIY1301" s="133"/>
      <c r="KIZ1301" s="133"/>
      <c r="KJA1301" s="133"/>
      <c r="KJB1301" s="133"/>
      <c r="KJC1301" s="133"/>
      <c r="KJD1301" s="133"/>
      <c r="KJE1301" s="133"/>
      <c r="KJF1301" s="133"/>
      <c r="KJG1301" s="133"/>
      <c r="KJH1301" s="133"/>
      <c r="KJI1301" s="133"/>
      <c r="KJJ1301" s="133"/>
      <c r="KJK1301" s="133"/>
      <c r="KJL1301" s="133"/>
      <c r="KJM1301" s="133"/>
      <c r="KJN1301" s="133"/>
      <c r="KJO1301" s="133"/>
      <c r="KJP1301" s="133"/>
      <c r="KJQ1301" s="133"/>
      <c r="KJR1301" s="133"/>
      <c r="KJS1301" s="133"/>
      <c r="KJT1301" s="133"/>
      <c r="KJU1301" s="133"/>
      <c r="KJV1301" s="133"/>
      <c r="KJW1301" s="133"/>
      <c r="KJX1301" s="133"/>
      <c r="KJY1301" s="133"/>
      <c r="KJZ1301" s="133"/>
      <c r="KKA1301" s="133"/>
      <c r="KKB1301" s="133"/>
      <c r="KKC1301" s="133"/>
      <c r="KKD1301" s="133"/>
      <c r="KKE1301" s="133"/>
      <c r="KKF1301" s="133"/>
      <c r="KKG1301" s="133"/>
      <c r="KKH1301" s="133"/>
      <c r="KKI1301" s="133"/>
      <c r="KKJ1301" s="133"/>
      <c r="KKK1301" s="133"/>
      <c r="KKL1301" s="133"/>
      <c r="KKM1301" s="133"/>
      <c r="KKN1301" s="133"/>
      <c r="KKO1301" s="133"/>
      <c r="KKP1301" s="133"/>
      <c r="KKQ1301" s="133"/>
      <c r="KKR1301" s="133"/>
      <c r="KKS1301" s="133"/>
      <c r="KKT1301" s="133"/>
      <c r="KKU1301" s="133"/>
      <c r="KKV1301" s="133"/>
      <c r="KKW1301" s="133"/>
      <c r="KKX1301" s="133"/>
      <c r="KKY1301" s="133"/>
      <c r="KKZ1301" s="133"/>
      <c r="KLA1301" s="133"/>
      <c r="KLB1301" s="133"/>
      <c r="KLC1301" s="133"/>
      <c r="KLD1301" s="133"/>
      <c r="KLE1301" s="133"/>
      <c r="KLF1301" s="133"/>
      <c r="KLG1301" s="133"/>
      <c r="KLH1301" s="133"/>
      <c r="KLI1301" s="133"/>
      <c r="KLJ1301" s="133"/>
      <c r="KLK1301" s="133"/>
      <c r="KLL1301" s="133"/>
      <c r="KLM1301" s="133"/>
      <c r="KLN1301" s="133"/>
      <c r="KLO1301" s="133"/>
      <c r="KLP1301" s="133"/>
      <c r="KLQ1301" s="133"/>
      <c r="KLR1301" s="133"/>
      <c r="KLS1301" s="133"/>
      <c r="KLT1301" s="133"/>
      <c r="KLU1301" s="133"/>
      <c r="KLV1301" s="133"/>
      <c r="KLW1301" s="133"/>
      <c r="KLX1301" s="133"/>
      <c r="KLY1301" s="133"/>
      <c r="KLZ1301" s="133"/>
      <c r="KMA1301" s="133"/>
      <c r="KMB1301" s="133"/>
      <c r="KMC1301" s="133"/>
      <c r="KMD1301" s="133"/>
      <c r="KME1301" s="133"/>
      <c r="KMF1301" s="133"/>
      <c r="KMG1301" s="133"/>
      <c r="KMH1301" s="133"/>
      <c r="KMI1301" s="133"/>
      <c r="KMJ1301" s="133"/>
      <c r="KMK1301" s="133"/>
      <c r="KML1301" s="133"/>
      <c r="KMM1301" s="133"/>
      <c r="KMN1301" s="133"/>
      <c r="KMO1301" s="133"/>
      <c r="KMP1301" s="133"/>
      <c r="KMQ1301" s="133"/>
      <c r="KMR1301" s="133"/>
      <c r="KMS1301" s="133"/>
      <c r="KMT1301" s="133"/>
      <c r="KMU1301" s="133"/>
      <c r="KMV1301" s="133"/>
      <c r="KMW1301" s="133"/>
      <c r="KMX1301" s="133"/>
      <c r="KMY1301" s="133"/>
      <c r="KMZ1301" s="133"/>
      <c r="KNA1301" s="133"/>
      <c r="KNB1301" s="133"/>
      <c r="KNC1301" s="133"/>
      <c r="KND1301" s="133"/>
      <c r="KNE1301" s="133"/>
      <c r="KNF1301" s="133"/>
      <c r="KNG1301" s="133"/>
      <c r="KNH1301" s="133"/>
      <c r="KNI1301" s="133"/>
      <c r="KNJ1301" s="133"/>
      <c r="KNK1301" s="133"/>
      <c r="KNL1301" s="133"/>
      <c r="KNM1301" s="133"/>
      <c r="KNN1301" s="133"/>
      <c r="KNO1301" s="133"/>
      <c r="KNP1301" s="133"/>
      <c r="KNQ1301" s="133"/>
      <c r="KNR1301" s="133"/>
      <c r="KNS1301" s="133"/>
      <c r="KNT1301" s="133"/>
      <c r="KNU1301" s="133"/>
      <c r="KNV1301" s="133"/>
      <c r="KNW1301" s="133"/>
      <c r="KNX1301" s="133"/>
      <c r="KNY1301" s="133"/>
      <c r="KNZ1301" s="133"/>
      <c r="KOA1301" s="133"/>
      <c r="KOB1301" s="133"/>
      <c r="KOC1301" s="133"/>
      <c r="KOD1301" s="133"/>
      <c r="KOE1301" s="133"/>
      <c r="KOF1301" s="133"/>
      <c r="KOG1301" s="133"/>
      <c r="KOH1301" s="133"/>
      <c r="KOI1301" s="133"/>
      <c r="KOJ1301" s="133"/>
      <c r="KOK1301" s="133"/>
      <c r="KOL1301" s="133"/>
      <c r="KOM1301" s="133"/>
      <c r="KON1301" s="133"/>
      <c r="KOO1301" s="133"/>
      <c r="KOP1301" s="133"/>
      <c r="KOQ1301" s="133"/>
      <c r="KOR1301" s="133"/>
      <c r="KOS1301" s="133"/>
      <c r="KOT1301" s="133"/>
      <c r="KOU1301" s="133"/>
      <c r="KOV1301" s="133"/>
      <c r="KOW1301" s="133"/>
      <c r="KOX1301" s="133"/>
      <c r="KOY1301" s="133"/>
      <c r="KOZ1301" s="133"/>
      <c r="KPA1301" s="133"/>
      <c r="KPB1301" s="133"/>
      <c r="KPC1301" s="133"/>
      <c r="KPD1301" s="133"/>
      <c r="KPE1301" s="133"/>
      <c r="KPF1301" s="133"/>
      <c r="KPG1301" s="133"/>
      <c r="KPH1301" s="133"/>
      <c r="KPI1301" s="133"/>
      <c r="KPJ1301" s="133"/>
      <c r="KPK1301" s="133"/>
      <c r="KPL1301" s="133"/>
      <c r="KPM1301" s="133"/>
      <c r="KPN1301" s="133"/>
      <c r="KPO1301" s="133"/>
      <c r="KPP1301" s="133"/>
      <c r="KPQ1301" s="133"/>
      <c r="KPR1301" s="133"/>
      <c r="KPS1301" s="133"/>
      <c r="KPT1301" s="133"/>
      <c r="KPU1301" s="133"/>
      <c r="KPV1301" s="133"/>
      <c r="KPW1301" s="133"/>
      <c r="KPX1301" s="133"/>
      <c r="KPY1301" s="133"/>
      <c r="KPZ1301" s="133"/>
      <c r="KQA1301" s="133"/>
      <c r="KQB1301" s="133"/>
      <c r="KQC1301" s="133"/>
      <c r="KQD1301" s="133"/>
      <c r="KQE1301" s="133"/>
      <c r="KQF1301" s="133"/>
      <c r="KQG1301" s="133"/>
      <c r="KQH1301" s="133"/>
      <c r="KQI1301" s="133"/>
      <c r="KQJ1301" s="133"/>
      <c r="KQK1301" s="133"/>
      <c r="KQL1301" s="133"/>
      <c r="KQM1301" s="133"/>
      <c r="KQN1301" s="133"/>
      <c r="KQO1301" s="133"/>
      <c r="KQP1301" s="133"/>
      <c r="KQQ1301" s="133"/>
      <c r="KQR1301" s="133"/>
      <c r="KQS1301" s="133"/>
      <c r="KQT1301" s="133"/>
      <c r="KQU1301" s="133"/>
      <c r="KQV1301" s="133"/>
      <c r="KQW1301" s="133"/>
      <c r="KQX1301" s="133"/>
      <c r="KQY1301" s="133"/>
      <c r="KQZ1301" s="133"/>
      <c r="KRA1301" s="133"/>
      <c r="KRB1301" s="133"/>
      <c r="KRC1301" s="133"/>
      <c r="KRD1301" s="133"/>
      <c r="KRE1301" s="133"/>
      <c r="KRF1301" s="133"/>
      <c r="KRG1301" s="133"/>
      <c r="KRH1301" s="133"/>
      <c r="KRI1301" s="133"/>
      <c r="KRJ1301" s="133"/>
      <c r="KRK1301" s="133"/>
      <c r="KRL1301" s="133"/>
      <c r="KRM1301" s="133"/>
      <c r="KRN1301" s="133"/>
      <c r="KRO1301" s="133"/>
      <c r="KRP1301" s="133"/>
      <c r="KRQ1301" s="133"/>
      <c r="KRR1301" s="133"/>
      <c r="KRS1301" s="133"/>
      <c r="KRT1301" s="133"/>
      <c r="KRU1301" s="133"/>
      <c r="KRV1301" s="133"/>
      <c r="KRW1301" s="133"/>
      <c r="KRX1301" s="133"/>
      <c r="KRY1301" s="133"/>
      <c r="KRZ1301" s="133"/>
      <c r="KSA1301" s="133"/>
      <c r="KSB1301" s="133"/>
      <c r="KSC1301" s="133"/>
      <c r="KSD1301" s="133"/>
      <c r="KSE1301" s="133"/>
      <c r="KSF1301" s="133"/>
      <c r="KSG1301" s="133"/>
      <c r="KSH1301" s="133"/>
      <c r="KSI1301" s="133"/>
      <c r="KSJ1301" s="133"/>
      <c r="KSK1301" s="133"/>
      <c r="KSL1301" s="133"/>
      <c r="KSM1301" s="133"/>
      <c r="KSN1301" s="133"/>
      <c r="KSO1301" s="133"/>
      <c r="KSP1301" s="133"/>
      <c r="KSQ1301" s="133"/>
      <c r="KSR1301" s="133"/>
      <c r="KSS1301" s="133"/>
      <c r="KST1301" s="133"/>
      <c r="KSU1301" s="133"/>
      <c r="KSV1301" s="133"/>
      <c r="KSW1301" s="133"/>
      <c r="KSX1301" s="133"/>
      <c r="KSY1301" s="133"/>
      <c r="KSZ1301" s="133"/>
      <c r="KTA1301" s="133"/>
      <c r="KTB1301" s="133"/>
      <c r="KTC1301" s="133"/>
      <c r="KTD1301" s="133"/>
      <c r="KTE1301" s="133"/>
      <c r="KTF1301" s="133"/>
      <c r="KTG1301" s="133"/>
      <c r="KTH1301" s="133"/>
      <c r="KTI1301" s="133"/>
      <c r="KTJ1301" s="133"/>
      <c r="KTK1301" s="133"/>
      <c r="KTL1301" s="133"/>
      <c r="KTM1301" s="133"/>
      <c r="KTN1301" s="133"/>
      <c r="KTO1301" s="133"/>
      <c r="KTP1301" s="133"/>
      <c r="KTQ1301" s="133"/>
      <c r="KTR1301" s="133"/>
      <c r="KTS1301" s="133"/>
      <c r="KTT1301" s="133"/>
      <c r="KTU1301" s="133"/>
      <c r="KTV1301" s="133"/>
      <c r="KTW1301" s="133"/>
      <c r="KTX1301" s="133"/>
      <c r="KTY1301" s="133"/>
      <c r="KTZ1301" s="133"/>
      <c r="KUA1301" s="133"/>
      <c r="KUB1301" s="133"/>
      <c r="KUC1301" s="133"/>
      <c r="KUD1301" s="133"/>
      <c r="KUE1301" s="133"/>
      <c r="KUF1301" s="133"/>
      <c r="KUG1301" s="133"/>
      <c r="KUH1301" s="133"/>
      <c r="KUI1301" s="133"/>
      <c r="KUJ1301" s="133"/>
      <c r="KUK1301" s="133"/>
      <c r="KUL1301" s="133"/>
      <c r="KUM1301" s="133"/>
      <c r="KUN1301" s="133"/>
      <c r="KUO1301" s="133"/>
      <c r="KUP1301" s="133"/>
      <c r="KUQ1301" s="133"/>
      <c r="KUR1301" s="133"/>
      <c r="KUS1301" s="133"/>
      <c r="KUT1301" s="133"/>
      <c r="KUU1301" s="133"/>
      <c r="KUV1301" s="133"/>
      <c r="KUW1301" s="133"/>
      <c r="KUX1301" s="133"/>
      <c r="KUY1301" s="133"/>
      <c r="KUZ1301" s="133"/>
      <c r="KVA1301" s="133"/>
      <c r="KVB1301" s="133"/>
      <c r="KVC1301" s="133"/>
      <c r="KVD1301" s="133"/>
      <c r="KVE1301" s="133"/>
      <c r="KVF1301" s="133"/>
      <c r="KVG1301" s="133"/>
      <c r="KVH1301" s="133"/>
      <c r="KVI1301" s="133"/>
      <c r="KVJ1301" s="133"/>
      <c r="KVK1301" s="133"/>
      <c r="KVL1301" s="133"/>
      <c r="KVM1301" s="133"/>
      <c r="KVN1301" s="133"/>
      <c r="KVO1301" s="133"/>
      <c r="KVP1301" s="133"/>
      <c r="KVQ1301" s="133"/>
      <c r="KVR1301" s="133"/>
      <c r="KVS1301" s="133"/>
      <c r="KVT1301" s="133"/>
      <c r="KVU1301" s="133"/>
      <c r="KVV1301" s="133"/>
      <c r="KVW1301" s="133"/>
      <c r="KVX1301" s="133"/>
      <c r="KVY1301" s="133"/>
      <c r="KVZ1301" s="133"/>
      <c r="KWA1301" s="133"/>
      <c r="KWB1301" s="133"/>
      <c r="KWC1301" s="133"/>
      <c r="KWD1301" s="133"/>
      <c r="KWE1301" s="133"/>
      <c r="KWF1301" s="133"/>
      <c r="KWG1301" s="133"/>
      <c r="KWH1301" s="133"/>
      <c r="KWI1301" s="133"/>
      <c r="KWJ1301" s="133"/>
      <c r="KWK1301" s="133"/>
      <c r="KWL1301" s="133"/>
      <c r="KWM1301" s="133"/>
      <c r="KWN1301" s="133"/>
      <c r="KWO1301" s="133"/>
      <c r="KWP1301" s="133"/>
      <c r="KWQ1301" s="133"/>
      <c r="KWR1301" s="133"/>
      <c r="KWS1301" s="133"/>
      <c r="KWT1301" s="133"/>
      <c r="KWU1301" s="133"/>
      <c r="KWV1301" s="133"/>
      <c r="KWW1301" s="133"/>
      <c r="KWX1301" s="133"/>
      <c r="KWY1301" s="133"/>
      <c r="KWZ1301" s="133"/>
      <c r="KXA1301" s="133"/>
      <c r="KXB1301" s="133"/>
      <c r="KXC1301" s="133"/>
      <c r="KXD1301" s="133"/>
      <c r="KXE1301" s="133"/>
      <c r="KXF1301" s="133"/>
      <c r="KXG1301" s="133"/>
      <c r="KXH1301" s="133"/>
      <c r="KXI1301" s="133"/>
      <c r="KXJ1301" s="133"/>
      <c r="KXK1301" s="133"/>
      <c r="KXL1301" s="133"/>
      <c r="KXM1301" s="133"/>
      <c r="KXN1301" s="133"/>
      <c r="KXO1301" s="133"/>
      <c r="KXP1301" s="133"/>
      <c r="KXQ1301" s="133"/>
      <c r="KXR1301" s="133"/>
      <c r="KXS1301" s="133"/>
      <c r="KXT1301" s="133"/>
      <c r="KXU1301" s="133"/>
      <c r="KXV1301" s="133"/>
      <c r="KXW1301" s="133"/>
      <c r="KXX1301" s="133"/>
      <c r="KXY1301" s="133"/>
      <c r="KXZ1301" s="133"/>
      <c r="KYA1301" s="133"/>
      <c r="KYB1301" s="133"/>
      <c r="KYC1301" s="133"/>
      <c r="KYD1301" s="133"/>
      <c r="KYE1301" s="133"/>
      <c r="KYF1301" s="133"/>
      <c r="KYG1301" s="133"/>
      <c r="KYH1301" s="133"/>
      <c r="KYI1301" s="133"/>
      <c r="KYJ1301" s="133"/>
      <c r="KYK1301" s="133"/>
      <c r="KYL1301" s="133"/>
      <c r="KYM1301" s="133"/>
      <c r="KYN1301" s="133"/>
      <c r="KYO1301" s="133"/>
      <c r="KYP1301" s="133"/>
      <c r="KYQ1301" s="133"/>
      <c r="KYR1301" s="133"/>
      <c r="KYS1301" s="133"/>
      <c r="KYT1301" s="133"/>
      <c r="KYU1301" s="133"/>
      <c r="KYV1301" s="133"/>
      <c r="KYW1301" s="133"/>
      <c r="KYX1301" s="133"/>
      <c r="KYY1301" s="133"/>
      <c r="KYZ1301" s="133"/>
      <c r="KZA1301" s="133"/>
      <c r="KZB1301" s="133"/>
      <c r="KZC1301" s="133"/>
      <c r="KZD1301" s="133"/>
      <c r="KZE1301" s="133"/>
      <c r="KZF1301" s="133"/>
      <c r="KZG1301" s="133"/>
      <c r="KZH1301" s="133"/>
      <c r="KZI1301" s="133"/>
      <c r="KZJ1301" s="133"/>
      <c r="KZK1301" s="133"/>
      <c r="KZL1301" s="133"/>
      <c r="KZM1301" s="133"/>
      <c r="KZN1301" s="133"/>
      <c r="KZO1301" s="133"/>
      <c r="KZP1301" s="133"/>
      <c r="KZQ1301" s="133"/>
      <c r="KZR1301" s="133"/>
      <c r="KZS1301" s="133"/>
      <c r="KZT1301" s="133"/>
      <c r="KZU1301" s="133"/>
      <c r="KZV1301" s="133"/>
      <c r="KZW1301" s="133"/>
      <c r="KZX1301" s="133"/>
      <c r="KZY1301" s="133"/>
      <c r="KZZ1301" s="133"/>
      <c r="LAA1301" s="133"/>
      <c r="LAB1301" s="133"/>
      <c r="LAC1301" s="133"/>
      <c r="LAD1301" s="133"/>
      <c r="LAE1301" s="133"/>
      <c r="LAF1301" s="133"/>
      <c r="LAG1301" s="133"/>
      <c r="LAH1301" s="133"/>
      <c r="LAI1301" s="133"/>
      <c r="LAJ1301" s="133"/>
      <c r="LAK1301" s="133"/>
      <c r="LAL1301" s="133"/>
      <c r="LAM1301" s="133"/>
      <c r="LAN1301" s="133"/>
      <c r="LAO1301" s="133"/>
      <c r="LAP1301" s="133"/>
      <c r="LAQ1301" s="133"/>
      <c r="LAR1301" s="133"/>
      <c r="LAS1301" s="133"/>
      <c r="LAT1301" s="133"/>
      <c r="LAU1301" s="133"/>
      <c r="LAV1301" s="133"/>
      <c r="LAW1301" s="133"/>
      <c r="LAX1301" s="133"/>
      <c r="LAY1301" s="133"/>
      <c r="LAZ1301" s="133"/>
      <c r="LBA1301" s="133"/>
      <c r="LBB1301" s="133"/>
      <c r="LBC1301" s="133"/>
      <c r="LBD1301" s="133"/>
      <c r="LBE1301" s="133"/>
      <c r="LBF1301" s="133"/>
      <c r="LBG1301" s="133"/>
      <c r="LBH1301" s="133"/>
      <c r="LBI1301" s="133"/>
      <c r="LBJ1301" s="133"/>
      <c r="LBK1301" s="133"/>
      <c r="LBL1301" s="133"/>
      <c r="LBM1301" s="133"/>
      <c r="LBN1301" s="133"/>
      <c r="LBO1301" s="133"/>
      <c r="LBP1301" s="133"/>
      <c r="LBQ1301" s="133"/>
      <c r="LBR1301" s="133"/>
      <c r="LBS1301" s="133"/>
      <c r="LBT1301" s="133"/>
      <c r="LBU1301" s="133"/>
      <c r="LBV1301" s="133"/>
      <c r="LBW1301" s="133"/>
      <c r="LBX1301" s="133"/>
      <c r="LBY1301" s="133"/>
      <c r="LBZ1301" s="133"/>
      <c r="LCA1301" s="133"/>
      <c r="LCB1301" s="133"/>
      <c r="LCC1301" s="133"/>
      <c r="LCD1301" s="133"/>
      <c r="LCE1301" s="133"/>
      <c r="LCF1301" s="133"/>
      <c r="LCG1301" s="133"/>
      <c r="LCH1301" s="133"/>
      <c r="LCI1301" s="133"/>
      <c r="LCJ1301" s="133"/>
      <c r="LCK1301" s="133"/>
      <c r="LCL1301" s="133"/>
      <c r="LCM1301" s="133"/>
      <c r="LCN1301" s="133"/>
      <c r="LCO1301" s="133"/>
      <c r="LCP1301" s="133"/>
      <c r="LCQ1301" s="133"/>
      <c r="LCR1301" s="133"/>
      <c r="LCS1301" s="133"/>
      <c r="LCT1301" s="133"/>
      <c r="LCU1301" s="133"/>
      <c r="LCV1301" s="133"/>
      <c r="LCW1301" s="133"/>
      <c r="LCX1301" s="133"/>
      <c r="LCY1301" s="133"/>
      <c r="LCZ1301" s="133"/>
      <c r="LDA1301" s="133"/>
      <c r="LDB1301" s="133"/>
      <c r="LDC1301" s="133"/>
      <c r="LDD1301" s="133"/>
      <c r="LDE1301" s="133"/>
      <c r="LDF1301" s="133"/>
      <c r="LDG1301" s="133"/>
      <c r="LDH1301" s="133"/>
      <c r="LDI1301" s="133"/>
      <c r="LDJ1301" s="133"/>
      <c r="LDK1301" s="133"/>
      <c r="LDL1301" s="133"/>
      <c r="LDM1301" s="133"/>
      <c r="LDN1301" s="133"/>
      <c r="LDO1301" s="133"/>
      <c r="LDP1301" s="133"/>
      <c r="LDQ1301" s="133"/>
      <c r="LDR1301" s="133"/>
      <c r="LDS1301" s="133"/>
      <c r="LDT1301" s="133"/>
      <c r="LDU1301" s="133"/>
      <c r="LDV1301" s="133"/>
      <c r="LDW1301" s="133"/>
      <c r="LDX1301" s="133"/>
      <c r="LDY1301" s="133"/>
      <c r="LDZ1301" s="133"/>
      <c r="LEA1301" s="133"/>
      <c r="LEB1301" s="133"/>
      <c r="LEC1301" s="133"/>
      <c r="LED1301" s="133"/>
      <c r="LEE1301" s="133"/>
      <c r="LEF1301" s="133"/>
      <c r="LEG1301" s="133"/>
      <c r="LEH1301" s="133"/>
      <c r="LEI1301" s="133"/>
      <c r="LEJ1301" s="133"/>
      <c r="LEK1301" s="133"/>
      <c r="LEL1301" s="133"/>
      <c r="LEM1301" s="133"/>
      <c r="LEN1301" s="133"/>
      <c r="LEO1301" s="133"/>
      <c r="LEP1301" s="133"/>
      <c r="LEQ1301" s="133"/>
      <c r="LER1301" s="133"/>
      <c r="LES1301" s="133"/>
      <c r="LET1301" s="133"/>
      <c r="LEU1301" s="133"/>
      <c r="LEV1301" s="133"/>
      <c r="LEW1301" s="133"/>
      <c r="LEX1301" s="133"/>
      <c r="LEY1301" s="133"/>
      <c r="LEZ1301" s="133"/>
      <c r="LFA1301" s="133"/>
      <c r="LFB1301" s="133"/>
      <c r="LFC1301" s="133"/>
      <c r="LFD1301" s="133"/>
      <c r="LFE1301" s="133"/>
      <c r="LFF1301" s="133"/>
      <c r="LFG1301" s="133"/>
      <c r="LFH1301" s="133"/>
      <c r="LFI1301" s="133"/>
      <c r="LFJ1301" s="133"/>
      <c r="LFK1301" s="133"/>
      <c r="LFL1301" s="133"/>
      <c r="LFM1301" s="133"/>
      <c r="LFN1301" s="133"/>
      <c r="LFO1301" s="133"/>
      <c r="LFP1301" s="133"/>
      <c r="LFQ1301" s="133"/>
      <c r="LFR1301" s="133"/>
      <c r="LFS1301" s="133"/>
      <c r="LFT1301" s="133"/>
      <c r="LFU1301" s="133"/>
      <c r="LFV1301" s="133"/>
      <c r="LFW1301" s="133"/>
      <c r="LFX1301" s="133"/>
      <c r="LFY1301" s="133"/>
      <c r="LFZ1301" s="133"/>
      <c r="LGA1301" s="133"/>
      <c r="LGB1301" s="133"/>
      <c r="LGC1301" s="133"/>
      <c r="LGD1301" s="133"/>
      <c r="LGE1301" s="133"/>
      <c r="LGF1301" s="133"/>
      <c r="LGG1301" s="133"/>
      <c r="LGH1301" s="133"/>
      <c r="LGI1301" s="133"/>
      <c r="LGJ1301" s="133"/>
      <c r="LGK1301" s="133"/>
      <c r="LGL1301" s="133"/>
      <c r="LGM1301" s="133"/>
      <c r="LGN1301" s="133"/>
      <c r="LGO1301" s="133"/>
      <c r="LGP1301" s="133"/>
      <c r="LGQ1301" s="133"/>
      <c r="LGR1301" s="133"/>
      <c r="LGS1301" s="133"/>
      <c r="LGT1301" s="133"/>
      <c r="LGU1301" s="133"/>
      <c r="LGV1301" s="133"/>
      <c r="LGW1301" s="133"/>
      <c r="LGX1301" s="133"/>
      <c r="LGY1301" s="133"/>
      <c r="LGZ1301" s="133"/>
      <c r="LHA1301" s="133"/>
      <c r="LHB1301" s="133"/>
      <c r="LHC1301" s="133"/>
      <c r="LHD1301" s="133"/>
      <c r="LHE1301" s="133"/>
      <c r="LHF1301" s="133"/>
      <c r="LHG1301" s="133"/>
      <c r="LHH1301" s="133"/>
      <c r="LHI1301" s="133"/>
      <c r="LHJ1301" s="133"/>
      <c r="LHK1301" s="133"/>
      <c r="LHL1301" s="133"/>
      <c r="LHM1301" s="133"/>
      <c r="LHN1301" s="133"/>
      <c r="LHO1301" s="133"/>
      <c r="LHP1301" s="133"/>
      <c r="LHQ1301" s="133"/>
      <c r="LHR1301" s="133"/>
      <c r="LHS1301" s="133"/>
      <c r="LHT1301" s="133"/>
      <c r="LHU1301" s="133"/>
      <c r="LHV1301" s="133"/>
      <c r="LHW1301" s="133"/>
      <c r="LHX1301" s="133"/>
      <c r="LHY1301" s="133"/>
      <c r="LHZ1301" s="133"/>
      <c r="LIA1301" s="133"/>
      <c r="LIB1301" s="133"/>
      <c r="LIC1301" s="133"/>
      <c r="LID1301" s="133"/>
      <c r="LIE1301" s="133"/>
      <c r="LIF1301" s="133"/>
      <c r="LIG1301" s="133"/>
      <c r="LIH1301" s="133"/>
      <c r="LII1301" s="133"/>
      <c r="LIJ1301" s="133"/>
      <c r="LIK1301" s="133"/>
      <c r="LIL1301" s="133"/>
      <c r="LIM1301" s="133"/>
      <c r="LIN1301" s="133"/>
      <c r="LIO1301" s="133"/>
      <c r="LIP1301" s="133"/>
      <c r="LIQ1301" s="133"/>
      <c r="LIR1301" s="133"/>
      <c r="LIS1301" s="133"/>
      <c r="LIT1301" s="133"/>
      <c r="LIU1301" s="133"/>
      <c r="LIV1301" s="133"/>
      <c r="LIW1301" s="133"/>
      <c r="LIX1301" s="133"/>
      <c r="LIY1301" s="133"/>
      <c r="LIZ1301" s="133"/>
      <c r="LJA1301" s="133"/>
      <c r="LJB1301" s="133"/>
      <c r="LJC1301" s="133"/>
      <c r="LJD1301" s="133"/>
      <c r="LJE1301" s="133"/>
      <c r="LJF1301" s="133"/>
      <c r="LJG1301" s="133"/>
      <c r="LJH1301" s="133"/>
      <c r="LJI1301" s="133"/>
      <c r="LJJ1301" s="133"/>
      <c r="LJK1301" s="133"/>
      <c r="LJL1301" s="133"/>
      <c r="LJM1301" s="133"/>
      <c r="LJN1301" s="133"/>
      <c r="LJO1301" s="133"/>
      <c r="LJP1301" s="133"/>
      <c r="LJQ1301" s="133"/>
      <c r="LJR1301" s="133"/>
      <c r="LJS1301" s="133"/>
      <c r="LJT1301" s="133"/>
      <c r="LJU1301" s="133"/>
      <c r="LJV1301" s="133"/>
      <c r="LJW1301" s="133"/>
      <c r="LJX1301" s="133"/>
      <c r="LJY1301" s="133"/>
      <c r="LJZ1301" s="133"/>
      <c r="LKA1301" s="133"/>
      <c r="LKB1301" s="133"/>
      <c r="LKC1301" s="133"/>
      <c r="LKD1301" s="133"/>
      <c r="LKE1301" s="133"/>
      <c r="LKF1301" s="133"/>
      <c r="LKG1301" s="133"/>
      <c r="LKH1301" s="133"/>
      <c r="LKI1301" s="133"/>
      <c r="LKJ1301" s="133"/>
      <c r="LKK1301" s="133"/>
      <c r="LKL1301" s="133"/>
      <c r="LKM1301" s="133"/>
      <c r="LKN1301" s="133"/>
      <c r="LKO1301" s="133"/>
      <c r="LKP1301" s="133"/>
      <c r="LKQ1301" s="133"/>
      <c r="LKR1301" s="133"/>
      <c r="LKS1301" s="133"/>
      <c r="LKT1301" s="133"/>
      <c r="LKU1301" s="133"/>
      <c r="LKV1301" s="133"/>
      <c r="LKW1301" s="133"/>
      <c r="LKX1301" s="133"/>
      <c r="LKY1301" s="133"/>
      <c r="LKZ1301" s="133"/>
      <c r="LLA1301" s="133"/>
      <c r="LLB1301" s="133"/>
      <c r="LLC1301" s="133"/>
      <c r="LLD1301" s="133"/>
      <c r="LLE1301" s="133"/>
      <c r="LLF1301" s="133"/>
      <c r="LLG1301" s="133"/>
      <c r="LLH1301" s="133"/>
      <c r="LLI1301" s="133"/>
      <c r="LLJ1301" s="133"/>
      <c r="LLK1301" s="133"/>
      <c r="LLL1301" s="133"/>
      <c r="LLM1301" s="133"/>
      <c r="LLN1301" s="133"/>
      <c r="LLO1301" s="133"/>
      <c r="LLP1301" s="133"/>
      <c r="LLQ1301" s="133"/>
      <c r="LLR1301" s="133"/>
      <c r="LLS1301" s="133"/>
      <c r="LLT1301" s="133"/>
      <c r="LLU1301" s="133"/>
      <c r="LLV1301" s="133"/>
      <c r="LLW1301" s="133"/>
      <c r="LLX1301" s="133"/>
      <c r="LLY1301" s="133"/>
      <c r="LLZ1301" s="133"/>
      <c r="LMA1301" s="133"/>
      <c r="LMB1301" s="133"/>
      <c r="LMC1301" s="133"/>
      <c r="LMD1301" s="133"/>
      <c r="LME1301" s="133"/>
      <c r="LMF1301" s="133"/>
      <c r="LMG1301" s="133"/>
      <c r="LMH1301" s="133"/>
      <c r="LMI1301" s="133"/>
      <c r="LMJ1301" s="133"/>
      <c r="LMK1301" s="133"/>
      <c r="LML1301" s="133"/>
      <c r="LMM1301" s="133"/>
      <c r="LMN1301" s="133"/>
      <c r="LMO1301" s="133"/>
      <c r="LMP1301" s="133"/>
      <c r="LMQ1301" s="133"/>
      <c r="LMR1301" s="133"/>
      <c r="LMS1301" s="133"/>
      <c r="LMT1301" s="133"/>
      <c r="LMU1301" s="133"/>
      <c r="LMV1301" s="133"/>
      <c r="LMW1301" s="133"/>
      <c r="LMX1301" s="133"/>
      <c r="LMY1301" s="133"/>
      <c r="LMZ1301" s="133"/>
      <c r="LNA1301" s="133"/>
      <c r="LNB1301" s="133"/>
      <c r="LNC1301" s="133"/>
      <c r="LND1301" s="133"/>
      <c r="LNE1301" s="133"/>
      <c r="LNF1301" s="133"/>
      <c r="LNG1301" s="133"/>
      <c r="LNH1301" s="133"/>
      <c r="LNI1301" s="133"/>
      <c r="LNJ1301" s="133"/>
      <c r="LNK1301" s="133"/>
      <c r="LNL1301" s="133"/>
      <c r="LNM1301" s="133"/>
      <c r="LNN1301" s="133"/>
      <c r="LNO1301" s="133"/>
      <c r="LNP1301" s="133"/>
      <c r="LNQ1301" s="133"/>
      <c r="LNR1301" s="133"/>
      <c r="LNS1301" s="133"/>
      <c r="LNT1301" s="133"/>
      <c r="LNU1301" s="133"/>
      <c r="LNV1301" s="133"/>
      <c r="LNW1301" s="133"/>
      <c r="LNX1301" s="133"/>
      <c r="LNY1301" s="133"/>
      <c r="LNZ1301" s="133"/>
      <c r="LOA1301" s="133"/>
      <c r="LOB1301" s="133"/>
      <c r="LOC1301" s="133"/>
      <c r="LOD1301" s="133"/>
      <c r="LOE1301" s="133"/>
      <c r="LOF1301" s="133"/>
      <c r="LOG1301" s="133"/>
      <c r="LOH1301" s="133"/>
      <c r="LOI1301" s="133"/>
      <c r="LOJ1301" s="133"/>
      <c r="LOK1301" s="133"/>
      <c r="LOL1301" s="133"/>
      <c r="LOM1301" s="133"/>
      <c r="LON1301" s="133"/>
      <c r="LOO1301" s="133"/>
      <c r="LOP1301" s="133"/>
      <c r="LOQ1301" s="133"/>
      <c r="LOR1301" s="133"/>
      <c r="LOS1301" s="133"/>
      <c r="LOT1301" s="133"/>
      <c r="LOU1301" s="133"/>
      <c r="LOV1301" s="133"/>
      <c r="LOW1301" s="133"/>
      <c r="LOX1301" s="133"/>
      <c r="LOY1301" s="133"/>
      <c r="LOZ1301" s="133"/>
      <c r="LPA1301" s="133"/>
      <c r="LPB1301" s="133"/>
      <c r="LPC1301" s="133"/>
      <c r="LPD1301" s="133"/>
      <c r="LPE1301" s="133"/>
      <c r="LPF1301" s="133"/>
      <c r="LPG1301" s="133"/>
      <c r="LPH1301" s="133"/>
      <c r="LPI1301" s="133"/>
      <c r="LPJ1301" s="133"/>
      <c r="LPK1301" s="133"/>
      <c r="LPL1301" s="133"/>
      <c r="LPM1301" s="133"/>
      <c r="LPN1301" s="133"/>
      <c r="LPO1301" s="133"/>
      <c r="LPP1301" s="133"/>
      <c r="LPQ1301" s="133"/>
      <c r="LPR1301" s="133"/>
      <c r="LPS1301" s="133"/>
      <c r="LPT1301" s="133"/>
      <c r="LPU1301" s="133"/>
      <c r="LPV1301" s="133"/>
      <c r="LPW1301" s="133"/>
      <c r="LPX1301" s="133"/>
      <c r="LPY1301" s="133"/>
      <c r="LPZ1301" s="133"/>
      <c r="LQA1301" s="133"/>
      <c r="LQB1301" s="133"/>
      <c r="LQC1301" s="133"/>
      <c r="LQD1301" s="133"/>
      <c r="LQE1301" s="133"/>
      <c r="LQF1301" s="133"/>
      <c r="LQG1301" s="133"/>
      <c r="LQH1301" s="133"/>
      <c r="LQI1301" s="133"/>
      <c r="LQJ1301" s="133"/>
      <c r="LQK1301" s="133"/>
      <c r="LQL1301" s="133"/>
      <c r="LQM1301" s="133"/>
      <c r="LQN1301" s="133"/>
      <c r="LQO1301" s="133"/>
      <c r="LQP1301" s="133"/>
      <c r="LQQ1301" s="133"/>
      <c r="LQR1301" s="133"/>
      <c r="LQS1301" s="133"/>
      <c r="LQT1301" s="133"/>
      <c r="LQU1301" s="133"/>
      <c r="LQV1301" s="133"/>
      <c r="LQW1301" s="133"/>
      <c r="LQX1301" s="133"/>
      <c r="LQY1301" s="133"/>
      <c r="LQZ1301" s="133"/>
      <c r="LRA1301" s="133"/>
      <c r="LRB1301" s="133"/>
      <c r="LRC1301" s="133"/>
      <c r="LRD1301" s="133"/>
      <c r="LRE1301" s="133"/>
      <c r="LRF1301" s="133"/>
      <c r="LRG1301" s="133"/>
      <c r="LRH1301" s="133"/>
      <c r="LRI1301" s="133"/>
      <c r="LRJ1301" s="133"/>
      <c r="LRK1301" s="133"/>
      <c r="LRL1301" s="133"/>
      <c r="LRM1301" s="133"/>
      <c r="LRN1301" s="133"/>
      <c r="LRO1301" s="133"/>
      <c r="LRP1301" s="133"/>
      <c r="LRQ1301" s="133"/>
      <c r="LRR1301" s="133"/>
      <c r="LRS1301" s="133"/>
      <c r="LRT1301" s="133"/>
      <c r="LRU1301" s="133"/>
      <c r="LRV1301" s="133"/>
      <c r="LRW1301" s="133"/>
      <c r="LRX1301" s="133"/>
      <c r="LRY1301" s="133"/>
      <c r="LRZ1301" s="133"/>
      <c r="LSA1301" s="133"/>
      <c r="LSB1301" s="133"/>
      <c r="LSC1301" s="133"/>
      <c r="LSD1301" s="133"/>
      <c r="LSE1301" s="133"/>
      <c r="LSF1301" s="133"/>
      <c r="LSG1301" s="133"/>
      <c r="LSH1301" s="133"/>
      <c r="LSI1301" s="133"/>
      <c r="LSJ1301" s="133"/>
      <c r="LSK1301" s="133"/>
      <c r="LSL1301" s="133"/>
      <c r="LSM1301" s="133"/>
      <c r="LSN1301" s="133"/>
      <c r="LSO1301" s="133"/>
      <c r="LSP1301" s="133"/>
      <c r="LSQ1301" s="133"/>
      <c r="LSR1301" s="133"/>
      <c r="LSS1301" s="133"/>
      <c r="LST1301" s="133"/>
      <c r="LSU1301" s="133"/>
      <c r="LSV1301" s="133"/>
      <c r="LSW1301" s="133"/>
      <c r="LSX1301" s="133"/>
      <c r="LSY1301" s="133"/>
      <c r="LSZ1301" s="133"/>
      <c r="LTA1301" s="133"/>
      <c r="LTB1301" s="133"/>
      <c r="LTC1301" s="133"/>
      <c r="LTD1301" s="133"/>
      <c r="LTE1301" s="133"/>
      <c r="LTF1301" s="133"/>
      <c r="LTG1301" s="133"/>
      <c r="LTH1301" s="133"/>
      <c r="LTI1301" s="133"/>
      <c r="LTJ1301" s="133"/>
      <c r="LTK1301" s="133"/>
      <c r="LTL1301" s="133"/>
      <c r="LTM1301" s="133"/>
      <c r="LTN1301" s="133"/>
      <c r="LTO1301" s="133"/>
      <c r="LTP1301" s="133"/>
      <c r="LTQ1301" s="133"/>
      <c r="LTR1301" s="133"/>
      <c r="LTS1301" s="133"/>
      <c r="LTT1301" s="133"/>
      <c r="LTU1301" s="133"/>
      <c r="LTV1301" s="133"/>
      <c r="LTW1301" s="133"/>
      <c r="LTX1301" s="133"/>
      <c r="LTY1301" s="133"/>
      <c r="LTZ1301" s="133"/>
      <c r="LUA1301" s="133"/>
      <c r="LUB1301" s="133"/>
      <c r="LUC1301" s="133"/>
      <c r="LUD1301" s="133"/>
      <c r="LUE1301" s="133"/>
      <c r="LUF1301" s="133"/>
      <c r="LUG1301" s="133"/>
      <c r="LUH1301" s="133"/>
      <c r="LUI1301" s="133"/>
      <c r="LUJ1301" s="133"/>
      <c r="LUK1301" s="133"/>
      <c r="LUL1301" s="133"/>
      <c r="LUM1301" s="133"/>
      <c r="LUN1301" s="133"/>
      <c r="LUO1301" s="133"/>
      <c r="LUP1301" s="133"/>
      <c r="LUQ1301" s="133"/>
      <c r="LUR1301" s="133"/>
      <c r="LUS1301" s="133"/>
      <c r="LUT1301" s="133"/>
      <c r="LUU1301" s="133"/>
      <c r="LUV1301" s="133"/>
      <c r="LUW1301" s="133"/>
      <c r="LUX1301" s="133"/>
      <c r="LUY1301" s="133"/>
      <c r="LUZ1301" s="133"/>
      <c r="LVA1301" s="133"/>
      <c r="LVB1301" s="133"/>
      <c r="LVC1301" s="133"/>
      <c r="LVD1301" s="133"/>
      <c r="LVE1301" s="133"/>
      <c r="LVF1301" s="133"/>
      <c r="LVG1301" s="133"/>
      <c r="LVH1301" s="133"/>
      <c r="LVI1301" s="133"/>
      <c r="LVJ1301" s="133"/>
      <c r="LVK1301" s="133"/>
      <c r="LVL1301" s="133"/>
      <c r="LVM1301" s="133"/>
      <c r="LVN1301" s="133"/>
      <c r="LVO1301" s="133"/>
      <c r="LVP1301" s="133"/>
      <c r="LVQ1301" s="133"/>
      <c r="LVR1301" s="133"/>
      <c r="LVS1301" s="133"/>
      <c r="LVT1301" s="133"/>
      <c r="LVU1301" s="133"/>
      <c r="LVV1301" s="133"/>
      <c r="LVW1301" s="133"/>
      <c r="LVX1301" s="133"/>
      <c r="LVY1301" s="133"/>
      <c r="LVZ1301" s="133"/>
      <c r="LWA1301" s="133"/>
      <c r="LWB1301" s="133"/>
      <c r="LWC1301" s="133"/>
      <c r="LWD1301" s="133"/>
      <c r="LWE1301" s="133"/>
      <c r="LWF1301" s="133"/>
      <c r="LWG1301" s="133"/>
      <c r="LWH1301" s="133"/>
      <c r="LWI1301" s="133"/>
      <c r="LWJ1301" s="133"/>
      <c r="LWK1301" s="133"/>
      <c r="LWL1301" s="133"/>
      <c r="LWM1301" s="133"/>
      <c r="LWN1301" s="133"/>
      <c r="LWO1301" s="133"/>
      <c r="LWP1301" s="133"/>
      <c r="LWQ1301" s="133"/>
      <c r="LWR1301" s="133"/>
      <c r="LWS1301" s="133"/>
      <c r="LWT1301" s="133"/>
      <c r="LWU1301" s="133"/>
      <c r="LWV1301" s="133"/>
      <c r="LWW1301" s="133"/>
      <c r="LWX1301" s="133"/>
      <c r="LWY1301" s="133"/>
      <c r="LWZ1301" s="133"/>
      <c r="LXA1301" s="133"/>
      <c r="LXB1301" s="133"/>
      <c r="LXC1301" s="133"/>
      <c r="LXD1301" s="133"/>
      <c r="LXE1301" s="133"/>
      <c r="LXF1301" s="133"/>
      <c r="LXG1301" s="133"/>
      <c r="LXH1301" s="133"/>
      <c r="LXI1301" s="133"/>
      <c r="LXJ1301" s="133"/>
      <c r="LXK1301" s="133"/>
      <c r="LXL1301" s="133"/>
      <c r="LXM1301" s="133"/>
      <c r="LXN1301" s="133"/>
      <c r="LXO1301" s="133"/>
      <c r="LXP1301" s="133"/>
      <c r="LXQ1301" s="133"/>
      <c r="LXR1301" s="133"/>
      <c r="LXS1301" s="133"/>
      <c r="LXT1301" s="133"/>
      <c r="LXU1301" s="133"/>
      <c r="LXV1301" s="133"/>
      <c r="LXW1301" s="133"/>
      <c r="LXX1301" s="133"/>
      <c r="LXY1301" s="133"/>
      <c r="LXZ1301" s="133"/>
      <c r="LYA1301" s="133"/>
      <c r="LYB1301" s="133"/>
      <c r="LYC1301" s="133"/>
      <c r="LYD1301" s="133"/>
      <c r="LYE1301" s="133"/>
      <c r="LYF1301" s="133"/>
      <c r="LYG1301" s="133"/>
      <c r="LYH1301" s="133"/>
      <c r="LYI1301" s="133"/>
      <c r="LYJ1301" s="133"/>
      <c r="LYK1301" s="133"/>
      <c r="LYL1301" s="133"/>
      <c r="LYM1301" s="133"/>
      <c r="LYN1301" s="133"/>
      <c r="LYO1301" s="133"/>
      <c r="LYP1301" s="133"/>
      <c r="LYQ1301" s="133"/>
      <c r="LYR1301" s="133"/>
      <c r="LYS1301" s="133"/>
      <c r="LYT1301" s="133"/>
      <c r="LYU1301" s="133"/>
      <c r="LYV1301" s="133"/>
      <c r="LYW1301" s="133"/>
      <c r="LYX1301" s="133"/>
      <c r="LYY1301" s="133"/>
      <c r="LYZ1301" s="133"/>
      <c r="LZA1301" s="133"/>
      <c r="LZB1301" s="133"/>
      <c r="LZC1301" s="133"/>
      <c r="LZD1301" s="133"/>
      <c r="LZE1301" s="133"/>
      <c r="LZF1301" s="133"/>
      <c r="LZG1301" s="133"/>
      <c r="LZH1301" s="133"/>
      <c r="LZI1301" s="133"/>
      <c r="LZJ1301" s="133"/>
      <c r="LZK1301" s="133"/>
      <c r="LZL1301" s="133"/>
      <c r="LZM1301" s="133"/>
      <c r="LZN1301" s="133"/>
      <c r="LZO1301" s="133"/>
      <c r="LZP1301" s="133"/>
      <c r="LZQ1301" s="133"/>
      <c r="LZR1301" s="133"/>
      <c r="LZS1301" s="133"/>
      <c r="LZT1301" s="133"/>
      <c r="LZU1301" s="133"/>
      <c r="LZV1301" s="133"/>
      <c r="LZW1301" s="133"/>
      <c r="LZX1301" s="133"/>
      <c r="LZY1301" s="133"/>
      <c r="LZZ1301" s="133"/>
      <c r="MAA1301" s="133"/>
      <c r="MAB1301" s="133"/>
      <c r="MAC1301" s="133"/>
      <c r="MAD1301" s="133"/>
      <c r="MAE1301" s="133"/>
      <c r="MAF1301" s="133"/>
      <c r="MAG1301" s="133"/>
      <c r="MAH1301" s="133"/>
      <c r="MAI1301" s="133"/>
      <c r="MAJ1301" s="133"/>
      <c r="MAK1301" s="133"/>
      <c r="MAL1301" s="133"/>
      <c r="MAM1301" s="133"/>
      <c r="MAN1301" s="133"/>
      <c r="MAO1301" s="133"/>
      <c r="MAP1301" s="133"/>
      <c r="MAQ1301" s="133"/>
      <c r="MAR1301" s="133"/>
      <c r="MAS1301" s="133"/>
      <c r="MAT1301" s="133"/>
      <c r="MAU1301" s="133"/>
      <c r="MAV1301" s="133"/>
      <c r="MAW1301" s="133"/>
      <c r="MAX1301" s="133"/>
      <c r="MAY1301" s="133"/>
      <c r="MAZ1301" s="133"/>
      <c r="MBA1301" s="133"/>
      <c r="MBB1301" s="133"/>
      <c r="MBC1301" s="133"/>
      <c r="MBD1301" s="133"/>
      <c r="MBE1301" s="133"/>
      <c r="MBF1301" s="133"/>
      <c r="MBG1301" s="133"/>
      <c r="MBH1301" s="133"/>
      <c r="MBI1301" s="133"/>
      <c r="MBJ1301" s="133"/>
      <c r="MBK1301" s="133"/>
      <c r="MBL1301" s="133"/>
      <c r="MBM1301" s="133"/>
      <c r="MBN1301" s="133"/>
      <c r="MBO1301" s="133"/>
      <c r="MBP1301" s="133"/>
      <c r="MBQ1301" s="133"/>
      <c r="MBR1301" s="133"/>
      <c r="MBS1301" s="133"/>
      <c r="MBT1301" s="133"/>
      <c r="MBU1301" s="133"/>
      <c r="MBV1301" s="133"/>
      <c r="MBW1301" s="133"/>
      <c r="MBX1301" s="133"/>
      <c r="MBY1301" s="133"/>
      <c r="MBZ1301" s="133"/>
      <c r="MCA1301" s="133"/>
      <c r="MCB1301" s="133"/>
      <c r="MCC1301" s="133"/>
      <c r="MCD1301" s="133"/>
      <c r="MCE1301" s="133"/>
      <c r="MCF1301" s="133"/>
      <c r="MCG1301" s="133"/>
      <c r="MCH1301" s="133"/>
      <c r="MCI1301" s="133"/>
      <c r="MCJ1301" s="133"/>
      <c r="MCK1301" s="133"/>
      <c r="MCL1301" s="133"/>
      <c r="MCM1301" s="133"/>
      <c r="MCN1301" s="133"/>
      <c r="MCO1301" s="133"/>
      <c r="MCP1301" s="133"/>
      <c r="MCQ1301" s="133"/>
      <c r="MCR1301" s="133"/>
      <c r="MCS1301" s="133"/>
      <c r="MCT1301" s="133"/>
      <c r="MCU1301" s="133"/>
      <c r="MCV1301" s="133"/>
      <c r="MCW1301" s="133"/>
      <c r="MCX1301" s="133"/>
      <c r="MCY1301" s="133"/>
      <c r="MCZ1301" s="133"/>
      <c r="MDA1301" s="133"/>
      <c r="MDB1301" s="133"/>
      <c r="MDC1301" s="133"/>
      <c r="MDD1301" s="133"/>
      <c r="MDE1301" s="133"/>
      <c r="MDF1301" s="133"/>
      <c r="MDG1301" s="133"/>
      <c r="MDH1301" s="133"/>
      <c r="MDI1301" s="133"/>
      <c r="MDJ1301" s="133"/>
      <c r="MDK1301" s="133"/>
      <c r="MDL1301" s="133"/>
      <c r="MDM1301" s="133"/>
      <c r="MDN1301" s="133"/>
      <c r="MDO1301" s="133"/>
      <c r="MDP1301" s="133"/>
      <c r="MDQ1301" s="133"/>
      <c r="MDR1301" s="133"/>
      <c r="MDS1301" s="133"/>
      <c r="MDT1301" s="133"/>
      <c r="MDU1301" s="133"/>
      <c r="MDV1301" s="133"/>
      <c r="MDW1301" s="133"/>
      <c r="MDX1301" s="133"/>
      <c r="MDY1301" s="133"/>
      <c r="MDZ1301" s="133"/>
      <c r="MEA1301" s="133"/>
      <c r="MEB1301" s="133"/>
      <c r="MEC1301" s="133"/>
      <c r="MED1301" s="133"/>
      <c r="MEE1301" s="133"/>
      <c r="MEF1301" s="133"/>
      <c r="MEG1301" s="133"/>
      <c r="MEH1301" s="133"/>
      <c r="MEI1301" s="133"/>
      <c r="MEJ1301" s="133"/>
      <c r="MEK1301" s="133"/>
      <c r="MEL1301" s="133"/>
      <c r="MEM1301" s="133"/>
      <c r="MEN1301" s="133"/>
      <c r="MEO1301" s="133"/>
      <c r="MEP1301" s="133"/>
      <c r="MEQ1301" s="133"/>
      <c r="MER1301" s="133"/>
      <c r="MES1301" s="133"/>
      <c r="MET1301" s="133"/>
      <c r="MEU1301" s="133"/>
      <c r="MEV1301" s="133"/>
      <c r="MEW1301" s="133"/>
      <c r="MEX1301" s="133"/>
      <c r="MEY1301" s="133"/>
      <c r="MEZ1301" s="133"/>
      <c r="MFA1301" s="133"/>
      <c r="MFB1301" s="133"/>
      <c r="MFC1301" s="133"/>
      <c r="MFD1301" s="133"/>
      <c r="MFE1301" s="133"/>
      <c r="MFF1301" s="133"/>
      <c r="MFG1301" s="133"/>
      <c r="MFH1301" s="133"/>
      <c r="MFI1301" s="133"/>
      <c r="MFJ1301" s="133"/>
      <c r="MFK1301" s="133"/>
      <c r="MFL1301" s="133"/>
      <c r="MFM1301" s="133"/>
      <c r="MFN1301" s="133"/>
      <c r="MFO1301" s="133"/>
      <c r="MFP1301" s="133"/>
      <c r="MFQ1301" s="133"/>
      <c r="MFR1301" s="133"/>
      <c r="MFS1301" s="133"/>
      <c r="MFT1301" s="133"/>
      <c r="MFU1301" s="133"/>
      <c r="MFV1301" s="133"/>
      <c r="MFW1301" s="133"/>
      <c r="MFX1301" s="133"/>
      <c r="MFY1301" s="133"/>
      <c r="MFZ1301" s="133"/>
      <c r="MGA1301" s="133"/>
      <c r="MGB1301" s="133"/>
      <c r="MGC1301" s="133"/>
      <c r="MGD1301" s="133"/>
      <c r="MGE1301" s="133"/>
      <c r="MGF1301" s="133"/>
      <c r="MGG1301" s="133"/>
      <c r="MGH1301" s="133"/>
      <c r="MGI1301" s="133"/>
      <c r="MGJ1301" s="133"/>
      <c r="MGK1301" s="133"/>
      <c r="MGL1301" s="133"/>
      <c r="MGM1301" s="133"/>
      <c r="MGN1301" s="133"/>
      <c r="MGO1301" s="133"/>
      <c r="MGP1301" s="133"/>
      <c r="MGQ1301" s="133"/>
      <c r="MGR1301" s="133"/>
      <c r="MGS1301" s="133"/>
      <c r="MGT1301" s="133"/>
      <c r="MGU1301" s="133"/>
      <c r="MGV1301" s="133"/>
      <c r="MGW1301" s="133"/>
      <c r="MGX1301" s="133"/>
      <c r="MGY1301" s="133"/>
      <c r="MGZ1301" s="133"/>
      <c r="MHA1301" s="133"/>
      <c r="MHB1301" s="133"/>
      <c r="MHC1301" s="133"/>
      <c r="MHD1301" s="133"/>
      <c r="MHE1301" s="133"/>
      <c r="MHF1301" s="133"/>
      <c r="MHG1301" s="133"/>
      <c r="MHH1301" s="133"/>
      <c r="MHI1301" s="133"/>
      <c r="MHJ1301" s="133"/>
      <c r="MHK1301" s="133"/>
      <c r="MHL1301" s="133"/>
      <c r="MHM1301" s="133"/>
      <c r="MHN1301" s="133"/>
      <c r="MHO1301" s="133"/>
      <c r="MHP1301" s="133"/>
      <c r="MHQ1301" s="133"/>
      <c r="MHR1301" s="133"/>
      <c r="MHS1301" s="133"/>
      <c r="MHT1301" s="133"/>
      <c r="MHU1301" s="133"/>
      <c r="MHV1301" s="133"/>
      <c r="MHW1301" s="133"/>
      <c r="MHX1301" s="133"/>
      <c r="MHY1301" s="133"/>
      <c r="MHZ1301" s="133"/>
      <c r="MIA1301" s="133"/>
      <c r="MIB1301" s="133"/>
      <c r="MIC1301" s="133"/>
      <c r="MID1301" s="133"/>
      <c r="MIE1301" s="133"/>
      <c r="MIF1301" s="133"/>
      <c r="MIG1301" s="133"/>
      <c r="MIH1301" s="133"/>
      <c r="MII1301" s="133"/>
      <c r="MIJ1301" s="133"/>
      <c r="MIK1301" s="133"/>
      <c r="MIL1301" s="133"/>
      <c r="MIM1301" s="133"/>
      <c r="MIN1301" s="133"/>
      <c r="MIO1301" s="133"/>
      <c r="MIP1301" s="133"/>
      <c r="MIQ1301" s="133"/>
      <c r="MIR1301" s="133"/>
      <c r="MIS1301" s="133"/>
      <c r="MIT1301" s="133"/>
      <c r="MIU1301" s="133"/>
      <c r="MIV1301" s="133"/>
      <c r="MIW1301" s="133"/>
      <c r="MIX1301" s="133"/>
      <c r="MIY1301" s="133"/>
      <c r="MIZ1301" s="133"/>
      <c r="MJA1301" s="133"/>
      <c r="MJB1301" s="133"/>
      <c r="MJC1301" s="133"/>
      <c r="MJD1301" s="133"/>
      <c r="MJE1301" s="133"/>
      <c r="MJF1301" s="133"/>
      <c r="MJG1301" s="133"/>
      <c r="MJH1301" s="133"/>
      <c r="MJI1301" s="133"/>
      <c r="MJJ1301" s="133"/>
      <c r="MJK1301" s="133"/>
      <c r="MJL1301" s="133"/>
      <c r="MJM1301" s="133"/>
      <c r="MJN1301" s="133"/>
      <c r="MJO1301" s="133"/>
      <c r="MJP1301" s="133"/>
      <c r="MJQ1301" s="133"/>
      <c r="MJR1301" s="133"/>
      <c r="MJS1301" s="133"/>
      <c r="MJT1301" s="133"/>
      <c r="MJU1301" s="133"/>
      <c r="MJV1301" s="133"/>
      <c r="MJW1301" s="133"/>
      <c r="MJX1301" s="133"/>
      <c r="MJY1301" s="133"/>
      <c r="MJZ1301" s="133"/>
      <c r="MKA1301" s="133"/>
      <c r="MKB1301" s="133"/>
      <c r="MKC1301" s="133"/>
      <c r="MKD1301" s="133"/>
      <c r="MKE1301" s="133"/>
      <c r="MKF1301" s="133"/>
      <c r="MKG1301" s="133"/>
      <c r="MKH1301" s="133"/>
      <c r="MKI1301" s="133"/>
      <c r="MKJ1301" s="133"/>
      <c r="MKK1301" s="133"/>
      <c r="MKL1301" s="133"/>
      <c r="MKM1301" s="133"/>
      <c r="MKN1301" s="133"/>
      <c r="MKO1301" s="133"/>
      <c r="MKP1301" s="133"/>
      <c r="MKQ1301" s="133"/>
      <c r="MKR1301" s="133"/>
      <c r="MKS1301" s="133"/>
      <c r="MKT1301" s="133"/>
      <c r="MKU1301" s="133"/>
      <c r="MKV1301" s="133"/>
      <c r="MKW1301" s="133"/>
      <c r="MKX1301" s="133"/>
      <c r="MKY1301" s="133"/>
      <c r="MKZ1301" s="133"/>
      <c r="MLA1301" s="133"/>
      <c r="MLB1301" s="133"/>
      <c r="MLC1301" s="133"/>
      <c r="MLD1301" s="133"/>
      <c r="MLE1301" s="133"/>
      <c r="MLF1301" s="133"/>
      <c r="MLG1301" s="133"/>
      <c r="MLH1301" s="133"/>
      <c r="MLI1301" s="133"/>
      <c r="MLJ1301" s="133"/>
      <c r="MLK1301" s="133"/>
      <c r="MLL1301" s="133"/>
      <c r="MLM1301" s="133"/>
      <c r="MLN1301" s="133"/>
      <c r="MLO1301" s="133"/>
      <c r="MLP1301" s="133"/>
      <c r="MLQ1301" s="133"/>
      <c r="MLR1301" s="133"/>
      <c r="MLS1301" s="133"/>
      <c r="MLT1301" s="133"/>
      <c r="MLU1301" s="133"/>
      <c r="MLV1301" s="133"/>
      <c r="MLW1301" s="133"/>
      <c r="MLX1301" s="133"/>
      <c r="MLY1301" s="133"/>
      <c r="MLZ1301" s="133"/>
      <c r="MMA1301" s="133"/>
      <c r="MMB1301" s="133"/>
      <c r="MMC1301" s="133"/>
      <c r="MMD1301" s="133"/>
      <c r="MME1301" s="133"/>
      <c r="MMF1301" s="133"/>
      <c r="MMG1301" s="133"/>
      <c r="MMH1301" s="133"/>
      <c r="MMI1301" s="133"/>
      <c r="MMJ1301" s="133"/>
      <c r="MMK1301" s="133"/>
      <c r="MML1301" s="133"/>
      <c r="MMM1301" s="133"/>
      <c r="MMN1301" s="133"/>
      <c r="MMO1301" s="133"/>
      <c r="MMP1301" s="133"/>
      <c r="MMQ1301" s="133"/>
      <c r="MMR1301" s="133"/>
      <c r="MMS1301" s="133"/>
      <c r="MMT1301" s="133"/>
      <c r="MMU1301" s="133"/>
      <c r="MMV1301" s="133"/>
      <c r="MMW1301" s="133"/>
      <c r="MMX1301" s="133"/>
      <c r="MMY1301" s="133"/>
      <c r="MMZ1301" s="133"/>
      <c r="MNA1301" s="133"/>
      <c r="MNB1301" s="133"/>
      <c r="MNC1301" s="133"/>
      <c r="MND1301" s="133"/>
      <c r="MNE1301" s="133"/>
      <c r="MNF1301" s="133"/>
      <c r="MNG1301" s="133"/>
      <c r="MNH1301" s="133"/>
      <c r="MNI1301" s="133"/>
      <c r="MNJ1301" s="133"/>
      <c r="MNK1301" s="133"/>
      <c r="MNL1301" s="133"/>
      <c r="MNM1301" s="133"/>
      <c r="MNN1301" s="133"/>
      <c r="MNO1301" s="133"/>
      <c r="MNP1301" s="133"/>
      <c r="MNQ1301" s="133"/>
      <c r="MNR1301" s="133"/>
      <c r="MNS1301" s="133"/>
      <c r="MNT1301" s="133"/>
      <c r="MNU1301" s="133"/>
      <c r="MNV1301" s="133"/>
      <c r="MNW1301" s="133"/>
      <c r="MNX1301" s="133"/>
      <c r="MNY1301" s="133"/>
      <c r="MNZ1301" s="133"/>
      <c r="MOA1301" s="133"/>
      <c r="MOB1301" s="133"/>
      <c r="MOC1301" s="133"/>
      <c r="MOD1301" s="133"/>
      <c r="MOE1301" s="133"/>
      <c r="MOF1301" s="133"/>
      <c r="MOG1301" s="133"/>
      <c r="MOH1301" s="133"/>
      <c r="MOI1301" s="133"/>
      <c r="MOJ1301" s="133"/>
      <c r="MOK1301" s="133"/>
      <c r="MOL1301" s="133"/>
      <c r="MOM1301" s="133"/>
      <c r="MON1301" s="133"/>
      <c r="MOO1301" s="133"/>
      <c r="MOP1301" s="133"/>
      <c r="MOQ1301" s="133"/>
      <c r="MOR1301" s="133"/>
      <c r="MOS1301" s="133"/>
      <c r="MOT1301" s="133"/>
      <c r="MOU1301" s="133"/>
      <c r="MOV1301" s="133"/>
      <c r="MOW1301" s="133"/>
      <c r="MOX1301" s="133"/>
      <c r="MOY1301" s="133"/>
      <c r="MOZ1301" s="133"/>
      <c r="MPA1301" s="133"/>
      <c r="MPB1301" s="133"/>
      <c r="MPC1301" s="133"/>
      <c r="MPD1301" s="133"/>
      <c r="MPE1301" s="133"/>
      <c r="MPF1301" s="133"/>
      <c r="MPG1301" s="133"/>
      <c r="MPH1301" s="133"/>
      <c r="MPI1301" s="133"/>
      <c r="MPJ1301" s="133"/>
      <c r="MPK1301" s="133"/>
      <c r="MPL1301" s="133"/>
      <c r="MPM1301" s="133"/>
      <c r="MPN1301" s="133"/>
      <c r="MPO1301" s="133"/>
      <c r="MPP1301" s="133"/>
      <c r="MPQ1301" s="133"/>
      <c r="MPR1301" s="133"/>
      <c r="MPS1301" s="133"/>
      <c r="MPT1301" s="133"/>
      <c r="MPU1301" s="133"/>
      <c r="MPV1301" s="133"/>
      <c r="MPW1301" s="133"/>
      <c r="MPX1301" s="133"/>
      <c r="MPY1301" s="133"/>
      <c r="MPZ1301" s="133"/>
      <c r="MQA1301" s="133"/>
      <c r="MQB1301" s="133"/>
      <c r="MQC1301" s="133"/>
      <c r="MQD1301" s="133"/>
      <c r="MQE1301" s="133"/>
      <c r="MQF1301" s="133"/>
      <c r="MQG1301" s="133"/>
      <c r="MQH1301" s="133"/>
      <c r="MQI1301" s="133"/>
      <c r="MQJ1301" s="133"/>
      <c r="MQK1301" s="133"/>
      <c r="MQL1301" s="133"/>
      <c r="MQM1301" s="133"/>
      <c r="MQN1301" s="133"/>
      <c r="MQO1301" s="133"/>
      <c r="MQP1301" s="133"/>
      <c r="MQQ1301" s="133"/>
      <c r="MQR1301" s="133"/>
      <c r="MQS1301" s="133"/>
      <c r="MQT1301" s="133"/>
      <c r="MQU1301" s="133"/>
      <c r="MQV1301" s="133"/>
      <c r="MQW1301" s="133"/>
      <c r="MQX1301" s="133"/>
      <c r="MQY1301" s="133"/>
      <c r="MQZ1301" s="133"/>
      <c r="MRA1301" s="133"/>
      <c r="MRB1301" s="133"/>
      <c r="MRC1301" s="133"/>
      <c r="MRD1301" s="133"/>
      <c r="MRE1301" s="133"/>
      <c r="MRF1301" s="133"/>
      <c r="MRG1301" s="133"/>
      <c r="MRH1301" s="133"/>
      <c r="MRI1301" s="133"/>
      <c r="MRJ1301" s="133"/>
      <c r="MRK1301" s="133"/>
      <c r="MRL1301" s="133"/>
      <c r="MRM1301" s="133"/>
      <c r="MRN1301" s="133"/>
      <c r="MRO1301" s="133"/>
      <c r="MRP1301" s="133"/>
      <c r="MRQ1301" s="133"/>
      <c r="MRR1301" s="133"/>
      <c r="MRS1301" s="133"/>
      <c r="MRT1301" s="133"/>
      <c r="MRU1301" s="133"/>
      <c r="MRV1301" s="133"/>
      <c r="MRW1301" s="133"/>
      <c r="MRX1301" s="133"/>
      <c r="MRY1301" s="133"/>
      <c r="MRZ1301" s="133"/>
      <c r="MSA1301" s="133"/>
      <c r="MSB1301" s="133"/>
      <c r="MSC1301" s="133"/>
      <c r="MSD1301" s="133"/>
      <c r="MSE1301" s="133"/>
      <c r="MSF1301" s="133"/>
      <c r="MSG1301" s="133"/>
      <c r="MSH1301" s="133"/>
      <c r="MSI1301" s="133"/>
      <c r="MSJ1301" s="133"/>
      <c r="MSK1301" s="133"/>
      <c r="MSL1301" s="133"/>
      <c r="MSM1301" s="133"/>
      <c r="MSN1301" s="133"/>
      <c r="MSO1301" s="133"/>
      <c r="MSP1301" s="133"/>
      <c r="MSQ1301" s="133"/>
      <c r="MSR1301" s="133"/>
      <c r="MSS1301" s="133"/>
      <c r="MST1301" s="133"/>
      <c r="MSU1301" s="133"/>
      <c r="MSV1301" s="133"/>
      <c r="MSW1301" s="133"/>
      <c r="MSX1301" s="133"/>
      <c r="MSY1301" s="133"/>
      <c r="MSZ1301" s="133"/>
      <c r="MTA1301" s="133"/>
      <c r="MTB1301" s="133"/>
      <c r="MTC1301" s="133"/>
      <c r="MTD1301" s="133"/>
      <c r="MTE1301" s="133"/>
      <c r="MTF1301" s="133"/>
      <c r="MTG1301" s="133"/>
      <c r="MTH1301" s="133"/>
      <c r="MTI1301" s="133"/>
      <c r="MTJ1301" s="133"/>
      <c r="MTK1301" s="133"/>
      <c r="MTL1301" s="133"/>
      <c r="MTM1301" s="133"/>
      <c r="MTN1301" s="133"/>
      <c r="MTO1301" s="133"/>
      <c r="MTP1301" s="133"/>
      <c r="MTQ1301" s="133"/>
      <c r="MTR1301" s="133"/>
      <c r="MTS1301" s="133"/>
      <c r="MTT1301" s="133"/>
      <c r="MTU1301" s="133"/>
      <c r="MTV1301" s="133"/>
      <c r="MTW1301" s="133"/>
      <c r="MTX1301" s="133"/>
      <c r="MTY1301" s="133"/>
      <c r="MTZ1301" s="133"/>
      <c r="MUA1301" s="133"/>
      <c r="MUB1301" s="133"/>
      <c r="MUC1301" s="133"/>
      <c r="MUD1301" s="133"/>
      <c r="MUE1301" s="133"/>
      <c r="MUF1301" s="133"/>
      <c r="MUG1301" s="133"/>
      <c r="MUH1301" s="133"/>
      <c r="MUI1301" s="133"/>
      <c r="MUJ1301" s="133"/>
      <c r="MUK1301" s="133"/>
      <c r="MUL1301" s="133"/>
      <c r="MUM1301" s="133"/>
      <c r="MUN1301" s="133"/>
      <c r="MUO1301" s="133"/>
      <c r="MUP1301" s="133"/>
      <c r="MUQ1301" s="133"/>
      <c r="MUR1301" s="133"/>
      <c r="MUS1301" s="133"/>
      <c r="MUT1301" s="133"/>
      <c r="MUU1301" s="133"/>
      <c r="MUV1301" s="133"/>
      <c r="MUW1301" s="133"/>
      <c r="MUX1301" s="133"/>
      <c r="MUY1301" s="133"/>
      <c r="MUZ1301" s="133"/>
      <c r="MVA1301" s="133"/>
      <c r="MVB1301" s="133"/>
      <c r="MVC1301" s="133"/>
      <c r="MVD1301" s="133"/>
      <c r="MVE1301" s="133"/>
      <c r="MVF1301" s="133"/>
      <c r="MVG1301" s="133"/>
      <c r="MVH1301" s="133"/>
      <c r="MVI1301" s="133"/>
      <c r="MVJ1301" s="133"/>
      <c r="MVK1301" s="133"/>
      <c r="MVL1301" s="133"/>
      <c r="MVM1301" s="133"/>
      <c r="MVN1301" s="133"/>
      <c r="MVO1301" s="133"/>
      <c r="MVP1301" s="133"/>
      <c r="MVQ1301" s="133"/>
      <c r="MVR1301" s="133"/>
      <c r="MVS1301" s="133"/>
      <c r="MVT1301" s="133"/>
      <c r="MVU1301" s="133"/>
      <c r="MVV1301" s="133"/>
      <c r="MVW1301" s="133"/>
      <c r="MVX1301" s="133"/>
      <c r="MVY1301" s="133"/>
      <c r="MVZ1301" s="133"/>
      <c r="MWA1301" s="133"/>
      <c r="MWB1301" s="133"/>
      <c r="MWC1301" s="133"/>
      <c r="MWD1301" s="133"/>
      <c r="MWE1301" s="133"/>
      <c r="MWF1301" s="133"/>
      <c r="MWG1301" s="133"/>
      <c r="MWH1301" s="133"/>
      <c r="MWI1301" s="133"/>
      <c r="MWJ1301" s="133"/>
      <c r="MWK1301" s="133"/>
      <c r="MWL1301" s="133"/>
      <c r="MWM1301" s="133"/>
      <c r="MWN1301" s="133"/>
      <c r="MWO1301" s="133"/>
      <c r="MWP1301" s="133"/>
      <c r="MWQ1301" s="133"/>
      <c r="MWR1301" s="133"/>
      <c r="MWS1301" s="133"/>
      <c r="MWT1301" s="133"/>
      <c r="MWU1301" s="133"/>
      <c r="MWV1301" s="133"/>
      <c r="MWW1301" s="133"/>
      <c r="MWX1301" s="133"/>
      <c r="MWY1301" s="133"/>
      <c r="MWZ1301" s="133"/>
      <c r="MXA1301" s="133"/>
      <c r="MXB1301" s="133"/>
      <c r="MXC1301" s="133"/>
      <c r="MXD1301" s="133"/>
      <c r="MXE1301" s="133"/>
      <c r="MXF1301" s="133"/>
      <c r="MXG1301" s="133"/>
      <c r="MXH1301" s="133"/>
      <c r="MXI1301" s="133"/>
      <c r="MXJ1301" s="133"/>
      <c r="MXK1301" s="133"/>
      <c r="MXL1301" s="133"/>
      <c r="MXM1301" s="133"/>
      <c r="MXN1301" s="133"/>
      <c r="MXO1301" s="133"/>
      <c r="MXP1301" s="133"/>
      <c r="MXQ1301" s="133"/>
      <c r="MXR1301" s="133"/>
      <c r="MXS1301" s="133"/>
      <c r="MXT1301" s="133"/>
      <c r="MXU1301" s="133"/>
      <c r="MXV1301" s="133"/>
      <c r="MXW1301" s="133"/>
      <c r="MXX1301" s="133"/>
      <c r="MXY1301" s="133"/>
      <c r="MXZ1301" s="133"/>
      <c r="MYA1301" s="133"/>
      <c r="MYB1301" s="133"/>
      <c r="MYC1301" s="133"/>
      <c r="MYD1301" s="133"/>
      <c r="MYE1301" s="133"/>
      <c r="MYF1301" s="133"/>
      <c r="MYG1301" s="133"/>
      <c r="MYH1301" s="133"/>
      <c r="MYI1301" s="133"/>
      <c r="MYJ1301" s="133"/>
      <c r="MYK1301" s="133"/>
      <c r="MYL1301" s="133"/>
      <c r="MYM1301" s="133"/>
      <c r="MYN1301" s="133"/>
      <c r="MYO1301" s="133"/>
      <c r="MYP1301" s="133"/>
      <c r="MYQ1301" s="133"/>
      <c r="MYR1301" s="133"/>
      <c r="MYS1301" s="133"/>
      <c r="MYT1301" s="133"/>
      <c r="MYU1301" s="133"/>
      <c r="MYV1301" s="133"/>
      <c r="MYW1301" s="133"/>
      <c r="MYX1301" s="133"/>
      <c r="MYY1301" s="133"/>
      <c r="MYZ1301" s="133"/>
      <c r="MZA1301" s="133"/>
      <c r="MZB1301" s="133"/>
      <c r="MZC1301" s="133"/>
      <c r="MZD1301" s="133"/>
      <c r="MZE1301" s="133"/>
      <c r="MZF1301" s="133"/>
      <c r="MZG1301" s="133"/>
      <c r="MZH1301" s="133"/>
      <c r="MZI1301" s="133"/>
      <c r="MZJ1301" s="133"/>
      <c r="MZK1301" s="133"/>
      <c r="MZL1301" s="133"/>
      <c r="MZM1301" s="133"/>
      <c r="MZN1301" s="133"/>
      <c r="MZO1301" s="133"/>
      <c r="MZP1301" s="133"/>
      <c r="MZQ1301" s="133"/>
      <c r="MZR1301" s="133"/>
      <c r="MZS1301" s="133"/>
      <c r="MZT1301" s="133"/>
      <c r="MZU1301" s="133"/>
      <c r="MZV1301" s="133"/>
      <c r="MZW1301" s="133"/>
      <c r="MZX1301" s="133"/>
      <c r="MZY1301" s="133"/>
      <c r="MZZ1301" s="133"/>
      <c r="NAA1301" s="133"/>
      <c r="NAB1301" s="133"/>
      <c r="NAC1301" s="133"/>
      <c r="NAD1301" s="133"/>
      <c r="NAE1301" s="133"/>
      <c r="NAF1301" s="133"/>
      <c r="NAG1301" s="133"/>
      <c r="NAH1301" s="133"/>
      <c r="NAI1301" s="133"/>
      <c r="NAJ1301" s="133"/>
      <c r="NAK1301" s="133"/>
      <c r="NAL1301" s="133"/>
      <c r="NAM1301" s="133"/>
      <c r="NAN1301" s="133"/>
      <c r="NAO1301" s="133"/>
      <c r="NAP1301" s="133"/>
      <c r="NAQ1301" s="133"/>
      <c r="NAR1301" s="133"/>
      <c r="NAS1301" s="133"/>
      <c r="NAT1301" s="133"/>
      <c r="NAU1301" s="133"/>
      <c r="NAV1301" s="133"/>
      <c r="NAW1301" s="133"/>
      <c r="NAX1301" s="133"/>
      <c r="NAY1301" s="133"/>
      <c r="NAZ1301" s="133"/>
      <c r="NBA1301" s="133"/>
      <c r="NBB1301" s="133"/>
      <c r="NBC1301" s="133"/>
      <c r="NBD1301" s="133"/>
      <c r="NBE1301" s="133"/>
      <c r="NBF1301" s="133"/>
      <c r="NBG1301" s="133"/>
      <c r="NBH1301" s="133"/>
      <c r="NBI1301" s="133"/>
      <c r="NBJ1301" s="133"/>
      <c r="NBK1301" s="133"/>
      <c r="NBL1301" s="133"/>
      <c r="NBM1301" s="133"/>
      <c r="NBN1301" s="133"/>
      <c r="NBO1301" s="133"/>
      <c r="NBP1301" s="133"/>
      <c r="NBQ1301" s="133"/>
      <c r="NBR1301" s="133"/>
      <c r="NBS1301" s="133"/>
      <c r="NBT1301" s="133"/>
      <c r="NBU1301" s="133"/>
      <c r="NBV1301" s="133"/>
      <c r="NBW1301" s="133"/>
      <c r="NBX1301" s="133"/>
      <c r="NBY1301" s="133"/>
      <c r="NBZ1301" s="133"/>
      <c r="NCA1301" s="133"/>
      <c r="NCB1301" s="133"/>
      <c r="NCC1301" s="133"/>
      <c r="NCD1301" s="133"/>
      <c r="NCE1301" s="133"/>
      <c r="NCF1301" s="133"/>
      <c r="NCG1301" s="133"/>
      <c r="NCH1301" s="133"/>
      <c r="NCI1301" s="133"/>
      <c r="NCJ1301" s="133"/>
      <c r="NCK1301" s="133"/>
      <c r="NCL1301" s="133"/>
      <c r="NCM1301" s="133"/>
      <c r="NCN1301" s="133"/>
      <c r="NCO1301" s="133"/>
      <c r="NCP1301" s="133"/>
      <c r="NCQ1301" s="133"/>
      <c r="NCR1301" s="133"/>
      <c r="NCS1301" s="133"/>
      <c r="NCT1301" s="133"/>
      <c r="NCU1301" s="133"/>
      <c r="NCV1301" s="133"/>
      <c r="NCW1301" s="133"/>
      <c r="NCX1301" s="133"/>
      <c r="NCY1301" s="133"/>
      <c r="NCZ1301" s="133"/>
      <c r="NDA1301" s="133"/>
      <c r="NDB1301" s="133"/>
      <c r="NDC1301" s="133"/>
      <c r="NDD1301" s="133"/>
      <c r="NDE1301" s="133"/>
      <c r="NDF1301" s="133"/>
      <c r="NDG1301" s="133"/>
      <c r="NDH1301" s="133"/>
      <c r="NDI1301" s="133"/>
      <c r="NDJ1301" s="133"/>
      <c r="NDK1301" s="133"/>
      <c r="NDL1301" s="133"/>
      <c r="NDM1301" s="133"/>
      <c r="NDN1301" s="133"/>
      <c r="NDO1301" s="133"/>
      <c r="NDP1301" s="133"/>
      <c r="NDQ1301" s="133"/>
      <c r="NDR1301" s="133"/>
      <c r="NDS1301" s="133"/>
      <c r="NDT1301" s="133"/>
      <c r="NDU1301" s="133"/>
      <c r="NDV1301" s="133"/>
      <c r="NDW1301" s="133"/>
      <c r="NDX1301" s="133"/>
      <c r="NDY1301" s="133"/>
      <c r="NDZ1301" s="133"/>
      <c r="NEA1301" s="133"/>
      <c r="NEB1301" s="133"/>
      <c r="NEC1301" s="133"/>
      <c r="NED1301" s="133"/>
      <c r="NEE1301" s="133"/>
      <c r="NEF1301" s="133"/>
      <c r="NEG1301" s="133"/>
      <c r="NEH1301" s="133"/>
      <c r="NEI1301" s="133"/>
      <c r="NEJ1301" s="133"/>
      <c r="NEK1301" s="133"/>
      <c r="NEL1301" s="133"/>
      <c r="NEM1301" s="133"/>
      <c r="NEN1301" s="133"/>
      <c r="NEO1301" s="133"/>
      <c r="NEP1301" s="133"/>
      <c r="NEQ1301" s="133"/>
      <c r="NER1301" s="133"/>
      <c r="NES1301" s="133"/>
      <c r="NET1301" s="133"/>
      <c r="NEU1301" s="133"/>
      <c r="NEV1301" s="133"/>
      <c r="NEW1301" s="133"/>
      <c r="NEX1301" s="133"/>
      <c r="NEY1301" s="133"/>
      <c r="NEZ1301" s="133"/>
      <c r="NFA1301" s="133"/>
      <c r="NFB1301" s="133"/>
      <c r="NFC1301" s="133"/>
      <c r="NFD1301" s="133"/>
      <c r="NFE1301" s="133"/>
      <c r="NFF1301" s="133"/>
      <c r="NFG1301" s="133"/>
      <c r="NFH1301" s="133"/>
      <c r="NFI1301" s="133"/>
      <c r="NFJ1301" s="133"/>
      <c r="NFK1301" s="133"/>
      <c r="NFL1301" s="133"/>
      <c r="NFM1301" s="133"/>
      <c r="NFN1301" s="133"/>
      <c r="NFO1301" s="133"/>
      <c r="NFP1301" s="133"/>
      <c r="NFQ1301" s="133"/>
      <c r="NFR1301" s="133"/>
      <c r="NFS1301" s="133"/>
      <c r="NFT1301" s="133"/>
      <c r="NFU1301" s="133"/>
      <c r="NFV1301" s="133"/>
      <c r="NFW1301" s="133"/>
      <c r="NFX1301" s="133"/>
      <c r="NFY1301" s="133"/>
      <c r="NFZ1301" s="133"/>
      <c r="NGA1301" s="133"/>
      <c r="NGB1301" s="133"/>
      <c r="NGC1301" s="133"/>
      <c r="NGD1301" s="133"/>
      <c r="NGE1301" s="133"/>
      <c r="NGF1301" s="133"/>
      <c r="NGG1301" s="133"/>
      <c r="NGH1301" s="133"/>
      <c r="NGI1301" s="133"/>
      <c r="NGJ1301" s="133"/>
      <c r="NGK1301" s="133"/>
      <c r="NGL1301" s="133"/>
      <c r="NGM1301" s="133"/>
      <c r="NGN1301" s="133"/>
      <c r="NGO1301" s="133"/>
      <c r="NGP1301" s="133"/>
      <c r="NGQ1301" s="133"/>
      <c r="NGR1301" s="133"/>
      <c r="NGS1301" s="133"/>
      <c r="NGT1301" s="133"/>
      <c r="NGU1301" s="133"/>
      <c r="NGV1301" s="133"/>
      <c r="NGW1301" s="133"/>
      <c r="NGX1301" s="133"/>
      <c r="NGY1301" s="133"/>
      <c r="NGZ1301" s="133"/>
      <c r="NHA1301" s="133"/>
      <c r="NHB1301" s="133"/>
      <c r="NHC1301" s="133"/>
      <c r="NHD1301" s="133"/>
      <c r="NHE1301" s="133"/>
      <c r="NHF1301" s="133"/>
      <c r="NHG1301" s="133"/>
      <c r="NHH1301" s="133"/>
      <c r="NHI1301" s="133"/>
      <c r="NHJ1301" s="133"/>
      <c r="NHK1301" s="133"/>
      <c r="NHL1301" s="133"/>
      <c r="NHM1301" s="133"/>
      <c r="NHN1301" s="133"/>
      <c r="NHO1301" s="133"/>
      <c r="NHP1301" s="133"/>
      <c r="NHQ1301" s="133"/>
      <c r="NHR1301" s="133"/>
      <c r="NHS1301" s="133"/>
      <c r="NHT1301" s="133"/>
      <c r="NHU1301" s="133"/>
      <c r="NHV1301" s="133"/>
      <c r="NHW1301" s="133"/>
      <c r="NHX1301" s="133"/>
      <c r="NHY1301" s="133"/>
      <c r="NHZ1301" s="133"/>
      <c r="NIA1301" s="133"/>
      <c r="NIB1301" s="133"/>
      <c r="NIC1301" s="133"/>
      <c r="NID1301" s="133"/>
      <c r="NIE1301" s="133"/>
      <c r="NIF1301" s="133"/>
      <c r="NIG1301" s="133"/>
      <c r="NIH1301" s="133"/>
      <c r="NII1301" s="133"/>
      <c r="NIJ1301" s="133"/>
      <c r="NIK1301" s="133"/>
      <c r="NIL1301" s="133"/>
      <c r="NIM1301" s="133"/>
      <c r="NIN1301" s="133"/>
      <c r="NIO1301" s="133"/>
      <c r="NIP1301" s="133"/>
      <c r="NIQ1301" s="133"/>
      <c r="NIR1301" s="133"/>
      <c r="NIS1301" s="133"/>
      <c r="NIT1301" s="133"/>
      <c r="NIU1301" s="133"/>
      <c r="NIV1301" s="133"/>
      <c r="NIW1301" s="133"/>
      <c r="NIX1301" s="133"/>
      <c r="NIY1301" s="133"/>
      <c r="NIZ1301" s="133"/>
      <c r="NJA1301" s="133"/>
      <c r="NJB1301" s="133"/>
      <c r="NJC1301" s="133"/>
      <c r="NJD1301" s="133"/>
      <c r="NJE1301" s="133"/>
      <c r="NJF1301" s="133"/>
      <c r="NJG1301" s="133"/>
      <c r="NJH1301" s="133"/>
      <c r="NJI1301" s="133"/>
      <c r="NJJ1301" s="133"/>
      <c r="NJK1301" s="133"/>
      <c r="NJL1301" s="133"/>
      <c r="NJM1301" s="133"/>
      <c r="NJN1301" s="133"/>
      <c r="NJO1301" s="133"/>
      <c r="NJP1301" s="133"/>
      <c r="NJQ1301" s="133"/>
      <c r="NJR1301" s="133"/>
      <c r="NJS1301" s="133"/>
      <c r="NJT1301" s="133"/>
      <c r="NJU1301" s="133"/>
      <c r="NJV1301" s="133"/>
      <c r="NJW1301" s="133"/>
      <c r="NJX1301" s="133"/>
      <c r="NJY1301" s="133"/>
      <c r="NJZ1301" s="133"/>
      <c r="NKA1301" s="133"/>
      <c r="NKB1301" s="133"/>
      <c r="NKC1301" s="133"/>
      <c r="NKD1301" s="133"/>
      <c r="NKE1301" s="133"/>
      <c r="NKF1301" s="133"/>
      <c r="NKG1301" s="133"/>
      <c r="NKH1301" s="133"/>
      <c r="NKI1301" s="133"/>
      <c r="NKJ1301" s="133"/>
      <c r="NKK1301" s="133"/>
      <c r="NKL1301" s="133"/>
      <c r="NKM1301" s="133"/>
      <c r="NKN1301" s="133"/>
      <c r="NKO1301" s="133"/>
      <c r="NKP1301" s="133"/>
      <c r="NKQ1301" s="133"/>
      <c r="NKR1301" s="133"/>
      <c r="NKS1301" s="133"/>
      <c r="NKT1301" s="133"/>
      <c r="NKU1301" s="133"/>
      <c r="NKV1301" s="133"/>
      <c r="NKW1301" s="133"/>
      <c r="NKX1301" s="133"/>
      <c r="NKY1301" s="133"/>
      <c r="NKZ1301" s="133"/>
      <c r="NLA1301" s="133"/>
      <c r="NLB1301" s="133"/>
      <c r="NLC1301" s="133"/>
      <c r="NLD1301" s="133"/>
      <c r="NLE1301" s="133"/>
      <c r="NLF1301" s="133"/>
      <c r="NLG1301" s="133"/>
      <c r="NLH1301" s="133"/>
      <c r="NLI1301" s="133"/>
      <c r="NLJ1301" s="133"/>
      <c r="NLK1301" s="133"/>
      <c r="NLL1301" s="133"/>
      <c r="NLM1301" s="133"/>
      <c r="NLN1301" s="133"/>
      <c r="NLO1301" s="133"/>
      <c r="NLP1301" s="133"/>
      <c r="NLQ1301" s="133"/>
      <c r="NLR1301" s="133"/>
      <c r="NLS1301" s="133"/>
      <c r="NLT1301" s="133"/>
      <c r="NLU1301" s="133"/>
      <c r="NLV1301" s="133"/>
      <c r="NLW1301" s="133"/>
      <c r="NLX1301" s="133"/>
      <c r="NLY1301" s="133"/>
      <c r="NLZ1301" s="133"/>
      <c r="NMA1301" s="133"/>
      <c r="NMB1301" s="133"/>
      <c r="NMC1301" s="133"/>
      <c r="NMD1301" s="133"/>
      <c r="NME1301" s="133"/>
      <c r="NMF1301" s="133"/>
      <c r="NMG1301" s="133"/>
      <c r="NMH1301" s="133"/>
      <c r="NMI1301" s="133"/>
      <c r="NMJ1301" s="133"/>
      <c r="NMK1301" s="133"/>
      <c r="NML1301" s="133"/>
      <c r="NMM1301" s="133"/>
      <c r="NMN1301" s="133"/>
      <c r="NMO1301" s="133"/>
      <c r="NMP1301" s="133"/>
      <c r="NMQ1301" s="133"/>
      <c r="NMR1301" s="133"/>
      <c r="NMS1301" s="133"/>
      <c r="NMT1301" s="133"/>
      <c r="NMU1301" s="133"/>
      <c r="NMV1301" s="133"/>
      <c r="NMW1301" s="133"/>
      <c r="NMX1301" s="133"/>
      <c r="NMY1301" s="133"/>
      <c r="NMZ1301" s="133"/>
      <c r="NNA1301" s="133"/>
      <c r="NNB1301" s="133"/>
      <c r="NNC1301" s="133"/>
      <c r="NND1301" s="133"/>
      <c r="NNE1301" s="133"/>
      <c r="NNF1301" s="133"/>
      <c r="NNG1301" s="133"/>
      <c r="NNH1301" s="133"/>
      <c r="NNI1301" s="133"/>
      <c r="NNJ1301" s="133"/>
      <c r="NNK1301" s="133"/>
      <c r="NNL1301" s="133"/>
      <c r="NNM1301" s="133"/>
      <c r="NNN1301" s="133"/>
      <c r="NNO1301" s="133"/>
      <c r="NNP1301" s="133"/>
      <c r="NNQ1301" s="133"/>
      <c r="NNR1301" s="133"/>
      <c r="NNS1301" s="133"/>
      <c r="NNT1301" s="133"/>
      <c r="NNU1301" s="133"/>
      <c r="NNV1301" s="133"/>
      <c r="NNW1301" s="133"/>
      <c r="NNX1301" s="133"/>
      <c r="NNY1301" s="133"/>
      <c r="NNZ1301" s="133"/>
      <c r="NOA1301" s="133"/>
      <c r="NOB1301" s="133"/>
      <c r="NOC1301" s="133"/>
      <c r="NOD1301" s="133"/>
      <c r="NOE1301" s="133"/>
      <c r="NOF1301" s="133"/>
      <c r="NOG1301" s="133"/>
      <c r="NOH1301" s="133"/>
      <c r="NOI1301" s="133"/>
      <c r="NOJ1301" s="133"/>
      <c r="NOK1301" s="133"/>
      <c r="NOL1301" s="133"/>
      <c r="NOM1301" s="133"/>
      <c r="NON1301" s="133"/>
      <c r="NOO1301" s="133"/>
      <c r="NOP1301" s="133"/>
      <c r="NOQ1301" s="133"/>
      <c r="NOR1301" s="133"/>
      <c r="NOS1301" s="133"/>
      <c r="NOT1301" s="133"/>
      <c r="NOU1301" s="133"/>
      <c r="NOV1301" s="133"/>
      <c r="NOW1301" s="133"/>
      <c r="NOX1301" s="133"/>
      <c r="NOY1301" s="133"/>
      <c r="NOZ1301" s="133"/>
      <c r="NPA1301" s="133"/>
      <c r="NPB1301" s="133"/>
      <c r="NPC1301" s="133"/>
      <c r="NPD1301" s="133"/>
      <c r="NPE1301" s="133"/>
      <c r="NPF1301" s="133"/>
      <c r="NPG1301" s="133"/>
      <c r="NPH1301" s="133"/>
      <c r="NPI1301" s="133"/>
      <c r="NPJ1301" s="133"/>
      <c r="NPK1301" s="133"/>
      <c r="NPL1301" s="133"/>
      <c r="NPM1301" s="133"/>
      <c r="NPN1301" s="133"/>
      <c r="NPO1301" s="133"/>
      <c r="NPP1301" s="133"/>
      <c r="NPQ1301" s="133"/>
      <c r="NPR1301" s="133"/>
      <c r="NPS1301" s="133"/>
      <c r="NPT1301" s="133"/>
      <c r="NPU1301" s="133"/>
      <c r="NPV1301" s="133"/>
      <c r="NPW1301" s="133"/>
      <c r="NPX1301" s="133"/>
      <c r="NPY1301" s="133"/>
      <c r="NPZ1301" s="133"/>
      <c r="NQA1301" s="133"/>
      <c r="NQB1301" s="133"/>
      <c r="NQC1301" s="133"/>
      <c r="NQD1301" s="133"/>
      <c r="NQE1301" s="133"/>
      <c r="NQF1301" s="133"/>
      <c r="NQG1301" s="133"/>
      <c r="NQH1301" s="133"/>
      <c r="NQI1301" s="133"/>
      <c r="NQJ1301" s="133"/>
      <c r="NQK1301" s="133"/>
      <c r="NQL1301" s="133"/>
      <c r="NQM1301" s="133"/>
      <c r="NQN1301" s="133"/>
      <c r="NQO1301" s="133"/>
      <c r="NQP1301" s="133"/>
      <c r="NQQ1301" s="133"/>
      <c r="NQR1301" s="133"/>
      <c r="NQS1301" s="133"/>
      <c r="NQT1301" s="133"/>
      <c r="NQU1301" s="133"/>
      <c r="NQV1301" s="133"/>
      <c r="NQW1301" s="133"/>
      <c r="NQX1301" s="133"/>
      <c r="NQY1301" s="133"/>
      <c r="NQZ1301" s="133"/>
      <c r="NRA1301" s="133"/>
      <c r="NRB1301" s="133"/>
      <c r="NRC1301" s="133"/>
      <c r="NRD1301" s="133"/>
      <c r="NRE1301" s="133"/>
      <c r="NRF1301" s="133"/>
      <c r="NRG1301" s="133"/>
      <c r="NRH1301" s="133"/>
      <c r="NRI1301" s="133"/>
      <c r="NRJ1301" s="133"/>
      <c r="NRK1301" s="133"/>
      <c r="NRL1301" s="133"/>
      <c r="NRM1301" s="133"/>
      <c r="NRN1301" s="133"/>
      <c r="NRO1301" s="133"/>
      <c r="NRP1301" s="133"/>
      <c r="NRQ1301" s="133"/>
      <c r="NRR1301" s="133"/>
      <c r="NRS1301" s="133"/>
      <c r="NRT1301" s="133"/>
      <c r="NRU1301" s="133"/>
      <c r="NRV1301" s="133"/>
      <c r="NRW1301" s="133"/>
      <c r="NRX1301" s="133"/>
      <c r="NRY1301" s="133"/>
      <c r="NRZ1301" s="133"/>
      <c r="NSA1301" s="133"/>
      <c r="NSB1301" s="133"/>
      <c r="NSC1301" s="133"/>
      <c r="NSD1301" s="133"/>
      <c r="NSE1301" s="133"/>
      <c r="NSF1301" s="133"/>
      <c r="NSG1301" s="133"/>
      <c r="NSH1301" s="133"/>
      <c r="NSI1301" s="133"/>
      <c r="NSJ1301" s="133"/>
      <c r="NSK1301" s="133"/>
      <c r="NSL1301" s="133"/>
      <c r="NSM1301" s="133"/>
      <c r="NSN1301" s="133"/>
      <c r="NSO1301" s="133"/>
      <c r="NSP1301" s="133"/>
      <c r="NSQ1301" s="133"/>
      <c r="NSR1301" s="133"/>
      <c r="NSS1301" s="133"/>
      <c r="NST1301" s="133"/>
      <c r="NSU1301" s="133"/>
      <c r="NSV1301" s="133"/>
      <c r="NSW1301" s="133"/>
      <c r="NSX1301" s="133"/>
      <c r="NSY1301" s="133"/>
      <c r="NSZ1301" s="133"/>
      <c r="NTA1301" s="133"/>
      <c r="NTB1301" s="133"/>
      <c r="NTC1301" s="133"/>
      <c r="NTD1301" s="133"/>
      <c r="NTE1301" s="133"/>
      <c r="NTF1301" s="133"/>
      <c r="NTG1301" s="133"/>
      <c r="NTH1301" s="133"/>
      <c r="NTI1301" s="133"/>
      <c r="NTJ1301" s="133"/>
      <c r="NTK1301" s="133"/>
      <c r="NTL1301" s="133"/>
      <c r="NTM1301" s="133"/>
      <c r="NTN1301" s="133"/>
      <c r="NTO1301" s="133"/>
      <c r="NTP1301" s="133"/>
      <c r="NTQ1301" s="133"/>
      <c r="NTR1301" s="133"/>
      <c r="NTS1301" s="133"/>
      <c r="NTT1301" s="133"/>
      <c r="NTU1301" s="133"/>
      <c r="NTV1301" s="133"/>
      <c r="NTW1301" s="133"/>
      <c r="NTX1301" s="133"/>
      <c r="NTY1301" s="133"/>
      <c r="NTZ1301" s="133"/>
      <c r="NUA1301" s="133"/>
      <c r="NUB1301" s="133"/>
      <c r="NUC1301" s="133"/>
      <c r="NUD1301" s="133"/>
      <c r="NUE1301" s="133"/>
      <c r="NUF1301" s="133"/>
      <c r="NUG1301" s="133"/>
      <c r="NUH1301" s="133"/>
      <c r="NUI1301" s="133"/>
      <c r="NUJ1301" s="133"/>
      <c r="NUK1301" s="133"/>
      <c r="NUL1301" s="133"/>
      <c r="NUM1301" s="133"/>
      <c r="NUN1301" s="133"/>
      <c r="NUO1301" s="133"/>
      <c r="NUP1301" s="133"/>
      <c r="NUQ1301" s="133"/>
      <c r="NUR1301" s="133"/>
      <c r="NUS1301" s="133"/>
      <c r="NUT1301" s="133"/>
      <c r="NUU1301" s="133"/>
      <c r="NUV1301" s="133"/>
      <c r="NUW1301" s="133"/>
      <c r="NUX1301" s="133"/>
      <c r="NUY1301" s="133"/>
      <c r="NUZ1301" s="133"/>
      <c r="NVA1301" s="133"/>
      <c r="NVB1301" s="133"/>
      <c r="NVC1301" s="133"/>
      <c r="NVD1301" s="133"/>
      <c r="NVE1301" s="133"/>
      <c r="NVF1301" s="133"/>
      <c r="NVG1301" s="133"/>
      <c r="NVH1301" s="133"/>
      <c r="NVI1301" s="133"/>
      <c r="NVJ1301" s="133"/>
      <c r="NVK1301" s="133"/>
      <c r="NVL1301" s="133"/>
      <c r="NVM1301" s="133"/>
      <c r="NVN1301" s="133"/>
      <c r="NVO1301" s="133"/>
      <c r="NVP1301" s="133"/>
      <c r="NVQ1301" s="133"/>
      <c r="NVR1301" s="133"/>
      <c r="NVS1301" s="133"/>
      <c r="NVT1301" s="133"/>
      <c r="NVU1301" s="133"/>
      <c r="NVV1301" s="133"/>
      <c r="NVW1301" s="133"/>
      <c r="NVX1301" s="133"/>
      <c r="NVY1301" s="133"/>
      <c r="NVZ1301" s="133"/>
      <c r="NWA1301" s="133"/>
      <c r="NWB1301" s="133"/>
      <c r="NWC1301" s="133"/>
      <c r="NWD1301" s="133"/>
      <c r="NWE1301" s="133"/>
      <c r="NWF1301" s="133"/>
      <c r="NWG1301" s="133"/>
      <c r="NWH1301" s="133"/>
      <c r="NWI1301" s="133"/>
      <c r="NWJ1301" s="133"/>
      <c r="NWK1301" s="133"/>
      <c r="NWL1301" s="133"/>
      <c r="NWM1301" s="133"/>
      <c r="NWN1301" s="133"/>
      <c r="NWO1301" s="133"/>
      <c r="NWP1301" s="133"/>
      <c r="NWQ1301" s="133"/>
      <c r="NWR1301" s="133"/>
      <c r="NWS1301" s="133"/>
      <c r="NWT1301" s="133"/>
      <c r="NWU1301" s="133"/>
      <c r="NWV1301" s="133"/>
      <c r="NWW1301" s="133"/>
      <c r="NWX1301" s="133"/>
      <c r="NWY1301" s="133"/>
      <c r="NWZ1301" s="133"/>
      <c r="NXA1301" s="133"/>
      <c r="NXB1301" s="133"/>
      <c r="NXC1301" s="133"/>
      <c r="NXD1301" s="133"/>
      <c r="NXE1301" s="133"/>
      <c r="NXF1301" s="133"/>
      <c r="NXG1301" s="133"/>
      <c r="NXH1301" s="133"/>
      <c r="NXI1301" s="133"/>
      <c r="NXJ1301" s="133"/>
      <c r="NXK1301" s="133"/>
      <c r="NXL1301" s="133"/>
      <c r="NXM1301" s="133"/>
      <c r="NXN1301" s="133"/>
      <c r="NXO1301" s="133"/>
      <c r="NXP1301" s="133"/>
      <c r="NXQ1301" s="133"/>
      <c r="NXR1301" s="133"/>
      <c r="NXS1301" s="133"/>
      <c r="NXT1301" s="133"/>
      <c r="NXU1301" s="133"/>
      <c r="NXV1301" s="133"/>
      <c r="NXW1301" s="133"/>
      <c r="NXX1301" s="133"/>
      <c r="NXY1301" s="133"/>
      <c r="NXZ1301" s="133"/>
      <c r="NYA1301" s="133"/>
      <c r="NYB1301" s="133"/>
      <c r="NYC1301" s="133"/>
      <c r="NYD1301" s="133"/>
      <c r="NYE1301" s="133"/>
      <c r="NYF1301" s="133"/>
      <c r="NYG1301" s="133"/>
      <c r="NYH1301" s="133"/>
      <c r="NYI1301" s="133"/>
      <c r="NYJ1301" s="133"/>
      <c r="NYK1301" s="133"/>
      <c r="NYL1301" s="133"/>
      <c r="NYM1301" s="133"/>
      <c r="NYN1301" s="133"/>
      <c r="NYO1301" s="133"/>
      <c r="NYP1301" s="133"/>
      <c r="NYQ1301" s="133"/>
      <c r="NYR1301" s="133"/>
      <c r="NYS1301" s="133"/>
      <c r="NYT1301" s="133"/>
      <c r="NYU1301" s="133"/>
      <c r="NYV1301" s="133"/>
      <c r="NYW1301" s="133"/>
      <c r="NYX1301" s="133"/>
      <c r="NYY1301" s="133"/>
      <c r="NYZ1301" s="133"/>
      <c r="NZA1301" s="133"/>
      <c r="NZB1301" s="133"/>
      <c r="NZC1301" s="133"/>
      <c r="NZD1301" s="133"/>
      <c r="NZE1301" s="133"/>
      <c r="NZF1301" s="133"/>
      <c r="NZG1301" s="133"/>
      <c r="NZH1301" s="133"/>
      <c r="NZI1301" s="133"/>
      <c r="NZJ1301" s="133"/>
      <c r="NZK1301" s="133"/>
      <c r="NZL1301" s="133"/>
      <c r="NZM1301" s="133"/>
      <c r="NZN1301" s="133"/>
      <c r="NZO1301" s="133"/>
      <c r="NZP1301" s="133"/>
      <c r="NZQ1301" s="133"/>
      <c r="NZR1301" s="133"/>
      <c r="NZS1301" s="133"/>
      <c r="NZT1301" s="133"/>
      <c r="NZU1301" s="133"/>
      <c r="NZV1301" s="133"/>
      <c r="NZW1301" s="133"/>
      <c r="NZX1301" s="133"/>
      <c r="NZY1301" s="133"/>
      <c r="NZZ1301" s="133"/>
      <c r="OAA1301" s="133"/>
      <c r="OAB1301" s="133"/>
      <c r="OAC1301" s="133"/>
      <c r="OAD1301" s="133"/>
      <c r="OAE1301" s="133"/>
      <c r="OAF1301" s="133"/>
      <c r="OAG1301" s="133"/>
      <c r="OAH1301" s="133"/>
      <c r="OAI1301" s="133"/>
      <c r="OAJ1301" s="133"/>
      <c r="OAK1301" s="133"/>
      <c r="OAL1301" s="133"/>
      <c r="OAM1301" s="133"/>
      <c r="OAN1301" s="133"/>
      <c r="OAO1301" s="133"/>
      <c r="OAP1301" s="133"/>
      <c r="OAQ1301" s="133"/>
      <c r="OAR1301" s="133"/>
      <c r="OAS1301" s="133"/>
      <c r="OAT1301" s="133"/>
      <c r="OAU1301" s="133"/>
      <c r="OAV1301" s="133"/>
      <c r="OAW1301" s="133"/>
      <c r="OAX1301" s="133"/>
      <c r="OAY1301" s="133"/>
      <c r="OAZ1301" s="133"/>
      <c r="OBA1301" s="133"/>
      <c r="OBB1301" s="133"/>
      <c r="OBC1301" s="133"/>
      <c r="OBD1301" s="133"/>
      <c r="OBE1301" s="133"/>
      <c r="OBF1301" s="133"/>
      <c r="OBG1301" s="133"/>
      <c r="OBH1301" s="133"/>
      <c r="OBI1301" s="133"/>
      <c r="OBJ1301" s="133"/>
      <c r="OBK1301" s="133"/>
      <c r="OBL1301" s="133"/>
      <c r="OBM1301" s="133"/>
      <c r="OBN1301" s="133"/>
      <c r="OBO1301" s="133"/>
      <c r="OBP1301" s="133"/>
      <c r="OBQ1301" s="133"/>
      <c r="OBR1301" s="133"/>
      <c r="OBS1301" s="133"/>
      <c r="OBT1301" s="133"/>
      <c r="OBU1301" s="133"/>
      <c r="OBV1301" s="133"/>
      <c r="OBW1301" s="133"/>
      <c r="OBX1301" s="133"/>
      <c r="OBY1301" s="133"/>
      <c r="OBZ1301" s="133"/>
      <c r="OCA1301" s="133"/>
      <c r="OCB1301" s="133"/>
      <c r="OCC1301" s="133"/>
      <c r="OCD1301" s="133"/>
      <c r="OCE1301" s="133"/>
      <c r="OCF1301" s="133"/>
      <c r="OCG1301" s="133"/>
      <c r="OCH1301" s="133"/>
      <c r="OCI1301" s="133"/>
      <c r="OCJ1301" s="133"/>
      <c r="OCK1301" s="133"/>
      <c r="OCL1301" s="133"/>
      <c r="OCM1301" s="133"/>
      <c r="OCN1301" s="133"/>
      <c r="OCO1301" s="133"/>
      <c r="OCP1301" s="133"/>
      <c r="OCQ1301" s="133"/>
      <c r="OCR1301" s="133"/>
      <c r="OCS1301" s="133"/>
      <c r="OCT1301" s="133"/>
      <c r="OCU1301" s="133"/>
      <c r="OCV1301" s="133"/>
      <c r="OCW1301" s="133"/>
      <c r="OCX1301" s="133"/>
      <c r="OCY1301" s="133"/>
      <c r="OCZ1301" s="133"/>
      <c r="ODA1301" s="133"/>
      <c r="ODB1301" s="133"/>
      <c r="ODC1301" s="133"/>
      <c r="ODD1301" s="133"/>
      <c r="ODE1301" s="133"/>
      <c r="ODF1301" s="133"/>
      <c r="ODG1301" s="133"/>
      <c r="ODH1301" s="133"/>
      <c r="ODI1301" s="133"/>
      <c r="ODJ1301" s="133"/>
      <c r="ODK1301" s="133"/>
      <c r="ODL1301" s="133"/>
      <c r="ODM1301" s="133"/>
      <c r="ODN1301" s="133"/>
      <c r="ODO1301" s="133"/>
      <c r="ODP1301" s="133"/>
      <c r="ODQ1301" s="133"/>
      <c r="ODR1301" s="133"/>
      <c r="ODS1301" s="133"/>
      <c r="ODT1301" s="133"/>
      <c r="ODU1301" s="133"/>
      <c r="ODV1301" s="133"/>
      <c r="ODW1301" s="133"/>
      <c r="ODX1301" s="133"/>
      <c r="ODY1301" s="133"/>
      <c r="ODZ1301" s="133"/>
      <c r="OEA1301" s="133"/>
      <c r="OEB1301" s="133"/>
      <c r="OEC1301" s="133"/>
      <c r="OED1301" s="133"/>
      <c r="OEE1301" s="133"/>
      <c r="OEF1301" s="133"/>
      <c r="OEG1301" s="133"/>
      <c r="OEH1301" s="133"/>
      <c r="OEI1301" s="133"/>
      <c r="OEJ1301" s="133"/>
      <c r="OEK1301" s="133"/>
      <c r="OEL1301" s="133"/>
      <c r="OEM1301" s="133"/>
      <c r="OEN1301" s="133"/>
      <c r="OEO1301" s="133"/>
      <c r="OEP1301" s="133"/>
      <c r="OEQ1301" s="133"/>
      <c r="OER1301" s="133"/>
      <c r="OES1301" s="133"/>
      <c r="OET1301" s="133"/>
      <c r="OEU1301" s="133"/>
      <c r="OEV1301" s="133"/>
      <c r="OEW1301" s="133"/>
      <c r="OEX1301" s="133"/>
      <c r="OEY1301" s="133"/>
      <c r="OEZ1301" s="133"/>
      <c r="OFA1301" s="133"/>
      <c r="OFB1301" s="133"/>
      <c r="OFC1301" s="133"/>
      <c r="OFD1301" s="133"/>
      <c r="OFE1301" s="133"/>
      <c r="OFF1301" s="133"/>
      <c r="OFG1301" s="133"/>
      <c r="OFH1301" s="133"/>
      <c r="OFI1301" s="133"/>
      <c r="OFJ1301" s="133"/>
      <c r="OFK1301" s="133"/>
      <c r="OFL1301" s="133"/>
      <c r="OFM1301" s="133"/>
      <c r="OFN1301" s="133"/>
      <c r="OFO1301" s="133"/>
      <c r="OFP1301" s="133"/>
      <c r="OFQ1301" s="133"/>
      <c r="OFR1301" s="133"/>
      <c r="OFS1301" s="133"/>
      <c r="OFT1301" s="133"/>
      <c r="OFU1301" s="133"/>
      <c r="OFV1301" s="133"/>
      <c r="OFW1301" s="133"/>
      <c r="OFX1301" s="133"/>
      <c r="OFY1301" s="133"/>
      <c r="OFZ1301" s="133"/>
      <c r="OGA1301" s="133"/>
      <c r="OGB1301" s="133"/>
      <c r="OGC1301" s="133"/>
      <c r="OGD1301" s="133"/>
      <c r="OGE1301" s="133"/>
      <c r="OGF1301" s="133"/>
      <c r="OGG1301" s="133"/>
      <c r="OGH1301" s="133"/>
      <c r="OGI1301" s="133"/>
      <c r="OGJ1301" s="133"/>
      <c r="OGK1301" s="133"/>
      <c r="OGL1301" s="133"/>
      <c r="OGM1301" s="133"/>
      <c r="OGN1301" s="133"/>
      <c r="OGO1301" s="133"/>
      <c r="OGP1301" s="133"/>
      <c r="OGQ1301" s="133"/>
      <c r="OGR1301" s="133"/>
      <c r="OGS1301" s="133"/>
      <c r="OGT1301" s="133"/>
      <c r="OGU1301" s="133"/>
      <c r="OGV1301" s="133"/>
      <c r="OGW1301" s="133"/>
      <c r="OGX1301" s="133"/>
      <c r="OGY1301" s="133"/>
      <c r="OGZ1301" s="133"/>
      <c r="OHA1301" s="133"/>
      <c r="OHB1301" s="133"/>
      <c r="OHC1301" s="133"/>
      <c r="OHD1301" s="133"/>
      <c r="OHE1301" s="133"/>
      <c r="OHF1301" s="133"/>
      <c r="OHG1301" s="133"/>
      <c r="OHH1301" s="133"/>
      <c r="OHI1301" s="133"/>
      <c r="OHJ1301" s="133"/>
      <c r="OHK1301" s="133"/>
      <c r="OHL1301" s="133"/>
      <c r="OHM1301" s="133"/>
      <c r="OHN1301" s="133"/>
      <c r="OHO1301" s="133"/>
      <c r="OHP1301" s="133"/>
      <c r="OHQ1301" s="133"/>
      <c r="OHR1301" s="133"/>
      <c r="OHS1301" s="133"/>
      <c r="OHT1301" s="133"/>
      <c r="OHU1301" s="133"/>
      <c r="OHV1301" s="133"/>
      <c r="OHW1301" s="133"/>
      <c r="OHX1301" s="133"/>
      <c r="OHY1301" s="133"/>
      <c r="OHZ1301" s="133"/>
      <c r="OIA1301" s="133"/>
      <c r="OIB1301" s="133"/>
      <c r="OIC1301" s="133"/>
      <c r="OID1301" s="133"/>
      <c r="OIE1301" s="133"/>
      <c r="OIF1301" s="133"/>
      <c r="OIG1301" s="133"/>
      <c r="OIH1301" s="133"/>
      <c r="OII1301" s="133"/>
      <c r="OIJ1301" s="133"/>
      <c r="OIK1301" s="133"/>
      <c r="OIL1301" s="133"/>
      <c r="OIM1301" s="133"/>
      <c r="OIN1301" s="133"/>
      <c r="OIO1301" s="133"/>
      <c r="OIP1301" s="133"/>
      <c r="OIQ1301" s="133"/>
      <c r="OIR1301" s="133"/>
      <c r="OIS1301" s="133"/>
      <c r="OIT1301" s="133"/>
      <c r="OIU1301" s="133"/>
      <c r="OIV1301" s="133"/>
      <c r="OIW1301" s="133"/>
      <c r="OIX1301" s="133"/>
      <c r="OIY1301" s="133"/>
      <c r="OIZ1301" s="133"/>
      <c r="OJA1301" s="133"/>
      <c r="OJB1301" s="133"/>
      <c r="OJC1301" s="133"/>
      <c r="OJD1301" s="133"/>
      <c r="OJE1301" s="133"/>
      <c r="OJF1301" s="133"/>
      <c r="OJG1301" s="133"/>
      <c r="OJH1301" s="133"/>
      <c r="OJI1301" s="133"/>
      <c r="OJJ1301" s="133"/>
      <c r="OJK1301" s="133"/>
      <c r="OJL1301" s="133"/>
      <c r="OJM1301" s="133"/>
      <c r="OJN1301" s="133"/>
      <c r="OJO1301" s="133"/>
      <c r="OJP1301" s="133"/>
      <c r="OJQ1301" s="133"/>
      <c r="OJR1301" s="133"/>
      <c r="OJS1301" s="133"/>
      <c r="OJT1301" s="133"/>
      <c r="OJU1301" s="133"/>
      <c r="OJV1301" s="133"/>
      <c r="OJW1301" s="133"/>
      <c r="OJX1301" s="133"/>
      <c r="OJY1301" s="133"/>
      <c r="OJZ1301" s="133"/>
      <c r="OKA1301" s="133"/>
      <c r="OKB1301" s="133"/>
      <c r="OKC1301" s="133"/>
      <c r="OKD1301" s="133"/>
      <c r="OKE1301" s="133"/>
      <c r="OKF1301" s="133"/>
      <c r="OKG1301" s="133"/>
      <c r="OKH1301" s="133"/>
      <c r="OKI1301" s="133"/>
      <c r="OKJ1301" s="133"/>
      <c r="OKK1301" s="133"/>
      <c r="OKL1301" s="133"/>
      <c r="OKM1301" s="133"/>
      <c r="OKN1301" s="133"/>
      <c r="OKO1301" s="133"/>
      <c r="OKP1301" s="133"/>
      <c r="OKQ1301" s="133"/>
      <c r="OKR1301" s="133"/>
      <c r="OKS1301" s="133"/>
      <c r="OKT1301" s="133"/>
      <c r="OKU1301" s="133"/>
      <c r="OKV1301" s="133"/>
      <c r="OKW1301" s="133"/>
      <c r="OKX1301" s="133"/>
      <c r="OKY1301" s="133"/>
      <c r="OKZ1301" s="133"/>
      <c r="OLA1301" s="133"/>
      <c r="OLB1301" s="133"/>
      <c r="OLC1301" s="133"/>
      <c r="OLD1301" s="133"/>
      <c r="OLE1301" s="133"/>
      <c r="OLF1301" s="133"/>
      <c r="OLG1301" s="133"/>
      <c r="OLH1301" s="133"/>
      <c r="OLI1301" s="133"/>
      <c r="OLJ1301" s="133"/>
      <c r="OLK1301" s="133"/>
      <c r="OLL1301" s="133"/>
      <c r="OLM1301" s="133"/>
      <c r="OLN1301" s="133"/>
      <c r="OLO1301" s="133"/>
      <c r="OLP1301" s="133"/>
      <c r="OLQ1301" s="133"/>
      <c r="OLR1301" s="133"/>
      <c r="OLS1301" s="133"/>
      <c r="OLT1301" s="133"/>
      <c r="OLU1301" s="133"/>
      <c r="OLV1301" s="133"/>
      <c r="OLW1301" s="133"/>
      <c r="OLX1301" s="133"/>
      <c r="OLY1301" s="133"/>
      <c r="OLZ1301" s="133"/>
      <c r="OMA1301" s="133"/>
      <c r="OMB1301" s="133"/>
      <c r="OMC1301" s="133"/>
      <c r="OMD1301" s="133"/>
      <c r="OME1301" s="133"/>
      <c r="OMF1301" s="133"/>
      <c r="OMG1301" s="133"/>
      <c r="OMH1301" s="133"/>
      <c r="OMI1301" s="133"/>
      <c r="OMJ1301" s="133"/>
      <c r="OMK1301" s="133"/>
      <c r="OML1301" s="133"/>
      <c r="OMM1301" s="133"/>
      <c r="OMN1301" s="133"/>
      <c r="OMO1301" s="133"/>
      <c r="OMP1301" s="133"/>
      <c r="OMQ1301" s="133"/>
      <c r="OMR1301" s="133"/>
      <c r="OMS1301" s="133"/>
      <c r="OMT1301" s="133"/>
      <c r="OMU1301" s="133"/>
      <c r="OMV1301" s="133"/>
      <c r="OMW1301" s="133"/>
      <c r="OMX1301" s="133"/>
      <c r="OMY1301" s="133"/>
      <c r="OMZ1301" s="133"/>
      <c r="ONA1301" s="133"/>
      <c r="ONB1301" s="133"/>
      <c r="ONC1301" s="133"/>
      <c r="OND1301" s="133"/>
      <c r="ONE1301" s="133"/>
      <c r="ONF1301" s="133"/>
      <c r="ONG1301" s="133"/>
      <c r="ONH1301" s="133"/>
      <c r="ONI1301" s="133"/>
      <c r="ONJ1301" s="133"/>
      <c r="ONK1301" s="133"/>
      <c r="ONL1301" s="133"/>
      <c r="ONM1301" s="133"/>
      <c r="ONN1301" s="133"/>
      <c r="ONO1301" s="133"/>
      <c r="ONP1301" s="133"/>
      <c r="ONQ1301" s="133"/>
      <c r="ONR1301" s="133"/>
      <c r="ONS1301" s="133"/>
      <c r="ONT1301" s="133"/>
      <c r="ONU1301" s="133"/>
      <c r="ONV1301" s="133"/>
      <c r="ONW1301" s="133"/>
      <c r="ONX1301" s="133"/>
      <c r="ONY1301" s="133"/>
      <c r="ONZ1301" s="133"/>
      <c r="OOA1301" s="133"/>
      <c r="OOB1301" s="133"/>
      <c r="OOC1301" s="133"/>
      <c r="OOD1301" s="133"/>
      <c r="OOE1301" s="133"/>
      <c r="OOF1301" s="133"/>
      <c r="OOG1301" s="133"/>
      <c r="OOH1301" s="133"/>
      <c r="OOI1301" s="133"/>
      <c r="OOJ1301" s="133"/>
      <c r="OOK1301" s="133"/>
      <c r="OOL1301" s="133"/>
      <c r="OOM1301" s="133"/>
      <c r="OON1301" s="133"/>
      <c r="OOO1301" s="133"/>
      <c r="OOP1301" s="133"/>
      <c r="OOQ1301" s="133"/>
      <c r="OOR1301" s="133"/>
      <c r="OOS1301" s="133"/>
      <c r="OOT1301" s="133"/>
      <c r="OOU1301" s="133"/>
      <c r="OOV1301" s="133"/>
      <c r="OOW1301" s="133"/>
      <c r="OOX1301" s="133"/>
      <c r="OOY1301" s="133"/>
      <c r="OOZ1301" s="133"/>
      <c r="OPA1301" s="133"/>
      <c r="OPB1301" s="133"/>
      <c r="OPC1301" s="133"/>
      <c r="OPD1301" s="133"/>
      <c r="OPE1301" s="133"/>
      <c r="OPF1301" s="133"/>
      <c r="OPG1301" s="133"/>
      <c r="OPH1301" s="133"/>
      <c r="OPI1301" s="133"/>
      <c r="OPJ1301" s="133"/>
      <c r="OPK1301" s="133"/>
      <c r="OPL1301" s="133"/>
      <c r="OPM1301" s="133"/>
      <c r="OPN1301" s="133"/>
      <c r="OPO1301" s="133"/>
      <c r="OPP1301" s="133"/>
      <c r="OPQ1301" s="133"/>
      <c r="OPR1301" s="133"/>
      <c r="OPS1301" s="133"/>
      <c r="OPT1301" s="133"/>
      <c r="OPU1301" s="133"/>
      <c r="OPV1301" s="133"/>
      <c r="OPW1301" s="133"/>
      <c r="OPX1301" s="133"/>
      <c r="OPY1301" s="133"/>
      <c r="OPZ1301" s="133"/>
      <c r="OQA1301" s="133"/>
      <c r="OQB1301" s="133"/>
      <c r="OQC1301" s="133"/>
      <c r="OQD1301" s="133"/>
      <c r="OQE1301" s="133"/>
      <c r="OQF1301" s="133"/>
      <c r="OQG1301" s="133"/>
      <c r="OQH1301" s="133"/>
      <c r="OQI1301" s="133"/>
      <c r="OQJ1301" s="133"/>
      <c r="OQK1301" s="133"/>
      <c r="OQL1301" s="133"/>
      <c r="OQM1301" s="133"/>
      <c r="OQN1301" s="133"/>
      <c r="OQO1301" s="133"/>
      <c r="OQP1301" s="133"/>
      <c r="OQQ1301" s="133"/>
      <c r="OQR1301" s="133"/>
      <c r="OQS1301" s="133"/>
      <c r="OQT1301" s="133"/>
      <c r="OQU1301" s="133"/>
      <c r="OQV1301" s="133"/>
      <c r="OQW1301" s="133"/>
      <c r="OQX1301" s="133"/>
      <c r="OQY1301" s="133"/>
      <c r="OQZ1301" s="133"/>
      <c r="ORA1301" s="133"/>
      <c r="ORB1301" s="133"/>
      <c r="ORC1301" s="133"/>
      <c r="ORD1301" s="133"/>
      <c r="ORE1301" s="133"/>
      <c r="ORF1301" s="133"/>
      <c r="ORG1301" s="133"/>
      <c r="ORH1301" s="133"/>
      <c r="ORI1301" s="133"/>
      <c r="ORJ1301" s="133"/>
      <c r="ORK1301" s="133"/>
      <c r="ORL1301" s="133"/>
      <c r="ORM1301" s="133"/>
      <c r="ORN1301" s="133"/>
      <c r="ORO1301" s="133"/>
      <c r="ORP1301" s="133"/>
      <c r="ORQ1301" s="133"/>
      <c r="ORR1301" s="133"/>
      <c r="ORS1301" s="133"/>
      <c r="ORT1301" s="133"/>
      <c r="ORU1301" s="133"/>
      <c r="ORV1301" s="133"/>
      <c r="ORW1301" s="133"/>
      <c r="ORX1301" s="133"/>
      <c r="ORY1301" s="133"/>
      <c r="ORZ1301" s="133"/>
      <c r="OSA1301" s="133"/>
      <c r="OSB1301" s="133"/>
      <c r="OSC1301" s="133"/>
      <c r="OSD1301" s="133"/>
      <c r="OSE1301" s="133"/>
      <c r="OSF1301" s="133"/>
      <c r="OSG1301" s="133"/>
      <c r="OSH1301" s="133"/>
      <c r="OSI1301" s="133"/>
      <c r="OSJ1301" s="133"/>
      <c r="OSK1301" s="133"/>
      <c r="OSL1301" s="133"/>
      <c r="OSM1301" s="133"/>
      <c r="OSN1301" s="133"/>
      <c r="OSO1301" s="133"/>
      <c r="OSP1301" s="133"/>
      <c r="OSQ1301" s="133"/>
      <c r="OSR1301" s="133"/>
      <c r="OSS1301" s="133"/>
      <c r="OST1301" s="133"/>
      <c r="OSU1301" s="133"/>
      <c r="OSV1301" s="133"/>
      <c r="OSW1301" s="133"/>
      <c r="OSX1301" s="133"/>
      <c r="OSY1301" s="133"/>
      <c r="OSZ1301" s="133"/>
      <c r="OTA1301" s="133"/>
      <c r="OTB1301" s="133"/>
      <c r="OTC1301" s="133"/>
      <c r="OTD1301" s="133"/>
      <c r="OTE1301" s="133"/>
      <c r="OTF1301" s="133"/>
      <c r="OTG1301" s="133"/>
      <c r="OTH1301" s="133"/>
      <c r="OTI1301" s="133"/>
      <c r="OTJ1301" s="133"/>
      <c r="OTK1301" s="133"/>
      <c r="OTL1301" s="133"/>
      <c r="OTM1301" s="133"/>
      <c r="OTN1301" s="133"/>
      <c r="OTO1301" s="133"/>
      <c r="OTP1301" s="133"/>
      <c r="OTQ1301" s="133"/>
      <c r="OTR1301" s="133"/>
      <c r="OTS1301" s="133"/>
      <c r="OTT1301" s="133"/>
      <c r="OTU1301" s="133"/>
      <c r="OTV1301" s="133"/>
      <c r="OTW1301" s="133"/>
      <c r="OTX1301" s="133"/>
      <c r="OTY1301" s="133"/>
      <c r="OTZ1301" s="133"/>
      <c r="OUA1301" s="133"/>
      <c r="OUB1301" s="133"/>
      <c r="OUC1301" s="133"/>
      <c r="OUD1301" s="133"/>
      <c r="OUE1301" s="133"/>
      <c r="OUF1301" s="133"/>
      <c r="OUG1301" s="133"/>
      <c r="OUH1301" s="133"/>
      <c r="OUI1301" s="133"/>
      <c r="OUJ1301" s="133"/>
      <c r="OUK1301" s="133"/>
      <c r="OUL1301" s="133"/>
      <c r="OUM1301" s="133"/>
      <c r="OUN1301" s="133"/>
      <c r="OUO1301" s="133"/>
      <c r="OUP1301" s="133"/>
      <c r="OUQ1301" s="133"/>
      <c r="OUR1301" s="133"/>
      <c r="OUS1301" s="133"/>
      <c r="OUT1301" s="133"/>
      <c r="OUU1301" s="133"/>
      <c r="OUV1301" s="133"/>
      <c r="OUW1301" s="133"/>
      <c r="OUX1301" s="133"/>
      <c r="OUY1301" s="133"/>
      <c r="OUZ1301" s="133"/>
      <c r="OVA1301" s="133"/>
      <c r="OVB1301" s="133"/>
      <c r="OVC1301" s="133"/>
      <c r="OVD1301" s="133"/>
      <c r="OVE1301" s="133"/>
      <c r="OVF1301" s="133"/>
      <c r="OVG1301" s="133"/>
      <c r="OVH1301" s="133"/>
      <c r="OVI1301" s="133"/>
      <c r="OVJ1301" s="133"/>
      <c r="OVK1301" s="133"/>
      <c r="OVL1301" s="133"/>
      <c r="OVM1301" s="133"/>
      <c r="OVN1301" s="133"/>
      <c r="OVO1301" s="133"/>
      <c r="OVP1301" s="133"/>
      <c r="OVQ1301" s="133"/>
      <c r="OVR1301" s="133"/>
      <c r="OVS1301" s="133"/>
      <c r="OVT1301" s="133"/>
      <c r="OVU1301" s="133"/>
      <c r="OVV1301" s="133"/>
      <c r="OVW1301" s="133"/>
      <c r="OVX1301" s="133"/>
      <c r="OVY1301" s="133"/>
      <c r="OVZ1301" s="133"/>
      <c r="OWA1301" s="133"/>
      <c r="OWB1301" s="133"/>
      <c r="OWC1301" s="133"/>
      <c r="OWD1301" s="133"/>
      <c r="OWE1301" s="133"/>
      <c r="OWF1301" s="133"/>
      <c r="OWG1301" s="133"/>
      <c r="OWH1301" s="133"/>
      <c r="OWI1301" s="133"/>
      <c r="OWJ1301" s="133"/>
      <c r="OWK1301" s="133"/>
      <c r="OWL1301" s="133"/>
      <c r="OWM1301" s="133"/>
      <c r="OWN1301" s="133"/>
      <c r="OWO1301" s="133"/>
      <c r="OWP1301" s="133"/>
      <c r="OWQ1301" s="133"/>
      <c r="OWR1301" s="133"/>
      <c r="OWS1301" s="133"/>
      <c r="OWT1301" s="133"/>
      <c r="OWU1301" s="133"/>
      <c r="OWV1301" s="133"/>
      <c r="OWW1301" s="133"/>
      <c r="OWX1301" s="133"/>
      <c r="OWY1301" s="133"/>
      <c r="OWZ1301" s="133"/>
      <c r="OXA1301" s="133"/>
      <c r="OXB1301" s="133"/>
      <c r="OXC1301" s="133"/>
      <c r="OXD1301" s="133"/>
      <c r="OXE1301" s="133"/>
      <c r="OXF1301" s="133"/>
      <c r="OXG1301" s="133"/>
      <c r="OXH1301" s="133"/>
      <c r="OXI1301" s="133"/>
      <c r="OXJ1301" s="133"/>
      <c r="OXK1301" s="133"/>
      <c r="OXL1301" s="133"/>
      <c r="OXM1301" s="133"/>
      <c r="OXN1301" s="133"/>
      <c r="OXO1301" s="133"/>
      <c r="OXP1301" s="133"/>
      <c r="OXQ1301" s="133"/>
      <c r="OXR1301" s="133"/>
      <c r="OXS1301" s="133"/>
      <c r="OXT1301" s="133"/>
      <c r="OXU1301" s="133"/>
      <c r="OXV1301" s="133"/>
      <c r="OXW1301" s="133"/>
      <c r="OXX1301" s="133"/>
      <c r="OXY1301" s="133"/>
      <c r="OXZ1301" s="133"/>
      <c r="OYA1301" s="133"/>
      <c r="OYB1301" s="133"/>
      <c r="OYC1301" s="133"/>
      <c r="OYD1301" s="133"/>
      <c r="OYE1301" s="133"/>
      <c r="OYF1301" s="133"/>
      <c r="OYG1301" s="133"/>
      <c r="OYH1301" s="133"/>
      <c r="OYI1301" s="133"/>
      <c r="OYJ1301" s="133"/>
      <c r="OYK1301" s="133"/>
      <c r="OYL1301" s="133"/>
      <c r="OYM1301" s="133"/>
      <c r="OYN1301" s="133"/>
      <c r="OYO1301" s="133"/>
      <c r="OYP1301" s="133"/>
      <c r="OYQ1301" s="133"/>
      <c r="OYR1301" s="133"/>
      <c r="OYS1301" s="133"/>
      <c r="OYT1301" s="133"/>
      <c r="OYU1301" s="133"/>
      <c r="OYV1301" s="133"/>
      <c r="OYW1301" s="133"/>
      <c r="OYX1301" s="133"/>
      <c r="OYY1301" s="133"/>
      <c r="OYZ1301" s="133"/>
      <c r="OZA1301" s="133"/>
      <c r="OZB1301" s="133"/>
      <c r="OZC1301" s="133"/>
      <c r="OZD1301" s="133"/>
      <c r="OZE1301" s="133"/>
      <c r="OZF1301" s="133"/>
      <c r="OZG1301" s="133"/>
      <c r="OZH1301" s="133"/>
      <c r="OZI1301" s="133"/>
      <c r="OZJ1301" s="133"/>
      <c r="OZK1301" s="133"/>
      <c r="OZL1301" s="133"/>
      <c r="OZM1301" s="133"/>
      <c r="OZN1301" s="133"/>
      <c r="OZO1301" s="133"/>
      <c r="OZP1301" s="133"/>
      <c r="OZQ1301" s="133"/>
      <c r="OZR1301" s="133"/>
      <c r="OZS1301" s="133"/>
      <c r="OZT1301" s="133"/>
      <c r="OZU1301" s="133"/>
      <c r="OZV1301" s="133"/>
      <c r="OZW1301" s="133"/>
      <c r="OZX1301" s="133"/>
      <c r="OZY1301" s="133"/>
      <c r="OZZ1301" s="133"/>
      <c r="PAA1301" s="133"/>
      <c r="PAB1301" s="133"/>
      <c r="PAC1301" s="133"/>
      <c r="PAD1301" s="133"/>
      <c r="PAE1301" s="133"/>
      <c r="PAF1301" s="133"/>
      <c r="PAG1301" s="133"/>
      <c r="PAH1301" s="133"/>
      <c r="PAI1301" s="133"/>
      <c r="PAJ1301" s="133"/>
      <c r="PAK1301" s="133"/>
      <c r="PAL1301" s="133"/>
      <c r="PAM1301" s="133"/>
      <c r="PAN1301" s="133"/>
      <c r="PAO1301" s="133"/>
      <c r="PAP1301" s="133"/>
      <c r="PAQ1301" s="133"/>
      <c r="PAR1301" s="133"/>
      <c r="PAS1301" s="133"/>
      <c r="PAT1301" s="133"/>
      <c r="PAU1301" s="133"/>
      <c r="PAV1301" s="133"/>
      <c r="PAW1301" s="133"/>
      <c r="PAX1301" s="133"/>
      <c r="PAY1301" s="133"/>
      <c r="PAZ1301" s="133"/>
      <c r="PBA1301" s="133"/>
      <c r="PBB1301" s="133"/>
      <c r="PBC1301" s="133"/>
      <c r="PBD1301" s="133"/>
      <c r="PBE1301" s="133"/>
      <c r="PBF1301" s="133"/>
      <c r="PBG1301" s="133"/>
      <c r="PBH1301" s="133"/>
      <c r="PBI1301" s="133"/>
      <c r="PBJ1301" s="133"/>
      <c r="PBK1301" s="133"/>
      <c r="PBL1301" s="133"/>
      <c r="PBM1301" s="133"/>
      <c r="PBN1301" s="133"/>
      <c r="PBO1301" s="133"/>
      <c r="PBP1301" s="133"/>
      <c r="PBQ1301" s="133"/>
      <c r="PBR1301" s="133"/>
      <c r="PBS1301" s="133"/>
      <c r="PBT1301" s="133"/>
      <c r="PBU1301" s="133"/>
      <c r="PBV1301" s="133"/>
      <c r="PBW1301" s="133"/>
      <c r="PBX1301" s="133"/>
      <c r="PBY1301" s="133"/>
      <c r="PBZ1301" s="133"/>
      <c r="PCA1301" s="133"/>
      <c r="PCB1301" s="133"/>
      <c r="PCC1301" s="133"/>
      <c r="PCD1301" s="133"/>
      <c r="PCE1301" s="133"/>
      <c r="PCF1301" s="133"/>
      <c r="PCG1301" s="133"/>
      <c r="PCH1301" s="133"/>
      <c r="PCI1301" s="133"/>
      <c r="PCJ1301" s="133"/>
      <c r="PCK1301" s="133"/>
      <c r="PCL1301" s="133"/>
      <c r="PCM1301" s="133"/>
      <c r="PCN1301" s="133"/>
      <c r="PCO1301" s="133"/>
      <c r="PCP1301" s="133"/>
      <c r="PCQ1301" s="133"/>
      <c r="PCR1301" s="133"/>
      <c r="PCS1301" s="133"/>
      <c r="PCT1301" s="133"/>
      <c r="PCU1301" s="133"/>
      <c r="PCV1301" s="133"/>
      <c r="PCW1301" s="133"/>
      <c r="PCX1301" s="133"/>
      <c r="PCY1301" s="133"/>
      <c r="PCZ1301" s="133"/>
      <c r="PDA1301" s="133"/>
      <c r="PDB1301" s="133"/>
      <c r="PDC1301" s="133"/>
      <c r="PDD1301" s="133"/>
      <c r="PDE1301" s="133"/>
      <c r="PDF1301" s="133"/>
      <c r="PDG1301" s="133"/>
      <c r="PDH1301" s="133"/>
      <c r="PDI1301" s="133"/>
      <c r="PDJ1301" s="133"/>
      <c r="PDK1301" s="133"/>
      <c r="PDL1301" s="133"/>
      <c r="PDM1301" s="133"/>
      <c r="PDN1301" s="133"/>
      <c r="PDO1301" s="133"/>
      <c r="PDP1301" s="133"/>
      <c r="PDQ1301" s="133"/>
      <c r="PDR1301" s="133"/>
      <c r="PDS1301" s="133"/>
      <c r="PDT1301" s="133"/>
      <c r="PDU1301" s="133"/>
      <c r="PDV1301" s="133"/>
      <c r="PDW1301" s="133"/>
      <c r="PDX1301" s="133"/>
      <c r="PDY1301" s="133"/>
      <c r="PDZ1301" s="133"/>
      <c r="PEA1301" s="133"/>
      <c r="PEB1301" s="133"/>
      <c r="PEC1301" s="133"/>
      <c r="PED1301" s="133"/>
      <c r="PEE1301" s="133"/>
      <c r="PEF1301" s="133"/>
      <c r="PEG1301" s="133"/>
      <c r="PEH1301" s="133"/>
      <c r="PEI1301" s="133"/>
      <c r="PEJ1301" s="133"/>
      <c r="PEK1301" s="133"/>
      <c r="PEL1301" s="133"/>
      <c r="PEM1301" s="133"/>
      <c r="PEN1301" s="133"/>
      <c r="PEO1301" s="133"/>
      <c r="PEP1301" s="133"/>
      <c r="PEQ1301" s="133"/>
      <c r="PER1301" s="133"/>
      <c r="PES1301" s="133"/>
      <c r="PET1301" s="133"/>
      <c r="PEU1301" s="133"/>
      <c r="PEV1301" s="133"/>
      <c r="PEW1301" s="133"/>
      <c r="PEX1301" s="133"/>
      <c r="PEY1301" s="133"/>
      <c r="PEZ1301" s="133"/>
      <c r="PFA1301" s="133"/>
      <c r="PFB1301" s="133"/>
      <c r="PFC1301" s="133"/>
      <c r="PFD1301" s="133"/>
      <c r="PFE1301" s="133"/>
      <c r="PFF1301" s="133"/>
      <c r="PFG1301" s="133"/>
      <c r="PFH1301" s="133"/>
      <c r="PFI1301" s="133"/>
      <c r="PFJ1301" s="133"/>
      <c r="PFK1301" s="133"/>
      <c r="PFL1301" s="133"/>
      <c r="PFM1301" s="133"/>
      <c r="PFN1301" s="133"/>
      <c r="PFO1301" s="133"/>
      <c r="PFP1301" s="133"/>
      <c r="PFQ1301" s="133"/>
      <c r="PFR1301" s="133"/>
      <c r="PFS1301" s="133"/>
      <c r="PFT1301" s="133"/>
      <c r="PFU1301" s="133"/>
      <c r="PFV1301" s="133"/>
      <c r="PFW1301" s="133"/>
      <c r="PFX1301" s="133"/>
      <c r="PFY1301" s="133"/>
      <c r="PFZ1301" s="133"/>
      <c r="PGA1301" s="133"/>
      <c r="PGB1301" s="133"/>
      <c r="PGC1301" s="133"/>
      <c r="PGD1301" s="133"/>
      <c r="PGE1301" s="133"/>
      <c r="PGF1301" s="133"/>
      <c r="PGG1301" s="133"/>
      <c r="PGH1301" s="133"/>
      <c r="PGI1301" s="133"/>
      <c r="PGJ1301" s="133"/>
      <c r="PGK1301" s="133"/>
      <c r="PGL1301" s="133"/>
      <c r="PGM1301" s="133"/>
      <c r="PGN1301" s="133"/>
      <c r="PGO1301" s="133"/>
      <c r="PGP1301" s="133"/>
      <c r="PGQ1301" s="133"/>
      <c r="PGR1301" s="133"/>
      <c r="PGS1301" s="133"/>
      <c r="PGT1301" s="133"/>
      <c r="PGU1301" s="133"/>
      <c r="PGV1301" s="133"/>
      <c r="PGW1301" s="133"/>
      <c r="PGX1301" s="133"/>
      <c r="PGY1301" s="133"/>
      <c r="PGZ1301" s="133"/>
      <c r="PHA1301" s="133"/>
      <c r="PHB1301" s="133"/>
      <c r="PHC1301" s="133"/>
      <c r="PHD1301" s="133"/>
      <c r="PHE1301" s="133"/>
      <c r="PHF1301" s="133"/>
      <c r="PHG1301" s="133"/>
      <c r="PHH1301" s="133"/>
      <c r="PHI1301" s="133"/>
      <c r="PHJ1301" s="133"/>
      <c r="PHK1301" s="133"/>
      <c r="PHL1301" s="133"/>
      <c r="PHM1301" s="133"/>
      <c r="PHN1301" s="133"/>
      <c r="PHO1301" s="133"/>
      <c r="PHP1301" s="133"/>
      <c r="PHQ1301" s="133"/>
      <c r="PHR1301" s="133"/>
      <c r="PHS1301" s="133"/>
      <c r="PHT1301" s="133"/>
      <c r="PHU1301" s="133"/>
      <c r="PHV1301" s="133"/>
      <c r="PHW1301" s="133"/>
      <c r="PHX1301" s="133"/>
      <c r="PHY1301" s="133"/>
      <c r="PHZ1301" s="133"/>
      <c r="PIA1301" s="133"/>
      <c r="PIB1301" s="133"/>
      <c r="PIC1301" s="133"/>
      <c r="PID1301" s="133"/>
      <c r="PIE1301" s="133"/>
      <c r="PIF1301" s="133"/>
      <c r="PIG1301" s="133"/>
      <c r="PIH1301" s="133"/>
      <c r="PII1301" s="133"/>
      <c r="PIJ1301" s="133"/>
      <c r="PIK1301" s="133"/>
      <c r="PIL1301" s="133"/>
      <c r="PIM1301" s="133"/>
      <c r="PIN1301" s="133"/>
      <c r="PIO1301" s="133"/>
      <c r="PIP1301" s="133"/>
      <c r="PIQ1301" s="133"/>
      <c r="PIR1301" s="133"/>
      <c r="PIS1301" s="133"/>
      <c r="PIT1301" s="133"/>
      <c r="PIU1301" s="133"/>
      <c r="PIV1301" s="133"/>
      <c r="PIW1301" s="133"/>
      <c r="PIX1301" s="133"/>
      <c r="PIY1301" s="133"/>
      <c r="PIZ1301" s="133"/>
      <c r="PJA1301" s="133"/>
      <c r="PJB1301" s="133"/>
      <c r="PJC1301" s="133"/>
      <c r="PJD1301" s="133"/>
      <c r="PJE1301" s="133"/>
      <c r="PJF1301" s="133"/>
      <c r="PJG1301" s="133"/>
      <c r="PJH1301" s="133"/>
      <c r="PJI1301" s="133"/>
      <c r="PJJ1301" s="133"/>
      <c r="PJK1301" s="133"/>
      <c r="PJL1301" s="133"/>
      <c r="PJM1301" s="133"/>
      <c r="PJN1301" s="133"/>
      <c r="PJO1301" s="133"/>
      <c r="PJP1301" s="133"/>
      <c r="PJQ1301" s="133"/>
      <c r="PJR1301" s="133"/>
      <c r="PJS1301" s="133"/>
      <c r="PJT1301" s="133"/>
      <c r="PJU1301" s="133"/>
      <c r="PJV1301" s="133"/>
      <c r="PJW1301" s="133"/>
      <c r="PJX1301" s="133"/>
      <c r="PJY1301" s="133"/>
      <c r="PJZ1301" s="133"/>
      <c r="PKA1301" s="133"/>
      <c r="PKB1301" s="133"/>
      <c r="PKC1301" s="133"/>
      <c r="PKD1301" s="133"/>
      <c r="PKE1301" s="133"/>
      <c r="PKF1301" s="133"/>
      <c r="PKG1301" s="133"/>
      <c r="PKH1301" s="133"/>
      <c r="PKI1301" s="133"/>
      <c r="PKJ1301" s="133"/>
      <c r="PKK1301" s="133"/>
      <c r="PKL1301" s="133"/>
      <c r="PKM1301" s="133"/>
      <c r="PKN1301" s="133"/>
      <c r="PKO1301" s="133"/>
      <c r="PKP1301" s="133"/>
      <c r="PKQ1301" s="133"/>
      <c r="PKR1301" s="133"/>
      <c r="PKS1301" s="133"/>
      <c r="PKT1301" s="133"/>
      <c r="PKU1301" s="133"/>
      <c r="PKV1301" s="133"/>
      <c r="PKW1301" s="133"/>
      <c r="PKX1301" s="133"/>
      <c r="PKY1301" s="133"/>
      <c r="PKZ1301" s="133"/>
      <c r="PLA1301" s="133"/>
      <c r="PLB1301" s="133"/>
      <c r="PLC1301" s="133"/>
      <c r="PLD1301" s="133"/>
      <c r="PLE1301" s="133"/>
      <c r="PLF1301" s="133"/>
      <c r="PLG1301" s="133"/>
      <c r="PLH1301" s="133"/>
      <c r="PLI1301" s="133"/>
      <c r="PLJ1301" s="133"/>
      <c r="PLK1301" s="133"/>
      <c r="PLL1301" s="133"/>
      <c r="PLM1301" s="133"/>
      <c r="PLN1301" s="133"/>
      <c r="PLO1301" s="133"/>
      <c r="PLP1301" s="133"/>
      <c r="PLQ1301" s="133"/>
      <c r="PLR1301" s="133"/>
      <c r="PLS1301" s="133"/>
      <c r="PLT1301" s="133"/>
      <c r="PLU1301" s="133"/>
      <c r="PLV1301" s="133"/>
      <c r="PLW1301" s="133"/>
      <c r="PLX1301" s="133"/>
      <c r="PLY1301" s="133"/>
      <c r="PLZ1301" s="133"/>
      <c r="PMA1301" s="133"/>
      <c r="PMB1301" s="133"/>
      <c r="PMC1301" s="133"/>
      <c r="PMD1301" s="133"/>
      <c r="PME1301" s="133"/>
      <c r="PMF1301" s="133"/>
      <c r="PMG1301" s="133"/>
      <c r="PMH1301" s="133"/>
      <c r="PMI1301" s="133"/>
      <c r="PMJ1301" s="133"/>
      <c r="PMK1301" s="133"/>
      <c r="PML1301" s="133"/>
      <c r="PMM1301" s="133"/>
      <c r="PMN1301" s="133"/>
      <c r="PMO1301" s="133"/>
      <c r="PMP1301" s="133"/>
      <c r="PMQ1301" s="133"/>
      <c r="PMR1301" s="133"/>
      <c r="PMS1301" s="133"/>
      <c r="PMT1301" s="133"/>
      <c r="PMU1301" s="133"/>
      <c r="PMV1301" s="133"/>
      <c r="PMW1301" s="133"/>
      <c r="PMX1301" s="133"/>
      <c r="PMY1301" s="133"/>
      <c r="PMZ1301" s="133"/>
      <c r="PNA1301" s="133"/>
      <c r="PNB1301" s="133"/>
      <c r="PNC1301" s="133"/>
      <c r="PND1301" s="133"/>
      <c r="PNE1301" s="133"/>
      <c r="PNF1301" s="133"/>
      <c r="PNG1301" s="133"/>
      <c r="PNH1301" s="133"/>
      <c r="PNI1301" s="133"/>
      <c r="PNJ1301" s="133"/>
      <c r="PNK1301" s="133"/>
      <c r="PNL1301" s="133"/>
      <c r="PNM1301" s="133"/>
      <c r="PNN1301" s="133"/>
      <c r="PNO1301" s="133"/>
      <c r="PNP1301" s="133"/>
      <c r="PNQ1301" s="133"/>
      <c r="PNR1301" s="133"/>
      <c r="PNS1301" s="133"/>
      <c r="PNT1301" s="133"/>
      <c r="PNU1301" s="133"/>
      <c r="PNV1301" s="133"/>
      <c r="PNW1301" s="133"/>
      <c r="PNX1301" s="133"/>
      <c r="PNY1301" s="133"/>
      <c r="PNZ1301" s="133"/>
      <c r="POA1301" s="133"/>
      <c r="POB1301" s="133"/>
      <c r="POC1301" s="133"/>
      <c r="POD1301" s="133"/>
      <c r="POE1301" s="133"/>
      <c r="POF1301" s="133"/>
      <c r="POG1301" s="133"/>
      <c r="POH1301" s="133"/>
      <c r="POI1301" s="133"/>
      <c r="POJ1301" s="133"/>
      <c r="POK1301" s="133"/>
      <c r="POL1301" s="133"/>
      <c r="POM1301" s="133"/>
      <c r="PON1301" s="133"/>
      <c r="POO1301" s="133"/>
      <c r="POP1301" s="133"/>
      <c r="POQ1301" s="133"/>
      <c r="POR1301" s="133"/>
      <c r="POS1301" s="133"/>
      <c r="POT1301" s="133"/>
      <c r="POU1301" s="133"/>
      <c r="POV1301" s="133"/>
      <c r="POW1301" s="133"/>
      <c r="POX1301" s="133"/>
      <c r="POY1301" s="133"/>
      <c r="POZ1301" s="133"/>
      <c r="PPA1301" s="133"/>
      <c r="PPB1301" s="133"/>
      <c r="PPC1301" s="133"/>
      <c r="PPD1301" s="133"/>
      <c r="PPE1301" s="133"/>
      <c r="PPF1301" s="133"/>
      <c r="PPG1301" s="133"/>
      <c r="PPH1301" s="133"/>
      <c r="PPI1301" s="133"/>
      <c r="PPJ1301" s="133"/>
      <c r="PPK1301" s="133"/>
      <c r="PPL1301" s="133"/>
      <c r="PPM1301" s="133"/>
      <c r="PPN1301" s="133"/>
      <c r="PPO1301" s="133"/>
      <c r="PPP1301" s="133"/>
      <c r="PPQ1301" s="133"/>
      <c r="PPR1301" s="133"/>
      <c r="PPS1301" s="133"/>
      <c r="PPT1301" s="133"/>
      <c r="PPU1301" s="133"/>
      <c r="PPV1301" s="133"/>
      <c r="PPW1301" s="133"/>
      <c r="PPX1301" s="133"/>
      <c r="PPY1301" s="133"/>
      <c r="PPZ1301" s="133"/>
      <c r="PQA1301" s="133"/>
      <c r="PQB1301" s="133"/>
      <c r="PQC1301" s="133"/>
      <c r="PQD1301" s="133"/>
      <c r="PQE1301" s="133"/>
      <c r="PQF1301" s="133"/>
      <c r="PQG1301" s="133"/>
      <c r="PQH1301" s="133"/>
      <c r="PQI1301" s="133"/>
      <c r="PQJ1301" s="133"/>
      <c r="PQK1301" s="133"/>
      <c r="PQL1301" s="133"/>
      <c r="PQM1301" s="133"/>
      <c r="PQN1301" s="133"/>
      <c r="PQO1301" s="133"/>
      <c r="PQP1301" s="133"/>
      <c r="PQQ1301" s="133"/>
      <c r="PQR1301" s="133"/>
      <c r="PQS1301" s="133"/>
      <c r="PQT1301" s="133"/>
      <c r="PQU1301" s="133"/>
      <c r="PQV1301" s="133"/>
      <c r="PQW1301" s="133"/>
      <c r="PQX1301" s="133"/>
      <c r="PQY1301" s="133"/>
      <c r="PQZ1301" s="133"/>
      <c r="PRA1301" s="133"/>
      <c r="PRB1301" s="133"/>
      <c r="PRC1301" s="133"/>
      <c r="PRD1301" s="133"/>
      <c r="PRE1301" s="133"/>
      <c r="PRF1301" s="133"/>
      <c r="PRG1301" s="133"/>
      <c r="PRH1301" s="133"/>
      <c r="PRI1301" s="133"/>
      <c r="PRJ1301" s="133"/>
      <c r="PRK1301" s="133"/>
      <c r="PRL1301" s="133"/>
      <c r="PRM1301" s="133"/>
      <c r="PRN1301" s="133"/>
      <c r="PRO1301" s="133"/>
      <c r="PRP1301" s="133"/>
      <c r="PRQ1301" s="133"/>
      <c r="PRR1301" s="133"/>
      <c r="PRS1301" s="133"/>
      <c r="PRT1301" s="133"/>
      <c r="PRU1301" s="133"/>
      <c r="PRV1301" s="133"/>
      <c r="PRW1301" s="133"/>
      <c r="PRX1301" s="133"/>
      <c r="PRY1301" s="133"/>
      <c r="PRZ1301" s="133"/>
      <c r="PSA1301" s="133"/>
      <c r="PSB1301" s="133"/>
      <c r="PSC1301" s="133"/>
      <c r="PSD1301" s="133"/>
      <c r="PSE1301" s="133"/>
      <c r="PSF1301" s="133"/>
      <c r="PSG1301" s="133"/>
      <c r="PSH1301" s="133"/>
      <c r="PSI1301" s="133"/>
      <c r="PSJ1301" s="133"/>
      <c r="PSK1301" s="133"/>
      <c r="PSL1301" s="133"/>
      <c r="PSM1301" s="133"/>
      <c r="PSN1301" s="133"/>
      <c r="PSO1301" s="133"/>
      <c r="PSP1301" s="133"/>
      <c r="PSQ1301" s="133"/>
      <c r="PSR1301" s="133"/>
      <c r="PSS1301" s="133"/>
      <c r="PST1301" s="133"/>
      <c r="PSU1301" s="133"/>
      <c r="PSV1301" s="133"/>
      <c r="PSW1301" s="133"/>
      <c r="PSX1301" s="133"/>
      <c r="PSY1301" s="133"/>
      <c r="PSZ1301" s="133"/>
      <c r="PTA1301" s="133"/>
      <c r="PTB1301" s="133"/>
      <c r="PTC1301" s="133"/>
      <c r="PTD1301" s="133"/>
      <c r="PTE1301" s="133"/>
      <c r="PTF1301" s="133"/>
      <c r="PTG1301" s="133"/>
      <c r="PTH1301" s="133"/>
      <c r="PTI1301" s="133"/>
      <c r="PTJ1301" s="133"/>
      <c r="PTK1301" s="133"/>
      <c r="PTL1301" s="133"/>
      <c r="PTM1301" s="133"/>
      <c r="PTN1301" s="133"/>
      <c r="PTO1301" s="133"/>
      <c r="PTP1301" s="133"/>
      <c r="PTQ1301" s="133"/>
      <c r="PTR1301" s="133"/>
      <c r="PTS1301" s="133"/>
      <c r="PTT1301" s="133"/>
      <c r="PTU1301" s="133"/>
      <c r="PTV1301" s="133"/>
      <c r="PTW1301" s="133"/>
      <c r="PTX1301" s="133"/>
      <c r="PTY1301" s="133"/>
      <c r="PTZ1301" s="133"/>
      <c r="PUA1301" s="133"/>
      <c r="PUB1301" s="133"/>
      <c r="PUC1301" s="133"/>
      <c r="PUD1301" s="133"/>
      <c r="PUE1301" s="133"/>
      <c r="PUF1301" s="133"/>
      <c r="PUG1301" s="133"/>
      <c r="PUH1301" s="133"/>
      <c r="PUI1301" s="133"/>
      <c r="PUJ1301" s="133"/>
      <c r="PUK1301" s="133"/>
      <c r="PUL1301" s="133"/>
      <c r="PUM1301" s="133"/>
      <c r="PUN1301" s="133"/>
      <c r="PUO1301" s="133"/>
      <c r="PUP1301" s="133"/>
      <c r="PUQ1301" s="133"/>
      <c r="PUR1301" s="133"/>
      <c r="PUS1301" s="133"/>
      <c r="PUT1301" s="133"/>
      <c r="PUU1301" s="133"/>
      <c r="PUV1301" s="133"/>
      <c r="PUW1301" s="133"/>
      <c r="PUX1301" s="133"/>
      <c r="PUY1301" s="133"/>
      <c r="PUZ1301" s="133"/>
      <c r="PVA1301" s="133"/>
      <c r="PVB1301" s="133"/>
      <c r="PVC1301" s="133"/>
      <c r="PVD1301" s="133"/>
      <c r="PVE1301" s="133"/>
      <c r="PVF1301" s="133"/>
      <c r="PVG1301" s="133"/>
      <c r="PVH1301" s="133"/>
      <c r="PVI1301" s="133"/>
      <c r="PVJ1301" s="133"/>
      <c r="PVK1301" s="133"/>
      <c r="PVL1301" s="133"/>
      <c r="PVM1301" s="133"/>
      <c r="PVN1301" s="133"/>
      <c r="PVO1301" s="133"/>
      <c r="PVP1301" s="133"/>
      <c r="PVQ1301" s="133"/>
      <c r="PVR1301" s="133"/>
      <c r="PVS1301" s="133"/>
      <c r="PVT1301" s="133"/>
      <c r="PVU1301" s="133"/>
      <c r="PVV1301" s="133"/>
      <c r="PVW1301" s="133"/>
      <c r="PVX1301" s="133"/>
      <c r="PVY1301" s="133"/>
      <c r="PVZ1301" s="133"/>
      <c r="PWA1301" s="133"/>
      <c r="PWB1301" s="133"/>
      <c r="PWC1301" s="133"/>
      <c r="PWD1301" s="133"/>
      <c r="PWE1301" s="133"/>
      <c r="PWF1301" s="133"/>
      <c r="PWG1301" s="133"/>
      <c r="PWH1301" s="133"/>
      <c r="PWI1301" s="133"/>
      <c r="PWJ1301" s="133"/>
      <c r="PWK1301" s="133"/>
      <c r="PWL1301" s="133"/>
      <c r="PWM1301" s="133"/>
      <c r="PWN1301" s="133"/>
      <c r="PWO1301" s="133"/>
      <c r="PWP1301" s="133"/>
      <c r="PWQ1301" s="133"/>
      <c r="PWR1301" s="133"/>
      <c r="PWS1301" s="133"/>
      <c r="PWT1301" s="133"/>
      <c r="PWU1301" s="133"/>
      <c r="PWV1301" s="133"/>
      <c r="PWW1301" s="133"/>
      <c r="PWX1301" s="133"/>
      <c r="PWY1301" s="133"/>
      <c r="PWZ1301" s="133"/>
      <c r="PXA1301" s="133"/>
      <c r="PXB1301" s="133"/>
      <c r="PXC1301" s="133"/>
      <c r="PXD1301" s="133"/>
      <c r="PXE1301" s="133"/>
      <c r="PXF1301" s="133"/>
      <c r="PXG1301" s="133"/>
      <c r="PXH1301" s="133"/>
      <c r="PXI1301" s="133"/>
      <c r="PXJ1301" s="133"/>
      <c r="PXK1301" s="133"/>
      <c r="PXL1301" s="133"/>
      <c r="PXM1301" s="133"/>
      <c r="PXN1301" s="133"/>
      <c r="PXO1301" s="133"/>
      <c r="PXP1301" s="133"/>
      <c r="PXQ1301" s="133"/>
      <c r="PXR1301" s="133"/>
      <c r="PXS1301" s="133"/>
      <c r="PXT1301" s="133"/>
      <c r="PXU1301" s="133"/>
      <c r="PXV1301" s="133"/>
      <c r="PXW1301" s="133"/>
      <c r="PXX1301" s="133"/>
      <c r="PXY1301" s="133"/>
      <c r="PXZ1301" s="133"/>
      <c r="PYA1301" s="133"/>
      <c r="PYB1301" s="133"/>
      <c r="PYC1301" s="133"/>
      <c r="PYD1301" s="133"/>
      <c r="PYE1301" s="133"/>
      <c r="PYF1301" s="133"/>
      <c r="PYG1301" s="133"/>
      <c r="PYH1301" s="133"/>
      <c r="PYI1301" s="133"/>
      <c r="PYJ1301" s="133"/>
      <c r="PYK1301" s="133"/>
      <c r="PYL1301" s="133"/>
      <c r="PYM1301" s="133"/>
      <c r="PYN1301" s="133"/>
      <c r="PYO1301" s="133"/>
      <c r="PYP1301" s="133"/>
      <c r="PYQ1301" s="133"/>
      <c r="PYR1301" s="133"/>
      <c r="PYS1301" s="133"/>
      <c r="PYT1301" s="133"/>
      <c r="PYU1301" s="133"/>
      <c r="PYV1301" s="133"/>
      <c r="PYW1301" s="133"/>
      <c r="PYX1301" s="133"/>
      <c r="PYY1301" s="133"/>
      <c r="PYZ1301" s="133"/>
      <c r="PZA1301" s="133"/>
      <c r="PZB1301" s="133"/>
      <c r="PZC1301" s="133"/>
      <c r="PZD1301" s="133"/>
      <c r="PZE1301" s="133"/>
      <c r="PZF1301" s="133"/>
      <c r="PZG1301" s="133"/>
      <c r="PZH1301" s="133"/>
      <c r="PZI1301" s="133"/>
      <c r="PZJ1301" s="133"/>
      <c r="PZK1301" s="133"/>
      <c r="PZL1301" s="133"/>
      <c r="PZM1301" s="133"/>
      <c r="PZN1301" s="133"/>
      <c r="PZO1301" s="133"/>
      <c r="PZP1301" s="133"/>
      <c r="PZQ1301" s="133"/>
      <c r="PZR1301" s="133"/>
      <c r="PZS1301" s="133"/>
      <c r="PZT1301" s="133"/>
      <c r="PZU1301" s="133"/>
      <c r="PZV1301" s="133"/>
      <c r="PZW1301" s="133"/>
      <c r="PZX1301" s="133"/>
      <c r="PZY1301" s="133"/>
      <c r="PZZ1301" s="133"/>
      <c r="QAA1301" s="133"/>
      <c r="QAB1301" s="133"/>
      <c r="QAC1301" s="133"/>
      <c r="QAD1301" s="133"/>
      <c r="QAE1301" s="133"/>
      <c r="QAF1301" s="133"/>
      <c r="QAG1301" s="133"/>
      <c r="QAH1301" s="133"/>
      <c r="QAI1301" s="133"/>
      <c r="QAJ1301" s="133"/>
      <c r="QAK1301" s="133"/>
      <c r="QAL1301" s="133"/>
      <c r="QAM1301" s="133"/>
      <c r="QAN1301" s="133"/>
      <c r="QAO1301" s="133"/>
      <c r="QAP1301" s="133"/>
      <c r="QAQ1301" s="133"/>
      <c r="QAR1301" s="133"/>
      <c r="QAS1301" s="133"/>
      <c r="QAT1301" s="133"/>
      <c r="QAU1301" s="133"/>
      <c r="QAV1301" s="133"/>
      <c r="QAW1301" s="133"/>
      <c r="QAX1301" s="133"/>
      <c r="QAY1301" s="133"/>
      <c r="QAZ1301" s="133"/>
      <c r="QBA1301" s="133"/>
      <c r="QBB1301" s="133"/>
      <c r="QBC1301" s="133"/>
      <c r="QBD1301" s="133"/>
      <c r="QBE1301" s="133"/>
      <c r="QBF1301" s="133"/>
      <c r="QBG1301" s="133"/>
      <c r="QBH1301" s="133"/>
      <c r="QBI1301" s="133"/>
      <c r="QBJ1301" s="133"/>
      <c r="QBK1301" s="133"/>
      <c r="QBL1301" s="133"/>
      <c r="QBM1301" s="133"/>
      <c r="QBN1301" s="133"/>
      <c r="QBO1301" s="133"/>
      <c r="QBP1301" s="133"/>
      <c r="QBQ1301" s="133"/>
      <c r="QBR1301" s="133"/>
      <c r="QBS1301" s="133"/>
      <c r="QBT1301" s="133"/>
      <c r="QBU1301" s="133"/>
      <c r="QBV1301" s="133"/>
      <c r="QBW1301" s="133"/>
      <c r="QBX1301" s="133"/>
      <c r="QBY1301" s="133"/>
      <c r="QBZ1301" s="133"/>
      <c r="QCA1301" s="133"/>
      <c r="QCB1301" s="133"/>
      <c r="QCC1301" s="133"/>
      <c r="QCD1301" s="133"/>
      <c r="QCE1301" s="133"/>
      <c r="QCF1301" s="133"/>
      <c r="QCG1301" s="133"/>
      <c r="QCH1301" s="133"/>
      <c r="QCI1301" s="133"/>
      <c r="QCJ1301" s="133"/>
      <c r="QCK1301" s="133"/>
      <c r="QCL1301" s="133"/>
      <c r="QCM1301" s="133"/>
      <c r="QCN1301" s="133"/>
      <c r="QCO1301" s="133"/>
      <c r="QCP1301" s="133"/>
      <c r="QCQ1301" s="133"/>
      <c r="QCR1301" s="133"/>
      <c r="QCS1301" s="133"/>
      <c r="QCT1301" s="133"/>
      <c r="QCU1301" s="133"/>
      <c r="QCV1301" s="133"/>
      <c r="QCW1301" s="133"/>
      <c r="QCX1301" s="133"/>
      <c r="QCY1301" s="133"/>
      <c r="QCZ1301" s="133"/>
      <c r="QDA1301" s="133"/>
      <c r="QDB1301" s="133"/>
      <c r="QDC1301" s="133"/>
      <c r="QDD1301" s="133"/>
      <c r="QDE1301" s="133"/>
      <c r="QDF1301" s="133"/>
      <c r="QDG1301" s="133"/>
      <c r="QDH1301" s="133"/>
      <c r="QDI1301" s="133"/>
      <c r="QDJ1301" s="133"/>
      <c r="QDK1301" s="133"/>
      <c r="QDL1301" s="133"/>
      <c r="QDM1301" s="133"/>
      <c r="QDN1301" s="133"/>
      <c r="QDO1301" s="133"/>
      <c r="QDP1301" s="133"/>
      <c r="QDQ1301" s="133"/>
      <c r="QDR1301" s="133"/>
      <c r="QDS1301" s="133"/>
      <c r="QDT1301" s="133"/>
      <c r="QDU1301" s="133"/>
      <c r="QDV1301" s="133"/>
      <c r="QDW1301" s="133"/>
      <c r="QDX1301" s="133"/>
      <c r="QDY1301" s="133"/>
      <c r="QDZ1301" s="133"/>
      <c r="QEA1301" s="133"/>
      <c r="QEB1301" s="133"/>
      <c r="QEC1301" s="133"/>
      <c r="QED1301" s="133"/>
      <c r="QEE1301" s="133"/>
      <c r="QEF1301" s="133"/>
      <c r="QEG1301" s="133"/>
      <c r="QEH1301" s="133"/>
      <c r="QEI1301" s="133"/>
      <c r="QEJ1301" s="133"/>
      <c r="QEK1301" s="133"/>
      <c r="QEL1301" s="133"/>
      <c r="QEM1301" s="133"/>
      <c r="QEN1301" s="133"/>
      <c r="QEO1301" s="133"/>
      <c r="QEP1301" s="133"/>
      <c r="QEQ1301" s="133"/>
      <c r="QER1301" s="133"/>
      <c r="QES1301" s="133"/>
      <c r="QET1301" s="133"/>
      <c r="QEU1301" s="133"/>
      <c r="QEV1301" s="133"/>
      <c r="QEW1301" s="133"/>
      <c r="QEX1301" s="133"/>
      <c r="QEY1301" s="133"/>
      <c r="QEZ1301" s="133"/>
      <c r="QFA1301" s="133"/>
      <c r="QFB1301" s="133"/>
      <c r="QFC1301" s="133"/>
      <c r="QFD1301" s="133"/>
      <c r="QFE1301" s="133"/>
      <c r="QFF1301" s="133"/>
      <c r="QFG1301" s="133"/>
      <c r="QFH1301" s="133"/>
      <c r="QFI1301" s="133"/>
      <c r="QFJ1301" s="133"/>
      <c r="QFK1301" s="133"/>
      <c r="QFL1301" s="133"/>
      <c r="QFM1301" s="133"/>
      <c r="QFN1301" s="133"/>
      <c r="QFO1301" s="133"/>
      <c r="QFP1301" s="133"/>
      <c r="QFQ1301" s="133"/>
      <c r="QFR1301" s="133"/>
      <c r="QFS1301" s="133"/>
      <c r="QFT1301" s="133"/>
      <c r="QFU1301" s="133"/>
      <c r="QFV1301" s="133"/>
      <c r="QFW1301" s="133"/>
      <c r="QFX1301" s="133"/>
      <c r="QFY1301" s="133"/>
      <c r="QFZ1301" s="133"/>
      <c r="QGA1301" s="133"/>
      <c r="QGB1301" s="133"/>
      <c r="QGC1301" s="133"/>
      <c r="QGD1301" s="133"/>
      <c r="QGE1301" s="133"/>
      <c r="QGF1301" s="133"/>
      <c r="QGG1301" s="133"/>
      <c r="QGH1301" s="133"/>
      <c r="QGI1301" s="133"/>
      <c r="QGJ1301" s="133"/>
      <c r="QGK1301" s="133"/>
      <c r="QGL1301" s="133"/>
      <c r="QGM1301" s="133"/>
      <c r="QGN1301" s="133"/>
      <c r="QGO1301" s="133"/>
      <c r="QGP1301" s="133"/>
      <c r="QGQ1301" s="133"/>
      <c r="QGR1301" s="133"/>
      <c r="QGS1301" s="133"/>
      <c r="QGT1301" s="133"/>
      <c r="QGU1301" s="133"/>
      <c r="QGV1301" s="133"/>
      <c r="QGW1301" s="133"/>
      <c r="QGX1301" s="133"/>
      <c r="QGY1301" s="133"/>
      <c r="QGZ1301" s="133"/>
      <c r="QHA1301" s="133"/>
      <c r="QHB1301" s="133"/>
      <c r="QHC1301" s="133"/>
      <c r="QHD1301" s="133"/>
      <c r="QHE1301" s="133"/>
      <c r="QHF1301" s="133"/>
      <c r="QHG1301" s="133"/>
      <c r="QHH1301" s="133"/>
      <c r="QHI1301" s="133"/>
      <c r="QHJ1301" s="133"/>
      <c r="QHK1301" s="133"/>
      <c r="QHL1301" s="133"/>
      <c r="QHM1301" s="133"/>
      <c r="QHN1301" s="133"/>
      <c r="QHO1301" s="133"/>
      <c r="QHP1301" s="133"/>
      <c r="QHQ1301" s="133"/>
      <c r="QHR1301" s="133"/>
      <c r="QHS1301" s="133"/>
      <c r="QHT1301" s="133"/>
      <c r="QHU1301" s="133"/>
      <c r="QHV1301" s="133"/>
      <c r="QHW1301" s="133"/>
      <c r="QHX1301" s="133"/>
      <c r="QHY1301" s="133"/>
      <c r="QHZ1301" s="133"/>
      <c r="QIA1301" s="133"/>
      <c r="QIB1301" s="133"/>
      <c r="QIC1301" s="133"/>
      <c r="QID1301" s="133"/>
      <c r="QIE1301" s="133"/>
      <c r="QIF1301" s="133"/>
      <c r="QIG1301" s="133"/>
      <c r="QIH1301" s="133"/>
      <c r="QII1301" s="133"/>
      <c r="QIJ1301" s="133"/>
      <c r="QIK1301" s="133"/>
      <c r="QIL1301" s="133"/>
      <c r="QIM1301" s="133"/>
      <c r="QIN1301" s="133"/>
      <c r="QIO1301" s="133"/>
      <c r="QIP1301" s="133"/>
      <c r="QIQ1301" s="133"/>
      <c r="QIR1301" s="133"/>
      <c r="QIS1301" s="133"/>
      <c r="QIT1301" s="133"/>
      <c r="QIU1301" s="133"/>
      <c r="QIV1301" s="133"/>
      <c r="QIW1301" s="133"/>
      <c r="QIX1301" s="133"/>
      <c r="QIY1301" s="133"/>
      <c r="QIZ1301" s="133"/>
      <c r="QJA1301" s="133"/>
      <c r="QJB1301" s="133"/>
      <c r="QJC1301" s="133"/>
      <c r="QJD1301" s="133"/>
      <c r="QJE1301" s="133"/>
      <c r="QJF1301" s="133"/>
      <c r="QJG1301" s="133"/>
      <c r="QJH1301" s="133"/>
      <c r="QJI1301" s="133"/>
      <c r="QJJ1301" s="133"/>
      <c r="QJK1301" s="133"/>
      <c r="QJL1301" s="133"/>
      <c r="QJM1301" s="133"/>
      <c r="QJN1301" s="133"/>
      <c r="QJO1301" s="133"/>
      <c r="QJP1301" s="133"/>
      <c r="QJQ1301" s="133"/>
      <c r="QJR1301" s="133"/>
      <c r="QJS1301" s="133"/>
      <c r="QJT1301" s="133"/>
      <c r="QJU1301" s="133"/>
      <c r="QJV1301" s="133"/>
      <c r="QJW1301" s="133"/>
      <c r="QJX1301" s="133"/>
      <c r="QJY1301" s="133"/>
      <c r="QJZ1301" s="133"/>
      <c r="QKA1301" s="133"/>
      <c r="QKB1301" s="133"/>
      <c r="QKC1301" s="133"/>
      <c r="QKD1301" s="133"/>
      <c r="QKE1301" s="133"/>
      <c r="QKF1301" s="133"/>
      <c r="QKG1301" s="133"/>
      <c r="QKH1301" s="133"/>
      <c r="QKI1301" s="133"/>
      <c r="QKJ1301" s="133"/>
      <c r="QKK1301" s="133"/>
      <c r="QKL1301" s="133"/>
      <c r="QKM1301" s="133"/>
      <c r="QKN1301" s="133"/>
      <c r="QKO1301" s="133"/>
      <c r="QKP1301" s="133"/>
      <c r="QKQ1301" s="133"/>
      <c r="QKR1301" s="133"/>
      <c r="QKS1301" s="133"/>
      <c r="QKT1301" s="133"/>
      <c r="QKU1301" s="133"/>
      <c r="QKV1301" s="133"/>
      <c r="QKW1301" s="133"/>
      <c r="QKX1301" s="133"/>
      <c r="QKY1301" s="133"/>
      <c r="QKZ1301" s="133"/>
      <c r="QLA1301" s="133"/>
      <c r="QLB1301" s="133"/>
      <c r="QLC1301" s="133"/>
      <c r="QLD1301" s="133"/>
      <c r="QLE1301" s="133"/>
      <c r="QLF1301" s="133"/>
      <c r="QLG1301" s="133"/>
      <c r="QLH1301" s="133"/>
      <c r="QLI1301" s="133"/>
      <c r="QLJ1301" s="133"/>
      <c r="QLK1301" s="133"/>
      <c r="QLL1301" s="133"/>
      <c r="QLM1301" s="133"/>
      <c r="QLN1301" s="133"/>
      <c r="QLO1301" s="133"/>
      <c r="QLP1301" s="133"/>
      <c r="QLQ1301" s="133"/>
      <c r="QLR1301" s="133"/>
      <c r="QLS1301" s="133"/>
      <c r="QLT1301" s="133"/>
      <c r="QLU1301" s="133"/>
      <c r="QLV1301" s="133"/>
      <c r="QLW1301" s="133"/>
      <c r="QLX1301" s="133"/>
      <c r="QLY1301" s="133"/>
      <c r="QLZ1301" s="133"/>
      <c r="QMA1301" s="133"/>
      <c r="QMB1301" s="133"/>
      <c r="QMC1301" s="133"/>
      <c r="QMD1301" s="133"/>
      <c r="QME1301" s="133"/>
      <c r="QMF1301" s="133"/>
      <c r="QMG1301" s="133"/>
      <c r="QMH1301" s="133"/>
      <c r="QMI1301" s="133"/>
      <c r="QMJ1301" s="133"/>
      <c r="QMK1301" s="133"/>
      <c r="QML1301" s="133"/>
      <c r="QMM1301" s="133"/>
      <c r="QMN1301" s="133"/>
      <c r="QMO1301" s="133"/>
      <c r="QMP1301" s="133"/>
      <c r="QMQ1301" s="133"/>
      <c r="QMR1301" s="133"/>
      <c r="QMS1301" s="133"/>
      <c r="QMT1301" s="133"/>
      <c r="QMU1301" s="133"/>
      <c r="QMV1301" s="133"/>
      <c r="QMW1301" s="133"/>
      <c r="QMX1301" s="133"/>
      <c r="QMY1301" s="133"/>
      <c r="QMZ1301" s="133"/>
      <c r="QNA1301" s="133"/>
      <c r="QNB1301" s="133"/>
      <c r="QNC1301" s="133"/>
      <c r="QND1301" s="133"/>
      <c r="QNE1301" s="133"/>
      <c r="QNF1301" s="133"/>
      <c r="QNG1301" s="133"/>
      <c r="QNH1301" s="133"/>
      <c r="QNI1301" s="133"/>
      <c r="QNJ1301" s="133"/>
      <c r="QNK1301" s="133"/>
      <c r="QNL1301" s="133"/>
      <c r="QNM1301" s="133"/>
      <c r="QNN1301" s="133"/>
      <c r="QNO1301" s="133"/>
      <c r="QNP1301" s="133"/>
      <c r="QNQ1301" s="133"/>
      <c r="QNR1301" s="133"/>
      <c r="QNS1301" s="133"/>
      <c r="QNT1301" s="133"/>
      <c r="QNU1301" s="133"/>
      <c r="QNV1301" s="133"/>
      <c r="QNW1301" s="133"/>
      <c r="QNX1301" s="133"/>
      <c r="QNY1301" s="133"/>
      <c r="QNZ1301" s="133"/>
      <c r="QOA1301" s="133"/>
      <c r="QOB1301" s="133"/>
      <c r="QOC1301" s="133"/>
      <c r="QOD1301" s="133"/>
      <c r="QOE1301" s="133"/>
      <c r="QOF1301" s="133"/>
      <c r="QOG1301" s="133"/>
      <c r="QOH1301" s="133"/>
      <c r="QOI1301" s="133"/>
      <c r="QOJ1301" s="133"/>
      <c r="QOK1301" s="133"/>
      <c r="QOL1301" s="133"/>
      <c r="QOM1301" s="133"/>
      <c r="QON1301" s="133"/>
      <c r="QOO1301" s="133"/>
      <c r="QOP1301" s="133"/>
      <c r="QOQ1301" s="133"/>
      <c r="QOR1301" s="133"/>
      <c r="QOS1301" s="133"/>
      <c r="QOT1301" s="133"/>
      <c r="QOU1301" s="133"/>
      <c r="QOV1301" s="133"/>
      <c r="QOW1301" s="133"/>
      <c r="QOX1301" s="133"/>
      <c r="QOY1301" s="133"/>
      <c r="QOZ1301" s="133"/>
      <c r="QPA1301" s="133"/>
      <c r="QPB1301" s="133"/>
      <c r="QPC1301" s="133"/>
      <c r="QPD1301" s="133"/>
      <c r="QPE1301" s="133"/>
      <c r="QPF1301" s="133"/>
      <c r="QPG1301" s="133"/>
      <c r="QPH1301" s="133"/>
      <c r="QPI1301" s="133"/>
      <c r="QPJ1301" s="133"/>
      <c r="QPK1301" s="133"/>
      <c r="QPL1301" s="133"/>
      <c r="QPM1301" s="133"/>
      <c r="QPN1301" s="133"/>
      <c r="QPO1301" s="133"/>
      <c r="QPP1301" s="133"/>
      <c r="QPQ1301" s="133"/>
      <c r="QPR1301" s="133"/>
      <c r="QPS1301" s="133"/>
      <c r="QPT1301" s="133"/>
      <c r="QPU1301" s="133"/>
      <c r="QPV1301" s="133"/>
      <c r="QPW1301" s="133"/>
      <c r="QPX1301" s="133"/>
      <c r="QPY1301" s="133"/>
      <c r="QPZ1301" s="133"/>
      <c r="QQA1301" s="133"/>
      <c r="QQB1301" s="133"/>
      <c r="QQC1301" s="133"/>
      <c r="QQD1301" s="133"/>
      <c r="QQE1301" s="133"/>
      <c r="QQF1301" s="133"/>
      <c r="QQG1301" s="133"/>
      <c r="QQH1301" s="133"/>
      <c r="QQI1301" s="133"/>
      <c r="QQJ1301" s="133"/>
      <c r="QQK1301" s="133"/>
      <c r="QQL1301" s="133"/>
      <c r="QQM1301" s="133"/>
      <c r="QQN1301" s="133"/>
      <c r="QQO1301" s="133"/>
      <c r="QQP1301" s="133"/>
      <c r="QQQ1301" s="133"/>
      <c r="QQR1301" s="133"/>
      <c r="QQS1301" s="133"/>
      <c r="QQT1301" s="133"/>
      <c r="QQU1301" s="133"/>
      <c r="QQV1301" s="133"/>
      <c r="QQW1301" s="133"/>
      <c r="QQX1301" s="133"/>
      <c r="QQY1301" s="133"/>
      <c r="QQZ1301" s="133"/>
      <c r="QRA1301" s="133"/>
      <c r="QRB1301" s="133"/>
      <c r="QRC1301" s="133"/>
      <c r="QRD1301" s="133"/>
      <c r="QRE1301" s="133"/>
      <c r="QRF1301" s="133"/>
      <c r="QRG1301" s="133"/>
      <c r="QRH1301" s="133"/>
      <c r="QRI1301" s="133"/>
      <c r="QRJ1301" s="133"/>
      <c r="QRK1301" s="133"/>
      <c r="QRL1301" s="133"/>
      <c r="QRM1301" s="133"/>
      <c r="QRN1301" s="133"/>
      <c r="QRO1301" s="133"/>
      <c r="QRP1301" s="133"/>
      <c r="QRQ1301" s="133"/>
      <c r="QRR1301" s="133"/>
      <c r="QRS1301" s="133"/>
      <c r="QRT1301" s="133"/>
      <c r="QRU1301" s="133"/>
      <c r="QRV1301" s="133"/>
      <c r="QRW1301" s="133"/>
      <c r="QRX1301" s="133"/>
      <c r="QRY1301" s="133"/>
      <c r="QRZ1301" s="133"/>
      <c r="QSA1301" s="133"/>
      <c r="QSB1301" s="133"/>
      <c r="QSC1301" s="133"/>
      <c r="QSD1301" s="133"/>
      <c r="QSE1301" s="133"/>
      <c r="QSF1301" s="133"/>
      <c r="QSG1301" s="133"/>
      <c r="QSH1301" s="133"/>
      <c r="QSI1301" s="133"/>
      <c r="QSJ1301" s="133"/>
      <c r="QSK1301" s="133"/>
      <c r="QSL1301" s="133"/>
      <c r="QSM1301" s="133"/>
      <c r="QSN1301" s="133"/>
      <c r="QSO1301" s="133"/>
      <c r="QSP1301" s="133"/>
      <c r="QSQ1301" s="133"/>
      <c r="QSR1301" s="133"/>
      <c r="QSS1301" s="133"/>
      <c r="QST1301" s="133"/>
      <c r="QSU1301" s="133"/>
      <c r="QSV1301" s="133"/>
      <c r="QSW1301" s="133"/>
      <c r="QSX1301" s="133"/>
      <c r="QSY1301" s="133"/>
      <c r="QSZ1301" s="133"/>
      <c r="QTA1301" s="133"/>
      <c r="QTB1301" s="133"/>
      <c r="QTC1301" s="133"/>
      <c r="QTD1301" s="133"/>
      <c r="QTE1301" s="133"/>
      <c r="QTF1301" s="133"/>
      <c r="QTG1301" s="133"/>
      <c r="QTH1301" s="133"/>
      <c r="QTI1301" s="133"/>
      <c r="QTJ1301" s="133"/>
      <c r="QTK1301" s="133"/>
      <c r="QTL1301" s="133"/>
      <c r="QTM1301" s="133"/>
      <c r="QTN1301" s="133"/>
      <c r="QTO1301" s="133"/>
      <c r="QTP1301" s="133"/>
      <c r="QTQ1301" s="133"/>
      <c r="QTR1301" s="133"/>
      <c r="QTS1301" s="133"/>
      <c r="QTT1301" s="133"/>
      <c r="QTU1301" s="133"/>
      <c r="QTV1301" s="133"/>
      <c r="QTW1301" s="133"/>
      <c r="QTX1301" s="133"/>
      <c r="QTY1301" s="133"/>
      <c r="QTZ1301" s="133"/>
      <c r="QUA1301" s="133"/>
      <c r="QUB1301" s="133"/>
      <c r="QUC1301" s="133"/>
      <c r="QUD1301" s="133"/>
      <c r="QUE1301" s="133"/>
      <c r="QUF1301" s="133"/>
      <c r="QUG1301" s="133"/>
      <c r="QUH1301" s="133"/>
      <c r="QUI1301" s="133"/>
      <c r="QUJ1301" s="133"/>
      <c r="QUK1301" s="133"/>
      <c r="QUL1301" s="133"/>
      <c r="QUM1301" s="133"/>
      <c r="QUN1301" s="133"/>
      <c r="QUO1301" s="133"/>
      <c r="QUP1301" s="133"/>
      <c r="QUQ1301" s="133"/>
      <c r="QUR1301" s="133"/>
      <c r="QUS1301" s="133"/>
      <c r="QUT1301" s="133"/>
      <c r="QUU1301" s="133"/>
      <c r="QUV1301" s="133"/>
      <c r="QUW1301" s="133"/>
      <c r="QUX1301" s="133"/>
      <c r="QUY1301" s="133"/>
      <c r="QUZ1301" s="133"/>
      <c r="QVA1301" s="133"/>
      <c r="QVB1301" s="133"/>
      <c r="QVC1301" s="133"/>
      <c r="QVD1301" s="133"/>
      <c r="QVE1301" s="133"/>
      <c r="QVF1301" s="133"/>
      <c r="QVG1301" s="133"/>
      <c r="QVH1301" s="133"/>
      <c r="QVI1301" s="133"/>
      <c r="QVJ1301" s="133"/>
      <c r="QVK1301" s="133"/>
      <c r="QVL1301" s="133"/>
      <c r="QVM1301" s="133"/>
      <c r="QVN1301" s="133"/>
      <c r="QVO1301" s="133"/>
      <c r="QVP1301" s="133"/>
      <c r="QVQ1301" s="133"/>
      <c r="QVR1301" s="133"/>
      <c r="QVS1301" s="133"/>
      <c r="QVT1301" s="133"/>
      <c r="QVU1301" s="133"/>
      <c r="QVV1301" s="133"/>
      <c r="QVW1301" s="133"/>
      <c r="QVX1301" s="133"/>
      <c r="QVY1301" s="133"/>
      <c r="QVZ1301" s="133"/>
      <c r="QWA1301" s="133"/>
      <c r="QWB1301" s="133"/>
      <c r="QWC1301" s="133"/>
      <c r="QWD1301" s="133"/>
      <c r="QWE1301" s="133"/>
      <c r="QWF1301" s="133"/>
      <c r="QWG1301" s="133"/>
      <c r="QWH1301" s="133"/>
      <c r="QWI1301" s="133"/>
      <c r="QWJ1301" s="133"/>
      <c r="QWK1301" s="133"/>
      <c r="QWL1301" s="133"/>
      <c r="QWM1301" s="133"/>
      <c r="QWN1301" s="133"/>
      <c r="QWO1301" s="133"/>
      <c r="QWP1301" s="133"/>
      <c r="QWQ1301" s="133"/>
      <c r="QWR1301" s="133"/>
      <c r="QWS1301" s="133"/>
      <c r="QWT1301" s="133"/>
      <c r="QWU1301" s="133"/>
      <c r="QWV1301" s="133"/>
      <c r="QWW1301" s="133"/>
      <c r="QWX1301" s="133"/>
      <c r="QWY1301" s="133"/>
      <c r="QWZ1301" s="133"/>
      <c r="QXA1301" s="133"/>
      <c r="QXB1301" s="133"/>
      <c r="QXC1301" s="133"/>
      <c r="QXD1301" s="133"/>
      <c r="QXE1301" s="133"/>
      <c r="QXF1301" s="133"/>
      <c r="QXG1301" s="133"/>
      <c r="QXH1301" s="133"/>
      <c r="QXI1301" s="133"/>
      <c r="QXJ1301" s="133"/>
      <c r="QXK1301" s="133"/>
      <c r="QXL1301" s="133"/>
      <c r="QXM1301" s="133"/>
      <c r="QXN1301" s="133"/>
      <c r="QXO1301" s="133"/>
      <c r="QXP1301" s="133"/>
      <c r="QXQ1301" s="133"/>
      <c r="QXR1301" s="133"/>
      <c r="QXS1301" s="133"/>
      <c r="QXT1301" s="133"/>
      <c r="QXU1301" s="133"/>
      <c r="QXV1301" s="133"/>
      <c r="QXW1301" s="133"/>
      <c r="QXX1301" s="133"/>
      <c r="QXY1301" s="133"/>
      <c r="QXZ1301" s="133"/>
      <c r="QYA1301" s="133"/>
      <c r="QYB1301" s="133"/>
      <c r="QYC1301" s="133"/>
      <c r="QYD1301" s="133"/>
      <c r="QYE1301" s="133"/>
      <c r="QYF1301" s="133"/>
      <c r="QYG1301" s="133"/>
      <c r="QYH1301" s="133"/>
      <c r="QYI1301" s="133"/>
      <c r="QYJ1301" s="133"/>
      <c r="QYK1301" s="133"/>
      <c r="QYL1301" s="133"/>
      <c r="QYM1301" s="133"/>
      <c r="QYN1301" s="133"/>
      <c r="QYO1301" s="133"/>
      <c r="QYP1301" s="133"/>
      <c r="QYQ1301" s="133"/>
      <c r="QYR1301" s="133"/>
      <c r="QYS1301" s="133"/>
      <c r="QYT1301" s="133"/>
      <c r="QYU1301" s="133"/>
      <c r="QYV1301" s="133"/>
      <c r="QYW1301" s="133"/>
      <c r="QYX1301" s="133"/>
      <c r="QYY1301" s="133"/>
      <c r="QYZ1301" s="133"/>
      <c r="QZA1301" s="133"/>
      <c r="QZB1301" s="133"/>
      <c r="QZC1301" s="133"/>
      <c r="QZD1301" s="133"/>
      <c r="QZE1301" s="133"/>
      <c r="QZF1301" s="133"/>
      <c r="QZG1301" s="133"/>
      <c r="QZH1301" s="133"/>
      <c r="QZI1301" s="133"/>
      <c r="QZJ1301" s="133"/>
      <c r="QZK1301" s="133"/>
      <c r="QZL1301" s="133"/>
      <c r="QZM1301" s="133"/>
      <c r="QZN1301" s="133"/>
      <c r="QZO1301" s="133"/>
      <c r="QZP1301" s="133"/>
      <c r="QZQ1301" s="133"/>
      <c r="QZR1301" s="133"/>
      <c r="QZS1301" s="133"/>
      <c r="QZT1301" s="133"/>
      <c r="QZU1301" s="133"/>
      <c r="QZV1301" s="133"/>
      <c r="QZW1301" s="133"/>
      <c r="QZX1301" s="133"/>
      <c r="QZY1301" s="133"/>
      <c r="QZZ1301" s="133"/>
      <c r="RAA1301" s="133"/>
      <c r="RAB1301" s="133"/>
      <c r="RAC1301" s="133"/>
      <c r="RAD1301" s="133"/>
      <c r="RAE1301" s="133"/>
      <c r="RAF1301" s="133"/>
      <c r="RAG1301" s="133"/>
      <c r="RAH1301" s="133"/>
      <c r="RAI1301" s="133"/>
      <c r="RAJ1301" s="133"/>
      <c r="RAK1301" s="133"/>
      <c r="RAL1301" s="133"/>
      <c r="RAM1301" s="133"/>
      <c r="RAN1301" s="133"/>
      <c r="RAO1301" s="133"/>
      <c r="RAP1301" s="133"/>
      <c r="RAQ1301" s="133"/>
      <c r="RAR1301" s="133"/>
      <c r="RAS1301" s="133"/>
      <c r="RAT1301" s="133"/>
      <c r="RAU1301" s="133"/>
      <c r="RAV1301" s="133"/>
      <c r="RAW1301" s="133"/>
      <c r="RAX1301" s="133"/>
      <c r="RAY1301" s="133"/>
      <c r="RAZ1301" s="133"/>
      <c r="RBA1301" s="133"/>
      <c r="RBB1301" s="133"/>
      <c r="RBC1301" s="133"/>
      <c r="RBD1301" s="133"/>
      <c r="RBE1301" s="133"/>
      <c r="RBF1301" s="133"/>
      <c r="RBG1301" s="133"/>
      <c r="RBH1301" s="133"/>
      <c r="RBI1301" s="133"/>
      <c r="RBJ1301" s="133"/>
      <c r="RBK1301" s="133"/>
      <c r="RBL1301" s="133"/>
      <c r="RBM1301" s="133"/>
      <c r="RBN1301" s="133"/>
      <c r="RBO1301" s="133"/>
      <c r="RBP1301" s="133"/>
      <c r="RBQ1301" s="133"/>
      <c r="RBR1301" s="133"/>
      <c r="RBS1301" s="133"/>
      <c r="RBT1301" s="133"/>
      <c r="RBU1301" s="133"/>
      <c r="RBV1301" s="133"/>
      <c r="RBW1301" s="133"/>
      <c r="RBX1301" s="133"/>
      <c r="RBY1301" s="133"/>
      <c r="RBZ1301" s="133"/>
      <c r="RCA1301" s="133"/>
      <c r="RCB1301" s="133"/>
      <c r="RCC1301" s="133"/>
      <c r="RCD1301" s="133"/>
      <c r="RCE1301" s="133"/>
      <c r="RCF1301" s="133"/>
      <c r="RCG1301" s="133"/>
      <c r="RCH1301" s="133"/>
      <c r="RCI1301" s="133"/>
      <c r="RCJ1301" s="133"/>
      <c r="RCK1301" s="133"/>
      <c r="RCL1301" s="133"/>
      <c r="RCM1301" s="133"/>
      <c r="RCN1301" s="133"/>
      <c r="RCO1301" s="133"/>
      <c r="RCP1301" s="133"/>
      <c r="RCQ1301" s="133"/>
      <c r="RCR1301" s="133"/>
      <c r="RCS1301" s="133"/>
      <c r="RCT1301" s="133"/>
      <c r="RCU1301" s="133"/>
      <c r="RCV1301" s="133"/>
      <c r="RCW1301" s="133"/>
      <c r="RCX1301" s="133"/>
      <c r="RCY1301" s="133"/>
      <c r="RCZ1301" s="133"/>
      <c r="RDA1301" s="133"/>
      <c r="RDB1301" s="133"/>
      <c r="RDC1301" s="133"/>
      <c r="RDD1301" s="133"/>
      <c r="RDE1301" s="133"/>
      <c r="RDF1301" s="133"/>
      <c r="RDG1301" s="133"/>
      <c r="RDH1301" s="133"/>
      <c r="RDI1301" s="133"/>
      <c r="RDJ1301" s="133"/>
      <c r="RDK1301" s="133"/>
      <c r="RDL1301" s="133"/>
      <c r="RDM1301" s="133"/>
      <c r="RDN1301" s="133"/>
      <c r="RDO1301" s="133"/>
      <c r="RDP1301" s="133"/>
      <c r="RDQ1301" s="133"/>
      <c r="RDR1301" s="133"/>
      <c r="RDS1301" s="133"/>
      <c r="RDT1301" s="133"/>
      <c r="RDU1301" s="133"/>
      <c r="RDV1301" s="133"/>
      <c r="RDW1301" s="133"/>
      <c r="RDX1301" s="133"/>
      <c r="RDY1301" s="133"/>
      <c r="RDZ1301" s="133"/>
      <c r="REA1301" s="133"/>
      <c r="REB1301" s="133"/>
      <c r="REC1301" s="133"/>
      <c r="RED1301" s="133"/>
      <c r="REE1301" s="133"/>
      <c r="REF1301" s="133"/>
      <c r="REG1301" s="133"/>
      <c r="REH1301" s="133"/>
      <c r="REI1301" s="133"/>
      <c r="REJ1301" s="133"/>
      <c r="REK1301" s="133"/>
      <c r="REL1301" s="133"/>
      <c r="REM1301" s="133"/>
      <c r="REN1301" s="133"/>
      <c r="REO1301" s="133"/>
      <c r="REP1301" s="133"/>
      <c r="REQ1301" s="133"/>
      <c r="RER1301" s="133"/>
      <c r="RES1301" s="133"/>
      <c r="RET1301" s="133"/>
      <c r="REU1301" s="133"/>
      <c r="REV1301" s="133"/>
      <c r="REW1301" s="133"/>
      <c r="REX1301" s="133"/>
      <c r="REY1301" s="133"/>
      <c r="REZ1301" s="133"/>
      <c r="RFA1301" s="133"/>
      <c r="RFB1301" s="133"/>
      <c r="RFC1301" s="133"/>
      <c r="RFD1301" s="133"/>
      <c r="RFE1301" s="133"/>
      <c r="RFF1301" s="133"/>
      <c r="RFG1301" s="133"/>
      <c r="RFH1301" s="133"/>
      <c r="RFI1301" s="133"/>
      <c r="RFJ1301" s="133"/>
      <c r="RFK1301" s="133"/>
      <c r="RFL1301" s="133"/>
      <c r="RFM1301" s="133"/>
      <c r="RFN1301" s="133"/>
      <c r="RFO1301" s="133"/>
      <c r="RFP1301" s="133"/>
      <c r="RFQ1301" s="133"/>
      <c r="RFR1301" s="133"/>
      <c r="RFS1301" s="133"/>
      <c r="RFT1301" s="133"/>
      <c r="RFU1301" s="133"/>
      <c r="RFV1301" s="133"/>
      <c r="RFW1301" s="133"/>
      <c r="RFX1301" s="133"/>
      <c r="RFY1301" s="133"/>
      <c r="RFZ1301" s="133"/>
      <c r="RGA1301" s="133"/>
      <c r="RGB1301" s="133"/>
      <c r="RGC1301" s="133"/>
      <c r="RGD1301" s="133"/>
      <c r="RGE1301" s="133"/>
      <c r="RGF1301" s="133"/>
      <c r="RGG1301" s="133"/>
      <c r="RGH1301" s="133"/>
      <c r="RGI1301" s="133"/>
      <c r="RGJ1301" s="133"/>
      <c r="RGK1301" s="133"/>
      <c r="RGL1301" s="133"/>
      <c r="RGM1301" s="133"/>
      <c r="RGN1301" s="133"/>
      <c r="RGO1301" s="133"/>
      <c r="RGP1301" s="133"/>
      <c r="RGQ1301" s="133"/>
      <c r="RGR1301" s="133"/>
      <c r="RGS1301" s="133"/>
      <c r="RGT1301" s="133"/>
      <c r="RGU1301" s="133"/>
      <c r="RGV1301" s="133"/>
      <c r="RGW1301" s="133"/>
      <c r="RGX1301" s="133"/>
      <c r="RGY1301" s="133"/>
      <c r="RGZ1301" s="133"/>
      <c r="RHA1301" s="133"/>
      <c r="RHB1301" s="133"/>
      <c r="RHC1301" s="133"/>
      <c r="RHD1301" s="133"/>
      <c r="RHE1301" s="133"/>
      <c r="RHF1301" s="133"/>
      <c r="RHG1301" s="133"/>
      <c r="RHH1301" s="133"/>
      <c r="RHI1301" s="133"/>
      <c r="RHJ1301" s="133"/>
      <c r="RHK1301" s="133"/>
      <c r="RHL1301" s="133"/>
      <c r="RHM1301" s="133"/>
      <c r="RHN1301" s="133"/>
      <c r="RHO1301" s="133"/>
      <c r="RHP1301" s="133"/>
      <c r="RHQ1301" s="133"/>
      <c r="RHR1301" s="133"/>
      <c r="RHS1301" s="133"/>
      <c r="RHT1301" s="133"/>
      <c r="RHU1301" s="133"/>
      <c r="RHV1301" s="133"/>
      <c r="RHW1301" s="133"/>
      <c r="RHX1301" s="133"/>
      <c r="RHY1301" s="133"/>
      <c r="RHZ1301" s="133"/>
      <c r="RIA1301" s="133"/>
      <c r="RIB1301" s="133"/>
      <c r="RIC1301" s="133"/>
      <c r="RID1301" s="133"/>
      <c r="RIE1301" s="133"/>
      <c r="RIF1301" s="133"/>
      <c r="RIG1301" s="133"/>
      <c r="RIH1301" s="133"/>
      <c r="RII1301" s="133"/>
      <c r="RIJ1301" s="133"/>
      <c r="RIK1301" s="133"/>
      <c r="RIL1301" s="133"/>
      <c r="RIM1301" s="133"/>
      <c r="RIN1301" s="133"/>
      <c r="RIO1301" s="133"/>
      <c r="RIP1301" s="133"/>
      <c r="RIQ1301" s="133"/>
      <c r="RIR1301" s="133"/>
      <c r="RIS1301" s="133"/>
      <c r="RIT1301" s="133"/>
      <c r="RIU1301" s="133"/>
      <c r="RIV1301" s="133"/>
      <c r="RIW1301" s="133"/>
      <c r="RIX1301" s="133"/>
      <c r="RIY1301" s="133"/>
      <c r="RIZ1301" s="133"/>
      <c r="RJA1301" s="133"/>
      <c r="RJB1301" s="133"/>
      <c r="RJC1301" s="133"/>
      <c r="RJD1301" s="133"/>
      <c r="RJE1301" s="133"/>
      <c r="RJF1301" s="133"/>
      <c r="RJG1301" s="133"/>
      <c r="RJH1301" s="133"/>
      <c r="RJI1301" s="133"/>
      <c r="RJJ1301" s="133"/>
      <c r="RJK1301" s="133"/>
      <c r="RJL1301" s="133"/>
      <c r="RJM1301" s="133"/>
      <c r="RJN1301" s="133"/>
      <c r="RJO1301" s="133"/>
      <c r="RJP1301" s="133"/>
      <c r="RJQ1301" s="133"/>
      <c r="RJR1301" s="133"/>
      <c r="RJS1301" s="133"/>
      <c r="RJT1301" s="133"/>
      <c r="RJU1301" s="133"/>
      <c r="RJV1301" s="133"/>
      <c r="RJW1301" s="133"/>
      <c r="RJX1301" s="133"/>
      <c r="RJY1301" s="133"/>
      <c r="RJZ1301" s="133"/>
      <c r="RKA1301" s="133"/>
      <c r="RKB1301" s="133"/>
      <c r="RKC1301" s="133"/>
      <c r="RKD1301" s="133"/>
      <c r="RKE1301" s="133"/>
      <c r="RKF1301" s="133"/>
      <c r="RKG1301" s="133"/>
      <c r="RKH1301" s="133"/>
      <c r="RKI1301" s="133"/>
      <c r="RKJ1301" s="133"/>
      <c r="RKK1301" s="133"/>
      <c r="RKL1301" s="133"/>
      <c r="RKM1301" s="133"/>
      <c r="RKN1301" s="133"/>
      <c r="RKO1301" s="133"/>
      <c r="RKP1301" s="133"/>
      <c r="RKQ1301" s="133"/>
      <c r="RKR1301" s="133"/>
      <c r="RKS1301" s="133"/>
      <c r="RKT1301" s="133"/>
      <c r="RKU1301" s="133"/>
      <c r="RKV1301" s="133"/>
      <c r="RKW1301" s="133"/>
      <c r="RKX1301" s="133"/>
      <c r="RKY1301" s="133"/>
      <c r="RKZ1301" s="133"/>
      <c r="RLA1301" s="133"/>
      <c r="RLB1301" s="133"/>
      <c r="RLC1301" s="133"/>
      <c r="RLD1301" s="133"/>
      <c r="RLE1301" s="133"/>
      <c r="RLF1301" s="133"/>
      <c r="RLG1301" s="133"/>
      <c r="RLH1301" s="133"/>
      <c r="RLI1301" s="133"/>
      <c r="RLJ1301" s="133"/>
      <c r="RLK1301" s="133"/>
      <c r="RLL1301" s="133"/>
      <c r="RLM1301" s="133"/>
      <c r="RLN1301" s="133"/>
      <c r="RLO1301" s="133"/>
      <c r="RLP1301" s="133"/>
      <c r="RLQ1301" s="133"/>
      <c r="RLR1301" s="133"/>
      <c r="RLS1301" s="133"/>
      <c r="RLT1301" s="133"/>
      <c r="RLU1301" s="133"/>
      <c r="RLV1301" s="133"/>
      <c r="RLW1301" s="133"/>
      <c r="RLX1301" s="133"/>
      <c r="RLY1301" s="133"/>
      <c r="RLZ1301" s="133"/>
      <c r="RMA1301" s="133"/>
      <c r="RMB1301" s="133"/>
      <c r="RMC1301" s="133"/>
      <c r="RMD1301" s="133"/>
      <c r="RME1301" s="133"/>
      <c r="RMF1301" s="133"/>
      <c r="RMG1301" s="133"/>
      <c r="RMH1301" s="133"/>
      <c r="RMI1301" s="133"/>
      <c r="RMJ1301" s="133"/>
      <c r="RMK1301" s="133"/>
      <c r="RML1301" s="133"/>
      <c r="RMM1301" s="133"/>
      <c r="RMN1301" s="133"/>
      <c r="RMO1301" s="133"/>
      <c r="RMP1301" s="133"/>
      <c r="RMQ1301" s="133"/>
      <c r="RMR1301" s="133"/>
      <c r="RMS1301" s="133"/>
      <c r="RMT1301" s="133"/>
      <c r="RMU1301" s="133"/>
      <c r="RMV1301" s="133"/>
      <c r="RMW1301" s="133"/>
      <c r="RMX1301" s="133"/>
      <c r="RMY1301" s="133"/>
      <c r="RMZ1301" s="133"/>
      <c r="RNA1301" s="133"/>
      <c r="RNB1301" s="133"/>
      <c r="RNC1301" s="133"/>
      <c r="RND1301" s="133"/>
      <c r="RNE1301" s="133"/>
      <c r="RNF1301" s="133"/>
      <c r="RNG1301" s="133"/>
      <c r="RNH1301" s="133"/>
      <c r="RNI1301" s="133"/>
      <c r="RNJ1301" s="133"/>
      <c r="RNK1301" s="133"/>
      <c r="RNL1301" s="133"/>
      <c r="RNM1301" s="133"/>
      <c r="RNN1301" s="133"/>
      <c r="RNO1301" s="133"/>
      <c r="RNP1301" s="133"/>
      <c r="RNQ1301" s="133"/>
      <c r="RNR1301" s="133"/>
      <c r="RNS1301" s="133"/>
      <c r="RNT1301" s="133"/>
      <c r="RNU1301" s="133"/>
      <c r="RNV1301" s="133"/>
      <c r="RNW1301" s="133"/>
      <c r="RNX1301" s="133"/>
      <c r="RNY1301" s="133"/>
      <c r="RNZ1301" s="133"/>
      <c r="ROA1301" s="133"/>
      <c r="ROB1301" s="133"/>
      <c r="ROC1301" s="133"/>
      <c r="ROD1301" s="133"/>
      <c r="ROE1301" s="133"/>
      <c r="ROF1301" s="133"/>
      <c r="ROG1301" s="133"/>
      <c r="ROH1301" s="133"/>
      <c r="ROI1301" s="133"/>
      <c r="ROJ1301" s="133"/>
      <c r="ROK1301" s="133"/>
      <c r="ROL1301" s="133"/>
      <c r="ROM1301" s="133"/>
      <c r="RON1301" s="133"/>
      <c r="ROO1301" s="133"/>
      <c r="ROP1301" s="133"/>
      <c r="ROQ1301" s="133"/>
      <c r="ROR1301" s="133"/>
      <c r="ROS1301" s="133"/>
      <c r="ROT1301" s="133"/>
      <c r="ROU1301" s="133"/>
      <c r="ROV1301" s="133"/>
      <c r="ROW1301" s="133"/>
      <c r="ROX1301" s="133"/>
      <c r="ROY1301" s="133"/>
      <c r="ROZ1301" s="133"/>
      <c r="RPA1301" s="133"/>
      <c r="RPB1301" s="133"/>
      <c r="RPC1301" s="133"/>
      <c r="RPD1301" s="133"/>
      <c r="RPE1301" s="133"/>
      <c r="RPF1301" s="133"/>
      <c r="RPG1301" s="133"/>
      <c r="RPH1301" s="133"/>
      <c r="RPI1301" s="133"/>
      <c r="RPJ1301" s="133"/>
      <c r="RPK1301" s="133"/>
      <c r="RPL1301" s="133"/>
      <c r="RPM1301" s="133"/>
      <c r="RPN1301" s="133"/>
      <c r="RPO1301" s="133"/>
      <c r="RPP1301" s="133"/>
      <c r="RPQ1301" s="133"/>
      <c r="RPR1301" s="133"/>
      <c r="RPS1301" s="133"/>
      <c r="RPT1301" s="133"/>
      <c r="RPU1301" s="133"/>
      <c r="RPV1301" s="133"/>
      <c r="RPW1301" s="133"/>
      <c r="RPX1301" s="133"/>
      <c r="RPY1301" s="133"/>
      <c r="RPZ1301" s="133"/>
      <c r="RQA1301" s="133"/>
      <c r="RQB1301" s="133"/>
      <c r="RQC1301" s="133"/>
      <c r="RQD1301" s="133"/>
      <c r="RQE1301" s="133"/>
      <c r="RQF1301" s="133"/>
      <c r="RQG1301" s="133"/>
      <c r="RQH1301" s="133"/>
      <c r="RQI1301" s="133"/>
      <c r="RQJ1301" s="133"/>
      <c r="RQK1301" s="133"/>
      <c r="RQL1301" s="133"/>
      <c r="RQM1301" s="133"/>
      <c r="RQN1301" s="133"/>
      <c r="RQO1301" s="133"/>
      <c r="RQP1301" s="133"/>
      <c r="RQQ1301" s="133"/>
      <c r="RQR1301" s="133"/>
      <c r="RQS1301" s="133"/>
      <c r="RQT1301" s="133"/>
      <c r="RQU1301" s="133"/>
      <c r="RQV1301" s="133"/>
      <c r="RQW1301" s="133"/>
      <c r="RQX1301" s="133"/>
      <c r="RQY1301" s="133"/>
      <c r="RQZ1301" s="133"/>
      <c r="RRA1301" s="133"/>
      <c r="RRB1301" s="133"/>
      <c r="RRC1301" s="133"/>
      <c r="RRD1301" s="133"/>
      <c r="RRE1301" s="133"/>
      <c r="RRF1301" s="133"/>
      <c r="RRG1301" s="133"/>
      <c r="RRH1301" s="133"/>
      <c r="RRI1301" s="133"/>
      <c r="RRJ1301" s="133"/>
      <c r="RRK1301" s="133"/>
      <c r="RRL1301" s="133"/>
      <c r="RRM1301" s="133"/>
      <c r="RRN1301" s="133"/>
      <c r="RRO1301" s="133"/>
      <c r="RRP1301" s="133"/>
      <c r="RRQ1301" s="133"/>
      <c r="RRR1301" s="133"/>
      <c r="RRS1301" s="133"/>
      <c r="RRT1301" s="133"/>
      <c r="RRU1301" s="133"/>
      <c r="RRV1301" s="133"/>
      <c r="RRW1301" s="133"/>
      <c r="RRX1301" s="133"/>
      <c r="RRY1301" s="133"/>
      <c r="RRZ1301" s="133"/>
      <c r="RSA1301" s="133"/>
      <c r="RSB1301" s="133"/>
      <c r="RSC1301" s="133"/>
      <c r="RSD1301" s="133"/>
      <c r="RSE1301" s="133"/>
      <c r="RSF1301" s="133"/>
      <c r="RSG1301" s="133"/>
      <c r="RSH1301" s="133"/>
      <c r="RSI1301" s="133"/>
      <c r="RSJ1301" s="133"/>
      <c r="RSK1301" s="133"/>
      <c r="RSL1301" s="133"/>
      <c r="RSM1301" s="133"/>
      <c r="RSN1301" s="133"/>
      <c r="RSO1301" s="133"/>
      <c r="RSP1301" s="133"/>
      <c r="RSQ1301" s="133"/>
      <c r="RSR1301" s="133"/>
      <c r="RSS1301" s="133"/>
      <c r="RST1301" s="133"/>
      <c r="RSU1301" s="133"/>
      <c r="RSV1301" s="133"/>
      <c r="RSW1301" s="133"/>
      <c r="RSX1301" s="133"/>
      <c r="RSY1301" s="133"/>
      <c r="RSZ1301" s="133"/>
      <c r="RTA1301" s="133"/>
      <c r="RTB1301" s="133"/>
      <c r="RTC1301" s="133"/>
      <c r="RTD1301" s="133"/>
      <c r="RTE1301" s="133"/>
      <c r="RTF1301" s="133"/>
      <c r="RTG1301" s="133"/>
      <c r="RTH1301" s="133"/>
      <c r="RTI1301" s="133"/>
      <c r="RTJ1301" s="133"/>
      <c r="RTK1301" s="133"/>
      <c r="RTL1301" s="133"/>
      <c r="RTM1301" s="133"/>
      <c r="RTN1301" s="133"/>
      <c r="RTO1301" s="133"/>
      <c r="RTP1301" s="133"/>
      <c r="RTQ1301" s="133"/>
      <c r="RTR1301" s="133"/>
      <c r="RTS1301" s="133"/>
      <c r="RTT1301" s="133"/>
      <c r="RTU1301" s="133"/>
      <c r="RTV1301" s="133"/>
      <c r="RTW1301" s="133"/>
      <c r="RTX1301" s="133"/>
      <c r="RTY1301" s="133"/>
      <c r="RTZ1301" s="133"/>
      <c r="RUA1301" s="133"/>
      <c r="RUB1301" s="133"/>
      <c r="RUC1301" s="133"/>
      <c r="RUD1301" s="133"/>
      <c r="RUE1301" s="133"/>
      <c r="RUF1301" s="133"/>
      <c r="RUG1301" s="133"/>
      <c r="RUH1301" s="133"/>
      <c r="RUI1301" s="133"/>
      <c r="RUJ1301" s="133"/>
      <c r="RUK1301" s="133"/>
      <c r="RUL1301" s="133"/>
      <c r="RUM1301" s="133"/>
      <c r="RUN1301" s="133"/>
      <c r="RUO1301" s="133"/>
      <c r="RUP1301" s="133"/>
      <c r="RUQ1301" s="133"/>
      <c r="RUR1301" s="133"/>
      <c r="RUS1301" s="133"/>
      <c r="RUT1301" s="133"/>
      <c r="RUU1301" s="133"/>
      <c r="RUV1301" s="133"/>
      <c r="RUW1301" s="133"/>
      <c r="RUX1301" s="133"/>
      <c r="RUY1301" s="133"/>
      <c r="RUZ1301" s="133"/>
      <c r="RVA1301" s="133"/>
      <c r="RVB1301" s="133"/>
      <c r="RVC1301" s="133"/>
      <c r="RVD1301" s="133"/>
      <c r="RVE1301" s="133"/>
      <c r="RVF1301" s="133"/>
      <c r="RVG1301" s="133"/>
      <c r="RVH1301" s="133"/>
      <c r="RVI1301" s="133"/>
      <c r="RVJ1301" s="133"/>
      <c r="RVK1301" s="133"/>
      <c r="RVL1301" s="133"/>
      <c r="RVM1301" s="133"/>
      <c r="RVN1301" s="133"/>
      <c r="RVO1301" s="133"/>
      <c r="RVP1301" s="133"/>
      <c r="RVQ1301" s="133"/>
      <c r="RVR1301" s="133"/>
      <c r="RVS1301" s="133"/>
      <c r="RVT1301" s="133"/>
      <c r="RVU1301" s="133"/>
      <c r="RVV1301" s="133"/>
      <c r="RVW1301" s="133"/>
      <c r="RVX1301" s="133"/>
      <c r="RVY1301" s="133"/>
      <c r="RVZ1301" s="133"/>
      <c r="RWA1301" s="133"/>
      <c r="RWB1301" s="133"/>
      <c r="RWC1301" s="133"/>
      <c r="RWD1301" s="133"/>
      <c r="RWE1301" s="133"/>
      <c r="RWF1301" s="133"/>
      <c r="RWG1301" s="133"/>
      <c r="RWH1301" s="133"/>
      <c r="RWI1301" s="133"/>
      <c r="RWJ1301" s="133"/>
      <c r="RWK1301" s="133"/>
      <c r="RWL1301" s="133"/>
      <c r="RWM1301" s="133"/>
      <c r="RWN1301" s="133"/>
      <c r="RWO1301" s="133"/>
      <c r="RWP1301" s="133"/>
      <c r="RWQ1301" s="133"/>
      <c r="RWR1301" s="133"/>
      <c r="RWS1301" s="133"/>
      <c r="RWT1301" s="133"/>
      <c r="RWU1301" s="133"/>
      <c r="RWV1301" s="133"/>
      <c r="RWW1301" s="133"/>
      <c r="RWX1301" s="133"/>
      <c r="RWY1301" s="133"/>
      <c r="RWZ1301" s="133"/>
      <c r="RXA1301" s="133"/>
      <c r="RXB1301" s="133"/>
      <c r="RXC1301" s="133"/>
      <c r="RXD1301" s="133"/>
      <c r="RXE1301" s="133"/>
      <c r="RXF1301" s="133"/>
      <c r="RXG1301" s="133"/>
      <c r="RXH1301" s="133"/>
      <c r="RXI1301" s="133"/>
      <c r="RXJ1301" s="133"/>
      <c r="RXK1301" s="133"/>
      <c r="RXL1301" s="133"/>
      <c r="RXM1301" s="133"/>
      <c r="RXN1301" s="133"/>
      <c r="RXO1301" s="133"/>
      <c r="RXP1301" s="133"/>
      <c r="RXQ1301" s="133"/>
      <c r="RXR1301" s="133"/>
      <c r="RXS1301" s="133"/>
      <c r="RXT1301" s="133"/>
      <c r="RXU1301" s="133"/>
      <c r="RXV1301" s="133"/>
      <c r="RXW1301" s="133"/>
      <c r="RXX1301" s="133"/>
      <c r="RXY1301" s="133"/>
      <c r="RXZ1301" s="133"/>
      <c r="RYA1301" s="133"/>
      <c r="RYB1301" s="133"/>
      <c r="RYC1301" s="133"/>
      <c r="RYD1301" s="133"/>
      <c r="RYE1301" s="133"/>
      <c r="RYF1301" s="133"/>
      <c r="RYG1301" s="133"/>
      <c r="RYH1301" s="133"/>
      <c r="RYI1301" s="133"/>
      <c r="RYJ1301" s="133"/>
      <c r="RYK1301" s="133"/>
      <c r="RYL1301" s="133"/>
      <c r="RYM1301" s="133"/>
      <c r="RYN1301" s="133"/>
      <c r="RYO1301" s="133"/>
      <c r="RYP1301" s="133"/>
      <c r="RYQ1301" s="133"/>
      <c r="RYR1301" s="133"/>
      <c r="RYS1301" s="133"/>
      <c r="RYT1301" s="133"/>
      <c r="RYU1301" s="133"/>
      <c r="RYV1301" s="133"/>
      <c r="RYW1301" s="133"/>
      <c r="RYX1301" s="133"/>
      <c r="RYY1301" s="133"/>
      <c r="RYZ1301" s="133"/>
      <c r="RZA1301" s="133"/>
      <c r="RZB1301" s="133"/>
      <c r="RZC1301" s="133"/>
      <c r="RZD1301" s="133"/>
      <c r="RZE1301" s="133"/>
      <c r="RZF1301" s="133"/>
      <c r="RZG1301" s="133"/>
      <c r="RZH1301" s="133"/>
      <c r="RZI1301" s="133"/>
      <c r="RZJ1301" s="133"/>
      <c r="RZK1301" s="133"/>
      <c r="RZL1301" s="133"/>
      <c r="RZM1301" s="133"/>
      <c r="RZN1301" s="133"/>
      <c r="RZO1301" s="133"/>
      <c r="RZP1301" s="133"/>
      <c r="RZQ1301" s="133"/>
      <c r="RZR1301" s="133"/>
      <c r="RZS1301" s="133"/>
      <c r="RZT1301" s="133"/>
      <c r="RZU1301" s="133"/>
      <c r="RZV1301" s="133"/>
      <c r="RZW1301" s="133"/>
      <c r="RZX1301" s="133"/>
      <c r="RZY1301" s="133"/>
      <c r="RZZ1301" s="133"/>
      <c r="SAA1301" s="133"/>
      <c r="SAB1301" s="133"/>
      <c r="SAC1301" s="133"/>
      <c r="SAD1301" s="133"/>
      <c r="SAE1301" s="133"/>
      <c r="SAF1301" s="133"/>
      <c r="SAG1301" s="133"/>
      <c r="SAH1301" s="133"/>
      <c r="SAI1301" s="133"/>
      <c r="SAJ1301" s="133"/>
      <c r="SAK1301" s="133"/>
      <c r="SAL1301" s="133"/>
      <c r="SAM1301" s="133"/>
      <c r="SAN1301" s="133"/>
      <c r="SAO1301" s="133"/>
      <c r="SAP1301" s="133"/>
      <c r="SAQ1301" s="133"/>
      <c r="SAR1301" s="133"/>
      <c r="SAS1301" s="133"/>
      <c r="SAT1301" s="133"/>
      <c r="SAU1301" s="133"/>
      <c r="SAV1301" s="133"/>
      <c r="SAW1301" s="133"/>
      <c r="SAX1301" s="133"/>
      <c r="SAY1301" s="133"/>
      <c r="SAZ1301" s="133"/>
      <c r="SBA1301" s="133"/>
      <c r="SBB1301" s="133"/>
      <c r="SBC1301" s="133"/>
      <c r="SBD1301" s="133"/>
      <c r="SBE1301" s="133"/>
      <c r="SBF1301" s="133"/>
      <c r="SBG1301" s="133"/>
      <c r="SBH1301" s="133"/>
      <c r="SBI1301" s="133"/>
      <c r="SBJ1301" s="133"/>
      <c r="SBK1301" s="133"/>
      <c r="SBL1301" s="133"/>
      <c r="SBM1301" s="133"/>
      <c r="SBN1301" s="133"/>
      <c r="SBO1301" s="133"/>
      <c r="SBP1301" s="133"/>
      <c r="SBQ1301" s="133"/>
      <c r="SBR1301" s="133"/>
      <c r="SBS1301" s="133"/>
      <c r="SBT1301" s="133"/>
      <c r="SBU1301" s="133"/>
      <c r="SBV1301" s="133"/>
      <c r="SBW1301" s="133"/>
      <c r="SBX1301" s="133"/>
      <c r="SBY1301" s="133"/>
      <c r="SBZ1301" s="133"/>
      <c r="SCA1301" s="133"/>
      <c r="SCB1301" s="133"/>
      <c r="SCC1301" s="133"/>
      <c r="SCD1301" s="133"/>
      <c r="SCE1301" s="133"/>
      <c r="SCF1301" s="133"/>
      <c r="SCG1301" s="133"/>
      <c r="SCH1301" s="133"/>
      <c r="SCI1301" s="133"/>
      <c r="SCJ1301" s="133"/>
      <c r="SCK1301" s="133"/>
      <c r="SCL1301" s="133"/>
      <c r="SCM1301" s="133"/>
      <c r="SCN1301" s="133"/>
      <c r="SCO1301" s="133"/>
      <c r="SCP1301" s="133"/>
      <c r="SCQ1301" s="133"/>
      <c r="SCR1301" s="133"/>
      <c r="SCS1301" s="133"/>
      <c r="SCT1301" s="133"/>
      <c r="SCU1301" s="133"/>
      <c r="SCV1301" s="133"/>
      <c r="SCW1301" s="133"/>
      <c r="SCX1301" s="133"/>
      <c r="SCY1301" s="133"/>
      <c r="SCZ1301" s="133"/>
      <c r="SDA1301" s="133"/>
      <c r="SDB1301" s="133"/>
      <c r="SDC1301" s="133"/>
      <c r="SDD1301" s="133"/>
      <c r="SDE1301" s="133"/>
      <c r="SDF1301" s="133"/>
      <c r="SDG1301" s="133"/>
      <c r="SDH1301" s="133"/>
      <c r="SDI1301" s="133"/>
      <c r="SDJ1301" s="133"/>
      <c r="SDK1301" s="133"/>
      <c r="SDL1301" s="133"/>
      <c r="SDM1301" s="133"/>
      <c r="SDN1301" s="133"/>
      <c r="SDO1301" s="133"/>
      <c r="SDP1301" s="133"/>
      <c r="SDQ1301" s="133"/>
      <c r="SDR1301" s="133"/>
      <c r="SDS1301" s="133"/>
      <c r="SDT1301" s="133"/>
      <c r="SDU1301" s="133"/>
      <c r="SDV1301" s="133"/>
      <c r="SDW1301" s="133"/>
      <c r="SDX1301" s="133"/>
      <c r="SDY1301" s="133"/>
      <c r="SDZ1301" s="133"/>
      <c r="SEA1301" s="133"/>
      <c r="SEB1301" s="133"/>
      <c r="SEC1301" s="133"/>
      <c r="SED1301" s="133"/>
      <c r="SEE1301" s="133"/>
      <c r="SEF1301" s="133"/>
      <c r="SEG1301" s="133"/>
      <c r="SEH1301" s="133"/>
      <c r="SEI1301" s="133"/>
      <c r="SEJ1301" s="133"/>
      <c r="SEK1301" s="133"/>
      <c r="SEL1301" s="133"/>
      <c r="SEM1301" s="133"/>
      <c r="SEN1301" s="133"/>
      <c r="SEO1301" s="133"/>
      <c r="SEP1301" s="133"/>
      <c r="SEQ1301" s="133"/>
      <c r="SER1301" s="133"/>
      <c r="SES1301" s="133"/>
      <c r="SET1301" s="133"/>
      <c r="SEU1301" s="133"/>
      <c r="SEV1301" s="133"/>
      <c r="SEW1301" s="133"/>
      <c r="SEX1301" s="133"/>
      <c r="SEY1301" s="133"/>
      <c r="SEZ1301" s="133"/>
      <c r="SFA1301" s="133"/>
      <c r="SFB1301" s="133"/>
      <c r="SFC1301" s="133"/>
      <c r="SFD1301" s="133"/>
      <c r="SFE1301" s="133"/>
      <c r="SFF1301" s="133"/>
      <c r="SFG1301" s="133"/>
      <c r="SFH1301" s="133"/>
      <c r="SFI1301" s="133"/>
      <c r="SFJ1301" s="133"/>
      <c r="SFK1301" s="133"/>
      <c r="SFL1301" s="133"/>
      <c r="SFM1301" s="133"/>
      <c r="SFN1301" s="133"/>
      <c r="SFO1301" s="133"/>
      <c r="SFP1301" s="133"/>
      <c r="SFQ1301" s="133"/>
      <c r="SFR1301" s="133"/>
      <c r="SFS1301" s="133"/>
      <c r="SFT1301" s="133"/>
      <c r="SFU1301" s="133"/>
      <c r="SFV1301" s="133"/>
      <c r="SFW1301" s="133"/>
      <c r="SFX1301" s="133"/>
      <c r="SFY1301" s="133"/>
      <c r="SFZ1301" s="133"/>
      <c r="SGA1301" s="133"/>
      <c r="SGB1301" s="133"/>
      <c r="SGC1301" s="133"/>
      <c r="SGD1301" s="133"/>
      <c r="SGE1301" s="133"/>
      <c r="SGF1301" s="133"/>
      <c r="SGG1301" s="133"/>
      <c r="SGH1301" s="133"/>
      <c r="SGI1301" s="133"/>
      <c r="SGJ1301" s="133"/>
      <c r="SGK1301" s="133"/>
      <c r="SGL1301" s="133"/>
      <c r="SGM1301" s="133"/>
      <c r="SGN1301" s="133"/>
      <c r="SGO1301" s="133"/>
      <c r="SGP1301" s="133"/>
      <c r="SGQ1301" s="133"/>
      <c r="SGR1301" s="133"/>
      <c r="SGS1301" s="133"/>
      <c r="SGT1301" s="133"/>
      <c r="SGU1301" s="133"/>
      <c r="SGV1301" s="133"/>
      <c r="SGW1301" s="133"/>
      <c r="SGX1301" s="133"/>
      <c r="SGY1301" s="133"/>
      <c r="SGZ1301" s="133"/>
      <c r="SHA1301" s="133"/>
      <c r="SHB1301" s="133"/>
      <c r="SHC1301" s="133"/>
      <c r="SHD1301" s="133"/>
      <c r="SHE1301" s="133"/>
      <c r="SHF1301" s="133"/>
      <c r="SHG1301" s="133"/>
      <c r="SHH1301" s="133"/>
      <c r="SHI1301" s="133"/>
      <c r="SHJ1301" s="133"/>
      <c r="SHK1301" s="133"/>
      <c r="SHL1301" s="133"/>
      <c r="SHM1301" s="133"/>
      <c r="SHN1301" s="133"/>
      <c r="SHO1301" s="133"/>
      <c r="SHP1301" s="133"/>
      <c r="SHQ1301" s="133"/>
      <c r="SHR1301" s="133"/>
      <c r="SHS1301" s="133"/>
      <c r="SHT1301" s="133"/>
      <c r="SHU1301" s="133"/>
      <c r="SHV1301" s="133"/>
      <c r="SHW1301" s="133"/>
      <c r="SHX1301" s="133"/>
      <c r="SHY1301" s="133"/>
      <c r="SHZ1301" s="133"/>
      <c r="SIA1301" s="133"/>
      <c r="SIB1301" s="133"/>
      <c r="SIC1301" s="133"/>
      <c r="SID1301" s="133"/>
      <c r="SIE1301" s="133"/>
      <c r="SIF1301" s="133"/>
      <c r="SIG1301" s="133"/>
      <c r="SIH1301" s="133"/>
      <c r="SII1301" s="133"/>
      <c r="SIJ1301" s="133"/>
      <c r="SIK1301" s="133"/>
      <c r="SIL1301" s="133"/>
      <c r="SIM1301" s="133"/>
      <c r="SIN1301" s="133"/>
      <c r="SIO1301" s="133"/>
      <c r="SIP1301" s="133"/>
      <c r="SIQ1301" s="133"/>
      <c r="SIR1301" s="133"/>
      <c r="SIS1301" s="133"/>
      <c r="SIT1301" s="133"/>
      <c r="SIU1301" s="133"/>
      <c r="SIV1301" s="133"/>
      <c r="SIW1301" s="133"/>
      <c r="SIX1301" s="133"/>
      <c r="SIY1301" s="133"/>
      <c r="SIZ1301" s="133"/>
      <c r="SJA1301" s="133"/>
      <c r="SJB1301" s="133"/>
      <c r="SJC1301" s="133"/>
      <c r="SJD1301" s="133"/>
      <c r="SJE1301" s="133"/>
      <c r="SJF1301" s="133"/>
      <c r="SJG1301" s="133"/>
      <c r="SJH1301" s="133"/>
      <c r="SJI1301" s="133"/>
      <c r="SJJ1301" s="133"/>
      <c r="SJK1301" s="133"/>
      <c r="SJL1301" s="133"/>
      <c r="SJM1301" s="133"/>
      <c r="SJN1301" s="133"/>
      <c r="SJO1301" s="133"/>
      <c r="SJP1301" s="133"/>
      <c r="SJQ1301" s="133"/>
      <c r="SJR1301" s="133"/>
      <c r="SJS1301" s="133"/>
      <c r="SJT1301" s="133"/>
      <c r="SJU1301" s="133"/>
      <c r="SJV1301" s="133"/>
      <c r="SJW1301" s="133"/>
      <c r="SJX1301" s="133"/>
      <c r="SJY1301" s="133"/>
      <c r="SJZ1301" s="133"/>
      <c r="SKA1301" s="133"/>
      <c r="SKB1301" s="133"/>
      <c r="SKC1301" s="133"/>
      <c r="SKD1301" s="133"/>
      <c r="SKE1301" s="133"/>
      <c r="SKF1301" s="133"/>
      <c r="SKG1301" s="133"/>
      <c r="SKH1301" s="133"/>
      <c r="SKI1301" s="133"/>
      <c r="SKJ1301" s="133"/>
      <c r="SKK1301" s="133"/>
      <c r="SKL1301" s="133"/>
      <c r="SKM1301" s="133"/>
      <c r="SKN1301" s="133"/>
      <c r="SKO1301" s="133"/>
      <c r="SKP1301" s="133"/>
      <c r="SKQ1301" s="133"/>
      <c r="SKR1301" s="133"/>
      <c r="SKS1301" s="133"/>
      <c r="SKT1301" s="133"/>
      <c r="SKU1301" s="133"/>
      <c r="SKV1301" s="133"/>
      <c r="SKW1301" s="133"/>
      <c r="SKX1301" s="133"/>
      <c r="SKY1301" s="133"/>
      <c r="SKZ1301" s="133"/>
      <c r="SLA1301" s="133"/>
      <c r="SLB1301" s="133"/>
      <c r="SLC1301" s="133"/>
      <c r="SLD1301" s="133"/>
      <c r="SLE1301" s="133"/>
      <c r="SLF1301" s="133"/>
      <c r="SLG1301" s="133"/>
      <c r="SLH1301" s="133"/>
      <c r="SLI1301" s="133"/>
      <c r="SLJ1301" s="133"/>
      <c r="SLK1301" s="133"/>
      <c r="SLL1301" s="133"/>
      <c r="SLM1301" s="133"/>
      <c r="SLN1301" s="133"/>
      <c r="SLO1301" s="133"/>
      <c r="SLP1301" s="133"/>
      <c r="SLQ1301" s="133"/>
      <c r="SLR1301" s="133"/>
      <c r="SLS1301" s="133"/>
      <c r="SLT1301" s="133"/>
      <c r="SLU1301" s="133"/>
      <c r="SLV1301" s="133"/>
      <c r="SLW1301" s="133"/>
      <c r="SLX1301" s="133"/>
      <c r="SLY1301" s="133"/>
      <c r="SLZ1301" s="133"/>
      <c r="SMA1301" s="133"/>
      <c r="SMB1301" s="133"/>
      <c r="SMC1301" s="133"/>
      <c r="SMD1301" s="133"/>
      <c r="SME1301" s="133"/>
      <c r="SMF1301" s="133"/>
      <c r="SMG1301" s="133"/>
      <c r="SMH1301" s="133"/>
      <c r="SMI1301" s="133"/>
      <c r="SMJ1301" s="133"/>
      <c r="SMK1301" s="133"/>
      <c r="SML1301" s="133"/>
      <c r="SMM1301" s="133"/>
      <c r="SMN1301" s="133"/>
      <c r="SMO1301" s="133"/>
      <c r="SMP1301" s="133"/>
      <c r="SMQ1301" s="133"/>
      <c r="SMR1301" s="133"/>
      <c r="SMS1301" s="133"/>
      <c r="SMT1301" s="133"/>
      <c r="SMU1301" s="133"/>
      <c r="SMV1301" s="133"/>
      <c r="SMW1301" s="133"/>
      <c r="SMX1301" s="133"/>
      <c r="SMY1301" s="133"/>
      <c r="SMZ1301" s="133"/>
      <c r="SNA1301" s="133"/>
      <c r="SNB1301" s="133"/>
      <c r="SNC1301" s="133"/>
      <c r="SND1301" s="133"/>
      <c r="SNE1301" s="133"/>
      <c r="SNF1301" s="133"/>
      <c r="SNG1301" s="133"/>
      <c r="SNH1301" s="133"/>
      <c r="SNI1301" s="133"/>
      <c r="SNJ1301" s="133"/>
      <c r="SNK1301" s="133"/>
      <c r="SNL1301" s="133"/>
      <c r="SNM1301" s="133"/>
      <c r="SNN1301" s="133"/>
      <c r="SNO1301" s="133"/>
      <c r="SNP1301" s="133"/>
      <c r="SNQ1301" s="133"/>
      <c r="SNR1301" s="133"/>
      <c r="SNS1301" s="133"/>
      <c r="SNT1301" s="133"/>
      <c r="SNU1301" s="133"/>
      <c r="SNV1301" s="133"/>
      <c r="SNW1301" s="133"/>
      <c r="SNX1301" s="133"/>
      <c r="SNY1301" s="133"/>
      <c r="SNZ1301" s="133"/>
      <c r="SOA1301" s="133"/>
      <c r="SOB1301" s="133"/>
      <c r="SOC1301" s="133"/>
      <c r="SOD1301" s="133"/>
      <c r="SOE1301" s="133"/>
      <c r="SOF1301" s="133"/>
      <c r="SOG1301" s="133"/>
      <c r="SOH1301" s="133"/>
      <c r="SOI1301" s="133"/>
      <c r="SOJ1301" s="133"/>
      <c r="SOK1301" s="133"/>
      <c r="SOL1301" s="133"/>
      <c r="SOM1301" s="133"/>
      <c r="SON1301" s="133"/>
      <c r="SOO1301" s="133"/>
      <c r="SOP1301" s="133"/>
      <c r="SOQ1301" s="133"/>
      <c r="SOR1301" s="133"/>
      <c r="SOS1301" s="133"/>
      <c r="SOT1301" s="133"/>
      <c r="SOU1301" s="133"/>
      <c r="SOV1301" s="133"/>
      <c r="SOW1301" s="133"/>
      <c r="SOX1301" s="133"/>
      <c r="SOY1301" s="133"/>
      <c r="SOZ1301" s="133"/>
      <c r="SPA1301" s="133"/>
      <c r="SPB1301" s="133"/>
      <c r="SPC1301" s="133"/>
      <c r="SPD1301" s="133"/>
      <c r="SPE1301" s="133"/>
      <c r="SPF1301" s="133"/>
      <c r="SPG1301" s="133"/>
      <c r="SPH1301" s="133"/>
      <c r="SPI1301" s="133"/>
      <c r="SPJ1301" s="133"/>
      <c r="SPK1301" s="133"/>
      <c r="SPL1301" s="133"/>
      <c r="SPM1301" s="133"/>
      <c r="SPN1301" s="133"/>
      <c r="SPO1301" s="133"/>
      <c r="SPP1301" s="133"/>
      <c r="SPQ1301" s="133"/>
      <c r="SPR1301" s="133"/>
      <c r="SPS1301" s="133"/>
      <c r="SPT1301" s="133"/>
      <c r="SPU1301" s="133"/>
      <c r="SPV1301" s="133"/>
      <c r="SPW1301" s="133"/>
      <c r="SPX1301" s="133"/>
      <c r="SPY1301" s="133"/>
      <c r="SPZ1301" s="133"/>
      <c r="SQA1301" s="133"/>
      <c r="SQB1301" s="133"/>
      <c r="SQC1301" s="133"/>
      <c r="SQD1301" s="133"/>
      <c r="SQE1301" s="133"/>
      <c r="SQF1301" s="133"/>
      <c r="SQG1301" s="133"/>
      <c r="SQH1301" s="133"/>
      <c r="SQI1301" s="133"/>
      <c r="SQJ1301" s="133"/>
      <c r="SQK1301" s="133"/>
      <c r="SQL1301" s="133"/>
      <c r="SQM1301" s="133"/>
      <c r="SQN1301" s="133"/>
      <c r="SQO1301" s="133"/>
      <c r="SQP1301" s="133"/>
      <c r="SQQ1301" s="133"/>
      <c r="SQR1301" s="133"/>
      <c r="SQS1301" s="133"/>
      <c r="SQT1301" s="133"/>
      <c r="SQU1301" s="133"/>
      <c r="SQV1301" s="133"/>
      <c r="SQW1301" s="133"/>
      <c r="SQX1301" s="133"/>
      <c r="SQY1301" s="133"/>
      <c r="SQZ1301" s="133"/>
      <c r="SRA1301" s="133"/>
      <c r="SRB1301" s="133"/>
      <c r="SRC1301" s="133"/>
      <c r="SRD1301" s="133"/>
      <c r="SRE1301" s="133"/>
      <c r="SRF1301" s="133"/>
      <c r="SRG1301" s="133"/>
      <c r="SRH1301" s="133"/>
      <c r="SRI1301" s="133"/>
      <c r="SRJ1301" s="133"/>
      <c r="SRK1301" s="133"/>
      <c r="SRL1301" s="133"/>
      <c r="SRM1301" s="133"/>
      <c r="SRN1301" s="133"/>
      <c r="SRO1301" s="133"/>
      <c r="SRP1301" s="133"/>
      <c r="SRQ1301" s="133"/>
      <c r="SRR1301" s="133"/>
      <c r="SRS1301" s="133"/>
      <c r="SRT1301" s="133"/>
      <c r="SRU1301" s="133"/>
      <c r="SRV1301" s="133"/>
      <c r="SRW1301" s="133"/>
      <c r="SRX1301" s="133"/>
      <c r="SRY1301" s="133"/>
      <c r="SRZ1301" s="133"/>
      <c r="SSA1301" s="133"/>
      <c r="SSB1301" s="133"/>
      <c r="SSC1301" s="133"/>
      <c r="SSD1301" s="133"/>
      <c r="SSE1301" s="133"/>
      <c r="SSF1301" s="133"/>
      <c r="SSG1301" s="133"/>
      <c r="SSH1301" s="133"/>
      <c r="SSI1301" s="133"/>
      <c r="SSJ1301" s="133"/>
      <c r="SSK1301" s="133"/>
      <c r="SSL1301" s="133"/>
      <c r="SSM1301" s="133"/>
      <c r="SSN1301" s="133"/>
      <c r="SSO1301" s="133"/>
      <c r="SSP1301" s="133"/>
      <c r="SSQ1301" s="133"/>
      <c r="SSR1301" s="133"/>
      <c r="SSS1301" s="133"/>
      <c r="SST1301" s="133"/>
      <c r="SSU1301" s="133"/>
      <c r="SSV1301" s="133"/>
      <c r="SSW1301" s="133"/>
      <c r="SSX1301" s="133"/>
      <c r="SSY1301" s="133"/>
      <c r="SSZ1301" s="133"/>
      <c r="STA1301" s="133"/>
      <c r="STB1301" s="133"/>
      <c r="STC1301" s="133"/>
      <c r="STD1301" s="133"/>
      <c r="STE1301" s="133"/>
      <c r="STF1301" s="133"/>
      <c r="STG1301" s="133"/>
      <c r="STH1301" s="133"/>
      <c r="STI1301" s="133"/>
      <c r="STJ1301" s="133"/>
      <c r="STK1301" s="133"/>
      <c r="STL1301" s="133"/>
      <c r="STM1301" s="133"/>
      <c r="STN1301" s="133"/>
      <c r="STO1301" s="133"/>
      <c r="STP1301" s="133"/>
      <c r="STQ1301" s="133"/>
      <c r="STR1301" s="133"/>
      <c r="STS1301" s="133"/>
      <c r="STT1301" s="133"/>
      <c r="STU1301" s="133"/>
      <c r="STV1301" s="133"/>
      <c r="STW1301" s="133"/>
      <c r="STX1301" s="133"/>
      <c r="STY1301" s="133"/>
      <c r="STZ1301" s="133"/>
      <c r="SUA1301" s="133"/>
      <c r="SUB1301" s="133"/>
      <c r="SUC1301" s="133"/>
      <c r="SUD1301" s="133"/>
      <c r="SUE1301" s="133"/>
      <c r="SUF1301" s="133"/>
      <c r="SUG1301" s="133"/>
      <c r="SUH1301" s="133"/>
      <c r="SUI1301" s="133"/>
      <c r="SUJ1301" s="133"/>
      <c r="SUK1301" s="133"/>
      <c r="SUL1301" s="133"/>
      <c r="SUM1301" s="133"/>
      <c r="SUN1301" s="133"/>
      <c r="SUO1301" s="133"/>
      <c r="SUP1301" s="133"/>
      <c r="SUQ1301" s="133"/>
      <c r="SUR1301" s="133"/>
      <c r="SUS1301" s="133"/>
      <c r="SUT1301" s="133"/>
      <c r="SUU1301" s="133"/>
      <c r="SUV1301" s="133"/>
      <c r="SUW1301" s="133"/>
      <c r="SUX1301" s="133"/>
      <c r="SUY1301" s="133"/>
      <c r="SUZ1301" s="133"/>
      <c r="SVA1301" s="133"/>
      <c r="SVB1301" s="133"/>
      <c r="SVC1301" s="133"/>
      <c r="SVD1301" s="133"/>
      <c r="SVE1301" s="133"/>
      <c r="SVF1301" s="133"/>
      <c r="SVG1301" s="133"/>
      <c r="SVH1301" s="133"/>
      <c r="SVI1301" s="133"/>
      <c r="SVJ1301" s="133"/>
      <c r="SVK1301" s="133"/>
      <c r="SVL1301" s="133"/>
      <c r="SVM1301" s="133"/>
      <c r="SVN1301" s="133"/>
      <c r="SVO1301" s="133"/>
      <c r="SVP1301" s="133"/>
      <c r="SVQ1301" s="133"/>
      <c r="SVR1301" s="133"/>
      <c r="SVS1301" s="133"/>
      <c r="SVT1301" s="133"/>
      <c r="SVU1301" s="133"/>
      <c r="SVV1301" s="133"/>
      <c r="SVW1301" s="133"/>
      <c r="SVX1301" s="133"/>
      <c r="SVY1301" s="133"/>
      <c r="SVZ1301" s="133"/>
      <c r="SWA1301" s="133"/>
      <c r="SWB1301" s="133"/>
      <c r="SWC1301" s="133"/>
      <c r="SWD1301" s="133"/>
      <c r="SWE1301" s="133"/>
      <c r="SWF1301" s="133"/>
      <c r="SWG1301" s="133"/>
      <c r="SWH1301" s="133"/>
      <c r="SWI1301" s="133"/>
      <c r="SWJ1301" s="133"/>
      <c r="SWK1301" s="133"/>
      <c r="SWL1301" s="133"/>
      <c r="SWM1301" s="133"/>
      <c r="SWN1301" s="133"/>
      <c r="SWO1301" s="133"/>
      <c r="SWP1301" s="133"/>
      <c r="SWQ1301" s="133"/>
      <c r="SWR1301" s="133"/>
      <c r="SWS1301" s="133"/>
      <c r="SWT1301" s="133"/>
      <c r="SWU1301" s="133"/>
      <c r="SWV1301" s="133"/>
      <c r="SWW1301" s="133"/>
      <c r="SWX1301" s="133"/>
      <c r="SWY1301" s="133"/>
      <c r="SWZ1301" s="133"/>
      <c r="SXA1301" s="133"/>
      <c r="SXB1301" s="133"/>
      <c r="SXC1301" s="133"/>
      <c r="SXD1301" s="133"/>
      <c r="SXE1301" s="133"/>
      <c r="SXF1301" s="133"/>
      <c r="SXG1301" s="133"/>
      <c r="SXH1301" s="133"/>
      <c r="SXI1301" s="133"/>
      <c r="SXJ1301" s="133"/>
      <c r="SXK1301" s="133"/>
      <c r="SXL1301" s="133"/>
      <c r="SXM1301" s="133"/>
      <c r="SXN1301" s="133"/>
      <c r="SXO1301" s="133"/>
      <c r="SXP1301" s="133"/>
      <c r="SXQ1301" s="133"/>
      <c r="SXR1301" s="133"/>
      <c r="SXS1301" s="133"/>
      <c r="SXT1301" s="133"/>
      <c r="SXU1301" s="133"/>
      <c r="SXV1301" s="133"/>
      <c r="SXW1301" s="133"/>
      <c r="SXX1301" s="133"/>
      <c r="SXY1301" s="133"/>
      <c r="SXZ1301" s="133"/>
      <c r="SYA1301" s="133"/>
      <c r="SYB1301" s="133"/>
      <c r="SYC1301" s="133"/>
      <c r="SYD1301" s="133"/>
      <c r="SYE1301" s="133"/>
      <c r="SYF1301" s="133"/>
      <c r="SYG1301" s="133"/>
      <c r="SYH1301" s="133"/>
      <c r="SYI1301" s="133"/>
      <c r="SYJ1301" s="133"/>
      <c r="SYK1301" s="133"/>
      <c r="SYL1301" s="133"/>
      <c r="SYM1301" s="133"/>
      <c r="SYN1301" s="133"/>
      <c r="SYO1301" s="133"/>
      <c r="SYP1301" s="133"/>
      <c r="SYQ1301" s="133"/>
      <c r="SYR1301" s="133"/>
      <c r="SYS1301" s="133"/>
      <c r="SYT1301" s="133"/>
      <c r="SYU1301" s="133"/>
      <c r="SYV1301" s="133"/>
      <c r="SYW1301" s="133"/>
      <c r="SYX1301" s="133"/>
      <c r="SYY1301" s="133"/>
      <c r="SYZ1301" s="133"/>
      <c r="SZA1301" s="133"/>
      <c r="SZB1301" s="133"/>
      <c r="SZC1301" s="133"/>
      <c r="SZD1301" s="133"/>
      <c r="SZE1301" s="133"/>
      <c r="SZF1301" s="133"/>
      <c r="SZG1301" s="133"/>
      <c r="SZH1301" s="133"/>
      <c r="SZI1301" s="133"/>
      <c r="SZJ1301" s="133"/>
      <c r="SZK1301" s="133"/>
      <c r="SZL1301" s="133"/>
      <c r="SZM1301" s="133"/>
      <c r="SZN1301" s="133"/>
      <c r="SZO1301" s="133"/>
      <c r="SZP1301" s="133"/>
      <c r="SZQ1301" s="133"/>
      <c r="SZR1301" s="133"/>
      <c r="SZS1301" s="133"/>
      <c r="SZT1301" s="133"/>
      <c r="SZU1301" s="133"/>
      <c r="SZV1301" s="133"/>
      <c r="SZW1301" s="133"/>
      <c r="SZX1301" s="133"/>
      <c r="SZY1301" s="133"/>
      <c r="SZZ1301" s="133"/>
      <c r="TAA1301" s="133"/>
      <c r="TAB1301" s="133"/>
      <c r="TAC1301" s="133"/>
      <c r="TAD1301" s="133"/>
      <c r="TAE1301" s="133"/>
      <c r="TAF1301" s="133"/>
      <c r="TAG1301" s="133"/>
      <c r="TAH1301" s="133"/>
      <c r="TAI1301" s="133"/>
      <c r="TAJ1301" s="133"/>
      <c r="TAK1301" s="133"/>
      <c r="TAL1301" s="133"/>
      <c r="TAM1301" s="133"/>
      <c r="TAN1301" s="133"/>
      <c r="TAO1301" s="133"/>
      <c r="TAP1301" s="133"/>
      <c r="TAQ1301" s="133"/>
      <c r="TAR1301" s="133"/>
      <c r="TAS1301" s="133"/>
      <c r="TAT1301" s="133"/>
      <c r="TAU1301" s="133"/>
      <c r="TAV1301" s="133"/>
      <c r="TAW1301" s="133"/>
      <c r="TAX1301" s="133"/>
      <c r="TAY1301" s="133"/>
      <c r="TAZ1301" s="133"/>
      <c r="TBA1301" s="133"/>
      <c r="TBB1301" s="133"/>
      <c r="TBC1301" s="133"/>
      <c r="TBD1301" s="133"/>
      <c r="TBE1301" s="133"/>
      <c r="TBF1301" s="133"/>
      <c r="TBG1301" s="133"/>
      <c r="TBH1301" s="133"/>
      <c r="TBI1301" s="133"/>
      <c r="TBJ1301" s="133"/>
      <c r="TBK1301" s="133"/>
      <c r="TBL1301" s="133"/>
      <c r="TBM1301" s="133"/>
      <c r="TBN1301" s="133"/>
      <c r="TBO1301" s="133"/>
      <c r="TBP1301" s="133"/>
      <c r="TBQ1301" s="133"/>
      <c r="TBR1301" s="133"/>
      <c r="TBS1301" s="133"/>
      <c r="TBT1301" s="133"/>
      <c r="TBU1301" s="133"/>
      <c r="TBV1301" s="133"/>
      <c r="TBW1301" s="133"/>
      <c r="TBX1301" s="133"/>
      <c r="TBY1301" s="133"/>
      <c r="TBZ1301" s="133"/>
      <c r="TCA1301" s="133"/>
      <c r="TCB1301" s="133"/>
      <c r="TCC1301" s="133"/>
      <c r="TCD1301" s="133"/>
      <c r="TCE1301" s="133"/>
      <c r="TCF1301" s="133"/>
      <c r="TCG1301" s="133"/>
      <c r="TCH1301" s="133"/>
      <c r="TCI1301" s="133"/>
      <c r="TCJ1301" s="133"/>
      <c r="TCK1301" s="133"/>
      <c r="TCL1301" s="133"/>
      <c r="TCM1301" s="133"/>
      <c r="TCN1301" s="133"/>
      <c r="TCO1301" s="133"/>
      <c r="TCP1301" s="133"/>
      <c r="TCQ1301" s="133"/>
      <c r="TCR1301" s="133"/>
      <c r="TCS1301" s="133"/>
      <c r="TCT1301" s="133"/>
      <c r="TCU1301" s="133"/>
      <c r="TCV1301" s="133"/>
      <c r="TCW1301" s="133"/>
      <c r="TCX1301" s="133"/>
      <c r="TCY1301" s="133"/>
      <c r="TCZ1301" s="133"/>
      <c r="TDA1301" s="133"/>
      <c r="TDB1301" s="133"/>
      <c r="TDC1301" s="133"/>
      <c r="TDD1301" s="133"/>
      <c r="TDE1301" s="133"/>
      <c r="TDF1301" s="133"/>
      <c r="TDG1301" s="133"/>
      <c r="TDH1301" s="133"/>
      <c r="TDI1301" s="133"/>
      <c r="TDJ1301" s="133"/>
      <c r="TDK1301" s="133"/>
      <c r="TDL1301" s="133"/>
      <c r="TDM1301" s="133"/>
      <c r="TDN1301" s="133"/>
      <c r="TDO1301" s="133"/>
      <c r="TDP1301" s="133"/>
      <c r="TDQ1301" s="133"/>
      <c r="TDR1301" s="133"/>
      <c r="TDS1301" s="133"/>
      <c r="TDT1301" s="133"/>
      <c r="TDU1301" s="133"/>
      <c r="TDV1301" s="133"/>
      <c r="TDW1301" s="133"/>
      <c r="TDX1301" s="133"/>
      <c r="TDY1301" s="133"/>
      <c r="TDZ1301" s="133"/>
      <c r="TEA1301" s="133"/>
      <c r="TEB1301" s="133"/>
      <c r="TEC1301" s="133"/>
      <c r="TED1301" s="133"/>
      <c r="TEE1301" s="133"/>
      <c r="TEF1301" s="133"/>
      <c r="TEG1301" s="133"/>
      <c r="TEH1301" s="133"/>
      <c r="TEI1301" s="133"/>
      <c r="TEJ1301" s="133"/>
      <c r="TEK1301" s="133"/>
      <c r="TEL1301" s="133"/>
      <c r="TEM1301" s="133"/>
      <c r="TEN1301" s="133"/>
      <c r="TEO1301" s="133"/>
      <c r="TEP1301" s="133"/>
      <c r="TEQ1301" s="133"/>
      <c r="TER1301" s="133"/>
      <c r="TES1301" s="133"/>
      <c r="TET1301" s="133"/>
      <c r="TEU1301" s="133"/>
      <c r="TEV1301" s="133"/>
      <c r="TEW1301" s="133"/>
      <c r="TEX1301" s="133"/>
      <c r="TEY1301" s="133"/>
      <c r="TEZ1301" s="133"/>
      <c r="TFA1301" s="133"/>
      <c r="TFB1301" s="133"/>
      <c r="TFC1301" s="133"/>
      <c r="TFD1301" s="133"/>
      <c r="TFE1301" s="133"/>
      <c r="TFF1301" s="133"/>
      <c r="TFG1301" s="133"/>
      <c r="TFH1301" s="133"/>
      <c r="TFI1301" s="133"/>
      <c r="TFJ1301" s="133"/>
      <c r="TFK1301" s="133"/>
      <c r="TFL1301" s="133"/>
      <c r="TFM1301" s="133"/>
      <c r="TFN1301" s="133"/>
      <c r="TFO1301" s="133"/>
      <c r="TFP1301" s="133"/>
      <c r="TFQ1301" s="133"/>
      <c r="TFR1301" s="133"/>
      <c r="TFS1301" s="133"/>
      <c r="TFT1301" s="133"/>
      <c r="TFU1301" s="133"/>
      <c r="TFV1301" s="133"/>
      <c r="TFW1301" s="133"/>
      <c r="TFX1301" s="133"/>
      <c r="TFY1301" s="133"/>
      <c r="TFZ1301" s="133"/>
      <c r="TGA1301" s="133"/>
      <c r="TGB1301" s="133"/>
      <c r="TGC1301" s="133"/>
      <c r="TGD1301" s="133"/>
      <c r="TGE1301" s="133"/>
      <c r="TGF1301" s="133"/>
      <c r="TGG1301" s="133"/>
      <c r="TGH1301" s="133"/>
      <c r="TGI1301" s="133"/>
      <c r="TGJ1301" s="133"/>
      <c r="TGK1301" s="133"/>
      <c r="TGL1301" s="133"/>
      <c r="TGM1301" s="133"/>
      <c r="TGN1301" s="133"/>
      <c r="TGO1301" s="133"/>
      <c r="TGP1301" s="133"/>
      <c r="TGQ1301" s="133"/>
      <c r="TGR1301" s="133"/>
      <c r="TGS1301" s="133"/>
      <c r="TGT1301" s="133"/>
      <c r="TGU1301" s="133"/>
      <c r="TGV1301" s="133"/>
      <c r="TGW1301" s="133"/>
      <c r="TGX1301" s="133"/>
      <c r="TGY1301" s="133"/>
      <c r="TGZ1301" s="133"/>
      <c r="THA1301" s="133"/>
      <c r="THB1301" s="133"/>
      <c r="THC1301" s="133"/>
      <c r="THD1301" s="133"/>
      <c r="THE1301" s="133"/>
      <c r="THF1301" s="133"/>
      <c r="THG1301" s="133"/>
      <c r="THH1301" s="133"/>
      <c r="THI1301" s="133"/>
      <c r="THJ1301" s="133"/>
      <c r="THK1301" s="133"/>
      <c r="THL1301" s="133"/>
      <c r="THM1301" s="133"/>
      <c r="THN1301" s="133"/>
      <c r="THO1301" s="133"/>
      <c r="THP1301" s="133"/>
      <c r="THQ1301" s="133"/>
      <c r="THR1301" s="133"/>
      <c r="THS1301" s="133"/>
      <c r="THT1301" s="133"/>
      <c r="THU1301" s="133"/>
      <c r="THV1301" s="133"/>
      <c r="THW1301" s="133"/>
      <c r="THX1301" s="133"/>
      <c r="THY1301" s="133"/>
      <c r="THZ1301" s="133"/>
      <c r="TIA1301" s="133"/>
      <c r="TIB1301" s="133"/>
      <c r="TIC1301" s="133"/>
      <c r="TID1301" s="133"/>
      <c r="TIE1301" s="133"/>
      <c r="TIF1301" s="133"/>
      <c r="TIG1301" s="133"/>
      <c r="TIH1301" s="133"/>
      <c r="TII1301" s="133"/>
      <c r="TIJ1301" s="133"/>
      <c r="TIK1301" s="133"/>
      <c r="TIL1301" s="133"/>
      <c r="TIM1301" s="133"/>
      <c r="TIN1301" s="133"/>
      <c r="TIO1301" s="133"/>
      <c r="TIP1301" s="133"/>
      <c r="TIQ1301" s="133"/>
      <c r="TIR1301" s="133"/>
      <c r="TIS1301" s="133"/>
      <c r="TIT1301" s="133"/>
      <c r="TIU1301" s="133"/>
      <c r="TIV1301" s="133"/>
      <c r="TIW1301" s="133"/>
      <c r="TIX1301" s="133"/>
      <c r="TIY1301" s="133"/>
      <c r="TIZ1301" s="133"/>
      <c r="TJA1301" s="133"/>
      <c r="TJB1301" s="133"/>
      <c r="TJC1301" s="133"/>
      <c r="TJD1301" s="133"/>
      <c r="TJE1301" s="133"/>
      <c r="TJF1301" s="133"/>
      <c r="TJG1301" s="133"/>
      <c r="TJH1301" s="133"/>
      <c r="TJI1301" s="133"/>
      <c r="TJJ1301" s="133"/>
      <c r="TJK1301" s="133"/>
      <c r="TJL1301" s="133"/>
      <c r="TJM1301" s="133"/>
      <c r="TJN1301" s="133"/>
      <c r="TJO1301" s="133"/>
      <c r="TJP1301" s="133"/>
      <c r="TJQ1301" s="133"/>
      <c r="TJR1301" s="133"/>
      <c r="TJS1301" s="133"/>
      <c r="TJT1301" s="133"/>
      <c r="TJU1301" s="133"/>
      <c r="TJV1301" s="133"/>
      <c r="TJW1301" s="133"/>
      <c r="TJX1301" s="133"/>
      <c r="TJY1301" s="133"/>
      <c r="TJZ1301" s="133"/>
      <c r="TKA1301" s="133"/>
      <c r="TKB1301" s="133"/>
      <c r="TKC1301" s="133"/>
      <c r="TKD1301" s="133"/>
      <c r="TKE1301" s="133"/>
      <c r="TKF1301" s="133"/>
      <c r="TKG1301" s="133"/>
      <c r="TKH1301" s="133"/>
      <c r="TKI1301" s="133"/>
      <c r="TKJ1301" s="133"/>
      <c r="TKK1301" s="133"/>
      <c r="TKL1301" s="133"/>
      <c r="TKM1301" s="133"/>
      <c r="TKN1301" s="133"/>
      <c r="TKO1301" s="133"/>
      <c r="TKP1301" s="133"/>
      <c r="TKQ1301" s="133"/>
      <c r="TKR1301" s="133"/>
      <c r="TKS1301" s="133"/>
      <c r="TKT1301" s="133"/>
      <c r="TKU1301" s="133"/>
      <c r="TKV1301" s="133"/>
      <c r="TKW1301" s="133"/>
      <c r="TKX1301" s="133"/>
      <c r="TKY1301" s="133"/>
      <c r="TKZ1301" s="133"/>
      <c r="TLA1301" s="133"/>
      <c r="TLB1301" s="133"/>
      <c r="TLC1301" s="133"/>
      <c r="TLD1301" s="133"/>
      <c r="TLE1301" s="133"/>
      <c r="TLF1301" s="133"/>
      <c r="TLG1301" s="133"/>
      <c r="TLH1301" s="133"/>
      <c r="TLI1301" s="133"/>
      <c r="TLJ1301" s="133"/>
      <c r="TLK1301" s="133"/>
      <c r="TLL1301" s="133"/>
      <c r="TLM1301" s="133"/>
      <c r="TLN1301" s="133"/>
      <c r="TLO1301" s="133"/>
      <c r="TLP1301" s="133"/>
      <c r="TLQ1301" s="133"/>
      <c r="TLR1301" s="133"/>
      <c r="TLS1301" s="133"/>
      <c r="TLT1301" s="133"/>
      <c r="TLU1301" s="133"/>
      <c r="TLV1301" s="133"/>
      <c r="TLW1301" s="133"/>
      <c r="TLX1301" s="133"/>
      <c r="TLY1301" s="133"/>
      <c r="TLZ1301" s="133"/>
      <c r="TMA1301" s="133"/>
      <c r="TMB1301" s="133"/>
      <c r="TMC1301" s="133"/>
      <c r="TMD1301" s="133"/>
      <c r="TME1301" s="133"/>
      <c r="TMF1301" s="133"/>
      <c r="TMG1301" s="133"/>
      <c r="TMH1301" s="133"/>
      <c r="TMI1301" s="133"/>
      <c r="TMJ1301" s="133"/>
      <c r="TMK1301" s="133"/>
      <c r="TML1301" s="133"/>
      <c r="TMM1301" s="133"/>
      <c r="TMN1301" s="133"/>
      <c r="TMO1301" s="133"/>
      <c r="TMP1301" s="133"/>
      <c r="TMQ1301" s="133"/>
      <c r="TMR1301" s="133"/>
      <c r="TMS1301" s="133"/>
      <c r="TMT1301" s="133"/>
      <c r="TMU1301" s="133"/>
      <c r="TMV1301" s="133"/>
      <c r="TMW1301" s="133"/>
      <c r="TMX1301" s="133"/>
      <c r="TMY1301" s="133"/>
      <c r="TMZ1301" s="133"/>
      <c r="TNA1301" s="133"/>
      <c r="TNB1301" s="133"/>
      <c r="TNC1301" s="133"/>
      <c r="TND1301" s="133"/>
      <c r="TNE1301" s="133"/>
      <c r="TNF1301" s="133"/>
      <c r="TNG1301" s="133"/>
      <c r="TNH1301" s="133"/>
      <c r="TNI1301" s="133"/>
      <c r="TNJ1301" s="133"/>
      <c r="TNK1301" s="133"/>
      <c r="TNL1301" s="133"/>
      <c r="TNM1301" s="133"/>
      <c r="TNN1301" s="133"/>
      <c r="TNO1301" s="133"/>
      <c r="TNP1301" s="133"/>
      <c r="TNQ1301" s="133"/>
      <c r="TNR1301" s="133"/>
      <c r="TNS1301" s="133"/>
      <c r="TNT1301" s="133"/>
      <c r="TNU1301" s="133"/>
      <c r="TNV1301" s="133"/>
      <c r="TNW1301" s="133"/>
      <c r="TNX1301" s="133"/>
      <c r="TNY1301" s="133"/>
      <c r="TNZ1301" s="133"/>
      <c r="TOA1301" s="133"/>
      <c r="TOB1301" s="133"/>
      <c r="TOC1301" s="133"/>
      <c r="TOD1301" s="133"/>
      <c r="TOE1301" s="133"/>
      <c r="TOF1301" s="133"/>
      <c r="TOG1301" s="133"/>
      <c r="TOH1301" s="133"/>
      <c r="TOI1301" s="133"/>
      <c r="TOJ1301" s="133"/>
      <c r="TOK1301" s="133"/>
      <c r="TOL1301" s="133"/>
      <c r="TOM1301" s="133"/>
      <c r="TON1301" s="133"/>
      <c r="TOO1301" s="133"/>
      <c r="TOP1301" s="133"/>
      <c r="TOQ1301" s="133"/>
      <c r="TOR1301" s="133"/>
      <c r="TOS1301" s="133"/>
      <c r="TOT1301" s="133"/>
      <c r="TOU1301" s="133"/>
      <c r="TOV1301" s="133"/>
      <c r="TOW1301" s="133"/>
      <c r="TOX1301" s="133"/>
      <c r="TOY1301" s="133"/>
      <c r="TOZ1301" s="133"/>
      <c r="TPA1301" s="133"/>
      <c r="TPB1301" s="133"/>
      <c r="TPC1301" s="133"/>
      <c r="TPD1301" s="133"/>
      <c r="TPE1301" s="133"/>
      <c r="TPF1301" s="133"/>
      <c r="TPG1301" s="133"/>
      <c r="TPH1301" s="133"/>
      <c r="TPI1301" s="133"/>
      <c r="TPJ1301" s="133"/>
      <c r="TPK1301" s="133"/>
      <c r="TPL1301" s="133"/>
      <c r="TPM1301" s="133"/>
      <c r="TPN1301" s="133"/>
      <c r="TPO1301" s="133"/>
      <c r="TPP1301" s="133"/>
      <c r="TPQ1301" s="133"/>
      <c r="TPR1301" s="133"/>
      <c r="TPS1301" s="133"/>
      <c r="TPT1301" s="133"/>
      <c r="TPU1301" s="133"/>
      <c r="TPV1301" s="133"/>
      <c r="TPW1301" s="133"/>
      <c r="TPX1301" s="133"/>
      <c r="TPY1301" s="133"/>
      <c r="TPZ1301" s="133"/>
      <c r="TQA1301" s="133"/>
      <c r="TQB1301" s="133"/>
      <c r="TQC1301" s="133"/>
      <c r="TQD1301" s="133"/>
      <c r="TQE1301" s="133"/>
      <c r="TQF1301" s="133"/>
      <c r="TQG1301" s="133"/>
      <c r="TQH1301" s="133"/>
      <c r="TQI1301" s="133"/>
      <c r="TQJ1301" s="133"/>
      <c r="TQK1301" s="133"/>
      <c r="TQL1301" s="133"/>
      <c r="TQM1301" s="133"/>
      <c r="TQN1301" s="133"/>
      <c r="TQO1301" s="133"/>
      <c r="TQP1301" s="133"/>
      <c r="TQQ1301" s="133"/>
      <c r="TQR1301" s="133"/>
      <c r="TQS1301" s="133"/>
      <c r="TQT1301" s="133"/>
      <c r="TQU1301" s="133"/>
      <c r="TQV1301" s="133"/>
      <c r="TQW1301" s="133"/>
      <c r="TQX1301" s="133"/>
      <c r="TQY1301" s="133"/>
      <c r="TQZ1301" s="133"/>
      <c r="TRA1301" s="133"/>
      <c r="TRB1301" s="133"/>
      <c r="TRC1301" s="133"/>
      <c r="TRD1301" s="133"/>
      <c r="TRE1301" s="133"/>
      <c r="TRF1301" s="133"/>
      <c r="TRG1301" s="133"/>
      <c r="TRH1301" s="133"/>
      <c r="TRI1301" s="133"/>
      <c r="TRJ1301" s="133"/>
      <c r="TRK1301" s="133"/>
      <c r="TRL1301" s="133"/>
      <c r="TRM1301" s="133"/>
      <c r="TRN1301" s="133"/>
      <c r="TRO1301" s="133"/>
      <c r="TRP1301" s="133"/>
      <c r="TRQ1301" s="133"/>
      <c r="TRR1301" s="133"/>
      <c r="TRS1301" s="133"/>
      <c r="TRT1301" s="133"/>
      <c r="TRU1301" s="133"/>
      <c r="TRV1301" s="133"/>
      <c r="TRW1301" s="133"/>
      <c r="TRX1301" s="133"/>
      <c r="TRY1301" s="133"/>
      <c r="TRZ1301" s="133"/>
      <c r="TSA1301" s="133"/>
      <c r="TSB1301" s="133"/>
      <c r="TSC1301" s="133"/>
      <c r="TSD1301" s="133"/>
      <c r="TSE1301" s="133"/>
      <c r="TSF1301" s="133"/>
      <c r="TSG1301" s="133"/>
      <c r="TSH1301" s="133"/>
      <c r="TSI1301" s="133"/>
      <c r="TSJ1301" s="133"/>
      <c r="TSK1301" s="133"/>
      <c r="TSL1301" s="133"/>
      <c r="TSM1301" s="133"/>
      <c r="TSN1301" s="133"/>
      <c r="TSO1301" s="133"/>
      <c r="TSP1301" s="133"/>
      <c r="TSQ1301" s="133"/>
      <c r="TSR1301" s="133"/>
      <c r="TSS1301" s="133"/>
      <c r="TST1301" s="133"/>
      <c r="TSU1301" s="133"/>
      <c r="TSV1301" s="133"/>
      <c r="TSW1301" s="133"/>
      <c r="TSX1301" s="133"/>
      <c r="TSY1301" s="133"/>
      <c r="TSZ1301" s="133"/>
      <c r="TTA1301" s="133"/>
      <c r="TTB1301" s="133"/>
      <c r="TTC1301" s="133"/>
      <c r="TTD1301" s="133"/>
      <c r="TTE1301" s="133"/>
      <c r="TTF1301" s="133"/>
      <c r="TTG1301" s="133"/>
      <c r="TTH1301" s="133"/>
      <c r="TTI1301" s="133"/>
      <c r="TTJ1301" s="133"/>
      <c r="TTK1301" s="133"/>
      <c r="TTL1301" s="133"/>
      <c r="TTM1301" s="133"/>
      <c r="TTN1301" s="133"/>
      <c r="TTO1301" s="133"/>
      <c r="TTP1301" s="133"/>
      <c r="TTQ1301" s="133"/>
      <c r="TTR1301" s="133"/>
      <c r="TTS1301" s="133"/>
      <c r="TTT1301" s="133"/>
      <c r="TTU1301" s="133"/>
      <c r="TTV1301" s="133"/>
      <c r="TTW1301" s="133"/>
      <c r="TTX1301" s="133"/>
      <c r="TTY1301" s="133"/>
      <c r="TTZ1301" s="133"/>
      <c r="TUA1301" s="133"/>
      <c r="TUB1301" s="133"/>
      <c r="TUC1301" s="133"/>
      <c r="TUD1301" s="133"/>
      <c r="TUE1301" s="133"/>
      <c r="TUF1301" s="133"/>
      <c r="TUG1301" s="133"/>
      <c r="TUH1301" s="133"/>
      <c r="TUI1301" s="133"/>
      <c r="TUJ1301" s="133"/>
      <c r="TUK1301" s="133"/>
      <c r="TUL1301" s="133"/>
      <c r="TUM1301" s="133"/>
      <c r="TUN1301" s="133"/>
      <c r="TUO1301" s="133"/>
      <c r="TUP1301" s="133"/>
      <c r="TUQ1301" s="133"/>
      <c r="TUR1301" s="133"/>
      <c r="TUS1301" s="133"/>
      <c r="TUT1301" s="133"/>
      <c r="TUU1301" s="133"/>
      <c r="TUV1301" s="133"/>
      <c r="TUW1301" s="133"/>
      <c r="TUX1301" s="133"/>
      <c r="TUY1301" s="133"/>
      <c r="TUZ1301" s="133"/>
      <c r="TVA1301" s="133"/>
      <c r="TVB1301" s="133"/>
      <c r="TVC1301" s="133"/>
      <c r="TVD1301" s="133"/>
      <c r="TVE1301" s="133"/>
      <c r="TVF1301" s="133"/>
      <c r="TVG1301" s="133"/>
      <c r="TVH1301" s="133"/>
      <c r="TVI1301" s="133"/>
      <c r="TVJ1301" s="133"/>
      <c r="TVK1301" s="133"/>
      <c r="TVL1301" s="133"/>
      <c r="TVM1301" s="133"/>
      <c r="TVN1301" s="133"/>
      <c r="TVO1301" s="133"/>
      <c r="TVP1301" s="133"/>
      <c r="TVQ1301" s="133"/>
      <c r="TVR1301" s="133"/>
      <c r="TVS1301" s="133"/>
      <c r="TVT1301" s="133"/>
      <c r="TVU1301" s="133"/>
      <c r="TVV1301" s="133"/>
      <c r="TVW1301" s="133"/>
      <c r="TVX1301" s="133"/>
      <c r="TVY1301" s="133"/>
      <c r="TVZ1301" s="133"/>
      <c r="TWA1301" s="133"/>
      <c r="TWB1301" s="133"/>
      <c r="TWC1301" s="133"/>
      <c r="TWD1301" s="133"/>
      <c r="TWE1301" s="133"/>
      <c r="TWF1301" s="133"/>
      <c r="TWG1301" s="133"/>
      <c r="TWH1301" s="133"/>
      <c r="TWI1301" s="133"/>
      <c r="TWJ1301" s="133"/>
      <c r="TWK1301" s="133"/>
      <c r="TWL1301" s="133"/>
      <c r="TWM1301" s="133"/>
      <c r="TWN1301" s="133"/>
      <c r="TWO1301" s="133"/>
      <c r="TWP1301" s="133"/>
      <c r="TWQ1301" s="133"/>
      <c r="TWR1301" s="133"/>
      <c r="TWS1301" s="133"/>
      <c r="TWT1301" s="133"/>
      <c r="TWU1301" s="133"/>
      <c r="TWV1301" s="133"/>
      <c r="TWW1301" s="133"/>
      <c r="TWX1301" s="133"/>
      <c r="TWY1301" s="133"/>
      <c r="TWZ1301" s="133"/>
      <c r="TXA1301" s="133"/>
      <c r="TXB1301" s="133"/>
      <c r="TXC1301" s="133"/>
      <c r="TXD1301" s="133"/>
      <c r="TXE1301" s="133"/>
      <c r="TXF1301" s="133"/>
      <c r="TXG1301" s="133"/>
      <c r="TXH1301" s="133"/>
      <c r="TXI1301" s="133"/>
      <c r="TXJ1301" s="133"/>
      <c r="TXK1301" s="133"/>
      <c r="TXL1301" s="133"/>
      <c r="TXM1301" s="133"/>
      <c r="TXN1301" s="133"/>
      <c r="TXO1301" s="133"/>
      <c r="TXP1301" s="133"/>
      <c r="TXQ1301" s="133"/>
      <c r="TXR1301" s="133"/>
      <c r="TXS1301" s="133"/>
      <c r="TXT1301" s="133"/>
      <c r="TXU1301" s="133"/>
      <c r="TXV1301" s="133"/>
      <c r="TXW1301" s="133"/>
      <c r="TXX1301" s="133"/>
      <c r="TXY1301" s="133"/>
      <c r="TXZ1301" s="133"/>
      <c r="TYA1301" s="133"/>
      <c r="TYB1301" s="133"/>
      <c r="TYC1301" s="133"/>
      <c r="TYD1301" s="133"/>
      <c r="TYE1301" s="133"/>
      <c r="TYF1301" s="133"/>
      <c r="TYG1301" s="133"/>
      <c r="TYH1301" s="133"/>
      <c r="TYI1301" s="133"/>
      <c r="TYJ1301" s="133"/>
      <c r="TYK1301" s="133"/>
      <c r="TYL1301" s="133"/>
      <c r="TYM1301" s="133"/>
      <c r="TYN1301" s="133"/>
      <c r="TYO1301" s="133"/>
      <c r="TYP1301" s="133"/>
      <c r="TYQ1301" s="133"/>
      <c r="TYR1301" s="133"/>
      <c r="TYS1301" s="133"/>
      <c r="TYT1301" s="133"/>
      <c r="TYU1301" s="133"/>
      <c r="TYV1301" s="133"/>
      <c r="TYW1301" s="133"/>
      <c r="TYX1301" s="133"/>
      <c r="TYY1301" s="133"/>
      <c r="TYZ1301" s="133"/>
      <c r="TZA1301" s="133"/>
      <c r="TZB1301" s="133"/>
      <c r="TZC1301" s="133"/>
      <c r="TZD1301" s="133"/>
      <c r="TZE1301" s="133"/>
      <c r="TZF1301" s="133"/>
      <c r="TZG1301" s="133"/>
      <c r="TZH1301" s="133"/>
      <c r="TZI1301" s="133"/>
      <c r="TZJ1301" s="133"/>
      <c r="TZK1301" s="133"/>
      <c r="TZL1301" s="133"/>
      <c r="TZM1301" s="133"/>
      <c r="TZN1301" s="133"/>
      <c r="TZO1301" s="133"/>
      <c r="TZP1301" s="133"/>
      <c r="TZQ1301" s="133"/>
      <c r="TZR1301" s="133"/>
      <c r="TZS1301" s="133"/>
      <c r="TZT1301" s="133"/>
      <c r="TZU1301" s="133"/>
      <c r="TZV1301" s="133"/>
      <c r="TZW1301" s="133"/>
      <c r="TZX1301" s="133"/>
      <c r="TZY1301" s="133"/>
      <c r="TZZ1301" s="133"/>
      <c r="UAA1301" s="133"/>
      <c r="UAB1301" s="133"/>
      <c r="UAC1301" s="133"/>
      <c r="UAD1301" s="133"/>
      <c r="UAE1301" s="133"/>
      <c r="UAF1301" s="133"/>
      <c r="UAG1301" s="133"/>
      <c r="UAH1301" s="133"/>
      <c r="UAI1301" s="133"/>
      <c r="UAJ1301" s="133"/>
      <c r="UAK1301" s="133"/>
      <c r="UAL1301" s="133"/>
      <c r="UAM1301" s="133"/>
      <c r="UAN1301" s="133"/>
      <c r="UAO1301" s="133"/>
      <c r="UAP1301" s="133"/>
      <c r="UAQ1301" s="133"/>
      <c r="UAR1301" s="133"/>
      <c r="UAS1301" s="133"/>
      <c r="UAT1301" s="133"/>
      <c r="UAU1301" s="133"/>
      <c r="UAV1301" s="133"/>
      <c r="UAW1301" s="133"/>
      <c r="UAX1301" s="133"/>
      <c r="UAY1301" s="133"/>
      <c r="UAZ1301" s="133"/>
      <c r="UBA1301" s="133"/>
      <c r="UBB1301" s="133"/>
      <c r="UBC1301" s="133"/>
      <c r="UBD1301" s="133"/>
      <c r="UBE1301" s="133"/>
      <c r="UBF1301" s="133"/>
      <c r="UBG1301" s="133"/>
      <c r="UBH1301" s="133"/>
      <c r="UBI1301" s="133"/>
      <c r="UBJ1301" s="133"/>
      <c r="UBK1301" s="133"/>
      <c r="UBL1301" s="133"/>
      <c r="UBM1301" s="133"/>
      <c r="UBN1301" s="133"/>
      <c r="UBO1301" s="133"/>
      <c r="UBP1301" s="133"/>
      <c r="UBQ1301" s="133"/>
      <c r="UBR1301" s="133"/>
      <c r="UBS1301" s="133"/>
      <c r="UBT1301" s="133"/>
      <c r="UBU1301" s="133"/>
      <c r="UBV1301" s="133"/>
      <c r="UBW1301" s="133"/>
      <c r="UBX1301" s="133"/>
      <c r="UBY1301" s="133"/>
      <c r="UBZ1301" s="133"/>
      <c r="UCA1301" s="133"/>
      <c r="UCB1301" s="133"/>
      <c r="UCC1301" s="133"/>
      <c r="UCD1301" s="133"/>
      <c r="UCE1301" s="133"/>
      <c r="UCF1301" s="133"/>
      <c r="UCG1301" s="133"/>
      <c r="UCH1301" s="133"/>
      <c r="UCI1301" s="133"/>
      <c r="UCJ1301" s="133"/>
      <c r="UCK1301" s="133"/>
      <c r="UCL1301" s="133"/>
      <c r="UCM1301" s="133"/>
      <c r="UCN1301" s="133"/>
      <c r="UCO1301" s="133"/>
      <c r="UCP1301" s="133"/>
      <c r="UCQ1301" s="133"/>
      <c r="UCR1301" s="133"/>
      <c r="UCS1301" s="133"/>
      <c r="UCT1301" s="133"/>
      <c r="UCU1301" s="133"/>
      <c r="UCV1301" s="133"/>
      <c r="UCW1301" s="133"/>
      <c r="UCX1301" s="133"/>
      <c r="UCY1301" s="133"/>
      <c r="UCZ1301" s="133"/>
      <c r="UDA1301" s="133"/>
      <c r="UDB1301" s="133"/>
      <c r="UDC1301" s="133"/>
      <c r="UDD1301" s="133"/>
      <c r="UDE1301" s="133"/>
      <c r="UDF1301" s="133"/>
      <c r="UDG1301" s="133"/>
      <c r="UDH1301" s="133"/>
      <c r="UDI1301" s="133"/>
      <c r="UDJ1301" s="133"/>
      <c r="UDK1301" s="133"/>
      <c r="UDL1301" s="133"/>
      <c r="UDM1301" s="133"/>
      <c r="UDN1301" s="133"/>
      <c r="UDO1301" s="133"/>
      <c r="UDP1301" s="133"/>
      <c r="UDQ1301" s="133"/>
      <c r="UDR1301" s="133"/>
      <c r="UDS1301" s="133"/>
      <c r="UDT1301" s="133"/>
      <c r="UDU1301" s="133"/>
      <c r="UDV1301" s="133"/>
      <c r="UDW1301" s="133"/>
      <c r="UDX1301" s="133"/>
      <c r="UDY1301" s="133"/>
      <c r="UDZ1301" s="133"/>
      <c r="UEA1301" s="133"/>
      <c r="UEB1301" s="133"/>
      <c r="UEC1301" s="133"/>
      <c r="UED1301" s="133"/>
      <c r="UEE1301" s="133"/>
      <c r="UEF1301" s="133"/>
      <c r="UEG1301" s="133"/>
      <c r="UEH1301" s="133"/>
      <c r="UEI1301" s="133"/>
      <c r="UEJ1301" s="133"/>
      <c r="UEK1301" s="133"/>
      <c r="UEL1301" s="133"/>
      <c r="UEM1301" s="133"/>
      <c r="UEN1301" s="133"/>
      <c r="UEO1301" s="133"/>
      <c r="UEP1301" s="133"/>
      <c r="UEQ1301" s="133"/>
      <c r="UER1301" s="133"/>
      <c r="UES1301" s="133"/>
      <c r="UET1301" s="133"/>
      <c r="UEU1301" s="133"/>
      <c r="UEV1301" s="133"/>
      <c r="UEW1301" s="133"/>
      <c r="UEX1301" s="133"/>
      <c r="UEY1301" s="133"/>
      <c r="UEZ1301" s="133"/>
      <c r="UFA1301" s="133"/>
      <c r="UFB1301" s="133"/>
      <c r="UFC1301" s="133"/>
      <c r="UFD1301" s="133"/>
      <c r="UFE1301" s="133"/>
      <c r="UFF1301" s="133"/>
      <c r="UFG1301" s="133"/>
      <c r="UFH1301" s="133"/>
      <c r="UFI1301" s="133"/>
      <c r="UFJ1301" s="133"/>
      <c r="UFK1301" s="133"/>
      <c r="UFL1301" s="133"/>
      <c r="UFM1301" s="133"/>
      <c r="UFN1301" s="133"/>
      <c r="UFO1301" s="133"/>
      <c r="UFP1301" s="133"/>
      <c r="UFQ1301" s="133"/>
      <c r="UFR1301" s="133"/>
      <c r="UFS1301" s="133"/>
      <c r="UFT1301" s="133"/>
      <c r="UFU1301" s="133"/>
      <c r="UFV1301" s="133"/>
      <c r="UFW1301" s="133"/>
      <c r="UFX1301" s="133"/>
      <c r="UFY1301" s="133"/>
      <c r="UFZ1301" s="133"/>
      <c r="UGA1301" s="133"/>
      <c r="UGB1301" s="133"/>
      <c r="UGC1301" s="133"/>
      <c r="UGD1301" s="133"/>
      <c r="UGE1301" s="133"/>
      <c r="UGF1301" s="133"/>
      <c r="UGG1301" s="133"/>
      <c r="UGH1301" s="133"/>
      <c r="UGI1301" s="133"/>
      <c r="UGJ1301" s="133"/>
      <c r="UGK1301" s="133"/>
      <c r="UGL1301" s="133"/>
      <c r="UGM1301" s="133"/>
      <c r="UGN1301" s="133"/>
      <c r="UGO1301" s="133"/>
      <c r="UGP1301" s="133"/>
      <c r="UGQ1301" s="133"/>
      <c r="UGR1301" s="133"/>
      <c r="UGS1301" s="133"/>
      <c r="UGT1301" s="133"/>
      <c r="UGU1301" s="133"/>
      <c r="UGV1301" s="133"/>
      <c r="UGW1301" s="133"/>
      <c r="UGX1301" s="133"/>
      <c r="UGY1301" s="133"/>
      <c r="UGZ1301" s="133"/>
      <c r="UHA1301" s="133"/>
      <c r="UHB1301" s="133"/>
      <c r="UHC1301" s="133"/>
      <c r="UHD1301" s="133"/>
      <c r="UHE1301" s="133"/>
      <c r="UHF1301" s="133"/>
      <c r="UHG1301" s="133"/>
      <c r="UHH1301" s="133"/>
      <c r="UHI1301" s="133"/>
      <c r="UHJ1301" s="133"/>
      <c r="UHK1301" s="133"/>
      <c r="UHL1301" s="133"/>
      <c r="UHM1301" s="133"/>
      <c r="UHN1301" s="133"/>
      <c r="UHO1301" s="133"/>
      <c r="UHP1301" s="133"/>
      <c r="UHQ1301" s="133"/>
      <c r="UHR1301" s="133"/>
      <c r="UHS1301" s="133"/>
      <c r="UHT1301" s="133"/>
      <c r="UHU1301" s="133"/>
      <c r="UHV1301" s="133"/>
      <c r="UHW1301" s="133"/>
      <c r="UHX1301" s="133"/>
      <c r="UHY1301" s="133"/>
      <c r="UHZ1301" s="133"/>
      <c r="UIA1301" s="133"/>
      <c r="UIB1301" s="133"/>
      <c r="UIC1301" s="133"/>
      <c r="UID1301" s="133"/>
      <c r="UIE1301" s="133"/>
      <c r="UIF1301" s="133"/>
      <c r="UIG1301" s="133"/>
      <c r="UIH1301" s="133"/>
      <c r="UII1301" s="133"/>
      <c r="UIJ1301" s="133"/>
      <c r="UIK1301" s="133"/>
      <c r="UIL1301" s="133"/>
      <c r="UIM1301" s="133"/>
      <c r="UIN1301" s="133"/>
      <c r="UIO1301" s="133"/>
      <c r="UIP1301" s="133"/>
      <c r="UIQ1301" s="133"/>
      <c r="UIR1301" s="133"/>
      <c r="UIS1301" s="133"/>
      <c r="UIT1301" s="133"/>
      <c r="UIU1301" s="133"/>
      <c r="UIV1301" s="133"/>
      <c r="UIW1301" s="133"/>
      <c r="UIX1301" s="133"/>
      <c r="UIY1301" s="133"/>
      <c r="UIZ1301" s="133"/>
      <c r="UJA1301" s="133"/>
      <c r="UJB1301" s="133"/>
      <c r="UJC1301" s="133"/>
      <c r="UJD1301" s="133"/>
      <c r="UJE1301" s="133"/>
      <c r="UJF1301" s="133"/>
      <c r="UJG1301" s="133"/>
      <c r="UJH1301" s="133"/>
      <c r="UJI1301" s="133"/>
      <c r="UJJ1301" s="133"/>
      <c r="UJK1301" s="133"/>
      <c r="UJL1301" s="133"/>
      <c r="UJM1301" s="133"/>
      <c r="UJN1301" s="133"/>
      <c r="UJO1301" s="133"/>
      <c r="UJP1301" s="133"/>
      <c r="UJQ1301" s="133"/>
      <c r="UJR1301" s="133"/>
      <c r="UJS1301" s="133"/>
      <c r="UJT1301" s="133"/>
      <c r="UJU1301" s="133"/>
      <c r="UJV1301" s="133"/>
      <c r="UJW1301" s="133"/>
      <c r="UJX1301" s="133"/>
      <c r="UJY1301" s="133"/>
      <c r="UJZ1301" s="133"/>
      <c r="UKA1301" s="133"/>
      <c r="UKB1301" s="133"/>
      <c r="UKC1301" s="133"/>
      <c r="UKD1301" s="133"/>
      <c r="UKE1301" s="133"/>
      <c r="UKF1301" s="133"/>
      <c r="UKG1301" s="133"/>
      <c r="UKH1301" s="133"/>
      <c r="UKI1301" s="133"/>
      <c r="UKJ1301" s="133"/>
      <c r="UKK1301" s="133"/>
      <c r="UKL1301" s="133"/>
      <c r="UKM1301" s="133"/>
      <c r="UKN1301" s="133"/>
      <c r="UKO1301" s="133"/>
      <c r="UKP1301" s="133"/>
      <c r="UKQ1301" s="133"/>
      <c r="UKR1301" s="133"/>
      <c r="UKS1301" s="133"/>
      <c r="UKT1301" s="133"/>
      <c r="UKU1301" s="133"/>
      <c r="UKV1301" s="133"/>
      <c r="UKW1301" s="133"/>
      <c r="UKX1301" s="133"/>
      <c r="UKY1301" s="133"/>
      <c r="UKZ1301" s="133"/>
      <c r="ULA1301" s="133"/>
      <c r="ULB1301" s="133"/>
      <c r="ULC1301" s="133"/>
      <c r="ULD1301" s="133"/>
      <c r="ULE1301" s="133"/>
      <c r="ULF1301" s="133"/>
      <c r="ULG1301" s="133"/>
      <c r="ULH1301" s="133"/>
      <c r="ULI1301" s="133"/>
      <c r="ULJ1301" s="133"/>
      <c r="ULK1301" s="133"/>
      <c r="ULL1301" s="133"/>
      <c r="ULM1301" s="133"/>
      <c r="ULN1301" s="133"/>
      <c r="ULO1301" s="133"/>
      <c r="ULP1301" s="133"/>
      <c r="ULQ1301" s="133"/>
      <c r="ULR1301" s="133"/>
      <c r="ULS1301" s="133"/>
      <c r="ULT1301" s="133"/>
      <c r="ULU1301" s="133"/>
      <c r="ULV1301" s="133"/>
      <c r="ULW1301" s="133"/>
      <c r="ULX1301" s="133"/>
      <c r="ULY1301" s="133"/>
      <c r="ULZ1301" s="133"/>
      <c r="UMA1301" s="133"/>
      <c r="UMB1301" s="133"/>
      <c r="UMC1301" s="133"/>
      <c r="UMD1301" s="133"/>
      <c r="UME1301" s="133"/>
      <c r="UMF1301" s="133"/>
      <c r="UMG1301" s="133"/>
      <c r="UMH1301" s="133"/>
      <c r="UMI1301" s="133"/>
      <c r="UMJ1301" s="133"/>
      <c r="UMK1301" s="133"/>
      <c r="UML1301" s="133"/>
      <c r="UMM1301" s="133"/>
      <c r="UMN1301" s="133"/>
      <c r="UMO1301" s="133"/>
      <c r="UMP1301" s="133"/>
      <c r="UMQ1301" s="133"/>
      <c r="UMR1301" s="133"/>
      <c r="UMS1301" s="133"/>
      <c r="UMT1301" s="133"/>
      <c r="UMU1301" s="133"/>
      <c r="UMV1301" s="133"/>
      <c r="UMW1301" s="133"/>
      <c r="UMX1301" s="133"/>
      <c r="UMY1301" s="133"/>
      <c r="UMZ1301" s="133"/>
      <c r="UNA1301" s="133"/>
      <c r="UNB1301" s="133"/>
      <c r="UNC1301" s="133"/>
      <c r="UND1301" s="133"/>
      <c r="UNE1301" s="133"/>
      <c r="UNF1301" s="133"/>
      <c r="UNG1301" s="133"/>
      <c r="UNH1301" s="133"/>
      <c r="UNI1301" s="133"/>
      <c r="UNJ1301" s="133"/>
      <c r="UNK1301" s="133"/>
      <c r="UNL1301" s="133"/>
      <c r="UNM1301" s="133"/>
      <c r="UNN1301" s="133"/>
      <c r="UNO1301" s="133"/>
      <c r="UNP1301" s="133"/>
      <c r="UNQ1301" s="133"/>
      <c r="UNR1301" s="133"/>
      <c r="UNS1301" s="133"/>
      <c r="UNT1301" s="133"/>
      <c r="UNU1301" s="133"/>
      <c r="UNV1301" s="133"/>
      <c r="UNW1301" s="133"/>
      <c r="UNX1301" s="133"/>
      <c r="UNY1301" s="133"/>
      <c r="UNZ1301" s="133"/>
      <c r="UOA1301" s="133"/>
      <c r="UOB1301" s="133"/>
      <c r="UOC1301" s="133"/>
      <c r="UOD1301" s="133"/>
      <c r="UOE1301" s="133"/>
      <c r="UOF1301" s="133"/>
      <c r="UOG1301" s="133"/>
      <c r="UOH1301" s="133"/>
      <c r="UOI1301" s="133"/>
      <c r="UOJ1301" s="133"/>
      <c r="UOK1301" s="133"/>
      <c r="UOL1301" s="133"/>
      <c r="UOM1301" s="133"/>
      <c r="UON1301" s="133"/>
      <c r="UOO1301" s="133"/>
      <c r="UOP1301" s="133"/>
      <c r="UOQ1301" s="133"/>
      <c r="UOR1301" s="133"/>
      <c r="UOS1301" s="133"/>
      <c r="UOT1301" s="133"/>
      <c r="UOU1301" s="133"/>
      <c r="UOV1301" s="133"/>
      <c r="UOW1301" s="133"/>
      <c r="UOX1301" s="133"/>
      <c r="UOY1301" s="133"/>
      <c r="UOZ1301" s="133"/>
      <c r="UPA1301" s="133"/>
      <c r="UPB1301" s="133"/>
      <c r="UPC1301" s="133"/>
      <c r="UPD1301" s="133"/>
      <c r="UPE1301" s="133"/>
      <c r="UPF1301" s="133"/>
      <c r="UPG1301" s="133"/>
      <c r="UPH1301" s="133"/>
      <c r="UPI1301" s="133"/>
      <c r="UPJ1301" s="133"/>
      <c r="UPK1301" s="133"/>
      <c r="UPL1301" s="133"/>
      <c r="UPM1301" s="133"/>
      <c r="UPN1301" s="133"/>
      <c r="UPO1301" s="133"/>
      <c r="UPP1301" s="133"/>
      <c r="UPQ1301" s="133"/>
      <c r="UPR1301" s="133"/>
      <c r="UPS1301" s="133"/>
      <c r="UPT1301" s="133"/>
      <c r="UPU1301" s="133"/>
      <c r="UPV1301" s="133"/>
      <c r="UPW1301" s="133"/>
      <c r="UPX1301" s="133"/>
      <c r="UPY1301" s="133"/>
      <c r="UPZ1301" s="133"/>
      <c r="UQA1301" s="133"/>
      <c r="UQB1301" s="133"/>
      <c r="UQC1301" s="133"/>
      <c r="UQD1301" s="133"/>
      <c r="UQE1301" s="133"/>
      <c r="UQF1301" s="133"/>
      <c r="UQG1301" s="133"/>
      <c r="UQH1301" s="133"/>
      <c r="UQI1301" s="133"/>
      <c r="UQJ1301" s="133"/>
      <c r="UQK1301" s="133"/>
      <c r="UQL1301" s="133"/>
      <c r="UQM1301" s="133"/>
      <c r="UQN1301" s="133"/>
      <c r="UQO1301" s="133"/>
      <c r="UQP1301" s="133"/>
      <c r="UQQ1301" s="133"/>
      <c r="UQR1301" s="133"/>
      <c r="UQS1301" s="133"/>
      <c r="UQT1301" s="133"/>
      <c r="UQU1301" s="133"/>
      <c r="UQV1301" s="133"/>
      <c r="UQW1301" s="133"/>
      <c r="UQX1301" s="133"/>
      <c r="UQY1301" s="133"/>
      <c r="UQZ1301" s="133"/>
      <c r="URA1301" s="133"/>
      <c r="URB1301" s="133"/>
      <c r="URC1301" s="133"/>
      <c r="URD1301" s="133"/>
      <c r="URE1301" s="133"/>
      <c r="URF1301" s="133"/>
      <c r="URG1301" s="133"/>
      <c r="URH1301" s="133"/>
      <c r="URI1301" s="133"/>
      <c r="URJ1301" s="133"/>
      <c r="URK1301" s="133"/>
      <c r="URL1301" s="133"/>
      <c r="URM1301" s="133"/>
      <c r="URN1301" s="133"/>
      <c r="URO1301" s="133"/>
      <c r="URP1301" s="133"/>
      <c r="URQ1301" s="133"/>
      <c r="URR1301" s="133"/>
      <c r="URS1301" s="133"/>
      <c r="URT1301" s="133"/>
      <c r="URU1301" s="133"/>
      <c r="URV1301" s="133"/>
      <c r="URW1301" s="133"/>
      <c r="URX1301" s="133"/>
      <c r="URY1301" s="133"/>
      <c r="URZ1301" s="133"/>
      <c r="USA1301" s="133"/>
      <c r="USB1301" s="133"/>
      <c r="USC1301" s="133"/>
      <c r="USD1301" s="133"/>
      <c r="USE1301" s="133"/>
      <c r="USF1301" s="133"/>
      <c r="USG1301" s="133"/>
      <c r="USH1301" s="133"/>
      <c r="USI1301" s="133"/>
      <c r="USJ1301" s="133"/>
      <c r="USK1301" s="133"/>
      <c r="USL1301" s="133"/>
      <c r="USM1301" s="133"/>
      <c r="USN1301" s="133"/>
      <c r="USO1301" s="133"/>
      <c r="USP1301" s="133"/>
      <c r="USQ1301" s="133"/>
      <c r="USR1301" s="133"/>
      <c r="USS1301" s="133"/>
      <c r="UST1301" s="133"/>
      <c r="USU1301" s="133"/>
      <c r="USV1301" s="133"/>
      <c r="USW1301" s="133"/>
      <c r="USX1301" s="133"/>
      <c r="USY1301" s="133"/>
      <c r="USZ1301" s="133"/>
      <c r="UTA1301" s="133"/>
      <c r="UTB1301" s="133"/>
      <c r="UTC1301" s="133"/>
      <c r="UTD1301" s="133"/>
      <c r="UTE1301" s="133"/>
      <c r="UTF1301" s="133"/>
      <c r="UTG1301" s="133"/>
      <c r="UTH1301" s="133"/>
      <c r="UTI1301" s="133"/>
      <c r="UTJ1301" s="133"/>
      <c r="UTK1301" s="133"/>
      <c r="UTL1301" s="133"/>
      <c r="UTM1301" s="133"/>
      <c r="UTN1301" s="133"/>
      <c r="UTO1301" s="133"/>
      <c r="UTP1301" s="133"/>
      <c r="UTQ1301" s="133"/>
      <c r="UTR1301" s="133"/>
      <c r="UTS1301" s="133"/>
      <c r="UTT1301" s="133"/>
      <c r="UTU1301" s="133"/>
      <c r="UTV1301" s="133"/>
      <c r="UTW1301" s="133"/>
      <c r="UTX1301" s="133"/>
      <c r="UTY1301" s="133"/>
      <c r="UTZ1301" s="133"/>
      <c r="UUA1301" s="133"/>
      <c r="UUB1301" s="133"/>
      <c r="UUC1301" s="133"/>
      <c r="UUD1301" s="133"/>
      <c r="UUE1301" s="133"/>
      <c r="UUF1301" s="133"/>
      <c r="UUG1301" s="133"/>
      <c r="UUH1301" s="133"/>
      <c r="UUI1301" s="133"/>
      <c r="UUJ1301" s="133"/>
      <c r="UUK1301" s="133"/>
      <c r="UUL1301" s="133"/>
      <c r="UUM1301" s="133"/>
      <c r="UUN1301" s="133"/>
      <c r="UUO1301" s="133"/>
      <c r="UUP1301" s="133"/>
      <c r="UUQ1301" s="133"/>
      <c r="UUR1301" s="133"/>
      <c r="UUS1301" s="133"/>
      <c r="UUT1301" s="133"/>
      <c r="UUU1301" s="133"/>
      <c r="UUV1301" s="133"/>
      <c r="UUW1301" s="133"/>
      <c r="UUX1301" s="133"/>
      <c r="UUY1301" s="133"/>
      <c r="UUZ1301" s="133"/>
      <c r="UVA1301" s="133"/>
      <c r="UVB1301" s="133"/>
      <c r="UVC1301" s="133"/>
      <c r="UVD1301" s="133"/>
      <c r="UVE1301" s="133"/>
      <c r="UVF1301" s="133"/>
      <c r="UVG1301" s="133"/>
      <c r="UVH1301" s="133"/>
      <c r="UVI1301" s="133"/>
      <c r="UVJ1301" s="133"/>
      <c r="UVK1301" s="133"/>
      <c r="UVL1301" s="133"/>
      <c r="UVM1301" s="133"/>
      <c r="UVN1301" s="133"/>
      <c r="UVO1301" s="133"/>
      <c r="UVP1301" s="133"/>
      <c r="UVQ1301" s="133"/>
      <c r="UVR1301" s="133"/>
      <c r="UVS1301" s="133"/>
      <c r="UVT1301" s="133"/>
      <c r="UVU1301" s="133"/>
      <c r="UVV1301" s="133"/>
      <c r="UVW1301" s="133"/>
      <c r="UVX1301" s="133"/>
      <c r="UVY1301" s="133"/>
      <c r="UVZ1301" s="133"/>
      <c r="UWA1301" s="133"/>
      <c r="UWB1301" s="133"/>
      <c r="UWC1301" s="133"/>
      <c r="UWD1301" s="133"/>
      <c r="UWE1301" s="133"/>
      <c r="UWF1301" s="133"/>
      <c r="UWG1301" s="133"/>
      <c r="UWH1301" s="133"/>
      <c r="UWI1301" s="133"/>
      <c r="UWJ1301" s="133"/>
      <c r="UWK1301" s="133"/>
      <c r="UWL1301" s="133"/>
      <c r="UWM1301" s="133"/>
      <c r="UWN1301" s="133"/>
      <c r="UWO1301" s="133"/>
      <c r="UWP1301" s="133"/>
      <c r="UWQ1301" s="133"/>
      <c r="UWR1301" s="133"/>
      <c r="UWS1301" s="133"/>
      <c r="UWT1301" s="133"/>
      <c r="UWU1301" s="133"/>
      <c r="UWV1301" s="133"/>
      <c r="UWW1301" s="133"/>
      <c r="UWX1301" s="133"/>
      <c r="UWY1301" s="133"/>
      <c r="UWZ1301" s="133"/>
      <c r="UXA1301" s="133"/>
      <c r="UXB1301" s="133"/>
      <c r="UXC1301" s="133"/>
      <c r="UXD1301" s="133"/>
      <c r="UXE1301" s="133"/>
      <c r="UXF1301" s="133"/>
      <c r="UXG1301" s="133"/>
      <c r="UXH1301" s="133"/>
      <c r="UXI1301" s="133"/>
      <c r="UXJ1301" s="133"/>
      <c r="UXK1301" s="133"/>
      <c r="UXL1301" s="133"/>
      <c r="UXM1301" s="133"/>
      <c r="UXN1301" s="133"/>
      <c r="UXO1301" s="133"/>
      <c r="UXP1301" s="133"/>
      <c r="UXQ1301" s="133"/>
      <c r="UXR1301" s="133"/>
      <c r="UXS1301" s="133"/>
      <c r="UXT1301" s="133"/>
      <c r="UXU1301" s="133"/>
      <c r="UXV1301" s="133"/>
      <c r="UXW1301" s="133"/>
      <c r="UXX1301" s="133"/>
      <c r="UXY1301" s="133"/>
      <c r="UXZ1301" s="133"/>
      <c r="UYA1301" s="133"/>
      <c r="UYB1301" s="133"/>
      <c r="UYC1301" s="133"/>
      <c r="UYD1301" s="133"/>
      <c r="UYE1301" s="133"/>
      <c r="UYF1301" s="133"/>
      <c r="UYG1301" s="133"/>
      <c r="UYH1301" s="133"/>
      <c r="UYI1301" s="133"/>
      <c r="UYJ1301" s="133"/>
      <c r="UYK1301" s="133"/>
      <c r="UYL1301" s="133"/>
      <c r="UYM1301" s="133"/>
      <c r="UYN1301" s="133"/>
      <c r="UYO1301" s="133"/>
      <c r="UYP1301" s="133"/>
      <c r="UYQ1301" s="133"/>
      <c r="UYR1301" s="133"/>
      <c r="UYS1301" s="133"/>
      <c r="UYT1301" s="133"/>
      <c r="UYU1301" s="133"/>
      <c r="UYV1301" s="133"/>
      <c r="UYW1301" s="133"/>
      <c r="UYX1301" s="133"/>
      <c r="UYY1301" s="133"/>
      <c r="UYZ1301" s="133"/>
      <c r="UZA1301" s="133"/>
      <c r="UZB1301" s="133"/>
      <c r="UZC1301" s="133"/>
      <c r="UZD1301" s="133"/>
      <c r="UZE1301" s="133"/>
      <c r="UZF1301" s="133"/>
      <c r="UZG1301" s="133"/>
      <c r="UZH1301" s="133"/>
      <c r="UZI1301" s="133"/>
      <c r="UZJ1301" s="133"/>
      <c r="UZK1301" s="133"/>
      <c r="UZL1301" s="133"/>
      <c r="UZM1301" s="133"/>
      <c r="UZN1301" s="133"/>
      <c r="UZO1301" s="133"/>
      <c r="UZP1301" s="133"/>
      <c r="UZQ1301" s="133"/>
      <c r="UZR1301" s="133"/>
      <c r="UZS1301" s="133"/>
      <c r="UZT1301" s="133"/>
      <c r="UZU1301" s="133"/>
      <c r="UZV1301" s="133"/>
      <c r="UZW1301" s="133"/>
      <c r="UZX1301" s="133"/>
      <c r="UZY1301" s="133"/>
      <c r="UZZ1301" s="133"/>
      <c r="VAA1301" s="133"/>
      <c r="VAB1301" s="133"/>
      <c r="VAC1301" s="133"/>
      <c r="VAD1301" s="133"/>
      <c r="VAE1301" s="133"/>
      <c r="VAF1301" s="133"/>
      <c r="VAG1301" s="133"/>
      <c r="VAH1301" s="133"/>
      <c r="VAI1301" s="133"/>
      <c r="VAJ1301" s="133"/>
      <c r="VAK1301" s="133"/>
      <c r="VAL1301" s="133"/>
      <c r="VAM1301" s="133"/>
      <c r="VAN1301" s="133"/>
      <c r="VAO1301" s="133"/>
      <c r="VAP1301" s="133"/>
      <c r="VAQ1301" s="133"/>
      <c r="VAR1301" s="133"/>
      <c r="VAS1301" s="133"/>
      <c r="VAT1301" s="133"/>
      <c r="VAU1301" s="133"/>
      <c r="VAV1301" s="133"/>
      <c r="VAW1301" s="133"/>
      <c r="VAX1301" s="133"/>
      <c r="VAY1301" s="133"/>
      <c r="VAZ1301" s="133"/>
      <c r="VBA1301" s="133"/>
      <c r="VBB1301" s="133"/>
      <c r="VBC1301" s="133"/>
      <c r="VBD1301" s="133"/>
      <c r="VBE1301" s="133"/>
      <c r="VBF1301" s="133"/>
      <c r="VBG1301" s="133"/>
      <c r="VBH1301" s="133"/>
      <c r="VBI1301" s="133"/>
      <c r="VBJ1301" s="133"/>
      <c r="VBK1301" s="133"/>
      <c r="VBL1301" s="133"/>
      <c r="VBM1301" s="133"/>
      <c r="VBN1301" s="133"/>
      <c r="VBO1301" s="133"/>
      <c r="VBP1301" s="133"/>
      <c r="VBQ1301" s="133"/>
      <c r="VBR1301" s="133"/>
      <c r="VBS1301" s="133"/>
      <c r="VBT1301" s="133"/>
      <c r="VBU1301" s="133"/>
      <c r="VBV1301" s="133"/>
      <c r="VBW1301" s="133"/>
      <c r="VBX1301" s="133"/>
      <c r="VBY1301" s="133"/>
      <c r="VBZ1301" s="133"/>
      <c r="VCA1301" s="133"/>
      <c r="VCB1301" s="133"/>
      <c r="VCC1301" s="133"/>
      <c r="VCD1301" s="133"/>
      <c r="VCE1301" s="133"/>
      <c r="VCF1301" s="133"/>
      <c r="VCG1301" s="133"/>
      <c r="VCH1301" s="133"/>
      <c r="VCI1301" s="133"/>
      <c r="VCJ1301" s="133"/>
      <c r="VCK1301" s="133"/>
      <c r="VCL1301" s="133"/>
      <c r="VCM1301" s="133"/>
      <c r="VCN1301" s="133"/>
      <c r="VCO1301" s="133"/>
      <c r="VCP1301" s="133"/>
      <c r="VCQ1301" s="133"/>
      <c r="VCR1301" s="133"/>
      <c r="VCS1301" s="133"/>
      <c r="VCT1301" s="133"/>
      <c r="VCU1301" s="133"/>
      <c r="VCV1301" s="133"/>
      <c r="VCW1301" s="133"/>
      <c r="VCX1301" s="133"/>
      <c r="VCY1301" s="133"/>
      <c r="VCZ1301" s="133"/>
      <c r="VDA1301" s="133"/>
      <c r="VDB1301" s="133"/>
      <c r="VDC1301" s="133"/>
      <c r="VDD1301" s="133"/>
      <c r="VDE1301" s="133"/>
      <c r="VDF1301" s="133"/>
      <c r="VDG1301" s="133"/>
      <c r="VDH1301" s="133"/>
      <c r="VDI1301" s="133"/>
      <c r="VDJ1301" s="133"/>
      <c r="VDK1301" s="133"/>
      <c r="VDL1301" s="133"/>
      <c r="VDM1301" s="133"/>
      <c r="VDN1301" s="133"/>
      <c r="VDO1301" s="133"/>
      <c r="VDP1301" s="133"/>
      <c r="VDQ1301" s="133"/>
      <c r="VDR1301" s="133"/>
      <c r="VDS1301" s="133"/>
      <c r="VDT1301" s="133"/>
      <c r="VDU1301" s="133"/>
      <c r="VDV1301" s="133"/>
      <c r="VDW1301" s="133"/>
      <c r="VDX1301" s="133"/>
      <c r="VDY1301" s="133"/>
      <c r="VDZ1301" s="133"/>
      <c r="VEA1301" s="133"/>
      <c r="VEB1301" s="133"/>
      <c r="VEC1301" s="133"/>
      <c r="VED1301" s="133"/>
      <c r="VEE1301" s="133"/>
      <c r="VEF1301" s="133"/>
      <c r="VEG1301" s="133"/>
      <c r="VEH1301" s="133"/>
      <c r="VEI1301" s="133"/>
      <c r="VEJ1301" s="133"/>
      <c r="VEK1301" s="133"/>
      <c r="VEL1301" s="133"/>
      <c r="VEM1301" s="133"/>
      <c r="VEN1301" s="133"/>
      <c r="VEO1301" s="133"/>
      <c r="VEP1301" s="133"/>
      <c r="VEQ1301" s="133"/>
      <c r="VER1301" s="133"/>
      <c r="VES1301" s="133"/>
      <c r="VET1301" s="133"/>
      <c r="VEU1301" s="133"/>
      <c r="VEV1301" s="133"/>
      <c r="VEW1301" s="133"/>
      <c r="VEX1301" s="133"/>
      <c r="VEY1301" s="133"/>
      <c r="VEZ1301" s="133"/>
      <c r="VFA1301" s="133"/>
      <c r="VFB1301" s="133"/>
      <c r="VFC1301" s="133"/>
      <c r="VFD1301" s="133"/>
      <c r="VFE1301" s="133"/>
      <c r="VFF1301" s="133"/>
      <c r="VFG1301" s="133"/>
      <c r="VFH1301" s="133"/>
      <c r="VFI1301" s="133"/>
      <c r="VFJ1301" s="133"/>
      <c r="VFK1301" s="133"/>
      <c r="VFL1301" s="133"/>
      <c r="VFM1301" s="133"/>
      <c r="VFN1301" s="133"/>
      <c r="VFO1301" s="133"/>
      <c r="VFP1301" s="133"/>
      <c r="VFQ1301" s="133"/>
      <c r="VFR1301" s="133"/>
      <c r="VFS1301" s="133"/>
      <c r="VFT1301" s="133"/>
      <c r="VFU1301" s="133"/>
      <c r="VFV1301" s="133"/>
      <c r="VFW1301" s="133"/>
      <c r="VFX1301" s="133"/>
      <c r="VFY1301" s="133"/>
      <c r="VFZ1301" s="133"/>
      <c r="VGA1301" s="133"/>
      <c r="VGB1301" s="133"/>
      <c r="VGC1301" s="133"/>
      <c r="VGD1301" s="133"/>
      <c r="VGE1301" s="133"/>
      <c r="VGF1301" s="133"/>
      <c r="VGG1301" s="133"/>
      <c r="VGH1301" s="133"/>
      <c r="VGI1301" s="133"/>
      <c r="VGJ1301" s="133"/>
      <c r="VGK1301" s="133"/>
      <c r="VGL1301" s="133"/>
      <c r="VGM1301" s="133"/>
      <c r="VGN1301" s="133"/>
      <c r="VGO1301" s="133"/>
      <c r="VGP1301" s="133"/>
      <c r="VGQ1301" s="133"/>
      <c r="VGR1301" s="133"/>
      <c r="VGS1301" s="133"/>
      <c r="VGT1301" s="133"/>
      <c r="VGU1301" s="133"/>
      <c r="VGV1301" s="133"/>
      <c r="VGW1301" s="133"/>
      <c r="VGX1301" s="133"/>
      <c r="VGY1301" s="133"/>
      <c r="VGZ1301" s="133"/>
      <c r="VHA1301" s="133"/>
      <c r="VHB1301" s="133"/>
      <c r="VHC1301" s="133"/>
      <c r="VHD1301" s="133"/>
      <c r="VHE1301" s="133"/>
      <c r="VHF1301" s="133"/>
      <c r="VHG1301" s="133"/>
      <c r="VHH1301" s="133"/>
      <c r="VHI1301" s="133"/>
      <c r="VHJ1301" s="133"/>
      <c r="VHK1301" s="133"/>
      <c r="VHL1301" s="133"/>
      <c r="VHM1301" s="133"/>
      <c r="VHN1301" s="133"/>
      <c r="VHO1301" s="133"/>
      <c r="VHP1301" s="133"/>
      <c r="VHQ1301" s="133"/>
      <c r="VHR1301" s="133"/>
      <c r="VHS1301" s="133"/>
      <c r="VHT1301" s="133"/>
      <c r="VHU1301" s="133"/>
      <c r="VHV1301" s="133"/>
      <c r="VHW1301" s="133"/>
      <c r="VHX1301" s="133"/>
      <c r="VHY1301" s="133"/>
      <c r="VHZ1301" s="133"/>
      <c r="VIA1301" s="133"/>
      <c r="VIB1301" s="133"/>
      <c r="VIC1301" s="133"/>
      <c r="VID1301" s="133"/>
      <c r="VIE1301" s="133"/>
      <c r="VIF1301" s="133"/>
      <c r="VIG1301" s="133"/>
      <c r="VIH1301" s="133"/>
      <c r="VII1301" s="133"/>
      <c r="VIJ1301" s="133"/>
      <c r="VIK1301" s="133"/>
      <c r="VIL1301" s="133"/>
      <c r="VIM1301" s="133"/>
      <c r="VIN1301" s="133"/>
      <c r="VIO1301" s="133"/>
      <c r="VIP1301" s="133"/>
      <c r="VIQ1301" s="133"/>
      <c r="VIR1301" s="133"/>
      <c r="VIS1301" s="133"/>
      <c r="VIT1301" s="133"/>
      <c r="VIU1301" s="133"/>
      <c r="VIV1301" s="133"/>
      <c r="VIW1301" s="133"/>
      <c r="VIX1301" s="133"/>
      <c r="VIY1301" s="133"/>
      <c r="VIZ1301" s="133"/>
      <c r="VJA1301" s="133"/>
      <c r="VJB1301" s="133"/>
      <c r="VJC1301" s="133"/>
      <c r="VJD1301" s="133"/>
      <c r="VJE1301" s="133"/>
      <c r="VJF1301" s="133"/>
      <c r="VJG1301" s="133"/>
      <c r="VJH1301" s="133"/>
      <c r="VJI1301" s="133"/>
      <c r="VJJ1301" s="133"/>
      <c r="VJK1301" s="133"/>
      <c r="VJL1301" s="133"/>
      <c r="VJM1301" s="133"/>
      <c r="VJN1301" s="133"/>
      <c r="VJO1301" s="133"/>
      <c r="VJP1301" s="133"/>
      <c r="VJQ1301" s="133"/>
      <c r="VJR1301" s="133"/>
      <c r="VJS1301" s="133"/>
      <c r="VJT1301" s="133"/>
      <c r="VJU1301" s="133"/>
      <c r="VJV1301" s="133"/>
      <c r="VJW1301" s="133"/>
      <c r="VJX1301" s="133"/>
      <c r="VJY1301" s="133"/>
      <c r="VJZ1301" s="133"/>
      <c r="VKA1301" s="133"/>
      <c r="VKB1301" s="133"/>
      <c r="VKC1301" s="133"/>
      <c r="VKD1301" s="133"/>
      <c r="VKE1301" s="133"/>
      <c r="VKF1301" s="133"/>
      <c r="VKG1301" s="133"/>
      <c r="VKH1301" s="133"/>
      <c r="VKI1301" s="133"/>
      <c r="VKJ1301" s="133"/>
      <c r="VKK1301" s="133"/>
      <c r="VKL1301" s="133"/>
      <c r="VKM1301" s="133"/>
      <c r="VKN1301" s="133"/>
      <c r="VKO1301" s="133"/>
      <c r="VKP1301" s="133"/>
      <c r="VKQ1301" s="133"/>
      <c r="VKR1301" s="133"/>
      <c r="VKS1301" s="133"/>
      <c r="VKT1301" s="133"/>
      <c r="VKU1301" s="133"/>
      <c r="VKV1301" s="133"/>
      <c r="VKW1301" s="133"/>
      <c r="VKX1301" s="133"/>
      <c r="VKY1301" s="133"/>
      <c r="VKZ1301" s="133"/>
      <c r="VLA1301" s="133"/>
      <c r="VLB1301" s="133"/>
      <c r="VLC1301" s="133"/>
      <c r="VLD1301" s="133"/>
      <c r="VLE1301" s="133"/>
      <c r="VLF1301" s="133"/>
      <c r="VLG1301" s="133"/>
      <c r="VLH1301" s="133"/>
      <c r="VLI1301" s="133"/>
      <c r="VLJ1301" s="133"/>
      <c r="VLK1301" s="133"/>
      <c r="VLL1301" s="133"/>
      <c r="VLM1301" s="133"/>
      <c r="VLN1301" s="133"/>
      <c r="VLO1301" s="133"/>
      <c r="VLP1301" s="133"/>
      <c r="VLQ1301" s="133"/>
      <c r="VLR1301" s="133"/>
      <c r="VLS1301" s="133"/>
      <c r="VLT1301" s="133"/>
      <c r="VLU1301" s="133"/>
      <c r="VLV1301" s="133"/>
      <c r="VLW1301" s="133"/>
      <c r="VLX1301" s="133"/>
      <c r="VLY1301" s="133"/>
      <c r="VLZ1301" s="133"/>
      <c r="VMA1301" s="133"/>
      <c r="VMB1301" s="133"/>
      <c r="VMC1301" s="133"/>
      <c r="VMD1301" s="133"/>
      <c r="VME1301" s="133"/>
      <c r="VMF1301" s="133"/>
      <c r="VMG1301" s="133"/>
      <c r="VMH1301" s="133"/>
      <c r="VMI1301" s="133"/>
      <c r="VMJ1301" s="133"/>
      <c r="VMK1301" s="133"/>
      <c r="VML1301" s="133"/>
      <c r="VMM1301" s="133"/>
      <c r="VMN1301" s="133"/>
      <c r="VMO1301" s="133"/>
      <c r="VMP1301" s="133"/>
      <c r="VMQ1301" s="133"/>
      <c r="VMR1301" s="133"/>
      <c r="VMS1301" s="133"/>
      <c r="VMT1301" s="133"/>
      <c r="VMU1301" s="133"/>
      <c r="VMV1301" s="133"/>
      <c r="VMW1301" s="133"/>
      <c r="VMX1301" s="133"/>
      <c r="VMY1301" s="133"/>
      <c r="VMZ1301" s="133"/>
      <c r="VNA1301" s="133"/>
      <c r="VNB1301" s="133"/>
      <c r="VNC1301" s="133"/>
      <c r="VND1301" s="133"/>
      <c r="VNE1301" s="133"/>
      <c r="VNF1301" s="133"/>
      <c r="VNG1301" s="133"/>
      <c r="VNH1301" s="133"/>
      <c r="VNI1301" s="133"/>
      <c r="VNJ1301" s="133"/>
      <c r="VNK1301" s="133"/>
      <c r="VNL1301" s="133"/>
      <c r="VNM1301" s="133"/>
      <c r="VNN1301" s="133"/>
      <c r="VNO1301" s="133"/>
      <c r="VNP1301" s="133"/>
      <c r="VNQ1301" s="133"/>
      <c r="VNR1301" s="133"/>
      <c r="VNS1301" s="133"/>
      <c r="VNT1301" s="133"/>
      <c r="VNU1301" s="133"/>
      <c r="VNV1301" s="133"/>
      <c r="VNW1301" s="133"/>
      <c r="VNX1301" s="133"/>
      <c r="VNY1301" s="133"/>
      <c r="VNZ1301" s="133"/>
      <c r="VOA1301" s="133"/>
      <c r="VOB1301" s="133"/>
      <c r="VOC1301" s="133"/>
      <c r="VOD1301" s="133"/>
      <c r="VOE1301" s="133"/>
      <c r="VOF1301" s="133"/>
      <c r="VOG1301" s="133"/>
      <c r="VOH1301" s="133"/>
      <c r="VOI1301" s="133"/>
      <c r="VOJ1301" s="133"/>
      <c r="VOK1301" s="133"/>
      <c r="VOL1301" s="133"/>
      <c r="VOM1301" s="133"/>
      <c r="VON1301" s="133"/>
      <c r="VOO1301" s="133"/>
      <c r="VOP1301" s="133"/>
      <c r="VOQ1301" s="133"/>
      <c r="VOR1301" s="133"/>
      <c r="VOS1301" s="133"/>
      <c r="VOT1301" s="133"/>
      <c r="VOU1301" s="133"/>
      <c r="VOV1301" s="133"/>
      <c r="VOW1301" s="133"/>
      <c r="VOX1301" s="133"/>
      <c r="VOY1301" s="133"/>
      <c r="VOZ1301" s="133"/>
      <c r="VPA1301" s="133"/>
      <c r="VPB1301" s="133"/>
      <c r="VPC1301" s="133"/>
      <c r="VPD1301" s="133"/>
      <c r="VPE1301" s="133"/>
      <c r="VPF1301" s="133"/>
      <c r="VPG1301" s="133"/>
      <c r="VPH1301" s="133"/>
      <c r="VPI1301" s="133"/>
      <c r="VPJ1301" s="133"/>
      <c r="VPK1301" s="133"/>
      <c r="VPL1301" s="133"/>
      <c r="VPM1301" s="133"/>
      <c r="VPN1301" s="133"/>
      <c r="VPO1301" s="133"/>
      <c r="VPP1301" s="133"/>
      <c r="VPQ1301" s="133"/>
      <c r="VPR1301" s="133"/>
      <c r="VPS1301" s="133"/>
      <c r="VPT1301" s="133"/>
      <c r="VPU1301" s="133"/>
      <c r="VPV1301" s="133"/>
      <c r="VPW1301" s="133"/>
      <c r="VPX1301" s="133"/>
      <c r="VPY1301" s="133"/>
      <c r="VPZ1301" s="133"/>
      <c r="VQA1301" s="133"/>
      <c r="VQB1301" s="133"/>
      <c r="VQC1301" s="133"/>
      <c r="VQD1301" s="133"/>
      <c r="VQE1301" s="133"/>
      <c r="VQF1301" s="133"/>
      <c r="VQG1301" s="133"/>
      <c r="VQH1301" s="133"/>
      <c r="VQI1301" s="133"/>
      <c r="VQJ1301" s="133"/>
      <c r="VQK1301" s="133"/>
      <c r="VQL1301" s="133"/>
      <c r="VQM1301" s="133"/>
      <c r="VQN1301" s="133"/>
      <c r="VQO1301" s="133"/>
      <c r="VQP1301" s="133"/>
      <c r="VQQ1301" s="133"/>
      <c r="VQR1301" s="133"/>
      <c r="VQS1301" s="133"/>
      <c r="VQT1301" s="133"/>
      <c r="VQU1301" s="133"/>
      <c r="VQV1301" s="133"/>
      <c r="VQW1301" s="133"/>
      <c r="VQX1301" s="133"/>
      <c r="VQY1301" s="133"/>
      <c r="VQZ1301" s="133"/>
      <c r="VRA1301" s="133"/>
      <c r="VRB1301" s="133"/>
      <c r="VRC1301" s="133"/>
      <c r="VRD1301" s="133"/>
      <c r="VRE1301" s="133"/>
      <c r="VRF1301" s="133"/>
      <c r="VRG1301" s="133"/>
      <c r="VRH1301" s="133"/>
      <c r="VRI1301" s="133"/>
      <c r="VRJ1301" s="133"/>
      <c r="VRK1301" s="133"/>
      <c r="VRL1301" s="133"/>
      <c r="VRM1301" s="133"/>
      <c r="VRN1301" s="133"/>
      <c r="VRO1301" s="133"/>
      <c r="VRP1301" s="133"/>
      <c r="VRQ1301" s="133"/>
      <c r="VRR1301" s="133"/>
      <c r="VRS1301" s="133"/>
      <c r="VRT1301" s="133"/>
      <c r="VRU1301" s="133"/>
      <c r="VRV1301" s="133"/>
      <c r="VRW1301" s="133"/>
      <c r="VRX1301" s="133"/>
      <c r="VRY1301" s="133"/>
      <c r="VRZ1301" s="133"/>
      <c r="VSA1301" s="133"/>
      <c r="VSB1301" s="133"/>
      <c r="VSC1301" s="133"/>
      <c r="VSD1301" s="133"/>
      <c r="VSE1301" s="133"/>
      <c r="VSF1301" s="133"/>
      <c r="VSG1301" s="133"/>
      <c r="VSH1301" s="133"/>
      <c r="VSI1301" s="133"/>
      <c r="VSJ1301" s="133"/>
      <c r="VSK1301" s="133"/>
      <c r="VSL1301" s="133"/>
      <c r="VSM1301" s="133"/>
      <c r="VSN1301" s="133"/>
      <c r="VSO1301" s="133"/>
      <c r="VSP1301" s="133"/>
      <c r="VSQ1301" s="133"/>
      <c r="VSR1301" s="133"/>
      <c r="VSS1301" s="133"/>
      <c r="VST1301" s="133"/>
      <c r="VSU1301" s="133"/>
      <c r="VSV1301" s="133"/>
      <c r="VSW1301" s="133"/>
      <c r="VSX1301" s="133"/>
      <c r="VSY1301" s="133"/>
      <c r="VSZ1301" s="133"/>
      <c r="VTA1301" s="133"/>
      <c r="VTB1301" s="133"/>
      <c r="VTC1301" s="133"/>
      <c r="VTD1301" s="133"/>
      <c r="VTE1301" s="133"/>
      <c r="VTF1301" s="133"/>
      <c r="VTG1301" s="133"/>
      <c r="VTH1301" s="133"/>
      <c r="VTI1301" s="133"/>
      <c r="VTJ1301" s="133"/>
      <c r="VTK1301" s="133"/>
      <c r="VTL1301" s="133"/>
      <c r="VTM1301" s="133"/>
      <c r="VTN1301" s="133"/>
      <c r="VTO1301" s="133"/>
      <c r="VTP1301" s="133"/>
      <c r="VTQ1301" s="133"/>
      <c r="VTR1301" s="133"/>
      <c r="VTS1301" s="133"/>
      <c r="VTT1301" s="133"/>
      <c r="VTU1301" s="133"/>
      <c r="VTV1301" s="133"/>
      <c r="VTW1301" s="133"/>
      <c r="VTX1301" s="133"/>
      <c r="VTY1301" s="133"/>
      <c r="VTZ1301" s="133"/>
      <c r="VUA1301" s="133"/>
      <c r="VUB1301" s="133"/>
      <c r="VUC1301" s="133"/>
      <c r="VUD1301" s="133"/>
      <c r="VUE1301" s="133"/>
      <c r="VUF1301" s="133"/>
      <c r="VUG1301" s="133"/>
      <c r="VUH1301" s="133"/>
      <c r="VUI1301" s="133"/>
      <c r="VUJ1301" s="133"/>
      <c r="VUK1301" s="133"/>
      <c r="VUL1301" s="133"/>
      <c r="VUM1301" s="133"/>
      <c r="VUN1301" s="133"/>
      <c r="VUO1301" s="133"/>
      <c r="VUP1301" s="133"/>
      <c r="VUQ1301" s="133"/>
      <c r="VUR1301" s="133"/>
      <c r="VUS1301" s="133"/>
      <c r="VUT1301" s="133"/>
      <c r="VUU1301" s="133"/>
      <c r="VUV1301" s="133"/>
      <c r="VUW1301" s="133"/>
      <c r="VUX1301" s="133"/>
      <c r="VUY1301" s="133"/>
      <c r="VUZ1301" s="133"/>
      <c r="VVA1301" s="133"/>
      <c r="VVB1301" s="133"/>
      <c r="VVC1301" s="133"/>
      <c r="VVD1301" s="133"/>
      <c r="VVE1301" s="133"/>
      <c r="VVF1301" s="133"/>
      <c r="VVG1301" s="133"/>
      <c r="VVH1301" s="133"/>
      <c r="VVI1301" s="133"/>
      <c r="VVJ1301" s="133"/>
      <c r="VVK1301" s="133"/>
      <c r="VVL1301" s="133"/>
      <c r="VVM1301" s="133"/>
      <c r="VVN1301" s="133"/>
      <c r="VVO1301" s="133"/>
      <c r="VVP1301" s="133"/>
      <c r="VVQ1301" s="133"/>
      <c r="VVR1301" s="133"/>
      <c r="VVS1301" s="133"/>
      <c r="VVT1301" s="133"/>
      <c r="VVU1301" s="133"/>
      <c r="VVV1301" s="133"/>
      <c r="VVW1301" s="133"/>
      <c r="VVX1301" s="133"/>
      <c r="VVY1301" s="133"/>
      <c r="VVZ1301" s="133"/>
      <c r="VWA1301" s="133"/>
      <c r="VWB1301" s="133"/>
      <c r="VWC1301" s="133"/>
      <c r="VWD1301" s="133"/>
      <c r="VWE1301" s="133"/>
      <c r="VWF1301" s="133"/>
      <c r="VWG1301" s="133"/>
      <c r="VWH1301" s="133"/>
      <c r="VWI1301" s="133"/>
      <c r="VWJ1301" s="133"/>
      <c r="VWK1301" s="133"/>
      <c r="VWL1301" s="133"/>
      <c r="VWM1301" s="133"/>
      <c r="VWN1301" s="133"/>
      <c r="VWO1301" s="133"/>
      <c r="VWP1301" s="133"/>
      <c r="VWQ1301" s="133"/>
      <c r="VWR1301" s="133"/>
      <c r="VWS1301" s="133"/>
      <c r="VWT1301" s="133"/>
      <c r="VWU1301" s="133"/>
      <c r="VWV1301" s="133"/>
      <c r="VWW1301" s="133"/>
      <c r="VWX1301" s="133"/>
      <c r="VWY1301" s="133"/>
      <c r="VWZ1301" s="133"/>
      <c r="VXA1301" s="133"/>
      <c r="VXB1301" s="133"/>
      <c r="VXC1301" s="133"/>
      <c r="VXD1301" s="133"/>
      <c r="VXE1301" s="133"/>
      <c r="VXF1301" s="133"/>
      <c r="VXG1301" s="133"/>
      <c r="VXH1301" s="133"/>
      <c r="VXI1301" s="133"/>
      <c r="VXJ1301" s="133"/>
      <c r="VXK1301" s="133"/>
      <c r="VXL1301" s="133"/>
      <c r="VXM1301" s="133"/>
      <c r="VXN1301" s="133"/>
      <c r="VXO1301" s="133"/>
      <c r="VXP1301" s="133"/>
      <c r="VXQ1301" s="133"/>
      <c r="VXR1301" s="133"/>
      <c r="VXS1301" s="133"/>
      <c r="VXT1301" s="133"/>
      <c r="VXU1301" s="133"/>
      <c r="VXV1301" s="133"/>
      <c r="VXW1301" s="133"/>
      <c r="VXX1301" s="133"/>
      <c r="VXY1301" s="133"/>
      <c r="VXZ1301" s="133"/>
      <c r="VYA1301" s="133"/>
      <c r="VYB1301" s="133"/>
      <c r="VYC1301" s="133"/>
      <c r="VYD1301" s="133"/>
      <c r="VYE1301" s="133"/>
      <c r="VYF1301" s="133"/>
      <c r="VYG1301" s="133"/>
      <c r="VYH1301" s="133"/>
      <c r="VYI1301" s="133"/>
      <c r="VYJ1301" s="133"/>
      <c r="VYK1301" s="133"/>
      <c r="VYL1301" s="133"/>
      <c r="VYM1301" s="133"/>
      <c r="VYN1301" s="133"/>
      <c r="VYO1301" s="133"/>
      <c r="VYP1301" s="133"/>
      <c r="VYQ1301" s="133"/>
      <c r="VYR1301" s="133"/>
      <c r="VYS1301" s="133"/>
      <c r="VYT1301" s="133"/>
      <c r="VYU1301" s="133"/>
      <c r="VYV1301" s="133"/>
      <c r="VYW1301" s="133"/>
      <c r="VYX1301" s="133"/>
      <c r="VYY1301" s="133"/>
      <c r="VYZ1301" s="133"/>
      <c r="VZA1301" s="133"/>
      <c r="VZB1301" s="133"/>
      <c r="VZC1301" s="133"/>
      <c r="VZD1301" s="133"/>
      <c r="VZE1301" s="133"/>
      <c r="VZF1301" s="133"/>
      <c r="VZG1301" s="133"/>
      <c r="VZH1301" s="133"/>
      <c r="VZI1301" s="133"/>
      <c r="VZJ1301" s="133"/>
      <c r="VZK1301" s="133"/>
      <c r="VZL1301" s="133"/>
      <c r="VZM1301" s="133"/>
      <c r="VZN1301" s="133"/>
      <c r="VZO1301" s="133"/>
      <c r="VZP1301" s="133"/>
      <c r="VZQ1301" s="133"/>
      <c r="VZR1301" s="133"/>
      <c r="VZS1301" s="133"/>
      <c r="VZT1301" s="133"/>
      <c r="VZU1301" s="133"/>
      <c r="VZV1301" s="133"/>
      <c r="VZW1301" s="133"/>
      <c r="VZX1301" s="133"/>
      <c r="VZY1301" s="133"/>
      <c r="VZZ1301" s="133"/>
      <c r="WAA1301" s="133"/>
      <c r="WAB1301" s="133"/>
      <c r="WAC1301" s="133"/>
      <c r="WAD1301" s="133"/>
      <c r="WAE1301" s="133"/>
      <c r="WAF1301" s="133"/>
      <c r="WAG1301" s="133"/>
      <c r="WAH1301" s="133"/>
      <c r="WAI1301" s="133"/>
      <c r="WAJ1301" s="133"/>
      <c r="WAK1301" s="133"/>
      <c r="WAL1301" s="133"/>
      <c r="WAM1301" s="133"/>
      <c r="WAN1301" s="133"/>
      <c r="WAO1301" s="133"/>
      <c r="WAP1301" s="133"/>
      <c r="WAQ1301" s="133"/>
      <c r="WAR1301" s="133"/>
      <c r="WAS1301" s="133"/>
      <c r="WAT1301" s="133"/>
      <c r="WAU1301" s="133"/>
      <c r="WAV1301" s="133"/>
      <c r="WAW1301" s="133"/>
      <c r="WAX1301" s="133"/>
      <c r="WAY1301" s="133"/>
      <c r="WAZ1301" s="133"/>
      <c r="WBA1301" s="133"/>
      <c r="WBB1301" s="133"/>
      <c r="WBC1301" s="133"/>
      <c r="WBD1301" s="133"/>
      <c r="WBE1301" s="133"/>
      <c r="WBF1301" s="133"/>
      <c r="WBG1301" s="133"/>
      <c r="WBH1301" s="133"/>
      <c r="WBI1301" s="133"/>
      <c r="WBJ1301" s="133"/>
      <c r="WBK1301" s="133"/>
      <c r="WBL1301" s="133"/>
      <c r="WBM1301" s="133"/>
      <c r="WBN1301" s="133"/>
      <c r="WBO1301" s="133"/>
      <c r="WBP1301" s="133"/>
      <c r="WBQ1301" s="133"/>
      <c r="WBR1301" s="133"/>
      <c r="WBS1301" s="133"/>
      <c r="WBT1301" s="133"/>
      <c r="WBU1301" s="133"/>
      <c r="WBV1301" s="133"/>
      <c r="WBW1301" s="133"/>
      <c r="WBX1301" s="133"/>
      <c r="WBY1301" s="133"/>
      <c r="WBZ1301" s="133"/>
      <c r="WCA1301" s="133"/>
      <c r="WCB1301" s="133"/>
      <c r="WCC1301" s="133"/>
      <c r="WCD1301" s="133"/>
      <c r="WCE1301" s="133"/>
      <c r="WCF1301" s="133"/>
      <c r="WCG1301" s="133"/>
      <c r="WCH1301" s="133"/>
      <c r="WCI1301" s="133"/>
      <c r="WCJ1301" s="133"/>
      <c r="WCK1301" s="133"/>
      <c r="WCL1301" s="133"/>
      <c r="WCM1301" s="133"/>
      <c r="WCN1301" s="133"/>
      <c r="WCO1301" s="133"/>
      <c r="WCP1301" s="133"/>
      <c r="WCQ1301" s="133"/>
      <c r="WCR1301" s="133"/>
      <c r="WCS1301" s="133"/>
      <c r="WCT1301" s="133"/>
      <c r="WCU1301" s="133"/>
      <c r="WCV1301" s="133"/>
      <c r="WCW1301" s="133"/>
      <c r="WCX1301" s="133"/>
      <c r="WCY1301" s="133"/>
      <c r="WCZ1301" s="133"/>
      <c r="WDA1301" s="133"/>
      <c r="WDB1301" s="133"/>
      <c r="WDC1301" s="133"/>
      <c r="WDD1301" s="133"/>
      <c r="WDE1301" s="133"/>
      <c r="WDF1301" s="133"/>
      <c r="WDG1301" s="133"/>
      <c r="WDH1301" s="133"/>
      <c r="WDI1301" s="133"/>
      <c r="WDJ1301" s="133"/>
      <c r="WDK1301" s="133"/>
      <c r="WDL1301" s="133"/>
      <c r="WDM1301" s="133"/>
      <c r="WDN1301" s="133"/>
      <c r="WDO1301" s="133"/>
      <c r="WDP1301" s="133"/>
      <c r="WDQ1301" s="133"/>
      <c r="WDR1301" s="133"/>
      <c r="WDS1301" s="133"/>
      <c r="WDT1301" s="133"/>
      <c r="WDU1301" s="133"/>
      <c r="WDV1301" s="133"/>
      <c r="WDW1301" s="133"/>
      <c r="WDX1301" s="133"/>
      <c r="WDY1301" s="133"/>
      <c r="WDZ1301" s="133"/>
      <c r="WEA1301" s="133"/>
      <c r="WEB1301" s="133"/>
      <c r="WEC1301" s="133"/>
      <c r="WED1301" s="133"/>
      <c r="WEE1301" s="133"/>
      <c r="WEF1301" s="133"/>
      <c r="WEG1301" s="133"/>
      <c r="WEH1301" s="133"/>
      <c r="WEI1301" s="133"/>
      <c r="WEJ1301" s="133"/>
      <c r="WEK1301" s="133"/>
      <c r="WEL1301" s="133"/>
      <c r="WEM1301" s="133"/>
      <c r="WEN1301" s="133"/>
      <c r="WEO1301" s="133"/>
      <c r="WEP1301" s="133"/>
      <c r="WEQ1301" s="133"/>
      <c r="WER1301" s="133"/>
      <c r="WES1301" s="133"/>
      <c r="WET1301" s="133"/>
      <c r="WEU1301" s="133"/>
      <c r="WEV1301" s="133"/>
      <c r="WEW1301" s="133"/>
      <c r="WEX1301" s="133"/>
      <c r="WEY1301" s="133"/>
      <c r="WEZ1301" s="133"/>
      <c r="WFA1301" s="133"/>
      <c r="WFB1301" s="133"/>
      <c r="WFC1301" s="133"/>
      <c r="WFD1301" s="133"/>
      <c r="WFE1301" s="133"/>
      <c r="WFF1301" s="133"/>
      <c r="WFG1301" s="133"/>
      <c r="WFH1301" s="133"/>
      <c r="WFI1301" s="133"/>
      <c r="WFJ1301" s="133"/>
      <c r="WFK1301" s="133"/>
      <c r="WFL1301" s="133"/>
      <c r="WFM1301" s="133"/>
      <c r="WFN1301" s="133"/>
      <c r="WFO1301" s="133"/>
      <c r="WFP1301" s="133"/>
      <c r="WFQ1301" s="133"/>
      <c r="WFR1301" s="133"/>
      <c r="WFS1301" s="133"/>
      <c r="WFT1301" s="133"/>
      <c r="WFU1301" s="133"/>
      <c r="WFV1301" s="133"/>
      <c r="WFW1301" s="133"/>
      <c r="WFX1301" s="133"/>
      <c r="WFY1301" s="133"/>
      <c r="WFZ1301" s="133"/>
      <c r="WGA1301" s="133"/>
      <c r="WGB1301" s="133"/>
      <c r="WGC1301" s="133"/>
      <c r="WGD1301" s="133"/>
      <c r="WGE1301" s="133"/>
      <c r="WGF1301" s="133"/>
      <c r="WGG1301" s="133"/>
      <c r="WGH1301" s="133"/>
      <c r="WGI1301" s="133"/>
      <c r="WGJ1301" s="133"/>
      <c r="WGK1301" s="133"/>
      <c r="WGL1301" s="133"/>
      <c r="WGM1301" s="133"/>
      <c r="WGN1301" s="133"/>
      <c r="WGO1301" s="133"/>
      <c r="WGP1301" s="133"/>
      <c r="WGQ1301" s="133"/>
      <c r="WGR1301" s="133"/>
      <c r="WGS1301" s="133"/>
      <c r="WGT1301" s="133"/>
      <c r="WGU1301" s="133"/>
      <c r="WGV1301" s="133"/>
      <c r="WGW1301" s="133"/>
      <c r="WGX1301" s="133"/>
      <c r="WGY1301" s="133"/>
      <c r="WGZ1301" s="133"/>
      <c r="WHA1301" s="133"/>
      <c r="WHB1301" s="133"/>
      <c r="WHC1301" s="133"/>
      <c r="WHD1301" s="133"/>
      <c r="WHE1301" s="133"/>
      <c r="WHF1301" s="133"/>
      <c r="WHG1301" s="133"/>
      <c r="WHH1301" s="133"/>
      <c r="WHI1301" s="133"/>
      <c r="WHJ1301" s="133"/>
      <c r="WHK1301" s="133"/>
      <c r="WHL1301" s="133"/>
      <c r="WHM1301" s="133"/>
      <c r="WHN1301" s="133"/>
      <c r="WHO1301" s="133"/>
      <c r="WHP1301" s="133"/>
      <c r="WHQ1301" s="133"/>
      <c r="WHR1301" s="133"/>
      <c r="WHS1301" s="133"/>
      <c r="WHT1301" s="133"/>
      <c r="WHU1301" s="133"/>
      <c r="WHV1301" s="133"/>
      <c r="WHW1301" s="133"/>
      <c r="WHX1301" s="133"/>
      <c r="WHY1301" s="133"/>
      <c r="WHZ1301" s="133"/>
      <c r="WIA1301" s="133"/>
      <c r="WIB1301" s="133"/>
      <c r="WIC1301" s="133"/>
      <c r="WID1301" s="133"/>
      <c r="WIE1301" s="133"/>
      <c r="WIF1301" s="133"/>
      <c r="WIG1301" s="133"/>
      <c r="WIH1301" s="133"/>
      <c r="WII1301" s="133"/>
      <c r="WIJ1301" s="133"/>
      <c r="WIK1301" s="133"/>
      <c r="WIL1301" s="133"/>
      <c r="WIM1301" s="133"/>
      <c r="WIN1301" s="133"/>
      <c r="WIO1301" s="133"/>
      <c r="WIP1301" s="133"/>
      <c r="WIQ1301" s="133"/>
      <c r="WIR1301" s="133"/>
      <c r="WIS1301" s="133"/>
      <c r="WIT1301" s="133"/>
      <c r="WIU1301" s="133"/>
      <c r="WIV1301" s="133"/>
      <c r="WIW1301" s="133"/>
      <c r="WIX1301" s="133"/>
      <c r="WIY1301" s="133"/>
      <c r="WIZ1301" s="133"/>
      <c r="WJA1301" s="133"/>
      <c r="WJB1301" s="133"/>
      <c r="WJC1301" s="133"/>
      <c r="WJD1301" s="133"/>
      <c r="WJE1301" s="133"/>
      <c r="WJF1301" s="133"/>
      <c r="WJG1301" s="133"/>
      <c r="WJH1301" s="133"/>
      <c r="WJI1301" s="133"/>
      <c r="WJJ1301" s="133"/>
      <c r="WJK1301" s="133"/>
      <c r="WJL1301" s="133"/>
      <c r="WJM1301" s="133"/>
      <c r="WJN1301" s="133"/>
      <c r="WJO1301" s="133"/>
      <c r="WJP1301" s="133"/>
      <c r="WJQ1301" s="133"/>
      <c r="WJR1301" s="133"/>
      <c r="WJS1301" s="133"/>
      <c r="WJT1301" s="133"/>
      <c r="WJU1301" s="133"/>
      <c r="WJV1301" s="133"/>
      <c r="WJW1301" s="133"/>
      <c r="WJX1301" s="133"/>
      <c r="WJY1301" s="133"/>
      <c r="WJZ1301" s="133"/>
      <c r="WKA1301" s="133"/>
      <c r="WKB1301" s="133"/>
      <c r="WKC1301" s="133"/>
      <c r="WKD1301" s="133"/>
      <c r="WKE1301" s="133"/>
      <c r="WKF1301" s="133"/>
      <c r="WKG1301" s="133"/>
      <c r="WKH1301" s="133"/>
      <c r="WKI1301" s="133"/>
      <c r="WKJ1301" s="133"/>
      <c r="WKK1301" s="133"/>
      <c r="WKL1301" s="133"/>
      <c r="WKM1301" s="133"/>
      <c r="WKN1301" s="133"/>
      <c r="WKO1301" s="133"/>
      <c r="WKP1301" s="133"/>
      <c r="WKQ1301" s="133"/>
      <c r="WKR1301" s="133"/>
      <c r="WKS1301" s="133"/>
      <c r="WKT1301" s="133"/>
      <c r="WKU1301" s="133"/>
      <c r="WKV1301" s="133"/>
      <c r="WKW1301" s="133"/>
      <c r="WKX1301" s="133"/>
      <c r="WKY1301" s="133"/>
      <c r="WKZ1301" s="133"/>
      <c r="WLA1301" s="133"/>
      <c r="WLB1301" s="133"/>
      <c r="WLC1301" s="133"/>
      <c r="WLD1301" s="133"/>
      <c r="WLE1301" s="133"/>
      <c r="WLF1301" s="133"/>
      <c r="WLG1301" s="133"/>
      <c r="WLH1301" s="133"/>
      <c r="WLI1301" s="133"/>
      <c r="WLJ1301" s="133"/>
      <c r="WLK1301" s="133"/>
      <c r="WLL1301" s="133"/>
      <c r="WLM1301" s="133"/>
      <c r="WLN1301" s="133"/>
      <c r="WLO1301" s="133"/>
      <c r="WLP1301" s="133"/>
      <c r="WLQ1301" s="133"/>
      <c r="WLR1301" s="133"/>
      <c r="WLS1301" s="133"/>
      <c r="WLT1301" s="133"/>
      <c r="WLU1301" s="133"/>
      <c r="WLV1301" s="133"/>
      <c r="WLW1301" s="133"/>
      <c r="WLX1301" s="133"/>
      <c r="WLY1301" s="133"/>
      <c r="WLZ1301" s="133"/>
      <c r="WMA1301" s="133"/>
      <c r="WMB1301" s="133"/>
      <c r="WMC1301" s="133"/>
      <c r="WMD1301" s="133"/>
      <c r="WME1301" s="133"/>
      <c r="WMF1301" s="133"/>
      <c r="WMG1301" s="133"/>
      <c r="WMH1301" s="133"/>
      <c r="WMI1301" s="133"/>
      <c r="WMJ1301" s="133"/>
      <c r="WMK1301" s="133"/>
      <c r="WML1301" s="133"/>
      <c r="WMM1301" s="133"/>
      <c r="WMN1301" s="133"/>
      <c r="WMO1301" s="133"/>
      <c r="WMP1301" s="133"/>
      <c r="WMQ1301" s="133"/>
      <c r="WMR1301" s="133"/>
      <c r="WMS1301" s="133"/>
      <c r="WMT1301" s="133"/>
      <c r="WMU1301" s="133"/>
      <c r="WMV1301" s="133"/>
      <c r="WMW1301" s="133"/>
      <c r="WMX1301" s="133"/>
      <c r="WMY1301" s="133"/>
      <c r="WMZ1301" s="133"/>
      <c r="WNA1301" s="133"/>
      <c r="WNB1301" s="133"/>
      <c r="WNC1301" s="133"/>
      <c r="WND1301" s="133"/>
      <c r="WNE1301" s="133"/>
      <c r="WNF1301" s="133"/>
      <c r="WNG1301" s="133"/>
      <c r="WNH1301" s="133"/>
      <c r="WNI1301" s="133"/>
      <c r="WNJ1301" s="133"/>
      <c r="WNK1301" s="133"/>
      <c r="WNL1301" s="133"/>
      <c r="WNM1301" s="133"/>
      <c r="WNN1301" s="133"/>
      <c r="WNO1301" s="133"/>
      <c r="WNP1301" s="133"/>
      <c r="WNQ1301" s="133"/>
      <c r="WNR1301" s="133"/>
      <c r="WNS1301" s="133"/>
      <c r="WNT1301" s="133"/>
      <c r="WNU1301" s="133"/>
      <c r="WNV1301" s="133"/>
      <c r="WNW1301" s="133"/>
      <c r="WNX1301" s="133"/>
      <c r="WNY1301" s="133"/>
      <c r="WNZ1301" s="133"/>
      <c r="WOA1301" s="133"/>
      <c r="WOB1301" s="133"/>
      <c r="WOC1301" s="133"/>
      <c r="WOD1301" s="133"/>
      <c r="WOE1301" s="133"/>
      <c r="WOF1301" s="133"/>
      <c r="WOG1301" s="133"/>
      <c r="WOH1301" s="133"/>
      <c r="WOI1301" s="133"/>
      <c r="WOJ1301" s="133"/>
      <c r="WOK1301" s="133"/>
      <c r="WOL1301" s="133"/>
      <c r="WOM1301" s="133"/>
      <c r="WON1301" s="133"/>
      <c r="WOO1301" s="133"/>
      <c r="WOP1301" s="133"/>
      <c r="WOQ1301" s="133"/>
      <c r="WOR1301" s="133"/>
      <c r="WOS1301" s="133"/>
      <c r="WOT1301" s="133"/>
      <c r="WOU1301" s="133"/>
      <c r="WOV1301" s="133"/>
      <c r="WOW1301" s="133"/>
      <c r="WOX1301" s="133"/>
      <c r="WOY1301" s="133"/>
      <c r="WOZ1301" s="133"/>
      <c r="WPA1301" s="133"/>
      <c r="WPB1301" s="133"/>
      <c r="WPC1301" s="133"/>
      <c r="WPD1301" s="133"/>
      <c r="WPE1301" s="133"/>
      <c r="WPF1301" s="133"/>
      <c r="WPG1301" s="133"/>
      <c r="WPH1301" s="133"/>
      <c r="WPI1301" s="133"/>
      <c r="WPJ1301" s="133"/>
      <c r="WPK1301" s="133"/>
      <c r="WPL1301" s="133"/>
      <c r="WPM1301" s="133"/>
      <c r="WPN1301" s="133"/>
      <c r="WPO1301" s="133"/>
      <c r="WPP1301" s="133"/>
      <c r="WPQ1301" s="133"/>
      <c r="WPR1301" s="133"/>
      <c r="WPS1301" s="133"/>
      <c r="WPT1301" s="133"/>
      <c r="WPU1301" s="133"/>
      <c r="WPV1301" s="133"/>
      <c r="WPW1301" s="133"/>
      <c r="WPX1301" s="133"/>
      <c r="WPY1301" s="133"/>
      <c r="WPZ1301" s="133"/>
      <c r="WQA1301" s="133"/>
      <c r="WQB1301" s="133"/>
      <c r="WQC1301" s="133"/>
      <c r="WQD1301" s="133"/>
      <c r="WQE1301" s="133"/>
      <c r="WQF1301" s="133"/>
      <c r="WQG1301" s="133"/>
      <c r="WQH1301" s="133"/>
      <c r="WQI1301" s="133"/>
      <c r="WQJ1301" s="133"/>
      <c r="WQK1301" s="133"/>
      <c r="WQL1301" s="133"/>
      <c r="WQM1301" s="133"/>
      <c r="WQN1301" s="133"/>
      <c r="WQO1301" s="133"/>
      <c r="WQP1301" s="133"/>
      <c r="WQQ1301" s="133"/>
      <c r="WQR1301" s="133"/>
      <c r="WQS1301" s="133"/>
      <c r="WQT1301" s="133"/>
      <c r="WQU1301" s="133"/>
      <c r="WQV1301" s="133"/>
      <c r="WQW1301" s="133"/>
      <c r="WQX1301" s="133"/>
      <c r="WQY1301" s="133"/>
      <c r="WQZ1301" s="133"/>
      <c r="WRA1301" s="133"/>
      <c r="WRB1301" s="133"/>
      <c r="WRC1301" s="133"/>
      <c r="WRD1301" s="133"/>
      <c r="WRE1301" s="133"/>
      <c r="WRF1301" s="133"/>
      <c r="WRG1301" s="133"/>
      <c r="WRH1301" s="133"/>
      <c r="WRI1301" s="133"/>
      <c r="WRJ1301" s="133"/>
      <c r="WRK1301" s="133"/>
      <c r="WRL1301" s="133"/>
      <c r="WRM1301" s="133"/>
      <c r="WRN1301" s="133"/>
      <c r="WRO1301" s="133"/>
      <c r="WRP1301" s="133"/>
      <c r="WRQ1301" s="133"/>
      <c r="WRR1301" s="133"/>
      <c r="WRS1301" s="133"/>
      <c r="WRT1301" s="133"/>
      <c r="WRU1301" s="133"/>
      <c r="WRV1301" s="133"/>
      <c r="WRW1301" s="133"/>
      <c r="WRX1301" s="133"/>
      <c r="WRY1301" s="133"/>
      <c r="WRZ1301" s="133"/>
      <c r="WSA1301" s="133"/>
      <c r="WSB1301" s="133"/>
      <c r="WSC1301" s="133"/>
      <c r="WSD1301" s="133"/>
      <c r="WSE1301" s="133"/>
      <c r="WSF1301" s="133"/>
      <c r="WSG1301" s="133"/>
      <c r="WSH1301" s="133"/>
      <c r="WSI1301" s="133"/>
      <c r="WSJ1301" s="133"/>
      <c r="WSK1301" s="133"/>
      <c r="WSL1301" s="133"/>
      <c r="WSM1301" s="133"/>
      <c r="WSN1301" s="133"/>
      <c r="WSO1301" s="133"/>
      <c r="WSP1301" s="133"/>
      <c r="WSQ1301" s="133"/>
      <c r="WSR1301" s="133"/>
      <c r="WSS1301" s="133"/>
      <c r="WST1301" s="133"/>
      <c r="WSU1301" s="133"/>
      <c r="WSV1301" s="133"/>
      <c r="WSW1301" s="133"/>
      <c r="WSX1301" s="133"/>
      <c r="WSY1301" s="133"/>
      <c r="WSZ1301" s="133"/>
      <c r="WTA1301" s="133"/>
      <c r="WTB1301" s="133"/>
      <c r="WTC1301" s="133"/>
      <c r="WTD1301" s="133"/>
      <c r="WTE1301" s="133"/>
      <c r="WTF1301" s="133"/>
      <c r="WTG1301" s="133"/>
      <c r="WTH1301" s="133"/>
      <c r="WTI1301" s="133"/>
      <c r="WTJ1301" s="133"/>
      <c r="WTK1301" s="133"/>
      <c r="WTL1301" s="133"/>
      <c r="WTM1301" s="133"/>
      <c r="WTN1301" s="133"/>
      <c r="WTO1301" s="133"/>
      <c r="WTP1301" s="133"/>
      <c r="WTQ1301" s="133"/>
      <c r="WTR1301" s="133"/>
      <c r="WTS1301" s="133"/>
      <c r="WTT1301" s="133"/>
      <c r="WTU1301" s="133"/>
      <c r="WTV1301" s="133"/>
      <c r="WTW1301" s="133"/>
      <c r="WTX1301" s="133"/>
      <c r="WTY1301" s="133"/>
      <c r="WTZ1301" s="133"/>
      <c r="WUA1301" s="133"/>
      <c r="WUB1301" s="133"/>
      <c r="WUC1301" s="133"/>
      <c r="WUD1301" s="133"/>
      <c r="WUE1301" s="133"/>
      <c r="WUF1301" s="133"/>
      <c r="WUG1301" s="133"/>
      <c r="WUH1301" s="133"/>
      <c r="WUI1301" s="133"/>
      <c r="WUJ1301" s="133"/>
      <c r="WUK1301" s="133"/>
      <c r="WUL1301" s="133"/>
      <c r="WUM1301" s="133"/>
      <c r="WUN1301" s="133"/>
      <c r="WUO1301" s="133"/>
      <c r="WUP1301" s="133"/>
      <c r="WUQ1301" s="133"/>
      <c r="WUR1301" s="133"/>
      <c r="WUS1301" s="133"/>
      <c r="WUT1301" s="133"/>
      <c r="WUU1301" s="133"/>
      <c r="WUV1301" s="133"/>
      <c r="WUW1301" s="133"/>
      <c r="WUX1301" s="133"/>
      <c r="WUY1301" s="133"/>
      <c r="WUZ1301" s="133"/>
      <c r="WVA1301" s="133"/>
      <c r="WVB1301" s="133"/>
      <c r="WVC1301" s="133"/>
      <c r="WVD1301" s="133"/>
      <c r="WVE1301" s="133"/>
      <c r="WVF1301" s="133"/>
      <c r="WVG1301" s="133"/>
      <c r="WVH1301" s="133"/>
      <c r="WVI1301" s="133"/>
      <c r="WVJ1301" s="133"/>
      <c r="WVK1301" s="133"/>
      <c r="WVL1301" s="133"/>
      <c r="WVM1301" s="133"/>
      <c r="WVN1301" s="133"/>
      <c r="WVO1301" s="133"/>
      <c r="WVP1301" s="133"/>
      <c r="WVQ1301" s="133"/>
      <c r="WVR1301" s="133"/>
      <c r="WVS1301" s="133"/>
      <c r="WVT1301" s="133"/>
      <c r="WVU1301" s="133"/>
      <c r="WVV1301" s="133"/>
      <c r="WVW1301" s="133"/>
      <c r="WVX1301" s="133"/>
      <c r="WVY1301" s="133"/>
      <c r="WVZ1301" s="133"/>
      <c r="WWA1301" s="133"/>
      <c r="WWB1301" s="133"/>
      <c r="WWC1301" s="133"/>
      <c r="WWD1301" s="133"/>
      <c r="WWE1301" s="133"/>
      <c r="WWF1301" s="133"/>
      <c r="WWG1301" s="133"/>
      <c r="WWH1301" s="133"/>
      <c r="WWI1301" s="133"/>
      <c r="WWJ1301" s="133"/>
      <c r="WWK1301" s="133"/>
      <c r="WWL1301" s="133"/>
      <c r="WWM1301" s="133"/>
      <c r="WWN1301" s="133"/>
      <c r="WWO1301" s="133"/>
      <c r="WWP1301" s="133"/>
      <c r="WWQ1301" s="133"/>
      <c r="WWR1301" s="133"/>
      <c r="WWS1301" s="133"/>
      <c r="WWT1301" s="133"/>
      <c r="WWU1301" s="133"/>
      <c r="WWV1301" s="133"/>
      <c r="WWW1301" s="133"/>
      <c r="WWX1301" s="133"/>
      <c r="WWY1301" s="133"/>
      <c r="WWZ1301" s="133"/>
      <c r="WXA1301" s="133"/>
      <c r="WXB1301" s="133"/>
      <c r="WXC1301" s="133"/>
      <c r="WXD1301" s="133"/>
      <c r="WXE1301" s="133"/>
      <c r="WXF1301" s="133"/>
      <c r="WXG1301" s="133"/>
      <c r="WXH1301" s="133"/>
      <c r="WXI1301" s="133"/>
      <c r="WXJ1301" s="133"/>
      <c r="WXK1301" s="133"/>
      <c r="WXL1301" s="133"/>
      <c r="WXM1301" s="133"/>
      <c r="WXN1301" s="133"/>
      <c r="WXO1301" s="133"/>
      <c r="WXP1301" s="133"/>
      <c r="WXQ1301" s="133"/>
      <c r="WXR1301" s="133"/>
      <c r="WXS1301" s="133"/>
      <c r="WXT1301" s="133"/>
      <c r="WXU1301" s="133"/>
      <c r="WXV1301" s="133"/>
      <c r="WXW1301" s="133"/>
      <c r="WXX1301" s="133"/>
      <c r="WXY1301" s="133"/>
      <c r="WXZ1301" s="133"/>
      <c r="WYA1301" s="133"/>
      <c r="WYB1301" s="133"/>
      <c r="WYC1301" s="133"/>
      <c r="WYD1301" s="133"/>
      <c r="WYE1301" s="133"/>
      <c r="WYF1301" s="133"/>
      <c r="WYG1301" s="133"/>
      <c r="WYH1301" s="133"/>
      <c r="WYI1301" s="133"/>
      <c r="WYJ1301" s="133"/>
      <c r="WYK1301" s="133"/>
      <c r="WYL1301" s="133"/>
      <c r="WYM1301" s="133"/>
      <c r="WYN1301" s="133"/>
      <c r="WYO1301" s="133"/>
      <c r="WYP1301" s="133"/>
      <c r="WYQ1301" s="133"/>
      <c r="WYR1301" s="133"/>
      <c r="WYS1301" s="133"/>
      <c r="WYT1301" s="133"/>
      <c r="WYU1301" s="133"/>
      <c r="WYV1301" s="133"/>
      <c r="WYW1301" s="133"/>
      <c r="WYX1301" s="133"/>
      <c r="WYY1301" s="133"/>
      <c r="WYZ1301" s="133"/>
      <c r="WZA1301" s="133"/>
      <c r="WZB1301" s="133"/>
      <c r="WZC1301" s="133"/>
      <c r="WZD1301" s="133"/>
      <c r="WZE1301" s="133"/>
      <c r="WZF1301" s="133"/>
      <c r="WZG1301" s="133"/>
      <c r="WZH1301" s="133"/>
      <c r="WZI1301" s="133"/>
      <c r="WZJ1301" s="133"/>
      <c r="WZK1301" s="133"/>
      <c r="WZL1301" s="133"/>
      <c r="WZM1301" s="133"/>
      <c r="WZN1301" s="133"/>
      <c r="WZO1301" s="133"/>
      <c r="WZP1301" s="133"/>
      <c r="WZQ1301" s="133"/>
      <c r="WZR1301" s="133"/>
      <c r="WZS1301" s="133"/>
      <c r="WZT1301" s="133"/>
      <c r="WZU1301" s="133"/>
      <c r="WZV1301" s="133"/>
      <c r="WZW1301" s="133"/>
      <c r="WZX1301" s="133"/>
      <c r="WZY1301" s="133"/>
      <c r="WZZ1301" s="133"/>
      <c r="XAA1301" s="133"/>
      <c r="XAB1301" s="133"/>
      <c r="XAC1301" s="133"/>
      <c r="XAD1301" s="133"/>
      <c r="XAE1301" s="133"/>
      <c r="XAF1301" s="133"/>
      <c r="XAG1301" s="133"/>
      <c r="XAH1301" s="133"/>
      <c r="XAI1301" s="133"/>
      <c r="XAJ1301" s="133"/>
      <c r="XAK1301" s="133"/>
      <c r="XAL1301" s="133"/>
      <c r="XAM1301" s="133"/>
      <c r="XAN1301" s="133"/>
      <c r="XAO1301" s="133"/>
      <c r="XAP1301" s="133"/>
      <c r="XAQ1301" s="133"/>
      <c r="XAR1301" s="133"/>
      <c r="XAS1301" s="133"/>
      <c r="XAT1301" s="133"/>
      <c r="XAU1301" s="133"/>
      <c r="XAV1301" s="133"/>
      <c r="XAW1301" s="133"/>
      <c r="XAX1301" s="133"/>
      <c r="XAY1301" s="133"/>
      <c r="XAZ1301" s="133"/>
      <c r="XBA1301" s="133"/>
      <c r="XBB1301" s="133"/>
      <c r="XBC1301" s="133"/>
      <c r="XBD1301" s="133"/>
      <c r="XBE1301" s="133"/>
      <c r="XBF1301" s="133"/>
      <c r="XBG1301" s="133"/>
      <c r="XBH1301" s="133"/>
      <c r="XBI1301" s="133"/>
      <c r="XBJ1301" s="133"/>
      <c r="XBK1301" s="133"/>
      <c r="XBL1301" s="133"/>
      <c r="XBM1301" s="133"/>
      <c r="XBN1301" s="133"/>
      <c r="XBO1301" s="133"/>
      <c r="XBP1301" s="133"/>
      <c r="XBQ1301" s="133"/>
      <c r="XBR1301" s="133"/>
      <c r="XBS1301" s="133"/>
      <c r="XBT1301" s="133"/>
      <c r="XBU1301" s="133"/>
      <c r="XBV1301" s="133"/>
      <c r="XBW1301" s="133"/>
      <c r="XBX1301" s="133"/>
      <c r="XBY1301" s="133"/>
      <c r="XBZ1301" s="133"/>
      <c r="XCA1301" s="133"/>
      <c r="XCB1301" s="133"/>
      <c r="XCC1301" s="133"/>
      <c r="XCD1301" s="133"/>
      <c r="XCE1301" s="133"/>
      <c r="XCF1301" s="133"/>
      <c r="XCG1301" s="133"/>
      <c r="XCH1301" s="133"/>
      <c r="XCI1301" s="133"/>
      <c r="XCJ1301" s="133"/>
      <c r="XCK1301" s="133"/>
      <c r="XCL1301" s="133"/>
      <c r="XCM1301" s="133"/>
      <c r="XCN1301" s="133"/>
      <c r="XCO1301" s="133"/>
      <c r="XCP1301" s="133"/>
      <c r="XCQ1301" s="133"/>
      <c r="XCR1301" s="133"/>
      <c r="XCS1301" s="133"/>
      <c r="XCT1301" s="133"/>
      <c r="XCU1301" s="133"/>
      <c r="XCV1301" s="133"/>
      <c r="XCW1301" s="133"/>
      <c r="XCX1301" s="133"/>
      <c r="XCY1301" s="133"/>
      <c r="XCZ1301" s="133"/>
      <c r="XDA1301" s="133"/>
    </row>
    <row r="1302" spans="1:16329" ht="61.5" x14ac:dyDescent="0.85">
      <c r="A1302" s="10">
        <v>1</v>
      </c>
      <c r="B1302" s="48">
        <f>SUBTOTAL(103,$A$1033:A1302)</f>
        <v>256</v>
      </c>
      <c r="C1302" s="13" t="s">
        <v>635</v>
      </c>
      <c r="D1302" s="20">
        <v>11403759.180000002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55">
        <v>0</v>
      </c>
      <c r="L1302" s="20">
        <v>0</v>
      </c>
      <c r="M1302" s="20">
        <v>1358</v>
      </c>
      <c r="N1302" s="20">
        <v>11235230.720000001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20">
        <v>0</v>
      </c>
      <c r="U1302" s="20">
        <v>0</v>
      </c>
      <c r="V1302" s="20">
        <v>0</v>
      </c>
      <c r="W1302" s="20">
        <v>0</v>
      </c>
      <c r="X1302" s="20">
        <v>0</v>
      </c>
      <c r="Y1302" s="20">
        <v>0</v>
      </c>
      <c r="Z1302" s="20">
        <v>0</v>
      </c>
      <c r="AA1302" s="20">
        <v>0</v>
      </c>
      <c r="AB1302" s="20">
        <v>0</v>
      </c>
      <c r="AC1302" s="20">
        <v>168528.46</v>
      </c>
      <c r="AD1302" s="20">
        <v>0</v>
      </c>
      <c r="AE1302" s="20">
        <v>0</v>
      </c>
      <c r="AF1302" s="22" t="s">
        <v>265</v>
      </c>
      <c r="AG1302" s="22">
        <v>2022</v>
      </c>
      <c r="AH1302" s="23">
        <v>2022</v>
      </c>
      <c r="AT1302" s="10" t="e">
        <f t="shared" si="85"/>
        <v>#N/A</v>
      </c>
      <c r="BZ1302" s="52"/>
      <c r="CD1302" s="10" t="e">
        <f t="shared" si="87"/>
        <v>#N/A</v>
      </c>
    </row>
    <row r="1303" spans="1:16329" ht="61.5" x14ac:dyDescent="0.85">
      <c r="A1303" s="10">
        <v>1</v>
      </c>
      <c r="B1303" s="48">
        <f>SUBTOTAL(103,$A$1033:A1303)</f>
        <v>257</v>
      </c>
      <c r="C1303" s="13" t="s">
        <v>640</v>
      </c>
      <c r="D1303" s="20">
        <v>7838147.6400000006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55">
        <v>0</v>
      </c>
      <c r="L1303" s="20">
        <v>0</v>
      </c>
      <c r="M1303" s="20">
        <v>930</v>
      </c>
      <c r="N1303" s="20">
        <v>7722312.9500000002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0</v>
      </c>
      <c r="U1303" s="20">
        <v>0</v>
      </c>
      <c r="V1303" s="20">
        <v>0</v>
      </c>
      <c r="W1303" s="20">
        <v>0</v>
      </c>
      <c r="X1303" s="20">
        <v>0</v>
      </c>
      <c r="Y1303" s="20">
        <v>0</v>
      </c>
      <c r="Z1303" s="20">
        <v>0</v>
      </c>
      <c r="AA1303" s="20">
        <v>0</v>
      </c>
      <c r="AB1303" s="20">
        <v>0</v>
      </c>
      <c r="AC1303" s="20">
        <v>115834.69</v>
      </c>
      <c r="AD1303" s="20">
        <v>0</v>
      </c>
      <c r="AE1303" s="20">
        <v>0</v>
      </c>
      <c r="AF1303" s="22" t="s">
        <v>265</v>
      </c>
      <c r="AG1303" s="22">
        <v>2022</v>
      </c>
      <c r="AH1303" s="23">
        <v>2022</v>
      </c>
      <c r="AT1303" s="10" t="e">
        <f t="shared" si="85"/>
        <v>#N/A</v>
      </c>
      <c r="BZ1303" s="52"/>
      <c r="CD1303" s="10" t="e">
        <f t="shared" si="87"/>
        <v>#N/A</v>
      </c>
    </row>
    <row r="1304" spans="1:16329" ht="61.5" x14ac:dyDescent="0.85">
      <c r="A1304" s="10">
        <v>1</v>
      </c>
      <c r="B1304" s="48">
        <f>SUBTOTAL(103,$A$1033:A1304)</f>
        <v>258</v>
      </c>
      <c r="C1304" s="78" t="s">
        <v>643</v>
      </c>
      <c r="D1304" s="20">
        <v>3219186.47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55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585.5</v>
      </c>
      <c r="R1304" s="20">
        <v>2913430.43</v>
      </c>
      <c r="S1304" s="20">
        <v>0</v>
      </c>
      <c r="T1304" s="20">
        <v>0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0</v>
      </c>
      <c r="AA1304" s="20">
        <v>0</v>
      </c>
      <c r="AB1304" s="20">
        <v>0</v>
      </c>
      <c r="AC1304" s="20">
        <v>43701.46</v>
      </c>
      <c r="AD1304" s="20">
        <v>142054.57999999999</v>
      </c>
      <c r="AE1304" s="20">
        <v>120000</v>
      </c>
      <c r="AF1304" s="22">
        <v>2022</v>
      </c>
      <c r="AG1304" s="22">
        <v>2022</v>
      </c>
      <c r="AH1304" s="23">
        <v>2022</v>
      </c>
      <c r="AT1304" s="10" t="e">
        <f t="shared" si="85"/>
        <v>#N/A</v>
      </c>
      <c r="BZ1304" s="52"/>
    </row>
    <row r="1305" spans="1:16329" ht="61.5" x14ac:dyDescent="0.85">
      <c r="A1305" s="10">
        <v>1</v>
      </c>
      <c r="B1305" s="48">
        <f>SUBTOTAL(103,$A$1033:A1305)</f>
        <v>259</v>
      </c>
      <c r="C1305" s="13" t="s">
        <v>1164</v>
      </c>
      <c r="D1305" s="20">
        <v>3514119.4</v>
      </c>
      <c r="E1305" s="26">
        <v>0</v>
      </c>
      <c r="F1305" s="26">
        <v>0</v>
      </c>
      <c r="G1305" s="20">
        <v>0</v>
      </c>
      <c r="H1305" s="26">
        <v>0</v>
      </c>
      <c r="I1305" s="26">
        <v>0</v>
      </c>
      <c r="J1305" s="26">
        <v>0</v>
      </c>
      <c r="K1305" s="55">
        <v>0</v>
      </c>
      <c r="L1305" s="20">
        <v>0</v>
      </c>
      <c r="M1305" s="27">
        <v>407.8</v>
      </c>
      <c r="N1305" s="20">
        <v>3343960</v>
      </c>
      <c r="O1305" s="26">
        <v>0</v>
      </c>
      <c r="P1305" s="26">
        <v>0</v>
      </c>
      <c r="Q1305" s="20">
        <v>0</v>
      </c>
      <c r="R1305" s="20">
        <v>0</v>
      </c>
      <c r="S1305" s="20">
        <v>0</v>
      </c>
      <c r="T1305" s="20">
        <v>0</v>
      </c>
      <c r="U1305" s="20">
        <v>0</v>
      </c>
      <c r="V1305" s="20">
        <v>0</v>
      </c>
      <c r="W1305" s="20">
        <v>0</v>
      </c>
      <c r="X1305" s="20">
        <v>0</v>
      </c>
      <c r="Y1305" s="20">
        <v>0</v>
      </c>
      <c r="Z1305" s="20">
        <v>0</v>
      </c>
      <c r="AA1305" s="20">
        <v>0</v>
      </c>
      <c r="AB1305" s="20">
        <v>0</v>
      </c>
      <c r="AC1305" s="20">
        <v>50159.4</v>
      </c>
      <c r="AD1305" s="20">
        <v>0</v>
      </c>
      <c r="AE1305" s="20">
        <v>120000</v>
      </c>
      <c r="AF1305" s="22" t="s">
        <v>265</v>
      </c>
      <c r="AG1305" s="22">
        <v>2022</v>
      </c>
      <c r="AH1305" s="23">
        <v>2022</v>
      </c>
      <c r="BZ1305" s="52"/>
      <c r="CD1305" s="10">
        <f>VLOOKUP(C1305,CE:CF,2,FALSE)</f>
        <v>407.8</v>
      </c>
    </row>
    <row r="1306" spans="1:16329" ht="61.5" x14ac:dyDescent="0.85">
      <c r="A1306" s="10">
        <v>1</v>
      </c>
      <c r="B1306" s="48">
        <f>SUBTOTAL(103,$A$1033:A1306)</f>
        <v>260</v>
      </c>
      <c r="C1306" s="13" t="s">
        <v>644</v>
      </c>
      <c r="D1306" s="20">
        <v>3861188.5</v>
      </c>
      <c r="E1306" s="26">
        <v>0</v>
      </c>
      <c r="F1306" s="26">
        <v>0</v>
      </c>
      <c r="G1306" s="20">
        <v>0</v>
      </c>
      <c r="H1306" s="26">
        <v>0</v>
      </c>
      <c r="I1306" s="26">
        <v>0</v>
      </c>
      <c r="J1306" s="26">
        <v>0</v>
      </c>
      <c r="K1306" s="55">
        <v>0</v>
      </c>
      <c r="L1306" s="20">
        <v>0</v>
      </c>
      <c r="M1306" s="27">
        <v>449.5</v>
      </c>
      <c r="N1306" s="20">
        <v>3685900</v>
      </c>
      <c r="O1306" s="26">
        <v>0</v>
      </c>
      <c r="P1306" s="26">
        <v>0</v>
      </c>
      <c r="Q1306" s="20">
        <v>0</v>
      </c>
      <c r="R1306" s="20">
        <v>0</v>
      </c>
      <c r="S1306" s="20">
        <v>0</v>
      </c>
      <c r="T1306" s="20">
        <v>0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0</v>
      </c>
      <c r="AA1306" s="20">
        <v>0</v>
      </c>
      <c r="AB1306" s="20">
        <v>0</v>
      </c>
      <c r="AC1306" s="20">
        <v>55288.5</v>
      </c>
      <c r="AD1306" s="20">
        <v>0</v>
      </c>
      <c r="AE1306" s="20">
        <v>120000</v>
      </c>
      <c r="AF1306" s="22" t="s">
        <v>265</v>
      </c>
      <c r="AG1306" s="22">
        <v>2022</v>
      </c>
      <c r="AH1306" s="23">
        <v>2022</v>
      </c>
      <c r="AT1306" s="10" t="e">
        <f>VLOOKUP(C1306,AW:AX,2,FALSE)</f>
        <v>#N/A</v>
      </c>
      <c r="BZ1306" s="52"/>
      <c r="CD1306" s="10" t="e">
        <f>VLOOKUP(C1306,CE:CF,2,FALSE)</f>
        <v>#N/A</v>
      </c>
    </row>
    <row r="1307" spans="1:16329" ht="61.5" x14ac:dyDescent="0.85">
      <c r="B1307" s="13" t="s">
        <v>796</v>
      </c>
      <c r="C1307" s="178"/>
      <c r="D1307" s="183">
        <v>38235224.880000003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55">
        <v>0</v>
      </c>
      <c r="L1307" s="20">
        <v>0</v>
      </c>
      <c r="M1307" s="20">
        <v>3548.5</v>
      </c>
      <c r="N1307" s="20">
        <v>28638708.449999999</v>
      </c>
      <c r="O1307" s="20">
        <v>0</v>
      </c>
      <c r="P1307" s="20">
        <v>0</v>
      </c>
      <c r="Q1307" s="20">
        <v>827.7</v>
      </c>
      <c r="R1307" s="20">
        <v>4839185.43</v>
      </c>
      <c r="S1307" s="20">
        <v>114</v>
      </c>
      <c r="T1307" s="20">
        <v>3675008.28</v>
      </c>
      <c r="U1307" s="20">
        <v>0</v>
      </c>
      <c r="V1307" s="20">
        <v>0</v>
      </c>
      <c r="W1307" s="20">
        <v>0</v>
      </c>
      <c r="X1307" s="20">
        <v>0</v>
      </c>
      <c r="Y1307" s="20">
        <v>0</v>
      </c>
      <c r="Z1307" s="20">
        <v>0</v>
      </c>
      <c r="AA1307" s="20">
        <v>0</v>
      </c>
      <c r="AB1307" s="20">
        <v>0</v>
      </c>
      <c r="AC1307" s="20">
        <v>492322.72</v>
      </c>
      <c r="AD1307" s="20">
        <v>470000</v>
      </c>
      <c r="AE1307" s="20">
        <v>120000</v>
      </c>
      <c r="AF1307" s="53" t="s">
        <v>723</v>
      </c>
      <c r="AG1307" s="53" t="s">
        <v>723</v>
      </c>
      <c r="AH1307" s="64" t="s">
        <v>723</v>
      </c>
      <c r="AT1307" s="10" t="e">
        <f>VLOOKUP(C1307,AW:AX,2,FALSE)</f>
        <v>#N/A</v>
      </c>
      <c r="BY1307" s="69"/>
      <c r="BZ1307" s="52">
        <v>12591900</v>
      </c>
    </row>
    <row r="1308" spans="1:16329" ht="61.5" x14ac:dyDescent="0.85">
      <c r="A1308" s="10">
        <v>1</v>
      </c>
      <c r="B1308" s="48">
        <f>SUBTOTAL(103,$A$1033:A1308)</f>
        <v>261</v>
      </c>
      <c r="C1308" s="78" t="s">
        <v>231</v>
      </c>
      <c r="D1308" s="20">
        <v>7633593.6000000006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55">
        <v>0</v>
      </c>
      <c r="L1308" s="20">
        <v>0</v>
      </c>
      <c r="M1308" s="20">
        <v>906</v>
      </c>
      <c r="N1308" s="20">
        <v>7372998.6200000001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20">
        <v>0</v>
      </c>
      <c r="U1308" s="20">
        <v>0</v>
      </c>
      <c r="V1308" s="20">
        <v>0</v>
      </c>
      <c r="W1308" s="20">
        <v>0</v>
      </c>
      <c r="X1308" s="20">
        <v>0</v>
      </c>
      <c r="Y1308" s="20">
        <v>0</v>
      </c>
      <c r="Z1308" s="20">
        <v>0</v>
      </c>
      <c r="AA1308" s="20">
        <v>0</v>
      </c>
      <c r="AB1308" s="20">
        <v>0</v>
      </c>
      <c r="AC1308" s="20">
        <v>110594.98</v>
      </c>
      <c r="AD1308" s="20">
        <v>150000</v>
      </c>
      <c r="AE1308" s="20">
        <v>0</v>
      </c>
      <c r="AF1308" s="22">
        <v>2022</v>
      </c>
      <c r="AG1308" s="22">
        <v>2022</v>
      </c>
      <c r="AH1308" s="23">
        <v>2022</v>
      </c>
      <c r="AT1308" s="10" t="e">
        <f>VLOOKUP(C1308,AW:AX,2,FALSE)</f>
        <v>#N/A</v>
      </c>
      <c r="BZ1308" s="52"/>
    </row>
    <row r="1309" spans="1:16329" ht="61.5" x14ac:dyDescent="0.85">
      <c r="A1309" s="10">
        <v>1</v>
      </c>
      <c r="B1309" s="48">
        <f>SUBTOTAL(103,$A$1033:A1309)</f>
        <v>262</v>
      </c>
      <c r="C1309" s="13" t="s">
        <v>1568</v>
      </c>
      <c r="D1309" s="20">
        <v>3970133.4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55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114</v>
      </c>
      <c r="T1309" s="20">
        <v>3675008.28</v>
      </c>
      <c r="U1309" s="20">
        <v>0</v>
      </c>
      <c r="V1309" s="20">
        <v>0</v>
      </c>
      <c r="W1309" s="20">
        <v>0</v>
      </c>
      <c r="X1309" s="20">
        <v>0</v>
      </c>
      <c r="Y1309" s="20">
        <v>0</v>
      </c>
      <c r="Z1309" s="20">
        <v>0</v>
      </c>
      <c r="AA1309" s="20">
        <v>0</v>
      </c>
      <c r="AB1309" s="20">
        <v>0</v>
      </c>
      <c r="AC1309" s="20">
        <v>55125.120000000003</v>
      </c>
      <c r="AD1309" s="20">
        <v>120000</v>
      </c>
      <c r="AE1309" s="20">
        <v>120000</v>
      </c>
      <c r="AF1309" s="22">
        <v>2022</v>
      </c>
      <c r="AG1309" s="22">
        <v>2022</v>
      </c>
      <c r="AH1309" s="23">
        <v>2022</v>
      </c>
      <c r="BZ1309" s="52"/>
      <c r="CD1309" s="10" t="e">
        <f>VLOOKUP(C1309,CE:CF,2,FALSE)</f>
        <v>#N/A</v>
      </c>
    </row>
    <row r="1310" spans="1:16329" ht="61.5" x14ac:dyDescent="0.85">
      <c r="A1310" s="10">
        <v>1</v>
      </c>
      <c r="B1310" s="48">
        <f>SUBTOTAL(103,$A$1033:A1310)</f>
        <v>263</v>
      </c>
      <c r="C1310" s="78" t="s">
        <v>235</v>
      </c>
      <c r="D1310" s="20">
        <v>13169212.800000001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55">
        <v>0</v>
      </c>
      <c r="L1310" s="20">
        <v>0</v>
      </c>
      <c r="M1310" s="20">
        <v>1563</v>
      </c>
      <c r="N1310" s="20">
        <v>12777549.560000001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0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0</v>
      </c>
      <c r="AA1310" s="20">
        <v>0</v>
      </c>
      <c r="AB1310" s="20">
        <v>0</v>
      </c>
      <c r="AC1310" s="20">
        <v>191663.24</v>
      </c>
      <c r="AD1310" s="20">
        <v>200000</v>
      </c>
      <c r="AE1310" s="20">
        <v>0</v>
      </c>
      <c r="AF1310" s="22">
        <v>2022</v>
      </c>
      <c r="AG1310" s="22">
        <v>2022</v>
      </c>
      <c r="AH1310" s="23">
        <v>2022</v>
      </c>
      <c r="AT1310" s="10" t="e">
        <f>VLOOKUP(C1310,AW:AX,2,FALSE)</f>
        <v>#N/A</v>
      </c>
      <c r="BZ1310" s="52"/>
    </row>
    <row r="1311" spans="1:16329" ht="61.5" x14ac:dyDescent="0.85">
      <c r="A1311" s="10">
        <v>1</v>
      </c>
      <c r="B1311" s="48">
        <f>SUBTOTAL(103,$A$1033:A1311)</f>
        <v>264</v>
      </c>
      <c r="C1311" s="13" t="s">
        <v>230</v>
      </c>
      <c r="D1311" s="20">
        <v>2469083.87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55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449.8</v>
      </c>
      <c r="R1311" s="27">
        <v>2444334.98</v>
      </c>
      <c r="S1311" s="20">
        <v>0</v>
      </c>
      <c r="T1311" s="20">
        <v>0</v>
      </c>
      <c r="U1311" s="20">
        <v>0</v>
      </c>
      <c r="V1311" s="20">
        <v>0</v>
      </c>
      <c r="W1311" s="20">
        <v>0</v>
      </c>
      <c r="X1311" s="20">
        <v>0</v>
      </c>
      <c r="Y1311" s="20">
        <v>0</v>
      </c>
      <c r="Z1311" s="20">
        <v>0</v>
      </c>
      <c r="AA1311" s="20">
        <v>0</v>
      </c>
      <c r="AB1311" s="20">
        <v>0</v>
      </c>
      <c r="AC1311" s="20">
        <v>24748.89</v>
      </c>
      <c r="AD1311" s="20">
        <v>0</v>
      </c>
      <c r="AE1311" s="20">
        <v>0</v>
      </c>
      <c r="AF1311" s="22" t="s">
        <v>265</v>
      </c>
      <c r="AG1311" s="22">
        <v>2022</v>
      </c>
      <c r="AH1311" s="23">
        <v>2022</v>
      </c>
      <c r="AT1311" s="10" t="e">
        <f>VLOOKUP(C1311,AW:AX,2,FALSE)</f>
        <v>#N/A</v>
      </c>
      <c r="BZ1311" s="52"/>
      <c r="CD1311" s="10" t="e">
        <f>VLOOKUP(C1311,CE:CF,2,FALSE)</f>
        <v>#N/A</v>
      </c>
    </row>
    <row r="1312" spans="1:16329" ht="61.5" x14ac:dyDescent="0.85">
      <c r="A1312" s="10">
        <v>1</v>
      </c>
      <c r="B1312" s="48">
        <f>SUBTOTAL(103,$A$1033:A1312)</f>
        <v>265</v>
      </c>
      <c r="C1312" s="13" t="s">
        <v>234</v>
      </c>
      <c r="D1312" s="20">
        <v>2244699.7799999998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55">
        <v>0</v>
      </c>
      <c r="L1312" s="20">
        <v>0</v>
      </c>
      <c r="M1312" s="20">
        <v>271</v>
      </c>
      <c r="N1312" s="20">
        <v>2222200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20">
        <v>0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0</v>
      </c>
      <c r="AA1312" s="20">
        <v>0</v>
      </c>
      <c r="AB1312" s="20">
        <v>0</v>
      </c>
      <c r="AC1312" s="20">
        <v>22499.78</v>
      </c>
      <c r="AD1312" s="20">
        <v>0</v>
      </c>
      <c r="AE1312" s="20">
        <v>0</v>
      </c>
      <c r="AF1312" s="22" t="s">
        <v>265</v>
      </c>
      <c r="AG1312" s="22">
        <v>2022</v>
      </c>
      <c r="AH1312" s="23">
        <v>2022</v>
      </c>
      <c r="AT1312" s="10" t="e">
        <f>VLOOKUP(C1312,AW:AX,2,FALSE)</f>
        <v>#N/A</v>
      </c>
      <c r="BZ1312" s="52"/>
      <c r="CD1312" s="10" t="e">
        <f>VLOOKUP(C1312,CE:CF,2,FALSE)</f>
        <v>#N/A</v>
      </c>
    </row>
    <row r="1313" spans="1:82" ht="61.5" x14ac:dyDescent="0.85">
      <c r="A1313" s="10">
        <v>1</v>
      </c>
      <c r="B1313" s="48">
        <f>SUBTOTAL(103,$A$1033:A1313)</f>
        <v>266</v>
      </c>
      <c r="C1313" s="13" t="s">
        <v>1544</v>
      </c>
      <c r="D1313" s="20">
        <v>2419098.31</v>
      </c>
      <c r="E1313" s="26">
        <v>0</v>
      </c>
      <c r="F1313" s="26">
        <v>0</v>
      </c>
      <c r="G1313" s="20">
        <v>0</v>
      </c>
      <c r="H1313" s="26">
        <v>0</v>
      </c>
      <c r="I1313" s="26">
        <v>0</v>
      </c>
      <c r="J1313" s="26">
        <v>0</v>
      </c>
      <c r="K1313" s="55">
        <v>0</v>
      </c>
      <c r="L1313" s="20">
        <v>0</v>
      </c>
      <c r="M1313" s="20">
        <v>0</v>
      </c>
      <c r="N1313" s="20">
        <v>0</v>
      </c>
      <c r="O1313" s="26">
        <v>0</v>
      </c>
      <c r="P1313" s="26">
        <v>0</v>
      </c>
      <c r="Q1313" s="20">
        <v>377.9</v>
      </c>
      <c r="R1313" s="27">
        <v>2394850.4500000002</v>
      </c>
      <c r="S1313" s="20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</v>
      </c>
      <c r="Y1313" s="20">
        <v>0</v>
      </c>
      <c r="Z1313" s="20">
        <v>0</v>
      </c>
      <c r="AA1313" s="20">
        <v>0</v>
      </c>
      <c r="AB1313" s="20">
        <v>0</v>
      </c>
      <c r="AC1313" s="20">
        <v>24247.86</v>
      </c>
      <c r="AD1313" s="20">
        <v>0</v>
      </c>
      <c r="AE1313" s="20">
        <v>0</v>
      </c>
      <c r="AF1313" s="22" t="s">
        <v>265</v>
      </c>
      <c r="AG1313" s="22">
        <v>2022</v>
      </c>
      <c r="AH1313" s="23">
        <v>2022</v>
      </c>
      <c r="BZ1313" s="52"/>
      <c r="CD1313" s="10" t="e">
        <f>VLOOKUP(C1313,CE:CF,2,FALSE)</f>
        <v>#N/A</v>
      </c>
    </row>
    <row r="1314" spans="1:82" ht="61.5" x14ac:dyDescent="0.85">
      <c r="A1314" s="10">
        <v>1</v>
      </c>
      <c r="B1314" s="48">
        <f>SUBTOTAL(103,$A$1033:A1314)</f>
        <v>267</v>
      </c>
      <c r="C1314" s="13" t="s">
        <v>236</v>
      </c>
      <c r="D1314" s="20">
        <v>6329403.1199999992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55">
        <v>0</v>
      </c>
      <c r="L1314" s="20">
        <v>0</v>
      </c>
      <c r="M1314" s="27">
        <v>808.5</v>
      </c>
      <c r="N1314" s="27">
        <v>6265960.2699999996</v>
      </c>
      <c r="O1314" s="20">
        <v>0</v>
      </c>
      <c r="P1314" s="20">
        <v>0</v>
      </c>
      <c r="Q1314" s="20">
        <v>0</v>
      </c>
      <c r="R1314" s="20">
        <v>0</v>
      </c>
      <c r="S1314" s="20">
        <v>0</v>
      </c>
      <c r="T1314" s="20">
        <v>0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0</v>
      </c>
      <c r="AA1314" s="20">
        <v>0</v>
      </c>
      <c r="AB1314" s="20">
        <v>0</v>
      </c>
      <c r="AC1314" s="20">
        <v>63442.85</v>
      </c>
      <c r="AD1314" s="20">
        <v>0</v>
      </c>
      <c r="AE1314" s="20">
        <v>0</v>
      </c>
      <c r="AF1314" s="22" t="s">
        <v>265</v>
      </c>
      <c r="AG1314" s="22">
        <v>2022</v>
      </c>
      <c r="AH1314" s="23">
        <v>2022</v>
      </c>
      <c r="AT1314" s="10" t="e">
        <f t="shared" ref="AT1314:AT1319" si="88">VLOOKUP(C1314,AW:AX,2,FALSE)</f>
        <v>#N/A</v>
      </c>
      <c r="BZ1314" s="52"/>
      <c r="CD1314" s="10" t="e">
        <f>VLOOKUP(C1314,CE:CF,2,FALSE)</f>
        <v>#N/A</v>
      </c>
    </row>
    <row r="1315" spans="1:82" ht="61.5" x14ac:dyDescent="0.85">
      <c r="B1315" s="13" t="s">
        <v>797</v>
      </c>
      <c r="C1315" s="13"/>
      <c r="D1315" s="183">
        <v>5400655.0700000003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55">
        <v>0</v>
      </c>
      <c r="L1315" s="20">
        <v>0</v>
      </c>
      <c r="M1315" s="20">
        <v>338.2</v>
      </c>
      <c r="N1315" s="20">
        <v>2689199.92</v>
      </c>
      <c r="O1315" s="20">
        <v>0</v>
      </c>
      <c r="P1315" s="20">
        <v>0</v>
      </c>
      <c r="Q1315" s="20">
        <v>369.1</v>
      </c>
      <c r="R1315" s="20">
        <v>2525546</v>
      </c>
      <c r="S1315" s="20">
        <v>0</v>
      </c>
      <c r="T1315" s="20">
        <v>0</v>
      </c>
      <c r="U1315" s="20">
        <v>0</v>
      </c>
      <c r="V1315" s="20">
        <v>0</v>
      </c>
      <c r="W1315" s="20">
        <v>0</v>
      </c>
      <c r="X1315" s="20">
        <v>0</v>
      </c>
      <c r="Y1315" s="20">
        <v>0</v>
      </c>
      <c r="Z1315" s="20">
        <v>0</v>
      </c>
      <c r="AA1315" s="20">
        <v>0</v>
      </c>
      <c r="AB1315" s="20">
        <v>0</v>
      </c>
      <c r="AC1315" s="20">
        <v>65909.149999999994</v>
      </c>
      <c r="AD1315" s="20">
        <v>120000</v>
      </c>
      <c r="AE1315" s="20">
        <v>0</v>
      </c>
      <c r="AF1315" s="53" t="s">
        <v>723</v>
      </c>
      <c r="AG1315" s="53" t="s">
        <v>723</v>
      </c>
      <c r="AH1315" s="64" t="s">
        <v>723</v>
      </c>
      <c r="AT1315" s="10" t="e">
        <f t="shared" si="88"/>
        <v>#N/A</v>
      </c>
      <c r="BY1315" s="69"/>
      <c r="BZ1315" s="52">
        <v>1724820</v>
      </c>
    </row>
    <row r="1316" spans="1:82" ht="61.5" x14ac:dyDescent="0.85">
      <c r="A1316" s="10">
        <v>1</v>
      </c>
      <c r="B1316" s="48">
        <f>SUBTOTAL(103,$A$1033:A1316)</f>
        <v>268</v>
      </c>
      <c r="C1316" s="78" t="s">
        <v>240</v>
      </c>
      <c r="D1316" s="20">
        <v>2849537.92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55">
        <v>0</v>
      </c>
      <c r="L1316" s="20">
        <v>0</v>
      </c>
      <c r="M1316" s="20">
        <v>338.2</v>
      </c>
      <c r="N1316" s="20">
        <v>2689199.92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0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0</v>
      </c>
      <c r="AA1316" s="20">
        <v>0</v>
      </c>
      <c r="AB1316" s="20">
        <v>0</v>
      </c>
      <c r="AC1316" s="20">
        <v>40338</v>
      </c>
      <c r="AD1316" s="20">
        <v>120000</v>
      </c>
      <c r="AE1316" s="20">
        <v>0</v>
      </c>
      <c r="AF1316" s="22">
        <v>2022</v>
      </c>
      <c r="AG1316" s="22">
        <v>2022</v>
      </c>
      <c r="AH1316" s="23">
        <v>2022</v>
      </c>
      <c r="AT1316" s="10" t="e">
        <f t="shared" si="88"/>
        <v>#N/A</v>
      </c>
      <c r="BZ1316" s="52"/>
    </row>
    <row r="1317" spans="1:82" ht="61.5" x14ac:dyDescent="0.85">
      <c r="A1317" s="10">
        <v>1</v>
      </c>
      <c r="B1317" s="48">
        <f>SUBTOTAL(103,$A$1033:A1317)</f>
        <v>269</v>
      </c>
      <c r="C1317" s="13" t="s">
        <v>241</v>
      </c>
      <c r="D1317" s="20">
        <v>2551117.15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55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369.1</v>
      </c>
      <c r="R1317" s="20">
        <v>2525546</v>
      </c>
      <c r="S1317" s="20">
        <v>0</v>
      </c>
      <c r="T1317" s="20">
        <v>0</v>
      </c>
      <c r="U1317" s="20">
        <v>0</v>
      </c>
      <c r="V1317" s="20">
        <v>0</v>
      </c>
      <c r="W1317" s="20">
        <v>0</v>
      </c>
      <c r="X1317" s="20">
        <v>0</v>
      </c>
      <c r="Y1317" s="20">
        <v>0</v>
      </c>
      <c r="Z1317" s="20">
        <v>0</v>
      </c>
      <c r="AA1317" s="20">
        <v>0</v>
      </c>
      <c r="AB1317" s="20">
        <v>0</v>
      </c>
      <c r="AC1317" s="20">
        <v>25571.15</v>
      </c>
      <c r="AD1317" s="20">
        <v>0</v>
      </c>
      <c r="AE1317" s="20">
        <v>0</v>
      </c>
      <c r="AF1317" s="22" t="s">
        <v>265</v>
      </c>
      <c r="AG1317" s="22">
        <v>2022</v>
      </c>
      <c r="AH1317" s="23">
        <v>2022</v>
      </c>
      <c r="AT1317" s="10" t="e">
        <f t="shared" si="88"/>
        <v>#N/A</v>
      </c>
      <c r="BZ1317" s="52"/>
      <c r="CD1317" s="10" t="e">
        <f>VLOOKUP(C1317,CE:CF,2,FALSE)</f>
        <v>#N/A</v>
      </c>
    </row>
    <row r="1318" spans="1:82" ht="61.5" x14ac:dyDescent="0.85">
      <c r="B1318" s="13" t="s">
        <v>798</v>
      </c>
      <c r="C1318" s="13"/>
      <c r="D1318" s="183">
        <v>10301790.879999999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55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1908.07</v>
      </c>
      <c r="R1318" s="20">
        <v>10156850.060000001</v>
      </c>
      <c r="S1318" s="20">
        <v>0</v>
      </c>
      <c r="T1318" s="20">
        <v>0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0</v>
      </c>
      <c r="AA1318" s="20">
        <v>0</v>
      </c>
      <c r="AB1318" s="20">
        <v>0</v>
      </c>
      <c r="AC1318" s="20">
        <v>144940.82</v>
      </c>
      <c r="AD1318" s="20">
        <v>0</v>
      </c>
      <c r="AE1318" s="20">
        <v>0</v>
      </c>
      <c r="AF1318" s="53" t="s">
        <v>723</v>
      </c>
      <c r="AG1318" s="53" t="s">
        <v>723</v>
      </c>
      <c r="AH1318" s="64" t="s">
        <v>723</v>
      </c>
      <c r="AT1318" s="10" t="e">
        <f t="shared" si="88"/>
        <v>#N/A</v>
      </c>
      <c r="BY1318" s="69"/>
      <c r="BZ1318" s="52">
        <v>1739107.3499999999</v>
      </c>
    </row>
    <row r="1319" spans="1:82" ht="61.5" x14ac:dyDescent="0.85">
      <c r="A1319" s="10">
        <v>1</v>
      </c>
      <c r="B1319" s="48">
        <f>SUBTOTAL(103,$A$1033:A1319)</f>
        <v>270</v>
      </c>
      <c r="C1319" s="78" t="s">
        <v>242</v>
      </c>
      <c r="D1319" s="20">
        <v>4437344.3099999996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55">
        <v>0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568.70000000000005</v>
      </c>
      <c r="R1319" s="20">
        <v>4371767.79</v>
      </c>
      <c r="S1319" s="20">
        <v>0</v>
      </c>
      <c r="T1319" s="20">
        <v>0</v>
      </c>
      <c r="U1319" s="20">
        <v>0</v>
      </c>
      <c r="V1319" s="20">
        <v>0</v>
      </c>
      <c r="W1319" s="20">
        <v>0</v>
      </c>
      <c r="X1319" s="20">
        <v>0</v>
      </c>
      <c r="Y1319" s="20">
        <v>0</v>
      </c>
      <c r="Z1319" s="20">
        <v>0</v>
      </c>
      <c r="AA1319" s="20">
        <v>0</v>
      </c>
      <c r="AB1319" s="20">
        <v>0</v>
      </c>
      <c r="AC1319" s="20">
        <v>65576.52</v>
      </c>
      <c r="AD1319" s="20">
        <v>0</v>
      </c>
      <c r="AE1319" s="20">
        <v>0</v>
      </c>
      <c r="AF1319" s="22" t="s">
        <v>265</v>
      </c>
      <c r="AG1319" s="22">
        <v>2022</v>
      </c>
      <c r="AH1319" s="23">
        <v>2022</v>
      </c>
      <c r="AT1319" s="10" t="e">
        <f t="shared" si="88"/>
        <v>#N/A</v>
      </c>
      <c r="BZ1319" s="52"/>
    </row>
    <row r="1320" spans="1:82" ht="61.5" x14ac:dyDescent="0.85">
      <c r="A1320" s="10">
        <v>1</v>
      </c>
      <c r="B1320" s="48">
        <f>SUBTOTAL(103,$A$1033:A1320)</f>
        <v>271</v>
      </c>
      <c r="C1320" s="13" t="s">
        <v>1246</v>
      </c>
      <c r="D1320" s="20">
        <v>3127219.5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55">
        <v>0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842.36</v>
      </c>
      <c r="R1320" s="20">
        <v>3088306.83</v>
      </c>
      <c r="S1320" s="20">
        <v>0</v>
      </c>
      <c r="T1320" s="20">
        <v>0</v>
      </c>
      <c r="U1320" s="20">
        <v>0</v>
      </c>
      <c r="V1320" s="20">
        <v>0</v>
      </c>
      <c r="W1320" s="20">
        <v>0</v>
      </c>
      <c r="X1320" s="20">
        <v>0</v>
      </c>
      <c r="Y1320" s="20">
        <v>0</v>
      </c>
      <c r="Z1320" s="20">
        <v>0</v>
      </c>
      <c r="AA1320" s="20">
        <v>0</v>
      </c>
      <c r="AB1320" s="20">
        <v>0</v>
      </c>
      <c r="AC1320" s="20">
        <v>38912.67</v>
      </c>
      <c r="AD1320" s="20">
        <v>0</v>
      </c>
      <c r="AE1320" s="20">
        <v>0</v>
      </c>
      <c r="AF1320" s="22" t="s">
        <v>265</v>
      </c>
      <c r="AG1320" s="22">
        <v>2022</v>
      </c>
      <c r="AH1320" s="23">
        <v>2022</v>
      </c>
      <c r="BZ1320" s="52"/>
      <c r="CD1320" s="10" t="e">
        <f>VLOOKUP(C1320,CE:CF,2,FALSE)</f>
        <v>#N/A</v>
      </c>
    </row>
    <row r="1321" spans="1:82" ht="61.5" x14ac:dyDescent="0.85">
      <c r="A1321" s="10">
        <v>1</v>
      </c>
      <c r="B1321" s="48">
        <f>SUBTOTAL(103,$A$1033:A1321)</f>
        <v>272</v>
      </c>
      <c r="C1321" s="13" t="s">
        <v>1183</v>
      </c>
      <c r="D1321" s="20">
        <v>2737227.07</v>
      </c>
      <c r="E1321" s="26">
        <v>0</v>
      </c>
      <c r="F1321" s="26">
        <v>0</v>
      </c>
      <c r="G1321" s="20">
        <v>0</v>
      </c>
      <c r="H1321" s="26">
        <v>0</v>
      </c>
      <c r="I1321" s="26">
        <v>0</v>
      </c>
      <c r="J1321" s="26">
        <v>0</v>
      </c>
      <c r="K1321" s="55">
        <v>0</v>
      </c>
      <c r="L1321" s="20">
        <v>0</v>
      </c>
      <c r="M1321" s="20">
        <v>0</v>
      </c>
      <c r="N1321" s="20">
        <v>0</v>
      </c>
      <c r="O1321" s="26">
        <v>0</v>
      </c>
      <c r="P1321" s="26">
        <v>0</v>
      </c>
      <c r="Q1321" s="20">
        <v>497.01</v>
      </c>
      <c r="R1321" s="180">
        <v>2696775.44</v>
      </c>
      <c r="S1321" s="20">
        <v>0</v>
      </c>
      <c r="T1321" s="20">
        <v>0</v>
      </c>
      <c r="U1321" s="20">
        <v>0</v>
      </c>
      <c r="V1321" s="20">
        <v>0</v>
      </c>
      <c r="W1321" s="20">
        <v>0</v>
      </c>
      <c r="X1321" s="20">
        <v>0</v>
      </c>
      <c r="Y1321" s="20">
        <v>0</v>
      </c>
      <c r="Z1321" s="20">
        <v>0</v>
      </c>
      <c r="AA1321" s="20">
        <v>0</v>
      </c>
      <c r="AB1321" s="20">
        <v>0</v>
      </c>
      <c r="AC1321" s="20">
        <v>40451.629999999997</v>
      </c>
      <c r="AD1321" s="20">
        <v>0</v>
      </c>
      <c r="AE1321" s="20">
        <v>0</v>
      </c>
      <c r="AF1321" s="22" t="s">
        <v>265</v>
      </c>
      <c r="AG1321" s="22">
        <v>2022</v>
      </c>
      <c r="AH1321" s="23">
        <v>2022</v>
      </c>
      <c r="BZ1321" s="52"/>
      <c r="CD1321" s="10" t="e">
        <f>VLOOKUP(C1321,CE:CF,2,FALSE)</f>
        <v>#N/A</v>
      </c>
    </row>
    <row r="1322" spans="1:82" ht="61.5" x14ac:dyDescent="0.85">
      <c r="B1322" s="13" t="s">
        <v>839</v>
      </c>
      <c r="C1322" s="13"/>
      <c r="D1322" s="183">
        <v>3594561.79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55">
        <v>0</v>
      </c>
      <c r="L1322" s="20">
        <v>0</v>
      </c>
      <c r="M1322" s="20">
        <v>442.2</v>
      </c>
      <c r="N1322" s="20">
        <v>3549833.88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20">
        <v>0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0</v>
      </c>
      <c r="AA1322" s="20">
        <v>0</v>
      </c>
      <c r="AB1322" s="20">
        <v>0</v>
      </c>
      <c r="AC1322" s="20">
        <v>44727.91</v>
      </c>
      <c r="AD1322" s="20">
        <v>0</v>
      </c>
      <c r="AE1322" s="20">
        <v>0</v>
      </c>
      <c r="AF1322" s="53" t="s">
        <v>723</v>
      </c>
      <c r="AG1322" s="53" t="s">
        <v>723</v>
      </c>
      <c r="AH1322" s="64" t="s">
        <v>723</v>
      </c>
      <c r="AT1322" s="10" t="e">
        <f t="shared" ref="AT1322:AT1336" si="89">VLOOKUP(C1322,AW:AX,2,FALSE)</f>
        <v>#N/A</v>
      </c>
      <c r="BY1322" s="69"/>
      <c r="BZ1322" s="52">
        <v>2255220</v>
      </c>
      <c r="CD1322" s="10" t="e">
        <f>VLOOKUP(C1322,CE:CF,2,FALSE)</f>
        <v>#N/A</v>
      </c>
    </row>
    <row r="1323" spans="1:82" ht="61.5" x14ac:dyDescent="0.85">
      <c r="A1323" s="10">
        <v>1</v>
      </c>
      <c r="B1323" s="48">
        <f>SUBTOTAL(103,$A$1033:A1323)</f>
        <v>273</v>
      </c>
      <c r="C1323" s="13" t="s">
        <v>239</v>
      </c>
      <c r="D1323" s="20">
        <v>3594561.79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55">
        <v>0</v>
      </c>
      <c r="L1323" s="20">
        <v>0</v>
      </c>
      <c r="M1323" s="20">
        <v>442.2</v>
      </c>
      <c r="N1323" s="20">
        <v>3549833.88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0</v>
      </c>
      <c r="U1323" s="20">
        <v>0</v>
      </c>
      <c r="V1323" s="20">
        <v>0</v>
      </c>
      <c r="W1323" s="20">
        <v>0</v>
      </c>
      <c r="X1323" s="20">
        <v>0</v>
      </c>
      <c r="Y1323" s="20">
        <v>0</v>
      </c>
      <c r="Z1323" s="20">
        <v>0</v>
      </c>
      <c r="AA1323" s="20">
        <v>0</v>
      </c>
      <c r="AB1323" s="20">
        <v>0</v>
      </c>
      <c r="AC1323" s="20">
        <v>44727.91</v>
      </c>
      <c r="AD1323" s="20">
        <v>0</v>
      </c>
      <c r="AE1323" s="20">
        <v>0</v>
      </c>
      <c r="AF1323" s="22" t="s">
        <v>265</v>
      </c>
      <c r="AG1323" s="22">
        <v>2022</v>
      </c>
      <c r="AH1323" s="23">
        <v>2022</v>
      </c>
      <c r="AT1323" s="10" t="e">
        <f t="shared" si="89"/>
        <v>#N/A</v>
      </c>
      <c r="BZ1323" s="52"/>
      <c r="CD1323" s="10" t="e">
        <f>VLOOKUP(C1323,CE:CF,2,FALSE)</f>
        <v>#N/A</v>
      </c>
    </row>
    <row r="1324" spans="1:82" ht="61.5" x14ac:dyDescent="0.85">
      <c r="B1324" s="13" t="s">
        <v>857</v>
      </c>
      <c r="C1324" s="187"/>
      <c r="D1324" s="183">
        <v>5443780.1600000001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55">
        <v>0</v>
      </c>
      <c r="L1324" s="20">
        <v>0</v>
      </c>
      <c r="M1324" s="20">
        <v>646.1</v>
      </c>
      <c r="N1324" s="20">
        <v>5264808.04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0</v>
      </c>
      <c r="AA1324" s="20">
        <v>0</v>
      </c>
      <c r="AB1324" s="20">
        <v>0</v>
      </c>
      <c r="AC1324" s="20">
        <v>78972.12</v>
      </c>
      <c r="AD1324" s="20">
        <v>100000</v>
      </c>
      <c r="AE1324" s="20">
        <v>0</v>
      </c>
      <c r="AF1324" s="53" t="s">
        <v>723</v>
      </c>
      <c r="AG1324" s="53" t="s">
        <v>723</v>
      </c>
      <c r="AH1324" s="64" t="s">
        <v>723</v>
      </c>
      <c r="AT1324" s="10" t="e">
        <f t="shared" si="89"/>
        <v>#N/A</v>
      </c>
      <c r="BY1324" s="69"/>
      <c r="BZ1324" s="52">
        <v>3373804.98</v>
      </c>
    </row>
    <row r="1325" spans="1:82" ht="61.5" x14ac:dyDescent="0.85">
      <c r="A1325" s="10">
        <v>1</v>
      </c>
      <c r="B1325" s="48">
        <f>SUBTOTAL(103,$A$1033:A1325)</f>
        <v>274</v>
      </c>
      <c r="C1325" s="78" t="s">
        <v>4</v>
      </c>
      <c r="D1325" s="20">
        <v>5443780.1600000001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55">
        <v>0</v>
      </c>
      <c r="L1325" s="20">
        <v>0</v>
      </c>
      <c r="M1325" s="20">
        <v>646.1</v>
      </c>
      <c r="N1325" s="20">
        <v>5264808.04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0</v>
      </c>
      <c r="W1325" s="20">
        <v>0</v>
      </c>
      <c r="X1325" s="20">
        <v>0</v>
      </c>
      <c r="Y1325" s="20">
        <v>0</v>
      </c>
      <c r="Z1325" s="20">
        <v>0</v>
      </c>
      <c r="AA1325" s="20">
        <v>0</v>
      </c>
      <c r="AB1325" s="20">
        <v>0</v>
      </c>
      <c r="AC1325" s="20">
        <v>78972.12</v>
      </c>
      <c r="AD1325" s="20">
        <v>100000</v>
      </c>
      <c r="AE1325" s="20">
        <v>0</v>
      </c>
      <c r="AF1325" s="22">
        <v>2022</v>
      </c>
      <c r="AG1325" s="22">
        <v>2022</v>
      </c>
      <c r="AH1325" s="23">
        <v>2022</v>
      </c>
      <c r="AT1325" s="10" t="e">
        <f t="shared" si="89"/>
        <v>#N/A</v>
      </c>
      <c r="BZ1325" s="52"/>
    </row>
    <row r="1326" spans="1:82" ht="61.5" x14ac:dyDescent="0.85">
      <c r="B1326" s="13" t="s">
        <v>799</v>
      </c>
      <c r="C1326" s="187"/>
      <c r="D1326" s="183">
        <v>3557841.93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55">
        <v>0</v>
      </c>
      <c r="L1326" s="20">
        <v>0</v>
      </c>
      <c r="M1326" s="20">
        <v>423</v>
      </c>
      <c r="N1326" s="20">
        <v>3505262.99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0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0</v>
      </c>
      <c r="AA1326" s="20">
        <v>0</v>
      </c>
      <c r="AB1326" s="20">
        <v>0</v>
      </c>
      <c r="AC1326" s="20">
        <v>52578.94</v>
      </c>
      <c r="AD1326" s="20">
        <v>0</v>
      </c>
      <c r="AE1326" s="20">
        <v>0</v>
      </c>
      <c r="AF1326" s="53" t="s">
        <v>723</v>
      </c>
      <c r="AG1326" s="53" t="s">
        <v>723</v>
      </c>
      <c r="AH1326" s="64" t="s">
        <v>723</v>
      </c>
      <c r="AT1326" s="10" t="e">
        <f t="shared" si="89"/>
        <v>#N/A</v>
      </c>
      <c r="BY1326" s="69"/>
      <c r="BZ1326" s="52">
        <v>2610900</v>
      </c>
      <c r="CD1326" s="10" t="e">
        <f>VLOOKUP(C1326,CE:CF,2,FALSE)</f>
        <v>#N/A</v>
      </c>
    </row>
    <row r="1327" spans="1:82" ht="61.5" x14ac:dyDescent="0.85">
      <c r="A1327" s="10">
        <v>1</v>
      </c>
      <c r="B1327" s="48">
        <f>SUBTOTAL(103,$A$1033:A1327)</f>
        <v>275</v>
      </c>
      <c r="C1327" s="14" t="s">
        <v>2224</v>
      </c>
      <c r="D1327" s="20">
        <v>3557841.93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55">
        <v>0</v>
      </c>
      <c r="L1327" s="20">
        <v>0</v>
      </c>
      <c r="M1327" s="20">
        <v>423</v>
      </c>
      <c r="N1327" s="120">
        <v>3505262.99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0</v>
      </c>
      <c r="U1327" s="20">
        <v>0</v>
      </c>
      <c r="V1327" s="20">
        <v>0</v>
      </c>
      <c r="W1327" s="20">
        <v>0</v>
      </c>
      <c r="X1327" s="20">
        <v>0</v>
      </c>
      <c r="Y1327" s="20">
        <v>0</v>
      </c>
      <c r="Z1327" s="20">
        <v>0</v>
      </c>
      <c r="AA1327" s="20">
        <v>0</v>
      </c>
      <c r="AB1327" s="20">
        <v>0</v>
      </c>
      <c r="AC1327" s="20">
        <v>52578.94</v>
      </c>
      <c r="AD1327" s="20">
        <v>0</v>
      </c>
      <c r="AE1327" s="20">
        <v>0</v>
      </c>
      <c r="AF1327" s="22" t="s">
        <v>265</v>
      </c>
      <c r="AG1327" s="22">
        <v>2022</v>
      </c>
      <c r="AH1327" s="23">
        <v>2022</v>
      </c>
      <c r="AT1327" s="10" t="e">
        <f t="shared" si="89"/>
        <v>#N/A</v>
      </c>
      <c r="BZ1327" s="52"/>
      <c r="CD1327" s="10" t="e">
        <f>VLOOKUP(C1327,CE:CF,2,FALSE)</f>
        <v>#N/A</v>
      </c>
    </row>
    <row r="1328" spans="1:82" ht="61.5" x14ac:dyDescent="0.85">
      <c r="B1328" s="13" t="s">
        <v>2387</v>
      </c>
      <c r="C1328" s="14"/>
      <c r="D1328" s="183">
        <v>3469838.54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55">
        <v>0</v>
      </c>
      <c r="L1328" s="20">
        <v>0</v>
      </c>
      <c r="M1328" s="20">
        <v>539.6</v>
      </c>
      <c r="N1328" s="20">
        <v>3418560.14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0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0</v>
      </c>
      <c r="AA1328" s="20">
        <v>0</v>
      </c>
      <c r="AB1328" s="20">
        <v>0</v>
      </c>
      <c r="AC1328" s="20">
        <v>51278.400000000001</v>
      </c>
      <c r="AD1328" s="20">
        <v>0</v>
      </c>
      <c r="AE1328" s="20">
        <v>0</v>
      </c>
      <c r="AF1328" s="53" t="s">
        <v>723</v>
      </c>
      <c r="AG1328" s="53" t="s">
        <v>723</v>
      </c>
      <c r="AH1328" s="64" t="s">
        <v>723</v>
      </c>
      <c r="AT1328" s="10" t="e">
        <f t="shared" si="89"/>
        <v>#N/A</v>
      </c>
      <c r="BY1328" s="69"/>
      <c r="BZ1328" s="52">
        <v>3133080</v>
      </c>
      <c r="CB1328" s="52">
        <f>BZ1328-D1328</f>
        <v>-336758.54000000004</v>
      </c>
      <c r="CD1328" s="10" t="e">
        <f>VLOOKUP(C1328,CE:CF,2,FALSE)</f>
        <v>#N/A</v>
      </c>
    </row>
    <row r="1329" spans="1:224" ht="61.5" x14ac:dyDescent="0.85">
      <c r="A1329" s="10">
        <v>1</v>
      </c>
      <c r="B1329" s="48">
        <f>SUBTOTAL(103,$A$1033:A1329)</f>
        <v>276</v>
      </c>
      <c r="C1329" s="14" t="s">
        <v>2388</v>
      </c>
      <c r="D1329" s="20">
        <v>3469838.54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55">
        <v>0</v>
      </c>
      <c r="L1329" s="20">
        <v>0</v>
      </c>
      <c r="M1329" s="20">
        <v>539.6</v>
      </c>
      <c r="N1329" s="20">
        <v>3418560.14</v>
      </c>
      <c r="O1329" s="20">
        <v>0</v>
      </c>
      <c r="P1329" s="20">
        <v>0</v>
      </c>
      <c r="Q1329" s="20">
        <v>0</v>
      </c>
      <c r="R1329" s="20">
        <v>0</v>
      </c>
      <c r="S1329" s="20">
        <v>0</v>
      </c>
      <c r="T1329" s="20">
        <v>0</v>
      </c>
      <c r="U1329" s="20">
        <v>0</v>
      </c>
      <c r="V1329" s="20">
        <v>0</v>
      </c>
      <c r="W1329" s="20">
        <v>0</v>
      </c>
      <c r="X1329" s="20">
        <v>0</v>
      </c>
      <c r="Y1329" s="20">
        <v>0</v>
      </c>
      <c r="Z1329" s="20">
        <v>0</v>
      </c>
      <c r="AA1329" s="20">
        <v>0</v>
      </c>
      <c r="AB1329" s="20">
        <v>0</v>
      </c>
      <c r="AC1329" s="20">
        <v>51278.400000000001</v>
      </c>
      <c r="AD1329" s="20">
        <v>0</v>
      </c>
      <c r="AE1329" s="20">
        <v>0</v>
      </c>
      <c r="AF1329" s="22" t="s">
        <v>265</v>
      </c>
      <c r="AG1329" s="22">
        <v>2022</v>
      </c>
      <c r="AH1329" s="23">
        <v>2022</v>
      </c>
      <c r="AT1329" s="10" t="e">
        <f t="shared" si="89"/>
        <v>#N/A</v>
      </c>
      <c r="BZ1329" s="52"/>
      <c r="CD1329" s="10" t="e">
        <f>VLOOKUP(C1329,CE:CF,2,FALSE)</f>
        <v>#N/A</v>
      </c>
    </row>
    <row r="1330" spans="1:224" ht="61.5" x14ac:dyDescent="0.85">
      <c r="B1330" s="13" t="s">
        <v>858</v>
      </c>
      <c r="C1330" s="14"/>
      <c r="D1330" s="183">
        <v>7557763.1999999993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55">
        <v>0</v>
      </c>
      <c r="L1330" s="20">
        <v>0</v>
      </c>
      <c r="M1330" s="20">
        <v>897</v>
      </c>
      <c r="N1330" s="20">
        <v>7268732.2199999997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0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0">
        <v>0</v>
      </c>
      <c r="AC1330" s="20">
        <v>109030.98</v>
      </c>
      <c r="AD1330" s="20">
        <v>180000</v>
      </c>
      <c r="AE1330" s="20">
        <v>0</v>
      </c>
      <c r="AF1330" s="53" t="s">
        <v>723</v>
      </c>
      <c r="AG1330" s="53" t="s">
        <v>723</v>
      </c>
      <c r="AH1330" s="64" t="s">
        <v>723</v>
      </c>
      <c r="AT1330" s="10" t="e">
        <f t="shared" si="89"/>
        <v>#N/A</v>
      </c>
      <c r="BY1330" s="69"/>
      <c r="BZ1330" s="52">
        <v>3916350</v>
      </c>
    </row>
    <row r="1331" spans="1:224" ht="61.5" x14ac:dyDescent="0.85">
      <c r="A1331" s="10">
        <v>1</v>
      </c>
      <c r="B1331" s="48">
        <f>SUBTOTAL(103,$A$1033:A1331)</f>
        <v>277</v>
      </c>
      <c r="C1331" s="78" t="s">
        <v>1649</v>
      </c>
      <c r="D1331" s="20">
        <v>3943180.8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55">
        <v>0</v>
      </c>
      <c r="L1331" s="20">
        <v>0</v>
      </c>
      <c r="M1331" s="20">
        <v>468</v>
      </c>
      <c r="N1331" s="20">
        <v>3806089.46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0</v>
      </c>
      <c r="U1331" s="20">
        <v>0</v>
      </c>
      <c r="V1331" s="20">
        <v>0</v>
      </c>
      <c r="W1331" s="20">
        <v>0</v>
      </c>
      <c r="X1331" s="20">
        <v>0</v>
      </c>
      <c r="Y1331" s="20">
        <v>0</v>
      </c>
      <c r="Z1331" s="20">
        <v>0</v>
      </c>
      <c r="AA1331" s="20">
        <v>0</v>
      </c>
      <c r="AB1331" s="20">
        <v>0</v>
      </c>
      <c r="AC1331" s="20">
        <v>57091.34</v>
      </c>
      <c r="AD1331" s="20">
        <v>80000</v>
      </c>
      <c r="AE1331" s="20">
        <v>0</v>
      </c>
      <c r="AF1331" s="22">
        <v>2022</v>
      </c>
      <c r="AG1331" s="22">
        <v>2022</v>
      </c>
      <c r="AH1331" s="23">
        <v>2022</v>
      </c>
      <c r="AT1331" s="10" t="e">
        <f t="shared" si="89"/>
        <v>#N/A</v>
      </c>
      <c r="BZ1331" s="52"/>
    </row>
    <row r="1332" spans="1:224" ht="61.5" x14ac:dyDescent="0.85">
      <c r="A1332" s="10">
        <v>1</v>
      </c>
      <c r="B1332" s="48">
        <f>SUBTOTAL(103,$A$1033:A1332)</f>
        <v>278</v>
      </c>
      <c r="C1332" s="78" t="s">
        <v>1650</v>
      </c>
      <c r="D1332" s="20">
        <v>3614582.4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55">
        <v>0</v>
      </c>
      <c r="L1332" s="20">
        <v>0</v>
      </c>
      <c r="M1332" s="20">
        <v>429</v>
      </c>
      <c r="N1332" s="20">
        <v>3462642.76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20">
        <v>0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0</v>
      </c>
      <c r="AA1332" s="20">
        <v>0</v>
      </c>
      <c r="AB1332" s="20">
        <v>0</v>
      </c>
      <c r="AC1332" s="20">
        <v>51939.64</v>
      </c>
      <c r="AD1332" s="20">
        <v>100000</v>
      </c>
      <c r="AE1332" s="20">
        <v>0</v>
      </c>
      <c r="AF1332" s="22">
        <v>2022</v>
      </c>
      <c r="AG1332" s="22">
        <v>2022</v>
      </c>
      <c r="AH1332" s="23">
        <v>2022</v>
      </c>
      <c r="AT1332" s="10" t="e">
        <f t="shared" si="89"/>
        <v>#N/A</v>
      </c>
      <c r="BZ1332" s="52"/>
    </row>
    <row r="1333" spans="1:224" ht="61.5" x14ac:dyDescent="0.85">
      <c r="B1333" s="13" t="s">
        <v>800</v>
      </c>
      <c r="C1333" s="178"/>
      <c r="D1333" s="183">
        <v>30162681.710000001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55">
        <v>0</v>
      </c>
      <c r="L1333" s="20">
        <v>0</v>
      </c>
      <c r="M1333" s="20">
        <v>3669.5299999999997</v>
      </c>
      <c r="N1333" s="20">
        <v>29490326.809999999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0</v>
      </c>
      <c r="U1333" s="20">
        <v>0</v>
      </c>
      <c r="V1333" s="20">
        <v>0</v>
      </c>
      <c r="W1333" s="20">
        <v>0</v>
      </c>
      <c r="X1333" s="20">
        <v>0</v>
      </c>
      <c r="Y1333" s="20">
        <v>0</v>
      </c>
      <c r="Z1333" s="20">
        <v>0</v>
      </c>
      <c r="AA1333" s="20">
        <v>0</v>
      </c>
      <c r="AB1333" s="20">
        <v>0</v>
      </c>
      <c r="AC1333" s="20">
        <v>442354.9</v>
      </c>
      <c r="AD1333" s="20">
        <v>230000</v>
      </c>
      <c r="AE1333" s="20">
        <v>0</v>
      </c>
      <c r="AF1333" s="53" t="s">
        <v>723</v>
      </c>
      <c r="AG1333" s="53" t="s">
        <v>723</v>
      </c>
      <c r="AH1333" s="64" t="s">
        <v>723</v>
      </c>
      <c r="AT1333" s="10" t="e">
        <f t="shared" si="89"/>
        <v>#N/A</v>
      </c>
      <c r="BY1333" s="69"/>
      <c r="BZ1333" s="52">
        <v>3516578.96</v>
      </c>
    </row>
    <row r="1334" spans="1:224" ht="61.5" x14ac:dyDescent="0.85">
      <c r="A1334" s="10">
        <v>1</v>
      </c>
      <c r="B1334" s="48">
        <f>SUBTOTAL(103,$A$1033:A1334)</f>
        <v>279</v>
      </c>
      <c r="C1334" s="78" t="s">
        <v>668</v>
      </c>
      <c r="D1334" s="20">
        <v>3004554.3000000003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55">
        <v>0</v>
      </c>
      <c r="L1334" s="20">
        <v>0</v>
      </c>
      <c r="M1334" s="20">
        <v>440</v>
      </c>
      <c r="N1334" s="20">
        <v>2832073.2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0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0</v>
      </c>
      <c r="AA1334" s="20">
        <v>0</v>
      </c>
      <c r="AB1334" s="20">
        <v>0</v>
      </c>
      <c r="AC1334" s="20">
        <v>42481.1</v>
      </c>
      <c r="AD1334" s="20">
        <v>130000</v>
      </c>
      <c r="AE1334" s="20">
        <v>0</v>
      </c>
      <c r="AF1334" s="22">
        <v>2022</v>
      </c>
      <c r="AG1334" s="22">
        <v>2022</v>
      </c>
      <c r="AH1334" s="23">
        <v>2022</v>
      </c>
      <c r="AT1334" s="10" t="e">
        <f t="shared" si="89"/>
        <v>#N/A</v>
      </c>
      <c r="BZ1334" s="52"/>
    </row>
    <row r="1335" spans="1:224" ht="61.5" x14ac:dyDescent="0.85">
      <c r="A1335" s="10">
        <v>1</v>
      </c>
      <c r="B1335" s="48">
        <f>SUBTOTAL(103,$A$1033:A1335)</f>
        <v>280</v>
      </c>
      <c r="C1335" s="78" t="s">
        <v>666</v>
      </c>
      <c r="D1335" s="20">
        <v>3572449.04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55">
        <v>0</v>
      </c>
      <c r="L1335" s="20">
        <v>0</v>
      </c>
      <c r="M1335" s="20">
        <v>416</v>
      </c>
      <c r="N1335" s="20">
        <v>3421132.06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20">
        <v>0</v>
      </c>
      <c r="U1335" s="20">
        <v>0</v>
      </c>
      <c r="V1335" s="20">
        <v>0</v>
      </c>
      <c r="W1335" s="20">
        <v>0</v>
      </c>
      <c r="X1335" s="20">
        <v>0</v>
      </c>
      <c r="Y1335" s="20">
        <v>0</v>
      </c>
      <c r="Z1335" s="20">
        <v>0</v>
      </c>
      <c r="AA1335" s="20">
        <v>0</v>
      </c>
      <c r="AB1335" s="20">
        <v>0</v>
      </c>
      <c r="AC1335" s="20">
        <v>51316.98</v>
      </c>
      <c r="AD1335" s="20">
        <v>100000</v>
      </c>
      <c r="AE1335" s="20">
        <v>0</v>
      </c>
      <c r="AF1335" s="22">
        <v>2022</v>
      </c>
      <c r="AG1335" s="22">
        <v>2022</v>
      </c>
      <c r="AH1335" s="23">
        <v>2022</v>
      </c>
      <c r="AT1335" s="10" t="e">
        <f t="shared" si="89"/>
        <v>#N/A</v>
      </c>
      <c r="BZ1335" s="52"/>
    </row>
    <row r="1336" spans="1:224" ht="61.5" x14ac:dyDescent="0.85">
      <c r="A1336" s="10">
        <v>1</v>
      </c>
      <c r="B1336" s="48">
        <f>SUBTOTAL(103,$A$1033:A1336)</f>
        <v>281</v>
      </c>
      <c r="C1336" s="13" t="s">
        <v>667</v>
      </c>
      <c r="D1336" s="20">
        <v>16731200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55">
        <v>0</v>
      </c>
      <c r="L1336" s="20">
        <v>0</v>
      </c>
      <c r="M1336" s="20">
        <v>2000</v>
      </c>
      <c r="N1336" s="19">
        <v>16483940.890000001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20">
        <v>0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0</v>
      </c>
      <c r="AA1336" s="20">
        <v>0</v>
      </c>
      <c r="AB1336" s="20">
        <v>0</v>
      </c>
      <c r="AC1336" s="20">
        <v>247259.11</v>
      </c>
      <c r="AD1336" s="20">
        <v>0</v>
      </c>
      <c r="AE1336" s="20">
        <v>0</v>
      </c>
      <c r="AF1336" s="22" t="s">
        <v>265</v>
      </c>
      <c r="AG1336" s="22">
        <v>2022</v>
      </c>
      <c r="AH1336" s="23">
        <v>2022</v>
      </c>
      <c r="AT1336" s="10" t="e">
        <f t="shared" si="89"/>
        <v>#N/A</v>
      </c>
      <c r="BZ1336" s="52"/>
      <c r="CD1336" s="10" t="e">
        <f>VLOOKUP(C1336,CE:CF,2,FALSE)</f>
        <v>#N/A</v>
      </c>
    </row>
    <row r="1337" spans="1:224" ht="61.5" x14ac:dyDescent="0.85">
      <c r="A1337" s="10">
        <v>1</v>
      </c>
      <c r="B1337" s="48">
        <f>SUBTOTAL(103,$A$1033:A1337)</f>
        <v>282</v>
      </c>
      <c r="C1337" s="13" t="s">
        <v>2382</v>
      </c>
      <c r="D1337" s="20">
        <v>6854478.3700000001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55">
        <v>0</v>
      </c>
      <c r="L1337" s="20">
        <v>0</v>
      </c>
      <c r="M1337" s="20">
        <v>813.53</v>
      </c>
      <c r="N1337" s="20">
        <v>6753180.6600000001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0</v>
      </c>
      <c r="U1337" s="20">
        <v>0</v>
      </c>
      <c r="V1337" s="20">
        <v>0</v>
      </c>
      <c r="W1337" s="20">
        <v>0</v>
      </c>
      <c r="X1337" s="20">
        <v>0</v>
      </c>
      <c r="Y1337" s="20">
        <v>0</v>
      </c>
      <c r="Z1337" s="20">
        <v>0</v>
      </c>
      <c r="AA1337" s="20">
        <v>0</v>
      </c>
      <c r="AB1337" s="20">
        <v>0</v>
      </c>
      <c r="AC1337" s="20">
        <v>101297.71</v>
      </c>
      <c r="AD1337" s="20">
        <v>0</v>
      </c>
      <c r="AE1337" s="20">
        <v>0</v>
      </c>
      <c r="AF1337" s="22" t="s">
        <v>265</v>
      </c>
      <c r="AG1337" s="22">
        <v>2022</v>
      </c>
      <c r="AH1337" s="23">
        <v>2022</v>
      </c>
      <c r="BZ1337" s="52"/>
      <c r="HO1337" s="10" t="s">
        <v>1619</v>
      </c>
      <c r="HP1337" s="10">
        <v>52429.26</v>
      </c>
    </row>
    <row r="1338" spans="1:224" ht="61.5" x14ac:dyDescent="0.85">
      <c r="B1338" s="13" t="s">
        <v>842</v>
      </c>
      <c r="C1338" s="13"/>
      <c r="D1338" s="183">
        <v>13280310.51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55">
        <v>0</v>
      </c>
      <c r="L1338" s="20">
        <v>0</v>
      </c>
      <c r="M1338" s="20">
        <v>1575.8</v>
      </c>
      <c r="N1338" s="20">
        <v>12965823.17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0</v>
      </c>
      <c r="AA1338" s="20">
        <v>0</v>
      </c>
      <c r="AB1338" s="20">
        <v>0</v>
      </c>
      <c r="AC1338" s="20">
        <v>194487.34000000003</v>
      </c>
      <c r="AD1338" s="20">
        <v>120000</v>
      </c>
      <c r="AE1338" s="20">
        <v>0</v>
      </c>
      <c r="AF1338" s="53" t="s">
        <v>723</v>
      </c>
      <c r="AG1338" s="53" t="s">
        <v>723</v>
      </c>
      <c r="AH1338" s="64" t="s">
        <v>723</v>
      </c>
      <c r="AT1338" s="10" t="e">
        <f>VLOOKUP(C1338,AW:AX,2,FALSE)</f>
        <v>#N/A</v>
      </c>
      <c r="BY1338" s="69"/>
      <c r="BZ1338" s="52">
        <v>3598749.4899999998</v>
      </c>
    </row>
    <row r="1339" spans="1:224" ht="61.5" x14ac:dyDescent="0.85">
      <c r="A1339" s="10">
        <v>1</v>
      </c>
      <c r="B1339" s="48">
        <f>SUBTOTAL(103,$A$1033:A1339)</f>
        <v>283</v>
      </c>
      <c r="C1339" s="78" t="s">
        <v>674</v>
      </c>
      <c r="D1339" s="20">
        <v>8344950.5099999998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55">
        <v>0</v>
      </c>
      <c r="L1339" s="20">
        <v>0</v>
      </c>
      <c r="M1339" s="20">
        <v>975.8</v>
      </c>
      <c r="N1339" s="20">
        <v>8103399.5199999996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0</v>
      </c>
      <c r="W1339" s="20">
        <v>0</v>
      </c>
      <c r="X1339" s="20">
        <v>0</v>
      </c>
      <c r="Y1339" s="20">
        <v>0</v>
      </c>
      <c r="Z1339" s="20">
        <v>0</v>
      </c>
      <c r="AA1339" s="20">
        <v>0</v>
      </c>
      <c r="AB1339" s="20">
        <v>0</v>
      </c>
      <c r="AC1339" s="20">
        <v>121550.99</v>
      </c>
      <c r="AD1339" s="20">
        <v>120000</v>
      </c>
      <c r="AE1339" s="20">
        <v>0</v>
      </c>
      <c r="AF1339" s="22">
        <v>2022</v>
      </c>
      <c r="AG1339" s="22">
        <v>2022</v>
      </c>
      <c r="AH1339" s="23">
        <v>2022</v>
      </c>
      <c r="AT1339" s="10" t="e">
        <f>VLOOKUP(C1339,AW:AX,2,FALSE)</f>
        <v>#N/A</v>
      </c>
      <c r="BZ1339" s="52"/>
    </row>
    <row r="1340" spans="1:224" ht="61.5" x14ac:dyDescent="0.85">
      <c r="A1340" s="10">
        <v>1</v>
      </c>
      <c r="B1340" s="48">
        <f>SUBTOTAL(103,$A$1033:A1340)</f>
        <v>284</v>
      </c>
      <c r="C1340" s="13" t="s">
        <v>673</v>
      </c>
      <c r="D1340" s="20">
        <v>4935360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55">
        <v>0</v>
      </c>
      <c r="L1340" s="20">
        <v>0</v>
      </c>
      <c r="M1340" s="20">
        <v>600</v>
      </c>
      <c r="N1340" s="19">
        <v>4862423.6500000004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0">
        <v>0</v>
      </c>
      <c r="AC1340" s="20">
        <v>72936.350000000006</v>
      </c>
      <c r="AD1340" s="20">
        <v>0</v>
      </c>
      <c r="AE1340" s="20">
        <v>0</v>
      </c>
      <c r="AF1340" s="22" t="s">
        <v>265</v>
      </c>
      <c r="AG1340" s="22">
        <v>2022</v>
      </c>
      <c r="AH1340" s="23">
        <v>2022</v>
      </c>
      <c r="AT1340" s="10" t="e">
        <f>VLOOKUP(C1340,AW:AX,2,FALSE)</f>
        <v>#N/A</v>
      </c>
      <c r="BZ1340" s="52"/>
      <c r="CD1340" s="10" t="e">
        <f>VLOOKUP(C1340,CE:CF,2,FALSE)</f>
        <v>#N/A</v>
      </c>
    </row>
    <row r="1341" spans="1:224" ht="61.5" x14ac:dyDescent="0.85">
      <c r="B1341" s="13" t="s">
        <v>801</v>
      </c>
      <c r="C1341" s="13"/>
      <c r="D1341" s="183">
        <v>7049389.3799999999</v>
      </c>
      <c r="E1341" s="20">
        <v>350000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55">
        <v>0</v>
      </c>
      <c r="L1341" s="20">
        <v>0</v>
      </c>
      <c r="M1341" s="20">
        <v>702</v>
      </c>
      <c r="N1341" s="20">
        <v>5709134.1900000004</v>
      </c>
      <c r="O1341" s="20">
        <v>0</v>
      </c>
      <c r="P1341" s="20">
        <v>0</v>
      </c>
      <c r="Q1341" s="20">
        <v>1040</v>
      </c>
      <c r="R1341" s="20">
        <v>629919.39</v>
      </c>
      <c r="S1341" s="20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0">
        <v>0</v>
      </c>
      <c r="AC1341" s="20">
        <v>100335.79999999999</v>
      </c>
      <c r="AD1341" s="20">
        <v>260000</v>
      </c>
      <c r="AE1341" s="20">
        <v>0</v>
      </c>
      <c r="AF1341" s="53" t="s">
        <v>723</v>
      </c>
      <c r="AG1341" s="53" t="s">
        <v>723</v>
      </c>
      <c r="AH1341" s="64" t="s">
        <v>723</v>
      </c>
      <c r="AT1341" s="10" t="e">
        <f>VLOOKUP(C1341,AW:AX,2,FALSE)</f>
        <v>#N/A</v>
      </c>
      <c r="BY1341" s="69"/>
      <c r="BZ1341" s="52">
        <v>2622646.19</v>
      </c>
      <c r="CB1341" s="52">
        <f>BZ1341-D1341</f>
        <v>-4426743.1899999995</v>
      </c>
      <c r="CD1341" s="10" t="e">
        <f>VLOOKUP(C1341,CE:CF,2,FALSE)</f>
        <v>#N/A</v>
      </c>
    </row>
    <row r="1342" spans="1:224" ht="61.5" x14ac:dyDescent="0.85">
      <c r="A1342" s="10">
        <v>1</v>
      </c>
      <c r="B1342" s="48">
        <f>SUBTOTAL(103,$A$1033:A1342)</f>
        <v>285</v>
      </c>
      <c r="C1342" s="13" t="s">
        <v>670</v>
      </c>
      <c r="D1342" s="20">
        <v>5794771.2000000002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55">
        <v>0</v>
      </c>
      <c r="L1342" s="20">
        <v>0</v>
      </c>
      <c r="M1342" s="20">
        <v>702</v>
      </c>
      <c r="N1342" s="19">
        <v>5709134.1900000004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0</v>
      </c>
      <c r="AA1342" s="20">
        <v>0</v>
      </c>
      <c r="AB1342" s="20">
        <v>0</v>
      </c>
      <c r="AC1342" s="20">
        <v>85637.01</v>
      </c>
      <c r="AD1342" s="20">
        <v>0</v>
      </c>
      <c r="AE1342" s="20">
        <v>0</v>
      </c>
      <c r="AF1342" s="22" t="s">
        <v>265</v>
      </c>
      <c r="AG1342" s="22">
        <v>2022</v>
      </c>
      <c r="AH1342" s="23">
        <v>2022</v>
      </c>
      <c r="AT1342" s="10" t="e">
        <f>VLOOKUP(C1342,AW:AX,2,FALSE)</f>
        <v>#N/A</v>
      </c>
      <c r="BZ1342" s="52"/>
      <c r="CD1342" s="10" t="e">
        <f>VLOOKUP(C1342,CE:CF,2,FALSE)</f>
        <v>#N/A</v>
      </c>
    </row>
    <row r="1343" spans="1:224" ht="61.5" x14ac:dyDescent="0.85">
      <c r="A1343" s="10">
        <v>1</v>
      </c>
      <c r="B1343" s="48">
        <f>SUBTOTAL(103,$A$1033:A1343)</f>
        <v>286</v>
      </c>
      <c r="C1343" s="13" t="s">
        <v>1893</v>
      </c>
      <c r="D1343" s="20">
        <v>769368.18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55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1040</v>
      </c>
      <c r="R1343" s="20">
        <v>629919.39</v>
      </c>
      <c r="S1343" s="20">
        <v>0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0</v>
      </c>
      <c r="Z1343" s="20">
        <v>0</v>
      </c>
      <c r="AA1343" s="20">
        <v>0</v>
      </c>
      <c r="AB1343" s="20">
        <v>0</v>
      </c>
      <c r="AC1343" s="20">
        <v>9448.7900000000009</v>
      </c>
      <c r="AD1343" s="20">
        <v>130000</v>
      </c>
      <c r="AE1343" s="20">
        <v>0</v>
      </c>
      <c r="AF1343" s="22">
        <v>2022</v>
      </c>
      <c r="AG1343" s="22">
        <v>2022</v>
      </c>
      <c r="AH1343" s="23">
        <v>2022</v>
      </c>
      <c r="BZ1343" s="52"/>
      <c r="CD1343" s="10" t="e">
        <f>VLOOKUP(C1343,CE:CF,2,FALSE)</f>
        <v>#N/A</v>
      </c>
    </row>
    <row r="1344" spans="1:224" ht="61.5" x14ac:dyDescent="0.85">
      <c r="A1344" s="10">
        <v>1</v>
      </c>
      <c r="B1344" s="48">
        <f>SUBTOTAL(103,$A$1033:A1344)</f>
        <v>287</v>
      </c>
      <c r="C1344" s="13" t="s">
        <v>1186</v>
      </c>
      <c r="D1344" s="20">
        <v>485250</v>
      </c>
      <c r="E1344" s="20">
        <v>350000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55">
        <v>0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0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0</v>
      </c>
      <c r="AA1344" s="20">
        <v>0</v>
      </c>
      <c r="AB1344" s="20">
        <v>0</v>
      </c>
      <c r="AC1344" s="20">
        <v>5250</v>
      </c>
      <c r="AD1344" s="20">
        <v>130000</v>
      </c>
      <c r="AE1344" s="20">
        <v>0</v>
      </c>
      <c r="AF1344" s="22">
        <v>2022</v>
      </c>
      <c r="AG1344" s="22">
        <v>2022</v>
      </c>
      <c r="AH1344" s="23">
        <v>2022</v>
      </c>
      <c r="BZ1344" s="52"/>
      <c r="CD1344" s="10" t="e">
        <f>VLOOKUP(C1344,CE:CF,2,FALSE)</f>
        <v>#N/A</v>
      </c>
    </row>
    <row r="1345" spans="1:224" ht="61.5" x14ac:dyDescent="0.85">
      <c r="B1345" s="13" t="s">
        <v>1373</v>
      </c>
      <c r="C1345" s="13"/>
      <c r="D1345" s="183">
        <v>5132454.24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55">
        <v>0</v>
      </c>
      <c r="L1345" s="20">
        <v>0</v>
      </c>
      <c r="M1345" s="20">
        <v>609.15</v>
      </c>
      <c r="N1345" s="20">
        <v>5056605.16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0</v>
      </c>
      <c r="U1345" s="20">
        <v>0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0">
        <v>0</v>
      </c>
      <c r="AC1345" s="20">
        <v>75849.08</v>
      </c>
      <c r="AD1345" s="20">
        <v>0</v>
      </c>
      <c r="AE1345" s="20">
        <v>0</v>
      </c>
      <c r="AF1345" s="53" t="s">
        <v>1616</v>
      </c>
      <c r="AG1345" s="53" t="s">
        <v>1616</v>
      </c>
      <c r="AH1345" s="64" t="s">
        <v>1616</v>
      </c>
      <c r="BY1345" s="69"/>
      <c r="BZ1345" s="52"/>
      <c r="HO1345" s="10" t="s">
        <v>1618</v>
      </c>
      <c r="HP1345" s="10">
        <v>44890.35</v>
      </c>
    </row>
    <row r="1346" spans="1:224" ht="61.5" x14ac:dyDescent="0.85">
      <c r="A1346" s="10">
        <v>1</v>
      </c>
      <c r="B1346" s="48">
        <f>SUBTOTAL(103,$A$1033:A1346)</f>
        <v>288</v>
      </c>
      <c r="C1346" s="13" t="s">
        <v>2377</v>
      </c>
      <c r="D1346" s="20">
        <v>5132454.24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55">
        <v>0</v>
      </c>
      <c r="L1346" s="20">
        <v>0</v>
      </c>
      <c r="M1346" s="20">
        <v>609.15</v>
      </c>
      <c r="N1346" s="20">
        <v>5056605.16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20">
        <v>0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0">
        <v>0</v>
      </c>
      <c r="AC1346" s="20">
        <v>75849.08</v>
      </c>
      <c r="AD1346" s="20">
        <v>0</v>
      </c>
      <c r="AE1346" s="20">
        <v>0</v>
      </c>
      <c r="AF1346" s="22" t="s">
        <v>265</v>
      </c>
      <c r="AG1346" s="22">
        <v>2022</v>
      </c>
      <c r="AH1346" s="23">
        <v>2022</v>
      </c>
      <c r="BZ1346" s="52"/>
      <c r="HO1346" s="10" t="s">
        <v>1619</v>
      </c>
      <c r="HP1346" s="10">
        <v>52429.26</v>
      </c>
    </row>
    <row r="1347" spans="1:224" ht="61.5" x14ac:dyDescent="0.85">
      <c r="B1347" s="13" t="s">
        <v>802</v>
      </c>
      <c r="C1347" s="13"/>
      <c r="D1347" s="183">
        <v>9239620.1999999993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55">
        <v>0</v>
      </c>
      <c r="L1347" s="20">
        <v>0</v>
      </c>
      <c r="M1347" s="20">
        <v>280</v>
      </c>
      <c r="N1347" s="20">
        <v>2279178.69</v>
      </c>
      <c r="O1347" s="20">
        <v>0</v>
      </c>
      <c r="P1347" s="20">
        <v>0</v>
      </c>
      <c r="Q1347" s="20">
        <v>795</v>
      </c>
      <c r="R1347" s="20">
        <v>5825373.2300000004</v>
      </c>
      <c r="S1347" s="20">
        <v>24.4</v>
      </c>
      <c r="T1347" s="20">
        <v>900000</v>
      </c>
      <c r="U1347" s="20">
        <v>0</v>
      </c>
      <c r="V1347" s="20">
        <v>0</v>
      </c>
      <c r="W1347" s="20">
        <v>0</v>
      </c>
      <c r="X1347" s="20">
        <v>0</v>
      </c>
      <c r="Y1347" s="20">
        <v>0</v>
      </c>
      <c r="Z1347" s="20">
        <v>0</v>
      </c>
      <c r="AA1347" s="20">
        <v>0</v>
      </c>
      <c r="AB1347" s="20">
        <v>0</v>
      </c>
      <c r="AC1347" s="20">
        <v>135068.28</v>
      </c>
      <c r="AD1347" s="20">
        <v>100000</v>
      </c>
      <c r="AE1347" s="20">
        <v>0</v>
      </c>
      <c r="AF1347" s="53" t="s">
        <v>723</v>
      </c>
      <c r="AG1347" s="53" t="s">
        <v>723</v>
      </c>
      <c r="AH1347" s="64" t="s">
        <v>723</v>
      </c>
      <c r="AT1347" s="10" t="e">
        <f t="shared" ref="AT1347:AT1359" si="90">VLOOKUP(C1347,AW:AX,2,FALSE)</f>
        <v>#N/A</v>
      </c>
      <c r="BY1347" s="69"/>
      <c r="BZ1347" s="52">
        <v>3488946.79</v>
      </c>
    </row>
    <row r="1348" spans="1:224" ht="61.5" x14ac:dyDescent="0.85">
      <c r="A1348" s="10">
        <v>1</v>
      </c>
      <c r="B1348" s="48">
        <f>SUBTOTAL(103,$A$1033:A1348)</f>
        <v>289</v>
      </c>
      <c r="C1348" s="78" t="s">
        <v>672</v>
      </c>
      <c r="D1348" s="20">
        <v>2413366.37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55">
        <v>0</v>
      </c>
      <c r="L1348" s="20">
        <v>0</v>
      </c>
      <c r="M1348" s="20">
        <v>280</v>
      </c>
      <c r="N1348" s="20">
        <v>2279178.69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0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0</v>
      </c>
      <c r="AA1348" s="20">
        <v>0</v>
      </c>
      <c r="AB1348" s="20">
        <v>0</v>
      </c>
      <c r="AC1348" s="20">
        <v>34187.68</v>
      </c>
      <c r="AD1348" s="20">
        <v>100000</v>
      </c>
      <c r="AE1348" s="20">
        <v>0</v>
      </c>
      <c r="AF1348" s="22">
        <v>2022</v>
      </c>
      <c r="AG1348" s="22">
        <v>2022</v>
      </c>
      <c r="AH1348" s="23">
        <v>2022</v>
      </c>
      <c r="AT1348" s="10" t="e">
        <f t="shared" si="90"/>
        <v>#N/A</v>
      </c>
      <c r="BZ1348" s="52"/>
    </row>
    <row r="1349" spans="1:224" ht="61.5" x14ac:dyDescent="0.85">
      <c r="A1349" s="10">
        <v>1</v>
      </c>
      <c r="B1349" s="48">
        <f>SUBTOTAL(103,$A$1033:A1349)</f>
        <v>290</v>
      </c>
      <c r="C1349" s="13" t="s">
        <v>767</v>
      </c>
      <c r="D1349" s="20">
        <v>6826253.8300000001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55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7">
        <v>795</v>
      </c>
      <c r="R1349" s="27">
        <v>5825373.2300000004</v>
      </c>
      <c r="S1349" s="20">
        <v>24.4</v>
      </c>
      <c r="T1349" s="20">
        <v>900000</v>
      </c>
      <c r="U1349" s="20">
        <v>0</v>
      </c>
      <c r="V1349" s="20">
        <v>0</v>
      </c>
      <c r="W1349" s="20">
        <v>0</v>
      </c>
      <c r="X1349" s="20">
        <v>0</v>
      </c>
      <c r="Y1349" s="20">
        <v>0</v>
      </c>
      <c r="Z1349" s="20">
        <v>0</v>
      </c>
      <c r="AA1349" s="20">
        <v>0</v>
      </c>
      <c r="AB1349" s="20">
        <v>0</v>
      </c>
      <c r="AC1349" s="20">
        <v>100880.6</v>
      </c>
      <c r="AD1349" s="20">
        <v>0</v>
      </c>
      <c r="AE1349" s="20">
        <v>0</v>
      </c>
      <c r="AF1349" s="22" t="s">
        <v>265</v>
      </c>
      <c r="AG1349" s="22">
        <v>2022</v>
      </c>
      <c r="AH1349" s="23">
        <v>2022</v>
      </c>
      <c r="AT1349" s="10" t="e">
        <f t="shared" si="90"/>
        <v>#N/A</v>
      </c>
      <c r="BZ1349" s="52"/>
      <c r="CD1349" s="10" t="e">
        <f>VLOOKUP(C1349,CE:CF,2,FALSE)</f>
        <v>#N/A</v>
      </c>
    </row>
    <row r="1350" spans="1:224" ht="61.5" x14ac:dyDescent="0.85">
      <c r="B1350" s="13" t="s">
        <v>859</v>
      </c>
      <c r="C1350" s="13"/>
      <c r="D1350" s="183">
        <v>2722801.96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55">
        <v>0</v>
      </c>
      <c r="L1350" s="20">
        <v>0</v>
      </c>
      <c r="M1350" s="20">
        <v>315.89999999999998</v>
      </c>
      <c r="N1350" s="20">
        <v>2584041.34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20">
        <v>0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0</v>
      </c>
      <c r="AA1350" s="20">
        <v>0</v>
      </c>
      <c r="AB1350" s="20">
        <v>0</v>
      </c>
      <c r="AC1350" s="20">
        <v>38760.620000000003</v>
      </c>
      <c r="AD1350" s="20">
        <v>100000</v>
      </c>
      <c r="AE1350" s="20">
        <v>0</v>
      </c>
      <c r="AF1350" s="53" t="s">
        <v>723</v>
      </c>
      <c r="AG1350" s="53" t="s">
        <v>723</v>
      </c>
      <c r="AH1350" s="64" t="s">
        <v>723</v>
      </c>
      <c r="AT1350" s="10" t="e">
        <f t="shared" si="90"/>
        <v>#N/A</v>
      </c>
      <c r="BY1350" s="69"/>
      <c r="BZ1350" s="52">
        <v>1538879.17</v>
      </c>
    </row>
    <row r="1351" spans="1:224" ht="61.5" x14ac:dyDescent="0.85">
      <c r="A1351" s="10">
        <v>1</v>
      </c>
      <c r="B1351" s="48">
        <f>SUBTOTAL(103,$A$1033:A1351)</f>
        <v>291</v>
      </c>
      <c r="C1351" s="78" t="s">
        <v>669</v>
      </c>
      <c r="D1351" s="20">
        <v>2722801.96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55">
        <v>0</v>
      </c>
      <c r="L1351" s="20">
        <v>0</v>
      </c>
      <c r="M1351" s="20">
        <v>315.89999999999998</v>
      </c>
      <c r="N1351" s="20">
        <v>2584041.34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0</v>
      </c>
      <c r="U1351" s="20">
        <v>0</v>
      </c>
      <c r="V1351" s="20">
        <v>0</v>
      </c>
      <c r="W1351" s="20">
        <v>0</v>
      </c>
      <c r="X1351" s="20">
        <v>0</v>
      </c>
      <c r="Y1351" s="20">
        <v>0</v>
      </c>
      <c r="Z1351" s="20">
        <v>0</v>
      </c>
      <c r="AA1351" s="20">
        <v>0</v>
      </c>
      <c r="AB1351" s="20">
        <v>0</v>
      </c>
      <c r="AC1351" s="20">
        <v>38760.620000000003</v>
      </c>
      <c r="AD1351" s="20">
        <v>100000</v>
      </c>
      <c r="AE1351" s="20">
        <v>0</v>
      </c>
      <c r="AF1351" s="22">
        <v>2022</v>
      </c>
      <c r="AG1351" s="22">
        <v>2022</v>
      </c>
      <c r="AH1351" s="23">
        <v>2022</v>
      </c>
      <c r="AT1351" s="10" t="e">
        <f t="shared" si="90"/>
        <v>#N/A</v>
      </c>
      <c r="BZ1351" s="52"/>
    </row>
    <row r="1352" spans="1:224" ht="61.5" x14ac:dyDescent="0.85">
      <c r="B1352" s="13" t="s">
        <v>805</v>
      </c>
      <c r="C1352" s="13"/>
      <c r="D1352" s="183">
        <v>4281047.3599999994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55">
        <v>0</v>
      </c>
      <c r="L1352" s="20">
        <v>0</v>
      </c>
      <c r="M1352" s="20">
        <v>508.1</v>
      </c>
      <c r="N1352" s="20">
        <v>4099554.05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0">
        <v>0</v>
      </c>
      <c r="AC1352" s="20">
        <v>61493.31</v>
      </c>
      <c r="AD1352" s="20">
        <v>120000</v>
      </c>
      <c r="AE1352" s="20">
        <v>0</v>
      </c>
      <c r="AF1352" s="53" t="s">
        <v>723</v>
      </c>
      <c r="AG1352" s="53" t="s">
        <v>723</v>
      </c>
      <c r="AH1352" s="64" t="s">
        <v>723</v>
      </c>
      <c r="AT1352" s="10" t="e">
        <f t="shared" si="90"/>
        <v>#N/A</v>
      </c>
      <c r="BY1352" s="69"/>
      <c r="BZ1352" s="52">
        <v>1538879.17</v>
      </c>
    </row>
    <row r="1353" spans="1:224" ht="61.5" x14ac:dyDescent="0.85">
      <c r="A1353" s="10">
        <v>1</v>
      </c>
      <c r="B1353" s="48">
        <f>SUBTOTAL(103,$A$1033:A1353)</f>
        <v>292</v>
      </c>
      <c r="C1353" s="78" t="s">
        <v>2791</v>
      </c>
      <c r="D1353" s="20">
        <v>4281047.3599999994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55">
        <v>0</v>
      </c>
      <c r="L1353" s="20">
        <v>0</v>
      </c>
      <c r="M1353" s="20">
        <v>508.1</v>
      </c>
      <c r="N1353" s="20">
        <v>4099554.05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0">
        <v>0</v>
      </c>
      <c r="AC1353" s="20">
        <v>61493.31</v>
      </c>
      <c r="AD1353" s="20">
        <v>120000</v>
      </c>
      <c r="AE1353" s="20">
        <v>0</v>
      </c>
      <c r="AF1353" s="22">
        <v>2022</v>
      </c>
      <c r="AG1353" s="22">
        <v>2022</v>
      </c>
      <c r="AH1353" s="23">
        <v>2022</v>
      </c>
      <c r="AT1353" s="10" t="e">
        <f t="shared" si="90"/>
        <v>#N/A</v>
      </c>
      <c r="BZ1353" s="52"/>
    </row>
    <row r="1354" spans="1:224" ht="61.5" x14ac:dyDescent="0.85">
      <c r="B1354" s="13" t="s">
        <v>803</v>
      </c>
      <c r="C1354" s="178"/>
      <c r="D1354" s="183">
        <v>67155517.469999999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55">
        <v>0</v>
      </c>
      <c r="L1354" s="20">
        <v>0</v>
      </c>
      <c r="M1354" s="20">
        <v>6882.3</v>
      </c>
      <c r="N1354" s="20">
        <v>52269298.939999998</v>
      </c>
      <c r="O1354" s="20">
        <v>0</v>
      </c>
      <c r="P1354" s="20">
        <v>0</v>
      </c>
      <c r="Q1354" s="20">
        <v>1218.8599999999999</v>
      </c>
      <c r="R1354" s="20">
        <v>3020176.4</v>
      </c>
      <c r="S1354" s="20">
        <v>0</v>
      </c>
      <c r="T1354" s="20">
        <v>0</v>
      </c>
      <c r="U1354" s="20">
        <v>9780000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0">
        <v>0</v>
      </c>
      <c r="AC1354" s="20">
        <v>976042.12999999989</v>
      </c>
      <c r="AD1354" s="20">
        <v>1110000</v>
      </c>
      <c r="AE1354" s="20">
        <v>0</v>
      </c>
      <c r="AF1354" s="53" t="s">
        <v>723</v>
      </c>
      <c r="AG1354" s="53" t="s">
        <v>723</v>
      </c>
      <c r="AH1354" s="64" t="s">
        <v>723</v>
      </c>
      <c r="AT1354" s="10" t="e">
        <f t="shared" si="90"/>
        <v>#N/A</v>
      </c>
      <c r="BY1354" s="69"/>
      <c r="BZ1354" s="20">
        <v>28415186.599999998</v>
      </c>
      <c r="CA1354" s="20"/>
      <c r="CB1354" s="20">
        <f>BZ1354-D1354</f>
        <v>-38740330.870000005</v>
      </c>
    </row>
    <row r="1355" spans="1:224" ht="61.5" x14ac:dyDescent="0.85">
      <c r="A1355" s="10">
        <v>1</v>
      </c>
      <c r="B1355" s="48">
        <f>SUBTOTAL(103,$A$1033:A1355)</f>
        <v>293</v>
      </c>
      <c r="C1355" s="78" t="s">
        <v>133</v>
      </c>
      <c r="D1355" s="20">
        <v>9842050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55">
        <v>0</v>
      </c>
      <c r="L1355" s="20">
        <v>0</v>
      </c>
      <c r="M1355" s="20">
        <v>1175</v>
      </c>
      <c r="N1355" s="20">
        <v>9470000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0</v>
      </c>
      <c r="U1355" s="20">
        <v>0</v>
      </c>
      <c r="V1355" s="20">
        <v>0</v>
      </c>
      <c r="W1355" s="20">
        <v>0</v>
      </c>
      <c r="X1355" s="20">
        <v>0</v>
      </c>
      <c r="Y1355" s="20">
        <v>0</v>
      </c>
      <c r="Z1355" s="20">
        <v>0</v>
      </c>
      <c r="AA1355" s="20">
        <v>0</v>
      </c>
      <c r="AB1355" s="20">
        <v>0</v>
      </c>
      <c r="AC1355" s="20">
        <v>142050</v>
      </c>
      <c r="AD1355" s="20">
        <v>230000</v>
      </c>
      <c r="AE1355" s="20">
        <v>0</v>
      </c>
      <c r="AF1355" s="22">
        <v>2022</v>
      </c>
      <c r="AG1355" s="22">
        <v>2022</v>
      </c>
      <c r="AH1355" s="23">
        <v>2022</v>
      </c>
      <c r="AT1355" s="10" t="e">
        <f t="shared" si="90"/>
        <v>#N/A</v>
      </c>
      <c r="BZ1355" s="52"/>
    </row>
    <row r="1356" spans="1:224" ht="61.5" x14ac:dyDescent="0.85">
      <c r="A1356" s="10">
        <v>1</v>
      </c>
      <c r="B1356" s="48">
        <f>SUBTOTAL(103,$A$1033:A1356)</f>
        <v>294</v>
      </c>
      <c r="C1356" s="78" t="s">
        <v>130</v>
      </c>
      <c r="D1356" s="20">
        <v>6311500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55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0</v>
      </c>
      <c r="U1356" s="20">
        <v>6100000</v>
      </c>
      <c r="V1356" s="20">
        <v>0</v>
      </c>
      <c r="W1356" s="20">
        <v>0</v>
      </c>
      <c r="X1356" s="20">
        <v>0</v>
      </c>
      <c r="Y1356" s="20">
        <v>0</v>
      </c>
      <c r="Z1356" s="20">
        <v>0</v>
      </c>
      <c r="AA1356" s="20">
        <v>0</v>
      </c>
      <c r="AB1356" s="20">
        <v>0</v>
      </c>
      <c r="AC1356" s="20">
        <v>91500</v>
      </c>
      <c r="AD1356" s="20">
        <v>120000</v>
      </c>
      <c r="AE1356" s="20">
        <v>0</v>
      </c>
      <c r="AF1356" s="22">
        <v>2022</v>
      </c>
      <c r="AG1356" s="22">
        <v>2022</v>
      </c>
      <c r="AH1356" s="23">
        <v>2022</v>
      </c>
      <c r="AT1356" s="10" t="e">
        <f t="shared" si="90"/>
        <v>#N/A</v>
      </c>
      <c r="BZ1356" s="52"/>
    </row>
    <row r="1357" spans="1:224" ht="61.5" x14ac:dyDescent="0.85">
      <c r="A1357" s="10">
        <v>1</v>
      </c>
      <c r="B1357" s="48">
        <f>SUBTOTAL(103,$A$1033:A1357)</f>
        <v>295</v>
      </c>
      <c r="C1357" s="78" t="s">
        <v>135</v>
      </c>
      <c r="D1357" s="20">
        <v>6920650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55">
        <v>0</v>
      </c>
      <c r="L1357" s="20">
        <v>0</v>
      </c>
      <c r="M1357" s="20">
        <v>825</v>
      </c>
      <c r="N1357" s="20">
        <v>6710000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20">
        <v>0</v>
      </c>
      <c r="U1357" s="20">
        <v>0</v>
      </c>
      <c r="V1357" s="20">
        <v>0</v>
      </c>
      <c r="W1357" s="20">
        <v>0</v>
      </c>
      <c r="X1357" s="20">
        <v>0</v>
      </c>
      <c r="Y1357" s="20">
        <v>0</v>
      </c>
      <c r="Z1357" s="20">
        <v>0</v>
      </c>
      <c r="AA1357" s="20">
        <v>0</v>
      </c>
      <c r="AB1357" s="20">
        <v>0</v>
      </c>
      <c r="AC1357" s="20">
        <v>100650</v>
      </c>
      <c r="AD1357" s="20">
        <v>110000</v>
      </c>
      <c r="AE1357" s="20">
        <v>0</v>
      </c>
      <c r="AF1357" s="22">
        <v>2022</v>
      </c>
      <c r="AG1357" s="22">
        <v>2022</v>
      </c>
      <c r="AH1357" s="23">
        <v>2022</v>
      </c>
      <c r="AT1357" s="10" t="e">
        <f t="shared" si="90"/>
        <v>#N/A</v>
      </c>
      <c r="BZ1357" s="52"/>
    </row>
    <row r="1358" spans="1:224" ht="61.5" x14ac:dyDescent="0.85">
      <c r="A1358" s="10">
        <v>1</v>
      </c>
      <c r="B1358" s="48">
        <f>SUBTOTAL(103,$A$1033:A1358)</f>
        <v>296</v>
      </c>
      <c r="C1358" s="78" t="s">
        <v>131</v>
      </c>
      <c r="D1358" s="20">
        <v>8440900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55">
        <v>0</v>
      </c>
      <c r="L1358" s="20">
        <v>0</v>
      </c>
      <c r="M1358" s="20">
        <v>1007</v>
      </c>
      <c r="N1358" s="20">
        <v>8060000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0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0</v>
      </c>
      <c r="AA1358" s="20">
        <v>0</v>
      </c>
      <c r="AB1358" s="20">
        <v>0</v>
      </c>
      <c r="AC1358" s="20">
        <v>120900</v>
      </c>
      <c r="AD1358" s="20">
        <v>260000</v>
      </c>
      <c r="AE1358" s="20">
        <v>0</v>
      </c>
      <c r="AF1358" s="22">
        <v>2022</v>
      </c>
      <c r="AG1358" s="22">
        <v>2022</v>
      </c>
      <c r="AH1358" s="23">
        <v>2022</v>
      </c>
      <c r="AT1358" s="10" t="e">
        <f t="shared" si="90"/>
        <v>#N/A</v>
      </c>
      <c r="BZ1358" s="52"/>
    </row>
    <row r="1359" spans="1:224" ht="61.5" x14ac:dyDescent="0.85">
      <c r="A1359" s="10">
        <v>1</v>
      </c>
      <c r="B1359" s="48">
        <f>SUBTOTAL(103,$A$1033:A1359)</f>
        <v>297</v>
      </c>
      <c r="C1359" s="78" t="s">
        <v>132</v>
      </c>
      <c r="D1359" s="20">
        <v>6995528.9699999997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55">
        <v>0</v>
      </c>
      <c r="L1359" s="20">
        <v>0</v>
      </c>
      <c r="M1359" s="20">
        <v>772.6</v>
      </c>
      <c r="N1359" s="20">
        <v>6744363.5199999996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20">
        <v>0</v>
      </c>
      <c r="U1359" s="20">
        <v>0</v>
      </c>
      <c r="V1359" s="20">
        <v>0</v>
      </c>
      <c r="W1359" s="20">
        <v>0</v>
      </c>
      <c r="X1359" s="20">
        <v>0</v>
      </c>
      <c r="Y1359" s="20">
        <v>0</v>
      </c>
      <c r="Z1359" s="20">
        <v>0</v>
      </c>
      <c r="AA1359" s="20">
        <v>0</v>
      </c>
      <c r="AB1359" s="20">
        <v>0</v>
      </c>
      <c r="AC1359" s="20">
        <v>101165.45</v>
      </c>
      <c r="AD1359" s="20">
        <v>150000</v>
      </c>
      <c r="AE1359" s="20">
        <v>0</v>
      </c>
      <c r="AF1359" s="22">
        <v>2022</v>
      </c>
      <c r="AG1359" s="22">
        <v>2022</v>
      </c>
      <c r="AH1359" s="23">
        <v>2022</v>
      </c>
      <c r="AT1359" s="10" t="e">
        <f t="shared" si="90"/>
        <v>#N/A</v>
      </c>
      <c r="BZ1359" s="52"/>
    </row>
    <row r="1360" spans="1:224" ht="61.5" x14ac:dyDescent="0.85">
      <c r="A1360" s="10">
        <v>1</v>
      </c>
      <c r="B1360" s="48">
        <f>SUBTOTAL(103,$A$1033:A1360)</f>
        <v>298</v>
      </c>
      <c r="C1360" s="78" t="s">
        <v>1555</v>
      </c>
      <c r="D1360" s="20">
        <v>3825200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55">
        <v>0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0</v>
      </c>
      <c r="U1360" s="20">
        <v>3680000</v>
      </c>
      <c r="V1360" s="20">
        <v>0</v>
      </c>
      <c r="W1360" s="20">
        <v>0</v>
      </c>
      <c r="X1360" s="20">
        <v>0</v>
      </c>
      <c r="Y1360" s="20">
        <v>0</v>
      </c>
      <c r="Z1360" s="20">
        <v>0</v>
      </c>
      <c r="AA1360" s="20">
        <v>0</v>
      </c>
      <c r="AB1360" s="20">
        <v>0</v>
      </c>
      <c r="AC1360" s="20">
        <v>55200</v>
      </c>
      <c r="AD1360" s="20">
        <v>90000</v>
      </c>
      <c r="AE1360" s="20">
        <v>0</v>
      </c>
      <c r="AF1360" s="22">
        <v>2022</v>
      </c>
      <c r="AG1360" s="22">
        <v>2022</v>
      </c>
      <c r="AH1360" s="23">
        <v>2022</v>
      </c>
      <c r="BZ1360" s="52"/>
    </row>
    <row r="1361" spans="1:16329" ht="61.5" x14ac:dyDescent="0.85">
      <c r="A1361" s="10">
        <v>1</v>
      </c>
      <c r="B1361" s="48">
        <f>SUBTOTAL(103,$A$1033:A1361)</f>
        <v>299</v>
      </c>
      <c r="C1361" s="13" t="s">
        <v>122</v>
      </c>
      <c r="D1361" s="20">
        <v>4648700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55">
        <v>0</v>
      </c>
      <c r="L1361" s="20">
        <v>0</v>
      </c>
      <c r="M1361" s="20">
        <v>658</v>
      </c>
      <c r="N1361" s="20">
        <v>4580000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0</v>
      </c>
      <c r="W1361" s="20">
        <v>0</v>
      </c>
      <c r="X1361" s="20">
        <v>0</v>
      </c>
      <c r="Y1361" s="20">
        <v>0</v>
      </c>
      <c r="Z1361" s="20">
        <v>0</v>
      </c>
      <c r="AA1361" s="20">
        <v>0</v>
      </c>
      <c r="AB1361" s="20">
        <v>0</v>
      </c>
      <c r="AC1361" s="20">
        <v>68700</v>
      </c>
      <c r="AD1361" s="20">
        <v>0</v>
      </c>
      <c r="AE1361" s="20">
        <v>0</v>
      </c>
      <c r="AF1361" s="22" t="s">
        <v>265</v>
      </c>
      <c r="AG1361" s="22">
        <v>2022</v>
      </c>
      <c r="AH1361" s="23">
        <v>2022</v>
      </c>
      <c r="AT1361" s="10" t="e">
        <f t="shared" ref="AT1361:AT1396" si="91">VLOOKUP(C1361,AW:AX,2,FALSE)</f>
        <v>#N/A</v>
      </c>
      <c r="BZ1361" s="52"/>
      <c r="CD1361" s="10" t="e">
        <f>VLOOKUP(C1361,CE:CF,2,FALSE)</f>
        <v>#N/A</v>
      </c>
    </row>
    <row r="1362" spans="1:16329" ht="61.5" x14ac:dyDescent="0.85">
      <c r="A1362" s="10">
        <v>1</v>
      </c>
      <c r="B1362" s="48">
        <f>SUBTOTAL(103,$A$1033:A1362)</f>
        <v>300</v>
      </c>
      <c r="C1362" s="13" t="s">
        <v>123</v>
      </c>
      <c r="D1362" s="20">
        <v>3988498.75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55">
        <v>0</v>
      </c>
      <c r="L1362" s="20">
        <v>0</v>
      </c>
      <c r="M1362" s="20">
        <v>773.7</v>
      </c>
      <c r="N1362" s="20">
        <v>3929555.42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0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0">
        <v>0</v>
      </c>
      <c r="AC1362" s="20">
        <v>58943.33</v>
      </c>
      <c r="AD1362" s="20">
        <v>0</v>
      </c>
      <c r="AE1362" s="20">
        <v>0</v>
      </c>
      <c r="AF1362" s="22" t="s">
        <v>265</v>
      </c>
      <c r="AG1362" s="22">
        <v>2022</v>
      </c>
      <c r="AH1362" s="23">
        <v>2022</v>
      </c>
      <c r="AT1362" s="10" t="e">
        <f t="shared" si="91"/>
        <v>#N/A</v>
      </c>
      <c r="BZ1362" s="52"/>
      <c r="CD1362" s="10" t="e">
        <f>VLOOKUP(C1362,CE:CF,2,FALSE)</f>
        <v>#N/A</v>
      </c>
    </row>
    <row r="1363" spans="1:16329" ht="61.5" x14ac:dyDescent="0.85">
      <c r="A1363" s="10">
        <v>1</v>
      </c>
      <c r="B1363" s="48">
        <f>SUBTOTAL(103,$A$1033:A1363)</f>
        <v>301</v>
      </c>
      <c r="C1363" s="13" t="s">
        <v>124</v>
      </c>
      <c r="D1363" s="20">
        <v>6800500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55">
        <v>0</v>
      </c>
      <c r="L1363" s="20">
        <v>0</v>
      </c>
      <c r="M1363" s="20">
        <v>930.1</v>
      </c>
      <c r="N1363" s="20">
        <v>6700000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0</v>
      </c>
      <c r="U1363" s="20">
        <v>0</v>
      </c>
      <c r="V1363" s="20">
        <v>0</v>
      </c>
      <c r="W1363" s="20">
        <v>0</v>
      </c>
      <c r="X1363" s="20">
        <v>0</v>
      </c>
      <c r="Y1363" s="20">
        <v>0</v>
      </c>
      <c r="Z1363" s="20">
        <v>0</v>
      </c>
      <c r="AA1363" s="20">
        <v>0</v>
      </c>
      <c r="AB1363" s="20">
        <v>0</v>
      </c>
      <c r="AC1363" s="20">
        <v>100500</v>
      </c>
      <c r="AD1363" s="20">
        <v>0</v>
      </c>
      <c r="AE1363" s="20">
        <v>0</v>
      </c>
      <c r="AF1363" s="22" t="s">
        <v>265</v>
      </c>
      <c r="AG1363" s="22">
        <v>2022</v>
      </c>
      <c r="AH1363" s="23">
        <v>2022</v>
      </c>
      <c r="AT1363" s="10" t="e">
        <f t="shared" si="91"/>
        <v>#N/A</v>
      </c>
      <c r="BZ1363" s="52"/>
      <c r="CD1363" s="10" t="e">
        <f>VLOOKUP(C1363,CE:CF,2,FALSE)</f>
        <v>#N/A</v>
      </c>
    </row>
    <row r="1364" spans="1:16329" ht="61.5" x14ac:dyDescent="0.85">
      <c r="A1364" s="10">
        <v>1</v>
      </c>
      <c r="B1364" s="48">
        <f>SUBTOTAL(103,$A$1033:A1364)</f>
        <v>302</v>
      </c>
      <c r="C1364" s="13" t="s">
        <v>129</v>
      </c>
      <c r="D1364" s="20">
        <v>9231989.75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55">
        <v>0</v>
      </c>
      <c r="L1364" s="20">
        <v>0</v>
      </c>
      <c r="M1364" s="20">
        <v>740.9</v>
      </c>
      <c r="N1364" s="20">
        <v>6075380</v>
      </c>
      <c r="O1364" s="20">
        <v>0</v>
      </c>
      <c r="P1364" s="20">
        <v>0</v>
      </c>
      <c r="Q1364" s="20">
        <v>1218.8599999999999</v>
      </c>
      <c r="R1364" s="20">
        <v>3020176.4</v>
      </c>
      <c r="S1364" s="20">
        <v>0</v>
      </c>
      <c r="T1364" s="20">
        <v>0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0</v>
      </c>
      <c r="AA1364" s="20">
        <v>0</v>
      </c>
      <c r="AB1364" s="20">
        <v>0</v>
      </c>
      <c r="AC1364" s="20">
        <v>136433.35</v>
      </c>
      <c r="AD1364" s="20">
        <v>0</v>
      </c>
      <c r="AE1364" s="20">
        <v>0</v>
      </c>
      <c r="AF1364" s="22" t="s">
        <v>265</v>
      </c>
      <c r="AG1364" s="22">
        <v>2022</v>
      </c>
      <c r="AH1364" s="23">
        <v>2022</v>
      </c>
      <c r="AT1364" s="10" t="e">
        <f t="shared" si="91"/>
        <v>#N/A</v>
      </c>
      <c r="BZ1364" s="52"/>
      <c r="CD1364" s="10" t="e">
        <f>VLOOKUP(C1364,CE:CF,2,FALSE)</f>
        <v>#N/A</v>
      </c>
    </row>
    <row r="1365" spans="1:16329" ht="61.5" x14ac:dyDescent="0.85">
      <c r="A1365" s="10">
        <v>1</v>
      </c>
      <c r="B1365" s="48">
        <f>SUBTOTAL(103,$A$1033:A1365)</f>
        <v>303</v>
      </c>
      <c r="C1365" s="13" t="s">
        <v>2789</v>
      </c>
      <c r="D1365" s="20">
        <v>150000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55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20">
        <v>0</v>
      </c>
      <c r="U1365" s="20">
        <v>0</v>
      </c>
      <c r="V1365" s="20">
        <v>0</v>
      </c>
      <c r="W1365" s="20">
        <v>0</v>
      </c>
      <c r="X1365" s="20">
        <v>0</v>
      </c>
      <c r="Y1365" s="20">
        <v>0</v>
      </c>
      <c r="Z1365" s="20">
        <v>0</v>
      </c>
      <c r="AA1365" s="20">
        <v>0</v>
      </c>
      <c r="AB1365" s="20">
        <v>0</v>
      </c>
      <c r="AC1365" s="20">
        <v>0</v>
      </c>
      <c r="AD1365" s="20">
        <v>150000</v>
      </c>
      <c r="AE1365" s="20">
        <v>0</v>
      </c>
      <c r="AF1365" s="22">
        <v>2022</v>
      </c>
      <c r="AG1365" s="22" t="s">
        <v>265</v>
      </c>
      <c r="AH1365" s="22" t="s">
        <v>265</v>
      </c>
      <c r="AT1365" s="10" t="e">
        <f t="shared" si="91"/>
        <v>#N/A</v>
      </c>
      <c r="BZ1365" s="52"/>
      <c r="CD1365" s="10" t="e">
        <f>VLOOKUP(C1365,CE:CF,2,FALSE)</f>
        <v>#N/A</v>
      </c>
    </row>
    <row r="1366" spans="1:16329" ht="61.5" x14ac:dyDescent="0.85">
      <c r="B1366" s="13" t="s">
        <v>843</v>
      </c>
      <c r="C1366" s="13"/>
      <c r="D1366" s="183">
        <v>2374714.1799999997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55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420</v>
      </c>
      <c r="R1366" s="20">
        <v>2339619.88</v>
      </c>
      <c r="S1366" s="20">
        <v>0</v>
      </c>
      <c r="T1366" s="20">
        <v>0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0</v>
      </c>
      <c r="AA1366" s="20">
        <v>0</v>
      </c>
      <c r="AB1366" s="20">
        <v>0</v>
      </c>
      <c r="AC1366" s="20">
        <v>35094.300000000003</v>
      </c>
      <c r="AD1366" s="20">
        <v>0</v>
      </c>
      <c r="AE1366" s="20">
        <v>0</v>
      </c>
      <c r="AF1366" s="196" t="s">
        <v>723</v>
      </c>
      <c r="AG1366" s="196" t="s">
        <v>723</v>
      </c>
      <c r="AH1366" s="197" t="s">
        <v>723</v>
      </c>
      <c r="AT1366" s="10" t="e">
        <f t="shared" si="91"/>
        <v>#N/A</v>
      </c>
      <c r="BY1366" s="69"/>
      <c r="BZ1366" s="52">
        <v>1456533.11</v>
      </c>
    </row>
    <row r="1367" spans="1:16329" ht="61.5" x14ac:dyDescent="0.85">
      <c r="A1367" s="10">
        <v>1</v>
      </c>
      <c r="B1367" s="48">
        <f>SUBTOTAL(103,$A$1033:A1367)</f>
        <v>304</v>
      </c>
      <c r="C1367" s="13" t="s">
        <v>1895</v>
      </c>
      <c r="D1367" s="20">
        <v>2374714.1799999997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55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420</v>
      </c>
      <c r="R1367" s="20">
        <v>2339619.88</v>
      </c>
      <c r="S1367" s="20">
        <v>0</v>
      </c>
      <c r="T1367" s="20">
        <v>0</v>
      </c>
      <c r="U1367" s="20">
        <v>0</v>
      </c>
      <c r="V1367" s="20">
        <v>0</v>
      </c>
      <c r="W1367" s="20">
        <v>0</v>
      </c>
      <c r="X1367" s="20">
        <v>0</v>
      </c>
      <c r="Y1367" s="20">
        <v>0</v>
      </c>
      <c r="Z1367" s="20">
        <v>0</v>
      </c>
      <c r="AA1367" s="20">
        <v>0</v>
      </c>
      <c r="AB1367" s="20">
        <v>0</v>
      </c>
      <c r="AC1367" s="20">
        <v>35094.300000000003</v>
      </c>
      <c r="AD1367" s="20">
        <v>0</v>
      </c>
      <c r="AE1367" s="20">
        <v>0</v>
      </c>
      <c r="AF1367" s="22" t="s">
        <v>265</v>
      </c>
      <c r="AG1367" s="22">
        <v>2022</v>
      </c>
      <c r="AH1367" s="23">
        <v>2022</v>
      </c>
      <c r="AT1367" s="10" t="e">
        <f t="shared" si="91"/>
        <v>#N/A</v>
      </c>
      <c r="BZ1367" s="52"/>
      <c r="CD1367" s="10" t="e">
        <f>VLOOKUP(C1367,CE:CF,2,FALSE)</f>
        <v>#N/A</v>
      </c>
    </row>
    <row r="1368" spans="1:16329" ht="61.5" x14ac:dyDescent="0.85">
      <c r="B1368" s="13" t="s">
        <v>809</v>
      </c>
      <c r="C1368" s="178"/>
      <c r="D1368" s="183">
        <v>10084136.689999999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55">
        <v>0</v>
      </c>
      <c r="L1368" s="20">
        <v>0</v>
      </c>
      <c r="M1368" s="20">
        <v>984</v>
      </c>
      <c r="N1368" s="20">
        <v>6792199.04</v>
      </c>
      <c r="O1368" s="20">
        <v>0</v>
      </c>
      <c r="P1368" s="20">
        <v>0</v>
      </c>
      <c r="Q1368" s="20">
        <v>437</v>
      </c>
      <c r="R1368" s="20">
        <v>2945866.66</v>
      </c>
      <c r="S1368" s="20">
        <v>0</v>
      </c>
      <c r="T1368" s="20">
        <v>0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0</v>
      </c>
      <c r="AA1368" s="20">
        <v>0</v>
      </c>
      <c r="AB1368" s="20">
        <v>0</v>
      </c>
      <c r="AC1368" s="20">
        <v>146070.99</v>
      </c>
      <c r="AD1368" s="20">
        <v>200000</v>
      </c>
      <c r="AE1368" s="20">
        <v>0</v>
      </c>
      <c r="AF1368" s="196" t="s">
        <v>723</v>
      </c>
      <c r="AG1368" s="196" t="s">
        <v>723</v>
      </c>
      <c r="AH1368" s="197" t="s">
        <v>723</v>
      </c>
      <c r="AT1368" s="10" t="e">
        <f t="shared" si="91"/>
        <v>#N/A</v>
      </c>
      <c r="BY1368" s="69"/>
      <c r="BZ1368" s="52">
        <v>5777967.8699999992</v>
      </c>
    </row>
    <row r="1369" spans="1:16329" ht="61.5" x14ac:dyDescent="0.85">
      <c r="A1369" s="10">
        <v>1</v>
      </c>
      <c r="B1369" s="48">
        <f>SUBTOTAL(103,$A$1033:A1369)</f>
        <v>305</v>
      </c>
      <c r="C1369" s="78" t="s">
        <v>177</v>
      </c>
      <c r="D1369" s="20">
        <v>4225839.1099999994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55">
        <v>0</v>
      </c>
      <c r="L1369" s="20">
        <v>0</v>
      </c>
      <c r="M1369" s="20">
        <v>630</v>
      </c>
      <c r="N1369" s="20">
        <v>4055013.9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0</v>
      </c>
      <c r="U1369" s="20">
        <v>0</v>
      </c>
      <c r="V1369" s="20">
        <v>0</v>
      </c>
      <c r="W1369" s="20">
        <v>0</v>
      </c>
      <c r="X1369" s="20">
        <v>0</v>
      </c>
      <c r="Y1369" s="20">
        <v>0</v>
      </c>
      <c r="Z1369" s="20">
        <v>0</v>
      </c>
      <c r="AA1369" s="20">
        <v>0</v>
      </c>
      <c r="AB1369" s="20">
        <v>0</v>
      </c>
      <c r="AC1369" s="20">
        <v>60825.21</v>
      </c>
      <c r="AD1369" s="20">
        <v>110000</v>
      </c>
      <c r="AE1369" s="20">
        <v>0</v>
      </c>
      <c r="AF1369" s="22">
        <v>2022</v>
      </c>
      <c r="AG1369" s="22">
        <v>2022</v>
      </c>
      <c r="AH1369" s="23">
        <v>2022</v>
      </c>
      <c r="AT1369" s="10" t="e">
        <f t="shared" si="91"/>
        <v>#N/A</v>
      </c>
      <c r="BZ1369" s="52"/>
    </row>
    <row r="1370" spans="1:16329" ht="61.5" x14ac:dyDescent="0.85">
      <c r="A1370" s="10">
        <v>1</v>
      </c>
      <c r="B1370" s="48">
        <f>SUBTOTAL(103,$A$1033:A1370)</f>
        <v>306</v>
      </c>
      <c r="C1370" s="78" t="s">
        <v>178</v>
      </c>
      <c r="D1370" s="20">
        <v>3080054.66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55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437</v>
      </c>
      <c r="R1370" s="20">
        <v>2945866.66</v>
      </c>
      <c r="S1370" s="20">
        <v>0</v>
      </c>
      <c r="T1370" s="20">
        <v>0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0</v>
      </c>
      <c r="AA1370" s="20">
        <v>0</v>
      </c>
      <c r="AB1370" s="20">
        <v>0</v>
      </c>
      <c r="AC1370" s="20">
        <v>44188</v>
      </c>
      <c r="AD1370" s="20">
        <v>90000</v>
      </c>
      <c r="AE1370" s="20">
        <v>0</v>
      </c>
      <c r="AF1370" s="22">
        <v>2022</v>
      </c>
      <c r="AG1370" s="22">
        <v>2022</v>
      </c>
      <c r="AH1370" s="23">
        <v>2022</v>
      </c>
      <c r="AT1370" s="10" t="e">
        <f t="shared" si="91"/>
        <v>#N/A</v>
      </c>
      <c r="BZ1370" s="52"/>
    </row>
    <row r="1371" spans="1:16329" s="198" customFormat="1" ht="123" x14ac:dyDescent="0.25">
      <c r="A1371" s="121">
        <v>1</v>
      </c>
      <c r="B1371" s="91">
        <f>SUBTOTAL(103,$A$1033:A1371)</f>
        <v>307</v>
      </c>
      <c r="C1371" s="188" t="s">
        <v>171</v>
      </c>
      <c r="D1371" s="93">
        <v>2778242.92</v>
      </c>
      <c r="E1371" s="93">
        <v>0</v>
      </c>
      <c r="F1371" s="93">
        <v>0</v>
      </c>
      <c r="G1371" s="93">
        <v>0</v>
      </c>
      <c r="H1371" s="93">
        <v>0</v>
      </c>
      <c r="I1371" s="93">
        <v>0</v>
      </c>
      <c r="J1371" s="93">
        <v>0</v>
      </c>
      <c r="K1371" s="86">
        <v>0</v>
      </c>
      <c r="L1371" s="93">
        <v>0</v>
      </c>
      <c r="M1371" s="93">
        <v>354</v>
      </c>
      <c r="N1371" s="93">
        <v>2737185.14</v>
      </c>
      <c r="O1371" s="93">
        <v>0</v>
      </c>
      <c r="P1371" s="93">
        <v>0</v>
      </c>
      <c r="Q1371" s="93">
        <v>0</v>
      </c>
      <c r="R1371" s="93">
        <v>0</v>
      </c>
      <c r="S1371" s="93">
        <v>0</v>
      </c>
      <c r="T1371" s="93">
        <v>0</v>
      </c>
      <c r="U1371" s="93">
        <v>0</v>
      </c>
      <c r="V1371" s="93">
        <v>0</v>
      </c>
      <c r="W1371" s="93">
        <v>0</v>
      </c>
      <c r="X1371" s="93">
        <v>0</v>
      </c>
      <c r="Y1371" s="93">
        <v>0</v>
      </c>
      <c r="Z1371" s="93">
        <v>0</v>
      </c>
      <c r="AA1371" s="93">
        <v>0</v>
      </c>
      <c r="AB1371" s="93">
        <v>0</v>
      </c>
      <c r="AC1371" s="93">
        <v>41057.78</v>
      </c>
      <c r="AD1371" s="93">
        <v>0</v>
      </c>
      <c r="AE1371" s="93">
        <v>0</v>
      </c>
      <c r="AF1371" s="122" t="s">
        <v>265</v>
      </c>
      <c r="AG1371" s="122">
        <v>2022</v>
      </c>
      <c r="AH1371" s="123">
        <v>2022</v>
      </c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 t="e">
        <f t="shared" si="91"/>
        <v>#N/A</v>
      </c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121"/>
      <c r="BL1371" s="121"/>
      <c r="BM1371" s="121"/>
      <c r="BN1371" s="121"/>
      <c r="BO1371" s="121"/>
      <c r="BP1371" s="121"/>
      <c r="BQ1371" s="121"/>
      <c r="BR1371" s="121"/>
      <c r="BS1371" s="121"/>
      <c r="BT1371" s="121"/>
      <c r="BU1371" s="121"/>
      <c r="BV1371" s="121"/>
      <c r="BW1371" s="121"/>
      <c r="BX1371" s="121"/>
      <c r="BY1371" s="121"/>
      <c r="BZ1371" s="124"/>
      <c r="CA1371" s="121"/>
      <c r="CB1371" s="121"/>
      <c r="CC1371" s="121"/>
      <c r="CD1371" s="121" t="e">
        <f>VLOOKUP(C1371,CE:CF,2,FALSE)</f>
        <v>#N/A</v>
      </c>
      <c r="CE1371" s="121"/>
      <c r="CF1371" s="121"/>
      <c r="CG1371" s="121"/>
      <c r="CH1371" s="121"/>
      <c r="CI1371" s="121"/>
      <c r="CJ1371" s="121"/>
      <c r="CK1371" s="121"/>
      <c r="CL1371" s="121"/>
      <c r="CM1371" s="121"/>
      <c r="CN1371" s="121"/>
      <c r="CO1371" s="121"/>
      <c r="CP1371" s="121"/>
      <c r="CQ1371" s="121"/>
      <c r="CR1371" s="121"/>
      <c r="CS1371" s="121"/>
      <c r="CT1371" s="121"/>
      <c r="CU1371" s="121"/>
      <c r="CV1371" s="121"/>
      <c r="CW1371" s="121"/>
      <c r="CX1371" s="121"/>
      <c r="CY1371" s="121"/>
      <c r="CZ1371" s="121"/>
      <c r="DA1371" s="121"/>
      <c r="DB1371" s="121"/>
      <c r="DC1371" s="121"/>
      <c r="DD1371" s="121"/>
      <c r="DE1371" s="121"/>
      <c r="DF1371" s="121"/>
      <c r="DG1371" s="121"/>
      <c r="DH1371" s="121"/>
      <c r="DI1371" s="121"/>
      <c r="DJ1371" s="121"/>
      <c r="DK1371" s="121"/>
      <c r="DL1371" s="121"/>
      <c r="DM1371" s="121"/>
      <c r="DN1371" s="121"/>
      <c r="DO1371" s="121"/>
      <c r="DP1371" s="121"/>
      <c r="DQ1371" s="121"/>
      <c r="DR1371" s="121"/>
      <c r="DS1371" s="121"/>
      <c r="DT1371" s="121"/>
      <c r="DU1371" s="121"/>
      <c r="DV1371" s="121"/>
      <c r="DW1371" s="121"/>
      <c r="DX1371" s="121"/>
      <c r="DY1371" s="121"/>
      <c r="DZ1371" s="121"/>
      <c r="EA1371" s="121"/>
      <c r="EB1371" s="121"/>
      <c r="EC1371" s="121"/>
      <c r="ED1371" s="121"/>
      <c r="EE1371" s="121"/>
      <c r="EF1371" s="121"/>
      <c r="EG1371" s="121"/>
      <c r="EH1371" s="121"/>
      <c r="EI1371" s="121"/>
      <c r="EJ1371" s="121"/>
      <c r="EK1371" s="121"/>
      <c r="EL1371" s="121"/>
      <c r="EM1371" s="121"/>
      <c r="EN1371" s="121"/>
      <c r="EO1371" s="121"/>
      <c r="EP1371" s="121"/>
      <c r="EQ1371" s="121"/>
      <c r="ER1371" s="121"/>
      <c r="ES1371" s="121"/>
      <c r="ET1371" s="121"/>
      <c r="EU1371" s="121"/>
      <c r="EV1371" s="121"/>
      <c r="EW1371" s="121"/>
      <c r="EX1371" s="121"/>
      <c r="EY1371" s="121"/>
      <c r="EZ1371" s="121"/>
      <c r="FA1371" s="121"/>
      <c r="FB1371" s="121"/>
      <c r="FC1371" s="121"/>
      <c r="FD1371" s="121"/>
      <c r="FE1371" s="121"/>
      <c r="FF1371" s="121"/>
      <c r="FG1371" s="121"/>
      <c r="FH1371" s="121"/>
      <c r="FI1371" s="121"/>
      <c r="FJ1371" s="121"/>
      <c r="FK1371" s="121"/>
      <c r="FL1371" s="121"/>
      <c r="FM1371" s="121"/>
      <c r="FN1371" s="121"/>
      <c r="FO1371" s="121"/>
      <c r="FP1371" s="121"/>
      <c r="FQ1371" s="121"/>
      <c r="FR1371" s="121"/>
      <c r="FS1371" s="121"/>
      <c r="FT1371" s="121"/>
      <c r="FU1371" s="121"/>
      <c r="FV1371" s="121"/>
      <c r="FW1371" s="121"/>
      <c r="FX1371" s="121"/>
      <c r="FY1371" s="121"/>
      <c r="FZ1371" s="121"/>
      <c r="GA1371" s="121"/>
      <c r="GB1371" s="121"/>
      <c r="GC1371" s="121"/>
      <c r="GD1371" s="121"/>
      <c r="GE1371" s="121"/>
      <c r="GF1371" s="121"/>
      <c r="GG1371" s="121"/>
      <c r="GH1371" s="121"/>
      <c r="GI1371" s="121"/>
      <c r="GJ1371" s="121"/>
      <c r="GK1371" s="121"/>
      <c r="GL1371" s="121"/>
      <c r="GM1371" s="121"/>
      <c r="GN1371" s="121"/>
      <c r="GO1371" s="121"/>
      <c r="GP1371" s="121"/>
      <c r="GQ1371" s="121"/>
      <c r="GR1371" s="121"/>
      <c r="GS1371" s="121"/>
      <c r="GT1371" s="121"/>
      <c r="GU1371" s="121"/>
      <c r="GV1371" s="121"/>
      <c r="GW1371" s="121"/>
      <c r="GX1371" s="121"/>
      <c r="GY1371" s="121"/>
      <c r="GZ1371" s="121"/>
      <c r="HA1371" s="121"/>
      <c r="HB1371" s="121"/>
      <c r="HC1371" s="121"/>
      <c r="HD1371" s="121"/>
      <c r="HE1371" s="121"/>
      <c r="HF1371" s="121"/>
      <c r="HG1371" s="121"/>
      <c r="HH1371" s="121"/>
      <c r="HI1371" s="121"/>
      <c r="HJ1371" s="121"/>
      <c r="HK1371" s="121"/>
      <c r="HL1371" s="121"/>
      <c r="HM1371" s="121"/>
      <c r="HN1371" s="121"/>
      <c r="HO1371" s="121"/>
      <c r="HP1371" s="121"/>
      <c r="HQ1371" s="121"/>
      <c r="HR1371" s="121"/>
      <c r="HS1371" s="121"/>
      <c r="HT1371" s="121"/>
      <c r="HU1371" s="121"/>
      <c r="HV1371" s="121"/>
      <c r="HW1371" s="121"/>
      <c r="HX1371" s="121"/>
      <c r="HY1371" s="121"/>
      <c r="HZ1371" s="121"/>
      <c r="IA1371" s="121"/>
      <c r="IB1371" s="121"/>
      <c r="IC1371" s="121"/>
      <c r="ID1371" s="121"/>
      <c r="IE1371" s="121"/>
      <c r="IF1371" s="121"/>
      <c r="IG1371" s="121"/>
      <c r="IH1371" s="121"/>
      <c r="II1371" s="121"/>
      <c r="IJ1371" s="121"/>
      <c r="IK1371" s="121"/>
      <c r="IL1371" s="121"/>
      <c r="IM1371" s="121"/>
      <c r="IN1371" s="121"/>
      <c r="IO1371" s="121"/>
      <c r="IP1371" s="121"/>
      <c r="IQ1371" s="121"/>
      <c r="IR1371" s="121"/>
      <c r="IS1371" s="121"/>
      <c r="IT1371" s="121"/>
      <c r="IU1371" s="121"/>
      <c r="IV1371" s="121"/>
      <c r="IW1371" s="121"/>
      <c r="IX1371" s="121"/>
      <c r="IY1371" s="121"/>
      <c r="IZ1371" s="121"/>
      <c r="JA1371" s="121"/>
      <c r="JB1371" s="121"/>
      <c r="JC1371" s="121"/>
      <c r="JD1371" s="121"/>
      <c r="JE1371" s="121"/>
      <c r="JF1371" s="121"/>
      <c r="JG1371" s="121"/>
      <c r="JH1371" s="121"/>
      <c r="JI1371" s="121"/>
      <c r="JJ1371" s="121"/>
      <c r="JK1371" s="121"/>
      <c r="JL1371" s="121"/>
      <c r="JM1371" s="121"/>
      <c r="JN1371" s="121"/>
      <c r="JO1371" s="121"/>
      <c r="JP1371" s="121"/>
      <c r="JQ1371" s="121"/>
      <c r="JR1371" s="121"/>
      <c r="JS1371" s="121"/>
      <c r="JT1371" s="121"/>
      <c r="JU1371" s="121"/>
      <c r="JV1371" s="121"/>
      <c r="JW1371" s="121"/>
      <c r="JX1371" s="121"/>
      <c r="JY1371" s="121"/>
      <c r="JZ1371" s="121"/>
      <c r="KA1371" s="121"/>
      <c r="KB1371" s="121"/>
      <c r="KC1371" s="121"/>
      <c r="KD1371" s="121"/>
      <c r="KE1371" s="121"/>
      <c r="KF1371" s="121"/>
      <c r="KG1371" s="121"/>
      <c r="KH1371" s="121"/>
      <c r="KI1371" s="121"/>
      <c r="KJ1371" s="121"/>
      <c r="KK1371" s="121"/>
      <c r="KL1371" s="121"/>
      <c r="KM1371" s="121"/>
      <c r="KN1371" s="121"/>
      <c r="KO1371" s="121"/>
      <c r="KP1371" s="121"/>
      <c r="KQ1371" s="121"/>
      <c r="KR1371" s="121"/>
      <c r="KS1371" s="121"/>
      <c r="KT1371" s="121"/>
      <c r="KU1371" s="121"/>
      <c r="KV1371" s="121"/>
      <c r="KW1371" s="121"/>
      <c r="KX1371" s="121"/>
      <c r="KY1371" s="121"/>
      <c r="KZ1371" s="121"/>
      <c r="LA1371" s="121"/>
      <c r="LB1371" s="121"/>
      <c r="LC1371" s="121"/>
      <c r="LD1371" s="121"/>
      <c r="LE1371" s="121"/>
      <c r="LF1371" s="121"/>
      <c r="LG1371" s="121"/>
      <c r="LH1371" s="121"/>
      <c r="LI1371" s="121"/>
      <c r="LJ1371" s="121"/>
      <c r="LK1371" s="121"/>
      <c r="LL1371" s="121"/>
      <c r="LM1371" s="121"/>
      <c r="LN1371" s="121"/>
      <c r="LO1371" s="121"/>
      <c r="LP1371" s="121"/>
      <c r="LQ1371" s="121"/>
      <c r="LR1371" s="121"/>
      <c r="LS1371" s="121"/>
      <c r="LT1371" s="121"/>
      <c r="LU1371" s="121"/>
      <c r="LV1371" s="121"/>
      <c r="LW1371" s="121"/>
      <c r="LX1371" s="121"/>
      <c r="LY1371" s="121"/>
      <c r="LZ1371" s="121"/>
      <c r="MA1371" s="121"/>
      <c r="MB1371" s="121"/>
      <c r="MC1371" s="121"/>
      <c r="MD1371" s="121"/>
      <c r="ME1371" s="121"/>
      <c r="MF1371" s="121"/>
      <c r="MG1371" s="121"/>
      <c r="MH1371" s="121"/>
      <c r="MI1371" s="121"/>
      <c r="MJ1371" s="121"/>
      <c r="MK1371" s="121"/>
      <c r="ML1371" s="121"/>
      <c r="MM1371" s="121"/>
      <c r="MN1371" s="121"/>
      <c r="MO1371" s="121"/>
      <c r="MP1371" s="121"/>
      <c r="MQ1371" s="121"/>
      <c r="MR1371" s="121"/>
      <c r="MS1371" s="121"/>
      <c r="MT1371" s="121"/>
      <c r="MU1371" s="121"/>
      <c r="MV1371" s="121"/>
      <c r="MW1371" s="121"/>
      <c r="MX1371" s="121"/>
      <c r="MY1371" s="121"/>
      <c r="MZ1371" s="121"/>
      <c r="NA1371" s="121"/>
      <c r="NB1371" s="121"/>
      <c r="NC1371" s="121"/>
      <c r="ND1371" s="121"/>
      <c r="NE1371" s="121"/>
      <c r="NF1371" s="121"/>
      <c r="NG1371" s="121"/>
      <c r="NH1371" s="121"/>
      <c r="NI1371" s="121"/>
      <c r="NJ1371" s="121"/>
      <c r="NK1371" s="121"/>
      <c r="NL1371" s="121"/>
      <c r="NM1371" s="121"/>
      <c r="NN1371" s="121"/>
      <c r="NO1371" s="121"/>
      <c r="NP1371" s="121"/>
      <c r="NQ1371" s="121"/>
      <c r="NR1371" s="121"/>
      <c r="NS1371" s="121"/>
      <c r="NT1371" s="121"/>
      <c r="NU1371" s="121"/>
      <c r="NV1371" s="121"/>
      <c r="NW1371" s="121"/>
      <c r="NX1371" s="121"/>
      <c r="NY1371" s="121"/>
      <c r="NZ1371" s="121"/>
      <c r="OA1371" s="121"/>
      <c r="OB1371" s="121"/>
      <c r="OC1371" s="121"/>
      <c r="OD1371" s="121"/>
      <c r="OE1371" s="121"/>
      <c r="OF1371" s="121"/>
      <c r="OG1371" s="121"/>
      <c r="OH1371" s="121"/>
      <c r="OI1371" s="121"/>
      <c r="OJ1371" s="121"/>
      <c r="OK1371" s="121"/>
      <c r="OL1371" s="121"/>
      <c r="OM1371" s="121"/>
      <c r="ON1371" s="121"/>
      <c r="OO1371" s="121"/>
      <c r="OP1371" s="121"/>
      <c r="OQ1371" s="121"/>
      <c r="OR1371" s="121"/>
      <c r="OS1371" s="121"/>
      <c r="OT1371" s="121"/>
      <c r="OU1371" s="121"/>
      <c r="OV1371" s="121"/>
      <c r="OW1371" s="121"/>
      <c r="OX1371" s="121"/>
      <c r="OY1371" s="121"/>
      <c r="OZ1371" s="121"/>
      <c r="PA1371" s="121"/>
      <c r="PB1371" s="121"/>
      <c r="PC1371" s="121"/>
      <c r="PD1371" s="121"/>
      <c r="PE1371" s="121"/>
      <c r="PF1371" s="121"/>
      <c r="PG1371" s="121"/>
      <c r="PH1371" s="121"/>
      <c r="PI1371" s="121"/>
      <c r="PJ1371" s="121"/>
      <c r="PK1371" s="121"/>
      <c r="PL1371" s="121"/>
      <c r="PM1371" s="121"/>
      <c r="PN1371" s="121"/>
      <c r="PO1371" s="121"/>
      <c r="PP1371" s="121"/>
      <c r="PQ1371" s="121"/>
      <c r="PR1371" s="121"/>
      <c r="PS1371" s="121"/>
      <c r="PT1371" s="121"/>
      <c r="PU1371" s="121"/>
      <c r="PV1371" s="121"/>
      <c r="PW1371" s="121"/>
      <c r="PX1371" s="121"/>
      <c r="PY1371" s="121"/>
      <c r="PZ1371" s="121"/>
      <c r="QA1371" s="121"/>
      <c r="QB1371" s="121"/>
      <c r="QC1371" s="121"/>
      <c r="QD1371" s="121"/>
      <c r="QE1371" s="121"/>
      <c r="QF1371" s="121"/>
      <c r="QG1371" s="121"/>
      <c r="QH1371" s="121"/>
      <c r="QI1371" s="121"/>
      <c r="QJ1371" s="121"/>
      <c r="QK1371" s="121"/>
      <c r="QL1371" s="121"/>
      <c r="QM1371" s="121"/>
      <c r="QN1371" s="121"/>
      <c r="QO1371" s="121"/>
      <c r="QP1371" s="121"/>
      <c r="QQ1371" s="121"/>
      <c r="QR1371" s="121"/>
      <c r="QS1371" s="121"/>
      <c r="QT1371" s="121"/>
      <c r="QU1371" s="121"/>
      <c r="QV1371" s="121"/>
      <c r="QW1371" s="121"/>
      <c r="QX1371" s="121"/>
      <c r="QY1371" s="121"/>
      <c r="QZ1371" s="121"/>
      <c r="RA1371" s="121"/>
      <c r="RB1371" s="121"/>
      <c r="RC1371" s="121"/>
      <c r="RD1371" s="121"/>
      <c r="RE1371" s="121"/>
      <c r="RF1371" s="121"/>
      <c r="RG1371" s="121"/>
      <c r="RH1371" s="121"/>
      <c r="RI1371" s="121"/>
      <c r="RJ1371" s="121"/>
      <c r="RK1371" s="121"/>
      <c r="RL1371" s="121"/>
      <c r="RM1371" s="121"/>
      <c r="RN1371" s="121"/>
      <c r="RO1371" s="121"/>
      <c r="RP1371" s="121"/>
      <c r="RQ1371" s="121"/>
      <c r="RR1371" s="121"/>
      <c r="RS1371" s="121"/>
      <c r="RT1371" s="121"/>
      <c r="RU1371" s="121"/>
      <c r="RV1371" s="121"/>
      <c r="RW1371" s="121"/>
      <c r="RX1371" s="121"/>
      <c r="RY1371" s="121"/>
      <c r="RZ1371" s="121"/>
      <c r="SA1371" s="121"/>
      <c r="SB1371" s="121"/>
      <c r="SC1371" s="121"/>
      <c r="SD1371" s="121"/>
      <c r="SE1371" s="121"/>
      <c r="SF1371" s="121"/>
      <c r="SG1371" s="121"/>
      <c r="SH1371" s="121"/>
      <c r="SI1371" s="121"/>
      <c r="SJ1371" s="121"/>
      <c r="SK1371" s="121"/>
      <c r="SL1371" s="121"/>
      <c r="SM1371" s="121"/>
      <c r="SN1371" s="121"/>
      <c r="SO1371" s="121"/>
      <c r="SP1371" s="121"/>
      <c r="SQ1371" s="121"/>
      <c r="SR1371" s="121"/>
      <c r="SS1371" s="121"/>
      <c r="ST1371" s="121"/>
      <c r="SU1371" s="121"/>
      <c r="SV1371" s="121"/>
      <c r="SW1371" s="121"/>
      <c r="SX1371" s="121"/>
      <c r="SY1371" s="121"/>
      <c r="SZ1371" s="121"/>
      <c r="TA1371" s="121"/>
      <c r="TB1371" s="121"/>
      <c r="TC1371" s="121"/>
      <c r="TD1371" s="121"/>
      <c r="TE1371" s="121"/>
      <c r="TF1371" s="121"/>
      <c r="TG1371" s="121"/>
      <c r="TH1371" s="121"/>
      <c r="TI1371" s="121"/>
      <c r="TJ1371" s="121"/>
      <c r="TK1371" s="121"/>
      <c r="TL1371" s="121"/>
      <c r="TM1371" s="121"/>
      <c r="TN1371" s="121"/>
      <c r="TO1371" s="121"/>
      <c r="TP1371" s="121"/>
      <c r="TQ1371" s="121"/>
      <c r="TR1371" s="121"/>
      <c r="TS1371" s="121"/>
      <c r="TT1371" s="121"/>
      <c r="TU1371" s="121"/>
      <c r="TV1371" s="121"/>
      <c r="TW1371" s="121"/>
      <c r="TX1371" s="121"/>
      <c r="TY1371" s="121"/>
      <c r="TZ1371" s="121"/>
      <c r="UA1371" s="121"/>
      <c r="UB1371" s="121"/>
      <c r="UC1371" s="121"/>
      <c r="UD1371" s="121"/>
      <c r="UE1371" s="121"/>
      <c r="UF1371" s="121"/>
      <c r="UG1371" s="121"/>
      <c r="UH1371" s="121"/>
      <c r="UI1371" s="121"/>
      <c r="UJ1371" s="121"/>
      <c r="UK1371" s="121"/>
      <c r="UL1371" s="121"/>
      <c r="UM1371" s="121"/>
      <c r="UN1371" s="121"/>
      <c r="UO1371" s="121"/>
      <c r="UP1371" s="121"/>
      <c r="UQ1371" s="121"/>
      <c r="UR1371" s="121"/>
      <c r="US1371" s="121"/>
      <c r="UT1371" s="121"/>
      <c r="UU1371" s="121"/>
      <c r="UV1371" s="121"/>
      <c r="UW1371" s="121"/>
      <c r="UX1371" s="121"/>
      <c r="UY1371" s="121"/>
      <c r="UZ1371" s="121"/>
      <c r="VA1371" s="121"/>
      <c r="VB1371" s="121"/>
      <c r="VC1371" s="121"/>
      <c r="VD1371" s="121"/>
      <c r="VE1371" s="121"/>
      <c r="VF1371" s="121"/>
      <c r="VG1371" s="121"/>
      <c r="VH1371" s="121"/>
      <c r="VI1371" s="121"/>
      <c r="VJ1371" s="121"/>
      <c r="VK1371" s="121"/>
      <c r="VL1371" s="121"/>
      <c r="VM1371" s="121"/>
      <c r="VN1371" s="121"/>
      <c r="VO1371" s="121"/>
      <c r="VP1371" s="121"/>
      <c r="VQ1371" s="121"/>
      <c r="VR1371" s="121"/>
      <c r="VS1371" s="121"/>
      <c r="VT1371" s="121"/>
      <c r="VU1371" s="121"/>
      <c r="VV1371" s="121"/>
      <c r="VW1371" s="121"/>
      <c r="VX1371" s="121"/>
      <c r="VY1371" s="121"/>
      <c r="VZ1371" s="121"/>
      <c r="WA1371" s="121"/>
      <c r="WB1371" s="121"/>
      <c r="WC1371" s="121"/>
      <c r="WD1371" s="121"/>
      <c r="WE1371" s="121"/>
      <c r="WF1371" s="121"/>
      <c r="WG1371" s="121"/>
      <c r="WH1371" s="121"/>
      <c r="WI1371" s="121"/>
      <c r="WJ1371" s="121"/>
      <c r="WK1371" s="121"/>
      <c r="WL1371" s="121"/>
      <c r="WM1371" s="121"/>
      <c r="WN1371" s="121"/>
      <c r="WO1371" s="121"/>
      <c r="WP1371" s="121"/>
      <c r="WQ1371" s="121"/>
      <c r="WR1371" s="121"/>
      <c r="WS1371" s="121"/>
      <c r="WT1371" s="121"/>
      <c r="WU1371" s="121"/>
      <c r="WV1371" s="121"/>
      <c r="WW1371" s="121"/>
      <c r="WX1371" s="121"/>
      <c r="WY1371" s="121"/>
      <c r="WZ1371" s="121"/>
      <c r="XA1371" s="121"/>
      <c r="XB1371" s="121"/>
      <c r="XC1371" s="121"/>
      <c r="XD1371" s="121"/>
      <c r="XE1371" s="121"/>
      <c r="XF1371" s="121"/>
      <c r="XG1371" s="121"/>
      <c r="XH1371" s="121"/>
      <c r="XI1371" s="121"/>
      <c r="XJ1371" s="121"/>
      <c r="XK1371" s="121"/>
      <c r="XL1371" s="121"/>
      <c r="XM1371" s="121"/>
      <c r="XN1371" s="121"/>
      <c r="XO1371" s="121"/>
      <c r="XP1371" s="121"/>
      <c r="XQ1371" s="121"/>
      <c r="XR1371" s="121"/>
      <c r="XS1371" s="121"/>
      <c r="XT1371" s="121"/>
      <c r="XU1371" s="121"/>
      <c r="XV1371" s="121"/>
      <c r="XW1371" s="121"/>
      <c r="XX1371" s="121"/>
      <c r="XY1371" s="121"/>
      <c r="XZ1371" s="121"/>
      <c r="YA1371" s="121"/>
      <c r="YB1371" s="121"/>
      <c r="YC1371" s="121"/>
      <c r="YD1371" s="121"/>
      <c r="YE1371" s="121"/>
      <c r="YF1371" s="121"/>
      <c r="YG1371" s="121"/>
      <c r="YH1371" s="121"/>
      <c r="YI1371" s="121"/>
      <c r="YJ1371" s="121"/>
      <c r="YK1371" s="121"/>
      <c r="YL1371" s="121"/>
      <c r="YM1371" s="121"/>
      <c r="YN1371" s="121"/>
      <c r="YO1371" s="121"/>
      <c r="YP1371" s="121"/>
      <c r="YQ1371" s="121"/>
      <c r="YR1371" s="121"/>
      <c r="YS1371" s="121"/>
      <c r="YT1371" s="121"/>
      <c r="YU1371" s="121"/>
      <c r="YV1371" s="121"/>
      <c r="YW1371" s="121"/>
      <c r="YX1371" s="121"/>
      <c r="YY1371" s="121"/>
      <c r="YZ1371" s="121"/>
      <c r="ZA1371" s="121"/>
      <c r="ZB1371" s="121"/>
      <c r="ZC1371" s="121"/>
      <c r="ZD1371" s="121"/>
      <c r="ZE1371" s="121"/>
      <c r="ZF1371" s="121"/>
      <c r="ZG1371" s="121"/>
      <c r="ZH1371" s="121"/>
      <c r="ZI1371" s="121"/>
      <c r="ZJ1371" s="121"/>
      <c r="ZK1371" s="121"/>
      <c r="ZL1371" s="121"/>
      <c r="ZM1371" s="121"/>
      <c r="ZN1371" s="121"/>
      <c r="ZO1371" s="121"/>
      <c r="ZP1371" s="121"/>
      <c r="ZQ1371" s="121"/>
      <c r="ZR1371" s="121"/>
      <c r="ZS1371" s="121"/>
      <c r="ZT1371" s="121"/>
      <c r="ZU1371" s="121"/>
      <c r="ZV1371" s="121"/>
      <c r="ZW1371" s="121"/>
      <c r="ZX1371" s="121"/>
      <c r="ZY1371" s="121"/>
      <c r="ZZ1371" s="121"/>
      <c r="AAA1371" s="121"/>
      <c r="AAB1371" s="121"/>
      <c r="AAC1371" s="121"/>
      <c r="AAD1371" s="121"/>
      <c r="AAE1371" s="121"/>
      <c r="AAF1371" s="121"/>
      <c r="AAG1371" s="121"/>
      <c r="AAH1371" s="121"/>
      <c r="AAI1371" s="121"/>
      <c r="AAJ1371" s="121"/>
      <c r="AAK1371" s="121"/>
      <c r="AAL1371" s="121"/>
      <c r="AAM1371" s="121"/>
      <c r="AAN1371" s="121"/>
      <c r="AAO1371" s="121"/>
      <c r="AAP1371" s="121"/>
      <c r="AAQ1371" s="121"/>
      <c r="AAR1371" s="121"/>
      <c r="AAS1371" s="121"/>
      <c r="AAT1371" s="121"/>
      <c r="AAU1371" s="121"/>
      <c r="AAV1371" s="121"/>
      <c r="AAW1371" s="121"/>
      <c r="AAX1371" s="121"/>
      <c r="AAY1371" s="121"/>
      <c r="AAZ1371" s="121"/>
      <c r="ABA1371" s="121"/>
      <c r="ABB1371" s="121"/>
      <c r="ABC1371" s="121"/>
      <c r="ABD1371" s="121"/>
      <c r="ABE1371" s="121"/>
      <c r="ABF1371" s="121"/>
      <c r="ABG1371" s="121"/>
      <c r="ABH1371" s="121"/>
      <c r="ABI1371" s="121"/>
      <c r="ABJ1371" s="121"/>
      <c r="ABK1371" s="121"/>
      <c r="ABL1371" s="121"/>
      <c r="ABM1371" s="121"/>
      <c r="ABN1371" s="121"/>
      <c r="ABO1371" s="121"/>
      <c r="ABP1371" s="121"/>
      <c r="ABQ1371" s="121"/>
      <c r="ABR1371" s="121"/>
      <c r="ABS1371" s="121"/>
      <c r="ABT1371" s="121"/>
      <c r="ABU1371" s="121"/>
      <c r="ABV1371" s="121"/>
      <c r="ABW1371" s="121"/>
      <c r="ABX1371" s="121"/>
      <c r="ABY1371" s="121"/>
      <c r="ABZ1371" s="121"/>
      <c r="ACA1371" s="121"/>
      <c r="ACB1371" s="121"/>
      <c r="ACC1371" s="121"/>
      <c r="ACD1371" s="121"/>
      <c r="ACE1371" s="121"/>
      <c r="ACF1371" s="121"/>
      <c r="ACG1371" s="121"/>
      <c r="ACH1371" s="121"/>
      <c r="ACI1371" s="121"/>
      <c r="ACJ1371" s="121"/>
      <c r="ACK1371" s="121"/>
      <c r="ACL1371" s="121"/>
      <c r="ACM1371" s="121"/>
      <c r="ACN1371" s="121"/>
      <c r="ACO1371" s="121"/>
      <c r="ACP1371" s="121"/>
      <c r="ACQ1371" s="121"/>
      <c r="ACR1371" s="121"/>
      <c r="ACS1371" s="121"/>
      <c r="ACT1371" s="121"/>
      <c r="ACU1371" s="121"/>
      <c r="ACV1371" s="121"/>
      <c r="ACW1371" s="121"/>
      <c r="ACX1371" s="121"/>
      <c r="ACY1371" s="121"/>
      <c r="ACZ1371" s="121"/>
      <c r="ADA1371" s="121"/>
      <c r="ADB1371" s="121"/>
      <c r="ADC1371" s="121"/>
      <c r="ADD1371" s="121"/>
      <c r="ADE1371" s="121"/>
      <c r="ADF1371" s="121"/>
      <c r="ADG1371" s="121"/>
      <c r="ADH1371" s="121"/>
      <c r="ADI1371" s="121"/>
      <c r="ADJ1371" s="121"/>
      <c r="ADK1371" s="121"/>
      <c r="ADL1371" s="121"/>
      <c r="ADM1371" s="121"/>
      <c r="ADN1371" s="121"/>
      <c r="ADO1371" s="121"/>
      <c r="ADP1371" s="121"/>
      <c r="ADQ1371" s="121"/>
      <c r="ADR1371" s="121"/>
      <c r="ADS1371" s="121"/>
      <c r="ADT1371" s="121"/>
      <c r="ADU1371" s="121"/>
      <c r="ADV1371" s="121"/>
      <c r="ADW1371" s="121"/>
      <c r="ADX1371" s="121"/>
      <c r="ADY1371" s="121"/>
      <c r="ADZ1371" s="121"/>
      <c r="AEA1371" s="121"/>
      <c r="AEB1371" s="121"/>
      <c r="AEC1371" s="121"/>
      <c r="AED1371" s="121"/>
      <c r="AEE1371" s="121"/>
      <c r="AEF1371" s="121"/>
      <c r="AEG1371" s="121"/>
      <c r="AEH1371" s="121"/>
      <c r="AEI1371" s="121"/>
      <c r="AEJ1371" s="121"/>
      <c r="AEK1371" s="121"/>
      <c r="AEL1371" s="121"/>
      <c r="AEM1371" s="121"/>
      <c r="AEN1371" s="121"/>
      <c r="AEO1371" s="121"/>
      <c r="AEP1371" s="121"/>
      <c r="AEQ1371" s="121"/>
      <c r="AER1371" s="121"/>
      <c r="AES1371" s="121"/>
      <c r="AET1371" s="121"/>
      <c r="AEU1371" s="121"/>
      <c r="AEV1371" s="121"/>
      <c r="AEW1371" s="121"/>
      <c r="AEX1371" s="121"/>
      <c r="AEY1371" s="121"/>
      <c r="AEZ1371" s="121"/>
      <c r="AFA1371" s="121"/>
      <c r="AFB1371" s="121"/>
      <c r="AFC1371" s="121"/>
      <c r="AFD1371" s="121"/>
      <c r="AFE1371" s="121"/>
      <c r="AFF1371" s="121"/>
      <c r="AFG1371" s="121"/>
      <c r="AFH1371" s="121"/>
      <c r="AFI1371" s="121"/>
      <c r="AFJ1371" s="121"/>
      <c r="AFK1371" s="121"/>
      <c r="AFL1371" s="121"/>
      <c r="AFM1371" s="121"/>
      <c r="AFN1371" s="121"/>
      <c r="AFO1371" s="121"/>
      <c r="AFP1371" s="121"/>
      <c r="AFQ1371" s="121"/>
      <c r="AFR1371" s="121"/>
      <c r="AFS1371" s="121"/>
      <c r="AFT1371" s="121"/>
      <c r="AFU1371" s="121"/>
      <c r="AFV1371" s="121"/>
      <c r="AFW1371" s="121"/>
      <c r="AFX1371" s="121"/>
      <c r="AFY1371" s="121"/>
      <c r="AFZ1371" s="121"/>
      <c r="AGA1371" s="121"/>
      <c r="AGB1371" s="121"/>
      <c r="AGC1371" s="121"/>
      <c r="AGD1371" s="121"/>
      <c r="AGE1371" s="121"/>
      <c r="AGF1371" s="121"/>
      <c r="AGG1371" s="121"/>
      <c r="AGH1371" s="121"/>
      <c r="AGI1371" s="121"/>
      <c r="AGJ1371" s="121"/>
      <c r="AGK1371" s="121"/>
      <c r="AGL1371" s="121"/>
      <c r="AGM1371" s="121"/>
      <c r="AGN1371" s="121"/>
      <c r="AGO1371" s="121"/>
      <c r="AGP1371" s="121"/>
      <c r="AGQ1371" s="121"/>
      <c r="AGR1371" s="121"/>
      <c r="AGS1371" s="121"/>
      <c r="AGT1371" s="121"/>
      <c r="AGU1371" s="121"/>
      <c r="AGV1371" s="121"/>
      <c r="AGW1371" s="121"/>
      <c r="AGX1371" s="121"/>
      <c r="AGY1371" s="121"/>
      <c r="AGZ1371" s="121"/>
      <c r="AHA1371" s="121"/>
      <c r="AHB1371" s="121"/>
      <c r="AHC1371" s="121"/>
      <c r="AHD1371" s="121"/>
      <c r="AHE1371" s="121"/>
      <c r="AHF1371" s="121"/>
      <c r="AHG1371" s="121"/>
      <c r="AHH1371" s="121"/>
      <c r="AHI1371" s="121"/>
      <c r="AHJ1371" s="121"/>
      <c r="AHK1371" s="121"/>
      <c r="AHL1371" s="121"/>
      <c r="AHM1371" s="121"/>
      <c r="AHN1371" s="121"/>
      <c r="AHO1371" s="121"/>
      <c r="AHP1371" s="121"/>
      <c r="AHQ1371" s="121"/>
      <c r="AHR1371" s="121"/>
      <c r="AHS1371" s="121"/>
      <c r="AHT1371" s="121"/>
      <c r="AHU1371" s="121"/>
      <c r="AHV1371" s="121"/>
      <c r="AHW1371" s="121"/>
      <c r="AHX1371" s="121"/>
      <c r="AHY1371" s="121"/>
      <c r="AHZ1371" s="121"/>
      <c r="AIA1371" s="121"/>
      <c r="AIB1371" s="121"/>
      <c r="AIC1371" s="121"/>
      <c r="AID1371" s="121"/>
      <c r="AIE1371" s="121"/>
      <c r="AIF1371" s="121"/>
      <c r="AIG1371" s="121"/>
      <c r="AIH1371" s="121"/>
      <c r="AII1371" s="121"/>
      <c r="AIJ1371" s="121"/>
      <c r="AIK1371" s="121"/>
      <c r="AIL1371" s="121"/>
      <c r="AIM1371" s="121"/>
      <c r="AIN1371" s="121"/>
      <c r="AIO1371" s="121"/>
      <c r="AIP1371" s="121"/>
      <c r="AIQ1371" s="121"/>
      <c r="AIR1371" s="121"/>
      <c r="AIS1371" s="121"/>
      <c r="AIT1371" s="121"/>
      <c r="AIU1371" s="121"/>
      <c r="AIV1371" s="121"/>
      <c r="AIW1371" s="121"/>
      <c r="AIX1371" s="121"/>
      <c r="AIY1371" s="121"/>
      <c r="AIZ1371" s="121"/>
      <c r="AJA1371" s="121"/>
      <c r="AJB1371" s="121"/>
      <c r="AJC1371" s="121"/>
      <c r="AJD1371" s="121"/>
      <c r="AJE1371" s="121"/>
      <c r="AJF1371" s="121"/>
      <c r="AJG1371" s="121"/>
      <c r="AJH1371" s="121"/>
      <c r="AJI1371" s="121"/>
      <c r="AJJ1371" s="121"/>
      <c r="AJK1371" s="121"/>
      <c r="AJL1371" s="121"/>
      <c r="AJM1371" s="121"/>
      <c r="AJN1371" s="121"/>
      <c r="AJO1371" s="121"/>
      <c r="AJP1371" s="121"/>
      <c r="AJQ1371" s="121"/>
      <c r="AJR1371" s="121"/>
      <c r="AJS1371" s="121"/>
      <c r="AJT1371" s="121"/>
      <c r="AJU1371" s="121"/>
      <c r="AJV1371" s="121"/>
      <c r="AJW1371" s="121"/>
      <c r="AJX1371" s="121"/>
      <c r="AJY1371" s="121"/>
      <c r="AJZ1371" s="121"/>
      <c r="AKA1371" s="121"/>
      <c r="AKB1371" s="121"/>
      <c r="AKC1371" s="121"/>
      <c r="AKD1371" s="121"/>
      <c r="AKE1371" s="121"/>
      <c r="AKF1371" s="121"/>
      <c r="AKG1371" s="121"/>
      <c r="AKH1371" s="121"/>
      <c r="AKI1371" s="121"/>
      <c r="AKJ1371" s="121"/>
      <c r="AKK1371" s="121"/>
      <c r="AKL1371" s="121"/>
      <c r="AKM1371" s="121"/>
      <c r="AKN1371" s="121"/>
      <c r="AKO1371" s="121"/>
      <c r="AKP1371" s="121"/>
      <c r="AKQ1371" s="121"/>
      <c r="AKR1371" s="121"/>
      <c r="AKS1371" s="121"/>
      <c r="AKT1371" s="121"/>
      <c r="AKU1371" s="121"/>
      <c r="AKV1371" s="121"/>
      <c r="AKW1371" s="121"/>
      <c r="AKX1371" s="121"/>
      <c r="AKY1371" s="121"/>
      <c r="AKZ1371" s="121"/>
      <c r="ALA1371" s="121"/>
      <c r="ALB1371" s="121"/>
      <c r="ALC1371" s="121"/>
      <c r="ALD1371" s="121"/>
      <c r="ALE1371" s="121"/>
      <c r="ALF1371" s="121"/>
      <c r="ALG1371" s="121"/>
      <c r="ALH1371" s="121"/>
      <c r="ALI1371" s="121"/>
      <c r="ALJ1371" s="121"/>
      <c r="ALK1371" s="121"/>
      <c r="ALL1371" s="121"/>
      <c r="ALM1371" s="121"/>
      <c r="ALN1371" s="121"/>
      <c r="ALO1371" s="121"/>
      <c r="ALP1371" s="121"/>
      <c r="ALQ1371" s="121"/>
      <c r="ALR1371" s="121"/>
      <c r="ALS1371" s="121"/>
      <c r="ALT1371" s="121"/>
      <c r="ALU1371" s="121"/>
      <c r="ALV1371" s="121"/>
      <c r="ALW1371" s="121"/>
      <c r="ALX1371" s="121"/>
      <c r="ALY1371" s="121"/>
      <c r="ALZ1371" s="121"/>
      <c r="AMA1371" s="121"/>
      <c r="AMB1371" s="121"/>
      <c r="AMC1371" s="121"/>
      <c r="AMD1371" s="121"/>
      <c r="AME1371" s="121"/>
      <c r="AMF1371" s="121"/>
      <c r="AMG1371" s="121"/>
      <c r="AMH1371" s="121"/>
      <c r="AMI1371" s="121"/>
      <c r="AMJ1371" s="121"/>
      <c r="AMK1371" s="121"/>
      <c r="AML1371" s="121"/>
      <c r="AMM1371" s="121"/>
      <c r="AMN1371" s="121"/>
      <c r="AMO1371" s="121"/>
      <c r="AMP1371" s="121"/>
      <c r="AMQ1371" s="121"/>
      <c r="AMR1371" s="121"/>
      <c r="AMS1371" s="121"/>
      <c r="AMT1371" s="121"/>
      <c r="AMU1371" s="121"/>
      <c r="AMV1371" s="121"/>
      <c r="AMW1371" s="121"/>
      <c r="AMX1371" s="121"/>
      <c r="AMY1371" s="121"/>
      <c r="AMZ1371" s="121"/>
      <c r="ANA1371" s="121"/>
      <c r="ANB1371" s="121"/>
      <c r="ANC1371" s="121"/>
      <c r="AND1371" s="121"/>
      <c r="ANE1371" s="121"/>
      <c r="ANF1371" s="121"/>
      <c r="ANG1371" s="121"/>
      <c r="ANH1371" s="121"/>
      <c r="ANI1371" s="121"/>
      <c r="ANJ1371" s="121"/>
      <c r="ANK1371" s="121"/>
      <c r="ANL1371" s="121"/>
      <c r="ANM1371" s="121"/>
      <c r="ANN1371" s="121"/>
      <c r="ANO1371" s="121"/>
      <c r="ANP1371" s="121"/>
      <c r="ANQ1371" s="121"/>
      <c r="ANR1371" s="121"/>
      <c r="ANS1371" s="121"/>
      <c r="ANT1371" s="121"/>
      <c r="ANU1371" s="121"/>
      <c r="ANV1371" s="121"/>
      <c r="ANW1371" s="121"/>
      <c r="ANX1371" s="121"/>
      <c r="ANY1371" s="121"/>
      <c r="ANZ1371" s="121"/>
      <c r="AOA1371" s="121"/>
      <c r="AOB1371" s="121"/>
      <c r="AOC1371" s="121"/>
      <c r="AOD1371" s="121"/>
      <c r="AOE1371" s="121"/>
      <c r="AOF1371" s="121"/>
      <c r="AOG1371" s="121"/>
      <c r="AOH1371" s="121"/>
      <c r="AOI1371" s="121"/>
      <c r="AOJ1371" s="121"/>
      <c r="AOK1371" s="121"/>
      <c r="AOL1371" s="121"/>
      <c r="AOM1371" s="121"/>
      <c r="AON1371" s="121"/>
      <c r="AOO1371" s="121"/>
      <c r="AOP1371" s="121"/>
      <c r="AOQ1371" s="121"/>
      <c r="AOR1371" s="121"/>
      <c r="AOS1371" s="121"/>
      <c r="AOT1371" s="121"/>
      <c r="AOU1371" s="121"/>
      <c r="AOV1371" s="121"/>
      <c r="AOW1371" s="121"/>
      <c r="AOX1371" s="121"/>
      <c r="AOY1371" s="121"/>
      <c r="AOZ1371" s="121"/>
      <c r="APA1371" s="121"/>
      <c r="APB1371" s="121"/>
      <c r="APC1371" s="121"/>
      <c r="APD1371" s="121"/>
      <c r="APE1371" s="121"/>
      <c r="APF1371" s="121"/>
      <c r="APG1371" s="121"/>
      <c r="APH1371" s="121"/>
      <c r="API1371" s="121"/>
      <c r="APJ1371" s="121"/>
      <c r="APK1371" s="121"/>
      <c r="APL1371" s="121"/>
      <c r="APM1371" s="121"/>
      <c r="APN1371" s="121"/>
      <c r="APO1371" s="121"/>
      <c r="APP1371" s="121"/>
      <c r="APQ1371" s="121"/>
      <c r="APR1371" s="121"/>
      <c r="APS1371" s="121"/>
      <c r="APT1371" s="121"/>
      <c r="APU1371" s="121"/>
      <c r="APV1371" s="121"/>
      <c r="APW1371" s="121"/>
      <c r="APX1371" s="121"/>
      <c r="APY1371" s="121"/>
      <c r="APZ1371" s="121"/>
      <c r="AQA1371" s="121"/>
      <c r="AQB1371" s="121"/>
      <c r="AQC1371" s="121"/>
      <c r="AQD1371" s="121"/>
      <c r="AQE1371" s="121"/>
      <c r="AQF1371" s="121"/>
      <c r="AQG1371" s="121"/>
      <c r="AQH1371" s="121"/>
      <c r="AQI1371" s="121"/>
      <c r="AQJ1371" s="121"/>
      <c r="AQK1371" s="121"/>
      <c r="AQL1371" s="121"/>
      <c r="AQM1371" s="121"/>
      <c r="AQN1371" s="121"/>
      <c r="AQO1371" s="121"/>
      <c r="AQP1371" s="121"/>
      <c r="AQQ1371" s="121"/>
      <c r="AQR1371" s="121"/>
      <c r="AQS1371" s="121"/>
      <c r="AQT1371" s="121"/>
      <c r="AQU1371" s="121"/>
      <c r="AQV1371" s="121"/>
      <c r="AQW1371" s="121"/>
      <c r="AQX1371" s="121"/>
      <c r="AQY1371" s="121"/>
      <c r="AQZ1371" s="121"/>
      <c r="ARA1371" s="121"/>
      <c r="ARB1371" s="121"/>
      <c r="ARC1371" s="121"/>
      <c r="ARD1371" s="121"/>
      <c r="ARE1371" s="121"/>
      <c r="ARF1371" s="121"/>
      <c r="ARG1371" s="121"/>
      <c r="ARH1371" s="121"/>
      <c r="ARI1371" s="121"/>
      <c r="ARJ1371" s="121"/>
      <c r="ARK1371" s="121"/>
      <c r="ARL1371" s="121"/>
      <c r="ARM1371" s="121"/>
      <c r="ARN1371" s="121"/>
      <c r="ARO1371" s="121"/>
      <c r="ARP1371" s="121"/>
      <c r="ARQ1371" s="121"/>
      <c r="ARR1371" s="121"/>
      <c r="ARS1371" s="121"/>
      <c r="ART1371" s="121"/>
      <c r="ARU1371" s="121"/>
      <c r="ARV1371" s="121"/>
      <c r="ARW1371" s="121"/>
      <c r="ARX1371" s="121"/>
      <c r="ARY1371" s="121"/>
      <c r="ARZ1371" s="121"/>
      <c r="ASA1371" s="121"/>
      <c r="ASB1371" s="121"/>
      <c r="ASC1371" s="121"/>
      <c r="ASD1371" s="121"/>
      <c r="ASE1371" s="121"/>
      <c r="ASF1371" s="121"/>
      <c r="ASG1371" s="121"/>
      <c r="ASH1371" s="121"/>
      <c r="ASI1371" s="121"/>
      <c r="ASJ1371" s="121"/>
      <c r="ASK1371" s="121"/>
      <c r="ASL1371" s="121"/>
      <c r="ASM1371" s="121"/>
      <c r="ASN1371" s="121"/>
      <c r="ASO1371" s="121"/>
      <c r="ASP1371" s="121"/>
      <c r="ASQ1371" s="121"/>
      <c r="ASR1371" s="121"/>
      <c r="ASS1371" s="121"/>
      <c r="AST1371" s="121"/>
      <c r="ASU1371" s="121"/>
      <c r="ASV1371" s="121"/>
      <c r="ASW1371" s="121"/>
      <c r="ASX1371" s="121"/>
      <c r="ASY1371" s="121"/>
      <c r="ASZ1371" s="121"/>
      <c r="ATA1371" s="121"/>
      <c r="ATB1371" s="121"/>
      <c r="ATC1371" s="121"/>
      <c r="ATD1371" s="121"/>
      <c r="ATE1371" s="121"/>
      <c r="ATF1371" s="121"/>
      <c r="ATG1371" s="121"/>
      <c r="ATH1371" s="121"/>
      <c r="ATI1371" s="121"/>
      <c r="ATJ1371" s="121"/>
      <c r="ATK1371" s="121"/>
      <c r="ATL1371" s="121"/>
      <c r="ATM1371" s="121"/>
      <c r="ATN1371" s="121"/>
      <c r="ATO1371" s="121"/>
      <c r="ATP1371" s="121"/>
      <c r="ATQ1371" s="121"/>
      <c r="ATR1371" s="121"/>
      <c r="ATS1371" s="121"/>
      <c r="ATT1371" s="121"/>
      <c r="ATU1371" s="121"/>
      <c r="ATV1371" s="121"/>
      <c r="ATW1371" s="121"/>
      <c r="ATX1371" s="121"/>
      <c r="ATY1371" s="121"/>
      <c r="ATZ1371" s="121"/>
      <c r="AUA1371" s="121"/>
      <c r="AUB1371" s="121"/>
      <c r="AUC1371" s="121"/>
      <c r="AUD1371" s="121"/>
      <c r="AUE1371" s="121"/>
      <c r="AUF1371" s="121"/>
      <c r="AUG1371" s="121"/>
      <c r="AUH1371" s="121"/>
      <c r="AUI1371" s="121"/>
      <c r="AUJ1371" s="121"/>
      <c r="AUK1371" s="121"/>
      <c r="AUL1371" s="121"/>
      <c r="AUM1371" s="121"/>
      <c r="AUN1371" s="121"/>
      <c r="AUO1371" s="121"/>
      <c r="AUP1371" s="121"/>
      <c r="AUQ1371" s="121"/>
      <c r="AUR1371" s="121"/>
      <c r="AUS1371" s="121"/>
      <c r="AUT1371" s="121"/>
      <c r="AUU1371" s="121"/>
      <c r="AUV1371" s="121"/>
      <c r="AUW1371" s="121"/>
      <c r="AUX1371" s="121"/>
      <c r="AUY1371" s="121"/>
      <c r="AUZ1371" s="121"/>
      <c r="AVA1371" s="121"/>
      <c r="AVB1371" s="121"/>
      <c r="AVC1371" s="121"/>
      <c r="AVD1371" s="121"/>
      <c r="AVE1371" s="121"/>
      <c r="AVF1371" s="121"/>
      <c r="AVG1371" s="121"/>
      <c r="AVH1371" s="121"/>
      <c r="AVI1371" s="121"/>
      <c r="AVJ1371" s="121"/>
      <c r="AVK1371" s="121"/>
      <c r="AVL1371" s="121"/>
      <c r="AVM1371" s="121"/>
      <c r="AVN1371" s="121"/>
      <c r="AVO1371" s="121"/>
      <c r="AVP1371" s="121"/>
      <c r="AVQ1371" s="121"/>
      <c r="AVR1371" s="121"/>
      <c r="AVS1371" s="121"/>
      <c r="AVT1371" s="121"/>
      <c r="AVU1371" s="121"/>
      <c r="AVV1371" s="121"/>
      <c r="AVW1371" s="121"/>
      <c r="AVX1371" s="121"/>
      <c r="AVY1371" s="121"/>
      <c r="AVZ1371" s="121"/>
      <c r="AWA1371" s="121"/>
      <c r="AWB1371" s="121"/>
      <c r="AWC1371" s="121"/>
      <c r="AWD1371" s="121"/>
      <c r="AWE1371" s="121"/>
      <c r="AWF1371" s="121"/>
      <c r="AWG1371" s="121"/>
      <c r="AWH1371" s="121"/>
      <c r="AWI1371" s="121"/>
      <c r="AWJ1371" s="121"/>
      <c r="AWK1371" s="121"/>
      <c r="AWL1371" s="121"/>
      <c r="AWM1371" s="121"/>
      <c r="AWN1371" s="121"/>
      <c r="AWO1371" s="121"/>
      <c r="AWP1371" s="121"/>
      <c r="AWQ1371" s="121"/>
      <c r="AWR1371" s="121"/>
      <c r="AWS1371" s="121"/>
      <c r="AWT1371" s="121"/>
      <c r="AWU1371" s="121"/>
      <c r="AWV1371" s="121"/>
      <c r="AWW1371" s="121"/>
      <c r="AWX1371" s="121"/>
      <c r="AWY1371" s="121"/>
      <c r="AWZ1371" s="121"/>
      <c r="AXA1371" s="121"/>
      <c r="AXB1371" s="121"/>
      <c r="AXC1371" s="121"/>
      <c r="AXD1371" s="121"/>
      <c r="AXE1371" s="121"/>
      <c r="AXF1371" s="121"/>
      <c r="AXG1371" s="121"/>
      <c r="AXH1371" s="121"/>
      <c r="AXI1371" s="121"/>
      <c r="AXJ1371" s="121"/>
      <c r="AXK1371" s="121"/>
      <c r="AXL1371" s="121"/>
      <c r="AXM1371" s="121"/>
      <c r="AXN1371" s="121"/>
      <c r="AXO1371" s="121"/>
      <c r="AXP1371" s="121"/>
      <c r="AXQ1371" s="121"/>
      <c r="AXR1371" s="121"/>
      <c r="AXS1371" s="121"/>
      <c r="AXT1371" s="121"/>
      <c r="AXU1371" s="121"/>
      <c r="AXV1371" s="121"/>
      <c r="AXW1371" s="121"/>
      <c r="AXX1371" s="121"/>
      <c r="AXY1371" s="121"/>
      <c r="AXZ1371" s="121"/>
      <c r="AYA1371" s="121"/>
      <c r="AYB1371" s="121"/>
      <c r="AYC1371" s="121"/>
      <c r="AYD1371" s="121"/>
      <c r="AYE1371" s="121"/>
      <c r="AYF1371" s="121"/>
      <c r="AYG1371" s="121"/>
      <c r="AYH1371" s="121"/>
      <c r="AYI1371" s="121"/>
      <c r="AYJ1371" s="121"/>
      <c r="AYK1371" s="121"/>
      <c r="AYL1371" s="121"/>
      <c r="AYM1371" s="121"/>
      <c r="AYN1371" s="121"/>
      <c r="AYO1371" s="121"/>
      <c r="AYP1371" s="121"/>
      <c r="AYQ1371" s="121"/>
      <c r="AYR1371" s="121"/>
      <c r="AYS1371" s="121"/>
      <c r="AYT1371" s="121"/>
      <c r="AYU1371" s="121"/>
      <c r="AYV1371" s="121"/>
      <c r="AYW1371" s="121"/>
      <c r="AYX1371" s="121"/>
      <c r="AYY1371" s="121"/>
      <c r="AYZ1371" s="121"/>
      <c r="AZA1371" s="121"/>
      <c r="AZB1371" s="121"/>
      <c r="AZC1371" s="121"/>
      <c r="AZD1371" s="121"/>
      <c r="AZE1371" s="121"/>
      <c r="AZF1371" s="121"/>
      <c r="AZG1371" s="121"/>
      <c r="AZH1371" s="121"/>
      <c r="AZI1371" s="121"/>
      <c r="AZJ1371" s="121"/>
      <c r="AZK1371" s="121"/>
      <c r="AZL1371" s="121"/>
      <c r="AZM1371" s="121"/>
      <c r="AZN1371" s="121"/>
      <c r="AZO1371" s="121"/>
      <c r="AZP1371" s="121"/>
      <c r="AZQ1371" s="121"/>
      <c r="AZR1371" s="121"/>
      <c r="AZS1371" s="121"/>
      <c r="AZT1371" s="121"/>
      <c r="AZU1371" s="121"/>
      <c r="AZV1371" s="121"/>
      <c r="AZW1371" s="121"/>
      <c r="AZX1371" s="121"/>
      <c r="AZY1371" s="121"/>
      <c r="AZZ1371" s="121"/>
      <c r="BAA1371" s="121"/>
      <c r="BAB1371" s="121"/>
      <c r="BAC1371" s="121"/>
      <c r="BAD1371" s="121"/>
      <c r="BAE1371" s="121"/>
      <c r="BAF1371" s="121"/>
      <c r="BAG1371" s="121"/>
      <c r="BAH1371" s="121"/>
      <c r="BAI1371" s="121"/>
      <c r="BAJ1371" s="121"/>
      <c r="BAK1371" s="121"/>
      <c r="BAL1371" s="121"/>
      <c r="BAM1371" s="121"/>
      <c r="BAN1371" s="121"/>
      <c r="BAO1371" s="121"/>
      <c r="BAP1371" s="121"/>
      <c r="BAQ1371" s="121"/>
      <c r="BAR1371" s="121"/>
      <c r="BAS1371" s="121"/>
      <c r="BAT1371" s="121"/>
      <c r="BAU1371" s="121"/>
      <c r="BAV1371" s="121"/>
      <c r="BAW1371" s="121"/>
      <c r="BAX1371" s="121"/>
      <c r="BAY1371" s="121"/>
      <c r="BAZ1371" s="121"/>
      <c r="BBA1371" s="121"/>
      <c r="BBB1371" s="121"/>
      <c r="BBC1371" s="121"/>
      <c r="BBD1371" s="121"/>
      <c r="BBE1371" s="121"/>
      <c r="BBF1371" s="121"/>
      <c r="BBG1371" s="121"/>
      <c r="BBH1371" s="121"/>
      <c r="BBI1371" s="121"/>
      <c r="BBJ1371" s="121"/>
      <c r="BBK1371" s="121"/>
      <c r="BBL1371" s="121"/>
      <c r="BBM1371" s="121"/>
      <c r="BBN1371" s="121"/>
      <c r="BBO1371" s="121"/>
      <c r="BBP1371" s="121"/>
      <c r="BBQ1371" s="121"/>
      <c r="BBR1371" s="121"/>
      <c r="BBS1371" s="121"/>
      <c r="BBT1371" s="121"/>
      <c r="BBU1371" s="121"/>
      <c r="BBV1371" s="121"/>
      <c r="BBW1371" s="121"/>
      <c r="BBX1371" s="121"/>
      <c r="BBY1371" s="121"/>
      <c r="BBZ1371" s="121"/>
      <c r="BCA1371" s="121"/>
      <c r="BCB1371" s="121"/>
      <c r="BCC1371" s="121"/>
      <c r="BCD1371" s="121"/>
      <c r="BCE1371" s="121"/>
      <c r="BCF1371" s="121"/>
      <c r="BCG1371" s="121"/>
      <c r="BCH1371" s="121"/>
      <c r="BCI1371" s="121"/>
      <c r="BCJ1371" s="121"/>
      <c r="BCK1371" s="121"/>
      <c r="BCL1371" s="121"/>
      <c r="BCM1371" s="121"/>
      <c r="BCN1371" s="121"/>
      <c r="BCO1371" s="121"/>
      <c r="BCP1371" s="121"/>
      <c r="BCQ1371" s="121"/>
      <c r="BCR1371" s="121"/>
      <c r="BCS1371" s="121"/>
      <c r="BCT1371" s="121"/>
      <c r="BCU1371" s="121"/>
      <c r="BCV1371" s="121"/>
      <c r="BCW1371" s="121"/>
      <c r="BCX1371" s="121"/>
      <c r="BCY1371" s="121"/>
      <c r="BCZ1371" s="121"/>
      <c r="BDA1371" s="121"/>
      <c r="BDB1371" s="121"/>
      <c r="BDC1371" s="121"/>
      <c r="BDD1371" s="121"/>
      <c r="BDE1371" s="121"/>
      <c r="BDF1371" s="121"/>
      <c r="BDG1371" s="121"/>
      <c r="BDH1371" s="121"/>
      <c r="BDI1371" s="121"/>
      <c r="BDJ1371" s="121"/>
      <c r="BDK1371" s="121"/>
      <c r="BDL1371" s="121"/>
      <c r="BDM1371" s="121"/>
      <c r="BDN1371" s="121"/>
      <c r="BDO1371" s="121"/>
      <c r="BDP1371" s="121"/>
      <c r="BDQ1371" s="121"/>
      <c r="BDR1371" s="121"/>
      <c r="BDS1371" s="121"/>
      <c r="BDT1371" s="121"/>
      <c r="BDU1371" s="121"/>
      <c r="BDV1371" s="121"/>
      <c r="BDW1371" s="121"/>
      <c r="BDX1371" s="121"/>
      <c r="BDY1371" s="121"/>
      <c r="BDZ1371" s="121"/>
      <c r="BEA1371" s="121"/>
      <c r="BEB1371" s="121"/>
      <c r="BEC1371" s="121"/>
      <c r="BED1371" s="121"/>
      <c r="BEE1371" s="121"/>
      <c r="BEF1371" s="121"/>
      <c r="BEG1371" s="121"/>
      <c r="BEH1371" s="121"/>
      <c r="BEI1371" s="121"/>
      <c r="BEJ1371" s="121"/>
      <c r="BEK1371" s="121"/>
      <c r="BEL1371" s="121"/>
      <c r="BEM1371" s="121"/>
      <c r="BEN1371" s="121"/>
      <c r="BEO1371" s="121"/>
      <c r="BEP1371" s="121"/>
      <c r="BEQ1371" s="121"/>
      <c r="BER1371" s="121"/>
      <c r="BES1371" s="121"/>
      <c r="BET1371" s="121"/>
      <c r="BEU1371" s="121"/>
      <c r="BEV1371" s="121"/>
      <c r="BEW1371" s="121"/>
      <c r="BEX1371" s="121"/>
      <c r="BEY1371" s="121"/>
      <c r="BEZ1371" s="121"/>
      <c r="BFA1371" s="121"/>
      <c r="BFB1371" s="121"/>
      <c r="BFC1371" s="121"/>
      <c r="BFD1371" s="121"/>
      <c r="BFE1371" s="121"/>
      <c r="BFF1371" s="121"/>
      <c r="BFG1371" s="121"/>
      <c r="BFH1371" s="121"/>
      <c r="BFI1371" s="121"/>
      <c r="BFJ1371" s="121"/>
      <c r="BFK1371" s="121"/>
      <c r="BFL1371" s="121"/>
      <c r="BFM1371" s="121"/>
      <c r="BFN1371" s="121"/>
      <c r="BFO1371" s="121"/>
      <c r="BFP1371" s="121"/>
      <c r="BFQ1371" s="121"/>
      <c r="BFR1371" s="121"/>
      <c r="BFS1371" s="121"/>
      <c r="BFT1371" s="121"/>
      <c r="BFU1371" s="121"/>
      <c r="BFV1371" s="121"/>
      <c r="BFW1371" s="121"/>
      <c r="BFX1371" s="121"/>
      <c r="BFY1371" s="121"/>
      <c r="BFZ1371" s="121"/>
      <c r="BGA1371" s="121"/>
      <c r="BGB1371" s="121"/>
      <c r="BGC1371" s="121"/>
      <c r="BGD1371" s="121"/>
      <c r="BGE1371" s="121"/>
      <c r="BGF1371" s="121"/>
      <c r="BGG1371" s="121"/>
      <c r="BGH1371" s="121"/>
      <c r="BGI1371" s="121"/>
      <c r="BGJ1371" s="121"/>
      <c r="BGK1371" s="121"/>
      <c r="BGL1371" s="121"/>
      <c r="BGM1371" s="121"/>
      <c r="BGN1371" s="121"/>
      <c r="BGO1371" s="121"/>
      <c r="BGP1371" s="121"/>
      <c r="BGQ1371" s="121"/>
      <c r="BGR1371" s="121"/>
      <c r="BGS1371" s="121"/>
      <c r="BGT1371" s="121"/>
      <c r="BGU1371" s="121"/>
      <c r="BGV1371" s="121"/>
      <c r="BGW1371" s="121"/>
      <c r="BGX1371" s="121"/>
      <c r="BGY1371" s="121"/>
      <c r="BGZ1371" s="121"/>
      <c r="BHA1371" s="121"/>
      <c r="BHB1371" s="121"/>
      <c r="BHC1371" s="121"/>
      <c r="BHD1371" s="121"/>
      <c r="BHE1371" s="121"/>
      <c r="BHF1371" s="121"/>
      <c r="BHG1371" s="121"/>
      <c r="BHH1371" s="121"/>
      <c r="BHI1371" s="121"/>
      <c r="BHJ1371" s="121"/>
      <c r="BHK1371" s="121"/>
      <c r="BHL1371" s="121"/>
      <c r="BHM1371" s="121"/>
      <c r="BHN1371" s="121"/>
      <c r="BHO1371" s="121"/>
      <c r="BHP1371" s="121"/>
      <c r="BHQ1371" s="121"/>
      <c r="BHR1371" s="121"/>
      <c r="BHS1371" s="121"/>
      <c r="BHT1371" s="121"/>
      <c r="BHU1371" s="121"/>
      <c r="BHV1371" s="121"/>
      <c r="BHW1371" s="121"/>
      <c r="BHX1371" s="121"/>
      <c r="BHY1371" s="121"/>
      <c r="BHZ1371" s="121"/>
      <c r="BIA1371" s="121"/>
      <c r="BIB1371" s="121"/>
      <c r="BIC1371" s="121"/>
      <c r="BID1371" s="121"/>
      <c r="BIE1371" s="121"/>
      <c r="BIF1371" s="121"/>
      <c r="BIG1371" s="121"/>
      <c r="BIH1371" s="121"/>
      <c r="BII1371" s="121"/>
      <c r="BIJ1371" s="121"/>
      <c r="BIK1371" s="121"/>
      <c r="BIL1371" s="121"/>
      <c r="BIM1371" s="121"/>
      <c r="BIN1371" s="121"/>
      <c r="BIO1371" s="121"/>
      <c r="BIP1371" s="121"/>
      <c r="BIQ1371" s="121"/>
      <c r="BIR1371" s="121"/>
      <c r="BIS1371" s="121"/>
      <c r="BIT1371" s="121"/>
      <c r="BIU1371" s="121"/>
      <c r="BIV1371" s="121"/>
      <c r="BIW1371" s="121"/>
      <c r="BIX1371" s="121"/>
      <c r="BIY1371" s="121"/>
      <c r="BIZ1371" s="121"/>
      <c r="BJA1371" s="121"/>
      <c r="BJB1371" s="121"/>
      <c r="BJC1371" s="121"/>
      <c r="BJD1371" s="121"/>
      <c r="BJE1371" s="121"/>
      <c r="BJF1371" s="121"/>
      <c r="BJG1371" s="121"/>
      <c r="BJH1371" s="121"/>
      <c r="BJI1371" s="121"/>
      <c r="BJJ1371" s="121"/>
      <c r="BJK1371" s="121"/>
      <c r="BJL1371" s="121"/>
      <c r="BJM1371" s="121"/>
      <c r="BJN1371" s="121"/>
      <c r="BJO1371" s="121"/>
      <c r="BJP1371" s="121"/>
      <c r="BJQ1371" s="121"/>
      <c r="BJR1371" s="121"/>
      <c r="BJS1371" s="121"/>
      <c r="BJT1371" s="121"/>
      <c r="BJU1371" s="121"/>
      <c r="BJV1371" s="121"/>
      <c r="BJW1371" s="121"/>
      <c r="BJX1371" s="121"/>
      <c r="BJY1371" s="121"/>
      <c r="BJZ1371" s="121"/>
      <c r="BKA1371" s="121"/>
      <c r="BKB1371" s="121"/>
      <c r="BKC1371" s="121"/>
      <c r="BKD1371" s="121"/>
      <c r="BKE1371" s="121"/>
      <c r="BKF1371" s="121"/>
      <c r="BKG1371" s="121"/>
      <c r="BKH1371" s="121"/>
      <c r="BKI1371" s="121"/>
      <c r="BKJ1371" s="121"/>
      <c r="BKK1371" s="121"/>
      <c r="BKL1371" s="121"/>
      <c r="BKM1371" s="121"/>
      <c r="BKN1371" s="121"/>
      <c r="BKO1371" s="121"/>
      <c r="BKP1371" s="121"/>
      <c r="BKQ1371" s="121"/>
      <c r="BKR1371" s="121"/>
      <c r="BKS1371" s="121"/>
      <c r="BKT1371" s="121"/>
      <c r="BKU1371" s="121"/>
      <c r="BKV1371" s="121"/>
      <c r="BKW1371" s="121"/>
      <c r="BKX1371" s="121"/>
      <c r="BKY1371" s="121"/>
      <c r="BKZ1371" s="121"/>
      <c r="BLA1371" s="121"/>
      <c r="BLB1371" s="121"/>
      <c r="BLC1371" s="121"/>
      <c r="BLD1371" s="121"/>
      <c r="BLE1371" s="121"/>
      <c r="BLF1371" s="121"/>
      <c r="BLG1371" s="121"/>
      <c r="BLH1371" s="121"/>
      <c r="BLI1371" s="121"/>
      <c r="BLJ1371" s="121"/>
      <c r="BLK1371" s="121"/>
      <c r="BLL1371" s="121"/>
      <c r="BLM1371" s="121"/>
      <c r="BLN1371" s="121"/>
      <c r="BLO1371" s="121"/>
      <c r="BLP1371" s="121"/>
      <c r="BLQ1371" s="121"/>
      <c r="BLR1371" s="121"/>
      <c r="BLS1371" s="121"/>
      <c r="BLT1371" s="121"/>
      <c r="BLU1371" s="121"/>
      <c r="BLV1371" s="121"/>
      <c r="BLW1371" s="121"/>
      <c r="BLX1371" s="121"/>
      <c r="BLY1371" s="121"/>
      <c r="BLZ1371" s="121"/>
      <c r="BMA1371" s="121"/>
      <c r="BMB1371" s="121"/>
      <c r="BMC1371" s="121"/>
      <c r="BMD1371" s="121"/>
      <c r="BME1371" s="121"/>
      <c r="BMF1371" s="121"/>
      <c r="BMG1371" s="121"/>
      <c r="BMH1371" s="121"/>
      <c r="BMI1371" s="121"/>
      <c r="BMJ1371" s="121"/>
      <c r="BMK1371" s="121"/>
      <c r="BML1371" s="121"/>
      <c r="BMM1371" s="121"/>
      <c r="BMN1371" s="121"/>
      <c r="BMO1371" s="121"/>
      <c r="BMP1371" s="121"/>
      <c r="BMQ1371" s="121"/>
      <c r="BMR1371" s="121"/>
      <c r="BMS1371" s="121"/>
      <c r="BMT1371" s="121"/>
      <c r="BMU1371" s="121"/>
      <c r="BMV1371" s="121"/>
      <c r="BMW1371" s="121"/>
      <c r="BMX1371" s="121"/>
      <c r="BMY1371" s="121"/>
      <c r="BMZ1371" s="121"/>
      <c r="BNA1371" s="121"/>
      <c r="BNB1371" s="121"/>
      <c r="BNC1371" s="121"/>
      <c r="BND1371" s="121"/>
      <c r="BNE1371" s="121"/>
      <c r="BNF1371" s="121"/>
      <c r="BNG1371" s="121"/>
      <c r="BNH1371" s="121"/>
      <c r="BNI1371" s="121"/>
      <c r="BNJ1371" s="121"/>
      <c r="BNK1371" s="121"/>
      <c r="BNL1371" s="121"/>
      <c r="BNM1371" s="121"/>
      <c r="BNN1371" s="121"/>
      <c r="BNO1371" s="121"/>
      <c r="BNP1371" s="121"/>
      <c r="BNQ1371" s="121"/>
      <c r="BNR1371" s="121"/>
      <c r="BNS1371" s="121"/>
      <c r="BNT1371" s="121"/>
      <c r="BNU1371" s="121"/>
      <c r="BNV1371" s="121"/>
      <c r="BNW1371" s="121"/>
      <c r="BNX1371" s="121"/>
      <c r="BNY1371" s="121"/>
      <c r="BNZ1371" s="121"/>
      <c r="BOA1371" s="121"/>
      <c r="BOB1371" s="121"/>
      <c r="BOC1371" s="121"/>
      <c r="BOD1371" s="121"/>
      <c r="BOE1371" s="121"/>
      <c r="BOF1371" s="121"/>
      <c r="BOG1371" s="121"/>
      <c r="BOH1371" s="121"/>
      <c r="BOI1371" s="121"/>
      <c r="BOJ1371" s="121"/>
      <c r="BOK1371" s="121"/>
      <c r="BOL1371" s="121"/>
      <c r="BOM1371" s="121"/>
      <c r="BON1371" s="121"/>
      <c r="BOO1371" s="121"/>
      <c r="BOP1371" s="121"/>
      <c r="BOQ1371" s="121"/>
      <c r="BOR1371" s="121"/>
      <c r="BOS1371" s="121"/>
      <c r="BOT1371" s="121"/>
      <c r="BOU1371" s="121"/>
      <c r="BOV1371" s="121"/>
      <c r="BOW1371" s="121"/>
      <c r="BOX1371" s="121"/>
      <c r="BOY1371" s="121"/>
      <c r="BOZ1371" s="121"/>
      <c r="BPA1371" s="121"/>
      <c r="BPB1371" s="121"/>
      <c r="BPC1371" s="121"/>
      <c r="BPD1371" s="121"/>
      <c r="BPE1371" s="121"/>
      <c r="BPF1371" s="121"/>
      <c r="BPG1371" s="121"/>
      <c r="BPH1371" s="121"/>
      <c r="BPI1371" s="121"/>
      <c r="BPJ1371" s="121"/>
      <c r="BPK1371" s="121"/>
      <c r="BPL1371" s="121"/>
      <c r="BPM1371" s="121"/>
      <c r="BPN1371" s="121"/>
      <c r="BPO1371" s="121"/>
      <c r="BPP1371" s="121"/>
      <c r="BPQ1371" s="121"/>
      <c r="BPR1371" s="121"/>
      <c r="BPS1371" s="121"/>
      <c r="BPT1371" s="121"/>
      <c r="BPU1371" s="121"/>
      <c r="BPV1371" s="121"/>
      <c r="BPW1371" s="121"/>
      <c r="BPX1371" s="121"/>
      <c r="BPY1371" s="121"/>
      <c r="BPZ1371" s="121"/>
      <c r="BQA1371" s="121"/>
      <c r="BQB1371" s="121"/>
      <c r="BQC1371" s="121"/>
      <c r="BQD1371" s="121"/>
      <c r="BQE1371" s="121"/>
      <c r="BQF1371" s="121"/>
      <c r="BQG1371" s="121"/>
      <c r="BQH1371" s="121"/>
      <c r="BQI1371" s="121"/>
      <c r="BQJ1371" s="121"/>
      <c r="BQK1371" s="121"/>
      <c r="BQL1371" s="121"/>
      <c r="BQM1371" s="121"/>
      <c r="BQN1371" s="121"/>
      <c r="BQO1371" s="121"/>
      <c r="BQP1371" s="121"/>
      <c r="BQQ1371" s="121"/>
      <c r="BQR1371" s="121"/>
      <c r="BQS1371" s="121"/>
      <c r="BQT1371" s="121"/>
      <c r="BQU1371" s="121"/>
      <c r="BQV1371" s="121"/>
      <c r="BQW1371" s="121"/>
      <c r="BQX1371" s="121"/>
      <c r="BQY1371" s="121"/>
      <c r="BQZ1371" s="121"/>
      <c r="BRA1371" s="121"/>
      <c r="BRB1371" s="121"/>
      <c r="BRC1371" s="121"/>
      <c r="BRD1371" s="121"/>
      <c r="BRE1371" s="121"/>
      <c r="BRF1371" s="121"/>
      <c r="BRG1371" s="121"/>
      <c r="BRH1371" s="121"/>
      <c r="BRI1371" s="121"/>
      <c r="BRJ1371" s="121"/>
      <c r="BRK1371" s="121"/>
      <c r="BRL1371" s="121"/>
      <c r="BRM1371" s="121"/>
      <c r="BRN1371" s="121"/>
      <c r="BRO1371" s="121"/>
      <c r="BRP1371" s="121"/>
      <c r="BRQ1371" s="121"/>
      <c r="BRR1371" s="121"/>
      <c r="BRS1371" s="121"/>
      <c r="BRT1371" s="121"/>
      <c r="BRU1371" s="121"/>
      <c r="BRV1371" s="121"/>
      <c r="BRW1371" s="121"/>
      <c r="BRX1371" s="121"/>
      <c r="BRY1371" s="121"/>
      <c r="BRZ1371" s="121"/>
      <c r="BSA1371" s="121"/>
      <c r="BSB1371" s="121"/>
      <c r="BSC1371" s="121"/>
      <c r="BSD1371" s="121"/>
      <c r="BSE1371" s="121"/>
      <c r="BSF1371" s="121"/>
      <c r="BSG1371" s="121"/>
      <c r="BSH1371" s="121"/>
      <c r="BSI1371" s="121"/>
      <c r="BSJ1371" s="121"/>
      <c r="BSK1371" s="121"/>
      <c r="BSL1371" s="121"/>
      <c r="BSM1371" s="121"/>
      <c r="BSN1371" s="121"/>
      <c r="BSO1371" s="121"/>
      <c r="BSP1371" s="121"/>
      <c r="BSQ1371" s="121"/>
      <c r="BSR1371" s="121"/>
      <c r="BSS1371" s="121"/>
      <c r="BST1371" s="121"/>
      <c r="BSU1371" s="121"/>
      <c r="BSV1371" s="121"/>
      <c r="BSW1371" s="121"/>
      <c r="BSX1371" s="121"/>
      <c r="BSY1371" s="121"/>
      <c r="BSZ1371" s="121"/>
      <c r="BTA1371" s="121"/>
      <c r="BTB1371" s="121"/>
      <c r="BTC1371" s="121"/>
      <c r="BTD1371" s="121"/>
      <c r="BTE1371" s="121"/>
      <c r="BTF1371" s="121"/>
      <c r="BTG1371" s="121"/>
      <c r="BTH1371" s="121"/>
      <c r="BTI1371" s="121"/>
      <c r="BTJ1371" s="121"/>
      <c r="BTK1371" s="121"/>
      <c r="BTL1371" s="121"/>
      <c r="BTM1371" s="121"/>
      <c r="BTN1371" s="121"/>
      <c r="BTO1371" s="121"/>
      <c r="BTP1371" s="121"/>
      <c r="BTQ1371" s="121"/>
      <c r="BTR1371" s="121"/>
      <c r="BTS1371" s="121"/>
      <c r="BTT1371" s="121"/>
      <c r="BTU1371" s="121"/>
      <c r="BTV1371" s="121"/>
      <c r="BTW1371" s="121"/>
      <c r="BTX1371" s="121"/>
      <c r="BTY1371" s="121"/>
      <c r="BTZ1371" s="121"/>
      <c r="BUA1371" s="121"/>
      <c r="BUB1371" s="121"/>
      <c r="BUC1371" s="121"/>
      <c r="BUD1371" s="121"/>
      <c r="BUE1371" s="121"/>
      <c r="BUF1371" s="121"/>
      <c r="BUG1371" s="121"/>
      <c r="BUH1371" s="121"/>
      <c r="BUI1371" s="121"/>
      <c r="BUJ1371" s="121"/>
      <c r="BUK1371" s="121"/>
      <c r="BUL1371" s="121"/>
      <c r="BUM1371" s="121"/>
      <c r="BUN1371" s="121"/>
      <c r="BUO1371" s="121"/>
      <c r="BUP1371" s="121"/>
      <c r="BUQ1371" s="121"/>
      <c r="BUR1371" s="121"/>
      <c r="BUS1371" s="121"/>
      <c r="BUT1371" s="121"/>
      <c r="BUU1371" s="121"/>
      <c r="BUV1371" s="121"/>
      <c r="BUW1371" s="121"/>
      <c r="BUX1371" s="121"/>
      <c r="BUY1371" s="121"/>
      <c r="BUZ1371" s="121"/>
      <c r="BVA1371" s="121"/>
      <c r="BVB1371" s="121"/>
      <c r="BVC1371" s="121"/>
      <c r="BVD1371" s="121"/>
      <c r="BVE1371" s="121"/>
      <c r="BVF1371" s="121"/>
      <c r="BVG1371" s="121"/>
      <c r="BVH1371" s="121"/>
      <c r="BVI1371" s="121"/>
      <c r="BVJ1371" s="121"/>
      <c r="BVK1371" s="121"/>
      <c r="BVL1371" s="121"/>
      <c r="BVM1371" s="121"/>
      <c r="BVN1371" s="121"/>
      <c r="BVO1371" s="121"/>
      <c r="BVP1371" s="121"/>
      <c r="BVQ1371" s="121"/>
      <c r="BVR1371" s="121"/>
      <c r="BVS1371" s="121"/>
      <c r="BVT1371" s="121"/>
      <c r="BVU1371" s="121"/>
      <c r="BVV1371" s="121"/>
      <c r="BVW1371" s="121"/>
      <c r="BVX1371" s="121"/>
      <c r="BVY1371" s="121"/>
      <c r="BVZ1371" s="121"/>
      <c r="BWA1371" s="121"/>
      <c r="BWB1371" s="121"/>
      <c r="BWC1371" s="121"/>
      <c r="BWD1371" s="121"/>
      <c r="BWE1371" s="121"/>
      <c r="BWF1371" s="121"/>
      <c r="BWG1371" s="121"/>
      <c r="BWH1371" s="121"/>
      <c r="BWI1371" s="121"/>
      <c r="BWJ1371" s="121"/>
      <c r="BWK1371" s="121"/>
      <c r="BWL1371" s="121"/>
      <c r="BWM1371" s="121"/>
      <c r="BWN1371" s="121"/>
      <c r="BWO1371" s="121"/>
      <c r="BWP1371" s="121"/>
      <c r="BWQ1371" s="121"/>
      <c r="BWR1371" s="121"/>
      <c r="BWS1371" s="121"/>
      <c r="BWT1371" s="121"/>
      <c r="BWU1371" s="121"/>
      <c r="BWV1371" s="121"/>
      <c r="BWW1371" s="121"/>
      <c r="BWX1371" s="121"/>
      <c r="BWY1371" s="121"/>
      <c r="BWZ1371" s="121"/>
      <c r="BXA1371" s="121"/>
      <c r="BXB1371" s="121"/>
      <c r="BXC1371" s="121"/>
      <c r="BXD1371" s="121"/>
      <c r="BXE1371" s="121"/>
      <c r="BXF1371" s="121"/>
      <c r="BXG1371" s="121"/>
      <c r="BXH1371" s="121"/>
      <c r="BXI1371" s="121"/>
      <c r="BXJ1371" s="121"/>
      <c r="BXK1371" s="121"/>
      <c r="BXL1371" s="121"/>
      <c r="BXM1371" s="121"/>
      <c r="BXN1371" s="121"/>
      <c r="BXO1371" s="121"/>
      <c r="BXP1371" s="121"/>
      <c r="BXQ1371" s="121"/>
      <c r="BXR1371" s="121"/>
      <c r="BXS1371" s="121"/>
      <c r="BXT1371" s="121"/>
      <c r="BXU1371" s="121"/>
      <c r="BXV1371" s="121"/>
      <c r="BXW1371" s="121"/>
      <c r="BXX1371" s="121"/>
      <c r="BXY1371" s="121"/>
      <c r="BXZ1371" s="121"/>
      <c r="BYA1371" s="121"/>
      <c r="BYB1371" s="121"/>
      <c r="BYC1371" s="121"/>
      <c r="BYD1371" s="121"/>
      <c r="BYE1371" s="121"/>
      <c r="BYF1371" s="121"/>
      <c r="BYG1371" s="121"/>
      <c r="BYH1371" s="121"/>
      <c r="BYI1371" s="121"/>
      <c r="BYJ1371" s="121"/>
      <c r="BYK1371" s="121"/>
      <c r="BYL1371" s="121"/>
      <c r="BYM1371" s="121"/>
      <c r="BYN1371" s="121"/>
      <c r="BYO1371" s="121"/>
      <c r="BYP1371" s="121"/>
      <c r="BYQ1371" s="121"/>
      <c r="BYR1371" s="121"/>
      <c r="BYS1371" s="121"/>
      <c r="BYT1371" s="121"/>
      <c r="BYU1371" s="121"/>
      <c r="BYV1371" s="121"/>
      <c r="BYW1371" s="121"/>
      <c r="BYX1371" s="121"/>
      <c r="BYY1371" s="121"/>
      <c r="BYZ1371" s="121"/>
      <c r="BZA1371" s="121"/>
      <c r="BZB1371" s="121"/>
      <c r="BZC1371" s="121"/>
      <c r="BZD1371" s="121"/>
      <c r="BZE1371" s="121"/>
      <c r="BZF1371" s="121"/>
      <c r="BZG1371" s="121"/>
      <c r="BZH1371" s="121"/>
      <c r="BZI1371" s="121"/>
      <c r="BZJ1371" s="121"/>
      <c r="BZK1371" s="121"/>
      <c r="BZL1371" s="121"/>
      <c r="BZM1371" s="121"/>
      <c r="BZN1371" s="121"/>
      <c r="BZO1371" s="121"/>
      <c r="BZP1371" s="121"/>
      <c r="BZQ1371" s="121"/>
      <c r="BZR1371" s="121"/>
      <c r="BZS1371" s="121"/>
      <c r="BZT1371" s="121"/>
      <c r="BZU1371" s="121"/>
      <c r="BZV1371" s="121"/>
      <c r="BZW1371" s="121"/>
      <c r="BZX1371" s="121"/>
      <c r="BZY1371" s="121"/>
      <c r="BZZ1371" s="121"/>
      <c r="CAA1371" s="121"/>
      <c r="CAB1371" s="121"/>
      <c r="CAC1371" s="121"/>
      <c r="CAD1371" s="121"/>
      <c r="CAE1371" s="121"/>
      <c r="CAF1371" s="121"/>
      <c r="CAG1371" s="121"/>
      <c r="CAH1371" s="121"/>
      <c r="CAI1371" s="121"/>
      <c r="CAJ1371" s="121"/>
      <c r="CAK1371" s="121"/>
      <c r="CAL1371" s="121"/>
      <c r="CAM1371" s="121"/>
      <c r="CAN1371" s="121"/>
      <c r="CAO1371" s="121"/>
      <c r="CAP1371" s="121"/>
      <c r="CAQ1371" s="121"/>
      <c r="CAR1371" s="121"/>
      <c r="CAS1371" s="121"/>
      <c r="CAT1371" s="121"/>
      <c r="CAU1371" s="121"/>
      <c r="CAV1371" s="121"/>
      <c r="CAW1371" s="121"/>
      <c r="CAX1371" s="121"/>
      <c r="CAY1371" s="121"/>
      <c r="CAZ1371" s="121"/>
      <c r="CBA1371" s="121"/>
      <c r="CBB1371" s="121"/>
      <c r="CBC1371" s="121"/>
      <c r="CBD1371" s="121"/>
      <c r="CBE1371" s="121"/>
      <c r="CBF1371" s="121"/>
      <c r="CBG1371" s="121"/>
      <c r="CBH1371" s="121"/>
      <c r="CBI1371" s="121"/>
      <c r="CBJ1371" s="121"/>
      <c r="CBK1371" s="121"/>
      <c r="CBL1371" s="121"/>
      <c r="CBM1371" s="121"/>
      <c r="CBN1371" s="121"/>
      <c r="CBO1371" s="121"/>
      <c r="CBP1371" s="121"/>
      <c r="CBQ1371" s="121"/>
      <c r="CBR1371" s="121"/>
      <c r="CBS1371" s="121"/>
      <c r="CBT1371" s="121"/>
      <c r="CBU1371" s="121"/>
      <c r="CBV1371" s="121"/>
      <c r="CBW1371" s="121"/>
      <c r="CBX1371" s="121"/>
      <c r="CBY1371" s="121"/>
      <c r="CBZ1371" s="121"/>
      <c r="CCA1371" s="121"/>
      <c r="CCB1371" s="121"/>
      <c r="CCC1371" s="121"/>
      <c r="CCD1371" s="121"/>
      <c r="CCE1371" s="121"/>
      <c r="CCF1371" s="121"/>
      <c r="CCG1371" s="121"/>
      <c r="CCH1371" s="121"/>
      <c r="CCI1371" s="121"/>
      <c r="CCJ1371" s="121"/>
      <c r="CCK1371" s="121"/>
      <c r="CCL1371" s="121"/>
      <c r="CCM1371" s="121"/>
      <c r="CCN1371" s="121"/>
      <c r="CCO1371" s="121"/>
      <c r="CCP1371" s="121"/>
      <c r="CCQ1371" s="121"/>
      <c r="CCR1371" s="121"/>
      <c r="CCS1371" s="121"/>
      <c r="CCT1371" s="121"/>
      <c r="CCU1371" s="121"/>
      <c r="CCV1371" s="121"/>
      <c r="CCW1371" s="121"/>
      <c r="CCX1371" s="121"/>
      <c r="CCY1371" s="121"/>
      <c r="CCZ1371" s="121"/>
      <c r="CDA1371" s="121"/>
      <c r="CDB1371" s="121"/>
      <c r="CDC1371" s="121"/>
      <c r="CDD1371" s="121"/>
      <c r="CDE1371" s="121"/>
      <c r="CDF1371" s="121"/>
      <c r="CDG1371" s="121"/>
      <c r="CDH1371" s="121"/>
      <c r="CDI1371" s="121"/>
      <c r="CDJ1371" s="121"/>
      <c r="CDK1371" s="121"/>
      <c r="CDL1371" s="121"/>
      <c r="CDM1371" s="121"/>
      <c r="CDN1371" s="121"/>
      <c r="CDO1371" s="121"/>
      <c r="CDP1371" s="121"/>
      <c r="CDQ1371" s="121"/>
      <c r="CDR1371" s="121"/>
      <c r="CDS1371" s="121"/>
      <c r="CDT1371" s="121"/>
      <c r="CDU1371" s="121"/>
      <c r="CDV1371" s="121"/>
      <c r="CDW1371" s="121"/>
      <c r="CDX1371" s="121"/>
      <c r="CDY1371" s="121"/>
      <c r="CDZ1371" s="121"/>
      <c r="CEA1371" s="121"/>
      <c r="CEB1371" s="121"/>
      <c r="CEC1371" s="121"/>
      <c r="CED1371" s="121"/>
      <c r="CEE1371" s="121"/>
      <c r="CEF1371" s="121"/>
      <c r="CEG1371" s="121"/>
      <c r="CEH1371" s="121"/>
      <c r="CEI1371" s="121"/>
      <c r="CEJ1371" s="121"/>
      <c r="CEK1371" s="121"/>
      <c r="CEL1371" s="121"/>
      <c r="CEM1371" s="121"/>
      <c r="CEN1371" s="121"/>
      <c r="CEO1371" s="121"/>
      <c r="CEP1371" s="121"/>
      <c r="CEQ1371" s="121"/>
      <c r="CER1371" s="121"/>
      <c r="CES1371" s="121"/>
      <c r="CET1371" s="121"/>
      <c r="CEU1371" s="121"/>
      <c r="CEV1371" s="121"/>
      <c r="CEW1371" s="121"/>
      <c r="CEX1371" s="121"/>
      <c r="CEY1371" s="121"/>
      <c r="CEZ1371" s="121"/>
      <c r="CFA1371" s="121"/>
      <c r="CFB1371" s="121"/>
      <c r="CFC1371" s="121"/>
      <c r="CFD1371" s="121"/>
      <c r="CFE1371" s="121"/>
      <c r="CFF1371" s="121"/>
      <c r="CFG1371" s="121"/>
      <c r="CFH1371" s="121"/>
      <c r="CFI1371" s="121"/>
      <c r="CFJ1371" s="121"/>
      <c r="CFK1371" s="121"/>
      <c r="CFL1371" s="121"/>
      <c r="CFM1371" s="121"/>
      <c r="CFN1371" s="121"/>
      <c r="CFO1371" s="121"/>
      <c r="CFP1371" s="121"/>
      <c r="CFQ1371" s="121"/>
      <c r="CFR1371" s="121"/>
      <c r="CFS1371" s="121"/>
      <c r="CFT1371" s="121"/>
      <c r="CFU1371" s="121"/>
      <c r="CFV1371" s="121"/>
      <c r="CFW1371" s="121"/>
      <c r="CFX1371" s="121"/>
      <c r="CFY1371" s="121"/>
      <c r="CFZ1371" s="121"/>
      <c r="CGA1371" s="121"/>
      <c r="CGB1371" s="121"/>
      <c r="CGC1371" s="121"/>
      <c r="CGD1371" s="121"/>
      <c r="CGE1371" s="121"/>
      <c r="CGF1371" s="121"/>
      <c r="CGG1371" s="121"/>
      <c r="CGH1371" s="121"/>
      <c r="CGI1371" s="121"/>
      <c r="CGJ1371" s="121"/>
      <c r="CGK1371" s="121"/>
      <c r="CGL1371" s="121"/>
      <c r="CGM1371" s="121"/>
      <c r="CGN1371" s="121"/>
      <c r="CGO1371" s="121"/>
      <c r="CGP1371" s="121"/>
      <c r="CGQ1371" s="121"/>
      <c r="CGR1371" s="121"/>
      <c r="CGS1371" s="121"/>
      <c r="CGT1371" s="121"/>
      <c r="CGU1371" s="121"/>
      <c r="CGV1371" s="121"/>
      <c r="CGW1371" s="121"/>
      <c r="CGX1371" s="121"/>
      <c r="CGY1371" s="121"/>
      <c r="CGZ1371" s="121"/>
      <c r="CHA1371" s="121"/>
      <c r="CHB1371" s="121"/>
      <c r="CHC1371" s="121"/>
      <c r="CHD1371" s="121"/>
      <c r="CHE1371" s="121"/>
      <c r="CHF1371" s="121"/>
      <c r="CHG1371" s="121"/>
      <c r="CHH1371" s="121"/>
      <c r="CHI1371" s="121"/>
      <c r="CHJ1371" s="121"/>
      <c r="CHK1371" s="121"/>
      <c r="CHL1371" s="121"/>
      <c r="CHM1371" s="121"/>
      <c r="CHN1371" s="121"/>
      <c r="CHO1371" s="121"/>
      <c r="CHP1371" s="121"/>
      <c r="CHQ1371" s="121"/>
      <c r="CHR1371" s="121"/>
      <c r="CHS1371" s="121"/>
      <c r="CHT1371" s="121"/>
      <c r="CHU1371" s="121"/>
      <c r="CHV1371" s="121"/>
      <c r="CHW1371" s="121"/>
      <c r="CHX1371" s="121"/>
      <c r="CHY1371" s="121"/>
      <c r="CHZ1371" s="121"/>
      <c r="CIA1371" s="121"/>
      <c r="CIB1371" s="121"/>
      <c r="CIC1371" s="121"/>
      <c r="CID1371" s="121"/>
      <c r="CIE1371" s="121"/>
      <c r="CIF1371" s="121"/>
      <c r="CIG1371" s="121"/>
      <c r="CIH1371" s="121"/>
      <c r="CII1371" s="121"/>
      <c r="CIJ1371" s="121"/>
      <c r="CIK1371" s="121"/>
      <c r="CIL1371" s="121"/>
      <c r="CIM1371" s="121"/>
      <c r="CIN1371" s="121"/>
      <c r="CIO1371" s="121"/>
      <c r="CIP1371" s="121"/>
      <c r="CIQ1371" s="121"/>
      <c r="CIR1371" s="121"/>
      <c r="CIS1371" s="121"/>
      <c r="CIT1371" s="121"/>
      <c r="CIU1371" s="121"/>
      <c r="CIV1371" s="121"/>
      <c r="CIW1371" s="121"/>
      <c r="CIX1371" s="121"/>
      <c r="CIY1371" s="121"/>
      <c r="CIZ1371" s="121"/>
      <c r="CJA1371" s="121"/>
      <c r="CJB1371" s="121"/>
      <c r="CJC1371" s="121"/>
      <c r="CJD1371" s="121"/>
      <c r="CJE1371" s="121"/>
      <c r="CJF1371" s="121"/>
      <c r="CJG1371" s="121"/>
      <c r="CJH1371" s="121"/>
      <c r="CJI1371" s="121"/>
      <c r="CJJ1371" s="121"/>
      <c r="CJK1371" s="121"/>
      <c r="CJL1371" s="121"/>
      <c r="CJM1371" s="121"/>
      <c r="CJN1371" s="121"/>
      <c r="CJO1371" s="121"/>
      <c r="CJP1371" s="121"/>
      <c r="CJQ1371" s="121"/>
      <c r="CJR1371" s="121"/>
      <c r="CJS1371" s="121"/>
      <c r="CJT1371" s="121"/>
      <c r="CJU1371" s="121"/>
      <c r="CJV1371" s="121"/>
      <c r="CJW1371" s="121"/>
      <c r="CJX1371" s="121"/>
      <c r="CJY1371" s="121"/>
      <c r="CJZ1371" s="121"/>
      <c r="CKA1371" s="121"/>
      <c r="CKB1371" s="121"/>
      <c r="CKC1371" s="121"/>
      <c r="CKD1371" s="121"/>
      <c r="CKE1371" s="121"/>
      <c r="CKF1371" s="121"/>
      <c r="CKG1371" s="121"/>
      <c r="CKH1371" s="121"/>
      <c r="CKI1371" s="121"/>
      <c r="CKJ1371" s="121"/>
      <c r="CKK1371" s="121"/>
      <c r="CKL1371" s="121"/>
      <c r="CKM1371" s="121"/>
      <c r="CKN1371" s="121"/>
      <c r="CKO1371" s="121"/>
      <c r="CKP1371" s="121"/>
      <c r="CKQ1371" s="121"/>
      <c r="CKR1371" s="121"/>
      <c r="CKS1371" s="121"/>
      <c r="CKT1371" s="121"/>
      <c r="CKU1371" s="121"/>
      <c r="CKV1371" s="121"/>
      <c r="CKW1371" s="121"/>
      <c r="CKX1371" s="121"/>
      <c r="CKY1371" s="121"/>
      <c r="CKZ1371" s="121"/>
      <c r="CLA1371" s="121"/>
      <c r="CLB1371" s="121"/>
      <c r="CLC1371" s="121"/>
      <c r="CLD1371" s="121"/>
      <c r="CLE1371" s="121"/>
      <c r="CLF1371" s="121"/>
      <c r="CLG1371" s="121"/>
      <c r="CLH1371" s="121"/>
      <c r="CLI1371" s="121"/>
      <c r="CLJ1371" s="121"/>
      <c r="CLK1371" s="121"/>
      <c r="CLL1371" s="121"/>
      <c r="CLM1371" s="121"/>
      <c r="CLN1371" s="121"/>
      <c r="CLO1371" s="121"/>
      <c r="CLP1371" s="121"/>
      <c r="CLQ1371" s="121"/>
      <c r="CLR1371" s="121"/>
      <c r="CLS1371" s="121"/>
      <c r="CLT1371" s="121"/>
      <c r="CLU1371" s="121"/>
      <c r="CLV1371" s="121"/>
      <c r="CLW1371" s="121"/>
      <c r="CLX1371" s="121"/>
      <c r="CLY1371" s="121"/>
      <c r="CLZ1371" s="121"/>
      <c r="CMA1371" s="121"/>
      <c r="CMB1371" s="121"/>
      <c r="CMC1371" s="121"/>
      <c r="CMD1371" s="121"/>
      <c r="CME1371" s="121"/>
      <c r="CMF1371" s="121"/>
      <c r="CMG1371" s="121"/>
      <c r="CMH1371" s="121"/>
      <c r="CMI1371" s="121"/>
      <c r="CMJ1371" s="121"/>
      <c r="CMK1371" s="121"/>
      <c r="CML1371" s="121"/>
      <c r="CMM1371" s="121"/>
      <c r="CMN1371" s="121"/>
      <c r="CMO1371" s="121"/>
      <c r="CMP1371" s="121"/>
      <c r="CMQ1371" s="121"/>
      <c r="CMR1371" s="121"/>
      <c r="CMS1371" s="121"/>
      <c r="CMT1371" s="121"/>
      <c r="CMU1371" s="121"/>
      <c r="CMV1371" s="121"/>
      <c r="CMW1371" s="121"/>
      <c r="CMX1371" s="121"/>
      <c r="CMY1371" s="121"/>
      <c r="CMZ1371" s="121"/>
      <c r="CNA1371" s="121"/>
      <c r="CNB1371" s="121"/>
      <c r="CNC1371" s="121"/>
      <c r="CND1371" s="121"/>
      <c r="CNE1371" s="121"/>
      <c r="CNF1371" s="121"/>
      <c r="CNG1371" s="121"/>
      <c r="CNH1371" s="121"/>
      <c r="CNI1371" s="121"/>
      <c r="CNJ1371" s="121"/>
      <c r="CNK1371" s="121"/>
      <c r="CNL1371" s="121"/>
      <c r="CNM1371" s="121"/>
      <c r="CNN1371" s="121"/>
      <c r="CNO1371" s="121"/>
      <c r="CNP1371" s="121"/>
      <c r="CNQ1371" s="121"/>
      <c r="CNR1371" s="121"/>
      <c r="CNS1371" s="121"/>
      <c r="CNT1371" s="121"/>
      <c r="CNU1371" s="121"/>
      <c r="CNV1371" s="121"/>
      <c r="CNW1371" s="121"/>
      <c r="CNX1371" s="121"/>
      <c r="CNY1371" s="121"/>
      <c r="CNZ1371" s="121"/>
      <c r="COA1371" s="121"/>
      <c r="COB1371" s="121"/>
      <c r="COC1371" s="121"/>
      <c r="COD1371" s="121"/>
      <c r="COE1371" s="121"/>
      <c r="COF1371" s="121"/>
      <c r="COG1371" s="121"/>
      <c r="COH1371" s="121"/>
      <c r="COI1371" s="121"/>
      <c r="COJ1371" s="121"/>
      <c r="COK1371" s="121"/>
      <c r="COL1371" s="121"/>
      <c r="COM1371" s="121"/>
      <c r="CON1371" s="121"/>
      <c r="COO1371" s="121"/>
      <c r="COP1371" s="121"/>
      <c r="COQ1371" s="121"/>
      <c r="COR1371" s="121"/>
      <c r="COS1371" s="121"/>
      <c r="COT1371" s="121"/>
      <c r="COU1371" s="121"/>
      <c r="COV1371" s="121"/>
      <c r="COW1371" s="121"/>
      <c r="COX1371" s="121"/>
      <c r="COY1371" s="121"/>
      <c r="COZ1371" s="121"/>
      <c r="CPA1371" s="121"/>
      <c r="CPB1371" s="121"/>
      <c r="CPC1371" s="121"/>
      <c r="CPD1371" s="121"/>
      <c r="CPE1371" s="121"/>
      <c r="CPF1371" s="121"/>
      <c r="CPG1371" s="121"/>
      <c r="CPH1371" s="121"/>
      <c r="CPI1371" s="121"/>
      <c r="CPJ1371" s="121"/>
      <c r="CPK1371" s="121"/>
      <c r="CPL1371" s="121"/>
      <c r="CPM1371" s="121"/>
      <c r="CPN1371" s="121"/>
      <c r="CPO1371" s="121"/>
      <c r="CPP1371" s="121"/>
      <c r="CPQ1371" s="121"/>
      <c r="CPR1371" s="121"/>
      <c r="CPS1371" s="121"/>
      <c r="CPT1371" s="121"/>
      <c r="CPU1371" s="121"/>
      <c r="CPV1371" s="121"/>
      <c r="CPW1371" s="121"/>
      <c r="CPX1371" s="121"/>
      <c r="CPY1371" s="121"/>
      <c r="CPZ1371" s="121"/>
      <c r="CQA1371" s="121"/>
      <c r="CQB1371" s="121"/>
      <c r="CQC1371" s="121"/>
      <c r="CQD1371" s="121"/>
      <c r="CQE1371" s="121"/>
      <c r="CQF1371" s="121"/>
      <c r="CQG1371" s="121"/>
      <c r="CQH1371" s="121"/>
      <c r="CQI1371" s="121"/>
      <c r="CQJ1371" s="121"/>
      <c r="CQK1371" s="121"/>
      <c r="CQL1371" s="121"/>
      <c r="CQM1371" s="121"/>
      <c r="CQN1371" s="121"/>
      <c r="CQO1371" s="121"/>
      <c r="CQP1371" s="121"/>
      <c r="CQQ1371" s="121"/>
      <c r="CQR1371" s="121"/>
      <c r="CQS1371" s="121"/>
      <c r="CQT1371" s="121"/>
      <c r="CQU1371" s="121"/>
      <c r="CQV1371" s="121"/>
      <c r="CQW1371" s="121"/>
      <c r="CQX1371" s="121"/>
      <c r="CQY1371" s="121"/>
      <c r="CQZ1371" s="121"/>
      <c r="CRA1371" s="121"/>
      <c r="CRB1371" s="121"/>
      <c r="CRC1371" s="121"/>
      <c r="CRD1371" s="121"/>
      <c r="CRE1371" s="121"/>
      <c r="CRF1371" s="121"/>
      <c r="CRG1371" s="121"/>
      <c r="CRH1371" s="121"/>
      <c r="CRI1371" s="121"/>
      <c r="CRJ1371" s="121"/>
      <c r="CRK1371" s="121"/>
      <c r="CRL1371" s="121"/>
      <c r="CRM1371" s="121"/>
      <c r="CRN1371" s="121"/>
      <c r="CRO1371" s="121"/>
      <c r="CRP1371" s="121"/>
      <c r="CRQ1371" s="121"/>
      <c r="CRR1371" s="121"/>
      <c r="CRS1371" s="121"/>
      <c r="CRT1371" s="121"/>
      <c r="CRU1371" s="121"/>
      <c r="CRV1371" s="121"/>
      <c r="CRW1371" s="121"/>
      <c r="CRX1371" s="121"/>
      <c r="CRY1371" s="121"/>
      <c r="CRZ1371" s="121"/>
      <c r="CSA1371" s="121"/>
      <c r="CSB1371" s="121"/>
      <c r="CSC1371" s="121"/>
      <c r="CSD1371" s="121"/>
      <c r="CSE1371" s="121"/>
      <c r="CSF1371" s="121"/>
      <c r="CSG1371" s="121"/>
      <c r="CSH1371" s="121"/>
      <c r="CSI1371" s="121"/>
      <c r="CSJ1371" s="121"/>
      <c r="CSK1371" s="121"/>
      <c r="CSL1371" s="121"/>
      <c r="CSM1371" s="121"/>
      <c r="CSN1371" s="121"/>
      <c r="CSO1371" s="121"/>
      <c r="CSP1371" s="121"/>
      <c r="CSQ1371" s="121"/>
      <c r="CSR1371" s="121"/>
      <c r="CSS1371" s="121"/>
      <c r="CST1371" s="121"/>
      <c r="CSU1371" s="121"/>
      <c r="CSV1371" s="121"/>
      <c r="CSW1371" s="121"/>
      <c r="CSX1371" s="121"/>
      <c r="CSY1371" s="121"/>
      <c r="CSZ1371" s="121"/>
      <c r="CTA1371" s="121"/>
      <c r="CTB1371" s="121"/>
      <c r="CTC1371" s="121"/>
      <c r="CTD1371" s="121"/>
      <c r="CTE1371" s="121"/>
      <c r="CTF1371" s="121"/>
      <c r="CTG1371" s="121"/>
      <c r="CTH1371" s="121"/>
      <c r="CTI1371" s="121"/>
      <c r="CTJ1371" s="121"/>
      <c r="CTK1371" s="121"/>
      <c r="CTL1371" s="121"/>
      <c r="CTM1371" s="121"/>
      <c r="CTN1371" s="121"/>
      <c r="CTO1371" s="121"/>
      <c r="CTP1371" s="121"/>
      <c r="CTQ1371" s="121"/>
      <c r="CTR1371" s="121"/>
      <c r="CTS1371" s="121"/>
      <c r="CTT1371" s="121"/>
      <c r="CTU1371" s="121"/>
      <c r="CTV1371" s="121"/>
      <c r="CTW1371" s="121"/>
      <c r="CTX1371" s="121"/>
      <c r="CTY1371" s="121"/>
      <c r="CTZ1371" s="121"/>
      <c r="CUA1371" s="121"/>
      <c r="CUB1371" s="121"/>
      <c r="CUC1371" s="121"/>
      <c r="CUD1371" s="121"/>
      <c r="CUE1371" s="121"/>
      <c r="CUF1371" s="121"/>
      <c r="CUG1371" s="121"/>
      <c r="CUH1371" s="121"/>
      <c r="CUI1371" s="121"/>
      <c r="CUJ1371" s="121"/>
      <c r="CUK1371" s="121"/>
      <c r="CUL1371" s="121"/>
      <c r="CUM1371" s="121"/>
      <c r="CUN1371" s="121"/>
      <c r="CUO1371" s="121"/>
      <c r="CUP1371" s="121"/>
      <c r="CUQ1371" s="121"/>
      <c r="CUR1371" s="121"/>
      <c r="CUS1371" s="121"/>
      <c r="CUT1371" s="121"/>
      <c r="CUU1371" s="121"/>
      <c r="CUV1371" s="121"/>
      <c r="CUW1371" s="121"/>
      <c r="CUX1371" s="121"/>
      <c r="CUY1371" s="121"/>
      <c r="CUZ1371" s="121"/>
      <c r="CVA1371" s="121"/>
      <c r="CVB1371" s="121"/>
      <c r="CVC1371" s="121"/>
      <c r="CVD1371" s="121"/>
      <c r="CVE1371" s="121"/>
      <c r="CVF1371" s="121"/>
      <c r="CVG1371" s="121"/>
      <c r="CVH1371" s="121"/>
      <c r="CVI1371" s="121"/>
      <c r="CVJ1371" s="121"/>
      <c r="CVK1371" s="121"/>
      <c r="CVL1371" s="121"/>
      <c r="CVM1371" s="121"/>
      <c r="CVN1371" s="121"/>
      <c r="CVO1371" s="121"/>
      <c r="CVP1371" s="121"/>
      <c r="CVQ1371" s="121"/>
      <c r="CVR1371" s="121"/>
      <c r="CVS1371" s="121"/>
      <c r="CVT1371" s="121"/>
      <c r="CVU1371" s="121"/>
      <c r="CVV1371" s="121"/>
      <c r="CVW1371" s="121"/>
      <c r="CVX1371" s="121"/>
      <c r="CVY1371" s="121"/>
      <c r="CVZ1371" s="121"/>
      <c r="CWA1371" s="121"/>
      <c r="CWB1371" s="121"/>
      <c r="CWC1371" s="121"/>
      <c r="CWD1371" s="121"/>
      <c r="CWE1371" s="121"/>
      <c r="CWF1371" s="121"/>
      <c r="CWG1371" s="121"/>
      <c r="CWH1371" s="121"/>
      <c r="CWI1371" s="121"/>
      <c r="CWJ1371" s="121"/>
      <c r="CWK1371" s="121"/>
      <c r="CWL1371" s="121"/>
      <c r="CWM1371" s="121"/>
      <c r="CWN1371" s="121"/>
      <c r="CWO1371" s="121"/>
      <c r="CWP1371" s="121"/>
      <c r="CWQ1371" s="121"/>
      <c r="CWR1371" s="121"/>
      <c r="CWS1371" s="121"/>
      <c r="CWT1371" s="121"/>
      <c r="CWU1371" s="121"/>
      <c r="CWV1371" s="121"/>
      <c r="CWW1371" s="121"/>
      <c r="CWX1371" s="121"/>
      <c r="CWY1371" s="121"/>
      <c r="CWZ1371" s="121"/>
      <c r="CXA1371" s="121"/>
      <c r="CXB1371" s="121"/>
      <c r="CXC1371" s="121"/>
      <c r="CXD1371" s="121"/>
      <c r="CXE1371" s="121"/>
      <c r="CXF1371" s="121"/>
      <c r="CXG1371" s="121"/>
      <c r="CXH1371" s="121"/>
      <c r="CXI1371" s="121"/>
      <c r="CXJ1371" s="121"/>
      <c r="CXK1371" s="121"/>
      <c r="CXL1371" s="121"/>
      <c r="CXM1371" s="121"/>
      <c r="CXN1371" s="121"/>
      <c r="CXO1371" s="121"/>
      <c r="CXP1371" s="121"/>
      <c r="CXQ1371" s="121"/>
      <c r="CXR1371" s="121"/>
      <c r="CXS1371" s="121"/>
      <c r="CXT1371" s="121"/>
      <c r="CXU1371" s="121"/>
      <c r="CXV1371" s="121"/>
      <c r="CXW1371" s="121"/>
      <c r="CXX1371" s="121"/>
      <c r="CXY1371" s="121"/>
      <c r="CXZ1371" s="121"/>
      <c r="CYA1371" s="121"/>
      <c r="CYB1371" s="121"/>
      <c r="CYC1371" s="121"/>
      <c r="CYD1371" s="121"/>
      <c r="CYE1371" s="121"/>
      <c r="CYF1371" s="121"/>
      <c r="CYG1371" s="121"/>
      <c r="CYH1371" s="121"/>
      <c r="CYI1371" s="121"/>
      <c r="CYJ1371" s="121"/>
      <c r="CYK1371" s="121"/>
      <c r="CYL1371" s="121"/>
      <c r="CYM1371" s="121"/>
      <c r="CYN1371" s="121"/>
      <c r="CYO1371" s="121"/>
      <c r="CYP1371" s="121"/>
      <c r="CYQ1371" s="121"/>
      <c r="CYR1371" s="121"/>
      <c r="CYS1371" s="121"/>
      <c r="CYT1371" s="121"/>
      <c r="CYU1371" s="121"/>
      <c r="CYV1371" s="121"/>
      <c r="CYW1371" s="121"/>
      <c r="CYX1371" s="121"/>
      <c r="CYY1371" s="121"/>
      <c r="CYZ1371" s="121"/>
      <c r="CZA1371" s="121"/>
      <c r="CZB1371" s="121"/>
      <c r="CZC1371" s="121"/>
      <c r="CZD1371" s="121"/>
      <c r="CZE1371" s="121"/>
      <c r="CZF1371" s="121"/>
      <c r="CZG1371" s="121"/>
      <c r="CZH1371" s="121"/>
      <c r="CZI1371" s="121"/>
      <c r="CZJ1371" s="121"/>
      <c r="CZK1371" s="121"/>
      <c r="CZL1371" s="121"/>
      <c r="CZM1371" s="121"/>
      <c r="CZN1371" s="121"/>
      <c r="CZO1371" s="121"/>
      <c r="CZP1371" s="121"/>
      <c r="CZQ1371" s="121"/>
      <c r="CZR1371" s="121"/>
      <c r="CZS1371" s="121"/>
      <c r="CZT1371" s="121"/>
      <c r="CZU1371" s="121"/>
      <c r="CZV1371" s="121"/>
      <c r="CZW1371" s="121"/>
      <c r="CZX1371" s="121"/>
      <c r="CZY1371" s="121"/>
      <c r="CZZ1371" s="121"/>
      <c r="DAA1371" s="121"/>
      <c r="DAB1371" s="121"/>
      <c r="DAC1371" s="121"/>
      <c r="DAD1371" s="121"/>
      <c r="DAE1371" s="121"/>
      <c r="DAF1371" s="121"/>
      <c r="DAG1371" s="121"/>
      <c r="DAH1371" s="121"/>
      <c r="DAI1371" s="121"/>
      <c r="DAJ1371" s="121"/>
      <c r="DAK1371" s="121"/>
      <c r="DAL1371" s="121"/>
      <c r="DAM1371" s="121"/>
      <c r="DAN1371" s="121"/>
      <c r="DAO1371" s="121"/>
      <c r="DAP1371" s="121"/>
      <c r="DAQ1371" s="121"/>
      <c r="DAR1371" s="121"/>
      <c r="DAS1371" s="121"/>
      <c r="DAT1371" s="121"/>
      <c r="DAU1371" s="121"/>
      <c r="DAV1371" s="121"/>
      <c r="DAW1371" s="121"/>
      <c r="DAX1371" s="121"/>
      <c r="DAY1371" s="121"/>
      <c r="DAZ1371" s="121"/>
      <c r="DBA1371" s="121"/>
      <c r="DBB1371" s="121"/>
      <c r="DBC1371" s="121"/>
      <c r="DBD1371" s="121"/>
      <c r="DBE1371" s="121"/>
      <c r="DBF1371" s="121"/>
      <c r="DBG1371" s="121"/>
      <c r="DBH1371" s="121"/>
      <c r="DBI1371" s="121"/>
      <c r="DBJ1371" s="121"/>
      <c r="DBK1371" s="121"/>
      <c r="DBL1371" s="121"/>
      <c r="DBM1371" s="121"/>
      <c r="DBN1371" s="121"/>
      <c r="DBO1371" s="121"/>
      <c r="DBP1371" s="121"/>
      <c r="DBQ1371" s="121"/>
      <c r="DBR1371" s="121"/>
      <c r="DBS1371" s="121"/>
      <c r="DBT1371" s="121"/>
      <c r="DBU1371" s="121"/>
      <c r="DBV1371" s="121"/>
      <c r="DBW1371" s="121"/>
      <c r="DBX1371" s="121"/>
      <c r="DBY1371" s="121"/>
      <c r="DBZ1371" s="121"/>
      <c r="DCA1371" s="121"/>
      <c r="DCB1371" s="121"/>
      <c r="DCC1371" s="121"/>
      <c r="DCD1371" s="121"/>
      <c r="DCE1371" s="121"/>
      <c r="DCF1371" s="121"/>
      <c r="DCG1371" s="121"/>
      <c r="DCH1371" s="121"/>
      <c r="DCI1371" s="121"/>
      <c r="DCJ1371" s="121"/>
      <c r="DCK1371" s="121"/>
      <c r="DCL1371" s="121"/>
      <c r="DCM1371" s="121"/>
      <c r="DCN1371" s="121"/>
      <c r="DCO1371" s="121"/>
      <c r="DCP1371" s="121"/>
      <c r="DCQ1371" s="121"/>
      <c r="DCR1371" s="121"/>
      <c r="DCS1371" s="121"/>
      <c r="DCT1371" s="121"/>
      <c r="DCU1371" s="121"/>
      <c r="DCV1371" s="121"/>
      <c r="DCW1371" s="121"/>
      <c r="DCX1371" s="121"/>
      <c r="DCY1371" s="121"/>
      <c r="DCZ1371" s="121"/>
      <c r="DDA1371" s="121"/>
      <c r="DDB1371" s="121"/>
      <c r="DDC1371" s="121"/>
      <c r="DDD1371" s="121"/>
      <c r="DDE1371" s="121"/>
      <c r="DDF1371" s="121"/>
      <c r="DDG1371" s="121"/>
      <c r="DDH1371" s="121"/>
      <c r="DDI1371" s="121"/>
      <c r="DDJ1371" s="121"/>
      <c r="DDK1371" s="121"/>
      <c r="DDL1371" s="121"/>
      <c r="DDM1371" s="121"/>
      <c r="DDN1371" s="121"/>
      <c r="DDO1371" s="121"/>
      <c r="DDP1371" s="121"/>
      <c r="DDQ1371" s="121"/>
      <c r="DDR1371" s="121"/>
      <c r="DDS1371" s="121"/>
      <c r="DDT1371" s="121"/>
      <c r="DDU1371" s="121"/>
      <c r="DDV1371" s="121"/>
      <c r="DDW1371" s="121"/>
      <c r="DDX1371" s="121"/>
      <c r="DDY1371" s="121"/>
      <c r="DDZ1371" s="121"/>
      <c r="DEA1371" s="121"/>
      <c r="DEB1371" s="121"/>
      <c r="DEC1371" s="121"/>
      <c r="DED1371" s="121"/>
      <c r="DEE1371" s="121"/>
      <c r="DEF1371" s="121"/>
      <c r="DEG1371" s="121"/>
      <c r="DEH1371" s="121"/>
      <c r="DEI1371" s="121"/>
      <c r="DEJ1371" s="121"/>
      <c r="DEK1371" s="121"/>
      <c r="DEL1371" s="121"/>
      <c r="DEM1371" s="121"/>
      <c r="DEN1371" s="121"/>
      <c r="DEO1371" s="121"/>
      <c r="DEP1371" s="121"/>
      <c r="DEQ1371" s="121"/>
      <c r="DER1371" s="121"/>
      <c r="DES1371" s="121"/>
      <c r="DET1371" s="121"/>
      <c r="DEU1371" s="121"/>
      <c r="DEV1371" s="121"/>
      <c r="DEW1371" s="121"/>
      <c r="DEX1371" s="121"/>
      <c r="DEY1371" s="121"/>
      <c r="DEZ1371" s="121"/>
      <c r="DFA1371" s="121"/>
      <c r="DFB1371" s="121"/>
      <c r="DFC1371" s="121"/>
      <c r="DFD1371" s="121"/>
      <c r="DFE1371" s="121"/>
      <c r="DFF1371" s="121"/>
      <c r="DFG1371" s="121"/>
      <c r="DFH1371" s="121"/>
      <c r="DFI1371" s="121"/>
      <c r="DFJ1371" s="121"/>
      <c r="DFK1371" s="121"/>
      <c r="DFL1371" s="121"/>
      <c r="DFM1371" s="121"/>
      <c r="DFN1371" s="121"/>
      <c r="DFO1371" s="121"/>
      <c r="DFP1371" s="121"/>
      <c r="DFQ1371" s="121"/>
      <c r="DFR1371" s="121"/>
      <c r="DFS1371" s="121"/>
      <c r="DFT1371" s="121"/>
      <c r="DFU1371" s="121"/>
      <c r="DFV1371" s="121"/>
      <c r="DFW1371" s="121"/>
      <c r="DFX1371" s="121"/>
      <c r="DFY1371" s="121"/>
      <c r="DFZ1371" s="121"/>
      <c r="DGA1371" s="121"/>
      <c r="DGB1371" s="121"/>
      <c r="DGC1371" s="121"/>
      <c r="DGD1371" s="121"/>
      <c r="DGE1371" s="121"/>
      <c r="DGF1371" s="121"/>
      <c r="DGG1371" s="121"/>
      <c r="DGH1371" s="121"/>
      <c r="DGI1371" s="121"/>
      <c r="DGJ1371" s="121"/>
      <c r="DGK1371" s="121"/>
      <c r="DGL1371" s="121"/>
      <c r="DGM1371" s="121"/>
      <c r="DGN1371" s="121"/>
      <c r="DGO1371" s="121"/>
      <c r="DGP1371" s="121"/>
      <c r="DGQ1371" s="121"/>
      <c r="DGR1371" s="121"/>
      <c r="DGS1371" s="121"/>
      <c r="DGT1371" s="121"/>
      <c r="DGU1371" s="121"/>
      <c r="DGV1371" s="121"/>
      <c r="DGW1371" s="121"/>
      <c r="DGX1371" s="121"/>
      <c r="DGY1371" s="121"/>
      <c r="DGZ1371" s="121"/>
      <c r="DHA1371" s="121"/>
      <c r="DHB1371" s="121"/>
      <c r="DHC1371" s="121"/>
      <c r="DHD1371" s="121"/>
      <c r="DHE1371" s="121"/>
      <c r="DHF1371" s="121"/>
      <c r="DHG1371" s="121"/>
      <c r="DHH1371" s="121"/>
      <c r="DHI1371" s="121"/>
      <c r="DHJ1371" s="121"/>
      <c r="DHK1371" s="121"/>
      <c r="DHL1371" s="121"/>
      <c r="DHM1371" s="121"/>
      <c r="DHN1371" s="121"/>
      <c r="DHO1371" s="121"/>
      <c r="DHP1371" s="121"/>
      <c r="DHQ1371" s="121"/>
      <c r="DHR1371" s="121"/>
      <c r="DHS1371" s="121"/>
      <c r="DHT1371" s="121"/>
      <c r="DHU1371" s="121"/>
      <c r="DHV1371" s="121"/>
      <c r="DHW1371" s="121"/>
      <c r="DHX1371" s="121"/>
      <c r="DHY1371" s="121"/>
      <c r="DHZ1371" s="121"/>
      <c r="DIA1371" s="121"/>
      <c r="DIB1371" s="121"/>
      <c r="DIC1371" s="121"/>
      <c r="DID1371" s="121"/>
      <c r="DIE1371" s="121"/>
      <c r="DIF1371" s="121"/>
      <c r="DIG1371" s="121"/>
      <c r="DIH1371" s="121"/>
      <c r="DII1371" s="121"/>
      <c r="DIJ1371" s="121"/>
      <c r="DIK1371" s="121"/>
      <c r="DIL1371" s="121"/>
      <c r="DIM1371" s="121"/>
      <c r="DIN1371" s="121"/>
      <c r="DIO1371" s="121"/>
      <c r="DIP1371" s="121"/>
      <c r="DIQ1371" s="121"/>
      <c r="DIR1371" s="121"/>
      <c r="DIS1371" s="121"/>
      <c r="DIT1371" s="121"/>
      <c r="DIU1371" s="121"/>
      <c r="DIV1371" s="121"/>
      <c r="DIW1371" s="121"/>
      <c r="DIX1371" s="121"/>
      <c r="DIY1371" s="121"/>
      <c r="DIZ1371" s="121"/>
      <c r="DJA1371" s="121"/>
      <c r="DJB1371" s="121"/>
      <c r="DJC1371" s="121"/>
      <c r="DJD1371" s="121"/>
      <c r="DJE1371" s="121"/>
      <c r="DJF1371" s="121"/>
      <c r="DJG1371" s="121"/>
      <c r="DJH1371" s="121"/>
      <c r="DJI1371" s="121"/>
      <c r="DJJ1371" s="121"/>
      <c r="DJK1371" s="121"/>
      <c r="DJL1371" s="121"/>
      <c r="DJM1371" s="121"/>
      <c r="DJN1371" s="121"/>
      <c r="DJO1371" s="121"/>
      <c r="DJP1371" s="121"/>
      <c r="DJQ1371" s="121"/>
      <c r="DJR1371" s="121"/>
      <c r="DJS1371" s="121"/>
      <c r="DJT1371" s="121"/>
      <c r="DJU1371" s="121"/>
      <c r="DJV1371" s="121"/>
      <c r="DJW1371" s="121"/>
      <c r="DJX1371" s="121"/>
      <c r="DJY1371" s="121"/>
      <c r="DJZ1371" s="121"/>
      <c r="DKA1371" s="121"/>
      <c r="DKB1371" s="121"/>
      <c r="DKC1371" s="121"/>
      <c r="DKD1371" s="121"/>
      <c r="DKE1371" s="121"/>
      <c r="DKF1371" s="121"/>
      <c r="DKG1371" s="121"/>
      <c r="DKH1371" s="121"/>
      <c r="DKI1371" s="121"/>
      <c r="DKJ1371" s="121"/>
      <c r="DKK1371" s="121"/>
      <c r="DKL1371" s="121"/>
      <c r="DKM1371" s="121"/>
      <c r="DKN1371" s="121"/>
      <c r="DKO1371" s="121"/>
      <c r="DKP1371" s="121"/>
      <c r="DKQ1371" s="121"/>
      <c r="DKR1371" s="121"/>
      <c r="DKS1371" s="121"/>
      <c r="DKT1371" s="121"/>
      <c r="DKU1371" s="121"/>
      <c r="DKV1371" s="121"/>
      <c r="DKW1371" s="121"/>
      <c r="DKX1371" s="121"/>
      <c r="DKY1371" s="121"/>
      <c r="DKZ1371" s="121"/>
      <c r="DLA1371" s="121"/>
      <c r="DLB1371" s="121"/>
      <c r="DLC1371" s="121"/>
      <c r="DLD1371" s="121"/>
      <c r="DLE1371" s="121"/>
      <c r="DLF1371" s="121"/>
      <c r="DLG1371" s="121"/>
      <c r="DLH1371" s="121"/>
      <c r="DLI1371" s="121"/>
      <c r="DLJ1371" s="121"/>
      <c r="DLK1371" s="121"/>
      <c r="DLL1371" s="121"/>
      <c r="DLM1371" s="121"/>
      <c r="DLN1371" s="121"/>
      <c r="DLO1371" s="121"/>
      <c r="DLP1371" s="121"/>
      <c r="DLQ1371" s="121"/>
      <c r="DLR1371" s="121"/>
      <c r="DLS1371" s="121"/>
      <c r="DLT1371" s="121"/>
      <c r="DLU1371" s="121"/>
      <c r="DLV1371" s="121"/>
      <c r="DLW1371" s="121"/>
      <c r="DLX1371" s="121"/>
      <c r="DLY1371" s="121"/>
      <c r="DLZ1371" s="121"/>
      <c r="DMA1371" s="121"/>
      <c r="DMB1371" s="121"/>
      <c r="DMC1371" s="121"/>
      <c r="DMD1371" s="121"/>
      <c r="DME1371" s="121"/>
      <c r="DMF1371" s="121"/>
      <c r="DMG1371" s="121"/>
      <c r="DMH1371" s="121"/>
      <c r="DMI1371" s="121"/>
      <c r="DMJ1371" s="121"/>
      <c r="DMK1371" s="121"/>
      <c r="DML1371" s="121"/>
      <c r="DMM1371" s="121"/>
      <c r="DMN1371" s="121"/>
      <c r="DMO1371" s="121"/>
      <c r="DMP1371" s="121"/>
      <c r="DMQ1371" s="121"/>
      <c r="DMR1371" s="121"/>
      <c r="DMS1371" s="121"/>
      <c r="DMT1371" s="121"/>
      <c r="DMU1371" s="121"/>
      <c r="DMV1371" s="121"/>
      <c r="DMW1371" s="121"/>
      <c r="DMX1371" s="121"/>
      <c r="DMY1371" s="121"/>
      <c r="DMZ1371" s="121"/>
      <c r="DNA1371" s="121"/>
      <c r="DNB1371" s="121"/>
      <c r="DNC1371" s="121"/>
      <c r="DND1371" s="121"/>
      <c r="DNE1371" s="121"/>
      <c r="DNF1371" s="121"/>
      <c r="DNG1371" s="121"/>
      <c r="DNH1371" s="121"/>
      <c r="DNI1371" s="121"/>
      <c r="DNJ1371" s="121"/>
      <c r="DNK1371" s="121"/>
      <c r="DNL1371" s="121"/>
      <c r="DNM1371" s="121"/>
      <c r="DNN1371" s="121"/>
      <c r="DNO1371" s="121"/>
      <c r="DNP1371" s="121"/>
      <c r="DNQ1371" s="121"/>
      <c r="DNR1371" s="121"/>
      <c r="DNS1371" s="121"/>
      <c r="DNT1371" s="121"/>
      <c r="DNU1371" s="121"/>
      <c r="DNV1371" s="121"/>
      <c r="DNW1371" s="121"/>
      <c r="DNX1371" s="121"/>
      <c r="DNY1371" s="121"/>
      <c r="DNZ1371" s="121"/>
      <c r="DOA1371" s="121"/>
      <c r="DOB1371" s="121"/>
      <c r="DOC1371" s="121"/>
      <c r="DOD1371" s="121"/>
      <c r="DOE1371" s="121"/>
      <c r="DOF1371" s="121"/>
      <c r="DOG1371" s="121"/>
      <c r="DOH1371" s="121"/>
      <c r="DOI1371" s="121"/>
      <c r="DOJ1371" s="121"/>
      <c r="DOK1371" s="121"/>
      <c r="DOL1371" s="121"/>
      <c r="DOM1371" s="121"/>
      <c r="DON1371" s="121"/>
      <c r="DOO1371" s="121"/>
      <c r="DOP1371" s="121"/>
      <c r="DOQ1371" s="121"/>
      <c r="DOR1371" s="121"/>
      <c r="DOS1371" s="121"/>
      <c r="DOT1371" s="121"/>
      <c r="DOU1371" s="121"/>
      <c r="DOV1371" s="121"/>
      <c r="DOW1371" s="121"/>
      <c r="DOX1371" s="121"/>
      <c r="DOY1371" s="121"/>
      <c r="DOZ1371" s="121"/>
      <c r="DPA1371" s="121"/>
      <c r="DPB1371" s="121"/>
      <c r="DPC1371" s="121"/>
      <c r="DPD1371" s="121"/>
      <c r="DPE1371" s="121"/>
      <c r="DPF1371" s="121"/>
      <c r="DPG1371" s="121"/>
      <c r="DPH1371" s="121"/>
      <c r="DPI1371" s="121"/>
      <c r="DPJ1371" s="121"/>
      <c r="DPK1371" s="121"/>
      <c r="DPL1371" s="121"/>
      <c r="DPM1371" s="121"/>
      <c r="DPN1371" s="121"/>
      <c r="DPO1371" s="121"/>
      <c r="DPP1371" s="121"/>
      <c r="DPQ1371" s="121"/>
      <c r="DPR1371" s="121"/>
      <c r="DPS1371" s="121"/>
      <c r="DPT1371" s="121"/>
      <c r="DPU1371" s="121"/>
      <c r="DPV1371" s="121"/>
      <c r="DPW1371" s="121"/>
      <c r="DPX1371" s="121"/>
      <c r="DPY1371" s="121"/>
      <c r="DPZ1371" s="121"/>
      <c r="DQA1371" s="121"/>
      <c r="DQB1371" s="121"/>
      <c r="DQC1371" s="121"/>
      <c r="DQD1371" s="121"/>
      <c r="DQE1371" s="121"/>
      <c r="DQF1371" s="121"/>
      <c r="DQG1371" s="121"/>
      <c r="DQH1371" s="121"/>
      <c r="DQI1371" s="121"/>
      <c r="DQJ1371" s="121"/>
      <c r="DQK1371" s="121"/>
      <c r="DQL1371" s="121"/>
      <c r="DQM1371" s="121"/>
      <c r="DQN1371" s="121"/>
      <c r="DQO1371" s="121"/>
      <c r="DQP1371" s="121"/>
      <c r="DQQ1371" s="121"/>
      <c r="DQR1371" s="121"/>
      <c r="DQS1371" s="121"/>
      <c r="DQT1371" s="121"/>
      <c r="DQU1371" s="121"/>
      <c r="DQV1371" s="121"/>
      <c r="DQW1371" s="121"/>
      <c r="DQX1371" s="121"/>
      <c r="DQY1371" s="121"/>
      <c r="DQZ1371" s="121"/>
      <c r="DRA1371" s="121"/>
      <c r="DRB1371" s="121"/>
      <c r="DRC1371" s="121"/>
      <c r="DRD1371" s="121"/>
      <c r="DRE1371" s="121"/>
      <c r="DRF1371" s="121"/>
      <c r="DRG1371" s="121"/>
      <c r="DRH1371" s="121"/>
      <c r="DRI1371" s="121"/>
      <c r="DRJ1371" s="121"/>
      <c r="DRK1371" s="121"/>
      <c r="DRL1371" s="121"/>
      <c r="DRM1371" s="121"/>
      <c r="DRN1371" s="121"/>
      <c r="DRO1371" s="121"/>
      <c r="DRP1371" s="121"/>
      <c r="DRQ1371" s="121"/>
      <c r="DRR1371" s="121"/>
      <c r="DRS1371" s="121"/>
      <c r="DRT1371" s="121"/>
      <c r="DRU1371" s="121"/>
      <c r="DRV1371" s="121"/>
      <c r="DRW1371" s="121"/>
      <c r="DRX1371" s="121"/>
      <c r="DRY1371" s="121"/>
      <c r="DRZ1371" s="121"/>
      <c r="DSA1371" s="121"/>
      <c r="DSB1371" s="121"/>
      <c r="DSC1371" s="121"/>
      <c r="DSD1371" s="121"/>
      <c r="DSE1371" s="121"/>
      <c r="DSF1371" s="121"/>
      <c r="DSG1371" s="121"/>
      <c r="DSH1371" s="121"/>
      <c r="DSI1371" s="121"/>
      <c r="DSJ1371" s="121"/>
      <c r="DSK1371" s="121"/>
      <c r="DSL1371" s="121"/>
      <c r="DSM1371" s="121"/>
      <c r="DSN1371" s="121"/>
      <c r="DSO1371" s="121"/>
      <c r="DSP1371" s="121"/>
      <c r="DSQ1371" s="121"/>
      <c r="DSR1371" s="121"/>
      <c r="DSS1371" s="121"/>
      <c r="DST1371" s="121"/>
      <c r="DSU1371" s="121"/>
      <c r="DSV1371" s="121"/>
      <c r="DSW1371" s="121"/>
      <c r="DSX1371" s="121"/>
      <c r="DSY1371" s="121"/>
      <c r="DSZ1371" s="121"/>
      <c r="DTA1371" s="121"/>
      <c r="DTB1371" s="121"/>
      <c r="DTC1371" s="121"/>
      <c r="DTD1371" s="121"/>
      <c r="DTE1371" s="121"/>
      <c r="DTF1371" s="121"/>
      <c r="DTG1371" s="121"/>
      <c r="DTH1371" s="121"/>
      <c r="DTI1371" s="121"/>
      <c r="DTJ1371" s="121"/>
      <c r="DTK1371" s="121"/>
      <c r="DTL1371" s="121"/>
      <c r="DTM1371" s="121"/>
      <c r="DTN1371" s="121"/>
      <c r="DTO1371" s="121"/>
      <c r="DTP1371" s="121"/>
      <c r="DTQ1371" s="121"/>
      <c r="DTR1371" s="121"/>
      <c r="DTS1371" s="121"/>
      <c r="DTT1371" s="121"/>
      <c r="DTU1371" s="121"/>
      <c r="DTV1371" s="121"/>
      <c r="DTW1371" s="121"/>
      <c r="DTX1371" s="121"/>
      <c r="DTY1371" s="121"/>
      <c r="DTZ1371" s="121"/>
      <c r="DUA1371" s="121"/>
      <c r="DUB1371" s="121"/>
      <c r="DUC1371" s="121"/>
      <c r="DUD1371" s="121"/>
      <c r="DUE1371" s="121"/>
      <c r="DUF1371" s="121"/>
      <c r="DUG1371" s="121"/>
      <c r="DUH1371" s="121"/>
      <c r="DUI1371" s="121"/>
      <c r="DUJ1371" s="121"/>
      <c r="DUK1371" s="121"/>
      <c r="DUL1371" s="121"/>
      <c r="DUM1371" s="121"/>
      <c r="DUN1371" s="121"/>
      <c r="DUO1371" s="121"/>
      <c r="DUP1371" s="121"/>
      <c r="DUQ1371" s="121"/>
      <c r="DUR1371" s="121"/>
      <c r="DUS1371" s="121"/>
      <c r="DUT1371" s="121"/>
      <c r="DUU1371" s="121"/>
      <c r="DUV1371" s="121"/>
      <c r="DUW1371" s="121"/>
      <c r="DUX1371" s="121"/>
      <c r="DUY1371" s="121"/>
      <c r="DUZ1371" s="121"/>
      <c r="DVA1371" s="121"/>
      <c r="DVB1371" s="121"/>
      <c r="DVC1371" s="121"/>
      <c r="DVD1371" s="121"/>
      <c r="DVE1371" s="121"/>
      <c r="DVF1371" s="121"/>
      <c r="DVG1371" s="121"/>
      <c r="DVH1371" s="121"/>
      <c r="DVI1371" s="121"/>
      <c r="DVJ1371" s="121"/>
      <c r="DVK1371" s="121"/>
      <c r="DVL1371" s="121"/>
      <c r="DVM1371" s="121"/>
      <c r="DVN1371" s="121"/>
      <c r="DVO1371" s="121"/>
      <c r="DVP1371" s="121"/>
      <c r="DVQ1371" s="121"/>
      <c r="DVR1371" s="121"/>
      <c r="DVS1371" s="121"/>
      <c r="DVT1371" s="121"/>
      <c r="DVU1371" s="121"/>
      <c r="DVV1371" s="121"/>
      <c r="DVW1371" s="121"/>
      <c r="DVX1371" s="121"/>
      <c r="DVY1371" s="121"/>
      <c r="DVZ1371" s="121"/>
      <c r="DWA1371" s="121"/>
      <c r="DWB1371" s="121"/>
      <c r="DWC1371" s="121"/>
      <c r="DWD1371" s="121"/>
      <c r="DWE1371" s="121"/>
      <c r="DWF1371" s="121"/>
      <c r="DWG1371" s="121"/>
      <c r="DWH1371" s="121"/>
      <c r="DWI1371" s="121"/>
      <c r="DWJ1371" s="121"/>
      <c r="DWK1371" s="121"/>
      <c r="DWL1371" s="121"/>
      <c r="DWM1371" s="121"/>
      <c r="DWN1371" s="121"/>
      <c r="DWO1371" s="121"/>
      <c r="DWP1371" s="121"/>
      <c r="DWQ1371" s="121"/>
      <c r="DWR1371" s="121"/>
      <c r="DWS1371" s="121"/>
      <c r="DWT1371" s="121"/>
      <c r="DWU1371" s="121"/>
      <c r="DWV1371" s="121"/>
      <c r="DWW1371" s="121"/>
      <c r="DWX1371" s="121"/>
      <c r="DWY1371" s="121"/>
      <c r="DWZ1371" s="121"/>
      <c r="DXA1371" s="121"/>
      <c r="DXB1371" s="121"/>
      <c r="DXC1371" s="121"/>
      <c r="DXD1371" s="121"/>
      <c r="DXE1371" s="121"/>
      <c r="DXF1371" s="121"/>
      <c r="DXG1371" s="121"/>
      <c r="DXH1371" s="121"/>
      <c r="DXI1371" s="121"/>
      <c r="DXJ1371" s="121"/>
      <c r="DXK1371" s="121"/>
      <c r="DXL1371" s="121"/>
      <c r="DXM1371" s="121"/>
      <c r="DXN1371" s="121"/>
      <c r="DXO1371" s="121"/>
      <c r="DXP1371" s="121"/>
      <c r="DXQ1371" s="121"/>
      <c r="DXR1371" s="121"/>
      <c r="DXS1371" s="121"/>
      <c r="DXT1371" s="121"/>
      <c r="DXU1371" s="121"/>
      <c r="DXV1371" s="121"/>
      <c r="DXW1371" s="121"/>
      <c r="DXX1371" s="121"/>
      <c r="DXY1371" s="121"/>
      <c r="DXZ1371" s="121"/>
      <c r="DYA1371" s="121"/>
      <c r="DYB1371" s="121"/>
      <c r="DYC1371" s="121"/>
      <c r="DYD1371" s="121"/>
      <c r="DYE1371" s="121"/>
      <c r="DYF1371" s="121"/>
      <c r="DYG1371" s="121"/>
      <c r="DYH1371" s="121"/>
      <c r="DYI1371" s="121"/>
      <c r="DYJ1371" s="121"/>
      <c r="DYK1371" s="121"/>
      <c r="DYL1371" s="121"/>
      <c r="DYM1371" s="121"/>
      <c r="DYN1371" s="121"/>
      <c r="DYO1371" s="121"/>
      <c r="DYP1371" s="121"/>
      <c r="DYQ1371" s="121"/>
      <c r="DYR1371" s="121"/>
      <c r="DYS1371" s="121"/>
      <c r="DYT1371" s="121"/>
      <c r="DYU1371" s="121"/>
      <c r="DYV1371" s="121"/>
      <c r="DYW1371" s="121"/>
      <c r="DYX1371" s="121"/>
      <c r="DYY1371" s="121"/>
      <c r="DYZ1371" s="121"/>
      <c r="DZA1371" s="121"/>
      <c r="DZB1371" s="121"/>
      <c r="DZC1371" s="121"/>
      <c r="DZD1371" s="121"/>
      <c r="DZE1371" s="121"/>
      <c r="DZF1371" s="121"/>
      <c r="DZG1371" s="121"/>
      <c r="DZH1371" s="121"/>
      <c r="DZI1371" s="121"/>
      <c r="DZJ1371" s="121"/>
      <c r="DZK1371" s="121"/>
      <c r="DZL1371" s="121"/>
      <c r="DZM1371" s="121"/>
      <c r="DZN1371" s="121"/>
      <c r="DZO1371" s="121"/>
      <c r="DZP1371" s="121"/>
      <c r="DZQ1371" s="121"/>
      <c r="DZR1371" s="121"/>
      <c r="DZS1371" s="121"/>
      <c r="DZT1371" s="121"/>
      <c r="DZU1371" s="121"/>
      <c r="DZV1371" s="121"/>
      <c r="DZW1371" s="121"/>
      <c r="DZX1371" s="121"/>
      <c r="DZY1371" s="121"/>
      <c r="DZZ1371" s="121"/>
      <c r="EAA1371" s="121"/>
      <c r="EAB1371" s="121"/>
      <c r="EAC1371" s="121"/>
      <c r="EAD1371" s="121"/>
      <c r="EAE1371" s="121"/>
      <c r="EAF1371" s="121"/>
      <c r="EAG1371" s="121"/>
      <c r="EAH1371" s="121"/>
      <c r="EAI1371" s="121"/>
      <c r="EAJ1371" s="121"/>
      <c r="EAK1371" s="121"/>
      <c r="EAL1371" s="121"/>
      <c r="EAM1371" s="121"/>
      <c r="EAN1371" s="121"/>
      <c r="EAO1371" s="121"/>
      <c r="EAP1371" s="121"/>
      <c r="EAQ1371" s="121"/>
      <c r="EAR1371" s="121"/>
      <c r="EAS1371" s="121"/>
      <c r="EAT1371" s="121"/>
      <c r="EAU1371" s="121"/>
      <c r="EAV1371" s="121"/>
      <c r="EAW1371" s="121"/>
      <c r="EAX1371" s="121"/>
      <c r="EAY1371" s="121"/>
      <c r="EAZ1371" s="121"/>
      <c r="EBA1371" s="121"/>
      <c r="EBB1371" s="121"/>
      <c r="EBC1371" s="121"/>
      <c r="EBD1371" s="121"/>
      <c r="EBE1371" s="121"/>
      <c r="EBF1371" s="121"/>
      <c r="EBG1371" s="121"/>
      <c r="EBH1371" s="121"/>
      <c r="EBI1371" s="121"/>
      <c r="EBJ1371" s="121"/>
      <c r="EBK1371" s="121"/>
      <c r="EBL1371" s="121"/>
      <c r="EBM1371" s="121"/>
      <c r="EBN1371" s="121"/>
      <c r="EBO1371" s="121"/>
      <c r="EBP1371" s="121"/>
      <c r="EBQ1371" s="121"/>
      <c r="EBR1371" s="121"/>
      <c r="EBS1371" s="121"/>
      <c r="EBT1371" s="121"/>
      <c r="EBU1371" s="121"/>
      <c r="EBV1371" s="121"/>
      <c r="EBW1371" s="121"/>
      <c r="EBX1371" s="121"/>
      <c r="EBY1371" s="121"/>
      <c r="EBZ1371" s="121"/>
      <c r="ECA1371" s="121"/>
      <c r="ECB1371" s="121"/>
      <c r="ECC1371" s="121"/>
      <c r="ECD1371" s="121"/>
      <c r="ECE1371" s="121"/>
      <c r="ECF1371" s="121"/>
      <c r="ECG1371" s="121"/>
      <c r="ECH1371" s="121"/>
      <c r="ECI1371" s="121"/>
      <c r="ECJ1371" s="121"/>
      <c r="ECK1371" s="121"/>
      <c r="ECL1371" s="121"/>
      <c r="ECM1371" s="121"/>
      <c r="ECN1371" s="121"/>
      <c r="ECO1371" s="121"/>
      <c r="ECP1371" s="121"/>
      <c r="ECQ1371" s="121"/>
      <c r="ECR1371" s="121"/>
      <c r="ECS1371" s="121"/>
      <c r="ECT1371" s="121"/>
      <c r="ECU1371" s="121"/>
      <c r="ECV1371" s="121"/>
      <c r="ECW1371" s="121"/>
      <c r="ECX1371" s="121"/>
      <c r="ECY1371" s="121"/>
      <c r="ECZ1371" s="121"/>
      <c r="EDA1371" s="121"/>
      <c r="EDB1371" s="121"/>
      <c r="EDC1371" s="121"/>
      <c r="EDD1371" s="121"/>
      <c r="EDE1371" s="121"/>
      <c r="EDF1371" s="121"/>
      <c r="EDG1371" s="121"/>
      <c r="EDH1371" s="121"/>
      <c r="EDI1371" s="121"/>
      <c r="EDJ1371" s="121"/>
      <c r="EDK1371" s="121"/>
      <c r="EDL1371" s="121"/>
      <c r="EDM1371" s="121"/>
      <c r="EDN1371" s="121"/>
      <c r="EDO1371" s="121"/>
      <c r="EDP1371" s="121"/>
      <c r="EDQ1371" s="121"/>
      <c r="EDR1371" s="121"/>
      <c r="EDS1371" s="121"/>
      <c r="EDT1371" s="121"/>
      <c r="EDU1371" s="121"/>
      <c r="EDV1371" s="121"/>
      <c r="EDW1371" s="121"/>
      <c r="EDX1371" s="121"/>
      <c r="EDY1371" s="121"/>
      <c r="EDZ1371" s="121"/>
      <c r="EEA1371" s="121"/>
      <c r="EEB1371" s="121"/>
      <c r="EEC1371" s="121"/>
      <c r="EED1371" s="121"/>
      <c r="EEE1371" s="121"/>
      <c r="EEF1371" s="121"/>
      <c r="EEG1371" s="121"/>
      <c r="EEH1371" s="121"/>
      <c r="EEI1371" s="121"/>
      <c r="EEJ1371" s="121"/>
      <c r="EEK1371" s="121"/>
      <c r="EEL1371" s="121"/>
      <c r="EEM1371" s="121"/>
      <c r="EEN1371" s="121"/>
      <c r="EEO1371" s="121"/>
      <c r="EEP1371" s="121"/>
      <c r="EEQ1371" s="121"/>
      <c r="EER1371" s="121"/>
      <c r="EES1371" s="121"/>
      <c r="EET1371" s="121"/>
      <c r="EEU1371" s="121"/>
      <c r="EEV1371" s="121"/>
      <c r="EEW1371" s="121"/>
      <c r="EEX1371" s="121"/>
      <c r="EEY1371" s="121"/>
      <c r="EEZ1371" s="121"/>
      <c r="EFA1371" s="121"/>
      <c r="EFB1371" s="121"/>
      <c r="EFC1371" s="121"/>
      <c r="EFD1371" s="121"/>
      <c r="EFE1371" s="121"/>
      <c r="EFF1371" s="121"/>
      <c r="EFG1371" s="121"/>
      <c r="EFH1371" s="121"/>
      <c r="EFI1371" s="121"/>
      <c r="EFJ1371" s="121"/>
      <c r="EFK1371" s="121"/>
      <c r="EFL1371" s="121"/>
      <c r="EFM1371" s="121"/>
      <c r="EFN1371" s="121"/>
      <c r="EFO1371" s="121"/>
      <c r="EFP1371" s="121"/>
      <c r="EFQ1371" s="121"/>
      <c r="EFR1371" s="121"/>
      <c r="EFS1371" s="121"/>
      <c r="EFT1371" s="121"/>
      <c r="EFU1371" s="121"/>
      <c r="EFV1371" s="121"/>
      <c r="EFW1371" s="121"/>
      <c r="EFX1371" s="121"/>
      <c r="EFY1371" s="121"/>
      <c r="EFZ1371" s="121"/>
      <c r="EGA1371" s="121"/>
      <c r="EGB1371" s="121"/>
      <c r="EGC1371" s="121"/>
      <c r="EGD1371" s="121"/>
      <c r="EGE1371" s="121"/>
      <c r="EGF1371" s="121"/>
      <c r="EGG1371" s="121"/>
      <c r="EGH1371" s="121"/>
      <c r="EGI1371" s="121"/>
      <c r="EGJ1371" s="121"/>
      <c r="EGK1371" s="121"/>
      <c r="EGL1371" s="121"/>
      <c r="EGM1371" s="121"/>
      <c r="EGN1371" s="121"/>
      <c r="EGO1371" s="121"/>
      <c r="EGP1371" s="121"/>
      <c r="EGQ1371" s="121"/>
      <c r="EGR1371" s="121"/>
      <c r="EGS1371" s="121"/>
      <c r="EGT1371" s="121"/>
      <c r="EGU1371" s="121"/>
      <c r="EGV1371" s="121"/>
      <c r="EGW1371" s="121"/>
      <c r="EGX1371" s="121"/>
      <c r="EGY1371" s="121"/>
      <c r="EGZ1371" s="121"/>
      <c r="EHA1371" s="121"/>
      <c r="EHB1371" s="121"/>
      <c r="EHC1371" s="121"/>
      <c r="EHD1371" s="121"/>
      <c r="EHE1371" s="121"/>
      <c r="EHF1371" s="121"/>
      <c r="EHG1371" s="121"/>
      <c r="EHH1371" s="121"/>
      <c r="EHI1371" s="121"/>
      <c r="EHJ1371" s="121"/>
      <c r="EHK1371" s="121"/>
      <c r="EHL1371" s="121"/>
      <c r="EHM1371" s="121"/>
      <c r="EHN1371" s="121"/>
      <c r="EHO1371" s="121"/>
      <c r="EHP1371" s="121"/>
      <c r="EHQ1371" s="121"/>
      <c r="EHR1371" s="121"/>
      <c r="EHS1371" s="121"/>
      <c r="EHT1371" s="121"/>
      <c r="EHU1371" s="121"/>
      <c r="EHV1371" s="121"/>
      <c r="EHW1371" s="121"/>
      <c r="EHX1371" s="121"/>
      <c r="EHY1371" s="121"/>
      <c r="EHZ1371" s="121"/>
      <c r="EIA1371" s="121"/>
      <c r="EIB1371" s="121"/>
      <c r="EIC1371" s="121"/>
      <c r="EID1371" s="121"/>
      <c r="EIE1371" s="121"/>
      <c r="EIF1371" s="121"/>
      <c r="EIG1371" s="121"/>
      <c r="EIH1371" s="121"/>
      <c r="EII1371" s="121"/>
      <c r="EIJ1371" s="121"/>
      <c r="EIK1371" s="121"/>
      <c r="EIL1371" s="121"/>
      <c r="EIM1371" s="121"/>
      <c r="EIN1371" s="121"/>
      <c r="EIO1371" s="121"/>
      <c r="EIP1371" s="121"/>
      <c r="EIQ1371" s="121"/>
      <c r="EIR1371" s="121"/>
      <c r="EIS1371" s="121"/>
      <c r="EIT1371" s="121"/>
      <c r="EIU1371" s="121"/>
      <c r="EIV1371" s="121"/>
      <c r="EIW1371" s="121"/>
      <c r="EIX1371" s="121"/>
      <c r="EIY1371" s="121"/>
      <c r="EIZ1371" s="121"/>
      <c r="EJA1371" s="121"/>
      <c r="EJB1371" s="121"/>
      <c r="EJC1371" s="121"/>
      <c r="EJD1371" s="121"/>
      <c r="EJE1371" s="121"/>
      <c r="EJF1371" s="121"/>
      <c r="EJG1371" s="121"/>
      <c r="EJH1371" s="121"/>
      <c r="EJI1371" s="121"/>
      <c r="EJJ1371" s="121"/>
      <c r="EJK1371" s="121"/>
      <c r="EJL1371" s="121"/>
      <c r="EJM1371" s="121"/>
      <c r="EJN1371" s="121"/>
      <c r="EJO1371" s="121"/>
      <c r="EJP1371" s="121"/>
      <c r="EJQ1371" s="121"/>
      <c r="EJR1371" s="121"/>
      <c r="EJS1371" s="121"/>
      <c r="EJT1371" s="121"/>
      <c r="EJU1371" s="121"/>
      <c r="EJV1371" s="121"/>
      <c r="EJW1371" s="121"/>
      <c r="EJX1371" s="121"/>
      <c r="EJY1371" s="121"/>
      <c r="EJZ1371" s="121"/>
      <c r="EKA1371" s="121"/>
      <c r="EKB1371" s="121"/>
      <c r="EKC1371" s="121"/>
      <c r="EKD1371" s="121"/>
      <c r="EKE1371" s="121"/>
      <c r="EKF1371" s="121"/>
      <c r="EKG1371" s="121"/>
      <c r="EKH1371" s="121"/>
      <c r="EKI1371" s="121"/>
      <c r="EKJ1371" s="121"/>
      <c r="EKK1371" s="121"/>
      <c r="EKL1371" s="121"/>
      <c r="EKM1371" s="121"/>
      <c r="EKN1371" s="121"/>
      <c r="EKO1371" s="121"/>
      <c r="EKP1371" s="121"/>
      <c r="EKQ1371" s="121"/>
      <c r="EKR1371" s="121"/>
      <c r="EKS1371" s="121"/>
      <c r="EKT1371" s="121"/>
      <c r="EKU1371" s="121"/>
      <c r="EKV1371" s="121"/>
      <c r="EKW1371" s="121"/>
      <c r="EKX1371" s="121"/>
      <c r="EKY1371" s="121"/>
      <c r="EKZ1371" s="121"/>
      <c r="ELA1371" s="121"/>
      <c r="ELB1371" s="121"/>
      <c r="ELC1371" s="121"/>
      <c r="ELD1371" s="121"/>
      <c r="ELE1371" s="121"/>
      <c r="ELF1371" s="121"/>
      <c r="ELG1371" s="121"/>
      <c r="ELH1371" s="121"/>
      <c r="ELI1371" s="121"/>
      <c r="ELJ1371" s="121"/>
      <c r="ELK1371" s="121"/>
      <c r="ELL1371" s="121"/>
      <c r="ELM1371" s="121"/>
      <c r="ELN1371" s="121"/>
      <c r="ELO1371" s="121"/>
      <c r="ELP1371" s="121"/>
      <c r="ELQ1371" s="121"/>
      <c r="ELR1371" s="121"/>
      <c r="ELS1371" s="121"/>
      <c r="ELT1371" s="121"/>
      <c r="ELU1371" s="121"/>
      <c r="ELV1371" s="121"/>
      <c r="ELW1371" s="121"/>
      <c r="ELX1371" s="121"/>
      <c r="ELY1371" s="121"/>
      <c r="ELZ1371" s="121"/>
      <c r="EMA1371" s="121"/>
      <c r="EMB1371" s="121"/>
      <c r="EMC1371" s="121"/>
      <c r="EMD1371" s="121"/>
      <c r="EME1371" s="121"/>
      <c r="EMF1371" s="121"/>
      <c r="EMG1371" s="121"/>
      <c r="EMH1371" s="121"/>
      <c r="EMI1371" s="121"/>
      <c r="EMJ1371" s="121"/>
      <c r="EMK1371" s="121"/>
      <c r="EML1371" s="121"/>
      <c r="EMM1371" s="121"/>
      <c r="EMN1371" s="121"/>
      <c r="EMO1371" s="121"/>
      <c r="EMP1371" s="121"/>
      <c r="EMQ1371" s="121"/>
      <c r="EMR1371" s="121"/>
      <c r="EMS1371" s="121"/>
      <c r="EMT1371" s="121"/>
      <c r="EMU1371" s="121"/>
      <c r="EMV1371" s="121"/>
      <c r="EMW1371" s="121"/>
      <c r="EMX1371" s="121"/>
      <c r="EMY1371" s="121"/>
      <c r="EMZ1371" s="121"/>
      <c r="ENA1371" s="121"/>
      <c r="ENB1371" s="121"/>
      <c r="ENC1371" s="121"/>
      <c r="END1371" s="121"/>
      <c r="ENE1371" s="121"/>
      <c r="ENF1371" s="121"/>
      <c r="ENG1371" s="121"/>
      <c r="ENH1371" s="121"/>
      <c r="ENI1371" s="121"/>
      <c r="ENJ1371" s="121"/>
      <c r="ENK1371" s="121"/>
      <c r="ENL1371" s="121"/>
      <c r="ENM1371" s="121"/>
      <c r="ENN1371" s="121"/>
      <c r="ENO1371" s="121"/>
      <c r="ENP1371" s="121"/>
      <c r="ENQ1371" s="121"/>
      <c r="ENR1371" s="121"/>
      <c r="ENS1371" s="121"/>
      <c r="ENT1371" s="121"/>
      <c r="ENU1371" s="121"/>
      <c r="ENV1371" s="121"/>
      <c r="ENW1371" s="121"/>
      <c r="ENX1371" s="121"/>
      <c r="ENY1371" s="121"/>
      <c r="ENZ1371" s="121"/>
      <c r="EOA1371" s="121"/>
      <c r="EOB1371" s="121"/>
      <c r="EOC1371" s="121"/>
      <c r="EOD1371" s="121"/>
      <c r="EOE1371" s="121"/>
      <c r="EOF1371" s="121"/>
      <c r="EOG1371" s="121"/>
      <c r="EOH1371" s="121"/>
      <c r="EOI1371" s="121"/>
      <c r="EOJ1371" s="121"/>
      <c r="EOK1371" s="121"/>
      <c r="EOL1371" s="121"/>
      <c r="EOM1371" s="121"/>
      <c r="EON1371" s="121"/>
      <c r="EOO1371" s="121"/>
      <c r="EOP1371" s="121"/>
      <c r="EOQ1371" s="121"/>
      <c r="EOR1371" s="121"/>
      <c r="EOS1371" s="121"/>
      <c r="EOT1371" s="121"/>
      <c r="EOU1371" s="121"/>
      <c r="EOV1371" s="121"/>
      <c r="EOW1371" s="121"/>
      <c r="EOX1371" s="121"/>
      <c r="EOY1371" s="121"/>
      <c r="EOZ1371" s="121"/>
      <c r="EPA1371" s="121"/>
      <c r="EPB1371" s="121"/>
      <c r="EPC1371" s="121"/>
      <c r="EPD1371" s="121"/>
      <c r="EPE1371" s="121"/>
      <c r="EPF1371" s="121"/>
      <c r="EPG1371" s="121"/>
      <c r="EPH1371" s="121"/>
      <c r="EPI1371" s="121"/>
      <c r="EPJ1371" s="121"/>
      <c r="EPK1371" s="121"/>
      <c r="EPL1371" s="121"/>
      <c r="EPM1371" s="121"/>
      <c r="EPN1371" s="121"/>
      <c r="EPO1371" s="121"/>
      <c r="EPP1371" s="121"/>
      <c r="EPQ1371" s="121"/>
      <c r="EPR1371" s="121"/>
      <c r="EPS1371" s="121"/>
      <c r="EPT1371" s="121"/>
      <c r="EPU1371" s="121"/>
      <c r="EPV1371" s="121"/>
      <c r="EPW1371" s="121"/>
      <c r="EPX1371" s="121"/>
      <c r="EPY1371" s="121"/>
      <c r="EPZ1371" s="121"/>
      <c r="EQA1371" s="121"/>
      <c r="EQB1371" s="121"/>
      <c r="EQC1371" s="121"/>
      <c r="EQD1371" s="121"/>
      <c r="EQE1371" s="121"/>
      <c r="EQF1371" s="121"/>
      <c r="EQG1371" s="121"/>
      <c r="EQH1371" s="121"/>
      <c r="EQI1371" s="121"/>
      <c r="EQJ1371" s="121"/>
      <c r="EQK1371" s="121"/>
      <c r="EQL1371" s="121"/>
      <c r="EQM1371" s="121"/>
      <c r="EQN1371" s="121"/>
      <c r="EQO1371" s="121"/>
      <c r="EQP1371" s="121"/>
      <c r="EQQ1371" s="121"/>
      <c r="EQR1371" s="121"/>
      <c r="EQS1371" s="121"/>
      <c r="EQT1371" s="121"/>
      <c r="EQU1371" s="121"/>
      <c r="EQV1371" s="121"/>
      <c r="EQW1371" s="121"/>
      <c r="EQX1371" s="121"/>
      <c r="EQY1371" s="121"/>
      <c r="EQZ1371" s="121"/>
      <c r="ERA1371" s="121"/>
      <c r="ERB1371" s="121"/>
      <c r="ERC1371" s="121"/>
      <c r="ERD1371" s="121"/>
      <c r="ERE1371" s="121"/>
      <c r="ERF1371" s="121"/>
      <c r="ERG1371" s="121"/>
      <c r="ERH1371" s="121"/>
      <c r="ERI1371" s="121"/>
      <c r="ERJ1371" s="121"/>
      <c r="ERK1371" s="121"/>
      <c r="ERL1371" s="121"/>
      <c r="ERM1371" s="121"/>
      <c r="ERN1371" s="121"/>
      <c r="ERO1371" s="121"/>
      <c r="ERP1371" s="121"/>
      <c r="ERQ1371" s="121"/>
      <c r="ERR1371" s="121"/>
      <c r="ERS1371" s="121"/>
      <c r="ERT1371" s="121"/>
      <c r="ERU1371" s="121"/>
      <c r="ERV1371" s="121"/>
      <c r="ERW1371" s="121"/>
      <c r="ERX1371" s="121"/>
      <c r="ERY1371" s="121"/>
      <c r="ERZ1371" s="121"/>
      <c r="ESA1371" s="121"/>
      <c r="ESB1371" s="121"/>
      <c r="ESC1371" s="121"/>
      <c r="ESD1371" s="121"/>
      <c r="ESE1371" s="121"/>
      <c r="ESF1371" s="121"/>
      <c r="ESG1371" s="121"/>
      <c r="ESH1371" s="121"/>
      <c r="ESI1371" s="121"/>
      <c r="ESJ1371" s="121"/>
      <c r="ESK1371" s="121"/>
      <c r="ESL1371" s="121"/>
      <c r="ESM1371" s="121"/>
      <c r="ESN1371" s="121"/>
      <c r="ESO1371" s="121"/>
      <c r="ESP1371" s="121"/>
      <c r="ESQ1371" s="121"/>
      <c r="ESR1371" s="121"/>
      <c r="ESS1371" s="121"/>
      <c r="EST1371" s="121"/>
      <c r="ESU1371" s="121"/>
      <c r="ESV1371" s="121"/>
      <c r="ESW1371" s="121"/>
      <c r="ESX1371" s="121"/>
      <c r="ESY1371" s="121"/>
      <c r="ESZ1371" s="121"/>
      <c r="ETA1371" s="121"/>
      <c r="ETB1371" s="121"/>
      <c r="ETC1371" s="121"/>
      <c r="ETD1371" s="121"/>
      <c r="ETE1371" s="121"/>
      <c r="ETF1371" s="121"/>
      <c r="ETG1371" s="121"/>
      <c r="ETH1371" s="121"/>
      <c r="ETI1371" s="121"/>
      <c r="ETJ1371" s="121"/>
      <c r="ETK1371" s="121"/>
      <c r="ETL1371" s="121"/>
      <c r="ETM1371" s="121"/>
      <c r="ETN1371" s="121"/>
      <c r="ETO1371" s="121"/>
      <c r="ETP1371" s="121"/>
      <c r="ETQ1371" s="121"/>
      <c r="ETR1371" s="121"/>
      <c r="ETS1371" s="121"/>
      <c r="ETT1371" s="121"/>
      <c r="ETU1371" s="121"/>
      <c r="ETV1371" s="121"/>
      <c r="ETW1371" s="121"/>
      <c r="ETX1371" s="121"/>
      <c r="ETY1371" s="121"/>
      <c r="ETZ1371" s="121"/>
      <c r="EUA1371" s="121"/>
      <c r="EUB1371" s="121"/>
      <c r="EUC1371" s="121"/>
      <c r="EUD1371" s="121"/>
      <c r="EUE1371" s="121"/>
      <c r="EUF1371" s="121"/>
      <c r="EUG1371" s="121"/>
      <c r="EUH1371" s="121"/>
      <c r="EUI1371" s="121"/>
      <c r="EUJ1371" s="121"/>
      <c r="EUK1371" s="121"/>
      <c r="EUL1371" s="121"/>
      <c r="EUM1371" s="121"/>
      <c r="EUN1371" s="121"/>
      <c r="EUO1371" s="121"/>
      <c r="EUP1371" s="121"/>
      <c r="EUQ1371" s="121"/>
      <c r="EUR1371" s="121"/>
      <c r="EUS1371" s="121"/>
      <c r="EUT1371" s="121"/>
      <c r="EUU1371" s="121"/>
      <c r="EUV1371" s="121"/>
      <c r="EUW1371" s="121"/>
      <c r="EUX1371" s="121"/>
      <c r="EUY1371" s="121"/>
      <c r="EUZ1371" s="121"/>
      <c r="EVA1371" s="121"/>
      <c r="EVB1371" s="121"/>
      <c r="EVC1371" s="121"/>
      <c r="EVD1371" s="121"/>
      <c r="EVE1371" s="121"/>
      <c r="EVF1371" s="121"/>
      <c r="EVG1371" s="121"/>
      <c r="EVH1371" s="121"/>
      <c r="EVI1371" s="121"/>
      <c r="EVJ1371" s="121"/>
      <c r="EVK1371" s="121"/>
      <c r="EVL1371" s="121"/>
      <c r="EVM1371" s="121"/>
      <c r="EVN1371" s="121"/>
      <c r="EVO1371" s="121"/>
      <c r="EVP1371" s="121"/>
      <c r="EVQ1371" s="121"/>
      <c r="EVR1371" s="121"/>
      <c r="EVS1371" s="121"/>
      <c r="EVT1371" s="121"/>
      <c r="EVU1371" s="121"/>
      <c r="EVV1371" s="121"/>
      <c r="EVW1371" s="121"/>
      <c r="EVX1371" s="121"/>
      <c r="EVY1371" s="121"/>
      <c r="EVZ1371" s="121"/>
      <c r="EWA1371" s="121"/>
      <c r="EWB1371" s="121"/>
      <c r="EWC1371" s="121"/>
      <c r="EWD1371" s="121"/>
      <c r="EWE1371" s="121"/>
      <c r="EWF1371" s="121"/>
      <c r="EWG1371" s="121"/>
      <c r="EWH1371" s="121"/>
      <c r="EWI1371" s="121"/>
      <c r="EWJ1371" s="121"/>
      <c r="EWK1371" s="121"/>
      <c r="EWL1371" s="121"/>
      <c r="EWM1371" s="121"/>
      <c r="EWN1371" s="121"/>
      <c r="EWO1371" s="121"/>
      <c r="EWP1371" s="121"/>
      <c r="EWQ1371" s="121"/>
      <c r="EWR1371" s="121"/>
      <c r="EWS1371" s="121"/>
      <c r="EWT1371" s="121"/>
      <c r="EWU1371" s="121"/>
      <c r="EWV1371" s="121"/>
      <c r="EWW1371" s="121"/>
      <c r="EWX1371" s="121"/>
      <c r="EWY1371" s="121"/>
      <c r="EWZ1371" s="121"/>
      <c r="EXA1371" s="121"/>
      <c r="EXB1371" s="121"/>
      <c r="EXC1371" s="121"/>
      <c r="EXD1371" s="121"/>
      <c r="EXE1371" s="121"/>
      <c r="EXF1371" s="121"/>
      <c r="EXG1371" s="121"/>
      <c r="EXH1371" s="121"/>
      <c r="EXI1371" s="121"/>
      <c r="EXJ1371" s="121"/>
      <c r="EXK1371" s="121"/>
      <c r="EXL1371" s="121"/>
      <c r="EXM1371" s="121"/>
      <c r="EXN1371" s="121"/>
      <c r="EXO1371" s="121"/>
      <c r="EXP1371" s="121"/>
      <c r="EXQ1371" s="121"/>
      <c r="EXR1371" s="121"/>
      <c r="EXS1371" s="121"/>
      <c r="EXT1371" s="121"/>
      <c r="EXU1371" s="121"/>
      <c r="EXV1371" s="121"/>
      <c r="EXW1371" s="121"/>
      <c r="EXX1371" s="121"/>
      <c r="EXY1371" s="121"/>
      <c r="EXZ1371" s="121"/>
      <c r="EYA1371" s="121"/>
      <c r="EYB1371" s="121"/>
      <c r="EYC1371" s="121"/>
      <c r="EYD1371" s="121"/>
      <c r="EYE1371" s="121"/>
      <c r="EYF1371" s="121"/>
      <c r="EYG1371" s="121"/>
      <c r="EYH1371" s="121"/>
      <c r="EYI1371" s="121"/>
      <c r="EYJ1371" s="121"/>
      <c r="EYK1371" s="121"/>
      <c r="EYL1371" s="121"/>
      <c r="EYM1371" s="121"/>
      <c r="EYN1371" s="121"/>
      <c r="EYO1371" s="121"/>
      <c r="EYP1371" s="121"/>
      <c r="EYQ1371" s="121"/>
      <c r="EYR1371" s="121"/>
      <c r="EYS1371" s="121"/>
      <c r="EYT1371" s="121"/>
      <c r="EYU1371" s="121"/>
      <c r="EYV1371" s="121"/>
      <c r="EYW1371" s="121"/>
      <c r="EYX1371" s="121"/>
      <c r="EYY1371" s="121"/>
      <c r="EYZ1371" s="121"/>
      <c r="EZA1371" s="121"/>
      <c r="EZB1371" s="121"/>
      <c r="EZC1371" s="121"/>
      <c r="EZD1371" s="121"/>
      <c r="EZE1371" s="121"/>
      <c r="EZF1371" s="121"/>
      <c r="EZG1371" s="121"/>
      <c r="EZH1371" s="121"/>
      <c r="EZI1371" s="121"/>
      <c r="EZJ1371" s="121"/>
      <c r="EZK1371" s="121"/>
      <c r="EZL1371" s="121"/>
      <c r="EZM1371" s="121"/>
      <c r="EZN1371" s="121"/>
      <c r="EZO1371" s="121"/>
      <c r="EZP1371" s="121"/>
      <c r="EZQ1371" s="121"/>
      <c r="EZR1371" s="121"/>
      <c r="EZS1371" s="121"/>
      <c r="EZT1371" s="121"/>
      <c r="EZU1371" s="121"/>
      <c r="EZV1371" s="121"/>
      <c r="EZW1371" s="121"/>
      <c r="EZX1371" s="121"/>
      <c r="EZY1371" s="121"/>
      <c r="EZZ1371" s="121"/>
      <c r="FAA1371" s="121"/>
      <c r="FAB1371" s="121"/>
      <c r="FAC1371" s="121"/>
      <c r="FAD1371" s="121"/>
      <c r="FAE1371" s="121"/>
      <c r="FAF1371" s="121"/>
      <c r="FAG1371" s="121"/>
      <c r="FAH1371" s="121"/>
      <c r="FAI1371" s="121"/>
      <c r="FAJ1371" s="121"/>
      <c r="FAK1371" s="121"/>
      <c r="FAL1371" s="121"/>
      <c r="FAM1371" s="121"/>
      <c r="FAN1371" s="121"/>
      <c r="FAO1371" s="121"/>
      <c r="FAP1371" s="121"/>
      <c r="FAQ1371" s="121"/>
      <c r="FAR1371" s="121"/>
      <c r="FAS1371" s="121"/>
      <c r="FAT1371" s="121"/>
      <c r="FAU1371" s="121"/>
      <c r="FAV1371" s="121"/>
      <c r="FAW1371" s="121"/>
      <c r="FAX1371" s="121"/>
      <c r="FAY1371" s="121"/>
      <c r="FAZ1371" s="121"/>
      <c r="FBA1371" s="121"/>
      <c r="FBB1371" s="121"/>
      <c r="FBC1371" s="121"/>
      <c r="FBD1371" s="121"/>
      <c r="FBE1371" s="121"/>
      <c r="FBF1371" s="121"/>
      <c r="FBG1371" s="121"/>
      <c r="FBH1371" s="121"/>
      <c r="FBI1371" s="121"/>
      <c r="FBJ1371" s="121"/>
      <c r="FBK1371" s="121"/>
      <c r="FBL1371" s="121"/>
      <c r="FBM1371" s="121"/>
      <c r="FBN1371" s="121"/>
      <c r="FBO1371" s="121"/>
      <c r="FBP1371" s="121"/>
      <c r="FBQ1371" s="121"/>
      <c r="FBR1371" s="121"/>
      <c r="FBS1371" s="121"/>
      <c r="FBT1371" s="121"/>
      <c r="FBU1371" s="121"/>
      <c r="FBV1371" s="121"/>
      <c r="FBW1371" s="121"/>
      <c r="FBX1371" s="121"/>
      <c r="FBY1371" s="121"/>
      <c r="FBZ1371" s="121"/>
      <c r="FCA1371" s="121"/>
      <c r="FCB1371" s="121"/>
      <c r="FCC1371" s="121"/>
      <c r="FCD1371" s="121"/>
      <c r="FCE1371" s="121"/>
      <c r="FCF1371" s="121"/>
      <c r="FCG1371" s="121"/>
      <c r="FCH1371" s="121"/>
      <c r="FCI1371" s="121"/>
      <c r="FCJ1371" s="121"/>
      <c r="FCK1371" s="121"/>
      <c r="FCL1371" s="121"/>
      <c r="FCM1371" s="121"/>
      <c r="FCN1371" s="121"/>
      <c r="FCO1371" s="121"/>
      <c r="FCP1371" s="121"/>
      <c r="FCQ1371" s="121"/>
      <c r="FCR1371" s="121"/>
      <c r="FCS1371" s="121"/>
      <c r="FCT1371" s="121"/>
      <c r="FCU1371" s="121"/>
      <c r="FCV1371" s="121"/>
      <c r="FCW1371" s="121"/>
      <c r="FCX1371" s="121"/>
      <c r="FCY1371" s="121"/>
      <c r="FCZ1371" s="121"/>
      <c r="FDA1371" s="121"/>
      <c r="FDB1371" s="121"/>
      <c r="FDC1371" s="121"/>
      <c r="FDD1371" s="121"/>
      <c r="FDE1371" s="121"/>
      <c r="FDF1371" s="121"/>
      <c r="FDG1371" s="121"/>
      <c r="FDH1371" s="121"/>
      <c r="FDI1371" s="121"/>
      <c r="FDJ1371" s="121"/>
      <c r="FDK1371" s="121"/>
      <c r="FDL1371" s="121"/>
      <c r="FDM1371" s="121"/>
      <c r="FDN1371" s="121"/>
      <c r="FDO1371" s="121"/>
      <c r="FDP1371" s="121"/>
      <c r="FDQ1371" s="121"/>
      <c r="FDR1371" s="121"/>
      <c r="FDS1371" s="121"/>
      <c r="FDT1371" s="121"/>
      <c r="FDU1371" s="121"/>
      <c r="FDV1371" s="121"/>
      <c r="FDW1371" s="121"/>
      <c r="FDX1371" s="121"/>
      <c r="FDY1371" s="121"/>
      <c r="FDZ1371" s="121"/>
      <c r="FEA1371" s="121"/>
      <c r="FEB1371" s="121"/>
      <c r="FEC1371" s="121"/>
      <c r="FED1371" s="121"/>
      <c r="FEE1371" s="121"/>
      <c r="FEF1371" s="121"/>
      <c r="FEG1371" s="121"/>
      <c r="FEH1371" s="121"/>
      <c r="FEI1371" s="121"/>
      <c r="FEJ1371" s="121"/>
      <c r="FEK1371" s="121"/>
      <c r="FEL1371" s="121"/>
      <c r="FEM1371" s="121"/>
      <c r="FEN1371" s="121"/>
      <c r="FEO1371" s="121"/>
      <c r="FEP1371" s="121"/>
      <c r="FEQ1371" s="121"/>
      <c r="FER1371" s="121"/>
      <c r="FES1371" s="121"/>
      <c r="FET1371" s="121"/>
      <c r="FEU1371" s="121"/>
      <c r="FEV1371" s="121"/>
      <c r="FEW1371" s="121"/>
      <c r="FEX1371" s="121"/>
      <c r="FEY1371" s="121"/>
      <c r="FEZ1371" s="121"/>
      <c r="FFA1371" s="121"/>
      <c r="FFB1371" s="121"/>
      <c r="FFC1371" s="121"/>
      <c r="FFD1371" s="121"/>
      <c r="FFE1371" s="121"/>
      <c r="FFF1371" s="121"/>
      <c r="FFG1371" s="121"/>
      <c r="FFH1371" s="121"/>
      <c r="FFI1371" s="121"/>
      <c r="FFJ1371" s="121"/>
      <c r="FFK1371" s="121"/>
      <c r="FFL1371" s="121"/>
      <c r="FFM1371" s="121"/>
      <c r="FFN1371" s="121"/>
      <c r="FFO1371" s="121"/>
      <c r="FFP1371" s="121"/>
      <c r="FFQ1371" s="121"/>
      <c r="FFR1371" s="121"/>
      <c r="FFS1371" s="121"/>
      <c r="FFT1371" s="121"/>
      <c r="FFU1371" s="121"/>
      <c r="FFV1371" s="121"/>
      <c r="FFW1371" s="121"/>
      <c r="FFX1371" s="121"/>
      <c r="FFY1371" s="121"/>
      <c r="FFZ1371" s="121"/>
      <c r="FGA1371" s="121"/>
      <c r="FGB1371" s="121"/>
      <c r="FGC1371" s="121"/>
      <c r="FGD1371" s="121"/>
      <c r="FGE1371" s="121"/>
      <c r="FGF1371" s="121"/>
      <c r="FGG1371" s="121"/>
      <c r="FGH1371" s="121"/>
      <c r="FGI1371" s="121"/>
      <c r="FGJ1371" s="121"/>
      <c r="FGK1371" s="121"/>
      <c r="FGL1371" s="121"/>
      <c r="FGM1371" s="121"/>
      <c r="FGN1371" s="121"/>
      <c r="FGO1371" s="121"/>
      <c r="FGP1371" s="121"/>
      <c r="FGQ1371" s="121"/>
      <c r="FGR1371" s="121"/>
      <c r="FGS1371" s="121"/>
      <c r="FGT1371" s="121"/>
      <c r="FGU1371" s="121"/>
      <c r="FGV1371" s="121"/>
      <c r="FGW1371" s="121"/>
      <c r="FGX1371" s="121"/>
      <c r="FGY1371" s="121"/>
      <c r="FGZ1371" s="121"/>
      <c r="FHA1371" s="121"/>
      <c r="FHB1371" s="121"/>
      <c r="FHC1371" s="121"/>
      <c r="FHD1371" s="121"/>
      <c r="FHE1371" s="121"/>
      <c r="FHF1371" s="121"/>
      <c r="FHG1371" s="121"/>
      <c r="FHH1371" s="121"/>
      <c r="FHI1371" s="121"/>
      <c r="FHJ1371" s="121"/>
      <c r="FHK1371" s="121"/>
      <c r="FHL1371" s="121"/>
      <c r="FHM1371" s="121"/>
      <c r="FHN1371" s="121"/>
      <c r="FHO1371" s="121"/>
      <c r="FHP1371" s="121"/>
      <c r="FHQ1371" s="121"/>
      <c r="FHR1371" s="121"/>
      <c r="FHS1371" s="121"/>
      <c r="FHT1371" s="121"/>
      <c r="FHU1371" s="121"/>
      <c r="FHV1371" s="121"/>
      <c r="FHW1371" s="121"/>
      <c r="FHX1371" s="121"/>
      <c r="FHY1371" s="121"/>
      <c r="FHZ1371" s="121"/>
      <c r="FIA1371" s="121"/>
      <c r="FIB1371" s="121"/>
      <c r="FIC1371" s="121"/>
      <c r="FID1371" s="121"/>
      <c r="FIE1371" s="121"/>
      <c r="FIF1371" s="121"/>
      <c r="FIG1371" s="121"/>
      <c r="FIH1371" s="121"/>
      <c r="FII1371" s="121"/>
      <c r="FIJ1371" s="121"/>
      <c r="FIK1371" s="121"/>
      <c r="FIL1371" s="121"/>
      <c r="FIM1371" s="121"/>
      <c r="FIN1371" s="121"/>
      <c r="FIO1371" s="121"/>
      <c r="FIP1371" s="121"/>
      <c r="FIQ1371" s="121"/>
      <c r="FIR1371" s="121"/>
      <c r="FIS1371" s="121"/>
      <c r="FIT1371" s="121"/>
      <c r="FIU1371" s="121"/>
      <c r="FIV1371" s="121"/>
      <c r="FIW1371" s="121"/>
      <c r="FIX1371" s="121"/>
      <c r="FIY1371" s="121"/>
      <c r="FIZ1371" s="121"/>
      <c r="FJA1371" s="121"/>
      <c r="FJB1371" s="121"/>
      <c r="FJC1371" s="121"/>
      <c r="FJD1371" s="121"/>
      <c r="FJE1371" s="121"/>
      <c r="FJF1371" s="121"/>
      <c r="FJG1371" s="121"/>
      <c r="FJH1371" s="121"/>
      <c r="FJI1371" s="121"/>
      <c r="FJJ1371" s="121"/>
      <c r="FJK1371" s="121"/>
      <c r="FJL1371" s="121"/>
      <c r="FJM1371" s="121"/>
      <c r="FJN1371" s="121"/>
      <c r="FJO1371" s="121"/>
      <c r="FJP1371" s="121"/>
      <c r="FJQ1371" s="121"/>
      <c r="FJR1371" s="121"/>
      <c r="FJS1371" s="121"/>
      <c r="FJT1371" s="121"/>
      <c r="FJU1371" s="121"/>
      <c r="FJV1371" s="121"/>
      <c r="FJW1371" s="121"/>
      <c r="FJX1371" s="121"/>
      <c r="FJY1371" s="121"/>
      <c r="FJZ1371" s="121"/>
      <c r="FKA1371" s="121"/>
      <c r="FKB1371" s="121"/>
      <c r="FKC1371" s="121"/>
      <c r="FKD1371" s="121"/>
      <c r="FKE1371" s="121"/>
      <c r="FKF1371" s="121"/>
      <c r="FKG1371" s="121"/>
      <c r="FKH1371" s="121"/>
      <c r="FKI1371" s="121"/>
      <c r="FKJ1371" s="121"/>
      <c r="FKK1371" s="121"/>
      <c r="FKL1371" s="121"/>
      <c r="FKM1371" s="121"/>
      <c r="FKN1371" s="121"/>
      <c r="FKO1371" s="121"/>
      <c r="FKP1371" s="121"/>
      <c r="FKQ1371" s="121"/>
      <c r="FKR1371" s="121"/>
      <c r="FKS1371" s="121"/>
      <c r="FKT1371" s="121"/>
      <c r="FKU1371" s="121"/>
      <c r="FKV1371" s="121"/>
      <c r="FKW1371" s="121"/>
      <c r="FKX1371" s="121"/>
      <c r="FKY1371" s="121"/>
      <c r="FKZ1371" s="121"/>
      <c r="FLA1371" s="121"/>
      <c r="FLB1371" s="121"/>
      <c r="FLC1371" s="121"/>
      <c r="FLD1371" s="121"/>
      <c r="FLE1371" s="121"/>
      <c r="FLF1371" s="121"/>
      <c r="FLG1371" s="121"/>
      <c r="FLH1371" s="121"/>
      <c r="FLI1371" s="121"/>
      <c r="FLJ1371" s="121"/>
      <c r="FLK1371" s="121"/>
      <c r="FLL1371" s="121"/>
      <c r="FLM1371" s="121"/>
      <c r="FLN1371" s="121"/>
      <c r="FLO1371" s="121"/>
      <c r="FLP1371" s="121"/>
      <c r="FLQ1371" s="121"/>
      <c r="FLR1371" s="121"/>
      <c r="FLS1371" s="121"/>
      <c r="FLT1371" s="121"/>
      <c r="FLU1371" s="121"/>
      <c r="FLV1371" s="121"/>
      <c r="FLW1371" s="121"/>
      <c r="FLX1371" s="121"/>
      <c r="FLY1371" s="121"/>
      <c r="FLZ1371" s="121"/>
      <c r="FMA1371" s="121"/>
      <c r="FMB1371" s="121"/>
      <c r="FMC1371" s="121"/>
      <c r="FMD1371" s="121"/>
      <c r="FME1371" s="121"/>
      <c r="FMF1371" s="121"/>
      <c r="FMG1371" s="121"/>
      <c r="FMH1371" s="121"/>
      <c r="FMI1371" s="121"/>
      <c r="FMJ1371" s="121"/>
      <c r="FMK1371" s="121"/>
      <c r="FML1371" s="121"/>
      <c r="FMM1371" s="121"/>
      <c r="FMN1371" s="121"/>
      <c r="FMO1371" s="121"/>
      <c r="FMP1371" s="121"/>
      <c r="FMQ1371" s="121"/>
      <c r="FMR1371" s="121"/>
      <c r="FMS1371" s="121"/>
      <c r="FMT1371" s="121"/>
      <c r="FMU1371" s="121"/>
      <c r="FMV1371" s="121"/>
      <c r="FMW1371" s="121"/>
      <c r="FMX1371" s="121"/>
      <c r="FMY1371" s="121"/>
      <c r="FMZ1371" s="121"/>
      <c r="FNA1371" s="121"/>
      <c r="FNB1371" s="121"/>
      <c r="FNC1371" s="121"/>
      <c r="FND1371" s="121"/>
      <c r="FNE1371" s="121"/>
      <c r="FNF1371" s="121"/>
      <c r="FNG1371" s="121"/>
      <c r="FNH1371" s="121"/>
      <c r="FNI1371" s="121"/>
      <c r="FNJ1371" s="121"/>
      <c r="FNK1371" s="121"/>
      <c r="FNL1371" s="121"/>
      <c r="FNM1371" s="121"/>
      <c r="FNN1371" s="121"/>
      <c r="FNO1371" s="121"/>
      <c r="FNP1371" s="121"/>
      <c r="FNQ1371" s="121"/>
      <c r="FNR1371" s="121"/>
      <c r="FNS1371" s="121"/>
      <c r="FNT1371" s="121"/>
      <c r="FNU1371" s="121"/>
      <c r="FNV1371" s="121"/>
      <c r="FNW1371" s="121"/>
      <c r="FNX1371" s="121"/>
      <c r="FNY1371" s="121"/>
      <c r="FNZ1371" s="121"/>
      <c r="FOA1371" s="121"/>
      <c r="FOB1371" s="121"/>
      <c r="FOC1371" s="121"/>
      <c r="FOD1371" s="121"/>
      <c r="FOE1371" s="121"/>
      <c r="FOF1371" s="121"/>
      <c r="FOG1371" s="121"/>
      <c r="FOH1371" s="121"/>
      <c r="FOI1371" s="121"/>
      <c r="FOJ1371" s="121"/>
      <c r="FOK1371" s="121"/>
      <c r="FOL1371" s="121"/>
      <c r="FOM1371" s="121"/>
      <c r="FON1371" s="121"/>
      <c r="FOO1371" s="121"/>
      <c r="FOP1371" s="121"/>
      <c r="FOQ1371" s="121"/>
      <c r="FOR1371" s="121"/>
      <c r="FOS1371" s="121"/>
      <c r="FOT1371" s="121"/>
      <c r="FOU1371" s="121"/>
      <c r="FOV1371" s="121"/>
      <c r="FOW1371" s="121"/>
      <c r="FOX1371" s="121"/>
      <c r="FOY1371" s="121"/>
      <c r="FOZ1371" s="121"/>
      <c r="FPA1371" s="121"/>
      <c r="FPB1371" s="121"/>
      <c r="FPC1371" s="121"/>
      <c r="FPD1371" s="121"/>
      <c r="FPE1371" s="121"/>
      <c r="FPF1371" s="121"/>
      <c r="FPG1371" s="121"/>
      <c r="FPH1371" s="121"/>
      <c r="FPI1371" s="121"/>
      <c r="FPJ1371" s="121"/>
      <c r="FPK1371" s="121"/>
      <c r="FPL1371" s="121"/>
      <c r="FPM1371" s="121"/>
      <c r="FPN1371" s="121"/>
      <c r="FPO1371" s="121"/>
      <c r="FPP1371" s="121"/>
      <c r="FPQ1371" s="121"/>
      <c r="FPR1371" s="121"/>
      <c r="FPS1371" s="121"/>
      <c r="FPT1371" s="121"/>
      <c r="FPU1371" s="121"/>
      <c r="FPV1371" s="121"/>
      <c r="FPW1371" s="121"/>
      <c r="FPX1371" s="121"/>
      <c r="FPY1371" s="121"/>
      <c r="FPZ1371" s="121"/>
      <c r="FQA1371" s="121"/>
      <c r="FQB1371" s="121"/>
      <c r="FQC1371" s="121"/>
      <c r="FQD1371" s="121"/>
      <c r="FQE1371" s="121"/>
      <c r="FQF1371" s="121"/>
      <c r="FQG1371" s="121"/>
      <c r="FQH1371" s="121"/>
      <c r="FQI1371" s="121"/>
      <c r="FQJ1371" s="121"/>
      <c r="FQK1371" s="121"/>
      <c r="FQL1371" s="121"/>
      <c r="FQM1371" s="121"/>
      <c r="FQN1371" s="121"/>
      <c r="FQO1371" s="121"/>
      <c r="FQP1371" s="121"/>
      <c r="FQQ1371" s="121"/>
      <c r="FQR1371" s="121"/>
      <c r="FQS1371" s="121"/>
      <c r="FQT1371" s="121"/>
      <c r="FQU1371" s="121"/>
      <c r="FQV1371" s="121"/>
      <c r="FQW1371" s="121"/>
      <c r="FQX1371" s="121"/>
      <c r="FQY1371" s="121"/>
      <c r="FQZ1371" s="121"/>
      <c r="FRA1371" s="121"/>
      <c r="FRB1371" s="121"/>
      <c r="FRC1371" s="121"/>
      <c r="FRD1371" s="121"/>
      <c r="FRE1371" s="121"/>
      <c r="FRF1371" s="121"/>
      <c r="FRG1371" s="121"/>
      <c r="FRH1371" s="121"/>
      <c r="FRI1371" s="121"/>
      <c r="FRJ1371" s="121"/>
      <c r="FRK1371" s="121"/>
      <c r="FRL1371" s="121"/>
      <c r="FRM1371" s="121"/>
      <c r="FRN1371" s="121"/>
      <c r="FRO1371" s="121"/>
      <c r="FRP1371" s="121"/>
      <c r="FRQ1371" s="121"/>
      <c r="FRR1371" s="121"/>
      <c r="FRS1371" s="121"/>
      <c r="FRT1371" s="121"/>
      <c r="FRU1371" s="121"/>
      <c r="FRV1371" s="121"/>
      <c r="FRW1371" s="121"/>
      <c r="FRX1371" s="121"/>
      <c r="FRY1371" s="121"/>
      <c r="FRZ1371" s="121"/>
      <c r="FSA1371" s="121"/>
      <c r="FSB1371" s="121"/>
      <c r="FSC1371" s="121"/>
      <c r="FSD1371" s="121"/>
      <c r="FSE1371" s="121"/>
      <c r="FSF1371" s="121"/>
      <c r="FSG1371" s="121"/>
      <c r="FSH1371" s="121"/>
      <c r="FSI1371" s="121"/>
      <c r="FSJ1371" s="121"/>
      <c r="FSK1371" s="121"/>
      <c r="FSL1371" s="121"/>
      <c r="FSM1371" s="121"/>
      <c r="FSN1371" s="121"/>
      <c r="FSO1371" s="121"/>
      <c r="FSP1371" s="121"/>
      <c r="FSQ1371" s="121"/>
      <c r="FSR1371" s="121"/>
      <c r="FSS1371" s="121"/>
      <c r="FST1371" s="121"/>
      <c r="FSU1371" s="121"/>
      <c r="FSV1371" s="121"/>
      <c r="FSW1371" s="121"/>
      <c r="FSX1371" s="121"/>
      <c r="FSY1371" s="121"/>
      <c r="FSZ1371" s="121"/>
      <c r="FTA1371" s="121"/>
      <c r="FTB1371" s="121"/>
      <c r="FTC1371" s="121"/>
      <c r="FTD1371" s="121"/>
      <c r="FTE1371" s="121"/>
      <c r="FTF1371" s="121"/>
      <c r="FTG1371" s="121"/>
      <c r="FTH1371" s="121"/>
      <c r="FTI1371" s="121"/>
      <c r="FTJ1371" s="121"/>
      <c r="FTK1371" s="121"/>
      <c r="FTL1371" s="121"/>
      <c r="FTM1371" s="121"/>
      <c r="FTN1371" s="121"/>
      <c r="FTO1371" s="121"/>
      <c r="FTP1371" s="121"/>
      <c r="FTQ1371" s="121"/>
      <c r="FTR1371" s="121"/>
      <c r="FTS1371" s="121"/>
      <c r="FTT1371" s="121"/>
      <c r="FTU1371" s="121"/>
      <c r="FTV1371" s="121"/>
      <c r="FTW1371" s="121"/>
      <c r="FTX1371" s="121"/>
      <c r="FTY1371" s="121"/>
      <c r="FTZ1371" s="121"/>
      <c r="FUA1371" s="121"/>
      <c r="FUB1371" s="121"/>
      <c r="FUC1371" s="121"/>
      <c r="FUD1371" s="121"/>
      <c r="FUE1371" s="121"/>
      <c r="FUF1371" s="121"/>
      <c r="FUG1371" s="121"/>
      <c r="FUH1371" s="121"/>
      <c r="FUI1371" s="121"/>
      <c r="FUJ1371" s="121"/>
      <c r="FUK1371" s="121"/>
      <c r="FUL1371" s="121"/>
      <c r="FUM1371" s="121"/>
      <c r="FUN1371" s="121"/>
      <c r="FUO1371" s="121"/>
      <c r="FUP1371" s="121"/>
      <c r="FUQ1371" s="121"/>
      <c r="FUR1371" s="121"/>
      <c r="FUS1371" s="121"/>
      <c r="FUT1371" s="121"/>
      <c r="FUU1371" s="121"/>
      <c r="FUV1371" s="121"/>
      <c r="FUW1371" s="121"/>
      <c r="FUX1371" s="121"/>
      <c r="FUY1371" s="121"/>
      <c r="FUZ1371" s="121"/>
      <c r="FVA1371" s="121"/>
      <c r="FVB1371" s="121"/>
      <c r="FVC1371" s="121"/>
      <c r="FVD1371" s="121"/>
      <c r="FVE1371" s="121"/>
      <c r="FVF1371" s="121"/>
      <c r="FVG1371" s="121"/>
      <c r="FVH1371" s="121"/>
      <c r="FVI1371" s="121"/>
      <c r="FVJ1371" s="121"/>
      <c r="FVK1371" s="121"/>
      <c r="FVL1371" s="121"/>
      <c r="FVM1371" s="121"/>
      <c r="FVN1371" s="121"/>
      <c r="FVO1371" s="121"/>
      <c r="FVP1371" s="121"/>
      <c r="FVQ1371" s="121"/>
      <c r="FVR1371" s="121"/>
      <c r="FVS1371" s="121"/>
      <c r="FVT1371" s="121"/>
      <c r="FVU1371" s="121"/>
      <c r="FVV1371" s="121"/>
      <c r="FVW1371" s="121"/>
      <c r="FVX1371" s="121"/>
      <c r="FVY1371" s="121"/>
      <c r="FVZ1371" s="121"/>
      <c r="FWA1371" s="121"/>
      <c r="FWB1371" s="121"/>
      <c r="FWC1371" s="121"/>
      <c r="FWD1371" s="121"/>
      <c r="FWE1371" s="121"/>
      <c r="FWF1371" s="121"/>
      <c r="FWG1371" s="121"/>
      <c r="FWH1371" s="121"/>
      <c r="FWI1371" s="121"/>
      <c r="FWJ1371" s="121"/>
      <c r="FWK1371" s="121"/>
      <c r="FWL1371" s="121"/>
      <c r="FWM1371" s="121"/>
      <c r="FWN1371" s="121"/>
      <c r="FWO1371" s="121"/>
      <c r="FWP1371" s="121"/>
      <c r="FWQ1371" s="121"/>
      <c r="FWR1371" s="121"/>
      <c r="FWS1371" s="121"/>
      <c r="FWT1371" s="121"/>
      <c r="FWU1371" s="121"/>
      <c r="FWV1371" s="121"/>
      <c r="FWW1371" s="121"/>
      <c r="FWX1371" s="121"/>
      <c r="FWY1371" s="121"/>
      <c r="FWZ1371" s="121"/>
      <c r="FXA1371" s="121"/>
      <c r="FXB1371" s="121"/>
      <c r="FXC1371" s="121"/>
      <c r="FXD1371" s="121"/>
      <c r="FXE1371" s="121"/>
      <c r="FXF1371" s="121"/>
      <c r="FXG1371" s="121"/>
      <c r="FXH1371" s="121"/>
      <c r="FXI1371" s="121"/>
      <c r="FXJ1371" s="121"/>
      <c r="FXK1371" s="121"/>
      <c r="FXL1371" s="121"/>
      <c r="FXM1371" s="121"/>
      <c r="FXN1371" s="121"/>
      <c r="FXO1371" s="121"/>
      <c r="FXP1371" s="121"/>
      <c r="FXQ1371" s="121"/>
      <c r="FXR1371" s="121"/>
      <c r="FXS1371" s="121"/>
      <c r="FXT1371" s="121"/>
      <c r="FXU1371" s="121"/>
      <c r="FXV1371" s="121"/>
      <c r="FXW1371" s="121"/>
      <c r="FXX1371" s="121"/>
      <c r="FXY1371" s="121"/>
      <c r="FXZ1371" s="121"/>
      <c r="FYA1371" s="121"/>
      <c r="FYB1371" s="121"/>
      <c r="FYC1371" s="121"/>
      <c r="FYD1371" s="121"/>
      <c r="FYE1371" s="121"/>
      <c r="FYF1371" s="121"/>
      <c r="FYG1371" s="121"/>
      <c r="FYH1371" s="121"/>
      <c r="FYI1371" s="121"/>
      <c r="FYJ1371" s="121"/>
      <c r="FYK1371" s="121"/>
      <c r="FYL1371" s="121"/>
      <c r="FYM1371" s="121"/>
      <c r="FYN1371" s="121"/>
      <c r="FYO1371" s="121"/>
      <c r="FYP1371" s="121"/>
      <c r="FYQ1371" s="121"/>
      <c r="FYR1371" s="121"/>
      <c r="FYS1371" s="121"/>
      <c r="FYT1371" s="121"/>
      <c r="FYU1371" s="121"/>
      <c r="FYV1371" s="121"/>
      <c r="FYW1371" s="121"/>
      <c r="FYX1371" s="121"/>
      <c r="FYY1371" s="121"/>
      <c r="FYZ1371" s="121"/>
      <c r="FZA1371" s="121"/>
      <c r="FZB1371" s="121"/>
      <c r="FZC1371" s="121"/>
      <c r="FZD1371" s="121"/>
      <c r="FZE1371" s="121"/>
      <c r="FZF1371" s="121"/>
      <c r="FZG1371" s="121"/>
      <c r="FZH1371" s="121"/>
      <c r="FZI1371" s="121"/>
      <c r="FZJ1371" s="121"/>
      <c r="FZK1371" s="121"/>
      <c r="FZL1371" s="121"/>
      <c r="FZM1371" s="121"/>
      <c r="FZN1371" s="121"/>
      <c r="FZO1371" s="121"/>
      <c r="FZP1371" s="121"/>
      <c r="FZQ1371" s="121"/>
      <c r="FZR1371" s="121"/>
      <c r="FZS1371" s="121"/>
      <c r="FZT1371" s="121"/>
      <c r="FZU1371" s="121"/>
      <c r="FZV1371" s="121"/>
      <c r="FZW1371" s="121"/>
      <c r="FZX1371" s="121"/>
      <c r="FZY1371" s="121"/>
      <c r="FZZ1371" s="121"/>
      <c r="GAA1371" s="121"/>
      <c r="GAB1371" s="121"/>
      <c r="GAC1371" s="121"/>
      <c r="GAD1371" s="121"/>
      <c r="GAE1371" s="121"/>
      <c r="GAF1371" s="121"/>
      <c r="GAG1371" s="121"/>
      <c r="GAH1371" s="121"/>
      <c r="GAI1371" s="121"/>
      <c r="GAJ1371" s="121"/>
      <c r="GAK1371" s="121"/>
      <c r="GAL1371" s="121"/>
      <c r="GAM1371" s="121"/>
      <c r="GAN1371" s="121"/>
      <c r="GAO1371" s="121"/>
      <c r="GAP1371" s="121"/>
      <c r="GAQ1371" s="121"/>
      <c r="GAR1371" s="121"/>
      <c r="GAS1371" s="121"/>
      <c r="GAT1371" s="121"/>
      <c r="GAU1371" s="121"/>
      <c r="GAV1371" s="121"/>
      <c r="GAW1371" s="121"/>
      <c r="GAX1371" s="121"/>
      <c r="GAY1371" s="121"/>
      <c r="GAZ1371" s="121"/>
      <c r="GBA1371" s="121"/>
      <c r="GBB1371" s="121"/>
      <c r="GBC1371" s="121"/>
      <c r="GBD1371" s="121"/>
      <c r="GBE1371" s="121"/>
      <c r="GBF1371" s="121"/>
      <c r="GBG1371" s="121"/>
      <c r="GBH1371" s="121"/>
      <c r="GBI1371" s="121"/>
      <c r="GBJ1371" s="121"/>
      <c r="GBK1371" s="121"/>
      <c r="GBL1371" s="121"/>
      <c r="GBM1371" s="121"/>
      <c r="GBN1371" s="121"/>
      <c r="GBO1371" s="121"/>
      <c r="GBP1371" s="121"/>
      <c r="GBQ1371" s="121"/>
      <c r="GBR1371" s="121"/>
      <c r="GBS1371" s="121"/>
      <c r="GBT1371" s="121"/>
      <c r="GBU1371" s="121"/>
      <c r="GBV1371" s="121"/>
      <c r="GBW1371" s="121"/>
      <c r="GBX1371" s="121"/>
      <c r="GBY1371" s="121"/>
      <c r="GBZ1371" s="121"/>
      <c r="GCA1371" s="121"/>
      <c r="GCB1371" s="121"/>
      <c r="GCC1371" s="121"/>
      <c r="GCD1371" s="121"/>
      <c r="GCE1371" s="121"/>
      <c r="GCF1371" s="121"/>
      <c r="GCG1371" s="121"/>
      <c r="GCH1371" s="121"/>
      <c r="GCI1371" s="121"/>
      <c r="GCJ1371" s="121"/>
      <c r="GCK1371" s="121"/>
      <c r="GCL1371" s="121"/>
      <c r="GCM1371" s="121"/>
      <c r="GCN1371" s="121"/>
      <c r="GCO1371" s="121"/>
      <c r="GCP1371" s="121"/>
      <c r="GCQ1371" s="121"/>
      <c r="GCR1371" s="121"/>
      <c r="GCS1371" s="121"/>
      <c r="GCT1371" s="121"/>
      <c r="GCU1371" s="121"/>
      <c r="GCV1371" s="121"/>
      <c r="GCW1371" s="121"/>
      <c r="GCX1371" s="121"/>
      <c r="GCY1371" s="121"/>
      <c r="GCZ1371" s="121"/>
      <c r="GDA1371" s="121"/>
      <c r="GDB1371" s="121"/>
      <c r="GDC1371" s="121"/>
      <c r="GDD1371" s="121"/>
      <c r="GDE1371" s="121"/>
      <c r="GDF1371" s="121"/>
      <c r="GDG1371" s="121"/>
      <c r="GDH1371" s="121"/>
      <c r="GDI1371" s="121"/>
      <c r="GDJ1371" s="121"/>
      <c r="GDK1371" s="121"/>
      <c r="GDL1371" s="121"/>
      <c r="GDM1371" s="121"/>
      <c r="GDN1371" s="121"/>
      <c r="GDO1371" s="121"/>
      <c r="GDP1371" s="121"/>
      <c r="GDQ1371" s="121"/>
      <c r="GDR1371" s="121"/>
      <c r="GDS1371" s="121"/>
      <c r="GDT1371" s="121"/>
      <c r="GDU1371" s="121"/>
      <c r="GDV1371" s="121"/>
      <c r="GDW1371" s="121"/>
      <c r="GDX1371" s="121"/>
      <c r="GDY1371" s="121"/>
      <c r="GDZ1371" s="121"/>
      <c r="GEA1371" s="121"/>
      <c r="GEB1371" s="121"/>
      <c r="GEC1371" s="121"/>
      <c r="GED1371" s="121"/>
      <c r="GEE1371" s="121"/>
      <c r="GEF1371" s="121"/>
      <c r="GEG1371" s="121"/>
      <c r="GEH1371" s="121"/>
      <c r="GEI1371" s="121"/>
      <c r="GEJ1371" s="121"/>
      <c r="GEK1371" s="121"/>
      <c r="GEL1371" s="121"/>
      <c r="GEM1371" s="121"/>
      <c r="GEN1371" s="121"/>
      <c r="GEO1371" s="121"/>
      <c r="GEP1371" s="121"/>
      <c r="GEQ1371" s="121"/>
      <c r="GER1371" s="121"/>
      <c r="GES1371" s="121"/>
      <c r="GET1371" s="121"/>
      <c r="GEU1371" s="121"/>
      <c r="GEV1371" s="121"/>
      <c r="GEW1371" s="121"/>
      <c r="GEX1371" s="121"/>
      <c r="GEY1371" s="121"/>
      <c r="GEZ1371" s="121"/>
      <c r="GFA1371" s="121"/>
      <c r="GFB1371" s="121"/>
      <c r="GFC1371" s="121"/>
      <c r="GFD1371" s="121"/>
      <c r="GFE1371" s="121"/>
      <c r="GFF1371" s="121"/>
      <c r="GFG1371" s="121"/>
      <c r="GFH1371" s="121"/>
      <c r="GFI1371" s="121"/>
      <c r="GFJ1371" s="121"/>
      <c r="GFK1371" s="121"/>
      <c r="GFL1371" s="121"/>
      <c r="GFM1371" s="121"/>
      <c r="GFN1371" s="121"/>
      <c r="GFO1371" s="121"/>
      <c r="GFP1371" s="121"/>
      <c r="GFQ1371" s="121"/>
      <c r="GFR1371" s="121"/>
      <c r="GFS1371" s="121"/>
      <c r="GFT1371" s="121"/>
      <c r="GFU1371" s="121"/>
      <c r="GFV1371" s="121"/>
      <c r="GFW1371" s="121"/>
      <c r="GFX1371" s="121"/>
      <c r="GFY1371" s="121"/>
      <c r="GFZ1371" s="121"/>
      <c r="GGA1371" s="121"/>
      <c r="GGB1371" s="121"/>
      <c r="GGC1371" s="121"/>
      <c r="GGD1371" s="121"/>
      <c r="GGE1371" s="121"/>
      <c r="GGF1371" s="121"/>
      <c r="GGG1371" s="121"/>
      <c r="GGH1371" s="121"/>
      <c r="GGI1371" s="121"/>
      <c r="GGJ1371" s="121"/>
      <c r="GGK1371" s="121"/>
      <c r="GGL1371" s="121"/>
      <c r="GGM1371" s="121"/>
      <c r="GGN1371" s="121"/>
      <c r="GGO1371" s="121"/>
      <c r="GGP1371" s="121"/>
      <c r="GGQ1371" s="121"/>
      <c r="GGR1371" s="121"/>
      <c r="GGS1371" s="121"/>
      <c r="GGT1371" s="121"/>
      <c r="GGU1371" s="121"/>
      <c r="GGV1371" s="121"/>
      <c r="GGW1371" s="121"/>
      <c r="GGX1371" s="121"/>
      <c r="GGY1371" s="121"/>
      <c r="GGZ1371" s="121"/>
      <c r="GHA1371" s="121"/>
      <c r="GHB1371" s="121"/>
      <c r="GHC1371" s="121"/>
      <c r="GHD1371" s="121"/>
      <c r="GHE1371" s="121"/>
      <c r="GHF1371" s="121"/>
      <c r="GHG1371" s="121"/>
      <c r="GHH1371" s="121"/>
      <c r="GHI1371" s="121"/>
      <c r="GHJ1371" s="121"/>
      <c r="GHK1371" s="121"/>
      <c r="GHL1371" s="121"/>
      <c r="GHM1371" s="121"/>
      <c r="GHN1371" s="121"/>
      <c r="GHO1371" s="121"/>
      <c r="GHP1371" s="121"/>
      <c r="GHQ1371" s="121"/>
      <c r="GHR1371" s="121"/>
      <c r="GHS1371" s="121"/>
      <c r="GHT1371" s="121"/>
      <c r="GHU1371" s="121"/>
      <c r="GHV1371" s="121"/>
      <c r="GHW1371" s="121"/>
      <c r="GHX1371" s="121"/>
      <c r="GHY1371" s="121"/>
      <c r="GHZ1371" s="121"/>
      <c r="GIA1371" s="121"/>
      <c r="GIB1371" s="121"/>
      <c r="GIC1371" s="121"/>
      <c r="GID1371" s="121"/>
      <c r="GIE1371" s="121"/>
      <c r="GIF1371" s="121"/>
      <c r="GIG1371" s="121"/>
      <c r="GIH1371" s="121"/>
      <c r="GII1371" s="121"/>
      <c r="GIJ1371" s="121"/>
      <c r="GIK1371" s="121"/>
      <c r="GIL1371" s="121"/>
      <c r="GIM1371" s="121"/>
      <c r="GIN1371" s="121"/>
      <c r="GIO1371" s="121"/>
      <c r="GIP1371" s="121"/>
      <c r="GIQ1371" s="121"/>
      <c r="GIR1371" s="121"/>
      <c r="GIS1371" s="121"/>
      <c r="GIT1371" s="121"/>
      <c r="GIU1371" s="121"/>
      <c r="GIV1371" s="121"/>
      <c r="GIW1371" s="121"/>
      <c r="GIX1371" s="121"/>
      <c r="GIY1371" s="121"/>
      <c r="GIZ1371" s="121"/>
      <c r="GJA1371" s="121"/>
      <c r="GJB1371" s="121"/>
      <c r="GJC1371" s="121"/>
      <c r="GJD1371" s="121"/>
      <c r="GJE1371" s="121"/>
      <c r="GJF1371" s="121"/>
      <c r="GJG1371" s="121"/>
      <c r="GJH1371" s="121"/>
      <c r="GJI1371" s="121"/>
      <c r="GJJ1371" s="121"/>
      <c r="GJK1371" s="121"/>
      <c r="GJL1371" s="121"/>
      <c r="GJM1371" s="121"/>
      <c r="GJN1371" s="121"/>
      <c r="GJO1371" s="121"/>
      <c r="GJP1371" s="121"/>
      <c r="GJQ1371" s="121"/>
      <c r="GJR1371" s="121"/>
      <c r="GJS1371" s="121"/>
      <c r="GJT1371" s="121"/>
      <c r="GJU1371" s="121"/>
      <c r="GJV1371" s="121"/>
      <c r="GJW1371" s="121"/>
      <c r="GJX1371" s="121"/>
      <c r="GJY1371" s="121"/>
      <c r="GJZ1371" s="121"/>
      <c r="GKA1371" s="121"/>
      <c r="GKB1371" s="121"/>
      <c r="GKC1371" s="121"/>
      <c r="GKD1371" s="121"/>
      <c r="GKE1371" s="121"/>
      <c r="GKF1371" s="121"/>
      <c r="GKG1371" s="121"/>
      <c r="GKH1371" s="121"/>
      <c r="GKI1371" s="121"/>
      <c r="GKJ1371" s="121"/>
      <c r="GKK1371" s="121"/>
      <c r="GKL1371" s="121"/>
      <c r="GKM1371" s="121"/>
      <c r="GKN1371" s="121"/>
      <c r="GKO1371" s="121"/>
      <c r="GKP1371" s="121"/>
      <c r="GKQ1371" s="121"/>
      <c r="GKR1371" s="121"/>
      <c r="GKS1371" s="121"/>
      <c r="GKT1371" s="121"/>
      <c r="GKU1371" s="121"/>
      <c r="GKV1371" s="121"/>
      <c r="GKW1371" s="121"/>
      <c r="GKX1371" s="121"/>
      <c r="GKY1371" s="121"/>
      <c r="GKZ1371" s="121"/>
      <c r="GLA1371" s="121"/>
      <c r="GLB1371" s="121"/>
      <c r="GLC1371" s="121"/>
      <c r="GLD1371" s="121"/>
      <c r="GLE1371" s="121"/>
      <c r="GLF1371" s="121"/>
      <c r="GLG1371" s="121"/>
      <c r="GLH1371" s="121"/>
      <c r="GLI1371" s="121"/>
      <c r="GLJ1371" s="121"/>
      <c r="GLK1371" s="121"/>
      <c r="GLL1371" s="121"/>
      <c r="GLM1371" s="121"/>
      <c r="GLN1371" s="121"/>
      <c r="GLO1371" s="121"/>
      <c r="GLP1371" s="121"/>
      <c r="GLQ1371" s="121"/>
      <c r="GLR1371" s="121"/>
      <c r="GLS1371" s="121"/>
      <c r="GLT1371" s="121"/>
      <c r="GLU1371" s="121"/>
      <c r="GLV1371" s="121"/>
      <c r="GLW1371" s="121"/>
      <c r="GLX1371" s="121"/>
      <c r="GLY1371" s="121"/>
      <c r="GLZ1371" s="121"/>
      <c r="GMA1371" s="121"/>
      <c r="GMB1371" s="121"/>
      <c r="GMC1371" s="121"/>
      <c r="GMD1371" s="121"/>
      <c r="GME1371" s="121"/>
      <c r="GMF1371" s="121"/>
      <c r="GMG1371" s="121"/>
      <c r="GMH1371" s="121"/>
      <c r="GMI1371" s="121"/>
      <c r="GMJ1371" s="121"/>
      <c r="GMK1371" s="121"/>
      <c r="GML1371" s="121"/>
      <c r="GMM1371" s="121"/>
      <c r="GMN1371" s="121"/>
      <c r="GMO1371" s="121"/>
      <c r="GMP1371" s="121"/>
      <c r="GMQ1371" s="121"/>
      <c r="GMR1371" s="121"/>
      <c r="GMS1371" s="121"/>
      <c r="GMT1371" s="121"/>
      <c r="GMU1371" s="121"/>
      <c r="GMV1371" s="121"/>
      <c r="GMW1371" s="121"/>
      <c r="GMX1371" s="121"/>
      <c r="GMY1371" s="121"/>
      <c r="GMZ1371" s="121"/>
      <c r="GNA1371" s="121"/>
      <c r="GNB1371" s="121"/>
      <c r="GNC1371" s="121"/>
      <c r="GND1371" s="121"/>
      <c r="GNE1371" s="121"/>
      <c r="GNF1371" s="121"/>
      <c r="GNG1371" s="121"/>
      <c r="GNH1371" s="121"/>
      <c r="GNI1371" s="121"/>
      <c r="GNJ1371" s="121"/>
      <c r="GNK1371" s="121"/>
      <c r="GNL1371" s="121"/>
      <c r="GNM1371" s="121"/>
      <c r="GNN1371" s="121"/>
      <c r="GNO1371" s="121"/>
      <c r="GNP1371" s="121"/>
      <c r="GNQ1371" s="121"/>
      <c r="GNR1371" s="121"/>
      <c r="GNS1371" s="121"/>
      <c r="GNT1371" s="121"/>
      <c r="GNU1371" s="121"/>
      <c r="GNV1371" s="121"/>
      <c r="GNW1371" s="121"/>
      <c r="GNX1371" s="121"/>
      <c r="GNY1371" s="121"/>
      <c r="GNZ1371" s="121"/>
      <c r="GOA1371" s="121"/>
      <c r="GOB1371" s="121"/>
      <c r="GOC1371" s="121"/>
      <c r="GOD1371" s="121"/>
      <c r="GOE1371" s="121"/>
      <c r="GOF1371" s="121"/>
      <c r="GOG1371" s="121"/>
      <c r="GOH1371" s="121"/>
      <c r="GOI1371" s="121"/>
      <c r="GOJ1371" s="121"/>
      <c r="GOK1371" s="121"/>
      <c r="GOL1371" s="121"/>
      <c r="GOM1371" s="121"/>
      <c r="GON1371" s="121"/>
      <c r="GOO1371" s="121"/>
      <c r="GOP1371" s="121"/>
      <c r="GOQ1371" s="121"/>
      <c r="GOR1371" s="121"/>
      <c r="GOS1371" s="121"/>
      <c r="GOT1371" s="121"/>
      <c r="GOU1371" s="121"/>
      <c r="GOV1371" s="121"/>
      <c r="GOW1371" s="121"/>
      <c r="GOX1371" s="121"/>
      <c r="GOY1371" s="121"/>
      <c r="GOZ1371" s="121"/>
      <c r="GPA1371" s="121"/>
      <c r="GPB1371" s="121"/>
      <c r="GPC1371" s="121"/>
      <c r="GPD1371" s="121"/>
      <c r="GPE1371" s="121"/>
      <c r="GPF1371" s="121"/>
      <c r="GPG1371" s="121"/>
      <c r="GPH1371" s="121"/>
      <c r="GPI1371" s="121"/>
      <c r="GPJ1371" s="121"/>
      <c r="GPK1371" s="121"/>
      <c r="GPL1371" s="121"/>
      <c r="GPM1371" s="121"/>
      <c r="GPN1371" s="121"/>
      <c r="GPO1371" s="121"/>
      <c r="GPP1371" s="121"/>
      <c r="GPQ1371" s="121"/>
      <c r="GPR1371" s="121"/>
      <c r="GPS1371" s="121"/>
      <c r="GPT1371" s="121"/>
      <c r="GPU1371" s="121"/>
      <c r="GPV1371" s="121"/>
      <c r="GPW1371" s="121"/>
      <c r="GPX1371" s="121"/>
      <c r="GPY1371" s="121"/>
      <c r="GPZ1371" s="121"/>
      <c r="GQA1371" s="121"/>
      <c r="GQB1371" s="121"/>
      <c r="GQC1371" s="121"/>
      <c r="GQD1371" s="121"/>
      <c r="GQE1371" s="121"/>
      <c r="GQF1371" s="121"/>
      <c r="GQG1371" s="121"/>
      <c r="GQH1371" s="121"/>
      <c r="GQI1371" s="121"/>
      <c r="GQJ1371" s="121"/>
      <c r="GQK1371" s="121"/>
      <c r="GQL1371" s="121"/>
      <c r="GQM1371" s="121"/>
      <c r="GQN1371" s="121"/>
      <c r="GQO1371" s="121"/>
      <c r="GQP1371" s="121"/>
      <c r="GQQ1371" s="121"/>
      <c r="GQR1371" s="121"/>
      <c r="GQS1371" s="121"/>
      <c r="GQT1371" s="121"/>
      <c r="GQU1371" s="121"/>
      <c r="GQV1371" s="121"/>
      <c r="GQW1371" s="121"/>
      <c r="GQX1371" s="121"/>
      <c r="GQY1371" s="121"/>
      <c r="GQZ1371" s="121"/>
      <c r="GRA1371" s="121"/>
      <c r="GRB1371" s="121"/>
      <c r="GRC1371" s="121"/>
      <c r="GRD1371" s="121"/>
      <c r="GRE1371" s="121"/>
      <c r="GRF1371" s="121"/>
      <c r="GRG1371" s="121"/>
      <c r="GRH1371" s="121"/>
      <c r="GRI1371" s="121"/>
      <c r="GRJ1371" s="121"/>
      <c r="GRK1371" s="121"/>
      <c r="GRL1371" s="121"/>
      <c r="GRM1371" s="121"/>
      <c r="GRN1371" s="121"/>
      <c r="GRO1371" s="121"/>
      <c r="GRP1371" s="121"/>
      <c r="GRQ1371" s="121"/>
      <c r="GRR1371" s="121"/>
      <c r="GRS1371" s="121"/>
      <c r="GRT1371" s="121"/>
      <c r="GRU1371" s="121"/>
      <c r="GRV1371" s="121"/>
      <c r="GRW1371" s="121"/>
      <c r="GRX1371" s="121"/>
      <c r="GRY1371" s="121"/>
      <c r="GRZ1371" s="121"/>
      <c r="GSA1371" s="121"/>
      <c r="GSB1371" s="121"/>
      <c r="GSC1371" s="121"/>
      <c r="GSD1371" s="121"/>
      <c r="GSE1371" s="121"/>
      <c r="GSF1371" s="121"/>
      <c r="GSG1371" s="121"/>
      <c r="GSH1371" s="121"/>
      <c r="GSI1371" s="121"/>
      <c r="GSJ1371" s="121"/>
      <c r="GSK1371" s="121"/>
      <c r="GSL1371" s="121"/>
      <c r="GSM1371" s="121"/>
      <c r="GSN1371" s="121"/>
      <c r="GSO1371" s="121"/>
      <c r="GSP1371" s="121"/>
      <c r="GSQ1371" s="121"/>
      <c r="GSR1371" s="121"/>
      <c r="GSS1371" s="121"/>
      <c r="GST1371" s="121"/>
      <c r="GSU1371" s="121"/>
      <c r="GSV1371" s="121"/>
      <c r="GSW1371" s="121"/>
      <c r="GSX1371" s="121"/>
      <c r="GSY1371" s="121"/>
      <c r="GSZ1371" s="121"/>
      <c r="GTA1371" s="121"/>
      <c r="GTB1371" s="121"/>
      <c r="GTC1371" s="121"/>
      <c r="GTD1371" s="121"/>
      <c r="GTE1371" s="121"/>
      <c r="GTF1371" s="121"/>
      <c r="GTG1371" s="121"/>
      <c r="GTH1371" s="121"/>
      <c r="GTI1371" s="121"/>
      <c r="GTJ1371" s="121"/>
      <c r="GTK1371" s="121"/>
      <c r="GTL1371" s="121"/>
      <c r="GTM1371" s="121"/>
      <c r="GTN1371" s="121"/>
      <c r="GTO1371" s="121"/>
      <c r="GTP1371" s="121"/>
      <c r="GTQ1371" s="121"/>
      <c r="GTR1371" s="121"/>
      <c r="GTS1371" s="121"/>
      <c r="GTT1371" s="121"/>
      <c r="GTU1371" s="121"/>
      <c r="GTV1371" s="121"/>
      <c r="GTW1371" s="121"/>
      <c r="GTX1371" s="121"/>
      <c r="GTY1371" s="121"/>
      <c r="GTZ1371" s="121"/>
      <c r="GUA1371" s="121"/>
      <c r="GUB1371" s="121"/>
      <c r="GUC1371" s="121"/>
      <c r="GUD1371" s="121"/>
      <c r="GUE1371" s="121"/>
      <c r="GUF1371" s="121"/>
      <c r="GUG1371" s="121"/>
      <c r="GUH1371" s="121"/>
      <c r="GUI1371" s="121"/>
      <c r="GUJ1371" s="121"/>
      <c r="GUK1371" s="121"/>
      <c r="GUL1371" s="121"/>
      <c r="GUM1371" s="121"/>
      <c r="GUN1371" s="121"/>
      <c r="GUO1371" s="121"/>
      <c r="GUP1371" s="121"/>
      <c r="GUQ1371" s="121"/>
      <c r="GUR1371" s="121"/>
      <c r="GUS1371" s="121"/>
      <c r="GUT1371" s="121"/>
      <c r="GUU1371" s="121"/>
      <c r="GUV1371" s="121"/>
      <c r="GUW1371" s="121"/>
      <c r="GUX1371" s="121"/>
      <c r="GUY1371" s="121"/>
      <c r="GUZ1371" s="121"/>
      <c r="GVA1371" s="121"/>
      <c r="GVB1371" s="121"/>
      <c r="GVC1371" s="121"/>
      <c r="GVD1371" s="121"/>
      <c r="GVE1371" s="121"/>
      <c r="GVF1371" s="121"/>
      <c r="GVG1371" s="121"/>
      <c r="GVH1371" s="121"/>
      <c r="GVI1371" s="121"/>
      <c r="GVJ1371" s="121"/>
      <c r="GVK1371" s="121"/>
      <c r="GVL1371" s="121"/>
      <c r="GVM1371" s="121"/>
      <c r="GVN1371" s="121"/>
      <c r="GVO1371" s="121"/>
      <c r="GVP1371" s="121"/>
      <c r="GVQ1371" s="121"/>
      <c r="GVR1371" s="121"/>
      <c r="GVS1371" s="121"/>
      <c r="GVT1371" s="121"/>
      <c r="GVU1371" s="121"/>
      <c r="GVV1371" s="121"/>
      <c r="GVW1371" s="121"/>
      <c r="GVX1371" s="121"/>
      <c r="GVY1371" s="121"/>
      <c r="GVZ1371" s="121"/>
      <c r="GWA1371" s="121"/>
      <c r="GWB1371" s="121"/>
      <c r="GWC1371" s="121"/>
      <c r="GWD1371" s="121"/>
      <c r="GWE1371" s="121"/>
      <c r="GWF1371" s="121"/>
      <c r="GWG1371" s="121"/>
      <c r="GWH1371" s="121"/>
      <c r="GWI1371" s="121"/>
      <c r="GWJ1371" s="121"/>
      <c r="GWK1371" s="121"/>
      <c r="GWL1371" s="121"/>
      <c r="GWM1371" s="121"/>
      <c r="GWN1371" s="121"/>
      <c r="GWO1371" s="121"/>
      <c r="GWP1371" s="121"/>
      <c r="GWQ1371" s="121"/>
      <c r="GWR1371" s="121"/>
      <c r="GWS1371" s="121"/>
      <c r="GWT1371" s="121"/>
      <c r="GWU1371" s="121"/>
      <c r="GWV1371" s="121"/>
      <c r="GWW1371" s="121"/>
      <c r="GWX1371" s="121"/>
      <c r="GWY1371" s="121"/>
      <c r="GWZ1371" s="121"/>
      <c r="GXA1371" s="121"/>
      <c r="GXB1371" s="121"/>
      <c r="GXC1371" s="121"/>
      <c r="GXD1371" s="121"/>
      <c r="GXE1371" s="121"/>
      <c r="GXF1371" s="121"/>
      <c r="GXG1371" s="121"/>
      <c r="GXH1371" s="121"/>
      <c r="GXI1371" s="121"/>
      <c r="GXJ1371" s="121"/>
      <c r="GXK1371" s="121"/>
      <c r="GXL1371" s="121"/>
      <c r="GXM1371" s="121"/>
      <c r="GXN1371" s="121"/>
      <c r="GXO1371" s="121"/>
      <c r="GXP1371" s="121"/>
      <c r="GXQ1371" s="121"/>
      <c r="GXR1371" s="121"/>
      <c r="GXS1371" s="121"/>
      <c r="GXT1371" s="121"/>
      <c r="GXU1371" s="121"/>
      <c r="GXV1371" s="121"/>
      <c r="GXW1371" s="121"/>
      <c r="GXX1371" s="121"/>
      <c r="GXY1371" s="121"/>
      <c r="GXZ1371" s="121"/>
      <c r="GYA1371" s="121"/>
      <c r="GYB1371" s="121"/>
      <c r="GYC1371" s="121"/>
      <c r="GYD1371" s="121"/>
      <c r="GYE1371" s="121"/>
      <c r="GYF1371" s="121"/>
      <c r="GYG1371" s="121"/>
      <c r="GYH1371" s="121"/>
      <c r="GYI1371" s="121"/>
      <c r="GYJ1371" s="121"/>
      <c r="GYK1371" s="121"/>
      <c r="GYL1371" s="121"/>
      <c r="GYM1371" s="121"/>
      <c r="GYN1371" s="121"/>
      <c r="GYO1371" s="121"/>
      <c r="GYP1371" s="121"/>
      <c r="GYQ1371" s="121"/>
      <c r="GYR1371" s="121"/>
      <c r="GYS1371" s="121"/>
      <c r="GYT1371" s="121"/>
      <c r="GYU1371" s="121"/>
      <c r="GYV1371" s="121"/>
      <c r="GYW1371" s="121"/>
      <c r="GYX1371" s="121"/>
      <c r="GYY1371" s="121"/>
      <c r="GYZ1371" s="121"/>
      <c r="GZA1371" s="121"/>
      <c r="GZB1371" s="121"/>
      <c r="GZC1371" s="121"/>
      <c r="GZD1371" s="121"/>
      <c r="GZE1371" s="121"/>
      <c r="GZF1371" s="121"/>
      <c r="GZG1371" s="121"/>
      <c r="GZH1371" s="121"/>
      <c r="GZI1371" s="121"/>
      <c r="GZJ1371" s="121"/>
      <c r="GZK1371" s="121"/>
      <c r="GZL1371" s="121"/>
      <c r="GZM1371" s="121"/>
      <c r="GZN1371" s="121"/>
      <c r="GZO1371" s="121"/>
      <c r="GZP1371" s="121"/>
      <c r="GZQ1371" s="121"/>
      <c r="GZR1371" s="121"/>
      <c r="GZS1371" s="121"/>
      <c r="GZT1371" s="121"/>
      <c r="GZU1371" s="121"/>
      <c r="GZV1371" s="121"/>
      <c r="GZW1371" s="121"/>
      <c r="GZX1371" s="121"/>
      <c r="GZY1371" s="121"/>
      <c r="GZZ1371" s="121"/>
      <c r="HAA1371" s="121"/>
      <c r="HAB1371" s="121"/>
      <c r="HAC1371" s="121"/>
      <c r="HAD1371" s="121"/>
      <c r="HAE1371" s="121"/>
      <c r="HAF1371" s="121"/>
      <c r="HAG1371" s="121"/>
      <c r="HAH1371" s="121"/>
      <c r="HAI1371" s="121"/>
      <c r="HAJ1371" s="121"/>
      <c r="HAK1371" s="121"/>
      <c r="HAL1371" s="121"/>
      <c r="HAM1371" s="121"/>
      <c r="HAN1371" s="121"/>
      <c r="HAO1371" s="121"/>
      <c r="HAP1371" s="121"/>
      <c r="HAQ1371" s="121"/>
      <c r="HAR1371" s="121"/>
      <c r="HAS1371" s="121"/>
      <c r="HAT1371" s="121"/>
      <c r="HAU1371" s="121"/>
      <c r="HAV1371" s="121"/>
      <c r="HAW1371" s="121"/>
      <c r="HAX1371" s="121"/>
      <c r="HAY1371" s="121"/>
      <c r="HAZ1371" s="121"/>
      <c r="HBA1371" s="121"/>
      <c r="HBB1371" s="121"/>
      <c r="HBC1371" s="121"/>
      <c r="HBD1371" s="121"/>
      <c r="HBE1371" s="121"/>
      <c r="HBF1371" s="121"/>
      <c r="HBG1371" s="121"/>
      <c r="HBH1371" s="121"/>
      <c r="HBI1371" s="121"/>
      <c r="HBJ1371" s="121"/>
      <c r="HBK1371" s="121"/>
      <c r="HBL1371" s="121"/>
      <c r="HBM1371" s="121"/>
      <c r="HBN1371" s="121"/>
      <c r="HBO1371" s="121"/>
      <c r="HBP1371" s="121"/>
      <c r="HBQ1371" s="121"/>
      <c r="HBR1371" s="121"/>
      <c r="HBS1371" s="121"/>
      <c r="HBT1371" s="121"/>
      <c r="HBU1371" s="121"/>
      <c r="HBV1371" s="121"/>
      <c r="HBW1371" s="121"/>
      <c r="HBX1371" s="121"/>
      <c r="HBY1371" s="121"/>
      <c r="HBZ1371" s="121"/>
      <c r="HCA1371" s="121"/>
      <c r="HCB1371" s="121"/>
      <c r="HCC1371" s="121"/>
      <c r="HCD1371" s="121"/>
      <c r="HCE1371" s="121"/>
      <c r="HCF1371" s="121"/>
      <c r="HCG1371" s="121"/>
      <c r="HCH1371" s="121"/>
      <c r="HCI1371" s="121"/>
      <c r="HCJ1371" s="121"/>
      <c r="HCK1371" s="121"/>
      <c r="HCL1371" s="121"/>
      <c r="HCM1371" s="121"/>
      <c r="HCN1371" s="121"/>
      <c r="HCO1371" s="121"/>
      <c r="HCP1371" s="121"/>
      <c r="HCQ1371" s="121"/>
      <c r="HCR1371" s="121"/>
      <c r="HCS1371" s="121"/>
      <c r="HCT1371" s="121"/>
      <c r="HCU1371" s="121"/>
      <c r="HCV1371" s="121"/>
      <c r="HCW1371" s="121"/>
      <c r="HCX1371" s="121"/>
      <c r="HCY1371" s="121"/>
      <c r="HCZ1371" s="121"/>
      <c r="HDA1371" s="121"/>
      <c r="HDB1371" s="121"/>
      <c r="HDC1371" s="121"/>
      <c r="HDD1371" s="121"/>
      <c r="HDE1371" s="121"/>
      <c r="HDF1371" s="121"/>
      <c r="HDG1371" s="121"/>
      <c r="HDH1371" s="121"/>
      <c r="HDI1371" s="121"/>
      <c r="HDJ1371" s="121"/>
      <c r="HDK1371" s="121"/>
      <c r="HDL1371" s="121"/>
      <c r="HDM1371" s="121"/>
      <c r="HDN1371" s="121"/>
      <c r="HDO1371" s="121"/>
      <c r="HDP1371" s="121"/>
      <c r="HDQ1371" s="121"/>
      <c r="HDR1371" s="121"/>
      <c r="HDS1371" s="121"/>
      <c r="HDT1371" s="121"/>
      <c r="HDU1371" s="121"/>
      <c r="HDV1371" s="121"/>
      <c r="HDW1371" s="121"/>
      <c r="HDX1371" s="121"/>
      <c r="HDY1371" s="121"/>
      <c r="HDZ1371" s="121"/>
      <c r="HEA1371" s="121"/>
      <c r="HEB1371" s="121"/>
      <c r="HEC1371" s="121"/>
      <c r="HED1371" s="121"/>
      <c r="HEE1371" s="121"/>
      <c r="HEF1371" s="121"/>
      <c r="HEG1371" s="121"/>
      <c r="HEH1371" s="121"/>
      <c r="HEI1371" s="121"/>
      <c r="HEJ1371" s="121"/>
      <c r="HEK1371" s="121"/>
      <c r="HEL1371" s="121"/>
      <c r="HEM1371" s="121"/>
      <c r="HEN1371" s="121"/>
      <c r="HEO1371" s="121"/>
      <c r="HEP1371" s="121"/>
      <c r="HEQ1371" s="121"/>
      <c r="HER1371" s="121"/>
      <c r="HES1371" s="121"/>
      <c r="HET1371" s="121"/>
      <c r="HEU1371" s="121"/>
      <c r="HEV1371" s="121"/>
      <c r="HEW1371" s="121"/>
      <c r="HEX1371" s="121"/>
      <c r="HEY1371" s="121"/>
      <c r="HEZ1371" s="121"/>
      <c r="HFA1371" s="121"/>
      <c r="HFB1371" s="121"/>
      <c r="HFC1371" s="121"/>
      <c r="HFD1371" s="121"/>
      <c r="HFE1371" s="121"/>
      <c r="HFF1371" s="121"/>
      <c r="HFG1371" s="121"/>
      <c r="HFH1371" s="121"/>
      <c r="HFI1371" s="121"/>
      <c r="HFJ1371" s="121"/>
      <c r="HFK1371" s="121"/>
      <c r="HFL1371" s="121"/>
      <c r="HFM1371" s="121"/>
      <c r="HFN1371" s="121"/>
      <c r="HFO1371" s="121"/>
      <c r="HFP1371" s="121"/>
      <c r="HFQ1371" s="121"/>
      <c r="HFR1371" s="121"/>
      <c r="HFS1371" s="121"/>
      <c r="HFT1371" s="121"/>
      <c r="HFU1371" s="121"/>
      <c r="HFV1371" s="121"/>
      <c r="HFW1371" s="121"/>
      <c r="HFX1371" s="121"/>
      <c r="HFY1371" s="121"/>
      <c r="HFZ1371" s="121"/>
      <c r="HGA1371" s="121"/>
      <c r="HGB1371" s="121"/>
      <c r="HGC1371" s="121"/>
      <c r="HGD1371" s="121"/>
      <c r="HGE1371" s="121"/>
      <c r="HGF1371" s="121"/>
      <c r="HGG1371" s="121"/>
      <c r="HGH1371" s="121"/>
      <c r="HGI1371" s="121"/>
      <c r="HGJ1371" s="121"/>
      <c r="HGK1371" s="121"/>
      <c r="HGL1371" s="121"/>
      <c r="HGM1371" s="121"/>
      <c r="HGN1371" s="121"/>
      <c r="HGO1371" s="121"/>
      <c r="HGP1371" s="121"/>
      <c r="HGQ1371" s="121"/>
      <c r="HGR1371" s="121"/>
      <c r="HGS1371" s="121"/>
      <c r="HGT1371" s="121"/>
      <c r="HGU1371" s="121"/>
      <c r="HGV1371" s="121"/>
      <c r="HGW1371" s="121"/>
      <c r="HGX1371" s="121"/>
      <c r="HGY1371" s="121"/>
      <c r="HGZ1371" s="121"/>
      <c r="HHA1371" s="121"/>
      <c r="HHB1371" s="121"/>
      <c r="HHC1371" s="121"/>
      <c r="HHD1371" s="121"/>
      <c r="HHE1371" s="121"/>
      <c r="HHF1371" s="121"/>
      <c r="HHG1371" s="121"/>
      <c r="HHH1371" s="121"/>
      <c r="HHI1371" s="121"/>
      <c r="HHJ1371" s="121"/>
      <c r="HHK1371" s="121"/>
      <c r="HHL1371" s="121"/>
      <c r="HHM1371" s="121"/>
      <c r="HHN1371" s="121"/>
      <c r="HHO1371" s="121"/>
      <c r="HHP1371" s="121"/>
      <c r="HHQ1371" s="121"/>
      <c r="HHR1371" s="121"/>
      <c r="HHS1371" s="121"/>
      <c r="HHT1371" s="121"/>
      <c r="HHU1371" s="121"/>
      <c r="HHV1371" s="121"/>
      <c r="HHW1371" s="121"/>
      <c r="HHX1371" s="121"/>
      <c r="HHY1371" s="121"/>
      <c r="HHZ1371" s="121"/>
      <c r="HIA1371" s="121"/>
      <c r="HIB1371" s="121"/>
      <c r="HIC1371" s="121"/>
      <c r="HID1371" s="121"/>
      <c r="HIE1371" s="121"/>
      <c r="HIF1371" s="121"/>
      <c r="HIG1371" s="121"/>
      <c r="HIH1371" s="121"/>
      <c r="HII1371" s="121"/>
      <c r="HIJ1371" s="121"/>
      <c r="HIK1371" s="121"/>
      <c r="HIL1371" s="121"/>
      <c r="HIM1371" s="121"/>
      <c r="HIN1371" s="121"/>
      <c r="HIO1371" s="121"/>
      <c r="HIP1371" s="121"/>
      <c r="HIQ1371" s="121"/>
      <c r="HIR1371" s="121"/>
      <c r="HIS1371" s="121"/>
      <c r="HIT1371" s="121"/>
      <c r="HIU1371" s="121"/>
      <c r="HIV1371" s="121"/>
      <c r="HIW1371" s="121"/>
      <c r="HIX1371" s="121"/>
      <c r="HIY1371" s="121"/>
      <c r="HIZ1371" s="121"/>
      <c r="HJA1371" s="121"/>
      <c r="HJB1371" s="121"/>
      <c r="HJC1371" s="121"/>
      <c r="HJD1371" s="121"/>
      <c r="HJE1371" s="121"/>
      <c r="HJF1371" s="121"/>
      <c r="HJG1371" s="121"/>
      <c r="HJH1371" s="121"/>
      <c r="HJI1371" s="121"/>
      <c r="HJJ1371" s="121"/>
      <c r="HJK1371" s="121"/>
      <c r="HJL1371" s="121"/>
      <c r="HJM1371" s="121"/>
      <c r="HJN1371" s="121"/>
      <c r="HJO1371" s="121"/>
      <c r="HJP1371" s="121"/>
      <c r="HJQ1371" s="121"/>
      <c r="HJR1371" s="121"/>
      <c r="HJS1371" s="121"/>
      <c r="HJT1371" s="121"/>
      <c r="HJU1371" s="121"/>
      <c r="HJV1371" s="121"/>
      <c r="HJW1371" s="121"/>
      <c r="HJX1371" s="121"/>
      <c r="HJY1371" s="121"/>
      <c r="HJZ1371" s="121"/>
      <c r="HKA1371" s="121"/>
      <c r="HKB1371" s="121"/>
      <c r="HKC1371" s="121"/>
      <c r="HKD1371" s="121"/>
      <c r="HKE1371" s="121"/>
      <c r="HKF1371" s="121"/>
      <c r="HKG1371" s="121"/>
      <c r="HKH1371" s="121"/>
      <c r="HKI1371" s="121"/>
      <c r="HKJ1371" s="121"/>
      <c r="HKK1371" s="121"/>
      <c r="HKL1371" s="121"/>
      <c r="HKM1371" s="121"/>
      <c r="HKN1371" s="121"/>
      <c r="HKO1371" s="121"/>
      <c r="HKP1371" s="121"/>
      <c r="HKQ1371" s="121"/>
      <c r="HKR1371" s="121"/>
      <c r="HKS1371" s="121"/>
      <c r="HKT1371" s="121"/>
      <c r="HKU1371" s="121"/>
      <c r="HKV1371" s="121"/>
      <c r="HKW1371" s="121"/>
      <c r="HKX1371" s="121"/>
      <c r="HKY1371" s="121"/>
      <c r="HKZ1371" s="121"/>
      <c r="HLA1371" s="121"/>
      <c r="HLB1371" s="121"/>
      <c r="HLC1371" s="121"/>
      <c r="HLD1371" s="121"/>
      <c r="HLE1371" s="121"/>
      <c r="HLF1371" s="121"/>
      <c r="HLG1371" s="121"/>
      <c r="HLH1371" s="121"/>
      <c r="HLI1371" s="121"/>
      <c r="HLJ1371" s="121"/>
      <c r="HLK1371" s="121"/>
      <c r="HLL1371" s="121"/>
      <c r="HLM1371" s="121"/>
      <c r="HLN1371" s="121"/>
      <c r="HLO1371" s="121"/>
      <c r="HLP1371" s="121"/>
      <c r="HLQ1371" s="121"/>
      <c r="HLR1371" s="121"/>
      <c r="HLS1371" s="121"/>
      <c r="HLT1371" s="121"/>
      <c r="HLU1371" s="121"/>
      <c r="HLV1371" s="121"/>
      <c r="HLW1371" s="121"/>
      <c r="HLX1371" s="121"/>
      <c r="HLY1371" s="121"/>
      <c r="HLZ1371" s="121"/>
      <c r="HMA1371" s="121"/>
      <c r="HMB1371" s="121"/>
      <c r="HMC1371" s="121"/>
      <c r="HMD1371" s="121"/>
      <c r="HME1371" s="121"/>
      <c r="HMF1371" s="121"/>
      <c r="HMG1371" s="121"/>
      <c r="HMH1371" s="121"/>
      <c r="HMI1371" s="121"/>
      <c r="HMJ1371" s="121"/>
      <c r="HMK1371" s="121"/>
      <c r="HML1371" s="121"/>
      <c r="HMM1371" s="121"/>
      <c r="HMN1371" s="121"/>
      <c r="HMO1371" s="121"/>
      <c r="HMP1371" s="121"/>
      <c r="HMQ1371" s="121"/>
      <c r="HMR1371" s="121"/>
      <c r="HMS1371" s="121"/>
      <c r="HMT1371" s="121"/>
      <c r="HMU1371" s="121"/>
      <c r="HMV1371" s="121"/>
      <c r="HMW1371" s="121"/>
      <c r="HMX1371" s="121"/>
      <c r="HMY1371" s="121"/>
      <c r="HMZ1371" s="121"/>
      <c r="HNA1371" s="121"/>
      <c r="HNB1371" s="121"/>
      <c r="HNC1371" s="121"/>
      <c r="HND1371" s="121"/>
      <c r="HNE1371" s="121"/>
      <c r="HNF1371" s="121"/>
      <c r="HNG1371" s="121"/>
      <c r="HNH1371" s="121"/>
      <c r="HNI1371" s="121"/>
      <c r="HNJ1371" s="121"/>
      <c r="HNK1371" s="121"/>
      <c r="HNL1371" s="121"/>
      <c r="HNM1371" s="121"/>
      <c r="HNN1371" s="121"/>
      <c r="HNO1371" s="121"/>
      <c r="HNP1371" s="121"/>
      <c r="HNQ1371" s="121"/>
      <c r="HNR1371" s="121"/>
      <c r="HNS1371" s="121"/>
      <c r="HNT1371" s="121"/>
      <c r="HNU1371" s="121"/>
      <c r="HNV1371" s="121"/>
      <c r="HNW1371" s="121"/>
      <c r="HNX1371" s="121"/>
      <c r="HNY1371" s="121"/>
      <c r="HNZ1371" s="121"/>
      <c r="HOA1371" s="121"/>
      <c r="HOB1371" s="121"/>
      <c r="HOC1371" s="121"/>
      <c r="HOD1371" s="121"/>
      <c r="HOE1371" s="121"/>
      <c r="HOF1371" s="121"/>
      <c r="HOG1371" s="121"/>
      <c r="HOH1371" s="121"/>
      <c r="HOI1371" s="121"/>
      <c r="HOJ1371" s="121"/>
      <c r="HOK1371" s="121"/>
      <c r="HOL1371" s="121"/>
      <c r="HOM1371" s="121"/>
      <c r="HON1371" s="121"/>
      <c r="HOO1371" s="121"/>
      <c r="HOP1371" s="121"/>
      <c r="HOQ1371" s="121"/>
      <c r="HOR1371" s="121"/>
      <c r="HOS1371" s="121"/>
      <c r="HOT1371" s="121"/>
      <c r="HOU1371" s="121"/>
      <c r="HOV1371" s="121"/>
      <c r="HOW1371" s="121"/>
      <c r="HOX1371" s="121"/>
      <c r="HOY1371" s="121"/>
      <c r="HOZ1371" s="121"/>
      <c r="HPA1371" s="121"/>
      <c r="HPB1371" s="121"/>
      <c r="HPC1371" s="121"/>
      <c r="HPD1371" s="121"/>
      <c r="HPE1371" s="121"/>
      <c r="HPF1371" s="121"/>
      <c r="HPG1371" s="121"/>
      <c r="HPH1371" s="121"/>
      <c r="HPI1371" s="121"/>
      <c r="HPJ1371" s="121"/>
      <c r="HPK1371" s="121"/>
      <c r="HPL1371" s="121"/>
      <c r="HPM1371" s="121"/>
      <c r="HPN1371" s="121"/>
      <c r="HPO1371" s="121"/>
      <c r="HPP1371" s="121"/>
      <c r="HPQ1371" s="121"/>
      <c r="HPR1371" s="121"/>
      <c r="HPS1371" s="121"/>
      <c r="HPT1371" s="121"/>
      <c r="HPU1371" s="121"/>
      <c r="HPV1371" s="121"/>
      <c r="HPW1371" s="121"/>
      <c r="HPX1371" s="121"/>
      <c r="HPY1371" s="121"/>
      <c r="HPZ1371" s="121"/>
      <c r="HQA1371" s="121"/>
      <c r="HQB1371" s="121"/>
      <c r="HQC1371" s="121"/>
      <c r="HQD1371" s="121"/>
      <c r="HQE1371" s="121"/>
      <c r="HQF1371" s="121"/>
      <c r="HQG1371" s="121"/>
      <c r="HQH1371" s="121"/>
      <c r="HQI1371" s="121"/>
      <c r="HQJ1371" s="121"/>
      <c r="HQK1371" s="121"/>
      <c r="HQL1371" s="121"/>
      <c r="HQM1371" s="121"/>
      <c r="HQN1371" s="121"/>
      <c r="HQO1371" s="121"/>
      <c r="HQP1371" s="121"/>
      <c r="HQQ1371" s="121"/>
      <c r="HQR1371" s="121"/>
      <c r="HQS1371" s="121"/>
      <c r="HQT1371" s="121"/>
      <c r="HQU1371" s="121"/>
      <c r="HQV1371" s="121"/>
      <c r="HQW1371" s="121"/>
      <c r="HQX1371" s="121"/>
      <c r="HQY1371" s="121"/>
      <c r="HQZ1371" s="121"/>
      <c r="HRA1371" s="121"/>
      <c r="HRB1371" s="121"/>
      <c r="HRC1371" s="121"/>
      <c r="HRD1371" s="121"/>
      <c r="HRE1371" s="121"/>
      <c r="HRF1371" s="121"/>
      <c r="HRG1371" s="121"/>
      <c r="HRH1371" s="121"/>
      <c r="HRI1371" s="121"/>
      <c r="HRJ1371" s="121"/>
      <c r="HRK1371" s="121"/>
      <c r="HRL1371" s="121"/>
      <c r="HRM1371" s="121"/>
      <c r="HRN1371" s="121"/>
      <c r="HRO1371" s="121"/>
      <c r="HRP1371" s="121"/>
      <c r="HRQ1371" s="121"/>
      <c r="HRR1371" s="121"/>
      <c r="HRS1371" s="121"/>
      <c r="HRT1371" s="121"/>
      <c r="HRU1371" s="121"/>
      <c r="HRV1371" s="121"/>
      <c r="HRW1371" s="121"/>
      <c r="HRX1371" s="121"/>
      <c r="HRY1371" s="121"/>
      <c r="HRZ1371" s="121"/>
      <c r="HSA1371" s="121"/>
      <c r="HSB1371" s="121"/>
      <c r="HSC1371" s="121"/>
      <c r="HSD1371" s="121"/>
      <c r="HSE1371" s="121"/>
      <c r="HSF1371" s="121"/>
      <c r="HSG1371" s="121"/>
      <c r="HSH1371" s="121"/>
      <c r="HSI1371" s="121"/>
      <c r="HSJ1371" s="121"/>
      <c r="HSK1371" s="121"/>
      <c r="HSL1371" s="121"/>
      <c r="HSM1371" s="121"/>
      <c r="HSN1371" s="121"/>
      <c r="HSO1371" s="121"/>
      <c r="HSP1371" s="121"/>
      <c r="HSQ1371" s="121"/>
      <c r="HSR1371" s="121"/>
      <c r="HSS1371" s="121"/>
      <c r="HST1371" s="121"/>
      <c r="HSU1371" s="121"/>
      <c r="HSV1371" s="121"/>
      <c r="HSW1371" s="121"/>
      <c r="HSX1371" s="121"/>
      <c r="HSY1371" s="121"/>
      <c r="HSZ1371" s="121"/>
      <c r="HTA1371" s="121"/>
      <c r="HTB1371" s="121"/>
      <c r="HTC1371" s="121"/>
      <c r="HTD1371" s="121"/>
      <c r="HTE1371" s="121"/>
      <c r="HTF1371" s="121"/>
      <c r="HTG1371" s="121"/>
      <c r="HTH1371" s="121"/>
      <c r="HTI1371" s="121"/>
      <c r="HTJ1371" s="121"/>
      <c r="HTK1371" s="121"/>
      <c r="HTL1371" s="121"/>
      <c r="HTM1371" s="121"/>
      <c r="HTN1371" s="121"/>
      <c r="HTO1371" s="121"/>
      <c r="HTP1371" s="121"/>
      <c r="HTQ1371" s="121"/>
      <c r="HTR1371" s="121"/>
      <c r="HTS1371" s="121"/>
      <c r="HTT1371" s="121"/>
      <c r="HTU1371" s="121"/>
      <c r="HTV1371" s="121"/>
      <c r="HTW1371" s="121"/>
      <c r="HTX1371" s="121"/>
      <c r="HTY1371" s="121"/>
      <c r="HTZ1371" s="121"/>
      <c r="HUA1371" s="121"/>
      <c r="HUB1371" s="121"/>
      <c r="HUC1371" s="121"/>
      <c r="HUD1371" s="121"/>
      <c r="HUE1371" s="121"/>
      <c r="HUF1371" s="121"/>
      <c r="HUG1371" s="121"/>
      <c r="HUH1371" s="121"/>
      <c r="HUI1371" s="121"/>
      <c r="HUJ1371" s="121"/>
      <c r="HUK1371" s="121"/>
      <c r="HUL1371" s="121"/>
      <c r="HUM1371" s="121"/>
      <c r="HUN1371" s="121"/>
      <c r="HUO1371" s="121"/>
      <c r="HUP1371" s="121"/>
      <c r="HUQ1371" s="121"/>
      <c r="HUR1371" s="121"/>
      <c r="HUS1371" s="121"/>
      <c r="HUT1371" s="121"/>
      <c r="HUU1371" s="121"/>
      <c r="HUV1371" s="121"/>
      <c r="HUW1371" s="121"/>
      <c r="HUX1371" s="121"/>
      <c r="HUY1371" s="121"/>
      <c r="HUZ1371" s="121"/>
      <c r="HVA1371" s="121"/>
      <c r="HVB1371" s="121"/>
      <c r="HVC1371" s="121"/>
      <c r="HVD1371" s="121"/>
      <c r="HVE1371" s="121"/>
      <c r="HVF1371" s="121"/>
      <c r="HVG1371" s="121"/>
      <c r="HVH1371" s="121"/>
      <c r="HVI1371" s="121"/>
      <c r="HVJ1371" s="121"/>
      <c r="HVK1371" s="121"/>
      <c r="HVL1371" s="121"/>
      <c r="HVM1371" s="121"/>
      <c r="HVN1371" s="121"/>
      <c r="HVO1371" s="121"/>
      <c r="HVP1371" s="121"/>
      <c r="HVQ1371" s="121"/>
      <c r="HVR1371" s="121"/>
      <c r="HVS1371" s="121"/>
      <c r="HVT1371" s="121"/>
      <c r="HVU1371" s="121"/>
      <c r="HVV1371" s="121"/>
      <c r="HVW1371" s="121"/>
      <c r="HVX1371" s="121"/>
      <c r="HVY1371" s="121"/>
      <c r="HVZ1371" s="121"/>
      <c r="HWA1371" s="121"/>
      <c r="HWB1371" s="121"/>
      <c r="HWC1371" s="121"/>
      <c r="HWD1371" s="121"/>
      <c r="HWE1371" s="121"/>
      <c r="HWF1371" s="121"/>
      <c r="HWG1371" s="121"/>
      <c r="HWH1371" s="121"/>
      <c r="HWI1371" s="121"/>
      <c r="HWJ1371" s="121"/>
      <c r="HWK1371" s="121"/>
      <c r="HWL1371" s="121"/>
      <c r="HWM1371" s="121"/>
      <c r="HWN1371" s="121"/>
      <c r="HWO1371" s="121"/>
      <c r="HWP1371" s="121"/>
      <c r="HWQ1371" s="121"/>
      <c r="HWR1371" s="121"/>
      <c r="HWS1371" s="121"/>
      <c r="HWT1371" s="121"/>
      <c r="HWU1371" s="121"/>
      <c r="HWV1371" s="121"/>
      <c r="HWW1371" s="121"/>
      <c r="HWX1371" s="121"/>
      <c r="HWY1371" s="121"/>
      <c r="HWZ1371" s="121"/>
      <c r="HXA1371" s="121"/>
      <c r="HXB1371" s="121"/>
      <c r="HXC1371" s="121"/>
      <c r="HXD1371" s="121"/>
      <c r="HXE1371" s="121"/>
      <c r="HXF1371" s="121"/>
      <c r="HXG1371" s="121"/>
      <c r="HXH1371" s="121"/>
      <c r="HXI1371" s="121"/>
      <c r="HXJ1371" s="121"/>
      <c r="HXK1371" s="121"/>
      <c r="HXL1371" s="121"/>
      <c r="HXM1371" s="121"/>
      <c r="HXN1371" s="121"/>
      <c r="HXO1371" s="121"/>
      <c r="HXP1371" s="121"/>
      <c r="HXQ1371" s="121"/>
      <c r="HXR1371" s="121"/>
      <c r="HXS1371" s="121"/>
      <c r="HXT1371" s="121"/>
      <c r="HXU1371" s="121"/>
      <c r="HXV1371" s="121"/>
      <c r="HXW1371" s="121"/>
      <c r="HXX1371" s="121"/>
      <c r="HXY1371" s="121"/>
      <c r="HXZ1371" s="121"/>
      <c r="HYA1371" s="121"/>
      <c r="HYB1371" s="121"/>
      <c r="HYC1371" s="121"/>
      <c r="HYD1371" s="121"/>
      <c r="HYE1371" s="121"/>
      <c r="HYF1371" s="121"/>
      <c r="HYG1371" s="121"/>
      <c r="HYH1371" s="121"/>
      <c r="HYI1371" s="121"/>
      <c r="HYJ1371" s="121"/>
      <c r="HYK1371" s="121"/>
      <c r="HYL1371" s="121"/>
      <c r="HYM1371" s="121"/>
      <c r="HYN1371" s="121"/>
      <c r="HYO1371" s="121"/>
      <c r="HYP1371" s="121"/>
      <c r="HYQ1371" s="121"/>
      <c r="HYR1371" s="121"/>
      <c r="HYS1371" s="121"/>
      <c r="HYT1371" s="121"/>
      <c r="HYU1371" s="121"/>
      <c r="HYV1371" s="121"/>
      <c r="HYW1371" s="121"/>
      <c r="HYX1371" s="121"/>
      <c r="HYY1371" s="121"/>
      <c r="HYZ1371" s="121"/>
      <c r="HZA1371" s="121"/>
      <c r="HZB1371" s="121"/>
      <c r="HZC1371" s="121"/>
      <c r="HZD1371" s="121"/>
      <c r="HZE1371" s="121"/>
      <c r="HZF1371" s="121"/>
      <c r="HZG1371" s="121"/>
      <c r="HZH1371" s="121"/>
      <c r="HZI1371" s="121"/>
      <c r="HZJ1371" s="121"/>
      <c r="HZK1371" s="121"/>
      <c r="HZL1371" s="121"/>
      <c r="HZM1371" s="121"/>
      <c r="HZN1371" s="121"/>
      <c r="HZO1371" s="121"/>
      <c r="HZP1371" s="121"/>
      <c r="HZQ1371" s="121"/>
      <c r="HZR1371" s="121"/>
      <c r="HZS1371" s="121"/>
      <c r="HZT1371" s="121"/>
      <c r="HZU1371" s="121"/>
      <c r="HZV1371" s="121"/>
      <c r="HZW1371" s="121"/>
      <c r="HZX1371" s="121"/>
      <c r="HZY1371" s="121"/>
      <c r="HZZ1371" s="121"/>
      <c r="IAA1371" s="121"/>
      <c r="IAB1371" s="121"/>
      <c r="IAC1371" s="121"/>
      <c r="IAD1371" s="121"/>
      <c r="IAE1371" s="121"/>
      <c r="IAF1371" s="121"/>
      <c r="IAG1371" s="121"/>
      <c r="IAH1371" s="121"/>
      <c r="IAI1371" s="121"/>
      <c r="IAJ1371" s="121"/>
      <c r="IAK1371" s="121"/>
      <c r="IAL1371" s="121"/>
      <c r="IAM1371" s="121"/>
      <c r="IAN1371" s="121"/>
      <c r="IAO1371" s="121"/>
      <c r="IAP1371" s="121"/>
      <c r="IAQ1371" s="121"/>
      <c r="IAR1371" s="121"/>
      <c r="IAS1371" s="121"/>
      <c r="IAT1371" s="121"/>
      <c r="IAU1371" s="121"/>
      <c r="IAV1371" s="121"/>
      <c r="IAW1371" s="121"/>
      <c r="IAX1371" s="121"/>
      <c r="IAY1371" s="121"/>
      <c r="IAZ1371" s="121"/>
      <c r="IBA1371" s="121"/>
      <c r="IBB1371" s="121"/>
      <c r="IBC1371" s="121"/>
      <c r="IBD1371" s="121"/>
      <c r="IBE1371" s="121"/>
      <c r="IBF1371" s="121"/>
      <c r="IBG1371" s="121"/>
      <c r="IBH1371" s="121"/>
      <c r="IBI1371" s="121"/>
      <c r="IBJ1371" s="121"/>
      <c r="IBK1371" s="121"/>
      <c r="IBL1371" s="121"/>
      <c r="IBM1371" s="121"/>
      <c r="IBN1371" s="121"/>
      <c r="IBO1371" s="121"/>
      <c r="IBP1371" s="121"/>
      <c r="IBQ1371" s="121"/>
      <c r="IBR1371" s="121"/>
      <c r="IBS1371" s="121"/>
      <c r="IBT1371" s="121"/>
      <c r="IBU1371" s="121"/>
      <c r="IBV1371" s="121"/>
      <c r="IBW1371" s="121"/>
      <c r="IBX1371" s="121"/>
      <c r="IBY1371" s="121"/>
      <c r="IBZ1371" s="121"/>
      <c r="ICA1371" s="121"/>
      <c r="ICB1371" s="121"/>
      <c r="ICC1371" s="121"/>
      <c r="ICD1371" s="121"/>
      <c r="ICE1371" s="121"/>
      <c r="ICF1371" s="121"/>
      <c r="ICG1371" s="121"/>
      <c r="ICH1371" s="121"/>
      <c r="ICI1371" s="121"/>
      <c r="ICJ1371" s="121"/>
      <c r="ICK1371" s="121"/>
      <c r="ICL1371" s="121"/>
      <c r="ICM1371" s="121"/>
      <c r="ICN1371" s="121"/>
      <c r="ICO1371" s="121"/>
      <c r="ICP1371" s="121"/>
      <c r="ICQ1371" s="121"/>
      <c r="ICR1371" s="121"/>
      <c r="ICS1371" s="121"/>
      <c r="ICT1371" s="121"/>
      <c r="ICU1371" s="121"/>
      <c r="ICV1371" s="121"/>
      <c r="ICW1371" s="121"/>
      <c r="ICX1371" s="121"/>
      <c r="ICY1371" s="121"/>
      <c r="ICZ1371" s="121"/>
      <c r="IDA1371" s="121"/>
      <c r="IDB1371" s="121"/>
      <c r="IDC1371" s="121"/>
      <c r="IDD1371" s="121"/>
      <c r="IDE1371" s="121"/>
      <c r="IDF1371" s="121"/>
      <c r="IDG1371" s="121"/>
      <c r="IDH1371" s="121"/>
      <c r="IDI1371" s="121"/>
      <c r="IDJ1371" s="121"/>
      <c r="IDK1371" s="121"/>
      <c r="IDL1371" s="121"/>
      <c r="IDM1371" s="121"/>
      <c r="IDN1371" s="121"/>
      <c r="IDO1371" s="121"/>
      <c r="IDP1371" s="121"/>
      <c r="IDQ1371" s="121"/>
      <c r="IDR1371" s="121"/>
      <c r="IDS1371" s="121"/>
      <c r="IDT1371" s="121"/>
      <c r="IDU1371" s="121"/>
      <c r="IDV1371" s="121"/>
      <c r="IDW1371" s="121"/>
      <c r="IDX1371" s="121"/>
      <c r="IDY1371" s="121"/>
      <c r="IDZ1371" s="121"/>
      <c r="IEA1371" s="121"/>
      <c r="IEB1371" s="121"/>
      <c r="IEC1371" s="121"/>
      <c r="IED1371" s="121"/>
      <c r="IEE1371" s="121"/>
      <c r="IEF1371" s="121"/>
      <c r="IEG1371" s="121"/>
      <c r="IEH1371" s="121"/>
      <c r="IEI1371" s="121"/>
      <c r="IEJ1371" s="121"/>
      <c r="IEK1371" s="121"/>
      <c r="IEL1371" s="121"/>
      <c r="IEM1371" s="121"/>
      <c r="IEN1371" s="121"/>
      <c r="IEO1371" s="121"/>
      <c r="IEP1371" s="121"/>
      <c r="IEQ1371" s="121"/>
      <c r="IER1371" s="121"/>
      <c r="IES1371" s="121"/>
      <c r="IET1371" s="121"/>
      <c r="IEU1371" s="121"/>
      <c r="IEV1371" s="121"/>
      <c r="IEW1371" s="121"/>
      <c r="IEX1371" s="121"/>
      <c r="IEY1371" s="121"/>
      <c r="IEZ1371" s="121"/>
      <c r="IFA1371" s="121"/>
      <c r="IFB1371" s="121"/>
      <c r="IFC1371" s="121"/>
      <c r="IFD1371" s="121"/>
      <c r="IFE1371" s="121"/>
      <c r="IFF1371" s="121"/>
      <c r="IFG1371" s="121"/>
      <c r="IFH1371" s="121"/>
      <c r="IFI1371" s="121"/>
      <c r="IFJ1371" s="121"/>
      <c r="IFK1371" s="121"/>
      <c r="IFL1371" s="121"/>
      <c r="IFM1371" s="121"/>
      <c r="IFN1371" s="121"/>
      <c r="IFO1371" s="121"/>
      <c r="IFP1371" s="121"/>
      <c r="IFQ1371" s="121"/>
      <c r="IFR1371" s="121"/>
      <c r="IFS1371" s="121"/>
      <c r="IFT1371" s="121"/>
      <c r="IFU1371" s="121"/>
      <c r="IFV1371" s="121"/>
      <c r="IFW1371" s="121"/>
      <c r="IFX1371" s="121"/>
      <c r="IFY1371" s="121"/>
      <c r="IFZ1371" s="121"/>
      <c r="IGA1371" s="121"/>
      <c r="IGB1371" s="121"/>
      <c r="IGC1371" s="121"/>
      <c r="IGD1371" s="121"/>
      <c r="IGE1371" s="121"/>
      <c r="IGF1371" s="121"/>
      <c r="IGG1371" s="121"/>
      <c r="IGH1371" s="121"/>
      <c r="IGI1371" s="121"/>
      <c r="IGJ1371" s="121"/>
      <c r="IGK1371" s="121"/>
      <c r="IGL1371" s="121"/>
      <c r="IGM1371" s="121"/>
      <c r="IGN1371" s="121"/>
      <c r="IGO1371" s="121"/>
      <c r="IGP1371" s="121"/>
      <c r="IGQ1371" s="121"/>
      <c r="IGR1371" s="121"/>
      <c r="IGS1371" s="121"/>
      <c r="IGT1371" s="121"/>
      <c r="IGU1371" s="121"/>
      <c r="IGV1371" s="121"/>
      <c r="IGW1371" s="121"/>
      <c r="IGX1371" s="121"/>
      <c r="IGY1371" s="121"/>
      <c r="IGZ1371" s="121"/>
      <c r="IHA1371" s="121"/>
      <c r="IHB1371" s="121"/>
      <c r="IHC1371" s="121"/>
      <c r="IHD1371" s="121"/>
      <c r="IHE1371" s="121"/>
      <c r="IHF1371" s="121"/>
      <c r="IHG1371" s="121"/>
      <c r="IHH1371" s="121"/>
      <c r="IHI1371" s="121"/>
      <c r="IHJ1371" s="121"/>
      <c r="IHK1371" s="121"/>
      <c r="IHL1371" s="121"/>
      <c r="IHM1371" s="121"/>
      <c r="IHN1371" s="121"/>
      <c r="IHO1371" s="121"/>
      <c r="IHP1371" s="121"/>
      <c r="IHQ1371" s="121"/>
      <c r="IHR1371" s="121"/>
      <c r="IHS1371" s="121"/>
      <c r="IHT1371" s="121"/>
      <c r="IHU1371" s="121"/>
      <c r="IHV1371" s="121"/>
      <c r="IHW1371" s="121"/>
      <c r="IHX1371" s="121"/>
      <c r="IHY1371" s="121"/>
      <c r="IHZ1371" s="121"/>
      <c r="IIA1371" s="121"/>
      <c r="IIB1371" s="121"/>
      <c r="IIC1371" s="121"/>
      <c r="IID1371" s="121"/>
      <c r="IIE1371" s="121"/>
      <c r="IIF1371" s="121"/>
      <c r="IIG1371" s="121"/>
      <c r="IIH1371" s="121"/>
      <c r="III1371" s="121"/>
      <c r="IIJ1371" s="121"/>
      <c r="IIK1371" s="121"/>
      <c r="IIL1371" s="121"/>
      <c r="IIM1371" s="121"/>
      <c r="IIN1371" s="121"/>
      <c r="IIO1371" s="121"/>
      <c r="IIP1371" s="121"/>
      <c r="IIQ1371" s="121"/>
      <c r="IIR1371" s="121"/>
      <c r="IIS1371" s="121"/>
      <c r="IIT1371" s="121"/>
      <c r="IIU1371" s="121"/>
      <c r="IIV1371" s="121"/>
      <c r="IIW1371" s="121"/>
      <c r="IIX1371" s="121"/>
      <c r="IIY1371" s="121"/>
      <c r="IIZ1371" s="121"/>
      <c r="IJA1371" s="121"/>
      <c r="IJB1371" s="121"/>
      <c r="IJC1371" s="121"/>
      <c r="IJD1371" s="121"/>
      <c r="IJE1371" s="121"/>
      <c r="IJF1371" s="121"/>
      <c r="IJG1371" s="121"/>
      <c r="IJH1371" s="121"/>
      <c r="IJI1371" s="121"/>
      <c r="IJJ1371" s="121"/>
      <c r="IJK1371" s="121"/>
      <c r="IJL1371" s="121"/>
      <c r="IJM1371" s="121"/>
      <c r="IJN1371" s="121"/>
      <c r="IJO1371" s="121"/>
      <c r="IJP1371" s="121"/>
      <c r="IJQ1371" s="121"/>
      <c r="IJR1371" s="121"/>
      <c r="IJS1371" s="121"/>
      <c r="IJT1371" s="121"/>
      <c r="IJU1371" s="121"/>
      <c r="IJV1371" s="121"/>
      <c r="IJW1371" s="121"/>
      <c r="IJX1371" s="121"/>
      <c r="IJY1371" s="121"/>
      <c r="IJZ1371" s="121"/>
      <c r="IKA1371" s="121"/>
      <c r="IKB1371" s="121"/>
      <c r="IKC1371" s="121"/>
      <c r="IKD1371" s="121"/>
      <c r="IKE1371" s="121"/>
      <c r="IKF1371" s="121"/>
      <c r="IKG1371" s="121"/>
      <c r="IKH1371" s="121"/>
      <c r="IKI1371" s="121"/>
      <c r="IKJ1371" s="121"/>
      <c r="IKK1371" s="121"/>
      <c r="IKL1371" s="121"/>
      <c r="IKM1371" s="121"/>
      <c r="IKN1371" s="121"/>
      <c r="IKO1371" s="121"/>
      <c r="IKP1371" s="121"/>
      <c r="IKQ1371" s="121"/>
      <c r="IKR1371" s="121"/>
      <c r="IKS1371" s="121"/>
      <c r="IKT1371" s="121"/>
      <c r="IKU1371" s="121"/>
      <c r="IKV1371" s="121"/>
      <c r="IKW1371" s="121"/>
      <c r="IKX1371" s="121"/>
      <c r="IKY1371" s="121"/>
      <c r="IKZ1371" s="121"/>
      <c r="ILA1371" s="121"/>
      <c r="ILB1371" s="121"/>
      <c r="ILC1371" s="121"/>
      <c r="ILD1371" s="121"/>
      <c r="ILE1371" s="121"/>
      <c r="ILF1371" s="121"/>
      <c r="ILG1371" s="121"/>
      <c r="ILH1371" s="121"/>
      <c r="ILI1371" s="121"/>
      <c r="ILJ1371" s="121"/>
      <c r="ILK1371" s="121"/>
      <c r="ILL1371" s="121"/>
      <c r="ILM1371" s="121"/>
      <c r="ILN1371" s="121"/>
      <c r="ILO1371" s="121"/>
      <c r="ILP1371" s="121"/>
      <c r="ILQ1371" s="121"/>
      <c r="ILR1371" s="121"/>
      <c r="ILS1371" s="121"/>
      <c r="ILT1371" s="121"/>
      <c r="ILU1371" s="121"/>
      <c r="ILV1371" s="121"/>
      <c r="ILW1371" s="121"/>
      <c r="ILX1371" s="121"/>
      <c r="ILY1371" s="121"/>
      <c r="ILZ1371" s="121"/>
      <c r="IMA1371" s="121"/>
      <c r="IMB1371" s="121"/>
      <c r="IMC1371" s="121"/>
      <c r="IMD1371" s="121"/>
      <c r="IME1371" s="121"/>
      <c r="IMF1371" s="121"/>
      <c r="IMG1371" s="121"/>
      <c r="IMH1371" s="121"/>
      <c r="IMI1371" s="121"/>
      <c r="IMJ1371" s="121"/>
      <c r="IMK1371" s="121"/>
      <c r="IML1371" s="121"/>
      <c r="IMM1371" s="121"/>
      <c r="IMN1371" s="121"/>
      <c r="IMO1371" s="121"/>
      <c r="IMP1371" s="121"/>
      <c r="IMQ1371" s="121"/>
      <c r="IMR1371" s="121"/>
      <c r="IMS1371" s="121"/>
      <c r="IMT1371" s="121"/>
      <c r="IMU1371" s="121"/>
      <c r="IMV1371" s="121"/>
      <c r="IMW1371" s="121"/>
      <c r="IMX1371" s="121"/>
      <c r="IMY1371" s="121"/>
      <c r="IMZ1371" s="121"/>
      <c r="INA1371" s="121"/>
      <c r="INB1371" s="121"/>
      <c r="INC1371" s="121"/>
      <c r="IND1371" s="121"/>
      <c r="INE1371" s="121"/>
      <c r="INF1371" s="121"/>
      <c r="ING1371" s="121"/>
      <c r="INH1371" s="121"/>
      <c r="INI1371" s="121"/>
      <c r="INJ1371" s="121"/>
      <c r="INK1371" s="121"/>
      <c r="INL1371" s="121"/>
      <c r="INM1371" s="121"/>
      <c r="INN1371" s="121"/>
      <c r="INO1371" s="121"/>
      <c r="INP1371" s="121"/>
      <c r="INQ1371" s="121"/>
      <c r="INR1371" s="121"/>
      <c r="INS1371" s="121"/>
      <c r="INT1371" s="121"/>
      <c r="INU1371" s="121"/>
      <c r="INV1371" s="121"/>
      <c r="INW1371" s="121"/>
      <c r="INX1371" s="121"/>
      <c r="INY1371" s="121"/>
      <c r="INZ1371" s="121"/>
      <c r="IOA1371" s="121"/>
      <c r="IOB1371" s="121"/>
      <c r="IOC1371" s="121"/>
      <c r="IOD1371" s="121"/>
      <c r="IOE1371" s="121"/>
      <c r="IOF1371" s="121"/>
      <c r="IOG1371" s="121"/>
      <c r="IOH1371" s="121"/>
      <c r="IOI1371" s="121"/>
      <c r="IOJ1371" s="121"/>
      <c r="IOK1371" s="121"/>
      <c r="IOL1371" s="121"/>
      <c r="IOM1371" s="121"/>
      <c r="ION1371" s="121"/>
      <c r="IOO1371" s="121"/>
      <c r="IOP1371" s="121"/>
      <c r="IOQ1371" s="121"/>
      <c r="IOR1371" s="121"/>
      <c r="IOS1371" s="121"/>
      <c r="IOT1371" s="121"/>
      <c r="IOU1371" s="121"/>
      <c r="IOV1371" s="121"/>
      <c r="IOW1371" s="121"/>
      <c r="IOX1371" s="121"/>
      <c r="IOY1371" s="121"/>
      <c r="IOZ1371" s="121"/>
      <c r="IPA1371" s="121"/>
      <c r="IPB1371" s="121"/>
      <c r="IPC1371" s="121"/>
      <c r="IPD1371" s="121"/>
      <c r="IPE1371" s="121"/>
      <c r="IPF1371" s="121"/>
      <c r="IPG1371" s="121"/>
      <c r="IPH1371" s="121"/>
      <c r="IPI1371" s="121"/>
      <c r="IPJ1371" s="121"/>
      <c r="IPK1371" s="121"/>
      <c r="IPL1371" s="121"/>
      <c r="IPM1371" s="121"/>
      <c r="IPN1371" s="121"/>
      <c r="IPO1371" s="121"/>
      <c r="IPP1371" s="121"/>
      <c r="IPQ1371" s="121"/>
      <c r="IPR1371" s="121"/>
      <c r="IPS1371" s="121"/>
      <c r="IPT1371" s="121"/>
      <c r="IPU1371" s="121"/>
      <c r="IPV1371" s="121"/>
      <c r="IPW1371" s="121"/>
      <c r="IPX1371" s="121"/>
      <c r="IPY1371" s="121"/>
      <c r="IPZ1371" s="121"/>
      <c r="IQA1371" s="121"/>
      <c r="IQB1371" s="121"/>
      <c r="IQC1371" s="121"/>
      <c r="IQD1371" s="121"/>
      <c r="IQE1371" s="121"/>
      <c r="IQF1371" s="121"/>
      <c r="IQG1371" s="121"/>
      <c r="IQH1371" s="121"/>
      <c r="IQI1371" s="121"/>
      <c r="IQJ1371" s="121"/>
      <c r="IQK1371" s="121"/>
      <c r="IQL1371" s="121"/>
      <c r="IQM1371" s="121"/>
      <c r="IQN1371" s="121"/>
      <c r="IQO1371" s="121"/>
      <c r="IQP1371" s="121"/>
      <c r="IQQ1371" s="121"/>
      <c r="IQR1371" s="121"/>
      <c r="IQS1371" s="121"/>
      <c r="IQT1371" s="121"/>
      <c r="IQU1371" s="121"/>
      <c r="IQV1371" s="121"/>
      <c r="IQW1371" s="121"/>
      <c r="IQX1371" s="121"/>
      <c r="IQY1371" s="121"/>
      <c r="IQZ1371" s="121"/>
      <c r="IRA1371" s="121"/>
      <c r="IRB1371" s="121"/>
      <c r="IRC1371" s="121"/>
      <c r="IRD1371" s="121"/>
      <c r="IRE1371" s="121"/>
      <c r="IRF1371" s="121"/>
      <c r="IRG1371" s="121"/>
      <c r="IRH1371" s="121"/>
      <c r="IRI1371" s="121"/>
      <c r="IRJ1371" s="121"/>
      <c r="IRK1371" s="121"/>
      <c r="IRL1371" s="121"/>
      <c r="IRM1371" s="121"/>
      <c r="IRN1371" s="121"/>
      <c r="IRO1371" s="121"/>
      <c r="IRP1371" s="121"/>
      <c r="IRQ1371" s="121"/>
      <c r="IRR1371" s="121"/>
      <c r="IRS1371" s="121"/>
      <c r="IRT1371" s="121"/>
      <c r="IRU1371" s="121"/>
      <c r="IRV1371" s="121"/>
      <c r="IRW1371" s="121"/>
      <c r="IRX1371" s="121"/>
      <c r="IRY1371" s="121"/>
      <c r="IRZ1371" s="121"/>
      <c r="ISA1371" s="121"/>
      <c r="ISB1371" s="121"/>
      <c r="ISC1371" s="121"/>
      <c r="ISD1371" s="121"/>
      <c r="ISE1371" s="121"/>
      <c r="ISF1371" s="121"/>
      <c r="ISG1371" s="121"/>
      <c r="ISH1371" s="121"/>
      <c r="ISI1371" s="121"/>
      <c r="ISJ1371" s="121"/>
      <c r="ISK1371" s="121"/>
      <c r="ISL1371" s="121"/>
      <c r="ISM1371" s="121"/>
      <c r="ISN1371" s="121"/>
      <c r="ISO1371" s="121"/>
      <c r="ISP1371" s="121"/>
      <c r="ISQ1371" s="121"/>
      <c r="ISR1371" s="121"/>
      <c r="ISS1371" s="121"/>
      <c r="IST1371" s="121"/>
      <c r="ISU1371" s="121"/>
      <c r="ISV1371" s="121"/>
      <c r="ISW1371" s="121"/>
      <c r="ISX1371" s="121"/>
      <c r="ISY1371" s="121"/>
      <c r="ISZ1371" s="121"/>
      <c r="ITA1371" s="121"/>
      <c r="ITB1371" s="121"/>
      <c r="ITC1371" s="121"/>
      <c r="ITD1371" s="121"/>
      <c r="ITE1371" s="121"/>
      <c r="ITF1371" s="121"/>
      <c r="ITG1371" s="121"/>
      <c r="ITH1371" s="121"/>
      <c r="ITI1371" s="121"/>
      <c r="ITJ1371" s="121"/>
      <c r="ITK1371" s="121"/>
      <c r="ITL1371" s="121"/>
      <c r="ITM1371" s="121"/>
      <c r="ITN1371" s="121"/>
      <c r="ITO1371" s="121"/>
      <c r="ITP1371" s="121"/>
      <c r="ITQ1371" s="121"/>
      <c r="ITR1371" s="121"/>
      <c r="ITS1371" s="121"/>
      <c r="ITT1371" s="121"/>
      <c r="ITU1371" s="121"/>
      <c r="ITV1371" s="121"/>
      <c r="ITW1371" s="121"/>
      <c r="ITX1371" s="121"/>
      <c r="ITY1371" s="121"/>
      <c r="ITZ1371" s="121"/>
      <c r="IUA1371" s="121"/>
      <c r="IUB1371" s="121"/>
      <c r="IUC1371" s="121"/>
      <c r="IUD1371" s="121"/>
      <c r="IUE1371" s="121"/>
      <c r="IUF1371" s="121"/>
      <c r="IUG1371" s="121"/>
      <c r="IUH1371" s="121"/>
      <c r="IUI1371" s="121"/>
      <c r="IUJ1371" s="121"/>
      <c r="IUK1371" s="121"/>
      <c r="IUL1371" s="121"/>
      <c r="IUM1371" s="121"/>
      <c r="IUN1371" s="121"/>
      <c r="IUO1371" s="121"/>
      <c r="IUP1371" s="121"/>
      <c r="IUQ1371" s="121"/>
      <c r="IUR1371" s="121"/>
      <c r="IUS1371" s="121"/>
      <c r="IUT1371" s="121"/>
      <c r="IUU1371" s="121"/>
      <c r="IUV1371" s="121"/>
      <c r="IUW1371" s="121"/>
      <c r="IUX1371" s="121"/>
      <c r="IUY1371" s="121"/>
      <c r="IUZ1371" s="121"/>
      <c r="IVA1371" s="121"/>
      <c r="IVB1371" s="121"/>
      <c r="IVC1371" s="121"/>
      <c r="IVD1371" s="121"/>
      <c r="IVE1371" s="121"/>
      <c r="IVF1371" s="121"/>
      <c r="IVG1371" s="121"/>
      <c r="IVH1371" s="121"/>
      <c r="IVI1371" s="121"/>
      <c r="IVJ1371" s="121"/>
      <c r="IVK1371" s="121"/>
      <c r="IVL1371" s="121"/>
      <c r="IVM1371" s="121"/>
      <c r="IVN1371" s="121"/>
      <c r="IVO1371" s="121"/>
      <c r="IVP1371" s="121"/>
      <c r="IVQ1371" s="121"/>
      <c r="IVR1371" s="121"/>
      <c r="IVS1371" s="121"/>
      <c r="IVT1371" s="121"/>
      <c r="IVU1371" s="121"/>
      <c r="IVV1371" s="121"/>
      <c r="IVW1371" s="121"/>
      <c r="IVX1371" s="121"/>
      <c r="IVY1371" s="121"/>
      <c r="IVZ1371" s="121"/>
      <c r="IWA1371" s="121"/>
      <c r="IWB1371" s="121"/>
      <c r="IWC1371" s="121"/>
      <c r="IWD1371" s="121"/>
      <c r="IWE1371" s="121"/>
      <c r="IWF1371" s="121"/>
      <c r="IWG1371" s="121"/>
      <c r="IWH1371" s="121"/>
      <c r="IWI1371" s="121"/>
      <c r="IWJ1371" s="121"/>
      <c r="IWK1371" s="121"/>
      <c r="IWL1371" s="121"/>
      <c r="IWM1371" s="121"/>
      <c r="IWN1371" s="121"/>
      <c r="IWO1371" s="121"/>
      <c r="IWP1371" s="121"/>
      <c r="IWQ1371" s="121"/>
      <c r="IWR1371" s="121"/>
      <c r="IWS1371" s="121"/>
      <c r="IWT1371" s="121"/>
      <c r="IWU1371" s="121"/>
      <c r="IWV1371" s="121"/>
      <c r="IWW1371" s="121"/>
      <c r="IWX1371" s="121"/>
      <c r="IWY1371" s="121"/>
      <c r="IWZ1371" s="121"/>
      <c r="IXA1371" s="121"/>
      <c r="IXB1371" s="121"/>
      <c r="IXC1371" s="121"/>
      <c r="IXD1371" s="121"/>
      <c r="IXE1371" s="121"/>
      <c r="IXF1371" s="121"/>
      <c r="IXG1371" s="121"/>
      <c r="IXH1371" s="121"/>
      <c r="IXI1371" s="121"/>
      <c r="IXJ1371" s="121"/>
      <c r="IXK1371" s="121"/>
      <c r="IXL1371" s="121"/>
      <c r="IXM1371" s="121"/>
      <c r="IXN1371" s="121"/>
      <c r="IXO1371" s="121"/>
      <c r="IXP1371" s="121"/>
      <c r="IXQ1371" s="121"/>
      <c r="IXR1371" s="121"/>
      <c r="IXS1371" s="121"/>
      <c r="IXT1371" s="121"/>
      <c r="IXU1371" s="121"/>
      <c r="IXV1371" s="121"/>
      <c r="IXW1371" s="121"/>
      <c r="IXX1371" s="121"/>
      <c r="IXY1371" s="121"/>
      <c r="IXZ1371" s="121"/>
      <c r="IYA1371" s="121"/>
      <c r="IYB1371" s="121"/>
      <c r="IYC1371" s="121"/>
      <c r="IYD1371" s="121"/>
      <c r="IYE1371" s="121"/>
      <c r="IYF1371" s="121"/>
      <c r="IYG1371" s="121"/>
      <c r="IYH1371" s="121"/>
      <c r="IYI1371" s="121"/>
      <c r="IYJ1371" s="121"/>
      <c r="IYK1371" s="121"/>
      <c r="IYL1371" s="121"/>
      <c r="IYM1371" s="121"/>
      <c r="IYN1371" s="121"/>
      <c r="IYO1371" s="121"/>
      <c r="IYP1371" s="121"/>
      <c r="IYQ1371" s="121"/>
      <c r="IYR1371" s="121"/>
      <c r="IYS1371" s="121"/>
      <c r="IYT1371" s="121"/>
      <c r="IYU1371" s="121"/>
      <c r="IYV1371" s="121"/>
      <c r="IYW1371" s="121"/>
      <c r="IYX1371" s="121"/>
      <c r="IYY1371" s="121"/>
      <c r="IYZ1371" s="121"/>
      <c r="IZA1371" s="121"/>
      <c r="IZB1371" s="121"/>
      <c r="IZC1371" s="121"/>
      <c r="IZD1371" s="121"/>
      <c r="IZE1371" s="121"/>
      <c r="IZF1371" s="121"/>
      <c r="IZG1371" s="121"/>
      <c r="IZH1371" s="121"/>
      <c r="IZI1371" s="121"/>
      <c r="IZJ1371" s="121"/>
      <c r="IZK1371" s="121"/>
      <c r="IZL1371" s="121"/>
      <c r="IZM1371" s="121"/>
      <c r="IZN1371" s="121"/>
      <c r="IZO1371" s="121"/>
      <c r="IZP1371" s="121"/>
      <c r="IZQ1371" s="121"/>
      <c r="IZR1371" s="121"/>
      <c r="IZS1371" s="121"/>
      <c r="IZT1371" s="121"/>
      <c r="IZU1371" s="121"/>
      <c r="IZV1371" s="121"/>
      <c r="IZW1371" s="121"/>
      <c r="IZX1371" s="121"/>
      <c r="IZY1371" s="121"/>
      <c r="IZZ1371" s="121"/>
      <c r="JAA1371" s="121"/>
      <c r="JAB1371" s="121"/>
      <c r="JAC1371" s="121"/>
      <c r="JAD1371" s="121"/>
      <c r="JAE1371" s="121"/>
      <c r="JAF1371" s="121"/>
      <c r="JAG1371" s="121"/>
      <c r="JAH1371" s="121"/>
      <c r="JAI1371" s="121"/>
      <c r="JAJ1371" s="121"/>
      <c r="JAK1371" s="121"/>
      <c r="JAL1371" s="121"/>
      <c r="JAM1371" s="121"/>
      <c r="JAN1371" s="121"/>
      <c r="JAO1371" s="121"/>
      <c r="JAP1371" s="121"/>
      <c r="JAQ1371" s="121"/>
      <c r="JAR1371" s="121"/>
      <c r="JAS1371" s="121"/>
      <c r="JAT1371" s="121"/>
      <c r="JAU1371" s="121"/>
      <c r="JAV1371" s="121"/>
      <c r="JAW1371" s="121"/>
      <c r="JAX1371" s="121"/>
      <c r="JAY1371" s="121"/>
      <c r="JAZ1371" s="121"/>
      <c r="JBA1371" s="121"/>
      <c r="JBB1371" s="121"/>
      <c r="JBC1371" s="121"/>
      <c r="JBD1371" s="121"/>
      <c r="JBE1371" s="121"/>
      <c r="JBF1371" s="121"/>
      <c r="JBG1371" s="121"/>
      <c r="JBH1371" s="121"/>
      <c r="JBI1371" s="121"/>
      <c r="JBJ1371" s="121"/>
      <c r="JBK1371" s="121"/>
      <c r="JBL1371" s="121"/>
      <c r="JBM1371" s="121"/>
      <c r="JBN1371" s="121"/>
      <c r="JBO1371" s="121"/>
      <c r="JBP1371" s="121"/>
      <c r="JBQ1371" s="121"/>
      <c r="JBR1371" s="121"/>
      <c r="JBS1371" s="121"/>
      <c r="JBT1371" s="121"/>
      <c r="JBU1371" s="121"/>
      <c r="JBV1371" s="121"/>
      <c r="JBW1371" s="121"/>
      <c r="JBX1371" s="121"/>
      <c r="JBY1371" s="121"/>
      <c r="JBZ1371" s="121"/>
      <c r="JCA1371" s="121"/>
      <c r="JCB1371" s="121"/>
      <c r="JCC1371" s="121"/>
      <c r="JCD1371" s="121"/>
      <c r="JCE1371" s="121"/>
      <c r="JCF1371" s="121"/>
      <c r="JCG1371" s="121"/>
      <c r="JCH1371" s="121"/>
      <c r="JCI1371" s="121"/>
      <c r="JCJ1371" s="121"/>
      <c r="JCK1371" s="121"/>
      <c r="JCL1371" s="121"/>
      <c r="JCM1371" s="121"/>
      <c r="JCN1371" s="121"/>
      <c r="JCO1371" s="121"/>
      <c r="JCP1371" s="121"/>
      <c r="JCQ1371" s="121"/>
      <c r="JCR1371" s="121"/>
      <c r="JCS1371" s="121"/>
      <c r="JCT1371" s="121"/>
      <c r="JCU1371" s="121"/>
      <c r="JCV1371" s="121"/>
      <c r="JCW1371" s="121"/>
      <c r="JCX1371" s="121"/>
      <c r="JCY1371" s="121"/>
      <c r="JCZ1371" s="121"/>
      <c r="JDA1371" s="121"/>
      <c r="JDB1371" s="121"/>
      <c r="JDC1371" s="121"/>
      <c r="JDD1371" s="121"/>
      <c r="JDE1371" s="121"/>
      <c r="JDF1371" s="121"/>
      <c r="JDG1371" s="121"/>
      <c r="JDH1371" s="121"/>
      <c r="JDI1371" s="121"/>
      <c r="JDJ1371" s="121"/>
      <c r="JDK1371" s="121"/>
      <c r="JDL1371" s="121"/>
      <c r="JDM1371" s="121"/>
      <c r="JDN1371" s="121"/>
      <c r="JDO1371" s="121"/>
      <c r="JDP1371" s="121"/>
      <c r="JDQ1371" s="121"/>
      <c r="JDR1371" s="121"/>
      <c r="JDS1371" s="121"/>
      <c r="JDT1371" s="121"/>
      <c r="JDU1371" s="121"/>
      <c r="JDV1371" s="121"/>
      <c r="JDW1371" s="121"/>
      <c r="JDX1371" s="121"/>
      <c r="JDY1371" s="121"/>
      <c r="JDZ1371" s="121"/>
      <c r="JEA1371" s="121"/>
      <c r="JEB1371" s="121"/>
      <c r="JEC1371" s="121"/>
      <c r="JED1371" s="121"/>
      <c r="JEE1371" s="121"/>
      <c r="JEF1371" s="121"/>
      <c r="JEG1371" s="121"/>
      <c r="JEH1371" s="121"/>
      <c r="JEI1371" s="121"/>
      <c r="JEJ1371" s="121"/>
      <c r="JEK1371" s="121"/>
      <c r="JEL1371" s="121"/>
      <c r="JEM1371" s="121"/>
      <c r="JEN1371" s="121"/>
      <c r="JEO1371" s="121"/>
      <c r="JEP1371" s="121"/>
      <c r="JEQ1371" s="121"/>
      <c r="JER1371" s="121"/>
      <c r="JES1371" s="121"/>
      <c r="JET1371" s="121"/>
      <c r="JEU1371" s="121"/>
      <c r="JEV1371" s="121"/>
      <c r="JEW1371" s="121"/>
      <c r="JEX1371" s="121"/>
      <c r="JEY1371" s="121"/>
      <c r="JEZ1371" s="121"/>
      <c r="JFA1371" s="121"/>
      <c r="JFB1371" s="121"/>
      <c r="JFC1371" s="121"/>
      <c r="JFD1371" s="121"/>
      <c r="JFE1371" s="121"/>
      <c r="JFF1371" s="121"/>
      <c r="JFG1371" s="121"/>
      <c r="JFH1371" s="121"/>
      <c r="JFI1371" s="121"/>
      <c r="JFJ1371" s="121"/>
      <c r="JFK1371" s="121"/>
      <c r="JFL1371" s="121"/>
      <c r="JFM1371" s="121"/>
      <c r="JFN1371" s="121"/>
      <c r="JFO1371" s="121"/>
      <c r="JFP1371" s="121"/>
      <c r="JFQ1371" s="121"/>
      <c r="JFR1371" s="121"/>
      <c r="JFS1371" s="121"/>
      <c r="JFT1371" s="121"/>
      <c r="JFU1371" s="121"/>
      <c r="JFV1371" s="121"/>
      <c r="JFW1371" s="121"/>
      <c r="JFX1371" s="121"/>
      <c r="JFY1371" s="121"/>
      <c r="JFZ1371" s="121"/>
      <c r="JGA1371" s="121"/>
      <c r="JGB1371" s="121"/>
      <c r="JGC1371" s="121"/>
      <c r="JGD1371" s="121"/>
      <c r="JGE1371" s="121"/>
      <c r="JGF1371" s="121"/>
      <c r="JGG1371" s="121"/>
      <c r="JGH1371" s="121"/>
      <c r="JGI1371" s="121"/>
      <c r="JGJ1371" s="121"/>
      <c r="JGK1371" s="121"/>
      <c r="JGL1371" s="121"/>
      <c r="JGM1371" s="121"/>
      <c r="JGN1371" s="121"/>
      <c r="JGO1371" s="121"/>
      <c r="JGP1371" s="121"/>
      <c r="JGQ1371" s="121"/>
      <c r="JGR1371" s="121"/>
      <c r="JGS1371" s="121"/>
      <c r="JGT1371" s="121"/>
      <c r="JGU1371" s="121"/>
      <c r="JGV1371" s="121"/>
      <c r="JGW1371" s="121"/>
      <c r="JGX1371" s="121"/>
      <c r="JGY1371" s="121"/>
      <c r="JGZ1371" s="121"/>
      <c r="JHA1371" s="121"/>
      <c r="JHB1371" s="121"/>
      <c r="JHC1371" s="121"/>
      <c r="JHD1371" s="121"/>
      <c r="JHE1371" s="121"/>
      <c r="JHF1371" s="121"/>
      <c r="JHG1371" s="121"/>
      <c r="JHH1371" s="121"/>
      <c r="JHI1371" s="121"/>
      <c r="JHJ1371" s="121"/>
      <c r="JHK1371" s="121"/>
      <c r="JHL1371" s="121"/>
      <c r="JHM1371" s="121"/>
      <c r="JHN1371" s="121"/>
      <c r="JHO1371" s="121"/>
      <c r="JHP1371" s="121"/>
      <c r="JHQ1371" s="121"/>
      <c r="JHR1371" s="121"/>
      <c r="JHS1371" s="121"/>
      <c r="JHT1371" s="121"/>
      <c r="JHU1371" s="121"/>
      <c r="JHV1371" s="121"/>
      <c r="JHW1371" s="121"/>
      <c r="JHX1371" s="121"/>
      <c r="JHY1371" s="121"/>
      <c r="JHZ1371" s="121"/>
      <c r="JIA1371" s="121"/>
      <c r="JIB1371" s="121"/>
      <c r="JIC1371" s="121"/>
      <c r="JID1371" s="121"/>
      <c r="JIE1371" s="121"/>
      <c r="JIF1371" s="121"/>
      <c r="JIG1371" s="121"/>
      <c r="JIH1371" s="121"/>
      <c r="JII1371" s="121"/>
      <c r="JIJ1371" s="121"/>
      <c r="JIK1371" s="121"/>
      <c r="JIL1371" s="121"/>
      <c r="JIM1371" s="121"/>
      <c r="JIN1371" s="121"/>
      <c r="JIO1371" s="121"/>
      <c r="JIP1371" s="121"/>
      <c r="JIQ1371" s="121"/>
      <c r="JIR1371" s="121"/>
      <c r="JIS1371" s="121"/>
      <c r="JIT1371" s="121"/>
      <c r="JIU1371" s="121"/>
      <c r="JIV1371" s="121"/>
      <c r="JIW1371" s="121"/>
      <c r="JIX1371" s="121"/>
      <c r="JIY1371" s="121"/>
      <c r="JIZ1371" s="121"/>
      <c r="JJA1371" s="121"/>
      <c r="JJB1371" s="121"/>
      <c r="JJC1371" s="121"/>
      <c r="JJD1371" s="121"/>
      <c r="JJE1371" s="121"/>
      <c r="JJF1371" s="121"/>
      <c r="JJG1371" s="121"/>
      <c r="JJH1371" s="121"/>
      <c r="JJI1371" s="121"/>
      <c r="JJJ1371" s="121"/>
      <c r="JJK1371" s="121"/>
      <c r="JJL1371" s="121"/>
      <c r="JJM1371" s="121"/>
      <c r="JJN1371" s="121"/>
      <c r="JJO1371" s="121"/>
      <c r="JJP1371" s="121"/>
      <c r="JJQ1371" s="121"/>
      <c r="JJR1371" s="121"/>
      <c r="JJS1371" s="121"/>
      <c r="JJT1371" s="121"/>
      <c r="JJU1371" s="121"/>
      <c r="JJV1371" s="121"/>
      <c r="JJW1371" s="121"/>
      <c r="JJX1371" s="121"/>
      <c r="JJY1371" s="121"/>
      <c r="JJZ1371" s="121"/>
      <c r="JKA1371" s="121"/>
      <c r="JKB1371" s="121"/>
      <c r="JKC1371" s="121"/>
      <c r="JKD1371" s="121"/>
      <c r="JKE1371" s="121"/>
      <c r="JKF1371" s="121"/>
      <c r="JKG1371" s="121"/>
      <c r="JKH1371" s="121"/>
      <c r="JKI1371" s="121"/>
      <c r="JKJ1371" s="121"/>
      <c r="JKK1371" s="121"/>
      <c r="JKL1371" s="121"/>
      <c r="JKM1371" s="121"/>
      <c r="JKN1371" s="121"/>
      <c r="JKO1371" s="121"/>
      <c r="JKP1371" s="121"/>
      <c r="JKQ1371" s="121"/>
      <c r="JKR1371" s="121"/>
      <c r="JKS1371" s="121"/>
      <c r="JKT1371" s="121"/>
      <c r="JKU1371" s="121"/>
      <c r="JKV1371" s="121"/>
      <c r="JKW1371" s="121"/>
      <c r="JKX1371" s="121"/>
      <c r="JKY1371" s="121"/>
      <c r="JKZ1371" s="121"/>
      <c r="JLA1371" s="121"/>
      <c r="JLB1371" s="121"/>
      <c r="JLC1371" s="121"/>
      <c r="JLD1371" s="121"/>
      <c r="JLE1371" s="121"/>
      <c r="JLF1371" s="121"/>
      <c r="JLG1371" s="121"/>
      <c r="JLH1371" s="121"/>
      <c r="JLI1371" s="121"/>
      <c r="JLJ1371" s="121"/>
      <c r="JLK1371" s="121"/>
      <c r="JLL1371" s="121"/>
      <c r="JLM1371" s="121"/>
      <c r="JLN1371" s="121"/>
      <c r="JLO1371" s="121"/>
      <c r="JLP1371" s="121"/>
      <c r="JLQ1371" s="121"/>
      <c r="JLR1371" s="121"/>
      <c r="JLS1371" s="121"/>
      <c r="JLT1371" s="121"/>
      <c r="JLU1371" s="121"/>
      <c r="JLV1371" s="121"/>
      <c r="JLW1371" s="121"/>
      <c r="JLX1371" s="121"/>
      <c r="JLY1371" s="121"/>
      <c r="JLZ1371" s="121"/>
      <c r="JMA1371" s="121"/>
      <c r="JMB1371" s="121"/>
      <c r="JMC1371" s="121"/>
      <c r="JMD1371" s="121"/>
      <c r="JME1371" s="121"/>
      <c r="JMF1371" s="121"/>
      <c r="JMG1371" s="121"/>
      <c r="JMH1371" s="121"/>
      <c r="JMI1371" s="121"/>
      <c r="JMJ1371" s="121"/>
      <c r="JMK1371" s="121"/>
      <c r="JML1371" s="121"/>
      <c r="JMM1371" s="121"/>
      <c r="JMN1371" s="121"/>
      <c r="JMO1371" s="121"/>
      <c r="JMP1371" s="121"/>
      <c r="JMQ1371" s="121"/>
      <c r="JMR1371" s="121"/>
      <c r="JMS1371" s="121"/>
      <c r="JMT1371" s="121"/>
      <c r="JMU1371" s="121"/>
      <c r="JMV1371" s="121"/>
      <c r="JMW1371" s="121"/>
      <c r="JMX1371" s="121"/>
      <c r="JMY1371" s="121"/>
      <c r="JMZ1371" s="121"/>
      <c r="JNA1371" s="121"/>
      <c r="JNB1371" s="121"/>
      <c r="JNC1371" s="121"/>
      <c r="JND1371" s="121"/>
      <c r="JNE1371" s="121"/>
      <c r="JNF1371" s="121"/>
      <c r="JNG1371" s="121"/>
      <c r="JNH1371" s="121"/>
      <c r="JNI1371" s="121"/>
      <c r="JNJ1371" s="121"/>
      <c r="JNK1371" s="121"/>
      <c r="JNL1371" s="121"/>
      <c r="JNM1371" s="121"/>
      <c r="JNN1371" s="121"/>
      <c r="JNO1371" s="121"/>
      <c r="JNP1371" s="121"/>
      <c r="JNQ1371" s="121"/>
      <c r="JNR1371" s="121"/>
      <c r="JNS1371" s="121"/>
      <c r="JNT1371" s="121"/>
      <c r="JNU1371" s="121"/>
      <c r="JNV1371" s="121"/>
      <c r="JNW1371" s="121"/>
      <c r="JNX1371" s="121"/>
      <c r="JNY1371" s="121"/>
      <c r="JNZ1371" s="121"/>
      <c r="JOA1371" s="121"/>
      <c r="JOB1371" s="121"/>
      <c r="JOC1371" s="121"/>
      <c r="JOD1371" s="121"/>
      <c r="JOE1371" s="121"/>
      <c r="JOF1371" s="121"/>
      <c r="JOG1371" s="121"/>
      <c r="JOH1371" s="121"/>
      <c r="JOI1371" s="121"/>
      <c r="JOJ1371" s="121"/>
      <c r="JOK1371" s="121"/>
      <c r="JOL1371" s="121"/>
      <c r="JOM1371" s="121"/>
      <c r="JON1371" s="121"/>
      <c r="JOO1371" s="121"/>
      <c r="JOP1371" s="121"/>
      <c r="JOQ1371" s="121"/>
      <c r="JOR1371" s="121"/>
      <c r="JOS1371" s="121"/>
      <c r="JOT1371" s="121"/>
      <c r="JOU1371" s="121"/>
      <c r="JOV1371" s="121"/>
      <c r="JOW1371" s="121"/>
      <c r="JOX1371" s="121"/>
      <c r="JOY1371" s="121"/>
      <c r="JOZ1371" s="121"/>
      <c r="JPA1371" s="121"/>
      <c r="JPB1371" s="121"/>
      <c r="JPC1371" s="121"/>
      <c r="JPD1371" s="121"/>
      <c r="JPE1371" s="121"/>
      <c r="JPF1371" s="121"/>
      <c r="JPG1371" s="121"/>
      <c r="JPH1371" s="121"/>
      <c r="JPI1371" s="121"/>
      <c r="JPJ1371" s="121"/>
      <c r="JPK1371" s="121"/>
      <c r="JPL1371" s="121"/>
      <c r="JPM1371" s="121"/>
      <c r="JPN1371" s="121"/>
      <c r="JPO1371" s="121"/>
      <c r="JPP1371" s="121"/>
      <c r="JPQ1371" s="121"/>
      <c r="JPR1371" s="121"/>
      <c r="JPS1371" s="121"/>
      <c r="JPT1371" s="121"/>
      <c r="JPU1371" s="121"/>
      <c r="JPV1371" s="121"/>
      <c r="JPW1371" s="121"/>
      <c r="JPX1371" s="121"/>
      <c r="JPY1371" s="121"/>
      <c r="JPZ1371" s="121"/>
      <c r="JQA1371" s="121"/>
      <c r="JQB1371" s="121"/>
      <c r="JQC1371" s="121"/>
      <c r="JQD1371" s="121"/>
      <c r="JQE1371" s="121"/>
      <c r="JQF1371" s="121"/>
      <c r="JQG1371" s="121"/>
      <c r="JQH1371" s="121"/>
      <c r="JQI1371" s="121"/>
      <c r="JQJ1371" s="121"/>
      <c r="JQK1371" s="121"/>
      <c r="JQL1371" s="121"/>
      <c r="JQM1371" s="121"/>
      <c r="JQN1371" s="121"/>
      <c r="JQO1371" s="121"/>
      <c r="JQP1371" s="121"/>
      <c r="JQQ1371" s="121"/>
      <c r="JQR1371" s="121"/>
      <c r="JQS1371" s="121"/>
      <c r="JQT1371" s="121"/>
      <c r="JQU1371" s="121"/>
      <c r="JQV1371" s="121"/>
      <c r="JQW1371" s="121"/>
      <c r="JQX1371" s="121"/>
      <c r="JQY1371" s="121"/>
      <c r="JQZ1371" s="121"/>
      <c r="JRA1371" s="121"/>
      <c r="JRB1371" s="121"/>
      <c r="JRC1371" s="121"/>
      <c r="JRD1371" s="121"/>
      <c r="JRE1371" s="121"/>
      <c r="JRF1371" s="121"/>
      <c r="JRG1371" s="121"/>
      <c r="JRH1371" s="121"/>
      <c r="JRI1371" s="121"/>
      <c r="JRJ1371" s="121"/>
      <c r="JRK1371" s="121"/>
      <c r="JRL1371" s="121"/>
      <c r="JRM1371" s="121"/>
      <c r="JRN1371" s="121"/>
      <c r="JRO1371" s="121"/>
      <c r="JRP1371" s="121"/>
      <c r="JRQ1371" s="121"/>
      <c r="JRR1371" s="121"/>
      <c r="JRS1371" s="121"/>
      <c r="JRT1371" s="121"/>
      <c r="JRU1371" s="121"/>
      <c r="JRV1371" s="121"/>
      <c r="JRW1371" s="121"/>
      <c r="JRX1371" s="121"/>
      <c r="JRY1371" s="121"/>
      <c r="JRZ1371" s="121"/>
      <c r="JSA1371" s="121"/>
      <c r="JSB1371" s="121"/>
      <c r="JSC1371" s="121"/>
      <c r="JSD1371" s="121"/>
      <c r="JSE1371" s="121"/>
      <c r="JSF1371" s="121"/>
      <c r="JSG1371" s="121"/>
      <c r="JSH1371" s="121"/>
      <c r="JSI1371" s="121"/>
      <c r="JSJ1371" s="121"/>
      <c r="JSK1371" s="121"/>
      <c r="JSL1371" s="121"/>
      <c r="JSM1371" s="121"/>
      <c r="JSN1371" s="121"/>
      <c r="JSO1371" s="121"/>
      <c r="JSP1371" s="121"/>
      <c r="JSQ1371" s="121"/>
      <c r="JSR1371" s="121"/>
      <c r="JSS1371" s="121"/>
      <c r="JST1371" s="121"/>
      <c r="JSU1371" s="121"/>
      <c r="JSV1371" s="121"/>
      <c r="JSW1371" s="121"/>
      <c r="JSX1371" s="121"/>
      <c r="JSY1371" s="121"/>
      <c r="JSZ1371" s="121"/>
      <c r="JTA1371" s="121"/>
      <c r="JTB1371" s="121"/>
      <c r="JTC1371" s="121"/>
      <c r="JTD1371" s="121"/>
      <c r="JTE1371" s="121"/>
      <c r="JTF1371" s="121"/>
      <c r="JTG1371" s="121"/>
      <c r="JTH1371" s="121"/>
      <c r="JTI1371" s="121"/>
      <c r="JTJ1371" s="121"/>
      <c r="JTK1371" s="121"/>
      <c r="JTL1371" s="121"/>
      <c r="JTM1371" s="121"/>
      <c r="JTN1371" s="121"/>
      <c r="JTO1371" s="121"/>
      <c r="JTP1371" s="121"/>
      <c r="JTQ1371" s="121"/>
      <c r="JTR1371" s="121"/>
      <c r="JTS1371" s="121"/>
      <c r="JTT1371" s="121"/>
      <c r="JTU1371" s="121"/>
      <c r="JTV1371" s="121"/>
      <c r="JTW1371" s="121"/>
      <c r="JTX1371" s="121"/>
      <c r="JTY1371" s="121"/>
      <c r="JTZ1371" s="121"/>
      <c r="JUA1371" s="121"/>
      <c r="JUB1371" s="121"/>
      <c r="JUC1371" s="121"/>
      <c r="JUD1371" s="121"/>
      <c r="JUE1371" s="121"/>
      <c r="JUF1371" s="121"/>
      <c r="JUG1371" s="121"/>
      <c r="JUH1371" s="121"/>
      <c r="JUI1371" s="121"/>
      <c r="JUJ1371" s="121"/>
      <c r="JUK1371" s="121"/>
      <c r="JUL1371" s="121"/>
      <c r="JUM1371" s="121"/>
      <c r="JUN1371" s="121"/>
      <c r="JUO1371" s="121"/>
      <c r="JUP1371" s="121"/>
      <c r="JUQ1371" s="121"/>
      <c r="JUR1371" s="121"/>
      <c r="JUS1371" s="121"/>
      <c r="JUT1371" s="121"/>
      <c r="JUU1371" s="121"/>
      <c r="JUV1371" s="121"/>
      <c r="JUW1371" s="121"/>
      <c r="JUX1371" s="121"/>
      <c r="JUY1371" s="121"/>
      <c r="JUZ1371" s="121"/>
      <c r="JVA1371" s="121"/>
      <c r="JVB1371" s="121"/>
      <c r="JVC1371" s="121"/>
      <c r="JVD1371" s="121"/>
      <c r="JVE1371" s="121"/>
      <c r="JVF1371" s="121"/>
      <c r="JVG1371" s="121"/>
      <c r="JVH1371" s="121"/>
      <c r="JVI1371" s="121"/>
      <c r="JVJ1371" s="121"/>
      <c r="JVK1371" s="121"/>
      <c r="JVL1371" s="121"/>
      <c r="JVM1371" s="121"/>
      <c r="JVN1371" s="121"/>
      <c r="JVO1371" s="121"/>
      <c r="JVP1371" s="121"/>
      <c r="JVQ1371" s="121"/>
      <c r="JVR1371" s="121"/>
      <c r="JVS1371" s="121"/>
      <c r="JVT1371" s="121"/>
      <c r="JVU1371" s="121"/>
      <c r="JVV1371" s="121"/>
      <c r="JVW1371" s="121"/>
      <c r="JVX1371" s="121"/>
      <c r="JVY1371" s="121"/>
      <c r="JVZ1371" s="121"/>
      <c r="JWA1371" s="121"/>
      <c r="JWB1371" s="121"/>
      <c r="JWC1371" s="121"/>
      <c r="JWD1371" s="121"/>
      <c r="JWE1371" s="121"/>
      <c r="JWF1371" s="121"/>
      <c r="JWG1371" s="121"/>
      <c r="JWH1371" s="121"/>
      <c r="JWI1371" s="121"/>
      <c r="JWJ1371" s="121"/>
      <c r="JWK1371" s="121"/>
      <c r="JWL1371" s="121"/>
      <c r="JWM1371" s="121"/>
      <c r="JWN1371" s="121"/>
      <c r="JWO1371" s="121"/>
      <c r="JWP1371" s="121"/>
      <c r="JWQ1371" s="121"/>
      <c r="JWR1371" s="121"/>
      <c r="JWS1371" s="121"/>
      <c r="JWT1371" s="121"/>
      <c r="JWU1371" s="121"/>
      <c r="JWV1371" s="121"/>
      <c r="JWW1371" s="121"/>
      <c r="JWX1371" s="121"/>
      <c r="JWY1371" s="121"/>
      <c r="JWZ1371" s="121"/>
      <c r="JXA1371" s="121"/>
      <c r="JXB1371" s="121"/>
      <c r="JXC1371" s="121"/>
      <c r="JXD1371" s="121"/>
      <c r="JXE1371" s="121"/>
      <c r="JXF1371" s="121"/>
      <c r="JXG1371" s="121"/>
      <c r="JXH1371" s="121"/>
      <c r="JXI1371" s="121"/>
      <c r="JXJ1371" s="121"/>
      <c r="JXK1371" s="121"/>
      <c r="JXL1371" s="121"/>
      <c r="JXM1371" s="121"/>
      <c r="JXN1371" s="121"/>
      <c r="JXO1371" s="121"/>
      <c r="JXP1371" s="121"/>
      <c r="JXQ1371" s="121"/>
      <c r="JXR1371" s="121"/>
      <c r="JXS1371" s="121"/>
      <c r="JXT1371" s="121"/>
      <c r="JXU1371" s="121"/>
      <c r="JXV1371" s="121"/>
      <c r="JXW1371" s="121"/>
      <c r="JXX1371" s="121"/>
      <c r="JXY1371" s="121"/>
      <c r="JXZ1371" s="121"/>
      <c r="JYA1371" s="121"/>
      <c r="JYB1371" s="121"/>
      <c r="JYC1371" s="121"/>
      <c r="JYD1371" s="121"/>
      <c r="JYE1371" s="121"/>
      <c r="JYF1371" s="121"/>
      <c r="JYG1371" s="121"/>
      <c r="JYH1371" s="121"/>
      <c r="JYI1371" s="121"/>
      <c r="JYJ1371" s="121"/>
      <c r="JYK1371" s="121"/>
      <c r="JYL1371" s="121"/>
      <c r="JYM1371" s="121"/>
      <c r="JYN1371" s="121"/>
      <c r="JYO1371" s="121"/>
      <c r="JYP1371" s="121"/>
      <c r="JYQ1371" s="121"/>
      <c r="JYR1371" s="121"/>
      <c r="JYS1371" s="121"/>
      <c r="JYT1371" s="121"/>
      <c r="JYU1371" s="121"/>
      <c r="JYV1371" s="121"/>
      <c r="JYW1371" s="121"/>
      <c r="JYX1371" s="121"/>
      <c r="JYY1371" s="121"/>
      <c r="JYZ1371" s="121"/>
      <c r="JZA1371" s="121"/>
      <c r="JZB1371" s="121"/>
      <c r="JZC1371" s="121"/>
      <c r="JZD1371" s="121"/>
      <c r="JZE1371" s="121"/>
      <c r="JZF1371" s="121"/>
      <c r="JZG1371" s="121"/>
      <c r="JZH1371" s="121"/>
      <c r="JZI1371" s="121"/>
      <c r="JZJ1371" s="121"/>
      <c r="JZK1371" s="121"/>
      <c r="JZL1371" s="121"/>
      <c r="JZM1371" s="121"/>
      <c r="JZN1371" s="121"/>
      <c r="JZO1371" s="121"/>
      <c r="JZP1371" s="121"/>
      <c r="JZQ1371" s="121"/>
      <c r="JZR1371" s="121"/>
      <c r="JZS1371" s="121"/>
      <c r="JZT1371" s="121"/>
      <c r="JZU1371" s="121"/>
      <c r="JZV1371" s="121"/>
      <c r="JZW1371" s="121"/>
      <c r="JZX1371" s="121"/>
      <c r="JZY1371" s="121"/>
      <c r="JZZ1371" s="121"/>
      <c r="KAA1371" s="121"/>
      <c r="KAB1371" s="121"/>
      <c r="KAC1371" s="121"/>
      <c r="KAD1371" s="121"/>
      <c r="KAE1371" s="121"/>
      <c r="KAF1371" s="121"/>
      <c r="KAG1371" s="121"/>
      <c r="KAH1371" s="121"/>
      <c r="KAI1371" s="121"/>
      <c r="KAJ1371" s="121"/>
      <c r="KAK1371" s="121"/>
      <c r="KAL1371" s="121"/>
      <c r="KAM1371" s="121"/>
      <c r="KAN1371" s="121"/>
      <c r="KAO1371" s="121"/>
      <c r="KAP1371" s="121"/>
      <c r="KAQ1371" s="121"/>
      <c r="KAR1371" s="121"/>
      <c r="KAS1371" s="121"/>
      <c r="KAT1371" s="121"/>
      <c r="KAU1371" s="121"/>
      <c r="KAV1371" s="121"/>
      <c r="KAW1371" s="121"/>
      <c r="KAX1371" s="121"/>
      <c r="KAY1371" s="121"/>
      <c r="KAZ1371" s="121"/>
      <c r="KBA1371" s="121"/>
      <c r="KBB1371" s="121"/>
      <c r="KBC1371" s="121"/>
      <c r="KBD1371" s="121"/>
      <c r="KBE1371" s="121"/>
      <c r="KBF1371" s="121"/>
      <c r="KBG1371" s="121"/>
      <c r="KBH1371" s="121"/>
      <c r="KBI1371" s="121"/>
      <c r="KBJ1371" s="121"/>
      <c r="KBK1371" s="121"/>
      <c r="KBL1371" s="121"/>
      <c r="KBM1371" s="121"/>
      <c r="KBN1371" s="121"/>
      <c r="KBO1371" s="121"/>
      <c r="KBP1371" s="121"/>
      <c r="KBQ1371" s="121"/>
      <c r="KBR1371" s="121"/>
      <c r="KBS1371" s="121"/>
      <c r="KBT1371" s="121"/>
      <c r="KBU1371" s="121"/>
      <c r="KBV1371" s="121"/>
      <c r="KBW1371" s="121"/>
      <c r="KBX1371" s="121"/>
      <c r="KBY1371" s="121"/>
      <c r="KBZ1371" s="121"/>
      <c r="KCA1371" s="121"/>
      <c r="KCB1371" s="121"/>
      <c r="KCC1371" s="121"/>
      <c r="KCD1371" s="121"/>
      <c r="KCE1371" s="121"/>
      <c r="KCF1371" s="121"/>
      <c r="KCG1371" s="121"/>
      <c r="KCH1371" s="121"/>
      <c r="KCI1371" s="121"/>
      <c r="KCJ1371" s="121"/>
      <c r="KCK1371" s="121"/>
      <c r="KCL1371" s="121"/>
      <c r="KCM1371" s="121"/>
      <c r="KCN1371" s="121"/>
      <c r="KCO1371" s="121"/>
      <c r="KCP1371" s="121"/>
      <c r="KCQ1371" s="121"/>
      <c r="KCR1371" s="121"/>
      <c r="KCS1371" s="121"/>
      <c r="KCT1371" s="121"/>
      <c r="KCU1371" s="121"/>
      <c r="KCV1371" s="121"/>
      <c r="KCW1371" s="121"/>
      <c r="KCX1371" s="121"/>
      <c r="KCY1371" s="121"/>
      <c r="KCZ1371" s="121"/>
      <c r="KDA1371" s="121"/>
      <c r="KDB1371" s="121"/>
      <c r="KDC1371" s="121"/>
      <c r="KDD1371" s="121"/>
      <c r="KDE1371" s="121"/>
      <c r="KDF1371" s="121"/>
      <c r="KDG1371" s="121"/>
      <c r="KDH1371" s="121"/>
      <c r="KDI1371" s="121"/>
      <c r="KDJ1371" s="121"/>
      <c r="KDK1371" s="121"/>
      <c r="KDL1371" s="121"/>
      <c r="KDM1371" s="121"/>
      <c r="KDN1371" s="121"/>
      <c r="KDO1371" s="121"/>
      <c r="KDP1371" s="121"/>
      <c r="KDQ1371" s="121"/>
      <c r="KDR1371" s="121"/>
      <c r="KDS1371" s="121"/>
      <c r="KDT1371" s="121"/>
      <c r="KDU1371" s="121"/>
      <c r="KDV1371" s="121"/>
      <c r="KDW1371" s="121"/>
      <c r="KDX1371" s="121"/>
      <c r="KDY1371" s="121"/>
      <c r="KDZ1371" s="121"/>
      <c r="KEA1371" s="121"/>
      <c r="KEB1371" s="121"/>
      <c r="KEC1371" s="121"/>
      <c r="KED1371" s="121"/>
      <c r="KEE1371" s="121"/>
      <c r="KEF1371" s="121"/>
      <c r="KEG1371" s="121"/>
      <c r="KEH1371" s="121"/>
      <c r="KEI1371" s="121"/>
      <c r="KEJ1371" s="121"/>
      <c r="KEK1371" s="121"/>
      <c r="KEL1371" s="121"/>
      <c r="KEM1371" s="121"/>
      <c r="KEN1371" s="121"/>
      <c r="KEO1371" s="121"/>
      <c r="KEP1371" s="121"/>
      <c r="KEQ1371" s="121"/>
      <c r="KER1371" s="121"/>
      <c r="KES1371" s="121"/>
      <c r="KET1371" s="121"/>
      <c r="KEU1371" s="121"/>
      <c r="KEV1371" s="121"/>
      <c r="KEW1371" s="121"/>
      <c r="KEX1371" s="121"/>
      <c r="KEY1371" s="121"/>
      <c r="KEZ1371" s="121"/>
      <c r="KFA1371" s="121"/>
      <c r="KFB1371" s="121"/>
      <c r="KFC1371" s="121"/>
      <c r="KFD1371" s="121"/>
      <c r="KFE1371" s="121"/>
      <c r="KFF1371" s="121"/>
      <c r="KFG1371" s="121"/>
      <c r="KFH1371" s="121"/>
      <c r="KFI1371" s="121"/>
      <c r="KFJ1371" s="121"/>
      <c r="KFK1371" s="121"/>
      <c r="KFL1371" s="121"/>
      <c r="KFM1371" s="121"/>
      <c r="KFN1371" s="121"/>
      <c r="KFO1371" s="121"/>
      <c r="KFP1371" s="121"/>
      <c r="KFQ1371" s="121"/>
      <c r="KFR1371" s="121"/>
      <c r="KFS1371" s="121"/>
      <c r="KFT1371" s="121"/>
      <c r="KFU1371" s="121"/>
      <c r="KFV1371" s="121"/>
      <c r="KFW1371" s="121"/>
      <c r="KFX1371" s="121"/>
      <c r="KFY1371" s="121"/>
      <c r="KFZ1371" s="121"/>
      <c r="KGA1371" s="121"/>
      <c r="KGB1371" s="121"/>
      <c r="KGC1371" s="121"/>
      <c r="KGD1371" s="121"/>
      <c r="KGE1371" s="121"/>
      <c r="KGF1371" s="121"/>
      <c r="KGG1371" s="121"/>
      <c r="KGH1371" s="121"/>
      <c r="KGI1371" s="121"/>
      <c r="KGJ1371" s="121"/>
      <c r="KGK1371" s="121"/>
      <c r="KGL1371" s="121"/>
      <c r="KGM1371" s="121"/>
      <c r="KGN1371" s="121"/>
      <c r="KGO1371" s="121"/>
      <c r="KGP1371" s="121"/>
      <c r="KGQ1371" s="121"/>
      <c r="KGR1371" s="121"/>
      <c r="KGS1371" s="121"/>
      <c r="KGT1371" s="121"/>
      <c r="KGU1371" s="121"/>
      <c r="KGV1371" s="121"/>
      <c r="KGW1371" s="121"/>
      <c r="KGX1371" s="121"/>
      <c r="KGY1371" s="121"/>
      <c r="KGZ1371" s="121"/>
      <c r="KHA1371" s="121"/>
      <c r="KHB1371" s="121"/>
      <c r="KHC1371" s="121"/>
      <c r="KHD1371" s="121"/>
      <c r="KHE1371" s="121"/>
      <c r="KHF1371" s="121"/>
      <c r="KHG1371" s="121"/>
      <c r="KHH1371" s="121"/>
      <c r="KHI1371" s="121"/>
      <c r="KHJ1371" s="121"/>
      <c r="KHK1371" s="121"/>
      <c r="KHL1371" s="121"/>
      <c r="KHM1371" s="121"/>
      <c r="KHN1371" s="121"/>
      <c r="KHO1371" s="121"/>
      <c r="KHP1371" s="121"/>
      <c r="KHQ1371" s="121"/>
      <c r="KHR1371" s="121"/>
      <c r="KHS1371" s="121"/>
      <c r="KHT1371" s="121"/>
      <c r="KHU1371" s="121"/>
      <c r="KHV1371" s="121"/>
      <c r="KHW1371" s="121"/>
      <c r="KHX1371" s="121"/>
      <c r="KHY1371" s="121"/>
      <c r="KHZ1371" s="121"/>
      <c r="KIA1371" s="121"/>
      <c r="KIB1371" s="121"/>
      <c r="KIC1371" s="121"/>
      <c r="KID1371" s="121"/>
      <c r="KIE1371" s="121"/>
      <c r="KIF1371" s="121"/>
      <c r="KIG1371" s="121"/>
      <c r="KIH1371" s="121"/>
      <c r="KII1371" s="121"/>
      <c r="KIJ1371" s="121"/>
      <c r="KIK1371" s="121"/>
      <c r="KIL1371" s="121"/>
      <c r="KIM1371" s="121"/>
      <c r="KIN1371" s="121"/>
      <c r="KIO1371" s="121"/>
      <c r="KIP1371" s="121"/>
      <c r="KIQ1371" s="121"/>
      <c r="KIR1371" s="121"/>
      <c r="KIS1371" s="121"/>
      <c r="KIT1371" s="121"/>
      <c r="KIU1371" s="121"/>
      <c r="KIV1371" s="121"/>
      <c r="KIW1371" s="121"/>
      <c r="KIX1371" s="121"/>
      <c r="KIY1371" s="121"/>
      <c r="KIZ1371" s="121"/>
      <c r="KJA1371" s="121"/>
      <c r="KJB1371" s="121"/>
      <c r="KJC1371" s="121"/>
      <c r="KJD1371" s="121"/>
      <c r="KJE1371" s="121"/>
      <c r="KJF1371" s="121"/>
      <c r="KJG1371" s="121"/>
      <c r="KJH1371" s="121"/>
      <c r="KJI1371" s="121"/>
      <c r="KJJ1371" s="121"/>
      <c r="KJK1371" s="121"/>
      <c r="KJL1371" s="121"/>
      <c r="KJM1371" s="121"/>
      <c r="KJN1371" s="121"/>
      <c r="KJO1371" s="121"/>
      <c r="KJP1371" s="121"/>
      <c r="KJQ1371" s="121"/>
      <c r="KJR1371" s="121"/>
      <c r="KJS1371" s="121"/>
      <c r="KJT1371" s="121"/>
      <c r="KJU1371" s="121"/>
      <c r="KJV1371" s="121"/>
      <c r="KJW1371" s="121"/>
      <c r="KJX1371" s="121"/>
      <c r="KJY1371" s="121"/>
      <c r="KJZ1371" s="121"/>
      <c r="KKA1371" s="121"/>
      <c r="KKB1371" s="121"/>
      <c r="KKC1371" s="121"/>
      <c r="KKD1371" s="121"/>
      <c r="KKE1371" s="121"/>
      <c r="KKF1371" s="121"/>
      <c r="KKG1371" s="121"/>
      <c r="KKH1371" s="121"/>
      <c r="KKI1371" s="121"/>
      <c r="KKJ1371" s="121"/>
      <c r="KKK1371" s="121"/>
      <c r="KKL1371" s="121"/>
      <c r="KKM1371" s="121"/>
      <c r="KKN1371" s="121"/>
      <c r="KKO1371" s="121"/>
      <c r="KKP1371" s="121"/>
      <c r="KKQ1371" s="121"/>
      <c r="KKR1371" s="121"/>
      <c r="KKS1371" s="121"/>
      <c r="KKT1371" s="121"/>
      <c r="KKU1371" s="121"/>
      <c r="KKV1371" s="121"/>
      <c r="KKW1371" s="121"/>
      <c r="KKX1371" s="121"/>
      <c r="KKY1371" s="121"/>
      <c r="KKZ1371" s="121"/>
      <c r="KLA1371" s="121"/>
      <c r="KLB1371" s="121"/>
      <c r="KLC1371" s="121"/>
      <c r="KLD1371" s="121"/>
      <c r="KLE1371" s="121"/>
      <c r="KLF1371" s="121"/>
      <c r="KLG1371" s="121"/>
      <c r="KLH1371" s="121"/>
      <c r="KLI1371" s="121"/>
      <c r="KLJ1371" s="121"/>
      <c r="KLK1371" s="121"/>
      <c r="KLL1371" s="121"/>
      <c r="KLM1371" s="121"/>
      <c r="KLN1371" s="121"/>
      <c r="KLO1371" s="121"/>
      <c r="KLP1371" s="121"/>
      <c r="KLQ1371" s="121"/>
      <c r="KLR1371" s="121"/>
      <c r="KLS1371" s="121"/>
      <c r="KLT1371" s="121"/>
      <c r="KLU1371" s="121"/>
      <c r="KLV1371" s="121"/>
      <c r="KLW1371" s="121"/>
      <c r="KLX1371" s="121"/>
      <c r="KLY1371" s="121"/>
      <c r="KLZ1371" s="121"/>
      <c r="KMA1371" s="121"/>
      <c r="KMB1371" s="121"/>
      <c r="KMC1371" s="121"/>
      <c r="KMD1371" s="121"/>
      <c r="KME1371" s="121"/>
      <c r="KMF1371" s="121"/>
      <c r="KMG1371" s="121"/>
      <c r="KMH1371" s="121"/>
      <c r="KMI1371" s="121"/>
      <c r="KMJ1371" s="121"/>
      <c r="KMK1371" s="121"/>
      <c r="KML1371" s="121"/>
      <c r="KMM1371" s="121"/>
      <c r="KMN1371" s="121"/>
      <c r="KMO1371" s="121"/>
      <c r="KMP1371" s="121"/>
      <c r="KMQ1371" s="121"/>
      <c r="KMR1371" s="121"/>
      <c r="KMS1371" s="121"/>
      <c r="KMT1371" s="121"/>
      <c r="KMU1371" s="121"/>
      <c r="KMV1371" s="121"/>
      <c r="KMW1371" s="121"/>
      <c r="KMX1371" s="121"/>
      <c r="KMY1371" s="121"/>
      <c r="KMZ1371" s="121"/>
      <c r="KNA1371" s="121"/>
      <c r="KNB1371" s="121"/>
      <c r="KNC1371" s="121"/>
      <c r="KND1371" s="121"/>
      <c r="KNE1371" s="121"/>
      <c r="KNF1371" s="121"/>
      <c r="KNG1371" s="121"/>
      <c r="KNH1371" s="121"/>
      <c r="KNI1371" s="121"/>
      <c r="KNJ1371" s="121"/>
      <c r="KNK1371" s="121"/>
      <c r="KNL1371" s="121"/>
      <c r="KNM1371" s="121"/>
      <c r="KNN1371" s="121"/>
      <c r="KNO1371" s="121"/>
      <c r="KNP1371" s="121"/>
      <c r="KNQ1371" s="121"/>
      <c r="KNR1371" s="121"/>
      <c r="KNS1371" s="121"/>
      <c r="KNT1371" s="121"/>
      <c r="KNU1371" s="121"/>
      <c r="KNV1371" s="121"/>
      <c r="KNW1371" s="121"/>
      <c r="KNX1371" s="121"/>
      <c r="KNY1371" s="121"/>
      <c r="KNZ1371" s="121"/>
      <c r="KOA1371" s="121"/>
      <c r="KOB1371" s="121"/>
      <c r="KOC1371" s="121"/>
      <c r="KOD1371" s="121"/>
      <c r="KOE1371" s="121"/>
      <c r="KOF1371" s="121"/>
      <c r="KOG1371" s="121"/>
      <c r="KOH1371" s="121"/>
      <c r="KOI1371" s="121"/>
      <c r="KOJ1371" s="121"/>
      <c r="KOK1371" s="121"/>
      <c r="KOL1371" s="121"/>
      <c r="KOM1371" s="121"/>
      <c r="KON1371" s="121"/>
      <c r="KOO1371" s="121"/>
      <c r="KOP1371" s="121"/>
      <c r="KOQ1371" s="121"/>
      <c r="KOR1371" s="121"/>
      <c r="KOS1371" s="121"/>
      <c r="KOT1371" s="121"/>
      <c r="KOU1371" s="121"/>
      <c r="KOV1371" s="121"/>
      <c r="KOW1371" s="121"/>
      <c r="KOX1371" s="121"/>
      <c r="KOY1371" s="121"/>
      <c r="KOZ1371" s="121"/>
      <c r="KPA1371" s="121"/>
      <c r="KPB1371" s="121"/>
      <c r="KPC1371" s="121"/>
      <c r="KPD1371" s="121"/>
      <c r="KPE1371" s="121"/>
      <c r="KPF1371" s="121"/>
      <c r="KPG1371" s="121"/>
      <c r="KPH1371" s="121"/>
      <c r="KPI1371" s="121"/>
      <c r="KPJ1371" s="121"/>
      <c r="KPK1371" s="121"/>
      <c r="KPL1371" s="121"/>
      <c r="KPM1371" s="121"/>
      <c r="KPN1371" s="121"/>
      <c r="KPO1371" s="121"/>
      <c r="KPP1371" s="121"/>
      <c r="KPQ1371" s="121"/>
      <c r="KPR1371" s="121"/>
      <c r="KPS1371" s="121"/>
      <c r="KPT1371" s="121"/>
      <c r="KPU1371" s="121"/>
      <c r="KPV1371" s="121"/>
      <c r="KPW1371" s="121"/>
      <c r="KPX1371" s="121"/>
      <c r="KPY1371" s="121"/>
      <c r="KPZ1371" s="121"/>
      <c r="KQA1371" s="121"/>
      <c r="KQB1371" s="121"/>
      <c r="KQC1371" s="121"/>
      <c r="KQD1371" s="121"/>
      <c r="KQE1371" s="121"/>
      <c r="KQF1371" s="121"/>
      <c r="KQG1371" s="121"/>
      <c r="KQH1371" s="121"/>
      <c r="KQI1371" s="121"/>
      <c r="KQJ1371" s="121"/>
      <c r="KQK1371" s="121"/>
      <c r="KQL1371" s="121"/>
      <c r="KQM1371" s="121"/>
      <c r="KQN1371" s="121"/>
      <c r="KQO1371" s="121"/>
      <c r="KQP1371" s="121"/>
      <c r="KQQ1371" s="121"/>
      <c r="KQR1371" s="121"/>
      <c r="KQS1371" s="121"/>
      <c r="KQT1371" s="121"/>
      <c r="KQU1371" s="121"/>
      <c r="KQV1371" s="121"/>
      <c r="KQW1371" s="121"/>
      <c r="KQX1371" s="121"/>
      <c r="KQY1371" s="121"/>
      <c r="KQZ1371" s="121"/>
      <c r="KRA1371" s="121"/>
      <c r="KRB1371" s="121"/>
      <c r="KRC1371" s="121"/>
      <c r="KRD1371" s="121"/>
      <c r="KRE1371" s="121"/>
      <c r="KRF1371" s="121"/>
      <c r="KRG1371" s="121"/>
      <c r="KRH1371" s="121"/>
      <c r="KRI1371" s="121"/>
      <c r="KRJ1371" s="121"/>
      <c r="KRK1371" s="121"/>
      <c r="KRL1371" s="121"/>
      <c r="KRM1371" s="121"/>
      <c r="KRN1371" s="121"/>
      <c r="KRO1371" s="121"/>
      <c r="KRP1371" s="121"/>
      <c r="KRQ1371" s="121"/>
      <c r="KRR1371" s="121"/>
      <c r="KRS1371" s="121"/>
      <c r="KRT1371" s="121"/>
      <c r="KRU1371" s="121"/>
      <c r="KRV1371" s="121"/>
      <c r="KRW1371" s="121"/>
      <c r="KRX1371" s="121"/>
      <c r="KRY1371" s="121"/>
      <c r="KRZ1371" s="121"/>
      <c r="KSA1371" s="121"/>
      <c r="KSB1371" s="121"/>
      <c r="KSC1371" s="121"/>
      <c r="KSD1371" s="121"/>
      <c r="KSE1371" s="121"/>
      <c r="KSF1371" s="121"/>
      <c r="KSG1371" s="121"/>
      <c r="KSH1371" s="121"/>
      <c r="KSI1371" s="121"/>
      <c r="KSJ1371" s="121"/>
      <c r="KSK1371" s="121"/>
      <c r="KSL1371" s="121"/>
      <c r="KSM1371" s="121"/>
      <c r="KSN1371" s="121"/>
      <c r="KSO1371" s="121"/>
      <c r="KSP1371" s="121"/>
      <c r="KSQ1371" s="121"/>
      <c r="KSR1371" s="121"/>
      <c r="KSS1371" s="121"/>
      <c r="KST1371" s="121"/>
      <c r="KSU1371" s="121"/>
      <c r="KSV1371" s="121"/>
      <c r="KSW1371" s="121"/>
      <c r="KSX1371" s="121"/>
      <c r="KSY1371" s="121"/>
      <c r="KSZ1371" s="121"/>
      <c r="KTA1371" s="121"/>
      <c r="KTB1371" s="121"/>
      <c r="KTC1371" s="121"/>
      <c r="KTD1371" s="121"/>
      <c r="KTE1371" s="121"/>
      <c r="KTF1371" s="121"/>
      <c r="KTG1371" s="121"/>
      <c r="KTH1371" s="121"/>
      <c r="KTI1371" s="121"/>
      <c r="KTJ1371" s="121"/>
      <c r="KTK1371" s="121"/>
      <c r="KTL1371" s="121"/>
      <c r="KTM1371" s="121"/>
      <c r="KTN1371" s="121"/>
      <c r="KTO1371" s="121"/>
      <c r="KTP1371" s="121"/>
      <c r="KTQ1371" s="121"/>
      <c r="KTR1371" s="121"/>
      <c r="KTS1371" s="121"/>
      <c r="KTT1371" s="121"/>
      <c r="KTU1371" s="121"/>
      <c r="KTV1371" s="121"/>
      <c r="KTW1371" s="121"/>
      <c r="KTX1371" s="121"/>
      <c r="KTY1371" s="121"/>
      <c r="KTZ1371" s="121"/>
      <c r="KUA1371" s="121"/>
      <c r="KUB1371" s="121"/>
      <c r="KUC1371" s="121"/>
      <c r="KUD1371" s="121"/>
      <c r="KUE1371" s="121"/>
      <c r="KUF1371" s="121"/>
      <c r="KUG1371" s="121"/>
      <c r="KUH1371" s="121"/>
      <c r="KUI1371" s="121"/>
      <c r="KUJ1371" s="121"/>
      <c r="KUK1371" s="121"/>
      <c r="KUL1371" s="121"/>
      <c r="KUM1371" s="121"/>
      <c r="KUN1371" s="121"/>
      <c r="KUO1371" s="121"/>
      <c r="KUP1371" s="121"/>
      <c r="KUQ1371" s="121"/>
      <c r="KUR1371" s="121"/>
      <c r="KUS1371" s="121"/>
      <c r="KUT1371" s="121"/>
      <c r="KUU1371" s="121"/>
      <c r="KUV1371" s="121"/>
      <c r="KUW1371" s="121"/>
      <c r="KUX1371" s="121"/>
      <c r="KUY1371" s="121"/>
      <c r="KUZ1371" s="121"/>
      <c r="KVA1371" s="121"/>
      <c r="KVB1371" s="121"/>
      <c r="KVC1371" s="121"/>
      <c r="KVD1371" s="121"/>
      <c r="KVE1371" s="121"/>
      <c r="KVF1371" s="121"/>
      <c r="KVG1371" s="121"/>
      <c r="KVH1371" s="121"/>
      <c r="KVI1371" s="121"/>
      <c r="KVJ1371" s="121"/>
      <c r="KVK1371" s="121"/>
      <c r="KVL1371" s="121"/>
      <c r="KVM1371" s="121"/>
      <c r="KVN1371" s="121"/>
      <c r="KVO1371" s="121"/>
      <c r="KVP1371" s="121"/>
      <c r="KVQ1371" s="121"/>
      <c r="KVR1371" s="121"/>
      <c r="KVS1371" s="121"/>
      <c r="KVT1371" s="121"/>
      <c r="KVU1371" s="121"/>
      <c r="KVV1371" s="121"/>
      <c r="KVW1371" s="121"/>
      <c r="KVX1371" s="121"/>
      <c r="KVY1371" s="121"/>
      <c r="KVZ1371" s="121"/>
      <c r="KWA1371" s="121"/>
      <c r="KWB1371" s="121"/>
      <c r="KWC1371" s="121"/>
      <c r="KWD1371" s="121"/>
      <c r="KWE1371" s="121"/>
      <c r="KWF1371" s="121"/>
      <c r="KWG1371" s="121"/>
      <c r="KWH1371" s="121"/>
      <c r="KWI1371" s="121"/>
      <c r="KWJ1371" s="121"/>
      <c r="KWK1371" s="121"/>
      <c r="KWL1371" s="121"/>
      <c r="KWM1371" s="121"/>
      <c r="KWN1371" s="121"/>
      <c r="KWO1371" s="121"/>
      <c r="KWP1371" s="121"/>
      <c r="KWQ1371" s="121"/>
      <c r="KWR1371" s="121"/>
      <c r="KWS1371" s="121"/>
      <c r="KWT1371" s="121"/>
      <c r="KWU1371" s="121"/>
      <c r="KWV1371" s="121"/>
      <c r="KWW1371" s="121"/>
      <c r="KWX1371" s="121"/>
      <c r="KWY1371" s="121"/>
      <c r="KWZ1371" s="121"/>
      <c r="KXA1371" s="121"/>
      <c r="KXB1371" s="121"/>
      <c r="KXC1371" s="121"/>
      <c r="KXD1371" s="121"/>
      <c r="KXE1371" s="121"/>
      <c r="KXF1371" s="121"/>
      <c r="KXG1371" s="121"/>
      <c r="KXH1371" s="121"/>
      <c r="KXI1371" s="121"/>
      <c r="KXJ1371" s="121"/>
      <c r="KXK1371" s="121"/>
      <c r="KXL1371" s="121"/>
      <c r="KXM1371" s="121"/>
      <c r="KXN1371" s="121"/>
      <c r="KXO1371" s="121"/>
      <c r="KXP1371" s="121"/>
      <c r="KXQ1371" s="121"/>
      <c r="KXR1371" s="121"/>
      <c r="KXS1371" s="121"/>
      <c r="KXT1371" s="121"/>
      <c r="KXU1371" s="121"/>
      <c r="KXV1371" s="121"/>
      <c r="KXW1371" s="121"/>
      <c r="KXX1371" s="121"/>
      <c r="KXY1371" s="121"/>
      <c r="KXZ1371" s="121"/>
      <c r="KYA1371" s="121"/>
      <c r="KYB1371" s="121"/>
      <c r="KYC1371" s="121"/>
      <c r="KYD1371" s="121"/>
      <c r="KYE1371" s="121"/>
      <c r="KYF1371" s="121"/>
      <c r="KYG1371" s="121"/>
      <c r="KYH1371" s="121"/>
      <c r="KYI1371" s="121"/>
      <c r="KYJ1371" s="121"/>
      <c r="KYK1371" s="121"/>
      <c r="KYL1371" s="121"/>
      <c r="KYM1371" s="121"/>
      <c r="KYN1371" s="121"/>
      <c r="KYO1371" s="121"/>
      <c r="KYP1371" s="121"/>
      <c r="KYQ1371" s="121"/>
      <c r="KYR1371" s="121"/>
      <c r="KYS1371" s="121"/>
      <c r="KYT1371" s="121"/>
      <c r="KYU1371" s="121"/>
      <c r="KYV1371" s="121"/>
      <c r="KYW1371" s="121"/>
      <c r="KYX1371" s="121"/>
      <c r="KYY1371" s="121"/>
      <c r="KYZ1371" s="121"/>
      <c r="KZA1371" s="121"/>
      <c r="KZB1371" s="121"/>
      <c r="KZC1371" s="121"/>
      <c r="KZD1371" s="121"/>
      <c r="KZE1371" s="121"/>
      <c r="KZF1371" s="121"/>
      <c r="KZG1371" s="121"/>
      <c r="KZH1371" s="121"/>
      <c r="KZI1371" s="121"/>
      <c r="KZJ1371" s="121"/>
      <c r="KZK1371" s="121"/>
      <c r="KZL1371" s="121"/>
      <c r="KZM1371" s="121"/>
      <c r="KZN1371" s="121"/>
      <c r="KZO1371" s="121"/>
      <c r="KZP1371" s="121"/>
      <c r="KZQ1371" s="121"/>
      <c r="KZR1371" s="121"/>
      <c r="KZS1371" s="121"/>
      <c r="KZT1371" s="121"/>
      <c r="KZU1371" s="121"/>
      <c r="KZV1371" s="121"/>
      <c r="KZW1371" s="121"/>
      <c r="KZX1371" s="121"/>
      <c r="KZY1371" s="121"/>
      <c r="KZZ1371" s="121"/>
      <c r="LAA1371" s="121"/>
      <c r="LAB1371" s="121"/>
      <c r="LAC1371" s="121"/>
      <c r="LAD1371" s="121"/>
      <c r="LAE1371" s="121"/>
      <c r="LAF1371" s="121"/>
      <c r="LAG1371" s="121"/>
      <c r="LAH1371" s="121"/>
      <c r="LAI1371" s="121"/>
      <c r="LAJ1371" s="121"/>
      <c r="LAK1371" s="121"/>
      <c r="LAL1371" s="121"/>
      <c r="LAM1371" s="121"/>
      <c r="LAN1371" s="121"/>
      <c r="LAO1371" s="121"/>
      <c r="LAP1371" s="121"/>
      <c r="LAQ1371" s="121"/>
      <c r="LAR1371" s="121"/>
      <c r="LAS1371" s="121"/>
      <c r="LAT1371" s="121"/>
      <c r="LAU1371" s="121"/>
      <c r="LAV1371" s="121"/>
      <c r="LAW1371" s="121"/>
      <c r="LAX1371" s="121"/>
      <c r="LAY1371" s="121"/>
      <c r="LAZ1371" s="121"/>
      <c r="LBA1371" s="121"/>
      <c r="LBB1371" s="121"/>
      <c r="LBC1371" s="121"/>
      <c r="LBD1371" s="121"/>
      <c r="LBE1371" s="121"/>
      <c r="LBF1371" s="121"/>
      <c r="LBG1371" s="121"/>
      <c r="LBH1371" s="121"/>
      <c r="LBI1371" s="121"/>
      <c r="LBJ1371" s="121"/>
      <c r="LBK1371" s="121"/>
      <c r="LBL1371" s="121"/>
      <c r="LBM1371" s="121"/>
      <c r="LBN1371" s="121"/>
      <c r="LBO1371" s="121"/>
      <c r="LBP1371" s="121"/>
      <c r="LBQ1371" s="121"/>
      <c r="LBR1371" s="121"/>
      <c r="LBS1371" s="121"/>
      <c r="LBT1371" s="121"/>
      <c r="LBU1371" s="121"/>
      <c r="LBV1371" s="121"/>
      <c r="LBW1371" s="121"/>
      <c r="LBX1371" s="121"/>
      <c r="LBY1371" s="121"/>
      <c r="LBZ1371" s="121"/>
      <c r="LCA1371" s="121"/>
      <c r="LCB1371" s="121"/>
      <c r="LCC1371" s="121"/>
      <c r="LCD1371" s="121"/>
      <c r="LCE1371" s="121"/>
      <c r="LCF1371" s="121"/>
      <c r="LCG1371" s="121"/>
      <c r="LCH1371" s="121"/>
      <c r="LCI1371" s="121"/>
      <c r="LCJ1371" s="121"/>
      <c r="LCK1371" s="121"/>
      <c r="LCL1371" s="121"/>
      <c r="LCM1371" s="121"/>
      <c r="LCN1371" s="121"/>
      <c r="LCO1371" s="121"/>
      <c r="LCP1371" s="121"/>
      <c r="LCQ1371" s="121"/>
      <c r="LCR1371" s="121"/>
      <c r="LCS1371" s="121"/>
      <c r="LCT1371" s="121"/>
      <c r="LCU1371" s="121"/>
      <c r="LCV1371" s="121"/>
      <c r="LCW1371" s="121"/>
      <c r="LCX1371" s="121"/>
      <c r="LCY1371" s="121"/>
      <c r="LCZ1371" s="121"/>
      <c r="LDA1371" s="121"/>
      <c r="LDB1371" s="121"/>
      <c r="LDC1371" s="121"/>
      <c r="LDD1371" s="121"/>
      <c r="LDE1371" s="121"/>
      <c r="LDF1371" s="121"/>
      <c r="LDG1371" s="121"/>
      <c r="LDH1371" s="121"/>
      <c r="LDI1371" s="121"/>
      <c r="LDJ1371" s="121"/>
      <c r="LDK1371" s="121"/>
      <c r="LDL1371" s="121"/>
      <c r="LDM1371" s="121"/>
      <c r="LDN1371" s="121"/>
      <c r="LDO1371" s="121"/>
      <c r="LDP1371" s="121"/>
      <c r="LDQ1371" s="121"/>
      <c r="LDR1371" s="121"/>
      <c r="LDS1371" s="121"/>
      <c r="LDT1371" s="121"/>
      <c r="LDU1371" s="121"/>
      <c r="LDV1371" s="121"/>
      <c r="LDW1371" s="121"/>
      <c r="LDX1371" s="121"/>
      <c r="LDY1371" s="121"/>
      <c r="LDZ1371" s="121"/>
      <c r="LEA1371" s="121"/>
      <c r="LEB1371" s="121"/>
      <c r="LEC1371" s="121"/>
      <c r="LED1371" s="121"/>
      <c r="LEE1371" s="121"/>
      <c r="LEF1371" s="121"/>
      <c r="LEG1371" s="121"/>
      <c r="LEH1371" s="121"/>
      <c r="LEI1371" s="121"/>
      <c r="LEJ1371" s="121"/>
      <c r="LEK1371" s="121"/>
      <c r="LEL1371" s="121"/>
      <c r="LEM1371" s="121"/>
      <c r="LEN1371" s="121"/>
      <c r="LEO1371" s="121"/>
      <c r="LEP1371" s="121"/>
      <c r="LEQ1371" s="121"/>
      <c r="LER1371" s="121"/>
      <c r="LES1371" s="121"/>
      <c r="LET1371" s="121"/>
      <c r="LEU1371" s="121"/>
      <c r="LEV1371" s="121"/>
      <c r="LEW1371" s="121"/>
      <c r="LEX1371" s="121"/>
      <c r="LEY1371" s="121"/>
      <c r="LEZ1371" s="121"/>
      <c r="LFA1371" s="121"/>
      <c r="LFB1371" s="121"/>
      <c r="LFC1371" s="121"/>
      <c r="LFD1371" s="121"/>
      <c r="LFE1371" s="121"/>
      <c r="LFF1371" s="121"/>
      <c r="LFG1371" s="121"/>
      <c r="LFH1371" s="121"/>
      <c r="LFI1371" s="121"/>
      <c r="LFJ1371" s="121"/>
      <c r="LFK1371" s="121"/>
      <c r="LFL1371" s="121"/>
      <c r="LFM1371" s="121"/>
      <c r="LFN1371" s="121"/>
      <c r="LFO1371" s="121"/>
      <c r="LFP1371" s="121"/>
      <c r="LFQ1371" s="121"/>
      <c r="LFR1371" s="121"/>
      <c r="LFS1371" s="121"/>
      <c r="LFT1371" s="121"/>
      <c r="LFU1371" s="121"/>
      <c r="LFV1371" s="121"/>
      <c r="LFW1371" s="121"/>
      <c r="LFX1371" s="121"/>
      <c r="LFY1371" s="121"/>
      <c r="LFZ1371" s="121"/>
      <c r="LGA1371" s="121"/>
      <c r="LGB1371" s="121"/>
      <c r="LGC1371" s="121"/>
      <c r="LGD1371" s="121"/>
      <c r="LGE1371" s="121"/>
      <c r="LGF1371" s="121"/>
      <c r="LGG1371" s="121"/>
      <c r="LGH1371" s="121"/>
      <c r="LGI1371" s="121"/>
      <c r="LGJ1371" s="121"/>
      <c r="LGK1371" s="121"/>
      <c r="LGL1371" s="121"/>
      <c r="LGM1371" s="121"/>
      <c r="LGN1371" s="121"/>
      <c r="LGO1371" s="121"/>
      <c r="LGP1371" s="121"/>
      <c r="LGQ1371" s="121"/>
      <c r="LGR1371" s="121"/>
      <c r="LGS1371" s="121"/>
      <c r="LGT1371" s="121"/>
      <c r="LGU1371" s="121"/>
      <c r="LGV1371" s="121"/>
      <c r="LGW1371" s="121"/>
      <c r="LGX1371" s="121"/>
      <c r="LGY1371" s="121"/>
      <c r="LGZ1371" s="121"/>
      <c r="LHA1371" s="121"/>
      <c r="LHB1371" s="121"/>
      <c r="LHC1371" s="121"/>
      <c r="LHD1371" s="121"/>
      <c r="LHE1371" s="121"/>
      <c r="LHF1371" s="121"/>
      <c r="LHG1371" s="121"/>
      <c r="LHH1371" s="121"/>
      <c r="LHI1371" s="121"/>
      <c r="LHJ1371" s="121"/>
      <c r="LHK1371" s="121"/>
      <c r="LHL1371" s="121"/>
      <c r="LHM1371" s="121"/>
      <c r="LHN1371" s="121"/>
      <c r="LHO1371" s="121"/>
      <c r="LHP1371" s="121"/>
      <c r="LHQ1371" s="121"/>
      <c r="LHR1371" s="121"/>
      <c r="LHS1371" s="121"/>
      <c r="LHT1371" s="121"/>
      <c r="LHU1371" s="121"/>
      <c r="LHV1371" s="121"/>
      <c r="LHW1371" s="121"/>
      <c r="LHX1371" s="121"/>
      <c r="LHY1371" s="121"/>
      <c r="LHZ1371" s="121"/>
      <c r="LIA1371" s="121"/>
      <c r="LIB1371" s="121"/>
      <c r="LIC1371" s="121"/>
      <c r="LID1371" s="121"/>
      <c r="LIE1371" s="121"/>
      <c r="LIF1371" s="121"/>
      <c r="LIG1371" s="121"/>
      <c r="LIH1371" s="121"/>
      <c r="LII1371" s="121"/>
      <c r="LIJ1371" s="121"/>
      <c r="LIK1371" s="121"/>
      <c r="LIL1371" s="121"/>
      <c r="LIM1371" s="121"/>
      <c r="LIN1371" s="121"/>
      <c r="LIO1371" s="121"/>
      <c r="LIP1371" s="121"/>
      <c r="LIQ1371" s="121"/>
      <c r="LIR1371" s="121"/>
      <c r="LIS1371" s="121"/>
      <c r="LIT1371" s="121"/>
      <c r="LIU1371" s="121"/>
      <c r="LIV1371" s="121"/>
      <c r="LIW1371" s="121"/>
      <c r="LIX1371" s="121"/>
      <c r="LIY1371" s="121"/>
      <c r="LIZ1371" s="121"/>
      <c r="LJA1371" s="121"/>
      <c r="LJB1371" s="121"/>
      <c r="LJC1371" s="121"/>
      <c r="LJD1371" s="121"/>
      <c r="LJE1371" s="121"/>
      <c r="LJF1371" s="121"/>
      <c r="LJG1371" s="121"/>
      <c r="LJH1371" s="121"/>
      <c r="LJI1371" s="121"/>
      <c r="LJJ1371" s="121"/>
      <c r="LJK1371" s="121"/>
      <c r="LJL1371" s="121"/>
      <c r="LJM1371" s="121"/>
      <c r="LJN1371" s="121"/>
      <c r="LJO1371" s="121"/>
      <c r="LJP1371" s="121"/>
      <c r="LJQ1371" s="121"/>
      <c r="LJR1371" s="121"/>
      <c r="LJS1371" s="121"/>
      <c r="LJT1371" s="121"/>
      <c r="LJU1371" s="121"/>
      <c r="LJV1371" s="121"/>
      <c r="LJW1371" s="121"/>
      <c r="LJX1371" s="121"/>
      <c r="LJY1371" s="121"/>
      <c r="LJZ1371" s="121"/>
      <c r="LKA1371" s="121"/>
      <c r="LKB1371" s="121"/>
      <c r="LKC1371" s="121"/>
      <c r="LKD1371" s="121"/>
      <c r="LKE1371" s="121"/>
      <c r="LKF1371" s="121"/>
      <c r="LKG1371" s="121"/>
      <c r="LKH1371" s="121"/>
      <c r="LKI1371" s="121"/>
      <c r="LKJ1371" s="121"/>
      <c r="LKK1371" s="121"/>
      <c r="LKL1371" s="121"/>
      <c r="LKM1371" s="121"/>
      <c r="LKN1371" s="121"/>
      <c r="LKO1371" s="121"/>
      <c r="LKP1371" s="121"/>
      <c r="LKQ1371" s="121"/>
      <c r="LKR1371" s="121"/>
      <c r="LKS1371" s="121"/>
      <c r="LKT1371" s="121"/>
      <c r="LKU1371" s="121"/>
      <c r="LKV1371" s="121"/>
      <c r="LKW1371" s="121"/>
      <c r="LKX1371" s="121"/>
      <c r="LKY1371" s="121"/>
      <c r="LKZ1371" s="121"/>
      <c r="LLA1371" s="121"/>
      <c r="LLB1371" s="121"/>
      <c r="LLC1371" s="121"/>
      <c r="LLD1371" s="121"/>
      <c r="LLE1371" s="121"/>
      <c r="LLF1371" s="121"/>
      <c r="LLG1371" s="121"/>
      <c r="LLH1371" s="121"/>
      <c r="LLI1371" s="121"/>
      <c r="LLJ1371" s="121"/>
      <c r="LLK1371" s="121"/>
      <c r="LLL1371" s="121"/>
      <c r="LLM1371" s="121"/>
      <c r="LLN1371" s="121"/>
      <c r="LLO1371" s="121"/>
      <c r="LLP1371" s="121"/>
      <c r="LLQ1371" s="121"/>
      <c r="LLR1371" s="121"/>
      <c r="LLS1371" s="121"/>
      <c r="LLT1371" s="121"/>
      <c r="LLU1371" s="121"/>
      <c r="LLV1371" s="121"/>
      <c r="LLW1371" s="121"/>
      <c r="LLX1371" s="121"/>
      <c r="LLY1371" s="121"/>
      <c r="LLZ1371" s="121"/>
      <c r="LMA1371" s="121"/>
      <c r="LMB1371" s="121"/>
      <c r="LMC1371" s="121"/>
      <c r="LMD1371" s="121"/>
      <c r="LME1371" s="121"/>
      <c r="LMF1371" s="121"/>
      <c r="LMG1371" s="121"/>
      <c r="LMH1371" s="121"/>
      <c r="LMI1371" s="121"/>
      <c r="LMJ1371" s="121"/>
      <c r="LMK1371" s="121"/>
      <c r="LML1371" s="121"/>
      <c r="LMM1371" s="121"/>
      <c r="LMN1371" s="121"/>
      <c r="LMO1371" s="121"/>
      <c r="LMP1371" s="121"/>
      <c r="LMQ1371" s="121"/>
      <c r="LMR1371" s="121"/>
      <c r="LMS1371" s="121"/>
      <c r="LMT1371" s="121"/>
      <c r="LMU1371" s="121"/>
      <c r="LMV1371" s="121"/>
      <c r="LMW1371" s="121"/>
      <c r="LMX1371" s="121"/>
      <c r="LMY1371" s="121"/>
      <c r="LMZ1371" s="121"/>
      <c r="LNA1371" s="121"/>
      <c r="LNB1371" s="121"/>
      <c r="LNC1371" s="121"/>
      <c r="LND1371" s="121"/>
      <c r="LNE1371" s="121"/>
      <c r="LNF1371" s="121"/>
      <c r="LNG1371" s="121"/>
      <c r="LNH1371" s="121"/>
      <c r="LNI1371" s="121"/>
      <c r="LNJ1371" s="121"/>
      <c r="LNK1371" s="121"/>
      <c r="LNL1371" s="121"/>
      <c r="LNM1371" s="121"/>
      <c r="LNN1371" s="121"/>
      <c r="LNO1371" s="121"/>
      <c r="LNP1371" s="121"/>
      <c r="LNQ1371" s="121"/>
      <c r="LNR1371" s="121"/>
      <c r="LNS1371" s="121"/>
      <c r="LNT1371" s="121"/>
      <c r="LNU1371" s="121"/>
      <c r="LNV1371" s="121"/>
      <c r="LNW1371" s="121"/>
      <c r="LNX1371" s="121"/>
      <c r="LNY1371" s="121"/>
      <c r="LNZ1371" s="121"/>
      <c r="LOA1371" s="121"/>
      <c r="LOB1371" s="121"/>
      <c r="LOC1371" s="121"/>
      <c r="LOD1371" s="121"/>
      <c r="LOE1371" s="121"/>
      <c r="LOF1371" s="121"/>
      <c r="LOG1371" s="121"/>
      <c r="LOH1371" s="121"/>
      <c r="LOI1371" s="121"/>
      <c r="LOJ1371" s="121"/>
      <c r="LOK1371" s="121"/>
      <c r="LOL1371" s="121"/>
      <c r="LOM1371" s="121"/>
      <c r="LON1371" s="121"/>
      <c r="LOO1371" s="121"/>
      <c r="LOP1371" s="121"/>
      <c r="LOQ1371" s="121"/>
      <c r="LOR1371" s="121"/>
      <c r="LOS1371" s="121"/>
      <c r="LOT1371" s="121"/>
      <c r="LOU1371" s="121"/>
      <c r="LOV1371" s="121"/>
      <c r="LOW1371" s="121"/>
      <c r="LOX1371" s="121"/>
      <c r="LOY1371" s="121"/>
      <c r="LOZ1371" s="121"/>
      <c r="LPA1371" s="121"/>
      <c r="LPB1371" s="121"/>
      <c r="LPC1371" s="121"/>
      <c r="LPD1371" s="121"/>
      <c r="LPE1371" s="121"/>
      <c r="LPF1371" s="121"/>
      <c r="LPG1371" s="121"/>
      <c r="LPH1371" s="121"/>
      <c r="LPI1371" s="121"/>
      <c r="LPJ1371" s="121"/>
      <c r="LPK1371" s="121"/>
      <c r="LPL1371" s="121"/>
      <c r="LPM1371" s="121"/>
      <c r="LPN1371" s="121"/>
      <c r="LPO1371" s="121"/>
      <c r="LPP1371" s="121"/>
      <c r="LPQ1371" s="121"/>
      <c r="LPR1371" s="121"/>
      <c r="LPS1371" s="121"/>
      <c r="LPT1371" s="121"/>
      <c r="LPU1371" s="121"/>
      <c r="LPV1371" s="121"/>
      <c r="LPW1371" s="121"/>
      <c r="LPX1371" s="121"/>
      <c r="LPY1371" s="121"/>
      <c r="LPZ1371" s="121"/>
      <c r="LQA1371" s="121"/>
      <c r="LQB1371" s="121"/>
      <c r="LQC1371" s="121"/>
      <c r="LQD1371" s="121"/>
      <c r="LQE1371" s="121"/>
      <c r="LQF1371" s="121"/>
      <c r="LQG1371" s="121"/>
      <c r="LQH1371" s="121"/>
      <c r="LQI1371" s="121"/>
      <c r="LQJ1371" s="121"/>
      <c r="LQK1371" s="121"/>
      <c r="LQL1371" s="121"/>
      <c r="LQM1371" s="121"/>
      <c r="LQN1371" s="121"/>
      <c r="LQO1371" s="121"/>
      <c r="LQP1371" s="121"/>
      <c r="LQQ1371" s="121"/>
      <c r="LQR1371" s="121"/>
      <c r="LQS1371" s="121"/>
      <c r="LQT1371" s="121"/>
      <c r="LQU1371" s="121"/>
      <c r="LQV1371" s="121"/>
      <c r="LQW1371" s="121"/>
      <c r="LQX1371" s="121"/>
      <c r="LQY1371" s="121"/>
      <c r="LQZ1371" s="121"/>
      <c r="LRA1371" s="121"/>
      <c r="LRB1371" s="121"/>
      <c r="LRC1371" s="121"/>
      <c r="LRD1371" s="121"/>
      <c r="LRE1371" s="121"/>
      <c r="LRF1371" s="121"/>
      <c r="LRG1371" s="121"/>
      <c r="LRH1371" s="121"/>
      <c r="LRI1371" s="121"/>
      <c r="LRJ1371" s="121"/>
      <c r="LRK1371" s="121"/>
      <c r="LRL1371" s="121"/>
      <c r="LRM1371" s="121"/>
      <c r="LRN1371" s="121"/>
      <c r="LRO1371" s="121"/>
      <c r="LRP1371" s="121"/>
      <c r="LRQ1371" s="121"/>
      <c r="LRR1371" s="121"/>
      <c r="LRS1371" s="121"/>
      <c r="LRT1371" s="121"/>
      <c r="LRU1371" s="121"/>
      <c r="LRV1371" s="121"/>
      <c r="LRW1371" s="121"/>
      <c r="LRX1371" s="121"/>
      <c r="LRY1371" s="121"/>
      <c r="LRZ1371" s="121"/>
      <c r="LSA1371" s="121"/>
      <c r="LSB1371" s="121"/>
      <c r="LSC1371" s="121"/>
      <c r="LSD1371" s="121"/>
      <c r="LSE1371" s="121"/>
      <c r="LSF1371" s="121"/>
      <c r="LSG1371" s="121"/>
      <c r="LSH1371" s="121"/>
      <c r="LSI1371" s="121"/>
      <c r="LSJ1371" s="121"/>
      <c r="LSK1371" s="121"/>
      <c r="LSL1371" s="121"/>
      <c r="LSM1371" s="121"/>
      <c r="LSN1371" s="121"/>
      <c r="LSO1371" s="121"/>
      <c r="LSP1371" s="121"/>
      <c r="LSQ1371" s="121"/>
      <c r="LSR1371" s="121"/>
      <c r="LSS1371" s="121"/>
      <c r="LST1371" s="121"/>
      <c r="LSU1371" s="121"/>
      <c r="LSV1371" s="121"/>
      <c r="LSW1371" s="121"/>
      <c r="LSX1371" s="121"/>
      <c r="LSY1371" s="121"/>
      <c r="LSZ1371" s="121"/>
      <c r="LTA1371" s="121"/>
      <c r="LTB1371" s="121"/>
      <c r="LTC1371" s="121"/>
      <c r="LTD1371" s="121"/>
      <c r="LTE1371" s="121"/>
      <c r="LTF1371" s="121"/>
      <c r="LTG1371" s="121"/>
      <c r="LTH1371" s="121"/>
      <c r="LTI1371" s="121"/>
      <c r="LTJ1371" s="121"/>
      <c r="LTK1371" s="121"/>
      <c r="LTL1371" s="121"/>
      <c r="LTM1371" s="121"/>
      <c r="LTN1371" s="121"/>
      <c r="LTO1371" s="121"/>
      <c r="LTP1371" s="121"/>
      <c r="LTQ1371" s="121"/>
      <c r="LTR1371" s="121"/>
      <c r="LTS1371" s="121"/>
      <c r="LTT1371" s="121"/>
      <c r="LTU1371" s="121"/>
      <c r="LTV1371" s="121"/>
      <c r="LTW1371" s="121"/>
      <c r="LTX1371" s="121"/>
      <c r="LTY1371" s="121"/>
      <c r="LTZ1371" s="121"/>
      <c r="LUA1371" s="121"/>
      <c r="LUB1371" s="121"/>
      <c r="LUC1371" s="121"/>
      <c r="LUD1371" s="121"/>
      <c r="LUE1371" s="121"/>
      <c r="LUF1371" s="121"/>
      <c r="LUG1371" s="121"/>
      <c r="LUH1371" s="121"/>
      <c r="LUI1371" s="121"/>
      <c r="LUJ1371" s="121"/>
      <c r="LUK1371" s="121"/>
      <c r="LUL1371" s="121"/>
      <c r="LUM1371" s="121"/>
      <c r="LUN1371" s="121"/>
      <c r="LUO1371" s="121"/>
      <c r="LUP1371" s="121"/>
      <c r="LUQ1371" s="121"/>
      <c r="LUR1371" s="121"/>
      <c r="LUS1371" s="121"/>
      <c r="LUT1371" s="121"/>
      <c r="LUU1371" s="121"/>
      <c r="LUV1371" s="121"/>
      <c r="LUW1371" s="121"/>
      <c r="LUX1371" s="121"/>
      <c r="LUY1371" s="121"/>
      <c r="LUZ1371" s="121"/>
      <c r="LVA1371" s="121"/>
      <c r="LVB1371" s="121"/>
      <c r="LVC1371" s="121"/>
      <c r="LVD1371" s="121"/>
      <c r="LVE1371" s="121"/>
      <c r="LVF1371" s="121"/>
      <c r="LVG1371" s="121"/>
      <c r="LVH1371" s="121"/>
      <c r="LVI1371" s="121"/>
      <c r="LVJ1371" s="121"/>
      <c r="LVK1371" s="121"/>
      <c r="LVL1371" s="121"/>
      <c r="LVM1371" s="121"/>
      <c r="LVN1371" s="121"/>
      <c r="LVO1371" s="121"/>
      <c r="LVP1371" s="121"/>
      <c r="LVQ1371" s="121"/>
      <c r="LVR1371" s="121"/>
      <c r="LVS1371" s="121"/>
      <c r="LVT1371" s="121"/>
      <c r="LVU1371" s="121"/>
      <c r="LVV1371" s="121"/>
      <c r="LVW1371" s="121"/>
      <c r="LVX1371" s="121"/>
      <c r="LVY1371" s="121"/>
      <c r="LVZ1371" s="121"/>
      <c r="LWA1371" s="121"/>
      <c r="LWB1371" s="121"/>
      <c r="LWC1371" s="121"/>
      <c r="LWD1371" s="121"/>
      <c r="LWE1371" s="121"/>
      <c r="LWF1371" s="121"/>
      <c r="LWG1371" s="121"/>
      <c r="LWH1371" s="121"/>
      <c r="LWI1371" s="121"/>
      <c r="LWJ1371" s="121"/>
      <c r="LWK1371" s="121"/>
      <c r="LWL1371" s="121"/>
      <c r="LWM1371" s="121"/>
      <c r="LWN1371" s="121"/>
      <c r="LWO1371" s="121"/>
      <c r="LWP1371" s="121"/>
      <c r="LWQ1371" s="121"/>
      <c r="LWR1371" s="121"/>
      <c r="LWS1371" s="121"/>
      <c r="LWT1371" s="121"/>
      <c r="LWU1371" s="121"/>
      <c r="LWV1371" s="121"/>
      <c r="LWW1371" s="121"/>
      <c r="LWX1371" s="121"/>
      <c r="LWY1371" s="121"/>
      <c r="LWZ1371" s="121"/>
      <c r="LXA1371" s="121"/>
      <c r="LXB1371" s="121"/>
      <c r="LXC1371" s="121"/>
      <c r="LXD1371" s="121"/>
      <c r="LXE1371" s="121"/>
      <c r="LXF1371" s="121"/>
      <c r="LXG1371" s="121"/>
      <c r="LXH1371" s="121"/>
      <c r="LXI1371" s="121"/>
      <c r="LXJ1371" s="121"/>
      <c r="LXK1371" s="121"/>
      <c r="LXL1371" s="121"/>
      <c r="LXM1371" s="121"/>
      <c r="LXN1371" s="121"/>
      <c r="LXO1371" s="121"/>
      <c r="LXP1371" s="121"/>
      <c r="LXQ1371" s="121"/>
      <c r="LXR1371" s="121"/>
      <c r="LXS1371" s="121"/>
      <c r="LXT1371" s="121"/>
      <c r="LXU1371" s="121"/>
      <c r="LXV1371" s="121"/>
      <c r="LXW1371" s="121"/>
      <c r="LXX1371" s="121"/>
      <c r="LXY1371" s="121"/>
      <c r="LXZ1371" s="121"/>
      <c r="LYA1371" s="121"/>
      <c r="LYB1371" s="121"/>
      <c r="LYC1371" s="121"/>
      <c r="LYD1371" s="121"/>
      <c r="LYE1371" s="121"/>
      <c r="LYF1371" s="121"/>
      <c r="LYG1371" s="121"/>
      <c r="LYH1371" s="121"/>
      <c r="LYI1371" s="121"/>
      <c r="LYJ1371" s="121"/>
      <c r="LYK1371" s="121"/>
      <c r="LYL1371" s="121"/>
      <c r="LYM1371" s="121"/>
      <c r="LYN1371" s="121"/>
      <c r="LYO1371" s="121"/>
      <c r="LYP1371" s="121"/>
      <c r="LYQ1371" s="121"/>
      <c r="LYR1371" s="121"/>
      <c r="LYS1371" s="121"/>
      <c r="LYT1371" s="121"/>
      <c r="LYU1371" s="121"/>
      <c r="LYV1371" s="121"/>
      <c r="LYW1371" s="121"/>
      <c r="LYX1371" s="121"/>
      <c r="LYY1371" s="121"/>
      <c r="LYZ1371" s="121"/>
      <c r="LZA1371" s="121"/>
      <c r="LZB1371" s="121"/>
      <c r="LZC1371" s="121"/>
      <c r="LZD1371" s="121"/>
      <c r="LZE1371" s="121"/>
      <c r="LZF1371" s="121"/>
      <c r="LZG1371" s="121"/>
      <c r="LZH1371" s="121"/>
      <c r="LZI1371" s="121"/>
      <c r="LZJ1371" s="121"/>
      <c r="LZK1371" s="121"/>
      <c r="LZL1371" s="121"/>
      <c r="LZM1371" s="121"/>
      <c r="LZN1371" s="121"/>
      <c r="LZO1371" s="121"/>
      <c r="LZP1371" s="121"/>
      <c r="LZQ1371" s="121"/>
      <c r="LZR1371" s="121"/>
      <c r="LZS1371" s="121"/>
      <c r="LZT1371" s="121"/>
      <c r="LZU1371" s="121"/>
      <c r="LZV1371" s="121"/>
      <c r="LZW1371" s="121"/>
      <c r="LZX1371" s="121"/>
      <c r="LZY1371" s="121"/>
      <c r="LZZ1371" s="121"/>
      <c r="MAA1371" s="121"/>
      <c r="MAB1371" s="121"/>
      <c r="MAC1371" s="121"/>
      <c r="MAD1371" s="121"/>
      <c r="MAE1371" s="121"/>
      <c r="MAF1371" s="121"/>
      <c r="MAG1371" s="121"/>
      <c r="MAH1371" s="121"/>
      <c r="MAI1371" s="121"/>
      <c r="MAJ1371" s="121"/>
      <c r="MAK1371" s="121"/>
      <c r="MAL1371" s="121"/>
      <c r="MAM1371" s="121"/>
      <c r="MAN1371" s="121"/>
      <c r="MAO1371" s="121"/>
      <c r="MAP1371" s="121"/>
      <c r="MAQ1371" s="121"/>
      <c r="MAR1371" s="121"/>
      <c r="MAS1371" s="121"/>
      <c r="MAT1371" s="121"/>
      <c r="MAU1371" s="121"/>
      <c r="MAV1371" s="121"/>
      <c r="MAW1371" s="121"/>
      <c r="MAX1371" s="121"/>
      <c r="MAY1371" s="121"/>
      <c r="MAZ1371" s="121"/>
      <c r="MBA1371" s="121"/>
      <c r="MBB1371" s="121"/>
      <c r="MBC1371" s="121"/>
      <c r="MBD1371" s="121"/>
      <c r="MBE1371" s="121"/>
      <c r="MBF1371" s="121"/>
      <c r="MBG1371" s="121"/>
      <c r="MBH1371" s="121"/>
      <c r="MBI1371" s="121"/>
      <c r="MBJ1371" s="121"/>
      <c r="MBK1371" s="121"/>
      <c r="MBL1371" s="121"/>
      <c r="MBM1371" s="121"/>
      <c r="MBN1371" s="121"/>
      <c r="MBO1371" s="121"/>
      <c r="MBP1371" s="121"/>
      <c r="MBQ1371" s="121"/>
      <c r="MBR1371" s="121"/>
      <c r="MBS1371" s="121"/>
      <c r="MBT1371" s="121"/>
      <c r="MBU1371" s="121"/>
      <c r="MBV1371" s="121"/>
      <c r="MBW1371" s="121"/>
      <c r="MBX1371" s="121"/>
      <c r="MBY1371" s="121"/>
      <c r="MBZ1371" s="121"/>
      <c r="MCA1371" s="121"/>
      <c r="MCB1371" s="121"/>
      <c r="MCC1371" s="121"/>
      <c r="MCD1371" s="121"/>
      <c r="MCE1371" s="121"/>
      <c r="MCF1371" s="121"/>
      <c r="MCG1371" s="121"/>
      <c r="MCH1371" s="121"/>
      <c r="MCI1371" s="121"/>
      <c r="MCJ1371" s="121"/>
      <c r="MCK1371" s="121"/>
      <c r="MCL1371" s="121"/>
      <c r="MCM1371" s="121"/>
      <c r="MCN1371" s="121"/>
      <c r="MCO1371" s="121"/>
      <c r="MCP1371" s="121"/>
      <c r="MCQ1371" s="121"/>
      <c r="MCR1371" s="121"/>
      <c r="MCS1371" s="121"/>
      <c r="MCT1371" s="121"/>
      <c r="MCU1371" s="121"/>
      <c r="MCV1371" s="121"/>
      <c r="MCW1371" s="121"/>
      <c r="MCX1371" s="121"/>
      <c r="MCY1371" s="121"/>
      <c r="MCZ1371" s="121"/>
      <c r="MDA1371" s="121"/>
      <c r="MDB1371" s="121"/>
      <c r="MDC1371" s="121"/>
      <c r="MDD1371" s="121"/>
      <c r="MDE1371" s="121"/>
      <c r="MDF1371" s="121"/>
      <c r="MDG1371" s="121"/>
      <c r="MDH1371" s="121"/>
      <c r="MDI1371" s="121"/>
      <c r="MDJ1371" s="121"/>
      <c r="MDK1371" s="121"/>
      <c r="MDL1371" s="121"/>
      <c r="MDM1371" s="121"/>
      <c r="MDN1371" s="121"/>
      <c r="MDO1371" s="121"/>
      <c r="MDP1371" s="121"/>
      <c r="MDQ1371" s="121"/>
      <c r="MDR1371" s="121"/>
      <c r="MDS1371" s="121"/>
      <c r="MDT1371" s="121"/>
      <c r="MDU1371" s="121"/>
      <c r="MDV1371" s="121"/>
      <c r="MDW1371" s="121"/>
      <c r="MDX1371" s="121"/>
      <c r="MDY1371" s="121"/>
      <c r="MDZ1371" s="121"/>
      <c r="MEA1371" s="121"/>
      <c r="MEB1371" s="121"/>
      <c r="MEC1371" s="121"/>
      <c r="MED1371" s="121"/>
      <c r="MEE1371" s="121"/>
      <c r="MEF1371" s="121"/>
      <c r="MEG1371" s="121"/>
      <c r="MEH1371" s="121"/>
      <c r="MEI1371" s="121"/>
      <c r="MEJ1371" s="121"/>
      <c r="MEK1371" s="121"/>
      <c r="MEL1371" s="121"/>
      <c r="MEM1371" s="121"/>
      <c r="MEN1371" s="121"/>
      <c r="MEO1371" s="121"/>
      <c r="MEP1371" s="121"/>
      <c r="MEQ1371" s="121"/>
      <c r="MER1371" s="121"/>
      <c r="MES1371" s="121"/>
      <c r="MET1371" s="121"/>
      <c r="MEU1371" s="121"/>
      <c r="MEV1371" s="121"/>
      <c r="MEW1371" s="121"/>
      <c r="MEX1371" s="121"/>
      <c r="MEY1371" s="121"/>
      <c r="MEZ1371" s="121"/>
      <c r="MFA1371" s="121"/>
      <c r="MFB1371" s="121"/>
      <c r="MFC1371" s="121"/>
      <c r="MFD1371" s="121"/>
      <c r="MFE1371" s="121"/>
      <c r="MFF1371" s="121"/>
      <c r="MFG1371" s="121"/>
      <c r="MFH1371" s="121"/>
      <c r="MFI1371" s="121"/>
      <c r="MFJ1371" s="121"/>
      <c r="MFK1371" s="121"/>
      <c r="MFL1371" s="121"/>
      <c r="MFM1371" s="121"/>
      <c r="MFN1371" s="121"/>
      <c r="MFO1371" s="121"/>
      <c r="MFP1371" s="121"/>
      <c r="MFQ1371" s="121"/>
      <c r="MFR1371" s="121"/>
      <c r="MFS1371" s="121"/>
      <c r="MFT1371" s="121"/>
      <c r="MFU1371" s="121"/>
      <c r="MFV1371" s="121"/>
      <c r="MFW1371" s="121"/>
      <c r="MFX1371" s="121"/>
      <c r="MFY1371" s="121"/>
      <c r="MFZ1371" s="121"/>
      <c r="MGA1371" s="121"/>
      <c r="MGB1371" s="121"/>
      <c r="MGC1371" s="121"/>
      <c r="MGD1371" s="121"/>
      <c r="MGE1371" s="121"/>
      <c r="MGF1371" s="121"/>
      <c r="MGG1371" s="121"/>
      <c r="MGH1371" s="121"/>
      <c r="MGI1371" s="121"/>
      <c r="MGJ1371" s="121"/>
      <c r="MGK1371" s="121"/>
      <c r="MGL1371" s="121"/>
      <c r="MGM1371" s="121"/>
      <c r="MGN1371" s="121"/>
      <c r="MGO1371" s="121"/>
      <c r="MGP1371" s="121"/>
      <c r="MGQ1371" s="121"/>
      <c r="MGR1371" s="121"/>
      <c r="MGS1371" s="121"/>
      <c r="MGT1371" s="121"/>
      <c r="MGU1371" s="121"/>
      <c r="MGV1371" s="121"/>
      <c r="MGW1371" s="121"/>
      <c r="MGX1371" s="121"/>
      <c r="MGY1371" s="121"/>
      <c r="MGZ1371" s="121"/>
      <c r="MHA1371" s="121"/>
      <c r="MHB1371" s="121"/>
      <c r="MHC1371" s="121"/>
      <c r="MHD1371" s="121"/>
      <c r="MHE1371" s="121"/>
      <c r="MHF1371" s="121"/>
      <c r="MHG1371" s="121"/>
      <c r="MHH1371" s="121"/>
      <c r="MHI1371" s="121"/>
      <c r="MHJ1371" s="121"/>
      <c r="MHK1371" s="121"/>
      <c r="MHL1371" s="121"/>
      <c r="MHM1371" s="121"/>
      <c r="MHN1371" s="121"/>
      <c r="MHO1371" s="121"/>
      <c r="MHP1371" s="121"/>
      <c r="MHQ1371" s="121"/>
      <c r="MHR1371" s="121"/>
      <c r="MHS1371" s="121"/>
      <c r="MHT1371" s="121"/>
      <c r="MHU1371" s="121"/>
      <c r="MHV1371" s="121"/>
      <c r="MHW1371" s="121"/>
      <c r="MHX1371" s="121"/>
      <c r="MHY1371" s="121"/>
      <c r="MHZ1371" s="121"/>
      <c r="MIA1371" s="121"/>
      <c r="MIB1371" s="121"/>
      <c r="MIC1371" s="121"/>
      <c r="MID1371" s="121"/>
      <c r="MIE1371" s="121"/>
      <c r="MIF1371" s="121"/>
      <c r="MIG1371" s="121"/>
      <c r="MIH1371" s="121"/>
      <c r="MII1371" s="121"/>
      <c r="MIJ1371" s="121"/>
      <c r="MIK1371" s="121"/>
      <c r="MIL1371" s="121"/>
      <c r="MIM1371" s="121"/>
      <c r="MIN1371" s="121"/>
      <c r="MIO1371" s="121"/>
      <c r="MIP1371" s="121"/>
      <c r="MIQ1371" s="121"/>
      <c r="MIR1371" s="121"/>
      <c r="MIS1371" s="121"/>
      <c r="MIT1371" s="121"/>
      <c r="MIU1371" s="121"/>
      <c r="MIV1371" s="121"/>
      <c r="MIW1371" s="121"/>
      <c r="MIX1371" s="121"/>
      <c r="MIY1371" s="121"/>
      <c r="MIZ1371" s="121"/>
      <c r="MJA1371" s="121"/>
      <c r="MJB1371" s="121"/>
      <c r="MJC1371" s="121"/>
      <c r="MJD1371" s="121"/>
      <c r="MJE1371" s="121"/>
      <c r="MJF1371" s="121"/>
      <c r="MJG1371" s="121"/>
      <c r="MJH1371" s="121"/>
      <c r="MJI1371" s="121"/>
      <c r="MJJ1371" s="121"/>
      <c r="MJK1371" s="121"/>
      <c r="MJL1371" s="121"/>
      <c r="MJM1371" s="121"/>
      <c r="MJN1371" s="121"/>
      <c r="MJO1371" s="121"/>
      <c r="MJP1371" s="121"/>
      <c r="MJQ1371" s="121"/>
      <c r="MJR1371" s="121"/>
      <c r="MJS1371" s="121"/>
      <c r="MJT1371" s="121"/>
      <c r="MJU1371" s="121"/>
      <c r="MJV1371" s="121"/>
      <c r="MJW1371" s="121"/>
      <c r="MJX1371" s="121"/>
      <c r="MJY1371" s="121"/>
      <c r="MJZ1371" s="121"/>
      <c r="MKA1371" s="121"/>
      <c r="MKB1371" s="121"/>
      <c r="MKC1371" s="121"/>
      <c r="MKD1371" s="121"/>
      <c r="MKE1371" s="121"/>
      <c r="MKF1371" s="121"/>
      <c r="MKG1371" s="121"/>
      <c r="MKH1371" s="121"/>
      <c r="MKI1371" s="121"/>
      <c r="MKJ1371" s="121"/>
      <c r="MKK1371" s="121"/>
      <c r="MKL1371" s="121"/>
      <c r="MKM1371" s="121"/>
      <c r="MKN1371" s="121"/>
      <c r="MKO1371" s="121"/>
      <c r="MKP1371" s="121"/>
      <c r="MKQ1371" s="121"/>
      <c r="MKR1371" s="121"/>
      <c r="MKS1371" s="121"/>
      <c r="MKT1371" s="121"/>
      <c r="MKU1371" s="121"/>
      <c r="MKV1371" s="121"/>
      <c r="MKW1371" s="121"/>
      <c r="MKX1371" s="121"/>
      <c r="MKY1371" s="121"/>
      <c r="MKZ1371" s="121"/>
      <c r="MLA1371" s="121"/>
      <c r="MLB1371" s="121"/>
      <c r="MLC1371" s="121"/>
      <c r="MLD1371" s="121"/>
      <c r="MLE1371" s="121"/>
      <c r="MLF1371" s="121"/>
      <c r="MLG1371" s="121"/>
      <c r="MLH1371" s="121"/>
      <c r="MLI1371" s="121"/>
      <c r="MLJ1371" s="121"/>
      <c r="MLK1371" s="121"/>
      <c r="MLL1371" s="121"/>
      <c r="MLM1371" s="121"/>
      <c r="MLN1371" s="121"/>
      <c r="MLO1371" s="121"/>
      <c r="MLP1371" s="121"/>
      <c r="MLQ1371" s="121"/>
      <c r="MLR1371" s="121"/>
      <c r="MLS1371" s="121"/>
      <c r="MLT1371" s="121"/>
      <c r="MLU1371" s="121"/>
      <c r="MLV1371" s="121"/>
      <c r="MLW1371" s="121"/>
      <c r="MLX1371" s="121"/>
      <c r="MLY1371" s="121"/>
      <c r="MLZ1371" s="121"/>
      <c r="MMA1371" s="121"/>
      <c r="MMB1371" s="121"/>
      <c r="MMC1371" s="121"/>
      <c r="MMD1371" s="121"/>
      <c r="MME1371" s="121"/>
      <c r="MMF1371" s="121"/>
      <c r="MMG1371" s="121"/>
      <c r="MMH1371" s="121"/>
      <c r="MMI1371" s="121"/>
      <c r="MMJ1371" s="121"/>
      <c r="MMK1371" s="121"/>
      <c r="MML1371" s="121"/>
      <c r="MMM1371" s="121"/>
      <c r="MMN1371" s="121"/>
      <c r="MMO1371" s="121"/>
      <c r="MMP1371" s="121"/>
      <c r="MMQ1371" s="121"/>
      <c r="MMR1371" s="121"/>
      <c r="MMS1371" s="121"/>
      <c r="MMT1371" s="121"/>
      <c r="MMU1371" s="121"/>
      <c r="MMV1371" s="121"/>
      <c r="MMW1371" s="121"/>
      <c r="MMX1371" s="121"/>
      <c r="MMY1371" s="121"/>
      <c r="MMZ1371" s="121"/>
      <c r="MNA1371" s="121"/>
      <c r="MNB1371" s="121"/>
      <c r="MNC1371" s="121"/>
      <c r="MND1371" s="121"/>
      <c r="MNE1371" s="121"/>
      <c r="MNF1371" s="121"/>
      <c r="MNG1371" s="121"/>
      <c r="MNH1371" s="121"/>
      <c r="MNI1371" s="121"/>
      <c r="MNJ1371" s="121"/>
      <c r="MNK1371" s="121"/>
      <c r="MNL1371" s="121"/>
      <c r="MNM1371" s="121"/>
      <c r="MNN1371" s="121"/>
      <c r="MNO1371" s="121"/>
      <c r="MNP1371" s="121"/>
      <c r="MNQ1371" s="121"/>
      <c r="MNR1371" s="121"/>
      <c r="MNS1371" s="121"/>
      <c r="MNT1371" s="121"/>
      <c r="MNU1371" s="121"/>
      <c r="MNV1371" s="121"/>
      <c r="MNW1371" s="121"/>
      <c r="MNX1371" s="121"/>
      <c r="MNY1371" s="121"/>
      <c r="MNZ1371" s="121"/>
      <c r="MOA1371" s="121"/>
      <c r="MOB1371" s="121"/>
      <c r="MOC1371" s="121"/>
      <c r="MOD1371" s="121"/>
      <c r="MOE1371" s="121"/>
      <c r="MOF1371" s="121"/>
      <c r="MOG1371" s="121"/>
      <c r="MOH1371" s="121"/>
      <c r="MOI1371" s="121"/>
      <c r="MOJ1371" s="121"/>
      <c r="MOK1371" s="121"/>
      <c r="MOL1371" s="121"/>
      <c r="MOM1371" s="121"/>
      <c r="MON1371" s="121"/>
      <c r="MOO1371" s="121"/>
      <c r="MOP1371" s="121"/>
      <c r="MOQ1371" s="121"/>
      <c r="MOR1371" s="121"/>
      <c r="MOS1371" s="121"/>
      <c r="MOT1371" s="121"/>
      <c r="MOU1371" s="121"/>
      <c r="MOV1371" s="121"/>
      <c r="MOW1371" s="121"/>
      <c r="MOX1371" s="121"/>
      <c r="MOY1371" s="121"/>
      <c r="MOZ1371" s="121"/>
      <c r="MPA1371" s="121"/>
      <c r="MPB1371" s="121"/>
      <c r="MPC1371" s="121"/>
      <c r="MPD1371" s="121"/>
      <c r="MPE1371" s="121"/>
      <c r="MPF1371" s="121"/>
      <c r="MPG1371" s="121"/>
      <c r="MPH1371" s="121"/>
      <c r="MPI1371" s="121"/>
      <c r="MPJ1371" s="121"/>
      <c r="MPK1371" s="121"/>
      <c r="MPL1371" s="121"/>
      <c r="MPM1371" s="121"/>
      <c r="MPN1371" s="121"/>
      <c r="MPO1371" s="121"/>
      <c r="MPP1371" s="121"/>
      <c r="MPQ1371" s="121"/>
      <c r="MPR1371" s="121"/>
      <c r="MPS1371" s="121"/>
      <c r="MPT1371" s="121"/>
      <c r="MPU1371" s="121"/>
      <c r="MPV1371" s="121"/>
      <c r="MPW1371" s="121"/>
      <c r="MPX1371" s="121"/>
      <c r="MPY1371" s="121"/>
      <c r="MPZ1371" s="121"/>
      <c r="MQA1371" s="121"/>
      <c r="MQB1371" s="121"/>
      <c r="MQC1371" s="121"/>
      <c r="MQD1371" s="121"/>
      <c r="MQE1371" s="121"/>
      <c r="MQF1371" s="121"/>
      <c r="MQG1371" s="121"/>
      <c r="MQH1371" s="121"/>
      <c r="MQI1371" s="121"/>
      <c r="MQJ1371" s="121"/>
      <c r="MQK1371" s="121"/>
      <c r="MQL1371" s="121"/>
      <c r="MQM1371" s="121"/>
      <c r="MQN1371" s="121"/>
      <c r="MQO1371" s="121"/>
      <c r="MQP1371" s="121"/>
      <c r="MQQ1371" s="121"/>
      <c r="MQR1371" s="121"/>
      <c r="MQS1371" s="121"/>
      <c r="MQT1371" s="121"/>
      <c r="MQU1371" s="121"/>
      <c r="MQV1371" s="121"/>
      <c r="MQW1371" s="121"/>
      <c r="MQX1371" s="121"/>
      <c r="MQY1371" s="121"/>
      <c r="MQZ1371" s="121"/>
      <c r="MRA1371" s="121"/>
      <c r="MRB1371" s="121"/>
      <c r="MRC1371" s="121"/>
      <c r="MRD1371" s="121"/>
      <c r="MRE1371" s="121"/>
      <c r="MRF1371" s="121"/>
      <c r="MRG1371" s="121"/>
      <c r="MRH1371" s="121"/>
      <c r="MRI1371" s="121"/>
      <c r="MRJ1371" s="121"/>
      <c r="MRK1371" s="121"/>
      <c r="MRL1371" s="121"/>
      <c r="MRM1371" s="121"/>
      <c r="MRN1371" s="121"/>
      <c r="MRO1371" s="121"/>
      <c r="MRP1371" s="121"/>
      <c r="MRQ1371" s="121"/>
      <c r="MRR1371" s="121"/>
      <c r="MRS1371" s="121"/>
      <c r="MRT1371" s="121"/>
      <c r="MRU1371" s="121"/>
      <c r="MRV1371" s="121"/>
      <c r="MRW1371" s="121"/>
      <c r="MRX1371" s="121"/>
      <c r="MRY1371" s="121"/>
      <c r="MRZ1371" s="121"/>
      <c r="MSA1371" s="121"/>
      <c r="MSB1371" s="121"/>
      <c r="MSC1371" s="121"/>
      <c r="MSD1371" s="121"/>
      <c r="MSE1371" s="121"/>
      <c r="MSF1371" s="121"/>
      <c r="MSG1371" s="121"/>
      <c r="MSH1371" s="121"/>
      <c r="MSI1371" s="121"/>
      <c r="MSJ1371" s="121"/>
      <c r="MSK1371" s="121"/>
      <c r="MSL1371" s="121"/>
      <c r="MSM1371" s="121"/>
      <c r="MSN1371" s="121"/>
      <c r="MSO1371" s="121"/>
      <c r="MSP1371" s="121"/>
      <c r="MSQ1371" s="121"/>
      <c r="MSR1371" s="121"/>
      <c r="MSS1371" s="121"/>
      <c r="MST1371" s="121"/>
      <c r="MSU1371" s="121"/>
      <c r="MSV1371" s="121"/>
      <c r="MSW1371" s="121"/>
      <c r="MSX1371" s="121"/>
      <c r="MSY1371" s="121"/>
      <c r="MSZ1371" s="121"/>
      <c r="MTA1371" s="121"/>
      <c r="MTB1371" s="121"/>
      <c r="MTC1371" s="121"/>
      <c r="MTD1371" s="121"/>
      <c r="MTE1371" s="121"/>
      <c r="MTF1371" s="121"/>
      <c r="MTG1371" s="121"/>
      <c r="MTH1371" s="121"/>
      <c r="MTI1371" s="121"/>
      <c r="MTJ1371" s="121"/>
      <c r="MTK1371" s="121"/>
      <c r="MTL1371" s="121"/>
      <c r="MTM1371" s="121"/>
      <c r="MTN1371" s="121"/>
      <c r="MTO1371" s="121"/>
      <c r="MTP1371" s="121"/>
      <c r="MTQ1371" s="121"/>
      <c r="MTR1371" s="121"/>
      <c r="MTS1371" s="121"/>
      <c r="MTT1371" s="121"/>
      <c r="MTU1371" s="121"/>
      <c r="MTV1371" s="121"/>
      <c r="MTW1371" s="121"/>
      <c r="MTX1371" s="121"/>
      <c r="MTY1371" s="121"/>
      <c r="MTZ1371" s="121"/>
      <c r="MUA1371" s="121"/>
      <c r="MUB1371" s="121"/>
      <c r="MUC1371" s="121"/>
      <c r="MUD1371" s="121"/>
      <c r="MUE1371" s="121"/>
      <c r="MUF1371" s="121"/>
      <c r="MUG1371" s="121"/>
      <c r="MUH1371" s="121"/>
      <c r="MUI1371" s="121"/>
      <c r="MUJ1371" s="121"/>
      <c r="MUK1371" s="121"/>
      <c r="MUL1371" s="121"/>
      <c r="MUM1371" s="121"/>
      <c r="MUN1371" s="121"/>
      <c r="MUO1371" s="121"/>
      <c r="MUP1371" s="121"/>
      <c r="MUQ1371" s="121"/>
      <c r="MUR1371" s="121"/>
      <c r="MUS1371" s="121"/>
      <c r="MUT1371" s="121"/>
      <c r="MUU1371" s="121"/>
      <c r="MUV1371" s="121"/>
      <c r="MUW1371" s="121"/>
      <c r="MUX1371" s="121"/>
      <c r="MUY1371" s="121"/>
      <c r="MUZ1371" s="121"/>
      <c r="MVA1371" s="121"/>
      <c r="MVB1371" s="121"/>
      <c r="MVC1371" s="121"/>
      <c r="MVD1371" s="121"/>
      <c r="MVE1371" s="121"/>
      <c r="MVF1371" s="121"/>
      <c r="MVG1371" s="121"/>
      <c r="MVH1371" s="121"/>
      <c r="MVI1371" s="121"/>
      <c r="MVJ1371" s="121"/>
      <c r="MVK1371" s="121"/>
      <c r="MVL1371" s="121"/>
      <c r="MVM1371" s="121"/>
      <c r="MVN1371" s="121"/>
      <c r="MVO1371" s="121"/>
      <c r="MVP1371" s="121"/>
      <c r="MVQ1371" s="121"/>
      <c r="MVR1371" s="121"/>
      <c r="MVS1371" s="121"/>
      <c r="MVT1371" s="121"/>
      <c r="MVU1371" s="121"/>
      <c r="MVV1371" s="121"/>
      <c r="MVW1371" s="121"/>
      <c r="MVX1371" s="121"/>
      <c r="MVY1371" s="121"/>
      <c r="MVZ1371" s="121"/>
      <c r="MWA1371" s="121"/>
      <c r="MWB1371" s="121"/>
      <c r="MWC1371" s="121"/>
      <c r="MWD1371" s="121"/>
      <c r="MWE1371" s="121"/>
      <c r="MWF1371" s="121"/>
      <c r="MWG1371" s="121"/>
      <c r="MWH1371" s="121"/>
      <c r="MWI1371" s="121"/>
      <c r="MWJ1371" s="121"/>
      <c r="MWK1371" s="121"/>
      <c r="MWL1371" s="121"/>
      <c r="MWM1371" s="121"/>
      <c r="MWN1371" s="121"/>
      <c r="MWO1371" s="121"/>
      <c r="MWP1371" s="121"/>
      <c r="MWQ1371" s="121"/>
      <c r="MWR1371" s="121"/>
      <c r="MWS1371" s="121"/>
      <c r="MWT1371" s="121"/>
      <c r="MWU1371" s="121"/>
      <c r="MWV1371" s="121"/>
      <c r="MWW1371" s="121"/>
      <c r="MWX1371" s="121"/>
      <c r="MWY1371" s="121"/>
      <c r="MWZ1371" s="121"/>
      <c r="MXA1371" s="121"/>
      <c r="MXB1371" s="121"/>
      <c r="MXC1371" s="121"/>
      <c r="MXD1371" s="121"/>
      <c r="MXE1371" s="121"/>
      <c r="MXF1371" s="121"/>
      <c r="MXG1371" s="121"/>
      <c r="MXH1371" s="121"/>
      <c r="MXI1371" s="121"/>
      <c r="MXJ1371" s="121"/>
      <c r="MXK1371" s="121"/>
      <c r="MXL1371" s="121"/>
      <c r="MXM1371" s="121"/>
      <c r="MXN1371" s="121"/>
      <c r="MXO1371" s="121"/>
      <c r="MXP1371" s="121"/>
      <c r="MXQ1371" s="121"/>
      <c r="MXR1371" s="121"/>
      <c r="MXS1371" s="121"/>
      <c r="MXT1371" s="121"/>
      <c r="MXU1371" s="121"/>
      <c r="MXV1371" s="121"/>
      <c r="MXW1371" s="121"/>
      <c r="MXX1371" s="121"/>
      <c r="MXY1371" s="121"/>
      <c r="MXZ1371" s="121"/>
      <c r="MYA1371" s="121"/>
      <c r="MYB1371" s="121"/>
      <c r="MYC1371" s="121"/>
      <c r="MYD1371" s="121"/>
      <c r="MYE1371" s="121"/>
      <c r="MYF1371" s="121"/>
      <c r="MYG1371" s="121"/>
      <c r="MYH1371" s="121"/>
      <c r="MYI1371" s="121"/>
      <c r="MYJ1371" s="121"/>
      <c r="MYK1371" s="121"/>
      <c r="MYL1371" s="121"/>
      <c r="MYM1371" s="121"/>
      <c r="MYN1371" s="121"/>
      <c r="MYO1371" s="121"/>
      <c r="MYP1371" s="121"/>
      <c r="MYQ1371" s="121"/>
      <c r="MYR1371" s="121"/>
      <c r="MYS1371" s="121"/>
      <c r="MYT1371" s="121"/>
      <c r="MYU1371" s="121"/>
      <c r="MYV1371" s="121"/>
      <c r="MYW1371" s="121"/>
      <c r="MYX1371" s="121"/>
      <c r="MYY1371" s="121"/>
      <c r="MYZ1371" s="121"/>
      <c r="MZA1371" s="121"/>
      <c r="MZB1371" s="121"/>
      <c r="MZC1371" s="121"/>
      <c r="MZD1371" s="121"/>
      <c r="MZE1371" s="121"/>
      <c r="MZF1371" s="121"/>
      <c r="MZG1371" s="121"/>
      <c r="MZH1371" s="121"/>
      <c r="MZI1371" s="121"/>
      <c r="MZJ1371" s="121"/>
      <c r="MZK1371" s="121"/>
      <c r="MZL1371" s="121"/>
      <c r="MZM1371" s="121"/>
      <c r="MZN1371" s="121"/>
      <c r="MZO1371" s="121"/>
      <c r="MZP1371" s="121"/>
      <c r="MZQ1371" s="121"/>
      <c r="MZR1371" s="121"/>
      <c r="MZS1371" s="121"/>
      <c r="MZT1371" s="121"/>
      <c r="MZU1371" s="121"/>
      <c r="MZV1371" s="121"/>
      <c r="MZW1371" s="121"/>
      <c r="MZX1371" s="121"/>
      <c r="MZY1371" s="121"/>
      <c r="MZZ1371" s="121"/>
      <c r="NAA1371" s="121"/>
      <c r="NAB1371" s="121"/>
      <c r="NAC1371" s="121"/>
      <c r="NAD1371" s="121"/>
      <c r="NAE1371" s="121"/>
      <c r="NAF1371" s="121"/>
      <c r="NAG1371" s="121"/>
      <c r="NAH1371" s="121"/>
      <c r="NAI1371" s="121"/>
      <c r="NAJ1371" s="121"/>
      <c r="NAK1371" s="121"/>
      <c r="NAL1371" s="121"/>
      <c r="NAM1371" s="121"/>
      <c r="NAN1371" s="121"/>
      <c r="NAO1371" s="121"/>
      <c r="NAP1371" s="121"/>
      <c r="NAQ1371" s="121"/>
      <c r="NAR1371" s="121"/>
      <c r="NAS1371" s="121"/>
      <c r="NAT1371" s="121"/>
      <c r="NAU1371" s="121"/>
      <c r="NAV1371" s="121"/>
      <c r="NAW1371" s="121"/>
      <c r="NAX1371" s="121"/>
      <c r="NAY1371" s="121"/>
      <c r="NAZ1371" s="121"/>
      <c r="NBA1371" s="121"/>
      <c r="NBB1371" s="121"/>
      <c r="NBC1371" s="121"/>
      <c r="NBD1371" s="121"/>
      <c r="NBE1371" s="121"/>
      <c r="NBF1371" s="121"/>
      <c r="NBG1371" s="121"/>
      <c r="NBH1371" s="121"/>
      <c r="NBI1371" s="121"/>
      <c r="NBJ1371" s="121"/>
      <c r="NBK1371" s="121"/>
      <c r="NBL1371" s="121"/>
      <c r="NBM1371" s="121"/>
      <c r="NBN1371" s="121"/>
      <c r="NBO1371" s="121"/>
      <c r="NBP1371" s="121"/>
      <c r="NBQ1371" s="121"/>
      <c r="NBR1371" s="121"/>
      <c r="NBS1371" s="121"/>
      <c r="NBT1371" s="121"/>
      <c r="NBU1371" s="121"/>
      <c r="NBV1371" s="121"/>
      <c r="NBW1371" s="121"/>
      <c r="NBX1371" s="121"/>
      <c r="NBY1371" s="121"/>
      <c r="NBZ1371" s="121"/>
      <c r="NCA1371" s="121"/>
      <c r="NCB1371" s="121"/>
      <c r="NCC1371" s="121"/>
      <c r="NCD1371" s="121"/>
      <c r="NCE1371" s="121"/>
      <c r="NCF1371" s="121"/>
      <c r="NCG1371" s="121"/>
      <c r="NCH1371" s="121"/>
      <c r="NCI1371" s="121"/>
      <c r="NCJ1371" s="121"/>
      <c r="NCK1371" s="121"/>
      <c r="NCL1371" s="121"/>
      <c r="NCM1371" s="121"/>
      <c r="NCN1371" s="121"/>
      <c r="NCO1371" s="121"/>
      <c r="NCP1371" s="121"/>
      <c r="NCQ1371" s="121"/>
      <c r="NCR1371" s="121"/>
      <c r="NCS1371" s="121"/>
      <c r="NCT1371" s="121"/>
      <c r="NCU1371" s="121"/>
      <c r="NCV1371" s="121"/>
      <c r="NCW1371" s="121"/>
      <c r="NCX1371" s="121"/>
      <c r="NCY1371" s="121"/>
      <c r="NCZ1371" s="121"/>
      <c r="NDA1371" s="121"/>
      <c r="NDB1371" s="121"/>
      <c r="NDC1371" s="121"/>
      <c r="NDD1371" s="121"/>
      <c r="NDE1371" s="121"/>
      <c r="NDF1371" s="121"/>
      <c r="NDG1371" s="121"/>
      <c r="NDH1371" s="121"/>
      <c r="NDI1371" s="121"/>
      <c r="NDJ1371" s="121"/>
      <c r="NDK1371" s="121"/>
      <c r="NDL1371" s="121"/>
      <c r="NDM1371" s="121"/>
      <c r="NDN1371" s="121"/>
      <c r="NDO1371" s="121"/>
      <c r="NDP1371" s="121"/>
      <c r="NDQ1371" s="121"/>
      <c r="NDR1371" s="121"/>
      <c r="NDS1371" s="121"/>
      <c r="NDT1371" s="121"/>
      <c r="NDU1371" s="121"/>
      <c r="NDV1371" s="121"/>
      <c r="NDW1371" s="121"/>
      <c r="NDX1371" s="121"/>
      <c r="NDY1371" s="121"/>
      <c r="NDZ1371" s="121"/>
      <c r="NEA1371" s="121"/>
      <c r="NEB1371" s="121"/>
      <c r="NEC1371" s="121"/>
      <c r="NED1371" s="121"/>
      <c r="NEE1371" s="121"/>
      <c r="NEF1371" s="121"/>
      <c r="NEG1371" s="121"/>
      <c r="NEH1371" s="121"/>
      <c r="NEI1371" s="121"/>
      <c r="NEJ1371" s="121"/>
      <c r="NEK1371" s="121"/>
      <c r="NEL1371" s="121"/>
      <c r="NEM1371" s="121"/>
      <c r="NEN1371" s="121"/>
      <c r="NEO1371" s="121"/>
      <c r="NEP1371" s="121"/>
      <c r="NEQ1371" s="121"/>
      <c r="NER1371" s="121"/>
      <c r="NES1371" s="121"/>
      <c r="NET1371" s="121"/>
      <c r="NEU1371" s="121"/>
      <c r="NEV1371" s="121"/>
      <c r="NEW1371" s="121"/>
      <c r="NEX1371" s="121"/>
      <c r="NEY1371" s="121"/>
      <c r="NEZ1371" s="121"/>
      <c r="NFA1371" s="121"/>
      <c r="NFB1371" s="121"/>
      <c r="NFC1371" s="121"/>
      <c r="NFD1371" s="121"/>
      <c r="NFE1371" s="121"/>
      <c r="NFF1371" s="121"/>
      <c r="NFG1371" s="121"/>
      <c r="NFH1371" s="121"/>
      <c r="NFI1371" s="121"/>
      <c r="NFJ1371" s="121"/>
      <c r="NFK1371" s="121"/>
      <c r="NFL1371" s="121"/>
      <c r="NFM1371" s="121"/>
      <c r="NFN1371" s="121"/>
      <c r="NFO1371" s="121"/>
      <c r="NFP1371" s="121"/>
      <c r="NFQ1371" s="121"/>
      <c r="NFR1371" s="121"/>
      <c r="NFS1371" s="121"/>
      <c r="NFT1371" s="121"/>
      <c r="NFU1371" s="121"/>
      <c r="NFV1371" s="121"/>
      <c r="NFW1371" s="121"/>
      <c r="NFX1371" s="121"/>
      <c r="NFY1371" s="121"/>
      <c r="NFZ1371" s="121"/>
      <c r="NGA1371" s="121"/>
      <c r="NGB1371" s="121"/>
      <c r="NGC1371" s="121"/>
      <c r="NGD1371" s="121"/>
      <c r="NGE1371" s="121"/>
      <c r="NGF1371" s="121"/>
      <c r="NGG1371" s="121"/>
      <c r="NGH1371" s="121"/>
      <c r="NGI1371" s="121"/>
      <c r="NGJ1371" s="121"/>
      <c r="NGK1371" s="121"/>
      <c r="NGL1371" s="121"/>
      <c r="NGM1371" s="121"/>
      <c r="NGN1371" s="121"/>
      <c r="NGO1371" s="121"/>
      <c r="NGP1371" s="121"/>
      <c r="NGQ1371" s="121"/>
      <c r="NGR1371" s="121"/>
      <c r="NGS1371" s="121"/>
      <c r="NGT1371" s="121"/>
      <c r="NGU1371" s="121"/>
      <c r="NGV1371" s="121"/>
      <c r="NGW1371" s="121"/>
      <c r="NGX1371" s="121"/>
      <c r="NGY1371" s="121"/>
      <c r="NGZ1371" s="121"/>
      <c r="NHA1371" s="121"/>
      <c r="NHB1371" s="121"/>
      <c r="NHC1371" s="121"/>
      <c r="NHD1371" s="121"/>
      <c r="NHE1371" s="121"/>
      <c r="NHF1371" s="121"/>
      <c r="NHG1371" s="121"/>
      <c r="NHH1371" s="121"/>
      <c r="NHI1371" s="121"/>
      <c r="NHJ1371" s="121"/>
      <c r="NHK1371" s="121"/>
      <c r="NHL1371" s="121"/>
      <c r="NHM1371" s="121"/>
      <c r="NHN1371" s="121"/>
      <c r="NHO1371" s="121"/>
      <c r="NHP1371" s="121"/>
      <c r="NHQ1371" s="121"/>
      <c r="NHR1371" s="121"/>
      <c r="NHS1371" s="121"/>
      <c r="NHT1371" s="121"/>
      <c r="NHU1371" s="121"/>
      <c r="NHV1371" s="121"/>
      <c r="NHW1371" s="121"/>
      <c r="NHX1371" s="121"/>
      <c r="NHY1371" s="121"/>
      <c r="NHZ1371" s="121"/>
      <c r="NIA1371" s="121"/>
      <c r="NIB1371" s="121"/>
      <c r="NIC1371" s="121"/>
      <c r="NID1371" s="121"/>
      <c r="NIE1371" s="121"/>
      <c r="NIF1371" s="121"/>
      <c r="NIG1371" s="121"/>
      <c r="NIH1371" s="121"/>
      <c r="NII1371" s="121"/>
      <c r="NIJ1371" s="121"/>
      <c r="NIK1371" s="121"/>
      <c r="NIL1371" s="121"/>
      <c r="NIM1371" s="121"/>
      <c r="NIN1371" s="121"/>
      <c r="NIO1371" s="121"/>
      <c r="NIP1371" s="121"/>
      <c r="NIQ1371" s="121"/>
      <c r="NIR1371" s="121"/>
      <c r="NIS1371" s="121"/>
      <c r="NIT1371" s="121"/>
      <c r="NIU1371" s="121"/>
      <c r="NIV1371" s="121"/>
      <c r="NIW1371" s="121"/>
      <c r="NIX1371" s="121"/>
      <c r="NIY1371" s="121"/>
      <c r="NIZ1371" s="121"/>
      <c r="NJA1371" s="121"/>
      <c r="NJB1371" s="121"/>
      <c r="NJC1371" s="121"/>
      <c r="NJD1371" s="121"/>
      <c r="NJE1371" s="121"/>
      <c r="NJF1371" s="121"/>
      <c r="NJG1371" s="121"/>
      <c r="NJH1371" s="121"/>
      <c r="NJI1371" s="121"/>
      <c r="NJJ1371" s="121"/>
      <c r="NJK1371" s="121"/>
      <c r="NJL1371" s="121"/>
      <c r="NJM1371" s="121"/>
      <c r="NJN1371" s="121"/>
      <c r="NJO1371" s="121"/>
      <c r="NJP1371" s="121"/>
      <c r="NJQ1371" s="121"/>
      <c r="NJR1371" s="121"/>
      <c r="NJS1371" s="121"/>
      <c r="NJT1371" s="121"/>
      <c r="NJU1371" s="121"/>
      <c r="NJV1371" s="121"/>
      <c r="NJW1371" s="121"/>
      <c r="NJX1371" s="121"/>
      <c r="NJY1371" s="121"/>
      <c r="NJZ1371" s="121"/>
      <c r="NKA1371" s="121"/>
      <c r="NKB1371" s="121"/>
      <c r="NKC1371" s="121"/>
      <c r="NKD1371" s="121"/>
      <c r="NKE1371" s="121"/>
      <c r="NKF1371" s="121"/>
      <c r="NKG1371" s="121"/>
      <c r="NKH1371" s="121"/>
      <c r="NKI1371" s="121"/>
      <c r="NKJ1371" s="121"/>
      <c r="NKK1371" s="121"/>
      <c r="NKL1371" s="121"/>
      <c r="NKM1371" s="121"/>
      <c r="NKN1371" s="121"/>
      <c r="NKO1371" s="121"/>
      <c r="NKP1371" s="121"/>
      <c r="NKQ1371" s="121"/>
      <c r="NKR1371" s="121"/>
      <c r="NKS1371" s="121"/>
      <c r="NKT1371" s="121"/>
      <c r="NKU1371" s="121"/>
      <c r="NKV1371" s="121"/>
      <c r="NKW1371" s="121"/>
      <c r="NKX1371" s="121"/>
      <c r="NKY1371" s="121"/>
      <c r="NKZ1371" s="121"/>
      <c r="NLA1371" s="121"/>
      <c r="NLB1371" s="121"/>
      <c r="NLC1371" s="121"/>
      <c r="NLD1371" s="121"/>
      <c r="NLE1371" s="121"/>
      <c r="NLF1371" s="121"/>
      <c r="NLG1371" s="121"/>
      <c r="NLH1371" s="121"/>
      <c r="NLI1371" s="121"/>
      <c r="NLJ1371" s="121"/>
      <c r="NLK1371" s="121"/>
      <c r="NLL1371" s="121"/>
      <c r="NLM1371" s="121"/>
      <c r="NLN1371" s="121"/>
      <c r="NLO1371" s="121"/>
      <c r="NLP1371" s="121"/>
      <c r="NLQ1371" s="121"/>
      <c r="NLR1371" s="121"/>
      <c r="NLS1371" s="121"/>
      <c r="NLT1371" s="121"/>
      <c r="NLU1371" s="121"/>
      <c r="NLV1371" s="121"/>
      <c r="NLW1371" s="121"/>
      <c r="NLX1371" s="121"/>
      <c r="NLY1371" s="121"/>
      <c r="NLZ1371" s="121"/>
      <c r="NMA1371" s="121"/>
      <c r="NMB1371" s="121"/>
      <c r="NMC1371" s="121"/>
      <c r="NMD1371" s="121"/>
      <c r="NME1371" s="121"/>
      <c r="NMF1371" s="121"/>
      <c r="NMG1371" s="121"/>
      <c r="NMH1371" s="121"/>
      <c r="NMI1371" s="121"/>
      <c r="NMJ1371" s="121"/>
      <c r="NMK1371" s="121"/>
      <c r="NML1371" s="121"/>
      <c r="NMM1371" s="121"/>
      <c r="NMN1371" s="121"/>
      <c r="NMO1371" s="121"/>
      <c r="NMP1371" s="121"/>
      <c r="NMQ1371" s="121"/>
      <c r="NMR1371" s="121"/>
      <c r="NMS1371" s="121"/>
      <c r="NMT1371" s="121"/>
      <c r="NMU1371" s="121"/>
      <c r="NMV1371" s="121"/>
      <c r="NMW1371" s="121"/>
      <c r="NMX1371" s="121"/>
      <c r="NMY1371" s="121"/>
      <c r="NMZ1371" s="121"/>
      <c r="NNA1371" s="121"/>
      <c r="NNB1371" s="121"/>
      <c r="NNC1371" s="121"/>
      <c r="NND1371" s="121"/>
      <c r="NNE1371" s="121"/>
      <c r="NNF1371" s="121"/>
      <c r="NNG1371" s="121"/>
      <c r="NNH1371" s="121"/>
      <c r="NNI1371" s="121"/>
      <c r="NNJ1371" s="121"/>
      <c r="NNK1371" s="121"/>
      <c r="NNL1371" s="121"/>
      <c r="NNM1371" s="121"/>
      <c r="NNN1371" s="121"/>
      <c r="NNO1371" s="121"/>
      <c r="NNP1371" s="121"/>
      <c r="NNQ1371" s="121"/>
      <c r="NNR1371" s="121"/>
      <c r="NNS1371" s="121"/>
      <c r="NNT1371" s="121"/>
      <c r="NNU1371" s="121"/>
      <c r="NNV1371" s="121"/>
      <c r="NNW1371" s="121"/>
      <c r="NNX1371" s="121"/>
      <c r="NNY1371" s="121"/>
      <c r="NNZ1371" s="121"/>
      <c r="NOA1371" s="121"/>
      <c r="NOB1371" s="121"/>
      <c r="NOC1371" s="121"/>
      <c r="NOD1371" s="121"/>
      <c r="NOE1371" s="121"/>
      <c r="NOF1371" s="121"/>
      <c r="NOG1371" s="121"/>
      <c r="NOH1371" s="121"/>
      <c r="NOI1371" s="121"/>
      <c r="NOJ1371" s="121"/>
      <c r="NOK1371" s="121"/>
      <c r="NOL1371" s="121"/>
      <c r="NOM1371" s="121"/>
      <c r="NON1371" s="121"/>
      <c r="NOO1371" s="121"/>
      <c r="NOP1371" s="121"/>
      <c r="NOQ1371" s="121"/>
      <c r="NOR1371" s="121"/>
      <c r="NOS1371" s="121"/>
      <c r="NOT1371" s="121"/>
      <c r="NOU1371" s="121"/>
      <c r="NOV1371" s="121"/>
      <c r="NOW1371" s="121"/>
      <c r="NOX1371" s="121"/>
      <c r="NOY1371" s="121"/>
      <c r="NOZ1371" s="121"/>
      <c r="NPA1371" s="121"/>
      <c r="NPB1371" s="121"/>
      <c r="NPC1371" s="121"/>
      <c r="NPD1371" s="121"/>
      <c r="NPE1371" s="121"/>
      <c r="NPF1371" s="121"/>
      <c r="NPG1371" s="121"/>
      <c r="NPH1371" s="121"/>
      <c r="NPI1371" s="121"/>
      <c r="NPJ1371" s="121"/>
      <c r="NPK1371" s="121"/>
      <c r="NPL1371" s="121"/>
      <c r="NPM1371" s="121"/>
      <c r="NPN1371" s="121"/>
      <c r="NPO1371" s="121"/>
      <c r="NPP1371" s="121"/>
      <c r="NPQ1371" s="121"/>
      <c r="NPR1371" s="121"/>
      <c r="NPS1371" s="121"/>
      <c r="NPT1371" s="121"/>
      <c r="NPU1371" s="121"/>
      <c r="NPV1371" s="121"/>
      <c r="NPW1371" s="121"/>
      <c r="NPX1371" s="121"/>
      <c r="NPY1371" s="121"/>
      <c r="NPZ1371" s="121"/>
      <c r="NQA1371" s="121"/>
      <c r="NQB1371" s="121"/>
      <c r="NQC1371" s="121"/>
      <c r="NQD1371" s="121"/>
      <c r="NQE1371" s="121"/>
      <c r="NQF1371" s="121"/>
      <c r="NQG1371" s="121"/>
      <c r="NQH1371" s="121"/>
      <c r="NQI1371" s="121"/>
      <c r="NQJ1371" s="121"/>
      <c r="NQK1371" s="121"/>
      <c r="NQL1371" s="121"/>
      <c r="NQM1371" s="121"/>
      <c r="NQN1371" s="121"/>
      <c r="NQO1371" s="121"/>
      <c r="NQP1371" s="121"/>
      <c r="NQQ1371" s="121"/>
      <c r="NQR1371" s="121"/>
      <c r="NQS1371" s="121"/>
      <c r="NQT1371" s="121"/>
      <c r="NQU1371" s="121"/>
      <c r="NQV1371" s="121"/>
      <c r="NQW1371" s="121"/>
      <c r="NQX1371" s="121"/>
      <c r="NQY1371" s="121"/>
      <c r="NQZ1371" s="121"/>
      <c r="NRA1371" s="121"/>
      <c r="NRB1371" s="121"/>
      <c r="NRC1371" s="121"/>
      <c r="NRD1371" s="121"/>
      <c r="NRE1371" s="121"/>
      <c r="NRF1371" s="121"/>
      <c r="NRG1371" s="121"/>
      <c r="NRH1371" s="121"/>
      <c r="NRI1371" s="121"/>
      <c r="NRJ1371" s="121"/>
      <c r="NRK1371" s="121"/>
      <c r="NRL1371" s="121"/>
      <c r="NRM1371" s="121"/>
      <c r="NRN1371" s="121"/>
      <c r="NRO1371" s="121"/>
      <c r="NRP1371" s="121"/>
      <c r="NRQ1371" s="121"/>
      <c r="NRR1371" s="121"/>
      <c r="NRS1371" s="121"/>
      <c r="NRT1371" s="121"/>
      <c r="NRU1371" s="121"/>
      <c r="NRV1371" s="121"/>
      <c r="NRW1371" s="121"/>
      <c r="NRX1371" s="121"/>
      <c r="NRY1371" s="121"/>
      <c r="NRZ1371" s="121"/>
      <c r="NSA1371" s="121"/>
      <c r="NSB1371" s="121"/>
      <c r="NSC1371" s="121"/>
      <c r="NSD1371" s="121"/>
      <c r="NSE1371" s="121"/>
      <c r="NSF1371" s="121"/>
      <c r="NSG1371" s="121"/>
      <c r="NSH1371" s="121"/>
      <c r="NSI1371" s="121"/>
      <c r="NSJ1371" s="121"/>
      <c r="NSK1371" s="121"/>
      <c r="NSL1371" s="121"/>
      <c r="NSM1371" s="121"/>
      <c r="NSN1371" s="121"/>
      <c r="NSO1371" s="121"/>
      <c r="NSP1371" s="121"/>
      <c r="NSQ1371" s="121"/>
      <c r="NSR1371" s="121"/>
      <c r="NSS1371" s="121"/>
      <c r="NST1371" s="121"/>
      <c r="NSU1371" s="121"/>
      <c r="NSV1371" s="121"/>
      <c r="NSW1371" s="121"/>
      <c r="NSX1371" s="121"/>
      <c r="NSY1371" s="121"/>
      <c r="NSZ1371" s="121"/>
      <c r="NTA1371" s="121"/>
      <c r="NTB1371" s="121"/>
      <c r="NTC1371" s="121"/>
      <c r="NTD1371" s="121"/>
      <c r="NTE1371" s="121"/>
      <c r="NTF1371" s="121"/>
      <c r="NTG1371" s="121"/>
      <c r="NTH1371" s="121"/>
      <c r="NTI1371" s="121"/>
      <c r="NTJ1371" s="121"/>
      <c r="NTK1371" s="121"/>
      <c r="NTL1371" s="121"/>
      <c r="NTM1371" s="121"/>
      <c r="NTN1371" s="121"/>
      <c r="NTO1371" s="121"/>
      <c r="NTP1371" s="121"/>
      <c r="NTQ1371" s="121"/>
      <c r="NTR1371" s="121"/>
      <c r="NTS1371" s="121"/>
      <c r="NTT1371" s="121"/>
      <c r="NTU1371" s="121"/>
      <c r="NTV1371" s="121"/>
      <c r="NTW1371" s="121"/>
      <c r="NTX1371" s="121"/>
      <c r="NTY1371" s="121"/>
      <c r="NTZ1371" s="121"/>
      <c r="NUA1371" s="121"/>
      <c r="NUB1371" s="121"/>
      <c r="NUC1371" s="121"/>
      <c r="NUD1371" s="121"/>
      <c r="NUE1371" s="121"/>
      <c r="NUF1371" s="121"/>
      <c r="NUG1371" s="121"/>
      <c r="NUH1371" s="121"/>
      <c r="NUI1371" s="121"/>
      <c r="NUJ1371" s="121"/>
      <c r="NUK1371" s="121"/>
      <c r="NUL1371" s="121"/>
      <c r="NUM1371" s="121"/>
      <c r="NUN1371" s="121"/>
      <c r="NUO1371" s="121"/>
      <c r="NUP1371" s="121"/>
      <c r="NUQ1371" s="121"/>
      <c r="NUR1371" s="121"/>
      <c r="NUS1371" s="121"/>
      <c r="NUT1371" s="121"/>
      <c r="NUU1371" s="121"/>
      <c r="NUV1371" s="121"/>
      <c r="NUW1371" s="121"/>
      <c r="NUX1371" s="121"/>
      <c r="NUY1371" s="121"/>
      <c r="NUZ1371" s="121"/>
      <c r="NVA1371" s="121"/>
      <c r="NVB1371" s="121"/>
      <c r="NVC1371" s="121"/>
      <c r="NVD1371" s="121"/>
      <c r="NVE1371" s="121"/>
      <c r="NVF1371" s="121"/>
      <c r="NVG1371" s="121"/>
      <c r="NVH1371" s="121"/>
      <c r="NVI1371" s="121"/>
      <c r="NVJ1371" s="121"/>
      <c r="NVK1371" s="121"/>
      <c r="NVL1371" s="121"/>
      <c r="NVM1371" s="121"/>
      <c r="NVN1371" s="121"/>
      <c r="NVO1371" s="121"/>
      <c r="NVP1371" s="121"/>
      <c r="NVQ1371" s="121"/>
      <c r="NVR1371" s="121"/>
      <c r="NVS1371" s="121"/>
      <c r="NVT1371" s="121"/>
      <c r="NVU1371" s="121"/>
      <c r="NVV1371" s="121"/>
      <c r="NVW1371" s="121"/>
      <c r="NVX1371" s="121"/>
      <c r="NVY1371" s="121"/>
      <c r="NVZ1371" s="121"/>
      <c r="NWA1371" s="121"/>
      <c r="NWB1371" s="121"/>
      <c r="NWC1371" s="121"/>
      <c r="NWD1371" s="121"/>
      <c r="NWE1371" s="121"/>
      <c r="NWF1371" s="121"/>
      <c r="NWG1371" s="121"/>
      <c r="NWH1371" s="121"/>
      <c r="NWI1371" s="121"/>
      <c r="NWJ1371" s="121"/>
      <c r="NWK1371" s="121"/>
      <c r="NWL1371" s="121"/>
      <c r="NWM1371" s="121"/>
      <c r="NWN1371" s="121"/>
      <c r="NWO1371" s="121"/>
      <c r="NWP1371" s="121"/>
      <c r="NWQ1371" s="121"/>
      <c r="NWR1371" s="121"/>
      <c r="NWS1371" s="121"/>
      <c r="NWT1371" s="121"/>
      <c r="NWU1371" s="121"/>
      <c r="NWV1371" s="121"/>
      <c r="NWW1371" s="121"/>
      <c r="NWX1371" s="121"/>
      <c r="NWY1371" s="121"/>
      <c r="NWZ1371" s="121"/>
      <c r="NXA1371" s="121"/>
      <c r="NXB1371" s="121"/>
      <c r="NXC1371" s="121"/>
      <c r="NXD1371" s="121"/>
      <c r="NXE1371" s="121"/>
      <c r="NXF1371" s="121"/>
      <c r="NXG1371" s="121"/>
      <c r="NXH1371" s="121"/>
      <c r="NXI1371" s="121"/>
      <c r="NXJ1371" s="121"/>
      <c r="NXK1371" s="121"/>
      <c r="NXL1371" s="121"/>
      <c r="NXM1371" s="121"/>
      <c r="NXN1371" s="121"/>
      <c r="NXO1371" s="121"/>
      <c r="NXP1371" s="121"/>
      <c r="NXQ1371" s="121"/>
      <c r="NXR1371" s="121"/>
      <c r="NXS1371" s="121"/>
      <c r="NXT1371" s="121"/>
      <c r="NXU1371" s="121"/>
      <c r="NXV1371" s="121"/>
      <c r="NXW1371" s="121"/>
      <c r="NXX1371" s="121"/>
      <c r="NXY1371" s="121"/>
      <c r="NXZ1371" s="121"/>
      <c r="NYA1371" s="121"/>
      <c r="NYB1371" s="121"/>
      <c r="NYC1371" s="121"/>
      <c r="NYD1371" s="121"/>
      <c r="NYE1371" s="121"/>
      <c r="NYF1371" s="121"/>
      <c r="NYG1371" s="121"/>
      <c r="NYH1371" s="121"/>
      <c r="NYI1371" s="121"/>
      <c r="NYJ1371" s="121"/>
      <c r="NYK1371" s="121"/>
      <c r="NYL1371" s="121"/>
      <c r="NYM1371" s="121"/>
      <c r="NYN1371" s="121"/>
      <c r="NYO1371" s="121"/>
      <c r="NYP1371" s="121"/>
      <c r="NYQ1371" s="121"/>
      <c r="NYR1371" s="121"/>
      <c r="NYS1371" s="121"/>
      <c r="NYT1371" s="121"/>
      <c r="NYU1371" s="121"/>
      <c r="NYV1371" s="121"/>
      <c r="NYW1371" s="121"/>
      <c r="NYX1371" s="121"/>
      <c r="NYY1371" s="121"/>
      <c r="NYZ1371" s="121"/>
      <c r="NZA1371" s="121"/>
      <c r="NZB1371" s="121"/>
      <c r="NZC1371" s="121"/>
      <c r="NZD1371" s="121"/>
      <c r="NZE1371" s="121"/>
      <c r="NZF1371" s="121"/>
      <c r="NZG1371" s="121"/>
      <c r="NZH1371" s="121"/>
      <c r="NZI1371" s="121"/>
      <c r="NZJ1371" s="121"/>
      <c r="NZK1371" s="121"/>
      <c r="NZL1371" s="121"/>
      <c r="NZM1371" s="121"/>
      <c r="NZN1371" s="121"/>
      <c r="NZO1371" s="121"/>
      <c r="NZP1371" s="121"/>
      <c r="NZQ1371" s="121"/>
      <c r="NZR1371" s="121"/>
      <c r="NZS1371" s="121"/>
      <c r="NZT1371" s="121"/>
      <c r="NZU1371" s="121"/>
      <c r="NZV1371" s="121"/>
      <c r="NZW1371" s="121"/>
      <c r="NZX1371" s="121"/>
      <c r="NZY1371" s="121"/>
      <c r="NZZ1371" s="121"/>
      <c r="OAA1371" s="121"/>
      <c r="OAB1371" s="121"/>
      <c r="OAC1371" s="121"/>
      <c r="OAD1371" s="121"/>
      <c r="OAE1371" s="121"/>
      <c r="OAF1371" s="121"/>
      <c r="OAG1371" s="121"/>
      <c r="OAH1371" s="121"/>
      <c r="OAI1371" s="121"/>
      <c r="OAJ1371" s="121"/>
      <c r="OAK1371" s="121"/>
      <c r="OAL1371" s="121"/>
      <c r="OAM1371" s="121"/>
      <c r="OAN1371" s="121"/>
      <c r="OAO1371" s="121"/>
      <c r="OAP1371" s="121"/>
      <c r="OAQ1371" s="121"/>
      <c r="OAR1371" s="121"/>
      <c r="OAS1371" s="121"/>
      <c r="OAT1371" s="121"/>
      <c r="OAU1371" s="121"/>
      <c r="OAV1371" s="121"/>
      <c r="OAW1371" s="121"/>
      <c r="OAX1371" s="121"/>
      <c r="OAY1371" s="121"/>
      <c r="OAZ1371" s="121"/>
      <c r="OBA1371" s="121"/>
      <c r="OBB1371" s="121"/>
      <c r="OBC1371" s="121"/>
      <c r="OBD1371" s="121"/>
      <c r="OBE1371" s="121"/>
      <c r="OBF1371" s="121"/>
      <c r="OBG1371" s="121"/>
      <c r="OBH1371" s="121"/>
      <c r="OBI1371" s="121"/>
      <c r="OBJ1371" s="121"/>
      <c r="OBK1371" s="121"/>
      <c r="OBL1371" s="121"/>
      <c r="OBM1371" s="121"/>
      <c r="OBN1371" s="121"/>
      <c r="OBO1371" s="121"/>
      <c r="OBP1371" s="121"/>
      <c r="OBQ1371" s="121"/>
      <c r="OBR1371" s="121"/>
      <c r="OBS1371" s="121"/>
      <c r="OBT1371" s="121"/>
      <c r="OBU1371" s="121"/>
      <c r="OBV1371" s="121"/>
      <c r="OBW1371" s="121"/>
      <c r="OBX1371" s="121"/>
      <c r="OBY1371" s="121"/>
      <c r="OBZ1371" s="121"/>
      <c r="OCA1371" s="121"/>
      <c r="OCB1371" s="121"/>
      <c r="OCC1371" s="121"/>
      <c r="OCD1371" s="121"/>
      <c r="OCE1371" s="121"/>
      <c r="OCF1371" s="121"/>
      <c r="OCG1371" s="121"/>
      <c r="OCH1371" s="121"/>
      <c r="OCI1371" s="121"/>
      <c r="OCJ1371" s="121"/>
      <c r="OCK1371" s="121"/>
      <c r="OCL1371" s="121"/>
      <c r="OCM1371" s="121"/>
      <c r="OCN1371" s="121"/>
      <c r="OCO1371" s="121"/>
      <c r="OCP1371" s="121"/>
      <c r="OCQ1371" s="121"/>
      <c r="OCR1371" s="121"/>
      <c r="OCS1371" s="121"/>
      <c r="OCT1371" s="121"/>
      <c r="OCU1371" s="121"/>
      <c r="OCV1371" s="121"/>
      <c r="OCW1371" s="121"/>
      <c r="OCX1371" s="121"/>
      <c r="OCY1371" s="121"/>
      <c r="OCZ1371" s="121"/>
      <c r="ODA1371" s="121"/>
      <c r="ODB1371" s="121"/>
      <c r="ODC1371" s="121"/>
      <c r="ODD1371" s="121"/>
      <c r="ODE1371" s="121"/>
      <c r="ODF1371" s="121"/>
      <c r="ODG1371" s="121"/>
      <c r="ODH1371" s="121"/>
      <c r="ODI1371" s="121"/>
      <c r="ODJ1371" s="121"/>
      <c r="ODK1371" s="121"/>
      <c r="ODL1371" s="121"/>
      <c r="ODM1371" s="121"/>
      <c r="ODN1371" s="121"/>
      <c r="ODO1371" s="121"/>
      <c r="ODP1371" s="121"/>
      <c r="ODQ1371" s="121"/>
      <c r="ODR1371" s="121"/>
      <c r="ODS1371" s="121"/>
      <c r="ODT1371" s="121"/>
      <c r="ODU1371" s="121"/>
      <c r="ODV1371" s="121"/>
      <c r="ODW1371" s="121"/>
      <c r="ODX1371" s="121"/>
      <c r="ODY1371" s="121"/>
      <c r="ODZ1371" s="121"/>
      <c r="OEA1371" s="121"/>
      <c r="OEB1371" s="121"/>
      <c r="OEC1371" s="121"/>
      <c r="OED1371" s="121"/>
      <c r="OEE1371" s="121"/>
      <c r="OEF1371" s="121"/>
      <c r="OEG1371" s="121"/>
      <c r="OEH1371" s="121"/>
      <c r="OEI1371" s="121"/>
      <c r="OEJ1371" s="121"/>
      <c r="OEK1371" s="121"/>
      <c r="OEL1371" s="121"/>
      <c r="OEM1371" s="121"/>
      <c r="OEN1371" s="121"/>
      <c r="OEO1371" s="121"/>
      <c r="OEP1371" s="121"/>
      <c r="OEQ1371" s="121"/>
      <c r="OER1371" s="121"/>
      <c r="OES1371" s="121"/>
      <c r="OET1371" s="121"/>
      <c r="OEU1371" s="121"/>
      <c r="OEV1371" s="121"/>
      <c r="OEW1371" s="121"/>
      <c r="OEX1371" s="121"/>
      <c r="OEY1371" s="121"/>
      <c r="OEZ1371" s="121"/>
      <c r="OFA1371" s="121"/>
      <c r="OFB1371" s="121"/>
      <c r="OFC1371" s="121"/>
      <c r="OFD1371" s="121"/>
      <c r="OFE1371" s="121"/>
      <c r="OFF1371" s="121"/>
      <c r="OFG1371" s="121"/>
      <c r="OFH1371" s="121"/>
      <c r="OFI1371" s="121"/>
      <c r="OFJ1371" s="121"/>
      <c r="OFK1371" s="121"/>
      <c r="OFL1371" s="121"/>
      <c r="OFM1371" s="121"/>
      <c r="OFN1371" s="121"/>
      <c r="OFO1371" s="121"/>
      <c r="OFP1371" s="121"/>
      <c r="OFQ1371" s="121"/>
      <c r="OFR1371" s="121"/>
      <c r="OFS1371" s="121"/>
      <c r="OFT1371" s="121"/>
      <c r="OFU1371" s="121"/>
      <c r="OFV1371" s="121"/>
      <c r="OFW1371" s="121"/>
      <c r="OFX1371" s="121"/>
      <c r="OFY1371" s="121"/>
      <c r="OFZ1371" s="121"/>
      <c r="OGA1371" s="121"/>
      <c r="OGB1371" s="121"/>
      <c r="OGC1371" s="121"/>
      <c r="OGD1371" s="121"/>
      <c r="OGE1371" s="121"/>
      <c r="OGF1371" s="121"/>
      <c r="OGG1371" s="121"/>
      <c r="OGH1371" s="121"/>
      <c r="OGI1371" s="121"/>
      <c r="OGJ1371" s="121"/>
      <c r="OGK1371" s="121"/>
      <c r="OGL1371" s="121"/>
      <c r="OGM1371" s="121"/>
      <c r="OGN1371" s="121"/>
      <c r="OGO1371" s="121"/>
      <c r="OGP1371" s="121"/>
      <c r="OGQ1371" s="121"/>
      <c r="OGR1371" s="121"/>
      <c r="OGS1371" s="121"/>
      <c r="OGT1371" s="121"/>
      <c r="OGU1371" s="121"/>
      <c r="OGV1371" s="121"/>
      <c r="OGW1371" s="121"/>
      <c r="OGX1371" s="121"/>
      <c r="OGY1371" s="121"/>
      <c r="OGZ1371" s="121"/>
      <c r="OHA1371" s="121"/>
      <c r="OHB1371" s="121"/>
      <c r="OHC1371" s="121"/>
      <c r="OHD1371" s="121"/>
      <c r="OHE1371" s="121"/>
      <c r="OHF1371" s="121"/>
      <c r="OHG1371" s="121"/>
      <c r="OHH1371" s="121"/>
      <c r="OHI1371" s="121"/>
      <c r="OHJ1371" s="121"/>
      <c r="OHK1371" s="121"/>
      <c r="OHL1371" s="121"/>
      <c r="OHM1371" s="121"/>
      <c r="OHN1371" s="121"/>
      <c r="OHO1371" s="121"/>
      <c r="OHP1371" s="121"/>
      <c r="OHQ1371" s="121"/>
      <c r="OHR1371" s="121"/>
      <c r="OHS1371" s="121"/>
      <c r="OHT1371" s="121"/>
      <c r="OHU1371" s="121"/>
      <c r="OHV1371" s="121"/>
      <c r="OHW1371" s="121"/>
      <c r="OHX1371" s="121"/>
      <c r="OHY1371" s="121"/>
      <c r="OHZ1371" s="121"/>
      <c r="OIA1371" s="121"/>
      <c r="OIB1371" s="121"/>
      <c r="OIC1371" s="121"/>
      <c r="OID1371" s="121"/>
      <c r="OIE1371" s="121"/>
      <c r="OIF1371" s="121"/>
      <c r="OIG1371" s="121"/>
      <c r="OIH1371" s="121"/>
      <c r="OII1371" s="121"/>
      <c r="OIJ1371" s="121"/>
      <c r="OIK1371" s="121"/>
      <c r="OIL1371" s="121"/>
      <c r="OIM1371" s="121"/>
      <c r="OIN1371" s="121"/>
      <c r="OIO1371" s="121"/>
      <c r="OIP1371" s="121"/>
      <c r="OIQ1371" s="121"/>
      <c r="OIR1371" s="121"/>
      <c r="OIS1371" s="121"/>
      <c r="OIT1371" s="121"/>
      <c r="OIU1371" s="121"/>
      <c r="OIV1371" s="121"/>
      <c r="OIW1371" s="121"/>
      <c r="OIX1371" s="121"/>
      <c r="OIY1371" s="121"/>
      <c r="OIZ1371" s="121"/>
      <c r="OJA1371" s="121"/>
      <c r="OJB1371" s="121"/>
      <c r="OJC1371" s="121"/>
      <c r="OJD1371" s="121"/>
      <c r="OJE1371" s="121"/>
      <c r="OJF1371" s="121"/>
      <c r="OJG1371" s="121"/>
      <c r="OJH1371" s="121"/>
      <c r="OJI1371" s="121"/>
      <c r="OJJ1371" s="121"/>
      <c r="OJK1371" s="121"/>
      <c r="OJL1371" s="121"/>
      <c r="OJM1371" s="121"/>
      <c r="OJN1371" s="121"/>
      <c r="OJO1371" s="121"/>
      <c r="OJP1371" s="121"/>
      <c r="OJQ1371" s="121"/>
      <c r="OJR1371" s="121"/>
      <c r="OJS1371" s="121"/>
      <c r="OJT1371" s="121"/>
      <c r="OJU1371" s="121"/>
      <c r="OJV1371" s="121"/>
      <c r="OJW1371" s="121"/>
      <c r="OJX1371" s="121"/>
      <c r="OJY1371" s="121"/>
      <c r="OJZ1371" s="121"/>
      <c r="OKA1371" s="121"/>
      <c r="OKB1371" s="121"/>
      <c r="OKC1371" s="121"/>
      <c r="OKD1371" s="121"/>
      <c r="OKE1371" s="121"/>
      <c r="OKF1371" s="121"/>
      <c r="OKG1371" s="121"/>
      <c r="OKH1371" s="121"/>
      <c r="OKI1371" s="121"/>
      <c r="OKJ1371" s="121"/>
      <c r="OKK1371" s="121"/>
      <c r="OKL1371" s="121"/>
      <c r="OKM1371" s="121"/>
      <c r="OKN1371" s="121"/>
      <c r="OKO1371" s="121"/>
      <c r="OKP1371" s="121"/>
      <c r="OKQ1371" s="121"/>
      <c r="OKR1371" s="121"/>
      <c r="OKS1371" s="121"/>
      <c r="OKT1371" s="121"/>
      <c r="OKU1371" s="121"/>
      <c r="OKV1371" s="121"/>
      <c r="OKW1371" s="121"/>
      <c r="OKX1371" s="121"/>
      <c r="OKY1371" s="121"/>
      <c r="OKZ1371" s="121"/>
      <c r="OLA1371" s="121"/>
      <c r="OLB1371" s="121"/>
      <c r="OLC1371" s="121"/>
      <c r="OLD1371" s="121"/>
      <c r="OLE1371" s="121"/>
      <c r="OLF1371" s="121"/>
      <c r="OLG1371" s="121"/>
      <c r="OLH1371" s="121"/>
      <c r="OLI1371" s="121"/>
      <c r="OLJ1371" s="121"/>
      <c r="OLK1371" s="121"/>
      <c r="OLL1371" s="121"/>
      <c r="OLM1371" s="121"/>
      <c r="OLN1371" s="121"/>
      <c r="OLO1371" s="121"/>
      <c r="OLP1371" s="121"/>
      <c r="OLQ1371" s="121"/>
      <c r="OLR1371" s="121"/>
      <c r="OLS1371" s="121"/>
      <c r="OLT1371" s="121"/>
      <c r="OLU1371" s="121"/>
      <c r="OLV1371" s="121"/>
      <c r="OLW1371" s="121"/>
      <c r="OLX1371" s="121"/>
      <c r="OLY1371" s="121"/>
      <c r="OLZ1371" s="121"/>
      <c r="OMA1371" s="121"/>
      <c r="OMB1371" s="121"/>
      <c r="OMC1371" s="121"/>
      <c r="OMD1371" s="121"/>
      <c r="OME1371" s="121"/>
      <c r="OMF1371" s="121"/>
      <c r="OMG1371" s="121"/>
      <c r="OMH1371" s="121"/>
      <c r="OMI1371" s="121"/>
      <c r="OMJ1371" s="121"/>
      <c r="OMK1371" s="121"/>
      <c r="OML1371" s="121"/>
      <c r="OMM1371" s="121"/>
      <c r="OMN1371" s="121"/>
      <c r="OMO1371" s="121"/>
      <c r="OMP1371" s="121"/>
      <c r="OMQ1371" s="121"/>
      <c r="OMR1371" s="121"/>
      <c r="OMS1371" s="121"/>
      <c r="OMT1371" s="121"/>
      <c r="OMU1371" s="121"/>
      <c r="OMV1371" s="121"/>
      <c r="OMW1371" s="121"/>
      <c r="OMX1371" s="121"/>
      <c r="OMY1371" s="121"/>
      <c r="OMZ1371" s="121"/>
      <c r="ONA1371" s="121"/>
      <c r="ONB1371" s="121"/>
      <c r="ONC1371" s="121"/>
      <c r="OND1371" s="121"/>
      <c r="ONE1371" s="121"/>
      <c r="ONF1371" s="121"/>
      <c r="ONG1371" s="121"/>
      <c r="ONH1371" s="121"/>
      <c r="ONI1371" s="121"/>
      <c r="ONJ1371" s="121"/>
      <c r="ONK1371" s="121"/>
      <c r="ONL1371" s="121"/>
      <c r="ONM1371" s="121"/>
      <c r="ONN1371" s="121"/>
      <c r="ONO1371" s="121"/>
      <c r="ONP1371" s="121"/>
      <c r="ONQ1371" s="121"/>
      <c r="ONR1371" s="121"/>
      <c r="ONS1371" s="121"/>
      <c r="ONT1371" s="121"/>
      <c r="ONU1371" s="121"/>
      <c r="ONV1371" s="121"/>
      <c r="ONW1371" s="121"/>
      <c r="ONX1371" s="121"/>
      <c r="ONY1371" s="121"/>
      <c r="ONZ1371" s="121"/>
      <c r="OOA1371" s="121"/>
      <c r="OOB1371" s="121"/>
      <c r="OOC1371" s="121"/>
      <c r="OOD1371" s="121"/>
      <c r="OOE1371" s="121"/>
      <c r="OOF1371" s="121"/>
      <c r="OOG1371" s="121"/>
      <c r="OOH1371" s="121"/>
      <c r="OOI1371" s="121"/>
      <c r="OOJ1371" s="121"/>
      <c r="OOK1371" s="121"/>
      <c r="OOL1371" s="121"/>
      <c r="OOM1371" s="121"/>
      <c r="OON1371" s="121"/>
      <c r="OOO1371" s="121"/>
      <c r="OOP1371" s="121"/>
      <c r="OOQ1371" s="121"/>
      <c r="OOR1371" s="121"/>
      <c r="OOS1371" s="121"/>
      <c r="OOT1371" s="121"/>
      <c r="OOU1371" s="121"/>
      <c r="OOV1371" s="121"/>
      <c r="OOW1371" s="121"/>
      <c r="OOX1371" s="121"/>
      <c r="OOY1371" s="121"/>
      <c r="OOZ1371" s="121"/>
      <c r="OPA1371" s="121"/>
      <c r="OPB1371" s="121"/>
      <c r="OPC1371" s="121"/>
      <c r="OPD1371" s="121"/>
      <c r="OPE1371" s="121"/>
      <c r="OPF1371" s="121"/>
      <c r="OPG1371" s="121"/>
      <c r="OPH1371" s="121"/>
      <c r="OPI1371" s="121"/>
      <c r="OPJ1371" s="121"/>
      <c r="OPK1371" s="121"/>
      <c r="OPL1371" s="121"/>
      <c r="OPM1371" s="121"/>
      <c r="OPN1371" s="121"/>
      <c r="OPO1371" s="121"/>
      <c r="OPP1371" s="121"/>
      <c r="OPQ1371" s="121"/>
      <c r="OPR1371" s="121"/>
      <c r="OPS1371" s="121"/>
      <c r="OPT1371" s="121"/>
      <c r="OPU1371" s="121"/>
      <c r="OPV1371" s="121"/>
      <c r="OPW1371" s="121"/>
      <c r="OPX1371" s="121"/>
      <c r="OPY1371" s="121"/>
      <c r="OPZ1371" s="121"/>
      <c r="OQA1371" s="121"/>
      <c r="OQB1371" s="121"/>
      <c r="OQC1371" s="121"/>
      <c r="OQD1371" s="121"/>
      <c r="OQE1371" s="121"/>
      <c r="OQF1371" s="121"/>
      <c r="OQG1371" s="121"/>
      <c r="OQH1371" s="121"/>
      <c r="OQI1371" s="121"/>
      <c r="OQJ1371" s="121"/>
      <c r="OQK1371" s="121"/>
      <c r="OQL1371" s="121"/>
      <c r="OQM1371" s="121"/>
      <c r="OQN1371" s="121"/>
      <c r="OQO1371" s="121"/>
      <c r="OQP1371" s="121"/>
      <c r="OQQ1371" s="121"/>
      <c r="OQR1371" s="121"/>
      <c r="OQS1371" s="121"/>
      <c r="OQT1371" s="121"/>
      <c r="OQU1371" s="121"/>
      <c r="OQV1371" s="121"/>
      <c r="OQW1371" s="121"/>
      <c r="OQX1371" s="121"/>
      <c r="OQY1371" s="121"/>
      <c r="OQZ1371" s="121"/>
      <c r="ORA1371" s="121"/>
      <c r="ORB1371" s="121"/>
      <c r="ORC1371" s="121"/>
      <c r="ORD1371" s="121"/>
      <c r="ORE1371" s="121"/>
      <c r="ORF1371" s="121"/>
      <c r="ORG1371" s="121"/>
      <c r="ORH1371" s="121"/>
      <c r="ORI1371" s="121"/>
      <c r="ORJ1371" s="121"/>
      <c r="ORK1371" s="121"/>
      <c r="ORL1371" s="121"/>
      <c r="ORM1371" s="121"/>
      <c r="ORN1371" s="121"/>
      <c r="ORO1371" s="121"/>
      <c r="ORP1371" s="121"/>
      <c r="ORQ1371" s="121"/>
      <c r="ORR1371" s="121"/>
      <c r="ORS1371" s="121"/>
      <c r="ORT1371" s="121"/>
      <c r="ORU1371" s="121"/>
      <c r="ORV1371" s="121"/>
      <c r="ORW1371" s="121"/>
      <c r="ORX1371" s="121"/>
      <c r="ORY1371" s="121"/>
      <c r="ORZ1371" s="121"/>
      <c r="OSA1371" s="121"/>
      <c r="OSB1371" s="121"/>
      <c r="OSC1371" s="121"/>
      <c r="OSD1371" s="121"/>
      <c r="OSE1371" s="121"/>
      <c r="OSF1371" s="121"/>
      <c r="OSG1371" s="121"/>
      <c r="OSH1371" s="121"/>
      <c r="OSI1371" s="121"/>
      <c r="OSJ1371" s="121"/>
      <c r="OSK1371" s="121"/>
      <c r="OSL1371" s="121"/>
      <c r="OSM1371" s="121"/>
      <c r="OSN1371" s="121"/>
      <c r="OSO1371" s="121"/>
      <c r="OSP1371" s="121"/>
      <c r="OSQ1371" s="121"/>
      <c r="OSR1371" s="121"/>
      <c r="OSS1371" s="121"/>
      <c r="OST1371" s="121"/>
      <c r="OSU1371" s="121"/>
      <c r="OSV1371" s="121"/>
      <c r="OSW1371" s="121"/>
      <c r="OSX1371" s="121"/>
      <c r="OSY1371" s="121"/>
      <c r="OSZ1371" s="121"/>
      <c r="OTA1371" s="121"/>
      <c r="OTB1371" s="121"/>
      <c r="OTC1371" s="121"/>
      <c r="OTD1371" s="121"/>
      <c r="OTE1371" s="121"/>
      <c r="OTF1371" s="121"/>
      <c r="OTG1371" s="121"/>
      <c r="OTH1371" s="121"/>
      <c r="OTI1371" s="121"/>
      <c r="OTJ1371" s="121"/>
      <c r="OTK1371" s="121"/>
      <c r="OTL1371" s="121"/>
      <c r="OTM1371" s="121"/>
      <c r="OTN1371" s="121"/>
      <c r="OTO1371" s="121"/>
      <c r="OTP1371" s="121"/>
      <c r="OTQ1371" s="121"/>
      <c r="OTR1371" s="121"/>
      <c r="OTS1371" s="121"/>
      <c r="OTT1371" s="121"/>
      <c r="OTU1371" s="121"/>
      <c r="OTV1371" s="121"/>
      <c r="OTW1371" s="121"/>
      <c r="OTX1371" s="121"/>
      <c r="OTY1371" s="121"/>
      <c r="OTZ1371" s="121"/>
      <c r="OUA1371" s="121"/>
      <c r="OUB1371" s="121"/>
      <c r="OUC1371" s="121"/>
      <c r="OUD1371" s="121"/>
      <c r="OUE1371" s="121"/>
      <c r="OUF1371" s="121"/>
      <c r="OUG1371" s="121"/>
      <c r="OUH1371" s="121"/>
      <c r="OUI1371" s="121"/>
      <c r="OUJ1371" s="121"/>
      <c r="OUK1371" s="121"/>
      <c r="OUL1371" s="121"/>
      <c r="OUM1371" s="121"/>
      <c r="OUN1371" s="121"/>
      <c r="OUO1371" s="121"/>
      <c r="OUP1371" s="121"/>
      <c r="OUQ1371" s="121"/>
      <c r="OUR1371" s="121"/>
      <c r="OUS1371" s="121"/>
      <c r="OUT1371" s="121"/>
      <c r="OUU1371" s="121"/>
      <c r="OUV1371" s="121"/>
      <c r="OUW1371" s="121"/>
      <c r="OUX1371" s="121"/>
      <c r="OUY1371" s="121"/>
      <c r="OUZ1371" s="121"/>
      <c r="OVA1371" s="121"/>
      <c r="OVB1371" s="121"/>
      <c r="OVC1371" s="121"/>
      <c r="OVD1371" s="121"/>
      <c r="OVE1371" s="121"/>
      <c r="OVF1371" s="121"/>
      <c r="OVG1371" s="121"/>
      <c r="OVH1371" s="121"/>
      <c r="OVI1371" s="121"/>
      <c r="OVJ1371" s="121"/>
      <c r="OVK1371" s="121"/>
      <c r="OVL1371" s="121"/>
      <c r="OVM1371" s="121"/>
      <c r="OVN1371" s="121"/>
      <c r="OVO1371" s="121"/>
      <c r="OVP1371" s="121"/>
      <c r="OVQ1371" s="121"/>
      <c r="OVR1371" s="121"/>
      <c r="OVS1371" s="121"/>
      <c r="OVT1371" s="121"/>
      <c r="OVU1371" s="121"/>
      <c r="OVV1371" s="121"/>
      <c r="OVW1371" s="121"/>
      <c r="OVX1371" s="121"/>
      <c r="OVY1371" s="121"/>
      <c r="OVZ1371" s="121"/>
      <c r="OWA1371" s="121"/>
      <c r="OWB1371" s="121"/>
      <c r="OWC1371" s="121"/>
      <c r="OWD1371" s="121"/>
      <c r="OWE1371" s="121"/>
      <c r="OWF1371" s="121"/>
      <c r="OWG1371" s="121"/>
      <c r="OWH1371" s="121"/>
      <c r="OWI1371" s="121"/>
      <c r="OWJ1371" s="121"/>
      <c r="OWK1371" s="121"/>
      <c r="OWL1371" s="121"/>
      <c r="OWM1371" s="121"/>
      <c r="OWN1371" s="121"/>
      <c r="OWO1371" s="121"/>
      <c r="OWP1371" s="121"/>
      <c r="OWQ1371" s="121"/>
      <c r="OWR1371" s="121"/>
      <c r="OWS1371" s="121"/>
      <c r="OWT1371" s="121"/>
      <c r="OWU1371" s="121"/>
      <c r="OWV1371" s="121"/>
      <c r="OWW1371" s="121"/>
      <c r="OWX1371" s="121"/>
      <c r="OWY1371" s="121"/>
      <c r="OWZ1371" s="121"/>
      <c r="OXA1371" s="121"/>
      <c r="OXB1371" s="121"/>
      <c r="OXC1371" s="121"/>
      <c r="OXD1371" s="121"/>
      <c r="OXE1371" s="121"/>
      <c r="OXF1371" s="121"/>
      <c r="OXG1371" s="121"/>
      <c r="OXH1371" s="121"/>
      <c r="OXI1371" s="121"/>
      <c r="OXJ1371" s="121"/>
      <c r="OXK1371" s="121"/>
      <c r="OXL1371" s="121"/>
      <c r="OXM1371" s="121"/>
      <c r="OXN1371" s="121"/>
      <c r="OXO1371" s="121"/>
      <c r="OXP1371" s="121"/>
      <c r="OXQ1371" s="121"/>
      <c r="OXR1371" s="121"/>
      <c r="OXS1371" s="121"/>
      <c r="OXT1371" s="121"/>
      <c r="OXU1371" s="121"/>
      <c r="OXV1371" s="121"/>
      <c r="OXW1371" s="121"/>
      <c r="OXX1371" s="121"/>
      <c r="OXY1371" s="121"/>
      <c r="OXZ1371" s="121"/>
      <c r="OYA1371" s="121"/>
      <c r="OYB1371" s="121"/>
      <c r="OYC1371" s="121"/>
      <c r="OYD1371" s="121"/>
      <c r="OYE1371" s="121"/>
      <c r="OYF1371" s="121"/>
      <c r="OYG1371" s="121"/>
      <c r="OYH1371" s="121"/>
      <c r="OYI1371" s="121"/>
      <c r="OYJ1371" s="121"/>
      <c r="OYK1371" s="121"/>
      <c r="OYL1371" s="121"/>
      <c r="OYM1371" s="121"/>
      <c r="OYN1371" s="121"/>
      <c r="OYO1371" s="121"/>
      <c r="OYP1371" s="121"/>
      <c r="OYQ1371" s="121"/>
      <c r="OYR1371" s="121"/>
      <c r="OYS1371" s="121"/>
      <c r="OYT1371" s="121"/>
      <c r="OYU1371" s="121"/>
      <c r="OYV1371" s="121"/>
      <c r="OYW1371" s="121"/>
      <c r="OYX1371" s="121"/>
      <c r="OYY1371" s="121"/>
      <c r="OYZ1371" s="121"/>
      <c r="OZA1371" s="121"/>
      <c r="OZB1371" s="121"/>
      <c r="OZC1371" s="121"/>
      <c r="OZD1371" s="121"/>
      <c r="OZE1371" s="121"/>
      <c r="OZF1371" s="121"/>
      <c r="OZG1371" s="121"/>
      <c r="OZH1371" s="121"/>
      <c r="OZI1371" s="121"/>
      <c r="OZJ1371" s="121"/>
      <c r="OZK1371" s="121"/>
      <c r="OZL1371" s="121"/>
      <c r="OZM1371" s="121"/>
      <c r="OZN1371" s="121"/>
      <c r="OZO1371" s="121"/>
      <c r="OZP1371" s="121"/>
      <c r="OZQ1371" s="121"/>
      <c r="OZR1371" s="121"/>
      <c r="OZS1371" s="121"/>
      <c r="OZT1371" s="121"/>
      <c r="OZU1371" s="121"/>
      <c r="OZV1371" s="121"/>
      <c r="OZW1371" s="121"/>
      <c r="OZX1371" s="121"/>
      <c r="OZY1371" s="121"/>
      <c r="OZZ1371" s="121"/>
      <c r="PAA1371" s="121"/>
      <c r="PAB1371" s="121"/>
      <c r="PAC1371" s="121"/>
      <c r="PAD1371" s="121"/>
      <c r="PAE1371" s="121"/>
      <c r="PAF1371" s="121"/>
      <c r="PAG1371" s="121"/>
      <c r="PAH1371" s="121"/>
      <c r="PAI1371" s="121"/>
      <c r="PAJ1371" s="121"/>
      <c r="PAK1371" s="121"/>
      <c r="PAL1371" s="121"/>
      <c r="PAM1371" s="121"/>
      <c r="PAN1371" s="121"/>
      <c r="PAO1371" s="121"/>
      <c r="PAP1371" s="121"/>
      <c r="PAQ1371" s="121"/>
      <c r="PAR1371" s="121"/>
      <c r="PAS1371" s="121"/>
      <c r="PAT1371" s="121"/>
      <c r="PAU1371" s="121"/>
      <c r="PAV1371" s="121"/>
      <c r="PAW1371" s="121"/>
      <c r="PAX1371" s="121"/>
      <c r="PAY1371" s="121"/>
      <c r="PAZ1371" s="121"/>
      <c r="PBA1371" s="121"/>
      <c r="PBB1371" s="121"/>
      <c r="PBC1371" s="121"/>
      <c r="PBD1371" s="121"/>
      <c r="PBE1371" s="121"/>
      <c r="PBF1371" s="121"/>
      <c r="PBG1371" s="121"/>
      <c r="PBH1371" s="121"/>
      <c r="PBI1371" s="121"/>
      <c r="PBJ1371" s="121"/>
      <c r="PBK1371" s="121"/>
      <c r="PBL1371" s="121"/>
      <c r="PBM1371" s="121"/>
      <c r="PBN1371" s="121"/>
      <c r="PBO1371" s="121"/>
      <c r="PBP1371" s="121"/>
      <c r="PBQ1371" s="121"/>
      <c r="PBR1371" s="121"/>
      <c r="PBS1371" s="121"/>
      <c r="PBT1371" s="121"/>
      <c r="PBU1371" s="121"/>
      <c r="PBV1371" s="121"/>
      <c r="PBW1371" s="121"/>
      <c r="PBX1371" s="121"/>
      <c r="PBY1371" s="121"/>
      <c r="PBZ1371" s="121"/>
      <c r="PCA1371" s="121"/>
      <c r="PCB1371" s="121"/>
      <c r="PCC1371" s="121"/>
      <c r="PCD1371" s="121"/>
      <c r="PCE1371" s="121"/>
      <c r="PCF1371" s="121"/>
      <c r="PCG1371" s="121"/>
      <c r="PCH1371" s="121"/>
      <c r="PCI1371" s="121"/>
      <c r="PCJ1371" s="121"/>
      <c r="PCK1371" s="121"/>
      <c r="PCL1371" s="121"/>
      <c r="PCM1371" s="121"/>
      <c r="PCN1371" s="121"/>
      <c r="PCO1371" s="121"/>
      <c r="PCP1371" s="121"/>
      <c r="PCQ1371" s="121"/>
      <c r="PCR1371" s="121"/>
      <c r="PCS1371" s="121"/>
      <c r="PCT1371" s="121"/>
      <c r="PCU1371" s="121"/>
      <c r="PCV1371" s="121"/>
      <c r="PCW1371" s="121"/>
      <c r="PCX1371" s="121"/>
      <c r="PCY1371" s="121"/>
      <c r="PCZ1371" s="121"/>
      <c r="PDA1371" s="121"/>
      <c r="PDB1371" s="121"/>
      <c r="PDC1371" s="121"/>
      <c r="PDD1371" s="121"/>
      <c r="PDE1371" s="121"/>
      <c r="PDF1371" s="121"/>
      <c r="PDG1371" s="121"/>
      <c r="PDH1371" s="121"/>
      <c r="PDI1371" s="121"/>
      <c r="PDJ1371" s="121"/>
      <c r="PDK1371" s="121"/>
      <c r="PDL1371" s="121"/>
      <c r="PDM1371" s="121"/>
      <c r="PDN1371" s="121"/>
      <c r="PDO1371" s="121"/>
      <c r="PDP1371" s="121"/>
      <c r="PDQ1371" s="121"/>
      <c r="PDR1371" s="121"/>
      <c r="PDS1371" s="121"/>
      <c r="PDT1371" s="121"/>
      <c r="PDU1371" s="121"/>
      <c r="PDV1371" s="121"/>
      <c r="PDW1371" s="121"/>
      <c r="PDX1371" s="121"/>
      <c r="PDY1371" s="121"/>
      <c r="PDZ1371" s="121"/>
      <c r="PEA1371" s="121"/>
      <c r="PEB1371" s="121"/>
      <c r="PEC1371" s="121"/>
      <c r="PED1371" s="121"/>
      <c r="PEE1371" s="121"/>
      <c r="PEF1371" s="121"/>
      <c r="PEG1371" s="121"/>
      <c r="PEH1371" s="121"/>
      <c r="PEI1371" s="121"/>
      <c r="PEJ1371" s="121"/>
      <c r="PEK1371" s="121"/>
      <c r="PEL1371" s="121"/>
      <c r="PEM1371" s="121"/>
      <c r="PEN1371" s="121"/>
      <c r="PEO1371" s="121"/>
      <c r="PEP1371" s="121"/>
      <c r="PEQ1371" s="121"/>
      <c r="PER1371" s="121"/>
      <c r="PES1371" s="121"/>
      <c r="PET1371" s="121"/>
      <c r="PEU1371" s="121"/>
      <c r="PEV1371" s="121"/>
      <c r="PEW1371" s="121"/>
      <c r="PEX1371" s="121"/>
      <c r="PEY1371" s="121"/>
      <c r="PEZ1371" s="121"/>
      <c r="PFA1371" s="121"/>
      <c r="PFB1371" s="121"/>
      <c r="PFC1371" s="121"/>
      <c r="PFD1371" s="121"/>
      <c r="PFE1371" s="121"/>
      <c r="PFF1371" s="121"/>
      <c r="PFG1371" s="121"/>
      <c r="PFH1371" s="121"/>
      <c r="PFI1371" s="121"/>
      <c r="PFJ1371" s="121"/>
      <c r="PFK1371" s="121"/>
      <c r="PFL1371" s="121"/>
      <c r="PFM1371" s="121"/>
      <c r="PFN1371" s="121"/>
      <c r="PFO1371" s="121"/>
      <c r="PFP1371" s="121"/>
      <c r="PFQ1371" s="121"/>
      <c r="PFR1371" s="121"/>
      <c r="PFS1371" s="121"/>
      <c r="PFT1371" s="121"/>
      <c r="PFU1371" s="121"/>
      <c r="PFV1371" s="121"/>
      <c r="PFW1371" s="121"/>
      <c r="PFX1371" s="121"/>
      <c r="PFY1371" s="121"/>
      <c r="PFZ1371" s="121"/>
      <c r="PGA1371" s="121"/>
      <c r="PGB1371" s="121"/>
      <c r="PGC1371" s="121"/>
      <c r="PGD1371" s="121"/>
      <c r="PGE1371" s="121"/>
      <c r="PGF1371" s="121"/>
      <c r="PGG1371" s="121"/>
      <c r="PGH1371" s="121"/>
      <c r="PGI1371" s="121"/>
      <c r="PGJ1371" s="121"/>
      <c r="PGK1371" s="121"/>
      <c r="PGL1371" s="121"/>
      <c r="PGM1371" s="121"/>
      <c r="PGN1371" s="121"/>
      <c r="PGO1371" s="121"/>
      <c r="PGP1371" s="121"/>
      <c r="PGQ1371" s="121"/>
      <c r="PGR1371" s="121"/>
      <c r="PGS1371" s="121"/>
      <c r="PGT1371" s="121"/>
      <c r="PGU1371" s="121"/>
      <c r="PGV1371" s="121"/>
      <c r="PGW1371" s="121"/>
      <c r="PGX1371" s="121"/>
      <c r="PGY1371" s="121"/>
      <c r="PGZ1371" s="121"/>
      <c r="PHA1371" s="121"/>
      <c r="PHB1371" s="121"/>
      <c r="PHC1371" s="121"/>
      <c r="PHD1371" s="121"/>
      <c r="PHE1371" s="121"/>
      <c r="PHF1371" s="121"/>
      <c r="PHG1371" s="121"/>
      <c r="PHH1371" s="121"/>
      <c r="PHI1371" s="121"/>
      <c r="PHJ1371" s="121"/>
      <c r="PHK1371" s="121"/>
      <c r="PHL1371" s="121"/>
      <c r="PHM1371" s="121"/>
      <c r="PHN1371" s="121"/>
      <c r="PHO1371" s="121"/>
      <c r="PHP1371" s="121"/>
      <c r="PHQ1371" s="121"/>
      <c r="PHR1371" s="121"/>
      <c r="PHS1371" s="121"/>
      <c r="PHT1371" s="121"/>
      <c r="PHU1371" s="121"/>
      <c r="PHV1371" s="121"/>
      <c r="PHW1371" s="121"/>
      <c r="PHX1371" s="121"/>
      <c r="PHY1371" s="121"/>
      <c r="PHZ1371" s="121"/>
      <c r="PIA1371" s="121"/>
      <c r="PIB1371" s="121"/>
      <c r="PIC1371" s="121"/>
      <c r="PID1371" s="121"/>
      <c r="PIE1371" s="121"/>
      <c r="PIF1371" s="121"/>
      <c r="PIG1371" s="121"/>
      <c r="PIH1371" s="121"/>
      <c r="PII1371" s="121"/>
      <c r="PIJ1371" s="121"/>
      <c r="PIK1371" s="121"/>
      <c r="PIL1371" s="121"/>
      <c r="PIM1371" s="121"/>
      <c r="PIN1371" s="121"/>
      <c r="PIO1371" s="121"/>
      <c r="PIP1371" s="121"/>
      <c r="PIQ1371" s="121"/>
      <c r="PIR1371" s="121"/>
      <c r="PIS1371" s="121"/>
      <c r="PIT1371" s="121"/>
      <c r="PIU1371" s="121"/>
      <c r="PIV1371" s="121"/>
      <c r="PIW1371" s="121"/>
      <c r="PIX1371" s="121"/>
      <c r="PIY1371" s="121"/>
      <c r="PIZ1371" s="121"/>
      <c r="PJA1371" s="121"/>
      <c r="PJB1371" s="121"/>
      <c r="PJC1371" s="121"/>
      <c r="PJD1371" s="121"/>
      <c r="PJE1371" s="121"/>
      <c r="PJF1371" s="121"/>
      <c r="PJG1371" s="121"/>
      <c r="PJH1371" s="121"/>
      <c r="PJI1371" s="121"/>
      <c r="PJJ1371" s="121"/>
      <c r="PJK1371" s="121"/>
      <c r="PJL1371" s="121"/>
      <c r="PJM1371" s="121"/>
      <c r="PJN1371" s="121"/>
      <c r="PJO1371" s="121"/>
      <c r="PJP1371" s="121"/>
      <c r="PJQ1371" s="121"/>
      <c r="PJR1371" s="121"/>
      <c r="PJS1371" s="121"/>
      <c r="PJT1371" s="121"/>
      <c r="PJU1371" s="121"/>
      <c r="PJV1371" s="121"/>
      <c r="PJW1371" s="121"/>
      <c r="PJX1371" s="121"/>
      <c r="PJY1371" s="121"/>
      <c r="PJZ1371" s="121"/>
      <c r="PKA1371" s="121"/>
      <c r="PKB1371" s="121"/>
      <c r="PKC1371" s="121"/>
      <c r="PKD1371" s="121"/>
      <c r="PKE1371" s="121"/>
      <c r="PKF1371" s="121"/>
      <c r="PKG1371" s="121"/>
      <c r="PKH1371" s="121"/>
      <c r="PKI1371" s="121"/>
      <c r="PKJ1371" s="121"/>
      <c r="PKK1371" s="121"/>
      <c r="PKL1371" s="121"/>
      <c r="PKM1371" s="121"/>
      <c r="PKN1371" s="121"/>
      <c r="PKO1371" s="121"/>
      <c r="PKP1371" s="121"/>
      <c r="PKQ1371" s="121"/>
      <c r="PKR1371" s="121"/>
      <c r="PKS1371" s="121"/>
      <c r="PKT1371" s="121"/>
      <c r="PKU1371" s="121"/>
      <c r="PKV1371" s="121"/>
      <c r="PKW1371" s="121"/>
      <c r="PKX1371" s="121"/>
      <c r="PKY1371" s="121"/>
      <c r="PKZ1371" s="121"/>
      <c r="PLA1371" s="121"/>
      <c r="PLB1371" s="121"/>
      <c r="PLC1371" s="121"/>
      <c r="PLD1371" s="121"/>
      <c r="PLE1371" s="121"/>
      <c r="PLF1371" s="121"/>
      <c r="PLG1371" s="121"/>
      <c r="PLH1371" s="121"/>
      <c r="PLI1371" s="121"/>
      <c r="PLJ1371" s="121"/>
      <c r="PLK1371" s="121"/>
      <c r="PLL1371" s="121"/>
      <c r="PLM1371" s="121"/>
      <c r="PLN1371" s="121"/>
      <c r="PLO1371" s="121"/>
      <c r="PLP1371" s="121"/>
      <c r="PLQ1371" s="121"/>
      <c r="PLR1371" s="121"/>
      <c r="PLS1371" s="121"/>
      <c r="PLT1371" s="121"/>
      <c r="PLU1371" s="121"/>
      <c r="PLV1371" s="121"/>
      <c r="PLW1371" s="121"/>
      <c r="PLX1371" s="121"/>
      <c r="PLY1371" s="121"/>
      <c r="PLZ1371" s="121"/>
      <c r="PMA1371" s="121"/>
      <c r="PMB1371" s="121"/>
      <c r="PMC1371" s="121"/>
      <c r="PMD1371" s="121"/>
      <c r="PME1371" s="121"/>
      <c r="PMF1371" s="121"/>
      <c r="PMG1371" s="121"/>
      <c r="PMH1371" s="121"/>
      <c r="PMI1371" s="121"/>
      <c r="PMJ1371" s="121"/>
      <c r="PMK1371" s="121"/>
      <c r="PML1371" s="121"/>
      <c r="PMM1371" s="121"/>
      <c r="PMN1371" s="121"/>
      <c r="PMO1371" s="121"/>
      <c r="PMP1371" s="121"/>
      <c r="PMQ1371" s="121"/>
      <c r="PMR1371" s="121"/>
      <c r="PMS1371" s="121"/>
      <c r="PMT1371" s="121"/>
      <c r="PMU1371" s="121"/>
      <c r="PMV1371" s="121"/>
      <c r="PMW1371" s="121"/>
      <c r="PMX1371" s="121"/>
      <c r="PMY1371" s="121"/>
      <c r="PMZ1371" s="121"/>
      <c r="PNA1371" s="121"/>
      <c r="PNB1371" s="121"/>
      <c r="PNC1371" s="121"/>
      <c r="PND1371" s="121"/>
      <c r="PNE1371" s="121"/>
      <c r="PNF1371" s="121"/>
      <c r="PNG1371" s="121"/>
      <c r="PNH1371" s="121"/>
      <c r="PNI1371" s="121"/>
      <c r="PNJ1371" s="121"/>
      <c r="PNK1371" s="121"/>
      <c r="PNL1371" s="121"/>
      <c r="PNM1371" s="121"/>
      <c r="PNN1371" s="121"/>
      <c r="PNO1371" s="121"/>
      <c r="PNP1371" s="121"/>
      <c r="PNQ1371" s="121"/>
      <c r="PNR1371" s="121"/>
      <c r="PNS1371" s="121"/>
      <c r="PNT1371" s="121"/>
      <c r="PNU1371" s="121"/>
      <c r="PNV1371" s="121"/>
      <c r="PNW1371" s="121"/>
      <c r="PNX1371" s="121"/>
      <c r="PNY1371" s="121"/>
      <c r="PNZ1371" s="121"/>
      <c r="POA1371" s="121"/>
      <c r="POB1371" s="121"/>
      <c r="POC1371" s="121"/>
      <c r="POD1371" s="121"/>
      <c r="POE1371" s="121"/>
      <c r="POF1371" s="121"/>
      <c r="POG1371" s="121"/>
      <c r="POH1371" s="121"/>
      <c r="POI1371" s="121"/>
      <c r="POJ1371" s="121"/>
      <c r="POK1371" s="121"/>
      <c r="POL1371" s="121"/>
      <c r="POM1371" s="121"/>
      <c r="PON1371" s="121"/>
      <c r="POO1371" s="121"/>
      <c r="POP1371" s="121"/>
      <c r="POQ1371" s="121"/>
      <c r="POR1371" s="121"/>
      <c r="POS1371" s="121"/>
      <c r="POT1371" s="121"/>
      <c r="POU1371" s="121"/>
      <c r="POV1371" s="121"/>
      <c r="POW1371" s="121"/>
      <c r="POX1371" s="121"/>
      <c r="POY1371" s="121"/>
      <c r="POZ1371" s="121"/>
      <c r="PPA1371" s="121"/>
      <c r="PPB1371" s="121"/>
      <c r="PPC1371" s="121"/>
      <c r="PPD1371" s="121"/>
      <c r="PPE1371" s="121"/>
      <c r="PPF1371" s="121"/>
      <c r="PPG1371" s="121"/>
      <c r="PPH1371" s="121"/>
      <c r="PPI1371" s="121"/>
      <c r="PPJ1371" s="121"/>
      <c r="PPK1371" s="121"/>
      <c r="PPL1371" s="121"/>
      <c r="PPM1371" s="121"/>
      <c r="PPN1371" s="121"/>
      <c r="PPO1371" s="121"/>
      <c r="PPP1371" s="121"/>
      <c r="PPQ1371" s="121"/>
      <c r="PPR1371" s="121"/>
      <c r="PPS1371" s="121"/>
      <c r="PPT1371" s="121"/>
      <c r="PPU1371" s="121"/>
      <c r="PPV1371" s="121"/>
      <c r="PPW1371" s="121"/>
      <c r="PPX1371" s="121"/>
      <c r="PPY1371" s="121"/>
      <c r="PPZ1371" s="121"/>
      <c r="PQA1371" s="121"/>
      <c r="PQB1371" s="121"/>
      <c r="PQC1371" s="121"/>
      <c r="PQD1371" s="121"/>
      <c r="PQE1371" s="121"/>
      <c r="PQF1371" s="121"/>
      <c r="PQG1371" s="121"/>
      <c r="PQH1371" s="121"/>
      <c r="PQI1371" s="121"/>
      <c r="PQJ1371" s="121"/>
      <c r="PQK1371" s="121"/>
      <c r="PQL1371" s="121"/>
      <c r="PQM1371" s="121"/>
      <c r="PQN1371" s="121"/>
      <c r="PQO1371" s="121"/>
      <c r="PQP1371" s="121"/>
      <c r="PQQ1371" s="121"/>
      <c r="PQR1371" s="121"/>
      <c r="PQS1371" s="121"/>
      <c r="PQT1371" s="121"/>
      <c r="PQU1371" s="121"/>
      <c r="PQV1371" s="121"/>
      <c r="PQW1371" s="121"/>
      <c r="PQX1371" s="121"/>
      <c r="PQY1371" s="121"/>
      <c r="PQZ1371" s="121"/>
      <c r="PRA1371" s="121"/>
      <c r="PRB1371" s="121"/>
      <c r="PRC1371" s="121"/>
      <c r="PRD1371" s="121"/>
      <c r="PRE1371" s="121"/>
      <c r="PRF1371" s="121"/>
      <c r="PRG1371" s="121"/>
      <c r="PRH1371" s="121"/>
      <c r="PRI1371" s="121"/>
      <c r="PRJ1371" s="121"/>
      <c r="PRK1371" s="121"/>
      <c r="PRL1371" s="121"/>
      <c r="PRM1371" s="121"/>
      <c r="PRN1371" s="121"/>
      <c r="PRO1371" s="121"/>
      <c r="PRP1371" s="121"/>
      <c r="PRQ1371" s="121"/>
      <c r="PRR1371" s="121"/>
      <c r="PRS1371" s="121"/>
      <c r="PRT1371" s="121"/>
      <c r="PRU1371" s="121"/>
      <c r="PRV1371" s="121"/>
      <c r="PRW1371" s="121"/>
      <c r="PRX1371" s="121"/>
      <c r="PRY1371" s="121"/>
      <c r="PRZ1371" s="121"/>
      <c r="PSA1371" s="121"/>
      <c r="PSB1371" s="121"/>
      <c r="PSC1371" s="121"/>
      <c r="PSD1371" s="121"/>
      <c r="PSE1371" s="121"/>
      <c r="PSF1371" s="121"/>
      <c r="PSG1371" s="121"/>
      <c r="PSH1371" s="121"/>
      <c r="PSI1371" s="121"/>
      <c r="PSJ1371" s="121"/>
      <c r="PSK1371" s="121"/>
      <c r="PSL1371" s="121"/>
      <c r="PSM1371" s="121"/>
      <c r="PSN1371" s="121"/>
      <c r="PSO1371" s="121"/>
      <c r="PSP1371" s="121"/>
      <c r="PSQ1371" s="121"/>
      <c r="PSR1371" s="121"/>
      <c r="PSS1371" s="121"/>
      <c r="PST1371" s="121"/>
      <c r="PSU1371" s="121"/>
      <c r="PSV1371" s="121"/>
      <c r="PSW1371" s="121"/>
      <c r="PSX1371" s="121"/>
      <c r="PSY1371" s="121"/>
      <c r="PSZ1371" s="121"/>
      <c r="PTA1371" s="121"/>
      <c r="PTB1371" s="121"/>
      <c r="PTC1371" s="121"/>
      <c r="PTD1371" s="121"/>
      <c r="PTE1371" s="121"/>
      <c r="PTF1371" s="121"/>
      <c r="PTG1371" s="121"/>
      <c r="PTH1371" s="121"/>
      <c r="PTI1371" s="121"/>
      <c r="PTJ1371" s="121"/>
      <c r="PTK1371" s="121"/>
      <c r="PTL1371" s="121"/>
      <c r="PTM1371" s="121"/>
      <c r="PTN1371" s="121"/>
      <c r="PTO1371" s="121"/>
      <c r="PTP1371" s="121"/>
      <c r="PTQ1371" s="121"/>
      <c r="PTR1371" s="121"/>
      <c r="PTS1371" s="121"/>
      <c r="PTT1371" s="121"/>
      <c r="PTU1371" s="121"/>
      <c r="PTV1371" s="121"/>
      <c r="PTW1371" s="121"/>
      <c r="PTX1371" s="121"/>
      <c r="PTY1371" s="121"/>
      <c r="PTZ1371" s="121"/>
      <c r="PUA1371" s="121"/>
      <c r="PUB1371" s="121"/>
      <c r="PUC1371" s="121"/>
      <c r="PUD1371" s="121"/>
      <c r="PUE1371" s="121"/>
      <c r="PUF1371" s="121"/>
      <c r="PUG1371" s="121"/>
      <c r="PUH1371" s="121"/>
      <c r="PUI1371" s="121"/>
      <c r="PUJ1371" s="121"/>
      <c r="PUK1371" s="121"/>
      <c r="PUL1371" s="121"/>
      <c r="PUM1371" s="121"/>
      <c r="PUN1371" s="121"/>
      <c r="PUO1371" s="121"/>
      <c r="PUP1371" s="121"/>
      <c r="PUQ1371" s="121"/>
      <c r="PUR1371" s="121"/>
      <c r="PUS1371" s="121"/>
      <c r="PUT1371" s="121"/>
      <c r="PUU1371" s="121"/>
      <c r="PUV1371" s="121"/>
      <c r="PUW1371" s="121"/>
      <c r="PUX1371" s="121"/>
      <c r="PUY1371" s="121"/>
      <c r="PUZ1371" s="121"/>
      <c r="PVA1371" s="121"/>
      <c r="PVB1371" s="121"/>
      <c r="PVC1371" s="121"/>
      <c r="PVD1371" s="121"/>
      <c r="PVE1371" s="121"/>
      <c r="PVF1371" s="121"/>
      <c r="PVG1371" s="121"/>
      <c r="PVH1371" s="121"/>
      <c r="PVI1371" s="121"/>
      <c r="PVJ1371" s="121"/>
      <c r="PVK1371" s="121"/>
      <c r="PVL1371" s="121"/>
      <c r="PVM1371" s="121"/>
      <c r="PVN1371" s="121"/>
      <c r="PVO1371" s="121"/>
      <c r="PVP1371" s="121"/>
      <c r="PVQ1371" s="121"/>
      <c r="PVR1371" s="121"/>
      <c r="PVS1371" s="121"/>
      <c r="PVT1371" s="121"/>
      <c r="PVU1371" s="121"/>
      <c r="PVV1371" s="121"/>
      <c r="PVW1371" s="121"/>
      <c r="PVX1371" s="121"/>
      <c r="PVY1371" s="121"/>
      <c r="PVZ1371" s="121"/>
      <c r="PWA1371" s="121"/>
      <c r="PWB1371" s="121"/>
      <c r="PWC1371" s="121"/>
      <c r="PWD1371" s="121"/>
      <c r="PWE1371" s="121"/>
      <c r="PWF1371" s="121"/>
      <c r="PWG1371" s="121"/>
      <c r="PWH1371" s="121"/>
      <c r="PWI1371" s="121"/>
      <c r="PWJ1371" s="121"/>
      <c r="PWK1371" s="121"/>
      <c r="PWL1371" s="121"/>
      <c r="PWM1371" s="121"/>
      <c r="PWN1371" s="121"/>
      <c r="PWO1371" s="121"/>
      <c r="PWP1371" s="121"/>
      <c r="PWQ1371" s="121"/>
      <c r="PWR1371" s="121"/>
      <c r="PWS1371" s="121"/>
      <c r="PWT1371" s="121"/>
      <c r="PWU1371" s="121"/>
      <c r="PWV1371" s="121"/>
      <c r="PWW1371" s="121"/>
      <c r="PWX1371" s="121"/>
      <c r="PWY1371" s="121"/>
      <c r="PWZ1371" s="121"/>
      <c r="PXA1371" s="121"/>
      <c r="PXB1371" s="121"/>
      <c r="PXC1371" s="121"/>
      <c r="PXD1371" s="121"/>
      <c r="PXE1371" s="121"/>
      <c r="PXF1371" s="121"/>
      <c r="PXG1371" s="121"/>
      <c r="PXH1371" s="121"/>
      <c r="PXI1371" s="121"/>
      <c r="PXJ1371" s="121"/>
      <c r="PXK1371" s="121"/>
      <c r="PXL1371" s="121"/>
      <c r="PXM1371" s="121"/>
      <c r="PXN1371" s="121"/>
      <c r="PXO1371" s="121"/>
      <c r="PXP1371" s="121"/>
      <c r="PXQ1371" s="121"/>
      <c r="PXR1371" s="121"/>
      <c r="PXS1371" s="121"/>
      <c r="PXT1371" s="121"/>
      <c r="PXU1371" s="121"/>
      <c r="PXV1371" s="121"/>
      <c r="PXW1371" s="121"/>
      <c r="PXX1371" s="121"/>
      <c r="PXY1371" s="121"/>
      <c r="PXZ1371" s="121"/>
      <c r="PYA1371" s="121"/>
      <c r="PYB1371" s="121"/>
      <c r="PYC1371" s="121"/>
      <c r="PYD1371" s="121"/>
      <c r="PYE1371" s="121"/>
      <c r="PYF1371" s="121"/>
      <c r="PYG1371" s="121"/>
      <c r="PYH1371" s="121"/>
      <c r="PYI1371" s="121"/>
      <c r="PYJ1371" s="121"/>
      <c r="PYK1371" s="121"/>
      <c r="PYL1371" s="121"/>
      <c r="PYM1371" s="121"/>
      <c r="PYN1371" s="121"/>
      <c r="PYO1371" s="121"/>
      <c r="PYP1371" s="121"/>
      <c r="PYQ1371" s="121"/>
      <c r="PYR1371" s="121"/>
      <c r="PYS1371" s="121"/>
      <c r="PYT1371" s="121"/>
      <c r="PYU1371" s="121"/>
      <c r="PYV1371" s="121"/>
      <c r="PYW1371" s="121"/>
      <c r="PYX1371" s="121"/>
      <c r="PYY1371" s="121"/>
      <c r="PYZ1371" s="121"/>
      <c r="PZA1371" s="121"/>
      <c r="PZB1371" s="121"/>
      <c r="PZC1371" s="121"/>
      <c r="PZD1371" s="121"/>
      <c r="PZE1371" s="121"/>
      <c r="PZF1371" s="121"/>
      <c r="PZG1371" s="121"/>
      <c r="PZH1371" s="121"/>
      <c r="PZI1371" s="121"/>
      <c r="PZJ1371" s="121"/>
      <c r="PZK1371" s="121"/>
      <c r="PZL1371" s="121"/>
      <c r="PZM1371" s="121"/>
      <c r="PZN1371" s="121"/>
      <c r="PZO1371" s="121"/>
      <c r="PZP1371" s="121"/>
      <c r="PZQ1371" s="121"/>
      <c r="PZR1371" s="121"/>
      <c r="PZS1371" s="121"/>
      <c r="PZT1371" s="121"/>
      <c r="PZU1371" s="121"/>
      <c r="PZV1371" s="121"/>
      <c r="PZW1371" s="121"/>
      <c r="PZX1371" s="121"/>
      <c r="PZY1371" s="121"/>
      <c r="PZZ1371" s="121"/>
      <c r="QAA1371" s="121"/>
      <c r="QAB1371" s="121"/>
      <c r="QAC1371" s="121"/>
      <c r="QAD1371" s="121"/>
      <c r="QAE1371" s="121"/>
      <c r="QAF1371" s="121"/>
      <c r="QAG1371" s="121"/>
      <c r="QAH1371" s="121"/>
      <c r="QAI1371" s="121"/>
      <c r="QAJ1371" s="121"/>
      <c r="QAK1371" s="121"/>
      <c r="QAL1371" s="121"/>
      <c r="QAM1371" s="121"/>
      <c r="QAN1371" s="121"/>
      <c r="QAO1371" s="121"/>
      <c r="QAP1371" s="121"/>
      <c r="QAQ1371" s="121"/>
      <c r="QAR1371" s="121"/>
      <c r="QAS1371" s="121"/>
      <c r="QAT1371" s="121"/>
      <c r="QAU1371" s="121"/>
      <c r="QAV1371" s="121"/>
      <c r="QAW1371" s="121"/>
      <c r="QAX1371" s="121"/>
      <c r="QAY1371" s="121"/>
      <c r="QAZ1371" s="121"/>
      <c r="QBA1371" s="121"/>
      <c r="QBB1371" s="121"/>
      <c r="QBC1371" s="121"/>
      <c r="QBD1371" s="121"/>
      <c r="QBE1371" s="121"/>
      <c r="QBF1371" s="121"/>
      <c r="QBG1371" s="121"/>
      <c r="QBH1371" s="121"/>
      <c r="QBI1371" s="121"/>
      <c r="QBJ1371" s="121"/>
      <c r="QBK1371" s="121"/>
      <c r="QBL1371" s="121"/>
      <c r="QBM1371" s="121"/>
      <c r="QBN1371" s="121"/>
      <c r="QBO1371" s="121"/>
      <c r="QBP1371" s="121"/>
      <c r="QBQ1371" s="121"/>
      <c r="QBR1371" s="121"/>
      <c r="QBS1371" s="121"/>
      <c r="QBT1371" s="121"/>
      <c r="QBU1371" s="121"/>
      <c r="QBV1371" s="121"/>
      <c r="QBW1371" s="121"/>
      <c r="QBX1371" s="121"/>
      <c r="QBY1371" s="121"/>
      <c r="QBZ1371" s="121"/>
      <c r="QCA1371" s="121"/>
      <c r="QCB1371" s="121"/>
      <c r="QCC1371" s="121"/>
      <c r="QCD1371" s="121"/>
      <c r="QCE1371" s="121"/>
      <c r="QCF1371" s="121"/>
      <c r="QCG1371" s="121"/>
      <c r="QCH1371" s="121"/>
      <c r="QCI1371" s="121"/>
      <c r="QCJ1371" s="121"/>
      <c r="QCK1371" s="121"/>
      <c r="QCL1371" s="121"/>
      <c r="QCM1371" s="121"/>
      <c r="QCN1371" s="121"/>
      <c r="QCO1371" s="121"/>
      <c r="QCP1371" s="121"/>
      <c r="QCQ1371" s="121"/>
      <c r="QCR1371" s="121"/>
      <c r="QCS1371" s="121"/>
      <c r="QCT1371" s="121"/>
      <c r="QCU1371" s="121"/>
      <c r="QCV1371" s="121"/>
      <c r="QCW1371" s="121"/>
      <c r="QCX1371" s="121"/>
      <c r="QCY1371" s="121"/>
      <c r="QCZ1371" s="121"/>
      <c r="QDA1371" s="121"/>
      <c r="QDB1371" s="121"/>
      <c r="QDC1371" s="121"/>
      <c r="QDD1371" s="121"/>
      <c r="QDE1371" s="121"/>
      <c r="QDF1371" s="121"/>
      <c r="QDG1371" s="121"/>
      <c r="QDH1371" s="121"/>
      <c r="QDI1371" s="121"/>
      <c r="QDJ1371" s="121"/>
      <c r="QDK1371" s="121"/>
      <c r="QDL1371" s="121"/>
      <c r="QDM1371" s="121"/>
      <c r="QDN1371" s="121"/>
      <c r="QDO1371" s="121"/>
      <c r="QDP1371" s="121"/>
      <c r="QDQ1371" s="121"/>
      <c r="QDR1371" s="121"/>
      <c r="QDS1371" s="121"/>
      <c r="QDT1371" s="121"/>
      <c r="QDU1371" s="121"/>
      <c r="QDV1371" s="121"/>
      <c r="QDW1371" s="121"/>
      <c r="QDX1371" s="121"/>
      <c r="QDY1371" s="121"/>
      <c r="QDZ1371" s="121"/>
      <c r="QEA1371" s="121"/>
      <c r="QEB1371" s="121"/>
      <c r="QEC1371" s="121"/>
      <c r="QED1371" s="121"/>
      <c r="QEE1371" s="121"/>
      <c r="QEF1371" s="121"/>
      <c r="QEG1371" s="121"/>
      <c r="QEH1371" s="121"/>
      <c r="QEI1371" s="121"/>
      <c r="QEJ1371" s="121"/>
      <c r="QEK1371" s="121"/>
      <c r="QEL1371" s="121"/>
      <c r="QEM1371" s="121"/>
      <c r="QEN1371" s="121"/>
      <c r="QEO1371" s="121"/>
      <c r="QEP1371" s="121"/>
      <c r="QEQ1371" s="121"/>
      <c r="QER1371" s="121"/>
      <c r="QES1371" s="121"/>
      <c r="QET1371" s="121"/>
      <c r="QEU1371" s="121"/>
      <c r="QEV1371" s="121"/>
      <c r="QEW1371" s="121"/>
      <c r="QEX1371" s="121"/>
      <c r="QEY1371" s="121"/>
      <c r="QEZ1371" s="121"/>
      <c r="QFA1371" s="121"/>
      <c r="QFB1371" s="121"/>
      <c r="QFC1371" s="121"/>
      <c r="QFD1371" s="121"/>
      <c r="QFE1371" s="121"/>
      <c r="QFF1371" s="121"/>
      <c r="QFG1371" s="121"/>
      <c r="QFH1371" s="121"/>
      <c r="QFI1371" s="121"/>
      <c r="QFJ1371" s="121"/>
      <c r="QFK1371" s="121"/>
      <c r="QFL1371" s="121"/>
      <c r="QFM1371" s="121"/>
      <c r="QFN1371" s="121"/>
      <c r="QFO1371" s="121"/>
      <c r="QFP1371" s="121"/>
      <c r="QFQ1371" s="121"/>
      <c r="QFR1371" s="121"/>
      <c r="QFS1371" s="121"/>
      <c r="QFT1371" s="121"/>
      <c r="QFU1371" s="121"/>
      <c r="QFV1371" s="121"/>
      <c r="QFW1371" s="121"/>
      <c r="QFX1371" s="121"/>
      <c r="QFY1371" s="121"/>
      <c r="QFZ1371" s="121"/>
      <c r="QGA1371" s="121"/>
      <c r="QGB1371" s="121"/>
      <c r="QGC1371" s="121"/>
      <c r="QGD1371" s="121"/>
      <c r="QGE1371" s="121"/>
      <c r="QGF1371" s="121"/>
      <c r="QGG1371" s="121"/>
      <c r="QGH1371" s="121"/>
      <c r="QGI1371" s="121"/>
      <c r="QGJ1371" s="121"/>
      <c r="QGK1371" s="121"/>
      <c r="QGL1371" s="121"/>
      <c r="QGM1371" s="121"/>
      <c r="QGN1371" s="121"/>
      <c r="QGO1371" s="121"/>
      <c r="QGP1371" s="121"/>
      <c r="QGQ1371" s="121"/>
      <c r="QGR1371" s="121"/>
      <c r="QGS1371" s="121"/>
      <c r="QGT1371" s="121"/>
      <c r="QGU1371" s="121"/>
      <c r="QGV1371" s="121"/>
      <c r="QGW1371" s="121"/>
      <c r="QGX1371" s="121"/>
      <c r="QGY1371" s="121"/>
      <c r="QGZ1371" s="121"/>
      <c r="QHA1371" s="121"/>
      <c r="QHB1371" s="121"/>
      <c r="QHC1371" s="121"/>
      <c r="QHD1371" s="121"/>
      <c r="QHE1371" s="121"/>
      <c r="QHF1371" s="121"/>
      <c r="QHG1371" s="121"/>
      <c r="QHH1371" s="121"/>
      <c r="QHI1371" s="121"/>
      <c r="QHJ1371" s="121"/>
      <c r="QHK1371" s="121"/>
      <c r="QHL1371" s="121"/>
      <c r="QHM1371" s="121"/>
      <c r="QHN1371" s="121"/>
      <c r="QHO1371" s="121"/>
      <c r="QHP1371" s="121"/>
      <c r="QHQ1371" s="121"/>
      <c r="QHR1371" s="121"/>
      <c r="QHS1371" s="121"/>
      <c r="QHT1371" s="121"/>
      <c r="QHU1371" s="121"/>
      <c r="QHV1371" s="121"/>
      <c r="QHW1371" s="121"/>
      <c r="QHX1371" s="121"/>
      <c r="QHY1371" s="121"/>
      <c r="QHZ1371" s="121"/>
      <c r="QIA1371" s="121"/>
      <c r="QIB1371" s="121"/>
      <c r="QIC1371" s="121"/>
      <c r="QID1371" s="121"/>
      <c r="QIE1371" s="121"/>
      <c r="QIF1371" s="121"/>
      <c r="QIG1371" s="121"/>
      <c r="QIH1371" s="121"/>
      <c r="QII1371" s="121"/>
      <c r="QIJ1371" s="121"/>
      <c r="QIK1371" s="121"/>
      <c r="QIL1371" s="121"/>
      <c r="QIM1371" s="121"/>
      <c r="QIN1371" s="121"/>
      <c r="QIO1371" s="121"/>
      <c r="QIP1371" s="121"/>
      <c r="QIQ1371" s="121"/>
      <c r="QIR1371" s="121"/>
      <c r="QIS1371" s="121"/>
      <c r="QIT1371" s="121"/>
      <c r="QIU1371" s="121"/>
      <c r="QIV1371" s="121"/>
      <c r="QIW1371" s="121"/>
      <c r="QIX1371" s="121"/>
      <c r="QIY1371" s="121"/>
      <c r="QIZ1371" s="121"/>
      <c r="QJA1371" s="121"/>
      <c r="QJB1371" s="121"/>
      <c r="QJC1371" s="121"/>
      <c r="QJD1371" s="121"/>
      <c r="QJE1371" s="121"/>
      <c r="QJF1371" s="121"/>
      <c r="QJG1371" s="121"/>
      <c r="QJH1371" s="121"/>
      <c r="QJI1371" s="121"/>
      <c r="QJJ1371" s="121"/>
      <c r="QJK1371" s="121"/>
      <c r="QJL1371" s="121"/>
      <c r="QJM1371" s="121"/>
      <c r="QJN1371" s="121"/>
      <c r="QJO1371" s="121"/>
      <c r="QJP1371" s="121"/>
      <c r="QJQ1371" s="121"/>
      <c r="QJR1371" s="121"/>
      <c r="QJS1371" s="121"/>
      <c r="QJT1371" s="121"/>
      <c r="QJU1371" s="121"/>
      <c r="QJV1371" s="121"/>
      <c r="QJW1371" s="121"/>
      <c r="QJX1371" s="121"/>
      <c r="QJY1371" s="121"/>
      <c r="QJZ1371" s="121"/>
      <c r="QKA1371" s="121"/>
      <c r="QKB1371" s="121"/>
      <c r="QKC1371" s="121"/>
      <c r="QKD1371" s="121"/>
      <c r="QKE1371" s="121"/>
      <c r="QKF1371" s="121"/>
      <c r="QKG1371" s="121"/>
      <c r="QKH1371" s="121"/>
      <c r="QKI1371" s="121"/>
      <c r="QKJ1371" s="121"/>
      <c r="QKK1371" s="121"/>
      <c r="QKL1371" s="121"/>
      <c r="QKM1371" s="121"/>
      <c r="QKN1371" s="121"/>
      <c r="QKO1371" s="121"/>
      <c r="QKP1371" s="121"/>
      <c r="QKQ1371" s="121"/>
      <c r="QKR1371" s="121"/>
      <c r="QKS1371" s="121"/>
      <c r="QKT1371" s="121"/>
      <c r="QKU1371" s="121"/>
      <c r="QKV1371" s="121"/>
      <c r="QKW1371" s="121"/>
      <c r="QKX1371" s="121"/>
      <c r="QKY1371" s="121"/>
      <c r="QKZ1371" s="121"/>
      <c r="QLA1371" s="121"/>
      <c r="QLB1371" s="121"/>
      <c r="QLC1371" s="121"/>
      <c r="QLD1371" s="121"/>
      <c r="QLE1371" s="121"/>
      <c r="QLF1371" s="121"/>
      <c r="QLG1371" s="121"/>
      <c r="QLH1371" s="121"/>
      <c r="QLI1371" s="121"/>
      <c r="QLJ1371" s="121"/>
      <c r="QLK1371" s="121"/>
      <c r="QLL1371" s="121"/>
      <c r="QLM1371" s="121"/>
      <c r="QLN1371" s="121"/>
      <c r="QLO1371" s="121"/>
      <c r="QLP1371" s="121"/>
      <c r="QLQ1371" s="121"/>
      <c r="QLR1371" s="121"/>
      <c r="QLS1371" s="121"/>
      <c r="QLT1371" s="121"/>
      <c r="QLU1371" s="121"/>
      <c r="QLV1371" s="121"/>
      <c r="QLW1371" s="121"/>
      <c r="QLX1371" s="121"/>
      <c r="QLY1371" s="121"/>
      <c r="QLZ1371" s="121"/>
      <c r="QMA1371" s="121"/>
      <c r="QMB1371" s="121"/>
      <c r="QMC1371" s="121"/>
      <c r="QMD1371" s="121"/>
      <c r="QME1371" s="121"/>
      <c r="QMF1371" s="121"/>
      <c r="QMG1371" s="121"/>
      <c r="QMH1371" s="121"/>
      <c r="QMI1371" s="121"/>
      <c r="QMJ1371" s="121"/>
      <c r="QMK1371" s="121"/>
      <c r="QML1371" s="121"/>
      <c r="QMM1371" s="121"/>
      <c r="QMN1371" s="121"/>
      <c r="QMO1371" s="121"/>
      <c r="QMP1371" s="121"/>
      <c r="QMQ1371" s="121"/>
      <c r="QMR1371" s="121"/>
      <c r="QMS1371" s="121"/>
      <c r="QMT1371" s="121"/>
      <c r="QMU1371" s="121"/>
      <c r="QMV1371" s="121"/>
      <c r="QMW1371" s="121"/>
      <c r="QMX1371" s="121"/>
      <c r="QMY1371" s="121"/>
      <c r="QMZ1371" s="121"/>
      <c r="QNA1371" s="121"/>
      <c r="QNB1371" s="121"/>
      <c r="QNC1371" s="121"/>
      <c r="QND1371" s="121"/>
      <c r="QNE1371" s="121"/>
      <c r="QNF1371" s="121"/>
      <c r="QNG1371" s="121"/>
      <c r="QNH1371" s="121"/>
      <c r="QNI1371" s="121"/>
      <c r="QNJ1371" s="121"/>
      <c r="QNK1371" s="121"/>
      <c r="QNL1371" s="121"/>
      <c r="QNM1371" s="121"/>
      <c r="QNN1371" s="121"/>
      <c r="QNO1371" s="121"/>
      <c r="QNP1371" s="121"/>
      <c r="QNQ1371" s="121"/>
      <c r="QNR1371" s="121"/>
      <c r="QNS1371" s="121"/>
      <c r="QNT1371" s="121"/>
      <c r="QNU1371" s="121"/>
      <c r="QNV1371" s="121"/>
      <c r="QNW1371" s="121"/>
      <c r="QNX1371" s="121"/>
      <c r="QNY1371" s="121"/>
      <c r="QNZ1371" s="121"/>
      <c r="QOA1371" s="121"/>
      <c r="QOB1371" s="121"/>
      <c r="QOC1371" s="121"/>
      <c r="QOD1371" s="121"/>
      <c r="QOE1371" s="121"/>
      <c r="QOF1371" s="121"/>
      <c r="QOG1371" s="121"/>
      <c r="QOH1371" s="121"/>
      <c r="QOI1371" s="121"/>
      <c r="QOJ1371" s="121"/>
      <c r="QOK1371" s="121"/>
      <c r="QOL1371" s="121"/>
      <c r="QOM1371" s="121"/>
      <c r="QON1371" s="121"/>
      <c r="QOO1371" s="121"/>
      <c r="QOP1371" s="121"/>
      <c r="QOQ1371" s="121"/>
      <c r="QOR1371" s="121"/>
      <c r="QOS1371" s="121"/>
      <c r="QOT1371" s="121"/>
      <c r="QOU1371" s="121"/>
      <c r="QOV1371" s="121"/>
      <c r="QOW1371" s="121"/>
      <c r="QOX1371" s="121"/>
      <c r="QOY1371" s="121"/>
      <c r="QOZ1371" s="121"/>
      <c r="QPA1371" s="121"/>
      <c r="QPB1371" s="121"/>
      <c r="QPC1371" s="121"/>
      <c r="QPD1371" s="121"/>
      <c r="QPE1371" s="121"/>
      <c r="QPF1371" s="121"/>
      <c r="QPG1371" s="121"/>
      <c r="QPH1371" s="121"/>
      <c r="QPI1371" s="121"/>
      <c r="QPJ1371" s="121"/>
      <c r="QPK1371" s="121"/>
      <c r="QPL1371" s="121"/>
      <c r="QPM1371" s="121"/>
      <c r="QPN1371" s="121"/>
      <c r="QPO1371" s="121"/>
      <c r="QPP1371" s="121"/>
      <c r="QPQ1371" s="121"/>
      <c r="QPR1371" s="121"/>
      <c r="QPS1371" s="121"/>
      <c r="QPT1371" s="121"/>
      <c r="QPU1371" s="121"/>
      <c r="QPV1371" s="121"/>
      <c r="QPW1371" s="121"/>
      <c r="QPX1371" s="121"/>
      <c r="QPY1371" s="121"/>
      <c r="QPZ1371" s="121"/>
      <c r="QQA1371" s="121"/>
      <c r="QQB1371" s="121"/>
      <c r="QQC1371" s="121"/>
      <c r="QQD1371" s="121"/>
      <c r="QQE1371" s="121"/>
      <c r="QQF1371" s="121"/>
      <c r="QQG1371" s="121"/>
      <c r="QQH1371" s="121"/>
      <c r="QQI1371" s="121"/>
      <c r="QQJ1371" s="121"/>
      <c r="QQK1371" s="121"/>
      <c r="QQL1371" s="121"/>
      <c r="QQM1371" s="121"/>
      <c r="QQN1371" s="121"/>
      <c r="QQO1371" s="121"/>
      <c r="QQP1371" s="121"/>
      <c r="QQQ1371" s="121"/>
      <c r="QQR1371" s="121"/>
      <c r="QQS1371" s="121"/>
      <c r="QQT1371" s="121"/>
      <c r="QQU1371" s="121"/>
      <c r="QQV1371" s="121"/>
      <c r="QQW1371" s="121"/>
      <c r="QQX1371" s="121"/>
      <c r="QQY1371" s="121"/>
      <c r="QQZ1371" s="121"/>
      <c r="QRA1371" s="121"/>
      <c r="QRB1371" s="121"/>
      <c r="QRC1371" s="121"/>
      <c r="QRD1371" s="121"/>
      <c r="QRE1371" s="121"/>
      <c r="QRF1371" s="121"/>
      <c r="QRG1371" s="121"/>
      <c r="QRH1371" s="121"/>
      <c r="QRI1371" s="121"/>
      <c r="QRJ1371" s="121"/>
      <c r="QRK1371" s="121"/>
      <c r="QRL1371" s="121"/>
      <c r="QRM1371" s="121"/>
      <c r="QRN1371" s="121"/>
      <c r="QRO1371" s="121"/>
      <c r="QRP1371" s="121"/>
      <c r="QRQ1371" s="121"/>
      <c r="QRR1371" s="121"/>
      <c r="QRS1371" s="121"/>
      <c r="QRT1371" s="121"/>
      <c r="QRU1371" s="121"/>
      <c r="QRV1371" s="121"/>
      <c r="QRW1371" s="121"/>
      <c r="QRX1371" s="121"/>
      <c r="QRY1371" s="121"/>
      <c r="QRZ1371" s="121"/>
      <c r="QSA1371" s="121"/>
      <c r="QSB1371" s="121"/>
      <c r="QSC1371" s="121"/>
      <c r="QSD1371" s="121"/>
      <c r="QSE1371" s="121"/>
      <c r="QSF1371" s="121"/>
      <c r="QSG1371" s="121"/>
      <c r="QSH1371" s="121"/>
      <c r="QSI1371" s="121"/>
      <c r="QSJ1371" s="121"/>
      <c r="QSK1371" s="121"/>
      <c r="QSL1371" s="121"/>
      <c r="QSM1371" s="121"/>
      <c r="QSN1371" s="121"/>
      <c r="QSO1371" s="121"/>
      <c r="QSP1371" s="121"/>
      <c r="QSQ1371" s="121"/>
      <c r="QSR1371" s="121"/>
      <c r="QSS1371" s="121"/>
      <c r="QST1371" s="121"/>
      <c r="QSU1371" s="121"/>
      <c r="QSV1371" s="121"/>
      <c r="QSW1371" s="121"/>
      <c r="QSX1371" s="121"/>
      <c r="QSY1371" s="121"/>
      <c r="QSZ1371" s="121"/>
      <c r="QTA1371" s="121"/>
      <c r="QTB1371" s="121"/>
      <c r="QTC1371" s="121"/>
      <c r="QTD1371" s="121"/>
      <c r="QTE1371" s="121"/>
      <c r="QTF1371" s="121"/>
      <c r="QTG1371" s="121"/>
      <c r="QTH1371" s="121"/>
      <c r="QTI1371" s="121"/>
      <c r="QTJ1371" s="121"/>
      <c r="QTK1371" s="121"/>
      <c r="QTL1371" s="121"/>
      <c r="QTM1371" s="121"/>
      <c r="QTN1371" s="121"/>
      <c r="QTO1371" s="121"/>
      <c r="QTP1371" s="121"/>
      <c r="QTQ1371" s="121"/>
      <c r="QTR1371" s="121"/>
      <c r="QTS1371" s="121"/>
      <c r="QTT1371" s="121"/>
      <c r="QTU1371" s="121"/>
      <c r="QTV1371" s="121"/>
      <c r="QTW1371" s="121"/>
      <c r="QTX1371" s="121"/>
      <c r="QTY1371" s="121"/>
      <c r="QTZ1371" s="121"/>
      <c r="QUA1371" s="121"/>
      <c r="QUB1371" s="121"/>
      <c r="QUC1371" s="121"/>
      <c r="QUD1371" s="121"/>
      <c r="QUE1371" s="121"/>
      <c r="QUF1371" s="121"/>
      <c r="QUG1371" s="121"/>
      <c r="QUH1371" s="121"/>
      <c r="QUI1371" s="121"/>
      <c r="QUJ1371" s="121"/>
      <c r="QUK1371" s="121"/>
      <c r="QUL1371" s="121"/>
      <c r="QUM1371" s="121"/>
      <c r="QUN1371" s="121"/>
      <c r="QUO1371" s="121"/>
      <c r="QUP1371" s="121"/>
      <c r="QUQ1371" s="121"/>
      <c r="QUR1371" s="121"/>
      <c r="QUS1371" s="121"/>
      <c r="QUT1371" s="121"/>
      <c r="QUU1371" s="121"/>
      <c r="QUV1371" s="121"/>
      <c r="QUW1371" s="121"/>
      <c r="QUX1371" s="121"/>
      <c r="QUY1371" s="121"/>
      <c r="QUZ1371" s="121"/>
      <c r="QVA1371" s="121"/>
      <c r="QVB1371" s="121"/>
      <c r="QVC1371" s="121"/>
      <c r="QVD1371" s="121"/>
      <c r="QVE1371" s="121"/>
      <c r="QVF1371" s="121"/>
      <c r="QVG1371" s="121"/>
      <c r="QVH1371" s="121"/>
      <c r="QVI1371" s="121"/>
      <c r="QVJ1371" s="121"/>
      <c r="QVK1371" s="121"/>
      <c r="QVL1371" s="121"/>
      <c r="QVM1371" s="121"/>
      <c r="QVN1371" s="121"/>
      <c r="QVO1371" s="121"/>
      <c r="QVP1371" s="121"/>
      <c r="QVQ1371" s="121"/>
      <c r="QVR1371" s="121"/>
      <c r="QVS1371" s="121"/>
      <c r="QVT1371" s="121"/>
      <c r="QVU1371" s="121"/>
      <c r="QVV1371" s="121"/>
      <c r="QVW1371" s="121"/>
      <c r="QVX1371" s="121"/>
      <c r="QVY1371" s="121"/>
      <c r="QVZ1371" s="121"/>
      <c r="QWA1371" s="121"/>
      <c r="QWB1371" s="121"/>
      <c r="QWC1371" s="121"/>
      <c r="QWD1371" s="121"/>
      <c r="QWE1371" s="121"/>
      <c r="QWF1371" s="121"/>
      <c r="QWG1371" s="121"/>
      <c r="QWH1371" s="121"/>
      <c r="QWI1371" s="121"/>
      <c r="QWJ1371" s="121"/>
      <c r="QWK1371" s="121"/>
      <c r="QWL1371" s="121"/>
      <c r="QWM1371" s="121"/>
      <c r="QWN1371" s="121"/>
      <c r="QWO1371" s="121"/>
      <c r="QWP1371" s="121"/>
      <c r="QWQ1371" s="121"/>
      <c r="QWR1371" s="121"/>
      <c r="QWS1371" s="121"/>
      <c r="QWT1371" s="121"/>
      <c r="QWU1371" s="121"/>
      <c r="QWV1371" s="121"/>
      <c r="QWW1371" s="121"/>
      <c r="QWX1371" s="121"/>
      <c r="QWY1371" s="121"/>
      <c r="QWZ1371" s="121"/>
      <c r="QXA1371" s="121"/>
      <c r="QXB1371" s="121"/>
      <c r="QXC1371" s="121"/>
      <c r="QXD1371" s="121"/>
      <c r="QXE1371" s="121"/>
      <c r="QXF1371" s="121"/>
      <c r="QXG1371" s="121"/>
      <c r="QXH1371" s="121"/>
      <c r="QXI1371" s="121"/>
      <c r="QXJ1371" s="121"/>
      <c r="QXK1371" s="121"/>
      <c r="QXL1371" s="121"/>
      <c r="QXM1371" s="121"/>
      <c r="QXN1371" s="121"/>
      <c r="QXO1371" s="121"/>
      <c r="QXP1371" s="121"/>
      <c r="QXQ1371" s="121"/>
      <c r="QXR1371" s="121"/>
      <c r="QXS1371" s="121"/>
      <c r="QXT1371" s="121"/>
      <c r="QXU1371" s="121"/>
      <c r="QXV1371" s="121"/>
      <c r="QXW1371" s="121"/>
      <c r="QXX1371" s="121"/>
      <c r="QXY1371" s="121"/>
      <c r="QXZ1371" s="121"/>
      <c r="QYA1371" s="121"/>
      <c r="QYB1371" s="121"/>
      <c r="QYC1371" s="121"/>
      <c r="QYD1371" s="121"/>
      <c r="QYE1371" s="121"/>
      <c r="QYF1371" s="121"/>
      <c r="QYG1371" s="121"/>
      <c r="QYH1371" s="121"/>
      <c r="QYI1371" s="121"/>
      <c r="QYJ1371" s="121"/>
      <c r="QYK1371" s="121"/>
      <c r="QYL1371" s="121"/>
      <c r="QYM1371" s="121"/>
      <c r="QYN1371" s="121"/>
      <c r="QYO1371" s="121"/>
      <c r="QYP1371" s="121"/>
      <c r="QYQ1371" s="121"/>
      <c r="QYR1371" s="121"/>
      <c r="QYS1371" s="121"/>
      <c r="QYT1371" s="121"/>
      <c r="QYU1371" s="121"/>
      <c r="QYV1371" s="121"/>
      <c r="QYW1371" s="121"/>
      <c r="QYX1371" s="121"/>
      <c r="QYY1371" s="121"/>
      <c r="QYZ1371" s="121"/>
      <c r="QZA1371" s="121"/>
      <c r="QZB1371" s="121"/>
      <c r="QZC1371" s="121"/>
      <c r="QZD1371" s="121"/>
      <c r="QZE1371" s="121"/>
      <c r="QZF1371" s="121"/>
      <c r="QZG1371" s="121"/>
      <c r="QZH1371" s="121"/>
      <c r="QZI1371" s="121"/>
      <c r="QZJ1371" s="121"/>
      <c r="QZK1371" s="121"/>
      <c r="QZL1371" s="121"/>
      <c r="QZM1371" s="121"/>
      <c r="QZN1371" s="121"/>
      <c r="QZO1371" s="121"/>
      <c r="QZP1371" s="121"/>
      <c r="QZQ1371" s="121"/>
      <c r="QZR1371" s="121"/>
      <c r="QZS1371" s="121"/>
      <c r="QZT1371" s="121"/>
      <c r="QZU1371" s="121"/>
      <c r="QZV1371" s="121"/>
      <c r="QZW1371" s="121"/>
      <c r="QZX1371" s="121"/>
      <c r="QZY1371" s="121"/>
      <c r="QZZ1371" s="121"/>
      <c r="RAA1371" s="121"/>
      <c r="RAB1371" s="121"/>
      <c r="RAC1371" s="121"/>
      <c r="RAD1371" s="121"/>
      <c r="RAE1371" s="121"/>
      <c r="RAF1371" s="121"/>
      <c r="RAG1371" s="121"/>
      <c r="RAH1371" s="121"/>
      <c r="RAI1371" s="121"/>
      <c r="RAJ1371" s="121"/>
      <c r="RAK1371" s="121"/>
      <c r="RAL1371" s="121"/>
      <c r="RAM1371" s="121"/>
      <c r="RAN1371" s="121"/>
      <c r="RAO1371" s="121"/>
      <c r="RAP1371" s="121"/>
      <c r="RAQ1371" s="121"/>
      <c r="RAR1371" s="121"/>
      <c r="RAS1371" s="121"/>
      <c r="RAT1371" s="121"/>
      <c r="RAU1371" s="121"/>
      <c r="RAV1371" s="121"/>
      <c r="RAW1371" s="121"/>
      <c r="RAX1371" s="121"/>
      <c r="RAY1371" s="121"/>
      <c r="RAZ1371" s="121"/>
      <c r="RBA1371" s="121"/>
      <c r="RBB1371" s="121"/>
      <c r="RBC1371" s="121"/>
      <c r="RBD1371" s="121"/>
      <c r="RBE1371" s="121"/>
      <c r="RBF1371" s="121"/>
      <c r="RBG1371" s="121"/>
      <c r="RBH1371" s="121"/>
      <c r="RBI1371" s="121"/>
      <c r="RBJ1371" s="121"/>
      <c r="RBK1371" s="121"/>
      <c r="RBL1371" s="121"/>
      <c r="RBM1371" s="121"/>
      <c r="RBN1371" s="121"/>
      <c r="RBO1371" s="121"/>
      <c r="RBP1371" s="121"/>
      <c r="RBQ1371" s="121"/>
      <c r="RBR1371" s="121"/>
      <c r="RBS1371" s="121"/>
      <c r="RBT1371" s="121"/>
      <c r="RBU1371" s="121"/>
      <c r="RBV1371" s="121"/>
      <c r="RBW1371" s="121"/>
      <c r="RBX1371" s="121"/>
      <c r="RBY1371" s="121"/>
      <c r="RBZ1371" s="121"/>
      <c r="RCA1371" s="121"/>
      <c r="RCB1371" s="121"/>
      <c r="RCC1371" s="121"/>
      <c r="RCD1371" s="121"/>
      <c r="RCE1371" s="121"/>
      <c r="RCF1371" s="121"/>
      <c r="RCG1371" s="121"/>
      <c r="RCH1371" s="121"/>
      <c r="RCI1371" s="121"/>
      <c r="RCJ1371" s="121"/>
      <c r="RCK1371" s="121"/>
      <c r="RCL1371" s="121"/>
      <c r="RCM1371" s="121"/>
      <c r="RCN1371" s="121"/>
      <c r="RCO1371" s="121"/>
      <c r="RCP1371" s="121"/>
      <c r="RCQ1371" s="121"/>
      <c r="RCR1371" s="121"/>
      <c r="RCS1371" s="121"/>
      <c r="RCT1371" s="121"/>
      <c r="RCU1371" s="121"/>
      <c r="RCV1371" s="121"/>
      <c r="RCW1371" s="121"/>
      <c r="RCX1371" s="121"/>
      <c r="RCY1371" s="121"/>
      <c r="RCZ1371" s="121"/>
      <c r="RDA1371" s="121"/>
      <c r="RDB1371" s="121"/>
      <c r="RDC1371" s="121"/>
      <c r="RDD1371" s="121"/>
      <c r="RDE1371" s="121"/>
      <c r="RDF1371" s="121"/>
      <c r="RDG1371" s="121"/>
      <c r="RDH1371" s="121"/>
      <c r="RDI1371" s="121"/>
      <c r="RDJ1371" s="121"/>
      <c r="RDK1371" s="121"/>
      <c r="RDL1371" s="121"/>
      <c r="RDM1371" s="121"/>
      <c r="RDN1371" s="121"/>
      <c r="RDO1371" s="121"/>
      <c r="RDP1371" s="121"/>
      <c r="RDQ1371" s="121"/>
      <c r="RDR1371" s="121"/>
      <c r="RDS1371" s="121"/>
      <c r="RDT1371" s="121"/>
      <c r="RDU1371" s="121"/>
      <c r="RDV1371" s="121"/>
      <c r="RDW1371" s="121"/>
      <c r="RDX1371" s="121"/>
      <c r="RDY1371" s="121"/>
      <c r="RDZ1371" s="121"/>
      <c r="REA1371" s="121"/>
      <c r="REB1371" s="121"/>
      <c r="REC1371" s="121"/>
      <c r="RED1371" s="121"/>
      <c r="REE1371" s="121"/>
      <c r="REF1371" s="121"/>
      <c r="REG1371" s="121"/>
      <c r="REH1371" s="121"/>
      <c r="REI1371" s="121"/>
      <c r="REJ1371" s="121"/>
      <c r="REK1371" s="121"/>
      <c r="REL1371" s="121"/>
      <c r="REM1371" s="121"/>
      <c r="REN1371" s="121"/>
      <c r="REO1371" s="121"/>
      <c r="REP1371" s="121"/>
      <c r="REQ1371" s="121"/>
      <c r="RER1371" s="121"/>
      <c r="RES1371" s="121"/>
      <c r="RET1371" s="121"/>
      <c r="REU1371" s="121"/>
      <c r="REV1371" s="121"/>
      <c r="REW1371" s="121"/>
      <c r="REX1371" s="121"/>
      <c r="REY1371" s="121"/>
      <c r="REZ1371" s="121"/>
      <c r="RFA1371" s="121"/>
      <c r="RFB1371" s="121"/>
      <c r="RFC1371" s="121"/>
      <c r="RFD1371" s="121"/>
      <c r="RFE1371" s="121"/>
      <c r="RFF1371" s="121"/>
      <c r="RFG1371" s="121"/>
      <c r="RFH1371" s="121"/>
      <c r="RFI1371" s="121"/>
      <c r="RFJ1371" s="121"/>
      <c r="RFK1371" s="121"/>
      <c r="RFL1371" s="121"/>
      <c r="RFM1371" s="121"/>
      <c r="RFN1371" s="121"/>
      <c r="RFO1371" s="121"/>
      <c r="RFP1371" s="121"/>
      <c r="RFQ1371" s="121"/>
      <c r="RFR1371" s="121"/>
      <c r="RFS1371" s="121"/>
      <c r="RFT1371" s="121"/>
      <c r="RFU1371" s="121"/>
      <c r="RFV1371" s="121"/>
      <c r="RFW1371" s="121"/>
      <c r="RFX1371" s="121"/>
      <c r="RFY1371" s="121"/>
      <c r="RFZ1371" s="121"/>
      <c r="RGA1371" s="121"/>
      <c r="RGB1371" s="121"/>
      <c r="RGC1371" s="121"/>
      <c r="RGD1371" s="121"/>
      <c r="RGE1371" s="121"/>
      <c r="RGF1371" s="121"/>
      <c r="RGG1371" s="121"/>
      <c r="RGH1371" s="121"/>
      <c r="RGI1371" s="121"/>
      <c r="RGJ1371" s="121"/>
      <c r="RGK1371" s="121"/>
      <c r="RGL1371" s="121"/>
      <c r="RGM1371" s="121"/>
      <c r="RGN1371" s="121"/>
      <c r="RGO1371" s="121"/>
      <c r="RGP1371" s="121"/>
      <c r="RGQ1371" s="121"/>
      <c r="RGR1371" s="121"/>
      <c r="RGS1371" s="121"/>
      <c r="RGT1371" s="121"/>
      <c r="RGU1371" s="121"/>
      <c r="RGV1371" s="121"/>
      <c r="RGW1371" s="121"/>
      <c r="RGX1371" s="121"/>
      <c r="RGY1371" s="121"/>
      <c r="RGZ1371" s="121"/>
      <c r="RHA1371" s="121"/>
      <c r="RHB1371" s="121"/>
      <c r="RHC1371" s="121"/>
      <c r="RHD1371" s="121"/>
      <c r="RHE1371" s="121"/>
      <c r="RHF1371" s="121"/>
      <c r="RHG1371" s="121"/>
      <c r="RHH1371" s="121"/>
      <c r="RHI1371" s="121"/>
      <c r="RHJ1371" s="121"/>
      <c r="RHK1371" s="121"/>
      <c r="RHL1371" s="121"/>
      <c r="RHM1371" s="121"/>
      <c r="RHN1371" s="121"/>
      <c r="RHO1371" s="121"/>
      <c r="RHP1371" s="121"/>
      <c r="RHQ1371" s="121"/>
      <c r="RHR1371" s="121"/>
      <c r="RHS1371" s="121"/>
      <c r="RHT1371" s="121"/>
      <c r="RHU1371" s="121"/>
      <c r="RHV1371" s="121"/>
      <c r="RHW1371" s="121"/>
      <c r="RHX1371" s="121"/>
      <c r="RHY1371" s="121"/>
      <c r="RHZ1371" s="121"/>
      <c r="RIA1371" s="121"/>
      <c r="RIB1371" s="121"/>
      <c r="RIC1371" s="121"/>
      <c r="RID1371" s="121"/>
      <c r="RIE1371" s="121"/>
      <c r="RIF1371" s="121"/>
      <c r="RIG1371" s="121"/>
      <c r="RIH1371" s="121"/>
      <c r="RII1371" s="121"/>
      <c r="RIJ1371" s="121"/>
      <c r="RIK1371" s="121"/>
      <c r="RIL1371" s="121"/>
      <c r="RIM1371" s="121"/>
      <c r="RIN1371" s="121"/>
      <c r="RIO1371" s="121"/>
      <c r="RIP1371" s="121"/>
      <c r="RIQ1371" s="121"/>
      <c r="RIR1371" s="121"/>
      <c r="RIS1371" s="121"/>
      <c r="RIT1371" s="121"/>
      <c r="RIU1371" s="121"/>
      <c r="RIV1371" s="121"/>
      <c r="RIW1371" s="121"/>
      <c r="RIX1371" s="121"/>
      <c r="RIY1371" s="121"/>
      <c r="RIZ1371" s="121"/>
      <c r="RJA1371" s="121"/>
      <c r="RJB1371" s="121"/>
      <c r="RJC1371" s="121"/>
      <c r="RJD1371" s="121"/>
      <c r="RJE1371" s="121"/>
      <c r="RJF1371" s="121"/>
      <c r="RJG1371" s="121"/>
      <c r="RJH1371" s="121"/>
      <c r="RJI1371" s="121"/>
      <c r="RJJ1371" s="121"/>
      <c r="RJK1371" s="121"/>
      <c r="RJL1371" s="121"/>
      <c r="RJM1371" s="121"/>
      <c r="RJN1371" s="121"/>
      <c r="RJO1371" s="121"/>
      <c r="RJP1371" s="121"/>
      <c r="RJQ1371" s="121"/>
      <c r="RJR1371" s="121"/>
      <c r="RJS1371" s="121"/>
      <c r="RJT1371" s="121"/>
      <c r="RJU1371" s="121"/>
      <c r="RJV1371" s="121"/>
      <c r="RJW1371" s="121"/>
      <c r="RJX1371" s="121"/>
      <c r="RJY1371" s="121"/>
      <c r="RJZ1371" s="121"/>
      <c r="RKA1371" s="121"/>
      <c r="RKB1371" s="121"/>
      <c r="RKC1371" s="121"/>
      <c r="RKD1371" s="121"/>
      <c r="RKE1371" s="121"/>
      <c r="RKF1371" s="121"/>
      <c r="RKG1371" s="121"/>
      <c r="RKH1371" s="121"/>
      <c r="RKI1371" s="121"/>
      <c r="RKJ1371" s="121"/>
      <c r="RKK1371" s="121"/>
      <c r="RKL1371" s="121"/>
      <c r="RKM1371" s="121"/>
      <c r="RKN1371" s="121"/>
      <c r="RKO1371" s="121"/>
      <c r="RKP1371" s="121"/>
      <c r="RKQ1371" s="121"/>
      <c r="RKR1371" s="121"/>
      <c r="RKS1371" s="121"/>
      <c r="RKT1371" s="121"/>
      <c r="RKU1371" s="121"/>
      <c r="RKV1371" s="121"/>
      <c r="RKW1371" s="121"/>
      <c r="RKX1371" s="121"/>
      <c r="RKY1371" s="121"/>
      <c r="RKZ1371" s="121"/>
      <c r="RLA1371" s="121"/>
      <c r="RLB1371" s="121"/>
      <c r="RLC1371" s="121"/>
      <c r="RLD1371" s="121"/>
      <c r="RLE1371" s="121"/>
      <c r="RLF1371" s="121"/>
      <c r="RLG1371" s="121"/>
      <c r="RLH1371" s="121"/>
      <c r="RLI1371" s="121"/>
      <c r="RLJ1371" s="121"/>
      <c r="RLK1371" s="121"/>
      <c r="RLL1371" s="121"/>
      <c r="RLM1371" s="121"/>
      <c r="RLN1371" s="121"/>
      <c r="RLO1371" s="121"/>
      <c r="RLP1371" s="121"/>
      <c r="RLQ1371" s="121"/>
      <c r="RLR1371" s="121"/>
      <c r="RLS1371" s="121"/>
      <c r="RLT1371" s="121"/>
      <c r="RLU1371" s="121"/>
      <c r="RLV1371" s="121"/>
      <c r="RLW1371" s="121"/>
      <c r="RLX1371" s="121"/>
      <c r="RLY1371" s="121"/>
      <c r="RLZ1371" s="121"/>
      <c r="RMA1371" s="121"/>
      <c r="RMB1371" s="121"/>
      <c r="RMC1371" s="121"/>
      <c r="RMD1371" s="121"/>
      <c r="RME1371" s="121"/>
      <c r="RMF1371" s="121"/>
      <c r="RMG1371" s="121"/>
      <c r="RMH1371" s="121"/>
      <c r="RMI1371" s="121"/>
      <c r="RMJ1371" s="121"/>
      <c r="RMK1371" s="121"/>
      <c r="RML1371" s="121"/>
      <c r="RMM1371" s="121"/>
      <c r="RMN1371" s="121"/>
      <c r="RMO1371" s="121"/>
      <c r="RMP1371" s="121"/>
      <c r="RMQ1371" s="121"/>
      <c r="RMR1371" s="121"/>
      <c r="RMS1371" s="121"/>
      <c r="RMT1371" s="121"/>
      <c r="RMU1371" s="121"/>
      <c r="RMV1371" s="121"/>
      <c r="RMW1371" s="121"/>
      <c r="RMX1371" s="121"/>
      <c r="RMY1371" s="121"/>
      <c r="RMZ1371" s="121"/>
      <c r="RNA1371" s="121"/>
      <c r="RNB1371" s="121"/>
      <c r="RNC1371" s="121"/>
      <c r="RND1371" s="121"/>
      <c r="RNE1371" s="121"/>
      <c r="RNF1371" s="121"/>
      <c r="RNG1371" s="121"/>
      <c r="RNH1371" s="121"/>
      <c r="RNI1371" s="121"/>
      <c r="RNJ1371" s="121"/>
      <c r="RNK1371" s="121"/>
      <c r="RNL1371" s="121"/>
      <c r="RNM1371" s="121"/>
      <c r="RNN1371" s="121"/>
      <c r="RNO1371" s="121"/>
      <c r="RNP1371" s="121"/>
      <c r="RNQ1371" s="121"/>
      <c r="RNR1371" s="121"/>
      <c r="RNS1371" s="121"/>
      <c r="RNT1371" s="121"/>
      <c r="RNU1371" s="121"/>
      <c r="RNV1371" s="121"/>
      <c r="RNW1371" s="121"/>
      <c r="RNX1371" s="121"/>
      <c r="RNY1371" s="121"/>
      <c r="RNZ1371" s="121"/>
      <c r="ROA1371" s="121"/>
      <c r="ROB1371" s="121"/>
      <c r="ROC1371" s="121"/>
      <c r="ROD1371" s="121"/>
      <c r="ROE1371" s="121"/>
      <c r="ROF1371" s="121"/>
      <c r="ROG1371" s="121"/>
      <c r="ROH1371" s="121"/>
      <c r="ROI1371" s="121"/>
      <c r="ROJ1371" s="121"/>
      <c r="ROK1371" s="121"/>
      <c r="ROL1371" s="121"/>
      <c r="ROM1371" s="121"/>
      <c r="RON1371" s="121"/>
      <c r="ROO1371" s="121"/>
      <c r="ROP1371" s="121"/>
      <c r="ROQ1371" s="121"/>
      <c r="ROR1371" s="121"/>
      <c r="ROS1371" s="121"/>
      <c r="ROT1371" s="121"/>
      <c r="ROU1371" s="121"/>
      <c r="ROV1371" s="121"/>
      <c r="ROW1371" s="121"/>
      <c r="ROX1371" s="121"/>
      <c r="ROY1371" s="121"/>
      <c r="ROZ1371" s="121"/>
      <c r="RPA1371" s="121"/>
      <c r="RPB1371" s="121"/>
      <c r="RPC1371" s="121"/>
      <c r="RPD1371" s="121"/>
      <c r="RPE1371" s="121"/>
      <c r="RPF1371" s="121"/>
      <c r="RPG1371" s="121"/>
      <c r="RPH1371" s="121"/>
      <c r="RPI1371" s="121"/>
      <c r="RPJ1371" s="121"/>
      <c r="RPK1371" s="121"/>
      <c r="RPL1371" s="121"/>
      <c r="RPM1371" s="121"/>
      <c r="RPN1371" s="121"/>
      <c r="RPO1371" s="121"/>
      <c r="RPP1371" s="121"/>
      <c r="RPQ1371" s="121"/>
      <c r="RPR1371" s="121"/>
      <c r="RPS1371" s="121"/>
      <c r="RPT1371" s="121"/>
      <c r="RPU1371" s="121"/>
      <c r="RPV1371" s="121"/>
      <c r="RPW1371" s="121"/>
      <c r="RPX1371" s="121"/>
      <c r="RPY1371" s="121"/>
      <c r="RPZ1371" s="121"/>
      <c r="RQA1371" s="121"/>
      <c r="RQB1371" s="121"/>
      <c r="RQC1371" s="121"/>
      <c r="RQD1371" s="121"/>
      <c r="RQE1371" s="121"/>
      <c r="RQF1371" s="121"/>
      <c r="RQG1371" s="121"/>
      <c r="RQH1371" s="121"/>
      <c r="RQI1371" s="121"/>
      <c r="RQJ1371" s="121"/>
      <c r="RQK1371" s="121"/>
      <c r="RQL1371" s="121"/>
      <c r="RQM1371" s="121"/>
      <c r="RQN1371" s="121"/>
      <c r="RQO1371" s="121"/>
      <c r="RQP1371" s="121"/>
      <c r="RQQ1371" s="121"/>
      <c r="RQR1371" s="121"/>
      <c r="RQS1371" s="121"/>
      <c r="RQT1371" s="121"/>
      <c r="RQU1371" s="121"/>
      <c r="RQV1371" s="121"/>
      <c r="RQW1371" s="121"/>
      <c r="RQX1371" s="121"/>
      <c r="RQY1371" s="121"/>
      <c r="RQZ1371" s="121"/>
      <c r="RRA1371" s="121"/>
      <c r="RRB1371" s="121"/>
      <c r="RRC1371" s="121"/>
      <c r="RRD1371" s="121"/>
      <c r="RRE1371" s="121"/>
      <c r="RRF1371" s="121"/>
      <c r="RRG1371" s="121"/>
      <c r="RRH1371" s="121"/>
      <c r="RRI1371" s="121"/>
      <c r="RRJ1371" s="121"/>
      <c r="RRK1371" s="121"/>
      <c r="RRL1371" s="121"/>
      <c r="RRM1371" s="121"/>
      <c r="RRN1371" s="121"/>
      <c r="RRO1371" s="121"/>
      <c r="RRP1371" s="121"/>
      <c r="RRQ1371" s="121"/>
      <c r="RRR1371" s="121"/>
      <c r="RRS1371" s="121"/>
      <c r="RRT1371" s="121"/>
      <c r="RRU1371" s="121"/>
      <c r="RRV1371" s="121"/>
      <c r="RRW1371" s="121"/>
      <c r="RRX1371" s="121"/>
      <c r="RRY1371" s="121"/>
      <c r="RRZ1371" s="121"/>
      <c r="RSA1371" s="121"/>
      <c r="RSB1371" s="121"/>
      <c r="RSC1371" s="121"/>
      <c r="RSD1371" s="121"/>
      <c r="RSE1371" s="121"/>
      <c r="RSF1371" s="121"/>
      <c r="RSG1371" s="121"/>
      <c r="RSH1371" s="121"/>
      <c r="RSI1371" s="121"/>
      <c r="RSJ1371" s="121"/>
      <c r="RSK1371" s="121"/>
      <c r="RSL1371" s="121"/>
      <c r="RSM1371" s="121"/>
      <c r="RSN1371" s="121"/>
      <c r="RSO1371" s="121"/>
      <c r="RSP1371" s="121"/>
      <c r="RSQ1371" s="121"/>
      <c r="RSR1371" s="121"/>
      <c r="RSS1371" s="121"/>
      <c r="RST1371" s="121"/>
      <c r="RSU1371" s="121"/>
      <c r="RSV1371" s="121"/>
      <c r="RSW1371" s="121"/>
      <c r="RSX1371" s="121"/>
      <c r="RSY1371" s="121"/>
      <c r="RSZ1371" s="121"/>
      <c r="RTA1371" s="121"/>
      <c r="RTB1371" s="121"/>
      <c r="RTC1371" s="121"/>
      <c r="RTD1371" s="121"/>
      <c r="RTE1371" s="121"/>
      <c r="RTF1371" s="121"/>
      <c r="RTG1371" s="121"/>
      <c r="RTH1371" s="121"/>
      <c r="RTI1371" s="121"/>
      <c r="RTJ1371" s="121"/>
      <c r="RTK1371" s="121"/>
      <c r="RTL1371" s="121"/>
      <c r="RTM1371" s="121"/>
      <c r="RTN1371" s="121"/>
      <c r="RTO1371" s="121"/>
      <c r="RTP1371" s="121"/>
      <c r="RTQ1371" s="121"/>
      <c r="RTR1371" s="121"/>
      <c r="RTS1371" s="121"/>
      <c r="RTT1371" s="121"/>
      <c r="RTU1371" s="121"/>
      <c r="RTV1371" s="121"/>
      <c r="RTW1371" s="121"/>
      <c r="RTX1371" s="121"/>
      <c r="RTY1371" s="121"/>
      <c r="RTZ1371" s="121"/>
      <c r="RUA1371" s="121"/>
      <c r="RUB1371" s="121"/>
      <c r="RUC1371" s="121"/>
      <c r="RUD1371" s="121"/>
      <c r="RUE1371" s="121"/>
      <c r="RUF1371" s="121"/>
      <c r="RUG1371" s="121"/>
      <c r="RUH1371" s="121"/>
      <c r="RUI1371" s="121"/>
      <c r="RUJ1371" s="121"/>
      <c r="RUK1371" s="121"/>
      <c r="RUL1371" s="121"/>
      <c r="RUM1371" s="121"/>
      <c r="RUN1371" s="121"/>
      <c r="RUO1371" s="121"/>
      <c r="RUP1371" s="121"/>
      <c r="RUQ1371" s="121"/>
      <c r="RUR1371" s="121"/>
      <c r="RUS1371" s="121"/>
      <c r="RUT1371" s="121"/>
      <c r="RUU1371" s="121"/>
      <c r="RUV1371" s="121"/>
      <c r="RUW1371" s="121"/>
      <c r="RUX1371" s="121"/>
      <c r="RUY1371" s="121"/>
      <c r="RUZ1371" s="121"/>
      <c r="RVA1371" s="121"/>
      <c r="RVB1371" s="121"/>
      <c r="RVC1371" s="121"/>
      <c r="RVD1371" s="121"/>
      <c r="RVE1371" s="121"/>
      <c r="RVF1371" s="121"/>
      <c r="RVG1371" s="121"/>
      <c r="RVH1371" s="121"/>
      <c r="RVI1371" s="121"/>
      <c r="RVJ1371" s="121"/>
      <c r="RVK1371" s="121"/>
      <c r="RVL1371" s="121"/>
      <c r="RVM1371" s="121"/>
      <c r="RVN1371" s="121"/>
      <c r="RVO1371" s="121"/>
      <c r="RVP1371" s="121"/>
      <c r="RVQ1371" s="121"/>
      <c r="RVR1371" s="121"/>
      <c r="RVS1371" s="121"/>
      <c r="RVT1371" s="121"/>
      <c r="RVU1371" s="121"/>
      <c r="RVV1371" s="121"/>
      <c r="RVW1371" s="121"/>
      <c r="RVX1371" s="121"/>
      <c r="RVY1371" s="121"/>
      <c r="RVZ1371" s="121"/>
      <c r="RWA1371" s="121"/>
      <c r="RWB1371" s="121"/>
      <c r="RWC1371" s="121"/>
      <c r="RWD1371" s="121"/>
      <c r="RWE1371" s="121"/>
      <c r="RWF1371" s="121"/>
      <c r="RWG1371" s="121"/>
      <c r="RWH1371" s="121"/>
      <c r="RWI1371" s="121"/>
      <c r="RWJ1371" s="121"/>
      <c r="RWK1371" s="121"/>
      <c r="RWL1371" s="121"/>
      <c r="RWM1371" s="121"/>
      <c r="RWN1371" s="121"/>
      <c r="RWO1371" s="121"/>
      <c r="RWP1371" s="121"/>
      <c r="RWQ1371" s="121"/>
      <c r="RWR1371" s="121"/>
      <c r="RWS1371" s="121"/>
      <c r="RWT1371" s="121"/>
      <c r="RWU1371" s="121"/>
      <c r="RWV1371" s="121"/>
      <c r="RWW1371" s="121"/>
      <c r="RWX1371" s="121"/>
      <c r="RWY1371" s="121"/>
      <c r="RWZ1371" s="121"/>
      <c r="RXA1371" s="121"/>
      <c r="RXB1371" s="121"/>
      <c r="RXC1371" s="121"/>
      <c r="RXD1371" s="121"/>
      <c r="RXE1371" s="121"/>
      <c r="RXF1371" s="121"/>
      <c r="RXG1371" s="121"/>
      <c r="RXH1371" s="121"/>
      <c r="RXI1371" s="121"/>
      <c r="RXJ1371" s="121"/>
      <c r="RXK1371" s="121"/>
      <c r="RXL1371" s="121"/>
      <c r="RXM1371" s="121"/>
      <c r="RXN1371" s="121"/>
      <c r="RXO1371" s="121"/>
      <c r="RXP1371" s="121"/>
      <c r="RXQ1371" s="121"/>
      <c r="RXR1371" s="121"/>
      <c r="RXS1371" s="121"/>
      <c r="RXT1371" s="121"/>
      <c r="RXU1371" s="121"/>
      <c r="RXV1371" s="121"/>
      <c r="RXW1371" s="121"/>
      <c r="RXX1371" s="121"/>
      <c r="RXY1371" s="121"/>
      <c r="RXZ1371" s="121"/>
      <c r="RYA1371" s="121"/>
      <c r="RYB1371" s="121"/>
      <c r="RYC1371" s="121"/>
      <c r="RYD1371" s="121"/>
      <c r="RYE1371" s="121"/>
      <c r="RYF1371" s="121"/>
      <c r="RYG1371" s="121"/>
      <c r="RYH1371" s="121"/>
      <c r="RYI1371" s="121"/>
      <c r="RYJ1371" s="121"/>
      <c r="RYK1371" s="121"/>
      <c r="RYL1371" s="121"/>
      <c r="RYM1371" s="121"/>
      <c r="RYN1371" s="121"/>
      <c r="RYO1371" s="121"/>
      <c r="RYP1371" s="121"/>
      <c r="RYQ1371" s="121"/>
      <c r="RYR1371" s="121"/>
      <c r="RYS1371" s="121"/>
      <c r="RYT1371" s="121"/>
      <c r="RYU1371" s="121"/>
      <c r="RYV1371" s="121"/>
      <c r="RYW1371" s="121"/>
      <c r="RYX1371" s="121"/>
      <c r="RYY1371" s="121"/>
      <c r="RYZ1371" s="121"/>
      <c r="RZA1371" s="121"/>
      <c r="RZB1371" s="121"/>
      <c r="RZC1371" s="121"/>
      <c r="RZD1371" s="121"/>
      <c r="RZE1371" s="121"/>
      <c r="RZF1371" s="121"/>
      <c r="RZG1371" s="121"/>
      <c r="RZH1371" s="121"/>
      <c r="RZI1371" s="121"/>
      <c r="RZJ1371" s="121"/>
      <c r="RZK1371" s="121"/>
      <c r="RZL1371" s="121"/>
      <c r="RZM1371" s="121"/>
      <c r="RZN1371" s="121"/>
      <c r="RZO1371" s="121"/>
      <c r="RZP1371" s="121"/>
      <c r="RZQ1371" s="121"/>
      <c r="RZR1371" s="121"/>
      <c r="RZS1371" s="121"/>
      <c r="RZT1371" s="121"/>
      <c r="RZU1371" s="121"/>
      <c r="RZV1371" s="121"/>
      <c r="RZW1371" s="121"/>
      <c r="RZX1371" s="121"/>
      <c r="RZY1371" s="121"/>
      <c r="RZZ1371" s="121"/>
      <c r="SAA1371" s="121"/>
      <c r="SAB1371" s="121"/>
      <c r="SAC1371" s="121"/>
      <c r="SAD1371" s="121"/>
      <c r="SAE1371" s="121"/>
      <c r="SAF1371" s="121"/>
      <c r="SAG1371" s="121"/>
      <c r="SAH1371" s="121"/>
      <c r="SAI1371" s="121"/>
      <c r="SAJ1371" s="121"/>
      <c r="SAK1371" s="121"/>
      <c r="SAL1371" s="121"/>
      <c r="SAM1371" s="121"/>
      <c r="SAN1371" s="121"/>
      <c r="SAO1371" s="121"/>
      <c r="SAP1371" s="121"/>
      <c r="SAQ1371" s="121"/>
      <c r="SAR1371" s="121"/>
      <c r="SAS1371" s="121"/>
      <c r="SAT1371" s="121"/>
      <c r="SAU1371" s="121"/>
      <c r="SAV1371" s="121"/>
      <c r="SAW1371" s="121"/>
      <c r="SAX1371" s="121"/>
      <c r="SAY1371" s="121"/>
      <c r="SAZ1371" s="121"/>
      <c r="SBA1371" s="121"/>
      <c r="SBB1371" s="121"/>
      <c r="SBC1371" s="121"/>
      <c r="SBD1371" s="121"/>
      <c r="SBE1371" s="121"/>
      <c r="SBF1371" s="121"/>
      <c r="SBG1371" s="121"/>
      <c r="SBH1371" s="121"/>
      <c r="SBI1371" s="121"/>
      <c r="SBJ1371" s="121"/>
      <c r="SBK1371" s="121"/>
      <c r="SBL1371" s="121"/>
      <c r="SBM1371" s="121"/>
      <c r="SBN1371" s="121"/>
      <c r="SBO1371" s="121"/>
      <c r="SBP1371" s="121"/>
      <c r="SBQ1371" s="121"/>
      <c r="SBR1371" s="121"/>
      <c r="SBS1371" s="121"/>
      <c r="SBT1371" s="121"/>
      <c r="SBU1371" s="121"/>
      <c r="SBV1371" s="121"/>
      <c r="SBW1371" s="121"/>
      <c r="SBX1371" s="121"/>
      <c r="SBY1371" s="121"/>
      <c r="SBZ1371" s="121"/>
      <c r="SCA1371" s="121"/>
      <c r="SCB1371" s="121"/>
      <c r="SCC1371" s="121"/>
      <c r="SCD1371" s="121"/>
      <c r="SCE1371" s="121"/>
      <c r="SCF1371" s="121"/>
      <c r="SCG1371" s="121"/>
      <c r="SCH1371" s="121"/>
      <c r="SCI1371" s="121"/>
      <c r="SCJ1371" s="121"/>
      <c r="SCK1371" s="121"/>
      <c r="SCL1371" s="121"/>
      <c r="SCM1371" s="121"/>
      <c r="SCN1371" s="121"/>
      <c r="SCO1371" s="121"/>
      <c r="SCP1371" s="121"/>
      <c r="SCQ1371" s="121"/>
      <c r="SCR1371" s="121"/>
      <c r="SCS1371" s="121"/>
      <c r="SCT1371" s="121"/>
      <c r="SCU1371" s="121"/>
      <c r="SCV1371" s="121"/>
      <c r="SCW1371" s="121"/>
      <c r="SCX1371" s="121"/>
      <c r="SCY1371" s="121"/>
      <c r="SCZ1371" s="121"/>
      <c r="SDA1371" s="121"/>
      <c r="SDB1371" s="121"/>
      <c r="SDC1371" s="121"/>
      <c r="SDD1371" s="121"/>
      <c r="SDE1371" s="121"/>
      <c r="SDF1371" s="121"/>
      <c r="SDG1371" s="121"/>
      <c r="SDH1371" s="121"/>
      <c r="SDI1371" s="121"/>
      <c r="SDJ1371" s="121"/>
      <c r="SDK1371" s="121"/>
      <c r="SDL1371" s="121"/>
      <c r="SDM1371" s="121"/>
      <c r="SDN1371" s="121"/>
      <c r="SDO1371" s="121"/>
      <c r="SDP1371" s="121"/>
      <c r="SDQ1371" s="121"/>
      <c r="SDR1371" s="121"/>
      <c r="SDS1371" s="121"/>
      <c r="SDT1371" s="121"/>
      <c r="SDU1371" s="121"/>
      <c r="SDV1371" s="121"/>
      <c r="SDW1371" s="121"/>
      <c r="SDX1371" s="121"/>
      <c r="SDY1371" s="121"/>
      <c r="SDZ1371" s="121"/>
      <c r="SEA1371" s="121"/>
      <c r="SEB1371" s="121"/>
      <c r="SEC1371" s="121"/>
      <c r="SED1371" s="121"/>
      <c r="SEE1371" s="121"/>
      <c r="SEF1371" s="121"/>
      <c r="SEG1371" s="121"/>
      <c r="SEH1371" s="121"/>
      <c r="SEI1371" s="121"/>
      <c r="SEJ1371" s="121"/>
      <c r="SEK1371" s="121"/>
      <c r="SEL1371" s="121"/>
      <c r="SEM1371" s="121"/>
      <c r="SEN1371" s="121"/>
      <c r="SEO1371" s="121"/>
      <c r="SEP1371" s="121"/>
      <c r="SEQ1371" s="121"/>
      <c r="SER1371" s="121"/>
      <c r="SES1371" s="121"/>
      <c r="SET1371" s="121"/>
      <c r="SEU1371" s="121"/>
      <c r="SEV1371" s="121"/>
      <c r="SEW1371" s="121"/>
      <c r="SEX1371" s="121"/>
      <c r="SEY1371" s="121"/>
      <c r="SEZ1371" s="121"/>
      <c r="SFA1371" s="121"/>
      <c r="SFB1371" s="121"/>
      <c r="SFC1371" s="121"/>
      <c r="SFD1371" s="121"/>
      <c r="SFE1371" s="121"/>
      <c r="SFF1371" s="121"/>
      <c r="SFG1371" s="121"/>
      <c r="SFH1371" s="121"/>
      <c r="SFI1371" s="121"/>
      <c r="SFJ1371" s="121"/>
      <c r="SFK1371" s="121"/>
      <c r="SFL1371" s="121"/>
      <c r="SFM1371" s="121"/>
      <c r="SFN1371" s="121"/>
      <c r="SFO1371" s="121"/>
      <c r="SFP1371" s="121"/>
      <c r="SFQ1371" s="121"/>
      <c r="SFR1371" s="121"/>
      <c r="SFS1371" s="121"/>
      <c r="SFT1371" s="121"/>
      <c r="SFU1371" s="121"/>
      <c r="SFV1371" s="121"/>
      <c r="SFW1371" s="121"/>
      <c r="SFX1371" s="121"/>
      <c r="SFY1371" s="121"/>
      <c r="SFZ1371" s="121"/>
      <c r="SGA1371" s="121"/>
      <c r="SGB1371" s="121"/>
      <c r="SGC1371" s="121"/>
      <c r="SGD1371" s="121"/>
      <c r="SGE1371" s="121"/>
      <c r="SGF1371" s="121"/>
      <c r="SGG1371" s="121"/>
      <c r="SGH1371" s="121"/>
      <c r="SGI1371" s="121"/>
      <c r="SGJ1371" s="121"/>
      <c r="SGK1371" s="121"/>
      <c r="SGL1371" s="121"/>
      <c r="SGM1371" s="121"/>
      <c r="SGN1371" s="121"/>
      <c r="SGO1371" s="121"/>
      <c r="SGP1371" s="121"/>
      <c r="SGQ1371" s="121"/>
      <c r="SGR1371" s="121"/>
      <c r="SGS1371" s="121"/>
      <c r="SGT1371" s="121"/>
      <c r="SGU1371" s="121"/>
      <c r="SGV1371" s="121"/>
      <c r="SGW1371" s="121"/>
      <c r="SGX1371" s="121"/>
      <c r="SGY1371" s="121"/>
      <c r="SGZ1371" s="121"/>
      <c r="SHA1371" s="121"/>
      <c r="SHB1371" s="121"/>
      <c r="SHC1371" s="121"/>
      <c r="SHD1371" s="121"/>
      <c r="SHE1371" s="121"/>
      <c r="SHF1371" s="121"/>
      <c r="SHG1371" s="121"/>
      <c r="SHH1371" s="121"/>
      <c r="SHI1371" s="121"/>
      <c r="SHJ1371" s="121"/>
      <c r="SHK1371" s="121"/>
      <c r="SHL1371" s="121"/>
      <c r="SHM1371" s="121"/>
      <c r="SHN1371" s="121"/>
      <c r="SHO1371" s="121"/>
      <c r="SHP1371" s="121"/>
      <c r="SHQ1371" s="121"/>
      <c r="SHR1371" s="121"/>
      <c r="SHS1371" s="121"/>
      <c r="SHT1371" s="121"/>
      <c r="SHU1371" s="121"/>
      <c r="SHV1371" s="121"/>
      <c r="SHW1371" s="121"/>
      <c r="SHX1371" s="121"/>
      <c r="SHY1371" s="121"/>
      <c r="SHZ1371" s="121"/>
      <c r="SIA1371" s="121"/>
      <c r="SIB1371" s="121"/>
      <c r="SIC1371" s="121"/>
      <c r="SID1371" s="121"/>
      <c r="SIE1371" s="121"/>
      <c r="SIF1371" s="121"/>
      <c r="SIG1371" s="121"/>
      <c r="SIH1371" s="121"/>
      <c r="SII1371" s="121"/>
      <c r="SIJ1371" s="121"/>
      <c r="SIK1371" s="121"/>
      <c r="SIL1371" s="121"/>
      <c r="SIM1371" s="121"/>
      <c r="SIN1371" s="121"/>
      <c r="SIO1371" s="121"/>
      <c r="SIP1371" s="121"/>
      <c r="SIQ1371" s="121"/>
      <c r="SIR1371" s="121"/>
      <c r="SIS1371" s="121"/>
      <c r="SIT1371" s="121"/>
      <c r="SIU1371" s="121"/>
      <c r="SIV1371" s="121"/>
      <c r="SIW1371" s="121"/>
      <c r="SIX1371" s="121"/>
      <c r="SIY1371" s="121"/>
      <c r="SIZ1371" s="121"/>
      <c r="SJA1371" s="121"/>
      <c r="SJB1371" s="121"/>
      <c r="SJC1371" s="121"/>
      <c r="SJD1371" s="121"/>
      <c r="SJE1371" s="121"/>
      <c r="SJF1371" s="121"/>
      <c r="SJG1371" s="121"/>
      <c r="SJH1371" s="121"/>
      <c r="SJI1371" s="121"/>
      <c r="SJJ1371" s="121"/>
      <c r="SJK1371" s="121"/>
      <c r="SJL1371" s="121"/>
      <c r="SJM1371" s="121"/>
      <c r="SJN1371" s="121"/>
      <c r="SJO1371" s="121"/>
      <c r="SJP1371" s="121"/>
      <c r="SJQ1371" s="121"/>
      <c r="SJR1371" s="121"/>
      <c r="SJS1371" s="121"/>
      <c r="SJT1371" s="121"/>
      <c r="SJU1371" s="121"/>
      <c r="SJV1371" s="121"/>
      <c r="SJW1371" s="121"/>
      <c r="SJX1371" s="121"/>
      <c r="SJY1371" s="121"/>
      <c r="SJZ1371" s="121"/>
      <c r="SKA1371" s="121"/>
      <c r="SKB1371" s="121"/>
      <c r="SKC1371" s="121"/>
      <c r="SKD1371" s="121"/>
      <c r="SKE1371" s="121"/>
      <c r="SKF1371" s="121"/>
      <c r="SKG1371" s="121"/>
      <c r="SKH1371" s="121"/>
      <c r="SKI1371" s="121"/>
      <c r="SKJ1371" s="121"/>
      <c r="SKK1371" s="121"/>
      <c r="SKL1371" s="121"/>
      <c r="SKM1371" s="121"/>
      <c r="SKN1371" s="121"/>
      <c r="SKO1371" s="121"/>
      <c r="SKP1371" s="121"/>
      <c r="SKQ1371" s="121"/>
      <c r="SKR1371" s="121"/>
      <c r="SKS1371" s="121"/>
      <c r="SKT1371" s="121"/>
      <c r="SKU1371" s="121"/>
      <c r="SKV1371" s="121"/>
      <c r="SKW1371" s="121"/>
      <c r="SKX1371" s="121"/>
      <c r="SKY1371" s="121"/>
      <c r="SKZ1371" s="121"/>
      <c r="SLA1371" s="121"/>
      <c r="SLB1371" s="121"/>
      <c r="SLC1371" s="121"/>
      <c r="SLD1371" s="121"/>
      <c r="SLE1371" s="121"/>
      <c r="SLF1371" s="121"/>
      <c r="SLG1371" s="121"/>
      <c r="SLH1371" s="121"/>
      <c r="SLI1371" s="121"/>
      <c r="SLJ1371" s="121"/>
      <c r="SLK1371" s="121"/>
      <c r="SLL1371" s="121"/>
      <c r="SLM1371" s="121"/>
      <c r="SLN1371" s="121"/>
      <c r="SLO1371" s="121"/>
      <c r="SLP1371" s="121"/>
      <c r="SLQ1371" s="121"/>
      <c r="SLR1371" s="121"/>
      <c r="SLS1371" s="121"/>
      <c r="SLT1371" s="121"/>
      <c r="SLU1371" s="121"/>
      <c r="SLV1371" s="121"/>
      <c r="SLW1371" s="121"/>
      <c r="SLX1371" s="121"/>
      <c r="SLY1371" s="121"/>
      <c r="SLZ1371" s="121"/>
      <c r="SMA1371" s="121"/>
      <c r="SMB1371" s="121"/>
      <c r="SMC1371" s="121"/>
      <c r="SMD1371" s="121"/>
      <c r="SME1371" s="121"/>
      <c r="SMF1371" s="121"/>
      <c r="SMG1371" s="121"/>
      <c r="SMH1371" s="121"/>
      <c r="SMI1371" s="121"/>
      <c r="SMJ1371" s="121"/>
      <c r="SMK1371" s="121"/>
      <c r="SML1371" s="121"/>
      <c r="SMM1371" s="121"/>
      <c r="SMN1371" s="121"/>
      <c r="SMO1371" s="121"/>
      <c r="SMP1371" s="121"/>
      <c r="SMQ1371" s="121"/>
      <c r="SMR1371" s="121"/>
      <c r="SMS1371" s="121"/>
      <c r="SMT1371" s="121"/>
      <c r="SMU1371" s="121"/>
      <c r="SMV1371" s="121"/>
      <c r="SMW1371" s="121"/>
      <c r="SMX1371" s="121"/>
      <c r="SMY1371" s="121"/>
      <c r="SMZ1371" s="121"/>
      <c r="SNA1371" s="121"/>
      <c r="SNB1371" s="121"/>
      <c r="SNC1371" s="121"/>
      <c r="SND1371" s="121"/>
      <c r="SNE1371" s="121"/>
      <c r="SNF1371" s="121"/>
      <c r="SNG1371" s="121"/>
      <c r="SNH1371" s="121"/>
      <c r="SNI1371" s="121"/>
      <c r="SNJ1371" s="121"/>
      <c r="SNK1371" s="121"/>
      <c r="SNL1371" s="121"/>
      <c r="SNM1371" s="121"/>
      <c r="SNN1371" s="121"/>
      <c r="SNO1371" s="121"/>
      <c r="SNP1371" s="121"/>
      <c r="SNQ1371" s="121"/>
      <c r="SNR1371" s="121"/>
      <c r="SNS1371" s="121"/>
      <c r="SNT1371" s="121"/>
      <c r="SNU1371" s="121"/>
      <c r="SNV1371" s="121"/>
      <c r="SNW1371" s="121"/>
      <c r="SNX1371" s="121"/>
      <c r="SNY1371" s="121"/>
      <c r="SNZ1371" s="121"/>
      <c r="SOA1371" s="121"/>
      <c r="SOB1371" s="121"/>
      <c r="SOC1371" s="121"/>
      <c r="SOD1371" s="121"/>
      <c r="SOE1371" s="121"/>
      <c r="SOF1371" s="121"/>
      <c r="SOG1371" s="121"/>
      <c r="SOH1371" s="121"/>
      <c r="SOI1371" s="121"/>
      <c r="SOJ1371" s="121"/>
      <c r="SOK1371" s="121"/>
      <c r="SOL1371" s="121"/>
      <c r="SOM1371" s="121"/>
      <c r="SON1371" s="121"/>
      <c r="SOO1371" s="121"/>
      <c r="SOP1371" s="121"/>
      <c r="SOQ1371" s="121"/>
      <c r="SOR1371" s="121"/>
      <c r="SOS1371" s="121"/>
      <c r="SOT1371" s="121"/>
      <c r="SOU1371" s="121"/>
      <c r="SOV1371" s="121"/>
      <c r="SOW1371" s="121"/>
      <c r="SOX1371" s="121"/>
      <c r="SOY1371" s="121"/>
      <c r="SOZ1371" s="121"/>
      <c r="SPA1371" s="121"/>
      <c r="SPB1371" s="121"/>
      <c r="SPC1371" s="121"/>
      <c r="SPD1371" s="121"/>
      <c r="SPE1371" s="121"/>
      <c r="SPF1371" s="121"/>
      <c r="SPG1371" s="121"/>
      <c r="SPH1371" s="121"/>
      <c r="SPI1371" s="121"/>
      <c r="SPJ1371" s="121"/>
      <c r="SPK1371" s="121"/>
      <c r="SPL1371" s="121"/>
      <c r="SPM1371" s="121"/>
      <c r="SPN1371" s="121"/>
      <c r="SPO1371" s="121"/>
      <c r="SPP1371" s="121"/>
      <c r="SPQ1371" s="121"/>
      <c r="SPR1371" s="121"/>
      <c r="SPS1371" s="121"/>
      <c r="SPT1371" s="121"/>
      <c r="SPU1371" s="121"/>
      <c r="SPV1371" s="121"/>
      <c r="SPW1371" s="121"/>
      <c r="SPX1371" s="121"/>
      <c r="SPY1371" s="121"/>
      <c r="SPZ1371" s="121"/>
      <c r="SQA1371" s="121"/>
      <c r="SQB1371" s="121"/>
      <c r="SQC1371" s="121"/>
      <c r="SQD1371" s="121"/>
      <c r="SQE1371" s="121"/>
      <c r="SQF1371" s="121"/>
      <c r="SQG1371" s="121"/>
      <c r="SQH1371" s="121"/>
      <c r="SQI1371" s="121"/>
      <c r="SQJ1371" s="121"/>
      <c r="SQK1371" s="121"/>
      <c r="SQL1371" s="121"/>
      <c r="SQM1371" s="121"/>
      <c r="SQN1371" s="121"/>
      <c r="SQO1371" s="121"/>
      <c r="SQP1371" s="121"/>
      <c r="SQQ1371" s="121"/>
      <c r="SQR1371" s="121"/>
      <c r="SQS1371" s="121"/>
      <c r="SQT1371" s="121"/>
      <c r="SQU1371" s="121"/>
      <c r="SQV1371" s="121"/>
      <c r="SQW1371" s="121"/>
      <c r="SQX1371" s="121"/>
      <c r="SQY1371" s="121"/>
      <c r="SQZ1371" s="121"/>
      <c r="SRA1371" s="121"/>
      <c r="SRB1371" s="121"/>
      <c r="SRC1371" s="121"/>
      <c r="SRD1371" s="121"/>
      <c r="SRE1371" s="121"/>
      <c r="SRF1371" s="121"/>
      <c r="SRG1371" s="121"/>
      <c r="SRH1371" s="121"/>
      <c r="SRI1371" s="121"/>
      <c r="SRJ1371" s="121"/>
      <c r="SRK1371" s="121"/>
      <c r="SRL1371" s="121"/>
      <c r="SRM1371" s="121"/>
      <c r="SRN1371" s="121"/>
      <c r="SRO1371" s="121"/>
      <c r="SRP1371" s="121"/>
      <c r="SRQ1371" s="121"/>
      <c r="SRR1371" s="121"/>
      <c r="SRS1371" s="121"/>
      <c r="SRT1371" s="121"/>
      <c r="SRU1371" s="121"/>
      <c r="SRV1371" s="121"/>
      <c r="SRW1371" s="121"/>
      <c r="SRX1371" s="121"/>
      <c r="SRY1371" s="121"/>
      <c r="SRZ1371" s="121"/>
      <c r="SSA1371" s="121"/>
      <c r="SSB1371" s="121"/>
      <c r="SSC1371" s="121"/>
      <c r="SSD1371" s="121"/>
      <c r="SSE1371" s="121"/>
      <c r="SSF1371" s="121"/>
      <c r="SSG1371" s="121"/>
      <c r="SSH1371" s="121"/>
      <c r="SSI1371" s="121"/>
      <c r="SSJ1371" s="121"/>
      <c r="SSK1371" s="121"/>
      <c r="SSL1371" s="121"/>
      <c r="SSM1371" s="121"/>
      <c r="SSN1371" s="121"/>
      <c r="SSO1371" s="121"/>
      <c r="SSP1371" s="121"/>
      <c r="SSQ1371" s="121"/>
      <c r="SSR1371" s="121"/>
      <c r="SSS1371" s="121"/>
      <c r="SST1371" s="121"/>
      <c r="SSU1371" s="121"/>
      <c r="SSV1371" s="121"/>
      <c r="SSW1371" s="121"/>
      <c r="SSX1371" s="121"/>
      <c r="SSY1371" s="121"/>
      <c r="SSZ1371" s="121"/>
      <c r="STA1371" s="121"/>
      <c r="STB1371" s="121"/>
      <c r="STC1371" s="121"/>
      <c r="STD1371" s="121"/>
      <c r="STE1371" s="121"/>
      <c r="STF1371" s="121"/>
      <c r="STG1371" s="121"/>
      <c r="STH1371" s="121"/>
      <c r="STI1371" s="121"/>
      <c r="STJ1371" s="121"/>
      <c r="STK1371" s="121"/>
      <c r="STL1371" s="121"/>
      <c r="STM1371" s="121"/>
      <c r="STN1371" s="121"/>
      <c r="STO1371" s="121"/>
      <c r="STP1371" s="121"/>
      <c r="STQ1371" s="121"/>
      <c r="STR1371" s="121"/>
      <c r="STS1371" s="121"/>
      <c r="STT1371" s="121"/>
      <c r="STU1371" s="121"/>
      <c r="STV1371" s="121"/>
      <c r="STW1371" s="121"/>
      <c r="STX1371" s="121"/>
      <c r="STY1371" s="121"/>
      <c r="STZ1371" s="121"/>
      <c r="SUA1371" s="121"/>
      <c r="SUB1371" s="121"/>
      <c r="SUC1371" s="121"/>
      <c r="SUD1371" s="121"/>
      <c r="SUE1371" s="121"/>
      <c r="SUF1371" s="121"/>
      <c r="SUG1371" s="121"/>
      <c r="SUH1371" s="121"/>
      <c r="SUI1371" s="121"/>
      <c r="SUJ1371" s="121"/>
      <c r="SUK1371" s="121"/>
      <c r="SUL1371" s="121"/>
      <c r="SUM1371" s="121"/>
      <c r="SUN1371" s="121"/>
      <c r="SUO1371" s="121"/>
      <c r="SUP1371" s="121"/>
      <c r="SUQ1371" s="121"/>
      <c r="SUR1371" s="121"/>
      <c r="SUS1371" s="121"/>
      <c r="SUT1371" s="121"/>
      <c r="SUU1371" s="121"/>
      <c r="SUV1371" s="121"/>
      <c r="SUW1371" s="121"/>
      <c r="SUX1371" s="121"/>
      <c r="SUY1371" s="121"/>
      <c r="SUZ1371" s="121"/>
      <c r="SVA1371" s="121"/>
      <c r="SVB1371" s="121"/>
      <c r="SVC1371" s="121"/>
      <c r="SVD1371" s="121"/>
      <c r="SVE1371" s="121"/>
      <c r="SVF1371" s="121"/>
      <c r="SVG1371" s="121"/>
      <c r="SVH1371" s="121"/>
      <c r="SVI1371" s="121"/>
      <c r="SVJ1371" s="121"/>
      <c r="SVK1371" s="121"/>
      <c r="SVL1371" s="121"/>
      <c r="SVM1371" s="121"/>
      <c r="SVN1371" s="121"/>
      <c r="SVO1371" s="121"/>
      <c r="SVP1371" s="121"/>
      <c r="SVQ1371" s="121"/>
      <c r="SVR1371" s="121"/>
      <c r="SVS1371" s="121"/>
      <c r="SVT1371" s="121"/>
      <c r="SVU1371" s="121"/>
      <c r="SVV1371" s="121"/>
      <c r="SVW1371" s="121"/>
      <c r="SVX1371" s="121"/>
      <c r="SVY1371" s="121"/>
      <c r="SVZ1371" s="121"/>
      <c r="SWA1371" s="121"/>
      <c r="SWB1371" s="121"/>
      <c r="SWC1371" s="121"/>
      <c r="SWD1371" s="121"/>
      <c r="SWE1371" s="121"/>
      <c r="SWF1371" s="121"/>
      <c r="SWG1371" s="121"/>
      <c r="SWH1371" s="121"/>
      <c r="SWI1371" s="121"/>
      <c r="SWJ1371" s="121"/>
      <c r="SWK1371" s="121"/>
      <c r="SWL1371" s="121"/>
      <c r="SWM1371" s="121"/>
      <c r="SWN1371" s="121"/>
      <c r="SWO1371" s="121"/>
      <c r="SWP1371" s="121"/>
      <c r="SWQ1371" s="121"/>
      <c r="SWR1371" s="121"/>
      <c r="SWS1371" s="121"/>
      <c r="SWT1371" s="121"/>
      <c r="SWU1371" s="121"/>
      <c r="SWV1371" s="121"/>
      <c r="SWW1371" s="121"/>
      <c r="SWX1371" s="121"/>
      <c r="SWY1371" s="121"/>
      <c r="SWZ1371" s="121"/>
      <c r="SXA1371" s="121"/>
      <c r="SXB1371" s="121"/>
      <c r="SXC1371" s="121"/>
      <c r="SXD1371" s="121"/>
      <c r="SXE1371" s="121"/>
      <c r="SXF1371" s="121"/>
      <c r="SXG1371" s="121"/>
      <c r="SXH1371" s="121"/>
      <c r="SXI1371" s="121"/>
      <c r="SXJ1371" s="121"/>
      <c r="SXK1371" s="121"/>
      <c r="SXL1371" s="121"/>
      <c r="SXM1371" s="121"/>
      <c r="SXN1371" s="121"/>
      <c r="SXO1371" s="121"/>
      <c r="SXP1371" s="121"/>
      <c r="SXQ1371" s="121"/>
      <c r="SXR1371" s="121"/>
      <c r="SXS1371" s="121"/>
      <c r="SXT1371" s="121"/>
      <c r="SXU1371" s="121"/>
      <c r="SXV1371" s="121"/>
      <c r="SXW1371" s="121"/>
      <c r="SXX1371" s="121"/>
      <c r="SXY1371" s="121"/>
      <c r="SXZ1371" s="121"/>
      <c r="SYA1371" s="121"/>
      <c r="SYB1371" s="121"/>
      <c r="SYC1371" s="121"/>
      <c r="SYD1371" s="121"/>
      <c r="SYE1371" s="121"/>
      <c r="SYF1371" s="121"/>
      <c r="SYG1371" s="121"/>
      <c r="SYH1371" s="121"/>
      <c r="SYI1371" s="121"/>
      <c r="SYJ1371" s="121"/>
      <c r="SYK1371" s="121"/>
      <c r="SYL1371" s="121"/>
      <c r="SYM1371" s="121"/>
      <c r="SYN1371" s="121"/>
      <c r="SYO1371" s="121"/>
      <c r="SYP1371" s="121"/>
      <c r="SYQ1371" s="121"/>
      <c r="SYR1371" s="121"/>
      <c r="SYS1371" s="121"/>
      <c r="SYT1371" s="121"/>
      <c r="SYU1371" s="121"/>
      <c r="SYV1371" s="121"/>
      <c r="SYW1371" s="121"/>
      <c r="SYX1371" s="121"/>
      <c r="SYY1371" s="121"/>
      <c r="SYZ1371" s="121"/>
      <c r="SZA1371" s="121"/>
      <c r="SZB1371" s="121"/>
      <c r="SZC1371" s="121"/>
      <c r="SZD1371" s="121"/>
      <c r="SZE1371" s="121"/>
      <c r="SZF1371" s="121"/>
      <c r="SZG1371" s="121"/>
      <c r="SZH1371" s="121"/>
      <c r="SZI1371" s="121"/>
      <c r="SZJ1371" s="121"/>
      <c r="SZK1371" s="121"/>
      <c r="SZL1371" s="121"/>
      <c r="SZM1371" s="121"/>
      <c r="SZN1371" s="121"/>
      <c r="SZO1371" s="121"/>
      <c r="SZP1371" s="121"/>
      <c r="SZQ1371" s="121"/>
      <c r="SZR1371" s="121"/>
      <c r="SZS1371" s="121"/>
      <c r="SZT1371" s="121"/>
      <c r="SZU1371" s="121"/>
      <c r="SZV1371" s="121"/>
      <c r="SZW1371" s="121"/>
      <c r="SZX1371" s="121"/>
      <c r="SZY1371" s="121"/>
      <c r="SZZ1371" s="121"/>
      <c r="TAA1371" s="121"/>
      <c r="TAB1371" s="121"/>
      <c r="TAC1371" s="121"/>
      <c r="TAD1371" s="121"/>
      <c r="TAE1371" s="121"/>
      <c r="TAF1371" s="121"/>
      <c r="TAG1371" s="121"/>
      <c r="TAH1371" s="121"/>
      <c r="TAI1371" s="121"/>
      <c r="TAJ1371" s="121"/>
      <c r="TAK1371" s="121"/>
      <c r="TAL1371" s="121"/>
      <c r="TAM1371" s="121"/>
      <c r="TAN1371" s="121"/>
      <c r="TAO1371" s="121"/>
      <c r="TAP1371" s="121"/>
      <c r="TAQ1371" s="121"/>
      <c r="TAR1371" s="121"/>
      <c r="TAS1371" s="121"/>
      <c r="TAT1371" s="121"/>
      <c r="TAU1371" s="121"/>
      <c r="TAV1371" s="121"/>
      <c r="TAW1371" s="121"/>
      <c r="TAX1371" s="121"/>
      <c r="TAY1371" s="121"/>
      <c r="TAZ1371" s="121"/>
      <c r="TBA1371" s="121"/>
      <c r="TBB1371" s="121"/>
      <c r="TBC1371" s="121"/>
      <c r="TBD1371" s="121"/>
      <c r="TBE1371" s="121"/>
      <c r="TBF1371" s="121"/>
      <c r="TBG1371" s="121"/>
      <c r="TBH1371" s="121"/>
      <c r="TBI1371" s="121"/>
      <c r="TBJ1371" s="121"/>
      <c r="TBK1371" s="121"/>
      <c r="TBL1371" s="121"/>
      <c r="TBM1371" s="121"/>
      <c r="TBN1371" s="121"/>
      <c r="TBO1371" s="121"/>
      <c r="TBP1371" s="121"/>
      <c r="TBQ1371" s="121"/>
      <c r="TBR1371" s="121"/>
      <c r="TBS1371" s="121"/>
      <c r="TBT1371" s="121"/>
      <c r="TBU1371" s="121"/>
      <c r="TBV1371" s="121"/>
      <c r="TBW1371" s="121"/>
      <c r="TBX1371" s="121"/>
      <c r="TBY1371" s="121"/>
      <c r="TBZ1371" s="121"/>
      <c r="TCA1371" s="121"/>
      <c r="TCB1371" s="121"/>
      <c r="TCC1371" s="121"/>
      <c r="TCD1371" s="121"/>
      <c r="TCE1371" s="121"/>
      <c r="TCF1371" s="121"/>
      <c r="TCG1371" s="121"/>
      <c r="TCH1371" s="121"/>
      <c r="TCI1371" s="121"/>
      <c r="TCJ1371" s="121"/>
      <c r="TCK1371" s="121"/>
      <c r="TCL1371" s="121"/>
      <c r="TCM1371" s="121"/>
      <c r="TCN1371" s="121"/>
      <c r="TCO1371" s="121"/>
      <c r="TCP1371" s="121"/>
      <c r="TCQ1371" s="121"/>
      <c r="TCR1371" s="121"/>
      <c r="TCS1371" s="121"/>
      <c r="TCT1371" s="121"/>
      <c r="TCU1371" s="121"/>
      <c r="TCV1371" s="121"/>
      <c r="TCW1371" s="121"/>
      <c r="TCX1371" s="121"/>
      <c r="TCY1371" s="121"/>
      <c r="TCZ1371" s="121"/>
      <c r="TDA1371" s="121"/>
      <c r="TDB1371" s="121"/>
      <c r="TDC1371" s="121"/>
      <c r="TDD1371" s="121"/>
      <c r="TDE1371" s="121"/>
      <c r="TDF1371" s="121"/>
      <c r="TDG1371" s="121"/>
      <c r="TDH1371" s="121"/>
      <c r="TDI1371" s="121"/>
      <c r="TDJ1371" s="121"/>
      <c r="TDK1371" s="121"/>
      <c r="TDL1371" s="121"/>
      <c r="TDM1371" s="121"/>
      <c r="TDN1371" s="121"/>
      <c r="TDO1371" s="121"/>
      <c r="TDP1371" s="121"/>
      <c r="TDQ1371" s="121"/>
      <c r="TDR1371" s="121"/>
      <c r="TDS1371" s="121"/>
      <c r="TDT1371" s="121"/>
      <c r="TDU1371" s="121"/>
      <c r="TDV1371" s="121"/>
      <c r="TDW1371" s="121"/>
      <c r="TDX1371" s="121"/>
      <c r="TDY1371" s="121"/>
      <c r="TDZ1371" s="121"/>
      <c r="TEA1371" s="121"/>
      <c r="TEB1371" s="121"/>
      <c r="TEC1371" s="121"/>
      <c r="TED1371" s="121"/>
      <c r="TEE1371" s="121"/>
      <c r="TEF1371" s="121"/>
      <c r="TEG1371" s="121"/>
      <c r="TEH1371" s="121"/>
      <c r="TEI1371" s="121"/>
      <c r="TEJ1371" s="121"/>
      <c r="TEK1371" s="121"/>
      <c r="TEL1371" s="121"/>
      <c r="TEM1371" s="121"/>
      <c r="TEN1371" s="121"/>
      <c r="TEO1371" s="121"/>
      <c r="TEP1371" s="121"/>
      <c r="TEQ1371" s="121"/>
      <c r="TER1371" s="121"/>
      <c r="TES1371" s="121"/>
      <c r="TET1371" s="121"/>
      <c r="TEU1371" s="121"/>
      <c r="TEV1371" s="121"/>
      <c r="TEW1371" s="121"/>
      <c r="TEX1371" s="121"/>
      <c r="TEY1371" s="121"/>
      <c r="TEZ1371" s="121"/>
      <c r="TFA1371" s="121"/>
      <c r="TFB1371" s="121"/>
      <c r="TFC1371" s="121"/>
      <c r="TFD1371" s="121"/>
      <c r="TFE1371" s="121"/>
      <c r="TFF1371" s="121"/>
      <c r="TFG1371" s="121"/>
      <c r="TFH1371" s="121"/>
      <c r="TFI1371" s="121"/>
      <c r="TFJ1371" s="121"/>
      <c r="TFK1371" s="121"/>
      <c r="TFL1371" s="121"/>
      <c r="TFM1371" s="121"/>
      <c r="TFN1371" s="121"/>
      <c r="TFO1371" s="121"/>
      <c r="TFP1371" s="121"/>
      <c r="TFQ1371" s="121"/>
      <c r="TFR1371" s="121"/>
      <c r="TFS1371" s="121"/>
      <c r="TFT1371" s="121"/>
      <c r="TFU1371" s="121"/>
      <c r="TFV1371" s="121"/>
      <c r="TFW1371" s="121"/>
      <c r="TFX1371" s="121"/>
      <c r="TFY1371" s="121"/>
      <c r="TFZ1371" s="121"/>
      <c r="TGA1371" s="121"/>
      <c r="TGB1371" s="121"/>
      <c r="TGC1371" s="121"/>
      <c r="TGD1371" s="121"/>
      <c r="TGE1371" s="121"/>
      <c r="TGF1371" s="121"/>
      <c r="TGG1371" s="121"/>
      <c r="TGH1371" s="121"/>
      <c r="TGI1371" s="121"/>
      <c r="TGJ1371" s="121"/>
      <c r="TGK1371" s="121"/>
      <c r="TGL1371" s="121"/>
      <c r="TGM1371" s="121"/>
      <c r="TGN1371" s="121"/>
      <c r="TGO1371" s="121"/>
      <c r="TGP1371" s="121"/>
      <c r="TGQ1371" s="121"/>
      <c r="TGR1371" s="121"/>
      <c r="TGS1371" s="121"/>
      <c r="TGT1371" s="121"/>
      <c r="TGU1371" s="121"/>
      <c r="TGV1371" s="121"/>
      <c r="TGW1371" s="121"/>
      <c r="TGX1371" s="121"/>
      <c r="TGY1371" s="121"/>
      <c r="TGZ1371" s="121"/>
      <c r="THA1371" s="121"/>
      <c r="THB1371" s="121"/>
      <c r="THC1371" s="121"/>
      <c r="THD1371" s="121"/>
      <c r="THE1371" s="121"/>
      <c r="THF1371" s="121"/>
      <c r="THG1371" s="121"/>
      <c r="THH1371" s="121"/>
      <c r="THI1371" s="121"/>
      <c r="THJ1371" s="121"/>
      <c r="THK1371" s="121"/>
      <c r="THL1371" s="121"/>
      <c r="THM1371" s="121"/>
      <c r="THN1371" s="121"/>
      <c r="THO1371" s="121"/>
      <c r="THP1371" s="121"/>
      <c r="THQ1371" s="121"/>
      <c r="THR1371" s="121"/>
      <c r="THS1371" s="121"/>
      <c r="THT1371" s="121"/>
      <c r="THU1371" s="121"/>
      <c r="THV1371" s="121"/>
      <c r="THW1371" s="121"/>
      <c r="THX1371" s="121"/>
      <c r="THY1371" s="121"/>
      <c r="THZ1371" s="121"/>
      <c r="TIA1371" s="121"/>
      <c r="TIB1371" s="121"/>
      <c r="TIC1371" s="121"/>
      <c r="TID1371" s="121"/>
      <c r="TIE1371" s="121"/>
      <c r="TIF1371" s="121"/>
      <c r="TIG1371" s="121"/>
      <c r="TIH1371" s="121"/>
      <c r="TII1371" s="121"/>
      <c r="TIJ1371" s="121"/>
      <c r="TIK1371" s="121"/>
      <c r="TIL1371" s="121"/>
      <c r="TIM1371" s="121"/>
      <c r="TIN1371" s="121"/>
      <c r="TIO1371" s="121"/>
      <c r="TIP1371" s="121"/>
      <c r="TIQ1371" s="121"/>
      <c r="TIR1371" s="121"/>
      <c r="TIS1371" s="121"/>
      <c r="TIT1371" s="121"/>
      <c r="TIU1371" s="121"/>
      <c r="TIV1371" s="121"/>
      <c r="TIW1371" s="121"/>
      <c r="TIX1371" s="121"/>
      <c r="TIY1371" s="121"/>
      <c r="TIZ1371" s="121"/>
      <c r="TJA1371" s="121"/>
      <c r="TJB1371" s="121"/>
      <c r="TJC1371" s="121"/>
      <c r="TJD1371" s="121"/>
      <c r="TJE1371" s="121"/>
      <c r="TJF1371" s="121"/>
      <c r="TJG1371" s="121"/>
      <c r="TJH1371" s="121"/>
      <c r="TJI1371" s="121"/>
      <c r="TJJ1371" s="121"/>
      <c r="TJK1371" s="121"/>
      <c r="TJL1371" s="121"/>
      <c r="TJM1371" s="121"/>
      <c r="TJN1371" s="121"/>
      <c r="TJO1371" s="121"/>
      <c r="TJP1371" s="121"/>
      <c r="TJQ1371" s="121"/>
      <c r="TJR1371" s="121"/>
      <c r="TJS1371" s="121"/>
      <c r="TJT1371" s="121"/>
      <c r="TJU1371" s="121"/>
      <c r="TJV1371" s="121"/>
      <c r="TJW1371" s="121"/>
      <c r="TJX1371" s="121"/>
      <c r="TJY1371" s="121"/>
      <c r="TJZ1371" s="121"/>
      <c r="TKA1371" s="121"/>
      <c r="TKB1371" s="121"/>
      <c r="TKC1371" s="121"/>
      <c r="TKD1371" s="121"/>
      <c r="TKE1371" s="121"/>
      <c r="TKF1371" s="121"/>
      <c r="TKG1371" s="121"/>
      <c r="TKH1371" s="121"/>
      <c r="TKI1371" s="121"/>
      <c r="TKJ1371" s="121"/>
      <c r="TKK1371" s="121"/>
      <c r="TKL1371" s="121"/>
      <c r="TKM1371" s="121"/>
      <c r="TKN1371" s="121"/>
      <c r="TKO1371" s="121"/>
      <c r="TKP1371" s="121"/>
      <c r="TKQ1371" s="121"/>
      <c r="TKR1371" s="121"/>
      <c r="TKS1371" s="121"/>
      <c r="TKT1371" s="121"/>
      <c r="TKU1371" s="121"/>
      <c r="TKV1371" s="121"/>
      <c r="TKW1371" s="121"/>
      <c r="TKX1371" s="121"/>
      <c r="TKY1371" s="121"/>
      <c r="TKZ1371" s="121"/>
      <c r="TLA1371" s="121"/>
      <c r="TLB1371" s="121"/>
      <c r="TLC1371" s="121"/>
      <c r="TLD1371" s="121"/>
      <c r="TLE1371" s="121"/>
      <c r="TLF1371" s="121"/>
      <c r="TLG1371" s="121"/>
      <c r="TLH1371" s="121"/>
      <c r="TLI1371" s="121"/>
      <c r="TLJ1371" s="121"/>
      <c r="TLK1371" s="121"/>
      <c r="TLL1371" s="121"/>
      <c r="TLM1371" s="121"/>
      <c r="TLN1371" s="121"/>
      <c r="TLO1371" s="121"/>
      <c r="TLP1371" s="121"/>
      <c r="TLQ1371" s="121"/>
      <c r="TLR1371" s="121"/>
      <c r="TLS1371" s="121"/>
      <c r="TLT1371" s="121"/>
      <c r="TLU1371" s="121"/>
      <c r="TLV1371" s="121"/>
      <c r="TLW1371" s="121"/>
      <c r="TLX1371" s="121"/>
      <c r="TLY1371" s="121"/>
      <c r="TLZ1371" s="121"/>
      <c r="TMA1371" s="121"/>
      <c r="TMB1371" s="121"/>
      <c r="TMC1371" s="121"/>
      <c r="TMD1371" s="121"/>
      <c r="TME1371" s="121"/>
      <c r="TMF1371" s="121"/>
      <c r="TMG1371" s="121"/>
      <c r="TMH1371" s="121"/>
      <c r="TMI1371" s="121"/>
      <c r="TMJ1371" s="121"/>
      <c r="TMK1371" s="121"/>
      <c r="TML1371" s="121"/>
      <c r="TMM1371" s="121"/>
      <c r="TMN1371" s="121"/>
      <c r="TMO1371" s="121"/>
      <c r="TMP1371" s="121"/>
      <c r="TMQ1371" s="121"/>
      <c r="TMR1371" s="121"/>
      <c r="TMS1371" s="121"/>
      <c r="TMT1371" s="121"/>
      <c r="TMU1371" s="121"/>
      <c r="TMV1371" s="121"/>
      <c r="TMW1371" s="121"/>
      <c r="TMX1371" s="121"/>
      <c r="TMY1371" s="121"/>
      <c r="TMZ1371" s="121"/>
      <c r="TNA1371" s="121"/>
      <c r="TNB1371" s="121"/>
      <c r="TNC1371" s="121"/>
      <c r="TND1371" s="121"/>
      <c r="TNE1371" s="121"/>
      <c r="TNF1371" s="121"/>
      <c r="TNG1371" s="121"/>
      <c r="TNH1371" s="121"/>
      <c r="TNI1371" s="121"/>
      <c r="TNJ1371" s="121"/>
      <c r="TNK1371" s="121"/>
      <c r="TNL1371" s="121"/>
      <c r="TNM1371" s="121"/>
      <c r="TNN1371" s="121"/>
      <c r="TNO1371" s="121"/>
      <c r="TNP1371" s="121"/>
      <c r="TNQ1371" s="121"/>
      <c r="TNR1371" s="121"/>
      <c r="TNS1371" s="121"/>
      <c r="TNT1371" s="121"/>
      <c r="TNU1371" s="121"/>
      <c r="TNV1371" s="121"/>
      <c r="TNW1371" s="121"/>
      <c r="TNX1371" s="121"/>
      <c r="TNY1371" s="121"/>
      <c r="TNZ1371" s="121"/>
      <c r="TOA1371" s="121"/>
      <c r="TOB1371" s="121"/>
      <c r="TOC1371" s="121"/>
      <c r="TOD1371" s="121"/>
      <c r="TOE1371" s="121"/>
      <c r="TOF1371" s="121"/>
      <c r="TOG1371" s="121"/>
      <c r="TOH1371" s="121"/>
      <c r="TOI1371" s="121"/>
      <c r="TOJ1371" s="121"/>
      <c r="TOK1371" s="121"/>
      <c r="TOL1371" s="121"/>
      <c r="TOM1371" s="121"/>
      <c r="TON1371" s="121"/>
      <c r="TOO1371" s="121"/>
      <c r="TOP1371" s="121"/>
      <c r="TOQ1371" s="121"/>
      <c r="TOR1371" s="121"/>
      <c r="TOS1371" s="121"/>
      <c r="TOT1371" s="121"/>
      <c r="TOU1371" s="121"/>
      <c r="TOV1371" s="121"/>
      <c r="TOW1371" s="121"/>
      <c r="TOX1371" s="121"/>
      <c r="TOY1371" s="121"/>
      <c r="TOZ1371" s="121"/>
      <c r="TPA1371" s="121"/>
      <c r="TPB1371" s="121"/>
      <c r="TPC1371" s="121"/>
      <c r="TPD1371" s="121"/>
      <c r="TPE1371" s="121"/>
      <c r="TPF1371" s="121"/>
      <c r="TPG1371" s="121"/>
      <c r="TPH1371" s="121"/>
      <c r="TPI1371" s="121"/>
      <c r="TPJ1371" s="121"/>
      <c r="TPK1371" s="121"/>
      <c r="TPL1371" s="121"/>
      <c r="TPM1371" s="121"/>
      <c r="TPN1371" s="121"/>
      <c r="TPO1371" s="121"/>
      <c r="TPP1371" s="121"/>
      <c r="TPQ1371" s="121"/>
      <c r="TPR1371" s="121"/>
      <c r="TPS1371" s="121"/>
      <c r="TPT1371" s="121"/>
      <c r="TPU1371" s="121"/>
      <c r="TPV1371" s="121"/>
      <c r="TPW1371" s="121"/>
      <c r="TPX1371" s="121"/>
      <c r="TPY1371" s="121"/>
      <c r="TPZ1371" s="121"/>
      <c r="TQA1371" s="121"/>
      <c r="TQB1371" s="121"/>
      <c r="TQC1371" s="121"/>
      <c r="TQD1371" s="121"/>
      <c r="TQE1371" s="121"/>
      <c r="TQF1371" s="121"/>
      <c r="TQG1371" s="121"/>
      <c r="TQH1371" s="121"/>
      <c r="TQI1371" s="121"/>
      <c r="TQJ1371" s="121"/>
      <c r="TQK1371" s="121"/>
      <c r="TQL1371" s="121"/>
      <c r="TQM1371" s="121"/>
      <c r="TQN1371" s="121"/>
      <c r="TQO1371" s="121"/>
      <c r="TQP1371" s="121"/>
      <c r="TQQ1371" s="121"/>
      <c r="TQR1371" s="121"/>
      <c r="TQS1371" s="121"/>
      <c r="TQT1371" s="121"/>
      <c r="TQU1371" s="121"/>
      <c r="TQV1371" s="121"/>
      <c r="TQW1371" s="121"/>
      <c r="TQX1371" s="121"/>
      <c r="TQY1371" s="121"/>
      <c r="TQZ1371" s="121"/>
      <c r="TRA1371" s="121"/>
      <c r="TRB1371" s="121"/>
      <c r="TRC1371" s="121"/>
      <c r="TRD1371" s="121"/>
      <c r="TRE1371" s="121"/>
      <c r="TRF1371" s="121"/>
      <c r="TRG1371" s="121"/>
      <c r="TRH1371" s="121"/>
      <c r="TRI1371" s="121"/>
      <c r="TRJ1371" s="121"/>
      <c r="TRK1371" s="121"/>
      <c r="TRL1371" s="121"/>
      <c r="TRM1371" s="121"/>
      <c r="TRN1371" s="121"/>
      <c r="TRO1371" s="121"/>
      <c r="TRP1371" s="121"/>
      <c r="TRQ1371" s="121"/>
      <c r="TRR1371" s="121"/>
      <c r="TRS1371" s="121"/>
      <c r="TRT1371" s="121"/>
      <c r="TRU1371" s="121"/>
      <c r="TRV1371" s="121"/>
      <c r="TRW1371" s="121"/>
      <c r="TRX1371" s="121"/>
      <c r="TRY1371" s="121"/>
      <c r="TRZ1371" s="121"/>
      <c r="TSA1371" s="121"/>
      <c r="TSB1371" s="121"/>
      <c r="TSC1371" s="121"/>
      <c r="TSD1371" s="121"/>
      <c r="TSE1371" s="121"/>
      <c r="TSF1371" s="121"/>
      <c r="TSG1371" s="121"/>
      <c r="TSH1371" s="121"/>
      <c r="TSI1371" s="121"/>
      <c r="TSJ1371" s="121"/>
      <c r="TSK1371" s="121"/>
      <c r="TSL1371" s="121"/>
      <c r="TSM1371" s="121"/>
      <c r="TSN1371" s="121"/>
      <c r="TSO1371" s="121"/>
      <c r="TSP1371" s="121"/>
      <c r="TSQ1371" s="121"/>
      <c r="TSR1371" s="121"/>
      <c r="TSS1371" s="121"/>
      <c r="TST1371" s="121"/>
      <c r="TSU1371" s="121"/>
      <c r="TSV1371" s="121"/>
      <c r="TSW1371" s="121"/>
      <c r="TSX1371" s="121"/>
      <c r="TSY1371" s="121"/>
      <c r="TSZ1371" s="121"/>
      <c r="TTA1371" s="121"/>
      <c r="TTB1371" s="121"/>
      <c r="TTC1371" s="121"/>
      <c r="TTD1371" s="121"/>
      <c r="TTE1371" s="121"/>
      <c r="TTF1371" s="121"/>
      <c r="TTG1371" s="121"/>
      <c r="TTH1371" s="121"/>
      <c r="TTI1371" s="121"/>
      <c r="TTJ1371" s="121"/>
      <c r="TTK1371" s="121"/>
      <c r="TTL1371" s="121"/>
      <c r="TTM1371" s="121"/>
      <c r="TTN1371" s="121"/>
      <c r="TTO1371" s="121"/>
      <c r="TTP1371" s="121"/>
      <c r="TTQ1371" s="121"/>
      <c r="TTR1371" s="121"/>
      <c r="TTS1371" s="121"/>
      <c r="TTT1371" s="121"/>
      <c r="TTU1371" s="121"/>
      <c r="TTV1371" s="121"/>
      <c r="TTW1371" s="121"/>
      <c r="TTX1371" s="121"/>
      <c r="TTY1371" s="121"/>
      <c r="TTZ1371" s="121"/>
      <c r="TUA1371" s="121"/>
      <c r="TUB1371" s="121"/>
      <c r="TUC1371" s="121"/>
      <c r="TUD1371" s="121"/>
      <c r="TUE1371" s="121"/>
      <c r="TUF1371" s="121"/>
      <c r="TUG1371" s="121"/>
      <c r="TUH1371" s="121"/>
      <c r="TUI1371" s="121"/>
      <c r="TUJ1371" s="121"/>
      <c r="TUK1371" s="121"/>
      <c r="TUL1371" s="121"/>
      <c r="TUM1371" s="121"/>
      <c r="TUN1371" s="121"/>
      <c r="TUO1371" s="121"/>
      <c r="TUP1371" s="121"/>
      <c r="TUQ1371" s="121"/>
      <c r="TUR1371" s="121"/>
      <c r="TUS1371" s="121"/>
      <c r="TUT1371" s="121"/>
      <c r="TUU1371" s="121"/>
      <c r="TUV1371" s="121"/>
      <c r="TUW1371" s="121"/>
      <c r="TUX1371" s="121"/>
      <c r="TUY1371" s="121"/>
      <c r="TUZ1371" s="121"/>
      <c r="TVA1371" s="121"/>
      <c r="TVB1371" s="121"/>
      <c r="TVC1371" s="121"/>
      <c r="TVD1371" s="121"/>
      <c r="TVE1371" s="121"/>
      <c r="TVF1371" s="121"/>
      <c r="TVG1371" s="121"/>
      <c r="TVH1371" s="121"/>
      <c r="TVI1371" s="121"/>
      <c r="TVJ1371" s="121"/>
      <c r="TVK1371" s="121"/>
      <c r="TVL1371" s="121"/>
      <c r="TVM1371" s="121"/>
      <c r="TVN1371" s="121"/>
      <c r="TVO1371" s="121"/>
      <c r="TVP1371" s="121"/>
      <c r="TVQ1371" s="121"/>
      <c r="TVR1371" s="121"/>
      <c r="TVS1371" s="121"/>
      <c r="TVT1371" s="121"/>
      <c r="TVU1371" s="121"/>
      <c r="TVV1371" s="121"/>
      <c r="TVW1371" s="121"/>
      <c r="TVX1371" s="121"/>
      <c r="TVY1371" s="121"/>
      <c r="TVZ1371" s="121"/>
      <c r="TWA1371" s="121"/>
      <c r="TWB1371" s="121"/>
      <c r="TWC1371" s="121"/>
      <c r="TWD1371" s="121"/>
      <c r="TWE1371" s="121"/>
      <c r="TWF1371" s="121"/>
      <c r="TWG1371" s="121"/>
      <c r="TWH1371" s="121"/>
      <c r="TWI1371" s="121"/>
      <c r="TWJ1371" s="121"/>
      <c r="TWK1371" s="121"/>
      <c r="TWL1371" s="121"/>
      <c r="TWM1371" s="121"/>
      <c r="TWN1371" s="121"/>
      <c r="TWO1371" s="121"/>
      <c r="TWP1371" s="121"/>
      <c r="TWQ1371" s="121"/>
      <c r="TWR1371" s="121"/>
      <c r="TWS1371" s="121"/>
      <c r="TWT1371" s="121"/>
      <c r="TWU1371" s="121"/>
      <c r="TWV1371" s="121"/>
      <c r="TWW1371" s="121"/>
      <c r="TWX1371" s="121"/>
      <c r="TWY1371" s="121"/>
      <c r="TWZ1371" s="121"/>
      <c r="TXA1371" s="121"/>
      <c r="TXB1371" s="121"/>
      <c r="TXC1371" s="121"/>
      <c r="TXD1371" s="121"/>
      <c r="TXE1371" s="121"/>
      <c r="TXF1371" s="121"/>
      <c r="TXG1371" s="121"/>
      <c r="TXH1371" s="121"/>
      <c r="TXI1371" s="121"/>
      <c r="TXJ1371" s="121"/>
      <c r="TXK1371" s="121"/>
      <c r="TXL1371" s="121"/>
      <c r="TXM1371" s="121"/>
      <c r="TXN1371" s="121"/>
      <c r="TXO1371" s="121"/>
      <c r="TXP1371" s="121"/>
      <c r="TXQ1371" s="121"/>
      <c r="TXR1371" s="121"/>
      <c r="TXS1371" s="121"/>
      <c r="TXT1371" s="121"/>
      <c r="TXU1371" s="121"/>
      <c r="TXV1371" s="121"/>
      <c r="TXW1371" s="121"/>
      <c r="TXX1371" s="121"/>
      <c r="TXY1371" s="121"/>
      <c r="TXZ1371" s="121"/>
      <c r="TYA1371" s="121"/>
      <c r="TYB1371" s="121"/>
      <c r="TYC1371" s="121"/>
      <c r="TYD1371" s="121"/>
      <c r="TYE1371" s="121"/>
      <c r="TYF1371" s="121"/>
      <c r="TYG1371" s="121"/>
      <c r="TYH1371" s="121"/>
      <c r="TYI1371" s="121"/>
      <c r="TYJ1371" s="121"/>
      <c r="TYK1371" s="121"/>
      <c r="TYL1371" s="121"/>
      <c r="TYM1371" s="121"/>
      <c r="TYN1371" s="121"/>
      <c r="TYO1371" s="121"/>
      <c r="TYP1371" s="121"/>
      <c r="TYQ1371" s="121"/>
      <c r="TYR1371" s="121"/>
      <c r="TYS1371" s="121"/>
      <c r="TYT1371" s="121"/>
      <c r="TYU1371" s="121"/>
      <c r="TYV1371" s="121"/>
      <c r="TYW1371" s="121"/>
      <c r="TYX1371" s="121"/>
      <c r="TYY1371" s="121"/>
      <c r="TYZ1371" s="121"/>
      <c r="TZA1371" s="121"/>
      <c r="TZB1371" s="121"/>
      <c r="TZC1371" s="121"/>
      <c r="TZD1371" s="121"/>
      <c r="TZE1371" s="121"/>
      <c r="TZF1371" s="121"/>
      <c r="TZG1371" s="121"/>
      <c r="TZH1371" s="121"/>
      <c r="TZI1371" s="121"/>
      <c r="TZJ1371" s="121"/>
      <c r="TZK1371" s="121"/>
      <c r="TZL1371" s="121"/>
      <c r="TZM1371" s="121"/>
      <c r="TZN1371" s="121"/>
      <c r="TZO1371" s="121"/>
      <c r="TZP1371" s="121"/>
      <c r="TZQ1371" s="121"/>
      <c r="TZR1371" s="121"/>
      <c r="TZS1371" s="121"/>
      <c r="TZT1371" s="121"/>
      <c r="TZU1371" s="121"/>
      <c r="TZV1371" s="121"/>
      <c r="TZW1371" s="121"/>
      <c r="TZX1371" s="121"/>
      <c r="TZY1371" s="121"/>
      <c r="TZZ1371" s="121"/>
      <c r="UAA1371" s="121"/>
      <c r="UAB1371" s="121"/>
      <c r="UAC1371" s="121"/>
      <c r="UAD1371" s="121"/>
      <c r="UAE1371" s="121"/>
      <c r="UAF1371" s="121"/>
      <c r="UAG1371" s="121"/>
      <c r="UAH1371" s="121"/>
      <c r="UAI1371" s="121"/>
      <c r="UAJ1371" s="121"/>
      <c r="UAK1371" s="121"/>
      <c r="UAL1371" s="121"/>
      <c r="UAM1371" s="121"/>
      <c r="UAN1371" s="121"/>
      <c r="UAO1371" s="121"/>
      <c r="UAP1371" s="121"/>
      <c r="UAQ1371" s="121"/>
      <c r="UAR1371" s="121"/>
      <c r="UAS1371" s="121"/>
      <c r="UAT1371" s="121"/>
      <c r="UAU1371" s="121"/>
      <c r="UAV1371" s="121"/>
      <c r="UAW1371" s="121"/>
      <c r="UAX1371" s="121"/>
      <c r="UAY1371" s="121"/>
      <c r="UAZ1371" s="121"/>
      <c r="UBA1371" s="121"/>
      <c r="UBB1371" s="121"/>
      <c r="UBC1371" s="121"/>
      <c r="UBD1371" s="121"/>
      <c r="UBE1371" s="121"/>
      <c r="UBF1371" s="121"/>
      <c r="UBG1371" s="121"/>
      <c r="UBH1371" s="121"/>
      <c r="UBI1371" s="121"/>
      <c r="UBJ1371" s="121"/>
      <c r="UBK1371" s="121"/>
      <c r="UBL1371" s="121"/>
      <c r="UBM1371" s="121"/>
      <c r="UBN1371" s="121"/>
      <c r="UBO1371" s="121"/>
      <c r="UBP1371" s="121"/>
      <c r="UBQ1371" s="121"/>
      <c r="UBR1371" s="121"/>
      <c r="UBS1371" s="121"/>
      <c r="UBT1371" s="121"/>
      <c r="UBU1371" s="121"/>
      <c r="UBV1371" s="121"/>
      <c r="UBW1371" s="121"/>
      <c r="UBX1371" s="121"/>
      <c r="UBY1371" s="121"/>
      <c r="UBZ1371" s="121"/>
      <c r="UCA1371" s="121"/>
      <c r="UCB1371" s="121"/>
      <c r="UCC1371" s="121"/>
      <c r="UCD1371" s="121"/>
      <c r="UCE1371" s="121"/>
      <c r="UCF1371" s="121"/>
      <c r="UCG1371" s="121"/>
      <c r="UCH1371" s="121"/>
      <c r="UCI1371" s="121"/>
      <c r="UCJ1371" s="121"/>
      <c r="UCK1371" s="121"/>
      <c r="UCL1371" s="121"/>
      <c r="UCM1371" s="121"/>
      <c r="UCN1371" s="121"/>
      <c r="UCO1371" s="121"/>
      <c r="UCP1371" s="121"/>
      <c r="UCQ1371" s="121"/>
      <c r="UCR1371" s="121"/>
      <c r="UCS1371" s="121"/>
      <c r="UCT1371" s="121"/>
      <c r="UCU1371" s="121"/>
      <c r="UCV1371" s="121"/>
      <c r="UCW1371" s="121"/>
      <c r="UCX1371" s="121"/>
      <c r="UCY1371" s="121"/>
      <c r="UCZ1371" s="121"/>
      <c r="UDA1371" s="121"/>
      <c r="UDB1371" s="121"/>
      <c r="UDC1371" s="121"/>
      <c r="UDD1371" s="121"/>
      <c r="UDE1371" s="121"/>
      <c r="UDF1371" s="121"/>
      <c r="UDG1371" s="121"/>
      <c r="UDH1371" s="121"/>
      <c r="UDI1371" s="121"/>
      <c r="UDJ1371" s="121"/>
      <c r="UDK1371" s="121"/>
      <c r="UDL1371" s="121"/>
      <c r="UDM1371" s="121"/>
      <c r="UDN1371" s="121"/>
      <c r="UDO1371" s="121"/>
      <c r="UDP1371" s="121"/>
      <c r="UDQ1371" s="121"/>
      <c r="UDR1371" s="121"/>
      <c r="UDS1371" s="121"/>
      <c r="UDT1371" s="121"/>
      <c r="UDU1371" s="121"/>
      <c r="UDV1371" s="121"/>
      <c r="UDW1371" s="121"/>
      <c r="UDX1371" s="121"/>
      <c r="UDY1371" s="121"/>
      <c r="UDZ1371" s="121"/>
      <c r="UEA1371" s="121"/>
      <c r="UEB1371" s="121"/>
      <c r="UEC1371" s="121"/>
      <c r="UED1371" s="121"/>
      <c r="UEE1371" s="121"/>
      <c r="UEF1371" s="121"/>
      <c r="UEG1371" s="121"/>
      <c r="UEH1371" s="121"/>
      <c r="UEI1371" s="121"/>
      <c r="UEJ1371" s="121"/>
      <c r="UEK1371" s="121"/>
      <c r="UEL1371" s="121"/>
      <c r="UEM1371" s="121"/>
      <c r="UEN1371" s="121"/>
      <c r="UEO1371" s="121"/>
      <c r="UEP1371" s="121"/>
      <c r="UEQ1371" s="121"/>
      <c r="UER1371" s="121"/>
      <c r="UES1371" s="121"/>
      <c r="UET1371" s="121"/>
      <c r="UEU1371" s="121"/>
      <c r="UEV1371" s="121"/>
      <c r="UEW1371" s="121"/>
      <c r="UEX1371" s="121"/>
      <c r="UEY1371" s="121"/>
      <c r="UEZ1371" s="121"/>
      <c r="UFA1371" s="121"/>
      <c r="UFB1371" s="121"/>
      <c r="UFC1371" s="121"/>
      <c r="UFD1371" s="121"/>
      <c r="UFE1371" s="121"/>
      <c r="UFF1371" s="121"/>
      <c r="UFG1371" s="121"/>
      <c r="UFH1371" s="121"/>
      <c r="UFI1371" s="121"/>
      <c r="UFJ1371" s="121"/>
      <c r="UFK1371" s="121"/>
      <c r="UFL1371" s="121"/>
      <c r="UFM1371" s="121"/>
      <c r="UFN1371" s="121"/>
      <c r="UFO1371" s="121"/>
      <c r="UFP1371" s="121"/>
      <c r="UFQ1371" s="121"/>
      <c r="UFR1371" s="121"/>
      <c r="UFS1371" s="121"/>
      <c r="UFT1371" s="121"/>
      <c r="UFU1371" s="121"/>
      <c r="UFV1371" s="121"/>
      <c r="UFW1371" s="121"/>
      <c r="UFX1371" s="121"/>
      <c r="UFY1371" s="121"/>
      <c r="UFZ1371" s="121"/>
      <c r="UGA1371" s="121"/>
      <c r="UGB1371" s="121"/>
      <c r="UGC1371" s="121"/>
      <c r="UGD1371" s="121"/>
      <c r="UGE1371" s="121"/>
      <c r="UGF1371" s="121"/>
      <c r="UGG1371" s="121"/>
      <c r="UGH1371" s="121"/>
      <c r="UGI1371" s="121"/>
      <c r="UGJ1371" s="121"/>
      <c r="UGK1371" s="121"/>
      <c r="UGL1371" s="121"/>
      <c r="UGM1371" s="121"/>
      <c r="UGN1371" s="121"/>
      <c r="UGO1371" s="121"/>
      <c r="UGP1371" s="121"/>
      <c r="UGQ1371" s="121"/>
      <c r="UGR1371" s="121"/>
      <c r="UGS1371" s="121"/>
      <c r="UGT1371" s="121"/>
      <c r="UGU1371" s="121"/>
      <c r="UGV1371" s="121"/>
      <c r="UGW1371" s="121"/>
      <c r="UGX1371" s="121"/>
      <c r="UGY1371" s="121"/>
      <c r="UGZ1371" s="121"/>
      <c r="UHA1371" s="121"/>
      <c r="UHB1371" s="121"/>
      <c r="UHC1371" s="121"/>
      <c r="UHD1371" s="121"/>
      <c r="UHE1371" s="121"/>
      <c r="UHF1371" s="121"/>
      <c r="UHG1371" s="121"/>
      <c r="UHH1371" s="121"/>
      <c r="UHI1371" s="121"/>
      <c r="UHJ1371" s="121"/>
      <c r="UHK1371" s="121"/>
      <c r="UHL1371" s="121"/>
      <c r="UHM1371" s="121"/>
      <c r="UHN1371" s="121"/>
      <c r="UHO1371" s="121"/>
      <c r="UHP1371" s="121"/>
      <c r="UHQ1371" s="121"/>
      <c r="UHR1371" s="121"/>
      <c r="UHS1371" s="121"/>
      <c r="UHT1371" s="121"/>
      <c r="UHU1371" s="121"/>
      <c r="UHV1371" s="121"/>
      <c r="UHW1371" s="121"/>
      <c r="UHX1371" s="121"/>
      <c r="UHY1371" s="121"/>
      <c r="UHZ1371" s="121"/>
      <c r="UIA1371" s="121"/>
      <c r="UIB1371" s="121"/>
      <c r="UIC1371" s="121"/>
      <c r="UID1371" s="121"/>
      <c r="UIE1371" s="121"/>
      <c r="UIF1371" s="121"/>
      <c r="UIG1371" s="121"/>
      <c r="UIH1371" s="121"/>
      <c r="UII1371" s="121"/>
      <c r="UIJ1371" s="121"/>
      <c r="UIK1371" s="121"/>
      <c r="UIL1371" s="121"/>
      <c r="UIM1371" s="121"/>
      <c r="UIN1371" s="121"/>
      <c r="UIO1371" s="121"/>
      <c r="UIP1371" s="121"/>
      <c r="UIQ1371" s="121"/>
      <c r="UIR1371" s="121"/>
      <c r="UIS1371" s="121"/>
      <c r="UIT1371" s="121"/>
      <c r="UIU1371" s="121"/>
      <c r="UIV1371" s="121"/>
      <c r="UIW1371" s="121"/>
      <c r="UIX1371" s="121"/>
      <c r="UIY1371" s="121"/>
      <c r="UIZ1371" s="121"/>
      <c r="UJA1371" s="121"/>
      <c r="UJB1371" s="121"/>
      <c r="UJC1371" s="121"/>
      <c r="UJD1371" s="121"/>
      <c r="UJE1371" s="121"/>
      <c r="UJF1371" s="121"/>
      <c r="UJG1371" s="121"/>
      <c r="UJH1371" s="121"/>
      <c r="UJI1371" s="121"/>
      <c r="UJJ1371" s="121"/>
      <c r="UJK1371" s="121"/>
      <c r="UJL1371" s="121"/>
      <c r="UJM1371" s="121"/>
      <c r="UJN1371" s="121"/>
      <c r="UJO1371" s="121"/>
      <c r="UJP1371" s="121"/>
      <c r="UJQ1371" s="121"/>
      <c r="UJR1371" s="121"/>
      <c r="UJS1371" s="121"/>
      <c r="UJT1371" s="121"/>
      <c r="UJU1371" s="121"/>
      <c r="UJV1371" s="121"/>
      <c r="UJW1371" s="121"/>
      <c r="UJX1371" s="121"/>
      <c r="UJY1371" s="121"/>
      <c r="UJZ1371" s="121"/>
      <c r="UKA1371" s="121"/>
      <c r="UKB1371" s="121"/>
      <c r="UKC1371" s="121"/>
      <c r="UKD1371" s="121"/>
      <c r="UKE1371" s="121"/>
      <c r="UKF1371" s="121"/>
      <c r="UKG1371" s="121"/>
      <c r="UKH1371" s="121"/>
      <c r="UKI1371" s="121"/>
      <c r="UKJ1371" s="121"/>
      <c r="UKK1371" s="121"/>
      <c r="UKL1371" s="121"/>
      <c r="UKM1371" s="121"/>
      <c r="UKN1371" s="121"/>
      <c r="UKO1371" s="121"/>
      <c r="UKP1371" s="121"/>
      <c r="UKQ1371" s="121"/>
      <c r="UKR1371" s="121"/>
      <c r="UKS1371" s="121"/>
      <c r="UKT1371" s="121"/>
      <c r="UKU1371" s="121"/>
      <c r="UKV1371" s="121"/>
      <c r="UKW1371" s="121"/>
      <c r="UKX1371" s="121"/>
      <c r="UKY1371" s="121"/>
      <c r="UKZ1371" s="121"/>
      <c r="ULA1371" s="121"/>
      <c r="ULB1371" s="121"/>
      <c r="ULC1371" s="121"/>
      <c r="ULD1371" s="121"/>
      <c r="ULE1371" s="121"/>
      <c r="ULF1371" s="121"/>
      <c r="ULG1371" s="121"/>
      <c r="ULH1371" s="121"/>
      <c r="ULI1371" s="121"/>
      <c r="ULJ1371" s="121"/>
      <c r="ULK1371" s="121"/>
      <c r="ULL1371" s="121"/>
      <c r="ULM1371" s="121"/>
      <c r="ULN1371" s="121"/>
      <c r="ULO1371" s="121"/>
      <c r="ULP1371" s="121"/>
      <c r="ULQ1371" s="121"/>
      <c r="ULR1371" s="121"/>
      <c r="ULS1371" s="121"/>
      <c r="ULT1371" s="121"/>
      <c r="ULU1371" s="121"/>
      <c r="ULV1371" s="121"/>
      <c r="ULW1371" s="121"/>
      <c r="ULX1371" s="121"/>
      <c r="ULY1371" s="121"/>
      <c r="ULZ1371" s="121"/>
      <c r="UMA1371" s="121"/>
      <c r="UMB1371" s="121"/>
      <c r="UMC1371" s="121"/>
      <c r="UMD1371" s="121"/>
      <c r="UME1371" s="121"/>
      <c r="UMF1371" s="121"/>
      <c r="UMG1371" s="121"/>
      <c r="UMH1371" s="121"/>
      <c r="UMI1371" s="121"/>
      <c r="UMJ1371" s="121"/>
      <c r="UMK1371" s="121"/>
      <c r="UML1371" s="121"/>
      <c r="UMM1371" s="121"/>
      <c r="UMN1371" s="121"/>
      <c r="UMO1371" s="121"/>
      <c r="UMP1371" s="121"/>
      <c r="UMQ1371" s="121"/>
      <c r="UMR1371" s="121"/>
      <c r="UMS1371" s="121"/>
      <c r="UMT1371" s="121"/>
      <c r="UMU1371" s="121"/>
      <c r="UMV1371" s="121"/>
      <c r="UMW1371" s="121"/>
      <c r="UMX1371" s="121"/>
      <c r="UMY1371" s="121"/>
      <c r="UMZ1371" s="121"/>
      <c r="UNA1371" s="121"/>
      <c r="UNB1371" s="121"/>
      <c r="UNC1371" s="121"/>
      <c r="UND1371" s="121"/>
      <c r="UNE1371" s="121"/>
      <c r="UNF1371" s="121"/>
      <c r="UNG1371" s="121"/>
      <c r="UNH1371" s="121"/>
      <c r="UNI1371" s="121"/>
      <c r="UNJ1371" s="121"/>
      <c r="UNK1371" s="121"/>
      <c r="UNL1371" s="121"/>
      <c r="UNM1371" s="121"/>
      <c r="UNN1371" s="121"/>
      <c r="UNO1371" s="121"/>
      <c r="UNP1371" s="121"/>
      <c r="UNQ1371" s="121"/>
      <c r="UNR1371" s="121"/>
      <c r="UNS1371" s="121"/>
      <c r="UNT1371" s="121"/>
      <c r="UNU1371" s="121"/>
      <c r="UNV1371" s="121"/>
      <c r="UNW1371" s="121"/>
      <c r="UNX1371" s="121"/>
      <c r="UNY1371" s="121"/>
      <c r="UNZ1371" s="121"/>
      <c r="UOA1371" s="121"/>
      <c r="UOB1371" s="121"/>
      <c r="UOC1371" s="121"/>
      <c r="UOD1371" s="121"/>
      <c r="UOE1371" s="121"/>
      <c r="UOF1371" s="121"/>
      <c r="UOG1371" s="121"/>
      <c r="UOH1371" s="121"/>
      <c r="UOI1371" s="121"/>
      <c r="UOJ1371" s="121"/>
      <c r="UOK1371" s="121"/>
      <c r="UOL1371" s="121"/>
      <c r="UOM1371" s="121"/>
      <c r="UON1371" s="121"/>
      <c r="UOO1371" s="121"/>
      <c r="UOP1371" s="121"/>
      <c r="UOQ1371" s="121"/>
      <c r="UOR1371" s="121"/>
      <c r="UOS1371" s="121"/>
      <c r="UOT1371" s="121"/>
      <c r="UOU1371" s="121"/>
      <c r="UOV1371" s="121"/>
      <c r="UOW1371" s="121"/>
      <c r="UOX1371" s="121"/>
      <c r="UOY1371" s="121"/>
      <c r="UOZ1371" s="121"/>
      <c r="UPA1371" s="121"/>
      <c r="UPB1371" s="121"/>
      <c r="UPC1371" s="121"/>
      <c r="UPD1371" s="121"/>
      <c r="UPE1371" s="121"/>
      <c r="UPF1371" s="121"/>
      <c r="UPG1371" s="121"/>
      <c r="UPH1371" s="121"/>
      <c r="UPI1371" s="121"/>
      <c r="UPJ1371" s="121"/>
      <c r="UPK1371" s="121"/>
      <c r="UPL1371" s="121"/>
      <c r="UPM1371" s="121"/>
      <c r="UPN1371" s="121"/>
      <c r="UPO1371" s="121"/>
      <c r="UPP1371" s="121"/>
      <c r="UPQ1371" s="121"/>
      <c r="UPR1371" s="121"/>
      <c r="UPS1371" s="121"/>
      <c r="UPT1371" s="121"/>
      <c r="UPU1371" s="121"/>
      <c r="UPV1371" s="121"/>
      <c r="UPW1371" s="121"/>
      <c r="UPX1371" s="121"/>
      <c r="UPY1371" s="121"/>
      <c r="UPZ1371" s="121"/>
      <c r="UQA1371" s="121"/>
      <c r="UQB1371" s="121"/>
      <c r="UQC1371" s="121"/>
      <c r="UQD1371" s="121"/>
      <c r="UQE1371" s="121"/>
      <c r="UQF1371" s="121"/>
      <c r="UQG1371" s="121"/>
      <c r="UQH1371" s="121"/>
      <c r="UQI1371" s="121"/>
      <c r="UQJ1371" s="121"/>
      <c r="UQK1371" s="121"/>
      <c r="UQL1371" s="121"/>
      <c r="UQM1371" s="121"/>
      <c r="UQN1371" s="121"/>
      <c r="UQO1371" s="121"/>
      <c r="UQP1371" s="121"/>
      <c r="UQQ1371" s="121"/>
      <c r="UQR1371" s="121"/>
      <c r="UQS1371" s="121"/>
      <c r="UQT1371" s="121"/>
      <c r="UQU1371" s="121"/>
      <c r="UQV1371" s="121"/>
      <c r="UQW1371" s="121"/>
      <c r="UQX1371" s="121"/>
      <c r="UQY1371" s="121"/>
      <c r="UQZ1371" s="121"/>
      <c r="URA1371" s="121"/>
      <c r="URB1371" s="121"/>
      <c r="URC1371" s="121"/>
      <c r="URD1371" s="121"/>
      <c r="URE1371" s="121"/>
      <c r="URF1371" s="121"/>
      <c r="URG1371" s="121"/>
      <c r="URH1371" s="121"/>
      <c r="URI1371" s="121"/>
      <c r="URJ1371" s="121"/>
      <c r="URK1371" s="121"/>
      <c r="URL1371" s="121"/>
      <c r="URM1371" s="121"/>
      <c r="URN1371" s="121"/>
      <c r="URO1371" s="121"/>
      <c r="URP1371" s="121"/>
      <c r="URQ1371" s="121"/>
      <c r="URR1371" s="121"/>
      <c r="URS1371" s="121"/>
      <c r="URT1371" s="121"/>
      <c r="URU1371" s="121"/>
      <c r="URV1371" s="121"/>
      <c r="URW1371" s="121"/>
      <c r="URX1371" s="121"/>
      <c r="URY1371" s="121"/>
      <c r="URZ1371" s="121"/>
      <c r="USA1371" s="121"/>
      <c r="USB1371" s="121"/>
      <c r="USC1371" s="121"/>
      <c r="USD1371" s="121"/>
      <c r="USE1371" s="121"/>
      <c r="USF1371" s="121"/>
      <c r="USG1371" s="121"/>
      <c r="USH1371" s="121"/>
      <c r="USI1371" s="121"/>
      <c r="USJ1371" s="121"/>
      <c r="USK1371" s="121"/>
      <c r="USL1371" s="121"/>
      <c r="USM1371" s="121"/>
      <c r="USN1371" s="121"/>
      <c r="USO1371" s="121"/>
      <c r="USP1371" s="121"/>
      <c r="USQ1371" s="121"/>
      <c r="USR1371" s="121"/>
      <c r="USS1371" s="121"/>
      <c r="UST1371" s="121"/>
      <c r="USU1371" s="121"/>
      <c r="USV1371" s="121"/>
      <c r="USW1371" s="121"/>
      <c r="USX1371" s="121"/>
      <c r="USY1371" s="121"/>
      <c r="USZ1371" s="121"/>
      <c r="UTA1371" s="121"/>
      <c r="UTB1371" s="121"/>
      <c r="UTC1371" s="121"/>
      <c r="UTD1371" s="121"/>
      <c r="UTE1371" s="121"/>
      <c r="UTF1371" s="121"/>
      <c r="UTG1371" s="121"/>
      <c r="UTH1371" s="121"/>
      <c r="UTI1371" s="121"/>
      <c r="UTJ1371" s="121"/>
      <c r="UTK1371" s="121"/>
      <c r="UTL1371" s="121"/>
      <c r="UTM1371" s="121"/>
      <c r="UTN1371" s="121"/>
      <c r="UTO1371" s="121"/>
      <c r="UTP1371" s="121"/>
      <c r="UTQ1371" s="121"/>
      <c r="UTR1371" s="121"/>
      <c r="UTS1371" s="121"/>
      <c r="UTT1371" s="121"/>
      <c r="UTU1371" s="121"/>
      <c r="UTV1371" s="121"/>
      <c r="UTW1371" s="121"/>
      <c r="UTX1371" s="121"/>
      <c r="UTY1371" s="121"/>
      <c r="UTZ1371" s="121"/>
      <c r="UUA1371" s="121"/>
      <c r="UUB1371" s="121"/>
      <c r="UUC1371" s="121"/>
      <c r="UUD1371" s="121"/>
      <c r="UUE1371" s="121"/>
      <c r="UUF1371" s="121"/>
      <c r="UUG1371" s="121"/>
      <c r="UUH1371" s="121"/>
      <c r="UUI1371" s="121"/>
      <c r="UUJ1371" s="121"/>
      <c r="UUK1371" s="121"/>
      <c r="UUL1371" s="121"/>
      <c r="UUM1371" s="121"/>
      <c r="UUN1371" s="121"/>
      <c r="UUO1371" s="121"/>
      <c r="UUP1371" s="121"/>
      <c r="UUQ1371" s="121"/>
      <c r="UUR1371" s="121"/>
      <c r="UUS1371" s="121"/>
      <c r="UUT1371" s="121"/>
      <c r="UUU1371" s="121"/>
      <c r="UUV1371" s="121"/>
      <c r="UUW1371" s="121"/>
      <c r="UUX1371" s="121"/>
      <c r="UUY1371" s="121"/>
      <c r="UUZ1371" s="121"/>
      <c r="UVA1371" s="121"/>
      <c r="UVB1371" s="121"/>
      <c r="UVC1371" s="121"/>
      <c r="UVD1371" s="121"/>
      <c r="UVE1371" s="121"/>
      <c r="UVF1371" s="121"/>
      <c r="UVG1371" s="121"/>
      <c r="UVH1371" s="121"/>
      <c r="UVI1371" s="121"/>
      <c r="UVJ1371" s="121"/>
      <c r="UVK1371" s="121"/>
      <c r="UVL1371" s="121"/>
      <c r="UVM1371" s="121"/>
      <c r="UVN1371" s="121"/>
      <c r="UVO1371" s="121"/>
      <c r="UVP1371" s="121"/>
      <c r="UVQ1371" s="121"/>
      <c r="UVR1371" s="121"/>
      <c r="UVS1371" s="121"/>
      <c r="UVT1371" s="121"/>
      <c r="UVU1371" s="121"/>
      <c r="UVV1371" s="121"/>
      <c r="UVW1371" s="121"/>
      <c r="UVX1371" s="121"/>
      <c r="UVY1371" s="121"/>
      <c r="UVZ1371" s="121"/>
      <c r="UWA1371" s="121"/>
      <c r="UWB1371" s="121"/>
      <c r="UWC1371" s="121"/>
      <c r="UWD1371" s="121"/>
      <c r="UWE1371" s="121"/>
      <c r="UWF1371" s="121"/>
      <c r="UWG1371" s="121"/>
      <c r="UWH1371" s="121"/>
      <c r="UWI1371" s="121"/>
      <c r="UWJ1371" s="121"/>
      <c r="UWK1371" s="121"/>
      <c r="UWL1371" s="121"/>
      <c r="UWM1371" s="121"/>
      <c r="UWN1371" s="121"/>
      <c r="UWO1371" s="121"/>
      <c r="UWP1371" s="121"/>
      <c r="UWQ1371" s="121"/>
      <c r="UWR1371" s="121"/>
      <c r="UWS1371" s="121"/>
      <c r="UWT1371" s="121"/>
      <c r="UWU1371" s="121"/>
      <c r="UWV1371" s="121"/>
      <c r="UWW1371" s="121"/>
      <c r="UWX1371" s="121"/>
      <c r="UWY1371" s="121"/>
      <c r="UWZ1371" s="121"/>
      <c r="UXA1371" s="121"/>
      <c r="UXB1371" s="121"/>
      <c r="UXC1371" s="121"/>
      <c r="UXD1371" s="121"/>
      <c r="UXE1371" s="121"/>
      <c r="UXF1371" s="121"/>
      <c r="UXG1371" s="121"/>
      <c r="UXH1371" s="121"/>
      <c r="UXI1371" s="121"/>
      <c r="UXJ1371" s="121"/>
      <c r="UXK1371" s="121"/>
      <c r="UXL1371" s="121"/>
      <c r="UXM1371" s="121"/>
      <c r="UXN1371" s="121"/>
      <c r="UXO1371" s="121"/>
      <c r="UXP1371" s="121"/>
      <c r="UXQ1371" s="121"/>
      <c r="UXR1371" s="121"/>
      <c r="UXS1371" s="121"/>
      <c r="UXT1371" s="121"/>
      <c r="UXU1371" s="121"/>
      <c r="UXV1371" s="121"/>
      <c r="UXW1371" s="121"/>
      <c r="UXX1371" s="121"/>
      <c r="UXY1371" s="121"/>
      <c r="UXZ1371" s="121"/>
      <c r="UYA1371" s="121"/>
      <c r="UYB1371" s="121"/>
      <c r="UYC1371" s="121"/>
      <c r="UYD1371" s="121"/>
      <c r="UYE1371" s="121"/>
      <c r="UYF1371" s="121"/>
      <c r="UYG1371" s="121"/>
      <c r="UYH1371" s="121"/>
      <c r="UYI1371" s="121"/>
      <c r="UYJ1371" s="121"/>
      <c r="UYK1371" s="121"/>
      <c r="UYL1371" s="121"/>
      <c r="UYM1371" s="121"/>
      <c r="UYN1371" s="121"/>
      <c r="UYO1371" s="121"/>
      <c r="UYP1371" s="121"/>
      <c r="UYQ1371" s="121"/>
      <c r="UYR1371" s="121"/>
      <c r="UYS1371" s="121"/>
      <c r="UYT1371" s="121"/>
      <c r="UYU1371" s="121"/>
      <c r="UYV1371" s="121"/>
      <c r="UYW1371" s="121"/>
      <c r="UYX1371" s="121"/>
      <c r="UYY1371" s="121"/>
      <c r="UYZ1371" s="121"/>
      <c r="UZA1371" s="121"/>
      <c r="UZB1371" s="121"/>
      <c r="UZC1371" s="121"/>
      <c r="UZD1371" s="121"/>
      <c r="UZE1371" s="121"/>
      <c r="UZF1371" s="121"/>
      <c r="UZG1371" s="121"/>
      <c r="UZH1371" s="121"/>
      <c r="UZI1371" s="121"/>
      <c r="UZJ1371" s="121"/>
      <c r="UZK1371" s="121"/>
      <c r="UZL1371" s="121"/>
      <c r="UZM1371" s="121"/>
      <c r="UZN1371" s="121"/>
      <c r="UZO1371" s="121"/>
      <c r="UZP1371" s="121"/>
      <c r="UZQ1371" s="121"/>
      <c r="UZR1371" s="121"/>
      <c r="UZS1371" s="121"/>
      <c r="UZT1371" s="121"/>
      <c r="UZU1371" s="121"/>
      <c r="UZV1371" s="121"/>
      <c r="UZW1371" s="121"/>
      <c r="UZX1371" s="121"/>
      <c r="UZY1371" s="121"/>
      <c r="UZZ1371" s="121"/>
      <c r="VAA1371" s="121"/>
      <c r="VAB1371" s="121"/>
      <c r="VAC1371" s="121"/>
      <c r="VAD1371" s="121"/>
      <c r="VAE1371" s="121"/>
      <c r="VAF1371" s="121"/>
      <c r="VAG1371" s="121"/>
      <c r="VAH1371" s="121"/>
      <c r="VAI1371" s="121"/>
      <c r="VAJ1371" s="121"/>
      <c r="VAK1371" s="121"/>
      <c r="VAL1371" s="121"/>
      <c r="VAM1371" s="121"/>
      <c r="VAN1371" s="121"/>
      <c r="VAO1371" s="121"/>
      <c r="VAP1371" s="121"/>
      <c r="VAQ1371" s="121"/>
      <c r="VAR1371" s="121"/>
      <c r="VAS1371" s="121"/>
      <c r="VAT1371" s="121"/>
      <c r="VAU1371" s="121"/>
      <c r="VAV1371" s="121"/>
      <c r="VAW1371" s="121"/>
      <c r="VAX1371" s="121"/>
      <c r="VAY1371" s="121"/>
      <c r="VAZ1371" s="121"/>
      <c r="VBA1371" s="121"/>
      <c r="VBB1371" s="121"/>
      <c r="VBC1371" s="121"/>
      <c r="VBD1371" s="121"/>
      <c r="VBE1371" s="121"/>
      <c r="VBF1371" s="121"/>
      <c r="VBG1371" s="121"/>
      <c r="VBH1371" s="121"/>
      <c r="VBI1371" s="121"/>
      <c r="VBJ1371" s="121"/>
      <c r="VBK1371" s="121"/>
      <c r="VBL1371" s="121"/>
      <c r="VBM1371" s="121"/>
      <c r="VBN1371" s="121"/>
      <c r="VBO1371" s="121"/>
      <c r="VBP1371" s="121"/>
      <c r="VBQ1371" s="121"/>
      <c r="VBR1371" s="121"/>
      <c r="VBS1371" s="121"/>
      <c r="VBT1371" s="121"/>
      <c r="VBU1371" s="121"/>
      <c r="VBV1371" s="121"/>
      <c r="VBW1371" s="121"/>
      <c r="VBX1371" s="121"/>
      <c r="VBY1371" s="121"/>
      <c r="VBZ1371" s="121"/>
      <c r="VCA1371" s="121"/>
      <c r="VCB1371" s="121"/>
      <c r="VCC1371" s="121"/>
      <c r="VCD1371" s="121"/>
      <c r="VCE1371" s="121"/>
      <c r="VCF1371" s="121"/>
      <c r="VCG1371" s="121"/>
      <c r="VCH1371" s="121"/>
      <c r="VCI1371" s="121"/>
      <c r="VCJ1371" s="121"/>
      <c r="VCK1371" s="121"/>
      <c r="VCL1371" s="121"/>
      <c r="VCM1371" s="121"/>
      <c r="VCN1371" s="121"/>
      <c r="VCO1371" s="121"/>
      <c r="VCP1371" s="121"/>
      <c r="VCQ1371" s="121"/>
      <c r="VCR1371" s="121"/>
      <c r="VCS1371" s="121"/>
      <c r="VCT1371" s="121"/>
      <c r="VCU1371" s="121"/>
      <c r="VCV1371" s="121"/>
      <c r="VCW1371" s="121"/>
      <c r="VCX1371" s="121"/>
      <c r="VCY1371" s="121"/>
      <c r="VCZ1371" s="121"/>
      <c r="VDA1371" s="121"/>
      <c r="VDB1371" s="121"/>
      <c r="VDC1371" s="121"/>
      <c r="VDD1371" s="121"/>
      <c r="VDE1371" s="121"/>
      <c r="VDF1371" s="121"/>
      <c r="VDG1371" s="121"/>
      <c r="VDH1371" s="121"/>
      <c r="VDI1371" s="121"/>
      <c r="VDJ1371" s="121"/>
      <c r="VDK1371" s="121"/>
      <c r="VDL1371" s="121"/>
      <c r="VDM1371" s="121"/>
      <c r="VDN1371" s="121"/>
      <c r="VDO1371" s="121"/>
      <c r="VDP1371" s="121"/>
      <c r="VDQ1371" s="121"/>
      <c r="VDR1371" s="121"/>
      <c r="VDS1371" s="121"/>
      <c r="VDT1371" s="121"/>
      <c r="VDU1371" s="121"/>
      <c r="VDV1371" s="121"/>
      <c r="VDW1371" s="121"/>
      <c r="VDX1371" s="121"/>
      <c r="VDY1371" s="121"/>
      <c r="VDZ1371" s="121"/>
      <c r="VEA1371" s="121"/>
      <c r="VEB1371" s="121"/>
      <c r="VEC1371" s="121"/>
      <c r="VED1371" s="121"/>
      <c r="VEE1371" s="121"/>
      <c r="VEF1371" s="121"/>
      <c r="VEG1371" s="121"/>
      <c r="VEH1371" s="121"/>
      <c r="VEI1371" s="121"/>
      <c r="VEJ1371" s="121"/>
      <c r="VEK1371" s="121"/>
      <c r="VEL1371" s="121"/>
      <c r="VEM1371" s="121"/>
      <c r="VEN1371" s="121"/>
      <c r="VEO1371" s="121"/>
      <c r="VEP1371" s="121"/>
      <c r="VEQ1371" s="121"/>
      <c r="VER1371" s="121"/>
      <c r="VES1371" s="121"/>
      <c r="VET1371" s="121"/>
      <c r="VEU1371" s="121"/>
      <c r="VEV1371" s="121"/>
      <c r="VEW1371" s="121"/>
      <c r="VEX1371" s="121"/>
      <c r="VEY1371" s="121"/>
      <c r="VEZ1371" s="121"/>
      <c r="VFA1371" s="121"/>
      <c r="VFB1371" s="121"/>
      <c r="VFC1371" s="121"/>
      <c r="VFD1371" s="121"/>
      <c r="VFE1371" s="121"/>
      <c r="VFF1371" s="121"/>
      <c r="VFG1371" s="121"/>
      <c r="VFH1371" s="121"/>
      <c r="VFI1371" s="121"/>
      <c r="VFJ1371" s="121"/>
      <c r="VFK1371" s="121"/>
      <c r="VFL1371" s="121"/>
      <c r="VFM1371" s="121"/>
      <c r="VFN1371" s="121"/>
      <c r="VFO1371" s="121"/>
      <c r="VFP1371" s="121"/>
      <c r="VFQ1371" s="121"/>
      <c r="VFR1371" s="121"/>
      <c r="VFS1371" s="121"/>
      <c r="VFT1371" s="121"/>
      <c r="VFU1371" s="121"/>
      <c r="VFV1371" s="121"/>
      <c r="VFW1371" s="121"/>
      <c r="VFX1371" s="121"/>
      <c r="VFY1371" s="121"/>
      <c r="VFZ1371" s="121"/>
      <c r="VGA1371" s="121"/>
      <c r="VGB1371" s="121"/>
      <c r="VGC1371" s="121"/>
      <c r="VGD1371" s="121"/>
      <c r="VGE1371" s="121"/>
      <c r="VGF1371" s="121"/>
      <c r="VGG1371" s="121"/>
      <c r="VGH1371" s="121"/>
      <c r="VGI1371" s="121"/>
      <c r="VGJ1371" s="121"/>
      <c r="VGK1371" s="121"/>
      <c r="VGL1371" s="121"/>
      <c r="VGM1371" s="121"/>
      <c r="VGN1371" s="121"/>
      <c r="VGO1371" s="121"/>
      <c r="VGP1371" s="121"/>
      <c r="VGQ1371" s="121"/>
      <c r="VGR1371" s="121"/>
      <c r="VGS1371" s="121"/>
      <c r="VGT1371" s="121"/>
      <c r="VGU1371" s="121"/>
      <c r="VGV1371" s="121"/>
      <c r="VGW1371" s="121"/>
      <c r="VGX1371" s="121"/>
      <c r="VGY1371" s="121"/>
      <c r="VGZ1371" s="121"/>
      <c r="VHA1371" s="121"/>
      <c r="VHB1371" s="121"/>
      <c r="VHC1371" s="121"/>
      <c r="VHD1371" s="121"/>
      <c r="VHE1371" s="121"/>
      <c r="VHF1371" s="121"/>
      <c r="VHG1371" s="121"/>
      <c r="VHH1371" s="121"/>
      <c r="VHI1371" s="121"/>
      <c r="VHJ1371" s="121"/>
      <c r="VHK1371" s="121"/>
      <c r="VHL1371" s="121"/>
      <c r="VHM1371" s="121"/>
      <c r="VHN1371" s="121"/>
      <c r="VHO1371" s="121"/>
      <c r="VHP1371" s="121"/>
      <c r="VHQ1371" s="121"/>
      <c r="VHR1371" s="121"/>
      <c r="VHS1371" s="121"/>
      <c r="VHT1371" s="121"/>
      <c r="VHU1371" s="121"/>
      <c r="VHV1371" s="121"/>
      <c r="VHW1371" s="121"/>
      <c r="VHX1371" s="121"/>
      <c r="VHY1371" s="121"/>
      <c r="VHZ1371" s="121"/>
      <c r="VIA1371" s="121"/>
      <c r="VIB1371" s="121"/>
      <c r="VIC1371" s="121"/>
      <c r="VID1371" s="121"/>
      <c r="VIE1371" s="121"/>
      <c r="VIF1371" s="121"/>
      <c r="VIG1371" s="121"/>
      <c r="VIH1371" s="121"/>
      <c r="VII1371" s="121"/>
      <c r="VIJ1371" s="121"/>
      <c r="VIK1371" s="121"/>
      <c r="VIL1371" s="121"/>
      <c r="VIM1371" s="121"/>
      <c r="VIN1371" s="121"/>
      <c r="VIO1371" s="121"/>
      <c r="VIP1371" s="121"/>
      <c r="VIQ1371" s="121"/>
      <c r="VIR1371" s="121"/>
      <c r="VIS1371" s="121"/>
      <c r="VIT1371" s="121"/>
      <c r="VIU1371" s="121"/>
      <c r="VIV1371" s="121"/>
      <c r="VIW1371" s="121"/>
      <c r="VIX1371" s="121"/>
      <c r="VIY1371" s="121"/>
      <c r="VIZ1371" s="121"/>
      <c r="VJA1371" s="121"/>
      <c r="VJB1371" s="121"/>
      <c r="VJC1371" s="121"/>
      <c r="VJD1371" s="121"/>
      <c r="VJE1371" s="121"/>
      <c r="VJF1371" s="121"/>
      <c r="VJG1371" s="121"/>
      <c r="VJH1371" s="121"/>
      <c r="VJI1371" s="121"/>
      <c r="VJJ1371" s="121"/>
      <c r="VJK1371" s="121"/>
      <c r="VJL1371" s="121"/>
      <c r="VJM1371" s="121"/>
      <c r="VJN1371" s="121"/>
      <c r="VJO1371" s="121"/>
      <c r="VJP1371" s="121"/>
      <c r="VJQ1371" s="121"/>
      <c r="VJR1371" s="121"/>
      <c r="VJS1371" s="121"/>
      <c r="VJT1371" s="121"/>
      <c r="VJU1371" s="121"/>
      <c r="VJV1371" s="121"/>
      <c r="VJW1371" s="121"/>
      <c r="VJX1371" s="121"/>
      <c r="VJY1371" s="121"/>
      <c r="VJZ1371" s="121"/>
      <c r="VKA1371" s="121"/>
      <c r="VKB1371" s="121"/>
      <c r="VKC1371" s="121"/>
      <c r="VKD1371" s="121"/>
      <c r="VKE1371" s="121"/>
      <c r="VKF1371" s="121"/>
      <c r="VKG1371" s="121"/>
      <c r="VKH1371" s="121"/>
      <c r="VKI1371" s="121"/>
      <c r="VKJ1371" s="121"/>
      <c r="VKK1371" s="121"/>
      <c r="VKL1371" s="121"/>
      <c r="VKM1371" s="121"/>
      <c r="VKN1371" s="121"/>
      <c r="VKO1371" s="121"/>
      <c r="VKP1371" s="121"/>
      <c r="VKQ1371" s="121"/>
      <c r="VKR1371" s="121"/>
      <c r="VKS1371" s="121"/>
      <c r="VKT1371" s="121"/>
      <c r="VKU1371" s="121"/>
      <c r="VKV1371" s="121"/>
      <c r="VKW1371" s="121"/>
      <c r="VKX1371" s="121"/>
      <c r="VKY1371" s="121"/>
      <c r="VKZ1371" s="121"/>
      <c r="VLA1371" s="121"/>
      <c r="VLB1371" s="121"/>
      <c r="VLC1371" s="121"/>
      <c r="VLD1371" s="121"/>
      <c r="VLE1371" s="121"/>
      <c r="VLF1371" s="121"/>
      <c r="VLG1371" s="121"/>
      <c r="VLH1371" s="121"/>
      <c r="VLI1371" s="121"/>
      <c r="VLJ1371" s="121"/>
      <c r="VLK1371" s="121"/>
      <c r="VLL1371" s="121"/>
      <c r="VLM1371" s="121"/>
      <c r="VLN1371" s="121"/>
      <c r="VLO1371" s="121"/>
      <c r="VLP1371" s="121"/>
      <c r="VLQ1371" s="121"/>
      <c r="VLR1371" s="121"/>
      <c r="VLS1371" s="121"/>
      <c r="VLT1371" s="121"/>
      <c r="VLU1371" s="121"/>
      <c r="VLV1371" s="121"/>
      <c r="VLW1371" s="121"/>
      <c r="VLX1371" s="121"/>
      <c r="VLY1371" s="121"/>
      <c r="VLZ1371" s="121"/>
      <c r="VMA1371" s="121"/>
      <c r="VMB1371" s="121"/>
      <c r="VMC1371" s="121"/>
      <c r="VMD1371" s="121"/>
      <c r="VME1371" s="121"/>
      <c r="VMF1371" s="121"/>
      <c r="VMG1371" s="121"/>
      <c r="VMH1371" s="121"/>
      <c r="VMI1371" s="121"/>
      <c r="VMJ1371" s="121"/>
      <c r="VMK1371" s="121"/>
      <c r="VML1371" s="121"/>
      <c r="VMM1371" s="121"/>
      <c r="VMN1371" s="121"/>
      <c r="VMO1371" s="121"/>
      <c r="VMP1371" s="121"/>
      <c r="VMQ1371" s="121"/>
      <c r="VMR1371" s="121"/>
      <c r="VMS1371" s="121"/>
      <c r="VMT1371" s="121"/>
      <c r="VMU1371" s="121"/>
      <c r="VMV1371" s="121"/>
      <c r="VMW1371" s="121"/>
      <c r="VMX1371" s="121"/>
      <c r="VMY1371" s="121"/>
      <c r="VMZ1371" s="121"/>
      <c r="VNA1371" s="121"/>
      <c r="VNB1371" s="121"/>
      <c r="VNC1371" s="121"/>
      <c r="VND1371" s="121"/>
      <c r="VNE1371" s="121"/>
      <c r="VNF1371" s="121"/>
      <c r="VNG1371" s="121"/>
      <c r="VNH1371" s="121"/>
      <c r="VNI1371" s="121"/>
      <c r="VNJ1371" s="121"/>
      <c r="VNK1371" s="121"/>
      <c r="VNL1371" s="121"/>
      <c r="VNM1371" s="121"/>
      <c r="VNN1371" s="121"/>
      <c r="VNO1371" s="121"/>
      <c r="VNP1371" s="121"/>
      <c r="VNQ1371" s="121"/>
      <c r="VNR1371" s="121"/>
      <c r="VNS1371" s="121"/>
      <c r="VNT1371" s="121"/>
      <c r="VNU1371" s="121"/>
      <c r="VNV1371" s="121"/>
      <c r="VNW1371" s="121"/>
      <c r="VNX1371" s="121"/>
      <c r="VNY1371" s="121"/>
      <c r="VNZ1371" s="121"/>
      <c r="VOA1371" s="121"/>
      <c r="VOB1371" s="121"/>
      <c r="VOC1371" s="121"/>
      <c r="VOD1371" s="121"/>
      <c r="VOE1371" s="121"/>
      <c r="VOF1371" s="121"/>
      <c r="VOG1371" s="121"/>
      <c r="VOH1371" s="121"/>
      <c r="VOI1371" s="121"/>
      <c r="VOJ1371" s="121"/>
      <c r="VOK1371" s="121"/>
      <c r="VOL1371" s="121"/>
      <c r="VOM1371" s="121"/>
      <c r="VON1371" s="121"/>
      <c r="VOO1371" s="121"/>
      <c r="VOP1371" s="121"/>
      <c r="VOQ1371" s="121"/>
      <c r="VOR1371" s="121"/>
      <c r="VOS1371" s="121"/>
      <c r="VOT1371" s="121"/>
      <c r="VOU1371" s="121"/>
      <c r="VOV1371" s="121"/>
      <c r="VOW1371" s="121"/>
      <c r="VOX1371" s="121"/>
      <c r="VOY1371" s="121"/>
      <c r="VOZ1371" s="121"/>
      <c r="VPA1371" s="121"/>
      <c r="VPB1371" s="121"/>
      <c r="VPC1371" s="121"/>
      <c r="VPD1371" s="121"/>
      <c r="VPE1371" s="121"/>
      <c r="VPF1371" s="121"/>
      <c r="VPG1371" s="121"/>
      <c r="VPH1371" s="121"/>
      <c r="VPI1371" s="121"/>
      <c r="VPJ1371" s="121"/>
      <c r="VPK1371" s="121"/>
      <c r="VPL1371" s="121"/>
      <c r="VPM1371" s="121"/>
      <c r="VPN1371" s="121"/>
      <c r="VPO1371" s="121"/>
      <c r="VPP1371" s="121"/>
      <c r="VPQ1371" s="121"/>
      <c r="VPR1371" s="121"/>
      <c r="VPS1371" s="121"/>
      <c r="VPT1371" s="121"/>
      <c r="VPU1371" s="121"/>
      <c r="VPV1371" s="121"/>
      <c r="VPW1371" s="121"/>
      <c r="VPX1371" s="121"/>
      <c r="VPY1371" s="121"/>
      <c r="VPZ1371" s="121"/>
      <c r="VQA1371" s="121"/>
      <c r="VQB1371" s="121"/>
      <c r="VQC1371" s="121"/>
      <c r="VQD1371" s="121"/>
      <c r="VQE1371" s="121"/>
      <c r="VQF1371" s="121"/>
      <c r="VQG1371" s="121"/>
      <c r="VQH1371" s="121"/>
      <c r="VQI1371" s="121"/>
      <c r="VQJ1371" s="121"/>
      <c r="VQK1371" s="121"/>
      <c r="VQL1371" s="121"/>
      <c r="VQM1371" s="121"/>
      <c r="VQN1371" s="121"/>
      <c r="VQO1371" s="121"/>
      <c r="VQP1371" s="121"/>
      <c r="VQQ1371" s="121"/>
      <c r="VQR1371" s="121"/>
      <c r="VQS1371" s="121"/>
      <c r="VQT1371" s="121"/>
      <c r="VQU1371" s="121"/>
      <c r="VQV1371" s="121"/>
      <c r="VQW1371" s="121"/>
      <c r="VQX1371" s="121"/>
      <c r="VQY1371" s="121"/>
      <c r="VQZ1371" s="121"/>
      <c r="VRA1371" s="121"/>
      <c r="VRB1371" s="121"/>
      <c r="VRC1371" s="121"/>
      <c r="VRD1371" s="121"/>
      <c r="VRE1371" s="121"/>
      <c r="VRF1371" s="121"/>
      <c r="VRG1371" s="121"/>
      <c r="VRH1371" s="121"/>
      <c r="VRI1371" s="121"/>
      <c r="VRJ1371" s="121"/>
      <c r="VRK1371" s="121"/>
      <c r="VRL1371" s="121"/>
      <c r="VRM1371" s="121"/>
      <c r="VRN1371" s="121"/>
      <c r="VRO1371" s="121"/>
      <c r="VRP1371" s="121"/>
      <c r="VRQ1371" s="121"/>
      <c r="VRR1371" s="121"/>
      <c r="VRS1371" s="121"/>
      <c r="VRT1371" s="121"/>
      <c r="VRU1371" s="121"/>
      <c r="VRV1371" s="121"/>
      <c r="VRW1371" s="121"/>
      <c r="VRX1371" s="121"/>
      <c r="VRY1371" s="121"/>
      <c r="VRZ1371" s="121"/>
      <c r="VSA1371" s="121"/>
      <c r="VSB1371" s="121"/>
      <c r="VSC1371" s="121"/>
      <c r="VSD1371" s="121"/>
      <c r="VSE1371" s="121"/>
      <c r="VSF1371" s="121"/>
      <c r="VSG1371" s="121"/>
      <c r="VSH1371" s="121"/>
      <c r="VSI1371" s="121"/>
      <c r="VSJ1371" s="121"/>
      <c r="VSK1371" s="121"/>
      <c r="VSL1371" s="121"/>
      <c r="VSM1371" s="121"/>
      <c r="VSN1371" s="121"/>
      <c r="VSO1371" s="121"/>
      <c r="VSP1371" s="121"/>
      <c r="VSQ1371" s="121"/>
      <c r="VSR1371" s="121"/>
      <c r="VSS1371" s="121"/>
      <c r="VST1371" s="121"/>
      <c r="VSU1371" s="121"/>
      <c r="VSV1371" s="121"/>
      <c r="VSW1371" s="121"/>
      <c r="VSX1371" s="121"/>
      <c r="VSY1371" s="121"/>
      <c r="VSZ1371" s="121"/>
      <c r="VTA1371" s="121"/>
      <c r="VTB1371" s="121"/>
      <c r="VTC1371" s="121"/>
      <c r="VTD1371" s="121"/>
      <c r="VTE1371" s="121"/>
      <c r="VTF1371" s="121"/>
      <c r="VTG1371" s="121"/>
      <c r="VTH1371" s="121"/>
      <c r="VTI1371" s="121"/>
      <c r="VTJ1371" s="121"/>
      <c r="VTK1371" s="121"/>
      <c r="VTL1371" s="121"/>
      <c r="VTM1371" s="121"/>
      <c r="VTN1371" s="121"/>
      <c r="VTO1371" s="121"/>
      <c r="VTP1371" s="121"/>
      <c r="VTQ1371" s="121"/>
      <c r="VTR1371" s="121"/>
      <c r="VTS1371" s="121"/>
      <c r="VTT1371" s="121"/>
      <c r="VTU1371" s="121"/>
      <c r="VTV1371" s="121"/>
      <c r="VTW1371" s="121"/>
      <c r="VTX1371" s="121"/>
      <c r="VTY1371" s="121"/>
      <c r="VTZ1371" s="121"/>
      <c r="VUA1371" s="121"/>
      <c r="VUB1371" s="121"/>
      <c r="VUC1371" s="121"/>
      <c r="VUD1371" s="121"/>
      <c r="VUE1371" s="121"/>
      <c r="VUF1371" s="121"/>
      <c r="VUG1371" s="121"/>
      <c r="VUH1371" s="121"/>
      <c r="VUI1371" s="121"/>
      <c r="VUJ1371" s="121"/>
      <c r="VUK1371" s="121"/>
      <c r="VUL1371" s="121"/>
      <c r="VUM1371" s="121"/>
      <c r="VUN1371" s="121"/>
      <c r="VUO1371" s="121"/>
      <c r="VUP1371" s="121"/>
      <c r="VUQ1371" s="121"/>
      <c r="VUR1371" s="121"/>
      <c r="VUS1371" s="121"/>
      <c r="VUT1371" s="121"/>
      <c r="VUU1371" s="121"/>
      <c r="VUV1371" s="121"/>
      <c r="VUW1371" s="121"/>
      <c r="VUX1371" s="121"/>
      <c r="VUY1371" s="121"/>
      <c r="VUZ1371" s="121"/>
      <c r="VVA1371" s="121"/>
      <c r="VVB1371" s="121"/>
      <c r="VVC1371" s="121"/>
      <c r="VVD1371" s="121"/>
      <c r="VVE1371" s="121"/>
      <c r="VVF1371" s="121"/>
      <c r="VVG1371" s="121"/>
      <c r="VVH1371" s="121"/>
      <c r="VVI1371" s="121"/>
      <c r="VVJ1371" s="121"/>
      <c r="VVK1371" s="121"/>
      <c r="VVL1371" s="121"/>
      <c r="VVM1371" s="121"/>
      <c r="VVN1371" s="121"/>
      <c r="VVO1371" s="121"/>
      <c r="VVP1371" s="121"/>
      <c r="VVQ1371" s="121"/>
      <c r="VVR1371" s="121"/>
      <c r="VVS1371" s="121"/>
      <c r="VVT1371" s="121"/>
      <c r="VVU1371" s="121"/>
      <c r="VVV1371" s="121"/>
      <c r="VVW1371" s="121"/>
      <c r="VVX1371" s="121"/>
      <c r="VVY1371" s="121"/>
      <c r="VVZ1371" s="121"/>
      <c r="VWA1371" s="121"/>
      <c r="VWB1371" s="121"/>
      <c r="VWC1371" s="121"/>
      <c r="VWD1371" s="121"/>
      <c r="VWE1371" s="121"/>
      <c r="VWF1371" s="121"/>
      <c r="VWG1371" s="121"/>
      <c r="VWH1371" s="121"/>
      <c r="VWI1371" s="121"/>
      <c r="VWJ1371" s="121"/>
      <c r="VWK1371" s="121"/>
      <c r="VWL1371" s="121"/>
      <c r="VWM1371" s="121"/>
      <c r="VWN1371" s="121"/>
      <c r="VWO1371" s="121"/>
      <c r="VWP1371" s="121"/>
      <c r="VWQ1371" s="121"/>
      <c r="VWR1371" s="121"/>
      <c r="VWS1371" s="121"/>
      <c r="VWT1371" s="121"/>
      <c r="VWU1371" s="121"/>
      <c r="VWV1371" s="121"/>
      <c r="VWW1371" s="121"/>
      <c r="VWX1371" s="121"/>
      <c r="VWY1371" s="121"/>
      <c r="VWZ1371" s="121"/>
      <c r="VXA1371" s="121"/>
      <c r="VXB1371" s="121"/>
      <c r="VXC1371" s="121"/>
      <c r="VXD1371" s="121"/>
      <c r="VXE1371" s="121"/>
      <c r="VXF1371" s="121"/>
      <c r="VXG1371" s="121"/>
      <c r="VXH1371" s="121"/>
      <c r="VXI1371" s="121"/>
      <c r="VXJ1371" s="121"/>
      <c r="VXK1371" s="121"/>
      <c r="VXL1371" s="121"/>
      <c r="VXM1371" s="121"/>
      <c r="VXN1371" s="121"/>
      <c r="VXO1371" s="121"/>
      <c r="VXP1371" s="121"/>
      <c r="VXQ1371" s="121"/>
      <c r="VXR1371" s="121"/>
      <c r="VXS1371" s="121"/>
      <c r="VXT1371" s="121"/>
      <c r="VXU1371" s="121"/>
      <c r="VXV1371" s="121"/>
      <c r="VXW1371" s="121"/>
      <c r="VXX1371" s="121"/>
      <c r="VXY1371" s="121"/>
      <c r="VXZ1371" s="121"/>
      <c r="VYA1371" s="121"/>
      <c r="VYB1371" s="121"/>
      <c r="VYC1371" s="121"/>
      <c r="VYD1371" s="121"/>
      <c r="VYE1371" s="121"/>
      <c r="VYF1371" s="121"/>
      <c r="VYG1371" s="121"/>
      <c r="VYH1371" s="121"/>
      <c r="VYI1371" s="121"/>
      <c r="VYJ1371" s="121"/>
      <c r="VYK1371" s="121"/>
      <c r="VYL1371" s="121"/>
      <c r="VYM1371" s="121"/>
      <c r="VYN1371" s="121"/>
      <c r="VYO1371" s="121"/>
      <c r="VYP1371" s="121"/>
      <c r="VYQ1371" s="121"/>
      <c r="VYR1371" s="121"/>
      <c r="VYS1371" s="121"/>
      <c r="VYT1371" s="121"/>
      <c r="VYU1371" s="121"/>
      <c r="VYV1371" s="121"/>
      <c r="VYW1371" s="121"/>
      <c r="VYX1371" s="121"/>
      <c r="VYY1371" s="121"/>
      <c r="VYZ1371" s="121"/>
      <c r="VZA1371" s="121"/>
      <c r="VZB1371" s="121"/>
      <c r="VZC1371" s="121"/>
      <c r="VZD1371" s="121"/>
      <c r="VZE1371" s="121"/>
      <c r="VZF1371" s="121"/>
      <c r="VZG1371" s="121"/>
      <c r="VZH1371" s="121"/>
      <c r="VZI1371" s="121"/>
      <c r="VZJ1371" s="121"/>
      <c r="VZK1371" s="121"/>
      <c r="VZL1371" s="121"/>
      <c r="VZM1371" s="121"/>
      <c r="VZN1371" s="121"/>
      <c r="VZO1371" s="121"/>
      <c r="VZP1371" s="121"/>
      <c r="VZQ1371" s="121"/>
      <c r="VZR1371" s="121"/>
      <c r="VZS1371" s="121"/>
      <c r="VZT1371" s="121"/>
      <c r="VZU1371" s="121"/>
      <c r="VZV1371" s="121"/>
      <c r="VZW1371" s="121"/>
      <c r="VZX1371" s="121"/>
      <c r="VZY1371" s="121"/>
      <c r="VZZ1371" s="121"/>
      <c r="WAA1371" s="121"/>
      <c r="WAB1371" s="121"/>
      <c r="WAC1371" s="121"/>
      <c r="WAD1371" s="121"/>
      <c r="WAE1371" s="121"/>
      <c r="WAF1371" s="121"/>
      <c r="WAG1371" s="121"/>
      <c r="WAH1371" s="121"/>
      <c r="WAI1371" s="121"/>
      <c r="WAJ1371" s="121"/>
      <c r="WAK1371" s="121"/>
      <c r="WAL1371" s="121"/>
      <c r="WAM1371" s="121"/>
      <c r="WAN1371" s="121"/>
      <c r="WAO1371" s="121"/>
      <c r="WAP1371" s="121"/>
      <c r="WAQ1371" s="121"/>
      <c r="WAR1371" s="121"/>
      <c r="WAS1371" s="121"/>
      <c r="WAT1371" s="121"/>
      <c r="WAU1371" s="121"/>
      <c r="WAV1371" s="121"/>
      <c r="WAW1371" s="121"/>
      <c r="WAX1371" s="121"/>
      <c r="WAY1371" s="121"/>
      <c r="WAZ1371" s="121"/>
      <c r="WBA1371" s="121"/>
      <c r="WBB1371" s="121"/>
      <c r="WBC1371" s="121"/>
      <c r="WBD1371" s="121"/>
      <c r="WBE1371" s="121"/>
      <c r="WBF1371" s="121"/>
      <c r="WBG1371" s="121"/>
      <c r="WBH1371" s="121"/>
      <c r="WBI1371" s="121"/>
      <c r="WBJ1371" s="121"/>
      <c r="WBK1371" s="121"/>
      <c r="WBL1371" s="121"/>
      <c r="WBM1371" s="121"/>
      <c r="WBN1371" s="121"/>
      <c r="WBO1371" s="121"/>
      <c r="WBP1371" s="121"/>
      <c r="WBQ1371" s="121"/>
      <c r="WBR1371" s="121"/>
      <c r="WBS1371" s="121"/>
      <c r="WBT1371" s="121"/>
      <c r="WBU1371" s="121"/>
      <c r="WBV1371" s="121"/>
      <c r="WBW1371" s="121"/>
      <c r="WBX1371" s="121"/>
      <c r="WBY1371" s="121"/>
      <c r="WBZ1371" s="121"/>
      <c r="WCA1371" s="121"/>
      <c r="WCB1371" s="121"/>
      <c r="WCC1371" s="121"/>
      <c r="WCD1371" s="121"/>
      <c r="WCE1371" s="121"/>
      <c r="WCF1371" s="121"/>
      <c r="WCG1371" s="121"/>
      <c r="WCH1371" s="121"/>
      <c r="WCI1371" s="121"/>
      <c r="WCJ1371" s="121"/>
      <c r="WCK1371" s="121"/>
      <c r="WCL1371" s="121"/>
      <c r="WCM1371" s="121"/>
      <c r="WCN1371" s="121"/>
      <c r="WCO1371" s="121"/>
      <c r="WCP1371" s="121"/>
      <c r="WCQ1371" s="121"/>
      <c r="WCR1371" s="121"/>
      <c r="WCS1371" s="121"/>
      <c r="WCT1371" s="121"/>
      <c r="WCU1371" s="121"/>
      <c r="WCV1371" s="121"/>
      <c r="WCW1371" s="121"/>
      <c r="WCX1371" s="121"/>
      <c r="WCY1371" s="121"/>
      <c r="WCZ1371" s="121"/>
      <c r="WDA1371" s="121"/>
      <c r="WDB1371" s="121"/>
      <c r="WDC1371" s="121"/>
      <c r="WDD1371" s="121"/>
      <c r="WDE1371" s="121"/>
      <c r="WDF1371" s="121"/>
      <c r="WDG1371" s="121"/>
      <c r="WDH1371" s="121"/>
      <c r="WDI1371" s="121"/>
      <c r="WDJ1371" s="121"/>
      <c r="WDK1371" s="121"/>
      <c r="WDL1371" s="121"/>
      <c r="WDM1371" s="121"/>
      <c r="WDN1371" s="121"/>
      <c r="WDO1371" s="121"/>
      <c r="WDP1371" s="121"/>
      <c r="WDQ1371" s="121"/>
      <c r="WDR1371" s="121"/>
      <c r="WDS1371" s="121"/>
      <c r="WDT1371" s="121"/>
      <c r="WDU1371" s="121"/>
      <c r="WDV1371" s="121"/>
      <c r="WDW1371" s="121"/>
      <c r="WDX1371" s="121"/>
      <c r="WDY1371" s="121"/>
      <c r="WDZ1371" s="121"/>
      <c r="WEA1371" s="121"/>
      <c r="WEB1371" s="121"/>
      <c r="WEC1371" s="121"/>
      <c r="WED1371" s="121"/>
      <c r="WEE1371" s="121"/>
      <c r="WEF1371" s="121"/>
      <c r="WEG1371" s="121"/>
      <c r="WEH1371" s="121"/>
      <c r="WEI1371" s="121"/>
      <c r="WEJ1371" s="121"/>
      <c r="WEK1371" s="121"/>
      <c r="WEL1371" s="121"/>
      <c r="WEM1371" s="121"/>
      <c r="WEN1371" s="121"/>
      <c r="WEO1371" s="121"/>
      <c r="WEP1371" s="121"/>
      <c r="WEQ1371" s="121"/>
      <c r="WER1371" s="121"/>
      <c r="WES1371" s="121"/>
      <c r="WET1371" s="121"/>
      <c r="WEU1371" s="121"/>
      <c r="WEV1371" s="121"/>
      <c r="WEW1371" s="121"/>
      <c r="WEX1371" s="121"/>
      <c r="WEY1371" s="121"/>
      <c r="WEZ1371" s="121"/>
      <c r="WFA1371" s="121"/>
      <c r="WFB1371" s="121"/>
      <c r="WFC1371" s="121"/>
      <c r="WFD1371" s="121"/>
      <c r="WFE1371" s="121"/>
      <c r="WFF1371" s="121"/>
      <c r="WFG1371" s="121"/>
      <c r="WFH1371" s="121"/>
      <c r="WFI1371" s="121"/>
      <c r="WFJ1371" s="121"/>
      <c r="WFK1371" s="121"/>
      <c r="WFL1371" s="121"/>
      <c r="WFM1371" s="121"/>
      <c r="WFN1371" s="121"/>
      <c r="WFO1371" s="121"/>
      <c r="WFP1371" s="121"/>
      <c r="WFQ1371" s="121"/>
      <c r="WFR1371" s="121"/>
      <c r="WFS1371" s="121"/>
      <c r="WFT1371" s="121"/>
      <c r="WFU1371" s="121"/>
      <c r="WFV1371" s="121"/>
      <c r="WFW1371" s="121"/>
      <c r="WFX1371" s="121"/>
      <c r="WFY1371" s="121"/>
      <c r="WFZ1371" s="121"/>
      <c r="WGA1371" s="121"/>
      <c r="WGB1371" s="121"/>
      <c r="WGC1371" s="121"/>
      <c r="WGD1371" s="121"/>
      <c r="WGE1371" s="121"/>
      <c r="WGF1371" s="121"/>
      <c r="WGG1371" s="121"/>
      <c r="WGH1371" s="121"/>
      <c r="WGI1371" s="121"/>
      <c r="WGJ1371" s="121"/>
      <c r="WGK1371" s="121"/>
      <c r="WGL1371" s="121"/>
      <c r="WGM1371" s="121"/>
      <c r="WGN1371" s="121"/>
      <c r="WGO1371" s="121"/>
      <c r="WGP1371" s="121"/>
      <c r="WGQ1371" s="121"/>
      <c r="WGR1371" s="121"/>
      <c r="WGS1371" s="121"/>
      <c r="WGT1371" s="121"/>
      <c r="WGU1371" s="121"/>
      <c r="WGV1371" s="121"/>
      <c r="WGW1371" s="121"/>
      <c r="WGX1371" s="121"/>
      <c r="WGY1371" s="121"/>
      <c r="WGZ1371" s="121"/>
      <c r="WHA1371" s="121"/>
      <c r="WHB1371" s="121"/>
      <c r="WHC1371" s="121"/>
      <c r="WHD1371" s="121"/>
      <c r="WHE1371" s="121"/>
      <c r="WHF1371" s="121"/>
      <c r="WHG1371" s="121"/>
      <c r="WHH1371" s="121"/>
      <c r="WHI1371" s="121"/>
      <c r="WHJ1371" s="121"/>
      <c r="WHK1371" s="121"/>
      <c r="WHL1371" s="121"/>
      <c r="WHM1371" s="121"/>
      <c r="WHN1371" s="121"/>
      <c r="WHO1371" s="121"/>
      <c r="WHP1371" s="121"/>
      <c r="WHQ1371" s="121"/>
      <c r="WHR1371" s="121"/>
      <c r="WHS1371" s="121"/>
      <c r="WHT1371" s="121"/>
      <c r="WHU1371" s="121"/>
      <c r="WHV1371" s="121"/>
      <c r="WHW1371" s="121"/>
      <c r="WHX1371" s="121"/>
      <c r="WHY1371" s="121"/>
      <c r="WHZ1371" s="121"/>
      <c r="WIA1371" s="121"/>
      <c r="WIB1371" s="121"/>
      <c r="WIC1371" s="121"/>
      <c r="WID1371" s="121"/>
      <c r="WIE1371" s="121"/>
      <c r="WIF1371" s="121"/>
      <c r="WIG1371" s="121"/>
      <c r="WIH1371" s="121"/>
      <c r="WII1371" s="121"/>
      <c r="WIJ1371" s="121"/>
      <c r="WIK1371" s="121"/>
      <c r="WIL1371" s="121"/>
      <c r="WIM1371" s="121"/>
      <c r="WIN1371" s="121"/>
      <c r="WIO1371" s="121"/>
      <c r="WIP1371" s="121"/>
      <c r="WIQ1371" s="121"/>
      <c r="WIR1371" s="121"/>
      <c r="WIS1371" s="121"/>
      <c r="WIT1371" s="121"/>
      <c r="WIU1371" s="121"/>
      <c r="WIV1371" s="121"/>
      <c r="WIW1371" s="121"/>
      <c r="WIX1371" s="121"/>
      <c r="WIY1371" s="121"/>
      <c r="WIZ1371" s="121"/>
      <c r="WJA1371" s="121"/>
      <c r="WJB1371" s="121"/>
      <c r="WJC1371" s="121"/>
      <c r="WJD1371" s="121"/>
      <c r="WJE1371" s="121"/>
      <c r="WJF1371" s="121"/>
      <c r="WJG1371" s="121"/>
      <c r="WJH1371" s="121"/>
      <c r="WJI1371" s="121"/>
      <c r="WJJ1371" s="121"/>
      <c r="WJK1371" s="121"/>
      <c r="WJL1371" s="121"/>
      <c r="WJM1371" s="121"/>
      <c r="WJN1371" s="121"/>
      <c r="WJO1371" s="121"/>
      <c r="WJP1371" s="121"/>
      <c r="WJQ1371" s="121"/>
      <c r="WJR1371" s="121"/>
      <c r="WJS1371" s="121"/>
      <c r="WJT1371" s="121"/>
      <c r="WJU1371" s="121"/>
      <c r="WJV1371" s="121"/>
      <c r="WJW1371" s="121"/>
      <c r="WJX1371" s="121"/>
      <c r="WJY1371" s="121"/>
      <c r="WJZ1371" s="121"/>
      <c r="WKA1371" s="121"/>
      <c r="WKB1371" s="121"/>
      <c r="WKC1371" s="121"/>
      <c r="WKD1371" s="121"/>
      <c r="WKE1371" s="121"/>
      <c r="WKF1371" s="121"/>
      <c r="WKG1371" s="121"/>
      <c r="WKH1371" s="121"/>
      <c r="WKI1371" s="121"/>
      <c r="WKJ1371" s="121"/>
      <c r="WKK1371" s="121"/>
      <c r="WKL1371" s="121"/>
      <c r="WKM1371" s="121"/>
      <c r="WKN1371" s="121"/>
      <c r="WKO1371" s="121"/>
      <c r="WKP1371" s="121"/>
      <c r="WKQ1371" s="121"/>
      <c r="WKR1371" s="121"/>
      <c r="WKS1371" s="121"/>
      <c r="WKT1371" s="121"/>
      <c r="WKU1371" s="121"/>
      <c r="WKV1371" s="121"/>
      <c r="WKW1371" s="121"/>
      <c r="WKX1371" s="121"/>
      <c r="WKY1371" s="121"/>
      <c r="WKZ1371" s="121"/>
      <c r="WLA1371" s="121"/>
      <c r="WLB1371" s="121"/>
      <c r="WLC1371" s="121"/>
      <c r="WLD1371" s="121"/>
      <c r="WLE1371" s="121"/>
      <c r="WLF1371" s="121"/>
      <c r="WLG1371" s="121"/>
      <c r="WLH1371" s="121"/>
      <c r="WLI1371" s="121"/>
      <c r="WLJ1371" s="121"/>
      <c r="WLK1371" s="121"/>
      <c r="WLL1371" s="121"/>
      <c r="WLM1371" s="121"/>
      <c r="WLN1371" s="121"/>
      <c r="WLO1371" s="121"/>
      <c r="WLP1371" s="121"/>
      <c r="WLQ1371" s="121"/>
      <c r="WLR1371" s="121"/>
      <c r="WLS1371" s="121"/>
      <c r="WLT1371" s="121"/>
      <c r="WLU1371" s="121"/>
      <c r="WLV1371" s="121"/>
      <c r="WLW1371" s="121"/>
      <c r="WLX1371" s="121"/>
      <c r="WLY1371" s="121"/>
      <c r="WLZ1371" s="121"/>
      <c r="WMA1371" s="121"/>
      <c r="WMB1371" s="121"/>
      <c r="WMC1371" s="121"/>
      <c r="WMD1371" s="121"/>
      <c r="WME1371" s="121"/>
      <c r="WMF1371" s="121"/>
      <c r="WMG1371" s="121"/>
      <c r="WMH1371" s="121"/>
      <c r="WMI1371" s="121"/>
      <c r="WMJ1371" s="121"/>
      <c r="WMK1371" s="121"/>
      <c r="WML1371" s="121"/>
      <c r="WMM1371" s="121"/>
      <c r="WMN1371" s="121"/>
      <c r="WMO1371" s="121"/>
      <c r="WMP1371" s="121"/>
      <c r="WMQ1371" s="121"/>
      <c r="WMR1371" s="121"/>
      <c r="WMS1371" s="121"/>
      <c r="WMT1371" s="121"/>
      <c r="WMU1371" s="121"/>
      <c r="WMV1371" s="121"/>
      <c r="WMW1371" s="121"/>
      <c r="WMX1371" s="121"/>
      <c r="WMY1371" s="121"/>
      <c r="WMZ1371" s="121"/>
      <c r="WNA1371" s="121"/>
      <c r="WNB1371" s="121"/>
      <c r="WNC1371" s="121"/>
      <c r="WND1371" s="121"/>
      <c r="WNE1371" s="121"/>
      <c r="WNF1371" s="121"/>
      <c r="WNG1371" s="121"/>
      <c r="WNH1371" s="121"/>
      <c r="WNI1371" s="121"/>
      <c r="WNJ1371" s="121"/>
      <c r="WNK1371" s="121"/>
      <c r="WNL1371" s="121"/>
      <c r="WNM1371" s="121"/>
      <c r="WNN1371" s="121"/>
      <c r="WNO1371" s="121"/>
      <c r="WNP1371" s="121"/>
      <c r="WNQ1371" s="121"/>
      <c r="WNR1371" s="121"/>
      <c r="WNS1371" s="121"/>
      <c r="WNT1371" s="121"/>
      <c r="WNU1371" s="121"/>
      <c r="WNV1371" s="121"/>
      <c r="WNW1371" s="121"/>
      <c r="WNX1371" s="121"/>
      <c r="WNY1371" s="121"/>
      <c r="WNZ1371" s="121"/>
      <c r="WOA1371" s="121"/>
      <c r="WOB1371" s="121"/>
      <c r="WOC1371" s="121"/>
      <c r="WOD1371" s="121"/>
      <c r="WOE1371" s="121"/>
      <c r="WOF1371" s="121"/>
      <c r="WOG1371" s="121"/>
      <c r="WOH1371" s="121"/>
      <c r="WOI1371" s="121"/>
      <c r="WOJ1371" s="121"/>
      <c r="WOK1371" s="121"/>
      <c r="WOL1371" s="121"/>
      <c r="WOM1371" s="121"/>
      <c r="WON1371" s="121"/>
      <c r="WOO1371" s="121"/>
      <c r="WOP1371" s="121"/>
      <c r="WOQ1371" s="121"/>
      <c r="WOR1371" s="121"/>
      <c r="WOS1371" s="121"/>
      <c r="WOT1371" s="121"/>
      <c r="WOU1371" s="121"/>
      <c r="WOV1371" s="121"/>
      <c r="WOW1371" s="121"/>
      <c r="WOX1371" s="121"/>
      <c r="WOY1371" s="121"/>
      <c r="WOZ1371" s="121"/>
      <c r="WPA1371" s="121"/>
      <c r="WPB1371" s="121"/>
      <c r="WPC1371" s="121"/>
      <c r="WPD1371" s="121"/>
      <c r="WPE1371" s="121"/>
      <c r="WPF1371" s="121"/>
      <c r="WPG1371" s="121"/>
      <c r="WPH1371" s="121"/>
      <c r="WPI1371" s="121"/>
      <c r="WPJ1371" s="121"/>
      <c r="WPK1371" s="121"/>
      <c r="WPL1371" s="121"/>
      <c r="WPM1371" s="121"/>
      <c r="WPN1371" s="121"/>
      <c r="WPO1371" s="121"/>
      <c r="WPP1371" s="121"/>
      <c r="WPQ1371" s="121"/>
      <c r="WPR1371" s="121"/>
      <c r="WPS1371" s="121"/>
      <c r="WPT1371" s="121"/>
      <c r="WPU1371" s="121"/>
      <c r="WPV1371" s="121"/>
      <c r="WPW1371" s="121"/>
      <c r="WPX1371" s="121"/>
      <c r="WPY1371" s="121"/>
      <c r="WPZ1371" s="121"/>
      <c r="WQA1371" s="121"/>
      <c r="WQB1371" s="121"/>
      <c r="WQC1371" s="121"/>
      <c r="WQD1371" s="121"/>
      <c r="WQE1371" s="121"/>
      <c r="WQF1371" s="121"/>
      <c r="WQG1371" s="121"/>
      <c r="WQH1371" s="121"/>
      <c r="WQI1371" s="121"/>
      <c r="WQJ1371" s="121"/>
      <c r="WQK1371" s="121"/>
      <c r="WQL1371" s="121"/>
      <c r="WQM1371" s="121"/>
      <c r="WQN1371" s="121"/>
      <c r="WQO1371" s="121"/>
      <c r="WQP1371" s="121"/>
      <c r="WQQ1371" s="121"/>
      <c r="WQR1371" s="121"/>
      <c r="WQS1371" s="121"/>
      <c r="WQT1371" s="121"/>
      <c r="WQU1371" s="121"/>
      <c r="WQV1371" s="121"/>
      <c r="WQW1371" s="121"/>
      <c r="WQX1371" s="121"/>
      <c r="WQY1371" s="121"/>
      <c r="WQZ1371" s="121"/>
      <c r="WRA1371" s="121"/>
      <c r="WRB1371" s="121"/>
      <c r="WRC1371" s="121"/>
      <c r="WRD1371" s="121"/>
      <c r="WRE1371" s="121"/>
      <c r="WRF1371" s="121"/>
      <c r="WRG1371" s="121"/>
      <c r="WRH1371" s="121"/>
      <c r="WRI1371" s="121"/>
      <c r="WRJ1371" s="121"/>
      <c r="WRK1371" s="121"/>
      <c r="WRL1371" s="121"/>
      <c r="WRM1371" s="121"/>
      <c r="WRN1371" s="121"/>
      <c r="WRO1371" s="121"/>
      <c r="WRP1371" s="121"/>
      <c r="WRQ1371" s="121"/>
      <c r="WRR1371" s="121"/>
      <c r="WRS1371" s="121"/>
      <c r="WRT1371" s="121"/>
      <c r="WRU1371" s="121"/>
      <c r="WRV1371" s="121"/>
      <c r="WRW1371" s="121"/>
      <c r="WRX1371" s="121"/>
      <c r="WRY1371" s="121"/>
      <c r="WRZ1371" s="121"/>
      <c r="WSA1371" s="121"/>
      <c r="WSB1371" s="121"/>
      <c r="WSC1371" s="121"/>
      <c r="WSD1371" s="121"/>
      <c r="WSE1371" s="121"/>
      <c r="WSF1371" s="121"/>
      <c r="WSG1371" s="121"/>
      <c r="WSH1371" s="121"/>
      <c r="WSI1371" s="121"/>
      <c r="WSJ1371" s="121"/>
      <c r="WSK1371" s="121"/>
      <c r="WSL1371" s="121"/>
      <c r="WSM1371" s="121"/>
      <c r="WSN1371" s="121"/>
      <c r="WSO1371" s="121"/>
      <c r="WSP1371" s="121"/>
      <c r="WSQ1371" s="121"/>
      <c r="WSR1371" s="121"/>
      <c r="WSS1371" s="121"/>
      <c r="WST1371" s="121"/>
      <c r="WSU1371" s="121"/>
      <c r="WSV1371" s="121"/>
      <c r="WSW1371" s="121"/>
      <c r="WSX1371" s="121"/>
      <c r="WSY1371" s="121"/>
      <c r="WSZ1371" s="121"/>
      <c r="WTA1371" s="121"/>
      <c r="WTB1371" s="121"/>
      <c r="WTC1371" s="121"/>
      <c r="WTD1371" s="121"/>
      <c r="WTE1371" s="121"/>
      <c r="WTF1371" s="121"/>
      <c r="WTG1371" s="121"/>
      <c r="WTH1371" s="121"/>
      <c r="WTI1371" s="121"/>
      <c r="WTJ1371" s="121"/>
      <c r="WTK1371" s="121"/>
      <c r="WTL1371" s="121"/>
      <c r="WTM1371" s="121"/>
      <c r="WTN1371" s="121"/>
      <c r="WTO1371" s="121"/>
      <c r="WTP1371" s="121"/>
      <c r="WTQ1371" s="121"/>
      <c r="WTR1371" s="121"/>
      <c r="WTS1371" s="121"/>
      <c r="WTT1371" s="121"/>
      <c r="WTU1371" s="121"/>
      <c r="WTV1371" s="121"/>
      <c r="WTW1371" s="121"/>
      <c r="WTX1371" s="121"/>
      <c r="WTY1371" s="121"/>
      <c r="WTZ1371" s="121"/>
      <c r="WUA1371" s="121"/>
      <c r="WUB1371" s="121"/>
      <c r="WUC1371" s="121"/>
      <c r="WUD1371" s="121"/>
      <c r="WUE1371" s="121"/>
      <c r="WUF1371" s="121"/>
      <c r="WUG1371" s="121"/>
      <c r="WUH1371" s="121"/>
      <c r="WUI1371" s="121"/>
      <c r="WUJ1371" s="121"/>
      <c r="WUK1371" s="121"/>
      <c r="WUL1371" s="121"/>
      <c r="WUM1371" s="121"/>
      <c r="WUN1371" s="121"/>
      <c r="WUO1371" s="121"/>
      <c r="WUP1371" s="121"/>
      <c r="WUQ1371" s="121"/>
      <c r="WUR1371" s="121"/>
      <c r="WUS1371" s="121"/>
      <c r="WUT1371" s="121"/>
      <c r="WUU1371" s="121"/>
      <c r="WUV1371" s="121"/>
      <c r="WUW1371" s="121"/>
      <c r="WUX1371" s="121"/>
      <c r="WUY1371" s="121"/>
      <c r="WUZ1371" s="121"/>
      <c r="WVA1371" s="121"/>
      <c r="WVB1371" s="121"/>
      <c r="WVC1371" s="121"/>
      <c r="WVD1371" s="121"/>
      <c r="WVE1371" s="121"/>
      <c r="WVF1371" s="121"/>
      <c r="WVG1371" s="121"/>
      <c r="WVH1371" s="121"/>
      <c r="WVI1371" s="121"/>
      <c r="WVJ1371" s="121"/>
      <c r="WVK1371" s="121"/>
      <c r="WVL1371" s="121"/>
      <c r="WVM1371" s="121"/>
      <c r="WVN1371" s="121"/>
      <c r="WVO1371" s="121"/>
      <c r="WVP1371" s="121"/>
      <c r="WVQ1371" s="121"/>
      <c r="WVR1371" s="121"/>
      <c r="WVS1371" s="121"/>
      <c r="WVT1371" s="121"/>
      <c r="WVU1371" s="121"/>
      <c r="WVV1371" s="121"/>
      <c r="WVW1371" s="121"/>
      <c r="WVX1371" s="121"/>
      <c r="WVY1371" s="121"/>
      <c r="WVZ1371" s="121"/>
      <c r="WWA1371" s="121"/>
      <c r="WWB1371" s="121"/>
      <c r="WWC1371" s="121"/>
      <c r="WWD1371" s="121"/>
      <c r="WWE1371" s="121"/>
      <c r="WWF1371" s="121"/>
      <c r="WWG1371" s="121"/>
      <c r="WWH1371" s="121"/>
      <c r="WWI1371" s="121"/>
      <c r="WWJ1371" s="121"/>
      <c r="WWK1371" s="121"/>
      <c r="WWL1371" s="121"/>
      <c r="WWM1371" s="121"/>
      <c r="WWN1371" s="121"/>
      <c r="WWO1371" s="121"/>
      <c r="WWP1371" s="121"/>
      <c r="WWQ1371" s="121"/>
      <c r="WWR1371" s="121"/>
      <c r="WWS1371" s="121"/>
      <c r="WWT1371" s="121"/>
      <c r="WWU1371" s="121"/>
      <c r="WWV1371" s="121"/>
      <c r="WWW1371" s="121"/>
      <c r="WWX1371" s="121"/>
      <c r="WWY1371" s="121"/>
      <c r="WWZ1371" s="121"/>
      <c r="WXA1371" s="121"/>
      <c r="WXB1371" s="121"/>
      <c r="WXC1371" s="121"/>
      <c r="WXD1371" s="121"/>
      <c r="WXE1371" s="121"/>
      <c r="WXF1371" s="121"/>
      <c r="WXG1371" s="121"/>
      <c r="WXH1371" s="121"/>
      <c r="WXI1371" s="121"/>
      <c r="WXJ1371" s="121"/>
      <c r="WXK1371" s="121"/>
      <c r="WXL1371" s="121"/>
      <c r="WXM1371" s="121"/>
      <c r="WXN1371" s="121"/>
      <c r="WXO1371" s="121"/>
      <c r="WXP1371" s="121"/>
      <c r="WXQ1371" s="121"/>
      <c r="WXR1371" s="121"/>
      <c r="WXS1371" s="121"/>
      <c r="WXT1371" s="121"/>
      <c r="WXU1371" s="121"/>
      <c r="WXV1371" s="121"/>
      <c r="WXW1371" s="121"/>
      <c r="WXX1371" s="121"/>
      <c r="WXY1371" s="121"/>
      <c r="WXZ1371" s="121"/>
      <c r="WYA1371" s="121"/>
      <c r="WYB1371" s="121"/>
      <c r="WYC1371" s="121"/>
      <c r="WYD1371" s="121"/>
      <c r="WYE1371" s="121"/>
      <c r="WYF1371" s="121"/>
      <c r="WYG1371" s="121"/>
      <c r="WYH1371" s="121"/>
      <c r="WYI1371" s="121"/>
      <c r="WYJ1371" s="121"/>
      <c r="WYK1371" s="121"/>
      <c r="WYL1371" s="121"/>
      <c r="WYM1371" s="121"/>
      <c r="WYN1371" s="121"/>
      <c r="WYO1371" s="121"/>
      <c r="WYP1371" s="121"/>
      <c r="WYQ1371" s="121"/>
      <c r="WYR1371" s="121"/>
      <c r="WYS1371" s="121"/>
      <c r="WYT1371" s="121"/>
      <c r="WYU1371" s="121"/>
      <c r="WYV1371" s="121"/>
      <c r="WYW1371" s="121"/>
      <c r="WYX1371" s="121"/>
      <c r="WYY1371" s="121"/>
      <c r="WYZ1371" s="121"/>
      <c r="WZA1371" s="121"/>
      <c r="WZB1371" s="121"/>
      <c r="WZC1371" s="121"/>
      <c r="WZD1371" s="121"/>
      <c r="WZE1371" s="121"/>
      <c r="WZF1371" s="121"/>
      <c r="WZG1371" s="121"/>
      <c r="WZH1371" s="121"/>
      <c r="WZI1371" s="121"/>
      <c r="WZJ1371" s="121"/>
      <c r="WZK1371" s="121"/>
      <c r="WZL1371" s="121"/>
      <c r="WZM1371" s="121"/>
      <c r="WZN1371" s="121"/>
      <c r="WZO1371" s="121"/>
      <c r="WZP1371" s="121"/>
      <c r="WZQ1371" s="121"/>
      <c r="WZR1371" s="121"/>
      <c r="WZS1371" s="121"/>
      <c r="WZT1371" s="121"/>
      <c r="WZU1371" s="121"/>
      <c r="WZV1371" s="121"/>
      <c r="WZW1371" s="121"/>
      <c r="WZX1371" s="121"/>
      <c r="WZY1371" s="121"/>
      <c r="WZZ1371" s="121"/>
      <c r="XAA1371" s="121"/>
      <c r="XAB1371" s="121"/>
      <c r="XAC1371" s="121"/>
      <c r="XAD1371" s="121"/>
      <c r="XAE1371" s="121"/>
      <c r="XAF1371" s="121"/>
      <c r="XAG1371" s="121"/>
      <c r="XAH1371" s="121"/>
      <c r="XAI1371" s="121"/>
      <c r="XAJ1371" s="121"/>
      <c r="XAK1371" s="121"/>
      <c r="XAL1371" s="121"/>
      <c r="XAM1371" s="121"/>
      <c r="XAN1371" s="121"/>
      <c r="XAO1371" s="121"/>
      <c r="XAP1371" s="121"/>
      <c r="XAQ1371" s="121"/>
      <c r="XAR1371" s="121"/>
      <c r="XAS1371" s="121"/>
      <c r="XAT1371" s="121"/>
      <c r="XAU1371" s="121"/>
      <c r="XAV1371" s="121"/>
      <c r="XAW1371" s="121"/>
      <c r="XAX1371" s="121"/>
      <c r="XAY1371" s="121"/>
      <c r="XAZ1371" s="121"/>
      <c r="XBA1371" s="121"/>
      <c r="XBB1371" s="121"/>
      <c r="XBC1371" s="121"/>
      <c r="XBD1371" s="121"/>
      <c r="XBE1371" s="121"/>
      <c r="XBF1371" s="121"/>
      <c r="XBG1371" s="121"/>
      <c r="XBH1371" s="121"/>
      <c r="XBI1371" s="121"/>
      <c r="XBJ1371" s="121"/>
      <c r="XBK1371" s="121"/>
      <c r="XBL1371" s="121"/>
      <c r="XBM1371" s="121"/>
      <c r="XBN1371" s="121"/>
      <c r="XBO1371" s="121"/>
      <c r="XBP1371" s="121"/>
      <c r="XBQ1371" s="121"/>
      <c r="XBR1371" s="121"/>
      <c r="XBS1371" s="121"/>
      <c r="XBT1371" s="121"/>
      <c r="XBU1371" s="121"/>
      <c r="XBV1371" s="121"/>
      <c r="XBW1371" s="121"/>
      <c r="XBX1371" s="121"/>
      <c r="XBY1371" s="121"/>
      <c r="XBZ1371" s="121"/>
      <c r="XCA1371" s="121"/>
      <c r="XCB1371" s="121"/>
      <c r="XCC1371" s="121"/>
      <c r="XCD1371" s="121"/>
      <c r="XCE1371" s="121"/>
      <c r="XCF1371" s="121"/>
      <c r="XCG1371" s="121"/>
      <c r="XCH1371" s="121"/>
      <c r="XCI1371" s="121"/>
      <c r="XCJ1371" s="121"/>
      <c r="XCK1371" s="121"/>
      <c r="XCL1371" s="121"/>
      <c r="XCM1371" s="121"/>
      <c r="XCN1371" s="121"/>
      <c r="XCO1371" s="121"/>
      <c r="XCP1371" s="121"/>
      <c r="XCQ1371" s="121"/>
      <c r="XCR1371" s="121"/>
      <c r="XCS1371" s="121"/>
      <c r="XCT1371" s="121"/>
      <c r="XCU1371" s="121"/>
      <c r="XCV1371" s="121"/>
      <c r="XCW1371" s="121"/>
      <c r="XCX1371" s="121"/>
      <c r="XCY1371" s="121"/>
      <c r="XCZ1371" s="121"/>
      <c r="XDA1371" s="121"/>
    </row>
    <row r="1372" spans="1:16329" ht="61.5" x14ac:dyDescent="0.85">
      <c r="B1372" s="13" t="s">
        <v>806</v>
      </c>
      <c r="C1372" s="13"/>
      <c r="D1372" s="183">
        <v>6983914.6999999993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55">
        <v>0</v>
      </c>
      <c r="L1372" s="20">
        <v>0</v>
      </c>
      <c r="M1372" s="20">
        <v>543</v>
      </c>
      <c r="N1372" s="20">
        <v>4443851.93</v>
      </c>
      <c r="O1372" s="20">
        <v>0</v>
      </c>
      <c r="P1372" s="20">
        <v>0</v>
      </c>
      <c r="Q1372" s="20">
        <v>322</v>
      </c>
      <c r="R1372" s="20">
        <v>2195472.9</v>
      </c>
      <c r="S1372" s="20">
        <v>0</v>
      </c>
      <c r="T1372" s="20">
        <v>0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0</v>
      </c>
      <c r="AA1372" s="20">
        <v>0</v>
      </c>
      <c r="AB1372" s="20">
        <v>0</v>
      </c>
      <c r="AC1372" s="20">
        <v>99589.87</v>
      </c>
      <c r="AD1372" s="20">
        <v>245000</v>
      </c>
      <c r="AE1372" s="20">
        <v>0</v>
      </c>
      <c r="AF1372" s="196" t="s">
        <v>723</v>
      </c>
      <c r="AG1372" s="196" t="s">
        <v>723</v>
      </c>
      <c r="AH1372" s="197" t="s">
        <v>723</v>
      </c>
      <c r="AT1372" s="10" t="e">
        <f t="shared" si="91"/>
        <v>#N/A</v>
      </c>
      <c r="BY1372" s="69"/>
      <c r="BZ1372" s="52">
        <v>4715781.71</v>
      </c>
    </row>
    <row r="1373" spans="1:16329" ht="61.5" x14ac:dyDescent="0.85">
      <c r="A1373" s="10">
        <v>1</v>
      </c>
      <c r="B1373" s="48">
        <f>SUBTOTAL(103,$A$1033:A1373)</f>
        <v>308</v>
      </c>
      <c r="C1373" s="78" t="s">
        <v>764</v>
      </c>
      <c r="D1373" s="20">
        <v>2313404.9899999998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55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322</v>
      </c>
      <c r="R1373" s="20">
        <v>2195472.9</v>
      </c>
      <c r="S1373" s="20">
        <v>0</v>
      </c>
      <c r="T1373" s="20">
        <v>0</v>
      </c>
      <c r="U1373" s="20">
        <v>0</v>
      </c>
      <c r="V1373" s="20">
        <v>0</v>
      </c>
      <c r="W1373" s="20">
        <v>0</v>
      </c>
      <c r="X1373" s="20">
        <v>0</v>
      </c>
      <c r="Y1373" s="20">
        <v>0</v>
      </c>
      <c r="Z1373" s="20">
        <v>0</v>
      </c>
      <c r="AA1373" s="20">
        <v>0</v>
      </c>
      <c r="AB1373" s="20">
        <v>0</v>
      </c>
      <c r="AC1373" s="20">
        <v>32932.089999999997</v>
      </c>
      <c r="AD1373" s="20">
        <v>85000</v>
      </c>
      <c r="AE1373" s="20">
        <v>0</v>
      </c>
      <c r="AF1373" s="22">
        <v>2022</v>
      </c>
      <c r="AG1373" s="22">
        <v>2022</v>
      </c>
      <c r="AH1373" s="23">
        <v>2022</v>
      </c>
      <c r="AT1373" s="10" t="e">
        <f t="shared" si="91"/>
        <v>#N/A</v>
      </c>
      <c r="BZ1373" s="52"/>
    </row>
    <row r="1374" spans="1:16329" ht="61.5" x14ac:dyDescent="0.85">
      <c r="A1374" s="10">
        <v>1</v>
      </c>
      <c r="B1374" s="48">
        <f>SUBTOTAL(103,$A$1033:A1374)</f>
        <v>309</v>
      </c>
      <c r="C1374" s="78" t="s">
        <v>181</v>
      </c>
      <c r="D1374" s="20">
        <v>2234254.6199999996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55">
        <v>0</v>
      </c>
      <c r="L1374" s="20">
        <v>0</v>
      </c>
      <c r="M1374" s="20">
        <v>260</v>
      </c>
      <c r="N1374" s="20">
        <v>2122418.34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0">
        <v>0</v>
      </c>
      <c r="AC1374" s="20">
        <v>31836.28</v>
      </c>
      <c r="AD1374" s="20">
        <v>80000</v>
      </c>
      <c r="AE1374" s="20">
        <v>0</v>
      </c>
      <c r="AF1374" s="22">
        <v>2022</v>
      </c>
      <c r="AG1374" s="22">
        <v>2022</v>
      </c>
      <c r="AH1374" s="23">
        <v>2022</v>
      </c>
      <c r="AT1374" s="10" t="e">
        <f t="shared" si="91"/>
        <v>#N/A</v>
      </c>
      <c r="BZ1374" s="52"/>
    </row>
    <row r="1375" spans="1:16329" ht="61.5" x14ac:dyDescent="0.85">
      <c r="A1375" s="10">
        <v>1</v>
      </c>
      <c r="B1375" s="48">
        <f>SUBTOTAL(103,$A$1033:A1375)</f>
        <v>310</v>
      </c>
      <c r="C1375" s="78" t="s">
        <v>179</v>
      </c>
      <c r="D1375" s="20">
        <v>2436255.09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55">
        <v>0</v>
      </c>
      <c r="L1375" s="20">
        <v>0</v>
      </c>
      <c r="M1375" s="20">
        <v>283</v>
      </c>
      <c r="N1375" s="20">
        <v>2321433.59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20">
        <v>0</v>
      </c>
      <c r="U1375" s="20">
        <v>0</v>
      </c>
      <c r="V1375" s="20">
        <v>0</v>
      </c>
      <c r="W1375" s="20">
        <v>0</v>
      </c>
      <c r="X1375" s="20">
        <v>0</v>
      </c>
      <c r="Y1375" s="20">
        <v>0</v>
      </c>
      <c r="Z1375" s="20">
        <v>0</v>
      </c>
      <c r="AA1375" s="20">
        <v>0</v>
      </c>
      <c r="AB1375" s="20">
        <v>0</v>
      </c>
      <c r="AC1375" s="20">
        <v>34821.5</v>
      </c>
      <c r="AD1375" s="20">
        <v>80000</v>
      </c>
      <c r="AE1375" s="20">
        <v>0</v>
      </c>
      <c r="AF1375" s="22">
        <v>2022</v>
      </c>
      <c r="AG1375" s="22">
        <v>2022</v>
      </c>
      <c r="AH1375" s="23">
        <v>2022</v>
      </c>
      <c r="AT1375" s="10" t="e">
        <f t="shared" si="91"/>
        <v>#N/A</v>
      </c>
      <c r="BZ1375" s="52"/>
    </row>
    <row r="1376" spans="1:16329" ht="61.5" x14ac:dyDescent="0.85">
      <c r="B1376" s="13" t="s">
        <v>807</v>
      </c>
      <c r="C1376" s="13"/>
      <c r="D1376" s="183">
        <v>9070848.4900000002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55">
        <v>0</v>
      </c>
      <c r="L1376" s="20">
        <v>0</v>
      </c>
      <c r="M1376" s="20">
        <v>242</v>
      </c>
      <c r="N1376" s="20">
        <v>1978303.2</v>
      </c>
      <c r="O1376" s="20">
        <v>0</v>
      </c>
      <c r="P1376" s="20">
        <v>0</v>
      </c>
      <c r="Q1376" s="20">
        <v>1263.3</v>
      </c>
      <c r="R1376" s="20">
        <v>6830414.5300000012</v>
      </c>
      <c r="S1376" s="20">
        <v>0</v>
      </c>
      <c r="T1376" s="20">
        <v>0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0</v>
      </c>
      <c r="AA1376" s="20">
        <v>0</v>
      </c>
      <c r="AB1376" s="20">
        <v>0</v>
      </c>
      <c r="AC1376" s="20">
        <v>132130.76</v>
      </c>
      <c r="AD1376" s="20">
        <v>130000</v>
      </c>
      <c r="AE1376" s="20">
        <v>0</v>
      </c>
      <c r="AF1376" s="196" t="s">
        <v>723</v>
      </c>
      <c r="AG1376" s="196" t="s">
        <v>723</v>
      </c>
      <c r="AH1376" s="197" t="s">
        <v>723</v>
      </c>
      <c r="AT1376" s="10" t="e">
        <f t="shared" si="91"/>
        <v>#N/A</v>
      </c>
      <c r="BY1376" s="69"/>
      <c r="BZ1376" s="52">
        <v>2590114.16</v>
      </c>
    </row>
    <row r="1377" spans="1:82" ht="61.5" x14ac:dyDescent="0.85">
      <c r="A1377" s="10">
        <v>1</v>
      </c>
      <c r="B1377" s="48">
        <f>SUBTOTAL(103,$A$1033:A1377)</f>
        <v>311</v>
      </c>
      <c r="C1377" s="78" t="s">
        <v>1651</v>
      </c>
      <c r="D1377" s="20">
        <v>1970176.6800000002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55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378.8</v>
      </c>
      <c r="R1377" s="20">
        <v>1877021.36</v>
      </c>
      <c r="S1377" s="20">
        <v>0</v>
      </c>
      <c r="T1377" s="20">
        <v>0</v>
      </c>
      <c r="U1377" s="20">
        <v>0</v>
      </c>
      <c r="V1377" s="20">
        <v>0</v>
      </c>
      <c r="W1377" s="20">
        <v>0</v>
      </c>
      <c r="X1377" s="20">
        <v>0</v>
      </c>
      <c r="Y1377" s="20">
        <v>0</v>
      </c>
      <c r="Z1377" s="20">
        <v>0</v>
      </c>
      <c r="AA1377" s="20">
        <v>0</v>
      </c>
      <c r="AB1377" s="20">
        <v>0</v>
      </c>
      <c r="AC1377" s="20">
        <v>28155.32</v>
      </c>
      <c r="AD1377" s="20">
        <v>65000</v>
      </c>
      <c r="AE1377" s="20">
        <v>0</v>
      </c>
      <c r="AF1377" s="22">
        <v>2022</v>
      </c>
      <c r="AG1377" s="22">
        <v>2022</v>
      </c>
      <c r="AH1377" s="23">
        <v>2022</v>
      </c>
      <c r="AT1377" s="10" t="e">
        <f t="shared" si="91"/>
        <v>#N/A</v>
      </c>
      <c r="BZ1377" s="52"/>
    </row>
    <row r="1378" spans="1:82" ht="61.5" x14ac:dyDescent="0.85">
      <c r="A1378" s="10">
        <v>1</v>
      </c>
      <c r="B1378" s="48">
        <f>SUBTOTAL(103,$A$1033:A1378)</f>
        <v>312</v>
      </c>
      <c r="C1378" s="78" t="s">
        <v>176</v>
      </c>
      <c r="D1378" s="20">
        <v>2072977.75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55">
        <v>0</v>
      </c>
      <c r="L1378" s="20">
        <v>0</v>
      </c>
      <c r="M1378" s="20">
        <v>242</v>
      </c>
      <c r="N1378" s="20">
        <v>1978303.2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20">
        <v>0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0</v>
      </c>
      <c r="AA1378" s="20">
        <v>0</v>
      </c>
      <c r="AB1378" s="20">
        <v>0</v>
      </c>
      <c r="AC1378" s="20">
        <v>29674.55</v>
      </c>
      <c r="AD1378" s="20">
        <v>65000</v>
      </c>
      <c r="AE1378" s="20">
        <v>0</v>
      </c>
      <c r="AF1378" s="22">
        <v>2022</v>
      </c>
      <c r="AG1378" s="22">
        <v>2022</v>
      </c>
      <c r="AH1378" s="23">
        <v>2022</v>
      </c>
      <c r="AT1378" s="10" t="e">
        <f t="shared" si="91"/>
        <v>#N/A</v>
      </c>
      <c r="BZ1378" s="52"/>
    </row>
    <row r="1379" spans="1:82" ht="61.5" x14ac:dyDescent="0.85">
      <c r="A1379" s="10">
        <v>1</v>
      </c>
      <c r="B1379" s="48">
        <f>SUBTOTAL(103,$A$1033:A1379)</f>
        <v>313</v>
      </c>
      <c r="C1379" s="13" t="s">
        <v>173</v>
      </c>
      <c r="D1379" s="20">
        <v>2591526.66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55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459</v>
      </c>
      <c r="R1379" s="20">
        <v>2553228.2400000002</v>
      </c>
      <c r="S1379" s="20">
        <v>0</v>
      </c>
      <c r="T1379" s="20">
        <v>0</v>
      </c>
      <c r="U1379" s="20">
        <v>0</v>
      </c>
      <c r="V1379" s="20">
        <v>0</v>
      </c>
      <c r="W1379" s="20">
        <v>0</v>
      </c>
      <c r="X1379" s="20">
        <v>0</v>
      </c>
      <c r="Y1379" s="20">
        <v>0</v>
      </c>
      <c r="Z1379" s="20">
        <v>0</v>
      </c>
      <c r="AA1379" s="20">
        <v>0</v>
      </c>
      <c r="AB1379" s="20">
        <v>0</v>
      </c>
      <c r="AC1379" s="20">
        <v>38298.42</v>
      </c>
      <c r="AD1379" s="93">
        <v>0</v>
      </c>
      <c r="AE1379" s="93">
        <v>0</v>
      </c>
      <c r="AF1379" s="122" t="s">
        <v>265</v>
      </c>
      <c r="AG1379" s="122">
        <v>2022</v>
      </c>
      <c r="AH1379" s="123">
        <v>2022</v>
      </c>
      <c r="AT1379" s="10" t="e">
        <f t="shared" si="91"/>
        <v>#N/A</v>
      </c>
      <c r="BZ1379" s="52"/>
      <c r="CD1379" s="10" t="e">
        <f>VLOOKUP(C1379,CE:CF,2,FALSE)</f>
        <v>#N/A</v>
      </c>
    </row>
    <row r="1380" spans="1:82" ht="61.5" x14ac:dyDescent="0.85">
      <c r="A1380" s="10">
        <v>1</v>
      </c>
      <c r="B1380" s="48">
        <f>SUBTOTAL(103,$A$1033:A1380)</f>
        <v>314</v>
      </c>
      <c r="C1380" s="13" t="s">
        <v>174</v>
      </c>
      <c r="D1380" s="20">
        <v>2436167.4000000004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55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425.5</v>
      </c>
      <c r="R1380" s="20">
        <v>2400164.9300000002</v>
      </c>
      <c r="S1380" s="20">
        <v>0</v>
      </c>
      <c r="T1380" s="20">
        <v>0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0</v>
      </c>
      <c r="AA1380" s="20">
        <v>0</v>
      </c>
      <c r="AB1380" s="20">
        <v>0</v>
      </c>
      <c r="AC1380" s="20">
        <v>36002.47</v>
      </c>
      <c r="AD1380" s="93">
        <v>0</v>
      </c>
      <c r="AE1380" s="93">
        <v>0</v>
      </c>
      <c r="AF1380" s="122" t="s">
        <v>265</v>
      </c>
      <c r="AG1380" s="122">
        <v>2022</v>
      </c>
      <c r="AH1380" s="123">
        <v>2022</v>
      </c>
      <c r="AT1380" s="10" t="e">
        <f t="shared" si="91"/>
        <v>#N/A</v>
      </c>
      <c r="BZ1380" s="52"/>
      <c r="CD1380" s="10" t="e">
        <f>VLOOKUP(C1380,CE:CF,2,FALSE)</f>
        <v>#N/A</v>
      </c>
    </row>
    <row r="1381" spans="1:82" ht="61.5" x14ac:dyDescent="0.85">
      <c r="B1381" s="13" t="s">
        <v>808</v>
      </c>
      <c r="C1381" s="13"/>
      <c r="D1381" s="183">
        <v>7657120.3000000007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55">
        <v>0</v>
      </c>
      <c r="L1381" s="20">
        <v>0</v>
      </c>
      <c r="M1381" s="20">
        <v>898</v>
      </c>
      <c r="N1381" s="20">
        <v>7435586.5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0</v>
      </c>
      <c r="U1381" s="20">
        <v>0</v>
      </c>
      <c r="V1381" s="20">
        <v>0</v>
      </c>
      <c r="W1381" s="20">
        <v>0</v>
      </c>
      <c r="X1381" s="20">
        <v>0</v>
      </c>
      <c r="Y1381" s="20">
        <v>0</v>
      </c>
      <c r="Z1381" s="20">
        <v>0</v>
      </c>
      <c r="AA1381" s="20">
        <v>0</v>
      </c>
      <c r="AB1381" s="20">
        <v>0</v>
      </c>
      <c r="AC1381" s="20">
        <v>111533.8</v>
      </c>
      <c r="AD1381" s="20">
        <v>110000</v>
      </c>
      <c r="AE1381" s="20">
        <v>0</v>
      </c>
      <c r="AF1381" s="196" t="s">
        <v>723</v>
      </c>
      <c r="AG1381" s="196" t="s">
        <v>723</v>
      </c>
      <c r="AH1381" s="197" t="s">
        <v>723</v>
      </c>
      <c r="AT1381" s="10" t="e">
        <f t="shared" si="91"/>
        <v>#N/A</v>
      </c>
      <c r="BY1381" s="69"/>
      <c r="BZ1381" s="52">
        <v>1456533.11</v>
      </c>
    </row>
    <row r="1382" spans="1:82" ht="61.5" x14ac:dyDescent="0.85">
      <c r="A1382" s="10">
        <v>1</v>
      </c>
      <c r="B1382" s="48">
        <f>SUBTOTAL(103,$A$1033:A1382)</f>
        <v>315</v>
      </c>
      <c r="C1382" s="78" t="s">
        <v>765</v>
      </c>
      <c r="D1382" s="20">
        <v>2397937.5900000003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55">
        <v>0</v>
      </c>
      <c r="L1382" s="20">
        <v>0</v>
      </c>
      <c r="M1382" s="20">
        <v>280</v>
      </c>
      <c r="N1382" s="20">
        <v>2254125.7000000002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0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0</v>
      </c>
      <c r="AA1382" s="20">
        <v>0</v>
      </c>
      <c r="AB1382" s="20">
        <v>0</v>
      </c>
      <c r="AC1382" s="20">
        <v>33811.89</v>
      </c>
      <c r="AD1382" s="20">
        <v>110000</v>
      </c>
      <c r="AE1382" s="20">
        <v>0</v>
      </c>
      <c r="AF1382" s="22">
        <v>2022</v>
      </c>
      <c r="AG1382" s="22">
        <v>2022</v>
      </c>
      <c r="AH1382" s="23">
        <v>2022</v>
      </c>
      <c r="AT1382" s="10" t="e">
        <f t="shared" si="91"/>
        <v>#N/A</v>
      </c>
      <c r="BZ1382" s="52"/>
    </row>
    <row r="1383" spans="1:82" ht="61.5" x14ac:dyDescent="0.85">
      <c r="A1383" s="10">
        <v>1</v>
      </c>
      <c r="B1383" s="48">
        <f>SUBTOTAL(103,$A$1033:A1383)</f>
        <v>316</v>
      </c>
      <c r="C1383" s="13" t="s">
        <v>175</v>
      </c>
      <c r="D1383" s="20">
        <v>5259182.71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55">
        <v>0</v>
      </c>
      <c r="L1383" s="20">
        <v>0</v>
      </c>
      <c r="M1383" s="20">
        <v>618</v>
      </c>
      <c r="N1383" s="20">
        <v>5181460.8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0</v>
      </c>
      <c r="U1383" s="20">
        <v>0</v>
      </c>
      <c r="V1383" s="20">
        <v>0</v>
      </c>
      <c r="W1383" s="20">
        <v>0</v>
      </c>
      <c r="X1383" s="20">
        <v>0</v>
      </c>
      <c r="Y1383" s="20">
        <v>0</v>
      </c>
      <c r="Z1383" s="20">
        <v>0</v>
      </c>
      <c r="AA1383" s="20">
        <v>0</v>
      </c>
      <c r="AB1383" s="20">
        <v>0</v>
      </c>
      <c r="AC1383" s="20">
        <v>77721.91</v>
      </c>
      <c r="AD1383" s="93">
        <v>0</v>
      </c>
      <c r="AE1383" s="93">
        <v>0</v>
      </c>
      <c r="AF1383" s="122" t="s">
        <v>265</v>
      </c>
      <c r="AG1383" s="122">
        <v>2022</v>
      </c>
      <c r="AH1383" s="123">
        <v>2022</v>
      </c>
      <c r="AT1383" s="10" t="e">
        <f t="shared" si="91"/>
        <v>#N/A</v>
      </c>
      <c r="BZ1383" s="52"/>
      <c r="CD1383" s="10" t="e">
        <f>VLOOKUP(C1383,CE:CF,2,FALSE)</f>
        <v>#N/A</v>
      </c>
    </row>
    <row r="1384" spans="1:82" ht="61.5" x14ac:dyDescent="0.85">
      <c r="B1384" s="13" t="s">
        <v>810</v>
      </c>
      <c r="C1384" s="178"/>
      <c r="D1384" s="183">
        <v>18566631.73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55">
        <v>0</v>
      </c>
      <c r="L1384" s="20">
        <v>0</v>
      </c>
      <c r="M1384" s="20">
        <v>2210</v>
      </c>
      <c r="N1384" s="20">
        <v>18020763.550000001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0</v>
      </c>
      <c r="U1384" s="20">
        <v>0</v>
      </c>
      <c r="V1384" s="20">
        <v>0</v>
      </c>
      <c r="W1384" s="20">
        <v>0</v>
      </c>
      <c r="X1384" s="20">
        <v>0</v>
      </c>
      <c r="Y1384" s="20">
        <v>0</v>
      </c>
      <c r="Z1384" s="20">
        <v>0</v>
      </c>
      <c r="AA1384" s="20">
        <v>0</v>
      </c>
      <c r="AB1384" s="20">
        <v>0</v>
      </c>
      <c r="AC1384" s="20">
        <v>255868.18000000002</v>
      </c>
      <c r="AD1384" s="20">
        <v>290000</v>
      </c>
      <c r="AE1384" s="20">
        <v>0</v>
      </c>
      <c r="AF1384" s="196" t="s">
        <v>723</v>
      </c>
      <c r="AG1384" s="196" t="s">
        <v>723</v>
      </c>
      <c r="AH1384" s="197" t="s">
        <v>723</v>
      </c>
      <c r="AT1384" s="10" t="e">
        <f t="shared" si="91"/>
        <v>#N/A</v>
      </c>
      <c r="BY1384" s="69"/>
      <c r="BZ1384" s="52">
        <v>10290828.25</v>
      </c>
    </row>
    <row r="1385" spans="1:82" ht="61.5" x14ac:dyDescent="0.85">
      <c r="A1385" s="10">
        <v>1</v>
      </c>
      <c r="B1385" s="48">
        <f>SUBTOTAL(103,$A$1033:A1385)</f>
        <v>317</v>
      </c>
      <c r="C1385" s="78" t="s">
        <v>85</v>
      </c>
      <c r="D1385" s="20">
        <v>5476640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55">
        <v>0</v>
      </c>
      <c r="L1385" s="20">
        <v>0</v>
      </c>
      <c r="M1385" s="20">
        <v>650</v>
      </c>
      <c r="N1385" s="20">
        <v>5297182.2699999996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20">
        <v>0</v>
      </c>
      <c r="U1385" s="20">
        <v>0</v>
      </c>
      <c r="V1385" s="20">
        <v>0</v>
      </c>
      <c r="W1385" s="20">
        <v>0</v>
      </c>
      <c r="X1385" s="20">
        <v>0</v>
      </c>
      <c r="Y1385" s="20">
        <v>0</v>
      </c>
      <c r="Z1385" s="20">
        <v>0</v>
      </c>
      <c r="AA1385" s="20">
        <v>0</v>
      </c>
      <c r="AB1385" s="20">
        <v>0</v>
      </c>
      <c r="AC1385" s="20">
        <v>79457.73</v>
      </c>
      <c r="AD1385" s="20">
        <v>100000</v>
      </c>
      <c r="AE1385" s="20">
        <v>0</v>
      </c>
      <c r="AF1385" s="22">
        <v>2022</v>
      </c>
      <c r="AG1385" s="22">
        <v>2022</v>
      </c>
      <c r="AH1385" s="23">
        <v>2022</v>
      </c>
      <c r="AT1385" s="10" t="e">
        <f t="shared" si="91"/>
        <v>#N/A</v>
      </c>
      <c r="BZ1385" s="52"/>
    </row>
    <row r="1386" spans="1:82" ht="61.5" x14ac:dyDescent="0.85">
      <c r="A1386" s="10">
        <v>1</v>
      </c>
      <c r="B1386" s="48">
        <f>SUBTOTAL(103,$A$1033:A1386)</f>
        <v>318</v>
      </c>
      <c r="C1386" s="78" t="s">
        <v>86</v>
      </c>
      <c r="D1386" s="20">
        <v>4760464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55">
        <v>0</v>
      </c>
      <c r="L1386" s="20">
        <v>0</v>
      </c>
      <c r="M1386" s="20">
        <v>565</v>
      </c>
      <c r="N1386" s="20">
        <v>4591590.1500000004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0</v>
      </c>
      <c r="U1386" s="20">
        <v>0</v>
      </c>
      <c r="V1386" s="20">
        <v>0</v>
      </c>
      <c r="W1386" s="20">
        <v>0</v>
      </c>
      <c r="X1386" s="20">
        <v>0</v>
      </c>
      <c r="Y1386" s="20">
        <v>0</v>
      </c>
      <c r="Z1386" s="20">
        <v>0</v>
      </c>
      <c r="AA1386" s="20">
        <v>0</v>
      </c>
      <c r="AB1386" s="20">
        <v>0</v>
      </c>
      <c r="AC1386" s="20">
        <v>68873.850000000006</v>
      </c>
      <c r="AD1386" s="20">
        <v>100000</v>
      </c>
      <c r="AE1386" s="20">
        <v>0</v>
      </c>
      <c r="AF1386" s="22">
        <v>2022</v>
      </c>
      <c r="AG1386" s="22">
        <v>2022</v>
      </c>
      <c r="AH1386" s="23">
        <v>2022</v>
      </c>
      <c r="AT1386" s="10" t="e">
        <f t="shared" si="91"/>
        <v>#N/A</v>
      </c>
      <c r="BZ1386" s="52"/>
    </row>
    <row r="1387" spans="1:82" ht="61.5" x14ac:dyDescent="0.85">
      <c r="A1387" s="10">
        <v>1</v>
      </c>
      <c r="B1387" s="48">
        <f>SUBTOTAL(103,$A$1033:A1387)</f>
        <v>319</v>
      </c>
      <c r="C1387" s="78" t="s">
        <v>84</v>
      </c>
      <c r="D1387" s="20">
        <v>5139616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55">
        <v>0</v>
      </c>
      <c r="L1387" s="20">
        <v>0</v>
      </c>
      <c r="M1387" s="20">
        <v>610</v>
      </c>
      <c r="N1387" s="20">
        <v>4974991.13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20">
        <v>0</v>
      </c>
      <c r="U1387" s="20">
        <v>0</v>
      </c>
      <c r="V1387" s="20">
        <v>0</v>
      </c>
      <c r="W1387" s="20">
        <v>0</v>
      </c>
      <c r="X1387" s="20">
        <v>0</v>
      </c>
      <c r="Y1387" s="20">
        <v>0</v>
      </c>
      <c r="Z1387" s="20">
        <v>0</v>
      </c>
      <c r="AA1387" s="20">
        <v>0</v>
      </c>
      <c r="AB1387" s="20">
        <v>0</v>
      </c>
      <c r="AC1387" s="20">
        <v>74624.87</v>
      </c>
      <c r="AD1387" s="20">
        <v>90000</v>
      </c>
      <c r="AE1387" s="20">
        <v>0</v>
      </c>
      <c r="AF1387" s="22">
        <v>2022</v>
      </c>
      <c r="AG1387" s="22">
        <v>2022</v>
      </c>
      <c r="AH1387" s="23">
        <v>2022</v>
      </c>
      <c r="AT1387" s="10" t="e">
        <f t="shared" si="91"/>
        <v>#N/A</v>
      </c>
      <c r="BZ1387" s="52"/>
    </row>
    <row r="1388" spans="1:82" ht="61.5" x14ac:dyDescent="0.85">
      <c r="A1388" s="10">
        <v>1</v>
      </c>
      <c r="B1388" s="48">
        <f>SUBTOTAL(103,$A$1033:A1388)</f>
        <v>320</v>
      </c>
      <c r="C1388" s="13" t="s">
        <v>78</v>
      </c>
      <c r="D1388" s="20">
        <v>3189911.73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55">
        <v>0</v>
      </c>
      <c r="L1388" s="20">
        <v>0</v>
      </c>
      <c r="M1388" s="20">
        <v>385</v>
      </c>
      <c r="N1388" s="20">
        <v>3157000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0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0</v>
      </c>
      <c r="AA1388" s="20">
        <v>0</v>
      </c>
      <c r="AB1388" s="20">
        <v>0</v>
      </c>
      <c r="AC1388" s="20">
        <v>32911.730000000003</v>
      </c>
      <c r="AD1388" s="20">
        <v>0</v>
      </c>
      <c r="AE1388" s="20">
        <v>0</v>
      </c>
      <c r="AF1388" s="22" t="s">
        <v>265</v>
      </c>
      <c r="AG1388" s="22">
        <v>2022</v>
      </c>
      <c r="AH1388" s="23">
        <v>2022</v>
      </c>
      <c r="AT1388" s="10" t="e">
        <f t="shared" si="91"/>
        <v>#N/A</v>
      </c>
      <c r="BZ1388" s="52"/>
      <c r="CD1388" s="10" t="e">
        <f>VLOOKUP(C1388,CE:CF,2,FALSE)</f>
        <v>#N/A</v>
      </c>
    </row>
    <row r="1389" spans="1:82" ht="61.5" x14ac:dyDescent="0.85">
      <c r="B1389" s="13" t="s">
        <v>811</v>
      </c>
      <c r="C1389" s="13"/>
      <c r="D1389" s="183">
        <v>4937401.6000000006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55">
        <v>0</v>
      </c>
      <c r="L1389" s="20">
        <v>0</v>
      </c>
      <c r="M1389" s="20">
        <v>586</v>
      </c>
      <c r="N1389" s="20">
        <v>4765912.91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20">
        <v>0</v>
      </c>
      <c r="U1389" s="20">
        <v>0</v>
      </c>
      <c r="V1389" s="20">
        <v>0</v>
      </c>
      <c r="W1389" s="20">
        <v>0</v>
      </c>
      <c r="X1389" s="20">
        <v>0</v>
      </c>
      <c r="Y1389" s="20">
        <v>0</v>
      </c>
      <c r="Z1389" s="20">
        <v>0</v>
      </c>
      <c r="AA1389" s="20">
        <v>0</v>
      </c>
      <c r="AB1389" s="20">
        <v>0</v>
      </c>
      <c r="AC1389" s="20">
        <v>71488.69</v>
      </c>
      <c r="AD1389" s="20">
        <v>100000</v>
      </c>
      <c r="AE1389" s="20">
        <v>0</v>
      </c>
      <c r="AF1389" s="196" t="s">
        <v>723</v>
      </c>
      <c r="AG1389" s="196" t="s">
        <v>723</v>
      </c>
      <c r="AH1389" s="197" t="s">
        <v>723</v>
      </c>
      <c r="AT1389" s="10" t="e">
        <f t="shared" si="91"/>
        <v>#N/A</v>
      </c>
      <c r="BY1389" s="69"/>
      <c r="BZ1389" s="52">
        <v>3013803.8600000003</v>
      </c>
    </row>
    <row r="1390" spans="1:82" ht="61.5" x14ac:dyDescent="0.85">
      <c r="A1390" s="10">
        <v>1</v>
      </c>
      <c r="B1390" s="48">
        <f>SUBTOTAL(103,$A$1033:A1390)</f>
        <v>321</v>
      </c>
      <c r="C1390" s="78" t="s">
        <v>88</v>
      </c>
      <c r="D1390" s="20">
        <v>4937401.6000000006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55">
        <v>0</v>
      </c>
      <c r="L1390" s="20">
        <v>0</v>
      </c>
      <c r="M1390" s="20">
        <v>586</v>
      </c>
      <c r="N1390" s="20">
        <v>4765912.91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20">
        <v>0</v>
      </c>
      <c r="U1390" s="20">
        <v>0</v>
      </c>
      <c r="V1390" s="20">
        <v>0</v>
      </c>
      <c r="W1390" s="20">
        <v>0</v>
      </c>
      <c r="X1390" s="20">
        <v>0</v>
      </c>
      <c r="Y1390" s="20">
        <v>0</v>
      </c>
      <c r="Z1390" s="20">
        <v>0</v>
      </c>
      <c r="AA1390" s="20">
        <v>0</v>
      </c>
      <c r="AB1390" s="20">
        <v>0</v>
      </c>
      <c r="AC1390" s="20">
        <v>71488.69</v>
      </c>
      <c r="AD1390" s="20">
        <v>100000</v>
      </c>
      <c r="AE1390" s="20">
        <v>0</v>
      </c>
      <c r="AF1390" s="22">
        <v>2022</v>
      </c>
      <c r="AG1390" s="22">
        <v>2022</v>
      </c>
      <c r="AH1390" s="23">
        <v>2022</v>
      </c>
      <c r="AT1390" s="10" t="e">
        <f t="shared" si="91"/>
        <v>#N/A</v>
      </c>
      <c r="BZ1390" s="52"/>
    </row>
    <row r="1391" spans="1:82" ht="61.5" x14ac:dyDescent="0.85">
      <c r="B1391" s="13" t="s">
        <v>860</v>
      </c>
      <c r="C1391" s="13"/>
      <c r="D1391" s="183">
        <v>3285984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55">
        <v>0</v>
      </c>
      <c r="L1391" s="20">
        <v>0</v>
      </c>
      <c r="M1391" s="20">
        <v>390</v>
      </c>
      <c r="N1391" s="20">
        <v>3138900.49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20">
        <v>0</v>
      </c>
      <c r="U1391" s="20">
        <v>0</v>
      </c>
      <c r="V1391" s="20">
        <v>0</v>
      </c>
      <c r="W1391" s="20">
        <v>0</v>
      </c>
      <c r="X1391" s="20">
        <v>0</v>
      </c>
      <c r="Y1391" s="20">
        <v>0</v>
      </c>
      <c r="Z1391" s="20">
        <v>0</v>
      </c>
      <c r="AA1391" s="20">
        <v>0</v>
      </c>
      <c r="AB1391" s="20">
        <v>0</v>
      </c>
      <c r="AC1391" s="20">
        <v>47083.51</v>
      </c>
      <c r="AD1391" s="20">
        <v>100000</v>
      </c>
      <c r="AE1391" s="20">
        <v>0</v>
      </c>
      <c r="AF1391" s="196" t="s">
        <v>723</v>
      </c>
      <c r="AG1391" s="196" t="s">
        <v>723</v>
      </c>
      <c r="AH1391" s="197" t="s">
        <v>723</v>
      </c>
      <c r="AT1391" s="10" t="e">
        <f t="shared" si="91"/>
        <v>#N/A</v>
      </c>
      <c r="BY1391" s="69"/>
      <c r="BZ1391" s="52">
        <v>2036502</v>
      </c>
    </row>
    <row r="1392" spans="1:82" ht="61.5" x14ac:dyDescent="0.85">
      <c r="A1392" s="10">
        <v>1</v>
      </c>
      <c r="B1392" s="48">
        <f>SUBTOTAL(103,$A$1033:A1392)</f>
        <v>322</v>
      </c>
      <c r="C1392" s="78" t="s">
        <v>87</v>
      </c>
      <c r="D1392" s="20">
        <v>3285984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55">
        <v>0</v>
      </c>
      <c r="L1392" s="20">
        <v>0</v>
      </c>
      <c r="M1392" s="20">
        <v>390</v>
      </c>
      <c r="N1392" s="20">
        <v>3138900.49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0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0</v>
      </c>
      <c r="AA1392" s="20">
        <v>0</v>
      </c>
      <c r="AB1392" s="20">
        <v>0</v>
      </c>
      <c r="AC1392" s="20">
        <v>47083.51</v>
      </c>
      <c r="AD1392" s="20">
        <v>100000</v>
      </c>
      <c r="AE1392" s="20">
        <v>0</v>
      </c>
      <c r="AF1392" s="22">
        <v>2022</v>
      </c>
      <c r="AG1392" s="22">
        <v>2022</v>
      </c>
      <c r="AH1392" s="23">
        <v>2022</v>
      </c>
      <c r="AT1392" s="10" t="e">
        <f t="shared" si="91"/>
        <v>#N/A</v>
      </c>
      <c r="BZ1392" s="52"/>
    </row>
    <row r="1393" spans="1:16329" ht="61.5" x14ac:dyDescent="0.85">
      <c r="B1393" s="13" t="s">
        <v>812</v>
      </c>
      <c r="C1393" s="178"/>
      <c r="D1393" s="183">
        <v>18317067.800000001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55">
        <v>0</v>
      </c>
      <c r="L1393" s="20">
        <v>0</v>
      </c>
      <c r="M1393" s="20">
        <v>2379</v>
      </c>
      <c r="N1393" s="20">
        <v>17780362.359999999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0</v>
      </c>
      <c r="U1393" s="20">
        <v>0</v>
      </c>
      <c r="V1393" s="20">
        <v>0</v>
      </c>
      <c r="W1393" s="20">
        <v>0</v>
      </c>
      <c r="X1393" s="20">
        <v>0</v>
      </c>
      <c r="Y1393" s="20">
        <v>0</v>
      </c>
      <c r="Z1393" s="20">
        <v>0</v>
      </c>
      <c r="AA1393" s="20">
        <v>0</v>
      </c>
      <c r="AB1393" s="20">
        <v>0</v>
      </c>
      <c r="AC1393" s="20">
        <v>266705.44</v>
      </c>
      <c r="AD1393" s="20">
        <v>150000</v>
      </c>
      <c r="AE1393" s="20">
        <v>120000</v>
      </c>
      <c r="AF1393" s="196" t="s">
        <v>723</v>
      </c>
      <c r="AG1393" s="196" t="s">
        <v>723</v>
      </c>
      <c r="AH1393" s="197" t="s">
        <v>723</v>
      </c>
      <c r="AT1393" s="10" t="e">
        <f t="shared" si="91"/>
        <v>#N/A</v>
      </c>
      <c r="BY1393" s="69"/>
      <c r="BZ1393" s="52">
        <v>3592598.4</v>
      </c>
    </row>
    <row r="1394" spans="1:16329" ht="61.5" x14ac:dyDescent="0.85">
      <c r="A1394" s="10">
        <v>1</v>
      </c>
      <c r="B1394" s="48">
        <f>SUBTOTAL(103,$A$1033:A1394)</f>
        <v>323</v>
      </c>
      <c r="C1394" s="78" t="s">
        <v>108</v>
      </c>
      <c r="D1394" s="20">
        <v>5796812.8000000007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55">
        <v>0</v>
      </c>
      <c r="L1394" s="20">
        <v>0</v>
      </c>
      <c r="M1394" s="20">
        <v>688</v>
      </c>
      <c r="N1394" s="20">
        <v>5563362.3600000003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83450.44</v>
      </c>
      <c r="AD1394" s="20">
        <v>150000</v>
      </c>
      <c r="AE1394" s="20">
        <v>0</v>
      </c>
      <c r="AF1394" s="22">
        <v>2022</v>
      </c>
      <c r="AG1394" s="22">
        <v>2022</v>
      </c>
      <c r="AH1394" s="23">
        <v>2022</v>
      </c>
      <c r="AT1394" s="10" t="e">
        <f t="shared" si="91"/>
        <v>#N/A</v>
      </c>
      <c r="BZ1394" s="52"/>
    </row>
    <row r="1395" spans="1:16329" s="3" customFormat="1" ht="61.5" x14ac:dyDescent="0.85">
      <c r="A1395" s="10">
        <v>1</v>
      </c>
      <c r="B1395" s="48">
        <f>SUBTOTAL(103,$A$1033:A1395)</f>
        <v>324</v>
      </c>
      <c r="C1395" s="13" t="s">
        <v>2251</v>
      </c>
      <c r="D1395" s="20">
        <v>4859617</v>
      </c>
      <c r="E1395" s="24">
        <v>0</v>
      </c>
      <c r="F1395" s="24">
        <v>0</v>
      </c>
      <c r="G1395" s="24">
        <v>0</v>
      </c>
      <c r="H1395" s="24">
        <v>0</v>
      </c>
      <c r="I1395" s="24">
        <v>0</v>
      </c>
      <c r="J1395" s="24">
        <v>0</v>
      </c>
      <c r="K1395" s="55">
        <v>0</v>
      </c>
      <c r="L1395" s="20">
        <v>0</v>
      </c>
      <c r="M1395" s="20">
        <v>785</v>
      </c>
      <c r="N1395" s="20">
        <v>4787800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71817</v>
      </c>
      <c r="AD1395" s="20">
        <v>0</v>
      </c>
      <c r="AE1395" s="20">
        <v>0</v>
      </c>
      <c r="AF1395" s="22" t="s">
        <v>265</v>
      </c>
      <c r="AG1395" s="22">
        <v>2022</v>
      </c>
      <c r="AH1395" s="23">
        <v>2022</v>
      </c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 t="e">
        <f t="shared" si="91"/>
        <v>#N/A</v>
      </c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52"/>
      <c r="CA1395" s="10"/>
      <c r="CB1395" s="10"/>
      <c r="CC1395" s="10"/>
      <c r="CD1395" s="10" t="e">
        <f>VLOOKUP(C1395,CE:CF,2,FALSE)</f>
        <v>#N/A</v>
      </c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  <c r="HU1395" s="10"/>
      <c r="HV1395" s="10"/>
      <c r="HW1395" s="10"/>
      <c r="HX1395" s="10"/>
      <c r="HY1395" s="10"/>
      <c r="HZ1395" s="10"/>
      <c r="IA1395" s="10"/>
      <c r="IB1395" s="10"/>
      <c r="IC1395" s="10"/>
      <c r="ID1395" s="10"/>
      <c r="IE1395" s="10"/>
      <c r="IF1395" s="10"/>
      <c r="IG1395" s="10"/>
      <c r="IH1395" s="10"/>
      <c r="II1395" s="10"/>
      <c r="IJ1395" s="10"/>
      <c r="IK1395" s="10"/>
      <c r="IL1395" s="10"/>
      <c r="IM1395" s="10"/>
      <c r="IN1395" s="10"/>
      <c r="IO1395" s="10"/>
      <c r="IP1395" s="10"/>
      <c r="IQ1395" s="10"/>
      <c r="IR1395" s="10"/>
      <c r="IS1395" s="10"/>
      <c r="IT1395" s="10"/>
      <c r="IU1395" s="10"/>
      <c r="IV1395" s="10"/>
      <c r="IW1395" s="10"/>
      <c r="IX1395" s="10"/>
      <c r="IY1395" s="10"/>
      <c r="IZ1395" s="10"/>
      <c r="JA1395" s="10"/>
      <c r="JB1395" s="10"/>
      <c r="JC1395" s="10"/>
      <c r="JD1395" s="10"/>
      <c r="JE1395" s="10"/>
      <c r="JF1395" s="10"/>
      <c r="JG1395" s="10"/>
      <c r="JH1395" s="10"/>
      <c r="JI1395" s="10"/>
      <c r="JJ1395" s="10"/>
      <c r="JK1395" s="10"/>
      <c r="JL1395" s="10"/>
      <c r="JM1395" s="10"/>
      <c r="JN1395" s="10"/>
      <c r="JO1395" s="10"/>
      <c r="JP1395" s="10"/>
      <c r="JQ1395" s="10"/>
      <c r="JR1395" s="10"/>
      <c r="JS1395" s="10"/>
      <c r="JT1395" s="10"/>
      <c r="JU1395" s="10"/>
      <c r="JV1395" s="10"/>
      <c r="JW1395" s="10"/>
      <c r="JX1395" s="10"/>
      <c r="JY1395" s="10"/>
      <c r="JZ1395" s="10"/>
      <c r="KA1395" s="10"/>
      <c r="KB1395" s="10"/>
      <c r="KC1395" s="10"/>
      <c r="KD1395" s="10"/>
      <c r="KE1395" s="10"/>
      <c r="KF1395" s="10"/>
      <c r="KG1395" s="10"/>
      <c r="KH1395" s="10"/>
      <c r="KI1395" s="10"/>
      <c r="KJ1395" s="10"/>
      <c r="KK1395" s="10"/>
      <c r="KL1395" s="10"/>
      <c r="KM1395" s="10"/>
      <c r="KN1395" s="10"/>
      <c r="KO1395" s="10"/>
      <c r="KP1395" s="10"/>
      <c r="KQ1395" s="10"/>
      <c r="KR1395" s="10"/>
      <c r="KS1395" s="10"/>
      <c r="KT1395" s="10"/>
      <c r="KU1395" s="10"/>
      <c r="KV1395" s="10"/>
      <c r="KW1395" s="10"/>
      <c r="KX1395" s="10"/>
      <c r="KY1395" s="10"/>
      <c r="KZ1395" s="10"/>
      <c r="LA1395" s="10"/>
      <c r="LB1395" s="10"/>
      <c r="LC1395" s="10"/>
      <c r="LD1395" s="10"/>
      <c r="LE1395" s="10"/>
      <c r="LF1395" s="10"/>
      <c r="LG1395" s="10"/>
      <c r="LH1395" s="10"/>
      <c r="LI1395" s="10"/>
      <c r="LJ1395" s="10"/>
      <c r="LK1395" s="10"/>
      <c r="LL1395" s="10"/>
      <c r="LM1395" s="10"/>
      <c r="LN1395" s="10"/>
      <c r="LO1395" s="10"/>
      <c r="LP1395" s="10"/>
      <c r="LQ1395" s="10"/>
      <c r="LR1395" s="10"/>
      <c r="LS1395" s="10"/>
      <c r="LT1395" s="10"/>
      <c r="LU1395" s="10"/>
      <c r="LV1395" s="10"/>
      <c r="LW1395" s="10"/>
      <c r="LX1395" s="10"/>
      <c r="LY1395" s="10"/>
      <c r="LZ1395" s="10"/>
      <c r="MA1395" s="10"/>
      <c r="MB1395" s="10"/>
      <c r="MC1395" s="10"/>
      <c r="MD1395" s="10"/>
      <c r="ME1395" s="10"/>
      <c r="MF1395" s="10"/>
      <c r="MG1395" s="10"/>
      <c r="MH1395" s="10"/>
      <c r="MI1395" s="10"/>
      <c r="MJ1395" s="10"/>
      <c r="MK1395" s="10"/>
      <c r="ML1395" s="10"/>
      <c r="MM1395" s="10"/>
      <c r="MN1395" s="10"/>
      <c r="MO1395" s="10"/>
      <c r="MP1395" s="10"/>
      <c r="MQ1395" s="10"/>
      <c r="MR1395" s="10"/>
      <c r="MS1395" s="10"/>
      <c r="MT1395" s="10"/>
      <c r="MU1395" s="10"/>
      <c r="MV1395" s="10"/>
      <c r="MW1395" s="10"/>
      <c r="MX1395" s="10"/>
      <c r="MY1395" s="10"/>
      <c r="MZ1395" s="10"/>
      <c r="NA1395" s="10"/>
      <c r="NB1395" s="10"/>
      <c r="NC1395" s="10"/>
      <c r="ND1395" s="10"/>
      <c r="NE1395" s="10"/>
      <c r="NF1395" s="10"/>
      <c r="NG1395" s="10"/>
      <c r="NH1395" s="10"/>
      <c r="NI1395" s="10"/>
      <c r="NJ1395" s="10"/>
      <c r="NK1395" s="10"/>
      <c r="NL1395" s="10"/>
      <c r="NM1395" s="10"/>
      <c r="NN1395" s="10"/>
      <c r="NO1395" s="10"/>
      <c r="NP1395" s="10"/>
      <c r="NQ1395" s="10"/>
      <c r="NR1395" s="10"/>
      <c r="NS1395" s="10"/>
      <c r="NT1395" s="10"/>
      <c r="NU1395" s="10"/>
      <c r="NV1395" s="10"/>
      <c r="NW1395" s="10"/>
      <c r="NX1395" s="10"/>
      <c r="NY1395" s="10"/>
      <c r="NZ1395" s="10"/>
      <c r="OA1395" s="10"/>
      <c r="OB1395" s="10"/>
      <c r="OC1395" s="10"/>
      <c r="OD1395" s="10"/>
      <c r="OE1395" s="10"/>
      <c r="OF1395" s="10"/>
      <c r="OG1395" s="10"/>
      <c r="OH1395" s="10"/>
      <c r="OI1395" s="10"/>
      <c r="OJ1395" s="10"/>
      <c r="OK1395" s="10"/>
      <c r="OL1395" s="10"/>
      <c r="OM1395" s="10"/>
      <c r="ON1395" s="10"/>
      <c r="OO1395" s="10"/>
      <c r="OP1395" s="10"/>
      <c r="OQ1395" s="10"/>
      <c r="OR1395" s="10"/>
      <c r="OS1395" s="10"/>
      <c r="OT1395" s="10"/>
      <c r="OU1395" s="10"/>
      <c r="OV1395" s="10"/>
      <c r="OW1395" s="10"/>
      <c r="OX1395" s="10"/>
      <c r="OY1395" s="10"/>
      <c r="OZ1395" s="10"/>
      <c r="PA1395" s="10"/>
      <c r="PB1395" s="10"/>
      <c r="PC1395" s="10"/>
      <c r="PD1395" s="10"/>
      <c r="PE1395" s="10"/>
      <c r="PF1395" s="10"/>
      <c r="PG1395" s="10"/>
      <c r="PH1395" s="10"/>
      <c r="PI1395" s="10"/>
      <c r="PJ1395" s="10"/>
      <c r="PK1395" s="10"/>
      <c r="PL1395" s="10"/>
      <c r="PM1395" s="10"/>
      <c r="PN1395" s="10"/>
      <c r="PO1395" s="10"/>
      <c r="PP1395" s="10"/>
      <c r="PQ1395" s="10"/>
      <c r="PR1395" s="10"/>
      <c r="PS1395" s="10"/>
      <c r="PT1395" s="10"/>
      <c r="PU1395" s="10"/>
      <c r="PV1395" s="10"/>
      <c r="PW1395" s="10"/>
      <c r="PX1395" s="10"/>
      <c r="PY1395" s="10"/>
      <c r="PZ1395" s="10"/>
      <c r="QA1395" s="10"/>
      <c r="QB1395" s="10"/>
      <c r="QC1395" s="10"/>
      <c r="QD1395" s="10"/>
      <c r="QE1395" s="10"/>
      <c r="QF1395" s="10"/>
      <c r="QG1395" s="10"/>
      <c r="QH1395" s="10"/>
      <c r="QI1395" s="10"/>
      <c r="QJ1395" s="10"/>
      <c r="QK1395" s="10"/>
      <c r="QL1395" s="10"/>
      <c r="QM1395" s="10"/>
      <c r="QN1395" s="10"/>
      <c r="QO1395" s="10"/>
      <c r="QP1395" s="10"/>
      <c r="QQ1395" s="10"/>
      <c r="QR1395" s="10"/>
      <c r="QS1395" s="10"/>
      <c r="QT1395" s="10"/>
      <c r="QU1395" s="10"/>
      <c r="QV1395" s="10"/>
      <c r="QW1395" s="10"/>
      <c r="QX1395" s="10"/>
      <c r="QY1395" s="10"/>
      <c r="QZ1395" s="10"/>
      <c r="RA1395" s="10"/>
      <c r="RB1395" s="10"/>
      <c r="RC1395" s="10"/>
      <c r="RD1395" s="10"/>
      <c r="RE1395" s="10"/>
      <c r="RF1395" s="10"/>
      <c r="RG1395" s="10"/>
      <c r="RH1395" s="10"/>
      <c r="RI1395" s="10"/>
      <c r="RJ1395" s="10"/>
      <c r="RK1395" s="10"/>
      <c r="RL1395" s="10"/>
      <c r="RM1395" s="10"/>
      <c r="RN1395" s="10"/>
      <c r="RO1395" s="10"/>
      <c r="RP1395" s="10"/>
      <c r="RQ1395" s="10"/>
      <c r="RR1395" s="10"/>
      <c r="RS1395" s="10"/>
      <c r="RT1395" s="10"/>
      <c r="RU1395" s="10"/>
      <c r="RV1395" s="10"/>
      <c r="RW1395" s="10"/>
      <c r="RX1395" s="10"/>
      <c r="RY1395" s="10"/>
      <c r="RZ1395" s="10"/>
      <c r="SA1395" s="10"/>
      <c r="SB1395" s="10"/>
      <c r="SC1395" s="10"/>
      <c r="SD1395" s="10"/>
      <c r="SE1395" s="10"/>
      <c r="SF1395" s="10"/>
      <c r="SG1395" s="10"/>
      <c r="SH1395" s="10"/>
      <c r="SI1395" s="10"/>
      <c r="SJ1395" s="10"/>
      <c r="SK1395" s="10"/>
      <c r="SL1395" s="10"/>
      <c r="SM1395" s="10"/>
      <c r="SN1395" s="10"/>
      <c r="SO1395" s="10"/>
      <c r="SP1395" s="10"/>
      <c r="SQ1395" s="10"/>
      <c r="SR1395" s="10"/>
      <c r="SS1395" s="10"/>
      <c r="ST1395" s="10"/>
      <c r="SU1395" s="10"/>
      <c r="SV1395" s="10"/>
      <c r="SW1395" s="10"/>
      <c r="SX1395" s="10"/>
      <c r="SY1395" s="10"/>
      <c r="SZ1395" s="10"/>
      <c r="TA1395" s="10"/>
      <c r="TB1395" s="10"/>
      <c r="TC1395" s="10"/>
      <c r="TD1395" s="10"/>
      <c r="TE1395" s="10"/>
      <c r="TF1395" s="10"/>
      <c r="TG1395" s="10"/>
      <c r="TH1395" s="10"/>
      <c r="TI1395" s="10"/>
      <c r="TJ1395" s="10"/>
      <c r="TK1395" s="10"/>
      <c r="TL1395" s="10"/>
      <c r="TM1395" s="10"/>
      <c r="TN1395" s="10"/>
      <c r="TO1395" s="10"/>
      <c r="TP1395" s="10"/>
      <c r="TQ1395" s="10"/>
      <c r="TR1395" s="10"/>
      <c r="TS1395" s="10"/>
      <c r="TT1395" s="10"/>
      <c r="TU1395" s="10"/>
      <c r="TV1395" s="10"/>
      <c r="TW1395" s="10"/>
      <c r="TX1395" s="10"/>
      <c r="TY1395" s="10"/>
      <c r="TZ1395" s="10"/>
      <c r="UA1395" s="10"/>
      <c r="UB1395" s="10"/>
      <c r="UC1395" s="10"/>
      <c r="UD1395" s="10"/>
      <c r="UE1395" s="10"/>
      <c r="UF1395" s="10"/>
      <c r="UG1395" s="10"/>
      <c r="UH1395" s="10"/>
      <c r="UI1395" s="10"/>
      <c r="UJ1395" s="10"/>
      <c r="UK1395" s="10"/>
      <c r="UL1395" s="10"/>
      <c r="UM1395" s="10"/>
      <c r="UN1395" s="10"/>
      <c r="UO1395" s="10"/>
      <c r="UP1395" s="10"/>
      <c r="UQ1395" s="10"/>
      <c r="UR1395" s="10"/>
      <c r="US1395" s="10"/>
      <c r="UT1395" s="10"/>
      <c r="UU1395" s="10"/>
      <c r="UV1395" s="10"/>
      <c r="UW1395" s="10"/>
      <c r="UX1395" s="10"/>
      <c r="UY1395" s="10"/>
      <c r="UZ1395" s="10"/>
      <c r="VA1395" s="10"/>
      <c r="VB1395" s="10"/>
      <c r="VC1395" s="10"/>
      <c r="VD1395" s="10"/>
      <c r="VE1395" s="10"/>
      <c r="VF1395" s="10"/>
      <c r="VG1395" s="10"/>
      <c r="VH1395" s="10"/>
      <c r="VI1395" s="10"/>
      <c r="VJ1395" s="10"/>
      <c r="VK1395" s="10"/>
      <c r="VL1395" s="10"/>
      <c r="VM1395" s="10"/>
      <c r="VN1395" s="10"/>
      <c r="VO1395" s="10"/>
      <c r="VP1395" s="10"/>
      <c r="VQ1395" s="10"/>
      <c r="VR1395" s="10"/>
      <c r="VS1395" s="10"/>
      <c r="VT1395" s="10"/>
      <c r="VU1395" s="10"/>
      <c r="VV1395" s="10"/>
      <c r="VW1395" s="10"/>
      <c r="VX1395" s="10"/>
      <c r="VY1395" s="10"/>
      <c r="VZ1395" s="10"/>
      <c r="WA1395" s="10"/>
      <c r="WB1395" s="10"/>
      <c r="WC1395" s="10"/>
      <c r="WD1395" s="10"/>
      <c r="WE1395" s="10"/>
      <c r="WF1395" s="10"/>
      <c r="WG1395" s="10"/>
      <c r="WH1395" s="10"/>
      <c r="WI1395" s="10"/>
      <c r="WJ1395" s="10"/>
      <c r="WK1395" s="10"/>
      <c r="WL1395" s="10"/>
      <c r="WM1395" s="10"/>
      <c r="WN1395" s="10"/>
      <c r="WO1395" s="10"/>
      <c r="WP1395" s="10"/>
      <c r="WQ1395" s="10"/>
      <c r="WR1395" s="10"/>
      <c r="WS1395" s="10"/>
      <c r="WT1395" s="10"/>
      <c r="WU1395" s="10"/>
      <c r="WV1395" s="10"/>
      <c r="WW1395" s="10"/>
      <c r="WX1395" s="10"/>
      <c r="WY1395" s="10"/>
      <c r="WZ1395" s="10"/>
      <c r="XA1395" s="10"/>
      <c r="XB1395" s="10"/>
      <c r="XC1395" s="10"/>
      <c r="XD1395" s="10"/>
      <c r="XE1395" s="10"/>
      <c r="XF1395" s="10"/>
      <c r="XG1395" s="10"/>
      <c r="XH1395" s="10"/>
      <c r="XI1395" s="10"/>
      <c r="XJ1395" s="10"/>
      <c r="XK1395" s="10"/>
      <c r="XL1395" s="10"/>
      <c r="XM1395" s="10"/>
      <c r="XN1395" s="10"/>
      <c r="XO1395" s="10"/>
      <c r="XP1395" s="10"/>
      <c r="XQ1395" s="10"/>
      <c r="XR1395" s="10"/>
      <c r="XS1395" s="10"/>
      <c r="XT1395" s="10"/>
      <c r="XU1395" s="10"/>
      <c r="XV1395" s="10"/>
      <c r="XW1395" s="10"/>
      <c r="XX1395" s="10"/>
      <c r="XY1395" s="10"/>
      <c r="XZ1395" s="10"/>
      <c r="YA1395" s="10"/>
      <c r="YB1395" s="10"/>
      <c r="YC1395" s="10"/>
      <c r="YD1395" s="10"/>
      <c r="YE1395" s="10"/>
      <c r="YF1395" s="10"/>
      <c r="YG1395" s="10"/>
      <c r="YH1395" s="10"/>
      <c r="YI1395" s="10"/>
      <c r="YJ1395" s="10"/>
      <c r="YK1395" s="10"/>
      <c r="YL1395" s="10"/>
      <c r="YM1395" s="10"/>
      <c r="YN1395" s="10"/>
      <c r="YO1395" s="10"/>
      <c r="YP1395" s="10"/>
      <c r="YQ1395" s="10"/>
      <c r="YR1395" s="10"/>
      <c r="YS1395" s="10"/>
      <c r="YT1395" s="10"/>
      <c r="YU1395" s="10"/>
      <c r="YV1395" s="10"/>
      <c r="YW1395" s="10"/>
      <c r="YX1395" s="10"/>
      <c r="YY1395" s="10"/>
      <c r="YZ1395" s="10"/>
      <c r="ZA1395" s="10"/>
      <c r="ZB1395" s="10"/>
      <c r="ZC1395" s="10"/>
      <c r="ZD1395" s="10"/>
      <c r="ZE1395" s="10"/>
      <c r="ZF1395" s="10"/>
      <c r="ZG1395" s="10"/>
      <c r="ZH1395" s="10"/>
      <c r="ZI1395" s="10"/>
      <c r="ZJ1395" s="10"/>
      <c r="ZK1395" s="10"/>
      <c r="ZL1395" s="10"/>
      <c r="ZM1395" s="10"/>
      <c r="ZN1395" s="10"/>
      <c r="ZO1395" s="10"/>
      <c r="ZP1395" s="10"/>
      <c r="ZQ1395" s="10"/>
      <c r="ZR1395" s="10"/>
      <c r="ZS1395" s="10"/>
      <c r="ZT1395" s="10"/>
      <c r="ZU1395" s="10"/>
      <c r="ZV1395" s="10"/>
      <c r="ZW1395" s="10"/>
      <c r="ZX1395" s="10"/>
      <c r="ZY1395" s="10"/>
      <c r="ZZ1395" s="10"/>
      <c r="AAA1395" s="10"/>
      <c r="AAB1395" s="10"/>
      <c r="AAC1395" s="10"/>
      <c r="AAD1395" s="10"/>
      <c r="AAE1395" s="10"/>
      <c r="AAF1395" s="10"/>
      <c r="AAG1395" s="10"/>
      <c r="AAH1395" s="10"/>
      <c r="AAI1395" s="10"/>
      <c r="AAJ1395" s="10"/>
      <c r="AAK1395" s="10"/>
      <c r="AAL1395" s="10"/>
      <c r="AAM1395" s="10"/>
      <c r="AAN1395" s="10"/>
      <c r="AAO1395" s="10"/>
      <c r="AAP1395" s="10"/>
      <c r="AAQ1395" s="10"/>
      <c r="AAR1395" s="10"/>
      <c r="AAS1395" s="10"/>
      <c r="AAT1395" s="10"/>
      <c r="AAU1395" s="10"/>
      <c r="AAV1395" s="10"/>
      <c r="AAW1395" s="10"/>
      <c r="AAX1395" s="10"/>
      <c r="AAY1395" s="10"/>
      <c r="AAZ1395" s="10"/>
      <c r="ABA1395" s="10"/>
      <c r="ABB1395" s="10"/>
      <c r="ABC1395" s="10"/>
      <c r="ABD1395" s="10"/>
      <c r="ABE1395" s="10"/>
      <c r="ABF1395" s="10"/>
      <c r="ABG1395" s="10"/>
      <c r="ABH1395" s="10"/>
      <c r="ABI1395" s="10"/>
      <c r="ABJ1395" s="10"/>
      <c r="ABK1395" s="10"/>
      <c r="ABL1395" s="10"/>
      <c r="ABM1395" s="10"/>
      <c r="ABN1395" s="10"/>
      <c r="ABO1395" s="10"/>
      <c r="ABP1395" s="10"/>
      <c r="ABQ1395" s="10"/>
      <c r="ABR1395" s="10"/>
      <c r="ABS1395" s="10"/>
      <c r="ABT1395" s="10"/>
      <c r="ABU1395" s="10"/>
      <c r="ABV1395" s="10"/>
      <c r="ABW1395" s="10"/>
      <c r="ABX1395" s="10"/>
      <c r="ABY1395" s="10"/>
      <c r="ABZ1395" s="10"/>
      <c r="ACA1395" s="10"/>
      <c r="ACB1395" s="10"/>
      <c r="ACC1395" s="10"/>
      <c r="ACD1395" s="10"/>
      <c r="ACE1395" s="10"/>
      <c r="ACF1395" s="10"/>
      <c r="ACG1395" s="10"/>
      <c r="ACH1395" s="10"/>
      <c r="ACI1395" s="10"/>
      <c r="ACJ1395" s="10"/>
      <c r="ACK1395" s="10"/>
      <c r="ACL1395" s="10"/>
      <c r="ACM1395" s="10"/>
      <c r="ACN1395" s="10"/>
      <c r="ACO1395" s="10"/>
      <c r="ACP1395" s="10"/>
      <c r="ACQ1395" s="10"/>
      <c r="ACR1395" s="10"/>
      <c r="ACS1395" s="10"/>
      <c r="ACT1395" s="10"/>
      <c r="ACU1395" s="10"/>
      <c r="ACV1395" s="10"/>
      <c r="ACW1395" s="10"/>
      <c r="ACX1395" s="10"/>
      <c r="ACY1395" s="10"/>
      <c r="ACZ1395" s="10"/>
      <c r="ADA1395" s="10"/>
      <c r="ADB1395" s="10"/>
      <c r="ADC1395" s="10"/>
      <c r="ADD1395" s="10"/>
      <c r="ADE1395" s="10"/>
      <c r="ADF1395" s="10"/>
      <c r="ADG1395" s="10"/>
      <c r="ADH1395" s="10"/>
      <c r="ADI1395" s="10"/>
      <c r="ADJ1395" s="10"/>
      <c r="ADK1395" s="10"/>
      <c r="ADL1395" s="10"/>
      <c r="ADM1395" s="10"/>
      <c r="ADN1395" s="10"/>
      <c r="ADO1395" s="10"/>
      <c r="ADP1395" s="10"/>
      <c r="ADQ1395" s="10"/>
      <c r="ADR1395" s="10"/>
      <c r="ADS1395" s="10"/>
      <c r="ADT1395" s="10"/>
      <c r="ADU1395" s="10"/>
      <c r="ADV1395" s="10"/>
      <c r="ADW1395" s="10"/>
      <c r="ADX1395" s="10"/>
      <c r="ADY1395" s="10"/>
      <c r="ADZ1395" s="10"/>
      <c r="AEA1395" s="10"/>
      <c r="AEB1395" s="10"/>
      <c r="AEC1395" s="10"/>
      <c r="AED1395" s="10"/>
      <c r="AEE1395" s="10"/>
      <c r="AEF1395" s="10"/>
      <c r="AEG1395" s="10"/>
      <c r="AEH1395" s="10"/>
      <c r="AEI1395" s="10"/>
      <c r="AEJ1395" s="10"/>
      <c r="AEK1395" s="10"/>
      <c r="AEL1395" s="10"/>
      <c r="AEM1395" s="10"/>
      <c r="AEN1395" s="10"/>
      <c r="AEO1395" s="10"/>
      <c r="AEP1395" s="10"/>
      <c r="AEQ1395" s="10"/>
      <c r="AER1395" s="10"/>
      <c r="AES1395" s="10"/>
      <c r="AET1395" s="10"/>
      <c r="AEU1395" s="10"/>
      <c r="AEV1395" s="10"/>
      <c r="AEW1395" s="10"/>
      <c r="AEX1395" s="10"/>
      <c r="AEY1395" s="10"/>
      <c r="AEZ1395" s="10"/>
      <c r="AFA1395" s="10"/>
      <c r="AFB1395" s="10"/>
      <c r="AFC1395" s="10"/>
      <c r="AFD1395" s="10"/>
      <c r="AFE1395" s="10"/>
      <c r="AFF1395" s="10"/>
      <c r="AFG1395" s="10"/>
      <c r="AFH1395" s="10"/>
      <c r="AFI1395" s="10"/>
      <c r="AFJ1395" s="10"/>
      <c r="AFK1395" s="10"/>
      <c r="AFL1395" s="10"/>
      <c r="AFM1395" s="10"/>
      <c r="AFN1395" s="10"/>
      <c r="AFO1395" s="10"/>
      <c r="AFP1395" s="10"/>
      <c r="AFQ1395" s="10"/>
      <c r="AFR1395" s="10"/>
      <c r="AFS1395" s="10"/>
      <c r="AFT1395" s="10"/>
      <c r="AFU1395" s="10"/>
      <c r="AFV1395" s="10"/>
      <c r="AFW1395" s="10"/>
      <c r="AFX1395" s="10"/>
      <c r="AFY1395" s="10"/>
      <c r="AFZ1395" s="10"/>
      <c r="AGA1395" s="10"/>
      <c r="AGB1395" s="10"/>
      <c r="AGC1395" s="10"/>
      <c r="AGD1395" s="10"/>
      <c r="AGE1395" s="10"/>
      <c r="AGF1395" s="10"/>
      <c r="AGG1395" s="10"/>
      <c r="AGH1395" s="10"/>
      <c r="AGI1395" s="10"/>
      <c r="AGJ1395" s="10"/>
      <c r="AGK1395" s="10"/>
      <c r="AGL1395" s="10"/>
      <c r="AGM1395" s="10"/>
      <c r="AGN1395" s="10"/>
      <c r="AGO1395" s="10"/>
      <c r="AGP1395" s="10"/>
      <c r="AGQ1395" s="10"/>
      <c r="AGR1395" s="10"/>
      <c r="AGS1395" s="10"/>
      <c r="AGT1395" s="10"/>
      <c r="AGU1395" s="10"/>
      <c r="AGV1395" s="10"/>
      <c r="AGW1395" s="10"/>
      <c r="AGX1395" s="10"/>
      <c r="AGY1395" s="10"/>
      <c r="AGZ1395" s="10"/>
      <c r="AHA1395" s="10"/>
      <c r="AHB1395" s="10"/>
      <c r="AHC1395" s="10"/>
      <c r="AHD1395" s="10"/>
      <c r="AHE1395" s="10"/>
      <c r="AHF1395" s="10"/>
      <c r="AHG1395" s="10"/>
      <c r="AHH1395" s="10"/>
      <c r="AHI1395" s="10"/>
      <c r="AHJ1395" s="10"/>
      <c r="AHK1395" s="10"/>
      <c r="AHL1395" s="10"/>
      <c r="AHM1395" s="10"/>
      <c r="AHN1395" s="10"/>
      <c r="AHO1395" s="10"/>
      <c r="AHP1395" s="10"/>
      <c r="AHQ1395" s="10"/>
      <c r="AHR1395" s="10"/>
      <c r="AHS1395" s="10"/>
      <c r="AHT1395" s="10"/>
      <c r="AHU1395" s="10"/>
      <c r="AHV1395" s="10"/>
      <c r="AHW1395" s="10"/>
      <c r="AHX1395" s="10"/>
      <c r="AHY1395" s="10"/>
      <c r="AHZ1395" s="10"/>
      <c r="AIA1395" s="10"/>
      <c r="AIB1395" s="10"/>
      <c r="AIC1395" s="10"/>
      <c r="AID1395" s="10"/>
      <c r="AIE1395" s="10"/>
      <c r="AIF1395" s="10"/>
      <c r="AIG1395" s="10"/>
      <c r="AIH1395" s="10"/>
      <c r="AII1395" s="10"/>
      <c r="AIJ1395" s="10"/>
      <c r="AIK1395" s="10"/>
      <c r="AIL1395" s="10"/>
      <c r="AIM1395" s="10"/>
      <c r="AIN1395" s="10"/>
      <c r="AIO1395" s="10"/>
      <c r="AIP1395" s="10"/>
      <c r="AIQ1395" s="10"/>
      <c r="AIR1395" s="10"/>
      <c r="AIS1395" s="10"/>
      <c r="AIT1395" s="10"/>
      <c r="AIU1395" s="10"/>
      <c r="AIV1395" s="10"/>
      <c r="AIW1395" s="10"/>
      <c r="AIX1395" s="10"/>
      <c r="AIY1395" s="10"/>
      <c r="AIZ1395" s="10"/>
      <c r="AJA1395" s="10"/>
      <c r="AJB1395" s="10"/>
      <c r="AJC1395" s="10"/>
      <c r="AJD1395" s="10"/>
      <c r="AJE1395" s="10"/>
      <c r="AJF1395" s="10"/>
      <c r="AJG1395" s="10"/>
      <c r="AJH1395" s="10"/>
      <c r="AJI1395" s="10"/>
      <c r="AJJ1395" s="10"/>
      <c r="AJK1395" s="10"/>
      <c r="AJL1395" s="10"/>
      <c r="AJM1395" s="10"/>
      <c r="AJN1395" s="10"/>
      <c r="AJO1395" s="10"/>
      <c r="AJP1395" s="10"/>
      <c r="AJQ1395" s="10"/>
      <c r="AJR1395" s="10"/>
      <c r="AJS1395" s="10"/>
      <c r="AJT1395" s="10"/>
      <c r="AJU1395" s="10"/>
      <c r="AJV1395" s="10"/>
      <c r="AJW1395" s="10"/>
      <c r="AJX1395" s="10"/>
      <c r="AJY1395" s="10"/>
      <c r="AJZ1395" s="10"/>
      <c r="AKA1395" s="10"/>
      <c r="AKB1395" s="10"/>
      <c r="AKC1395" s="10"/>
      <c r="AKD1395" s="10"/>
      <c r="AKE1395" s="10"/>
      <c r="AKF1395" s="10"/>
      <c r="AKG1395" s="10"/>
      <c r="AKH1395" s="10"/>
      <c r="AKI1395" s="10"/>
      <c r="AKJ1395" s="10"/>
      <c r="AKK1395" s="10"/>
      <c r="AKL1395" s="10"/>
      <c r="AKM1395" s="10"/>
      <c r="AKN1395" s="10"/>
      <c r="AKO1395" s="10"/>
      <c r="AKP1395" s="10"/>
      <c r="AKQ1395" s="10"/>
      <c r="AKR1395" s="10"/>
      <c r="AKS1395" s="10"/>
      <c r="AKT1395" s="10"/>
      <c r="AKU1395" s="10"/>
      <c r="AKV1395" s="10"/>
      <c r="AKW1395" s="10"/>
      <c r="AKX1395" s="10"/>
      <c r="AKY1395" s="10"/>
      <c r="AKZ1395" s="10"/>
      <c r="ALA1395" s="10"/>
      <c r="ALB1395" s="10"/>
      <c r="ALC1395" s="10"/>
      <c r="ALD1395" s="10"/>
      <c r="ALE1395" s="10"/>
      <c r="ALF1395" s="10"/>
      <c r="ALG1395" s="10"/>
      <c r="ALH1395" s="10"/>
      <c r="ALI1395" s="10"/>
      <c r="ALJ1395" s="10"/>
      <c r="ALK1395" s="10"/>
      <c r="ALL1395" s="10"/>
      <c r="ALM1395" s="10"/>
      <c r="ALN1395" s="10"/>
      <c r="ALO1395" s="10"/>
      <c r="ALP1395" s="10"/>
      <c r="ALQ1395" s="10"/>
      <c r="ALR1395" s="10"/>
      <c r="ALS1395" s="10"/>
      <c r="ALT1395" s="10"/>
      <c r="ALU1395" s="10"/>
      <c r="ALV1395" s="10"/>
      <c r="ALW1395" s="10"/>
      <c r="ALX1395" s="10"/>
      <c r="ALY1395" s="10"/>
      <c r="ALZ1395" s="10"/>
      <c r="AMA1395" s="10"/>
      <c r="AMB1395" s="10"/>
      <c r="AMC1395" s="10"/>
      <c r="AMD1395" s="10"/>
      <c r="AME1395" s="10"/>
      <c r="AMF1395" s="10"/>
      <c r="AMG1395" s="10"/>
      <c r="AMH1395" s="10"/>
      <c r="AMI1395" s="10"/>
      <c r="AMJ1395" s="10"/>
      <c r="AMK1395" s="10"/>
      <c r="AML1395" s="10"/>
      <c r="AMM1395" s="10"/>
      <c r="AMN1395" s="10"/>
      <c r="AMO1395" s="10"/>
      <c r="AMP1395" s="10"/>
      <c r="AMQ1395" s="10"/>
      <c r="AMR1395" s="10"/>
      <c r="AMS1395" s="10"/>
      <c r="AMT1395" s="10"/>
      <c r="AMU1395" s="10"/>
      <c r="AMV1395" s="10"/>
      <c r="AMW1395" s="10"/>
      <c r="AMX1395" s="10"/>
      <c r="AMY1395" s="10"/>
      <c r="AMZ1395" s="10"/>
      <c r="ANA1395" s="10"/>
      <c r="ANB1395" s="10"/>
      <c r="ANC1395" s="10"/>
      <c r="AND1395" s="10"/>
      <c r="ANE1395" s="10"/>
      <c r="ANF1395" s="10"/>
      <c r="ANG1395" s="10"/>
      <c r="ANH1395" s="10"/>
      <c r="ANI1395" s="10"/>
      <c r="ANJ1395" s="10"/>
      <c r="ANK1395" s="10"/>
      <c r="ANL1395" s="10"/>
      <c r="ANM1395" s="10"/>
      <c r="ANN1395" s="10"/>
      <c r="ANO1395" s="10"/>
      <c r="ANP1395" s="10"/>
      <c r="ANQ1395" s="10"/>
      <c r="ANR1395" s="10"/>
      <c r="ANS1395" s="10"/>
      <c r="ANT1395" s="10"/>
      <c r="ANU1395" s="10"/>
      <c r="ANV1395" s="10"/>
      <c r="ANW1395" s="10"/>
      <c r="ANX1395" s="10"/>
      <c r="ANY1395" s="10"/>
      <c r="ANZ1395" s="10"/>
      <c r="AOA1395" s="10"/>
      <c r="AOB1395" s="10"/>
      <c r="AOC1395" s="10"/>
      <c r="AOD1395" s="10"/>
      <c r="AOE1395" s="10"/>
      <c r="AOF1395" s="10"/>
      <c r="AOG1395" s="10"/>
      <c r="AOH1395" s="10"/>
      <c r="AOI1395" s="10"/>
      <c r="AOJ1395" s="10"/>
      <c r="AOK1395" s="10"/>
      <c r="AOL1395" s="10"/>
      <c r="AOM1395" s="10"/>
      <c r="AON1395" s="10"/>
      <c r="AOO1395" s="10"/>
      <c r="AOP1395" s="10"/>
      <c r="AOQ1395" s="10"/>
      <c r="AOR1395" s="10"/>
      <c r="AOS1395" s="10"/>
      <c r="AOT1395" s="10"/>
      <c r="AOU1395" s="10"/>
      <c r="AOV1395" s="10"/>
      <c r="AOW1395" s="10"/>
      <c r="AOX1395" s="10"/>
      <c r="AOY1395" s="10"/>
      <c r="AOZ1395" s="10"/>
      <c r="APA1395" s="10"/>
      <c r="APB1395" s="10"/>
      <c r="APC1395" s="10"/>
      <c r="APD1395" s="10"/>
      <c r="APE1395" s="10"/>
      <c r="APF1395" s="10"/>
      <c r="APG1395" s="10"/>
      <c r="APH1395" s="10"/>
      <c r="API1395" s="10"/>
      <c r="APJ1395" s="10"/>
      <c r="APK1395" s="10"/>
      <c r="APL1395" s="10"/>
      <c r="APM1395" s="10"/>
      <c r="APN1395" s="10"/>
      <c r="APO1395" s="10"/>
      <c r="APP1395" s="10"/>
      <c r="APQ1395" s="10"/>
      <c r="APR1395" s="10"/>
      <c r="APS1395" s="10"/>
      <c r="APT1395" s="10"/>
      <c r="APU1395" s="10"/>
      <c r="APV1395" s="10"/>
      <c r="APW1395" s="10"/>
      <c r="APX1395" s="10"/>
      <c r="APY1395" s="10"/>
      <c r="APZ1395" s="10"/>
      <c r="AQA1395" s="10"/>
      <c r="AQB1395" s="10"/>
      <c r="AQC1395" s="10"/>
      <c r="AQD1395" s="10"/>
      <c r="AQE1395" s="10"/>
      <c r="AQF1395" s="10"/>
      <c r="AQG1395" s="10"/>
      <c r="AQH1395" s="10"/>
      <c r="AQI1395" s="10"/>
      <c r="AQJ1395" s="10"/>
      <c r="AQK1395" s="10"/>
      <c r="AQL1395" s="10"/>
      <c r="AQM1395" s="10"/>
      <c r="AQN1395" s="10"/>
      <c r="AQO1395" s="10"/>
      <c r="AQP1395" s="10"/>
      <c r="AQQ1395" s="10"/>
      <c r="AQR1395" s="10"/>
      <c r="AQS1395" s="10"/>
      <c r="AQT1395" s="10"/>
      <c r="AQU1395" s="10"/>
      <c r="AQV1395" s="10"/>
      <c r="AQW1395" s="10"/>
      <c r="AQX1395" s="10"/>
      <c r="AQY1395" s="10"/>
      <c r="AQZ1395" s="10"/>
      <c r="ARA1395" s="10"/>
      <c r="ARB1395" s="10"/>
      <c r="ARC1395" s="10"/>
      <c r="ARD1395" s="10"/>
      <c r="ARE1395" s="10"/>
      <c r="ARF1395" s="10"/>
      <c r="ARG1395" s="10"/>
      <c r="ARH1395" s="10"/>
      <c r="ARI1395" s="10"/>
      <c r="ARJ1395" s="10"/>
      <c r="ARK1395" s="10"/>
      <c r="ARL1395" s="10"/>
      <c r="ARM1395" s="10"/>
      <c r="ARN1395" s="10"/>
      <c r="ARO1395" s="10"/>
      <c r="ARP1395" s="10"/>
      <c r="ARQ1395" s="10"/>
      <c r="ARR1395" s="10"/>
      <c r="ARS1395" s="10"/>
      <c r="ART1395" s="10"/>
      <c r="ARU1395" s="10"/>
      <c r="ARV1395" s="10"/>
      <c r="ARW1395" s="10"/>
      <c r="ARX1395" s="10"/>
      <c r="ARY1395" s="10"/>
      <c r="ARZ1395" s="10"/>
      <c r="ASA1395" s="10"/>
      <c r="ASB1395" s="10"/>
      <c r="ASC1395" s="10"/>
      <c r="ASD1395" s="10"/>
      <c r="ASE1395" s="10"/>
      <c r="ASF1395" s="10"/>
      <c r="ASG1395" s="10"/>
      <c r="ASH1395" s="10"/>
      <c r="ASI1395" s="10"/>
      <c r="ASJ1395" s="10"/>
      <c r="ASK1395" s="10"/>
      <c r="ASL1395" s="10"/>
      <c r="ASM1395" s="10"/>
      <c r="ASN1395" s="10"/>
      <c r="ASO1395" s="10"/>
      <c r="ASP1395" s="10"/>
      <c r="ASQ1395" s="10"/>
      <c r="ASR1395" s="10"/>
      <c r="ASS1395" s="10"/>
      <c r="AST1395" s="10"/>
      <c r="ASU1395" s="10"/>
      <c r="ASV1395" s="10"/>
      <c r="ASW1395" s="10"/>
      <c r="ASX1395" s="10"/>
      <c r="ASY1395" s="10"/>
      <c r="ASZ1395" s="10"/>
      <c r="ATA1395" s="10"/>
      <c r="ATB1395" s="10"/>
      <c r="ATC1395" s="10"/>
      <c r="ATD1395" s="10"/>
      <c r="ATE1395" s="10"/>
      <c r="ATF1395" s="10"/>
      <c r="ATG1395" s="10"/>
      <c r="ATH1395" s="10"/>
      <c r="ATI1395" s="10"/>
      <c r="ATJ1395" s="10"/>
      <c r="ATK1395" s="10"/>
      <c r="ATL1395" s="10"/>
      <c r="ATM1395" s="10"/>
      <c r="ATN1395" s="10"/>
      <c r="ATO1395" s="10"/>
      <c r="ATP1395" s="10"/>
      <c r="ATQ1395" s="10"/>
      <c r="ATR1395" s="10"/>
      <c r="ATS1395" s="10"/>
      <c r="ATT1395" s="10"/>
      <c r="ATU1395" s="10"/>
      <c r="ATV1395" s="10"/>
      <c r="ATW1395" s="10"/>
      <c r="ATX1395" s="10"/>
      <c r="ATY1395" s="10"/>
      <c r="ATZ1395" s="10"/>
      <c r="AUA1395" s="10"/>
      <c r="AUB1395" s="10"/>
      <c r="AUC1395" s="10"/>
      <c r="AUD1395" s="10"/>
      <c r="AUE1395" s="10"/>
      <c r="AUF1395" s="10"/>
      <c r="AUG1395" s="10"/>
      <c r="AUH1395" s="10"/>
      <c r="AUI1395" s="10"/>
      <c r="AUJ1395" s="10"/>
      <c r="AUK1395" s="10"/>
      <c r="AUL1395" s="10"/>
      <c r="AUM1395" s="10"/>
      <c r="AUN1395" s="10"/>
      <c r="AUO1395" s="10"/>
      <c r="AUP1395" s="10"/>
      <c r="AUQ1395" s="10"/>
      <c r="AUR1395" s="10"/>
      <c r="AUS1395" s="10"/>
      <c r="AUT1395" s="10"/>
      <c r="AUU1395" s="10"/>
      <c r="AUV1395" s="10"/>
      <c r="AUW1395" s="10"/>
      <c r="AUX1395" s="10"/>
      <c r="AUY1395" s="10"/>
      <c r="AUZ1395" s="10"/>
      <c r="AVA1395" s="10"/>
      <c r="AVB1395" s="10"/>
      <c r="AVC1395" s="10"/>
      <c r="AVD1395" s="10"/>
      <c r="AVE1395" s="10"/>
      <c r="AVF1395" s="10"/>
      <c r="AVG1395" s="10"/>
      <c r="AVH1395" s="10"/>
      <c r="AVI1395" s="10"/>
      <c r="AVJ1395" s="10"/>
      <c r="AVK1395" s="10"/>
      <c r="AVL1395" s="10"/>
      <c r="AVM1395" s="10"/>
      <c r="AVN1395" s="10"/>
      <c r="AVO1395" s="10"/>
      <c r="AVP1395" s="10"/>
      <c r="AVQ1395" s="10"/>
      <c r="AVR1395" s="10"/>
      <c r="AVS1395" s="10"/>
      <c r="AVT1395" s="10"/>
      <c r="AVU1395" s="10"/>
      <c r="AVV1395" s="10"/>
      <c r="AVW1395" s="10"/>
      <c r="AVX1395" s="10"/>
      <c r="AVY1395" s="10"/>
      <c r="AVZ1395" s="10"/>
      <c r="AWA1395" s="10"/>
      <c r="AWB1395" s="10"/>
      <c r="AWC1395" s="10"/>
      <c r="AWD1395" s="10"/>
      <c r="AWE1395" s="10"/>
      <c r="AWF1395" s="10"/>
      <c r="AWG1395" s="10"/>
      <c r="AWH1395" s="10"/>
      <c r="AWI1395" s="10"/>
      <c r="AWJ1395" s="10"/>
      <c r="AWK1395" s="10"/>
      <c r="AWL1395" s="10"/>
      <c r="AWM1395" s="10"/>
      <c r="AWN1395" s="10"/>
      <c r="AWO1395" s="10"/>
      <c r="AWP1395" s="10"/>
      <c r="AWQ1395" s="10"/>
      <c r="AWR1395" s="10"/>
      <c r="AWS1395" s="10"/>
      <c r="AWT1395" s="10"/>
      <c r="AWU1395" s="10"/>
      <c r="AWV1395" s="10"/>
      <c r="AWW1395" s="10"/>
      <c r="AWX1395" s="10"/>
      <c r="AWY1395" s="10"/>
      <c r="AWZ1395" s="10"/>
      <c r="AXA1395" s="10"/>
      <c r="AXB1395" s="10"/>
      <c r="AXC1395" s="10"/>
      <c r="AXD1395" s="10"/>
      <c r="AXE1395" s="10"/>
      <c r="AXF1395" s="10"/>
      <c r="AXG1395" s="10"/>
      <c r="AXH1395" s="10"/>
      <c r="AXI1395" s="10"/>
      <c r="AXJ1395" s="10"/>
      <c r="AXK1395" s="10"/>
      <c r="AXL1395" s="10"/>
      <c r="AXM1395" s="10"/>
      <c r="AXN1395" s="10"/>
      <c r="AXO1395" s="10"/>
      <c r="AXP1395" s="10"/>
      <c r="AXQ1395" s="10"/>
      <c r="AXR1395" s="10"/>
      <c r="AXS1395" s="10"/>
      <c r="AXT1395" s="10"/>
      <c r="AXU1395" s="10"/>
      <c r="AXV1395" s="10"/>
      <c r="AXW1395" s="10"/>
      <c r="AXX1395" s="10"/>
      <c r="AXY1395" s="10"/>
      <c r="AXZ1395" s="10"/>
      <c r="AYA1395" s="10"/>
      <c r="AYB1395" s="10"/>
      <c r="AYC1395" s="10"/>
      <c r="AYD1395" s="10"/>
      <c r="AYE1395" s="10"/>
      <c r="AYF1395" s="10"/>
      <c r="AYG1395" s="10"/>
      <c r="AYH1395" s="10"/>
      <c r="AYI1395" s="10"/>
      <c r="AYJ1395" s="10"/>
      <c r="AYK1395" s="10"/>
      <c r="AYL1395" s="10"/>
      <c r="AYM1395" s="10"/>
      <c r="AYN1395" s="10"/>
      <c r="AYO1395" s="10"/>
      <c r="AYP1395" s="10"/>
      <c r="AYQ1395" s="10"/>
      <c r="AYR1395" s="10"/>
      <c r="AYS1395" s="10"/>
      <c r="AYT1395" s="10"/>
      <c r="AYU1395" s="10"/>
      <c r="AYV1395" s="10"/>
      <c r="AYW1395" s="10"/>
      <c r="AYX1395" s="10"/>
      <c r="AYY1395" s="10"/>
      <c r="AYZ1395" s="10"/>
      <c r="AZA1395" s="10"/>
      <c r="AZB1395" s="10"/>
      <c r="AZC1395" s="10"/>
      <c r="AZD1395" s="10"/>
      <c r="AZE1395" s="10"/>
      <c r="AZF1395" s="10"/>
      <c r="AZG1395" s="10"/>
      <c r="AZH1395" s="10"/>
      <c r="AZI1395" s="10"/>
      <c r="AZJ1395" s="10"/>
      <c r="AZK1395" s="10"/>
      <c r="AZL1395" s="10"/>
      <c r="AZM1395" s="10"/>
      <c r="AZN1395" s="10"/>
      <c r="AZO1395" s="10"/>
      <c r="AZP1395" s="10"/>
      <c r="AZQ1395" s="10"/>
      <c r="AZR1395" s="10"/>
      <c r="AZS1395" s="10"/>
      <c r="AZT1395" s="10"/>
      <c r="AZU1395" s="10"/>
      <c r="AZV1395" s="10"/>
      <c r="AZW1395" s="10"/>
      <c r="AZX1395" s="10"/>
      <c r="AZY1395" s="10"/>
      <c r="AZZ1395" s="10"/>
      <c r="BAA1395" s="10"/>
      <c r="BAB1395" s="10"/>
      <c r="BAC1395" s="10"/>
      <c r="BAD1395" s="10"/>
      <c r="BAE1395" s="10"/>
      <c r="BAF1395" s="10"/>
      <c r="BAG1395" s="10"/>
      <c r="BAH1395" s="10"/>
      <c r="BAI1395" s="10"/>
      <c r="BAJ1395" s="10"/>
      <c r="BAK1395" s="10"/>
      <c r="BAL1395" s="10"/>
      <c r="BAM1395" s="10"/>
      <c r="BAN1395" s="10"/>
      <c r="BAO1395" s="10"/>
      <c r="BAP1395" s="10"/>
      <c r="BAQ1395" s="10"/>
      <c r="BAR1395" s="10"/>
      <c r="BAS1395" s="10"/>
      <c r="BAT1395" s="10"/>
      <c r="BAU1395" s="10"/>
      <c r="BAV1395" s="10"/>
      <c r="BAW1395" s="10"/>
      <c r="BAX1395" s="10"/>
      <c r="BAY1395" s="10"/>
      <c r="BAZ1395" s="10"/>
      <c r="BBA1395" s="10"/>
      <c r="BBB1395" s="10"/>
      <c r="BBC1395" s="10"/>
      <c r="BBD1395" s="10"/>
      <c r="BBE1395" s="10"/>
      <c r="BBF1395" s="10"/>
      <c r="BBG1395" s="10"/>
      <c r="BBH1395" s="10"/>
      <c r="BBI1395" s="10"/>
      <c r="BBJ1395" s="10"/>
      <c r="BBK1395" s="10"/>
      <c r="BBL1395" s="10"/>
      <c r="BBM1395" s="10"/>
      <c r="BBN1395" s="10"/>
      <c r="BBO1395" s="10"/>
      <c r="BBP1395" s="10"/>
      <c r="BBQ1395" s="10"/>
      <c r="BBR1395" s="10"/>
      <c r="BBS1395" s="10"/>
      <c r="BBT1395" s="10"/>
      <c r="BBU1395" s="10"/>
      <c r="BBV1395" s="10"/>
      <c r="BBW1395" s="10"/>
      <c r="BBX1395" s="10"/>
      <c r="BBY1395" s="10"/>
      <c r="BBZ1395" s="10"/>
      <c r="BCA1395" s="10"/>
      <c r="BCB1395" s="10"/>
      <c r="BCC1395" s="10"/>
      <c r="BCD1395" s="10"/>
      <c r="BCE1395" s="10"/>
      <c r="BCF1395" s="10"/>
      <c r="BCG1395" s="10"/>
      <c r="BCH1395" s="10"/>
      <c r="BCI1395" s="10"/>
      <c r="BCJ1395" s="10"/>
      <c r="BCK1395" s="10"/>
      <c r="BCL1395" s="10"/>
      <c r="BCM1395" s="10"/>
      <c r="BCN1395" s="10"/>
      <c r="BCO1395" s="10"/>
      <c r="BCP1395" s="10"/>
      <c r="BCQ1395" s="10"/>
      <c r="BCR1395" s="10"/>
      <c r="BCS1395" s="10"/>
      <c r="BCT1395" s="10"/>
      <c r="BCU1395" s="10"/>
      <c r="BCV1395" s="10"/>
      <c r="BCW1395" s="10"/>
      <c r="BCX1395" s="10"/>
      <c r="BCY1395" s="10"/>
      <c r="BCZ1395" s="10"/>
      <c r="BDA1395" s="10"/>
      <c r="BDB1395" s="10"/>
      <c r="BDC1395" s="10"/>
      <c r="BDD1395" s="10"/>
      <c r="BDE1395" s="10"/>
      <c r="BDF1395" s="10"/>
      <c r="BDG1395" s="10"/>
      <c r="BDH1395" s="10"/>
      <c r="BDI1395" s="10"/>
      <c r="BDJ1395" s="10"/>
      <c r="BDK1395" s="10"/>
      <c r="BDL1395" s="10"/>
      <c r="BDM1395" s="10"/>
      <c r="BDN1395" s="10"/>
      <c r="BDO1395" s="10"/>
      <c r="BDP1395" s="10"/>
      <c r="BDQ1395" s="10"/>
      <c r="BDR1395" s="10"/>
      <c r="BDS1395" s="10"/>
      <c r="BDT1395" s="10"/>
      <c r="BDU1395" s="10"/>
      <c r="BDV1395" s="10"/>
      <c r="BDW1395" s="10"/>
      <c r="BDX1395" s="10"/>
      <c r="BDY1395" s="10"/>
      <c r="BDZ1395" s="10"/>
      <c r="BEA1395" s="10"/>
      <c r="BEB1395" s="10"/>
      <c r="BEC1395" s="10"/>
      <c r="BED1395" s="10"/>
      <c r="BEE1395" s="10"/>
      <c r="BEF1395" s="10"/>
      <c r="BEG1395" s="10"/>
      <c r="BEH1395" s="10"/>
      <c r="BEI1395" s="10"/>
      <c r="BEJ1395" s="10"/>
      <c r="BEK1395" s="10"/>
      <c r="BEL1395" s="10"/>
      <c r="BEM1395" s="10"/>
      <c r="BEN1395" s="10"/>
      <c r="BEO1395" s="10"/>
      <c r="BEP1395" s="10"/>
      <c r="BEQ1395" s="10"/>
      <c r="BER1395" s="10"/>
      <c r="BES1395" s="10"/>
      <c r="BET1395" s="10"/>
      <c r="BEU1395" s="10"/>
      <c r="BEV1395" s="10"/>
      <c r="BEW1395" s="10"/>
      <c r="BEX1395" s="10"/>
      <c r="BEY1395" s="10"/>
      <c r="BEZ1395" s="10"/>
      <c r="BFA1395" s="10"/>
      <c r="BFB1395" s="10"/>
      <c r="BFC1395" s="10"/>
      <c r="BFD1395" s="10"/>
      <c r="BFE1395" s="10"/>
      <c r="BFF1395" s="10"/>
      <c r="BFG1395" s="10"/>
      <c r="BFH1395" s="10"/>
      <c r="BFI1395" s="10"/>
      <c r="BFJ1395" s="10"/>
      <c r="BFK1395" s="10"/>
      <c r="BFL1395" s="10"/>
      <c r="BFM1395" s="10"/>
      <c r="BFN1395" s="10"/>
      <c r="BFO1395" s="10"/>
      <c r="BFP1395" s="10"/>
      <c r="BFQ1395" s="10"/>
      <c r="BFR1395" s="10"/>
      <c r="BFS1395" s="10"/>
      <c r="BFT1395" s="10"/>
      <c r="BFU1395" s="10"/>
      <c r="BFV1395" s="10"/>
      <c r="BFW1395" s="10"/>
      <c r="BFX1395" s="10"/>
      <c r="BFY1395" s="10"/>
      <c r="BFZ1395" s="10"/>
      <c r="BGA1395" s="10"/>
      <c r="BGB1395" s="10"/>
      <c r="BGC1395" s="10"/>
      <c r="BGD1395" s="10"/>
      <c r="BGE1395" s="10"/>
      <c r="BGF1395" s="10"/>
      <c r="BGG1395" s="10"/>
      <c r="BGH1395" s="10"/>
      <c r="BGI1395" s="10"/>
      <c r="BGJ1395" s="10"/>
      <c r="BGK1395" s="10"/>
      <c r="BGL1395" s="10"/>
      <c r="BGM1395" s="10"/>
      <c r="BGN1395" s="10"/>
      <c r="BGO1395" s="10"/>
      <c r="BGP1395" s="10"/>
      <c r="BGQ1395" s="10"/>
      <c r="BGR1395" s="10"/>
      <c r="BGS1395" s="10"/>
      <c r="BGT1395" s="10"/>
      <c r="BGU1395" s="10"/>
      <c r="BGV1395" s="10"/>
      <c r="BGW1395" s="10"/>
      <c r="BGX1395" s="10"/>
      <c r="BGY1395" s="10"/>
      <c r="BGZ1395" s="10"/>
      <c r="BHA1395" s="10"/>
      <c r="BHB1395" s="10"/>
      <c r="BHC1395" s="10"/>
      <c r="BHD1395" s="10"/>
      <c r="BHE1395" s="10"/>
      <c r="BHF1395" s="10"/>
      <c r="BHG1395" s="10"/>
      <c r="BHH1395" s="10"/>
      <c r="BHI1395" s="10"/>
      <c r="BHJ1395" s="10"/>
      <c r="BHK1395" s="10"/>
      <c r="BHL1395" s="10"/>
      <c r="BHM1395" s="10"/>
      <c r="BHN1395" s="10"/>
      <c r="BHO1395" s="10"/>
      <c r="BHP1395" s="10"/>
      <c r="BHQ1395" s="10"/>
      <c r="BHR1395" s="10"/>
      <c r="BHS1395" s="10"/>
      <c r="BHT1395" s="10"/>
      <c r="BHU1395" s="10"/>
      <c r="BHV1395" s="10"/>
      <c r="BHW1395" s="10"/>
      <c r="BHX1395" s="10"/>
      <c r="BHY1395" s="10"/>
      <c r="BHZ1395" s="10"/>
      <c r="BIA1395" s="10"/>
      <c r="BIB1395" s="10"/>
      <c r="BIC1395" s="10"/>
      <c r="BID1395" s="10"/>
      <c r="BIE1395" s="10"/>
      <c r="BIF1395" s="10"/>
      <c r="BIG1395" s="10"/>
      <c r="BIH1395" s="10"/>
      <c r="BII1395" s="10"/>
      <c r="BIJ1395" s="10"/>
      <c r="BIK1395" s="10"/>
      <c r="BIL1395" s="10"/>
      <c r="BIM1395" s="10"/>
      <c r="BIN1395" s="10"/>
      <c r="BIO1395" s="10"/>
      <c r="BIP1395" s="10"/>
      <c r="BIQ1395" s="10"/>
      <c r="BIR1395" s="10"/>
      <c r="BIS1395" s="10"/>
      <c r="BIT1395" s="10"/>
      <c r="BIU1395" s="10"/>
      <c r="BIV1395" s="10"/>
      <c r="BIW1395" s="10"/>
      <c r="BIX1395" s="10"/>
      <c r="BIY1395" s="10"/>
      <c r="BIZ1395" s="10"/>
      <c r="BJA1395" s="10"/>
      <c r="BJB1395" s="10"/>
      <c r="BJC1395" s="10"/>
      <c r="BJD1395" s="10"/>
      <c r="BJE1395" s="10"/>
      <c r="BJF1395" s="10"/>
      <c r="BJG1395" s="10"/>
      <c r="BJH1395" s="10"/>
      <c r="BJI1395" s="10"/>
      <c r="BJJ1395" s="10"/>
      <c r="BJK1395" s="10"/>
      <c r="BJL1395" s="10"/>
      <c r="BJM1395" s="10"/>
      <c r="BJN1395" s="10"/>
      <c r="BJO1395" s="10"/>
      <c r="BJP1395" s="10"/>
      <c r="BJQ1395" s="10"/>
      <c r="BJR1395" s="10"/>
      <c r="BJS1395" s="10"/>
      <c r="BJT1395" s="10"/>
      <c r="BJU1395" s="10"/>
      <c r="BJV1395" s="10"/>
      <c r="BJW1395" s="10"/>
      <c r="BJX1395" s="10"/>
      <c r="BJY1395" s="10"/>
      <c r="BJZ1395" s="10"/>
      <c r="BKA1395" s="10"/>
      <c r="BKB1395" s="10"/>
      <c r="BKC1395" s="10"/>
      <c r="BKD1395" s="10"/>
      <c r="BKE1395" s="10"/>
      <c r="BKF1395" s="10"/>
      <c r="BKG1395" s="10"/>
      <c r="BKH1395" s="10"/>
      <c r="BKI1395" s="10"/>
      <c r="BKJ1395" s="10"/>
      <c r="BKK1395" s="10"/>
      <c r="BKL1395" s="10"/>
      <c r="BKM1395" s="10"/>
      <c r="BKN1395" s="10"/>
      <c r="BKO1395" s="10"/>
      <c r="BKP1395" s="10"/>
      <c r="BKQ1395" s="10"/>
      <c r="BKR1395" s="10"/>
      <c r="BKS1395" s="10"/>
      <c r="BKT1395" s="10"/>
      <c r="BKU1395" s="10"/>
      <c r="BKV1395" s="10"/>
      <c r="BKW1395" s="10"/>
      <c r="BKX1395" s="10"/>
      <c r="BKY1395" s="10"/>
      <c r="BKZ1395" s="10"/>
      <c r="BLA1395" s="10"/>
      <c r="BLB1395" s="10"/>
      <c r="BLC1395" s="10"/>
      <c r="BLD1395" s="10"/>
      <c r="BLE1395" s="10"/>
      <c r="BLF1395" s="10"/>
      <c r="BLG1395" s="10"/>
      <c r="BLH1395" s="10"/>
      <c r="BLI1395" s="10"/>
      <c r="BLJ1395" s="10"/>
      <c r="BLK1395" s="10"/>
      <c r="BLL1395" s="10"/>
      <c r="BLM1395" s="10"/>
      <c r="BLN1395" s="10"/>
      <c r="BLO1395" s="10"/>
      <c r="BLP1395" s="10"/>
      <c r="BLQ1395" s="10"/>
      <c r="BLR1395" s="10"/>
      <c r="BLS1395" s="10"/>
      <c r="BLT1395" s="10"/>
      <c r="BLU1395" s="10"/>
      <c r="BLV1395" s="10"/>
      <c r="BLW1395" s="10"/>
      <c r="BLX1395" s="10"/>
      <c r="BLY1395" s="10"/>
      <c r="BLZ1395" s="10"/>
      <c r="BMA1395" s="10"/>
      <c r="BMB1395" s="10"/>
      <c r="BMC1395" s="10"/>
      <c r="BMD1395" s="10"/>
      <c r="BME1395" s="10"/>
      <c r="BMF1395" s="10"/>
      <c r="BMG1395" s="10"/>
      <c r="BMH1395" s="10"/>
      <c r="BMI1395" s="10"/>
      <c r="BMJ1395" s="10"/>
      <c r="BMK1395" s="10"/>
      <c r="BML1395" s="10"/>
      <c r="BMM1395" s="10"/>
      <c r="BMN1395" s="10"/>
      <c r="BMO1395" s="10"/>
      <c r="BMP1395" s="10"/>
      <c r="BMQ1395" s="10"/>
      <c r="BMR1395" s="10"/>
      <c r="BMS1395" s="10"/>
      <c r="BMT1395" s="10"/>
      <c r="BMU1395" s="10"/>
      <c r="BMV1395" s="10"/>
      <c r="BMW1395" s="10"/>
      <c r="BMX1395" s="10"/>
      <c r="BMY1395" s="10"/>
      <c r="BMZ1395" s="10"/>
      <c r="BNA1395" s="10"/>
      <c r="BNB1395" s="10"/>
      <c r="BNC1395" s="10"/>
      <c r="BND1395" s="10"/>
      <c r="BNE1395" s="10"/>
      <c r="BNF1395" s="10"/>
      <c r="BNG1395" s="10"/>
      <c r="BNH1395" s="10"/>
      <c r="BNI1395" s="10"/>
      <c r="BNJ1395" s="10"/>
      <c r="BNK1395" s="10"/>
      <c r="BNL1395" s="10"/>
      <c r="BNM1395" s="10"/>
      <c r="BNN1395" s="10"/>
      <c r="BNO1395" s="10"/>
      <c r="BNP1395" s="10"/>
      <c r="BNQ1395" s="10"/>
      <c r="BNR1395" s="10"/>
      <c r="BNS1395" s="10"/>
      <c r="BNT1395" s="10"/>
      <c r="BNU1395" s="10"/>
      <c r="BNV1395" s="10"/>
      <c r="BNW1395" s="10"/>
      <c r="BNX1395" s="10"/>
      <c r="BNY1395" s="10"/>
      <c r="BNZ1395" s="10"/>
      <c r="BOA1395" s="10"/>
      <c r="BOB1395" s="10"/>
      <c r="BOC1395" s="10"/>
      <c r="BOD1395" s="10"/>
      <c r="BOE1395" s="10"/>
      <c r="BOF1395" s="10"/>
      <c r="BOG1395" s="10"/>
      <c r="BOH1395" s="10"/>
      <c r="BOI1395" s="10"/>
      <c r="BOJ1395" s="10"/>
      <c r="BOK1395" s="10"/>
      <c r="BOL1395" s="10"/>
      <c r="BOM1395" s="10"/>
      <c r="BON1395" s="10"/>
      <c r="BOO1395" s="10"/>
      <c r="BOP1395" s="10"/>
      <c r="BOQ1395" s="10"/>
      <c r="BOR1395" s="10"/>
      <c r="BOS1395" s="10"/>
      <c r="BOT1395" s="10"/>
      <c r="BOU1395" s="10"/>
      <c r="BOV1395" s="10"/>
      <c r="BOW1395" s="10"/>
      <c r="BOX1395" s="10"/>
      <c r="BOY1395" s="10"/>
      <c r="BOZ1395" s="10"/>
      <c r="BPA1395" s="10"/>
      <c r="BPB1395" s="10"/>
      <c r="BPC1395" s="10"/>
      <c r="BPD1395" s="10"/>
      <c r="BPE1395" s="10"/>
      <c r="BPF1395" s="10"/>
      <c r="BPG1395" s="10"/>
      <c r="BPH1395" s="10"/>
      <c r="BPI1395" s="10"/>
      <c r="BPJ1395" s="10"/>
      <c r="BPK1395" s="10"/>
      <c r="BPL1395" s="10"/>
      <c r="BPM1395" s="10"/>
      <c r="BPN1395" s="10"/>
      <c r="BPO1395" s="10"/>
      <c r="BPP1395" s="10"/>
      <c r="BPQ1395" s="10"/>
      <c r="BPR1395" s="10"/>
      <c r="BPS1395" s="10"/>
      <c r="BPT1395" s="10"/>
      <c r="BPU1395" s="10"/>
      <c r="BPV1395" s="10"/>
      <c r="BPW1395" s="10"/>
      <c r="BPX1395" s="10"/>
      <c r="BPY1395" s="10"/>
      <c r="BPZ1395" s="10"/>
      <c r="BQA1395" s="10"/>
      <c r="BQB1395" s="10"/>
      <c r="BQC1395" s="10"/>
      <c r="BQD1395" s="10"/>
      <c r="BQE1395" s="10"/>
      <c r="BQF1395" s="10"/>
      <c r="BQG1395" s="10"/>
      <c r="BQH1395" s="10"/>
      <c r="BQI1395" s="10"/>
      <c r="BQJ1395" s="10"/>
      <c r="BQK1395" s="10"/>
      <c r="BQL1395" s="10"/>
      <c r="BQM1395" s="10"/>
      <c r="BQN1395" s="10"/>
      <c r="BQO1395" s="10"/>
      <c r="BQP1395" s="10"/>
      <c r="BQQ1395" s="10"/>
      <c r="BQR1395" s="10"/>
      <c r="BQS1395" s="10"/>
      <c r="BQT1395" s="10"/>
      <c r="BQU1395" s="10"/>
      <c r="BQV1395" s="10"/>
      <c r="BQW1395" s="10"/>
      <c r="BQX1395" s="10"/>
      <c r="BQY1395" s="10"/>
      <c r="BQZ1395" s="10"/>
      <c r="BRA1395" s="10"/>
      <c r="BRB1395" s="10"/>
      <c r="BRC1395" s="10"/>
      <c r="BRD1395" s="10"/>
      <c r="BRE1395" s="10"/>
      <c r="BRF1395" s="10"/>
      <c r="BRG1395" s="10"/>
      <c r="BRH1395" s="10"/>
      <c r="BRI1395" s="10"/>
      <c r="BRJ1395" s="10"/>
      <c r="BRK1395" s="10"/>
      <c r="BRL1395" s="10"/>
      <c r="BRM1395" s="10"/>
      <c r="BRN1395" s="10"/>
      <c r="BRO1395" s="10"/>
      <c r="BRP1395" s="10"/>
      <c r="BRQ1395" s="10"/>
      <c r="BRR1395" s="10"/>
      <c r="BRS1395" s="10"/>
      <c r="BRT1395" s="10"/>
      <c r="BRU1395" s="10"/>
      <c r="BRV1395" s="10"/>
      <c r="BRW1395" s="10"/>
      <c r="BRX1395" s="10"/>
      <c r="BRY1395" s="10"/>
      <c r="BRZ1395" s="10"/>
      <c r="BSA1395" s="10"/>
      <c r="BSB1395" s="10"/>
      <c r="BSC1395" s="10"/>
      <c r="BSD1395" s="10"/>
      <c r="BSE1395" s="10"/>
      <c r="BSF1395" s="10"/>
      <c r="BSG1395" s="10"/>
      <c r="BSH1395" s="10"/>
      <c r="BSI1395" s="10"/>
      <c r="BSJ1395" s="10"/>
      <c r="BSK1395" s="10"/>
      <c r="BSL1395" s="10"/>
      <c r="BSM1395" s="10"/>
      <c r="BSN1395" s="10"/>
      <c r="BSO1395" s="10"/>
      <c r="BSP1395" s="10"/>
      <c r="BSQ1395" s="10"/>
      <c r="BSR1395" s="10"/>
      <c r="BSS1395" s="10"/>
      <c r="BST1395" s="10"/>
      <c r="BSU1395" s="10"/>
      <c r="BSV1395" s="10"/>
      <c r="BSW1395" s="10"/>
      <c r="BSX1395" s="10"/>
      <c r="BSY1395" s="10"/>
      <c r="BSZ1395" s="10"/>
      <c r="BTA1395" s="10"/>
      <c r="BTB1395" s="10"/>
      <c r="BTC1395" s="10"/>
      <c r="BTD1395" s="10"/>
      <c r="BTE1395" s="10"/>
      <c r="BTF1395" s="10"/>
      <c r="BTG1395" s="10"/>
      <c r="BTH1395" s="10"/>
      <c r="BTI1395" s="10"/>
      <c r="BTJ1395" s="10"/>
      <c r="BTK1395" s="10"/>
      <c r="BTL1395" s="10"/>
      <c r="BTM1395" s="10"/>
      <c r="BTN1395" s="10"/>
      <c r="BTO1395" s="10"/>
      <c r="BTP1395" s="10"/>
      <c r="BTQ1395" s="10"/>
      <c r="BTR1395" s="10"/>
      <c r="BTS1395" s="10"/>
      <c r="BTT1395" s="10"/>
      <c r="BTU1395" s="10"/>
      <c r="BTV1395" s="10"/>
      <c r="BTW1395" s="10"/>
      <c r="BTX1395" s="10"/>
      <c r="BTY1395" s="10"/>
      <c r="BTZ1395" s="10"/>
      <c r="BUA1395" s="10"/>
      <c r="BUB1395" s="10"/>
      <c r="BUC1395" s="10"/>
      <c r="BUD1395" s="10"/>
      <c r="BUE1395" s="10"/>
      <c r="BUF1395" s="10"/>
      <c r="BUG1395" s="10"/>
      <c r="BUH1395" s="10"/>
      <c r="BUI1395" s="10"/>
      <c r="BUJ1395" s="10"/>
      <c r="BUK1395" s="10"/>
      <c r="BUL1395" s="10"/>
      <c r="BUM1395" s="10"/>
      <c r="BUN1395" s="10"/>
      <c r="BUO1395" s="10"/>
      <c r="BUP1395" s="10"/>
      <c r="BUQ1395" s="10"/>
      <c r="BUR1395" s="10"/>
      <c r="BUS1395" s="10"/>
      <c r="BUT1395" s="10"/>
      <c r="BUU1395" s="10"/>
      <c r="BUV1395" s="10"/>
      <c r="BUW1395" s="10"/>
      <c r="BUX1395" s="10"/>
      <c r="BUY1395" s="10"/>
      <c r="BUZ1395" s="10"/>
      <c r="BVA1395" s="10"/>
      <c r="BVB1395" s="10"/>
      <c r="BVC1395" s="10"/>
      <c r="BVD1395" s="10"/>
      <c r="BVE1395" s="10"/>
      <c r="BVF1395" s="10"/>
      <c r="BVG1395" s="10"/>
      <c r="BVH1395" s="10"/>
      <c r="BVI1395" s="10"/>
      <c r="BVJ1395" s="10"/>
      <c r="BVK1395" s="10"/>
      <c r="BVL1395" s="10"/>
      <c r="BVM1395" s="10"/>
      <c r="BVN1395" s="10"/>
      <c r="BVO1395" s="10"/>
      <c r="BVP1395" s="10"/>
      <c r="BVQ1395" s="10"/>
      <c r="BVR1395" s="10"/>
      <c r="BVS1395" s="10"/>
      <c r="BVT1395" s="10"/>
      <c r="BVU1395" s="10"/>
      <c r="BVV1395" s="10"/>
      <c r="BVW1395" s="10"/>
      <c r="BVX1395" s="10"/>
      <c r="BVY1395" s="10"/>
      <c r="BVZ1395" s="10"/>
      <c r="BWA1395" s="10"/>
      <c r="BWB1395" s="10"/>
      <c r="BWC1395" s="10"/>
      <c r="BWD1395" s="10"/>
      <c r="BWE1395" s="10"/>
      <c r="BWF1395" s="10"/>
      <c r="BWG1395" s="10"/>
      <c r="BWH1395" s="10"/>
      <c r="BWI1395" s="10"/>
      <c r="BWJ1395" s="10"/>
      <c r="BWK1395" s="10"/>
      <c r="BWL1395" s="10"/>
      <c r="BWM1395" s="10"/>
      <c r="BWN1395" s="10"/>
      <c r="BWO1395" s="10"/>
      <c r="BWP1395" s="10"/>
      <c r="BWQ1395" s="10"/>
      <c r="BWR1395" s="10"/>
      <c r="BWS1395" s="10"/>
      <c r="BWT1395" s="10"/>
      <c r="BWU1395" s="10"/>
      <c r="BWV1395" s="10"/>
      <c r="BWW1395" s="10"/>
      <c r="BWX1395" s="10"/>
      <c r="BWY1395" s="10"/>
      <c r="BWZ1395" s="10"/>
      <c r="BXA1395" s="10"/>
      <c r="BXB1395" s="10"/>
      <c r="BXC1395" s="10"/>
      <c r="BXD1395" s="10"/>
      <c r="BXE1395" s="10"/>
      <c r="BXF1395" s="10"/>
      <c r="BXG1395" s="10"/>
      <c r="BXH1395" s="10"/>
      <c r="BXI1395" s="10"/>
      <c r="BXJ1395" s="10"/>
      <c r="BXK1395" s="10"/>
      <c r="BXL1395" s="10"/>
      <c r="BXM1395" s="10"/>
      <c r="BXN1395" s="10"/>
      <c r="BXO1395" s="10"/>
      <c r="BXP1395" s="10"/>
      <c r="BXQ1395" s="10"/>
      <c r="BXR1395" s="10"/>
      <c r="BXS1395" s="10"/>
      <c r="BXT1395" s="10"/>
      <c r="BXU1395" s="10"/>
      <c r="BXV1395" s="10"/>
      <c r="BXW1395" s="10"/>
      <c r="BXX1395" s="10"/>
      <c r="BXY1395" s="10"/>
      <c r="BXZ1395" s="10"/>
      <c r="BYA1395" s="10"/>
      <c r="BYB1395" s="10"/>
      <c r="BYC1395" s="10"/>
      <c r="BYD1395" s="10"/>
      <c r="BYE1395" s="10"/>
      <c r="BYF1395" s="10"/>
      <c r="BYG1395" s="10"/>
      <c r="BYH1395" s="10"/>
      <c r="BYI1395" s="10"/>
      <c r="BYJ1395" s="10"/>
      <c r="BYK1395" s="10"/>
      <c r="BYL1395" s="10"/>
      <c r="BYM1395" s="10"/>
      <c r="BYN1395" s="10"/>
      <c r="BYO1395" s="10"/>
      <c r="BYP1395" s="10"/>
      <c r="BYQ1395" s="10"/>
      <c r="BYR1395" s="10"/>
      <c r="BYS1395" s="10"/>
      <c r="BYT1395" s="10"/>
      <c r="BYU1395" s="10"/>
      <c r="BYV1395" s="10"/>
      <c r="BYW1395" s="10"/>
      <c r="BYX1395" s="10"/>
      <c r="BYY1395" s="10"/>
      <c r="BYZ1395" s="10"/>
      <c r="BZA1395" s="10"/>
      <c r="BZB1395" s="10"/>
      <c r="BZC1395" s="10"/>
      <c r="BZD1395" s="10"/>
      <c r="BZE1395" s="10"/>
      <c r="BZF1395" s="10"/>
      <c r="BZG1395" s="10"/>
      <c r="BZH1395" s="10"/>
      <c r="BZI1395" s="10"/>
      <c r="BZJ1395" s="10"/>
      <c r="BZK1395" s="10"/>
      <c r="BZL1395" s="10"/>
      <c r="BZM1395" s="10"/>
      <c r="BZN1395" s="10"/>
      <c r="BZO1395" s="10"/>
      <c r="BZP1395" s="10"/>
      <c r="BZQ1395" s="10"/>
      <c r="BZR1395" s="10"/>
      <c r="BZS1395" s="10"/>
      <c r="BZT1395" s="10"/>
      <c r="BZU1395" s="10"/>
      <c r="BZV1395" s="10"/>
      <c r="BZW1395" s="10"/>
      <c r="BZX1395" s="10"/>
      <c r="BZY1395" s="10"/>
      <c r="BZZ1395" s="10"/>
      <c r="CAA1395" s="10"/>
      <c r="CAB1395" s="10"/>
      <c r="CAC1395" s="10"/>
      <c r="CAD1395" s="10"/>
      <c r="CAE1395" s="10"/>
      <c r="CAF1395" s="10"/>
      <c r="CAG1395" s="10"/>
      <c r="CAH1395" s="10"/>
      <c r="CAI1395" s="10"/>
      <c r="CAJ1395" s="10"/>
      <c r="CAK1395" s="10"/>
      <c r="CAL1395" s="10"/>
      <c r="CAM1395" s="10"/>
      <c r="CAN1395" s="10"/>
      <c r="CAO1395" s="10"/>
      <c r="CAP1395" s="10"/>
      <c r="CAQ1395" s="10"/>
      <c r="CAR1395" s="10"/>
      <c r="CAS1395" s="10"/>
      <c r="CAT1395" s="10"/>
      <c r="CAU1395" s="10"/>
      <c r="CAV1395" s="10"/>
      <c r="CAW1395" s="10"/>
      <c r="CAX1395" s="10"/>
      <c r="CAY1395" s="10"/>
      <c r="CAZ1395" s="10"/>
      <c r="CBA1395" s="10"/>
      <c r="CBB1395" s="10"/>
      <c r="CBC1395" s="10"/>
      <c r="CBD1395" s="10"/>
      <c r="CBE1395" s="10"/>
      <c r="CBF1395" s="10"/>
      <c r="CBG1395" s="10"/>
      <c r="CBH1395" s="10"/>
      <c r="CBI1395" s="10"/>
      <c r="CBJ1395" s="10"/>
      <c r="CBK1395" s="10"/>
      <c r="CBL1395" s="10"/>
      <c r="CBM1395" s="10"/>
      <c r="CBN1395" s="10"/>
      <c r="CBO1395" s="10"/>
      <c r="CBP1395" s="10"/>
      <c r="CBQ1395" s="10"/>
      <c r="CBR1395" s="10"/>
      <c r="CBS1395" s="10"/>
      <c r="CBT1395" s="10"/>
      <c r="CBU1395" s="10"/>
      <c r="CBV1395" s="10"/>
      <c r="CBW1395" s="10"/>
      <c r="CBX1395" s="10"/>
      <c r="CBY1395" s="10"/>
      <c r="CBZ1395" s="10"/>
      <c r="CCA1395" s="10"/>
      <c r="CCB1395" s="10"/>
      <c r="CCC1395" s="10"/>
      <c r="CCD1395" s="10"/>
      <c r="CCE1395" s="10"/>
      <c r="CCF1395" s="10"/>
      <c r="CCG1395" s="10"/>
      <c r="CCH1395" s="10"/>
      <c r="CCI1395" s="10"/>
      <c r="CCJ1395" s="10"/>
      <c r="CCK1395" s="10"/>
      <c r="CCL1395" s="10"/>
      <c r="CCM1395" s="10"/>
      <c r="CCN1395" s="10"/>
      <c r="CCO1395" s="10"/>
      <c r="CCP1395" s="10"/>
      <c r="CCQ1395" s="10"/>
      <c r="CCR1395" s="10"/>
      <c r="CCS1395" s="10"/>
      <c r="CCT1395" s="10"/>
      <c r="CCU1395" s="10"/>
      <c r="CCV1395" s="10"/>
      <c r="CCW1395" s="10"/>
      <c r="CCX1395" s="10"/>
      <c r="CCY1395" s="10"/>
      <c r="CCZ1395" s="10"/>
      <c r="CDA1395" s="10"/>
      <c r="CDB1395" s="10"/>
      <c r="CDC1395" s="10"/>
      <c r="CDD1395" s="10"/>
      <c r="CDE1395" s="10"/>
      <c r="CDF1395" s="10"/>
      <c r="CDG1395" s="10"/>
      <c r="CDH1395" s="10"/>
      <c r="CDI1395" s="10"/>
      <c r="CDJ1395" s="10"/>
      <c r="CDK1395" s="10"/>
      <c r="CDL1395" s="10"/>
      <c r="CDM1395" s="10"/>
      <c r="CDN1395" s="10"/>
      <c r="CDO1395" s="10"/>
      <c r="CDP1395" s="10"/>
      <c r="CDQ1395" s="10"/>
      <c r="CDR1395" s="10"/>
      <c r="CDS1395" s="10"/>
      <c r="CDT1395" s="10"/>
      <c r="CDU1395" s="10"/>
      <c r="CDV1395" s="10"/>
      <c r="CDW1395" s="10"/>
      <c r="CDX1395" s="10"/>
      <c r="CDY1395" s="10"/>
      <c r="CDZ1395" s="10"/>
      <c r="CEA1395" s="10"/>
      <c r="CEB1395" s="10"/>
      <c r="CEC1395" s="10"/>
      <c r="CED1395" s="10"/>
      <c r="CEE1395" s="10"/>
      <c r="CEF1395" s="10"/>
      <c r="CEG1395" s="10"/>
      <c r="CEH1395" s="10"/>
      <c r="CEI1395" s="10"/>
      <c r="CEJ1395" s="10"/>
      <c r="CEK1395" s="10"/>
      <c r="CEL1395" s="10"/>
      <c r="CEM1395" s="10"/>
      <c r="CEN1395" s="10"/>
      <c r="CEO1395" s="10"/>
      <c r="CEP1395" s="10"/>
      <c r="CEQ1395" s="10"/>
      <c r="CER1395" s="10"/>
      <c r="CES1395" s="10"/>
      <c r="CET1395" s="10"/>
      <c r="CEU1395" s="10"/>
      <c r="CEV1395" s="10"/>
      <c r="CEW1395" s="10"/>
      <c r="CEX1395" s="10"/>
      <c r="CEY1395" s="10"/>
      <c r="CEZ1395" s="10"/>
      <c r="CFA1395" s="10"/>
      <c r="CFB1395" s="10"/>
      <c r="CFC1395" s="10"/>
      <c r="CFD1395" s="10"/>
      <c r="CFE1395" s="10"/>
      <c r="CFF1395" s="10"/>
      <c r="CFG1395" s="10"/>
      <c r="CFH1395" s="10"/>
      <c r="CFI1395" s="10"/>
      <c r="CFJ1395" s="10"/>
      <c r="CFK1395" s="10"/>
      <c r="CFL1395" s="10"/>
      <c r="CFM1395" s="10"/>
      <c r="CFN1395" s="10"/>
      <c r="CFO1395" s="10"/>
      <c r="CFP1395" s="10"/>
      <c r="CFQ1395" s="10"/>
      <c r="CFR1395" s="10"/>
      <c r="CFS1395" s="10"/>
      <c r="CFT1395" s="10"/>
      <c r="CFU1395" s="10"/>
      <c r="CFV1395" s="10"/>
      <c r="CFW1395" s="10"/>
      <c r="CFX1395" s="10"/>
      <c r="CFY1395" s="10"/>
      <c r="CFZ1395" s="10"/>
      <c r="CGA1395" s="10"/>
      <c r="CGB1395" s="10"/>
      <c r="CGC1395" s="10"/>
      <c r="CGD1395" s="10"/>
      <c r="CGE1395" s="10"/>
      <c r="CGF1395" s="10"/>
      <c r="CGG1395" s="10"/>
      <c r="CGH1395" s="10"/>
      <c r="CGI1395" s="10"/>
      <c r="CGJ1395" s="10"/>
      <c r="CGK1395" s="10"/>
      <c r="CGL1395" s="10"/>
      <c r="CGM1395" s="10"/>
      <c r="CGN1395" s="10"/>
      <c r="CGO1395" s="10"/>
      <c r="CGP1395" s="10"/>
      <c r="CGQ1395" s="10"/>
      <c r="CGR1395" s="10"/>
      <c r="CGS1395" s="10"/>
      <c r="CGT1395" s="10"/>
      <c r="CGU1395" s="10"/>
      <c r="CGV1395" s="10"/>
      <c r="CGW1395" s="10"/>
      <c r="CGX1395" s="10"/>
      <c r="CGY1395" s="10"/>
      <c r="CGZ1395" s="10"/>
      <c r="CHA1395" s="10"/>
      <c r="CHB1395" s="10"/>
      <c r="CHC1395" s="10"/>
      <c r="CHD1395" s="10"/>
      <c r="CHE1395" s="10"/>
      <c r="CHF1395" s="10"/>
      <c r="CHG1395" s="10"/>
      <c r="CHH1395" s="10"/>
      <c r="CHI1395" s="10"/>
      <c r="CHJ1395" s="10"/>
      <c r="CHK1395" s="10"/>
      <c r="CHL1395" s="10"/>
      <c r="CHM1395" s="10"/>
      <c r="CHN1395" s="10"/>
      <c r="CHO1395" s="10"/>
      <c r="CHP1395" s="10"/>
      <c r="CHQ1395" s="10"/>
      <c r="CHR1395" s="10"/>
      <c r="CHS1395" s="10"/>
      <c r="CHT1395" s="10"/>
      <c r="CHU1395" s="10"/>
      <c r="CHV1395" s="10"/>
      <c r="CHW1395" s="10"/>
      <c r="CHX1395" s="10"/>
      <c r="CHY1395" s="10"/>
      <c r="CHZ1395" s="10"/>
      <c r="CIA1395" s="10"/>
      <c r="CIB1395" s="10"/>
      <c r="CIC1395" s="10"/>
      <c r="CID1395" s="10"/>
      <c r="CIE1395" s="10"/>
      <c r="CIF1395" s="10"/>
      <c r="CIG1395" s="10"/>
      <c r="CIH1395" s="10"/>
      <c r="CII1395" s="10"/>
      <c r="CIJ1395" s="10"/>
      <c r="CIK1395" s="10"/>
      <c r="CIL1395" s="10"/>
      <c r="CIM1395" s="10"/>
      <c r="CIN1395" s="10"/>
      <c r="CIO1395" s="10"/>
      <c r="CIP1395" s="10"/>
      <c r="CIQ1395" s="10"/>
      <c r="CIR1395" s="10"/>
      <c r="CIS1395" s="10"/>
      <c r="CIT1395" s="10"/>
      <c r="CIU1395" s="10"/>
      <c r="CIV1395" s="10"/>
      <c r="CIW1395" s="10"/>
      <c r="CIX1395" s="10"/>
      <c r="CIY1395" s="10"/>
      <c r="CIZ1395" s="10"/>
      <c r="CJA1395" s="10"/>
      <c r="CJB1395" s="10"/>
      <c r="CJC1395" s="10"/>
      <c r="CJD1395" s="10"/>
      <c r="CJE1395" s="10"/>
      <c r="CJF1395" s="10"/>
      <c r="CJG1395" s="10"/>
      <c r="CJH1395" s="10"/>
      <c r="CJI1395" s="10"/>
      <c r="CJJ1395" s="10"/>
      <c r="CJK1395" s="10"/>
      <c r="CJL1395" s="10"/>
      <c r="CJM1395" s="10"/>
      <c r="CJN1395" s="10"/>
      <c r="CJO1395" s="10"/>
      <c r="CJP1395" s="10"/>
      <c r="CJQ1395" s="10"/>
      <c r="CJR1395" s="10"/>
      <c r="CJS1395" s="10"/>
      <c r="CJT1395" s="10"/>
      <c r="CJU1395" s="10"/>
      <c r="CJV1395" s="10"/>
      <c r="CJW1395" s="10"/>
      <c r="CJX1395" s="10"/>
      <c r="CJY1395" s="10"/>
      <c r="CJZ1395" s="10"/>
      <c r="CKA1395" s="10"/>
      <c r="CKB1395" s="10"/>
      <c r="CKC1395" s="10"/>
      <c r="CKD1395" s="10"/>
      <c r="CKE1395" s="10"/>
      <c r="CKF1395" s="10"/>
      <c r="CKG1395" s="10"/>
      <c r="CKH1395" s="10"/>
      <c r="CKI1395" s="10"/>
      <c r="CKJ1395" s="10"/>
      <c r="CKK1395" s="10"/>
      <c r="CKL1395" s="10"/>
      <c r="CKM1395" s="10"/>
      <c r="CKN1395" s="10"/>
      <c r="CKO1395" s="10"/>
      <c r="CKP1395" s="10"/>
      <c r="CKQ1395" s="10"/>
      <c r="CKR1395" s="10"/>
      <c r="CKS1395" s="10"/>
      <c r="CKT1395" s="10"/>
      <c r="CKU1395" s="10"/>
      <c r="CKV1395" s="10"/>
      <c r="CKW1395" s="10"/>
      <c r="CKX1395" s="10"/>
      <c r="CKY1395" s="10"/>
      <c r="CKZ1395" s="10"/>
      <c r="CLA1395" s="10"/>
      <c r="CLB1395" s="10"/>
      <c r="CLC1395" s="10"/>
      <c r="CLD1395" s="10"/>
      <c r="CLE1395" s="10"/>
      <c r="CLF1395" s="10"/>
      <c r="CLG1395" s="10"/>
      <c r="CLH1395" s="10"/>
      <c r="CLI1395" s="10"/>
      <c r="CLJ1395" s="10"/>
      <c r="CLK1395" s="10"/>
      <c r="CLL1395" s="10"/>
      <c r="CLM1395" s="10"/>
      <c r="CLN1395" s="10"/>
      <c r="CLO1395" s="10"/>
      <c r="CLP1395" s="10"/>
      <c r="CLQ1395" s="10"/>
      <c r="CLR1395" s="10"/>
      <c r="CLS1395" s="10"/>
      <c r="CLT1395" s="10"/>
      <c r="CLU1395" s="10"/>
      <c r="CLV1395" s="10"/>
      <c r="CLW1395" s="10"/>
      <c r="CLX1395" s="10"/>
      <c r="CLY1395" s="10"/>
      <c r="CLZ1395" s="10"/>
      <c r="CMA1395" s="10"/>
      <c r="CMB1395" s="10"/>
      <c r="CMC1395" s="10"/>
      <c r="CMD1395" s="10"/>
      <c r="CME1395" s="10"/>
      <c r="CMF1395" s="10"/>
      <c r="CMG1395" s="10"/>
      <c r="CMH1395" s="10"/>
      <c r="CMI1395" s="10"/>
      <c r="CMJ1395" s="10"/>
      <c r="CMK1395" s="10"/>
      <c r="CML1395" s="10"/>
      <c r="CMM1395" s="10"/>
      <c r="CMN1395" s="10"/>
      <c r="CMO1395" s="10"/>
      <c r="CMP1395" s="10"/>
      <c r="CMQ1395" s="10"/>
      <c r="CMR1395" s="10"/>
      <c r="CMS1395" s="10"/>
      <c r="CMT1395" s="10"/>
      <c r="CMU1395" s="10"/>
      <c r="CMV1395" s="10"/>
      <c r="CMW1395" s="10"/>
      <c r="CMX1395" s="10"/>
      <c r="CMY1395" s="10"/>
      <c r="CMZ1395" s="10"/>
      <c r="CNA1395" s="10"/>
      <c r="CNB1395" s="10"/>
      <c r="CNC1395" s="10"/>
      <c r="CND1395" s="10"/>
      <c r="CNE1395" s="10"/>
      <c r="CNF1395" s="10"/>
      <c r="CNG1395" s="10"/>
      <c r="CNH1395" s="10"/>
      <c r="CNI1395" s="10"/>
      <c r="CNJ1395" s="10"/>
      <c r="CNK1395" s="10"/>
      <c r="CNL1395" s="10"/>
      <c r="CNM1395" s="10"/>
      <c r="CNN1395" s="10"/>
      <c r="CNO1395" s="10"/>
      <c r="CNP1395" s="10"/>
      <c r="CNQ1395" s="10"/>
      <c r="CNR1395" s="10"/>
      <c r="CNS1395" s="10"/>
      <c r="CNT1395" s="10"/>
      <c r="CNU1395" s="10"/>
      <c r="CNV1395" s="10"/>
      <c r="CNW1395" s="10"/>
      <c r="CNX1395" s="10"/>
      <c r="CNY1395" s="10"/>
      <c r="CNZ1395" s="10"/>
      <c r="COA1395" s="10"/>
      <c r="COB1395" s="10"/>
      <c r="COC1395" s="10"/>
      <c r="COD1395" s="10"/>
      <c r="COE1395" s="10"/>
      <c r="COF1395" s="10"/>
      <c r="COG1395" s="10"/>
      <c r="COH1395" s="10"/>
      <c r="COI1395" s="10"/>
      <c r="COJ1395" s="10"/>
      <c r="COK1395" s="10"/>
      <c r="COL1395" s="10"/>
      <c r="COM1395" s="10"/>
      <c r="CON1395" s="10"/>
      <c r="COO1395" s="10"/>
      <c r="COP1395" s="10"/>
      <c r="COQ1395" s="10"/>
      <c r="COR1395" s="10"/>
      <c r="COS1395" s="10"/>
      <c r="COT1395" s="10"/>
      <c r="COU1395" s="10"/>
      <c r="COV1395" s="10"/>
      <c r="COW1395" s="10"/>
      <c r="COX1395" s="10"/>
      <c r="COY1395" s="10"/>
      <c r="COZ1395" s="10"/>
      <c r="CPA1395" s="10"/>
      <c r="CPB1395" s="10"/>
      <c r="CPC1395" s="10"/>
      <c r="CPD1395" s="10"/>
      <c r="CPE1395" s="10"/>
      <c r="CPF1395" s="10"/>
      <c r="CPG1395" s="10"/>
      <c r="CPH1395" s="10"/>
      <c r="CPI1395" s="10"/>
      <c r="CPJ1395" s="10"/>
      <c r="CPK1395" s="10"/>
      <c r="CPL1395" s="10"/>
      <c r="CPM1395" s="10"/>
      <c r="CPN1395" s="10"/>
      <c r="CPO1395" s="10"/>
      <c r="CPP1395" s="10"/>
      <c r="CPQ1395" s="10"/>
      <c r="CPR1395" s="10"/>
      <c r="CPS1395" s="10"/>
      <c r="CPT1395" s="10"/>
      <c r="CPU1395" s="10"/>
      <c r="CPV1395" s="10"/>
      <c r="CPW1395" s="10"/>
      <c r="CPX1395" s="10"/>
      <c r="CPY1395" s="10"/>
      <c r="CPZ1395" s="10"/>
      <c r="CQA1395" s="10"/>
      <c r="CQB1395" s="10"/>
      <c r="CQC1395" s="10"/>
      <c r="CQD1395" s="10"/>
      <c r="CQE1395" s="10"/>
      <c r="CQF1395" s="10"/>
      <c r="CQG1395" s="10"/>
      <c r="CQH1395" s="10"/>
      <c r="CQI1395" s="10"/>
      <c r="CQJ1395" s="10"/>
      <c r="CQK1395" s="10"/>
      <c r="CQL1395" s="10"/>
      <c r="CQM1395" s="10"/>
      <c r="CQN1395" s="10"/>
      <c r="CQO1395" s="10"/>
      <c r="CQP1395" s="10"/>
      <c r="CQQ1395" s="10"/>
      <c r="CQR1395" s="10"/>
      <c r="CQS1395" s="10"/>
      <c r="CQT1395" s="10"/>
      <c r="CQU1395" s="10"/>
      <c r="CQV1395" s="10"/>
      <c r="CQW1395" s="10"/>
      <c r="CQX1395" s="10"/>
      <c r="CQY1395" s="10"/>
      <c r="CQZ1395" s="10"/>
      <c r="CRA1395" s="10"/>
      <c r="CRB1395" s="10"/>
      <c r="CRC1395" s="10"/>
      <c r="CRD1395" s="10"/>
      <c r="CRE1395" s="10"/>
      <c r="CRF1395" s="10"/>
      <c r="CRG1395" s="10"/>
      <c r="CRH1395" s="10"/>
      <c r="CRI1395" s="10"/>
      <c r="CRJ1395" s="10"/>
      <c r="CRK1395" s="10"/>
      <c r="CRL1395" s="10"/>
      <c r="CRM1395" s="10"/>
      <c r="CRN1395" s="10"/>
      <c r="CRO1395" s="10"/>
      <c r="CRP1395" s="10"/>
      <c r="CRQ1395" s="10"/>
      <c r="CRR1395" s="10"/>
      <c r="CRS1395" s="10"/>
      <c r="CRT1395" s="10"/>
      <c r="CRU1395" s="10"/>
      <c r="CRV1395" s="10"/>
      <c r="CRW1395" s="10"/>
      <c r="CRX1395" s="10"/>
      <c r="CRY1395" s="10"/>
      <c r="CRZ1395" s="10"/>
      <c r="CSA1395" s="10"/>
      <c r="CSB1395" s="10"/>
      <c r="CSC1395" s="10"/>
      <c r="CSD1395" s="10"/>
      <c r="CSE1395" s="10"/>
      <c r="CSF1395" s="10"/>
      <c r="CSG1395" s="10"/>
      <c r="CSH1395" s="10"/>
      <c r="CSI1395" s="10"/>
      <c r="CSJ1395" s="10"/>
      <c r="CSK1395" s="10"/>
      <c r="CSL1395" s="10"/>
      <c r="CSM1395" s="10"/>
      <c r="CSN1395" s="10"/>
      <c r="CSO1395" s="10"/>
      <c r="CSP1395" s="10"/>
      <c r="CSQ1395" s="10"/>
      <c r="CSR1395" s="10"/>
      <c r="CSS1395" s="10"/>
      <c r="CST1395" s="10"/>
      <c r="CSU1395" s="10"/>
      <c r="CSV1395" s="10"/>
      <c r="CSW1395" s="10"/>
      <c r="CSX1395" s="10"/>
      <c r="CSY1395" s="10"/>
      <c r="CSZ1395" s="10"/>
      <c r="CTA1395" s="10"/>
      <c r="CTB1395" s="10"/>
      <c r="CTC1395" s="10"/>
      <c r="CTD1395" s="10"/>
      <c r="CTE1395" s="10"/>
      <c r="CTF1395" s="10"/>
      <c r="CTG1395" s="10"/>
      <c r="CTH1395" s="10"/>
      <c r="CTI1395" s="10"/>
      <c r="CTJ1395" s="10"/>
      <c r="CTK1395" s="10"/>
      <c r="CTL1395" s="10"/>
      <c r="CTM1395" s="10"/>
      <c r="CTN1395" s="10"/>
      <c r="CTO1395" s="10"/>
      <c r="CTP1395" s="10"/>
      <c r="CTQ1395" s="10"/>
      <c r="CTR1395" s="10"/>
      <c r="CTS1395" s="10"/>
      <c r="CTT1395" s="10"/>
      <c r="CTU1395" s="10"/>
      <c r="CTV1395" s="10"/>
      <c r="CTW1395" s="10"/>
      <c r="CTX1395" s="10"/>
      <c r="CTY1395" s="10"/>
      <c r="CTZ1395" s="10"/>
      <c r="CUA1395" s="10"/>
      <c r="CUB1395" s="10"/>
      <c r="CUC1395" s="10"/>
      <c r="CUD1395" s="10"/>
      <c r="CUE1395" s="10"/>
      <c r="CUF1395" s="10"/>
      <c r="CUG1395" s="10"/>
      <c r="CUH1395" s="10"/>
      <c r="CUI1395" s="10"/>
      <c r="CUJ1395" s="10"/>
      <c r="CUK1395" s="10"/>
      <c r="CUL1395" s="10"/>
      <c r="CUM1395" s="10"/>
      <c r="CUN1395" s="10"/>
      <c r="CUO1395" s="10"/>
      <c r="CUP1395" s="10"/>
      <c r="CUQ1395" s="10"/>
      <c r="CUR1395" s="10"/>
      <c r="CUS1395" s="10"/>
      <c r="CUT1395" s="10"/>
      <c r="CUU1395" s="10"/>
      <c r="CUV1395" s="10"/>
      <c r="CUW1395" s="10"/>
      <c r="CUX1395" s="10"/>
      <c r="CUY1395" s="10"/>
      <c r="CUZ1395" s="10"/>
      <c r="CVA1395" s="10"/>
      <c r="CVB1395" s="10"/>
      <c r="CVC1395" s="10"/>
      <c r="CVD1395" s="10"/>
      <c r="CVE1395" s="10"/>
      <c r="CVF1395" s="10"/>
      <c r="CVG1395" s="10"/>
      <c r="CVH1395" s="10"/>
      <c r="CVI1395" s="10"/>
      <c r="CVJ1395" s="10"/>
      <c r="CVK1395" s="10"/>
      <c r="CVL1395" s="10"/>
      <c r="CVM1395" s="10"/>
      <c r="CVN1395" s="10"/>
      <c r="CVO1395" s="10"/>
      <c r="CVP1395" s="10"/>
      <c r="CVQ1395" s="10"/>
      <c r="CVR1395" s="10"/>
      <c r="CVS1395" s="10"/>
      <c r="CVT1395" s="10"/>
      <c r="CVU1395" s="10"/>
      <c r="CVV1395" s="10"/>
      <c r="CVW1395" s="10"/>
      <c r="CVX1395" s="10"/>
      <c r="CVY1395" s="10"/>
      <c r="CVZ1395" s="10"/>
      <c r="CWA1395" s="10"/>
      <c r="CWB1395" s="10"/>
      <c r="CWC1395" s="10"/>
      <c r="CWD1395" s="10"/>
      <c r="CWE1395" s="10"/>
      <c r="CWF1395" s="10"/>
      <c r="CWG1395" s="10"/>
      <c r="CWH1395" s="10"/>
      <c r="CWI1395" s="10"/>
      <c r="CWJ1395" s="10"/>
      <c r="CWK1395" s="10"/>
      <c r="CWL1395" s="10"/>
      <c r="CWM1395" s="10"/>
      <c r="CWN1395" s="10"/>
      <c r="CWO1395" s="10"/>
      <c r="CWP1395" s="10"/>
      <c r="CWQ1395" s="10"/>
      <c r="CWR1395" s="10"/>
      <c r="CWS1395" s="10"/>
      <c r="CWT1395" s="10"/>
      <c r="CWU1395" s="10"/>
      <c r="CWV1395" s="10"/>
      <c r="CWW1395" s="10"/>
      <c r="CWX1395" s="10"/>
      <c r="CWY1395" s="10"/>
      <c r="CWZ1395" s="10"/>
      <c r="CXA1395" s="10"/>
      <c r="CXB1395" s="10"/>
      <c r="CXC1395" s="10"/>
      <c r="CXD1395" s="10"/>
      <c r="CXE1395" s="10"/>
      <c r="CXF1395" s="10"/>
      <c r="CXG1395" s="10"/>
      <c r="CXH1395" s="10"/>
      <c r="CXI1395" s="10"/>
      <c r="CXJ1395" s="10"/>
      <c r="CXK1395" s="10"/>
      <c r="CXL1395" s="10"/>
      <c r="CXM1395" s="10"/>
      <c r="CXN1395" s="10"/>
      <c r="CXO1395" s="10"/>
      <c r="CXP1395" s="10"/>
      <c r="CXQ1395" s="10"/>
      <c r="CXR1395" s="10"/>
      <c r="CXS1395" s="10"/>
      <c r="CXT1395" s="10"/>
      <c r="CXU1395" s="10"/>
      <c r="CXV1395" s="10"/>
      <c r="CXW1395" s="10"/>
      <c r="CXX1395" s="10"/>
      <c r="CXY1395" s="10"/>
      <c r="CXZ1395" s="10"/>
      <c r="CYA1395" s="10"/>
      <c r="CYB1395" s="10"/>
      <c r="CYC1395" s="10"/>
      <c r="CYD1395" s="10"/>
      <c r="CYE1395" s="10"/>
      <c r="CYF1395" s="10"/>
      <c r="CYG1395" s="10"/>
      <c r="CYH1395" s="10"/>
      <c r="CYI1395" s="10"/>
      <c r="CYJ1395" s="10"/>
      <c r="CYK1395" s="10"/>
      <c r="CYL1395" s="10"/>
      <c r="CYM1395" s="10"/>
      <c r="CYN1395" s="10"/>
      <c r="CYO1395" s="10"/>
      <c r="CYP1395" s="10"/>
      <c r="CYQ1395" s="10"/>
      <c r="CYR1395" s="10"/>
      <c r="CYS1395" s="10"/>
      <c r="CYT1395" s="10"/>
      <c r="CYU1395" s="10"/>
      <c r="CYV1395" s="10"/>
      <c r="CYW1395" s="10"/>
      <c r="CYX1395" s="10"/>
      <c r="CYY1395" s="10"/>
      <c r="CYZ1395" s="10"/>
      <c r="CZA1395" s="10"/>
      <c r="CZB1395" s="10"/>
      <c r="CZC1395" s="10"/>
      <c r="CZD1395" s="10"/>
      <c r="CZE1395" s="10"/>
      <c r="CZF1395" s="10"/>
      <c r="CZG1395" s="10"/>
      <c r="CZH1395" s="10"/>
      <c r="CZI1395" s="10"/>
      <c r="CZJ1395" s="10"/>
      <c r="CZK1395" s="10"/>
      <c r="CZL1395" s="10"/>
      <c r="CZM1395" s="10"/>
      <c r="CZN1395" s="10"/>
      <c r="CZO1395" s="10"/>
      <c r="CZP1395" s="10"/>
      <c r="CZQ1395" s="10"/>
      <c r="CZR1395" s="10"/>
      <c r="CZS1395" s="10"/>
      <c r="CZT1395" s="10"/>
      <c r="CZU1395" s="10"/>
      <c r="CZV1395" s="10"/>
      <c r="CZW1395" s="10"/>
      <c r="CZX1395" s="10"/>
      <c r="CZY1395" s="10"/>
      <c r="CZZ1395" s="10"/>
      <c r="DAA1395" s="10"/>
      <c r="DAB1395" s="10"/>
      <c r="DAC1395" s="10"/>
      <c r="DAD1395" s="10"/>
      <c r="DAE1395" s="10"/>
      <c r="DAF1395" s="10"/>
      <c r="DAG1395" s="10"/>
      <c r="DAH1395" s="10"/>
      <c r="DAI1395" s="10"/>
      <c r="DAJ1395" s="10"/>
      <c r="DAK1395" s="10"/>
      <c r="DAL1395" s="10"/>
      <c r="DAM1395" s="10"/>
      <c r="DAN1395" s="10"/>
      <c r="DAO1395" s="10"/>
      <c r="DAP1395" s="10"/>
      <c r="DAQ1395" s="10"/>
      <c r="DAR1395" s="10"/>
      <c r="DAS1395" s="10"/>
      <c r="DAT1395" s="10"/>
      <c r="DAU1395" s="10"/>
      <c r="DAV1395" s="10"/>
      <c r="DAW1395" s="10"/>
      <c r="DAX1395" s="10"/>
      <c r="DAY1395" s="10"/>
      <c r="DAZ1395" s="10"/>
      <c r="DBA1395" s="10"/>
      <c r="DBB1395" s="10"/>
      <c r="DBC1395" s="10"/>
      <c r="DBD1395" s="10"/>
      <c r="DBE1395" s="10"/>
      <c r="DBF1395" s="10"/>
      <c r="DBG1395" s="10"/>
      <c r="DBH1395" s="10"/>
      <c r="DBI1395" s="10"/>
      <c r="DBJ1395" s="10"/>
      <c r="DBK1395" s="10"/>
      <c r="DBL1395" s="10"/>
      <c r="DBM1395" s="10"/>
      <c r="DBN1395" s="10"/>
      <c r="DBO1395" s="10"/>
      <c r="DBP1395" s="10"/>
      <c r="DBQ1395" s="10"/>
      <c r="DBR1395" s="10"/>
      <c r="DBS1395" s="10"/>
      <c r="DBT1395" s="10"/>
      <c r="DBU1395" s="10"/>
      <c r="DBV1395" s="10"/>
      <c r="DBW1395" s="10"/>
      <c r="DBX1395" s="10"/>
      <c r="DBY1395" s="10"/>
      <c r="DBZ1395" s="10"/>
      <c r="DCA1395" s="10"/>
      <c r="DCB1395" s="10"/>
      <c r="DCC1395" s="10"/>
      <c r="DCD1395" s="10"/>
      <c r="DCE1395" s="10"/>
      <c r="DCF1395" s="10"/>
      <c r="DCG1395" s="10"/>
      <c r="DCH1395" s="10"/>
      <c r="DCI1395" s="10"/>
      <c r="DCJ1395" s="10"/>
      <c r="DCK1395" s="10"/>
      <c r="DCL1395" s="10"/>
      <c r="DCM1395" s="10"/>
      <c r="DCN1395" s="10"/>
      <c r="DCO1395" s="10"/>
      <c r="DCP1395" s="10"/>
      <c r="DCQ1395" s="10"/>
      <c r="DCR1395" s="10"/>
      <c r="DCS1395" s="10"/>
      <c r="DCT1395" s="10"/>
      <c r="DCU1395" s="10"/>
      <c r="DCV1395" s="10"/>
      <c r="DCW1395" s="10"/>
      <c r="DCX1395" s="10"/>
      <c r="DCY1395" s="10"/>
      <c r="DCZ1395" s="10"/>
      <c r="DDA1395" s="10"/>
      <c r="DDB1395" s="10"/>
      <c r="DDC1395" s="10"/>
      <c r="DDD1395" s="10"/>
      <c r="DDE1395" s="10"/>
      <c r="DDF1395" s="10"/>
      <c r="DDG1395" s="10"/>
      <c r="DDH1395" s="10"/>
      <c r="DDI1395" s="10"/>
      <c r="DDJ1395" s="10"/>
      <c r="DDK1395" s="10"/>
      <c r="DDL1395" s="10"/>
      <c r="DDM1395" s="10"/>
      <c r="DDN1395" s="10"/>
      <c r="DDO1395" s="10"/>
      <c r="DDP1395" s="10"/>
      <c r="DDQ1395" s="10"/>
      <c r="DDR1395" s="10"/>
      <c r="DDS1395" s="10"/>
      <c r="DDT1395" s="10"/>
      <c r="DDU1395" s="10"/>
      <c r="DDV1395" s="10"/>
      <c r="DDW1395" s="10"/>
      <c r="DDX1395" s="10"/>
      <c r="DDY1395" s="10"/>
      <c r="DDZ1395" s="10"/>
      <c r="DEA1395" s="10"/>
      <c r="DEB1395" s="10"/>
      <c r="DEC1395" s="10"/>
      <c r="DED1395" s="10"/>
      <c r="DEE1395" s="10"/>
      <c r="DEF1395" s="10"/>
      <c r="DEG1395" s="10"/>
      <c r="DEH1395" s="10"/>
      <c r="DEI1395" s="10"/>
      <c r="DEJ1395" s="10"/>
      <c r="DEK1395" s="10"/>
      <c r="DEL1395" s="10"/>
      <c r="DEM1395" s="10"/>
      <c r="DEN1395" s="10"/>
      <c r="DEO1395" s="10"/>
      <c r="DEP1395" s="10"/>
      <c r="DEQ1395" s="10"/>
      <c r="DER1395" s="10"/>
      <c r="DES1395" s="10"/>
      <c r="DET1395" s="10"/>
      <c r="DEU1395" s="10"/>
      <c r="DEV1395" s="10"/>
      <c r="DEW1395" s="10"/>
      <c r="DEX1395" s="10"/>
      <c r="DEY1395" s="10"/>
      <c r="DEZ1395" s="10"/>
      <c r="DFA1395" s="10"/>
      <c r="DFB1395" s="10"/>
      <c r="DFC1395" s="10"/>
      <c r="DFD1395" s="10"/>
      <c r="DFE1395" s="10"/>
      <c r="DFF1395" s="10"/>
      <c r="DFG1395" s="10"/>
      <c r="DFH1395" s="10"/>
      <c r="DFI1395" s="10"/>
      <c r="DFJ1395" s="10"/>
      <c r="DFK1395" s="10"/>
      <c r="DFL1395" s="10"/>
      <c r="DFM1395" s="10"/>
      <c r="DFN1395" s="10"/>
      <c r="DFO1395" s="10"/>
      <c r="DFP1395" s="10"/>
      <c r="DFQ1395" s="10"/>
      <c r="DFR1395" s="10"/>
      <c r="DFS1395" s="10"/>
      <c r="DFT1395" s="10"/>
      <c r="DFU1395" s="10"/>
      <c r="DFV1395" s="10"/>
      <c r="DFW1395" s="10"/>
      <c r="DFX1395" s="10"/>
      <c r="DFY1395" s="10"/>
      <c r="DFZ1395" s="10"/>
      <c r="DGA1395" s="10"/>
      <c r="DGB1395" s="10"/>
      <c r="DGC1395" s="10"/>
      <c r="DGD1395" s="10"/>
      <c r="DGE1395" s="10"/>
      <c r="DGF1395" s="10"/>
      <c r="DGG1395" s="10"/>
      <c r="DGH1395" s="10"/>
      <c r="DGI1395" s="10"/>
      <c r="DGJ1395" s="10"/>
      <c r="DGK1395" s="10"/>
      <c r="DGL1395" s="10"/>
      <c r="DGM1395" s="10"/>
      <c r="DGN1395" s="10"/>
      <c r="DGO1395" s="10"/>
      <c r="DGP1395" s="10"/>
      <c r="DGQ1395" s="10"/>
      <c r="DGR1395" s="10"/>
      <c r="DGS1395" s="10"/>
      <c r="DGT1395" s="10"/>
      <c r="DGU1395" s="10"/>
      <c r="DGV1395" s="10"/>
      <c r="DGW1395" s="10"/>
      <c r="DGX1395" s="10"/>
      <c r="DGY1395" s="10"/>
      <c r="DGZ1395" s="10"/>
      <c r="DHA1395" s="10"/>
      <c r="DHB1395" s="10"/>
      <c r="DHC1395" s="10"/>
      <c r="DHD1395" s="10"/>
      <c r="DHE1395" s="10"/>
      <c r="DHF1395" s="10"/>
      <c r="DHG1395" s="10"/>
      <c r="DHH1395" s="10"/>
      <c r="DHI1395" s="10"/>
      <c r="DHJ1395" s="10"/>
      <c r="DHK1395" s="10"/>
      <c r="DHL1395" s="10"/>
      <c r="DHM1395" s="10"/>
      <c r="DHN1395" s="10"/>
      <c r="DHO1395" s="10"/>
      <c r="DHP1395" s="10"/>
      <c r="DHQ1395" s="10"/>
      <c r="DHR1395" s="10"/>
      <c r="DHS1395" s="10"/>
      <c r="DHT1395" s="10"/>
      <c r="DHU1395" s="10"/>
      <c r="DHV1395" s="10"/>
      <c r="DHW1395" s="10"/>
      <c r="DHX1395" s="10"/>
      <c r="DHY1395" s="10"/>
      <c r="DHZ1395" s="10"/>
      <c r="DIA1395" s="10"/>
      <c r="DIB1395" s="10"/>
      <c r="DIC1395" s="10"/>
      <c r="DID1395" s="10"/>
      <c r="DIE1395" s="10"/>
      <c r="DIF1395" s="10"/>
      <c r="DIG1395" s="10"/>
      <c r="DIH1395" s="10"/>
      <c r="DII1395" s="10"/>
      <c r="DIJ1395" s="10"/>
      <c r="DIK1395" s="10"/>
      <c r="DIL1395" s="10"/>
      <c r="DIM1395" s="10"/>
      <c r="DIN1395" s="10"/>
      <c r="DIO1395" s="10"/>
      <c r="DIP1395" s="10"/>
      <c r="DIQ1395" s="10"/>
      <c r="DIR1395" s="10"/>
      <c r="DIS1395" s="10"/>
      <c r="DIT1395" s="10"/>
      <c r="DIU1395" s="10"/>
      <c r="DIV1395" s="10"/>
      <c r="DIW1395" s="10"/>
      <c r="DIX1395" s="10"/>
      <c r="DIY1395" s="10"/>
      <c r="DIZ1395" s="10"/>
      <c r="DJA1395" s="10"/>
      <c r="DJB1395" s="10"/>
      <c r="DJC1395" s="10"/>
      <c r="DJD1395" s="10"/>
      <c r="DJE1395" s="10"/>
      <c r="DJF1395" s="10"/>
      <c r="DJG1395" s="10"/>
      <c r="DJH1395" s="10"/>
      <c r="DJI1395" s="10"/>
      <c r="DJJ1395" s="10"/>
      <c r="DJK1395" s="10"/>
      <c r="DJL1395" s="10"/>
      <c r="DJM1395" s="10"/>
      <c r="DJN1395" s="10"/>
      <c r="DJO1395" s="10"/>
      <c r="DJP1395" s="10"/>
      <c r="DJQ1395" s="10"/>
      <c r="DJR1395" s="10"/>
      <c r="DJS1395" s="10"/>
      <c r="DJT1395" s="10"/>
      <c r="DJU1395" s="10"/>
      <c r="DJV1395" s="10"/>
      <c r="DJW1395" s="10"/>
      <c r="DJX1395" s="10"/>
      <c r="DJY1395" s="10"/>
      <c r="DJZ1395" s="10"/>
      <c r="DKA1395" s="10"/>
      <c r="DKB1395" s="10"/>
      <c r="DKC1395" s="10"/>
      <c r="DKD1395" s="10"/>
      <c r="DKE1395" s="10"/>
      <c r="DKF1395" s="10"/>
      <c r="DKG1395" s="10"/>
      <c r="DKH1395" s="10"/>
      <c r="DKI1395" s="10"/>
      <c r="DKJ1395" s="10"/>
      <c r="DKK1395" s="10"/>
      <c r="DKL1395" s="10"/>
      <c r="DKM1395" s="10"/>
      <c r="DKN1395" s="10"/>
      <c r="DKO1395" s="10"/>
      <c r="DKP1395" s="10"/>
      <c r="DKQ1395" s="10"/>
      <c r="DKR1395" s="10"/>
      <c r="DKS1395" s="10"/>
      <c r="DKT1395" s="10"/>
      <c r="DKU1395" s="10"/>
      <c r="DKV1395" s="10"/>
      <c r="DKW1395" s="10"/>
      <c r="DKX1395" s="10"/>
      <c r="DKY1395" s="10"/>
      <c r="DKZ1395" s="10"/>
      <c r="DLA1395" s="10"/>
      <c r="DLB1395" s="10"/>
      <c r="DLC1395" s="10"/>
      <c r="DLD1395" s="10"/>
      <c r="DLE1395" s="10"/>
      <c r="DLF1395" s="10"/>
      <c r="DLG1395" s="10"/>
      <c r="DLH1395" s="10"/>
      <c r="DLI1395" s="10"/>
      <c r="DLJ1395" s="10"/>
      <c r="DLK1395" s="10"/>
      <c r="DLL1395" s="10"/>
      <c r="DLM1395" s="10"/>
      <c r="DLN1395" s="10"/>
      <c r="DLO1395" s="10"/>
      <c r="DLP1395" s="10"/>
      <c r="DLQ1395" s="10"/>
      <c r="DLR1395" s="10"/>
      <c r="DLS1395" s="10"/>
      <c r="DLT1395" s="10"/>
      <c r="DLU1395" s="10"/>
      <c r="DLV1395" s="10"/>
      <c r="DLW1395" s="10"/>
      <c r="DLX1395" s="10"/>
      <c r="DLY1395" s="10"/>
      <c r="DLZ1395" s="10"/>
      <c r="DMA1395" s="10"/>
      <c r="DMB1395" s="10"/>
      <c r="DMC1395" s="10"/>
      <c r="DMD1395" s="10"/>
      <c r="DME1395" s="10"/>
      <c r="DMF1395" s="10"/>
      <c r="DMG1395" s="10"/>
      <c r="DMH1395" s="10"/>
      <c r="DMI1395" s="10"/>
      <c r="DMJ1395" s="10"/>
      <c r="DMK1395" s="10"/>
      <c r="DML1395" s="10"/>
      <c r="DMM1395" s="10"/>
      <c r="DMN1395" s="10"/>
      <c r="DMO1395" s="10"/>
      <c r="DMP1395" s="10"/>
      <c r="DMQ1395" s="10"/>
      <c r="DMR1395" s="10"/>
      <c r="DMS1395" s="10"/>
      <c r="DMT1395" s="10"/>
      <c r="DMU1395" s="10"/>
      <c r="DMV1395" s="10"/>
      <c r="DMW1395" s="10"/>
      <c r="DMX1395" s="10"/>
      <c r="DMY1395" s="10"/>
      <c r="DMZ1395" s="10"/>
      <c r="DNA1395" s="10"/>
      <c r="DNB1395" s="10"/>
      <c r="DNC1395" s="10"/>
      <c r="DND1395" s="10"/>
      <c r="DNE1395" s="10"/>
      <c r="DNF1395" s="10"/>
      <c r="DNG1395" s="10"/>
      <c r="DNH1395" s="10"/>
      <c r="DNI1395" s="10"/>
      <c r="DNJ1395" s="10"/>
      <c r="DNK1395" s="10"/>
      <c r="DNL1395" s="10"/>
      <c r="DNM1395" s="10"/>
      <c r="DNN1395" s="10"/>
      <c r="DNO1395" s="10"/>
      <c r="DNP1395" s="10"/>
      <c r="DNQ1395" s="10"/>
      <c r="DNR1395" s="10"/>
      <c r="DNS1395" s="10"/>
      <c r="DNT1395" s="10"/>
      <c r="DNU1395" s="10"/>
      <c r="DNV1395" s="10"/>
      <c r="DNW1395" s="10"/>
      <c r="DNX1395" s="10"/>
      <c r="DNY1395" s="10"/>
      <c r="DNZ1395" s="10"/>
      <c r="DOA1395" s="10"/>
      <c r="DOB1395" s="10"/>
      <c r="DOC1395" s="10"/>
      <c r="DOD1395" s="10"/>
      <c r="DOE1395" s="10"/>
      <c r="DOF1395" s="10"/>
      <c r="DOG1395" s="10"/>
      <c r="DOH1395" s="10"/>
      <c r="DOI1395" s="10"/>
      <c r="DOJ1395" s="10"/>
      <c r="DOK1395" s="10"/>
      <c r="DOL1395" s="10"/>
      <c r="DOM1395" s="10"/>
      <c r="DON1395" s="10"/>
      <c r="DOO1395" s="10"/>
      <c r="DOP1395" s="10"/>
      <c r="DOQ1395" s="10"/>
      <c r="DOR1395" s="10"/>
      <c r="DOS1395" s="10"/>
      <c r="DOT1395" s="10"/>
      <c r="DOU1395" s="10"/>
      <c r="DOV1395" s="10"/>
      <c r="DOW1395" s="10"/>
      <c r="DOX1395" s="10"/>
      <c r="DOY1395" s="10"/>
      <c r="DOZ1395" s="10"/>
      <c r="DPA1395" s="10"/>
      <c r="DPB1395" s="10"/>
      <c r="DPC1395" s="10"/>
      <c r="DPD1395" s="10"/>
      <c r="DPE1395" s="10"/>
      <c r="DPF1395" s="10"/>
      <c r="DPG1395" s="10"/>
      <c r="DPH1395" s="10"/>
      <c r="DPI1395" s="10"/>
      <c r="DPJ1395" s="10"/>
      <c r="DPK1395" s="10"/>
      <c r="DPL1395" s="10"/>
      <c r="DPM1395" s="10"/>
      <c r="DPN1395" s="10"/>
      <c r="DPO1395" s="10"/>
      <c r="DPP1395" s="10"/>
      <c r="DPQ1395" s="10"/>
      <c r="DPR1395" s="10"/>
      <c r="DPS1395" s="10"/>
      <c r="DPT1395" s="10"/>
      <c r="DPU1395" s="10"/>
      <c r="DPV1395" s="10"/>
      <c r="DPW1395" s="10"/>
      <c r="DPX1395" s="10"/>
      <c r="DPY1395" s="10"/>
      <c r="DPZ1395" s="10"/>
      <c r="DQA1395" s="10"/>
      <c r="DQB1395" s="10"/>
      <c r="DQC1395" s="10"/>
      <c r="DQD1395" s="10"/>
      <c r="DQE1395" s="10"/>
      <c r="DQF1395" s="10"/>
      <c r="DQG1395" s="10"/>
      <c r="DQH1395" s="10"/>
      <c r="DQI1395" s="10"/>
      <c r="DQJ1395" s="10"/>
      <c r="DQK1395" s="10"/>
      <c r="DQL1395" s="10"/>
      <c r="DQM1395" s="10"/>
      <c r="DQN1395" s="10"/>
      <c r="DQO1395" s="10"/>
      <c r="DQP1395" s="10"/>
      <c r="DQQ1395" s="10"/>
      <c r="DQR1395" s="10"/>
      <c r="DQS1395" s="10"/>
      <c r="DQT1395" s="10"/>
      <c r="DQU1395" s="10"/>
      <c r="DQV1395" s="10"/>
      <c r="DQW1395" s="10"/>
      <c r="DQX1395" s="10"/>
      <c r="DQY1395" s="10"/>
      <c r="DQZ1395" s="10"/>
      <c r="DRA1395" s="10"/>
      <c r="DRB1395" s="10"/>
      <c r="DRC1395" s="10"/>
      <c r="DRD1395" s="10"/>
      <c r="DRE1395" s="10"/>
      <c r="DRF1395" s="10"/>
      <c r="DRG1395" s="10"/>
      <c r="DRH1395" s="10"/>
      <c r="DRI1395" s="10"/>
      <c r="DRJ1395" s="10"/>
      <c r="DRK1395" s="10"/>
      <c r="DRL1395" s="10"/>
      <c r="DRM1395" s="10"/>
      <c r="DRN1395" s="10"/>
      <c r="DRO1395" s="10"/>
      <c r="DRP1395" s="10"/>
      <c r="DRQ1395" s="10"/>
      <c r="DRR1395" s="10"/>
      <c r="DRS1395" s="10"/>
      <c r="DRT1395" s="10"/>
      <c r="DRU1395" s="10"/>
      <c r="DRV1395" s="10"/>
      <c r="DRW1395" s="10"/>
      <c r="DRX1395" s="10"/>
      <c r="DRY1395" s="10"/>
      <c r="DRZ1395" s="10"/>
      <c r="DSA1395" s="10"/>
      <c r="DSB1395" s="10"/>
      <c r="DSC1395" s="10"/>
      <c r="DSD1395" s="10"/>
      <c r="DSE1395" s="10"/>
      <c r="DSF1395" s="10"/>
      <c r="DSG1395" s="10"/>
      <c r="DSH1395" s="10"/>
      <c r="DSI1395" s="10"/>
      <c r="DSJ1395" s="10"/>
      <c r="DSK1395" s="10"/>
      <c r="DSL1395" s="10"/>
      <c r="DSM1395" s="10"/>
      <c r="DSN1395" s="10"/>
      <c r="DSO1395" s="10"/>
      <c r="DSP1395" s="10"/>
      <c r="DSQ1395" s="10"/>
      <c r="DSR1395" s="10"/>
      <c r="DSS1395" s="10"/>
      <c r="DST1395" s="10"/>
      <c r="DSU1395" s="10"/>
      <c r="DSV1395" s="10"/>
      <c r="DSW1395" s="10"/>
      <c r="DSX1395" s="10"/>
      <c r="DSY1395" s="10"/>
      <c r="DSZ1395" s="10"/>
      <c r="DTA1395" s="10"/>
      <c r="DTB1395" s="10"/>
      <c r="DTC1395" s="10"/>
      <c r="DTD1395" s="10"/>
      <c r="DTE1395" s="10"/>
      <c r="DTF1395" s="10"/>
      <c r="DTG1395" s="10"/>
      <c r="DTH1395" s="10"/>
      <c r="DTI1395" s="10"/>
      <c r="DTJ1395" s="10"/>
      <c r="DTK1395" s="10"/>
      <c r="DTL1395" s="10"/>
      <c r="DTM1395" s="10"/>
      <c r="DTN1395" s="10"/>
      <c r="DTO1395" s="10"/>
      <c r="DTP1395" s="10"/>
      <c r="DTQ1395" s="10"/>
      <c r="DTR1395" s="10"/>
      <c r="DTS1395" s="10"/>
      <c r="DTT1395" s="10"/>
      <c r="DTU1395" s="10"/>
      <c r="DTV1395" s="10"/>
      <c r="DTW1395" s="10"/>
      <c r="DTX1395" s="10"/>
      <c r="DTY1395" s="10"/>
      <c r="DTZ1395" s="10"/>
      <c r="DUA1395" s="10"/>
      <c r="DUB1395" s="10"/>
      <c r="DUC1395" s="10"/>
      <c r="DUD1395" s="10"/>
      <c r="DUE1395" s="10"/>
      <c r="DUF1395" s="10"/>
      <c r="DUG1395" s="10"/>
      <c r="DUH1395" s="10"/>
      <c r="DUI1395" s="10"/>
      <c r="DUJ1395" s="10"/>
      <c r="DUK1395" s="10"/>
      <c r="DUL1395" s="10"/>
      <c r="DUM1395" s="10"/>
      <c r="DUN1395" s="10"/>
      <c r="DUO1395" s="10"/>
      <c r="DUP1395" s="10"/>
      <c r="DUQ1395" s="10"/>
      <c r="DUR1395" s="10"/>
      <c r="DUS1395" s="10"/>
      <c r="DUT1395" s="10"/>
      <c r="DUU1395" s="10"/>
      <c r="DUV1395" s="10"/>
      <c r="DUW1395" s="10"/>
      <c r="DUX1395" s="10"/>
      <c r="DUY1395" s="10"/>
      <c r="DUZ1395" s="10"/>
      <c r="DVA1395" s="10"/>
      <c r="DVB1395" s="10"/>
      <c r="DVC1395" s="10"/>
      <c r="DVD1395" s="10"/>
      <c r="DVE1395" s="10"/>
      <c r="DVF1395" s="10"/>
      <c r="DVG1395" s="10"/>
      <c r="DVH1395" s="10"/>
      <c r="DVI1395" s="10"/>
      <c r="DVJ1395" s="10"/>
      <c r="DVK1395" s="10"/>
      <c r="DVL1395" s="10"/>
      <c r="DVM1395" s="10"/>
      <c r="DVN1395" s="10"/>
      <c r="DVO1395" s="10"/>
      <c r="DVP1395" s="10"/>
      <c r="DVQ1395" s="10"/>
      <c r="DVR1395" s="10"/>
      <c r="DVS1395" s="10"/>
      <c r="DVT1395" s="10"/>
      <c r="DVU1395" s="10"/>
      <c r="DVV1395" s="10"/>
      <c r="DVW1395" s="10"/>
      <c r="DVX1395" s="10"/>
      <c r="DVY1395" s="10"/>
      <c r="DVZ1395" s="10"/>
      <c r="DWA1395" s="10"/>
      <c r="DWB1395" s="10"/>
      <c r="DWC1395" s="10"/>
      <c r="DWD1395" s="10"/>
      <c r="DWE1395" s="10"/>
      <c r="DWF1395" s="10"/>
      <c r="DWG1395" s="10"/>
      <c r="DWH1395" s="10"/>
      <c r="DWI1395" s="10"/>
      <c r="DWJ1395" s="10"/>
      <c r="DWK1395" s="10"/>
      <c r="DWL1395" s="10"/>
      <c r="DWM1395" s="10"/>
      <c r="DWN1395" s="10"/>
      <c r="DWO1395" s="10"/>
      <c r="DWP1395" s="10"/>
      <c r="DWQ1395" s="10"/>
      <c r="DWR1395" s="10"/>
      <c r="DWS1395" s="10"/>
      <c r="DWT1395" s="10"/>
      <c r="DWU1395" s="10"/>
      <c r="DWV1395" s="10"/>
      <c r="DWW1395" s="10"/>
      <c r="DWX1395" s="10"/>
      <c r="DWY1395" s="10"/>
      <c r="DWZ1395" s="10"/>
      <c r="DXA1395" s="10"/>
      <c r="DXB1395" s="10"/>
      <c r="DXC1395" s="10"/>
      <c r="DXD1395" s="10"/>
      <c r="DXE1395" s="10"/>
      <c r="DXF1395" s="10"/>
      <c r="DXG1395" s="10"/>
      <c r="DXH1395" s="10"/>
      <c r="DXI1395" s="10"/>
      <c r="DXJ1395" s="10"/>
      <c r="DXK1395" s="10"/>
      <c r="DXL1395" s="10"/>
      <c r="DXM1395" s="10"/>
      <c r="DXN1395" s="10"/>
      <c r="DXO1395" s="10"/>
      <c r="DXP1395" s="10"/>
      <c r="DXQ1395" s="10"/>
      <c r="DXR1395" s="10"/>
      <c r="DXS1395" s="10"/>
      <c r="DXT1395" s="10"/>
      <c r="DXU1395" s="10"/>
      <c r="DXV1395" s="10"/>
      <c r="DXW1395" s="10"/>
      <c r="DXX1395" s="10"/>
      <c r="DXY1395" s="10"/>
      <c r="DXZ1395" s="10"/>
      <c r="DYA1395" s="10"/>
      <c r="DYB1395" s="10"/>
      <c r="DYC1395" s="10"/>
      <c r="DYD1395" s="10"/>
      <c r="DYE1395" s="10"/>
      <c r="DYF1395" s="10"/>
      <c r="DYG1395" s="10"/>
      <c r="DYH1395" s="10"/>
      <c r="DYI1395" s="10"/>
      <c r="DYJ1395" s="10"/>
      <c r="DYK1395" s="10"/>
      <c r="DYL1395" s="10"/>
      <c r="DYM1395" s="10"/>
      <c r="DYN1395" s="10"/>
      <c r="DYO1395" s="10"/>
      <c r="DYP1395" s="10"/>
      <c r="DYQ1395" s="10"/>
      <c r="DYR1395" s="10"/>
      <c r="DYS1395" s="10"/>
      <c r="DYT1395" s="10"/>
      <c r="DYU1395" s="10"/>
      <c r="DYV1395" s="10"/>
      <c r="DYW1395" s="10"/>
      <c r="DYX1395" s="10"/>
      <c r="DYY1395" s="10"/>
      <c r="DYZ1395" s="10"/>
      <c r="DZA1395" s="10"/>
      <c r="DZB1395" s="10"/>
      <c r="DZC1395" s="10"/>
      <c r="DZD1395" s="10"/>
      <c r="DZE1395" s="10"/>
      <c r="DZF1395" s="10"/>
      <c r="DZG1395" s="10"/>
      <c r="DZH1395" s="10"/>
      <c r="DZI1395" s="10"/>
      <c r="DZJ1395" s="10"/>
      <c r="DZK1395" s="10"/>
      <c r="DZL1395" s="10"/>
      <c r="DZM1395" s="10"/>
      <c r="DZN1395" s="10"/>
      <c r="DZO1395" s="10"/>
      <c r="DZP1395" s="10"/>
      <c r="DZQ1395" s="10"/>
      <c r="DZR1395" s="10"/>
      <c r="DZS1395" s="10"/>
      <c r="DZT1395" s="10"/>
      <c r="DZU1395" s="10"/>
      <c r="DZV1395" s="10"/>
      <c r="DZW1395" s="10"/>
      <c r="DZX1395" s="10"/>
      <c r="DZY1395" s="10"/>
      <c r="DZZ1395" s="10"/>
      <c r="EAA1395" s="10"/>
      <c r="EAB1395" s="10"/>
      <c r="EAC1395" s="10"/>
      <c r="EAD1395" s="10"/>
      <c r="EAE1395" s="10"/>
      <c r="EAF1395" s="10"/>
      <c r="EAG1395" s="10"/>
      <c r="EAH1395" s="10"/>
      <c r="EAI1395" s="10"/>
      <c r="EAJ1395" s="10"/>
      <c r="EAK1395" s="10"/>
      <c r="EAL1395" s="10"/>
      <c r="EAM1395" s="10"/>
      <c r="EAN1395" s="10"/>
      <c r="EAO1395" s="10"/>
      <c r="EAP1395" s="10"/>
      <c r="EAQ1395" s="10"/>
      <c r="EAR1395" s="10"/>
      <c r="EAS1395" s="10"/>
      <c r="EAT1395" s="10"/>
      <c r="EAU1395" s="10"/>
      <c r="EAV1395" s="10"/>
      <c r="EAW1395" s="10"/>
      <c r="EAX1395" s="10"/>
      <c r="EAY1395" s="10"/>
      <c r="EAZ1395" s="10"/>
      <c r="EBA1395" s="10"/>
      <c r="EBB1395" s="10"/>
      <c r="EBC1395" s="10"/>
      <c r="EBD1395" s="10"/>
      <c r="EBE1395" s="10"/>
      <c r="EBF1395" s="10"/>
      <c r="EBG1395" s="10"/>
      <c r="EBH1395" s="10"/>
      <c r="EBI1395" s="10"/>
      <c r="EBJ1395" s="10"/>
      <c r="EBK1395" s="10"/>
      <c r="EBL1395" s="10"/>
      <c r="EBM1395" s="10"/>
      <c r="EBN1395" s="10"/>
      <c r="EBO1395" s="10"/>
      <c r="EBP1395" s="10"/>
      <c r="EBQ1395" s="10"/>
      <c r="EBR1395" s="10"/>
      <c r="EBS1395" s="10"/>
      <c r="EBT1395" s="10"/>
      <c r="EBU1395" s="10"/>
      <c r="EBV1395" s="10"/>
      <c r="EBW1395" s="10"/>
      <c r="EBX1395" s="10"/>
      <c r="EBY1395" s="10"/>
      <c r="EBZ1395" s="10"/>
      <c r="ECA1395" s="10"/>
      <c r="ECB1395" s="10"/>
      <c r="ECC1395" s="10"/>
      <c r="ECD1395" s="10"/>
      <c r="ECE1395" s="10"/>
      <c r="ECF1395" s="10"/>
      <c r="ECG1395" s="10"/>
      <c r="ECH1395" s="10"/>
      <c r="ECI1395" s="10"/>
      <c r="ECJ1395" s="10"/>
      <c r="ECK1395" s="10"/>
      <c r="ECL1395" s="10"/>
      <c r="ECM1395" s="10"/>
      <c r="ECN1395" s="10"/>
      <c r="ECO1395" s="10"/>
      <c r="ECP1395" s="10"/>
      <c r="ECQ1395" s="10"/>
      <c r="ECR1395" s="10"/>
      <c r="ECS1395" s="10"/>
      <c r="ECT1395" s="10"/>
      <c r="ECU1395" s="10"/>
      <c r="ECV1395" s="10"/>
      <c r="ECW1395" s="10"/>
      <c r="ECX1395" s="10"/>
      <c r="ECY1395" s="10"/>
      <c r="ECZ1395" s="10"/>
      <c r="EDA1395" s="10"/>
      <c r="EDB1395" s="10"/>
      <c r="EDC1395" s="10"/>
      <c r="EDD1395" s="10"/>
      <c r="EDE1395" s="10"/>
      <c r="EDF1395" s="10"/>
      <c r="EDG1395" s="10"/>
      <c r="EDH1395" s="10"/>
      <c r="EDI1395" s="10"/>
      <c r="EDJ1395" s="10"/>
      <c r="EDK1395" s="10"/>
      <c r="EDL1395" s="10"/>
      <c r="EDM1395" s="10"/>
      <c r="EDN1395" s="10"/>
      <c r="EDO1395" s="10"/>
      <c r="EDP1395" s="10"/>
      <c r="EDQ1395" s="10"/>
      <c r="EDR1395" s="10"/>
      <c r="EDS1395" s="10"/>
      <c r="EDT1395" s="10"/>
      <c r="EDU1395" s="10"/>
      <c r="EDV1395" s="10"/>
      <c r="EDW1395" s="10"/>
      <c r="EDX1395" s="10"/>
      <c r="EDY1395" s="10"/>
      <c r="EDZ1395" s="10"/>
      <c r="EEA1395" s="10"/>
      <c r="EEB1395" s="10"/>
      <c r="EEC1395" s="10"/>
      <c r="EED1395" s="10"/>
      <c r="EEE1395" s="10"/>
      <c r="EEF1395" s="10"/>
      <c r="EEG1395" s="10"/>
      <c r="EEH1395" s="10"/>
      <c r="EEI1395" s="10"/>
      <c r="EEJ1395" s="10"/>
      <c r="EEK1395" s="10"/>
      <c r="EEL1395" s="10"/>
      <c r="EEM1395" s="10"/>
      <c r="EEN1395" s="10"/>
      <c r="EEO1395" s="10"/>
      <c r="EEP1395" s="10"/>
      <c r="EEQ1395" s="10"/>
      <c r="EER1395" s="10"/>
      <c r="EES1395" s="10"/>
      <c r="EET1395" s="10"/>
      <c r="EEU1395" s="10"/>
      <c r="EEV1395" s="10"/>
      <c r="EEW1395" s="10"/>
      <c r="EEX1395" s="10"/>
      <c r="EEY1395" s="10"/>
      <c r="EEZ1395" s="10"/>
      <c r="EFA1395" s="10"/>
      <c r="EFB1395" s="10"/>
      <c r="EFC1395" s="10"/>
      <c r="EFD1395" s="10"/>
      <c r="EFE1395" s="10"/>
      <c r="EFF1395" s="10"/>
      <c r="EFG1395" s="10"/>
      <c r="EFH1395" s="10"/>
      <c r="EFI1395" s="10"/>
      <c r="EFJ1395" s="10"/>
      <c r="EFK1395" s="10"/>
      <c r="EFL1395" s="10"/>
      <c r="EFM1395" s="10"/>
      <c r="EFN1395" s="10"/>
      <c r="EFO1395" s="10"/>
      <c r="EFP1395" s="10"/>
      <c r="EFQ1395" s="10"/>
      <c r="EFR1395" s="10"/>
      <c r="EFS1395" s="10"/>
      <c r="EFT1395" s="10"/>
      <c r="EFU1395" s="10"/>
      <c r="EFV1395" s="10"/>
      <c r="EFW1395" s="10"/>
      <c r="EFX1395" s="10"/>
      <c r="EFY1395" s="10"/>
      <c r="EFZ1395" s="10"/>
      <c r="EGA1395" s="10"/>
      <c r="EGB1395" s="10"/>
      <c r="EGC1395" s="10"/>
      <c r="EGD1395" s="10"/>
      <c r="EGE1395" s="10"/>
      <c r="EGF1395" s="10"/>
      <c r="EGG1395" s="10"/>
      <c r="EGH1395" s="10"/>
      <c r="EGI1395" s="10"/>
      <c r="EGJ1395" s="10"/>
      <c r="EGK1395" s="10"/>
      <c r="EGL1395" s="10"/>
      <c r="EGM1395" s="10"/>
      <c r="EGN1395" s="10"/>
      <c r="EGO1395" s="10"/>
      <c r="EGP1395" s="10"/>
      <c r="EGQ1395" s="10"/>
      <c r="EGR1395" s="10"/>
      <c r="EGS1395" s="10"/>
      <c r="EGT1395" s="10"/>
      <c r="EGU1395" s="10"/>
      <c r="EGV1395" s="10"/>
      <c r="EGW1395" s="10"/>
      <c r="EGX1395" s="10"/>
      <c r="EGY1395" s="10"/>
      <c r="EGZ1395" s="10"/>
      <c r="EHA1395" s="10"/>
      <c r="EHB1395" s="10"/>
      <c r="EHC1395" s="10"/>
      <c r="EHD1395" s="10"/>
      <c r="EHE1395" s="10"/>
      <c r="EHF1395" s="10"/>
      <c r="EHG1395" s="10"/>
      <c r="EHH1395" s="10"/>
      <c r="EHI1395" s="10"/>
      <c r="EHJ1395" s="10"/>
      <c r="EHK1395" s="10"/>
      <c r="EHL1395" s="10"/>
      <c r="EHM1395" s="10"/>
      <c r="EHN1395" s="10"/>
      <c r="EHO1395" s="10"/>
      <c r="EHP1395" s="10"/>
      <c r="EHQ1395" s="10"/>
      <c r="EHR1395" s="10"/>
      <c r="EHS1395" s="10"/>
      <c r="EHT1395" s="10"/>
      <c r="EHU1395" s="10"/>
      <c r="EHV1395" s="10"/>
      <c r="EHW1395" s="10"/>
      <c r="EHX1395" s="10"/>
      <c r="EHY1395" s="10"/>
      <c r="EHZ1395" s="10"/>
      <c r="EIA1395" s="10"/>
      <c r="EIB1395" s="10"/>
      <c r="EIC1395" s="10"/>
      <c r="EID1395" s="10"/>
      <c r="EIE1395" s="10"/>
      <c r="EIF1395" s="10"/>
      <c r="EIG1395" s="10"/>
      <c r="EIH1395" s="10"/>
      <c r="EII1395" s="10"/>
      <c r="EIJ1395" s="10"/>
      <c r="EIK1395" s="10"/>
      <c r="EIL1395" s="10"/>
      <c r="EIM1395" s="10"/>
      <c r="EIN1395" s="10"/>
      <c r="EIO1395" s="10"/>
      <c r="EIP1395" s="10"/>
      <c r="EIQ1395" s="10"/>
      <c r="EIR1395" s="10"/>
      <c r="EIS1395" s="10"/>
      <c r="EIT1395" s="10"/>
      <c r="EIU1395" s="10"/>
      <c r="EIV1395" s="10"/>
      <c r="EIW1395" s="10"/>
      <c r="EIX1395" s="10"/>
      <c r="EIY1395" s="10"/>
      <c r="EIZ1395" s="10"/>
      <c r="EJA1395" s="10"/>
      <c r="EJB1395" s="10"/>
      <c r="EJC1395" s="10"/>
      <c r="EJD1395" s="10"/>
      <c r="EJE1395" s="10"/>
      <c r="EJF1395" s="10"/>
      <c r="EJG1395" s="10"/>
      <c r="EJH1395" s="10"/>
      <c r="EJI1395" s="10"/>
      <c r="EJJ1395" s="10"/>
      <c r="EJK1395" s="10"/>
      <c r="EJL1395" s="10"/>
      <c r="EJM1395" s="10"/>
      <c r="EJN1395" s="10"/>
      <c r="EJO1395" s="10"/>
      <c r="EJP1395" s="10"/>
      <c r="EJQ1395" s="10"/>
      <c r="EJR1395" s="10"/>
      <c r="EJS1395" s="10"/>
      <c r="EJT1395" s="10"/>
      <c r="EJU1395" s="10"/>
      <c r="EJV1395" s="10"/>
      <c r="EJW1395" s="10"/>
      <c r="EJX1395" s="10"/>
      <c r="EJY1395" s="10"/>
      <c r="EJZ1395" s="10"/>
      <c r="EKA1395" s="10"/>
      <c r="EKB1395" s="10"/>
      <c r="EKC1395" s="10"/>
      <c r="EKD1395" s="10"/>
      <c r="EKE1395" s="10"/>
      <c r="EKF1395" s="10"/>
      <c r="EKG1395" s="10"/>
      <c r="EKH1395" s="10"/>
      <c r="EKI1395" s="10"/>
      <c r="EKJ1395" s="10"/>
      <c r="EKK1395" s="10"/>
      <c r="EKL1395" s="10"/>
      <c r="EKM1395" s="10"/>
      <c r="EKN1395" s="10"/>
      <c r="EKO1395" s="10"/>
      <c r="EKP1395" s="10"/>
      <c r="EKQ1395" s="10"/>
      <c r="EKR1395" s="10"/>
      <c r="EKS1395" s="10"/>
      <c r="EKT1395" s="10"/>
      <c r="EKU1395" s="10"/>
      <c r="EKV1395" s="10"/>
      <c r="EKW1395" s="10"/>
      <c r="EKX1395" s="10"/>
      <c r="EKY1395" s="10"/>
      <c r="EKZ1395" s="10"/>
      <c r="ELA1395" s="10"/>
      <c r="ELB1395" s="10"/>
      <c r="ELC1395" s="10"/>
      <c r="ELD1395" s="10"/>
      <c r="ELE1395" s="10"/>
      <c r="ELF1395" s="10"/>
      <c r="ELG1395" s="10"/>
      <c r="ELH1395" s="10"/>
      <c r="ELI1395" s="10"/>
      <c r="ELJ1395" s="10"/>
      <c r="ELK1395" s="10"/>
      <c r="ELL1395" s="10"/>
      <c r="ELM1395" s="10"/>
      <c r="ELN1395" s="10"/>
      <c r="ELO1395" s="10"/>
      <c r="ELP1395" s="10"/>
      <c r="ELQ1395" s="10"/>
      <c r="ELR1395" s="10"/>
      <c r="ELS1395" s="10"/>
      <c r="ELT1395" s="10"/>
      <c r="ELU1395" s="10"/>
      <c r="ELV1395" s="10"/>
      <c r="ELW1395" s="10"/>
      <c r="ELX1395" s="10"/>
      <c r="ELY1395" s="10"/>
      <c r="ELZ1395" s="10"/>
      <c r="EMA1395" s="10"/>
      <c r="EMB1395" s="10"/>
      <c r="EMC1395" s="10"/>
      <c r="EMD1395" s="10"/>
      <c r="EME1395" s="10"/>
      <c r="EMF1395" s="10"/>
      <c r="EMG1395" s="10"/>
      <c r="EMH1395" s="10"/>
      <c r="EMI1395" s="10"/>
      <c r="EMJ1395" s="10"/>
      <c r="EMK1395" s="10"/>
      <c r="EML1395" s="10"/>
      <c r="EMM1395" s="10"/>
      <c r="EMN1395" s="10"/>
      <c r="EMO1395" s="10"/>
      <c r="EMP1395" s="10"/>
      <c r="EMQ1395" s="10"/>
      <c r="EMR1395" s="10"/>
      <c r="EMS1395" s="10"/>
      <c r="EMT1395" s="10"/>
      <c r="EMU1395" s="10"/>
      <c r="EMV1395" s="10"/>
      <c r="EMW1395" s="10"/>
      <c r="EMX1395" s="10"/>
      <c r="EMY1395" s="10"/>
      <c r="EMZ1395" s="10"/>
      <c r="ENA1395" s="10"/>
      <c r="ENB1395" s="10"/>
      <c r="ENC1395" s="10"/>
      <c r="END1395" s="10"/>
      <c r="ENE1395" s="10"/>
      <c r="ENF1395" s="10"/>
      <c r="ENG1395" s="10"/>
      <c r="ENH1395" s="10"/>
      <c r="ENI1395" s="10"/>
      <c r="ENJ1395" s="10"/>
      <c r="ENK1395" s="10"/>
      <c r="ENL1395" s="10"/>
      <c r="ENM1395" s="10"/>
      <c r="ENN1395" s="10"/>
      <c r="ENO1395" s="10"/>
      <c r="ENP1395" s="10"/>
      <c r="ENQ1395" s="10"/>
      <c r="ENR1395" s="10"/>
      <c r="ENS1395" s="10"/>
      <c r="ENT1395" s="10"/>
      <c r="ENU1395" s="10"/>
      <c r="ENV1395" s="10"/>
      <c r="ENW1395" s="10"/>
      <c r="ENX1395" s="10"/>
      <c r="ENY1395" s="10"/>
      <c r="ENZ1395" s="10"/>
      <c r="EOA1395" s="10"/>
      <c r="EOB1395" s="10"/>
      <c r="EOC1395" s="10"/>
      <c r="EOD1395" s="10"/>
      <c r="EOE1395" s="10"/>
      <c r="EOF1395" s="10"/>
      <c r="EOG1395" s="10"/>
      <c r="EOH1395" s="10"/>
      <c r="EOI1395" s="10"/>
      <c r="EOJ1395" s="10"/>
      <c r="EOK1395" s="10"/>
      <c r="EOL1395" s="10"/>
      <c r="EOM1395" s="10"/>
      <c r="EON1395" s="10"/>
      <c r="EOO1395" s="10"/>
      <c r="EOP1395" s="10"/>
      <c r="EOQ1395" s="10"/>
      <c r="EOR1395" s="10"/>
      <c r="EOS1395" s="10"/>
      <c r="EOT1395" s="10"/>
      <c r="EOU1395" s="10"/>
      <c r="EOV1395" s="10"/>
      <c r="EOW1395" s="10"/>
      <c r="EOX1395" s="10"/>
      <c r="EOY1395" s="10"/>
      <c r="EOZ1395" s="10"/>
      <c r="EPA1395" s="10"/>
      <c r="EPB1395" s="10"/>
      <c r="EPC1395" s="10"/>
      <c r="EPD1395" s="10"/>
      <c r="EPE1395" s="10"/>
      <c r="EPF1395" s="10"/>
      <c r="EPG1395" s="10"/>
      <c r="EPH1395" s="10"/>
      <c r="EPI1395" s="10"/>
      <c r="EPJ1395" s="10"/>
      <c r="EPK1395" s="10"/>
      <c r="EPL1395" s="10"/>
      <c r="EPM1395" s="10"/>
      <c r="EPN1395" s="10"/>
      <c r="EPO1395" s="10"/>
      <c r="EPP1395" s="10"/>
      <c r="EPQ1395" s="10"/>
      <c r="EPR1395" s="10"/>
      <c r="EPS1395" s="10"/>
      <c r="EPT1395" s="10"/>
      <c r="EPU1395" s="10"/>
      <c r="EPV1395" s="10"/>
      <c r="EPW1395" s="10"/>
      <c r="EPX1395" s="10"/>
      <c r="EPY1395" s="10"/>
      <c r="EPZ1395" s="10"/>
      <c r="EQA1395" s="10"/>
      <c r="EQB1395" s="10"/>
      <c r="EQC1395" s="10"/>
      <c r="EQD1395" s="10"/>
      <c r="EQE1395" s="10"/>
      <c r="EQF1395" s="10"/>
      <c r="EQG1395" s="10"/>
      <c r="EQH1395" s="10"/>
      <c r="EQI1395" s="10"/>
      <c r="EQJ1395" s="10"/>
      <c r="EQK1395" s="10"/>
      <c r="EQL1395" s="10"/>
      <c r="EQM1395" s="10"/>
      <c r="EQN1395" s="10"/>
      <c r="EQO1395" s="10"/>
      <c r="EQP1395" s="10"/>
      <c r="EQQ1395" s="10"/>
      <c r="EQR1395" s="10"/>
      <c r="EQS1395" s="10"/>
      <c r="EQT1395" s="10"/>
      <c r="EQU1395" s="10"/>
      <c r="EQV1395" s="10"/>
      <c r="EQW1395" s="10"/>
      <c r="EQX1395" s="10"/>
      <c r="EQY1395" s="10"/>
      <c r="EQZ1395" s="10"/>
      <c r="ERA1395" s="10"/>
      <c r="ERB1395" s="10"/>
      <c r="ERC1395" s="10"/>
      <c r="ERD1395" s="10"/>
      <c r="ERE1395" s="10"/>
      <c r="ERF1395" s="10"/>
      <c r="ERG1395" s="10"/>
      <c r="ERH1395" s="10"/>
      <c r="ERI1395" s="10"/>
      <c r="ERJ1395" s="10"/>
      <c r="ERK1395" s="10"/>
      <c r="ERL1395" s="10"/>
      <c r="ERM1395" s="10"/>
      <c r="ERN1395" s="10"/>
      <c r="ERO1395" s="10"/>
      <c r="ERP1395" s="10"/>
      <c r="ERQ1395" s="10"/>
      <c r="ERR1395" s="10"/>
      <c r="ERS1395" s="10"/>
      <c r="ERT1395" s="10"/>
      <c r="ERU1395" s="10"/>
      <c r="ERV1395" s="10"/>
      <c r="ERW1395" s="10"/>
      <c r="ERX1395" s="10"/>
      <c r="ERY1395" s="10"/>
      <c r="ERZ1395" s="10"/>
      <c r="ESA1395" s="10"/>
      <c r="ESB1395" s="10"/>
      <c r="ESC1395" s="10"/>
      <c r="ESD1395" s="10"/>
      <c r="ESE1395" s="10"/>
      <c r="ESF1395" s="10"/>
      <c r="ESG1395" s="10"/>
      <c r="ESH1395" s="10"/>
      <c r="ESI1395" s="10"/>
      <c r="ESJ1395" s="10"/>
      <c r="ESK1395" s="10"/>
      <c r="ESL1395" s="10"/>
      <c r="ESM1395" s="10"/>
      <c r="ESN1395" s="10"/>
      <c r="ESO1395" s="10"/>
      <c r="ESP1395" s="10"/>
      <c r="ESQ1395" s="10"/>
      <c r="ESR1395" s="10"/>
      <c r="ESS1395" s="10"/>
      <c r="EST1395" s="10"/>
      <c r="ESU1395" s="10"/>
      <c r="ESV1395" s="10"/>
      <c r="ESW1395" s="10"/>
      <c r="ESX1395" s="10"/>
      <c r="ESY1395" s="10"/>
      <c r="ESZ1395" s="10"/>
      <c r="ETA1395" s="10"/>
      <c r="ETB1395" s="10"/>
      <c r="ETC1395" s="10"/>
      <c r="ETD1395" s="10"/>
      <c r="ETE1395" s="10"/>
      <c r="ETF1395" s="10"/>
      <c r="ETG1395" s="10"/>
      <c r="ETH1395" s="10"/>
      <c r="ETI1395" s="10"/>
      <c r="ETJ1395" s="10"/>
      <c r="ETK1395" s="10"/>
      <c r="ETL1395" s="10"/>
      <c r="ETM1395" s="10"/>
      <c r="ETN1395" s="10"/>
      <c r="ETO1395" s="10"/>
      <c r="ETP1395" s="10"/>
      <c r="ETQ1395" s="10"/>
      <c r="ETR1395" s="10"/>
      <c r="ETS1395" s="10"/>
      <c r="ETT1395" s="10"/>
      <c r="ETU1395" s="10"/>
      <c r="ETV1395" s="10"/>
      <c r="ETW1395" s="10"/>
      <c r="ETX1395" s="10"/>
      <c r="ETY1395" s="10"/>
      <c r="ETZ1395" s="10"/>
      <c r="EUA1395" s="10"/>
      <c r="EUB1395" s="10"/>
      <c r="EUC1395" s="10"/>
      <c r="EUD1395" s="10"/>
      <c r="EUE1395" s="10"/>
      <c r="EUF1395" s="10"/>
      <c r="EUG1395" s="10"/>
      <c r="EUH1395" s="10"/>
      <c r="EUI1395" s="10"/>
      <c r="EUJ1395" s="10"/>
      <c r="EUK1395" s="10"/>
      <c r="EUL1395" s="10"/>
      <c r="EUM1395" s="10"/>
      <c r="EUN1395" s="10"/>
      <c r="EUO1395" s="10"/>
      <c r="EUP1395" s="10"/>
      <c r="EUQ1395" s="10"/>
      <c r="EUR1395" s="10"/>
      <c r="EUS1395" s="10"/>
      <c r="EUT1395" s="10"/>
      <c r="EUU1395" s="10"/>
      <c r="EUV1395" s="10"/>
      <c r="EUW1395" s="10"/>
      <c r="EUX1395" s="10"/>
      <c r="EUY1395" s="10"/>
      <c r="EUZ1395" s="10"/>
      <c r="EVA1395" s="10"/>
      <c r="EVB1395" s="10"/>
      <c r="EVC1395" s="10"/>
      <c r="EVD1395" s="10"/>
      <c r="EVE1395" s="10"/>
      <c r="EVF1395" s="10"/>
      <c r="EVG1395" s="10"/>
      <c r="EVH1395" s="10"/>
      <c r="EVI1395" s="10"/>
      <c r="EVJ1395" s="10"/>
      <c r="EVK1395" s="10"/>
      <c r="EVL1395" s="10"/>
      <c r="EVM1395" s="10"/>
      <c r="EVN1395" s="10"/>
      <c r="EVO1395" s="10"/>
      <c r="EVP1395" s="10"/>
      <c r="EVQ1395" s="10"/>
      <c r="EVR1395" s="10"/>
      <c r="EVS1395" s="10"/>
      <c r="EVT1395" s="10"/>
      <c r="EVU1395" s="10"/>
      <c r="EVV1395" s="10"/>
      <c r="EVW1395" s="10"/>
      <c r="EVX1395" s="10"/>
      <c r="EVY1395" s="10"/>
      <c r="EVZ1395" s="10"/>
      <c r="EWA1395" s="10"/>
      <c r="EWB1395" s="10"/>
      <c r="EWC1395" s="10"/>
      <c r="EWD1395" s="10"/>
      <c r="EWE1395" s="10"/>
      <c r="EWF1395" s="10"/>
      <c r="EWG1395" s="10"/>
      <c r="EWH1395" s="10"/>
      <c r="EWI1395" s="10"/>
      <c r="EWJ1395" s="10"/>
      <c r="EWK1395" s="10"/>
      <c r="EWL1395" s="10"/>
      <c r="EWM1395" s="10"/>
      <c r="EWN1395" s="10"/>
      <c r="EWO1395" s="10"/>
      <c r="EWP1395" s="10"/>
      <c r="EWQ1395" s="10"/>
      <c r="EWR1395" s="10"/>
      <c r="EWS1395" s="10"/>
      <c r="EWT1395" s="10"/>
      <c r="EWU1395" s="10"/>
      <c r="EWV1395" s="10"/>
      <c r="EWW1395" s="10"/>
      <c r="EWX1395" s="10"/>
      <c r="EWY1395" s="10"/>
      <c r="EWZ1395" s="10"/>
      <c r="EXA1395" s="10"/>
      <c r="EXB1395" s="10"/>
      <c r="EXC1395" s="10"/>
      <c r="EXD1395" s="10"/>
      <c r="EXE1395" s="10"/>
      <c r="EXF1395" s="10"/>
      <c r="EXG1395" s="10"/>
      <c r="EXH1395" s="10"/>
      <c r="EXI1395" s="10"/>
      <c r="EXJ1395" s="10"/>
      <c r="EXK1395" s="10"/>
      <c r="EXL1395" s="10"/>
      <c r="EXM1395" s="10"/>
      <c r="EXN1395" s="10"/>
      <c r="EXO1395" s="10"/>
      <c r="EXP1395" s="10"/>
      <c r="EXQ1395" s="10"/>
      <c r="EXR1395" s="10"/>
      <c r="EXS1395" s="10"/>
      <c r="EXT1395" s="10"/>
      <c r="EXU1395" s="10"/>
      <c r="EXV1395" s="10"/>
      <c r="EXW1395" s="10"/>
      <c r="EXX1395" s="10"/>
      <c r="EXY1395" s="10"/>
      <c r="EXZ1395" s="10"/>
      <c r="EYA1395" s="10"/>
      <c r="EYB1395" s="10"/>
      <c r="EYC1395" s="10"/>
      <c r="EYD1395" s="10"/>
      <c r="EYE1395" s="10"/>
      <c r="EYF1395" s="10"/>
      <c r="EYG1395" s="10"/>
      <c r="EYH1395" s="10"/>
      <c r="EYI1395" s="10"/>
      <c r="EYJ1395" s="10"/>
      <c r="EYK1395" s="10"/>
      <c r="EYL1395" s="10"/>
      <c r="EYM1395" s="10"/>
      <c r="EYN1395" s="10"/>
      <c r="EYO1395" s="10"/>
      <c r="EYP1395" s="10"/>
      <c r="EYQ1395" s="10"/>
      <c r="EYR1395" s="10"/>
      <c r="EYS1395" s="10"/>
      <c r="EYT1395" s="10"/>
      <c r="EYU1395" s="10"/>
      <c r="EYV1395" s="10"/>
      <c r="EYW1395" s="10"/>
      <c r="EYX1395" s="10"/>
      <c r="EYY1395" s="10"/>
      <c r="EYZ1395" s="10"/>
      <c r="EZA1395" s="10"/>
      <c r="EZB1395" s="10"/>
      <c r="EZC1395" s="10"/>
      <c r="EZD1395" s="10"/>
      <c r="EZE1395" s="10"/>
      <c r="EZF1395" s="10"/>
      <c r="EZG1395" s="10"/>
      <c r="EZH1395" s="10"/>
      <c r="EZI1395" s="10"/>
      <c r="EZJ1395" s="10"/>
      <c r="EZK1395" s="10"/>
      <c r="EZL1395" s="10"/>
      <c r="EZM1395" s="10"/>
      <c r="EZN1395" s="10"/>
      <c r="EZO1395" s="10"/>
      <c r="EZP1395" s="10"/>
      <c r="EZQ1395" s="10"/>
      <c r="EZR1395" s="10"/>
      <c r="EZS1395" s="10"/>
      <c r="EZT1395" s="10"/>
      <c r="EZU1395" s="10"/>
      <c r="EZV1395" s="10"/>
      <c r="EZW1395" s="10"/>
      <c r="EZX1395" s="10"/>
      <c r="EZY1395" s="10"/>
      <c r="EZZ1395" s="10"/>
      <c r="FAA1395" s="10"/>
      <c r="FAB1395" s="10"/>
      <c r="FAC1395" s="10"/>
      <c r="FAD1395" s="10"/>
      <c r="FAE1395" s="10"/>
      <c r="FAF1395" s="10"/>
      <c r="FAG1395" s="10"/>
      <c r="FAH1395" s="10"/>
      <c r="FAI1395" s="10"/>
      <c r="FAJ1395" s="10"/>
      <c r="FAK1395" s="10"/>
      <c r="FAL1395" s="10"/>
      <c r="FAM1395" s="10"/>
      <c r="FAN1395" s="10"/>
      <c r="FAO1395" s="10"/>
      <c r="FAP1395" s="10"/>
      <c r="FAQ1395" s="10"/>
      <c r="FAR1395" s="10"/>
      <c r="FAS1395" s="10"/>
      <c r="FAT1395" s="10"/>
      <c r="FAU1395" s="10"/>
      <c r="FAV1395" s="10"/>
      <c r="FAW1395" s="10"/>
      <c r="FAX1395" s="10"/>
      <c r="FAY1395" s="10"/>
      <c r="FAZ1395" s="10"/>
      <c r="FBA1395" s="10"/>
      <c r="FBB1395" s="10"/>
      <c r="FBC1395" s="10"/>
      <c r="FBD1395" s="10"/>
      <c r="FBE1395" s="10"/>
      <c r="FBF1395" s="10"/>
      <c r="FBG1395" s="10"/>
      <c r="FBH1395" s="10"/>
      <c r="FBI1395" s="10"/>
      <c r="FBJ1395" s="10"/>
      <c r="FBK1395" s="10"/>
      <c r="FBL1395" s="10"/>
      <c r="FBM1395" s="10"/>
      <c r="FBN1395" s="10"/>
      <c r="FBO1395" s="10"/>
      <c r="FBP1395" s="10"/>
      <c r="FBQ1395" s="10"/>
      <c r="FBR1395" s="10"/>
      <c r="FBS1395" s="10"/>
      <c r="FBT1395" s="10"/>
      <c r="FBU1395" s="10"/>
      <c r="FBV1395" s="10"/>
      <c r="FBW1395" s="10"/>
      <c r="FBX1395" s="10"/>
      <c r="FBY1395" s="10"/>
      <c r="FBZ1395" s="10"/>
      <c r="FCA1395" s="10"/>
      <c r="FCB1395" s="10"/>
      <c r="FCC1395" s="10"/>
      <c r="FCD1395" s="10"/>
      <c r="FCE1395" s="10"/>
      <c r="FCF1395" s="10"/>
      <c r="FCG1395" s="10"/>
      <c r="FCH1395" s="10"/>
      <c r="FCI1395" s="10"/>
      <c r="FCJ1395" s="10"/>
      <c r="FCK1395" s="10"/>
      <c r="FCL1395" s="10"/>
      <c r="FCM1395" s="10"/>
      <c r="FCN1395" s="10"/>
      <c r="FCO1395" s="10"/>
      <c r="FCP1395" s="10"/>
      <c r="FCQ1395" s="10"/>
      <c r="FCR1395" s="10"/>
      <c r="FCS1395" s="10"/>
      <c r="FCT1395" s="10"/>
      <c r="FCU1395" s="10"/>
      <c r="FCV1395" s="10"/>
      <c r="FCW1395" s="10"/>
      <c r="FCX1395" s="10"/>
      <c r="FCY1395" s="10"/>
      <c r="FCZ1395" s="10"/>
      <c r="FDA1395" s="10"/>
      <c r="FDB1395" s="10"/>
      <c r="FDC1395" s="10"/>
      <c r="FDD1395" s="10"/>
      <c r="FDE1395" s="10"/>
      <c r="FDF1395" s="10"/>
      <c r="FDG1395" s="10"/>
      <c r="FDH1395" s="10"/>
      <c r="FDI1395" s="10"/>
      <c r="FDJ1395" s="10"/>
      <c r="FDK1395" s="10"/>
      <c r="FDL1395" s="10"/>
      <c r="FDM1395" s="10"/>
      <c r="FDN1395" s="10"/>
      <c r="FDO1395" s="10"/>
      <c r="FDP1395" s="10"/>
      <c r="FDQ1395" s="10"/>
      <c r="FDR1395" s="10"/>
      <c r="FDS1395" s="10"/>
      <c r="FDT1395" s="10"/>
      <c r="FDU1395" s="10"/>
      <c r="FDV1395" s="10"/>
      <c r="FDW1395" s="10"/>
      <c r="FDX1395" s="10"/>
      <c r="FDY1395" s="10"/>
      <c r="FDZ1395" s="10"/>
      <c r="FEA1395" s="10"/>
      <c r="FEB1395" s="10"/>
      <c r="FEC1395" s="10"/>
      <c r="FED1395" s="10"/>
      <c r="FEE1395" s="10"/>
      <c r="FEF1395" s="10"/>
      <c r="FEG1395" s="10"/>
      <c r="FEH1395" s="10"/>
      <c r="FEI1395" s="10"/>
      <c r="FEJ1395" s="10"/>
      <c r="FEK1395" s="10"/>
      <c r="FEL1395" s="10"/>
      <c r="FEM1395" s="10"/>
      <c r="FEN1395" s="10"/>
      <c r="FEO1395" s="10"/>
      <c r="FEP1395" s="10"/>
      <c r="FEQ1395" s="10"/>
      <c r="FER1395" s="10"/>
      <c r="FES1395" s="10"/>
      <c r="FET1395" s="10"/>
      <c r="FEU1395" s="10"/>
      <c r="FEV1395" s="10"/>
      <c r="FEW1395" s="10"/>
      <c r="FEX1395" s="10"/>
      <c r="FEY1395" s="10"/>
      <c r="FEZ1395" s="10"/>
      <c r="FFA1395" s="10"/>
      <c r="FFB1395" s="10"/>
      <c r="FFC1395" s="10"/>
      <c r="FFD1395" s="10"/>
      <c r="FFE1395" s="10"/>
      <c r="FFF1395" s="10"/>
      <c r="FFG1395" s="10"/>
      <c r="FFH1395" s="10"/>
      <c r="FFI1395" s="10"/>
      <c r="FFJ1395" s="10"/>
      <c r="FFK1395" s="10"/>
      <c r="FFL1395" s="10"/>
      <c r="FFM1395" s="10"/>
      <c r="FFN1395" s="10"/>
      <c r="FFO1395" s="10"/>
      <c r="FFP1395" s="10"/>
      <c r="FFQ1395" s="10"/>
      <c r="FFR1395" s="10"/>
      <c r="FFS1395" s="10"/>
      <c r="FFT1395" s="10"/>
      <c r="FFU1395" s="10"/>
      <c r="FFV1395" s="10"/>
      <c r="FFW1395" s="10"/>
      <c r="FFX1395" s="10"/>
      <c r="FFY1395" s="10"/>
      <c r="FFZ1395" s="10"/>
      <c r="FGA1395" s="10"/>
      <c r="FGB1395" s="10"/>
      <c r="FGC1395" s="10"/>
      <c r="FGD1395" s="10"/>
      <c r="FGE1395" s="10"/>
      <c r="FGF1395" s="10"/>
      <c r="FGG1395" s="10"/>
      <c r="FGH1395" s="10"/>
      <c r="FGI1395" s="10"/>
      <c r="FGJ1395" s="10"/>
      <c r="FGK1395" s="10"/>
      <c r="FGL1395" s="10"/>
      <c r="FGM1395" s="10"/>
      <c r="FGN1395" s="10"/>
      <c r="FGO1395" s="10"/>
      <c r="FGP1395" s="10"/>
      <c r="FGQ1395" s="10"/>
      <c r="FGR1395" s="10"/>
      <c r="FGS1395" s="10"/>
      <c r="FGT1395" s="10"/>
      <c r="FGU1395" s="10"/>
      <c r="FGV1395" s="10"/>
      <c r="FGW1395" s="10"/>
      <c r="FGX1395" s="10"/>
      <c r="FGY1395" s="10"/>
      <c r="FGZ1395" s="10"/>
      <c r="FHA1395" s="10"/>
      <c r="FHB1395" s="10"/>
      <c r="FHC1395" s="10"/>
      <c r="FHD1395" s="10"/>
      <c r="FHE1395" s="10"/>
      <c r="FHF1395" s="10"/>
      <c r="FHG1395" s="10"/>
      <c r="FHH1395" s="10"/>
      <c r="FHI1395" s="10"/>
      <c r="FHJ1395" s="10"/>
      <c r="FHK1395" s="10"/>
      <c r="FHL1395" s="10"/>
      <c r="FHM1395" s="10"/>
      <c r="FHN1395" s="10"/>
      <c r="FHO1395" s="10"/>
      <c r="FHP1395" s="10"/>
      <c r="FHQ1395" s="10"/>
      <c r="FHR1395" s="10"/>
      <c r="FHS1395" s="10"/>
      <c r="FHT1395" s="10"/>
      <c r="FHU1395" s="10"/>
      <c r="FHV1395" s="10"/>
      <c r="FHW1395" s="10"/>
      <c r="FHX1395" s="10"/>
      <c r="FHY1395" s="10"/>
      <c r="FHZ1395" s="10"/>
      <c r="FIA1395" s="10"/>
      <c r="FIB1395" s="10"/>
      <c r="FIC1395" s="10"/>
      <c r="FID1395" s="10"/>
      <c r="FIE1395" s="10"/>
      <c r="FIF1395" s="10"/>
      <c r="FIG1395" s="10"/>
      <c r="FIH1395" s="10"/>
      <c r="FII1395" s="10"/>
      <c r="FIJ1395" s="10"/>
      <c r="FIK1395" s="10"/>
      <c r="FIL1395" s="10"/>
      <c r="FIM1395" s="10"/>
      <c r="FIN1395" s="10"/>
      <c r="FIO1395" s="10"/>
      <c r="FIP1395" s="10"/>
      <c r="FIQ1395" s="10"/>
      <c r="FIR1395" s="10"/>
      <c r="FIS1395" s="10"/>
      <c r="FIT1395" s="10"/>
      <c r="FIU1395" s="10"/>
      <c r="FIV1395" s="10"/>
      <c r="FIW1395" s="10"/>
      <c r="FIX1395" s="10"/>
      <c r="FIY1395" s="10"/>
      <c r="FIZ1395" s="10"/>
      <c r="FJA1395" s="10"/>
      <c r="FJB1395" s="10"/>
      <c r="FJC1395" s="10"/>
      <c r="FJD1395" s="10"/>
      <c r="FJE1395" s="10"/>
      <c r="FJF1395" s="10"/>
      <c r="FJG1395" s="10"/>
      <c r="FJH1395" s="10"/>
      <c r="FJI1395" s="10"/>
      <c r="FJJ1395" s="10"/>
      <c r="FJK1395" s="10"/>
      <c r="FJL1395" s="10"/>
      <c r="FJM1395" s="10"/>
      <c r="FJN1395" s="10"/>
      <c r="FJO1395" s="10"/>
      <c r="FJP1395" s="10"/>
      <c r="FJQ1395" s="10"/>
      <c r="FJR1395" s="10"/>
      <c r="FJS1395" s="10"/>
      <c r="FJT1395" s="10"/>
      <c r="FJU1395" s="10"/>
      <c r="FJV1395" s="10"/>
      <c r="FJW1395" s="10"/>
      <c r="FJX1395" s="10"/>
      <c r="FJY1395" s="10"/>
      <c r="FJZ1395" s="10"/>
      <c r="FKA1395" s="10"/>
      <c r="FKB1395" s="10"/>
      <c r="FKC1395" s="10"/>
      <c r="FKD1395" s="10"/>
      <c r="FKE1395" s="10"/>
      <c r="FKF1395" s="10"/>
      <c r="FKG1395" s="10"/>
      <c r="FKH1395" s="10"/>
      <c r="FKI1395" s="10"/>
      <c r="FKJ1395" s="10"/>
      <c r="FKK1395" s="10"/>
      <c r="FKL1395" s="10"/>
      <c r="FKM1395" s="10"/>
      <c r="FKN1395" s="10"/>
      <c r="FKO1395" s="10"/>
      <c r="FKP1395" s="10"/>
      <c r="FKQ1395" s="10"/>
      <c r="FKR1395" s="10"/>
      <c r="FKS1395" s="10"/>
      <c r="FKT1395" s="10"/>
      <c r="FKU1395" s="10"/>
      <c r="FKV1395" s="10"/>
      <c r="FKW1395" s="10"/>
      <c r="FKX1395" s="10"/>
      <c r="FKY1395" s="10"/>
      <c r="FKZ1395" s="10"/>
      <c r="FLA1395" s="10"/>
      <c r="FLB1395" s="10"/>
      <c r="FLC1395" s="10"/>
      <c r="FLD1395" s="10"/>
      <c r="FLE1395" s="10"/>
      <c r="FLF1395" s="10"/>
      <c r="FLG1395" s="10"/>
      <c r="FLH1395" s="10"/>
      <c r="FLI1395" s="10"/>
      <c r="FLJ1395" s="10"/>
      <c r="FLK1395" s="10"/>
      <c r="FLL1395" s="10"/>
      <c r="FLM1395" s="10"/>
      <c r="FLN1395" s="10"/>
      <c r="FLO1395" s="10"/>
      <c r="FLP1395" s="10"/>
      <c r="FLQ1395" s="10"/>
      <c r="FLR1395" s="10"/>
      <c r="FLS1395" s="10"/>
      <c r="FLT1395" s="10"/>
      <c r="FLU1395" s="10"/>
      <c r="FLV1395" s="10"/>
      <c r="FLW1395" s="10"/>
      <c r="FLX1395" s="10"/>
      <c r="FLY1395" s="10"/>
      <c r="FLZ1395" s="10"/>
      <c r="FMA1395" s="10"/>
      <c r="FMB1395" s="10"/>
      <c r="FMC1395" s="10"/>
      <c r="FMD1395" s="10"/>
      <c r="FME1395" s="10"/>
      <c r="FMF1395" s="10"/>
      <c r="FMG1395" s="10"/>
      <c r="FMH1395" s="10"/>
      <c r="FMI1395" s="10"/>
      <c r="FMJ1395" s="10"/>
      <c r="FMK1395" s="10"/>
      <c r="FML1395" s="10"/>
      <c r="FMM1395" s="10"/>
      <c r="FMN1395" s="10"/>
      <c r="FMO1395" s="10"/>
      <c r="FMP1395" s="10"/>
      <c r="FMQ1395" s="10"/>
      <c r="FMR1395" s="10"/>
      <c r="FMS1395" s="10"/>
      <c r="FMT1395" s="10"/>
      <c r="FMU1395" s="10"/>
      <c r="FMV1395" s="10"/>
      <c r="FMW1395" s="10"/>
      <c r="FMX1395" s="10"/>
      <c r="FMY1395" s="10"/>
      <c r="FMZ1395" s="10"/>
      <c r="FNA1395" s="10"/>
      <c r="FNB1395" s="10"/>
      <c r="FNC1395" s="10"/>
      <c r="FND1395" s="10"/>
      <c r="FNE1395" s="10"/>
      <c r="FNF1395" s="10"/>
      <c r="FNG1395" s="10"/>
      <c r="FNH1395" s="10"/>
      <c r="FNI1395" s="10"/>
      <c r="FNJ1395" s="10"/>
      <c r="FNK1395" s="10"/>
      <c r="FNL1395" s="10"/>
      <c r="FNM1395" s="10"/>
      <c r="FNN1395" s="10"/>
      <c r="FNO1395" s="10"/>
      <c r="FNP1395" s="10"/>
      <c r="FNQ1395" s="10"/>
      <c r="FNR1395" s="10"/>
      <c r="FNS1395" s="10"/>
      <c r="FNT1395" s="10"/>
      <c r="FNU1395" s="10"/>
      <c r="FNV1395" s="10"/>
      <c r="FNW1395" s="10"/>
      <c r="FNX1395" s="10"/>
      <c r="FNY1395" s="10"/>
      <c r="FNZ1395" s="10"/>
      <c r="FOA1395" s="10"/>
      <c r="FOB1395" s="10"/>
      <c r="FOC1395" s="10"/>
      <c r="FOD1395" s="10"/>
      <c r="FOE1395" s="10"/>
      <c r="FOF1395" s="10"/>
      <c r="FOG1395" s="10"/>
      <c r="FOH1395" s="10"/>
      <c r="FOI1395" s="10"/>
      <c r="FOJ1395" s="10"/>
      <c r="FOK1395" s="10"/>
      <c r="FOL1395" s="10"/>
      <c r="FOM1395" s="10"/>
      <c r="FON1395" s="10"/>
      <c r="FOO1395" s="10"/>
      <c r="FOP1395" s="10"/>
      <c r="FOQ1395" s="10"/>
      <c r="FOR1395" s="10"/>
      <c r="FOS1395" s="10"/>
      <c r="FOT1395" s="10"/>
      <c r="FOU1395" s="10"/>
      <c r="FOV1395" s="10"/>
      <c r="FOW1395" s="10"/>
      <c r="FOX1395" s="10"/>
      <c r="FOY1395" s="10"/>
      <c r="FOZ1395" s="10"/>
      <c r="FPA1395" s="10"/>
      <c r="FPB1395" s="10"/>
      <c r="FPC1395" s="10"/>
      <c r="FPD1395" s="10"/>
      <c r="FPE1395" s="10"/>
      <c r="FPF1395" s="10"/>
      <c r="FPG1395" s="10"/>
      <c r="FPH1395" s="10"/>
      <c r="FPI1395" s="10"/>
      <c r="FPJ1395" s="10"/>
      <c r="FPK1395" s="10"/>
      <c r="FPL1395" s="10"/>
      <c r="FPM1395" s="10"/>
      <c r="FPN1395" s="10"/>
      <c r="FPO1395" s="10"/>
      <c r="FPP1395" s="10"/>
      <c r="FPQ1395" s="10"/>
      <c r="FPR1395" s="10"/>
      <c r="FPS1395" s="10"/>
      <c r="FPT1395" s="10"/>
      <c r="FPU1395" s="10"/>
      <c r="FPV1395" s="10"/>
      <c r="FPW1395" s="10"/>
      <c r="FPX1395" s="10"/>
      <c r="FPY1395" s="10"/>
      <c r="FPZ1395" s="10"/>
      <c r="FQA1395" s="10"/>
      <c r="FQB1395" s="10"/>
      <c r="FQC1395" s="10"/>
      <c r="FQD1395" s="10"/>
      <c r="FQE1395" s="10"/>
      <c r="FQF1395" s="10"/>
      <c r="FQG1395" s="10"/>
      <c r="FQH1395" s="10"/>
      <c r="FQI1395" s="10"/>
      <c r="FQJ1395" s="10"/>
      <c r="FQK1395" s="10"/>
      <c r="FQL1395" s="10"/>
      <c r="FQM1395" s="10"/>
      <c r="FQN1395" s="10"/>
      <c r="FQO1395" s="10"/>
      <c r="FQP1395" s="10"/>
      <c r="FQQ1395" s="10"/>
      <c r="FQR1395" s="10"/>
      <c r="FQS1395" s="10"/>
      <c r="FQT1395" s="10"/>
      <c r="FQU1395" s="10"/>
      <c r="FQV1395" s="10"/>
      <c r="FQW1395" s="10"/>
      <c r="FQX1395" s="10"/>
      <c r="FQY1395" s="10"/>
      <c r="FQZ1395" s="10"/>
      <c r="FRA1395" s="10"/>
      <c r="FRB1395" s="10"/>
      <c r="FRC1395" s="10"/>
      <c r="FRD1395" s="10"/>
      <c r="FRE1395" s="10"/>
      <c r="FRF1395" s="10"/>
      <c r="FRG1395" s="10"/>
      <c r="FRH1395" s="10"/>
      <c r="FRI1395" s="10"/>
      <c r="FRJ1395" s="10"/>
      <c r="FRK1395" s="10"/>
      <c r="FRL1395" s="10"/>
      <c r="FRM1395" s="10"/>
      <c r="FRN1395" s="10"/>
      <c r="FRO1395" s="10"/>
      <c r="FRP1395" s="10"/>
      <c r="FRQ1395" s="10"/>
      <c r="FRR1395" s="10"/>
      <c r="FRS1395" s="10"/>
      <c r="FRT1395" s="10"/>
      <c r="FRU1395" s="10"/>
      <c r="FRV1395" s="10"/>
      <c r="FRW1395" s="10"/>
      <c r="FRX1395" s="10"/>
      <c r="FRY1395" s="10"/>
      <c r="FRZ1395" s="10"/>
      <c r="FSA1395" s="10"/>
      <c r="FSB1395" s="10"/>
      <c r="FSC1395" s="10"/>
      <c r="FSD1395" s="10"/>
      <c r="FSE1395" s="10"/>
      <c r="FSF1395" s="10"/>
      <c r="FSG1395" s="10"/>
      <c r="FSH1395" s="10"/>
      <c r="FSI1395" s="10"/>
      <c r="FSJ1395" s="10"/>
      <c r="FSK1395" s="10"/>
      <c r="FSL1395" s="10"/>
      <c r="FSM1395" s="10"/>
      <c r="FSN1395" s="10"/>
      <c r="FSO1395" s="10"/>
      <c r="FSP1395" s="10"/>
      <c r="FSQ1395" s="10"/>
      <c r="FSR1395" s="10"/>
      <c r="FSS1395" s="10"/>
      <c r="FST1395" s="10"/>
      <c r="FSU1395" s="10"/>
      <c r="FSV1395" s="10"/>
      <c r="FSW1395" s="10"/>
      <c r="FSX1395" s="10"/>
      <c r="FSY1395" s="10"/>
      <c r="FSZ1395" s="10"/>
      <c r="FTA1395" s="10"/>
      <c r="FTB1395" s="10"/>
      <c r="FTC1395" s="10"/>
      <c r="FTD1395" s="10"/>
      <c r="FTE1395" s="10"/>
      <c r="FTF1395" s="10"/>
      <c r="FTG1395" s="10"/>
      <c r="FTH1395" s="10"/>
      <c r="FTI1395" s="10"/>
      <c r="FTJ1395" s="10"/>
      <c r="FTK1395" s="10"/>
      <c r="FTL1395" s="10"/>
      <c r="FTM1395" s="10"/>
      <c r="FTN1395" s="10"/>
      <c r="FTO1395" s="10"/>
      <c r="FTP1395" s="10"/>
      <c r="FTQ1395" s="10"/>
      <c r="FTR1395" s="10"/>
      <c r="FTS1395" s="10"/>
      <c r="FTT1395" s="10"/>
      <c r="FTU1395" s="10"/>
      <c r="FTV1395" s="10"/>
      <c r="FTW1395" s="10"/>
      <c r="FTX1395" s="10"/>
      <c r="FTY1395" s="10"/>
      <c r="FTZ1395" s="10"/>
      <c r="FUA1395" s="10"/>
      <c r="FUB1395" s="10"/>
      <c r="FUC1395" s="10"/>
      <c r="FUD1395" s="10"/>
      <c r="FUE1395" s="10"/>
      <c r="FUF1395" s="10"/>
      <c r="FUG1395" s="10"/>
      <c r="FUH1395" s="10"/>
      <c r="FUI1395" s="10"/>
      <c r="FUJ1395" s="10"/>
      <c r="FUK1395" s="10"/>
      <c r="FUL1395" s="10"/>
      <c r="FUM1395" s="10"/>
      <c r="FUN1395" s="10"/>
      <c r="FUO1395" s="10"/>
      <c r="FUP1395" s="10"/>
      <c r="FUQ1395" s="10"/>
      <c r="FUR1395" s="10"/>
      <c r="FUS1395" s="10"/>
      <c r="FUT1395" s="10"/>
      <c r="FUU1395" s="10"/>
      <c r="FUV1395" s="10"/>
      <c r="FUW1395" s="10"/>
      <c r="FUX1395" s="10"/>
      <c r="FUY1395" s="10"/>
      <c r="FUZ1395" s="10"/>
      <c r="FVA1395" s="10"/>
      <c r="FVB1395" s="10"/>
      <c r="FVC1395" s="10"/>
      <c r="FVD1395" s="10"/>
      <c r="FVE1395" s="10"/>
      <c r="FVF1395" s="10"/>
      <c r="FVG1395" s="10"/>
      <c r="FVH1395" s="10"/>
      <c r="FVI1395" s="10"/>
      <c r="FVJ1395" s="10"/>
      <c r="FVK1395" s="10"/>
      <c r="FVL1395" s="10"/>
      <c r="FVM1395" s="10"/>
      <c r="FVN1395" s="10"/>
      <c r="FVO1395" s="10"/>
      <c r="FVP1395" s="10"/>
      <c r="FVQ1395" s="10"/>
      <c r="FVR1395" s="10"/>
      <c r="FVS1395" s="10"/>
      <c r="FVT1395" s="10"/>
      <c r="FVU1395" s="10"/>
      <c r="FVV1395" s="10"/>
      <c r="FVW1395" s="10"/>
      <c r="FVX1395" s="10"/>
      <c r="FVY1395" s="10"/>
      <c r="FVZ1395" s="10"/>
      <c r="FWA1395" s="10"/>
      <c r="FWB1395" s="10"/>
      <c r="FWC1395" s="10"/>
      <c r="FWD1395" s="10"/>
      <c r="FWE1395" s="10"/>
      <c r="FWF1395" s="10"/>
      <c r="FWG1395" s="10"/>
      <c r="FWH1395" s="10"/>
      <c r="FWI1395" s="10"/>
      <c r="FWJ1395" s="10"/>
      <c r="FWK1395" s="10"/>
      <c r="FWL1395" s="10"/>
      <c r="FWM1395" s="10"/>
      <c r="FWN1395" s="10"/>
      <c r="FWO1395" s="10"/>
      <c r="FWP1395" s="10"/>
      <c r="FWQ1395" s="10"/>
      <c r="FWR1395" s="10"/>
      <c r="FWS1395" s="10"/>
      <c r="FWT1395" s="10"/>
      <c r="FWU1395" s="10"/>
      <c r="FWV1395" s="10"/>
      <c r="FWW1395" s="10"/>
      <c r="FWX1395" s="10"/>
      <c r="FWY1395" s="10"/>
      <c r="FWZ1395" s="10"/>
      <c r="FXA1395" s="10"/>
      <c r="FXB1395" s="10"/>
      <c r="FXC1395" s="10"/>
      <c r="FXD1395" s="10"/>
      <c r="FXE1395" s="10"/>
      <c r="FXF1395" s="10"/>
      <c r="FXG1395" s="10"/>
      <c r="FXH1395" s="10"/>
      <c r="FXI1395" s="10"/>
      <c r="FXJ1395" s="10"/>
      <c r="FXK1395" s="10"/>
      <c r="FXL1395" s="10"/>
      <c r="FXM1395" s="10"/>
      <c r="FXN1395" s="10"/>
      <c r="FXO1395" s="10"/>
      <c r="FXP1395" s="10"/>
      <c r="FXQ1395" s="10"/>
      <c r="FXR1395" s="10"/>
      <c r="FXS1395" s="10"/>
      <c r="FXT1395" s="10"/>
      <c r="FXU1395" s="10"/>
      <c r="FXV1395" s="10"/>
      <c r="FXW1395" s="10"/>
      <c r="FXX1395" s="10"/>
      <c r="FXY1395" s="10"/>
      <c r="FXZ1395" s="10"/>
      <c r="FYA1395" s="10"/>
      <c r="FYB1395" s="10"/>
      <c r="FYC1395" s="10"/>
      <c r="FYD1395" s="10"/>
      <c r="FYE1395" s="10"/>
      <c r="FYF1395" s="10"/>
      <c r="FYG1395" s="10"/>
      <c r="FYH1395" s="10"/>
      <c r="FYI1395" s="10"/>
      <c r="FYJ1395" s="10"/>
      <c r="FYK1395" s="10"/>
      <c r="FYL1395" s="10"/>
      <c r="FYM1395" s="10"/>
      <c r="FYN1395" s="10"/>
      <c r="FYO1395" s="10"/>
      <c r="FYP1395" s="10"/>
      <c r="FYQ1395" s="10"/>
      <c r="FYR1395" s="10"/>
      <c r="FYS1395" s="10"/>
      <c r="FYT1395" s="10"/>
      <c r="FYU1395" s="10"/>
      <c r="FYV1395" s="10"/>
      <c r="FYW1395" s="10"/>
      <c r="FYX1395" s="10"/>
      <c r="FYY1395" s="10"/>
      <c r="FYZ1395" s="10"/>
      <c r="FZA1395" s="10"/>
      <c r="FZB1395" s="10"/>
      <c r="FZC1395" s="10"/>
      <c r="FZD1395" s="10"/>
      <c r="FZE1395" s="10"/>
      <c r="FZF1395" s="10"/>
      <c r="FZG1395" s="10"/>
      <c r="FZH1395" s="10"/>
      <c r="FZI1395" s="10"/>
      <c r="FZJ1395" s="10"/>
      <c r="FZK1395" s="10"/>
      <c r="FZL1395" s="10"/>
      <c r="FZM1395" s="10"/>
      <c r="FZN1395" s="10"/>
      <c r="FZO1395" s="10"/>
      <c r="FZP1395" s="10"/>
      <c r="FZQ1395" s="10"/>
      <c r="FZR1395" s="10"/>
      <c r="FZS1395" s="10"/>
      <c r="FZT1395" s="10"/>
      <c r="FZU1395" s="10"/>
      <c r="FZV1395" s="10"/>
      <c r="FZW1395" s="10"/>
      <c r="FZX1395" s="10"/>
      <c r="FZY1395" s="10"/>
      <c r="FZZ1395" s="10"/>
      <c r="GAA1395" s="10"/>
      <c r="GAB1395" s="10"/>
      <c r="GAC1395" s="10"/>
      <c r="GAD1395" s="10"/>
      <c r="GAE1395" s="10"/>
      <c r="GAF1395" s="10"/>
      <c r="GAG1395" s="10"/>
      <c r="GAH1395" s="10"/>
      <c r="GAI1395" s="10"/>
      <c r="GAJ1395" s="10"/>
      <c r="GAK1395" s="10"/>
      <c r="GAL1395" s="10"/>
      <c r="GAM1395" s="10"/>
      <c r="GAN1395" s="10"/>
      <c r="GAO1395" s="10"/>
      <c r="GAP1395" s="10"/>
      <c r="GAQ1395" s="10"/>
      <c r="GAR1395" s="10"/>
      <c r="GAS1395" s="10"/>
      <c r="GAT1395" s="10"/>
      <c r="GAU1395" s="10"/>
      <c r="GAV1395" s="10"/>
      <c r="GAW1395" s="10"/>
      <c r="GAX1395" s="10"/>
      <c r="GAY1395" s="10"/>
      <c r="GAZ1395" s="10"/>
      <c r="GBA1395" s="10"/>
      <c r="GBB1395" s="10"/>
      <c r="GBC1395" s="10"/>
      <c r="GBD1395" s="10"/>
      <c r="GBE1395" s="10"/>
      <c r="GBF1395" s="10"/>
      <c r="GBG1395" s="10"/>
      <c r="GBH1395" s="10"/>
      <c r="GBI1395" s="10"/>
      <c r="GBJ1395" s="10"/>
      <c r="GBK1395" s="10"/>
      <c r="GBL1395" s="10"/>
      <c r="GBM1395" s="10"/>
      <c r="GBN1395" s="10"/>
      <c r="GBO1395" s="10"/>
      <c r="GBP1395" s="10"/>
      <c r="GBQ1395" s="10"/>
      <c r="GBR1395" s="10"/>
      <c r="GBS1395" s="10"/>
      <c r="GBT1395" s="10"/>
      <c r="GBU1395" s="10"/>
      <c r="GBV1395" s="10"/>
      <c r="GBW1395" s="10"/>
      <c r="GBX1395" s="10"/>
      <c r="GBY1395" s="10"/>
      <c r="GBZ1395" s="10"/>
      <c r="GCA1395" s="10"/>
      <c r="GCB1395" s="10"/>
      <c r="GCC1395" s="10"/>
      <c r="GCD1395" s="10"/>
      <c r="GCE1395" s="10"/>
      <c r="GCF1395" s="10"/>
      <c r="GCG1395" s="10"/>
      <c r="GCH1395" s="10"/>
      <c r="GCI1395" s="10"/>
      <c r="GCJ1395" s="10"/>
      <c r="GCK1395" s="10"/>
      <c r="GCL1395" s="10"/>
      <c r="GCM1395" s="10"/>
      <c r="GCN1395" s="10"/>
      <c r="GCO1395" s="10"/>
      <c r="GCP1395" s="10"/>
      <c r="GCQ1395" s="10"/>
      <c r="GCR1395" s="10"/>
      <c r="GCS1395" s="10"/>
      <c r="GCT1395" s="10"/>
      <c r="GCU1395" s="10"/>
      <c r="GCV1395" s="10"/>
      <c r="GCW1395" s="10"/>
      <c r="GCX1395" s="10"/>
      <c r="GCY1395" s="10"/>
      <c r="GCZ1395" s="10"/>
      <c r="GDA1395" s="10"/>
      <c r="GDB1395" s="10"/>
      <c r="GDC1395" s="10"/>
      <c r="GDD1395" s="10"/>
      <c r="GDE1395" s="10"/>
      <c r="GDF1395" s="10"/>
      <c r="GDG1395" s="10"/>
      <c r="GDH1395" s="10"/>
      <c r="GDI1395" s="10"/>
      <c r="GDJ1395" s="10"/>
      <c r="GDK1395" s="10"/>
      <c r="GDL1395" s="10"/>
      <c r="GDM1395" s="10"/>
      <c r="GDN1395" s="10"/>
      <c r="GDO1395" s="10"/>
      <c r="GDP1395" s="10"/>
      <c r="GDQ1395" s="10"/>
      <c r="GDR1395" s="10"/>
      <c r="GDS1395" s="10"/>
      <c r="GDT1395" s="10"/>
      <c r="GDU1395" s="10"/>
      <c r="GDV1395" s="10"/>
      <c r="GDW1395" s="10"/>
      <c r="GDX1395" s="10"/>
      <c r="GDY1395" s="10"/>
      <c r="GDZ1395" s="10"/>
      <c r="GEA1395" s="10"/>
      <c r="GEB1395" s="10"/>
      <c r="GEC1395" s="10"/>
      <c r="GED1395" s="10"/>
      <c r="GEE1395" s="10"/>
      <c r="GEF1395" s="10"/>
      <c r="GEG1395" s="10"/>
      <c r="GEH1395" s="10"/>
      <c r="GEI1395" s="10"/>
      <c r="GEJ1395" s="10"/>
      <c r="GEK1395" s="10"/>
      <c r="GEL1395" s="10"/>
      <c r="GEM1395" s="10"/>
      <c r="GEN1395" s="10"/>
      <c r="GEO1395" s="10"/>
      <c r="GEP1395" s="10"/>
      <c r="GEQ1395" s="10"/>
      <c r="GER1395" s="10"/>
      <c r="GES1395" s="10"/>
      <c r="GET1395" s="10"/>
      <c r="GEU1395" s="10"/>
      <c r="GEV1395" s="10"/>
      <c r="GEW1395" s="10"/>
      <c r="GEX1395" s="10"/>
      <c r="GEY1395" s="10"/>
      <c r="GEZ1395" s="10"/>
      <c r="GFA1395" s="10"/>
      <c r="GFB1395" s="10"/>
      <c r="GFC1395" s="10"/>
      <c r="GFD1395" s="10"/>
      <c r="GFE1395" s="10"/>
      <c r="GFF1395" s="10"/>
      <c r="GFG1395" s="10"/>
      <c r="GFH1395" s="10"/>
      <c r="GFI1395" s="10"/>
      <c r="GFJ1395" s="10"/>
      <c r="GFK1395" s="10"/>
      <c r="GFL1395" s="10"/>
      <c r="GFM1395" s="10"/>
      <c r="GFN1395" s="10"/>
      <c r="GFO1395" s="10"/>
      <c r="GFP1395" s="10"/>
      <c r="GFQ1395" s="10"/>
      <c r="GFR1395" s="10"/>
      <c r="GFS1395" s="10"/>
      <c r="GFT1395" s="10"/>
      <c r="GFU1395" s="10"/>
      <c r="GFV1395" s="10"/>
      <c r="GFW1395" s="10"/>
      <c r="GFX1395" s="10"/>
      <c r="GFY1395" s="10"/>
      <c r="GFZ1395" s="10"/>
      <c r="GGA1395" s="10"/>
      <c r="GGB1395" s="10"/>
      <c r="GGC1395" s="10"/>
      <c r="GGD1395" s="10"/>
      <c r="GGE1395" s="10"/>
      <c r="GGF1395" s="10"/>
      <c r="GGG1395" s="10"/>
      <c r="GGH1395" s="10"/>
      <c r="GGI1395" s="10"/>
      <c r="GGJ1395" s="10"/>
      <c r="GGK1395" s="10"/>
      <c r="GGL1395" s="10"/>
      <c r="GGM1395" s="10"/>
      <c r="GGN1395" s="10"/>
      <c r="GGO1395" s="10"/>
      <c r="GGP1395" s="10"/>
      <c r="GGQ1395" s="10"/>
      <c r="GGR1395" s="10"/>
      <c r="GGS1395" s="10"/>
      <c r="GGT1395" s="10"/>
      <c r="GGU1395" s="10"/>
      <c r="GGV1395" s="10"/>
      <c r="GGW1395" s="10"/>
      <c r="GGX1395" s="10"/>
      <c r="GGY1395" s="10"/>
      <c r="GGZ1395" s="10"/>
      <c r="GHA1395" s="10"/>
      <c r="GHB1395" s="10"/>
      <c r="GHC1395" s="10"/>
      <c r="GHD1395" s="10"/>
      <c r="GHE1395" s="10"/>
      <c r="GHF1395" s="10"/>
      <c r="GHG1395" s="10"/>
      <c r="GHH1395" s="10"/>
      <c r="GHI1395" s="10"/>
      <c r="GHJ1395" s="10"/>
      <c r="GHK1395" s="10"/>
      <c r="GHL1395" s="10"/>
      <c r="GHM1395" s="10"/>
      <c r="GHN1395" s="10"/>
      <c r="GHO1395" s="10"/>
      <c r="GHP1395" s="10"/>
      <c r="GHQ1395" s="10"/>
      <c r="GHR1395" s="10"/>
      <c r="GHS1395" s="10"/>
      <c r="GHT1395" s="10"/>
      <c r="GHU1395" s="10"/>
      <c r="GHV1395" s="10"/>
      <c r="GHW1395" s="10"/>
      <c r="GHX1395" s="10"/>
      <c r="GHY1395" s="10"/>
      <c r="GHZ1395" s="10"/>
      <c r="GIA1395" s="10"/>
      <c r="GIB1395" s="10"/>
      <c r="GIC1395" s="10"/>
      <c r="GID1395" s="10"/>
      <c r="GIE1395" s="10"/>
      <c r="GIF1395" s="10"/>
      <c r="GIG1395" s="10"/>
      <c r="GIH1395" s="10"/>
      <c r="GII1395" s="10"/>
      <c r="GIJ1395" s="10"/>
      <c r="GIK1395" s="10"/>
      <c r="GIL1395" s="10"/>
      <c r="GIM1395" s="10"/>
      <c r="GIN1395" s="10"/>
      <c r="GIO1395" s="10"/>
      <c r="GIP1395" s="10"/>
      <c r="GIQ1395" s="10"/>
      <c r="GIR1395" s="10"/>
      <c r="GIS1395" s="10"/>
      <c r="GIT1395" s="10"/>
      <c r="GIU1395" s="10"/>
      <c r="GIV1395" s="10"/>
      <c r="GIW1395" s="10"/>
      <c r="GIX1395" s="10"/>
      <c r="GIY1395" s="10"/>
      <c r="GIZ1395" s="10"/>
      <c r="GJA1395" s="10"/>
      <c r="GJB1395" s="10"/>
      <c r="GJC1395" s="10"/>
      <c r="GJD1395" s="10"/>
      <c r="GJE1395" s="10"/>
      <c r="GJF1395" s="10"/>
      <c r="GJG1395" s="10"/>
      <c r="GJH1395" s="10"/>
      <c r="GJI1395" s="10"/>
      <c r="GJJ1395" s="10"/>
      <c r="GJK1395" s="10"/>
      <c r="GJL1395" s="10"/>
      <c r="GJM1395" s="10"/>
      <c r="GJN1395" s="10"/>
      <c r="GJO1395" s="10"/>
      <c r="GJP1395" s="10"/>
      <c r="GJQ1395" s="10"/>
      <c r="GJR1395" s="10"/>
      <c r="GJS1395" s="10"/>
      <c r="GJT1395" s="10"/>
      <c r="GJU1395" s="10"/>
      <c r="GJV1395" s="10"/>
      <c r="GJW1395" s="10"/>
      <c r="GJX1395" s="10"/>
      <c r="GJY1395" s="10"/>
      <c r="GJZ1395" s="10"/>
      <c r="GKA1395" s="10"/>
      <c r="GKB1395" s="10"/>
      <c r="GKC1395" s="10"/>
      <c r="GKD1395" s="10"/>
      <c r="GKE1395" s="10"/>
      <c r="GKF1395" s="10"/>
      <c r="GKG1395" s="10"/>
      <c r="GKH1395" s="10"/>
      <c r="GKI1395" s="10"/>
      <c r="GKJ1395" s="10"/>
      <c r="GKK1395" s="10"/>
      <c r="GKL1395" s="10"/>
      <c r="GKM1395" s="10"/>
      <c r="GKN1395" s="10"/>
      <c r="GKO1395" s="10"/>
      <c r="GKP1395" s="10"/>
      <c r="GKQ1395" s="10"/>
      <c r="GKR1395" s="10"/>
      <c r="GKS1395" s="10"/>
      <c r="GKT1395" s="10"/>
      <c r="GKU1395" s="10"/>
      <c r="GKV1395" s="10"/>
      <c r="GKW1395" s="10"/>
      <c r="GKX1395" s="10"/>
      <c r="GKY1395" s="10"/>
      <c r="GKZ1395" s="10"/>
      <c r="GLA1395" s="10"/>
      <c r="GLB1395" s="10"/>
      <c r="GLC1395" s="10"/>
      <c r="GLD1395" s="10"/>
      <c r="GLE1395" s="10"/>
      <c r="GLF1395" s="10"/>
      <c r="GLG1395" s="10"/>
      <c r="GLH1395" s="10"/>
      <c r="GLI1395" s="10"/>
      <c r="GLJ1395" s="10"/>
      <c r="GLK1395" s="10"/>
      <c r="GLL1395" s="10"/>
      <c r="GLM1395" s="10"/>
      <c r="GLN1395" s="10"/>
      <c r="GLO1395" s="10"/>
      <c r="GLP1395" s="10"/>
      <c r="GLQ1395" s="10"/>
      <c r="GLR1395" s="10"/>
      <c r="GLS1395" s="10"/>
      <c r="GLT1395" s="10"/>
      <c r="GLU1395" s="10"/>
      <c r="GLV1395" s="10"/>
      <c r="GLW1395" s="10"/>
      <c r="GLX1395" s="10"/>
      <c r="GLY1395" s="10"/>
      <c r="GLZ1395" s="10"/>
      <c r="GMA1395" s="10"/>
      <c r="GMB1395" s="10"/>
      <c r="GMC1395" s="10"/>
      <c r="GMD1395" s="10"/>
      <c r="GME1395" s="10"/>
      <c r="GMF1395" s="10"/>
      <c r="GMG1395" s="10"/>
      <c r="GMH1395" s="10"/>
      <c r="GMI1395" s="10"/>
      <c r="GMJ1395" s="10"/>
      <c r="GMK1395" s="10"/>
      <c r="GML1395" s="10"/>
      <c r="GMM1395" s="10"/>
      <c r="GMN1395" s="10"/>
      <c r="GMO1395" s="10"/>
      <c r="GMP1395" s="10"/>
      <c r="GMQ1395" s="10"/>
      <c r="GMR1395" s="10"/>
      <c r="GMS1395" s="10"/>
      <c r="GMT1395" s="10"/>
      <c r="GMU1395" s="10"/>
      <c r="GMV1395" s="10"/>
      <c r="GMW1395" s="10"/>
      <c r="GMX1395" s="10"/>
      <c r="GMY1395" s="10"/>
      <c r="GMZ1395" s="10"/>
      <c r="GNA1395" s="10"/>
      <c r="GNB1395" s="10"/>
      <c r="GNC1395" s="10"/>
      <c r="GND1395" s="10"/>
      <c r="GNE1395" s="10"/>
      <c r="GNF1395" s="10"/>
      <c r="GNG1395" s="10"/>
      <c r="GNH1395" s="10"/>
      <c r="GNI1395" s="10"/>
      <c r="GNJ1395" s="10"/>
      <c r="GNK1395" s="10"/>
      <c r="GNL1395" s="10"/>
      <c r="GNM1395" s="10"/>
      <c r="GNN1395" s="10"/>
      <c r="GNO1395" s="10"/>
      <c r="GNP1395" s="10"/>
      <c r="GNQ1395" s="10"/>
      <c r="GNR1395" s="10"/>
      <c r="GNS1395" s="10"/>
      <c r="GNT1395" s="10"/>
      <c r="GNU1395" s="10"/>
      <c r="GNV1395" s="10"/>
      <c r="GNW1395" s="10"/>
      <c r="GNX1395" s="10"/>
      <c r="GNY1395" s="10"/>
      <c r="GNZ1395" s="10"/>
      <c r="GOA1395" s="10"/>
      <c r="GOB1395" s="10"/>
      <c r="GOC1395" s="10"/>
      <c r="GOD1395" s="10"/>
      <c r="GOE1395" s="10"/>
      <c r="GOF1395" s="10"/>
      <c r="GOG1395" s="10"/>
      <c r="GOH1395" s="10"/>
      <c r="GOI1395" s="10"/>
      <c r="GOJ1395" s="10"/>
      <c r="GOK1395" s="10"/>
      <c r="GOL1395" s="10"/>
      <c r="GOM1395" s="10"/>
      <c r="GON1395" s="10"/>
      <c r="GOO1395" s="10"/>
      <c r="GOP1395" s="10"/>
      <c r="GOQ1395" s="10"/>
      <c r="GOR1395" s="10"/>
      <c r="GOS1395" s="10"/>
      <c r="GOT1395" s="10"/>
      <c r="GOU1395" s="10"/>
      <c r="GOV1395" s="10"/>
      <c r="GOW1395" s="10"/>
      <c r="GOX1395" s="10"/>
      <c r="GOY1395" s="10"/>
      <c r="GOZ1395" s="10"/>
      <c r="GPA1395" s="10"/>
      <c r="GPB1395" s="10"/>
      <c r="GPC1395" s="10"/>
      <c r="GPD1395" s="10"/>
      <c r="GPE1395" s="10"/>
      <c r="GPF1395" s="10"/>
      <c r="GPG1395" s="10"/>
      <c r="GPH1395" s="10"/>
      <c r="GPI1395" s="10"/>
      <c r="GPJ1395" s="10"/>
      <c r="GPK1395" s="10"/>
      <c r="GPL1395" s="10"/>
      <c r="GPM1395" s="10"/>
      <c r="GPN1395" s="10"/>
      <c r="GPO1395" s="10"/>
      <c r="GPP1395" s="10"/>
      <c r="GPQ1395" s="10"/>
      <c r="GPR1395" s="10"/>
      <c r="GPS1395" s="10"/>
      <c r="GPT1395" s="10"/>
      <c r="GPU1395" s="10"/>
      <c r="GPV1395" s="10"/>
      <c r="GPW1395" s="10"/>
      <c r="GPX1395" s="10"/>
      <c r="GPY1395" s="10"/>
      <c r="GPZ1395" s="10"/>
      <c r="GQA1395" s="10"/>
      <c r="GQB1395" s="10"/>
      <c r="GQC1395" s="10"/>
      <c r="GQD1395" s="10"/>
      <c r="GQE1395" s="10"/>
      <c r="GQF1395" s="10"/>
      <c r="GQG1395" s="10"/>
      <c r="GQH1395" s="10"/>
      <c r="GQI1395" s="10"/>
      <c r="GQJ1395" s="10"/>
      <c r="GQK1395" s="10"/>
      <c r="GQL1395" s="10"/>
      <c r="GQM1395" s="10"/>
      <c r="GQN1395" s="10"/>
      <c r="GQO1395" s="10"/>
      <c r="GQP1395" s="10"/>
      <c r="GQQ1395" s="10"/>
      <c r="GQR1395" s="10"/>
      <c r="GQS1395" s="10"/>
      <c r="GQT1395" s="10"/>
      <c r="GQU1395" s="10"/>
      <c r="GQV1395" s="10"/>
      <c r="GQW1395" s="10"/>
      <c r="GQX1395" s="10"/>
      <c r="GQY1395" s="10"/>
      <c r="GQZ1395" s="10"/>
      <c r="GRA1395" s="10"/>
      <c r="GRB1395" s="10"/>
      <c r="GRC1395" s="10"/>
      <c r="GRD1395" s="10"/>
      <c r="GRE1395" s="10"/>
      <c r="GRF1395" s="10"/>
      <c r="GRG1395" s="10"/>
      <c r="GRH1395" s="10"/>
      <c r="GRI1395" s="10"/>
      <c r="GRJ1395" s="10"/>
      <c r="GRK1395" s="10"/>
      <c r="GRL1395" s="10"/>
      <c r="GRM1395" s="10"/>
      <c r="GRN1395" s="10"/>
      <c r="GRO1395" s="10"/>
      <c r="GRP1395" s="10"/>
      <c r="GRQ1395" s="10"/>
      <c r="GRR1395" s="10"/>
      <c r="GRS1395" s="10"/>
      <c r="GRT1395" s="10"/>
      <c r="GRU1395" s="10"/>
      <c r="GRV1395" s="10"/>
      <c r="GRW1395" s="10"/>
      <c r="GRX1395" s="10"/>
      <c r="GRY1395" s="10"/>
      <c r="GRZ1395" s="10"/>
      <c r="GSA1395" s="10"/>
      <c r="GSB1395" s="10"/>
      <c r="GSC1395" s="10"/>
      <c r="GSD1395" s="10"/>
      <c r="GSE1395" s="10"/>
      <c r="GSF1395" s="10"/>
      <c r="GSG1395" s="10"/>
      <c r="GSH1395" s="10"/>
      <c r="GSI1395" s="10"/>
      <c r="GSJ1395" s="10"/>
      <c r="GSK1395" s="10"/>
      <c r="GSL1395" s="10"/>
      <c r="GSM1395" s="10"/>
      <c r="GSN1395" s="10"/>
      <c r="GSO1395" s="10"/>
      <c r="GSP1395" s="10"/>
      <c r="GSQ1395" s="10"/>
      <c r="GSR1395" s="10"/>
      <c r="GSS1395" s="10"/>
      <c r="GST1395" s="10"/>
      <c r="GSU1395" s="10"/>
      <c r="GSV1395" s="10"/>
      <c r="GSW1395" s="10"/>
      <c r="GSX1395" s="10"/>
      <c r="GSY1395" s="10"/>
      <c r="GSZ1395" s="10"/>
      <c r="GTA1395" s="10"/>
      <c r="GTB1395" s="10"/>
      <c r="GTC1395" s="10"/>
      <c r="GTD1395" s="10"/>
      <c r="GTE1395" s="10"/>
      <c r="GTF1395" s="10"/>
      <c r="GTG1395" s="10"/>
      <c r="GTH1395" s="10"/>
      <c r="GTI1395" s="10"/>
      <c r="GTJ1395" s="10"/>
      <c r="GTK1395" s="10"/>
      <c r="GTL1395" s="10"/>
      <c r="GTM1395" s="10"/>
      <c r="GTN1395" s="10"/>
      <c r="GTO1395" s="10"/>
      <c r="GTP1395" s="10"/>
      <c r="GTQ1395" s="10"/>
      <c r="GTR1395" s="10"/>
      <c r="GTS1395" s="10"/>
      <c r="GTT1395" s="10"/>
      <c r="GTU1395" s="10"/>
      <c r="GTV1395" s="10"/>
      <c r="GTW1395" s="10"/>
      <c r="GTX1395" s="10"/>
      <c r="GTY1395" s="10"/>
      <c r="GTZ1395" s="10"/>
      <c r="GUA1395" s="10"/>
      <c r="GUB1395" s="10"/>
      <c r="GUC1395" s="10"/>
      <c r="GUD1395" s="10"/>
      <c r="GUE1395" s="10"/>
      <c r="GUF1395" s="10"/>
      <c r="GUG1395" s="10"/>
      <c r="GUH1395" s="10"/>
      <c r="GUI1395" s="10"/>
      <c r="GUJ1395" s="10"/>
      <c r="GUK1395" s="10"/>
      <c r="GUL1395" s="10"/>
      <c r="GUM1395" s="10"/>
      <c r="GUN1395" s="10"/>
      <c r="GUO1395" s="10"/>
      <c r="GUP1395" s="10"/>
      <c r="GUQ1395" s="10"/>
      <c r="GUR1395" s="10"/>
      <c r="GUS1395" s="10"/>
      <c r="GUT1395" s="10"/>
      <c r="GUU1395" s="10"/>
      <c r="GUV1395" s="10"/>
      <c r="GUW1395" s="10"/>
      <c r="GUX1395" s="10"/>
      <c r="GUY1395" s="10"/>
      <c r="GUZ1395" s="10"/>
      <c r="GVA1395" s="10"/>
      <c r="GVB1395" s="10"/>
      <c r="GVC1395" s="10"/>
      <c r="GVD1395" s="10"/>
      <c r="GVE1395" s="10"/>
      <c r="GVF1395" s="10"/>
      <c r="GVG1395" s="10"/>
      <c r="GVH1395" s="10"/>
      <c r="GVI1395" s="10"/>
      <c r="GVJ1395" s="10"/>
      <c r="GVK1395" s="10"/>
      <c r="GVL1395" s="10"/>
      <c r="GVM1395" s="10"/>
      <c r="GVN1395" s="10"/>
      <c r="GVO1395" s="10"/>
      <c r="GVP1395" s="10"/>
      <c r="GVQ1395" s="10"/>
      <c r="GVR1395" s="10"/>
      <c r="GVS1395" s="10"/>
      <c r="GVT1395" s="10"/>
      <c r="GVU1395" s="10"/>
      <c r="GVV1395" s="10"/>
      <c r="GVW1395" s="10"/>
      <c r="GVX1395" s="10"/>
      <c r="GVY1395" s="10"/>
      <c r="GVZ1395" s="10"/>
      <c r="GWA1395" s="10"/>
      <c r="GWB1395" s="10"/>
      <c r="GWC1395" s="10"/>
      <c r="GWD1395" s="10"/>
      <c r="GWE1395" s="10"/>
      <c r="GWF1395" s="10"/>
      <c r="GWG1395" s="10"/>
      <c r="GWH1395" s="10"/>
      <c r="GWI1395" s="10"/>
      <c r="GWJ1395" s="10"/>
      <c r="GWK1395" s="10"/>
      <c r="GWL1395" s="10"/>
      <c r="GWM1395" s="10"/>
      <c r="GWN1395" s="10"/>
      <c r="GWO1395" s="10"/>
      <c r="GWP1395" s="10"/>
      <c r="GWQ1395" s="10"/>
      <c r="GWR1395" s="10"/>
      <c r="GWS1395" s="10"/>
      <c r="GWT1395" s="10"/>
      <c r="GWU1395" s="10"/>
      <c r="GWV1395" s="10"/>
      <c r="GWW1395" s="10"/>
      <c r="GWX1395" s="10"/>
      <c r="GWY1395" s="10"/>
      <c r="GWZ1395" s="10"/>
      <c r="GXA1395" s="10"/>
      <c r="GXB1395" s="10"/>
      <c r="GXC1395" s="10"/>
      <c r="GXD1395" s="10"/>
      <c r="GXE1395" s="10"/>
      <c r="GXF1395" s="10"/>
      <c r="GXG1395" s="10"/>
      <c r="GXH1395" s="10"/>
      <c r="GXI1395" s="10"/>
      <c r="GXJ1395" s="10"/>
      <c r="GXK1395" s="10"/>
      <c r="GXL1395" s="10"/>
      <c r="GXM1395" s="10"/>
      <c r="GXN1395" s="10"/>
      <c r="GXO1395" s="10"/>
      <c r="GXP1395" s="10"/>
      <c r="GXQ1395" s="10"/>
      <c r="GXR1395" s="10"/>
      <c r="GXS1395" s="10"/>
      <c r="GXT1395" s="10"/>
      <c r="GXU1395" s="10"/>
      <c r="GXV1395" s="10"/>
      <c r="GXW1395" s="10"/>
      <c r="GXX1395" s="10"/>
      <c r="GXY1395" s="10"/>
      <c r="GXZ1395" s="10"/>
      <c r="GYA1395" s="10"/>
      <c r="GYB1395" s="10"/>
      <c r="GYC1395" s="10"/>
      <c r="GYD1395" s="10"/>
      <c r="GYE1395" s="10"/>
      <c r="GYF1395" s="10"/>
      <c r="GYG1395" s="10"/>
      <c r="GYH1395" s="10"/>
      <c r="GYI1395" s="10"/>
      <c r="GYJ1395" s="10"/>
      <c r="GYK1395" s="10"/>
      <c r="GYL1395" s="10"/>
      <c r="GYM1395" s="10"/>
      <c r="GYN1395" s="10"/>
      <c r="GYO1395" s="10"/>
      <c r="GYP1395" s="10"/>
      <c r="GYQ1395" s="10"/>
      <c r="GYR1395" s="10"/>
      <c r="GYS1395" s="10"/>
      <c r="GYT1395" s="10"/>
      <c r="GYU1395" s="10"/>
      <c r="GYV1395" s="10"/>
      <c r="GYW1395" s="10"/>
      <c r="GYX1395" s="10"/>
      <c r="GYY1395" s="10"/>
      <c r="GYZ1395" s="10"/>
      <c r="GZA1395" s="10"/>
      <c r="GZB1395" s="10"/>
      <c r="GZC1395" s="10"/>
      <c r="GZD1395" s="10"/>
      <c r="GZE1395" s="10"/>
      <c r="GZF1395" s="10"/>
      <c r="GZG1395" s="10"/>
      <c r="GZH1395" s="10"/>
      <c r="GZI1395" s="10"/>
      <c r="GZJ1395" s="10"/>
      <c r="GZK1395" s="10"/>
      <c r="GZL1395" s="10"/>
      <c r="GZM1395" s="10"/>
      <c r="GZN1395" s="10"/>
      <c r="GZO1395" s="10"/>
      <c r="GZP1395" s="10"/>
      <c r="GZQ1395" s="10"/>
      <c r="GZR1395" s="10"/>
      <c r="GZS1395" s="10"/>
      <c r="GZT1395" s="10"/>
      <c r="GZU1395" s="10"/>
      <c r="GZV1395" s="10"/>
      <c r="GZW1395" s="10"/>
      <c r="GZX1395" s="10"/>
      <c r="GZY1395" s="10"/>
      <c r="GZZ1395" s="10"/>
      <c r="HAA1395" s="10"/>
      <c r="HAB1395" s="10"/>
      <c r="HAC1395" s="10"/>
      <c r="HAD1395" s="10"/>
      <c r="HAE1395" s="10"/>
      <c r="HAF1395" s="10"/>
      <c r="HAG1395" s="10"/>
      <c r="HAH1395" s="10"/>
      <c r="HAI1395" s="10"/>
      <c r="HAJ1395" s="10"/>
      <c r="HAK1395" s="10"/>
      <c r="HAL1395" s="10"/>
      <c r="HAM1395" s="10"/>
      <c r="HAN1395" s="10"/>
      <c r="HAO1395" s="10"/>
      <c r="HAP1395" s="10"/>
      <c r="HAQ1395" s="10"/>
      <c r="HAR1395" s="10"/>
      <c r="HAS1395" s="10"/>
      <c r="HAT1395" s="10"/>
      <c r="HAU1395" s="10"/>
      <c r="HAV1395" s="10"/>
      <c r="HAW1395" s="10"/>
      <c r="HAX1395" s="10"/>
      <c r="HAY1395" s="10"/>
      <c r="HAZ1395" s="10"/>
      <c r="HBA1395" s="10"/>
      <c r="HBB1395" s="10"/>
      <c r="HBC1395" s="10"/>
      <c r="HBD1395" s="10"/>
      <c r="HBE1395" s="10"/>
      <c r="HBF1395" s="10"/>
      <c r="HBG1395" s="10"/>
      <c r="HBH1395" s="10"/>
      <c r="HBI1395" s="10"/>
      <c r="HBJ1395" s="10"/>
      <c r="HBK1395" s="10"/>
      <c r="HBL1395" s="10"/>
      <c r="HBM1395" s="10"/>
      <c r="HBN1395" s="10"/>
      <c r="HBO1395" s="10"/>
      <c r="HBP1395" s="10"/>
      <c r="HBQ1395" s="10"/>
      <c r="HBR1395" s="10"/>
      <c r="HBS1395" s="10"/>
      <c r="HBT1395" s="10"/>
      <c r="HBU1395" s="10"/>
      <c r="HBV1395" s="10"/>
      <c r="HBW1395" s="10"/>
      <c r="HBX1395" s="10"/>
      <c r="HBY1395" s="10"/>
      <c r="HBZ1395" s="10"/>
      <c r="HCA1395" s="10"/>
      <c r="HCB1395" s="10"/>
      <c r="HCC1395" s="10"/>
      <c r="HCD1395" s="10"/>
      <c r="HCE1395" s="10"/>
      <c r="HCF1395" s="10"/>
      <c r="HCG1395" s="10"/>
      <c r="HCH1395" s="10"/>
      <c r="HCI1395" s="10"/>
      <c r="HCJ1395" s="10"/>
      <c r="HCK1395" s="10"/>
      <c r="HCL1395" s="10"/>
      <c r="HCM1395" s="10"/>
      <c r="HCN1395" s="10"/>
      <c r="HCO1395" s="10"/>
      <c r="HCP1395" s="10"/>
      <c r="HCQ1395" s="10"/>
      <c r="HCR1395" s="10"/>
      <c r="HCS1395" s="10"/>
      <c r="HCT1395" s="10"/>
      <c r="HCU1395" s="10"/>
      <c r="HCV1395" s="10"/>
      <c r="HCW1395" s="10"/>
      <c r="HCX1395" s="10"/>
      <c r="HCY1395" s="10"/>
      <c r="HCZ1395" s="10"/>
      <c r="HDA1395" s="10"/>
      <c r="HDB1395" s="10"/>
      <c r="HDC1395" s="10"/>
      <c r="HDD1395" s="10"/>
      <c r="HDE1395" s="10"/>
      <c r="HDF1395" s="10"/>
      <c r="HDG1395" s="10"/>
      <c r="HDH1395" s="10"/>
      <c r="HDI1395" s="10"/>
      <c r="HDJ1395" s="10"/>
      <c r="HDK1395" s="10"/>
      <c r="HDL1395" s="10"/>
      <c r="HDM1395" s="10"/>
      <c r="HDN1395" s="10"/>
      <c r="HDO1395" s="10"/>
      <c r="HDP1395" s="10"/>
      <c r="HDQ1395" s="10"/>
      <c r="HDR1395" s="10"/>
      <c r="HDS1395" s="10"/>
      <c r="HDT1395" s="10"/>
      <c r="HDU1395" s="10"/>
      <c r="HDV1395" s="10"/>
      <c r="HDW1395" s="10"/>
      <c r="HDX1395" s="10"/>
      <c r="HDY1395" s="10"/>
      <c r="HDZ1395" s="10"/>
      <c r="HEA1395" s="10"/>
      <c r="HEB1395" s="10"/>
      <c r="HEC1395" s="10"/>
      <c r="HED1395" s="10"/>
      <c r="HEE1395" s="10"/>
      <c r="HEF1395" s="10"/>
      <c r="HEG1395" s="10"/>
      <c r="HEH1395" s="10"/>
      <c r="HEI1395" s="10"/>
      <c r="HEJ1395" s="10"/>
      <c r="HEK1395" s="10"/>
      <c r="HEL1395" s="10"/>
      <c r="HEM1395" s="10"/>
      <c r="HEN1395" s="10"/>
      <c r="HEO1395" s="10"/>
      <c r="HEP1395" s="10"/>
      <c r="HEQ1395" s="10"/>
      <c r="HER1395" s="10"/>
      <c r="HES1395" s="10"/>
      <c r="HET1395" s="10"/>
      <c r="HEU1395" s="10"/>
      <c r="HEV1395" s="10"/>
      <c r="HEW1395" s="10"/>
      <c r="HEX1395" s="10"/>
      <c r="HEY1395" s="10"/>
      <c r="HEZ1395" s="10"/>
      <c r="HFA1395" s="10"/>
      <c r="HFB1395" s="10"/>
      <c r="HFC1395" s="10"/>
      <c r="HFD1395" s="10"/>
      <c r="HFE1395" s="10"/>
      <c r="HFF1395" s="10"/>
      <c r="HFG1395" s="10"/>
      <c r="HFH1395" s="10"/>
      <c r="HFI1395" s="10"/>
      <c r="HFJ1395" s="10"/>
      <c r="HFK1395" s="10"/>
      <c r="HFL1395" s="10"/>
      <c r="HFM1395" s="10"/>
      <c r="HFN1395" s="10"/>
      <c r="HFO1395" s="10"/>
      <c r="HFP1395" s="10"/>
      <c r="HFQ1395" s="10"/>
      <c r="HFR1395" s="10"/>
      <c r="HFS1395" s="10"/>
      <c r="HFT1395" s="10"/>
      <c r="HFU1395" s="10"/>
      <c r="HFV1395" s="10"/>
      <c r="HFW1395" s="10"/>
      <c r="HFX1395" s="10"/>
      <c r="HFY1395" s="10"/>
      <c r="HFZ1395" s="10"/>
      <c r="HGA1395" s="10"/>
      <c r="HGB1395" s="10"/>
      <c r="HGC1395" s="10"/>
      <c r="HGD1395" s="10"/>
      <c r="HGE1395" s="10"/>
      <c r="HGF1395" s="10"/>
      <c r="HGG1395" s="10"/>
      <c r="HGH1395" s="10"/>
      <c r="HGI1395" s="10"/>
      <c r="HGJ1395" s="10"/>
      <c r="HGK1395" s="10"/>
      <c r="HGL1395" s="10"/>
      <c r="HGM1395" s="10"/>
      <c r="HGN1395" s="10"/>
      <c r="HGO1395" s="10"/>
      <c r="HGP1395" s="10"/>
      <c r="HGQ1395" s="10"/>
      <c r="HGR1395" s="10"/>
      <c r="HGS1395" s="10"/>
      <c r="HGT1395" s="10"/>
      <c r="HGU1395" s="10"/>
      <c r="HGV1395" s="10"/>
      <c r="HGW1395" s="10"/>
      <c r="HGX1395" s="10"/>
      <c r="HGY1395" s="10"/>
      <c r="HGZ1395" s="10"/>
      <c r="HHA1395" s="10"/>
      <c r="HHB1395" s="10"/>
      <c r="HHC1395" s="10"/>
      <c r="HHD1395" s="10"/>
      <c r="HHE1395" s="10"/>
      <c r="HHF1395" s="10"/>
      <c r="HHG1395" s="10"/>
      <c r="HHH1395" s="10"/>
      <c r="HHI1395" s="10"/>
      <c r="HHJ1395" s="10"/>
      <c r="HHK1395" s="10"/>
      <c r="HHL1395" s="10"/>
      <c r="HHM1395" s="10"/>
      <c r="HHN1395" s="10"/>
      <c r="HHO1395" s="10"/>
      <c r="HHP1395" s="10"/>
      <c r="HHQ1395" s="10"/>
      <c r="HHR1395" s="10"/>
      <c r="HHS1395" s="10"/>
      <c r="HHT1395" s="10"/>
      <c r="HHU1395" s="10"/>
      <c r="HHV1395" s="10"/>
      <c r="HHW1395" s="10"/>
      <c r="HHX1395" s="10"/>
      <c r="HHY1395" s="10"/>
      <c r="HHZ1395" s="10"/>
      <c r="HIA1395" s="10"/>
      <c r="HIB1395" s="10"/>
      <c r="HIC1395" s="10"/>
      <c r="HID1395" s="10"/>
      <c r="HIE1395" s="10"/>
      <c r="HIF1395" s="10"/>
      <c r="HIG1395" s="10"/>
      <c r="HIH1395" s="10"/>
      <c r="HII1395" s="10"/>
      <c r="HIJ1395" s="10"/>
      <c r="HIK1395" s="10"/>
      <c r="HIL1395" s="10"/>
      <c r="HIM1395" s="10"/>
      <c r="HIN1395" s="10"/>
      <c r="HIO1395" s="10"/>
      <c r="HIP1395" s="10"/>
      <c r="HIQ1395" s="10"/>
      <c r="HIR1395" s="10"/>
      <c r="HIS1395" s="10"/>
      <c r="HIT1395" s="10"/>
      <c r="HIU1395" s="10"/>
      <c r="HIV1395" s="10"/>
      <c r="HIW1395" s="10"/>
      <c r="HIX1395" s="10"/>
      <c r="HIY1395" s="10"/>
      <c r="HIZ1395" s="10"/>
      <c r="HJA1395" s="10"/>
      <c r="HJB1395" s="10"/>
      <c r="HJC1395" s="10"/>
      <c r="HJD1395" s="10"/>
      <c r="HJE1395" s="10"/>
      <c r="HJF1395" s="10"/>
      <c r="HJG1395" s="10"/>
      <c r="HJH1395" s="10"/>
      <c r="HJI1395" s="10"/>
      <c r="HJJ1395" s="10"/>
      <c r="HJK1395" s="10"/>
      <c r="HJL1395" s="10"/>
      <c r="HJM1395" s="10"/>
      <c r="HJN1395" s="10"/>
      <c r="HJO1395" s="10"/>
      <c r="HJP1395" s="10"/>
      <c r="HJQ1395" s="10"/>
      <c r="HJR1395" s="10"/>
      <c r="HJS1395" s="10"/>
      <c r="HJT1395" s="10"/>
      <c r="HJU1395" s="10"/>
      <c r="HJV1395" s="10"/>
      <c r="HJW1395" s="10"/>
      <c r="HJX1395" s="10"/>
      <c r="HJY1395" s="10"/>
      <c r="HJZ1395" s="10"/>
      <c r="HKA1395" s="10"/>
      <c r="HKB1395" s="10"/>
      <c r="HKC1395" s="10"/>
      <c r="HKD1395" s="10"/>
      <c r="HKE1395" s="10"/>
      <c r="HKF1395" s="10"/>
      <c r="HKG1395" s="10"/>
      <c r="HKH1395" s="10"/>
      <c r="HKI1395" s="10"/>
      <c r="HKJ1395" s="10"/>
      <c r="HKK1395" s="10"/>
      <c r="HKL1395" s="10"/>
      <c r="HKM1395" s="10"/>
      <c r="HKN1395" s="10"/>
      <c r="HKO1395" s="10"/>
      <c r="HKP1395" s="10"/>
      <c r="HKQ1395" s="10"/>
      <c r="HKR1395" s="10"/>
      <c r="HKS1395" s="10"/>
      <c r="HKT1395" s="10"/>
      <c r="HKU1395" s="10"/>
      <c r="HKV1395" s="10"/>
      <c r="HKW1395" s="10"/>
      <c r="HKX1395" s="10"/>
      <c r="HKY1395" s="10"/>
      <c r="HKZ1395" s="10"/>
      <c r="HLA1395" s="10"/>
      <c r="HLB1395" s="10"/>
      <c r="HLC1395" s="10"/>
      <c r="HLD1395" s="10"/>
      <c r="HLE1395" s="10"/>
      <c r="HLF1395" s="10"/>
      <c r="HLG1395" s="10"/>
      <c r="HLH1395" s="10"/>
      <c r="HLI1395" s="10"/>
      <c r="HLJ1395" s="10"/>
      <c r="HLK1395" s="10"/>
      <c r="HLL1395" s="10"/>
      <c r="HLM1395" s="10"/>
      <c r="HLN1395" s="10"/>
      <c r="HLO1395" s="10"/>
      <c r="HLP1395" s="10"/>
      <c r="HLQ1395" s="10"/>
      <c r="HLR1395" s="10"/>
      <c r="HLS1395" s="10"/>
      <c r="HLT1395" s="10"/>
      <c r="HLU1395" s="10"/>
      <c r="HLV1395" s="10"/>
      <c r="HLW1395" s="10"/>
      <c r="HLX1395" s="10"/>
      <c r="HLY1395" s="10"/>
      <c r="HLZ1395" s="10"/>
      <c r="HMA1395" s="10"/>
      <c r="HMB1395" s="10"/>
      <c r="HMC1395" s="10"/>
      <c r="HMD1395" s="10"/>
      <c r="HME1395" s="10"/>
      <c r="HMF1395" s="10"/>
      <c r="HMG1395" s="10"/>
      <c r="HMH1395" s="10"/>
      <c r="HMI1395" s="10"/>
      <c r="HMJ1395" s="10"/>
      <c r="HMK1395" s="10"/>
      <c r="HML1395" s="10"/>
      <c r="HMM1395" s="10"/>
      <c r="HMN1395" s="10"/>
      <c r="HMO1395" s="10"/>
      <c r="HMP1395" s="10"/>
      <c r="HMQ1395" s="10"/>
      <c r="HMR1395" s="10"/>
      <c r="HMS1395" s="10"/>
      <c r="HMT1395" s="10"/>
      <c r="HMU1395" s="10"/>
      <c r="HMV1395" s="10"/>
      <c r="HMW1395" s="10"/>
      <c r="HMX1395" s="10"/>
      <c r="HMY1395" s="10"/>
      <c r="HMZ1395" s="10"/>
      <c r="HNA1395" s="10"/>
      <c r="HNB1395" s="10"/>
      <c r="HNC1395" s="10"/>
      <c r="HND1395" s="10"/>
      <c r="HNE1395" s="10"/>
      <c r="HNF1395" s="10"/>
      <c r="HNG1395" s="10"/>
      <c r="HNH1395" s="10"/>
      <c r="HNI1395" s="10"/>
      <c r="HNJ1395" s="10"/>
      <c r="HNK1395" s="10"/>
      <c r="HNL1395" s="10"/>
      <c r="HNM1395" s="10"/>
      <c r="HNN1395" s="10"/>
      <c r="HNO1395" s="10"/>
      <c r="HNP1395" s="10"/>
      <c r="HNQ1395" s="10"/>
      <c r="HNR1395" s="10"/>
      <c r="HNS1395" s="10"/>
      <c r="HNT1395" s="10"/>
      <c r="HNU1395" s="10"/>
      <c r="HNV1395" s="10"/>
      <c r="HNW1395" s="10"/>
      <c r="HNX1395" s="10"/>
      <c r="HNY1395" s="10"/>
      <c r="HNZ1395" s="10"/>
      <c r="HOA1395" s="10"/>
      <c r="HOB1395" s="10"/>
      <c r="HOC1395" s="10"/>
      <c r="HOD1395" s="10"/>
      <c r="HOE1395" s="10"/>
      <c r="HOF1395" s="10"/>
      <c r="HOG1395" s="10"/>
      <c r="HOH1395" s="10"/>
      <c r="HOI1395" s="10"/>
      <c r="HOJ1395" s="10"/>
      <c r="HOK1395" s="10"/>
      <c r="HOL1395" s="10"/>
      <c r="HOM1395" s="10"/>
      <c r="HON1395" s="10"/>
      <c r="HOO1395" s="10"/>
      <c r="HOP1395" s="10"/>
      <c r="HOQ1395" s="10"/>
      <c r="HOR1395" s="10"/>
      <c r="HOS1395" s="10"/>
      <c r="HOT1395" s="10"/>
      <c r="HOU1395" s="10"/>
      <c r="HOV1395" s="10"/>
      <c r="HOW1395" s="10"/>
      <c r="HOX1395" s="10"/>
      <c r="HOY1395" s="10"/>
      <c r="HOZ1395" s="10"/>
      <c r="HPA1395" s="10"/>
      <c r="HPB1395" s="10"/>
      <c r="HPC1395" s="10"/>
      <c r="HPD1395" s="10"/>
      <c r="HPE1395" s="10"/>
      <c r="HPF1395" s="10"/>
      <c r="HPG1395" s="10"/>
      <c r="HPH1395" s="10"/>
      <c r="HPI1395" s="10"/>
      <c r="HPJ1395" s="10"/>
      <c r="HPK1395" s="10"/>
      <c r="HPL1395" s="10"/>
      <c r="HPM1395" s="10"/>
      <c r="HPN1395" s="10"/>
      <c r="HPO1395" s="10"/>
      <c r="HPP1395" s="10"/>
      <c r="HPQ1395" s="10"/>
      <c r="HPR1395" s="10"/>
      <c r="HPS1395" s="10"/>
      <c r="HPT1395" s="10"/>
      <c r="HPU1395" s="10"/>
      <c r="HPV1395" s="10"/>
      <c r="HPW1395" s="10"/>
      <c r="HPX1395" s="10"/>
      <c r="HPY1395" s="10"/>
      <c r="HPZ1395" s="10"/>
      <c r="HQA1395" s="10"/>
      <c r="HQB1395" s="10"/>
      <c r="HQC1395" s="10"/>
      <c r="HQD1395" s="10"/>
      <c r="HQE1395" s="10"/>
      <c r="HQF1395" s="10"/>
      <c r="HQG1395" s="10"/>
      <c r="HQH1395" s="10"/>
      <c r="HQI1395" s="10"/>
      <c r="HQJ1395" s="10"/>
      <c r="HQK1395" s="10"/>
      <c r="HQL1395" s="10"/>
      <c r="HQM1395" s="10"/>
      <c r="HQN1395" s="10"/>
      <c r="HQO1395" s="10"/>
      <c r="HQP1395" s="10"/>
      <c r="HQQ1395" s="10"/>
      <c r="HQR1395" s="10"/>
      <c r="HQS1395" s="10"/>
      <c r="HQT1395" s="10"/>
      <c r="HQU1395" s="10"/>
      <c r="HQV1395" s="10"/>
      <c r="HQW1395" s="10"/>
      <c r="HQX1395" s="10"/>
      <c r="HQY1395" s="10"/>
      <c r="HQZ1395" s="10"/>
      <c r="HRA1395" s="10"/>
      <c r="HRB1395" s="10"/>
      <c r="HRC1395" s="10"/>
      <c r="HRD1395" s="10"/>
      <c r="HRE1395" s="10"/>
      <c r="HRF1395" s="10"/>
      <c r="HRG1395" s="10"/>
      <c r="HRH1395" s="10"/>
      <c r="HRI1395" s="10"/>
      <c r="HRJ1395" s="10"/>
      <c r="HRK1395" s="10"/>
      <c r="HRL1395" s="10"/>
      <c r="HRM1395" s="10"/>
      <c r="HRN1395" s="10"/>
      <c r="HRO1395" s="10"/>
      <c r="HRP1395" s="10"/>
      <c r="HRQ1395" s="10"/>
      <c r="HRR1395" s="10"/>
      <c r="HRS1395" s="10"/>
      <c r="HRT1395" s="10"/>
      <c r="HRU1395" s="10"/>
      <c r="HRV1395" s="10"/>
      <c r="HRW1395" s="10"/>
      <c r="HRX1395" s="10"/>
      <c r="HRY1395" s="10"/>
      <c r="HRZ1395" s="10"/>
      <c r="HSA1395" s="10"/>
      <c r="HSB1395" s="10"/>
      <c r="HSC1395" s="10"/>
      <c r="HSD1395" s="10"/>
      <c r="HSE1395" s="10"/>
      <c r="HSF1395" s="10"/>
      <c r="HSG1395" s="10"/>
      <c r="HSH1395" s="10"/>
      <c r="HSI1395" s="10"/>
      <c r="HSJ1395" s="10"/>
      <c r="HSK1395" s="10"/>
      <c r="HSL1395" s="10"/>
      <c r="HSM1395" s="10"/>
      <c r="HSN1395" s="10"/>
      <c r="HSO1395" s="10"/>
      <c r="HSP1395" s="10"/>
      <c r="HSQ1395" s="10"/>
      <c r="HSR1395" s="10"/>
      <c r="HSS1395" s="10"/>
      <c r="HST1395" s="10"/>
      <c r="HSU1395" s="10"/>
      <c r="HSV1395" s="10"/>
      <c r="HSW1395" s="10"/>
      <c r="HSX1395" s="10"/>
      <c r="HSY1395" s="10"/>
      <c r="HSZ1395" s="10"/>
      <c r="HTA1395" s="10"/>
      <c r="HTB1395" s="10"/>
      <c r="HTC1395" s="10"/>
      <c r="HTD1395" s="10"/>
      <c r="HTE1395" s="10"/>
      <c r="HTF1395" s="10"/>
      <c r="HTG1395" s="10"/>
      <c r="HTH1395" s="10"/>
      <c r="HTI1395" s="10"/>
      <c r="HTJ1395" s="10"/>
      <c r="HTK1395" s="10"/>
      <c r="HTL1395" s="10"/>
      <c r="HTM1395" s="10"/>
      <c r="HTN1395" s="10"/>
      <c r="HTO1395" s="10"/>
      <c r="HTP1395" s="10"/>
      <c r="HTQ1395" s="10"/>
      <c r="HTR1395" s="10"/>
      <c r="HTS1395" s="10"/>
      <c r="HTT1395" s="10"/>
      <c r="HTU1395" s="10"/>
      <c r="HTV1395" s="10"/>
      <c r="HTW1395" s="10"/>
      <c r="HTX1395" s="10"/>
      <c r="HTY1395" s="10"/>
      <c r="HTZ1395" s="10"/>
      <c r="HUA1395" s="10"/>
      <c r="HUB1395" s="10"/>
      <c r="HUC1395" s="10"/>
      <c r="HUD1395" s="10"/>
      <c r="HUE1395" s="10"/>
      <c r="HUF1395" s="10"/>
      <c r="HUG1395" s="10"/>
      <c r="HUH1395" s="10"/>
      <c r="HUI1395" s="10"/>
      <c r="HUJ1395" s="10"/>
      <c r="HUK1395" s="10"/>
      <c r="HUL1395" s="10"/>
      <c r="HUM1395" s="10"/>
      <c r="HUN1395" s="10"/>
      <c r="HUO1395" s="10"/>
      <c r="HUP1395" s="10"/>
      <c r="HUQ1395" s="10"/>
      <c r="HUR1395" s="10"/>
      <c r="HUS1395" s="10"/>
      <c r="HUT1395" s="10"/>
      <c r="HUU1395" s="10"/>
      <c r="HUV1395" s="10"/>
      <c r="HUW1395" s="10"/>
      <c r="HUX1395" s="10"/>
      <c r="HUY1395" s="10"/>
      <c r="HUZ1395" s="10"/>
      <c r="HVA1395" s="10"/>
      <c r="HVB1395" s="10"/>
      <c r="HVC1395" s="10"/>
      <c r="HVD1395" s="10"/>
      <c r="HVE1395" s="10"/>
      <c r="HVF1395" s="10"/>
      <c r="HVG1395" s="10"/>
      <c r="HVH1395" s="10"/>
      <c r="HVI1395" s="10"/>
      <c r="HVJ1395" s="10"/>
      <c r="HVK1395" s="10"/>
      <c r="HVL1395" s="10"/>
      <c r="HVM1395" s="10"/>
      <c r="HVN1395" s="10"/>
      <c r="HVO1395" s="10"/>
      <c r="HVP1395" s="10"/>
      <c r="HVQ1395" s="10"/>
      <c r="HVR1395" s="10"/>
      <c r="HVS1395" s="10"/>
      <c r="HVT1395" s="10"/>
      <c r="HVU1395" s="10"/>
      <c r="HVV1395" s="10"/>
      <c r="HVW1395" s="10"/>
      <c r="HVX1395" s="10"/>
      <c r="HVY1395" s="10"/>
      <c r="HVZ1395" s="10"/>
      <c r="HWA1395" s="10"/>
      <c r="HWB1395" s="10"/>
      <c r="HWC1395" s="10"/>
      <c r="HWD1395" s="10"/>
      <c r="HWE1395" s="10"/>
      <c r="HWF1395" s="10"/>
      <c r="HWG1395" s="10"/>
      <c r="HWH1395" s="10"/>
      <c r="HWI1395" s="10"/>
      <c r="HWJ1395" s="10"/>
      <c r="HWK1395" s="10"/>
      <c r="HWL1395" s="10"/>
      <c r="HWM1395" s="10"/>
      <c r="HWN1395" s="10"/>
      <c r="HWO1395" s="10"/>
      <c r="HWP1395" s="10"/>
      <c r="HWQ1395" s="10"/>
      <c r="HWR1395" s="10"/>
      <c r="HWS1395" s="10"/>
      <c r="HWT1395" s="10"/>
      <c r="HWU1395" s="10"/>
      <c r="HWV1395" s="10"/>
      <c r="HWW1395" s="10"/>
      <c r="HWX1395" s="10"/>
      <c r="HWY1395" s="10"/>
      <c r="HWZ1395" s="10"/>
      <c r="HXA1395" s="10"/>
      <c r="HXB1395" s="10"/>
      <c r="HXC1395" s="10"/>
      <c r="HXD1395" s="10"/>
      <c r="HXE1395" s="10"/>
      <c r="HXF1395" s="10"/>
      <c r="HXG1395" s="10"/>
      <c r="HXH1395" s="10"/>
      <c r="HXI1395" s="10"/>
      <c r="HXJ1395" s="10"/>
      <c r="HXK1395" s="10"/>
      <c r="HXL1395" s="10"/>
      <c r="HXM1395" s="10"/>
      <c r="HXN1395" s="10"/>
      <c r="HXO1395" s="10"/>
      <c r="HXP1395" s="10"/>
      <c r="HXQ1395" s="10"/>
      <c r="HXR1395" s="10"/>
      <c r="HXS1395" s="10"/>
      <c r="HXT1395" s="10"/>
      <c r="HXU1395" s="10"/>
      <c r="HXV1395" s="10"/>
      <c r="HXW1395" s="10"/>
      <c r="HXX1395" s="10"/>
      <c r="HXY1395" s="10"/>
      <c r="HXZ1395" s="10"/>
      <c r="HYA1395" s="10"/>
      <c r="HYB1395" s="10"/>
      <c r="HYC1395" s="10"/>
      <c r="HYD1395" s="10"/>
      <c r="HYE1395" s="10"/>
      <c r="HYF1395" s="10"/>
      <c r="HYG1395" s="10"/>
      <c r="HYH1395" s="10"/>
      <c r="HYI1395" s="10"/>
      <c r="HYJ1395" s="10"/>
      <c r="HYK1395" s="10"/>
      <c r="HYL1395" s="10"/>
      <c r="HYM1395" s="10"/>
      <c r="HYN1395" s="10"/>
      <c r="HYO1395" s="10"/>
      <c r="HYP1395" s="10"/>
      <c r="HYQ1395" s="10"/>
      <c r="HYR1395" s="10"/>
      <c r="HYS1395" s="10"/>
      <c r="HYT1395" s="10"/>
      <c r="HYU1395" s="10"/>
      <c r="HYV1395" s="10"/>
      <c r="HYW1395" s="10"/>
      <c r="HYX1395" s="10"/>
      <c r="HYY1395" s="10"/>
      <c r="HYZ1395" s="10"/>
      <c r="HZA1395" s="10"/>
      <c r="HZB1395" s="10"/>
      <c r="HZC1395" s="10"/>
      <c r="HZD1395" s="10"/>
      <c r="HZE1395" s="10"/>
      <c r="HZF1395" s="10"/>
      <c r="HZG1395" s="10"/>
      <c r="HZH1395" s="10"/>
      <c r="HZI1395" s="10"/>
      <c r="HZJ1395" s="10"/>
      <c r="HZK1395" s="10"/>
      <c r="HZL1395" s="10"/>
      <c r="HZM1395" s="10"/>
      <c r="HZN1395" s="10"/>
      <c r="HZO1395" s="10"/>
      <c r="HZP1395" s="10"/>
      <c r="HZQ1395" s="10"/>
      <c r="HZR1395" s="10"/>
      <c r="HZS1395" s="10"/>
      <c r="HZT1395" s="10"/>
      <c r="HZU1395" s="10"/>
      <c r="HZV1395" s="10"/>
      <c r="HZW1395" s="10"/>
      <c r="HZX1395" s="10"/>
      <c r="HZY1395" s="10"/>
      <c r="HZZ1395" s="10"/>
      <c r="IAA1395" s="10"/>
      <c r="IAB1395" s="10"/>
      <c r="IAC1395" s="10"/>
      <c r="IAD1395" s="10"/>
      <c r="IAE1395" s="10"/>
      <c r="IAF1395" s="10"/>
      <c r="IAG1395" s="10"/>
      <c r="IAH1395" s="10"/>
      <c r="IAI1395" s="10"/>
      <c r="IAJ1395" s="10"/>
      <c r="IAK1395" s="10"/>
      <c r="IAL1395" s="10"/>
      <c r="IAM1395" s="10"/>
      <c r="IAN1395" s="10"/>
      <c r="IAO1395" s="10"/>
      <c r="IAP1395" s="10"/>
      <c r="IAQ1395" s="10"/>
      <c r="IAR1395" s="10"/>
      <c r="IAS1395" s="10"/>
      <c r="IAT1395" s="10"/>
      <c r="IAU1395" s="10"/>
      <c r="IAV1395" s="10"/>
      <c r="IAW1395" s="10"/>
      <c r="IAX1395" s="10"/>
      <c r="IAY1395" s="10"/>
      <c r="IAZ1395" s="10"/>
      <c r="IBA1395" s="10"/>
      <c r="IBB1395" s="10"/>
      <c r="IBC1395" s="10"/>
      <c r="IBD1395" s="10"/>
      <c r="IBE1395" s="10"/>
      <c r="IBF1395" s="10"/>
      <c r="IBG1395" s="10"/>
      <c r="IBH1395" s="10"/>
      <c r="IBI1395" s="10"/>
      <c r="IBJ1395" s="10"/>
      <c r="IBK1395" s="10"/>
      <c r="IBL1395" s="10"/>
      <c r="IBM1395" s="10"/>
      <c r="IBN1395" s="10"/>
      <c r="IBO1395" s="10"/>
      <c r="IBP1395" s="10"/>
      <c r="IBQ1395" s="10"/>
      <c r="IBR1395" s="10"/>
      <c r="IBS1395" s="10"/>
      <c r="IBT1395" s="10"/>
      <c r="IBU1395" s="10"/>
      <c r="IBV1395" s="10"/>
      <c r="IBW1395" s="10"/>
      <c r="IBX1395" s="10"/>
      <c r="IBY1395" s="10"/>
      <c r="IBZ1395" s="10"/>
      <c r="ICA1395" s="10"/>
      <c r="ICB1395" s="10"/>
      <c r="ICC1395" s="10"/>
      <c r="ICD1395" s="10"/>
      <c r="ICE1395" s="10"/>
      <c r="ICF1395" s="10"/>
      <c r="ICG1395" s="10"/>
      <c r="ICH1395" s="10"/>
      <c r="ICI1395" s="10"/>
      <c r="ICJ1395" s="10"/>
      <c r="ICK1395" s="10"/>
      <c r="ICL1395" s="10"/>
      <c r="ICM1395" s="10"/>
      <c r="ICN1395" s="10"/>
      <c r="ICO1395" s="10"/>
      <c r="ICP1395" s="10"/>
      <c r="ICQ1395" s="10"/>
      <c r="ICR1395" s="10"/>
      <c r="ICS1395" s="10"/>
      <c r="ICT1395" s="10"/>
      <c r="ICU1395" s="10"/>
      <c r="ICV1395" s="10"/>
      <c r="ICW1395" s="10"/>
      <c r="ICX1395" s="10"/>
      <c r="ICY1395" s="10"/>
      <c r="ICZ1395" s="10"/>
      <c r="IDA1395" s="10"/>
      <c r="IDB1395" s="10"/>
      <c r="IDC1395" s="10"/>
      <c r="IDD1395" s="10"/>
      <c r="IDE1395" s="10"/>
      <c r="IDF1395" s="10"/>
      <c r="IDG1395" s="10"/>
      <c r="IDH1395" s="10"/>
      <c r="IDI1395" s="10"/>
      <c r="IDJ1395" s="10"/>
      <c r="IDK1395" s="10"/>
      <c r="IDL1395" s="10"/>
      <c r="IDM1395" s="10"/>
      <c r="IDN1395" s="10"/>
      <c r="IDO1395" s="10"/>
      <c r="IDP1395" s="10"/>
      <c r="IDQ1395" s="10"/>
      <c r="IDR1395" s="10"/>
      <c r="IDS1395" s="10"/>
      <c r="IDT1395" s="10"/>
      <c r="IDU1395" s="10"/>
      <c r="IDV1395" s="10"/>
      <c r="IDW1395" s="10"/>
      <c r="IDX1395" s="10"/>
      <c r="IDY1395" s="10"/>
      <c r="IDZ1395" s="10"/>
      <c r="IEA1395" s="10"/>
      <c r="IEB1395" s="10"/>
      <c r="IEC1395" s="10"/>
      <c r="IED1395" s="10"/>
      <c r="IEE1395" s="10"/>
      <c r="IEF1395" s="10"/>
      <c r="IEG1395" s="10"/>
      <c r="IEH1395" s="10"/>
      <c r="IEI1395" s="10"/>
      <c r="IEJ1395" s="10"/>
      <c r="IEK1395" s="10"/>
      <c r="IEL1395" s="10"/>
      <c r="IEM1395" s="10"/>
      <c r="IEN1395" s="10"/>
      <c r="IEO1395" s="10"/>
      <c r="IEP1395" s="10"/>
      <c r="IEQ1395" s="10"/>
      <c r="IER1395" s="10"/>
      <c r="IES1395" s="10"/>
      <c r="IET1395" s="10"/>
      <c r="IEU1395" s="10"/>
      <c r="IEV1395" s="10"/>
      <c r="IEW1395" s="10"/>
      <c r="IEX1395" s="10"/>
      <c r="IEY1395" s="10"/>
      <c r="IEZ1395" s="10"/>
      <c r="IFA1395" s="10"/>
      <c r="IFB1395" s="10"/>
      <c r="IFC1395" s="10"/>
      <c r="IFD1395" s="10"/>
      <c r="IFE1395" s="10"/>
      <c r="IFF1395" s="10"/>
      <c r="IFG1395" s="10"/>
      <c r="IFH1395" s="10"/>
      <c r="IFI1395" s="10"/>
      <c r="IFJ1395" s="10"/>
      <c r="IFK1395" s="10"/>
      <c r="IFL1395" s="10"/>
      <c r="IFM1395" s="10"/>
      <c r="IFN1395" s="10"/>
      <c r="IFO1395" s="10"/>
      <c r="IFP1395" s="10"/>
      <c r="IFQ1395" s="10"/>
      <c r="IFR1395" s="10"/>
      <c r="IFS1395" s="10"/>
      <c r="IFT1395" s="10"/>
      <c r="IFU1395" s="10"/>
      <c r="IFV1395" s="10"/>
      <c r="IFW1395" s="10"/>
      <c r="IFX1395" s="10"/>
      <c r="IFY1395" s="10"/>
      <c r="IFZ1395" s="10"/>
      <c r="IGA1395" s="10"/>
      <c r="IGB1395" s="10"/>
      <c r="IGC1395" s="10"/>
      <c r="IGD1395" s="10"/>
      <c r="IGE1395" s="10"/>
      <c r="IGF1395" s="10"/>
      <c r="IGG1395" s="10"/>
      <c r="IGH1395" s="10"/>
      <c r="IGI1395" s="10"/>
      <c r="IGJ1395" s="10"/>
      <c r="IGK1395" s="10"/>
      <c r="IGL1395" s="10"/>
      <c r="IGM1395" s="10"/>
      <c r="IGN1395" s="10"/>
      <c r="IGO1395" s="10"/>
      <c r="IGP1395" s="10"/>
      <c r="IGQ1395" s="10"/>
      <c r="IGR1395" s="10"/>
      <c r="IGS1395" s="10"/>
      <c r="IGT1395" s="10"/>
      <c r="IGU1395" s="10"/>
      <c r="IGV1395" s="10"/>
      <c r="IGW1395" s="10"/>
      <c r="IGX1395" s="10"/>
      <c r="IGY1395" s="10"/>
      <c r="IGZ1395" s="10"/>
      <c r="IHA1395" s="10"/>
      <c r="IHB1395" s="10"/>
      <c r="IHC1395" s="10"/>
      <c r="IHD1395" s="10"/>
      <c r="IHE1395" s="10"/>
      <c r="IHF1395" s="10"/>
      <c r="IHG1395" s="10"/>
      <c r="IHH1395" s="10"/>
      <c r="IHI1395" s="10"/>
      <c r="IHJ1395" s="10"/>
      <c r="IHK1395" s="10"/>
      <c r="IHL1395" s="10"/>
      <c r="IHM1395" s="10"/>
      <c r="IHN1395" s="10"/>
      <c r="IHO1395" s="10"/>
      <c r="IHP1395" s="10"/>
      <c r="IHQ1395" s="10"/>
      <c r="IHR1395" s="10"/>
      <c r="IHS1395" s="10"/>
      <c r="IHT1395" s="10"/>
      <c r="IHU1395" s="10"/>
      <c r="IHV1395" s="10"/>
      <c r="IHW1395" s="10"/>
      <c r="IHX1395" s="10"/>
      <c r="IHY1395" s="10"/>
      <c r="IHZ1395" s="10"/>
      <c r="IIA1395" s="10"/>
      <c r="IIB1395" s="10"/>
      <c r="IIC1395" s="10"/>
      <c r="IID1395" s="10"/>
      <c r="IIE1395" s="10"/>
      <c r="IIF1395" s="10"/>
      <c r="IIG1395" s="10"/>
      <c r="IIH1395" s="10"/>
      <c r="III1395" s="10"/>
      <c r="IIJ1395" s="10"/>
      <c r="IIK1395" s="10"/>
      <c r="IIL1395" s="10"/>
      <c r="IIM1395" s="10"/>
      <c r="IIN1395" s="10"/>
      <c r="IIO1395" s="10"/>
      <c r="IIP1395" s="10"/>
      <c r="IIQ1395" s="10"/>
      <c r="IIR1395" s="10"/>
      <c r="IIS1395" s="10"/>
      <c r="IIT1395" s="10"/>
      <c r="IIU1395" s="10"/>
      <c r="IIV1395" s="10"/>
      <c r="IIW1395" s="10"/>
      <c r="IIX1395" s="10"/>
      <c r="IIY1395" s="10"/>
      <c r="IIZ1395" s="10"/>
      <c r="IJA1395" s="10"/>
      <c r="IJB1395" s="10"/>
      <c r="IJC1395" s="10"/>
      <c r="IJD1395" s="10"/>
      <c r="IJE1395" s="10"/>
      <c r="IJF1395" s="10"/>
      <c r="IJG1395" s="10"/>
      <c r="IJH1395" s="10"/>
      <c r="IJI1395" s="10"/>
      <c r="IJJ1395" s="10"/>
      <c r="IJK1395" s="10"/>
      <c r="IJL1395" s="10"/>
      <c r="IJM1395" s="10"/>
      <c r="IJN1395" s="10"/>
      <c r="IJO1395" s="10"/>
      <c r="IJP1395" s="10"/>
      <c r="IJQ1395" s="10"/>
      <c r="IJR1395" s="10"/>
      <c r="IJS1395" s="10"/>
      <c r="IJT1395" s="10"/>
      <c r="IJU1395" s="10"/>
      <c r="IJV1395" s="10"/>
      <c r="IJW1395" s="10"/>
      <c r="IJX1395" s="10"/>
      <c r="IJY1395" s="10"/>
      <c r="IJZ1395" s="10"/>
      <c r="IKA1395" s="10"/>
      <c r="IKB1395" s="10"/>
      <c r="IKC1395" s="10"/>
      <c r="IKD1395" s="10"/>
      <c r="IKE1395" s="10"/>
      <c r="IKF1395" s="10"/>
      <c r="IKG1395" s="10"/>
      <c r="IKH1395" s="10"/>
      <c r="IKI1395" s="10"/>
      <c r="IKJ1395" s="10"/>
      <c r="IKK1395" s="10"/>
      <c r="IKL1395" s="10"/>
      <c r="IKM1395" s="10"/>
      <c r="IKN1395" s="10"/>
      <c r="IKO1395" s="10"/>
      <c r="IKP1395" s="10"/>
      <c r="IKQ1395" s="10"/>
      <c r="IKR1395" s="10"/>
      <c r="IKS1395" s="10"/>
      <c r="IKT1395" s="10"/>
      <c r="IKU1395" s="10"/>
      <c r="IKV1395" s="10"/>
      <c r="IKW1395" s="10"/>
      <c r="IKX1395" s="10"/>
      <c r="IKY1395" s="10"/>
      <c r="IKZ1395" s="10"/>
      <c r="ILA1395" s="10"/>
      <c r="ILB1395" s="10"/>
      <c r="ILC1395" s="10"/>
      <c r="ILD1395" s="10"/>
      <c r="ILE1395" s="10"/>
      <c r="ILF1395" s="10"/>
      <c r="ILG1395" s="10"/>
      <c r="ILH1395" s="10"/>
      <c r="ILI1395" s="10"/>
      <c r="ILJ1395" s="10"/>
      <c r="ILK1395" s="10"/>
      <c r="ILL1395" s="10"/>
      <c r="ILM1395" s="10"/>
      <c r="ILN1395" s="10"/>
      <c r="ILO1395" s="10"/>
      <c r="ILP1395" s="10"/>
      <c r="ILQ1395" s="10"/>
      <c r="ILR1395" s="10"/>
      <c r="ILS1395" s="10"/>
      <c r="ILT1395" s="10"/>
      <c r="ILU1395" s="10"/>
      <c r="ILV1395" s="10"/>
      <c r="ILW1395" s="10"/>
      <c r="ILX1395" s="10"/>
      <c r="ILY1395" s="10"/>
      <c r="ILZ1395" s="10"/>
      <c r="IMA1395" s="10"/>
      <c r="IMB1395" s="10"/>
      <c r="IMC1395" s="10"/>
      <c r="IMD1395" s="10"/>
      <c r="IME1395" s="10"/>
      <c r="IMF1395" s="10"/>
      <c r="IMG1395" s="10"/>
      <c r="IMH1395" s="10"/>
      <c r="IMI1395" s="10"/>
      <c r="IMJ1395" s="10"/>
      <c r="IMK1395" s="10"/>
      <c r="IML1395" s="10"/>
      <c r="IMM1395" s="10"/>
      <c r="IMN1395" s="10"/>
      <c r="IMO1395" s="10"/>
      <c r="IMP1395" s="10"/>
      <c r="IMQ1395" s="10"/>
      <c r="IMR1395" s="10"/>
      <c r="IMS1395" s="10"/>
      <c r="IMT1395" s="10"/>
      <c r="IMU1395" s="10"/>
      <c r="IMV1395" s="10"/>
      <c r="IMW1395" s="10"/>
      <c r="IMX1395" s="10"/>
      <c r="IMY1395" s="10"/>
      <c r="IMZ1395" s="10"/>
      <c r="INA1395" s="10"/>
      <c r="INB1395" s="10"/>
      <c r="INC1395" s="10"/>
      <c r="IND1395" s="10"/>
      <c r="INE1395" s="10"/>
      <c r="INF1395" s="10"/>
      <c r="ING1395" s="10"/>
      <c r="INH1395" s="10"/>
      <c r="INI1395" s="10"/>
      <c r="INJ1395" s="10"/>
      <c r="INK1395" s="10"/>
      <c r="INL1395" s="10"/>
      <c r="INM1395" s="10"/>
      <c r="INN1395" s="10"/>
      <c r="INO1395" s="10"/>
      <c r="INP1395" s="10"/>
      <c r="INQ1395" s="10"/>
      <c r="INR1395" s="10"/>
      <c r="INS1395" s="10"/>
      <c r="INT1395" s="10"/>
      <c r="INU1395" s="10"/>
      <c r="INV1395" s="10"/>
      <c r="INW1395" s="10"/>
      <c r="INX1395" s="10"/>
      <c r="INY1395" s="10"/>
      <c r="INZ1395" s="10"/>
      <c r="IOA1395" s="10"/>
      <c r="IOB1395" s="10"/>
      <c r="IOC1395" s="10"/>
      <c r="IOD1395" s="10"/>
      <c r="IOE1395" s="10"/>
      <c r="IOF1395" s="10"/>
      <c r="IOG1395" s="10"/>
      <c r="IOH1395" s="10"/>
      <c r="IOI1395" s="10"/>
      <c r="IOJ1395" s="10"/>
      <c r="IOK1395" s="10"/>
      <c r="IOL1395" s="10"/>
      <c r="IOM1395" s="10"/>
      <c r="ION1395" s="10"/>
      <c r="IOO1395" s="10"/>
      <c r="IOP1395" s="10"/>
      <c r="IOQ1395" s="10"/>
      <c r="IOR1395" s="10"/>
      <c r="IOS1395" s="10"/>
      <c r="IOT1395" s="10"/>
      <c r="IOU1395" s="10"/>
      <c r="IOV1395" s="10"/>
      <c r="IOW1395" s="10"/>
      <c r="IOX1395" s="10"/>
      <c r="IOY1395" s="10"/>
      <c r="IOZ1395" s="10"/>
      <c r="IPA1395" s="10"/>
      <c r="IPB1395" s="10"/>
      <c r="IPC1395" s="10"/>
      <c r="IPD1395" s="10"/>
      <c r="IPE1395" s="10"/>
      <c r="IPF1395" s="10"/>
      <c r="IPG1395" s="10"/>
      <c r="IPH1395" s="10"/>
      <c r="IPI1395" s="10"/>
      <c r="IPJ1395" s="10"/>
      <c r="IPK1395" s="10"/>
      <c r="IPL1395" s="10"/>
      <c r="IPM1395" s="10"/>
      <c r="IPN1395" s="10"/>
      <c r="IPO1395" s="10"/>
      <c r="IPP1395" s="10"/>
      <c r="IPQ1395" s="10"/>
      <c r="IPR1395" s="10"/>
      <c r="IPS1395" s="10"/>
      <c r="IPT1395" s="10"/>
      <c r="IPU1395" s="10"/>
      <c r="IPV1395" s="10"/>
      <c r="IPW1395" s="10"/>
      <c r="IPX1395" s="10"/>
      <c r="IPY1395" s="10"/>
      <c r="IPZ1395" s="10"/>
      <c r="IQA1395" s="10"/>
      <c r="IQB1395" s="10"/>
      <c r="IQC1395" s="10"/>
      <c r="IQD1395" s="10"/>
      <c r="IQE1395" s="10"/>
      <c r="IQF1395" s="10"/>
      <c r="IQG1395" s="10"/>
      <c r="IQH1395" s="10"/>
      <c r="IQI1395" s="10"/>
      <c r="IQJ1395" s="10"/>
      <c r="IQK1395" s="10"/>
      <c r="IQL1395" s="10"/>
      <c r="IQM1395" s="10"/>
      <c r="IQN1395" s="10"/>
      <c r="IQO1395" s="10"/>
      <c r="IQP1395" s="10"/>
      <c r="IQQ1395" s="10"/>
      <c r="IQR1395" s="10"/>
      <c r="IQS1395" s="10"/>
      <c r="IQT1395" s="10"/>
      <c r="IQU1395" s="10"/>
      <c r="IQV1395" s="10"/>
      <c r="IQW1395" s="10"/>
      <c r="IQX1395" s="10"/>
      <c r="IQY1395" s="10"/>
      <c r="IQZ1395" s="10"/>
      <c r="IRA1395" s="10"/>
      <c r="IRB1395" s="10"/>
      <c r="IRC1395" s="10"/>
      <c r="IRD1395" s="10"/>
      <c r="IRE1395" s="10"/>
      <c r="IRF1395" s="10"/>
      <c r="IRG1395" s="10"/>
      <c r="IRH1395" s="10"/>
      <c r="IRI1395" s="10"/>
      <c r="IRJ1395" s="10"/>
      <c r="IRK1395" s="10"/>
      <c r="IRL1395" s="10"/>
      <c r="IRM1395" s="10"/>
      <c r="IRN1395" s="10"/>
      <c r="IRO1395" s="10"/>
      <c r="IRP1395" s="10"/>
      <c r="IRQ1395" s="10"/>
      <c r="IRR1395" s="10"/>
      <c r="IRS1395" s="10"/>
      <c r="IRT1395" s="10"/>
      <c r="IRU1395" s="10"/>
      <c r="IRV1395" s="10"/>
      <c r="IRW1395" s="10"/>
      <c r="IRX1395" s="10"/>
      <c r="IRY1395" s="10"/>
      <c r="IRZ1395" s="10"/>
      <c r="ISA1395" s="10"/>
      <c r="ISB1395" s="10"/>
      <c r="ISC1395" s="10"/>
      <c r="ISD1395" s="10"/>
      <c r="ISE1395" s="10"/>
      <c r="ISF1395" s="10"/>
      <c r="ISG1395" s="10"/>
      <c r="ISH1395" s="10"/>
      <c r="ISI1395" s="10"/>
      <c r="ISJ1395" s="10"/>
      <c r="ISK1395" s="10"/>
      <c r="ISL1395" s="10"/>
      <c r="ISM1395" s="10"/>
      <c r="ISN1395" s="10"/>
      <c r="ISO1395" s="10"/>
      <c r="ISP1395" s="10"/>
      <c r="ISQ1395" s="10"/>
      <c r="ISR1395" s="10"/>
      <c r="ISS1395" s="10"/>
      <c r="IST1395" s="10"/>
      <c r="ISU1395" s="10"/>
      <c r="ISV1395" s="10"/>
      <c r="ISW1395" s="10"/>
      <c r="ISX1395" s="10"/>
      <c r="ISY1395" s="10"/>
      <c r="ISZ1395" s="10"/>
      <c r="ITA1395" s="10"/>
      <c r="ITB1395" s="10"/>
      <c r="ITC1395" s="10"/>
      <c r="ITD1395" s="10"/>
      <c r="ITE1395" s="10"/>
      <c r="ITF1395" s="10"/>
      <c r="ITG1395" s="10"/>
      <c r="ITH1395" s="10"/>
      <c r="ITI1395" s="10"/>
      <c r="ITJ1395" s="10"/>
      <c r="ITK1395" s="10"/>
      <c r="ITL1395" s="10"/>
      <c r="ITM1395" s="10"/>
      <c r="ITN1395" s="10"/>
      <c r="ITO1395" s="10"/>
      <c r="ITP1395" s="10"/>
      <c r="ITQ1395" s="10"/>
      <c r="ITR1395" s="10"/>
      <c r="ITS1395" s="10"/>
      <c r="ITT1395" s="10"/>
      <c r="ITU1395" s="10"/>
      <c r="ITV1395" s="10"/>
      <c r="ITW1395" s="10"/>
      <c r="ITX1395" s="10"/>
      <c r="ITY1395" s="10"/>
      <c r="ITZ1395" s="10"/>
      <c r="IUA1395" s="10"/>
      <c r="IUB1395" s="10"/>
      <c r="IUC1395" s="10"/>
      <c r="IUD1395" s="10"/>
      <c r="IUE1395" s="10"/>
      <c r="IUF1395" s="10"/>
      <c r="IUG1395" s="10"/>
      <c r="IUH1395" s="10"/>
      <c r="IUI1395" s="10"/>
      <c r="IUJ1395" s="10"/>
      <c r="IUK1395" s="10"/>
      <c r="IUL1395" s="10"/>
      <c r="IUM1395" s="10"/>
      <c r="IUN1395" s="10"/>
      <c r="IUO1395" s="10"/>
      <c r="IUP1395" s="10"/>
      <c r="IUQ1395" s="10"/>
      <c r="IUR1395" s="10"/>
      <c r="IUS1395" s="10"/>
      <c r="IUT1395" s="10"/>
      <c r="IUU1395" s="10"/>
      <c r="IUV1395" s="10"/>
      <c r="IUW1395" s="10"/>
      <c r="IUX1395" s="10"/>
      <c r="IUY1395" s="10"/>
      <c r="IUZ1395" s="10"/>
      <c r="IVA1395" s="10"/>
      <c r="IVB1395" s="10"/>
      <c r="IVC1395" s="10"/>
      <c r="IVD1395" s="10"/>
      <c r="IVE1395" s="10"/>
      <c r="IVF1395" s="10"/>
      <c r="IVG1395" s="10"/>
      <c r="IVH1395" s="10"/>
      <c r="IVI1395" s="10"/>
      <c r="IVJ1395" s="10"/>
      <c r="IVK1395" s="10"/>
      <c r="IVL1395" s="10"/>
      <c r="IVM1395" s="10"/>
      <c r="IVN1395" s="10"/>
      <c r="IVO1395" s="10"/>
      <c r="IVP1395" s="10"/>
      <c r="IVQ1395" s="10"/>
      <c r="IVR1395" s="10"/>
      <c r="IVS1395" s="10"/>
      <c r="IVT1395" s="10"/>
      <c r="IVU1395" s="10"/>
      <c r="IVV1395" s="10"/>
      <c r="IVW1395" s="10"/>
      <c r="IVX1395" s="10"/>
      <c r="IVY1395" s="10"/>
      <c r="IVZ1395" s="10"/>
      <c r="IWA1395" s="10"/>
      <c r="IWB1395" s="10"/>
      <c r="IWC1395" s="10"/>
      <c r="IWD1395" s="10"/>
      <c r="IWE1395" s="10"/>
      <c r="IWF1395" s="10"/>
      <c r="IWG1395" s="10"/>
      <c r="IWH1395" s="10"/>
      <c r="IWI1395" s="10"/>
      <c r="IWJ1395" s="10"/>
      <c r="IWK1395" s="10"/>
      <c r="IWL1395" s="10"/>
      <c r="IWM1395" s="10"/>
      <c r="IWN1395" s="10"/>
      <c r="IWO1395" s="10"/>
      <c r="IWP1395" s="10"/>
      <c r="IWQ1395" s="10"/>
      <c r="IWR1395" s="10"/>
      <c r="IWS1395" s="10"/>
      <c r="IWT1395" s="10"/>
      <c r="IWU1395" s="10"/>
      <c r="IWV1395" s="10"/>
      <c r="IWW1395" s="10"/>
      <c r="IWX1395" s="10"/>
      <c r="IWY1395" s="10"/>
      <c r="IWZ1395" s="10"/>
      <c r="IXA1395" s="10"/>
      <c r="IXB1395" s="10"/>
      <c r="IXC1395" s="10"/>
      <c r="IXD1395" s="10"/>
      <c r="IXE1395" s="10"/>
      <c r="IXF1395" s="10"/>
      <c r="IXG1395" s="10"/>
      <c r="IXH1395" s="10"/>
      <c r="IXI1395" s="10"/>
      <c r="IXJ1395" s="10"/>
      <c r="IXK1395" s="10"/>
      <c r="IXL1395" s="10"/>
      <c r="IXM1395" s="10"/>
      <c r="IXN1395" s="10"/>
      <c r="IXO1395" s="10"/>
      <c r="IXP1395" s="10"/>
      <c r="IXQ1395" s="10"/>
      <c r="IXR1395" s="10"/>
      <c r="IXS1395" s="10"/>
      <c r="IXT1395" s="10"/>
      <c r="IXU1395" s="10"/>
      <c r="IXV1395" s="10"/>
      <c r="IXW1395" s="10"/>
      <c r="IXX1395" s="10"/>
      <c r="IXY1395" s="10"/>
      <c r="IXZ1395" s="10"/>
      <c r="IYA1395" s="10"/>
      <c r="IYB1395" s="10"/>
      <c r="IYC1395" s="10"/>
      <c r="IYD1395" s="10"/>
      <c r="IYE1395" s="10"/>
      <c r="IYF1395" s="10"/>
      <c r="IYG1395" s="10"/>
      <c r="IYH1395" s="10"/>
      <c r="IYI1395" s="10"/>
      <c r="IYJ1395" s="10"/>
      <c r="IYK1395" s="10"/>
      <c r="IYL1395" s="10"/>
      <c r="IYM1395" s="10"/>
      <c r="IYN1395" s="10"/>
      <c r="IYO1395" s="10"/>
      <c r="IYP1395" s="10"/>
      <c r="IYQ1395" s="10"/>
      <c r="IYR1395" s="10"/>
      <c r="IYS1395" s="10"/>
      <c r="IYT1395" s="10"/>
      <c r="IYU1395" s="10"/>
      <c r="IYV1395" s="10"/>
      <c r="IYW1395" s="10"/>
      <c r="IYX1395" s="10"/>
      <c r="IYY1395" s="10"/>
      <c r="IYZ1395" s="10"/>
      <c r="IZA1395" s="10"/>
      <c r="IZB1395" s="10"/>
      <c r="IZC1395" s="10"/>
      <c r="IZD1395" s="10"/>
      <c r="IZE1395" s="10"/>
      <c r="IZF1395" s="10"/>
      <c r="IZG1395" s="10"/>
      <c r="IZH1395" s="10"/>
      <c r="IZI1395" s="10"/>
      <c r="IZJ1395" s="10"/>
      <c r="IZK1395" s="10"/>
      <c r="IZL1395" s="10"/>
      <c r="IZM1395" s="10"/>
      <c r="IZN1395" s="10"/>
      <c r="IZO1395" s="10"/>
      <c r="IZP1395" s="10"/>
      <c r="IZQ1395" s="10"/>
      <c r="IZR1395" s="10"/>
      <c r="IZS1395" s="10"/>
      <c r="IZT1395" s="10"/>
      <c r="IZU1395" s="10"/>
      <c r="IZV1395" s="10"/>
      <c r="IZW1395" s="10"/>
      <c r="IZX1395" s="10"/>
      <c r="IZY1395" s="10"/>
      <c r="IZZ1395" s="10"/>
      <c r="JAA1395" s="10"/>
      <c r="JAB1395" s="10"/>
      <c r="JAC1395" s="10"/>
      <c r="JAD1395" s="10"/>
      <c r="JAE1395" s="10"/>
      <c r="JAF1395" s="10"/>
      <c r="JAG1395" s="10"/>
      <c r="JAH1395" s="10"/>
      <c r="JAI1395" s="10"/>
      <c r="JAJ1395" s="10"/>
      <c r="JAK1395" s="10"/>
      <c r="JAL1395" s="10"/>
      <c r="JAM1395" s="10"/>
      <c r="JAN1395" s="10"/>
      <c r="JAO1395" s="10"/>
      <c r="JAP1395" s="10"/>
      <c r="JAQ1395" s="10"/>
      <c r="JAR1395" s="10"/>
      <c r="JAS1395" s="10"/>
      <c r="JAT1395" s="10"/>
      <c r="JAU1395" s="10"/>
      <c r="JAV1395" s="10"/>
      <c r="JAW1395" s="10"/>
      <c r="JAX1395" s="10"/>
      <c r="JAY1395" s="10"/>
      <c r="JAZ1395" s="10"/>
      <c r="JBA1395" s="10"/>
      <c r="JBB1395" s="10"/>
      <c r="JBC1395" s="10"/>
      <c r="JBD1395" s="10"/>
      <c r="JBE1395" s="10"/>
      <c r="JBF1395" s="10"/>
      <c r="JBG1395" s="10"/>
      <c r="JBH1395" s="10"/>
      <c r="JBI1395" s="10"/>
      <c r="JBJ1395" s="10"/>
      <c r="JBK1395" s="10"/>
      <c r="JBL1395" s="10"/>
      <c r="JBM1395" s="10"/>
      <c r="JBN1395" s="10"/>
      <c r="JBO1395" s="10"/>
      <c r="JBP1395" s="10"/>
      <c r="JBQ1395" s="10"/>
      <c r="JBR1395" s="10"/>
      <c r="JBS1395" s="10"/>
      <c r="JBT1395" s="10"/>
      <c r="JBU1395" s="10"/>
      <c r="JBV1395" s="10"/>
      <c r="JBW1395" s="10"/>
      <c r="JBX1395" s="10"/>
      <c r="JBY1395" s="10"/>
      <c r="JBZ1395" s="10"/>
      <c r="JCA1395" s="10"/>
      <c r="JCB1395" s="10"/>
      <c r="JCC1395" s="10"/>
      <c r="JCD1395" s="10"/>
      <c r="JCE1395" s="10"/>
      <c r="JCF1395" s="10"/>
      <c r="JCG1395" s="10"/>
      <c r="JCH1395" s="10"/>
      <c r="JCI1395" s="10"/>
      <c r="JCJ1395" s="10"/>
      <c r="JCK1395" s="10"/>
      <c r="JCL1395" s="10"/>
      <c r="JCM1395" s="10"/>
      <c r="JCN1395" s="10"/>
      <c r="JCO1395" s="10"/>
      <c r="JCP1395" s="10"/>
      <c r="JCQ1395" s="10"/>
      <c r="JCR1395" s="10"/>
      <c r="JCS1395" s="10"/>
      <c r="JCT1395" s="10"/>
      <c r="JCU1395" s="10"/>
      <c r="JCV1395" s="10"/>
      <c r="JCW1395" s="10"/>
      <c r="JCX1395" s="10"/>
      <c r="JCY1395" s="10"/>
      <c r="JCZ1395" s="10"/>
      <c r="JDA1395" s="10"/>
      <c r="JDB1395" s="10"/>
      <c r="JDC1395" s="10"/>
      <c r="JDD1395" s="10"/>
      <c r="JDE1395" s="10"/>
      <c r="JDF1395" s="10"/>
      <c r="JDG1395" s="10"/>
      <c r="JDH1395" s="10"/>
      <c r="JDI1395" s="10"/>
      <c r="JDJ1395" s="10"/>
      <c r="JDK1395" s="10"/>
      <c r="JDL1395" s="10"/>
      <c r="JDM1395" s="10"/>
      <c r="JDN1395" s="10"/>
      <c r="JDO1395" s="10"/>
      <c r="JDP1395" s="10"/>
      <c r="JDQ1395" s="10"/>
      <c r="JDR1395" s="10"/>
      <c r="JDS1395" s="10"/>
      <c r="JDT1395" s="10"/>
      <c r="JDU1395" s="10"/>
      <c r="JDV1395" s="10"/>
      <c r="JDW1395" s="10"/>
      <c r="JDX1395" s="10"/>
      <c r="JDY1395" s="10"/>
      <c r="JDZ1395" s="10"/>
      <c r="JEA1395" s="10"/>
      <c r="JEB1395" s="10"/>
      <c r="JEC1395" s="10"/>
      <c r="JED1395" s="10"/>
      <c r="JEE1395" s="10"/>
      <c r="JEF1395" s="10"/>
      <c r="JEG1395" s="10"/>
      <c r="JEH1395" s="10"/>
      <c r="JEI1395" s="10"/>
      <c r="JEJ1395" s="10"/>
      <c r="JEK1395" s="10"/>
      <c r="JEL1395" s="10"/>
      <c r="JEM1395" s="10"/>
      <c r="JEN1395" s="10"/>
      <c r="JEO1395" s="10"/>
      <c r="JEP1395" s="10"/>
      <c r="JEQ1395" s="10"/>
      <c r="JER1395" s="10"/>
      <c r="JES1395" s="10"/>
      <c r="JET1395" s="10"/>
      <c r="JEU1395" s="10"/>
      <c r="JEV1395" s="10"/>
      <c r="JEW1395" s="10"/>
      <c r="JEX1395" s="10"/>
      <c r="JEY1395" s="10"/>
      <c r="JEZ1395" s="10"/>
      <c r="JFA1395" s="10"/>
      <c r="JFB1395" s="10"/>
      <c r="JFC1395" s="10"/>
      <c r="JFD1395" s="10"/>
      <c r="JFE1395" s="10"/>
      <c r="JFF1395" s="10"/>
      <c r="JFG1395" s="10"/>
      <c r="JFH1395" s="10"/>
      <c r="JFI1395" s="10"/>
      <c r="JFJ1395" s="10"/>
      <c r="JFK1395" s="10"/>
      <c r="JFL1395" s="10"/>
      <c r="JFM1395" s="10"/>
      <c r="JFN1395" s="10"/>
      <c r="JFO1395" s="10"/>
      <c r="JFP1395" s="10"/>
      <c r="JFQ1395" s="10"/>
      <c r="JFR1395" s="10"/>
      <c r="JFS1395" s="10"/>
      <c r="JFT1395" s="10"/>
      <c r="JFU1395" s="10"/>
      <c r="JFV1395" s="10"/>
      <c r="JFW1395" s="10"/>
      <c r="JFX1395" s="10"/>
      <c r="JFY1395" s="10"/>
      <c r="JFZ1395" s="10"/>
      <c r="JGA1395" s="10"/>
      <c r="JGB1395" s="10"/>
      <c r="JGC1395" s="10"/>
      <c r="JGD1395" s="10"/>
      <c r="JGE1395" s="10"/>
      <c r="JGF1395" s="10"/>
      <c r="JGG1395" s="10"/>
      <c r="JGH1395" s="10"/>
      <c r="JGI1395" s="10"/>
      <c r="JGJ1395" s="10"/>
      <c r="JGK1395" s="10"/>
      <c r="JGL1395" s="10"/>
      <c r="JGM1395" s="10"/>
      <c r="JGN1395" s="10"/>
      <c r="JGO1395" s="10"/>
      <c r="JGP1395" s="10"/>
      <c r="JGQ1395" s="10"/>
      <c r="JGR1395" s="10"/>
      <c r="JGS1395" s="10"/>
      <c r="JGT1395" s="10"/>
      <c r="JGU1395" s="10"/>
      <c r="JGV1395" s="10"/>
      <c r="JGW1395" s="10"/>
      <c r="JGX1395" s="10"/>
      <c r="JGY1395" s="10"/>
      <c r="JGZ1395" s="10"/>
      <c r="JHA1395" s="10"/>
      <c r="JHB1395" s="10"/>
      <c r="JHC1395" s="10"/>
      <c r="JHD1395" s="10"/>
      <c r="JHE1395" s="10"/>
      <c r="JHF1395" s="10"/>
      <c r="JHG1395" s="10"/>
      <c r="JHH1395" s="10"/>
      <c r="JHI1395" s="10"/>
      <c r="JHJ1395" s="10"/>
      <c r="JHK1395" s="10"/>
      <c r="JHL1395" s="10"/>
      <c r="JHM1395" s="10"/>
      <c r="JHN1395" s="10"/>
      <c r="JHO1395" s="10"/>
      <c r="JHP1395" s="10"/>
      <c r="JHQ1395" s="10"/>
      <c r="JHR1395" s="10"/>
      <c r="JHS1395" s="10"/>
      <c r="JHT1395" s="10"/>
      <c r="JHU1395" s="10"/>
      <c r="JHV1395" s="10"/>
      <c r="JHW1395" s="10"/>
      <c r="JHX1395" s="10"/>
      <c r="JHY1395" s="10"/>
      <c r="JHZ1395" s="10"/>
      <c r="JIA1395" s="10"/>
      <c r="JIB1395" s="10"/>
      <c r="JIC1395" s="10"/>
      <c r="JID1395" s="10"/>
      <c r="JIE1395" s="10"/>
      <c r="JIF1395" s="10"/>
      <c r="JIG1395" s="10"/>
      <c r="JIH1395" s="10"/>
      <c r="JII1395" s="10"/>
      <c r="JIJ1395" s="10"/>
      <c r="JIK1395" s="10"/>
      <c r="JIL1395" s="10"/>
      <c r="JIM1395" s="10"/>
      <c r="JIN1395" s="10"/>
      <c r="JIO1395" s="10"/>
      <c r="JIP1395" s="10"/>
      <c r="JIQ1395" s="10"/>
      <c r="JIR1395" s="10"/>
      <c r="JIS1395" s="10"/>
      <c r="JIT1395" s="10"/>
      <c r="JIU1395" s="10"/>
      <c r="JIV1395" s="10"/>
      <c r="JIW1395" s="10"/>
      <c r="JIX1395" s="10"/>
      <c r="JIY1395" s="10"/>
      <c r="JIZ1395" s="10"/>
      <c r="JJA1395" s="10"/>
      <c r="JJB1395" s="10"/>
      <c r="JJC1395" s="10"/>
      <c r="JJD1395" s="10"/>
      <c r="JJE1395" s="10"/>
      <c r="JJF1395" s="10"/>
      <c r="JJG1395" s="10"/>
      <c r="JJH1395" s="10"/>
      <c r="JJI1395" s="10"/>
      <c r="JJJ1395" s="10"/>
      <c r="JJK1395" s="10"/>
      <c r="JJL1395" s="10"/>
      <c r="JJM1395" s="10"/>
      <c r="JJN1395" s="10"/>
      <c r="JJO1395" s="10"/>
      <c r="JJP1395" s="10"/>
      <c r="JJQ1395" s="10"/>
      <c r="JJR1395" s="10"/>
      <c r="JJS1395" s="10"/>
      <c r="JJT1395" s="10"/>
      <c r="JJU1395" s="10"/>
      <c r="JJV1395" s="10"/>
      <c r="JJW1395" s="10"/>
      <c r="JJX1395" s="10"/>
      <c r="JJY1395" s="10"/>
      <c r="JJZ1395" s="10"/>
      <c r="JKA1395" s="10"/>
      <c r="JKB1395" s="10"/>
      <c r="JKC1395" s="10"/>
      <c r="JKD1395" s="10"/>
      <c r="JKE1395" s="10"/>
      <c r="JKF1395" s="10"/>
      <c r="JKG1395" s="10"/>
      <c r="JKH1395" s="10"/>
      <c r="JKI1395" s="10"/>
      <c r="JKJ1395" s="10"/>
      <c r="JKK1395" s="10"/>
      <c r="JKL1395" s="10"/>
      <c r="JKM1395" s="10"/>
      <c r="JKN1395" s="10"/>
      <c r="JKO1395" s="10"/>
      <c r="JKP1395" s="10"/>
      <c r="JKQ1395" s="10"/>
      <c r="JKR1395" s="10"/>
      <c r="JKS1395" s="10"/>
      <c r="JKT1395" s="10"/>
      <c r="JKU1395" s="10"/>
      <c r="JKV1395" s="10"/>
      <c r="JKW1395" s="10"/>
      <c r="JKX1395" s="10"/>
      <c r="JKY1395" s="10"/>
      <c r="JKZ1395" s="10"/>
      <c r="JLA1395" s="10"/>
      <c r="JLB1395" s="10"/>
      <c r="JLC1395" s="10"/>
      <c r="JLD1395" s="10"/>
      <c r="JLE1395" s="10"/>
      <c r="JLF1395" s="10"/>
      <c r="JLG1395" s="10"/>
      <c r="JLH1395" s="10"/>
      <c r="JLI1395" s="10"/>
      <c r="JLJ1395" s="10"/>
      <c r="JLK1395" s="10"/>
      <c r="JLL1395" s="10"/>
      <c r="JLM1395" s="10"/>
      <c r="JLN1395" s="10"/>
      <c r="JLO1395" s="10"/>
      <c r="JLP1395" s="10"/>
      <c r="JLQ1395" s="10"/>
      <c r="JLR1395" s="10"/>
      <c r="JLS1395" s="10"/>
      <c r="JLT1395" s="10"/>
      <c r="JLU1395" s="10"/>
      <c r="JLV1395" s="10"/>
      <c r="JLW1395" s="10"/>
      <c r="JLX1395" s="10"/>
      <c r="JLY1395" s="10"/>
      <c r="JLZ1395" s="10"/>
      <c r="JMA1395" s="10"/>
      <c r="JMB1395" s="10"/>
      <c r="JMC1395" s="10"/>
      <c r="JMD1395" s="10"/>
      <c r="JME1395" s="10"/>
      <c r="JMF1395" s="10"/>
      <c r="JMG1395" s="10"/>
      <c r="JMH1395" s="10"/>
      <c r="JMI1395" s="10"/>
      <c r="JMJ1395" s="10"/>
      <c r="JMK1395" s="10"/>
      <c r="JML1395" s="10"/>
      <c r="JMM1395" s="10"/>
      <c r="JMN1395" s="10"/>
      <c r="JMO1395" s="10"/>
      <c r="JMP1395" s="10"/>
      <c r="JMQ1395" s="10"/>
      <c r="JMR1395" s="10"/>
      <c r="JMS1395" s="10"/>
      <c r="JMT1395" s="10"/>
      <c r="JMU1395" s="10"/>
      <c r="JMV1395" s="10"/>
      <c r="JMW1395" s="10"/>
      <c r="JMX1395" s="10"/>
      <c r="JMY1395" s="10"/>
      <c r="JMZ1395" s="10"/>
      <c r="JNA1395" s="10"/>
      <c r="JNB1395" s="10"/>
      <c r="JNC1395" s="10"/>
      <c r="JND1395" s="10"/>
      <c r="JNE1395" s="10"/>
      <c r="JNF1395" s="10"/>
      <c r="JNG1395" s="10"/>
      <c r="JNH1395" s="10"/>
      <c r="JNI1395" s="10"/>
      <c r="JNJ1395" s="10"/>
      <c r="JNK1395" s="10"/>
      <c r="JNL1395" s="10"/>
      <c r="JNM1395" s="10"/>
      <c r="JNN1395" s="10"/>
      <c r="JNO1395" s="10"/>
      <c r="JNP1395" s="10"/>
      <c r="JNQ1395" s="10"/>
      <c r="JNR1395" s="10"/>
      <c r="JNS1395" s="10"/>
      <c r="JNT1395" s="10"/>
      <c r="JNU1395" s="10"/>
      <c r="JNV1395" s="10"/>
      <c r="JNW1395" s="10"/>
      <c r="JNX1395" s="10"/>
      <c r="JNY1395" s="10"/>
      <c r="JNZ1395" s="10"/>
      <c r="JOA1395" s="10"/>
      <c r="JOB1395" s="10"/>
      <c r="JOC1395" s="10"/>
      <c r="JOD1395" s="10"/>
      <c r="JOE1395" s="10"/>
      <c r="JOF1395" s="10"/>
      <c r="JOG1395" s="10"/>
      <c r="JOH1395" s="10"/>
      <c r="JOI1395" s="10"/>
      <c r="JOJ1395" s="10"/>
      <c r="JOK1395" s="10"/>
      <c r="JOL1395" s="10"/>
      <c r="JOM1395" s="10"/>
      <c r="JON1395" s="10"/>
      <c r="JOO1395" s="10"/>
      <c r="JOP1395" s="10"/>
      <c r="JOQ1395" s="10"/>
      <c r="JOR1395" s="10"/>
      <c r="JOS1395" s="10"/>
      <c r="JOT1395" s="10"/>
      <c r="JOU1395" s="10"/>
      <c r="JOV1395" s="10"/>
      <c r="JOW1395" s="10"/>
      <c r="JOX1395" s="10"/>
      <c r="JOY1395" s="10"/>
      <c r="JOZ1395" s="10"/>
      <c r="JPA1395" s="10"/>
      <c r="JPB1395" s="10"/>
      <c r="JPC1395" s="10"/>
      <c r="JPD1395" s="10"/>
      <c r="JPE1395" s="10"/>
      <c r="JPF1395" s="10"/>
      <c r="JPG1395" s="10"/>
      <c r="JPH1395" s="10"/>
      <c r="JPI1395" s="10"/>
      <c r="JPJ1395" s="10"/>
      <c r="JPK1395" s="10"/>
      <c r="JPL1395" s="10"/>
      <c r="JPM1395" s="10"/>
      <c r="JPN1395" s="10"/>
      <c r="JPO1395" s="10"/>
      <c r="JPP1395" s="10"/>
      <c r="JPQ1395" s="10"/>
      <c r="JPR1395" s="10"/>
      <c r="JPS1395" s="10"/>
      <c r="JPT1395" s="10"/>
      <c r="JPU1395" s="10"/>
      <c r="JPV1395" s="10"/>
      <c r="JPW1395" s="10"/>
      <c r="JPX1395" s="10"/>
      <c r="JPY1395" s="10"/>
      <c r="JPZ1395" s="10"/>
      <c r="JQA1395" s="10"/>
      <c r="JQB1395" s="10"/>
      <c r="JQC1395" s="10"/>
      <c r="JQD1395" s="10"/>
      <c r="JQE1395" s="10"/>
      <c r="JQF1395" s="10"/>
      <c r="JQG1395" s="10"/>
      <c r="JQH1395" s="10"/>
      <c r="JQI1395" s="10"/>
      <c r="JQJ1395" s="10"/>
      <c r="JQK1395" s="10"/>
      <c r="JQL1395" s="10"/>
      <c r="JQM1395" s="10"/>
      <c r="JQN1395" s="10"/>
      <c r="JQO1395" s="10"/>
      <c r="JQP1395" s="10"/>
      <c r="JQQ1395" s="10"/>
      <c r="JQR1395" s="10"/>
      <c r="JQS1395" s="10"/>
      <c r="JQT1395" s="10"/>
      <c r="JQU1395" s="10"/>
      <c r="JQV1395" s="10"/>
      <c r="JQW1395" s="10"/>
      <c r="JQX1395" s="10"/>
      <c r="JQY1395" s="10"/>
      <c r="JQZ1395" s="10"/>
      <c r="JRA1395" s="10"/>
      <c r="JRB1395" s="10"/>
      <c r="JRC1395" s="10"/>
      <c r="JRD1395" s="10"/>
      <c r="JRE1395" s="10"/>
      <c r="JRF1395" s="10"/>
      <c r="JRG1395" s="10"/>
      <c r="JRH1395" s="10"/>
      <c r="JRI1395" s="10"/>
      <c r="JRJ1395" s="10"/>
      <c r="JRK1395" s="10"/>
      <c r="JRL1395" s="10"/>
      <c r="JRM1395" s="10"/>
      <c r="JRN1395" s="10"/>
      <c r="JRO1395" s="10"/>
      <c r="JRP1395" s="10"/>
      <c r="JRQ1395" s="10"/>
      <c r="JRR1395" s="10"/>
      <c r="JRS1395" s="10"/>
      <c r="JRT1395" s="10"/>
      <c r="JRU1395" s="10"/>
      <c r="JRV1395" s="10"/>
      <c r="JRW1395" s="10"/>
      <c r="JRX1395" s="10"/>
      <c r="JRY1395" s="10"/>
      <c r="JRZ1395" s="10"/>
      <c r="JSA1395" s="10"/>
      <c r="JSB1395" s="10"/>
      <c r="JSC1395" s="10"/>
      <c r="JSD1395" s="10"/>
      <c r="JSE1395" s="10"/>
      <c r="JSF1395" s="10"/>
      <c r="JSG1395" s="10"/>
      <c r="JSH1395" s="10"/>
      <c r="JSI1395" s="10"/>
      <c r="JSJ1395" s="10"/>
      <c r="JSK1395" s="10"/>
      <c r="JSL1395" s="10"/>
      <c r="JSM1395" s="10"/>
      <c r="JSN1395" s="10"/>
      <c r="JSO1395" s="10"/>
      <c r="JSP1395" s="10"/>
      <c r="JSQ1395" s="10"/>
      <c r="JSR1395" s="10"/>
      <c r="JSS1395" s="10"/>
      <c r="JST1395" s="10"/>
      <c r="JSU1395" s="10"/>
      <c r="JSV1395" s="10"/>
      <c r="JSW1395" s="10"/>
      <c r="JSX1395" s="10"/>
      <c r="JSY1395" s="10"/>
      <c r="JSZ1395" s="10"/>
      <c r="JTA1395" s="10"/>
      <c r="JTB1395" s="10"/>
      <c r="JTC1395" s="10"/>
      <c r="JTD1395" s="10"/>
      <c r="JTE1395" s="10"/>
      <c r="JTF1395" s="10"/>
      <c r="JTG1395" s="10"/>
      <c r="JTH1395" s="10"/>
      <c r="JTI1395" s="10"/>
      <c r="JTJ1395" s="10"/>
      <c r="JTK1395" s="10"/>
      <c r="JTL1395" s="10"/>
      <c r="JTM1395" s="10"/>
      <c r="JTN1395" s="10"/>
      <c r="JTO1395" s="10"/>
      <c r="JTP1395" s="10"/>
      <c r="JTQ1395" s="10"/>
      <c r="JTR1395" s="10"/>
      <c r="JTS1395" s="10"/>
      <c r="JTT1395" s="10"/>
      <c r="JTU1395" s="10"/>
      <c r="JTV1395" s="10"/>
      <c r="JTW1395" s="10"/>
      <c r="JTX1395" s="10"/>
      <c r="JTY1395" s="10"/>
      <c r="JTZ1395" s="10"/>
      <c r="JUA1395" s="10"/>
      <c r="JUB1395" s="10"/>
      <c r="JUC1395" s="10"/>
      <c r="JUD1395" s="10"/>
      <c r="JUE1395" s="10"/>
      <c r="JUF1395" s="10"/>
      <c r="JUG1395" s="10"/>
      <c r="JUH1395" s="10"/>
      <c r="JUI1395" s="10"/>
      <c r="JUJ1395" s="10"/>
      <c r="JUK1395" s="10"/>
      <c r="JUL1395" s="10"/>
      <c r="JUM1395" s="10"/>
      <c r="JUN1395" s="10"/>
      <c r="JUO1395" s="10"/>
      <c r="JUP1395" s="10"/>
      <c r="JUQ1395" s="10"/>
      <c r="JUR1395" s="10"/>
      <c r="JUS1395" s="10"/>
      <c r="JUT1395" s="10"/>
      <c r="JUU1395" s="10"/>
      <c r="JUV1395" s="10"/>
      <c r="JUW1395" s="10"/>
      <c r="JUX1395" s="10"/>
      <c r="JUY1395" s="10"/>
      <c r="JUZ1395" s="10"/>
      <c r="JVA1395" s="10"/>
      <c r="JVB1395" s="10"/>
      <c r="JVC1395" s="10"/>
      <c r="JVD1395" s="10"/>
      <c r="JVE1395" s="10"/>
      <c r="JVF1395" s="10"/>
      <c r="JVG1395" s="10"/>
      <c r="JVH1395" s="10"/>
      <c r="JVI1395" s="10"/>
      <c r="JVJ1395" s="10"/>
      <c r="JVK1395" s="10"/>
      <c r="JVL1395" s="10"/>
      <c r="JVM1395" s="10"/>
      <c r="JVN1395" s="10"/>
      <c r="JVO1395" s="10"/>
      <c r="JVP1395" s="10"/>
      <c r="JVQ1395" s="10"/>
      <c r="JVR1395" s="10"/>
      <c r="JVS1395" s="10"/>
      <c r="JVT1395" s="10"/>
      <c r="JVU1395" s="10"/>
      <c r="JVV1395" s="10"/>
      <c r="JVW1395" s="10"/>
      <c r="JVX1395" s="10"/>
      <c r="JVY1395" s="10"/>
      <c r="JVZ1395" s="10"/>
      <c r="JWA1395" s="10"/>
      <c r="JWB1395" s="10"/>
      <c r="JWC1395" s="10"/>
      <c r="JWD1395" s="10"/>
      <c r="JWE1395" s="10"/>
      <c r="JWF1395" s="10"/>
      <c r="JWG1395" s="10"/>
      <c r="JWH1395" s="10"/>
      <c r="JWI1395" s="10"/>
      <c r="JWJ1395" s="10"/>
      <c r="JWK1395" s="10"/>
      <c r="JWL1395" s="10"/>
      <c r="JWM1395" s="10"/>
      <c r="JWN1395" s="10"/>
      <c r="JWO1395" s="10"/>
      <c r="JWP1395" s="10"/>
      <c r="JWQ1395" s="10"/>
      <c r="JWR1395" s="10"/>
      <c r="JWS1395" s="10"/>
      <c r="JWT1395" s="10"/>
      <c r="JWU1395" s="10"/>
      <c r="JWV1395" s="10"/>
      <c r="JWW1395" s="10"/>
      <c r="JWX1395" s="10"/>
      <c r="JWY1395" s="10"/>
      <c r="JWZ1395" s="10"/>
      <c r="JXA1395" s="10"/>
      <c r="JXB1395" s="10"/>
      <c r="JXC1395" s="10"/>
      <c r="JXD1395" s="10"/>
      <c r="JXE1395" s="10"/>
      <c r="JXF1395" s="10"/>
      <c r="JXG1395" s="10"/>
      <c r="JXH1395" s="10"/>
      <c r="JXI1395" s="10"/>
      <c r="JXJ1395" s="10"/>
      <c r="JXK1395" s="10"/>
      <c r="JXL1395" s="10"/>
      <c r="JXM1395" s="10"/>
      <c r="JXN1395" s="10"/>
      <c r="JXO1395" s="10"/>
      <c r="JXP1395" s="10"/>
      <c r="JXQ1395" s="10"/>
      <c r="JXR1395" s="10"/>
      <c r="JXS1395" s="10"/>
      <c r="JXT1395" s="10"/>
      <c r="JXU1395" s="10"/>
      <c r="JXV1395" s="10"/>
      <c r="JXW1395" s="10"/>
      <c r="JXX1395" s="10"/>
      <c r="JXY1395" s="10"/>
      <c r="JXZ1395" s="10"/>
      <c r="JYA1395" s="10"/>
      <c r="JYB1395" s="10"/>
      <c r="JYC1395" s="10"/>
      <c r="JYD1395" s="10"/>
      <c r="JYE1395" s="10"/>
      <c r="JYF1395" s="10"/>
      <c r="JYG1395" s="10"/>
      <c r="JYH1395" s="10"/>
      <c r="JYI1395" s="10"/>
      <c r="JYJ1395" s="10"/>
      <c r="JYK1395" s="10"/>
      <c r="JYL1395" s="10"/>
      <c r="JYM1395" s="10"/>
      <c r="JYN1395" s="10"/>
      <c r="JYO1395" s="10"/>
      <c r="JYP1395" s="10"/>
      <c r="JYQ1395" s="10"/>
      <c r="JYR1395" s="10"/>
      <c r="JYS1395" s="10"/>
      <c r="JYT1395" s="10"/>
      <c r="JYU1395" s="10"/>
      <c r="JYV1395" s="10"/>
      <c r="JYW1395" s="10"/>
      <c r="JYX1395" s="10"/>
      <c r="JYY1395" s="10"/>
      <c r="JYZ1395" s="10"/>
      <c r="JZA1395" s="10"/>
      <c r="JZB1395" s="10"/>
      <c r="JZC1395" s="10"/>
      <c r="JZD1395" s="10"/>
      <c r="JZE1395" s="10"/>
      <c r="JZF1395" s="10"/>
      <c r="JZG1395" s="10"/>
      <c r="JZH1395" s="10"/>
      <c r="JZI1395" s="10"/>
      <c r="JZJ1395" s="10"/>
      <c r="JZK1395" s="10"/>
      <c r="JZL1395" s="10"/>
      <c r="JZM1395" s="10"/>
      <c r="JZN1395" s="10"/>
      <c r="JZO1395" s="10"/>
      <c r="JZP1395" s="10"/>
      <c r="JZQ1395" s="10"/>
      <c r="JZR1395" s="10"/>
      <c r="JZS1395" s="10"/>
      <c r="JZT1395" s="10"/>
      <c r="JZU1395" s="10"/>
      <c r="JZV1395" s="10"/>
      <c r="JZW1395" s="10"/>
      <c r="JZX1395" s="10"/>
      <c r="JZY1395" s="10"/>
      <c r="JZZ1395" s="10"/>
      <c r="KAA1395" s="10"/>
      <c r="KAB1395" s="10"/>
      <c r="KAC1395" s="10"/>
      <c r="KAD1395" s="10"/>
      <c r="KAE1395" s="10"/>
      <c r="KAF1395" s="10"/>
      <c r="KAG1395" s="10"/>
      <c r="KAH1395" s="10"/>
      <c r="KAI1395" s="10"/>
      <c r="KAJ1395" s="10"/>
      <c r="KAK1395" s="10"/>
      <c r="KAL1395" s="10"/>
      <c r="KAM1395" s="10"/>
      <c r="KAN1395" s="10"/>
      <c r="KAO1395" s="10"/>
      <c r="KAP1395" s="10"/>
      <c r="KAQ1395" s="10"/>
      <c r="KAR1395" s="10"/>
      <c r="KAS1395" s="10"/>
      <c r="KAT1395" s="10"/>
      <c r="KAU1395" s="10"/>
      <c r="KAV1395" s="10"/>
      <c r="KAW1395" s="10"/>
      <c r="KAX1395" s="10"/>
      <c r="KAY1395" s="10"/>
      <c r="KAZ1395" s="10"/>
      <c r="KBA1395" s="10"/>
      <c r="KBB1395" s="10"/>
      <c r="KBC1395" s="10"/>
      <c r="KBD1395" s="10"/>
      <c r="KBE1395" s="10"/>
      <c r="KBF1395" s="10"/>
      <c r="KBG1395" s="10"/>
      <c r="KBH1395" s="10"/>
      <c r="KBI1395" s="10"/>
      <c r="KBJ1395" s="10"/>
      <c r="KBK1395" s="10"/>
      <c r="KBL1395" s="10"/>
      <c r="KBM1395" s="10"/>
      <c r="KBN1395" s="10"/>
      <c r="KBO1395" s="10"/>
      <c r="KBP1395" s="10"/>
      <c r="KBQ1395" s="10"/>
      <c r="KBR1395" s="10"/>
      <c r="KBS1395" s="10"/>
      <c r="KBT1395" s="10"/>
      <c r="KBU1395" s="10"/>
      <c r="KBV1395" s="10"/>
      <c r="KBW1395" s="10"/>
      <c r="KBX1395" s="10"/>
      <c r="KBY1395" s="10"/>
      <c r="KBZ1395" s="10"/>
      <c r="KCA1395" s="10"/>
      <c r="KCB1395" s="10"/>
      <c r="KCC1395" s="10"/>
      <c r="KCD1395" s="10"/>
      <c r="KCE1395" s="10"/>
      <c r="KCF1395" s="10"/>
      <c r="KCG1395" s="10"/>
      <c r="KCH1395" s="10"/>
      <c r="KCI1395" s="10"/>
      <c r="KCJ1395" s="10"/>
      <c r="KCK1395" s="10"/>
      <c r="KCL1395" s="10"/>
      <c r="KCM1395" s="10"/>
      <c r="KCN1395" s="10"/>
      <c r="KCO1395" s="10"/>
      <c r="KCP1395" s="10"/>
      <c r="KCQ1395" s="10"/>
      <c r="KCR1395" s="10"/>
      <c r="KCS1395" s="10"/>
      <c r="KCT1395" s="10"/>
      <c r="KCU1395" s="10"/>
      <c r="KCV1395" s="10"/>
      <c r="KCW1395" s="10"/>
      <c r="KCX1395" s="10"/>
      <c r="KCY1395" s="10"/>
      <c r="KCZ1395" s="10"/>
      <c r="KDA1395" s="10"/>
      <c r="KDB1395" s="10"/>
      <c r="KDC1395" s="10"/>
      <c r="KDD1395" s="10"/>
      <c r="KDE1395" s="10"/>
      <c r="KDF1395" s="10"/>
      <c r="KDG1395" s="10"/>
      <c r="KDH1395" s="10"/>
      <c r="KDI1395" s="10"/>
      <c r="KDJ1395" s="10"/>
      <c r="KDK1395" s="10"/>
      <c r="KDL1395" s="10"/>
      <c r="KDM1395" s="10"/>
      <c r="KDN1395" s="10"/>
      <c r="KDO1395" s="10"/>
      <c r="KDP1395" s="10"/>
      <c r="KDQ1395" s="10"/>
      <c r="KDR1395" s="10"/>
      <c r="KDS1395" s="10"/>
      <c r="KDT1395" s="10"/>
      <c r="KDU1395" s="10"/>
      <c r="KDV1395" s="10"/>
      <c r="KDW1395" s="10"/>
      <c r="KDX1395" s="10"/>
      <c r="KDY1395" s="10"/>
      <c r="KDZ1395" s="10"/>
      <c r="KEA1395" s="10"/>
      <c r="KEB1395" s="10"/>
      <c r="KEC1395" s="10"/>
      <c r="KED1395" s="10"/>
      <c r="KEE1395" s="10"/>
      <c r="KEF1395" s="10"/>
      <c r="KEG1395" s="10"/>
      <c r="KEH1395" s="10"/>
      <c r="KEI1395" s="10"/>
      <c r="KEJ1395" s="10"/>
      <c r="KEK1395" s="10"/>
      <c r="KEL1395" s="10"/>
      <c r="KEM1395" s="10"/>
      <c r="KEN1395" s="10"/>
      <c r="KEO1395" s="10"/>
      <c r="KEP1395" s="10"/>
      <c r="KEQ1395" s="10"/>
      <c r="KER1395" s="10"/>
      <c r="KES1395" s="10"/>
      <c r="KET1395" s="10"/>
      <c r="KEU1395" s="10"/>
      <c r="KEV1395" s="10"/>
      <c r="KEW1395" s="10"/>
      <c r="KEX1395" s="10"/>
      <c r="KEY1395" s="10"/>
      <c r="KEZ1395" s="10"/>
      <c r="KFA1395" s="10"/>
      <c r="KFB1395" s="10"/>
      <c r="KFC1395" s="10"/>
      <c r="KFD1395" s="10"/>
      <c r="KFE1395" s="10"/>
      <c r="KFF1395" s="10"/>
      <c r="KFG1395" s="10"/>
      <c r="KFH1395" s="10"/>
      <c r="KFI1395" s="10"/>
      <c r="KFJ1395" s="10"/>
      <c r="KFK1395" s="10"/>
      <c r="KFL1395" s="10"/>
      <c r="KFM1395" s="10"/>
      <c r="KFN1395" s="10"/>
      <c r="KFO1395" s="10"/>
      <c r="KFP1395" s="10"/>
      <c r="KFQ1395" s="10"/>
      <c r="KFR1395" s="10"/>
      <c r="KFS1395" s="10"/>
      <c r="KFT1395" s="10"/>
      <c r="KFU1395" s="10"/>
      <c r="KFV1395" s="10"/>
      <c r="KFW1395" s="10"/>
      <c r="KFX1395" s="10"/>
      <c r="KFY1395" s="10"/>
      <c r="KFZ1395" s="10"/>
      <c r="KGA1395" s="10"/>
      <c r="KGB1395" s="10"/>
      <c r="KGC1395" s="10"/>
      <c r="KGD1395" s="10"/>
      <c r="KGE1395" s="10"/>
      <c r="KGF1395" s="10"/>
      <c r="KGG1395" s="10"/>
      <c r="KGH1395" s="10"/>
      <c r="KGI1395" s="10"/>
      <c r="KGJ1395" s="10"/>
      <c r="KGK1395" s="10"/>
      <c r="KGL1395" s="10"/>
      <c r="KGM1395" s="10"/>
      <c r="KGN1395" s="10"/>
      <c r="KGO1395" s="10"/>
      <c r="KGP1395" s="10"/>
      <c r="KGQ1395" s="10"/>
      <c r="KGR1395" s="10"/>
      <c r="KGS1395" s="10"/>
      <c r="KGT1395" s="10"/>
      <c r="KGU1395" s="10"/>
      <c r="KGV1395" s="10"/>
      <c r="KGW1395" s="10"/>
      <c r="KGX1395" s="10"/>
      <c r="KGY1395" s="10"/>
      <c r="KGZ1395" s="10"/>
      <c r="KHA1395" s="10"/>
      <c r="KHB1395" s="10"/>
      <c r="KHC1395" s="10"/>
      <c r="KHD1395" s="10"/>
      <c r="KHE1395" s="10"/>
      <c r="KHF1395" s="10"/>
      <c r="KHG1395" s="10"/>
      <c r="KHH1395" s="10"/>
      <c r="KHI1395" s="10"/>
      <c r="KHJ1395" s="10"/>
      <c r="KHK1395" s="10"/>
      <c r="KHL1395" s="10"/>
      <c r="KHM1395" s="10"/>
      <c r="KHN1395" s="10"/>
      <c r="KHO1395" s="10"/>
      <c r="KHP1395" s="10"/>
      <c r="KHQ1395" s="10"/>
      <c r="KHR1395" s="10"/>
      <c r="KHS1395" s="10"/>
      <c r="KHT1395" s="10"/>
      <c r="KHU1395" s="10"/>
      <c r="KHV1395" s="10"/>
      <c r="KHW1395" s="10"/>
      <c r="KHX1395" s="10"/>
      <c r="KHY1395" s="10"/>
      <c r="KHZ1395" s="10"/>
      <c r="KIA1395" s="10"/>
      <c r="KIB1395" s="10"/>
      <c r="KIC1395" s="10"/>
      <c r="KID1395" s="10"/>
      <c r="KIE1395" s="10"/>
      <c r="KIF1395" s="10"/>
      <c r="KIG1395" s="10"/>
      <c r="KIH1395" s="10"/>
      <c r="KII1395" s="10"/>
      <c r="KIJ1395" s="10"/>
      <c r="KIK1395" s="10"/>
      <c r="KIL1395" s="10"/>
      <c r="KIM1395" s="10"/>
      <c r="KIN1395" s="10"/>
      <c r="KIO1395" s="10"/>
      <c r="KIP1395" s="10"/>
      <c r="KIQ1395" s="10"/>
      <c r="KIR1395" s="10"/>
      <c r="KIS1395" s="10"/>
      <c r="KIT1395" s="10"/>
      <c r="KIU1395" s="10"/>
      <c r="KIV1395" s="10"/>
      <c r="KIW1395" s="10"/>
      <c r="KIX1395" s="10"/>
      <c r="KIY1395" s="10"/>
      <c r="KIZ1395" s="10"/>
      <c r="KJA1395" s="10"/>
      <c r="KJB1395" s="10"/>
      <c r="KJC1395" s="10"/>
      <c r="KJD1395" s="10"/>
      <c r="KJE1395" s="10"/>
      <c r="KJF1395" s="10"/>
      <c r="KJG1395" s="10"/>
      <c r="KJH1395" s="10"/>
      <c r="KJI1395" s="10"/>
      <c r="KJJ1395" s="10"/>
      <c r="KJK1395" s="10"/>
      <c r="KJL1395" s="10"/>
      <c r="KJM1395" s="10"/>
      <c r="KJN1395" s="10"/>
      <c r="KJO1395" s="10"/>
      <c r="KJP1395" s="10"/>
      <c r="KJQ1395" s="10"/>
      <c r="KJR1395" s="10"/>
      <c r="KJS1395" s="10"/>
      <c r="KJT1395" s="10"/>
      <c r="KJU1395" s="10"/>
      <c r="KJV1395" s="10"/>
      <c r="KJW1395" s="10"/>
      <c r="KJX1395" s="10"/>
      <c r="KJY1395" s="10"/>
      <c r="KJZ1395" s="10"/>
      <c r="KKA1395" s="10"/>
      <c r="KKB1395" s="10"/>
      <c r="KKC1395" s="10"/>
      <c r="KKD1395" s="10"/>
      <c r="KKE1395" s="10"/>
      <c r="KKF1395" s="10"/>
      <c r="KKG1395" s="10"/>
      <c r="KKH1395" s="10"/>
      <c r="KKI1395" s="10"/>
      <c r="KKJ1395" s="10"/>
      <c r="KKK1395" s="10"/>
      <c r="KKL1395" s="10"/>
      <c r="KKM1395" s="10"/>
      <c r="KKN1395" s="10"/>
      <c r="KKO1395" s="10"/>
      <c r="KKP1395" s="10"/>
      <c r="KKQ1395" s="10"/>
      <c r="KKR1395" s="10"/>
      <c r="KKS1395" s="10"/>
      <c r="KKT1395" s="10"/>
      <c r="KKU1395" s="10"/>
      <c r="KKV1395" s="10"/>
      <c r="KKW1395" s="10"/>
      <c r="KKX1395" s="10"/>
      <c r="KKY1395" s="10"/>
      <c r="KKZ1395" s="10"/>
      <c r="KLA1395" s="10"/>
      <c r="KLB1395" s="10"/>
      <c r="KLC1395" s="10"/>
      <c r="KLD1395" s="10"/>
      <c r="KLE1395" s="10"/>
      <c r="KLF1395" s="10"/>
      <c r="KLG1395" s="10"/>
      <c r="KLH1395" s="10"/>
      <c r="KLI1395" s="10"/>
      <c r="KLJ1395" s="10"/>
      <c r="KLK1395" s="10"/>
      <c r="KLL1395" s="10"/>
      <c r="KLM1395" s="10"/>
      <c r="KLN1395" s="10"/>
      <c r="KLO1395" s="10"/>
      <c r="KLP1395" s="10"/>
      <c r="KLQ1395" s="10"/>
      <c r="KLR1395" s="10"/>
      <c r="KLS1395" s="10"/>
      <c r="KLT1395" s="10"/>
      <c r="KLU1395" s="10"/>
      <c r="KLV1395" s="10"/>
      <c r="KLW1395" s="10"/>
      <c r="KLX1395" s="10"/>
      <c r="KLY1395" s="10"/>
      <c r="KLZ1395" s="10"/>
      <c r="KMA1395" s="10"/>
      <c r="KMB1395" s="10"/>
      <c r="KMC1395" s="10"/>
      <c r="KMD1395" s="10"/>
      <c r="KME1395" s="10"/>
      <c r="KMF1395" s="10"/>
      <c r="KMG1395" s="10"/>
      <c r="KMH1395" s="10"/>
      <c r="KMI1395" s="10"/>
      <c r="KMJ1395" s="10"/>
      <c r="KMK1395" s="10"/>
      <c r="KML1395" s="10"/>
      <c r="KMM1395" s="10"/>
      <c r="KMN1395" s="10"/>
      <c r="KMO1395" s="10"/>
      <c r="KMP1395" s="10"/>
      <c r="KMQ1395" s="10"/>
      <c r="KMR1395" s="10"/>
      <c r="KMS1395" s="10"/>
      <c r="KMT1395" s="10"/>
      <c r="KMU1395" s="10"/>
      <c r="KMV1395" s="10"/>
      <c r="KMW1395" s="10"/>
      <c r="KMX1395" s="10"/>
      <c r="KMY1395" s="10"/>
      <c r="KMZ1395" s="10"/>
      <c r="KNA1395" s="10"/>
      <c r="KNB1395" s="10"/>
      <c r="KNC1395" s="10"/>
      <c r="KND1395" s="10"/>
      <c r="KNE1395" s="10"/>
      <c r="KNF1395" s="10"/>
      <c r="KNG1395" s="10"/>
      <c r="KNH1395" s="10"/>
      <c r="KNI1395" s="10"/>
      <c r="KNJ1395" s="10"/>
      <c r="KNK1395" s="10"/>
      <c r="KNL1395" s="10"/>
      <c r="KNM1395" s="10"/>
      <c r="KNN1395" s="10"/>
      <c r="KNO1395" s="10"/>
      <c r="KNP1395" s="10"/>
      <c r="KNQ1395" s="10"/>
      <c r="KNR1395" s="10"/>
      <c r="KNS1395" s="10"/>
      <c r="KNT1395" s="10"/>
      <c r="KNU1395" s="10"/>
      <c r="KNV1395" s="10"/>
      <c r="KNW1395" s="10"/>
      <c r="KNX1395" s="10"/>
      <c r="KNY1395" s="10"/>
      <c r="KNZ1395" s="10"/>
      <c r="KOA1395" s="10"/>
      <c r="KOB1395" s="10"/>
      <c r="KOC1395" s="10"/>
      <c r="KOD1395" s="10"/>
      <c r="KOE1395" s="10"/>
      <c r="KOF1395" s="10"/>
      <c r="KOG1395" s="10"/>
      <c r="KOH1395" s="10"/>
      <c r="KOI1395" s="10"/>
      <c r="KOJ1395" s="10"/>
      <c r="KOK1395" s="10"/>
      <c r="KOL1395" s="10"/>
      <c r="KOM1395" s="10"/>
      <c r="KON1395" s="10"/>
      <c r="KOO1395" s="10"/>
      <c r="KOP1395" s="10"/>
      <c r="KOQ1395" s="10"/>
      <c r="KOR1395" s="10"/>
      <c r="KOS1395" s="10"/>
      <c r="KOT1395" s="10"/>
      <c r="KOU1395" s="10"/>
      <c r="KOV1395" s="10"/>
      <c r="KOW1395" s="10"/>
      <c r="KOX1395" s="10"/>
      <c r="KOY1395" s="10"/>
      <c r="KOZ1395" s="10"/>
      <c r="KPA1395" s="10"/>
      <c r="KPB1395" s="10"/>
      <c r="KPC1395" s="10"/>
      <c r="KPD1395" s="10"/>
      <c r="KPE1395" s="10"/>
      <c r="KPF1395" s="10"/>
      <c r="KPG1395" s="10"/>
      <c r="KPH1395" s="10"/>
      <c r="KPI1395" s="10"/>
      <c r="KPJ1395" s="10"/>
      <c r="KPK1395" s="10"/>
      <c r="KPL1395" s="10"/>
      <c r="KPM1395" s="10"/>
      <c r="KPN1395" s="10"/>
      <c r="KPO1395" s="10"/>
      <c r="KPP1395" s="10"/>
      <c r="KPQ1395" s="10"/>
      <c r="KPR1395" s="10"/>
      <c r="KPS1395" s="10"/>
      <c r="KPT1395" s="10"/>
      <c r="KPU1395" s="10"/>
      <c r="KPV1395" s="10"/>
      <c r="KPW1395" s="10"/>
      <c r="KPX1395" s="10"/>
      <c r="KPY1395" s="10"/>
      <c r="KPZ1395" s="10"/>
      <c r="KQA1395" s="10"/>
      <c r="KQB1395" s="10"/>
      <c r="KQC1395" s="10"/>
      <c r="KQD1395" s="10"/>
      <c r="KQE1395" s="10"/>
      <c r="KQF1395" s="10"/>
      <c r="KQG1395" s="10"/>
      <c r="KQH1395" s="10"/>
      <c r="KQI1395" s="10"/>
      <c r="KQJ1395" s="10"/>
      <c r="KQK1395" s="10"/>
      <c r="KQL1395" s="10"/>
      <c r="KQM1395" s="10"/>
      <c r="KQN1395" s="10"/>
      <c r="KQO1395" s="10"/>
      <c r="KQP1395" s="10"/>
      <c r="KQQ1395" s="10"/>
      <c r="KQR1395" s="10"/>
      <c r="KQS1395" s="10"/>
      <c r="KQT1395" s="10"/>
      <c r="KQU1395" s="10"/>
      <c r="KQV1395" s="10"/>
      <c r="KQW1395" s="10"/>
      <c r="KQX1395" s="10"/>
      <c r="KQY1395" s="10"/>
      <c r="KQZ1395" s="10"/>
      <c r="KRA1395" s="10"/>
      <c r="KRB1395" s="10"/>
      <c r="KRC1395" s="10"/>
      <c r="KRD1395" s="10"/>
      <c r="KRE1395" s="10"/>
      <c r="KRF1395" s="10"/>
      <c r="KRG1395" s="10"/>
      <c r="KRH1395" s="10"/>
      <c r="KRI1395" s="10"/>
      <c r="KRJ1395" s="10"/>
      <c r="KRK1395" s="10"/>
      <c r="KRL1395" s="10"/>
      <c r="KRM1395" s="10"/>
      <c r="KRN1395" s="10"/>
      <c r="KRO1395" s="10"/>
      <c r="KRP1395" s="10"/>
      <c r="KRQ1395" s="10"/>
      <c r="KRR1395" s="10"/>
      <c r="KRS1395" s="10"/>
      <c r="KRT1395" s="10"/>
      <c r="KRU1395" s="10"/>
      <c r="KRV1395" s="10"/>
      <c r="KRW1395" s="10"/>
      <c r="KRX1395" s="10"/>
      <c r="KRY1395" s="10"/>
      <c r="KRZ1395" s="10"/>
      <c r="KSA1395" s="10"/>
      <c r="KSB1395" s="10"/>
      <c r="KSC1395" s="10"/>
      <c r="KSD1395" s="10"/>
      <c r="KSE1395" s="10"/>
      <c r="KSF1395" s="10"/>
      <c r="KSG1395" s="10"/>
      <c r="KSH1395" s="10"/>
      <c r="KSI1395" s="10"/>
      <c r="KSJ1395" s="10"/>
      <c r="KSK1395" s="10"/>
      <c r="KSL1395" s="10"/>
      <c r="KSM1395" s="10"/>
      <c r="KSN1395" s="10"/>
      <c r="KSO1395" s="10"/>
      <c r="KSP1395" s="10"/>
      <c r="KSQ1395" s="10"/>
      <c r="KSR1395" s="10"/>
      <c r="KSS1395" s="10"/>
      <c r="KST1395" s="10"/>
      <c r="KSU1395" s="10"/>
      <c r="KSV1395" s="10"/>
      <c r="KSW1395" s="10"/>
      <c r="KSX1395" s="10"/>
      <c r="KSY1395" s="10"/>
      <c r="KSZ1395" s="10"/>
      <c r="KTA1395" s="10"/>
      <c r="KTB1395" s="10"/>
      <c r="KTC1395" s="10"/>
      <c r="KTD1395" s="10"/>
      <c r="KTE1395" s="10"/>
      <c r="KTF1395" s="10"/>
      <c r="KTG1395" s="10"/>
      <c r="KTH1395" s="10"/>
      <c r="KTI1395" s="10"/>
      <c r="KTJ1395" s="10"/>
      <c r="KTK1395" s="10"/>
      <c r="KTL1395" s="10"/>
      <c r="KTM1395" s="10"/>
      <c r="KTN1395" s="10"/>
      <c r="KTO1395" s="10"/>
      <c r="KTP1395" s="10"/>
      <c r="KTQ1395" s="10"/>
      <c r="KTR1395" s="10"/>
      <c r="KTS1395" s="10"/>
      <c r="KTT1395" s="10"/>
      <c r="KTU1395" s="10"/>
      <c r="KTV1395" s="10"/>
      <c r="KTW1395" s="10"/>
      <c r="KTX1395" s="10"/>
      <c r="KTY1395" s="10"/>
      <c r="KTZ1395" s="10"/>
      <c r="KUA1395" s="10"/>
      <c r="KUB1395" s="10"/>
      <c r="KUC1395" s="10"/>
      <c r="KUD1395" s="10"/>
      <c r="KUE1395" s="10"/>
      <c r="KUF1395" s="10"/>
      <c r="KUG1395" s="10"/>
      <c r="KUH1395" s="10"/>
      <c r="KUI1395" s="10"/>
      <c r="KUJ1395" s="10"/>
      <c r="KUK1395" s="10"/>
      <c r="KUL1395" s="10"/>
      <c r="KUM1395" s="10"/>
      <c r="KUN1395" s="10"/>
      <c r="KUO1395" s="10"/>
      <c r="KUP1395" s="10"/>
      <c r="KUQ1395" s="10"/>
      <c r="KUR1395" s="10"/>
      <c r="KUS1395" s="10"/>
      <c r="KUT1395" s="10"/>
      <c r="KUU1395" s="10"/>
      <c r="KUV1395" s="10"/>
      <c r="KUW1395" s="10"/>
      <c r="KUX1395" s="10"/>
      <c r="KUY1395" s="10"/>
      <c r="KUZ1395" s="10"/>
      <c r="KVA1395" s="10"/>
      <c r="KVB1395" s="10"/>
      <c r="KVC1395" s="10"/>
      <c r="KVD1395" s="10"/>
      <c r="KVE1395" s="10"/>
      <c r="KVF1395" s="10"/>
      <c r="KVG1395" s="10"/>
      <c r="KVH1395" s="10"/>
      <c r="KVI1395" s="10"/>
      <c r="KVJ1395" s="10"/>
      <c r="KVK1395" s="10"/>
      <c r="KVL1395" s="10"/>
      <c r="KVM1395" s="10"/>
      <c r="KVN1395" s="10"/>
      <c r="KVO1395" s="10"/>
      <c r="KVP1395" s="10"/>
      <c r="KVQ1395" s="10"/>
      <c r="KVR1395" s="10"/>
      <c r="KVS1395" s="10"/>
      <c r="KVT1395" s="10"/>
      <c r="KVU1395" s="10"/>
      <c r="KVV1395" s="10"/>
      <c r="KVW1395" s="10"/>
      <c r="KVX1395" s="10"/>
      <c r="KVY1395" s="10"/>
      <c r="KVZ1395" s="10"/>
      <c r="KWA1395" s="10"/>
      <c r="KWB1395" s="10"/>
      <c r="KWC1395" s="10"/>
      <c r="KWD1395" s="10"/>
      <c r="KWE1395" s="10"/>
      <c r="KWF1395" s="10"/>
      <c r="KWG1395" s="10"/>
      <c r="KWH1395" s="10"/>
      <c r="KWI1395" s="10"/>
      <c r="KWJ1395" s="10"/>
      <c r="KWK1395" s="10"/>
      <c r="KWL1395" s="10"/>
      <c r="KWM1395" s="10"/>
      <c r="KWN1395" s="10"/>
      <c r="KWO1395" s="10"/>
      <c r="KWP1395" s="10"/>
      <c r="KWQ1395" s="10"/>
      <c r="KWR1395" s="10"/>
      <c r="KWS1395" s="10"/>
      <c r="KWT1395" s="10"/>
      <c r="KWU1395" s="10"/>
      <c r="KWV1395" s="10"/>
      <c r="KWW1395" s="10"/>
      <c r="KWX1395" s="10"/>
      <c r="KWY1395" s="10"/>
      <c r="KWZ1395" s="10"/>
      <c r="KXA1395" s="10"/>
      <c r="KXB1395" s="10"/>
      <c r="KXC1395" s="10"/>
      <c r="KXD1395" s="10"/>
      <c r="KXE1395" s="10"/>
      <c r="KXF1395" s="10"/>
      <c r="KXG1395" s="10"/>
      <c r="KXH1395" s="10"/>
      <c r="KXI1395" s="10"/>
      <c r="KXJ1395" s="10"/>
      <c r="KXK1395" s="10"/>
      <c r="KXL1395" s="10"/>
      <c r="KXM1395" s="10"/>
      <c r="KXN1395" s="10"/>
      <c r="KXO1395" s="10"/>
      <c r="KXP1395" s="10"/>
      <c r="KXQ1395" s="10"/>
      <c r="KXR1395" s="10"/>
      <c r="KXS1395" s="10"/>
      <c r="KXT1395" s="10"/>
      <c r="KXU1395" s="10"/>
      <c r="KXV1395" s="10"/>
      <c r="KXW1395" s="10"/>
      <c r="KXX1395" s="10"/>
      <c r="KXY1395" s="10"/>
      <c r="KXZ1395" s="10"/>
      <c r="KYA1395" s="10"/>
      <c r="KYB1395" s="10"/>
      <c r="KYC1395" s="10"/>
      <c r="KYD1395" s="10"/>
      <c r="KYE1395" s="10"/>
      <c r="KYF1395" s="10"/>
      <c r="KYG1395" s="10"/>
      <c r="KYH1395" s="10"/>
      <c r="KYI1395" s="10"/>
      <c r="KYJ1395" s="10"/>
      <c r="KYK1395" s="10"/>
      <c r="KYL1395" s="10"/>
      <c r="KYM1395" s="10"/>
      <c r="KYN1395" s="10"/>
      <c r="KYO1395" s="10"/>
      <c r="KYP1395" s="10"/>
      <c r="KYQ1395" s="10"/>
      <c r="KYR1395" s="10"/>
      <c r="KYS1395" s="10"/>
      <c r="KYT1395" s="10"/>
      <c r="KYU1395" s="10"/>
      <c r="KYV1395" s="10"/>
      <c r="KYW1395" s="10"/>
      <c r="KYX1395" s="10"/>
      <c r="KYY1395" s="10"/>
      <c r="KYZ1395" s="10"/>
      <c r="KZA1395" s="10"/>
      <c r="KZB1395" s="10"/>
      <c r="KZC1395" s="10"/>
      <c r="KZD1395" s="10"/>
      <c r="KZE1395" s="10"/>
      <c r="KZF1395" s="10"/>
      <c r="KZG1395" s="10"/>
      <c r="KZH1395" s="10"/>
      <c r="KZI1395" s="10"/>
      <c r="KZJ1395" s="10"/>
      <c r="KZK1395" s="10"/>
      <c r="KZL1395" s="10"/>
      <c r="KZM1395" s="10"/>
      <c r="KZN1395" s="10"/>
      <c r="KZO1395" s="10"/>
      <c r="KZP1395" s="10"/>
      <c r="KZQ1395" s="10"/>
      <c r="KZR1395" s="10"/>
      <c r="KZS1395" s="10"/>
      <c r="KZT1395" s="10"/>
      <c r="KZU1395" s="10"/>
      <c r="KZV1395" s="10"/>
      <c r="KZW1395" s="10"/>
      <c r="KZX1395" s="10"/>
      <c r="KZY1395" s="10"/>
      <c r="KZZ1395" s="10"/>
      <c r="LAA1395" s="10"/>
      <c r="LAB1395" s="10"/>
      <c r="LAC1395" s="10"/>
      <c r="LAD1395" s="10"/>
      <c r="LAE1395" s="10"/>
      <c r="LAF1395" s="10"/>
      <c r="LAG1395" s="10"/>
      <c r="LAH1395" s="10"/>
      <c r="LAI1395" s="10"/>
      <c r="LAJ1395" s="10"/>
      <c r="LAK1395" s="10"/>
      <c r="LAL1395" s="10"/>
      <c r="LAM1395" s="10"/>
      <c r="LAN1395" s="10"/>
      <c r="LAO1395" s="10"/>
      <c r="LAP1395" s="10"/>
      <c r="LAQ1395" s="10"/>
      <c r="LAR1395" s="10"/>
      <c r="LAS1395" s="10"/>
      <c r="LAT1395" s="10"/>
      <c r="LAU1395" s="10"/>
      <c r="LAV1395" s="10"/>
      <c r="LAW1395" s="10"/>
      <c r="LAX1395" s="10"/>
      <c r="LAY1395" s="10"/>
      <c r="LAZ1395" s="10"/>
      <c r="LBA1395" s="10"/>
      <c r="LBB1395" s="10"/>
      <c r="LBC1395" s="10"/>
      <c r="LBD1395" s="10"/>
      <c r="LBE1395" s="10"/>
      <c r="LBF1395" s="10"/>
      <c r="LBG1395" s="10"/>
      <c r="LBH1395" s="10"/>
      <c r="LBI1395" s="10"/>
      <c r="LBJ1395" s="10"/>
      <c r="LBK1395" s="10"/>
      <c r="LBL1395" s="10"/>
      <c r="LBM1395" s="10"/>
      <c r="LBN1395" s="10"/>
      <c r="LBO1395" s="10"/>
      <c r="LBP1395" s="10"/>
      <c r="LBQ1395" s="10"/>
      <c r="LBR1395" s="10"/>
      <c r="LBS1395" s="10"/>
      <c r="LBT1395" s="10"/>
      <c r="LBU1395" s="10"/>
      <c r="LBV1395" s="10"/>
      <c r="LBW1395" s="10"/>
      <c r="LBX1395" s="10"/>
      <c r="LBY1395" s="10"/>
      <c r="LBZ1395" s="10"/>
      <c r="LCA1395" s="10"/>
      <c r="LCB1395" s="10"/>
      <c r="LCC1395" s="10"/>
      <c r="LCD1395" s="10"/>
      <c r="LCE1395" s="10"/>
      <c r="LCF1395" s="10"/>
      <c r="LCG1395" s="10"/>
      <c r="LCH1395" s="10"/>
      <c r="LCI1395" s="10"/>
      <c r="LCJ1395" s="10"/>
      <c r="LCK1395" s="10"/>
      <c r="LCL1395" s="10"/>
      <c r="LCM1395" s="10"/>
      <c r="LCN1395" s="10"/>
      <c r="LCO1395" s="10"/>
      <c r="LCP1395" s="10"/>
      <c r="LCQ1395" s="10"/>
      <c r="LCR1395" s="10"/>
      <c r="LCS1395" s="10"/>
      <c r="LCT1395" s="10"/>
      <c r="LCU1395" s="10"/>
      <c r="LCV1395" s="10"/>
      <c r="LCW1395" s="10"/>
      <c r="LCX1395" s="10"/>
      <c r="LCY1395" s="10"/>
      <c r="LCZ1395" s="10"/>
      <c r="LDA1395" s="10"/>
      <c r="LDB1395" s="10"/>
      <c r="LDC1395" s="10"/>
      <c r="LDD1395" s="10"/>
      <c r="LDE1395" s="10"/>
      <c r="LDF1395" s="10"/>
      <c r="LDG1395" s="10"/>
      <c r="LDH1395" s="10"/>
      <c r="LDI1395" s="10"/>
      <c r="LDJ1395" s="10"/>
      <c r="LDK1395" s="10"/>
      <c r="LDL1395" s="10"/>
      <c r="LDM1395" s="10"/>
      <c r="LDN1395" s="10"/>
      <c r="LDO1395" s="10"/>
      <c r="LDP1395" s="10"/>
      <c r="LDQ1395" s="10"/>
      <c r="LDR1395" s="10"/>
      <c r="LDS1395" s="10"/>
      <c r="LDT1395" s="10"/>
      <c r="LDU1395" s="10"/>
      <c r="LDV1395" s="10"/>
      <c r="LDW1395" s="10"/>
      <c r="LDX1395" s="10"/>
      <c r="LDY1395" s="10"/>
      <c r="LDZ1395" s="10"/>
      <c r="LEA1395" s="10"/>
      <c r="LEB1395" s="10"/>
      <c r="LEC1395" s="10"/>
      <c r="LED1395" s="10"/>
      <c r="LEE1395" s="10"/>
      <c r="LEF1395" s="10"/>
      <c r="LEG1395" s="10"/>
      <c r="LEH1395" s="10"/>
      <c r="LEI1395" s="10"/>
      <c r="LEJ1395" s="10"/>
      <c r="LEK1395" s="10"/>
      <c r="LEL1395" s="10"/>
      <c r="LEM1395" s="10"/>
      <c r="LEN1395" s="10"/>
      <c r="LEO1395" s="10"/>
      <c r="LEP1395" s="10"/>
      <c r="LEQ1395" s="10"/>
      <c r="LER1395" s="10"/>
      <c r="LES1395" s="10"/>
      <c r="LET1395" s="10"/>
      <c r="LEU1395" s="10"/>
      <c r="LEV1395" s="10"/>
      <c r="LEW1395" s="10"/>
      <c r="LEX1395" s="10"/>
      <c r="LEY1395" s="10"/>
      <c r="LEZ1395" s="10"/>
      <c r="LFA1395" s="10"/>
      <c r="LFB1395" s="10"/>
      <c r="LFC1395" s="10"/>
      <c r="LFD1395" s="10"/>
      <c r="LFE1395" s="10"/>
      <c r="LFF1395" s="10"/>
      <c r="LFG1395" s="10"/>
      <c r="LFH1395" s="10"/>
      <c r="LFI1395" s="10"/>
      <c r="LFJ1395" s="10"/>
      <c r="LFK1395" s="10"/>
      <c r="LFL1395" s="10"/>
      <c r="LFM1395" s="10"/>
      <c r="LFN1395" s="10"/>
      <c r="LFO1395" s="10"/>
      <c r="LFP1395" s="10"/>
      <c r="LFQ1395" s="10"/>
      <c r="LFR1395" s="10"/>
      <c r="LFS1395" s="10"/>
      <c r="LFT1395" s="10"/>
      <c r="LFU1395" s="10"/>
      <c r="LFV1395" s="10"/>
      <c r="LFW1395" s="10"/>
      <c r="LFX1395" s="10"/>
      <c r="LFY1395" s="10"/>
      <c r="LFZ1395" s="10"/>
      <c r="LGA1395" s="10"/>
      <c r="LGB1395" s="10"/>
      <c r="LGC1395" s="10"/>
      <c r="LGD1395" s="10"/>
      <c r="LGE1395" s="10"/>
      <c r="LGF1395" s="10"/>
      <c r="LGG1395" s="10"/>
      <c r="LGH1395" s="10"/>
      <c r="LGI1395" s="10"/>
      <c r="LGJ1395" s="10"/>
      <c r="LGK1395" s="10"/>
      <c r="LGL1395" s="10"/>
      <c r="LGM1395" s="10"/>
      <c r="LGN1395" s="10"/>
      <c r="LGO1395" s="10"/>
      <c r="LGP1395" s="10"/>
      <c r="LGQ1395" s="10"/>
      <c r="LGR1395" s="10"/>
      <c r="LGS1395" s="10"/>
      <c r="LGT1395" s="10"/>
      <c r="LGU1395" s="10"/>
      <c r="LGV1395" s="10"/>
      <c r="LGW1395" s="10"/>
      <c r="LGX1395" s="10"/>
      <c r="LGY1395" s="10"/>
      <c r="LGZ1395" s="10"/>
      <c r="LHA1395" s="10"/>
      <c r="LHB1395" s="10"/>
      <c r="LHC1395" s="10"/>
      <c r="LHD1395" s="10"/>
      <c r="LHE1395" s="10"/>
      <c r="LHF1395" s="10"/>
      <c r="LHG1395" s="10"/>
      <c r="LHH1395" s="10"/>
      <c r="LHI1395" s="10"/>
      <c r="LHJ1395" s="10"/>
      <c r="LHK1395" s="10"/>
      <c r="LHL1395" s="10"/>
      <c r="LHM1395" s="10"/>
      <c r="LHN1395" s="10"/>
      <c r="LHO1395" s="10"/>
      <c r="LHP1395" s="10"/>
      <c r="LHQ1395" s="10"/>
      <c r="LHR1395" s="10"/>
      <c r="LHS1395" s="10"/>
      <c r="LHT1395" s="10"/>
      <c r="LHU1395" s="10"/>
      <c r="LHV1395" s="10"/>
      <c r="LHW1395" s="10"/>
      <c r="LHX1395" s="10"/>
      <c r="LHY1395" s="10"/>
      <c r="LHZ1395" s="10"/>
      <c r="LIA1395" s="10"/>
      <c r="LIB1395" s="10"/>
      <c r="LIC1395" s="10"/>
      <c r="LID1395" s="10"/>
      <c r="LIE1395" s="10"/>
      <c r="LIF1395" s="10"/>
      <c r="LIG1395" s="10"/>
      <c r="LIH1395" s="10"/>
      <c r="LII1395" s="10"/>
      <c r="LIJ1395" s="10"/>
      <c r="LIK1395" s="10"/>
      <c r="LIL1395" s="10"/>
      <c r="LIM1395" s="10"/>
      <c r="LIN1395" s="10"/>
      <c r="LIO1395" s="10"/>
      <c r="LIP1395" s="10"/>
      <c r="LIQ1395" s="10"/>
      <c r="LIR1395" s="10"/>
      <c r="LIS1395" s="10"/>
      <c r="LIT1395" s="10"/>
      <c r="LIU1395" s="10"/>
      <c r="LIV1395" s="10"/>
      <c r="LIW1395" s="10"/>
      <c r="LIX1395" s="10"/>
      <c r="LIY1395" s="10"/>
      <c r="LIZ1395" s="10"/>
      <c r="LJA1395" s="10"/>
      <c r="LJB1395" s="10"/>
      <c r="LJC1395" s="10"/>
      <c r="LJD1395" s="10"/>
      <c r="LJE1395" s="10"/>
      <c r="LJF1395" s="10"/>
      <c r="LJG1395" s="10"/>
      <c r="LJH1395" s="10"/>
      <c r="LJI1395" s="10"/>
      <c r="LJJ1395" s="10"/>
      <c r="LJK1395" s="10"/>
      <c r="LJL1395" s="10"/>
      <c r="LJM1395" s="10"/>
      <c r="LJN1395" s="10"/>
      <c r="LJO1395" s="10"/>
      <c r="LJP1395" s="10"/>
      <c r="LJQ1395" s="10"/>
      <c r="LJR1395" s="10"/>
      <c r="LJS1395" s="10"/>
      <c r="LJT1395" s="10"/>
      <c r="LJU1395" s="10"/>
      <c r="LJV1395" s="10"/>
      <c r="LJW1395" s="10"/>
      <c r="LJX1395" s="10"/>
      <c r="LJY1395" s="10"/>
      <c r="LJZ1395" s="10"/>
      <c r="LKA1395" s="10"/>
      <c r="LKB1395" s="10"/>
      <c r="LKC1395" s="10"/>
      <c r="LKD1395" s="10"/>
      <c r="LKE1395" s="10"/>
      <c r="LKF1395" s="10"/>
      <c r="LKG1395" s="10"/>
      <c r="LKH1395" s="10"/>
      <c r="LKI1395" s="10"/>
      <c r="LKJ1395" s="10"/>
      <c r="LKK1395" s="10"/>
      <c r="LKL1395" s="10"/>
      <c r="LKM1395" s="10"/>
      <c r="LKN1395" s="10"/>
      <c r="LKO1395" s="10"/>
      <c r="LKP1395" s="10"/>
      <c r="LKQ1395" s="10"/>
      <c r="LKR1395" s="10"/>
      <c r="LKS1395" s="10"/>
      <c r="LKT1395" s="10"/>
      <c r="LKU1395" s="10"/>
      <c r="LKV1395" s="10"/>
      <c r="LKW1395" s="10"/>
      <c r="LKX1395" s="10"/>
      <c r="LKY1395" s="10"/>
      <c r="LKZ1395" s="10"/>
      <c r="LLA1395" s="10"/>
      <c r="LLB1395" s="10"/>
      <c r="LLC1395" s="10"/>
      <c r="LLD1395" s="10"/>
      <c r="LLE1395" s="10"/>
      <c r="LLF1395" s="10"/>
      <c r="LLG1395" s="10"/>
      <c r="LLH1395" s="10"/>
      <c r="LLI1395" s="10"/>
      <c r="LLJ1395" s="10"/>
      <c r="LLK1395" s="10"/>
      <c r="LLL1395" s="10"/>
      <c r="LLM1395" s="10"/>
      <c r="LLN1395" s="10"/>
      <c r="LLO1395" s="10"/>
      <c r="LLP1395" s="10"/>
      <c r="LLQ1395" s="10"/>
      <c r="LLR1395" s="10"/>
      <c r="LLS1395" s="10"/>
      <c r="LLT1395" s="10"/>
      <c r="LLU1395" s="10"/>
      <c r="LLV1395" s="10"/>
      <c r="LLW1395" s="10"/>
      <c r="LLX1395" s="10"/>
      <c r="LLY1395" s="10"/>
      <c r="LLZ1395" s="10"/>
      <c r="LMA1395" s="10"/>
      <c r="LMB1395" s="10"/>
      <c r="LMC1395" s="10"/>
      <c r="LMD1395" s="10"/>
      <c r="LME1395" s="10"/>
      <c r="LMF1395" s="10"/>
      <c r="LMG1395" s="10"/>
      <c r="LMH1395" s="10"/>
      <c r="LMI1395" s="10"/>
      <c r="LMJ1395" s="10"/>
      <c r="LMK1395" s="10"/>
      <c r="LML1395" s="10"/>
      <c r="LMM1395" s="10"/>
      <c r="LMN1395" s="10"/>
      <c r="LMO1395" s="10"/>
      <c r="LMP1395" s="10"/>
      <c r="LMQ1395" s="10"/>
      <c r="LMR1395" s="10"/>
      <c r="LMS1395" s="10"/>
      <c r="LMT1395" s="10"/>
      <c r="LMU1395" s="10"/>
      <c r="LMV1395" s="10"/>
      <c r="LMW1395" s="10"/>
      <c r="LMX1395" s="10"/>
      <c r="LMY1395" s="10"/>
      <c r="LMZ1395" s="10"/>
      <c r="LNA1395" s="10"/>
      <c r="LNB1395" s="10"/>
      <c r="LNC1395" s="10"/>
      <c r="LND1395" s="10"/>
      <c r="LNE1395" s="10"/>
      <c r="LNF1395" s="10"/>
      <c r="LNG1395" s="10"/>
      <c r="LNH1395" s="10"/>
      <c r="LNI1395" s="10"/>
      <c r="LNJ1395" s="10"/>
      <c r="LNK1395" s="10"/>
      <c r="LNL1395" s="10"/>
      <c r="LNM1395" s="10"/>
      <c r="LNN1395" s="10"/>
      <c r="LNO1395" s="10"/>
      <c r="LNP1395" s="10"/>
      <c r="LNQ1395" s="10"/>
      <c r="LNR1395" s="10"/>
      <c r="LNS1395" s="10"/>
      <c r="LNT1395" s="10"/>
      <c r="LNU1395" s="10"/>
      <c r="LNV1395" s="10"/>
      <c r="LNW1395" s="10"/>
      <c r="LNX1395" s="10"/>
      <c r="LNY1395" s="10"/>
      <c r="LNZ1395" s="10"/>
      <c r="LOA1395" s="10"/>
      <c r="LOB1395" s="10"/>
      <c r="LOC1395" s="10"/>
      <c r="LOD1395" s="10"/>
      <c r="LOE1395" s="10"/>
      <c r="LOF1395" s="10"/>
      <c r="LOG1395" s="10"/>
      <c r="LOH1395" s="10"/>
      <c r="LOI1395" s="10"/>
      <c r="LOJ1395" s="10"/>
      <c r="LOK1395" s="10"/>
      <c r="LOL1395" s="10"/>
      <c r="LOM1395" s="10"/>
      <c r="LON1395" s="10"/>
      <c r="LOO1395" s="10"/>
      <c r="LOP1395" s="10"/>
      <c r="LOQ1395" s="10"/>
      <c r="LOR1395" s="10"/>
      <c r="LOS1395" s="10"/>
      <c r="LOT1395" s="10"/>
      <c r="LOU1395" s="10"/>
      <c r="LOV1395" s="10"/>
      <c r="LOW1395" s="10"/>
      <c r="LOX1395" s="10"/>
      <c r="LOY1395" s="10"/>
      <c r="LOZ1395" s="10"/>
      <c r="LPA1395" s="10"/>
      <c r="LPB1395" s="10"/>
      <c r="LPC1395" s="10"/>
      <c r="LPD1395" s="10"/>
      <c r="LPE1395" s="10"/>
      <c r="LPF1395" s="10"/>
      <c r="LPG1395" s="10"/>
      <c r="LPH1395" s="10"/>
      <c r="LPI1395" s="10"/>
      <c r="LPJ1395" s="10"/>
      <c r="LPK1395" s="10"/>
      <c r="LPL1395" s="10"/>
      <c r="LPM1395" s="10"/>
      <c r="LPN1395" s="10"/>
      <c r="LPO1395" s="10"/>
      <c r="LPP1395" s="10"/>
      <c r="LPQ1395" s="10"/>
      <c r="LPR1395" s="10"/>
      <c r="LPS1395" s="10"/>
      <c r="LPT1395" s="10"/>
      <c r="LPU1395" s="10"/>
      <c r="LPV1395" s="10"/>
      <c r="LPW1395" s="10"/>
      <c r="LPX1395" s="10"/>
      <c r="LPY1395" s="10"/>
      <c r="LPZ1395" s="10"/>
      <c r="LQA1395" s="10"/>
      <c r="LQB1395" s="10"/>
      <c r="LQC1395" s="10"/>
      <c r="LQD1395" s="10"/>
      <c r="LQE1395" s="10"/>
      <c r="LQF1395" s="10"/>
      <c r="LQG1395" s="10"/>
      <c r="LQH1395" s="10"/>
      <c r="LQI1395" s="10"/>
      <c r="LQJ1395" s="10"/>
      <c r="LQK1395" s="10"/>
      <c r="LQL1395" s="10"/>
      <c r="LQM1395" s="10"/>
      <c r="LQN1395" s="10"/>
      <c r="LQO1395" s="10"/>
      <c r="LQP1395" s="10"/>
      <c r="LQQ1395" s="10"/>
      <c r="LQR1395" s="10"/>
      <c r="LQS1395" s="10"/>
      <c r="LQT1395" s="10"/>
      <c r="LQU1395" s="10"/>
      <c r="LQV1395" s="10"/>
      <c r="LQW1395" s="10"/>
      <c r="LQX1395" s="10"/>
      <c r="LQY1395" s="10"/>
      <c r="LQZ1395" s="10"/>
      <c r="LRA1395" s="10"/>
      <c r="LRB1395" s="10"/>
      <c r="LRC1395" s="10"/>
      <c r="LRD1395" s="10"/>
      <c r="LRE1395" s="10"/>
      <c r="LRF1395" s="10"/>
      <c r="LRG1395" s="10"/>
      <c r="LRH1395" s="10"/>
      <c r="LRI1395" s="10"/>
      <c r="LRJ1395" s="10"/>
      <c r="LRK1395" s="10"/>
      <c r="LRL1395" s="10"/>
      <c r="LRM1395" s="10"/>
      <c r="LRN1395" s="10"/>
      <c r="LRO1395" s="10"/>
      <c r="LRP1395" s="10"/>
      <c r="LRQ1395" s="10"/>
      <c r="LRR1395" s="10"/>
      <c r="LRS1395" s="10"/>
      <c r="LRT1395" s="10"/>
      <c r="LRU1395" s="10"/>
      <c r="LRV1395" s="10"/>
      <c r="LRW1395" s="10"/>
      <c r="LRX1395" s="10"/>
      <c r="LRY1395" s="10"/>
      <c r="LRZ1395" s="10"/>
      <c r="LSA1395" s="10"/>
      <c r="LSB1395" s="10"/>
      <c r="LSC1395" s="10"/>
      <c r="LSD1395" s="10"/>
      <c r="LSE1395" s="10"/>
      <c r="LSF1395" s="10"/>
      <c r="LSG1395" s="10"/>
      <c r="LSH1395" s="10"/>
      <c r="LSI1395" s="10"/>
      <c r="LSJ1395" s="10"/>
      <c r="LSK1395" s="10"/>
      <c r="LSL1395" s="10"/>
      <c r="LSM1395" s="10"/>
      <c r="LSN1395" s="10"/>
      <c r="LSO1395" s="10"/>
      <c r="LSP1395" s="10"/>
      <c r="LSQ1395" s="10"/>
      <c r="LSR1395" s="10"/>
      <c r="LSS1395" s="10"/>
      <c r="LST1395" s="10"/>
      <c r="LSU1395" s="10"/>
      <c r="LSV1395" s="10"/>
      <c r="LSW1395" s="10"/>
      <c r="LSX1395" s="10"/>
      <c r="LSY1395" s="10"/>
      <c r="LSZ1395" s="10"/>
      <c r="LTA1395" s="10"/>
      <c r="LTB1395" s="10"/>
      <c r="LTC1395" s="10"/>
      <c r="LTD1395" s="10"/>
      <c r="LTE1395" s="10"/>
      <c r="LTF1395" s="10"/>
      <c r="LTG1395" s="10"/>
      <c r="LTH1395" s="10"/>
      <c r="LTI1395" s="10"/>
      <c r="LTJ1395" s="10"/>
      <c r="LTK1395" s="10"/>
      <c r="LTL1395" s="10"/>
      <c r="LTM1395" s="10"/>
      <c r="LTN1395" s="10"/>
      <c r="LTO1395" s="10"/>
      <c r="LTP1395" s="10"/>
      <c r="LTQ1395" s="10"/>
      <c r="LTR1395" s="10"/>
      <c r="LTS1395" s="10"/>
      <c r="LTT1395" s="10"/>
      <c r="LTU1395" s="10"/>
      <c r="LTV1395" s="10"/>
      <c r="LTW1395" s="10"/>
      <c r="LTX1395" s="10"/>
      <c r="LTY1395" s="10"/>
      <c r="LTZ1395" s="10"/>
      <c r="LUA1395" s="10"/>
      <c r="LUB1395" s="10"/>
      <c r="LUC1395" s="10"/>
      <c r="LUD1395" s="10"/>
      <c r="LUE1395" s="10"/>
      <c r="LUF1395" s="10"/>
      <c r="LUG1395" s="10"/>
      <c r="LUH1395" s="10"/>
      <c r="LUI1395" s="10"/>
      <c r="LUJ1395" s="10"/>
      <c r="LUK1395" s="10"/>
      <c r="LUL1395" s="10"/>
      <c r="LUM1395" s="10"/>
      <c r="LUN1395" s="10"/>
      <c r="LUO1395" s="10"/>
      <c r="LUP1395" s="10"/>
      <c r="LUQ1395" s="10"/>
      <c r="LUR1395" s="10"/>
      <c r="LUS1395" s="10"/>
      <c r="LUT1395" s="10"/>
      <c r="LUU1395" s="10"/>
      <c r="LUV1395" s="10"/>
      <c r="LUW1395" s="10"/>
      <c r="LUX1395" s="10"/>
      <c r="LUY1395" s="10"/>
      <c r="LUZ1395" s="10"/>
      <c r="LVA1395" s="10"/>
      <c r="LVB1395" s="10"/>
      <c r="LVC1395" s="10"/>
      <c r="LVD1395" s="10"/>
      <c r="LVE1395" s="10"/>
      <c r="LVF1395" s="10"/>
      <c r="LVG1395" s="10"/>
      <c r="LVH1395" s="10"/>
      <c r="LVI1395" s="10"/>
      <c r="LVJ1395" s="10"/>
      <c r="LVK1395" s="10"/>
      <c r="LVL1395" s="10"/>
      <c r="LVM1395" s="10"/>
      <c r="LVN1395" s="10"/>
      <c r="LVO1395" s="10"/>
      <c r="LVP1395" s="10"/>
      <c r="LVQ1395" s="10"/>
      <c r="LVR1395" s="10"/>
      <c r="LVS1395" s="10"/>
      <c r="LVT1395" s="10"/>
      <c r="LVU1395" s="10"/>
      <c r="LVV1395" s="10"/>
      <c r="LVW1395" s="10"/>
      <c r="LVX1395" s="10"/>
      <c r="LVY1395" s="10"/>
      <c r="LVZ1395" s="10"/>
      <c r="LWA1395" s="10"/>
      <c r="LWB1395" s="10"/>
      <c r="LWC1395" s="10"/>
      <c r="LWD1395" s="10"/>
      <c r="LWE1395" s="10"/>
      <c r="LWF1395" s="10"/>
      <c r="LWG1395" s="10"/>
      <c r="LWH1395" s="10"/>
      <c r="LWI1395" s="10"/>
      <c r="LWJ1395" s="10"/>
      <c r="LWK1395" s="10"/>
      <c r="LWL1395" s="10"/>
      <c r="LWM1395" s="10"/>
      <c r="LWN1395" s="10"/>
      <c r="LWO1395" s="10"/>
      <c r="LWP1395" s="10"/>
      <c r="LWQ1395" s="10"/>
      <c r="LWR1395" s="10"/>
      <c r="LWS1395" s="10"/>
      <c r="LWT1395" s="10"/>
      <c r="LWU1395" s="10"/>
      <c r="LWV1395" s="10"/>
      <c r="LWW1395" s="10"/>
      <c r="LWX1395" s="10"/>
      <c r="LWY1395" s="10"/>
      <c r="LWZ1395" s="10"/>
      <c r="LXA1395" s="10"/>
      <c r="LXB1395" s="10"/>
      <c r="LXC1395" s="10"/>
      <c r="LXD1395" s="10"/>
      <c r="LXE1395" s="10"/>
      <c r="LXF1395" s="10"/>
      <c r="LXG1395" s="10"/>
      <c r="LXH1395" s="10"/>
      <c r="LXI1395" s="10"/>
      <c r="LXJ1395" s="10"/>
      <c r="LXK1395" s="10"/>
      <c r="LXL1395" s="10"/>
      <c r="LXM1395" s="10"/>
      <c r="LXN1395" s="10"/>
      <c r="LXO1395" s="10"/>
      <c r="LXP1395" s="10"/>
      <c r="LXQ1395" s="10"/>
      <c r="LXR1395" s="10"/>
      <c r="LXS1395" s="10"/>
      <c r="LXT1395" s="10"/>
      <c r="LXU1395" s="10"/>
      <c r="LXV1395" s="10"/>
      <c r="LXW1395" s="10"/>
      <c r="LXX1395" s="10"/>
      <c r="LXY1395" s="10"/>
      <c r="LXZ1395" s="10"/>
      <c r="LYA1395" s="10"/>
      <c r="LYB1395" s="10"/>
      <c r="LYC1395" s="10"/>
      <c r="LYD1395" s="10"/>
      <c r="LYE1395" s="10"/>
      <c r="LYF1395" s="10"/>
      <c r="LYG1395" s="10"/>
      <c r="LYH1395" s="10"/>
      <c r="LYI1395" s="10"/>
      <c r="LYJ1395" s="10"/>
      <c r="LYK1395" s="10"/>
      <c r="LYL1395" s="10"/>
      <c r="LYM1395" s="10"/>
      <c r="LYN1395" s="10"/>
      <c r="LYO1395" s="10"/>
      <c r="LYP1395" s="10"/>
      <c r="LYQ1395" s="10"/>
      <c r="LYR1395" s="10"/>
      <c r="LYS1395" s="10"/>
      <c r="LYT1395" s="10"/>
      <c r="LYU1395" s="10"/>
      <c r="LYV1395" s="10"/>
      <c r="LYW1395" s="10"/>
      <c r="LYX1395" s="10"/>
      <c r="LYY1395" s="10"/>
      <c r="LYZ1395" s="10"/>
      <c r="LZA1395" s="10"/>
      <c r="LZB1395" s="10"/>
      <c r="LZC1395" s="10"/>
      <c r="LZD1395" s="10"/>
      <c r="LZE1395" s="10"/>
      <c r="LZF1395" s="10"/>
      <c r="LZG1395" s="10"/>
      <c r="LZH1395" s="10"/>
      <c r="LZI1395" s="10"/>
      <c r="LZJ1395" s="10"/>
      <c r="LZK1395" s="10"/>
      <c r="LZL1395" s="10"/>
      <c r="LZM1395" s="10"/>
      <c r="LZN1395" s="10"/>
      <c r="LZO1395" s="10"/>
      <c r="LZP1395" s="10"/>
      <c r="LZQ1395" s="10"/>
      <c r="LZR1395" s="10"/>
      <c r="LZS1395" s="10"/>
      <c r="LZT1395" s="10"/>
      <c r="LZU1395" s="10"/>
      <c r="LZV1395" s="10"/>
      <c r="LZW1395" s="10"/>
      <c r="LZX1395" s="10"/>
      <c r="LZY1395" s="10"/>
      <c r="LZZ1395" s="10"/>
      <c r="MAA1395" s="10"/>
      <c r="MAB1395" s="10"/>
      <c r="MAC1395" s="10"/>
      <c r="MAD1395" s="10"/>
      <c r="MAE1395" s="10"/>
      <c r="MAF1395" s="10"/>
      <c r="MAG1395" s="10"/>
      <c r="MAH1395" s="10"/>
      <c r="MAI1395" s="10"/>
      <c r="MAJ1395" s="10"/>
      <c r="MAK1395" s="10"/>
      <c r="MAL1395" s="10"/>
      <c r="MAM1395" s="10"/>
      <c r="MAN1395" s="10"/>
      <c r="MAO1395" s="10"/>
      <c r="MAP1395" s="10"/>
      <c r="MAQ1395" s="10"/>
      <c r="MAR1395" s="10"/>
      <c r="MAS1395" s="10"/>
      <c r="MAT1395" s="10"/>
      <c r="MAU1395" s="10"/>
      <c r="MAV1395" s="10"/>
      <c r="MAW1395" s="10"/>
      <c r="MAX1395" s="10"/>
      <c r="MAY1395" s="10"/>
      <c r="MAZ1395" s="10"/>
      <c r="MBA1395" s="10"/>
      <c r="MBB1395" s="10"/>
      <c r="MBC1395" s="10"/>
      <c r="MBD1395" s="10"/>
      <c r="MBE1395" s="10"/>
      <c r="MBF1395" s="10"/>
      <c r="MBG1395" s="10"/>
      <c r="MBH1395" s="10"/>
      <c r="MBI1395" s="10"/>
      <c r="MBJ1395" s="10"/>
      <c r="MBK1395" s="10"/>
      <c r="MBL1395" s="10"/>
      <c r="MBM1395" s="10"/>
      <c r="MBN1395" s="10"/>
      <c r="MBO1395" s="10"/>
      <c r="MBP1395" s="10"/>
      <c r="MBQ1395" s="10"/>
      <c r="MBR1395" s="10"/>
      <c r="MBS1395" s="10"/>
      <c r="MBT1395" s="10"/>
      <c r="MBU1395" s="10"/>
      <c r="MBV1395" s="10"/>
      <c r="MBW1395" s="10"/>
      <c r="MBX1395" s="10"/>
      <c r="MBY1395" s="10"/>
      <c r="MBZ1395" s="10"/>
      <c r="MCA1395" s="10"/>
      <c r="MCB1395" s="10"/>
      <c r="MCC1395" s="10"/>
      <c r="MCD1395" s="10"/>
      <c r="MCE1395" s="10"/>
      <c r="MCF1395" s="10"/>
      <c r="MCG1395" s="10"/>
      <c r="MCH1395" s="10"/>
      <c r="MCI1395" s="10"/>
      <c r="MCJ1395" s="10"/>
      <c r="MCK1395" s="10"/>
      <c r="MCL1395" s="10"/>
      <c r="MCM1395" s="10"/>
      <c r="MCN1395" s="10"/>
      <c r="MCO1395" s="10"/>
      <c r="MCP1395" s="10"/>
      <c r="MCQ1395" s="10"/>
      <c r="MCR1395" s="10"/>
      <c r="MCS1395" s="10"/>
      <c r="MCT1395" s="10"/>
      <c r="MCU1395" s="10"/>
      <c r="MCV1395" s="10"/>
      <c r="MCW1395" s="10"/>
      <c r="MCX1395" s="10"/>
      <c r="MCY1395" s="10"/>
      <c r="MCZ1395" s="10"/>
      <c r="MDA1395" s="10"/>
      <c r="MDB1395" s="10"/>
      <c r="MDC1395" s="10"/>
      <c r="MDD1395" s="10"/>
      <c r="MDE1395" s="10"/>
      <c r="MDF1395" s="10"/>
      <c r="MDG1395" s="10"/>
      <c r="MDH1395" s="10"/>
      <c r="MDI1395" s="10"/>
      <c r="MDJ1395" s="10"/>
      <c r="MDK1395" s="10"/>
      <c r="MDL1395" s="10"/>
      <c r="MDM1395" s="10"/>
      <c r="MDN1395" s="10"/>
      <c r="MDO1395" s="10"/>
      <c r="MDP1395" s="10"/>
      <c r="MDQ1395" s="10"/>
      <c r="MDR1395" s="10"/>
      <c r="MDS1395" s="10"/>
      <c r="MDT1395" s="10"/>
      <c r="MDU1395" s="10"/>
      <c r="MDV1395" s="10"/>
      <c r="MDW1395" s="10"/>
      <c r="MDX1395" s="10"/>
      <c r="MDY1395" s="10"/>
      <c r="MDZ1395" s="10"/>
      <c r="MEA1395" s="10"/>
      <c r="MEB1395" s="10"/>
      <c r="MEC1395" s="10"/>
      <c r="MED1395" s="10"/>
      <c r="MEE1395" s="10"/>
      <c r="MEF1395" s="10"/>
      <c r="MEG1395" s="10"/>
      <c r="MEH1395" s="10"/>
      <c r="MEI1395" s="10"/>
      <c r="MEJ1395" s="10"/>
      <c r="MEK1395" s="10"/>
      <c r="MEL1395" s="10"/>
      <c r="MEM1395" s="10"/>
      <c r="MEN1395" s="10"/>
      <c r="MEO1395" s="10"/>
      <c r="MEP1395" s="10"/>
      <c r="MEQ1395" s="10"/>
      <c r="MER1395" s="10"/>
      <c r="MES1395" s="10"/>
      <c r="MET1395" s="10"/>
      <c r="MEU1395" s="10"/>
      <c r="MEV1395" s="10"/>
      <c r="MEW1395" s="10"/>
      <c r="MEX1395" s="10"/>
      <c r="MEY1395" s="10"/>
      <c r="MEZ1395" s="10"/>
      <c r="MFA1395" s="10"/>
      <c r="MFB1395" s="10"/>
      <c r="MFC1395" s="10"/>
      <c r="MFD1395" s="10"/>
      <c r="MFE1395" s="10"/>
      <c r="MFF1395" s="10"/>
      <c r="MFG1395" s="10"/>
      <c r="MFH1395" s="10"/>
      <c r="MFI1395" s="10"/>
      <c r="MFJ1395" s="10"/>
      <c r="MFK1395" s="10"/>
      <c r="MFL1395" s="10"/>
      <c r="MFM1395" s="10"/>
      <c r="MFN1395" s="10"/>
      <c r="MFO1395" s="10"/>
      <c r="MFP1395" s="10"/>
      <c r="MFQ1395" s="10"/>
      <c r="MFR1395" s="10"/>
      <c r="MFS1395" s="10"/>
      <c r="MFT1395" s="10"/>
      <c r="MFU1395" s="10"/>
      <c r="MFV1395" s="10"/>
      <c r="MFW1395" s="10"/>
      <c r="MFX1395" s="10"/>
      <c r="MFY1395" s="10"/>
      <c r="MFZ1395" s="10"/>
      <c r="MGA1395" s="10"/>
      <c r="MGB1395" s="10"/>
      <c r="MGC1395" s="10"/>
      <c r="MGD1395" s="10"/>
      <c r="MGE1395" s="10"/>
      <c r="MGF1395" s="10"/>
      <c r="MGG1395" s="10"/>
      <c r="MGH1395" s="10"/>
      <c r="MGI1395" s="10"/>
      <c r="MGJ1395" s="10"/>
      <c r="MGK1395" s="10"/>
      <c r="MGL1395" s="10"/>
      <c r="MGM1395" s="10"/>
      <c r="MGN1395" s="10"/>
      <c r="MGO1395" s="10"/>
      <c r="MGP1395" s="10"/>
      <c r="MGQ1395" s="10"/>
      <c r="MGR1395" s="10"/>
      <c r="MGS1395" s="10"/>
      <c r="MGT1395" s="10"/>
      <c r="MGU1395" s="10"/>
      <c r="MGV1395" s="10"/>
      <c r="MGW1395" s="10"/>
      <c r="MGX1395" s="10"/>
      <c r="MGY1395" s="10"/>
      <c r="MGZ1395" s="10"/>
      <c r="MHA1395" s="10"/>
      <c r="MHB1395" s="10"/>
      <c r="MHC1395" s="10"/>
      <c r="MHD1395" s="10"/>
      <c r="MHE1395" s="10"/>
      <c r="MHF1395" s="10"/>
      <c r="MHG1395" s="10"/>
      <c r="MHH1395" s="10"/>
      <c r="MHI1395" s="10"/>
      <c r="MHJ1395" s="10"/>
      <c r="MHK1395" s="10"/>
      <c r="MHL1395" s="10"/>
      <c r="MHM1395" s="10"/>
      <c r="MHN1395" s="10"/>
      <c r="MHO1395" s="10"/>
      <c r="MHP1395" s="10"/>
      <c r="MHQ1395" s="10"/>
      <c r="MHR1395" s="10"/>
      <c r="MHS1395" s="10"/>
      <c r="MHT1395" s="10"/>
      <c r="MHU1395" s="10"/>
      <c r="MHV1395" s="10"/>
      <c r="MHW1395" s="10"/>
      <c r="MHX1395" s="10"/>
      <c r="MHY1395" s="10"/>
      <c r="MHZ1395" s="10"/>
      <c r="MIA1395" s="10"/>
      <c r="MIB1395" s="10"/>
      <c r="MIC1395" s="10"/>
      <c r="MID1395" s="10"/>
      <c r="MIE1395" s="10"/>
      <c r="MIF1395" s="10"/>
      <c r="MIG1395" s="10"/>
      <c r="MIH1395" s="10"/>
      <c r="MII1395" s="10"/>
      <c r="MIJ1395" s="10"/>
      <c r="MIK1395" s="10"/>
      <c r="MIL1395" s="10"/>
      <c r="MIM1395" s="10"/>
      <c r="MIN1395" s="10"/>
      <c r="MIO1395" s="10"/>
      <c r="MIP1395" s="10"/>
      <c r="MIQ1395" s="10"/>
      <c r="MIR1395" s="10"/>
      <c r="MIS1395" s="10"/>
      <c r="MIT1395" s="10"/>
      <c r="MIU1395" s="10"/>
      <c r="MIV1395" s="10"/>
      <c r="MIW1395" s="10"/>
      <c r="MIX1395" s="10"/>
      <c r="MIY1395" s="10"/>
      <c r="MIZ1395" s="10"/>
      <c r="MJA1395" s="10"/>
      <c r="MJB1395" s="10"/>
      <c r="MJC1395" s="10"/>
      <c r="MJD1395" s="10"/>
      <c r="MJE1395" s="10"/>
      <c r="MJF1395" s="10"/>
      <c r="MJG1395" s="10"/>
      <c r="MJH1395" s="10"/>
      <c r="MJI1395" s="10"/>
      <c r="MJJ1395" s="10"/>
      <c r="MJK1395" s="10"/>
      <c r="MJL1395" s="10"/>
      <c r="MJM1395" s="10"/>
      <c r="MJN1395" s="10"/>
      <c r="MJO1395" s="10"/>
      <c r="MJP1395" s="10"/>
      <c r="MJQ1395" s="10"/>
      <c r="MJR1395" s="10"/>
      <c r="MJS1395" s="10"/>
      <c r="MJT1395" s="10"/>
      <c r="MJU1395" s="10"/>
      <c r="MJV1395" s="10"/>
      <c r="MJW1395" s="10"/>
      <c r="MJX1395" s="10"/>
      <c r="MJY1395" s="10"/>
      <c r="MJZ1395" s="10"/>
      <c r="MKA1395" s="10"/>
      <c r="MKB1395" s="10"/>
      <c r="MKC1395" s="10"/>
      <c r="MKD1395" s="10"/>
      <c r="MKE1395" s="10"/>
      <c r="MKF1395" s="10"/>
      <c r="MKG1395" s="10"/>
      <c r="MKH1395" s="10"/>
      <c r="MKI1395" s="10"/>
      <c r="MKJ1395" s="10"/>
      <c r="MKK1395" s="10"/>
      <c r="MKL1395" s="10"/>
      <c r="MKM1395" s="10"/>
      <c r="MKN1395" s="10"/>
      <c r="MKO1395" s="10"/>
      <c r="MKP1395" s="10"/>
      <c r="MKQ1395" s="10"/>
      <c r="MKR1395" s="10"/>
      <c r="MKS1395" s="10"/>
      <c r="MKT1395" s="10"/>
      <c r="MKU1395" s="10"/>
      <c r="MKV1395" s="10"/>
      <c r="MKW1395" s="10"/>
      <c r="MKX1395" s="10"/>
      <c r="MKY1395" s="10"/>
      <c r="MKZ1395" s="10"/>
      <c r="MLA1395" s="10"/>
      <c r="MLB1395" s="10"/>
      <c r="MLC1395" s="10"/>
      <c r="MLD1395" s="10"/>
      <c r="MLE1395" s="10"/>
      <c r="MLF1395" s="10"/>
      <c r="MLG1395" s="10"/>
      <c r="MLH1395" s="10"/>
      <c r="MLI1395" s="10"/>
      <c r="MLJ1395" s="10"/>
      <c r="MLK1395" s="10"/>
      <c r="MLL1395" s="10"/>
      <c r="MLM1395" s="10"/>
      <c r="MLN1395" s="10"/>
      <c r="MLO1395" s="10"/>
      <c r="MLP1395" s="10"/>
      <c r="MLQ1395" s="10"/>
      <c r="MLR1395" s="10"/>
      <c r="MLS1395" s="10"/>
      <c r="MLT1395" s="10"/>
      <c r="MLU1395" s="10"/>
      <c r="MLV1395" s="10"/>
      <c r="MLW1395" s="10"/>
      <c r="MLX1395" s="10"/>
      <c r="MLY1395" s="10"/>
      <c r="MLZ1395" s="10"/>
      <c r="MMA1395" s="10"/>
      <c r="MMB1395" s="10"/>
      <c r="MMC1395" s="10"/>
      <c r="MMD1395" s="10"/>
      <c r="MME1395" s="10"/>
      <c r="MMF1395" s="10"/>
      <c r="MMG1395" s="10"/>
      <c r="MMH1395" s="10"/>
      <c r="MMI1395" s="10"/>
      <c r="MMJ1395" s="10"/>
      <c r="MMK1395" s="10"/>
      <c r="MML1395" s="10"/>
      <c r="MMM1395" s="10"/>
      <c r="MMN1395" s="10"/>
      <c r="MMO1395" s="10"/>
      <c r="MMP1395" s="10"/>
      <c r="MMQ1395" s="10"/>
      <c r="MMR1395" s="10"/>
      <c r="MMS1395" s="10"/>
      <c r="MMT1395" s="10"/>
      <c r="MMU1395" s="10"/>
      <c r="MMV1395" s="10"/>
      <c r="MMW1395" s="10"/>
      <c r="MMX1395" s="10"/>
      <c r="MMY1395" s="10"/>
      <c r="MMZ1395" s="10"/>
      <c r="MNA1395" s="10"/>
      <c r="MNB1395" s="10"/>
      <c r="MNC1395" s="10"/>
      <c r="MND1395" s="10"/>
      <c r="MNE1395" s="10"/>
      <c r="MNF1395" s="10"/>
      <c r="MNG1395" s="10"/>
      <c r="MNH1395" s="10"/>
      <c r="MNI1395" s="10"/>
      <c r="MNJ1395" s="10"/>
      <c r="MNK1395" s="10"/>
      <c r="MNL1395" s="10"/>
      <c r="MNM1395" s="10"/>
      <c r="MNN1395" s="10"/>
      <c r="MNO1395" s="10"/>
      <c r="MNP1395" s="10"/>
      <c r="MNQ1395" s="10"/>
      <c r="MNR1395" s="10"/>
      <c r="MNS1395" s="10"/>
      <c r="MNT1395" s="10"/>
      <c r="MNU1395" s="10"/>
      <c r="MNV1395" s="10"/>
      <c r="MNW1395" s="10"/>
      <c r="MNX1395" s="10"/>
      <c r="MNY1395" s="10"/>
      <c r="MNZ1395" s="10"/>
      <c r="MOA1395" s="10"/>
      <c r="MOB1395" s="10"/>
      <c r="MOC1395" s="10"/>
      <c r="MOD1395" s="10"/>
      <c r="MOE1395" s="10"/>
      <c r="MOF1395" s="10"/>
      <c r="MOG1395" s="10"/>
      <c r="MOH1395" s="10"/>
      <c r="MOI1395" s="10"/>
      <c r="MOJ1395" s="10"/>
      <c r="MOK1395" s="10"/>
      <c r="MOL1395" s="10"/>
      <c r="MOM1395" s="10"/>
      <c r="MON1395" s="10"/>
      <c r="MOO1395" s="10"/>
      <c r="MOP1395" s="10"/>
      <c r="MOQ1395" s="10"/>
      <c r="MOR1395" s="10"/>
      <c r="MOS1395" s="10"/>
      <c r="MOT1395" s="10"/>
      <c r="MOU1395" s="10"/>
      <c r="MOV1395" s="10"/>
      <c r="MOW1395" s="10"/>
      <c r="MOX1395" s="10"/>
      <c r="MOY1395" s="10"/>
      <c r="MOZ1395" s="10"/>
      <c r="MPA1395" s="10"/>
      <c r="MPB1395" s="10"/>
      <c r="MPC1395" s="10"/>
      <c r="MPD1395" s="10"/>
      <c r="MPE1395" s="10"/>
      <c r="MPF1395" s="10"/>
      <c r="MPG1395" s="10"/>
      <c r="MPH1395" s="10"/>
      <c r="MPI1395" s="10"/>
      <c r="MPJ1395" s="10"/>
      <c r="MPK1395" s="10"/>
      <c r="MPL1395" s="10"/>
      <c r="MPM1395" s="10"/>
      <c r="MPN1395" s="10"/>
      <c r="MPO1395" s="10"/>
      <c r="MPP1395" s="10"/>
      <c r="MPQ1395" s="10"/>
      <c r="MPR1395" s="10"/>
      <c r="MPS1395" s="10"/>
      <c r="MPT1395" s="10"/>
      <c r="MPU1395" s="10"/>
      <c r="MPV1395" s="10"/>
      <c r="MPW1395" s="10"/>
      <c r="MPX1395" s="10"/>
      <c r="MPY1395" s="10"/>
      <c r="MPZ1395" s="10"/>
      <c r="MQA1395" s="10"/>
      <c r="MQB1395" s="10"/>
      <c r="MQC1395" s="10"/>
      <c r="MQD1395" s="10"/>
      <c r="MQE1395" s="10"/>
      <c r="MQF1395" s="10"/>
      <c r="MQG1395" s="10"/>
      <c r="MQH1395" s="10"/>
      <c r="MQI1395" s="10"/>
      <c r="MQJ1395" s="10"/>
      <c r="MQK1395" s="10"/>
      <c r="MQL1395" s="10"/>
      <c r="MQM1395" s="10"/>
      <c r="MQN1395" s="10"/>
      <c r="MQO1395" s="10"/>
      <c r="MQP1395" s="10"/>
      <c r="MQQ1395" s="10"/>
      <c r="MQR1395" s="10"/>
      <c r="MQS1395" s="10"/>
      <c r="MQT1395" s="10"/>
      <c r="MQU1395" s="10"/>
      <c r="MQV1395" s="10"/>
      <c r="MQW1395" s="10"/>
      <c r="MQX1395" s="10"/>
      <c r="MQY1395" s="10"/>
      <c r="MQZ1395" s="10"/>
      <c r="MRA1395" s="10"/>
      <c r="MRB1395" s="10"/>
      <c r="MRC1395" s="10"/>
      <c r="MRD1395" s="10"/>
      <c r="MRE1395" s="10"/>
      <c r="MRF1395" s="10"/>
      <c r="MRG1395" s="10"/>
      <c r="MRH1395" s="10"/>
      <c r="MRI1395" s="10"/>
      <c r="MRJ1395" s="10"/>
      <c r="MRK1395" s="10"/>
      <c r="MRL1395" s="10"/>
      <c r="MRM1395" s="10"/>
      <c r="MRN1395" s="10"/>
      <c r="MRO1395" s="10"/>
      <c r="MRP1395" s="10"/>
      <c r="MRQ1395" s="10"/>
      <c r="MRR1395" s="10"/>
      <c r="MRS1395" s="10"/>
      <c r="MRT1395" s="10"/>
      <c r="MRU1395" s="10"/>
      <c r="MRV1395" s="10"/>
      <c r="MRW1395" s="10"/>
      <c r="MRX1395" s="10"/>
      <c r="MRY1395" s="10"/>
      <c r="MRZ1395" s="10"/>
      <c r="MSA1395" s="10"/>
      <c r="MSB1395" s="10"/>
      <c r="MSC1395" s="10"/>
      <c r="MSD1395" s="10"/>
      <c r="MSE1395" s="10"/>
      <c r="MSF1395" s="10"/>
      <c r="MSG1395" s="10"/>
      <c r="MSH1395" s="10"/>
      <c r="MSI1395" s="10"/>
      <c r="MSJ1395" s="10"/>
      <c r="MSK1395" s="10"/>
      <c r="MSL1395" s="10"/>
      <c r="MSM1395" s="10"/>
      <c r="MSN1395" s="10"/>
      <c r="MSO1395" s="10"/>
      <c r="MSP1395" s="10"/>
      <c r="MSQ1395" s="10"/>
      <c r="MSR1395" s="10"/>
      <c r="MSS1395" s="10"/>
      <c r="MST1395" s="10"/>
      <c r="MSU1395" s="10"/>
      <c r="MSV1395" s="10"/>
      <c r="MSW1395" s="10"/>
      <c r="MSX1395" s="10"/>
      <c r="MSY1395" s="10"/>
      <c r="MSZ1395" s="10"/>
      <c r="MTA1395" s="10"/>
      <c r="MTB1395" s="10"/>
      <c r="MTC1395" s="10"/>
      <c r="MTD1395" s="10"/>
      <c r="MTE1395" s="10"/>
      <c r="MTF1395" s="10"/>
      <c r="MTG1395" s="10"/>
      <c r="MTH1395" s="10"/>
      <c r="MTI1395" s="10"/>
      <c r="MTJ1395" s="10"/>
      <c r="MTK1395" s="10"/>
      <c r="MTL1395" s="10"/>
      <c r="MTM1395" s="10"/>
      <c r="MTN1395" s="10"/>
      <c r="MTO1395" s="10"/>
      <c r="MTP1395" s="10"/>
      <c r="MTQ1395" s="10"/>
      <c r="MTR1395" s="10"/>
      <c r="MTS1395" s="10"/>
      <c r="MTT1395" s="10"/>
      <c r="MTU1395" s="10"/>
      <c r="MTV1395" s="10"/>
      <c r="MTW1395" s="10"/>
      <c r="MTX1395" s="10"/>
      <c r="MTY1395" s="10"/>
      <c r="MTZ1395" s="10"/>
      <c r="MUA1395" s="10"/>
      <c r="MUB1395" s="10"/>
      <c r="MUC1395" s="10"/>
      <c r="MUD1395" s="10"/>
      <c r="MUE1395" s="10"/>
      <c r="MUF1395" s="10"/>
      <c r="MUG1395" s="10"/>
      <c r="MUH1395" s="10"/>
      <c r="MUI1395" s="10"/>
      <c r="MUJ1395" s="10"/>
      <c r="MUK1395" s="10"/>
      <c r="MUL1395" s="10"/>
      <c r="MUM1395" s="10"/>
      <c r="MUN1395" s="10"/>
      <c r="MUO1395" s="10"/>
      <c r="MUP1395" s="10"/>
      <c r="MUQ1395" s="10"/>
      <c r="MUR1395" s="10"/>
      <c r="MUS1395" s="10"/>
      <c r="MUT1395" s="10"/>
      <c r="MUU1395" s="10"/>
      <c r="MUV1395" s="10"/>
      <c r="MUW1395" s="10"/>
      <c r="MUX1395" s="10"/>
      <c r="MUY1395" s="10"/>
      <c r="MUZ1395" s="10"/>
      <c r="MVA1395" s="10"/>
      <c r="MVB1395" s="10"/>
      <c r="MVC1395" s="10"/>
      <c r="MVD1395" s="10"/>
      <c r="MVE1395" s="10"/>
      <c r="MVF1395" s="10"/>
      <c r="MVG1395" s="10"/>
      <c r="MVH1395" s="10"/>
      <c r="MVI1395" s="10"/>
      <c r="MVJ1395" s="10"/>
      <c r="MVK1395" s="10"/>
      <c r="MVL1395" s="10"/>
      <c r="MVM1395" s="10"/>
      <c r="MVN1395" s="10"/>
      <c r="MVO1395" s="10"/>
      <c r="MVP1395" s="10"/>
      <c r="MVQ1395" s="10"/>
      <c r="MVR1395" s="10"/>
      <c r="MVS1395" s="10"/>
      <c r="MVT1395" s="10"/>
      <c r="MVU1395" s="10"/>
      <c r="MVV1395" s="10"/>
      <c r="MVW1395" s="10"/>
      <c r="MVX1395" s="10"/>
      <c r="MVY1395" s="10"/>
      <c r="MVZ1395" s="10"/>
      <c r="MWA1395" s="10"/>
      <c r="MWB1395" s="10"/>
      <c r="MWC1395" s="10"/>
      <c r="MWD1395" s="10"/>
      <c r="MWE1395" s="10"/>
      <c r="MWF1395" s="10"/>
      <c r="MWG1395" s="10"/>
      <c r="MWH1395" s="10"/>
      <c r="MWI1395" s="10"/>
      <c r="MWJ1395" s="10"/>
      <c r="MWK1395" s="10"/>
      <c r="MWL1395" s="10"/>
      <c r="MWM1395" s="10"/>
      <c r="MWN1395" s="10"/>
      <c r="MWO1395" s="10"/>
      <c r="MWP1395" s="10"/>
      <c r="MWQ1395" s="10"/>
      <c r="MWR1395" s="10"/>
      <c r="MWS1395" s="10"/>
      <c r="MWT1395" s="10"/>
      <c r="MWU1395" s="10"/>
      <c r="MWV1395" s="10"/>
      <c r="MWW1395" s="10"/>
      <c r="MWX1395" s="10"/>
      <c r="MWY1395" s="10"/>
      <c r="MWZ1395" s="10"/>
      <c r="MXA1395" s="10"/>
      <c r="MXB1395" s="10"/>
      <c r="MXC1395" s="10"/>
      <c r="MXD1395" s="10"/>
      <c r="MXE1395" s="10"/>
      <c r="MXF1395" s="10"/>
      <c r="MXG1395" s="10"/>
      <c r="MXH1395" s="10"/>
      <c r="MXI1395" s="10"/>
      <c r="MXJ1395" s="10"/>
      <c r="MXK1395" s="10"/>
      <c r="MXL1395" s="10"/>
      <c r="MXM1395" s="10"/>
      <c r="MXN1395" s="10"/>
      <c r="MXO1395" s="10"/>
      <c r="MXP1395" s="10"/>
      <c r="MXQ1395" s="10"/>
      <c r="MXR1395" s="10"/>
      <c r="MXS1395" s="10"/>
      <c r="MXT1395" s="10"/>
      <c r="MXU1395" s="10"/>
      <c r="MXV1395" s="10"/>
      <c r="MXW1395" s="10"/>
      <c r="MXX1395" s="10"/>
      <c r="MXY1395" s="10"/>
      <c r="MXZ1395" s="10"/>
      <c r="MYA1395" s="10"/>
      <c r="MYB1395" s="10"/>
      <c r="MYC1395" s="10"/>
      <c r="MYD1395" s="10"/>
      <c r="MYE1395" s="10"/>
      <c r="MYF1395" s="10"/>
      <c r="MYG1395" s="10"/>
      <c r="MYH1395" s="10"/>
      <c r="MYI1395" s="10"/>
      <c r="MYJ1395" s="10"/>
      <c r="MYK1395" s="10"/>
      <c r="MYL1395" s="10"/>
      <c r="MYM1395" s="10"/>
      <c r="MYN1395" s="10"/>
      <c r="MYO1395" s="10"/>
      <c r="MYP1395" s="10"/>
      <c r="MYQ1395" s="10"/>
      <c r="MYR1395" s="10"/>
      <c r="MYS1395" s="10"/>
      <c r="MYT1395" s="10"/>
      <c r="MYU1395" s="10"/>
      <c r="MYV1395" s="10"/>
      <c r="MYW1395" s="10"/>
      <c r="MYX1395" s="10"/>
      <c r="MYY1395" s="10"/>
      <c r="MYZ1395" s="10"/>
      <c r="MZA1395" s="10"/>
      <c r="MZB1395" s="10"/>
      <c r="MZC1395" s="10"/>
      <c r="MZD1395" s="10"/>
      <c r="MZE1395" s="10"/>
      <c r="MZF1395" s="10"/>
      <c r="MZG1395" s="10"/>
      <c r="MZH1395" s="10"/>
      <c r="MZI1395" s="10"/>
      <c r="MZJ1395" s="10"/>
      <c r="MZK1395" s="10"/>
      <c r="MZL1395" s="10"/>
      <c r="MZM1395" s="10"/>
      <c r="MZN1395" s="10"/>
      <c r="MZO1395" s="10"/>
      <c r="MZP1395" s="10"/>
      <c r="MZQ1395" s="10"/>
      <c r="MZR1395" s="10"/>
      <c r="MZS1395" s="10"/>
      <c r="MZT1395" s="10"/>
      <c r="MZU1395" s="10"/>
      <c r="MZV1395" s="10"/>
      <c r="MZW1395" s="10"/>
      <c r="MZX1395" s="10"/>
      <c r="MZY1395" s="10"/>
      <c r="MZZ1395" s="10"/>
      <c r="NAA1395" s="10"/>
      <c r="NAB1395" s="10"/>
      <c r="NAC1395" s="10"/>
      <c r="NAD1395" s="10"/>
      <c r="NAE1395" s="10"/>
      <c r="NAF1395" s="10"/>
      <c r="NAG1395" s="10"/>
      <c r="NAH1395" s="10"/>
      <c r="NAI1395" s="10"/>
      <c r="NAJ1395" s="10"/>
      <c r="NAK1395" s="10"/>
      <c r="NAL1395" s="10"/>
      <c r="NAM1395" s="10"/>
      <c r="NAN1395" s="10"/>
      <c r="NAO1395" s="10"/>
      <c r="NAP1395" s="10"/>
      <c r="NAQ1395" s="10"/>
      <c r="NAR1395" s="10"/>
      <c r="NAS1395" s="10"/>
      <c r="NAT1395" s="10"/>
      <c r="NAU1395" s="10"/>
      <c r="NAV1395" s="10"/>
      <c r="NAW1395" s="10"/>
      <c r="NAX1395" s="10"/>
      <c r="NAY1395" s="10"/>
      <c r="NAZ1395" s="10"/>
      <c r="NBA1395" s="10"/>
      <c r="NBB1395" s="10"/>
      <c r="NBC1395" s="10"/>
      <c r="NBD1395" s="10"/>
      <c r="NBE1395" s="10"/>
      <c r="NBF1395" s="10"/>
      <c r="NBG1395" s="10"/>
      <c r="NBH1395" s="10"/>
      <c r="NBI1395" s="10"/>
      <c r="NBJ1395" s="10"/>
      <c r="NBK1395" s="10"/>
      <c r="NBL1395" s="10"/>
      <c r="NBM1395" s="10"/>
      <c r="NBN1395" s="10"/>
      <c r="NBO1395" s="10"/>
      <c r="NBP1395" s="10"/>
      <c r="NBQ1395" s="10"/>
      <c r="NBR1395" s="10"/>
      <c r="NBS1395" s="10"/>
      <c r="NBT1395" s="10"/>
      <c r="NBU1395" s="10"/>
      <c r="NBV1395" s="10"/>
      <c r="NBW1395" s="10"/>
      <c r="NBX1395" s="10"/>
      <c r="NBY1395" s="10"/>
      <c r="NBZ1395" s="10"/>
      <c r="NCA1395" s="10"/>
      <c r="NCB1395" s="10"/>
      <c r="NCC1395" s="10"/>
      <c r="NCD1395" s="10"/>
      <c r="NCE1395" s="10"/>
      <c r="NCF1395" s="10"/>
      <c r="NCG1395" s="10"/>
      <c r="NCH1395" s="10"/>
      <c r="NCI1395" s="10"/>
      <c r="NCJ1395" s="10"/>
      <c r="NCK1395" s="10"/>
      <c r="NCL1395" s="10"/>
      <c r="NCM1395" s="10"/>
      <c r="NCN1395" s="10"/>
      <c r="NCO1395" s="10"/>
      <c r="NCP1395" s="10"/>
      <c r="NCQ1395" s="10"/>
      <c r="NCR1395" s="10"/>
      <c r="NCS1395" s="10"/>
      <c r="NCT1395" s="10"/>
      <c r="NCU1395" s="10"/>
      <c r="NCV1395" s="10"/>
      <c r="NCW1395" s="10"/>
      <c r="NCX1395" s="10"/>
      <c r="NCY1395" s="10"/>
      <c r="NCZ1395" s="10"/>
      <c r="NDA1395" s="10"/>
      <c r="NDB1395" s="10"/>
      <c r="NDC1395" s="10"/>
      <c r="NDD1395" s="10"/>
      <c r="NDE1395" s="10"/>
      <c r="NDF1395" s="10"/>
      <c r="NDG1395" s="10"/>
      <c r="NDH1395" s="10"/>
      <c r="NDI1395" s="10"/>
      <c r="NDJ1395" s="10"/>
      <c r="NDK1395" s="10"/>
      <c r="NDL1395" s="10"/>
      <c r="NDM1395" s="10"/>
      <c r="NDN1395" s="10"/>
      <c r="NDO1395" s="10"/>
      <c r="NDP1395" s="10"/>
      <c r="NDQ1395" s="10"/>
      <c r="NDR1395" s="10"/>
      <c r="NDS1395" s="10"/>
      <c r="NDT1395" s="10"/>
      <c r="NDU1395" s="10"/>
      <c r="NDV1395" s="10"/>
      <c r="NDW1395" s="10"/>
      <c r="NDX1395" s="10"/>
      <c r="NDY1395" s="10"/>
      <c r="NDZ1395" s="10"/>
      <c r="NEA1395" s="10"/>
      <c r="NEB1395" s="10"/>
      <c r="NEC1395" s="10"/>
      <c r="NED1395" s="10"/>
      <c r="NEE1395" s="10"/>
      <c r="NEF1395" s="10"/>
      <c r="NEG1395" s="10"/>
      <c r="NEH1395" s="10"/>
      <c r="NEI1395" s="10"/>
      <c r="NEJ1395" s="10"/>
      <c r="NEK1395" s="10"/>
      <c r="NEL1395" s="10"/>
      <c r="NEM1395" s="10"/>
      <c r="NEN1395" s="10"/>
      <c r="NEO1395" s="10"/>
      <c r="NEP1395" s="10"/>
      <c r="NEQ1395" s="10"/>
      <c r="NER1395" s="10"/>
      <c r="NES1395" s="10"/>
      <c r="NET1395" s="10"/>
      <c r="NEU1395" s="10"/>
      <c r="NEV1395" s="10"/>
      <c r="NEW1395" s="10"/>
      <c r="NEX1395" s="10"/>
      <c r="NEY1395" s="10"/>
      <c r="NEZ1395" s="10"/>
      <c r="NFA1395" s="10"/>
      <c r="NFB1395" s="10"/>
      <c r="NFC1395" s="10"/>
      <c r="NFD1395" s="10"/>
      <c r="NFE1395" s="10"/>
      <c r="NFF1395" s="10"/>
      <c r="NFG1395" s="10"/>
      <c r="NFH1395" s="10"/>
      <c r="NFI1395" s="10"/>
      <c r="NFJ1395" s="10"/>
      <c r="NFK1395" s="10"/>
      <c r="NFL1395" s="10"/>
      <c r="NFM1395" s="10"/>
      <c r="NFN1395" s="10"/>
      <c r="NFO1395" s="10"/>
      <c r="NFP1395" s="10"/>
      <c r="NFQ1395" s="10"/>
      <c r="NFR1395" s="10"/>
      <c r="NFS1395" s="10"/>
      <c r="NFT1395" s="10"/>
      <c r="NFU1395" s="10"/>
      <c r="NFV1395" s="10"/>
      <c r="NFW1395" s="10"/>
      <c r="NFX1395" s="10"/>
      <c r="NFY1395" s="10"/>
      <c r="NFZ1395" s="10"/>
      <c r="NGA1395" s="10"/>
      <c r="NGB1395" s="10"/>
      <c r="NGC1395" s="10"/>
      <c r="NGD1395" s="10"/>
      <c r="NGE1395" s="10"/>
      <c r="NGF1395" s="10"/>
      <c r="NGG1395" s="10"/>
      <c r="NGH1395" s="10"/>
      <c r="NGI1395" s="10"/>
      <c r="NGJ1395" s="10"/>
      <c r="NGK1395" s="10"/>
      <c r="NGL1395" s="10"/>
      <c r="NGM1395" s="10"/>
      <c r="NGN1395" s="10"/>
      <c r="NGO1395" s="10"/>
      <c r="NGP1395" s="10"/>
      <c r="NGQ1395" s="10"/>
      <c r="NGR1395" s="10"/>
      <c r="NGS1395" s="10"/>
      <c r="NGT1395" s="10"/>
      <c r="NGU1395" s="10"/>
      <c r="NGV1395" s="10"/>
      <c r="NGW1395" s="10"/>
      <c r="NGX1395" s="10"/>
      <c r="NGY1395" s="10"/>
      <c r="NGZ1395" s="10"/>
      <c r="NHA1395" s="10"/>
      <c r="NHB1395" s="10"/>
      <c r="NHC1395" s="10"/>
      <c r="NHD1395" s="10"/>
      <c r="NHE1395" s="10"/>
      <c r="NHF1395" s="10"/>
      <c r="NHG1395" s="10"/>
      <c r="NHH1395" s="10"/>
      <c r="NHI1395" s="10"/>
      <c r="NHJ1395" s="10"/>
      <c r="NHK1395" s="10"/>
      <c r="NHL1395" s="10"/>
      <c r="NHM1395" s="10"/>
      <c r="NHN1395" s="10"/>
      <c r="NHO1395" s="10"/>
      <c r="NHP1395" s="10"/>
      <c r="NHQ1395" s="10"/>
      <c r="NHR1395" s="10"/>
      <c r="NHS1395" s="10"/>
      <c r="NHT1395" s="10"/>
      <c r="NHU1395" s="10"/>
      <c r="NHV1395" s="10"/>
      <c r="NHW1395" s="10"/>
      <c r="NHX1395" s="10"/>
      <c r="NHY1395" s="10"/>
      <c r="NHZ1395" s="10"/>
      <c r="NIA1395" s="10"/>
      <c r="NIB1395" s="10"/>
      <c r="NIC1395" s="10"/>
      <c r="NID1395" s="10"/>
      <c r="NIE1395" s="10"/>
      <c r="NIF1395" s="10"/>
      <c r="NIG1395" s="10"/>
      <c r="NIH1395" s="10"/>
      <c r="NII1395" s="10"/>
      <c r="NIJ1395" s="10"/>
      <c r="NIK1395" s="10"/>
      <c r="NIL1395" s="10"/>
      <c r="NIM1395" s="10"/>
      <c r="NIN1395" s="10"/>
      <c r="NIO1395" s="10"/>
      <c r="NIP1395" s="10"/>
      <c r="NIQ1395" s="10"/>
      <c r="NIR1395" s="10"/>
      <c r="NIS1395" s="10"/>
      <c r="NIT1395" s="10"/>
      <c r="NIU1395" s="10"/>
      <c r="NIV1395" s="10"/>
      <c r="NIW1395" s="10"/>
      <c r="NIX1395" s="10"/>
      <c r="NIY1395" s="10"/>
      <c r="NIZ1395" s="10"/>
      <c r="NJA1395" s="10"/>
      <c r="NJB1395" s="10"/>
      <c r="NJC1395" s="10"/>
      <c r="NJD1395" s="10"/>
      <c r="NJE1395" s="10"/>
      <c r="NJF1395" s="10"/>
      <c r="NJG1395" s="10"/>
      <c r="NJH1395" s="10"/>
      <c r="NJI1395" s="10"/>
      <c r="NJJ1395" s="10"/>
      <c r="NJK1395" s="10"/>
      <c r="NJL1395" s="10"/>
      <c r="NJM1395" s="10"/>
      <c r="NJN1395" s="10"/>
      <c r="NJO1395" s="10"/>
      <c r="NJP1395" s="10"/>
      <c r="NJQ1395" s="10"/>
      <c r="NJR1395" s="10"/>
      <c r="NJS1395" s="10"/>
      <c r="NJT1395" s="10"/>
      <c r="NJU1395" s="10"/>
      <c r="NJV1395" s="10"/>
      <c r="NJW1395" s="10"/>
      <c r="NJX1395" s="10"/>
      <c r="NJY1395" s="10"/>
      <c r="NJZ1395" s="10"/>
      <c r="NKA1395" s="10"/>
      <c r="NKB1395" s="10"/>
      <c r="NKC1395" s="10"/>
      <c r="NKD1395" s="10"/>
      <c r="NKE1395" s="10"/>
      <c r="NKF1395" s="10"/>
      <c r="NKG1395" s="10"/>
      <c r="NKH1395" s="10"/>
      <c r="NKI1395" s="10"/>
      <c r="NKJ1395" s="10"/>
      <c r="NKK1395" s="10"/>
      <c r="NKL1395" s="10"/>
      <c r="NKM1395" s="10"/>
      <c r="NKN1395" s="10"/>
      <c r="NKO1395" s="10"/>
      <c r="NKP1395" s="10"/>
      <c r="NKQ1395" s="10"/>
      <c r="NKR1395" s="10"/>
      <c r="NKS1395" s="10"/>
      <c r="NKT1395" s="10"/>
      <c r="NKU1395" s="10"/>
      <c r="NKV1395" s="10"/>
      <c r="NKW1395" s="10"/>
      <c r="NKX1395" s="10"/>
      <c r="NKY1395" s="10"/>
      <c r="NKZ1395" s="10"/>
      <c r="NLA1395" s="10"/>
      <c r="NLB1395" s="10"/>
      <c r="NLC1395" s="10"/>
      <c r="NLD1395" s="10"/>
      <c r="NLE1395" s="10"/>
      <c r="NLF1395" s="10"/>
      <c r="NLG1395" s="10"/>
      <c r="NLH1395" s="10"/>
      <c r="NLI1395" s="10"/>
      <c r="NLJ1395" s="10"/>
      <c r="NLK1395" s="10"/>
      <c r="NLL1395" s="10"/>
      <c r="NLM1395" s="10"/>
      <c r="NLN1395" s="10"/>
      <c r="NLO1395" s="10"/>
      <c r="NLP1395" s="10"/>
      <c r="NLQ1395" s="10"/>
      <c r="NLR1395" s="10"/>
      <c r="NLS1395" s="10"/>
      <c r="NLT1395" s="10"/>
      <c r="NLU1395" s="10"/>
      <c r="NLV1395" s="10"/>
      <c r="NLW1395" s="10"/>
      <c r="NLX1395" s="10"/>
      <c r="NLY1395" s="10"/>
      <c r="NLZ1395" s="10"/>
      <c r="NMA1395" s="10"/>
      <c r="NMB1395" s="10"/>
      <c r="NMC1395" s="10"/>
      <c r="NMD1395" s="10"/>
      <c r="NME1395" s="10"/>
      <c r="NMF1395" s="10"/>
      <c r="NMG1395" s="10"/>
      <c r="NMH1395" s="10"/>
      <c r="NMI1395" s="10"/>
      <c r="NMJ1395" s="10"/>
      <c r="NMK1395" s="10"/>
      <c r="NML1395" s="10"/>
      <c r="NMM1395" s="10"/>
      <c r="NMN1395" s="10"/>
      <c r="NMO1395" s="10"/>
      <c r="NMP1395" s="10"/>
      <c r="NMQ1395" s="10"/>
      <c r="NMR1395" s="10"/>
      <c r="NMS1395" s="10"/>
      <c r="NMT1395" s="10"/>
      <c r="NMU1395" s="10"/>
      <c r="NMV1395" s="10"/>
      <c r="NMW1395" s="10"/>
      <c r="NMX1395" s="10"/>
      <c r="NMY1395" s="10"/>
      <c r="NMZ1395" s="10"/>
      <c r="NNA1395" s="10"/>
      <c r="NNB1395" s="10"/>
      <c r="NNC1395" s="10"/>
      <c r="NND1395" s="10"/>
      <c r="NNE1395" s="10"/>
      <c r="NNF1395" s="10"/>
      <c r="NNG1395" s="10"/>
      <c r="NNH1395" s="10"/>
      <c r="NNI1395" s="10"/>
      <c r="NNJ1395" s="10"/>
      <c r="NNK1395" s="10"/>
      <c r="NNL1395" s="10"/>
      <c r="NNM1395" s="10"/>
      <c r="NNN1395" s="10"/>
      <c r="NNO1395" s="10"/>
      <c r="NNP1395" s="10"/>
      <c r="NNQ1395" s="10"/>
      <c r="NNR1395" s="10"/>
      <c r="NNS1395" s="10"/>
      <c r="NNT1395" s="10"/>
      <c r="NNU1395" s="10"/>
      <c r="NNV1395" s="10"/>
      <c r="NNW1395" s="10"/>
      <c r="NNX1395" s="10"/>
      <c r="NNY1395" s="10"/>
      <c r="NNZ1395" s="10"/>
      <c r="NOA1395" s="10"/>
      <c r="NOB1395" s="10"/>
      <c r="NOC1395" s="10"/>
      <c r="NOD1395" s="10"/>
      <c r="NOE1395" s="10"/>
      <c r="NOF1395" s="10"/>
      <c r="NOG1395" s="10"/>
      <c r="NOH1395" s="10"/>
      <c r="NOI1395" s="10"/>
      <c r="NOJ1395" s="10"/>
      <c r="NOK1395" s="10"/>
      <c r="NOL1395" s="10"/>
      <c r="NOM1395" s="10"/>
      <c r="NON1395" s="10"/>
      <c r="NOO1395" s="10"/>
      <c r="NOP1395" s="10"/>
      <c r="NOQ1395" s="10"/>
      <c r="NOR1395" s="10"/>
      <c r="NOS1395" s="10"/>
      <c r="NOT1395" s="10"/>
      <c r="NOU1395" s="10"/>
      <c r="NOV1395" s="10"/>
      <c r="NOW1395" s="10"/>
      <c r="NOX1395" s="10"/>
      <c r="NOY1395" s="10"/>
      <c r="NOZ1395" s="10"/>
      <c r="NPA1395" s="10"/>
      <c r="NPB1395" s="10"/>
      <c r="NPC1395" s="10"/>
      <c r="NPD1395" s="10"/>
      <c r="NPE1395" s="10"/>
      <c r="NPF1395" s="10"/>
      <c r="NPG1395" s="10"/>
      <c r="NPH1395" s="10"/>
      <c r="NPI1395" s="10"/>
      <c r="NPJ1395" s="10"/>
      <c r="NPK1395" s="10"/>
      <c r="NPL1395" s="10"/>
      <c r="NPM1395" s="10"/>
      <c r="NPN1395" s="10"/>
      <c r="NPO1395" s="10"/>
      <c r="NPP1395" s="10"/>
      <c r="NPQ1395" s="10"/>
      <c r="NPR1395" s="10"/>
      <c r="NPS1395" s="10"/>
      <c r="NPT1395" s="10"/>
      <c r="NPU1395" s="10"/>
      <c r="NPV1395" s="10"/>
      <c r="NPW1395" s="10"/>
      <c r="NPX1395" s="10"/>
      <c r="NPY1395" s="10"/>
      <c r="NPZ1395" s="10"/>
      <c r="NQA1395" s="10"/>
      <c r="NQB1395" s="10"/>
      <c r="NQC1395" s="10"/>
      <c r="NQD1395" s="10"/>
      <c r="NQE1395" s="10"/>
      <c r="NQF1395" s="10"/>
      <c r="NQG1395" s="10"/>
      <c r="NQH1395" s="10"/>
      <c r="NQI1395" s="10"/>
      <c r="NQJ1395" s="10"/>
      <c r="NQK1395" s="10"/>
      <c r="NQL1395" s="10"/>
      <c r="NQM1395" s="10"/>
      <c r="NQN1395" s="10"/>
      <c r="NQO1395" s="10"/>
      <c r="NQP1395" s="10"/>
      <c r="NQQ1395" s="10"/>
      <c r="NQR1395" s="10"/>
      <c r="NQS1395" s="10"/>
      <c r="NQT1395" s="10"/>
      <c r="NQU1395" s="10"/>
      <c r="NQV1395" s="10"/>
      <c r="NQW1395" s="10"/>
      <c r="NQX1395" s="10"/>
      <c r="NQY1395" s="10"/>
      <c r="NQZ1395" s="10"/>
      <c r="NRA1395" s="10"/>
      <c r="NRB1395" s="10"/>
      <c r="NRC1395" s="10"/>
      <c r="NRD1395" s="10"/>
      <c r="NRE1395" s="10"/>
      <c r="NRF1395" s="10"/>
      <c r="NRG1395" s="10"/>
      <c r="NRH1395" s="10"/>
      <c r="NRI1395" s="10"/>
      <c r="NRJ1395" s="10"/>
      <c r="NRK1395" s="10"/>
      <c r="NRL1395" s="10"/>
      <c r="NRM1395" s="10"/>
      <c r="NRN1395" s="10"/>
      <c r="NRO1395" s="10"/>
      <c r="NRP1395" s="10"/>
      <c r="NRQ1395" s="10"/>
      <c r="NRR1395" s="10"/>
      <c r="NRS1395" s="10"/>
      <c r="NRT1395" s="10"/>
      <c r="NRU1395" s="10"/>
      <c r="NRV1395" s="10"/>
      <c r="NRW1395" s="10"/>
      <c r="NRX1395" s="10"/>
      <c r="NRY1395" s="10"/>
      <c r="NRZ1395" s="10"/>
      <c r="NSA1395" s="10"/>
      <c r="NSB1395" s="10"/>
      <c r="NSC1395" s="10"/>
      <c r="NSD1395" s="10"/>
      <c r="NSE1395" s="10"/>
      <c r="NSF1395" s="10"/>
      <c r="NSG1395" s="10"/>
      <c r="NSH1395" s="10"/>
      <c r="NSI1395" s="10"/>
      <c r="NSJ1395" s="10"/>
      <c r="NSK1395" s="10"/>
      <c r="NSL1395" s="10"/>
      <c r="NSM1395" s="10"/>
      <c r="NSN1395" s="10"/>
      <c r="NSO1395" s="10"/>
      <c r="NSP1395" s="10"/>
      <c r="NSQ1395" s="10"/>
      <c r="NSR1395" s="10"/>
      <c r="NSS1395" s="10"/>
      <c r="NST1395" s="10"/>
      <c r="NSU1395" s="10"/>
      <c r="NSV1395" s="10"/>
      <c r="NSW1395" s="10"/>
      <c r="NSX1395" s="10"/>
      <c r="NSY1395" s="10"/>
      <c r="NSZ1395" s="10"/>
      <c r="NTA1395" s="10"/>
      <c r="NTB1395" s="10"/>
      <c r="NTC1395" s="10"/>
      <c r="NTD1395" s="10"/>
      <c r="NTE1395" s="10"/>
      <c r="NTF1395" s="10"/>
      <c r="NTG1395" s="10"/>
      <c r="NTH1395" s="10"/>
      <c r="NTI1395" s="10"/>
      <c r="NTJ1395" s="10"/>
      <c r="NTK1395" s="10"/>
      <c r="NTL1395" s="10"/>
      <c r="NTM1395" s="10"/>
      <c r="NTN1395" s="10"/>
      <c r="NTO1395" s="10"/>
      <c r="NTP1395" s="10"/>
      <c r="NTQ1395" s="10"/>
      <c r="NTR1395" s="10"/>
      <c r="NTS1395" s="10"/>
      <c r="NTT1395" s="10"/>
      <c r="NTU1395" s="10"/>
      <c r="NTV1395" s="10"/>
      <c r="NTW1395" s="10"/>
      <c r="NTX1395" s="10"/>
      <c r="NTY1395" s="10"/>
      <c r="NTZ1395" s="10"/>
      <c r="NUA1395" s="10"/>
      <c r="NUB1395" s="10"/>
      <c r="NUC1395" s="10"/>
      <c r="NUD1395" s="10"/>
      <c r="NUE1395" s="10"/>
      <c r="NUF1395" s="10"/>
      <c r="NUG1395" s="10"/>
      <c r="NUH1395" s="10"/>
      <c r="NUI1395" s="10"/>
      <c r="NUJ1395" s="10"/>
      <c r="NUK1395" s="10"/>
      <c r="NUL1395" s="10"/>
      <c r="NUM1395" s="10"/>
      <c r="NUN1395" s="10"/>
      <c r="NUO1395" s="10"/>
      <c r="NUP1395" s="10"/>
      <c r="NUQ1395" s="10"/>
      <c r="NUR1395" s="10"/>
      <c r="NUS1395" s="10"/>
      <c r="NUT1395" s="10"/>
      <c r="NUU1395" s="10"/>
      <c r="NUV1395" s="10"/>
      <c r="NUW1395" s="10"/>
      <c r="NUX1395" s="10"/>
      <c r="NUY1395" s="10"/>
      <c r="NUZ1395" s="10"/>
      <c r="NVA1395" s="10"/>
      <c r="NVB1395" s="10"/>
      <c r="NVC1395" s="10"/>
      <c r="NVD1395" s="10"/>
      <c r="NVE1395" s="10"/>
      <c r="NVF1395" s="10"/>
      <c r="NVG1395" s="10"/>
      <c r="NVH1395" s="10"/>
      <c r="NVI1395" s="10"/>
      <c r="NVJ1395" s="10"/>
      <c r="NVK1395" s="10"/>
      <c r="NVL1395" s="10"/>
      <c r="NVM1395" s="10"/>
      <c r="NVN1395" s="10"/>
      <c r="NVO1395" s="10"/>
      <c r="NVP1395" s="10"/>
      <c r="NVQ1395" s="10"/>
      <c r="NVR1395" s="10"/>
      <c r="NVS1395" s="10"/>
      <c r="NVT1395" s="10"/>
      <c r="NVU1395" s="10"/>
      <c r="NVV1395" s="10"/>
      <c r="NVW1395" s="10"/>
      <c r="NVX1395" s="10"/>
      <c r="NVY1395" s="10"/>
      <c r="NVZ1395" s="10"/>
      <c r="NWA1395" s="10"/>
      <c r="NWB1395" s="10"/>
      <c r="NWC1395" s="10"/>
      <c r="NWD1395" s="10"/>
      <c r="NWE1395" s="10"/>
      <c r="NWF1395" s="10"/>
      <c r="NWG1395" s="10"/>
      <c r="NWH1395" s="10"/>
      <c r="NWI1395" s="10"/>
      <c r="NWJ1395" s="10"/>
      <c r="NWK1395" s="10"/>
      <c r="NWL1395" s="10"/>
      <c r="NWM1395" s="10"/>
      <c r="NWN1395" s="10"/>
      <c r="NWO1395" s="10"/>
      <c r="NWP1395" s="10"/>
      <c r="NWQ1395" s="10"/>
      <c r="NWR1395" s="10"/>
      <c r="NWS1395" s="10"/>
      <c r="NWT1395" s="10"/>
      <c r="NWU1395" s="10"/>
      <c r="NWV1395" s="10"/>
      <c r="NWW1395" s="10"/>
      <c r="NWX1395" s="10"/>
      <c r="NWY1395" s="10"/>
      <c r="NWZ1395" s="10"/>
      <c r="NXA1395" s="10"/>
      <c r="NXB1395" s="10"/>
      <c r="NXC1395" s="10"/>
      <c r="NXD1395" s="10"/>
      <c r="NXE1395" s="10"/>
      <c r="NXF1395" s="10"/>
      <c r="NXG1395" s="10"/>
      <c r="NXH1395" s="10"/>
      <c r="NXI1395" s="10"/>
      <c r="NXJ1395" s="10"/>
      <c r="NXK1395" s="10"/>
      <c r="NXL1395" s="10"/>
      <c r="NXM1395" s="10"/>
      <c r="NXN1395" s="10"/>
      <c r="NXO1395" s="10"/>
      <c r="NXP1395" s="10"/>
      <c r="NXQ1395" s="10"/>
      <c r="NXR1395" s="10"/>
      <c r="NXS1395" s="10"/>
      <c r="NXT1395" s="10"/>
      <c r="NXU1395" s="10"/>
      <c r="NXV1395" s="10"/>
      <c r="NXW1395" s="10"/>
      <c r="NXX1395" s="10"/>
      <c r="NXY1395" s="10"/>
      <c r="NXZ1395" s="10"/>
      <c r="NYA1395" s="10"/>
      <c r="NYB1395" s="10"/>
      <c r="NYC1395" s="10"/>
      <c r="NYD1395" s="10"/>
      <c r="NYE1395" s="10"/>
      <c r="NYF1395" s="10"/>
      <c r="NYG1395" s="10"/>
      <c r="NYH1395" s="10"/>
      <c r="NYI1395" s="10"/>
      <c r="NYJ1395" s="10"/>
      <c r="NYK1395" s="10"/>
      <c r="NYL1395" s="10"/>
      <c r="NYM1395" s="10"/>
      <c r="NYN1395" s="10"/>
      <c r="NYO1395" s="10"/>
      <c r="NYP1395" s="10"/>
      <c r="NYQ1395" s="10"/>
      <c r="NYR1395" s="10"/>
      <c r="NYS1395" s="10"/>
      <c r="NYT1395" s="10"/>
      <c r="NYU1395" s="10"/>
      <c r="NYV1395" s="10"/>
      <c r="NYW1395" s="10"/>
      <c r="NYX1395" s="10"/>
      <c r="NYY1395" s="10"/>
      <c r="NYZ1395" s="10"/>
      <c r="NZA1395" s="10"/>
      <c r="NZB1395" s="10"/>
      <c r="NZC1395" s="10"/>
      <c r="NZD1395" s="10"/>
      <c r="NZE1395" s="10"/>
      <c r="NZF1395" s="10"/>
      <c r="NZG1395" s="10"/>
      <c r="NZH1395" s="10"/>
      <c r="NZI1395" s="10"/>
      <c r="NZJ1395" s="10"/>
      <c r="NZK1395" s="10"/>
      <c r="NZL1395" s="10"/>
      <c r="NZM1395" s="10"/>
      <c r="NZN1395" s="10"/>
      <c r="NZO1395" s="10"/>
      <c r="NZP1395" s="10"/>
      <c r="NZQ1395" s="10"/>
      <c r="NZR1395" s="10"/>
      <c r="NZS1395" s="10"/>
      <c r="NZT1395" s="10"/>
      <c r="NZU1395" s="10"/>
      <c r="NZV1395" s="10"/>
      <c r="NZW1395" s="10"/>
      <c r="NZX1395" s="10"/>
      <c r="NZY1395" s="10"/>
      <c r="NZZ1395" s="10"/>
      <c r="OAA1395" s="10"/>
      <c r="OAB1395" s="10"/>
      <c r="OAC1395" s="10"/>
      <c r="OAD1395" s="10"/>
      <c r="OAE1395" s="10"/>
      <c r="OAF1395" s="10"/>
      <c r="OAG1395" s="10"/>
      <c r="OAH1395" s="10"/>
      <c r="OAI1395" s="10"/>
      <c r="OAJ1395" s="10"/>
      <c r="OAK1395" s="10"/>
      <c r="OAL1395" s="10"/>
      <c r="OAM1395" s="10"/>
      <c r="OAN1395" s="10"/>
      <c r="OAO1395" s="10"/>
      <c r="OAP1395" s="10"/>
      <c r="OAQ1395" s="10"/>
      <c r="OAR1395" s="10"/>
      <c r="OAS1395" s="10"/>
      <c r="OAT1395" s="10"/>
      <c r="OAU1395" s="10"/>
      <c r="OAV1395" s="10"/>
      <c r="OAW1395" s="10"/>
      <c r="OAX1395" s="10"/>
      <c r="OAY1395" s="10"/>
      <c r="OAZ1395" s="10"/>
      <c r="OBA1395" s="10"/>
      <c r="OBB1395" s="10"/>
      <c r="OBC1395" s="10"/>
      <c r="OBD1395" s="10"/>
      <c r="OBE1395" s="10"/>
      <c r="OBF1395" s="10"/>
      <c r="OBG1395" s="10"/>
      <c r="OBH1395" s="10"/>
      <c r="OBI1395" s="10"/>
      <c r="OBJ1395" s="10"/>
      <c r="OBK1395" s="10"/>
      <c r="OBL1395" s="10"/>
      <c r="OBM1395" s="10"/>
      <c r="OBN1395" s="10"/>
      <c r="OBO1395" s="10"/>
      <c r="OBP1395" s="10"/>
      <c r="OBQ1395" s="10"/>
      <c r="OBR1395" s="10"/>
      <c r="OBS1395" s="10"/>
      <c r="OBT1395" s="10"/>
      <c r="OBU1395" s="10"/>
      <c r="OBV1395" s="10"/>
      <c r="OBW1395" s="10"/>
      <c r="OBX1395" s="10"/>
      <c r="OBY1395" s="10"/>
      <c r="OBZ1395" s="10"/>
      <c r="OCA1395" s="10"/>
      <c r="OCB1395" s="10"/>
      <c r="OCC1395" s="10"/>
      <c r="OCD1395" s="10"/>
      <c r="OCE1395" s="10"/>
      <c r="OCF1395" s="10"/>
      <c r="OCG1395" s="10"/>
      <c r="OCH1395" s="10"/>
      <c r="OCI1395" s="10"/>
      <c r="OCJ1395" s="10"/>
      <c r="OCK1395" s="10"/>
      <c r="OCL1395" s="10"/>
      <c r="OCM1395" s="10"/>
      <c r="OCN1395" s="10"/>
      <c r="OCO1395" s="10"/>
      <c r="OCP1395" s="10"/>
      <c r="OCQ1395" s="10"/>
      <c r="OCR1395" s="10"/>
      <c r="OCS1395" s="10"/>
      <c r="OCT1395" s="10"/>
      <c r="OCU1395" s="10"/>
      <c r="OCV1395" s="10"/>
      <c r="OCW1395" s="10"/>
      <c r="OCX1395" s="10"/>
      <c r="OCY1395" s="10"/>
      <c r="OCZ1395" s="10"/>
      <c r="ODA1395" s="10"/>
      <c r="ODB1395" s="10"/>
      <c r="ODC1395" s="10"/>
      <c r="ODD1395" s="10"/>
      <c r="ODE1395" s="10"/>
      <c r="ODF1395" s="10"/>
      <c r="ODG1395" s="10"/>
      <c r="ODH1395" s="10"/>
      <c r="ODI1395" s="10"/>
      <c r="ODJ1395" s="10"/>
      <c r="ODK1395" s="10"/>
      <c r="ODL1395" s="10"/>
      <c r="ODM1395" s="10"/>
      <c r="ODN1395" s="10"/>
      <c r="ODO1395" s="10"/>
      <c r="ODP1395" s="10"/>
      <c r="ODQ1395" s="10"/>
      <c r="ODR1395" s="10"/>
      <c r="ODS1395" s="10"/>
      <c r="ODT1395" s="10"/>
      <c r="ODU1395" s="10"/>
      <c r="ODV1395" s="10"/>
      <c r="ODW1395" s="10"/>
      <c r="ODX1395" s="10"/>
      <c r="ODY1395" s="10"/>
      <c r="ODZ1395" s="10"/>
      <c r="OEA1395" s="10"/>
      <c r="OEB1395" s="10"/>
      <c r="OEC1395" s="10"/>
      <c r="OED1395" s="10"/>
      <c r="OEE1395" s="10"/>
      <c r="OEF1395" s="10"/>
      <c r="OEG1395" s="10"/>
      <c r="OEH1395" s="10"/>
      <c r="OEI1395" s="10"/>
      <c r="OEJ1395" s="10"/>
      <c r="OEK1395" s="10"/>
      <c r="OEL1395" s="10"/>
      <c r="OEM1395" s="10"/>
      <c r="OEN1395" s="10"/>
      <c r="OEO1395" s="10"/>
      <c r="OEP1395" s="10"/>
      <c r="OEQ1395" s="10"/>
      <c r="OER1395" s="10"/>
      <c r="OES1395" s="10"/>
      <c r="OET1395" s="10"/>
      <c r="OEU1395" s="10"/>
      <c r="OEV1395" s="10"/>
      <c r="OEW1395" s="10"/>
      <c r="OEX1395" s="10"/>
      <c r="OEY1395" s="10"/>
      <c r="OEZ1395" s="10"/>
      <c r="OFA1395" s="10"/>
      <c r="OFB1395" s="10"/>
      <c r="OFC1395" s="10"/>
      <c r="OFD1395" s="10"/>
      <c r="OFE1395" s="10"/>
      <c r="OFF1395" s="10"/>
      <c r="OFG1395" s="10"/>
      <c r="OFH1395" s="10"/>
      <c r="OFI1395" s="10"/>
      <c r="OFJ1395" s="10"/>
      <c r="OFK1395" s="10"/>
      <c r="OFL1395" s="10"/>
      <c r="OFM1395" s="10"/>
      <c r="OFN1395" s="10"/>
      <c r="OFO1395" s="10"/>
      <c r="OFP1395" s="10"/>
      <c r="OFQ1395" s="10"/>
      <c r="OFR1395" s="10"/>
      <c r="OFS1395" s="10"/>
      <c r="OFT1395" s="10"/>
      <c r="OFU1395" s="10"/>
      <c r="OFV1395" s="10"/>
      <c r="OFW1395" s="10"/>
      <c r="OFX1395" s="10"/>
      <c r="OFY1395" s="10"/>
      <c r="OFZ1395" s="10"/>
      <c r="OGA1395" s="10"/>
      <c r="OGB1395" s="10"/>
      <c r="OGC1395" s="10"/>
      <c r="OGD1395" s="10"/>
      <c r="OGE1395" s="10"/>
      <c r="OGF1395" s="10"/>
      <c r="OGG1395" s="10"/>
      <c r="OGH1395" s="10"/>
      <c r="OGI1395" s="10"/>
      <c r="OGJ1395" s="10"/>
      <c r="OGK1395" s="10"/>
      <c r="OGL1395" s="10"/>
      <c r="OGM1395" s="10"/>
      <c r="OGN1395" s="10"/>
      <c r="OGO1395" s="10"/>
      <c r="OGP1395" s="10"/>
      <c r="OGQ1395" s="10"/>
      <c r="OGR1395" s="10"/>
      <c r="OGS1395" s="10"/>
      <c r="OGT1395" s="10"/>
      <c r="OGU1395" s="10"/>
      <c r="OGV1395" s="10"/>
      <c r="OGW1395" s="10"/>
      <c r="OGX1395" s="10"/>
      <c r="OGY1395" s="10"/>
      <c r="OGZ1395" s="10"/>
      <c r="OHA1395" s="10"/>
      <c r="OHB1395" s="10"/>
      <c r="OHC1395" s="10"/>
      <c r="OHD1395" s="10"/>
      <c r="OHE1395" s="10"/>
      <c r="OHF1395" s="10"/>
      <c r="OHG1395" s="10"/>
      <c r="OHH1395" s="10"/>
      <c r="OHI1395" s="10"/>
      <c r="OHJ1395" s="10"/>
      <c r="OHK1395" s="10"/>
      <c r="OHL1395" s="10"/>
      <c r="OHM1395" s="10"/>
      <c r="OHN1395" s="10"/>
      <c r="OHO1395" s="10"/>
      <c r="OHP1395" s="10"/>
      <c r="OHQ1395" s="10"/>
      <c r="OHR1395" s="10"/>
      <c r="OHS1395" s="10"/>
      <c r="OHT1395" s="10"/>
      <c r="OHU1395" s="10"/>
      <c r="OHV1395" s="10"/>
      <c r="OHW1395" s="10"/>
      <c r="OHX1395" s="10"/>
      <c r="OHY1395" s="10"/>
      <c r="OHZ1395" s="10"/>
      <c r="OIA1395" s="10"/>
      <c r="OIB1395" s="10"/>
      <c r="OIC1395" s="10"/>
      <c r="OID1395" s="10"/>
      <c r="OIE1395" s="10"/>
      <c r="OIF1395" s="10"/>
      <c r="OIG1395" s="10"/>
      <c r="OIH1395" s="10"/>
      <c r="OII1395" s="10"/>
      <c r="OIJ1395" s="10"/>
      <c r="OIK1395" s="10"/>
      <c r="OIL1395" s="10"/>
      <c r="OIM1395" s="10"/>
      <c r="OIN1395" s="10"/>
      <c r="OIO1395" s="10"/>
      <c r="OIP1395" s="10"/>
      <c r="OIQ1395" s="10"/>
      <c r="OIR1395" s="10"/>
      <c r="OIS1395" s="10"/>
      <c r="OIT1395" s="10"/>
      <c r="OIU1395" s="10"/>
      <c r="OIV1395" s="10"/>
      <c r="OIW1395" s="10"/>
      <c r="OIX1395" s="10"/>
      <c r="OIY1395" s="10"/>
      <c r="OIZ1395" s="10"/>
      <c r="OJA1395" s="10"/>
      <c r="OJB1395" s="10"/>
      <c r="OJC1395" s="10"/>
      <c r="OJD1395" s="10"/>
      <c r="OJE1395" s="10"/>
      <c r="OJF1395" s="10"/>
      <c r="OJG1395" s="10"/>
      <c r="OJH1395" s="10"/>
      <c r="OJI1395" s="10"/>
      <c r="OJJ1395" s="10"/>
      <c r="OJK1395" s="10"/>
      <c r="OJL1395" s="10"/>
      <c r="OJM1395" s="10"/>
      <c r="OJN1395" s="10"/>
      <c r="OJO1395" s="10"/>
      <c r="OJP1395" s="10"/>
      <c r="OJQ1395" s="10"/>
      <c r="OJR1395" s="10"/>
      <c r="OJS1395" s="10"/>
      <c r="OJT1395" s="10"/>
      <c r="OJU1395" s="10"/>
      <c r="OJV1395" s="10"/>
      <c r="OJW1395" s="10"/>
      <c r="OJX1395" s="10"/>
      <c r="OJY1395" s="10"/>
      <c r="OJZ1395" s="10"/>
      <c r="OKA1395" s="10"/>
      <c r="OKB1395" s="10"/>
      <c r="OKC1395" s="10"/>
      <c r="OKD1395" s="10"/>
      <c r="OKE1395" s="10"/>
      <c r="OKF1395" s="10"/>
      <c r="OKG1395" s="10"/>
      <c r="OKH1395" s="10"/>
      <c r="OKI1395" s="10"/>
      <c r="OKJ1395" s="10"/>
      <c r="OKK1395" s="10"/>
      <c r="OKL1395" s="10"/>
      <c r="OKM1395" s="10"/>
      <c r="OKN1395" s="10"/>
      <c r="OKO1395" s="10"/>
      <c r="OKP1395" s="10"/>
      <c r="OKQ1395" s="10"/>
      <c r="OKR1395" s="10"/>
      <c r="OKS1395" s="10"/>
      <c r="OKT1395" s="10"/>
      <c r="OKU1395" s="10"/>
      <c r="OKV1395" s="10"/>
      <c r="OKW1395" s="10"/>
      <c r="OKX1395" s="10"/>
      <c r="OKY1395" s="10"/>
      <c r="OKZ1395" s="10"/>
      <c r="OLA1395" s="10"/>
      <c r="OLB1395" s="10"/>
      <c r="OLC1395" s="10"/>
      <c r="OLD1395" s="10"/>
      <c r="OLE1395" s="10"/>
      <c r="OLF1395" s="10"/>
      <c r="OLG1395" s="10"/>
      <c r="OLH1395" s="10"/>
      <c r="OLI1395" s="10"/>
      <c r="OLJ1395" s="10"/>
      <c r="OLK1395" s="10"/>
      <c r="OLL1395" s="10"/>
      <c r="OLM1395" s="10"/>
      <c r="OLN1395" s="10"/>
      <c r="OLO1395" s="10"/>
      <c r="OLP1395" s="10"/>
      <c r="OLQ1395" s="10"/>
      <c r="OLR1395" s="10"/>
      <c r="OLS1395" s="10"/>
      <c r="OLT1395" s="10"/>
      <c r="OLU1395" s="10"/>
      <c r="OLV1395" s="10"/>
      <c r="OLW1395" s="10"/>
      <c r="OLX1395" s="10"/>
      <c r="OLY1395" s="10"/>
      <c r="OLZ1395" s="10"/>
      <c r="OMA1395" s="10"/>
      <c r="OMB1395" s="10"/>
      <c r="OMC1395" s="10"/>
      <c r="OMD1395" s="10"/>
      <c r="OME1395" s="10"/>
      <c r="OMF1395" s="10"/>
      <c r="OMG1395" s="10"/>
      <c r="OMH1395" s="10"/>
      <c r="OMI1395" s="10"/>
      <c r="OMJ1395" s="10"/>
      <c r="OMK1395" s="10"/>
      <c r="OML1395" s="10"/>
      <c r="OMM1395" s="10"/>
      <c r="OMN1395" s="10"/>
      <c r="OMO1395" s="10"/>
      <c r="OMP1395" s="10"/>
      <c r="OMQ1395" s="10"/>
      <c r="OMR1395" s="10"/>
      <c r="OMS1395" s="10"/>
      <c r="OMT1395" s="10"/>
      <c r="OMU1395" s="10"/>
      <c r="OMV1395" s="10"/>
      <c r="OMW1395" s="10"/>
      <c r="OMX1395" s="10"/>
      <c r="OMY1395" s="10"/>
      <c r="OMZ1395" s="10"/>
      <c r="ONA1395" s="10"/>
      <c r="ONB1395" s="10"/>
      <c r="ONC1395" s="10"/>
      <c r="OND1395" s="10"/>
      <c r="ONE1395" s="10"/>
      <c r="ONF1395" s="10"/>
      <c r="ONG1395" s="10"/>
      <c r="ONH1395" s="10"/>
      <c r="ONI1395" s="10"/>
      <c r="ONJ1395" s="10"/>
      <c r="ONK1395" s="10"/>
      <c r="ONL1395" s="10"/>
      <c r="ONM1395" s="10"/>
      <c r="ONN1395" s="10"/>
      <c r="ONO1395" s="10"/>
      <c r="ONP1395" s="10"/>
      <c r="ONQ1395" s="10"/>
      <c r="ONR1395" s="10"/>
      <c r="ONS1395" s="10"/>
      <c r="ONT1395" s="10"/>
      <c r="ONU1395" s="10"/>
      <c r="ONV1395" s="10"/>
      <c r="ONW1395" s="10"/>
      <c r="ONX1395" s="10"/>
      <c r="ONY1395" s="10"/>
      <c r="ONZ1395" s="10"/>
      <c r="OOA1395" s="10"/>
      <c r="OOB1395" s="10"/>
      <c r="OOC1395" s="10"/>
      <c r="OOD1395" s="10"/>
      <c r="OOE1395" s="10"/>
      <c r="OOF1395" s="10"/>
      <c r="OOG1395" s="10"/>
      <c r="OOH1395" s="10"/>
      <c r="OOI1395" s="10"/>
      <c r="OOJ1395" s="10"/>
      <c r="OOK1395" s="10"/>
      <c r="OOL1395" s="10"/>
      <c r="OOM1395" s="10"/>
      <c r="OON1395" s="10"/>
      <c r="OOO1395" s="10"/>
      <c r="OOP1395" s="10"/>
      <c r="OOQ1395" s="10"/>
      <c r="OOR1395" s="10"/>
      <c r="OOS1395" s="10"/>
      <c r="OOT1395" s="10"/>
      <c r="OOU1395" s="10"/>
      <c r="OOV1395" s="10"/>
      <c r="OOW1395" s="10"/>
      <c r="OOX1395" s="10"/>
      <c r="OOY1395" s="10"/>
      <c r="OOZ1395" s="10"/>
      <c r="OPA1395" s="10"/>
      <c r="OPB1395" s="10"/>
      <c r="OPC1395" s="10"/>
      <c r="OPD1395" s="10"/>
      <c r="OPE1395" s="10"/>
      <c r="OPF1395" s="10"/>
      <c r="OPG1395" s="10"/>
      <c r="OPH1395" s="10"/>
      <c r="OPI1395" s="10"/>
      <c r="OPJ1395" s="10"/>
      <c r="OPK1395" s="10"/>
      <c r="OPL1395" s="10"/>
      <c r="OPM1395" s="10"/>
      <c r="OPN1395" s="10"/>
      <c r="OPO1395" s="10"/>
      <c r="OPP1395" s="10"/>
      <c r="OPQ1395" s="10"/>
      <c r="OPR1395" s="10"/>
      <c r="OPS1395" s="10"/>
      <c r="OPT1395" s="10"/>
      <c r="OPU1395" s="10"/>
      <c r="OPV1395" s="10"/>
      <c r="OPW1395" s="10"/>
      <c r="OPX1395" s="10"/>
      <c r="OPY1395" s="10"/>
      <c r="OPZ1395" s="10"/>
      <c r="OQA1395" s="10"/>
      <c r="OQB1395" s="10"/>
      <c r="OQC1395" s="10"/>
      <c r="OQD1395" s="10"/>
      <c r="OQE1395" s="10"/>
      <c r="OQF1395" s="10"/>
      <c r="OQG1395" s="10"/>
      <c r="OQH1395" s="10"/>
      <c r="OQI1395" s="10"/>
      <c r="OQJ1395" s="10"/>
      <c r="OQK1395" s="10"/>
      <c r="OQL1395" s="10"/>
      <c r="OQM1395" s="10"/>
      <c r="OQN1395" s="10"/>
      <c r="OQO1395" s="10"/>
      <c r="OQP1395" s="10"/>
      <c r="OQQ1395" s="10"/>
      <c r="OQR1395" s="10"/>
      <c r="OQS1395" s="10"/>
      <c r="OQT1395" s="10"/>
      <c r="OQU1395" s="10"/>
      <c r="OQV1395" s="10"/>
      <c r="OQW1395" s="10"/>
      <c r="OQX1395" s="10"/>
      <c r="OQY1395" s="10"/>
      <c r="OQZ1395" s="10"/>
      <c r="ORA1395" s="10"/>
      <c r="ORB1395" s="10"/>
      <c r="ORC1395" s="10"/>
      <c r="ORD1395" s="10"/>
      <c r="ORE1395" s="10"/>
      <c r="ORF1395" s="10"/>
      <c r="ORG1395" s="10"/>
      <c r="ORH1395" s="10"/>
      <c r="ORI1395" s="10"/>
      <c r="ORJ1395" s="10"/>
      <c r="ORK1395" s="10"/>
      <c r="ORL1395" s="10"/>
      <c r="ORM1395" s="10"/>
      <c r="ORN1395" s="10"/>
      <c r="ORO1395" s="10"/>
      <c r="ORP1395" s="10"/>
      <c r="ORQ1395" s="10"/>
      <c r="ORR1395" s="10"/>
      <c r="ORS1395" s="10"/>
      <c r="ORT1395" s="10"/>
      <c r="ORU1395" s="10"/>
      <c r="ORV1395" s="10"/>
      <c r="ORW1395" s="10"/>
      <c r="ORX1395" s="10"/>
      <c r="ORY1395" s="10"/>
      <c r="ORZ1395" s="10"/>
      <c r="OSA1395" s="10"/>
      <c r="OSB1395" s="10"/>
      <c r="OSC1395" s="10"/>
      <c r="OSD1395" s="10"/>
      <c r="OSE1395" s="10"/>
      <c r="OSF1395" s="10"/>
      <c r="OSG1395" s="10"/>
      <c r="OSH1395" s="10"/>
      <c r="OSI1395" s="10"/>
      <c r="OSJ1395" s="10"/>
      <c r="OSK1395" s="10"/>
      <c r="OSL1395" s="10"/>
      <c r="OSM1395" s="10"/>
      <c r="OSN1395" s="10"/>
      <c r="OSO1395" s="10"/>
      <c r="OSP1395" s="10"/>
      <c r="OSQ1395" s="10"/>
      <c r="OSR1395" s="10"/>
      <c r="OSS1395" s="10"/>
      <c r="OST1395" s="10"/>
      <c r="OSU1395" s="10"/>
      <c r="OSV1395" s="10"/>
      <c r="OSW1395" s="10"/>
      <c r="OSX1395" s="10"/>
      <c r="OSY1395" s="10"/>
      <c r="OSZ1395" s="10"/>
      <c r="OTA1395" s="10"/>
      <c r="OTB1395" s="10"/>
      <c r="OTC1395" s="10"/>
      <c r="OTD1395" s="10"/>
      <c r="OTE1395" s="10"/>
      <c r="OTF1395" s="10"/>
      <c r="OTG1395" s="10"/>
      <c r="OTH1395" s="10"/>
      <c r="OTI1395" s="10"/>
      <c r="OTJ1395" s="10"/>
      <c r="OTK1395" s="10"/>
      <c r="OTL1395" s="10"/>
      <c r="OTM1395" s="10"/>
      <c r="OTN1395" s="10"/>
      <c r="OTO1395" s="10"/>
      <c r="OTP1395" s="10"/>
      <c r="OTQ1395" s="10"/>
      <c r="OTR1395" s="10"/>
      <c r="OTS1395" s="10"/>
      <c r="OTT1395" s="10"/>
      <c r="OTU1395" s="10"/>
      <c r="OTV1395" s="10"/>
      <c r="OTW1395" s="10"/>
      <c r="OTX1395" s="10"/>
      <c r="OTY1395" s="10"/>
      <c r="OTZ1395" s="10"/>
      <c r="OUA1395" s="10"/>
      <c r="OUB1395" s="10"/>
      <c r="OUC1395" s="10"/>
      <c r="OUD1395" s="10"/>
      <c r="OUE1395" s="10"/>
      <c r="OUF1395" s="10"/>
      <c r="OUG1395" s="10"/>
      <c r="OUH1395" s="10"/>
      <c r="OUI1395" s="10"/>
      <c r="OUJ1395" s="10"/>
      <c r="OUK1395" s="10"/>
      <c r="OUL1395" s="10"/>
      <c r="OUM1395" s="10"/>
      <c r="OUN1395" s="10"/>
      <c r="OUO1395" s="10"/>
      <c r="OUP1395" s="10"/>
      <c r="OUQ1395" s="10"/>
      <c r="OUR1395" s="10"/>
      <c r="OUS1395" s="10"/>
      <c r="OUT1395" s="10"/>
      <c r="OUU1395" s="10"/>
      <c r="OUV1395" s="10"/>
      <c r="OUW1395" s="10"/>
      <c r="OUX1395" s="10"/>
      <c r="OUY1395" s="10"/>
      <c r="OUZ1395" s="10"/>
      <c r="OVA1395" s="10"/>
      <c r="OVB1395" s="10"/>
      <c r="OVC1395" s="10"/>
      <c r="OVD1395" s="10"/>
      <c r="OVE1395" s="10"/>
      <c r="OVF1395" s="10"/>
      <c r="OVG1395" s="10"/>
      <c r="OVH1395" s="10"/>
      <c r="OVI1395" s="10"/>
      <c r="OVJ1395" s="10"/>
      <c r="OVK1395" s="10"/>
      <c r="OVL1395" s="10"/>
      <c r="OVM1395" s="10"/>
      <c r="OVN1395" s="10"/>
      <c r="OVO1395" s="10"/>
      <c r="OVP1395" s="10"/>
      <c r="OVQ1395" s="10"/>
      <c r="OVR1395" s="10"/>
      <c r="OVS1395" s="10"/>
      <c r="OVT1395" s="10"/>
      <c r="OVU1395" s="10"/>
      <c r="OVV1395" s="10"/>
      <c r="OVW1395" s="10"/>
      <c r="OVX1395" s="10"/>
      <c r="OVY1395" s="10"/>
      <c r="OVZ1395" s="10"/>
      <c r="OWA1395" s="10"/>
      <c r="OWB1395" s="10"/>
      <c r="OWC1395" s="10"/>
      <c r="OWD1395" s="10"/>
      <c r="OWE1395" s="10"/>
      <c r="OWF1395" s="10"/>
      <c r="OWG1395" s="10"/>
      <c r="OWH1395" s="10"/>
      <c r="OWI1395" s="10"/>
      <c r="OWJ1395" s="10"/>
      <c r="OWK1395" s="10"/>
      <c r="OWL1395" s="10"/>
      <c r="OWM1395" s="10"/>
      <c r="OWN1395" s="10"/>
      <c r="OWO1395" s="10"/>
      <c r="OWP1395" s="10"/>
      <c r="OWQ1395" s="10"/>
      <c r="OWR1395" s="10"/>
      <c r="OWS1395" s="10"/>
      <c r="OWT1395" s="10"/>
      <c r="OWU1395" s="10"/>
      <c r="OWV1395" s="10"/>
      <c r="OWW1395" s="10"/>
      <c r="OWX1395" s="10"/>
      <c r="OWY1395" s="10"/>
      <c r="OWZ1395" s="10"/>
      <c r="OXA1395" s="10"/>
      <c r="OXB1395" s="10"/>
      <c r="OXC1395" s="10"/>
      <c r="OXD1395" s="10"/>
      <c r="OXE1395" s="10"/>
      <c r="OXF1395" s="10"/>
      <c r="OXG1395" s="10"/>
      <c r="OXH1395" s="10"/>
      <c r="OXI1395" s="10"/>
      <c r="OXJ1395" s="10"/>
      <c r="OXK1395" s="10"/>
      <c r="OXL1395" s="10"/>
      <c r="OXM1395" s="10"/>
      <c r="OXN1395" s="10"/>
      <c r="OXO1395" s="10"/>
      <c r="OXP1395" s="10"/>
      <c r="OXQ1395" s="10"/>
      <c r="OXR1395" s="10"/>
      <c r="OXS1395" s="10"/>
      <c r="OXT1395" s="10"/>
      <c r="OXU1395" s="10"/>
      <c r="OXV1395" s="10"/>
      <c r="OXW1395" s="10"/>
      <c r="OXX1395" s="10"/>
      <c r="OXY1395" s="10"/>
      <c r="OXZ1395" s="10"/>
      <c r="OYA1395" s="10"/>
      <c r="OYB1395" s="10"/>
      <c r="OYC1395" s="10"/>
      <c r="OYD1395" s="10"/>
      <c r="OYE1395" s="10"/>
      <c r="OYF1395" s="10"/>
      <c r="OYG1395" s="10"/>
      <c r="OYH1395" s="10"/>
      <c r="OYI1395" s="10"/>
      <c r="OYJ1395" s="10"/>
      <c r="OYK1395" s="10"/>
      <c r="OYL1395" s="10"/>
      <c r="OYM1395" s="10"/>
      <c r="OYN1395" s="10"/>
      <c r="OYO1395" s="10"/>
      <c r="OYP1395" s="10"/>
      <c r="OYQ1395" s="10"/>
      <c r="OYR1395" s="10"/>
      <c r="OYS1395" s="10"/>
      <c r="OYT1395" s="10"/>
      <c r="OYU1395" s="10"/>
      <c r="OYV1395" s="10"/>
      <c r="OYW1395" s="10"/>
      <c r="OYX1395" s="10"/>
      <c r="OYY1395" s="10"/>
      <c r="OYZ1395" s="10"/>
      <c r="OZA1395" s="10"/>
      <c r="OZB1395" s="10"/>
      <c r="OZC1395" s="10"/>
      <c r="OZD1395" s="10"/>
      <c r="OZE1395" s="10"/>
      <c r="OZF1395" s="10"/>
      <c r="OZG1395" s="10"/>
      <c r="OZH1395" s="10"/>
      <c r="OZI1395" s="10"/>
      <c r="OZJ1395" s="10"/>
      <c r="OZK1395" s="10"/>
      <c r="OZL1395" s="10"/>
      <c r="OZM1395" s="10"/>
      <c r="OZN1395" s="10"/>
      <c r="OZO1395" s="10"/>
      <c r="OZP1395" s="10"/>
      <c r="OZQ1395" s="10"/>
      <c r="OZR1395" s="10"/>
      <c r="OZS1395" s="10"/>
      <c r="OZT1395" s="10"/>
      <c r="OZU1395" s="10"/>
      <c r="OZV1395" s="10"/>
      <c r="OZW1395" s="10"/>
      <c r="OZX1395" s="10"/>
      <c r="OZY1395" s="10"/>
      <c r="OZZ1395" s="10"/>
      <c r="PAA1395" s="10"/>
      <c r="PAB1395" s="10"/>
      <c r="PAC1395" s="10"/>
      <c r="PAD1395" s="10"/>
      <c r="PAE1395" s="10"/>
      <c r="PAF1395" s="10"/>
      <c r="PAG1395" s="10"/>
      <c r="PAH1395" s="10"/>
      <c r="PAI1395" s="10"/>
      <c r="PAJ1395" s="10"/>
      <c r="PAK1395" s="10"/>
      <c r="PAL1395" s="10"/>
      <c r="PAM1395" s="10"/>
      <c r="PAN1395" s="10"/>
      <c r="PAO1395" s="10"/>
      <c r="PAP1395" s="10"/>
      <c r="PAQ1395" s="10"/>
      <c r="PAR1395" s="10"/>
      <c r="PAS1395" s="10"/>
      <c r="PAT1395" s="10"/>
      <c r="PAU1395" s="10"/>
      <c r="PAV1395" s="10"/>
      <c r="PAW1395" s="10"/>
      <c r="PAX1395" s="10"/>
      <c r="PAY1395" s="10"/>
      <c r="PAZ1395" s="10"/>
      <c r="PBA1395" s="10"/>
      <c r="PBB1395" s="10"/>
      <c r="PBC1395" s="10"/>
      <c r="PBD1395" s="10"/>
      <c r="PBE1395" s="10"/>
      <c r="PBF1395" s="10"/>
      <c r="PBG1395" s="10"/>
      <c r="PBH1395" s="10"/>
      <c r="PBI1395" s="10"/>
      <c r="PBJ1395" s="10"/>
      <c r="PBK1395" s="10"/>
      <c r="PBL1395" s="10"/>
      <c r="PBM1395" s="10"/>
      <c r="PBN1395" s="10"/>
      <c r="PBO1395" s="10"/>
      <c r="PBP1395" s="10"/>
      <c r="PBQ1395" s="10"/>
      <c r="PBR1395" s="10"/>
      <c r="PBS1395" s="10"/>
      <c r="PBT1395" s="10"/>
      <c r="PBU1395" s="10"/>
      <c r="PBV1395" s="10"/>
      <c r="PBW1395" s="10"/>
      <c r="PBX1395" s="10"/>
      <c r="PBY1395" s="10"/>
      <c r="PBZ1395" s="10"/>
      <c r="PCA1395" s="10"/>
      <c r="PCB1395" s="10"/>
      <c r="PCC1395" s="10"/>
      <c r="PCD1395" s="10"/>
      <c r="PCE1395" s="10"/>
      <c r="PCF1395" s="10"/>
      <c r="PCG1395" s="10"/>
      <c r="PCH1395" s="10"/>
      <c r="PCI1395" s="10"/>
      <c r="PCJ1395" s="10"/>
      <c r="PCK1395" s="10"/>
      <c r="PCL1395" s="10"/>
      <c r="PCM1395" s="10"/>
      <c r="PCN1395" s="10"/>
      <c r="PCO1395" s="10"/>
      <c r="PCP1395" s="10"/>
      <c r="PCQ1395" s="10"/>
      <c r="PCR1395" s="10"/>
      <c r="PCS1395" s="10"/>
      <c r="PCT1395" s="10"/>
      <c r="PCU1395" s="10"/>
      <c r="PCV1395" s="10"/>
      <c r="PCW1395" s="10"/>
      <c r="PCX1395" s="10"/>
      <c r="PCY1395" s="10"/>
      <c r="PCZ1395" s="10"/>
      <c r="PDA1395" s="10"/>
      <c r="PDB1395" s="10"/>
      <c r="PDC1395" s="10"/>
      <c r="PDD1395" s="10"/>
      <c r="PDE1395" s="10"/>
      <c r="PDF1395" s="10"/>
      <c r="PDG1395" s="10"/>
      <c r="PDH1395" s="10"/>
      <c r="PDI1395" s="10"/>
      <c r="PDJ1395" s="10"/>
      <c r="PDK1395" s="10"/>
      <c r="PDL1395" s="10"/>
      <c r="PDM1395" s="10"/>
      <c r="PDN1395" s="10"/>
      <c r="PDO1395" s="10"/>
      <c r="PDP1395" s="10"/>
      <c r="PDQ1395" s="10"/>
      <c r="PDR1395" s="10"/>
      <c r="PDS1395" s="10"/>
      <c r="PDT1395" s="10"/>
      <c r="PDU1395" s="10"/>
      <c r="PDV1395" s="10"/>
      <c r="PDW1395" s="10"/>
      <c r="PDX1395" s="10"/>
      <c r="PDY1395" s="10"/>
      <c r="PDZ1395" s="10"/>
      <c r="PEA1395" s="10"/>
      <c r="PEB1395" s="10"/>
      <c r="PEC1395" s="10"/>
      <c r="PED1395" s="10"/>
      <c r="PEE1395" s="10"/>
      <c r="PEF1395" s="10"/>
      <c r="PEG1395" s="10"/>
      <c r="PEH1395" s="10"/>
      <c r="PEI1395" s="10"/>
      <c r="PEJ1395" s="10"/>
      <c r="PEK1395" s="10"/>
      <c r="PEL1395" s="10"/>
      <c r="PEM1395" s="10"/>
      <c r="PEN1395" s="10"/>
      <c r="PEO1395" s="10"/>
      <c r="PEP1395" s="10"/>
      <c r="PEQ1395" s="10"/>
      <c r="PER1395" s="10"/>
      <c r="PES1395" s="10"/>
      <c r="PET1395" s="10"/>
      <c r="PEU1395" s="10"/>
      <c r="PEV1395" s="10"/>
      <c r="PEW1395" s="10"/>
      <c r="PEX1395" s="10"/>
      <c r="PEY1395" s="10"/>
      <c r="PEZ1395" s="10"/>
      <c r="PFA1395" s="10"/>
      <c r="PFB1395" s="10"/>
      <c r="PFC1395" s="10"/>
      <c r="PFD1395" s="10"/>
      <c r="PFE1395" s="10"/>
      <c r="PFF1395" s="10"/>
      <c r="PFG1395" s="10"/>
      <c r="PFH1395" s="10"/>
      <c r="PFI1395" s="10"/>
      <c r="PFJ1395" s="10"/>
      <c r="PFK1395" s="10"/>
      <c r="PFL1395" s="10"/>
      <c r="PFM1395" s="10"/>
      <c r="PFN1395" s="10"/>
      <c r="PFO1395" s="10"/>
      <c r="PFP1395" s="10"/>
      <c r="PFQ1395" s="10"/>
      <c r="PFR1395" s="10"/>
      <c r="PFS1395" s="10"/>
      <c r="PFT1395" s="10"/>
      <c r="PFU1395" s="10"/>
      <c r="PFV1395" s="10"/>
      <c r="PFW1395" s="10"/>
      <c r="PFX1395" s="10"/>
      <c r="PFY1395" s="10"/>
      <c r="PFZ1395" s="10"/>
      <c r="PGA1395" s="10"/>
      <c r="PGB1395" s="10"/>
      <c r="PGC1395" s="10"/>
      <c r="PGD1395" s="10"/>
      <c r="PGE1395" s="10"/>
      <c r="PGF1395" s="10"/>
      <c r="PGG1395" s="10"/>
      <c r="PGH1395" s="10"/>
      <c r="PGI1395" s="10"/>
      <c r="PGJ1395" s="10"/>
      <c r="PGK1395" s="10"/>
      <c r="PGL1395" s="10"/>
      <c r="PGM1395" s="10"/>
      <c r="PGN1395" s="10"/>
      <c r="PGO1395" s="10"/>
      <c r="PGP1395" s="10"/>
      <c r="PGQ1395" s="10"/>
      <c r="PGR1395" s="10"/>
      <c r="PGS1395" s="10"/>
      <c r="PGT1395" s="10"/>
      <c r="PGU1395" s="10"/>
      <c r="PGV1395" s="10"/>
      <c r="PGW1395" s="10"/>
      <c r="PGX1395" s="10"/>
      <c r="PGY1395" s="10"/>
      <c r="PGZ1395" s="10"/>
      <c r="PHA1395" s="10"/>
      <c r="PHB1395" s="10"/>
      <c r="PHC1395" s="10"/>
      <c r="PHD1395" s="10"/>
      <c r="PHE1395" s="10"/>
      <c r="PHF1395" s="10"/>
      <c r="PHG1395" s="10"/>
      <c r="PHH1395" s="10"/>
      <c r="PHI1395" s="10"/>
      <c r="PHJ1395" s="10"/>
      <c r="PHK1395" s="10"/>
      <c r="PHL1395" s="10"/>
      <c r="PHM1395" s="10"/>
      <c r="PHN1395" s="10"/>
      <c r="PHO1395" s="10"/>
      <c r="PHP1395" s="10"/>
      <c r="PHQ1395" s="10"/>
      <c r="PHR1395" s="10"/>
      <c r="PHS1395" s="10"/>
      <c r="PHT1395" s="10"/>
      <c r="PHU1395" s="10"/>
      <c r="PHV1395" s="10"/>
      <c r="PHW1395" s="10"/>
      <c r="PHX1395" s="10"/>
      <c r="PHY1395" s="10"/>
      <c r="PHZ1395" s="10"/>
      <c r="PIA1395" s="10"/>
      <c r="PIB1395" s="10"/>
      <c r="PIC1395" s="10"/>
      <c r="PID1395" s="10"/>
      <c r="PIE1395" s="10"/>
      <c r="PIF1395" s="10"/>
      <c r="PIG1395" s="10"/>
      <c r="PIH1395" s="10"/>
      <c r="PII1395" s="10"/>
      <c r="PIJ1395" s="10"/>
      <c r="PIK1395" s="10"/>
      <c r="PIL1395" s="10"/>
      <c r="PIM1395" s="10"/>
      <c r="PIN1395" s="10"/>
      <c r="PIO1395" s="10"/>
      <c r="PIP1395" s="10"/>
      <c r="PIQ1395" s="10"/>
      <c r="PIR1395" s="10"/>
      <c r="PIS1395" s="10"/>
      <c r="PIT1395" s="10"/>
      <c r="PIU1395" s="10"/>
      <c r="PIV1395" s="10"/>
      <c r="PIW1395" s="10"/>
      <c r="PIX1395" s="10"/>
      <c r="PIY1395" s="10"/>
      <c r="PIZ1395" s="10"/>
      <c r="PJA1395" s="10"/>
      <c r="PJB1395" s="10"/>
      <c r="PJC1395" s="10"/>
      <c r="PJD1395" s="10"/>
      <c r="PJE1395" s="10"/>
      <c r="PJF1395" s="10"/>
      <c r="PJG1395" s="10"/>
      <c r="PJH1395" s="10"/>
      <c r="PJI1395" s="10"/>
      <c r="PJJ1395" s="10"/>
      <c r="PJK1395" s="10"/>
      <c r="PJL1395" s="10"/>
      <c r="PJM1395" s="10"/>
      <c r="PJN1395" s="10"/>
      <c r="PJO1395" s="10"/>
      <c r="PJP1395" s="10"/>
      <c r="PJQ1395" s="10"/>
      <c r="PJR1395" s="10"/>
      <c r="PJS1395" s="10"/>
      <c r="PJT1395" s="10"/>
      <c r="PJU1395" s="10"/>
      <c r="PJV1395" s="10"/>
      <c r="PJW1395" s="10"/>
      <c r="PJX1395" s="10"/>
      <c r="PJY1395" s="10"/>
      <c r="PJZ1395" s="10"/>
      <c r="PKA1395" s="10"/>
      <c r="PKB1395" s="10"/>
      <c r="PKC1395" s="10"/>
      <c r="PKD1395" s="10"/>
      <c r="PKE1395" s="10"/>
      <c r="PKF1395" s="10"/>
      <c r="PKG1395" s="10"/>
      <c r="PKH1395" s="10"/>
      <c r="PKI1395" s="10"/>
      <c r="PKJ1395" s="10"/>
      <c r="PKK1395" s="10"/>
      <c r="PKL1395" s="10"/>
      <c r="PKM1395" s="10"/>
      <c r="PKN1395" s="10"/>
      <c r="PKO1395" s="10"/>
      <c r="PKP1395" s="10"/>
      <c r="PKQ1395" s="10"/>
      <c r="PKR1395" s="10"/>
      <c r="PKS1395" s="10"/>
      <c r="PKT1395" s="10"/>
      <c r="PKU1395" s="10"/>
      <c r="PKV1395" s="10"/>
      <c r="PKW1395" s="10"/>
      <c r="PKX1395" s="10"/>
      <c r="PKY1395" s="10"/>
      <c r="PKZ1395" s="10"/>
      <c r="PLA1395" s="10"/>
      <c r="PLB1395" s="10"/>
      <c r="PLC1395" s="10"/>
      <c r="PLD1395" s="10"/>
      <c r="PLE1395" s="10"/>
      <c r="PLF1395" s="10"/>
      <c r="PLG1395" s="10"/>
      <c r="PLH1395" s="10"/>
      <c r="PLI1395" s="10"/>
      <c r="PLJ1395" s="10"/>
      <c r="PLK1395" s="10"/>
      <c r="PLL1395" s="10"/>
      <c r="PLM1395" s="10"/>
      <c r="PLN1395" s="10"/>
      <c r="PLO1395" s="10"/>
      <c r="PLP1395" s="10"/>
      <c r="PLQ1395" s="10"/>
      <c r="PLR1395" s="10"/>
      <c r="PLS1395" s="10"/>
      <c r="PLT1395" s="10"/>
      <c r="PLU1395" s="10"/>
      <c r="PLV1395" s="10"/>
      <c r="PLW1395" s="10"/>
      <c r="PLX1395" s="10"/>
      <c r="PLY1395" s="10"/>
      <c r="PLZ1395" s="10"/>
      <c r="PMA1395" s="10"/>
      <c r="PMB1395" s="10"/>
      <c r="PMC1395" s="10"/>
      <c r="PMD1395" s="10"/>
      <c r="PME1395" s="10"/>
      <c r="PMF1395" s="10"/>
      <c r="PMG1395" s="10"/>
      <c r="PMH1395" s="10"/>
      <c r="PMI1395" s="10"/>
      <c r="PMJ1395" s="10"/>
      <c r="PMK1395" s="10"/>
      <c r="PML1395" s="10"/>
      <c r="PMM1395" s="10"/>
      <c r="PMN1395" s="10"/>
      <c r="PMO1395" s="10"/>
      <c r="PMP1395" s="10"/>
      <c r="PMQ1395" s="10"/>
      <c r="PMR1395" s="10"/>
      <c r="PMS1395" s="10"/>
      <c r="PMT1395" s="10"/>
      <c r="PMU1395" s="10"/>
      <c r="PMV1395" s="10"/>
      <c r="PMW1395" s="10"/>
      <c r="PMX1395" s="10"/>
      <c r="PMY1395" s="10"/>
      <c r="PMZ1395" s="10"/>
      <c r="PNA1395" s="10"/>
      <c r="PNB1395" s="10"/>
      <c r="PNC1395" s="10"/>
      <c r="PND1395" s="10"/>
      <c r="PNE1395" s="10"/>
      <c r="PNF1395" s="10"/>
      <c r="PNG1395" s="10"/>
      <c r="PNH1395" s="10"/>
      <c r="PNI1395" s="10"/>
      <c r="PNJ1395" s="10"/>
      <c r="PNK1395" s="10"/>
      <c r="PNL1395" s="10"/>
      <c r="PNM1395" s="10"/>
      <c r="PNN1395" s="10"/>
      <c r="PNO1395" s="10"/>
      <c r="PNP1395" s="10"/>
      <c r="PNQ1395" s="10"/>
      <c r="PNR1395" s="10"/>
      <c r="PNS1395" s="10"/>
      <c r="PNT1395" s="10"/>
      <c r="PNU1395" s="10"/>
      <c r="PNV1395" s="10"/>
      <c r="PNW1395" s="10"/>
      <c r="PNX1395" s="10"/>
      <c r="PNY1395" s="10"/>
      <c r="PNZ1395" s="10"/>
      <c r="POA1395" s="10"/>
      <c r="POB1395" s="10"/>
      <c r="POC1395" s="10"/>
      <c r="POD1395" s="10"/>
      <c r="POE1395" s="10"/>
      <c r="POF1395" s="10"/>
      <c r="POG1395" s="10"/>
      <c r="POH1395" s="10"/>
      <c r="POI1395" s="10"/>
      <c r="POJ1395" s="10"/>
      <c r="POK1395" s="10"/>
      <c r="POL1395" s="10"/>
      <c r="POM1395" s="10"/>
      <c r="PON1395" s="10"/>
      <c r="POO1395" s="10"/>
      <c r="POP1395" s="10"/>
      <c r="POQ1395" s="10"/>
      <c r="POR1395" s="10"/>
      <c r="POS1395" s="10"/>
      <c r="POT1395" s="10"/>
      <c r="POU1395" s="10"/>
      <c r="POV1395" s="10"/>
      <c r="POW1395" s="10"/>
      <c r="POX1395" s="10"/>
      <c r="POY1395" s="10"/>
      <c r="POZ1395" s="10"/>
      <c r="PPA1395" s="10"/>
      <c r="PPB1395" s="10"/>
      <c r="PPC1395" s="10"/>
      <c r="PPD1395" s="10"/>
      <c r="PPE1395" s="10"/>
      <c r="PPF1395" s="10"/>
      <c r="PPG1395" s="10"/>
      <c r="PPH1395" s="10"/>
      <c r="PPI1395" s="10"/>
      <c r="PPJ1395" s="10"/>
      <c r="PPK1395" s="10"/>
      <c r="PPL1395" s="10"/>
      <c r="PPM1395" s="10"/>
      <c r="PPN1395" s="10"/>
      <c r="PPO1395" s="10"/>
      <c r="PPP1395" s="10"/>
      <c r="PPQ1395" s="10"/>
      <c r="PPR1395" s="10"/>
      <c r="PPS1395" s="10"/>
      <c r="PPT1395" s="10"/>
      <c r="PPU1395" s="10"/>
      <c r="PPV1395" s="10"/>
      <c r="PPW1395" s="10"/>
      <c r="PPX1395" s="10"/>
      <c r="PPY1395" s="10"/>
      <c r="PPZ1395" s="10"/>
      <c r="PQA1395" s="10"/>
      <c r="PQB1395" s="10"/>
      <c r="PQC1395" s="10"/>
      <c r="PQD1395" s="10"/>
      <c r="PQE1395" s="10"/>
      <c r="PQF1395" s="10"/>
      <c r="PQG1395" s="10"/>
      <c r="PQH1395" s="10"/>
      <c r="PQI1395" s="10"/>
      <c r="PQJ1395" s="10"/>
      <c r="PQK1395" s="10"/>
      <c r="PQL1395" s="10"/>
      <c r="PQM1395" s="10"/>
      <c r="PQN1395" s="10"/>
      <c r="PQO1395" s="10"/>
      <c r="PQP1395" s="10"/>
      <c r="PQQ1395" s="10"/>
      <c r="PQR1395" s="10"/>
      <c r="PQS1395" s="10"/>
      <c r="PQT1395" s="10"/>
      <c r="PQU1395" s="10"/>
      <c r="PQV1395" s="10"/>
      <c r="PQW1395" s="10"/>
      <c r="PQX1395" s="10"/>
      <c r="PQY1395" s="10"/>
      <c r="PQZ1395" s="10"/>
      <c r="PRA1395" s="10"/>
      <c r="PRB1395" s="10"/>
      <c r="PRC1395" s="10"/>
      <c r="PRD1395" s="10"/>
      <c r="PRE1395" s="10"/>
      <c r="PRF1395" s="10"/>
      <c r="PRG1395" s="10"/>
      <c r="PRH1395" s="10"/>
      <c r="PRI1395" s="10"/>
      <c r="PRJ1395" s="10"/>
      <c r="PRK1395" s="10"/>
      <c r="PRL1395" s="10"/>
      <c r="PRM1395" s="10"/>
      <c r="PRN1395" s="10"/>
      <c r="PRO1395" s="10"/>
      <c r="PRP1395" s="10"/>
      <c r="PRQ1395" s="10"/>
      <c r="PRR1395" s="10"/>
      <c r="PRS1395" s="10"/>
      <c r="PRT1395" s="10"/>
      <c r="PRU1395" s="10"/>
      <c r="PRV1395" s="10"/>
      <c r="PRW1395" s="10"/>
      <c r="PRX1395" s="10"/>
      <c r="PRY1395" s="10"/>
      <c r="PRZ1395" s="10"/>
      <c r="PSA1395" s="10"/>
      <c r="PSB1395" s="10"/>
      <c r="PSC1395" s="10"/>
      <c r="PSD1395" s="10"/>
      <c r="PSE1395" s="10"/>
      <c r="PSF1395" s="10"/>
      <c r="PSG1395" s="10"/>
      <c r="PSH1395" s="10"/>
      <c r="PSI1395" s="10"/>
      <c r="PSJ1395" s="10"/>
      <c r="PSK1395" s="10"/>
      <c r="PSL1395" s="10"/>
      <c r="PSM1395" s="10"/>
      <c r="PSN1395" s="10"/>
      <c r="PSO1395" s="10"/>
      <c r="PSP1395" s="10"/>
      <c r="PSQ1395" s="10"/>
      <c r="PSR1395" s="10"/>
      <c r="PSS1395" s="10"/>
      <c r="PST1395" s="10"/>
      <c r="PSU1395" s="10"/>
      <c r="PSV1395" s="10"/>
      <c r="PSW1395" s="10"/>
      <c r="PSX1395" s="10"/>
      <c r="PSY1395" s="10"/>
      <c r="PSZ1395" s="10"/>
      <c r="PTA1395" s="10"/>
      <c r="PTB1395" s="10"/>
      <c r="PTC1395" s="10"/>
      <c r="PTD1395" s="10"/>
      <c r="PTE1395" s="10"/>
      <c r="PTF1395" s="10"/>
      <c r="PTG1395" s="10"/>
      <c r="PTH1395" s="10"/>
      <c r="PTI1395" s="10"/>
      <c r="PTJ1395" s="10"/>
      <c r="PTK1395" s="10"/>
      <c r="PTL1395" s="10"/>
      <c r="PTM1395" s="10"/>
      <c r="PTN1395" s="10"/>
      <c r="PTO1395" s="10"/>
      <c r="PTP1395" s="10"/>
      <c r="PTQ1395" s="10"/>
      <c r="PTR1395" s="10"/>
      <c r="PTS1395" s="10"/>
      <c r="PTT1395" s="10"/>
      <c r="PTU1395" s="10"/>
      <c r="PTV1395" s="10"/>
      <c r="PTW1395" s="10"/>
      <c r="PTX1395" s="10"/>
      <c r="PTY1395" s="10"/>
      <c r="PTZ1395" s="10"/>
      <c r="PUA1395" s="10"/>
      <c r="PUB1395" s="10"/>
      <c r="PUC1395" s="10"/>
      <c r="PUD1395" s="10"/>
      <c r="PUE1395" s="10"/>
      <c r="PUF1395" s="10"/>
      <c r="PUG1395" s="10"/>
      <c r="PUH1395" s="10"/>
      <c r="PUI1395" s="10"/>
      <c r="PUJ1395" s="10"/>
      <c r="PUK1395" s="10"/>
      <c r="PUL1395" s="10"/>
      <c r="PUM1395" s="10"/>
      <c r="PUN1395" s="10"/>
      <c r="PUO1395" s="10"/>
      <c r="PUP1395" s="10"/>
      <c r="PUQ1395" s="10"/>
      <c r="PUR1395" s="10"/>
      <c r="PUS1395" s="10"/>
      <c r="PUT1395" s="10"/>
      <c r="PUU1395" s="10"/>
      <c r="PUV1395" s="10"/>
      <c r="PUW1395" s="10"/>
      <c r="PUX1395" s="10"/>
      <c r="PUY1395" s="10"/>
      <c r="PUZ1395" s="10"/>
      <c r="PVA1395" s="10"/>
      <c r="PVB1395" s="10"/>
      <c r="PVC1395" s="10"/>
      <c r="PVD1395" s="10"/>
      <c r="PVE1395" s="10"/>
      <c r="PVF1395" s="10"/>
      <c r="PVG1395" s="10"/>
      <c r="PVH1395" s="10"/>
      <c r="PVI1395" s="10"/>
      <c r="PVJ1395" s="10"/>
      <c r="PVK1395" s="10"/>
      <c r="PVL1395" s="10"/>
      <c r="PVM1395" s="10"/>
      <c r="PVN1395" s="10"/>
      <c r="PVO1395" s="10"/>
      <c r="PVP1395" s="10"/>
      <c r="PVQ1395" s="10"/>
      <c r="PVR1395" s="10"/>
      <c r="PVS1395" s="10"/>
      <c r="PVT1395" s="10"/>
      <c r="PVU1395" s="10"/>
      <c r="PVV1395" s="10"/>
      <c r="PVW1395" s="10"/>
      <c r="PVX1395" s="10"/>
      <c r="PVY1395" s="10"/>
      <c r="PVZ1395" s="10"/>
      <c r="PWA1395" s="10"/>
      <c r="PWB1395" s="10"/>
      <c r="PWC1395" s="10"/>
      <c r="PWD1395" s="10"/>
      <c r="PWE1395" s="10"/>
      <c r="PWF1395" s="10"/>
      <c r="PWG1395" s="10"/>
      <c r="PWH1395" s="10"/>
      <c r="PWI1395" s="10"/>
      <c r="PWJ1395" s="10"/>
      <c r="PWK1395" s="10"/>
      <c r="PWL1395" s="10"/>
      <c r="PWM1395" s="10"/>
      <c r="PWN1395" s="10"/>
      <c r="PWO1395" s="10"/>
      <c r="PWP1395" s="10"/>
      <c r="PWQ1395" s="10"/>
      <c r="PWR1395" s="10"/>
      <c r="PWS1395" s="10"/>
      <c r="PWT1395" s="10"/>
      <c r="PWU1395" s="10"/>
      <c r="PWV1395" s="10"/>
      <c r="PWW1395" s="10"/>
      <c r="PWX1395" s="10"/>
      <c r="PWY1395" s="10"/>
      <c r="PWZ1395" s="10"/>
      <c r="PXA1395" s="10"/>
      <c r="PXB1395" s="10"/>
      <c r="PXC1395" s="10"/>
      <c r="PXD1395" s="10"/>
      <c r="PXE1395" s="10"/>
      <c r="PXF1395" s="10"/>
      <c r="PXG1395" s="10"/>
      <c r="PXH1395" s="10"/>
      <c r="PXI1395" s="10"/>
      <c r="PXJ1395" s="10"/>
      <c r="PXK1395" s="10"/>
      <c r="PXL1395" s="10"/>
      <c r="PXM1395" s="10"/>
      <c r="PXN1395" s="10"/>
      <c r="PXO1395" s="10"/>
      <c r="PXP1395" s="10"/>
      <c r="PXQ1395" s="10"/>
      <c r="PXR1395" s="10"/>
      <c r="PXS1395" s="10"/>
      <c r="PXT1395" s="10"/>
      <c r="PXU1395" s="10"/>
      <c r="PXV1395" s="10"/>
      <c r="PXW1395" s="10"/>
      <c r="PXX1395" s="10"/>
      <c r="PXY1395" s="10"/>
      <c r="PXZ1395" s="10"/>
      <c r="PYA1395" s="10"/>
      <c r="PYB1395" s="10"/>
      <c r="PYC1395" s="10"/>
      <c r="PYD1395" s="10"/>
      <c r="PYE1395" s="10"/>
      <c r="PYF1395" s="10"/>
      <c r="PYG1395" s="10"/>
      <c r="PYH1395" s="10"/>
      <c r="PYI1395" s="10"/>
      <c r="PYJ1395" s="10"/>
      <c r="PYK1395" s="10"/>
      <c r="PYL1395" s="10"/>
      <c r="PYM1395" s="10"/>
      <c r="PYN1395" s="10"/>
      <c r="PYO1395" s="10"/>
      <c r="PYP1395" s="10"/>
      <c r="PYQ1395" s="10"/>
      <c r="PYR1395" s="10"/>
      <c r="PYS1395" s="10"/>
      <c r="PYT1395" s="10"/>
      <c r="PYU1395" s="10"/>
      <c r="PYV1395" s="10"/>
      <c r="PYW1395" s="10"/>
      <c r="PYX1395" s="10"/>
      <c r="PYY1395" s="10"/>
      <c r="PYZ1395" s="10"/>
      <c r="PZA1395" s="10"/>
      <c r="PZB1395" s="10"/>
      <c r="PZC1395" s="10"/>
      <c r="PZD1395" s="10"/>
      <c r="PZE1395" s="10"/>
      <c r="PZF1395" s="10"/>
      <c r="PZG1395" s="10"/>
      <c r="PZH1395" s="10"/>
      <c r="PZI1395" s="10"/>
      <c r="PZJ1395" s="10"/>
      <c r="PZK1395" s="10"/>
      <c r="PZL1395" s="10"/>
      <c r="PZM1395" s="10"/>
      <c r="PZN1395" s="10"/>
      <c r="PZO1395" s="10"/>
      <c r="PZP1395" s="10"/>
      <c r="PZQ1395" s="10"/>
      <c r="PZR1395" s="10"/>
      <c r="PZS1395" s="10"/>
      <c r="PZT1395" s="10"/>
      <c r="PZU1395" s="10"/>
      <c r="PZV1395" s="10"/>
      <c r="PZW1395" s="10"/>
      <c r="PZX1395" s="10"/>
      <c r="PZY1395" s="10"/>
      <c r="PZZ1395" s="10"/>
      <c r="QAA1395" s="10"/>
      <c r="QAB1395" s="10"/>
      <c r="QAC1395" s="10"/>
      <c r="QAD1395" s="10"/>
      <c r="QAE1395" s="10"/>
      <c r="QAF1395" s="10"/>
      <c r="QAG1395" s="10"/>
      <c r="QAH1395" s="10"/>
      <c r="QAI1395" s="10"/>
      <c r="QAJ1395" s="10"/>
      <c r="QAK1395" s="10"/>
      <c r="QAL1395" s="10"/>
      <c r="QAM1395" s="10"/>
      <c r="QAN1395" s="10"/>
      <c r="QAO1395" s="10"/>
      <c r="QAP1395" s="10"/>
      <c r="QAQ1395" s="10"/>
      <c r="QAR1395" s="10"/>
      <c r="QAS1395" s="10"/>
      <c r="QAT1395" s="10"/>
      <c r="QAU1395" s="10"/>
      <c r="QAV1395" s="10"/>
      <c r="QAW1395" s="10"/>
      <c r="QAX1395" s="10"/>
      <c r="QAY1395" s="10"/>
      <c r="QAZ1395" s="10"/>
      <c r="QBA1395" s="10"/>
      <c r="QBB1395" s="10"/>
      <c r="QBC1395" s="10"/>
      <c r="QBD1395" s="10"/>
      <c r="QBE1395" s="10"/>
      <c r="QBF1395" s="10"/>
      <c r="QBG1395" s="10"/>
      <c r="QBH1395" s="10"/>
      <c r="QBI1395" s="10"/>
      <c r="QBJ1395" s="10"/>
      <c r="QBK1395" s="10"/>
      <c r="QBL1395" s="10"/>
      <c r="QBM1395" s="10"/>
      <c r="QBN1395" s="10"/>
      <c r="QBO1395" s="10"/>
      <c r="QBP1395" s="10"/>
      <c r="QBQ1395" s="10"/>
      <c r="QBR1395" s="10"/>
      <c r="QBS1395" s="10"/>
      <c r="QBT1395" s="10"/>
      <c r="QBU1395" s="10"/>
      <c r="QBV1395" s="10"/>
      <c r="QBW1395" s="10"/>
      <c r="QBX1395" s="10"/>
      <c r="QBY1395" s="10"/>
      <c r="QBZ1395" s="10"/>
      <c r="QCA1395" s="10"/>
      <c r="QCB1395" s="10"/>
      <c r="QCC1395" s="10"/>
      <c r="QCD1395" s="10"/>
      <c r="QCE1395" s="10"/>
      <c r="QCF1395" s="10"/>
      <c r="QCG1395" s="10"/>
      <c r="QCH1395" s="10"/>
      <c r="QCI1395" s="10"/>
      <c r="QCJ1395" s="10"/>
      <c r="QCK1395" s="10"/>
      <c r="QCL1395" s="10"/>
      <c r="QCM1395" s="10"/>
      <c r="QCN1395" s="10"/>
      <c r="QCO1395" s="10"/>
      <c r="QCP1395" s="10"/>
      <c r="QCQ1395" s="10"/>
      <c r="QCR1395" s="10"/>
      <c r="QCS1395" s="10"/>
      <c r="QCT1395" s="10"/>
      <c r="QCU1395" s="10"/>
      <c r="QCV1395" s="10"/>
      <c r="QCW1395" s="10"/>
      <c r="QCX1395" s="10"/>
      <c r="QCY1395" s="10"/>
      <c r="QCZ1395" s="10"/>
      <c r="QDA1395" s="10"/>
      <c r="QDB1395" s="10"/>
      <c r="QDC1395" s="10"/>
      <c r="QDD1395" s="10"/>
      <c r="QDE1395" s="10"/>
      <c r="QDF1395" s="10"/>
      <c r="QDG1395" s="10"/>
      <c r="QDH1395" s="10"/>
      <c r="QDI1395" s="10"/>
      <c r="QDJ1395" s="10"/>
      <c r="QDK1395" s="10"/>
      <c r="QDL1395" s="10"/>
      <c r="QDM1395" s="10"/>
      <c r="QDN1395" s="10"/>
      <c r="QDO1395" s="10"/>
      <c r="QDP1395" s="10"/>
      <c r="QDQ1395" s="10"/>
      <c r="QDR1395" s="10"/>
      <c r="QDS1395" s="10"/>
      <c r="QDT1395" s="10"/>
      <c r="QDU1395" s="10"/>
      <c r="QDV1395" s="10"/>
      <c r="QDW1395" s="10"/>
      <c r="QDX1395" s="10"/>
      <c r="QDY1395" s="10"/>
      <c r="QDZ1395" s="10"/>
      <c r="QEA1395" s="10"/>
      <c r="QEB1395" s="10"/>
      <c r="QEC1395" s="10"/>
      <c r="QED1395" s="10"/>
      <c r="QEE1395" s="10"/>
      <c r="QEF1395" s="10"/>
      <c r="QEG1395" s="10"/>
      <c r="QEH1395" s="10"/>
      <c r="QEI1395" s="10"/>
      <c r="QEJ1395" s="10"/>
      <c r="QEK1395" s="10"/>
      <c r="QEL1395" s="10"/>
      <c r="QEM1395" s="10"/>
      <c r="QEN1395" s="10"/>
      <c r="QEO1395" s="10"/>
      <c r="QEP1395" s="10"/>
      <c r="QEQ1395" s="10"/>
      <c r="QER1395" s="10"/>
      <c r="QES1395" s="10"/>
      <c r="QET1395" s="10"/>
      <c r="QEU1395" s="10"/>
      <c r="QEV1395" s="10"/>
      <c r="QEW1395" s="10"/>
      <c r="QEX1395" s="10"/>
      <c r="QEY1395" s="10"/>
      <c r="QEZ1395" s="10"/>
      <c r="QFA1395" s="10"/>
      <c r="QFB1395" s="10"/>
      <c r="QFC1395" s="10"/>
      <c r="QFD1395" s="10"/>
      <c r="QFE1395" s="10"/>
      <c r="QFF1395" s="10"/>
      <c r="QFG1395" s="10"/>
      <c r="QFH1395" s="10"/>
      <c r="QFI1395" s="10"/>
      <c r="QFJ1395" s="10"/>
      <c r="QFK1395" s="10"/>
      <c r="QFL1395" s="10"/>
      <c r="QFM1395" s="10"/>
      <c r="QFN1395" s="10"/>
      <c r="QFO1395" s="10"/>
      <c r="QFP1395" s="10"/>
      <c r="QFQ1395" s="10"/>
      <c r="QFR1395" s="10"/>
      <c r="QFS1395" s="10"/>
      <c r="QFT1395" s="10"/>
      <c r="QFU1395" s="10"/>
      <c r="QFV1395" s="10"/>
      <c r="QFW1395" s="10"/>
      <c r="QFX1395" s="10"/>
      <c r="QFY1395" s="10"/>
      <c r="QFZ1395" s="10"/>
      <c r="QGA1395" s="10"/>
      <c r="QGB1395" s="10"/>
      <c r="QGC1395" s="10"/>
      <c r="QGD1395" s="10"/>
      <c r="QGE1395" s="10"/>
      <c r="QGF1395" s="10"/>
      <c r="QGG1395" s="10"/>
      <c r="QGH1395" s="10"/>
      <c r="QGI1395" s="10"/>
      <c r="QGJ1395" s="10"/>
      <c r="QGK1395" s="10"/>
      <c r="QGL1395" s="10"/>
      <c r="QGM1395" s="10"/>
      <c r="QGN1395" s="10"/>
      <c r="QGO1395" s="10"/>
      <c r="QGP1395" s="10"/>
      <c r="QGQ1395" s="10"/>
      <c r="QGR1395" s="10"/>
      <c r="QGS1395" s="10"/>
      <c r="QGT1395" s="10"/>
      <c r="QGU1395" s="10"/>
      <c r="QGV1395" s="10"/>
      <c r="QGW1395" s="10"/>
      <c r="QGX1395" s="10"/>
      <c r="QGY1395" s="10"/>
      <c r="QGZ1395" s="10"/>
      <c r="QHA1395" s="10"/>
      <c r="QHB1395" s="10"/>
      <c r="QHC1395" s="10"/>
      <c r="QHD1395" s="10"/>
      <c r="QHE1395" s="10"/>
      <c r="QHF1395" s="10"/>
      <c r="QHG1395" s="10"/>
      <c r="QHH1395" s="10"/>
      <c r="QHI1395" s="10"/>
      <c r="QHJ1395" s="10"/>
      <c r="QHK1395" s="10"/>
      <c r="QHL1395" s="10"/>
      <c r="QHM1395" s="10"/>
      <c r="QHN1395" s="10"/>
      <c r="QHO1395" s="10"/>
      <c r="QHP1395" s="10"/>
      <c r="QHQ1395" s="10"/>
      <c r="QHR1395" s="10"/>
      <c r="QHS1395" s="10"/>
      <c r="QHT1395" s="10"/>
      <c r="QHU1395" s="10"/>
      <c r="QHV1395" s="10"/>
      <c r="QHW1395" s="10"/>
      <c r="QHX1395" s="10"/>
      <c r="QHY1395" s="10"/>
      <c r="QHZ1395" s="10"/>
      <c r="QIA1395" s="10"/>
      <c r="QIB1395" s="10"/>
      <c r="QIC1395" s="10"/>
      <c r="QID1395" s="10"/>
      <c r="QIE1395" s="10"/>
      <c r="QIF1395" s="10"/>
      <c r="QIG1395" s="10"/>
      <c r="QIH1395" s="10"/>
      <c r="QII1395" s="10"/>
      <c r="QIJ1395" s="10"/>
      <c r="QIK1395" s="10"/>
      <c r="QIL1395" s="10"/>
      <c r="QIM1395" s="10"/>
      <c r="QIN1395" s="10"/>
      <c r="QIO1395" s="10"/>
      <c r="QIP1395" s="10"/>
      <c r="QIQ1395" s="10"/>
      <c r="QIR1395" s="10"/>
      <c r="QIS1395" s="10"/>
      <c r="QIT1395" s="10"/>
      <c r="QIU1395" s="10"/>
      <c r="QIV1395" s="10"/>
      <c r="QIW1395" s="10"/>
      <c r="QIX1395" s="10"/>
      <c r="QIY1395" s="10"/>
      <c r="QIZ1395" s="10"/>
      <c r="QJA1395" s="10"/>
      <c r="QJB1395" s="10"/>
      <c r="QJC1395" s="10"/>
      <c r="QJD1395" s="10"/>
      <c r="QJE1395" s="10"/>
      <c r="QJF1395" s="10"/>
      <c r="QJG1395" s="10"/>
      <c r="QJH1395" s="10"/>
      <c r="QJI1395" s="10"/>
      <c r="QJJ1395" s="10"/>
      <c r="QJK1395" s="10"/>
      <c r="QJL1395" s="10"/>
      <c r="QJM1395" s="10"/>
      <c r="QJN1395" s="10"/>
      <c r="QJO1395" s="10"/>
      <c r="QJP1395" s="10"/>
      <c r="QJQ1395" s="10"/>
      <c r="QJR1395" s="10"/>
      <c r="QJS1395" s="10"/>
      <c r="QJT1395" s="10"/>
      <c r="QJU1395" s="10"/>
      <c r="QJV1395" s="10"/>
      <c r="QJW1395" s="10"/>
      <c r="QJX1395" s="10"/>
      <c r="QJY1395" s="10"/>
      <c r="QJZ1395" s="10"/>
      <c r="QKA1395" s="10"/>
      <c r="QKB1395" s="10"/>
      <c r="QKC1395" s="10"/>
      <c r="QKD1395" s="10"/>
      <c r="QKE1395" s="10"/>
      <c r="QKF1395" s="10"/>
      <c r="QKG1395" s="10"/>
      <c r="QKH1395" s="10"/>
      <c r="QKI1395" s="10"/>
      <c r="QKJ1395" s="10"/>
      <c r="QKK1395" s="10"/>
      <c r="QKL1395" s="10"/>
      <c r="QKM1395" s="10"/>
      <c r="QKN1395" s="10"/>
      <c r="QKO1395" s="10"/>
      <c r="QKP1395" s="10"/>
      <c r="QKQ1395" s="10"/>
      <c r="QKR1395" s="10"/>
      <c r="QKS1395" s="10"/>
      <c r="QKT1395" s="10"/>
      <c r="QKU1395" s="10"/>
      <c r="QKV1395" s="10"/>
      <c r="QKW1395" s="10"/>
      <c r="QKX1395" s="10"/>
      <c r="QKY1395" s="10"/>
      <c r="QKZ1395" s="10"/>
      <c r="QLA1395" s="10"/>
      <c r="QLB1395" s="10"/>
      <c r="QLC1395" s="10"/>
      <c r="QLD1395" s="10"/>
      <c r="QLE1395" s="10"/>
      <c r="QLF1395" s="10"/>
      <c r="QLG1395" s="10"/>
      <c r="QLH1395" s="10"/>
      <c r="QLI1395" s="10"/>
      <c r="QLJ1395" s="10"/>
      <c r="QLK1395" s="10"/>
      <c r="QLL1395" s="10"/>
      <c r="QLM1395" s="10"/>
      <c r="QLN1395" s="10"/>
      <c r="QLO1395" s="10"/>
      <c r="QLP1395" s="10"/>
      <c r="QLQ1395" s="10"/>
      <c r="QLR1395" s="10"/>
      <c r="QLS1395" s="10"/>
      <c r="QLT1395" s="10"/>
      <c r="QLU1395" s="10"/>
      <c r="QLV1395" s="10"/>
      <c r="QLW1395" s="10"/>
      <c r="QLX1395" s="10"/>
      <c r="QLY1395" s="10"/>
      <c r="QLZ1395" s="10"/>
      <c r="QMA1395" s="10"/>
      <c r="QMB1395" s="10"/>
      <c r="QMC1395" s="10"/>
      <c r="QMD1395" s="10"/>
      <c r="QME1395" s="10"/>
      <c r="QMF1395" s="10"/>
      <c r="QMG1395" s="10"/>
      <c r="QMH1395" s="10"/>
      <c r="QMI1395" s="10"/>
      <c r="QMJ1395" s="10"/>
      <c r="QMK1395" s="10"/>
      <c r="QML1395" s="10"/>
      <c r="QMM1395" s="10"/>
      <c r="QMN1395" s="10"/>
      <c r="QMO1395" s="10"/>
      <c r="QMP1395" s="10"/>
      <c r="QMQ1395" s="10"/>
      <c r="QMR1395" s="10"/>
      <c r="QMS1395" s="10"/>
      <c r="QMT1395" s="10"/>
      <c r="QMU1395" s="10"/>
      <c r="QMV1395" s="10"/>
      <c r="QMW1395" s="10"/>
      <c r="QMX1395" s="10"/>
      <c r="QMY1395" s="10"/>
      <c r="QMZ1395" s="10"/>
      <c r="QNA1395" s="10"/>
      <c r="QNB1395" s="10"/>
      <c r="QNC1395" s="10"/>
      <c r="QND1395" s="10"/>
      <c r="QNE1395" s="10"/>
      <c r="QNF1395" s="10"/>
      <c r="QNG1395" s="10"/>
      <c r="QNH1395" s="10"/>
      <c r="QNI1395" s="10"/>
      <c r="QNJ1395" s="10"/>
      <c r="QNK1395" s="10"/>
      <c r="QNL1395" s="10"/>
      <c r="QNM1395" s="10"/>
      <c r="QNN1395" s="10"/>
      <c r="QNO1395" s="10"/>
      <c r="QNP1395" s="10"/>
      <c r="QNQ1395" s="10"/>
      <c r="QNR1395" s="10"/>
      <c r="QNS1395" s="10"/>
      <c r="QNT1395" s="10"/>
      <c r="QNU1395" s="10"/>
      <c r="QNV1395" s="10"/>
      <c r="QNW1395" s="10"/>
      <c r="QNX1395" s="10"/>
      <c r="QNY1395" s="10"/>
      <c r="QNZ1395" s="10"/>
      <c r="QOA1395" s="10"/>
      <c r="QOB1395" s="10"/>
      <c r="QOC1395" s="10"/>
      <c r="QOD1395" s="10"/>
      <c r="QOE1395" s="10"/>
      <c r="QOF1395" s="10"/>
      <c r="QOG1395" s="10"/>
      <c r="QOH1395" s="10"/>
      <c r="QOI1395" s="10"/>
      <c r="QOJ1395" s="10"/>
      <c r="QOK1395" s="10"/>
      <c r="QOL1395" s="10"/>
      <c r="QOM1395" s="10"/>
      <c r="QON1395" s="10"/>
      <c r="QOO1395" s="10"/>
      <c r="QOP1395" s="10"/>
      <c r="QOQ1395" s="10"/>
      <c r="QOR1395" s="10"/>
      <c r="QOS1395" s="10"/>
      <c r="QOT1395" s="10"/>
      <c r="QOU1395" s="10"/>
      <c r="QOV1395" s="10"/>
      <c r="QOW1395" s="10"/>
      <c r="QOX1395" s="10"/>
      <c r="QOY1395" s="10"/>
      <c r="QOZ1395" s="10"/>
      <c r="QPA1395" s="10"/>
      <c r="QPB1395" s="10"/>
      <c r="QPC1395" s="10"/>
      <c r="QPD1395" s="10"/>
      <c r="QPE1395" s="10"/>
      <c r="QPF1395" s="10"/>
      <c r="QPG1395" s="10"/>
      <c r="QPH1395" s="10"/>
      <c r="QPI1395" s="10"/>
      <c r="QPJ1395" s="10"/>
      <c r="QPK1395" s="10"/>
      <c r="QPL1395" s="10"/>
      <c r="QPM1395" s="10"/>
      <c r="QPN1395" s="10"/>
      <c r="QPO1395" s="10"/>
      <c r="QPP1395" s="10"/>
      <c r="QPQ1395" s="10"/>
      <c r="QPR1395" s="10"/>
      <c r="QPS1395" s="10"/>
      <c r="QPT1395" s="10"/>
      <c r="QPU1395" s="10"/>
      <c r="QPV1395" s="10"/>
      <c r="QPW1395" s="10"/>
      <c r="QPX1395" s="10"/>
      <c r="QPY1395" s="10"/>
      <c r="QPZ1395" s="10"/>
      <c r="QQA1395" s="10"/>
      <c r="QQB1395" s="10"/>
      <c r="QQC1395" s="10"/>
      <c r="QQD1395" s="10"/>
      <c r="QQE1395" s="10"/>
      <c r="QQF1395" s="10"/>
      <c r="QQG1395" s="10"/>
      <c r="QQH1395" s="10"/>
      <c r="QQI1395" s="10"/>
      <c r="QQJ1395" s="10"/>
      <c r="QQK1395" s="10"/>
      <c r="QQL1395" s="10"/>
      <c r="QQM1395" s="10"/>
      <c r="QQN1395" s="10"/>
      <c r="QQO1395" s="10"/>
      <c r="QQP1395" s="10"/>
      <c r="QQQ1395" s="10"/>
      <c r="QQR1395" s="10"/>
      <c r="QQS1395" s="10"/>
      <c r="QQT1395" s="10"/>
      <c r="QQU1395" s="10"/>
      <c r="QQV1395" s="10"/>
      <c r="QQW1395" s="10"/>
      <c r="QQX1395" s="10"/>
      <c r="QQY1395" s="10"/>
      <c r="QQZ1395" s="10"/>
      <c r="QRA1395" s="10"/>
      <c r="QRB1395" s="10"/>
      <c r="QRC1395" s="10"/>
      <c r="QRD1395" s="10"/>
      <c r="QRE1395" s="10"/>
      <c r="QRF1395" s="10"/>
      <c r="QRG1395" s="10"/>
      <c r="QRH1395" s="10"/>
      <c r="QRI1395" s="10"/>
      <c r="QRJ1395" s="10"/>
      <c r="QRK1395" s="10"/>
      <c r="QRL1395" s="10"/>
      <c r="QRM1395" s="10"/>
      <c r="QRN1395" s="10"/>
      <c r="QRO1395" s="10"/>
      <c r="QRP1395" s="10"/>
      <c r="QRQ1395" s="10"/>
      <c r="QRR1395" s="10"/>
      <c r="QRS1395" s="10"/>
      <c r="QRT1395" s="10"/>
      <c r="QRU1395" s="10"/>
      <c r="QRV1395" s="10"/>
      <c r="QRW1395" s="10"/>
      <c r="QRX1395" s="10"/>
      <c r="QRY1395" s="10"/>
      <c r="QRZ1395" s="10"/>
      <c r="QSA1395" s="10"/>
      <c r="QSB1395" s="10"/>
      <c r="QSC1395" s="10"/>
      <c r="QSD1395" s="10"/>
      <c r="QSE1395" s="10"/>
      <c r="QSF1395" s="10"/>
      <c r="QSG1395" s="10"/>
      <c r="QSH1395" s="10"/>
      <c r="QSI1395" s="10"/>
      <c r="QSJ1395" s="10"/>
      <c r="QSK1395" s="10"/>
      <c r="QSL1395" s="10"/>
      <c r="QSM1395" s="10"/>
      <c r="QSN1395" s="10"/>
      <c r="QSO1395" s="10"/>
      <c r="QSP1395" s="10"/>
      <c r="QSQ1395" s="10"/>
      <c r="QSR1395" s="10"/>
      <c r="QSS1395" s="10"/>
      <c r="QST1395" s="10"/>
      <c r="QSU1395" s="10"/>
      <c r="QSV1395" s="10"/>
      <c r="QSW1395" s="10"/>
      <c r="QSX1395" s="10"/>
      <c r="QSY1395" s="10"/>
      <c r="QSZ1395" s="10"/>
      <c r="QTA1395" s="10"/>
      <c r="QTB1395" s="10"/>
      <c r="QTC1395" s="10"/>
      <c r="QTD1395" s="10"/>
      <c r="QTE1395" s="10"/>
      <c r="QTF1395" s="10"/>
      <c r="QTG1395" s="10"/>
      <c r="QTH1395" s="10"/>
      <c r="QTI1395" s="10"/>
      <c r="QTJ1395" s="10"/>
      <c r="QTK1395" s="10"/>
      <c r="QTL1395" s="10"/>
      <c r="QTM1395" s="10"/>
      <c r="QTN1395" s="10"/>
      <c r="QTO1395" s="10"/>
      <c r="QTP1395" s="10"/>
      <c r="QTQ1395" s="10"/>
      <c r="QTR1395" s="10"/>
      <c r="QTS1395" s="10"/>
      <c r="QTT1395" s="10"/>
      <c r="QTU1395" s="10"/>
      <c r="QTV1395" s="10"/>
      <c r="QTW1395" s="10"/>
      <c r="QTX1395" s="10"/>
      <c r="QTY1395" s="10"/>
      <c r="QTZ1395" s="10"/>
      <c r="QUA1395" s="10"/>
      <c r="QUB1395" s="10"/>
      <c r="QUC1395" s="10"/>
      <c r="QUD1395" s="10"/>
      <c r="QUE1395" s="10"/>
      <c r="QUF1395" s="10"/>
      <c r="QUG1395" s="10"/>
      <c r="QUH1395" s="10"/>
      <c r="QUI1395" s="10"/>
      <c r="QUJ1395" s="10"/>
      <c r="QUK1395" s="10"/>
      <c r="QUL1395" s="10"/>
      <c r="QUM1395" s="10"/>
      <c r="QUN1395" s="10"/>
      <c r="QUO1395" s="10"/>
      <c r="QUP1395" s="10"/>
      <c r="QUQ1395" s="10"/>
      <c r="QUR1395" s="10"/>
      <c r="QUS1395" s="10"/>
      <c r="QUT1395" s="10"/>
      <c r="QUU1395" s="10"/>
      <c r="QUV1395" s="10"/>
      <c r="QUW1395" s="10"/>
      <c r="QUX1395" s="10"/>
      <c r="QUY1395" s="10"/>
      <c r="QUZ1395" s="10"/>
      <c r="QVA1395" s="10"/>
      <c r="QVB1395" s="10"/>
      <c r="QVC1395" s="10"/>
      <c r="QVD1395" s="10"/>
      <c r="QVE1395" s="10"/>
      <c r="QVF1395" s="10"/>
      <c r="QVG1395" s="10"/>
      <c r="QVH1395" s="10"/>
      <c r="QVI1395" s="10"/>
      <c r="QVJ1395" s="10"/>
      <c r="QVK1395" s="10"/>
      <c r="QVL1395" s="10"/>
      <c r="QVM1395" s="10"/>
      <c r="QVN1395" s="10"/>
      <c r="QVO1395" s="10"/>
      <c r="QVP1395" s="10"/>
      <c r="QVQ1395" s="10"/>
      <c r="QVR1395" s="10"/>
      <c r="QVS1395" s="10"/>
      <c r="QVT1395" s="10"/>
      <c r="QVU1395" s="10"/>
      <c r="QVV1395" s="10"/>
      <c r="QVW1395" s="10"/>
      <c r="QVX1395" s="10"/>
      <c r="QVY1395" s="10"/>
      <c r="QVZ1395" s="10"/>
      <c r="QWA1395" s="10"/>
      <c r="QWB1395" s="10"/>
      <c r="QWC1395" s="10"/>
      <c r="QWD1395" s="10"/>
      <c r="QWE1395" s="10"/>
      <c r="QWF1395" s="10"/>
      <c r="QWG1395" s="10"/>
      <c r="QWH1395" s="10"/>
      <c r="QWI1395" s="10"/>
      <c r="QWJ1395" s="10"/>
      <c r="QWK1395" s="10"/>
      <c r="QWL1395" s="10"/>
      <c r="QWM1395" s="10"/>
      <c r="QWN1395" s="10"/>
      <c r="QWO1395" s="10"/>
      <c r="QWP1395" s="10"/>
      <c r="QWQ1395" s="10"/>
      <c r="QWR1395" s="10"/>
      <c r="QWS1395" s="10"/>
      <c r="QWT1395" s="10"/>
      <c r="QWU1395" s="10"/>
      <c r="QWV1395" s="10"/>
      <c r="QWW1395" s="10"/>
      <c r="QWX1395" s="10"/>
      <c r="QWY1395" s="10"/>
      <c r="QWZ1395" s="10"/>
      <c r="QXA1395" s="10"/>
      <c r="QXB1395" s="10"/>
      <c r="QXC1395" s="10"/>
      <c r="QXD1395" s="10"/>
      <c r="QXE1395" s="10"/>
      <c r="QXF1395" s="10"/>
      <c r="QXG1395" s="10"/>
      <c r="QXH1395" s="10"/>
      <c r="QXI1395" s="10"/>
      <c r="QXJ1395" s="10"/>
      <c r="QXK1395" s="10"/>
      <c r="QXL1395" s="10"/>
      <c r="QXM1395" s="10"/>
      <c r="QXN1395" s="10"/>
      <c r="QXO1395" s="10"/>
      <c r="QXP1395" s="10"/>
      <c r="QXQ1395" s="10"/>
      <c r="QXR1395" s="10"/>
      <c r="QXS1395" s="10"/>
      <c r="QXT1395" s="10"/>
      <c r="QXU1395" s="10"/>
      <c r="QXV1395" s="10"/>
      <c r="QXW1395" s="10"/>
      <c r="QXX1395" s="10"/>
      <c r="QXY1395" s="10"/>
      <c r="QXZ1395" s="10"/>
      <c r="QYA1395" s="10"/>
      <c r="QYB1395" s="10"/>
      <c r="QYC1395" s="10"/>
      <c r="QYD1395" s="10"/>
      <c r="QYE1395" s="10"/>
      <c r="QYF1395" s="10"/>
      <c r="QYG1395" s="10"/>
      <c r="QYH1395" s="10"/>
      <c r="QYI1395" s="10"/>
      <c r="QYJ1395" s="10"/>
      <c r="QYK1395" s="10"/>
      <c r="QYL1395" s="10"/>
      <c r="QYM1395" s="10"/>
      <c r="QYN1395" s="10"/>
      <c r="QYO1395" s="10"/>
      <c r="QYP1395" s="10"/>
      <c r="QYQ1395" s="10"/>
      <c r="QYR1395" s="10"/>
      <c r="QYS1395" s="10"/>
      <c r="QYT1395" s="10"/>
      <c r="QYU1395" s="10"/>
      <c r="QYV1395" s="10"/>
      <c r="QYW1395" s="10"/>
      <c r="QYX1395" s="10"/>
      <c r="QYY1395" s="10"/>
      <c r="QYZ1395" s="10"/>
      <c r="QZA1395" s="10"/>
      <c r="QZB1395" s="10"/>
      <c r="QZC1395" s="10"/>
      <c r="QZD1395" s="10"/>
      <c r="QZE1395" s="10"/>
      <c r="QZF1395" s="10"/>
      <c r="QZG1395" s="10"/>
      <c r="QZH1395" s="10"/>
      <c r="QZI1395" s="10"/>
      <c r="QZJ1395" s="10"/>
      <c r="QZK1395" s="10"/>
      <c r="QZL1395" s="10"/>
      <c r="QZM1395" s="10"/>
      <c r="QZN1395" s="10"/>
      <c r="QZO1395" s="10"/>
      <c r="QZP1395" s="10"/>
      <c r="QZQ1395" s="10"/>
      <c r="QZR1395" s="10"/>
      <c r="QZS1395" s="10"/>
      <c r="QZT1395" s="10"/>
      <c r="QZU1395" s="10"/>
      <c r="QZV1395" s="10"/>
      <c r="QZW1395" s="10"/>
      <c r="QZX1395" s="10"/>
      <c r="QZY1395" s="10"/>
      <c r="QZZ1395" s="10"/>
      <c r="RAA1395" s="10"/>
      <c r="RAB1395" s="10"/>
      <c r="RAC1395" s="10"/>
      <c r="RAD1395" s="10"/>
      <c r="RAE1395" s="10"/>
      <c r="RAF1395" s="10"/>
      <c r="RAG1395" s="10"/>
      <c r="RAH1395" s="10"/>
      <c r="RAI1395" s="10"/>
      <c r="RAJ1395" s="10"/>
      <c r="RAK1395" s="10"/>
      <c r="RAL1395" s="10"/>
      <c r="RAM1395" s="10"/>
      <c r="RAN1395" s="10"/>
      <c r="RAO1395" s="10"/>
      <c r="RAP1395" s="10"/>
      <c r="RAQ1395" s="10"/>
      <c r="RAR1395" s="10"/>
      <c r="RAS1395" s="10"/>
      <c r="RAT1395" s="10"/>
      <c r="RAU1395" s="10"/>
      <c r="RAV1395" s="10"/>
      <c r="RAW1395" s="10"/>
      <c r="RAX1395" s="10"/>
      <c r="RAY1395" s="10"/>
      <c r="RAZ1395" s="10"/>
      <c r="RBA1395" s="10"/>
      <c r="RBB1395" s="10"/>
      <c r="RBC1395" s="10"/>
      <c r="RBD1395" s="10"/>
      <c r="RBE1395" s="10"/>
      <c r="RBF1395" s="10"/>
      <c r="RBG1395" s="10"/>
      <c r="RBH1395" s="10"/>
      <c r="RBI1395" s="10"/>
      <c r="RBJ1395" s="10"/>
      <c r="RBK1395" s="10"/>
      <c r="RBL1395" s="10"/>
      <c r="RBM1395" s="10"/>
      <c r="RBN1395" s="10"/>
      <c r="RBO1395" s="10"/>
      <c r="RBP1395" s="10"/>
      <c r="RBQ1395" s="10"/>
      <c r="RBR1395" s="10"/>
      <c r="RBS1395" s="10"/>
      <c r="RBT1395" s="10"/>
      <c r="RBU1395" s="10"/>
      <c r="RBV1395" s="10"/>
      <c r="RBW1395" s="10"/>
      <c r="RBX1395" s="10"/>
      <c r="RBY1395" s="10"/>
      <c r="RBZ1395" s="10"/>
      <c r="RCA1395" s="10"/>
      <c r="RCB1395" s="10"/>
      <c r="RCC1395" s="10"/>
      <c r="RCD1395" s="10"/>
      <c r="RCE1395" s="10"/>
      <c r="RCF1395" s="10"/>
      <c r="RCG1395" s="10"/>
      <c r="RCH1395" s="10"/>
      <c r="RCI1395" s="10"/>
      <c r="RCJ1395" s="10"/>
      <c r="RCK1395" s="10"/>
      <c r="RCL1395" s="10"/>
      <c r="RCM1395" s="10"/>
      <c r="RCN1395" s="10"/>
      <c r="RCO1395" s="10"/>
      <c r="RCP1395" s="10"/>
      <c r="RCQ1395" s="10"/>
      <c r="RCR1395" s="10"/>
      <c r="RCS1395" s="10"/>
      <c r="RCT1395" s="10"/>
      <c r="RCU1395" s="10"/>
      <c r="RCV1395" s="10"/>
      <c r="RCW1395" s="10"/>
      <c r="RCX1395" s="10"/>
      <c r="RCY1395" s="10"/>
      <c r="RCZ1395" s="10"/>
      <c r="RDA1395" s="10"/>
      <c r="RDB1395" s="10"/>
      <c r="RDC1395" s="10"/>
      <c r="RDD1395" s="10"/>
      <c r="RDE1395" s="10"/>
      <c r="RDF1395" s="10"/>
      <c r="RDG1395" s="10"/>
      <c r="RDH1395" s="10"/>
      <c r="RDI1395" s="10"/>
      <c r="RDJ1395" s="10"/>
      <c r="RDK1395" s="10"/>
      <c r="RDL1395" s="10"/>
      <c r="RDM1395" s="10"/>
      <c r="RDN1395" s="10"/>
      <c r="RDO1395" s="10"/>
      <c r="RDP1395" s="10"/>
      <c r="RDQ1395" s="10"/>
      <c r="RDR1395" s="10"/>
      <c r="RDS1395" s="10"/>
      <c r="RDT1395" s="10"/>
      <c r="RDU1395" s="10"/>
      <c r="RDV1395" s="10"/>
      <c r="RDW1395" s="10"/>
      <c r="RDX1395" s="10"/>
      <c r="RDY1395" s="10"/>
      <c r="RDZ1395" s="10"/>
      <c r="REA1395" s="10"/>
      <c r="REB1395" s="10"/>
      <c r="REC1395" s="10"/>
      <c r="RED1395" s="10"/>
      <c r="REE1395" s="10"/>
      <c r="REF1395" s="10"/>
      <c r="REG1395" s="10"/>
      <c r="REH1395" s="10"/>
      <c r="REI1395" s="10"/>
      <c r="REJ1395" s="10"/>
      <c r="REK1395" s="10"/>
      <c r="REL1395" s="10"/>
      <c r="REM1395" s="10"/>
      <c r="REN1395" s="10"/>
      <c r="REO1395" s="10"/>
      <c r="REP1395" s="10"/>
      <c r="REQ1395" s="10"/>
      <c r="RER1395" s="10"/>
      <c r="RES1395" s="10"/>
      <c r="RET1395" s="10"/>
      <c r="REU1395" s="10"/>
      <c r="REV1395" s="10"/>
      <c r="REW1395" s="10"/>
      <c r="REX1395" s="10"/>
      <c r="REY1395" s="10"/>
      <c r="REZ1395" s="10"/>
      <c r="RFA1395" s="10"/>
      <c r="RFB1395" s="10"/>
      <c r="RFC1395" s="10"/>
      <c r="RFD1395" s="10"/>
      <c r="RFE1395" s="10"/>
      <c r="RFF1395" s="10"/>
      <c r="RFG1395" s="10"/>
      <c r="RFH1395" s="10"/>
      <c r="RFI1395" s="10"/>
      <c r="RFJ1395" s="10"/>
      <c r="RFK1395" s="10"/>
      <c r="RFL1395" s="10"/>
      <c r="RFM1395" s="10"/>
      <c r="RFN1395" s="10"/>
      <c r="RFO1395" s="10"/>
      <c r="RFP1395" s="10"/>
      <c r="RFQ1395" s="10"/>
      <c r="RFR1395" s="10"/>
      <c r="RFS1395" s="10"/>
      <c r="RFT1395" s="10"/>
      <c r="RFU1395" s="10"/>
      <c r="RFV1395" s="10"/>
      <c r="RFW1395" s="10"/>
      <c r="RFX1395" s="10"/>
      <c r="RFY1395" s="10"/>
      <c r="RFZ1395" s="10"/>
      <c r="RGA1395" s="10"/>
      <c r="RGB1395" s="10"/>
      <c r="RGC1395" s="10"/>
      <c r="RGD1395" s="10"/>
      <c r="RGE1395" s="10"/>
      <c r="RGF1395" s="10"/>
      <c r="RGG1395" s="10"/>
      <c r="RGH1395" s="10"/>
      <c r="RGI1395" s="10"/>
      <c r="RGJ1395" s="10"/>
      <c r="RGK1395" s="10"/>
      <c r="RGL1395" s="10"/>
      <c r="RGM1395" s="10"/>
      <c r="RGN1395" s="10"/>
      <c r="RGO1395" s="10"/>
      <c r="RGP1395" s="10"/>
      <c r="RGQ1395" s="10"/>
      <c r="RGR1395" s="10"/>
      <c r="RGS1395" s="10"/>
      <c r="RGT1395" s="10"/>
      <c r="RGU1395" s="10"/>
      <c r="RGV1395" s="10"/>
      <c r="RGW1395" s="10"/>
      <c r="RGX1395" s="10"/>
      <c r="RGY1395" s="10"/>
      <c r="RGZ1395" s="10"/>
      <c r="RHA1395" s="10"/>
      <c r="RHB1395" s="10"/>
      <c r="RHC1395" s="10"/>
      <c r="RHD1395" s="10"/>
      <c r="RHE1395" s="10"/>
      <c r="RHF1395" s="10"/>
      <c r="RHG1395" s="10"/>
      <c r="RHH1395" s="10"/>
      <c r="RHI1395" s="10"/>
      <c r="RHJ1395" s="10"/>
      <c r="RHK1395" s="10"/>
      <c r="RHL1395" s="10"/>
      <c r="RHM1395" s="10"/>
      <c r="RHN1395" s="10"/>
      <c r="RHO1395" s="10"/>
      <c r="RHP1395" s="10"/>
      <c r="RHQ1395" s="10"/>
      <c r="RHR1395" s="10"/>
      <c r="RHS1395" s="10"/>
      <c r="RHT1395" s="10"/>
      <c r="RHU1395" s="10"/>
      <c r="RHV1395" s="10"/>
      <c r="RHW1395" s="10"/>
      <c r="RHX1395" s="10"/>
      <c r="RHY1395" s="10"/>
      <c r="RHZ1395" s="10"/>
      <c r="RIA1395" s="10"/>
      <c r="RIB1395" s="10"/>
      <c r="RIC1395" s="10"/>
      <c r="RID1395" s="10"/>
      <c r="RIE1395" s="10"/>
      <c r="RIF1395" s="10"/>
      <c r="RIG1395" s="10"/>
      <c r="RIH1395" s="10"/>
      <c r="RII1395" s="10"/>
      <c r="RIJ1395" s="10"/>
      <c r="RIK1395" s="10"/>
      <c r="RIL1395" s="10"/>
      <c r="RIM1395" s="10"/>
      <c r="RIN1395" s="10"/>
      <c r="RIO1395" s="10"/>
      <c r="RIP1395" s="10"/>
      <c r="RIQ1395" s="10"/>
      <c r="RIR1395" s="10"/>
      <c r="RIS1395" s="10"/>
      <c r="RIT1395" s="10"/>
      <c r="RIU1395" s="10"/>
      <c r="RIV1395" s="10"/>
      <c r="RIW1395" s="10"/>
      <c r="RIX1395" s="10"/>
      <c r="RIY1395" s="10"/>
      <c r="RIZ1395" s="10"/>
      <c r="RJA1395" s="10"/>
      <c r="RJB1395" s="10"/>
      <c r="RJC1395" s="10"/>
      <c r="RJD1395" s="10"/>
      <c r="RJE1395" s="10"/>
      <c r="RJF1395" s="10"/>
      <c r="RJG1395" s="10"/>
      <c r="RJH1395" s="10"/>
      <c r="RJI1395" s="10"/>
      <c r="RJJ1395" s="10"/>
      <c r="RJK1395" s="10"/>
      <c r="RJL1395" s="10"/>
      <c r="RJM1395" s="10"/>
      <c r="RJN1395" s="10"/>
      <c r="RJO1395" s="10"/>
      <c r="RJP1395" s="10"/>
      <c r="RJQ1395" s="10"/>
      <c r="RJR1395" s="10"/>
      <c r="RJS1395" s="10"/>
      <c r="RJT1395" s="10"/>
      <c r="RJU1395" s="10"/>
      <c r="RJV1395" s="10"/>
      <c r="RJW1395" s="10"/>
      <c r="RJX1395" s="10"/>
      <c r="RJY1395" s="10"/>
      <c r="RJZ1395" s="10"/>
      <c r="RKA1395" s="10"/>
      <c r="RKB1395" s="10"/>
      <c r="RKC1395" s="10"/>
      <c r="RKD1395" s="10"/>
      <c r="RKE1395" s="10"/>
      <c r="RKF1395" s="10"/>
      <c r="RKG1395" s="10"/>
      <c r="RKH1395" s="10"/>
      <c r="RKI1395" s="10"/>
      <c r="RKJ1395" s="10"/>
      <c r="RKK1395" s="10"/>
      <c r="RKL1395" s="10"/>
      <c r="RKM1395" s="10"/>
      <c r="RKN1395" s="10"/>
      <c r="RKO1395" s="10"/>
      <c r="RKP1395" s="10"/>
      <c r="RKQ1395" s="10"/>
      <c r="RKR1395" s="10"/>
      <c r="RKS1395" s="10"/>
      <c r="RKT1395" s="10"/>
      <c r="RKU1395" s="10"/>
      <c r="RKV1395" s="10"/>
      <c r="RKW1395" s="10"/>
      <c r="RKX1395" s="10"/>
      <c r="RKY1395" s="10"/>
      <c r="RKZ1395" s="10"/>
      <c r="RLA1395" s="10"/>
      <c r="RLB1395" s="10"/>
      <c r="RLC1395" s="10"/>
      <c r="RLD1395" s="10"/>
      <c r="RLE1395" s="10"/>
      <c r="RLF1395" s="10"/>
      <c r="RLG1395" s="10"/>
      <c r="RLH1395" s="10"/>
      <c r="RLI1395" s="10"/>
      <c r="RLJ1395" s="10"/>
      <c r="RLK1395" s="10"/>
      <c r="RLL1395" s="10"/>
      <c r="RLM1395" s="10"/>
      <c r="RLN1395" s="10"/>
      <c r="RLO1395" s="10"/>
      <c r="RLP1395" s="10"/>
      <c r="RLQ1395" s="10"/>
      <c r="RLR1395" s="10"/>
      <c r="RLS1395" s="10"/>
      <c r="RLT1395" s="10"/>
      <c r="RLU1395" s="10"/>
      <c r="RLV1395" s="10"/>
      <c r="RLW1395" s="10"/>
      <c r="RLX1395" s="10"/>
      <c r="RLY1395" s="10"/>
      <c r="RLZ1395" s="10"/>
      <c r="RMA1395" s="10"/>
      <c r="RMB1395" s="10"/>
      <c r="RMC1395" s="10"/>
      <c r="RMD1395" s="10"/>
      <c r="RME1395" s="10"/>
      <c r="RMF1395" s="10"/>
      <c r="RMG1395" s="10"/>
      <c r="RMH1395" s="10"/>
      <c r="RMI1395" s="10"/>
      <c r="RMJ1395" s="10"/>
      <c r="RMK1395" s="10"/>
      <c r="RML1395" s="10"/>
      <c r="RMM1395" s="10"/>
      <c r="RMN1395" s="10"/>
      <c r="RMO1395" s="10"/>
      <c r="RMP1395" s="10"/>
      <c r="RMQ1395" s="10"/>
      <c r="RMR1395" s="10"/>
      <c r="RMS1395" s="10"/>
      <c r="RMT1395" s="10"/>
      <c r="RMU1395" s="10"/>
      <c r="RMV1395" s="10"/>
      <c r="RMW1395" s="10"/>
      <c r="RMX1395" s="10"/>
      <c r="RMY1395" s="10"/>
      <c r="RMZ1395" s="10"/>
      <c r="RNA1395" s="10"/>
      <c r="RNB1395" s="10"/>
      <c r="RNC1395" s="10"/>
      <c r="RND1395" s="10"/>
      <c r="RNE1395" s="10"/>
      <c r="RNF1395" s="10"/>
      <c r="RNG1395" s="10"/>
      <c r="RNH1395" s="10"/>
      <c r="RNI1395" s="10"/>
      <c r="RNJ1395" s="10"/>
      <c r="RNK1395" s="10"/>
      <c r="RNL1395" s="10"/>
      <c r="RNM1395" s="10"/>
      <c r="RNN1395" s="10"/>
      <c r="RNO1395" s="10"/>
      <c r="RNP1395" s="10"/>
      <c r="RNQ1395" s="10"/>
      <c r="RNR1395" s="10"/>
      <c r="RNS1395" s="10"/>
      <c r="RNT1395" s="10"/>
      <c r="RNU1395" s="10"/>
      <c r="RNV1395" s="10"/>
      <c r="RNW1395" s="10"/>
      <c r="RNX1395" s="10"/>
      <c r="RNY1395" s="10"/>
      <c r="RNZ1395" s="10"/>
      <c r="ROA1395" s="10"/>
      <c r="ROB1395" s="10"/>
      <c r="ROC1395" s="10"/>
      <c r="ROD1395" s="10"/>
      <c r="ROE1395" s="10"/>
      <c r="ROF1395" s="10"/>
      <c r="ROG1395" s="10"/>
      <c r="ROH1395" s="10"/>
      <c r="ROI1395" s="10"/>
      <c r="ROJ1395" s="10"/>
      <c r="ROK1395" s="10"/>
      <c r="ROL1395" s="10"/>
      <c r="ROM1395" s="10"/>
      <c r="RON1395" s="10"/>
      <c r="ROO1395" s="10"/>
      <c r="ROP1395" s="10"/>
      <c r="ROQ1395" s="10"/>
      <c r="ROR1395" s="10"/>
      <c r="ROS1395" s="10"/>
      <c r="ROT1395" s="10"/>
      <c r="ROU1395" s="10"/>
      <c r="ROV1395" s="10"/>
      <c r="ROW1395" s="10"/>
      <c r="ROX1395" s="10"/>
      <c r="ROY1395" s="10"/>
      <c r="ROZ1395" s="10"/>
      <c r="RPA1395" s="10"/>
      <c r="RPB1395" s="10"/>
      <c r="RPC1395" s="10"/>
      <c r="RPD1395" s="10"/>
      <c r="RPE1395" s="10"/>
      <c r="RPF1395" s="10"/>
      <c r="RPG1395" s="10"/>
      <c r="RPH1395" s="10"/>
      <c r="RPI1395" s="10"/>
      <c r="RPJ1395" s="10"/>
      <c r="RPK1395" s="10"/>
      <c r="RPL1395" s="10"/>
      <c r="RPM1395" s="10"/>
      <c r="RPN1395" s="10"/>
      <c r="RPO1395" s="10"/>
      <c r="RPP1395" s="10"/>
      <c r="RPQ1395" s="10"/>
      <c r="RPR1395" s="10"/>
      <c r="RPS1395" s="10"/>
      <c r="RPT1395" s="10"/>
      <c r="RPU1395" s="10"/>
      <c r="RPV1395" s="10"/>
      <c r="RPW1395" s="10"/>
      <c r="RPX1395" s="10"/>
      <c r="RPY1395" s="10"/>
      <c r="RPZ1395" s="10"/>
      <c r="RQA1395" s="10"/>
      <c r="RQB1395" s="10"/>
      <c r="RQC1395" s="10"/>
      <c r="RQD1395" s="10"/>
      <c r="RQE1395" s="10"/>
      <c r="RQF1395" s="10"/>
      <c r="RQG1395" s="10"/>
      <c r="RQH1395" s="10"/>
      <c r="RQI1395" s="10"/>
      <c r="RQJ1395" s="10"/>
      <c r="RQK1395" s="10"/>
      <c r="RQL1395" s="10"/>
      <c r="RQM1395" s="10"/>
      <c r="RQN1395" s="10"/>
      <c r="RQO1395" s="10"/>
      <c r="RQP1395" s="10"/>
      <c r="RQQ1395" s="10"/>
      <c r="RQR1395" s="10"/>
      <c r="RQS1395" s="10"/>
      <c r="RQT1395" s="10"/>
      <c r="RQU1395" s="10"/>
      <c r="RQV1395" s="10"/>
      <c r="RQW1395" s="10"/>
      <c r="RQX1395" s="10"/>
      <c r="RQY1395" s="10"/>
      <c r="RQZ1395" s="10"/>
      <c r="RRA1395" s="10"/>
      <c r="RRB1395" s="10"/>
      <c r="RRC1395" s="10"/>
      <c r="RRD1395" s="10"/>
      <c r="RRE1395" s="10"/>
      <c r="RRF1395" s="10"/>
      <c r="RRG1395" s="10"/>
      <c r="RRH1395" s="10"/>
      <c r="RRI1395" s="10"/>
      <c r="RRJ1395" s="10"/>
      <c r="RRK1395" s="10"/>
      <c r="RRL1395" s="10"/>
      <c r="RRM1395" s="10"/>
      <c r="RRN1395" s="10"/>
      <c r="RRO1395" s="10"/>
      <c r="RRP1395" s="10"/>
      <c r="RRQ1395" s="10"/>
      <c r="RRR1395" s="10"/>
      <c r="RRS1395" s="10"/>
      <c r="RRT1395" s="10"/>
      <c r="RRU1395" s="10"/>
      <c r="RRV1395" s="10"/>
      <c r="RRW1395" s="10"/>
      <c r="RRX1395" s="10"/>
      <c r="RRY1395" s="10"/>
      <c r="RRZ1395" s="10"/>
      <c r="RSA1395" s="10"/>
      <c r="RSB1395" s="10"/>
      <c r="RSC1395" s="10"/>
      <c r="RSD1395" s="10"/>
      <c r="RSE1395" s="10"/>
      <c r="RSF1395" s="10"/>
      <c r="RSG1395" s="10"/>
      <c r="RSH1395" s="10"/>
      <c r="RSI1395" s="10"/>
      <c r="RSJ1395" s="10"/>
      <c r="RSK1395" s="10"/>
      <c r="RSL1395" s="10"/>
      <c r="RSM1395" s="10"/>
      <c r="RSN1395" s="10"/>
      <c r="RSO1395" s="10"/>
      <c r="RSP1395" s="10"/>
      <c r="RSQ1395" s="10"/>
      <c r="RSR1395" s="10"/>
      <c r="RSS1395" s="10"/>
      <c r="RST1395" s="10"/>
      <c r="RSU1395" s="10"/>
      <c r="RSV1395" s="10"/>
      <c r="RSW1395" s="10"/>
      <c r="RSX1395" s="10"/>
      <c r="RSY1395" s="10"/>
      <c r="RSZ1395" s="10"/>
      <c r="RTA1395" s="10"/>
      <c r="RTB1395" s="10"/>
      <c r="RTC1395" s="10"/>
      <c r="RTD1395" s="10"/>
      <c r="RTE1395" s="10"/>
      <c r="RTF1395" s="10"/>
      <c r="RTG1395" s="10"/>
      <c r="RTH1395" s="10"/>
      <c r="RTI1395" s="10"/>
      <c r="RTJ1395" s="10"/>
      <c r="RTK1395" s="10"/>
      <c r="RTL1395" s="10"/>
      <c r="RTM1395" s="10"/>
      <c r="RTN1395" s="10"/>
      <c r="RTO1395" s="10"/>
      <c r="RTP1395" s="10"/>
      <c r="RTQ1395" s="10"/>
      <c r="RTR1395" s="10"/>
      <c r="RTS1395" s="10"/>
      <c r="RTT1395" s="10"/>
      <c r="RTU1395" s="10"/>
      <c r="RTV1395" s="10"/>
      <c r="RTW1395" s="10"/>
      <c r="RTX1395" s="10"/>
      <c r="RTY1395" s="10"/>
      <c r="RTZ1395" s="10"/>
      <c r="RUA1395" s="10"/>
      <c r="RUB1395" s="10"/>
      <c r="RUC1395" s="10"/>
      <c r="RUD1395" s="10"/>
      <c r="RUE1395" s="10"/>
      <c r="RUF1395" s="10"/>
      <c r="RUG1395" s="10"/>
      <c r="RUH1395" s="10"/>
      <c r="RUI1395" s="10"/>
      <c r="RUJ1395" s="10"/>
      <c r="RUK1395" s="10"/>
      <c r="RUL1395" s="10"/>
      <c r="RUM1395" s="10"/>
      <c r="RUN1395" s="10"/>
      <c r="RUO1395" s="10"/>
      <c r="RUP1395" s="10"/>
      <c r="RUQ1395" s="10"/>
      <c r="RUR1395" s="10"/>
      <c r="RUS1395" s="10"/>
      <c r="RUT1395" s="10"/>
      <c r="RUU1395" s="10"/>
      <c r="RUV1395" s="10"/>
      <c r="RUW1395" s="10"/>
      <c r="RUX1395" s="10"/>
      <c r="RUY1395" s="10"/>
      <c r="RUZ1395" s="10"/>
      <c r="RVA1395" s="10"/>
      <c r="RVB1395" s="10"/>
      <c r="RVC1395" s="10"/>
      <c r="RVD1395" s="10"/>
      <c r="RVE1395" s="10"/>
      <c r="RVF1395" s="10"/>
      <c r="RVG1395" s="10"/>
      <c r="RVH1395" s="10"/>
      <c r="RVI1395" s="10"/>
      <c r="RVJ1395" s="10"/>
      <c r="RVK1395" s="10"/>
      <c r="RVL1395" s="10"/>
      <c r="RVM1395" s="10"/>
      <c r="RVN1395" s="10"/>
      <c r="RVO1395" s="10"/>
      <c r="RVP1395" s="10"/>
      <c r="RVQ1395" s="10"/>
      <c r="RVR1395" s="10"/>
      <c r="RVS1395" s="10"/>
      <c r="RVT1395" s="10"/>
      <c r="RVU1395" s="10"/>
      <c r="RVV1395" s="10"/>
      <c r="RVW1395" s="10"/>
      <c r="RVX1395" s="10"/>
      <c r="RVY1395" s="10"/>
      <c r="RVZ1395" s="10"/>
      <c r="RWA1395" s="10"/>
      <c r="RWB1395" s="10"/>
      <c r="RWC1395" s="10"/>
      <c r="RWD1395" s="10"/>
      <c r="RWE1395" s="10"/>
      <c r="RWF1395" s="10"/>
      <c r="RWG1395" s="10"/>
      <c r="RWH1395" s="10"/>
      <c r="RWI1395" s="10"/>
      <c r="RWJ1395" s="10"/>
      <c r="RWK1395" s="10"/>
      <c r="RWL1395" s="10"/>
      <c r="RWM1395" s="10"/>
      <c r="RWN1395" s="10"/>
      <c r="RWO1395" s="10"/>
      <c r="RWP1395" s="10"/>
      <c r="RWQ1395" s="10"/>
      <c r="RWR1395" s="10"/>
      <c r="RWS1395" s="10"/>
      <c r="RWT1395" s="10"/>
      <c r="RWU1395" s="10"/>
      <c r="RWV1395" s="10"/>
      <c r="RWW1395" s="10"/>
      <c r="RWX1395" s="10"/>
      <c r="RWY1395" s="10"/>
      <c r="RWZ1395" s="10"/>
      <c r="RXA1395" s="10"/>
      <c r="RXB1395" s="10"/>
      <c r="RXC1395" s="10"/>
      <c r="RXD1395" s="10"/>
      <c r="RXE1395" s="10"/>
      <c r="RXF1395" s="10"/>
      <c r="RXG1395" s="10"/>
      <c r="RXH1395" s="10"/>
      <c r="RXI1395" s="10"/>
      <c r="RXJ1395" s="10"/>
      <c r="RXK1395" s="10"/>
      <c r="RXL1395" s="10"/>
      <c r="RXM1395" s="10"/>
      <c r="RXN1395" s="10"/>
      <c r="RXO1395" s="10"/>
      <c r="RXP1395" s="10"/>
      <c r="RXQ1395" s="10"/>
      <c r="RXR1395" s="10"/>
      <c r="RXS1395" s="10"/>
      <c r="RXT1395" s="10"/>
      <c r="RXU1395" s="10"/>
      <c r="RXV1395" s="10"/>
      <c r="RXW1395" s="10"/>
      <c r="RXX1395" s="10"/>
      <c r="RXY1395" s="10"/>
      <c r="RXZ1395" s="10"/>
      <c r="RYA1395" s="10"/>
      <c r="RYB1395" s="10"/>
      <c r="RYC1395" s="10"/>
      <c r="RYD1395" s="10"/>
      <c r="RYE1395" s="10"/>
      <c r="RYF1395" s="10"/>
      <c r="RYG1395" s="10"/>
      <c r="RYH1395" s="10"/>
      <c r="RYI1395" s="10"/>
      <c r="RYJ1395" s="10"/>
      <c r="RYK1395" s="10"/>
      <c r="RYL1395" s="10"/>
      <c r="RYM1395" s="10"/>
      <c r="RYN1395" s="10"/>
      <c r="RYO1395" s="10"/>
      <c r="RYP1395" s="10"/>
      <c r="RYQ1395" s="10"/>
      <c r="RYR1395" s="10"/>
      <c r="RYS1395" s="10"/>
      <c r="RYT1395" s="10"/>
      <c r="RYU1395" s="10"/>
      <c r="RYV1395" s="10"/>
      <c r="RYW1395" s="10"/>
      <c r="RYX1395" s="10"/>
      <c r="RYY1395" s="10"/>
      <c r="RYZ1395" s="10"/>
      <c r="RZA1395" s="10"/>
      <c r="RZB1395" s="10"/>
      <c r="RZC1395" s="10"/>
      <c r="RZD1395" s="10"/>
      <c r="RZE1395" s="10"/>
      <c r="RZF1395" s="10"/>
      <c r="RZG1395" s="10"/>
      <c r="RZH1395" s="10"/>
      <c r="RZI1395" s="10"/>
      <c r="RZJ1395" s="10"/>
      <c r="RZK1395" s="10"/>
      <c r="RZL1395" s="10"/>
      <c r="RZM1395" s="10"/>
      <c r="RZN1395" s="10"/>
      <c r="RZO1395" s="10"/>
      <c r="RZP1395" s="10"/>
      <c r="RZQ1395" s="10"/>
      <c r="RZR1395" s="10"/>
      <c r="RZS1395" s="10"/>
      <c r="RZT1395" s="10"/>
      <c r="RZU1395" s="10"/>
      <c r="RZV1395" s="10"/>
      <c r="RZW1395" s="10"/>
      <c r="RZX1395" s="10"/>
      <c r="RZY1395" s="10"/>
      <c r="RZZ1395" s="10"/>
      <c r="SAA1395" s="10"/>
      <c r="SAB1395" s="10"/>
      <c r="SAC1395" s="10"/>
      <c r="SAD1395" s="10"/>
      <c r="SAE1395" s="10"/>
      <c r="SAF1395" s="10"/>
      <c r="SAG1395" s="10"/>
      <c r="SAH1395" s="10"/>
      <c r="SAI1395" s="10"/>
      <c r="SAJ1395" s="10"/>
      <c r="SAK1395" s="10"/>
      <c r="SAL1395" s="10"/>
      <c r="SAM1395" s="10"/>
      <c r="SAN1395" s="10"/>
      <c r="SAO1395" s="10"/>
      <c r="SAP1395" s="10"/>
      <c r="SAQ1395" s="10"/>
      <c r="SAR1395" s="10"/>
      <c r="SAS1395" s="10"/>
      <c r="SAT1395" s="10"/>
      <c r="SAU1395" s="10"/>
      <c r="SAV1395" s="10"/>
      <c r="SAW1395" s="10"/>
      <c r="SAX1395" s="10"/>
      <c r="SAY1395" s="10"/>
      <c r="SAZ1395" s="10"/>
      <c r="SBA1395" s="10"/>
      <c r="SBB1395" s="10"/>
      <c r="SBC1395" s="10"/>
      <c r="SBD1395" s="10"/>
      <c r="SBE1395" s="10"/>
      <c r="SBF1395" s="10"/>
      <c r="SBG1395" s="10"/>
      <c r="SBH1395" s="10"/>
      <c r="SBI1395" s="10"/>
      <c r="SBJ1395" s="10"/>
      <c r="SBK1395" s="10"/>
      <c r="SBL1395" s="10"/>
      <c r="SBM1395" s="10"/>
      <c r="SBN1395" s="10"/>
      <c r="SBO1395" s="10"/>
      <c r="SBP1395" s="10"/>
      <c r="SBQ1395" s="10"/>
      <c r="SBR1395" s="10"/>
      <c r="SBS1395" s="10"/>
      <c r="SBT1395" s="10"/>
      <c r="SBU1395" s="10"/>
      <c r="SBV1395" s="10"/>
      <c r="SBW1395" s="10"/>
      <c r="SBX1395" s="10"/>
      <c r="SBY1395" s="10"/>
      <c r="SBZ1395" s="10"/>
      <c r="SCA1395" s="10"/>
      <c r="SCB1395" s="10"/>
      <c r="SCC1395" s="10"/>
      <c r="SCD1395" s="10"/>
      <c r="SCE1395" s="10"/>
      <c r="SCF1395" s="10"/>
      <c r="SCG1395" s="10"/>
      <c r="SCH1395" s="10"/>
      <c r="SCI1395" s="10"/>
      <c r="SCJ1395" s="10"/>
      <c r="SCK1395" s="10"/>
      <c r="SCL1395" s="10"/>
      <c r="SCM1395" s="10"/>
      <c r="SCN1395" s="10"/>
      <c r="SCO1395" s="10"/>
      <c r="SCP1395" s="10"/>
      <c r="SCQ1395" s="10"/>
      <c r="SCR1395" s="10"/>
      <c r="SCS1395" s="10"/>
      <c r="SCT1395" s="10"/>
      <c r="SCU1395" s="10"/>
      <c r="SCV1395" s="10"/>
      <c r="SCW1395" s="10"/>
      <c r="SCX1395" s="10"/>
      <c r="SCY1395" s="10"/>
      <c r="SCZ1395" s="10"/>
      <c r="SDA1395" s="10"/>
      <c r="SDB1395" s="10"/>
      <c r="SDC1395" s="10"/>
      <c r="SDD1395" s="10"/>
      <c r="SDE1395" s="10"/>
      <c r="SDF1395" s="10"/>
      <c r="SDG1395" s="10"/>
      <c r="SDH1395" s="10"/>
      <c r="SDI1395" s="10"/>
      <c r="SDJ1395" s="10"/>
      <c r="SDK1395" s="10"/>
      <c r="SDL1395" s="10"/>
      <c r="SDM1395" s="10"/>
      <c r="SDN1395" s="10"/>
      <c r="SDO1395" s="10"/>
      <c r="SDP1395" s="10"/>
      <c r="SDQ1395" s="10"/>
      <c r="SDR1395" s="10"/>
      <c r="SDS1395" s="10"/>
      <c r="SDT1395" s="10"/>
      <c r="SDU1395" s="10"/>
      <c r="SDV1395" s="10"/>
      <c r="SDW1395" s="10"/>
      <c r="SDX1395" s="10"/>
      <c r="SDY1395" s="10"/>
      <c r="SDZ1395" s="10"/>
      <c r="SEA1395" s="10"/>
      <c r="SEB1395" s="10"/>
      <c r="SEC1395" s="10"/>
      <c r="SED1395" s="10"/>
      <c r="SEE1395" s="10"/>
      <c r="SEF1395" s="10"/>
      <c r="SEG1395" s="10"/>
      <c r="SEH1395" s="10"/>
      <c r="SEI1395" s="10"/>
      <c r="SEJ1395" s="10"/>
      <c r="SEK1395" s="10"/>
      <c r="SEL1395" s="10"/>
      <c r="SEM1395" s="10"/>
      <c r="SEN1395" s="10"/>
      <c r="SEO1395" s="10"/>
      <c r="SEP1395" s="10"/>
      <c r="SEQ1395" s="10"/>
      <c r="SER1395" s="10"/>
      <c r="SES1395" s="10"/>
      <c r="SET1395" s="10"/>
      <c r="SEU1395" s="10"/>
      <c r="SEV1395" s="10"/>
      <c r="SEW1395" s="10"/>
      <c r="SEX1395" s="10"/>
      <c r="SEY1395" s="10"/>
      <c r="SEZ1395" s="10"/>
      <c r="SFA1395" s="10"/>
      <c r="SFB1395" s="10"/>
      <c r="SFC1395" s="10"/>
      <c r="SFD1395" s="10"/>
      <c r="SFE1395" s="10"/>
      <c r="SFF1395" s="10"/>
      <c r="SFG1395" s="10"/>
      <c r="SFH1395" s="10"/>
      <c r="SFI1395" s="10"/>
      <c r="SFJ1395" s="10"/>
      <c r="SFK1395" s="10"/>
      <c r="SFL1395" s="10"/>
      <c r="SFM1395" s="10"/>
      <c r="SFN1395" s="10"/>
      <c r="SFO1395" s="10"/>
      <c r="SFP1395" s="10"/>
      <c r="SFQ1395" s="10"/>
      <c r="SFR1395" s="10"/>
      <c r="SFS1395" s="10"/>
      <c r="SFT1395" s="10"/>
      <c r="SFU1395" s="10"/>
      <c r="SFV1395" s="10"/>
      <c r="SFW1395" s="10"/>
      <c r="SFX1395" s="10"/>
      <c r="SFY1395" s="10"/>
      <c r="SFZ1395" s="10"/>
      <c r="SGA1395" s="10"/>
      <c r="SGB1395" s="10"/>
      <c r="SGC1395" s="10"/>
      <c r="SGD1395" s="10"/>
      <c r="SGE1395" s="10"/>
      <c r="SGF1395" s="10"/>
      <c r="SGG1395" s="10"/>
      <c r="SGH1395" s="10"/>
      <c r="SGI1395" s="10"/>
      <c r="SGJ1395" s="10"/>
      <c r="SGK1395" s="10"/>
      <c r="SGL1395" s="10"/>
      <c r="SGM1395" s="10"/>
      <c r="SGN1395" s="10"/>
      <c r="SGO1395" s="10"/>
      <c r="SGP1395" s="10"/>
      <c r="SGQ1395" s="10"/>
      <c r="SGR1395" s="10"/>
      <c r="SGS1395" s="10"/>
      <c r="SGT1395" s="10"/>
      <c r="SGU1395" s="10"/>
      <c r="SGV1395" s="10"/>
      <c r="SGW1395" s="10"/>
      <c r="SGX1395" s="10"/>
      <c r="SGY1395" s="10"/>
      <c r="SGZ1395" s="10"/>
      <c r="SHA1395" s="10"/>
      <c r="SHB1395" s="10"/>
      <c r="SHC1395" s="10"/>
      <c r="SHD1395" s="10"/>
      <c r="SHE1395" s="10"/>
      <c r="SHF1395" s="10"/>
      <c r="SHG1395" s="10"/>
      <c r="SHH1395" s="10"/>
      <c r="SHI1395" s="10"/>
      <c r="SHJ1395" s="10"/>
      <c r="SHK1395" s="10"/>
      <c r="SHL1395" s="10"/>
      <c r="SHM1395" s="10"/>
      <c r="SHN1395" s="10"/>
      <c r="SHO1395" s="10"/>
      <c r="SHP1395" s="10"/>
      <c r="SHQ1395" s="10"/>
      <c r="SHR1395" s="10"/>
      <c r="SHS1395" s="10"/>
      <c r="SHT1395" s="10"/>
      <c r="SHU1395" s="10"/>
      <c r="SHV1395" s="10"/>
      <c r="SHW1395" s="10"/>
      <c r="SHX1395" s="10"/>
      <c r="SHY1395" s="10"/>
      <c r="SHZ1395" s="10"/>
      <c r="SIA1395" s="10"/>
      <c r="SIB1395" s="10"/>
      <c r="SIC1395" s="10"/>
      <c r="SID1395" s="10"/>
      <c r="SIE1395" s="10"/>
      <c r="SIF1395" s="10"/>
      <c r="SIG1395" s="10"/>
      <c r="SIH1395" s="10"/>
      <c r="SII1395" s="10"/>
      <c r="SIJ1395" s="10"/>
      <c r="SIK1395" s="10"/>
      <c r="SIL1395" s="10"/>
      <c r="SIM1395" s="10"/>
      <c r="SIN1395" s="10"/>
      <c r="SIO1395" s="10"/>
      <c r="SIP1395" s="10"/>
      <c r="SIQ1395" s="10"/>
      <c r="SIR1395" s="10"/>
      <c r="SIS1395" s="10"/>
      <c r="SIT1395" s="10"/>
      <c r="SIU1395" s="10"/>
      <c r="SIV1395" s="10"/>
      <c r="SIW1395" s="10"/>
      <c r="SIX1395" s="10"/>
      <c r="SIY1395" s="10"/>
      <c r="SIZ1395" s="10"/>
      <c r="SJA1395" s="10"/>
      <c r="SJB1395" s="10"/>
      <c r="SJC1395" s="10"/>
      <c r="SJD1395" s="10"/>
      <c r="SJE1395" s="10"/>
      <c r="SJF1395" s="10"/>
      <c r="SJG1395" s="10"/>
      <c r="SJH1395" s="10"/>
      <c r="SJI1395" s="10"/>
      <c r="SJJ1395" s="10"/>
      <c r="SJK1395" s="10"/>
      <c r="SJL1395" s="10"/>
      <c r="SJM1395" s="10"/>
      <c r="SJN1395" s="10"/>
      <c r="SJO1395" s="10"/>
      <c r="SJP1395" s="10"/>
      <c r="SJQ1395" s="10"/>
      <c r="SJR1395" s="10"/>
      <c r="SJS1395" s="10"/>
      <c r="SJT1395" s="10"/>
      <c r="SJU1395" s="10"/>
      <c r="SJV1395" s="10"/>
      <c r="SJW1395" s="10"/>
      <c r="SJX1395" s="10"/>
      <c r="SJY1395" s="10"/>
      <c r="SJZ1395" s="10"/>
      <c r="SKA1395" s="10"/>
      <c r="SKB1395" s="10"/>
      <c r="SKC1395" s="10"/>
      <c r="SKD1395" s="10"/>
      <c r="SKE1395" s="10"/>
      <c r="SKF1395" s="10"/>
      <c r="SKG1395" s="10"/>
      <c r="SKH1395" s="10"/>
      <c r="SKI1395" s="10"/>
      <c r="SKJ1395" s="10"/>
      <c r="SKK1395" s="10"/>
      <c r="SKL1395" s="10"/>
      <c r="SKM1395" s="10"/>
      <c r="SKN1395" s="10"/>
      <c r="SKO1395" s="10"/>
      <c r="SKP1395" s="10"/>
      <c r="SKQ1395" s="10"/>
      <c r="SKR1395" s="10"/>
      <c r="SKS1395" s="10"/>
      <c r="SKT1395" s="10"/>
      <c r="SKU1395" s="10"/>
      <c r="SKV1395" s="10"/>
      <c r="SKW1395" s="10"/>
      <c r="SKX1395" s="10"/>
      <c r="SKY1395" s="10"/>
      <c r="SKZ1395" s="10"/>
      <c r="SLA1395" s="10"/>
      <c r="SLB1395" s="10"/>
      <c r="SLC1395" s="10"/>
      <c r="SLD1395" s="10"/>
      <c r="SLE1395" s="10"/>
      <c r="SLF1395" s="10"/>
      <c r="SLG1395" s="10"/>
      <c r="SLH1395" s="10"/>
      <c r="SLI1395" s="10"/>
      <c r="SLJ1395" s="10"/>
      <c r="SLK1395" s="10"/>
      <c r="SLL1395" s="10"/>
      <c r="SLM1395" s="10"/>
      <c r="SLN1395" s="10"/>
      <c r="SLO1395" s="10"/>
      <c r="SLP1395" s="10"/>
      <c r="SLQ1395" s="10"/>
      <c r="SLR1395" s="10"/>
      <c r="SLS1395" s="10"/>
      <c r="SLT1395" s="10"/>
      <c r="SLU1395" s="10"/>
      <c r="SLV1395" s="10"/>
      <c r="SLW1395" s="10"/>
      <c r="SLX1395" s="10"/>
      <c r="SLY1395" s="10"/>
      <c r="SLZ1395" s="10"/>
      <c r="SMA1395" s="10"/>
      <c r="SMB1395" s="10"/>
      <c r="SMC1395" s="10"/>
      <c r="SMD1395" s="10"/>
      <c r="SME1395" s="10"/>
      <c r="SMF1395" s="10"/>
      <c r="SMG1395" s="10"/>
      <c r="SMH1395" s="10"/>
      <c r="SMI1395" s="10"/>
      <c r="SMJ1395" s="10"/>
      <c r="SMK1395" s="10"/>
      <c r="SML1395" s="10"/>
      <c r="SMM1395" s="10"/>
      <c r="SMN1395" s="10"/>
      <c r="SMO1395" s="10"/>
      <c r="SMP1395" s="10"/>
      <c r="SMQ1395" s="10"/>
      <c r="SMR1395" s="10"/>
      <c r="SMS1395" s="10"/>
      <c r="SMT1395" s="10"/>
      <c r="SMU1395" s="10"/>
      <c r="SMV1395" s="10"/>
      <c r="SMW1395" s="10"/>
      <c r="SMX1395" s="10"/>
      <c r="SMY1395" s="10"/>
      <c r="SMZ1395" s="10"/>
      <c r="SNA1395" s="10"/>
      <c r="SNB1395" s="10"/>
      <c r="SNC1395" s="10"/>
      <c r="SND1395" s="10"/>
      <c r="SNE1395" s="10"/>
      <c r="SNF1395" s="10"/>
      <c r="SNG1395" s="10"/>
      <c r="SNH1395" s="10"/>
      <c r="SNI1395" s="10"/>
      <c r="SNJ1395" s="10"/>
      <c r="SNK1395" s="10"/>
      <c r="SNL1395" s="10"/>
      <c r="SNM1395" s="10"/>
      <c r="SNN1395" s="10"/>
      <c r="SNO1395" s="10"/>
      <c r="SNP1395" s="10"/>
      <c r="SNQ1395" s="10"/>
      <c r="SNR1395" s="10"/>
      <c r="SNS1395" s="10"/>
      <c r="SNT1395" s="10"/>
      <c r="SNU1395" s="10"/>
      <c r="SNV1395" s="10"/>
      <c r="SNW1395" s="10"/>
      <c r="SNX1395" s="10"/>
      <c r="SNY1395" s="10"/>
      <c r="SNZ1395" s="10"/>
      <c r="SOA1395" s="10"/>
      <c r="SOB1395" s="10"/>
      <c r="SOC1395" s="10"/>
      <c r="SOD1395" s="10"/>
      <c r="SOE1395" s="10"/>
      <c r="SOF1395" s="10"/>
      <c r="SOG1395" s="10"/>
      <c r="SOH1395" s="10"/>
      <c r="SOI1395" s="10"/>
      <c r="SOJ1395" s="10"/>
      <c r="SOK1395" s="10"/>
      <c r="SOL1395" s="10"/>
      <c r="SOM1395" s="10"/>
      <c r="SON1395" s="10"/>
      <c r="SOO1395" s="10"/>
      <c r="SOP1395" s="10"/>
      <c r="SOQ1395" s="10"/>
      <c r="SOR1395" s="10"/>
      <c r="SOS1395" s="10"/>
      <c r="SOT1395" s="10"/>
      <c r="SOU1395" s="10"/>
      <c r="SOV1395" s="10"/>
      <c r="SOW1395" s="10"/>
      <c r="SOX1395" s="10"/>
      <c r="SOY1395" s="10"/>
      <c r="SOZ1395" s="10"/>
      <c r="SPA1395" s="10"/>
      <c r="SPB1395" s="10"/>
      <c r="SPC1395" s="10"/>
      <c r="SPD1395" s="10"/>
      <c r="SPE1395" s="10"/>
      <c r="SPF1395" s="10"/>
      <c r="SPG1395" s="10"/>
      <c r="SPH1395" s="10"/>
      <c r="SPI1395" s="10"/>
      <c r="SPJ1395" s="10"/>
      <c r="SPK1395" s="10"/>
      <c r="SPL1395" s="10"/>
      <c r="SPM1395" s="10"/>
      <c r="SPN1395" s="10"/>
      <c r="SPO1395" s="10"/>
      <c r="SPP1395" s="10"/>
      <c r="SPQ1395" s="10"/>
      <c r="SPR1395" s="10"/>
      <c r="SPS1395" s="10"/>
      <c r="SPT1395" s="10"/>
      <c r="SPU1395" s="10"/>
      <c r="SPV1395" s="10"/>
      <c r="SPW1395" s="10"/>
      <c r="SPX1395" s="10"/>
      <c r="SPY1395" s="10"/>
      <c r="SPZ1395" s="10"/>
      <c r="SQA1395" s="10"/>
      <c r="SQB1395" s="10"/>
      <c r="SQC1395" s="10"/>
      <c r="SQD1395" s="10"/>
      <c r="SQE1395" s="10"/>
      <c r="SQF1395" s="10"/>
      <c r="SQG1395" s="10"/>
      <c r="SQH1395" s="10"/>
      <c r="SQI1395" s="10"/>
      <c r="SQJ1395" s="10"/>
      <c r="SQK1395" s="10"/>
      <c r="SQL1395" s="10"/>
      <c r="SQM1395" s="10"/>
      <c r="SQN1395" s="10"/>
      <c r="SQO1395" s="10"/>
      <c r="SQP1395" s="10"/>
      <c r="SQQ1395" s="10"/>
      <c r="SQR1395" s="10"/>
      <c r="SQS1395" s="10"/>
      <c r="SQT1395" s="10"/>
      <c r="SQU1395" s="10"/>
      <c r="SQV1395" s="10"/>
      <c r="SQW1395" s="10"/>
      <c r="SQX1395" s="10"/>
      <c r="SQY1395" s="10"/>
      <c r="SQZ1395" s="10"/>
      <c r="SRA1395" s="10"/>
      <c r="SRB1395" s="10"/>
      <c r="SRC1395" s="10"/>
      <c r="SRD1395" s="10"/>
      <c r="SRE1395" s="10"/>
      <c r="SRF1395" s="10"/>
      <c r="SRG1395" s="10"/>
      <c r="SRH1395" s="10"/>
      <c r="SRI1395" s="10"/>
      <c r="SRJ1395" s="10"/>
      <c r="SRK1395" s="10"/>
      <c r="SRL1395" s="10"/>
      <c r="SRM1395" s="10"/>
      <c r="SRN1395" s="10"/>
      <c r="SRO1395" s="10"/>
      <c r="SRP1395" s="10"/>
      <c r="SRQ1395" s="10"/>
      <c r="SRR1395" s="10"/>
      <c r="SRS1395" s="10"/>
      <c r="SRT1395" s="10"/>
      <c r="SRU1395" s="10"/>
      <c r="SRV1395" s="10"/>
      <c r="SRW1395" s="10"/>
      <c r="SRX1395" s="10"/>
      <c r="SRY1395" s="10"/>
      <c r="SRZ1395" s="10"/>
      <c r="SSA1395" s="10"/>
      <c r="SSB1395" s="10"/>
      <c r="SSC1395" s="10"/>
      <c r="SSD1395" s="10"/>
      <c r="SSE1395" s="10"/>
      <c r="SSF1395" s="10"/>
      <c r="SSG1395" s="10"/>
      <c r="SSH1395" s="10"/>
      <c r="SSI1395" s="10"/>
      <c r="SSJ1395" s="10"/>
      <c r="SSK1395" s="10"/>
      <c r="SSL1395" s="10"/>
      <c r="SSM1395" s="10"/>
      <c r="SSN1395" s="10"/>
      <c r="SSO1395" s="10"/>
      <c r="SSP1395" s="10"/>
      <c r="SSQ1395" s="10"/>
      <c r="SSR1395" s="10"/>
      <c r="SSS1395" s="10"/>
      <c r="SST1395" s="10"/>
      <c r="SSU1395" s="10"/>
      <c r="SSV1395" s="10"/>
      <c r="SSW1395" s="10"/>
      <c r="SSX1395" s="10"/>
      <c r="SSY1395" s="10"/>
      <c r="SSZ1395" s="10"/>
      <c r="STA1395" s="10"/>
      <c r="STB1395" s="10"/>
      <c r="STC1395" s="10"/>
      <c r="STD1395" s="10"/>
      <c r="STE1395" s="10"/>
      <c r="STF1395" s="10"/>
      <c r="STG1395" s="10"/>
      <c r="STH1395" s="10"/>
      <c r="STI1395" s="10"/>
      <c r="STJ1395" s="10"/>
      <c r="STK1395" s="10"/>
      <c r="STL1395" s="10"/>
      <c r="STM1395" s="10"/>
      <c r="STN1395" s="10"/>
      <c r="STO1395" s="10"/>
      <c r="STP1395" s="10"/>
      <c r="STQ1395" s="10"/>
      <c r="STR1395" s="10"/>
      <c r="STS1395" s="10"/>
      <c r="STT1395" s="10"/>
      <c r="STU1395" s="10"/>
      <c r="STV1395" s="10"/>
      <c r="STW1395" s="10"/>
      <c r="STX1395" s="10"/>
      <c r="STY1395" s="10"/>
      <c r="STZ1395" s="10"/>
      <c r="SUA1395" s="10"/>
      <c r="SUB1395" s="10"/>
      <c r="SUC1395" s="10"/>
      <c r="SUD1395" s="10"/>
      <c r="SUE1395" s="10"/>
      <c r="SUF1395" s="10"/>
      <c r="SUG1395" s="10"/>
      <c r="SUH1395" s="10"/>
      <c r="SUI1395" s="10"/>
      <c r="SUJ1395" s="10"/>
      <c r="SUK1395" s="10"/>
      <c r="SUL1395" s="10"/>
      <c r="SUM1395" s="10"/>
      <c r="SUN1395" s="10"/>
      <c r="SUO1395" s="10"/>
      <c r="SUP1395" s="10"/>
      <c r="SUQ1395" s="10"/>
      <c r="SUR1395" s="10"/>
      <c r="SUS1395" s="10"/>
      <c r="SUT1395" s="10"/>
      <c r="SUU1395" s="10"/>
      <c r="SUV1395" s="10"/>
      <c r="SUW1395" s="10"/>
      <c r="SUX1395" s="10"/>
      <c r="SUY1395" s="10"/>
      <c r="SUZ1395" s="10"/>
      <c r="SVA1395" s="10"/>
      <c r="SVB1395" s="10"/>
      <c r="SVC1395" s="10"/>
      <c r="SVD1395" s="10"/>
      <c r="SVE1395" s="10"/>
      <c r="SVF1395" s="10"/>
      <c r="SVG1395" s="10"/>
      <c r="SVH1395" s="10"/>
      <c r="SVI1395" s="10"/>
      <c r="SVJ1395" s="10"/>
      <c r="SVK1395" s="10"/>
      <c r="SVL1395" s="10"/>
      <c r="SVM1395" s="10"/>
      <c r="SVN1395" s="10"/>
      <c r="SVO1395" s="10"/>
      <c r="SVP1395" s="10"/>
      <c r="SVQ1395" s="10"/>
      <c r="SVR1395" s="10"/>
      <c r="SVS1395" s="10"/>
      <c r="SVT1395" s="10"/>
      <c r="SVU1395" s="10"/>
      <c r="SVV1395" s="10"/>
      <c r="SVW1395" s="10"/>
      <c r="SVX1395" s="10"/>
      <c r="SVY1395" s="10"/>
      <c r="SVZ1395" s="10"/>
      <c r="SWA1395" s="10"/>
      <c r="SWB1395" s="10"/>
      <c r="SWC1395" s="10"/>
      <c r="SWD1395" s="10"/>
      <c r="SWE1395" s="10"/>
      <c r="SWF1395" s="10"/>
      <c r="SWG1395" s="10"/>
      <c r="SWH1395" s="10"/>
      <c r="SWI1395" s="10"/>
      <c r="SWJ1395" s="10"/>
      <c r="SWK1395" s="10"/>
      <c r="SWL1395" s="10"/>
      <c r="SWM1395" s="10"/>
      <c r="SWN1395" s="10"/>
      <c r="SWO1395" s="10"/>
      <c r="SWP1395" s="10"/>
      <c r="SWQ1395" s="10"/>
      <c r="SWR1395" s="10"/>
      <c r="SWS1395" s="10"/>
      <c r="SWT1395" s="10"/>
      <c r="SWU1395" s="10"/>
      <c r="SWV1395" s="10"/>
      <c r="SWW1395" s="10"/>
      <c r="SWX1395" s="10"/>
      <c r="SWY1395" s="10"/>
      <c r="SWZ1395" s="10"/>
      <c r="SXA1395" s="10"/>
      <c r="SXB1395" s="10"/>
      <c r="SXC1395" s="10"/>
      <c r="SXD1395" s="10"/>
      <c r="SXE1395" s="10"/>
      <c r="SXF1395" s="10"/>
      <c r="SXG1395" s="10"/>
      <c r="SXH1395" s="10"/>
      <c r="SXI1395" s="10"/>
      <c r="SXJ1395" s="10"/>
      <c r="SXK1395" s="10"/>
      <c r="SXL1395" s="10"/>
      <c r="SXM1395" s="10"/>
      <c r="SXN1395" s="10"/>
      <c r="SXO1395" s="10"/>
      <c r="SXP1395" s="10"/>
      <c r="SXQ1395" s="10"/>
      <c r="SXR1395" s="10"/>
      <c r="SXS1395" s="10"/>
      <c r="SXT1395" s="10"/>
      <c r="SXU1395" s="10"/>
      <c r="SXV1395" s="10"/>
      <c r="SXW1395" s="10"/>
      <c r="SXX1395" s="10"/>
      <c r="SXY1395" s="10"/>
      <c r="SXZ1395" s="10"/>
      <c r="SYA1395" s="10"/>
      <c r="SYB1395" s="10"/>
      <c r="SYC1395" s="10"/>
      <c r="SYD1395" s="10"/>
      <c r="SYE1395" s="10"/>
      <c r="SYF1395" s="10"/>
      <c r="SYG1395" s="10"/>
      <c r="SYH1395" s="10"/>
      <c r="SYI1395" s="10"/>
      <c r="SYJ1395" s="10"/>
      <c r="SYK1395" s="10"/>
      <c r="SYL1395" s="10"/>
      <c r="SYM1395" s="10"/>
      <c r="SYN1395" s="10"/>
      <c r="SYO1395" s="10"/>
      <c r="SYP1395" s="10"/>
      <c r="SYQ1395" s="10"/>
      <c r="SYR1395" s="10"/>
      <c r="SYS1395" s="10"/>
      <c r="SYT1395" s="10"/>
      <c r="SYU1395" s="10"/>
      <c r="SYV1395" s="10"/>
      <c r="SYW1395" s="10"/>
      <c r="SYX1395" s="10"/>
      <c r="SYY1395" s="10"/>
      <c r="SYZ1395" s="10"/>
      <c r="SZA1395" s="10"/>
      <c r="SZB1395" s="10"/>
      <c r="SZC1395" s="10"/>
      <c r="SZD1395" s="10"/>
      <c r="SZE1395" s="10"/>
      <c r="SZF1395" s="10"/>
      <c r="SZG1395" s="10"/>
      <c r="SZH1395" s="10"/>
      <c r="SZI1395" s="10"/>
      <c r="SZJ1395" s="10"/>
      <c r="SZK1395" s="10"/>
      <c r="SZL1395" s="10"/>
      <c r="SZM1395" s="10"/>
      <c r="SZN1395" s="10"/>
      <c r="SZO1395" s="10"/>
      <c r="SZP1395" s="10"/>
      <c r="SZQ1395" s="10"/>
      <c r="SZR1395" s="10"/>
      <c r="SZS1395" s="10"/>
      <c r="SZT1395" s="10"/>
      <c r="SZU1395" s="10"/>
      <c r="SZV1395" s="10"/>
      <c r="SZW1395" s="10"/>
      <c r="SZX1395" s="10"/>
      <c r="SZY1395" s="10"/>
      <c r="SZZ1395" s="10"/>
      <c r="TAA1395" s="10"/>
      <c r="TAB1395" s="10"/>
      <c r="TAC1395" s="10"/>
      <c r="TAD1395" s="10"/>
      <c r="TAE1395" s="10"/>
      <c r="TAF1395" s="10"/>
      <c r="TAG1395" s="10"/>
      <c r="TAH1395" s="10"/>
      <c r="TAI1395" s="10"/>
      <c r="TAJ1395" s="10"/>
      <c r="TAK1395" s="10"/>
      <c r="TAL1395" s="10"/>
      <c r="TAM1395" s="10"/>
      <c r="TAN1395" s="10"/>
      <c r="TAO1395" s="10"/>
      <c r="TAP1395" s="10"/>
      <c r="TAQ1395" s="10"/>
      <c r="TAR1395" s="10"/>
      <c r="TAS1395" s="10"/>
      <c r="TAT1395" s="10"/>
      <c r="TAU1395" s="10"/>
      <c r="TAV1395" s="10"/>
      <c r="TAW1395" s="10"/>
      <c r="TAX1395" s="10"/>
      <c r="TAY1395" s="10"/>
      <c r="TAZ1395" s="10"/>
      <c r="TBA1395" s="10"/>
      <c r="TBB1395" s="10"/>
      <c r="TBC1395" s="10"/>
      <c r="TBD1395" s="10"/>
      <c r="TBE1395" s="10"/>
      <c r="TBF1395" s="10"/>
      <c r="TBG1395" s="10"/>
      <c r="TBH1395" s="10"/>
      <c r="TBI1395" s="10"/>
      <c r="TBJ1395" s="10"/>
      <c r="TBK1395" s="10"/>
      <c r="TBL1395" s="10"/>
      <c r="TBM1395" s="10"/>
      <c r="TBN1395" s="10"/>
      <c r="TBO1395" s="10"/>
      <c r="TBP1395" s="10"/>
      <c r="TBQ1395" s="10"/>
      <c r="TBR1395" s="10"/>
      <c r="TBS1395" s="10"/>
      <c r="TBT1395" s="10"/>
      <c r="TBU1395" s="10"/>
      <c r="TBV1395" s="10"/>
      <c r="TBW1395" s="10"/>
      <c r="TBX1395" s="10"/>
      <c r="TBY1395" s="10"/>
      <c r="TBZ1395" s="10"/>
      <c r="TCA1395" s="10"/>
      <c r="TCB1395" s="10"/>
      <c r="TCC1395" s="10"/>
      <c r="TCD1395" s="10"/>
      <c r="TCE1395" s="10"/>
      <c r="TCF1395" s="10"/>
      <c r="TCG1395" s="10"/>
      <c r="TCH1395" s="10"/>
      <c r="TCI1395" s="10"/>
      <c r="TCJ1395" s="10"/>
      <c r="TCK1395" s="10"/>
      <c r="TCL1395" s="10"/>
      <c r="TCM1395" s="10"/>
      <c r="TCN1395" s="10"/>
      <c r="TCO1395" s="10"/>
      <c r="TCP1395" s="10"/>
      <c r="TCQ1395" s="10"/>
      <c r="TCR1395" s="10"/>
      <c r="TCS1395" s="10"/>
      <c r="TCT1395" s="10"/>
      <c r="TCU1395" s="10"/>
      <c r="TCV1395" s="10"/>
      <c r="TCW1395" s="10"/>
      <c r="TCX1395" s="10"/>
      <c r="TCY1395" s="10"/>
      <c r="TCZ1395" s="10"/>
      <c r="TDA1395" s="10"/>
      <c r="TDB1395" s="10"/>
      <c r="TDC1395" s="10"/>
      <c r="TDD1395" s="10"/>
      <c r="TDE1395" s="10"/>
      <c r="TDF1395" s="10"/>
      <c r="TDG1395" s="10"/>
      <c r="TDH1395" s="10"/>
      <c r="TDI1395" s="10"/>
      <c r="TDJ1395" s="10"/>
      <c r="TDK1395" s="10"/>
      <c r="TDL1395" s="10"/>
      <c r="TDM1395" s="10"/>
      <c r="TDN1395" s="10"/>
      <c r="TDO1395" s="10"/>
      <c r="TDP1395" s="10"/>
      <c r="TDQ1395" s="10"/>
      <c r="TDR1395" s="10"/>
      <c r="TDS1395" s="10"/>
      <c r="TDT1395" s="10"/>
      <c r="TDU1395" s="10"/>
      <c r="TDV1395" s="10"/>
      <c r="TDW1395" s="10"/>
      <c r="TDX1395" s="10"/>
      <c r="TDY1395" s="10"/>
      <c r="TDZ1395" s="10"/>
      <c r="TEA1395" s="10"/>
      <c r="TEB1395" s="10"/>
      <c r="TEC1395" s="10"/>
      <c r="TED1395" s="10"/>
      <c r="TEE1395" s="10"/>
      <c r="TEF1395" s="10"/>
      <c r="TEG1395" s="10"/>
      <c r="TEH1395" s="10"/>
      <c r="TEI1395" s="10"/>
      <c r="TEJ1395" s="10"/>
      <c r="TEK1395" s="10"/>
      <c r="TEL1395" s="10"/>
      <c r="TEM1395" s="10"/>
      <c r="TEN1395" s="10"/>
      <c r="TEO1395" s="10"/>
      <c r="TEP1395" s="10"/>
      <c r="TEQ1395" s="10"/>
      <c r="TER1395" s="10"/>
      <c r="TES1395" s="10"/>
      <c r="TET1395" s="10"/>
      <c r="TEU1395" s="10"/>
      <c r="TEV1395" s="10"/>
      <c r="TEW1395" s="10"/>
      <c r="TEX1395" s="10"/>
      <c r="TEY1395" s="10"/>
      <c r="TEZ1395" s="10"/>
      <c r="TFA1395" s="10"/>
      <c r="TFB1395" s="10"/>
      <c r="TFC1395" s="10"/>
      <c r="TFD1395" s="10"/>
      <c r="TFE1395" s="10"/>
      <c r="TFF1395" s="10"/>
      <c r="TFG1395" s="10"/>
      <c r="TFH1395" s="10"/>
      <c r="TFI1395" s="10"/>
      <c r="TFJ1395" s="10"/>
      <c r="TFK1395" s="10"/>
      <c r="TFL1395" s="10"/>
      <c r="TFM1395" s="10"/>
      <c r="TFN1395" s="10"/>
      <c r="TFO1395" s="10"/>
      <c r="TFP1395" s="10"/>
      <c r="TFQ1395" s="10"/>
      <c r="TFR1395" s="10"/>
      <c r="TFS1395" s="10"/>
      <c r="TFT1395" s="10"/>
      <c r="TFU1395" s="10"/>
      <c r="TFV1395" s="10"/>
      <c r="TFW1395" s="10"/>
      <c r="TFX1395" s="10"/>
      <c r="TFY1395" s="10"/>
      <c r="TFZ1395" s="10"/>
      <c r="TGA1395" s="10"/>
      <c r="TGB1395" s="10"/>
      <c r="TGC1395" s="10"/>
      <c r="TGD1395" s="10"/>
      <c r="TGE1395" s="10"/>
      <c r="TGF1395" s="10"/>
      <c r="TGG1395" s="10"/>
      <c r="TGH1395" s="10"/>
      <c r="TGI1395" s="10"/>
      <c r="TGJ1395" s="10"/>
      <c r="TGK1395" s="10"/>
      <c r="TGL1395" s="10"/>
      <c r="TGM1395" s="10"/>
      <c r="TGN1395" s="10"/>
      <c r="TGO1395" s="10"/>
      <c r="TGP1395" s="10"/>
      <c r="TGQ1395" s="10"/>
      <c r="TGR1395" s="10"/>
      <c r="TGS1395" s="10"/>
      <c r="TGT1395" s="10"/>
      <c r="TGU1395" s="10"/>
      <c r="TGV1395" s="10"/>
      <c r="TGW1395" s="10"/>
      <c r="TGX1395" s="10"/>
      <c r="TGY1395" s="10"/>
      <c r="TGZ1395" s="10"/>
      <c r="THA1395" s="10"/>
      <c r="THB1395" s="10"/>
      <c r="THC1395" s="10"/>
      <c r="THD1395" s="10"/>
      <c r="THE1395" s="10"/>
      <c r="THF1395" s="10"/>
      <c r="THG1395" s="10"/>
      <c r="THH1395" s="10"/>
      <c r="THI1395" s="10"/>
      <c r="THJ1395" s="10"/>
      <c r="THK1395" s="10"/>
      <c r="THL1395" s="10"/>
      <c r="THM1395" s="10"/>
      <c r="THN1395" s="10"/>
      <c r="THO1395" s="10"/>
      <c r="THP1395" s="10"/>
      <c r="THQ1395" s="10"/>
      <c r="THR1395" s="10"/>
      <c r="THS1395" s="10"/>
      <c r="THT1395" s="10"/>
      <c r="THU1395" s="10"/>
      <c r="THV1395" s="10"/>
      <c r="THW1395" s="10"/>
      <c r="THX1395" s="10"/>
      <c r="THY1395" s="10"/>
      <c r="THZ1395" s="10"/>
      <c r="TIA1395" s="10"/>
      <c r="TIB1395" s="10"/>
      <c r="TIC1395" s="10"/>
      <c r="TID1395" s="10"/>
      <c r="TIE1395" s="10"/>
      <c r="TIF1395" s="10"/>
      <c r="TIG1395" s="10"/>
      <c r="TIH1395" s="10"/>
      <c r="TII1395" s="10"/>
      <c r="TIJ1395" s="10"/>
      <c r="TIK1395" s="10"/>
      <c r="TIL1395" s="10"/>
      <c r="TIM1395" s="10"/>
      <c r="TIN1395" s="10"/>
      <c r="TIO1395" s="10"/>
      <c r="TIP1395" s="10"/>
      <c r="TIQ1395" s="10"/>
      <c r="TIR1395" s="10"/>
      <c r="TIS1395" s="10"/>
      <c r="TIT1395" s="10"/>
      <c r="TIU1395" s="10"/>
      <c r="TIV1395" s="10"/>
      <c r="TIW1395" s="10"/>
      <c r="TIX1395" s="10"/>
      <c r="TIY1395" s="10"/>
      <c r="TIZ1395" s="10"/>
      <c r="TJA1395" s="10"/>
      <c r="TJB1395" s="10"/>
      <c r="TJC1395" s="10"/>
      <c r="TJD1395" s="10"/>
      <c r="TJE1395" s="10"/>
      <c r="TJF1395" s="10"/>
      <c r="TJG1395" s="10"/>
      <c r="TJH1395" s="10"/>
      <c r="TJI1395" s="10"/>
      <c r="TJJ1395" s="10"/>
      <c r="TJK1395" s="10"/>
      <c r="TJL1395" s="10"/>
      <c r="TJM1395" s="10"/>
      <c r="TJN1395" s="10"/>
      <c r="TJO1395" s="10"/>
      <c r="TJP1395" s="10"/>
      <c r="TJQ1395" s="10"/>
      <c r="TJR1395" s="10"/>
      <c r="TJS1395" s="10"/>
      <c r="TJT1395" s="10"/>
      <c r="TJU1395" s="10"/>
      <c r="TJV1395" s="10"/>
      <c r="TJW1395" s="10"/>
      <c r="TJX1395" s="10"/>
      <c r="TJY1395" s="10"/>
      <c r="TJZ1395" s="10"/>
      <c r="TKA1395" s="10"/>
      <c r="TKB1395" s="10"/>
      <c r="TKC1395" s="10"/>
      <c r="TKD1395" s="10"/>
      <c r="TKE1395" s="10"/>
      <c r="TKF1395" s="10"/>
      <c r="TKG1395" s="10"/>
      <c r="TKH1395" s="10"/>
      <c r="TKI1395" s="10"/>
      <c r="TKJ1395" s="10"/>
      <c r="TKK1395" s="10"/>
      <c r="TKL1395" s="10"/>
      <c r="TKM1395" s="10"/>
      <c r="TKN1395" s="10"/>
      <c r="TKO1395" s="10"/>
      <c r="TKP1395" s="10"/>
      <c r="TKQ1395" s="10"/>
      <c r="TKR1395" s="10"/>
      <c r="TKS1395" s="10"/>
      <c r="TKT1395" s="10"/>
      <c r="TKU1395" s="10"/>
      <c r="TKV1395" s="10"/>
      <c r="TKW1395" s="10"/>
      <c r="TKX1395" s="10"/>
      <c r="TKY1395" s="10"/>
      <c r="TKZ1395" s="10"/>
      <c r="TLA1395" s="10"/>
      <c r="TLB1395" s="10"/>
      <c r="TLC1395" s="10"/>
      <c r="TLD1395" s="10"/>
      <c r="TLE1395" s="10"/>
      <c r="TLF1395" s="10"/>
      <c r="TLG1395" s="10"/>
      <c r="TLH1395" s="10"/>
      <c r="TLI1395" s="10"/>
      <c r="TLJ1395" s="10"/>
      <c r="TLK1395" s="10"/>
      <c r="TLL1395" s="10"/>
      <c r="TLM1395" s="10"/>
      <c r="TLN1395" s="10"/>
      <c r="TLO1395" s="10"/>
      <c r="TLP1395" s="10"/>
      <c r="TLQ1395" s="10"/>
      <c r="TLR1395" s="10"/>
      <c r="TLS1395" s="10"/>
      <c r="TLT1395" s="10"/>
      <c r="TLU1395" s="10"/>
      <c r="TLV1395" s="10"/>
      <c r="TLW1395" s="10"/>
      <c r="TLX1395" s="10"/>
      <c r="TLY1395" s="10"/>
      <c r="TLZ1395" s="10"/>
      <c r="TMA1395" s="10"/>
      <c r="TMB1395" s="10"/>
      <c r="TMC1395" s="10"/>
      <c r="TMD1395" s="10"/>
      <c r="TME1395" s="10"/>
      <c r="TMF1395" s="10"/>
      <c r="TMG1395" s="10"/>
      <c r="TMH1395" s="10"/>
      <c r="TMI1395" s="10"/>
      <c r="TMJ1395" s="10"/>
      <c r="TMK1395" s="10"/>
      <c r="TML1395" s="10"/>
      <c r="TMM1395" s="10"/>
      <c r="TMN1395" s="10"/>
      <c r="TMO1395" s="10"/>
      <c r="TMP1395" s="10"/>
      <c r="TMQ1395" s="10"/>
      <c r="TMR1395" s="10"/>
      <c r="TMS1395" s="10"/>
      <c r="TMT1395" s="10"/>
      <c r="TMU1395" s="10"/>
      <c r="TMV1395" s="10"/>
      <c r="TMW1395" s="10"/>
      <c r="TMX1395" s="10"/>
      <c r="TMY1395" s="10"/>
      <c r="TMZ1395" s="10"/>
      <c r="TNA1395" s="10"/>
      <c r="TNB1395" s="10"/>
      <c r="TNC1395" s="10"/>
      <c r="TND1395" s="10"/>
      <c r="TNE1395" s="10"/>
      <c r="TNF1395" s="10"/>
      <c r="TNG1395" s="10"/>
      <c r="TNH1395" s="10"/>
      <c r="TNI1395" s="10"/>
      <c r="TNJ1395" s="10"/>
      <c r="TNK1395" s="10"/>
      <c r="TNL1395" s="10"/>
      <c r="TNM1395" s="10"/>
      <c r="TNN1395" s="10"/>
      <c r="TNO1395" s="10"/>
      <c r="TNP1395" s="10"/>
      <c r="TNQ1395" s="10"/>
      <c r="TNR1395" s="10"/>
      <c r="TNS1395" s="10"/>
      <c r="TNT1395" s="10"/>
      <c r="TNU1395" s="10"/>
      <c r="TNV1395" s="10"/>
      <c r="TNW1395" s="10"/>
      <c r="TNX1395" s="10"/>
      <c r="TNY1395" s="10"/>
      <c r="TNZ1395" s="10"/>
      <c r="TOA1395" s="10"/>
      <c r="TOB1395" s="10"/>
      <c r="TOC1395" s="10"/>
      <c r="TOD1395" s="10"/>
      <c r="TOE1395" s="10"/>
      <c r="TOF1395" s="10"/>
      <c r="TOG1395" s="10"/>
      <c r="TOH1395" s="10"/>
      <c r="TOI1395" s="10"/>
      <c r="TOJ1395" s="10"/>
      <c r="TOK1395" s="10"/>
      <c r="TOL1395" s="10"/>
      <c r="TOM1395" s="10"/>
      <c r="TON1395" s="10"/>
      <c r="TOO1395" s="10"/>
      <c r="TOP1395" s="10"/>
      <c r="TOQ1395" s="10"/>
      <c r="TOR1395" s="10"/>
      <c r="TOS1395" s="10"/>
      <c r="TOT1395" s="10"/>
      <c r="TOU1395" s="10"/>
      <c r="TOV1395" s="10"/>
      <c r="TOW1395" s="10"/>
      <c r="TOX1395" s="10"/>
      <c r="TOY1395" s="10"/>
      <c r="TOZ1395" s="10"/>
      <c r="TPA1395" s="10"/>
      <c r="TPB1395" s="10"/>
      <c r="TPC1395" s="10"/>
      <c r="TPD1395" s="10"/>
      <c r="TPE1395" s="10"/>
      <c r="TPF1395" s="10"/>
      <c r="TPG1395" s="10"/>
      <c r="TPH1395" s="10"/>
      <c r="TPI1395" s="10"/>
      <c r="TPJ1395" s="10"/>
      <c r="TPK1395" s="10"/>
      <c r="TPL1395" s="10"/>
      <c r="TPM1395" s="10"/>
      <c r="TPN1395" s="10"/>
      <c r="TPO1395" s="10"/>
      <c r="TPP1395" s="10"/>
      <c r="TPQ1395" s="10"/>
      <c r="TPR1395" s="10"/>
      <c r="TPS1395" s="10"/>
      <c r="TPT1395" s="10"/>
      <c r="TPU1395" s="10"/>
      <c r="TPV1395" s="10"/>
      <c r="TPW1395" s="10"/>
      <c r="TPX1395" s="10"/>
      <c r="TPY1395" s="10"/>
      <c r="TPZ1395" s="10"/>
      <c r="TQA1395" s="10"/>
      <c r="TQB1395" s="10"/>
      <c r="TQC1395" s="10"/>
      <c r="TQD1395" s="10"/>
      <c r="TQE1395" s="10"/>
      <c r="TQF1395" s="10"/>
      <c r="TQG1395" s="10"/>
      <c r="TQH1395" s="10"/>
      <c r="TQI1395" s="10"/>
      <c r="TQJ1395" s="10"/>
      <c r="TQK1395" s="10"/>
      <c r="TQL1395" s="10"/>
      <c r="TQM1395" s="10"/>
      <c r="TQN1395" s="10"/>
      <c r="TQO1395" s="10"/>
      <c r="TQP1395" s="10"/>
      <c r="TQQ1395" s="10"/>
      <c r="TQR1395" s="10"/>
      <c r="TQS1395" s="10"/>
      <c r="TQT1395" s="10"/>
      <c r="TQU1395" s="10"/>
      <c r="TQV1395" s="10"/>
      <c r="TQW1395" s="10"/>
      <c r="TQX1395" s="10"/>
      <c r="TQY1395" s="10"/>
      <c r="TQZ1395" s="10"/>
      <c r="TRA1395" s="10"/>
      <c r="TRB1395" s="10"/>
      <c r="TRC1395" s="10"/>
      <c r="TRD1395" s="10"/>
      <c r="TRE1395" s="10"/>
      <c r="TRF1395" s="10"/>
      <c r="TRG1395" s="10"/>
      <c r="TRH1395" s="10"/>
      <c r="TRI1395" s="10"/>
      <c r="TRJ1395" s="10"/>
      <c r="TRK1395" s="10"/>
      <c r="TRL1395" s="10"/>
      <c r="TRM1395" s="10"/>
      <c r="TRN1395" s="10"/>
      <c r="TRO1395" s="10"/>
      <c r="TRP1395" s="10"/>
      <c r="TRQ1395" s="10"/>
      <c r="TRR1395" s="10"/>
      <c r="TRS1395" s="10"/>
      <c r="TRT1395" s="10"/>
      <c r="TRU1395" s="10"/>
      <c r="TRV1395" s="10"/>
      <c r="TRW1395" s="10"/>
      <c r="TRX1395" s="10"/>
      <c r="TRY1395" s="10"/>
      <c r="TRZ1395" s="10"/>
      <c r="TSA1395" s="10"/>
      <c r="TSB1395" s="10"/>
      <c r="TSC1395" s="10"/>
      <c r="TSD1395" s="10"/>
      <c r="TSE1395" s="10"/>
      <c r="TSF1395" s="10"/>
      <c r="TSG1395" s="10"/>
      <c r="TSH1395" s="10"/>
      <c r="TSI1395" s="10"/>
      <c r="TSJ1395" s="10"/>
      <c r="TSK1395" s="10"/>
      <c r="TSL1395" s="10"/>
      <c r="TSM1395" s="10"/>
      <c r="TSN1395" s="10"/>
      <c r="TSO1395" s="10"/>
      <c r="TSP1395" s="10"/>
      <c r="TSQ1395" s="10"/>
      <c r="TSR1395" s="10"/>
      <c r="TSS1395" s="10"/>
      <c r="TST1395" s="10"/>
      <c r="TSU1395" s="10"/>
      <c r="TSV1395" s="10"/>
      <c r="TSW1395" s="10"/>
      <c r="TSX1395" s="10"/>
      <c r="TSY1395" s="10"/>
      <c r="TSZ1395" s="10"/>
      <c r="TTA1395" s="10"/>
      <c r="TTB1395" s="10"/>
      <c r="TTC1395" s="10"/>
      <c r="TTD1395" s="10"/>
      <c r="TTE1395" s="10"/>
      <c r="TTF1395" s="10"/>
      <c r="TTG1395" s="10"/>
      <c r="TTH1395" s="10"/>
      <c r="TTI1395" s="10"/>
      <c r="TTJ1395" s="10"/>
      <c r="TTK1395" s="10"/>
      <c r="TTL1395" s="10"/>
      <c r="TTM1395" s="10"/>
      <c r="TTN1395" s="10"/>
      <c r="TTO1395" s="10"/>
      <c r="TTP1395" s="10"/>
      <c r="TTQ1395" s="10"/>
      <c r="TTR1395" s="10"/>
      <c r="TTS1395" s="10"/>
      <c r="TTT1395" s="10"/>
      <c r="TTU1395" s="10"/>
      <c r="TTV1395" s="10"/>
      <c r="TTW1395" s="10"/>
      <c r="TTX1395" s="10"/>
      <c r="TTY1395" s="10"/>
      <c r="TTZ1395" s="10"/>
      <c r="TUA1395" s="10"/>
      <c r="TUB1395" s="10"/>
      <c r="TUC1395" s="10"/>
      <c r="TUD1395" s="10"/>
      <c r="TUE1395" s="10"/>
      <c r="TUF1395" s="10"/>
      <c r="TUG1395" s="10"/>
      <c r="TUH1395" s="10"/>
      <c r="TUI1395" s="10"/>
      <c r="TUJ1395" s="10"/>
      <c r="TUK1395" s="10"/>
      <c r="TUL1395" s="10"/>
      <c r="TUM1395" s="10"/>
      <c r="TUN1395" s="10"/>
      <c r="TUO1395" s="10"/>
      <c r="TUP1395" s="10"/>
      <c r="TUQ1395" s="10"/>
      <c r="TUR1395" s="10"/>
      <c r="TUS1395" s="10"/>
      <c r="TUT1395" s="10"/>
      <c r="TUU1395" s="10"/>
      <c r="TUV1395" s="10"/>
      <c r="TUW1395" s="10"/>
      <c r="TUX1395" s="10"/>
      <c r="TUY1395" s="10"/>
      <c r="TUZ1395" s="10"/>
      <c r="TVA1395" s="10"/>
      <c r="TVB1395" s="10"/>
      <c r="TVC1395" s="10"/>
      <c r="TVD1395" s="10"/>
      <c r="TVE1395" s="10"/>
      <c r="TVF1395" s="10"/>
      <c r="TVG1395" s="10"/>
      <c r="TVH1395" s="10"/>
      <c r="TVI1395" s="10"/>
      <c r="TVJ1395" s="10"/>
      <c r="TVK1395" s="10"/>
      <c r="TVL1395" s="10"/>
      <c r="TVM1395" s="10"/>
      <c r="TVN1395" s="10"/>
      <c r="TVO1395" s="10"/>
      <c r="TVP1395" s="10"/>
      <c r="TVQ1395" s="10"/>
      <c r="TVR1395" s="10"/>
      <c r="TVS1395" s="10"/>
      <c r="TVT1395" s="10"/>
      <c r="TVU1395" s="10"/>
      <c r="TVV1395" s="10"/>
      <c r="TVW1395" s="10"/>
      <c r="TVX1395" s="10"/>
      <c r="TVY1395" s="10"/>
      <c r="TVZ1395" s="10"/>
      <c r="TWA1395" s="10"/>
      <c r="TWB1395" s="10"/>
      <c r="TWC1395" s="10"/>
      <c r="TWD1395" s="10"/>
      <c r="TWE1395" s="10"/>
      <c r="TWF1395" s="10"/>
      <c r="TWG1395" s="10"/>
      <c r="TWH1395" s="10"/>
      <c r="TWI1395" s="10"/>
      <c r="TWJ1395" s="10"/>
      <c r="TWK1395" s="10"/>
      <c r="TWL1395" s="10"/>
      <c r="TWM1395" s="10"/>
      <c r="TWN1395" s="10"/>
      <c r="TWO1395" s="10"/>
      <c r="TWP1395" s="10"/>
      <c r="TWQ1395" s="10"/>
      <c r="TWR1395" s="10"/>
      <c r="TWS1395" s="10"/>
      <c r="TWT1395" s="10"/>
      <c r="TWU1395" s="10"/>
      <c r="TWV1395" s="10"/>
      <c r="TWW1395" s="10"/>
      <c r="TWX1395" s="10"/>
      <c r="TWY1395" s="10"/>
      <c r="TWZ1395" s="10"/>
      <c r="TXA1395" s="10"/>
      <c r="TXB1395" s="10"/>
      <c r="TXC1395" s="10"/>
      <c r="TXD1395" s="10"/>
      <c r="TXE1395" s="10"/>
      <c r="TXF1395" s="10"/>
      <c r="TXG1395" s="10"/>
      <c r="TXH1395" s="10"/>
      <c r="TXI1395" s="10"/>
      <c r="TXJ1395" s="10"/>
      <c r="TXK1395" s="10"/>
      <c r="TXL1395" s="10"/>
      <c r="TXM1395" s="10"/>
      <c r="TXN1395" s="10"/>
      <c r="TXO1395" s="10"/>
      <c r="TXP1395" s="10"/>
      <c r="TXQ1395" s="10"/>
      <c r="TXR1395" s="10"/>
      <c r="TXS1395" s="10"/>
      <c r="TXT1395" s="10"/>
      <c r="TXU1395" s="10"/>
      <c r="TXV1395" s="10"/>
      <c r="TXW1395" s="10"/>
      <c r="TXX1395" s="10"/>
      <c r="TXY1395" s="10"/>
      <c r="TXZ1395" s="10"/>
      <c r="TYA1395" s="10"/>
      <c r="TYB1395" s="10"/>
      <c r="TYC1395" s="10"/>
      <c r="TYD1395" s="10"/>
      <c r="TYE1395" s="10"/>
      <c r="TYF1395" s="10"/>
      <c r="TYG1395" s="10"/>
      <c r="TYH1395" s="10"/>
      <c r="TYI1395" s="10"/>
      <c r="TYJ1395" s="10"/>
      <c r="TYK1395" s="10"/>
      <c r="TYL1395" s="10"/>
      <c r="TYM1395" s="10"/>
      <c r="TYN1395" s="10"/>
      <c r="TYO1395" s="10"/>
      <c r="TYP1395" s="10"/>
      <c r="TYQ1395" s="10"/>
      <c r="TYR1395" s="10"/>
      <c r="TYS1395" s="10"/>
      <c r="TYT1395" s="10"/>
      <c r="TYU1395" s="10"/>
      <c r="TYV1395" s="10"/>
      <c r="TYW1395" s="10"/>
      <c r="TYX1395" s="10"/>
      <c r="TYY1395" s="10"/>
      <c r="TYZ1395" s="10"/>
      <c r="TZA1395" s="10"/>
      <c r="TZB1395" s="10"/>
      <c r="TZC1395" s="10"/>
      <c r="TZD1395" s="10"/>
      <c r="TZE1395" s="10"/>
      <c r="TZF1395" s="10"/>
      <c r="TZG1395" s="10"/>
      <c r="TZH1395" s="10"/>
      <c r="TZI1395" s="10"/>
      <c r="TZJ1395" s="10"/>
      <c r="TZK1395" s="10"/>
      <c r="TZL1395" s="10"/>
      <c r="TZM1395" s="10"/>
      <c r="TZN1395" s="10"/>
      <c r="TZO1395" s="10"/>
      <c r="TZP1395" s="10"/>
      <c r="TZQ1395" s="10"/>
      <c r="TZR1395" s="10"/>
      <c r="TZS1395" s="10"/>
      <c r="TZT1395" s="10"/>
      <c r="TZU1395" s="10"/>
      <c r="TZV1395" s="10"/>
      <c r="TZW1395" s="10"/>
      <c r="TZX1395" s="10"/>
      <c r="TZY1395" s="10"/>
      <c r="TZZ1395" s="10"/>
      <c r="UAA1395" s="10"/>
      <c r="UAB1395" s="10"/>
      <c r="UAC1395" s="10"/>
      <c r="UAD1395" s="10"/>
      <c r="UAE1395" s="10"/>
      <c r="UAF1395" s="10"/>
      <c r="UAG1395" s="10"/>
      <c r="UAH1395" s="10"/>
      <c r="UAI1395" s="10"/>
      <c r="UAJ1395" s="10"/>
      <c r="UAK1395" s="10"/>
      <c r="UAL1395" s="10"/>
      <c r="UAM1395" s="10"/>
      <c r="UAN1395" s="10"/>
      <c r="UAO1395" s="10"/>
      <c r="UAP1395" s="10"/>
      <c r="UAQ1395" s="10"/>
      <c r="UAR1395" s="10"/>
      <c r="UAS1395" s="10"/>
      <c r="UAT1395" s="10"/>
      <c r="UAU1395" s="10"/>
      <c r="UAV1395" s="10"/>
      <c r="UAW1395" s="10"/>
      <c r="UAX1395" s="10"/>
      <c r="UAY1395" s="10"/>
      <c r="UAZ1395" s="10"/>
      <c r="UBA1395" s="10"/>
      <c r="UBB1395" s="10"/>
      <c r="UBC1395" s="10"/>
      <c r="UBD1395" s="10"/>
      <c r="UBE1395" s="10"/>
      <c r="UBF1395" s="10"/>
      <c r="UBG1395" s="10"/>
      <c r="UBH1395" s="10"/>
      <c r="UBI1395" s="10"/>
      <c r="UBJ1395" s="10"/>
      <c r="UBK1395" s="10"/>
      <c r="UBL1395" s="10"/>
      <c r="UBM1395" s="10"/>
      <c r="UBN1395" s="10"/>
      <c r="UBO1395" s="10"/>
      <c r="UBP1395" s="10"/>
      <c r="UBQ1395" s="10"/>
      <c r="UBR1395" s="10"/>
      <c r="UBS1395" s="10"/>
      <c r="UBT1395" s="10"/>
      <c r="UBU1395" s="10"/>
      <c r="UBV1395" s="10"/>
      <c r="UBW1395" s="10"/>
      <c r="UBX1395" s="10"/>
      <c r="UBY1395" s="10"/>
      <c r="UBZ1395" s="10"/>
      <c r="UCA1395" s="10"/>
      <c r="UCB1395" s="10"/>
      <c r="UCC1395" s="10"/>
      <c r="UCD1395" s="10"/>
      <c r="UCE1395" s="10"/>
      <c r="UCF1395" s="10"/>
      <c r="UCG1395" s="10"/>
      <c r="UCH1395" s="10"/>
      <c r="UCI1395" s="10"/>
      <c r="UCJ1395" s="10"/>
      <c r="UCK1395" s="10"/>
      <c r="UCL1395" s="10"/>
      <c r="UCM1395" s="10"/>
      <c r="UCN1395" s="10"/>
      <c r="UCO1395" s="10"/>
      <c r="UCP1395" s="10"/>
      <c r="UCQ1395" s="10"/>
      <c r="UCR1395" s="10"/>
      <c r="UCS1395" s="10"/>
      <c r="UCT1395" s="10"/>
      <c r="UCU1395" s="10"/>
      <c r="UCV1395" s="10"/>
      <c r="UCW1395" s="10"/>
      <c r="UCX1395" s="10"/>
      <c r="UCY1395" s="10"/>
      <c r="UCZ1395" s="10"/>
      <c r="UDA1395" s="10"/>
      <c r="UDB1395" s="10"/>
      <c r="UDC1395" s="10"/>
      <c r="UDD1395" s="10"/>
      <c r="UDE1395" s="10"/>
      <c r="UDF1395" s="10"/>
      <c r="UDG1395" s="10"/>
      <c r="UDH1395" s="10"/>
      <c r="UDI1395" s="10"/>
      <c r="UDJ1395" s="10"/>
      <c r="UDK1395" s="10"/>
      <c r="UDL1395" s="10"/>
      <c r="UDM1395" s="10"/>
      <c r="UDN1395" s="10"/>
      <c r="UDO1395" s="10"/>
      <c r="UDP1395" s="10"/>
      <c r="UDQ1395" s="10"/>
      <c r="UDR1395" s="10"/>
      <c r="UDS1395" s="10"/>
      <c r="UDT1395" s="10"/>
      <c r="UDU1395" s="10"/>
      <c r="UDV1395" s="10"/>
      <c r="UDW1395" s="10"/>
      <c r="UDX1395" s="10"/>
      <c r="UDY1395" s="10"/>
      <c r="UDZ1395" s="10"/>
      <c r="UEA1395" s="10"/>
      <c r="UEB1395" s="10"/>
      <c r="UEC1395" s="10"/>
      <c r="UED1395" s="10"/>
      <c r="UEE1395" s="10"/>
      <c r="UEF1395" s="10"/>
      <c r="UEG1395" s="10"/>
      <c r="UEH1395" s="10"/>
      <c r="UEI1395" s="10"/>
      <c r="UEJ1395" s="10"/>
      <c r="UEK1395" s="10"/>
      <c r="UEL1395" s="10"/>
      <c r="UEM1395" s="10"/>
      <c r="UEN1395" s="10"/>
      <c r="UEO1395" s="10"/>
      <c r="UEP1395" s="10"/>
      <c r="UEQ1395" s="10"/>
      <c r="UER1395" s="10"/>
      <c r="UES1395" s="10"/>
      <c r="UET1395" s="10"/>
      <c r="UEU1395" s="10"/>
      <c r="UEV1395" s="10"/>
      <c r="UEW1395" s="10"/>
      <c r="UEX1395" s="10"/>
      <c r="UEY1395" s="10"/>
      <c r="UEZ1395" s="10"/>
      <c r="UFA1395" s="10"/>
      <c r="UFB1395" s="10"/>
      <c r="UFC1395" s="10"/>
      <c r="UFD1395" s="10"/>
      <c r="UFE1395" s="10"/>
      <c r="UFF1395" s="10"/>
      <c r="UFG1395" s="10"/>
      <c r="UFH1395" s="10"/>
      <c r="UFI1395" s="10"/>
      <c r="UFJ1395" s="10"/>
      <c r="UFK1395" s="10"/>
      <c r="UFL1395" s="10"/>
      <c r="UFM1395" s="10"/>
      <c r="UFN1395" s="10"/>
      <c r="UFO1395" s="10"/>
      <c r="UFP1395" s="10"/>
      <c r="UFQ1395" s="10"/>
      <c r="UFR1395" s="10"/>
      <c r="UFS1395" s="10"/>
      <c r="UFT1395" s="10"/>
      <c r="UFU1395" s="10"/>
      <c r="UFV1395" s="10"/>
      <c r="UFW1395" s="10"/>
      <c r="UFX1395" s="10"/>
      <c r="UFY1395" s="10"/>
      <c r="UFZ1395" s="10"/>
      <c r="UGA1395" s="10"/>
      <c r="UGB1395" s="10"/>
      <c r="UGC1395" s="10"/>
      <c r="UGD1395" s="10"/>
      <c r="UGE1395" s="10"/>
      <c r="UGF1395" s="10"/>
      <c r="UGG1395" s="10"/>
      <c r="UGH1395" s="10"/>
      <c r="UGI1395" s="10"/>
      <c r="UGJ1395" s="10"/>
      <c r="UGK1395" s="10"/>
      <c r="UGL1395" s="10"/>
      <c r="UGM1395" s="10"/>
      <c r="UGN1395" s="10"/>
      <c r="UGO1395" s="10"/>
      <c r="UGP1395" s="10"/>
      <c r="UGQ1395" s="10"/>
      <c r="UGR1395" s="10"/>
      <c r="UGS1395" s="10"/>
      <c r="UGT1395" s="10"/>
      <c r="UGU1395" s="10"/>
      <c r="UGV1395" s="10"/>
      <c r="UGW1395" s="10"/>
      <c r="UGX1395" s="10"/>
      <c r="UGY1395" s="10"/>
      <c r="UGZ1395" s="10"/>
      <c r="UHA1395" s="10"/>
      <c r="UHB1395" s="10"/>
      <c r="UHC1395" s="10"/>
      <c r="UHD1395" s="10"/>
      <c r="UHE1395" s="10"/>
      <c r="UHF1395" s="10"/>
      <c r="UHG1395" s="10"/>
      <c r="UHH1395" s="10"/>
      <c r="UHI1395" s="10"/>
      <c r="UHJ1395" s="10"/>
      <c r="UHK1395" s="10"/>
      <c r="UHL1395" s="10"/>
      <c r="UHM1395" s="10"/>
      <c r="UHN1395" s="10"/>
      <c r="UHO1395" s="10"/>
      <c r="UHP1395" s="10"/>
      <c r="UHQ1395" s="10"/>
      <c r="UHR1395" s="10"/>
      <c r="UHS1395" s="10"/>
      <c r="UHT1395" s="10"/>
      <c r="UHU1395" s="10"/>
      <c r="UHV1395" s="10"/>
      <c r="UHW1395" s="10"/>
      <c r="UHX1395" s="10"/>
      <c r="UHY1395" s="10"/>
      <c r="UHZ1395" s="10"/>
      <c r="UIA1395" s="10"/>
      <c r="UIB1395" s="10"/>
      <c r="UIC1395" s="10"/>
      <c r="UID1395" s="10"/>
      <c r="UIE1395" s="10"/>
      <c r="UIF1395" s="10"/>
      <c r="UIG1395" s="10"/>
      <c r="UIH1395" s="10"/>
      <c r="UII1395" s="10"/>
      <c r="UIJ1395" s="10"/>
      <c r="UIK1395" s="10"/>
      <c r="UIL1395" s="10"/>
      <c r="UIM1395" s="10"/>
      <c r="UIN1395" s="10"/>
      <c r="UIO1395" s="10"/>
      <c r="UIP1395" s="10"/>
      <c r="UIQ1395" s="10"/>
      <c r="UIR1395" s="10"/>
      <c r="UIS1395" s="10"/>
      <c r="UIT1395" s="10"/>
      <c r="UIU1395" s="10"/>
      <c r="UIV1395" s="10"/>
      <c r="UIW1395" s="10"/>
      <c r="UIX1395" s="10"/>
      <c r="UIY1395" s="10"/>
      <c r="UIZ1395" s="10"/>
      <c r="UJA1395" s="10"/>
      <c r="UJB1395" s="10"/>
      <c r="UJC1395" s="10"/>
      <c r="UJD1395" s="10"/>
      <c r="UJE1395" s="10"/>
      <c r="UJF1395" s="10"/>
      <c r="UJG1395" s="10"/>
      <c r="UJH1395" s="10"/>
      <c r="UJI1395" s="10"/>
      <c r="UJJ1395" s="10"/>
      <c r="UJK1395" s="10"/>
      <c r="UJL1395" s="10"/>
      <c r="UJM1395" s="10"/>
      <c r="UJN1395" s="10"/>
      <c r="UJO1395" s="10"/>
      <c r="UJP1395" s="10"/>
      <c r="UJQ1395" s="10"/>
      <c r="UJR1395" s="10"/>
      <c r="UJS1395" s="10"/>
      <c r="UJT1395" s="10"/>
      <c r="UJU1395" s="10"/>
      <c r="UJV1395" s="10"/>
      <c r="UJW1395" s="10"/>
      <c r="UJX1395" s="10"/>
      <c r="UJY1395" s="10"/>
      <c r="UJZ1395" s="10"/>
      <c r="UKA1395" s="10"/>
      <c r="UKB1395" s="10"/>
      <c r="UKC1395" s="10"/>
      <c r="UKD1395" s="10"/>
      <c r="UKE1395" s="10"/>
      <c r="UKF1395" s="10"/>
      <c r="UKG1395" s="10"/>
      <c r="UKH1395" s="10"/>
      <c r="UKI1395" s="10"/>
      <c r="UKJ1395" s="10"/>
      <c r="UKK1395" s="10"/>
      <c r="UKL1395" s="10"/>
      <c r="UKM1395" s="10"/>
      <c r="UKN1395" s="10"/>
      <c r="UKO1395" s="10"/>
      <c r="UKP1395" s="10"/>
      <c r="UKQ1395" s="10"/>
      <c r="UKR1395" s="10"/>
      <c r="UKS1395" s="10"/>
      <c r="UKT1395" s="10"/>
      <c r="UKU1395" s="10"/>
      <c r="UKV1395" s="10"/>
      <c r="UKW1395" s="10"/>
      <c r="UKX1395" s="10"/>
      <c r="UKY1395" s="10"/>
      <c r="UKZ1395" s="10"/>
      <c r="ULA1395" s="10"/>
      <c r="ULB1395" s="10"/>
      <c r="ULC1395" s="10"/>
      <c r="ULD1395" s="10"/>
      <c r="ULE1395" s="10"/>
      <c r="ULF1395" s="10"/>
      <c r="ULG1395" s="10"/>
      <c r="ULH1395" s="10"/>
      <c r="ULI1395" s="10"/>
      <c r="ULJ1395" s="10"/>
      <c r="ULK1395" s="10"/>
      <c r="ULL1395" s="10"/>
      <c r="ULM1395" s="10"/>
      <c r="ULN1395" s="10"/>
      <c r="ULO1395" s="10"/>
      <c r="ULP1395" s="10"/>
      <c r="ULQ1395" s="10"/>
      <c r="ULR1395" s="10"/>
      <c r="ULS1395" s="10"/>
      <c r="ULT1395" s="10"/>
      <c r="ULU1395" s="10"/>
      <c r="ULV1395" s="10"/>
      <c r="ULW1395" s="10"/>
      <c r="ULX1395" s="10"/>
      <c r="ULY1395" s="10"/>
      <c r="ULZ1395" s="10"/>
      <c r="UMA1395" s="10"/>
      <c r="UMB1395" s="10"/>
      <c r="UMC1395" s="10"/>
      <c r="UMD1395" s="10"/>
      <c r="UME1395" s="10"/>
      <c r="UMF1395" s="10"/>
      <c r="UMG1395" s="10"/>
      <c r="UMH1395" s="10"/>
      <c r="UMI1395" s="10"/>
      <c r="UMJ1395" s="10"/>
      <c r="UMK1395" s="10"/>
      <c r="UML1395" s="10"/>
      <c r="UMM1395" s="10"/>
      <c r="UMN1395" s="10"/>
      <c r="UMO1395" s="10"/>
      <c r="UMP1395" s="10"/>
      <c r="UMQ1395" s="10"/>
      <c r="UMR1395" s="10"/>
      <c r="UMS1395" s="10"/>
      <c r="UMT1395" s="10"/>
      <c r="UMU1395" s="10"/>
      <c r="UMV1395" s="10"/>
      <c r="UMW1395" s="10"/>
      <c r="UMX1395" s="10"/>
      <c r="UMY1395" s="10"/>
      <c r="UMZ1395" s="10"/>
      <c r="UNA1395" s="10"/>
      <c r="UNB1395" s="10"/>
      <c r="UNC1395" s="10"/>
      <c r="UND1395" s="10"/>
      <c r="UNE1395" s="10"/>
      <c r="UNF1395" s="10"/>
      <c r="UNG1395" s="10"/>
      <c r="UNH1395" s="10"/>
      <c r="UNI1395" s="10"/>
      <c r="UNJ1395" s="10"/>
      <c r="UNK1395" s="10"/>
      <c r="UNL1395" s="10"/>
      <c r="UNM1395" s="10"/>
      <c r="UNN1395" s="10"/>
      <c r="UNO1395" s="10"/>
      <c r="UNP1395" s="10"/>
      <c r="UNQ1395" s="10"/>
      <c r="UNR1395" s="10"/>
      <c r="UNS1395" s="10"/>
      <c r="UNT1395" s="10"/>
      <c r="UNU1395" s="10"/>
      <c r="UNV1395" s="10"/>
      <c r="UNW1395" s="10"/>
      <c r="UNX1395" s="10"/>
      <c r="UNY1395" s="10"/>
      <c r="UNZ1395" s="10"/>
      <c r="UOA1395" s="10"/>
      <c r="UOB1395" s="10"/>
      <c r="UOC1395" s="10"/>
      <c r="UOD1395" s="10"/>
      <c r="UOE1395" s="10"/>
      <c r="UOF1395" s="10"/>
      <c r="UOG1395" s="10"/>
      <c r="UOH1395" s="10"/>
      <c r="UOI1395" s="10"/>
      <c r="UOJ1395" s="10"/>
      <c r="UOK1395" s="10"/>
      <c r="UOL1395" s="10"/>
      <c r="UOM1395" s="10"/>
      <c r="UON1395" s="10"/>
      <c r="UOO1395" s="10"/>
      <c r="UOP1395" s="10"/>
      <c r="UOQ1395" s="10"/>
      <c r="UOR1395" s="10"/>
      <c r="UOS1395" s="10"/>
      <c r="UOT1395" s="10"/>
      <c r="UOU1395" s="10"/>
      <c r="UOV1395" s="10"/>
      <c r="UOW1395" s="10"/>
      <c r="UOX1395" s="10"/>
      <c r="UOY1395" s="10"/>
      <c r="UOZ1395" s="10"/>
      <c r="UPA1395" s="10"/>
      <c r="UPB1395" s="10"/>
      <c r="UPC1395" s="10"/>
      <c r="UPD1395" s="10"/>
      <c r="UPE1395" s="10"/>
      <c r="UPF1395" s="10"/>
      <c r="UPG1395" s="10"/>
      <c r="UPH1395" s="10"/>
      <c r="UPI1395" s="10"/>
      <c r="UPJ1395" s="10"/>
      <c r="UPK1395" s="10"/>
      <c r="UPL1395" s="10"/>
      <c r="UPM1395" s="10"/>
      <c r="UPN1395" s="10"/>
      <c r="UPO1395" s="10"/>
      <c r="UPP1395" s="10"/>
      <c r="UPQ1395" s="10"/>
      <c r="UPR1395" s="10"/>
      <c r="UPS1395" s="10"/>
      <c r="UPT1395" s="10"/>
      <c r="UPU1395" s="10"/>
      <c r="UPV1395" s="10"/>
      <c r="UPW1395" s="10"/>
      <c r="UPX1395" s="10"/>
      <c r="UPY1395" s="10"/>
      <c r="UPZ1395" s="10"/>
      <c r="UQA1395" s="10"/>
      <c r="UQB1395" s="10"/>
      <c r="UQC1395" s="10"/>
      <c r="UQD1395" s="10"/>
      <c r="UQE1395" s="10"/>
      <c r="UQF1395" s="10"/>
      <c r="UQG1395" s="10"/>
      <c r="UQH1395" s="10"/>
      <c r="UQI1395" s="10"/>
      <c r="UQJ1395" s="10"/>
      <c r="UQK1395" s="10"/>
      <c r="UQL1395" s="10"/>
      <c r="UQM1395" s="10"/>
      <c r="UQN1395" s="10"/>
      <c r="UQO1395" s="10"/>
      <c r="UQP1395" s="10"/>
      <c r="UQQ1395" s="10"/>
      <c r="UQR1395" s="10"/>
      <c r="UQS1395" s="10"/>
      <c r="UQT1395" s="10"/>
      <c r="UQU1395" s="10"/>
      <c r="UQV1395" s="10"/>
      <c r="UQW1395" s="10"/>
      <c r="UQX1395" s="10"/>
      <c r="UQY1395" s="10"/>
      <c r="UQZ1395" s="10"/>
      <c r="URA1395" s="10"/>
      <c r="URB1395" s="10"/>
      <c r="URC1395" s="10"/>
      <c r="URD1395" s="10"/>
      <c r="URE1395" s="10"/>
      <c r="URF1395" s="10"/>
      <c r="URG1395" s="10"/>
      <c r="URH1395" s="10"/>
      <c r="URI1395" s="10"/>
      <c r="URJ1395" s="10"/>
      <c r="URK1395" s="10"/>
      <c r="URL1395" s="10"/>
      <c r="URM1395" s="10"/>
      <c r="URN1395" s="10"/>
      <c r="URO1395" s="10"/>
      <c r="URP1395" s="10"/>
      <c r="URQ1395" s="10"/>
      <c r="URR1395" s="10"/>
      <c r="URS1395" s="10"/>
      <c r="URT1395" s="10"/>
      <c r="URU1395" s="10"/>
      <c r="URV1395" s="10"/>
      <c r="URW1395" s="10"/>
      <c r="URX1395" s="10"/>
      <c r="URY1395" s="10"/>
      <c r="URZ1395" s="10"/>
      <c r="USA1395" s="10"/>
      <c r="USB1395" s="10"/>
      <c r="USC1395" s="10"/>
      <c r="USD1395" s="10"/>
      <c r="USE1395" s="10"/>
      <c r="USF1395" s="10"/>
      <c r="USG1395" s="10"/>
      <c r="USH1395" s="10"/>
      <c r="USI1395" s="10"/>
      <c r="USJ1395" s="10"/>
      <c r="USK1395" s="10"/>
      <c r="USL1395" s="10"/>
      <c r="USM1395" s="10"/>
      <c r="USN1395" s="10"/>
      <c r="USO1395" s="10"/>
      <c r="USP1395" s="10"/>
      <c r="USQ1395" s="10"/>
      <c r="USR1395" s="10"/>
      <c r="USS1395" s="10"/>
      <c r="UST1395" s="10"/>
      <c r="USU1395" s="10"/>
      <c r="USV1395" s="10"/>
      <c r="USW1395" s="10"/>
      <c r="USX1395" s="10"/>
      <c r="USY1395" s="10"/>
      <c r="USZ1395" s="10"/>
      <c r="UTA1395" s="10"/>
      <c r="UTB1395" s="10"/>
      <c r="UTC1395" s="10"/>
      <c r="UTD1395" s="10"/>
      <c r="UTE1395" s="10"/>
      <c r="UTF1395" s="10"/>
      <c r="UTG1395" s="10"/>
      <c r="UTH1395" s="10"/>
      <c r="UTI1395" s="10"/>
      <c r="UTJ1395" s="10"/>
      <c r="UTK1395" s="10"/>
      <c r="UTL1395" s="10"/>
      <c r="UTM1395" s="10"/>
      <c r="UTN1395" s="10"/>
      <c r="UTO1395" s="10"/>
      <c r="UTP1395" s="10"/>
      <c r="UTQ1395" s="10"/>
      <c r="UTR1395" s="10"/>
      <c r="UTS1395" s="10"/>
      <c r="UTT1395" s="10"/>
      <c r="UTU1395" s="10"/>
      <c r="UTV1395" s="10"/>
      <c r="UTW1395" s="10"/>
      <c r="UTX1395" s="10"/>
      <c r="UTY1395" s="10"/>
      <c r="UTZ1395" s="10"/>
      <c r="UUA1395" s="10"/>
      <c r="UUB1395" s="10"/>
      <c r="UUC1395" s="10"/>
      <c r="UUD1395" s="10"/>
      <c r="UUE1395" s="10"/>
      <c r="UUF1395" s="10"/>
      <c r="UUG1395" s="10"/>
      <c r="UUH1395" s="10"/>
      <c r="UUI1395" s="10"/>
      <c r="UUJ1395" s="10"/>
      <c r="UUK1395" s="10"/>
      <c r="UUL1395" s="10"/>
      <c r="UUM1395" s="10"/>
      <c r="UUN1395" s="10"/>
      <c r="UUO1395" s="10"/>
      <c r="UUP1395" s="10"/>
      <c r="UUQ1395" s="10"/>
      <c r="UUR1395" s="10"/>
      <c r="UUS1395" s="10"/>
      <c r="UUT1395" s="10"/>
      <c r="UUU1395" s="10"/>
      <c r="UUV1395" s="10"/>
      <c r="UUW1395" s="10"/>
      <c r="UUX1395" s="10"/>
      <c r="UUY1395" s="10"/>
      <c r="UUZ1395" s="10"/>
      <c r="UVA1395" s="10"/>
      <c r="UVB1395" s="10"/>
      <c r="UVC1395" s="10"/>
      <c r="UVD1395" s="10"/>
      <c r="UVE1395" s="10"/>
      <c r="UVF1395" s="10"/>
      <c r="UVG1395" s="10"/>
      <c r="UVH1395" s="10"/>
      <c r="UVI1395" s="10"/>
      <c r="UVJ1395" s="10"/>
      <c r="UVK1395" s="10"/>
      <c r="UVL1395" s="10"/>
      <c r="UVM1395" s="10"/>
      <c r="UVN1395" s="10"/>
      <c r="UVO1395" s="10"/>
      <c r="UVP1395" s="10"/>
      <c r="UVQ1395" s="10"/>
      <c r="UVR1395" s="10"/>
      <c r="UVS1395" s="10"/>
      <c r="UVT1395" s="10"/>
      <c r="UVU1395" s="10"/>
      <c r="UVV1395" s="10"/>
      <c r="UVW1395" s="10"/>
      <c r="UVX1395" s="10"/>
      <c r="UVY1395" s="10"/>
      <c r="UVZ1395" s="10"/>
      <c r="UWA1395" s="10"/>
      <c r="UWB1395" s="10"/>
      <c r="UWC1395" s="10"/>
      <c r="UWD1395" s="10"/>
      <c r="UWE1395" s="10"/>
      <c r="UWF1395" s="10"/>
      <c r="UWG1395" s="10"/>
      <c r="UWH1395" s="10"/>
      <c r="UWI1395" s="10"/>
      <c r="UWJ1395" s="10"/>
      <c r="UWK1395" s="10"/>
      <c r="UWL1395" s="10"/>
      <c r="UWM1395" s="10"/>
      <c r="UWN1395" s="10"/>
      <c r="UWO1395" s="10"/>
      <c r="UWP1395" s="10"/>
      <c r="UWQ1395" s="10"/>
      <c r="UWR1395" s="10"/>
      <c r="UWS1395" s="10"/>
      <c r="UWT1395" s="10"/>
      <c r="UWU1395" s="10"/>
      <c r="UWV1395" s="10"/>
      <c r="UWW1395" s="10"/>
      <c r="UWX1395" s="10"/>
      <c r="UWY1395" s="10"/>
      <c r="UWZ1395" s="10"/>
      <c r="UXA1395" s="10"/>
      <c r="UXB1395" s="10"/>
      <c r="UXC1395" s="10"/>
      <c r="UXD1395" s="10"/>
      <c r="UXE1395" s="10"/>
      <c r="UXF1395" s="10"/>
      <c r="UXG1395" s="10"/>
      <c r="UXH1395" s="10"/>
      <c r="UXI1395" s="10"/>
      <c r="UXJ1395" s="10"/>
      <c r="UXK1395" s="10"/>
      <c r="UXL1395" s="10"/>
      <c r="UXM1395" s="10"/>
      <c r="UXN1395" s="10"/>
      <c r="UXO1395" s="10"/>
      <c r="UXP1395" s="10"/>
      <c r="UXQ1395" s="10"/>
      <c r="UXR1395" s="10"/>
      <c r="UXS1395" s="10"/>
      <c r="UXT1395" s="10"/>
      <c r="UXU1395" s="10"/>
      <c r="UXV1395" s="10"/>
      <c r="UXW1395" s="10"/>
      <c r="UXX1395" s="10"/>
      <c r="UXY1395" s="10"/>
      <c r="UXZ1395" s="10"/>
      <c r="UYA1395" s="10"/>
      <c r="UYB1395" s="10"/>
      <c r="UYC1395" s="10"/>
      <c r="UYD1395" s="10"/>
      <c r="UYE1395" s="10"/>
      <c r="UYF1395" s="10"/>
      <c r="UYG1395" s="10"/>
      <c r="UYH1395" s="10"/>
      <c r="UYI1395" s="10"/>
      <c r="UYJ1395" s="10"/>
      <c r="UYK1395" s="10"/>
      <c r="UYL1395" s="10"/>
      <c r="UYM1395" s="10"/>
      <c r="UYN1395" s="10"/>
      <c r="UYO1395" s="10"/>
      <c r="UYP1395" s="10"/>
      <c r="UYQ1395" s="10"/>
      <c r="UYR1395" s="10"/>
      <c r="UYS1395" s="10"/>
      <c r="UYT1395" s="10"/>
      <c r="UYU1395" s="10"/>
      <c r="UYV1395" s="10"/>
      <c r="UYW1395" s="10"/>
      <c r="UYX1395" s="10"/>
      <c r="UYY1395" s="10"/>
      <c r="UYZ1395" s="10"/>
      <c r="UZA1395" s="10"/>
      <c r="UZB1395" s="10"/>
      <c r="UZC1395" s="10"/>
      <c r="UZD1395" s="10"/>
      <c r="UZE1395" s="10"/>
      <c r="UZF1395" s="10"/>
      <c r="UZG1395" s="10"/>
      <c r="UZH1395" s="10"/>
      <c r="UZI1395" s="10"/>
      <c r="UZJ1395" s="10"/>
      <c r="UZK1395" s="10"/>
      <c r="UZL1395" s="10"/>
      <c r="UZM1395" s="10"/>
      <c r="UZN1395" s="10"/>
      <c r="UZO1395" s="10"/>
      <c r="UZP1395" s="10"/>
      <c r="UZQ1395" s="10"/>
      <c r="UZR1395" s="10"/>
      <c r="UZS1395" s="10"/>
      <c r="UZT1395" s="10"/>
      <c r="UZU1395" s="10"/>
      <c r="UZV1395" s="10"/>
      <c r="UZW1395" s="10"/>
      <c r="UZX1395" s="10"/>
      <c r="UZY1395" s="10"/>
      <c r="UZZ1395" s="10"/>
      <c r="VAA1395" s="10"/>
      <c r="VAB1395" s="10"/>
      <c r="VAC1395" s="10"/>
      <c r="VAD1395" s="10"/>
      <c r="VAE1395" s="10"/>
      <c r="VAF1395" s="10"/>
      <c r="VAG1395" s="10"/>
      <c r="VAH1395" s="10"/>
      <c r="VAI1395" s="10"/>
      <c r="VAJ1395" s="10"/>
      <c r="VAK1395" s="10"/>
      <c r="VAL1395" s="10"/>
      <c r="VAM1395" s="10"/>
      <c r="VAN1395" s="10"/>
      <c r="VAO1395" s="10"/>
      <c r="VAP1395" s="10"/>
      <c r="VAQ1395" s="10"/>
      <c r="VAR1395" s="10"/>
      <c r="VAS1395" s="10"/>
      <c r="VAT1395" s="10"/>
      <c r="VAU1395" s="10"/>
      <c r="VAV1395" s="10"/>
      <c r="VAW1395" s="10"/>
      <c r="VAX1395" s="10"/>
      <c r="VAY1395" s="10"/>
      <c r="VAZ1395" s="10"/>
      <c r="VBA1395" s="10"/>
      <c r="VBB1395" s="10"/>
      <c r="VBC1395" s="10"/>
      <c r="VBD1395" s="10"/>
      <c r="VBE1395" s="10"/>
      <c r="VBF1395" s="10"/>
      <c r="VBG1395" s="10"/>
      <c r="VBH1395" s="10"/>
      <c r="VBI1395" s="10"/>
      <c r="VBJ1395" s="10"/>
      <c r="VBK1395" s="10"/>
      <c r="VBL1395" s="10"/>
      <c r="VBM1395" s="10"/>
      <c r="VBN1395" s="10"/>
      <c r="VBO1395" s="10"/>
      <c r="VBP1395" s="10"/>
      <c r="VBQ1395" s="10"/>
      <c r="VBR1395" s="10"/>
      <c r="VBS1395" s="10"/>
      <c r="VBT1395" s="10"/>
      <c r="VBU1395" s="10"/>
      <c r="VBV1395" s="10"/>
      <c r="VBW1395" s="10"/>
      <c r="VBX1395" s="10"/>
      <c r="VBY1395" s="10"/>
      <c r="VBZ1395" s="10"/>
      <c r="VCA1395" s="10"/>
      <c r="VCB1395" s="10"/>
      <c r="VCC1395" s="10"/>
      <c r="VCD1395" s="10"/>
      <c r="VCE1395" s="10"/>
      <c r="VCF1395" s="10"/>
      <c r="VCG1395" s="10"/>
      <c r="VCH1395" s="10"/>
      <c r="VCI1395" s="10"/>
      <c r="VCJ1395" s="10"/>
      <c r="VCK1395" s="10"/>
      <c r="VCL1395" s="10"/>
      <c r="VCM1395" s="10"/>
      <c r="VCN1395" s="10"/>
      <c r="VCO1395" s="10"/>
      <c r="VCP1395" s="10"/>
      <c r="VCQ1395" s="10"/>
      <c r="VCR1395" s="10"/>
      <c r="VCS1395" s="10"/>
      <c r="VCT1395" s="10"/>
      <c r="VCU1395" s="10"/>
      <c r="VCV1395" s="10"/>
      <c r="VCW1395" s="10"/>
      <c r="VCX1395" s="10"/>
      <c r="VCY1395" s="10"/>
      <c r="VCZ1395" s="10"/>
      <c r="VDA1395" s="10"/>
      <c r="VDB1395" s="10"/>
      <c r="VDC1395" s="10"/>
      <c r="VDD1395" s="10"/>
      <c r="VDE1395" s="10"/>
      <c r="VDF1395" s="10"/>
      <c r="VDG1395" s="10"/>
      <c r="VDH1395" s="10"/>
      <c r="VDI1395" s="10"/>
      <c r="VDJ1395" s="10"/>
      <c r="VDK1395" s="10"/>
      <c r="VDL1395" s="10"/>
      <c r="VDM1395" s="10"/>
      <c r="VDN1395" s="10"/>
      <c r="VDO1395" s="10"/>
      <c r="VDP1395" s="10"/>
      <c r="VDQ1395" s="10"/>
      <c r="VDR1395" s="10"/>
      <c r="VDS1395" s="10"/>
      <c r="VDT1395" s="10"/>
      <c r="VDU1395" s="10"/>
      <c r="VDV1395" s="10"/>
      <c r="VDW1395" s="10"/>
      <c r="VDX1395" s="10"/>
      <c r="VDY1395" s="10"/>
      <c r="VDZ1395" s="10"/>
      <c r="VEA1395" s="10"/>
      <c r="VEB1395" s="10"/>
      <c r="VEC1395" s="10"/>
      <c r="VED1395" s="10"/>
      <c r="VEE1395" s="10"/>
      <c r="VEF1395" s="10"/>
      <c r="VEG1395" s="10"/>
      <c r="VEH1395" s="10"/>
      <c r="VEI1395" s="10"/>
      <c r="VEJ1395" s="10"/>
      <c r="VEK1395" s="10"/>
      <c r="VEL1395" s="10"/>
      <c r="VEM1395" s="10"/>
      <c r="VEN1395" s="10"/>
      <c r="VEO1395" s="10"/>
      <c r="VEP1395" s="10"/>
      <c r="VEQ1395" s="10"/>
      <c r="VER1395" s="10"/>
      <c r="VES1395" s="10"/>
      <c r="VET1395" s="10"/>
      <c r="VEU1395" s="10"/>
      <c r="VEV1395" s="10"/>
      <c r="VEW1395" s="10"/>
      <c r="VEX1395" s="10"/>
      <c r="VEY1395" s="10"/>
      <c r="VEZ1395" s="10"/>
      <c r="VFA1395" s="10"/>
      <c r="VFB1395" s="10"/>
      <c r="VFC1395" s="10"/>
      <c r="VFD1395" s="10"/>
      <c r="VFE1395" s="10"/>
      <c r="VFF1395" s="10"/>
      <c r="VFG1395" s="10"/>
      <c r="VFH1395" s="10"/>
      <c r="VFI1395" s="10"/>
      <c r="VFJ1395" s="10"/>
      <c r="VFK1395" s="10"/>
      <c r="VFL1395" s="10"/>
      <c r="VFM1395" s="10"/>
      <c r="VFN1395" s="10"/>
      <c r="VFO1395" s="10"/>
      <c r="VFP1395" s="10"/>
      <c r="VFQ1395" s="10"/>
      <c r="VFR1395" s="10"/>
      <c r="VFS1395" s="10"/>
      <c r="VFT1395" s="10"/>
      <c r="VFU1395" s="10"/>
      <c r="VFV1395" s="10"/>
      <c r="VFW1395" s="10"/>
      <c r="VFX1395" s="10"/>
      <c r="VFY1395" s="10"/>
      <c r="VFZ1395" s="10"/>
      <c r="VGA1395" s="10"/>
      <c r="VGB1395" s="10"/>
      <c r="VGC1395" s="10"/>
      <c r="VGD1395" s="10"/>
      <c r="VGE1395" s="10"/>
      <c r="VGF1395" s="10"/>
      <c r="VGG1395" s="10"/>
      <c r="VGH1395" s="10"/>
      <c r="VGI1395" s="10"/>
      <c r="VGJ1395" s="10"/>
      <c r="VGK1395" s="10"/>
      <c r="VGL1395" s="10"/>
      <c r="VGM1395" s="10"/>
      <c r="VGN1395" s="10"/>
      <c r="VGO1395" s="10"/>
      <c r="VGP1395" s="10"/>
      <c r="VGQ1395" s="10"/>
      <c r="VGR1395" s="10"/>
      <c r="VGS1395" s="10"/>
      <c r="VGT1395" s="10"/>
      <c r="VGU1395" s="10"/>
      <c r="VGV1395" s="10"/>
      <c r="VGW1395" s="10"/>
      <c r="VGX1395" s="10"/>
      <c r="VGY1395" s="10"/>
      <c r="VGZ1395" s="10"/>
      <c r="VHA1395" s="10"/>
      <c r="VHB1395" s="10"/>
      <c r="VHC1395" s="10"/>
      <c r="VHD1395" s="10"/>
      <c r="VHE1395" s="10"/>
      <c r="VHF1395" s="10"/>
      <c r="VHG1395" s="10"/>
      <c r="VHH1395" s="10"/>
      <c r="VHI1395" s="10"/>
      <c r="VHJ1395" s="10"/>
      <c r="VHK1395" s="10"/>
      <c r="VHL1395" s="10"/>
      <c r="VHM1395" s="10"/>
      <c r="VHN1395" s="10"/>
      <c r="VHO1395" s="10"/>
      <c r="VHP1395" s="10"/>
      <c r="VHQ1395" s="10"/>
      <c r="VHR1395" s="10"/>
      <c r="VHS1395" s="10"/>
      <c r="VHT1395" s="10"/>
      <c r="VHU1395" s="10"/>
      <c r="VHV1395" s="10"/>
      <c r="VHW1395" s="10"/>
      <c r="VHX1395" s="10"/>
      <c r="VHY1395" s="10"/>
      <c r="VHZ1395" s="10"/>
      <c r="VIA1395" s="10"/>
      <c r="VIB1395" s="10"/>
      <c r="VIC1395" s="10"/>
      <c r="VID1395" s="10"/>
      <c r="VIE1395" s="10"/>
      <c r="VIF1395" s="10"/>
      <c r="VIG1395" s="10"/>
      <c r="VIH1395" s="10"/>
      <c r="VII1395" s="10"/>
      <c r="VIJ1395" s="10"/>
      <c r="VIK1395" s="10"/>
      <c r="VIL1395" s="10"/>
      <c r="VIM1395" s="10"/>
      <c r="VIN1395" s="10"/>
      <c r="VIO1395" s="10"/>
      <c r="VIP1395" s="10"/>
      <c r="VIQ1395" s="10"/>
      <c r="VIR1395" s="10"/>
      <c r="VIS1395" s="10"/>
      <c r="VIT1395" s="10"/>
      <c r="VIU1395" s="10"/>
      <c r="VIV1395" s="10"/>
      <c r="VIW1395" s="10"/>
      <c r="VIX1395" s="10"/>
      <c r="VIY1395" s="10"/>
      <c r="VIZ1395" s="10"/>
      <c r="VJA1395" s="10"/>
      <c r="VJB1395" s="10"/>
      <c r="VJC1395" s="10"/>
      <c r="VJD1395" s="10"/>
      <c r="VJE1395" s="10"/>
      <c r="VJF1395" s="10"/>
      <c r="VJG1395" s="10"/>
      <c r="VJH1395" s="10"/>
      <c r="VJI1395" s="10"/>
      <c r="VJJ1395" s="10"/>
      <c r="VJK1395" s="10"/>
      <c r="VJL1395" s="10"/>
      <c r="VJM1395" s="10"/>
      <c r="VJN1395" s="10"/>
      <c r="VJO1395" s="10"/>
      <c r="VJP1395" s="10"/>
      <c r="VJQ1395" s="10"/>
      <c r="VJR1395" s="10"/>
      <c r="VJS1395" s="10"/>
      <c r="VJT1395" s="10"/>
      <c r="VJU1395" s="10"/>
      <c r="VJV1395" s="10"/>
      <c r="VJW1395" s="10"/>
      <c r="VJX1395" s="10"/>
      <c r="VJY1395" s="10"/>
      <c r="VJZ1395" s="10"/>
      <c r="VKA1395" s="10"/>
      <c r="VKB1395" s="10"/>
      <c r="VKC1395" s="10"/>
      <c r="VKD1395" s="10"/>
      <c r="VKE1395" s="10"/>
      <c r="VKF1395" s="10"/>
      <c r="VKG1395" s="10"/>
      <c r="VKH1395" s="10"/>
      <c r="VKI1395" s="10"/>
      <c r="VKJ1395" s="10"/>
      <c r="VKK1395" s="10"/>
      <c r="VKL1395" s="10"/>
      <c r="VKM1395" s="10"/>
      <c r="VKN1395" s="10"/>
      <c r="VKO1395" s="10"/>
      <c r="VKP1395" s="10"/>
      <c r="VKQ1395" s="10"/>
      <c r="VKR1395" s="10"/>
      <c r="VKS1395" s="10"/>
      <c r="VKT1395" s="10"/>
      <c r="VKU1395" s="10"/>
      <c r="VKV1395" s="10"/>
      <c r="VKW1395" s="10"/>
      <c r="VKX1395" s="10"/>
      <c r="VKY1395" s="10"/>
      <c r="VKZ1395" s="10"/>
      <c r="VLA1395" s="10"/>
      <c r="VLB1395" s="10"/>
      <c r="VLC1395" s="10"/>
      <c r="VLD1395" s="10"/>
      <c r="VLE1395" s="10"/>
      <c r="VLF1395" s="10"/>
      <c r="VLG1395" s="10"/>
      <c r="VLH1395" s="10"/>
      <c r="VLI1395" s="10"/>
      <c r="VLJ1395" s="10"/>
      <c r="VLK1395" s="10"/>
      <c r="VLL1395" s="10"/>
      <c r="VLM1395" s="10"/>
      <c r="VLN1395" s="10"/>
      <c r="VLO1395" s="10"/>
      <c r="VLP1395" s="10"/>
      <c r="VLQ1395" s="10"/>
      <c r="VLR1395" s="10"/>
      <c r="VLS1395" s="10"/>
      <c r="VLT1395" s="10"/>
      <c r="VLU1395" s="10"/>
      <c r="VLV1395" s="10"/>
      <c r="VLW1395" s="10"/>
      <c r="VLX1395" s="10"/>
      <c r="VLY1395" s="10"/>
      <c r="VLZ1395" s="10"/>
      <c r="VMA1395" s="10"/>
      <c r="VMB1395" s="10"/>
      <c r="VMC1395" s="10"/>
      <c r="VMD1395" s="10"/>
      <c r="VME1395" s="10"/>
      <c r="VMF1395" s="10"/>
      <c r="VMG1395" s="10"/>
      <c r="VMH1395" s="10"/>
      <c r="VMI1395" s="10"/>
      <c r="VMJ1395" s="10"/>
      <c r="VMK1395" s="10"/>
      <c r="VML1395" s="10"/>
      <c r="VMM1395" s="10"/>
      <c r="VMN1395" s="10"/>
      <c r="VMO1395" s="10"/>
      <c r="VMP1395" s="10"/>
      <c r="VMQ1395" s="10"/>
      <c r="VMR1395" s="10"/>
      <c r="VMS1395" s="10"/>
      <c r="VMT1395" s="10"/>
      <c r="VMU1395" s="10"/>
      <c r="VMV1395" s="10"/>
      <c r="VMW1395" s="10"/>
      <c r="VMX1395" s="10"/>
      <c r="VMY1395" s="10"/>
      <c r="VMZ1395" s="10"/>
      <c r="VNA1395" s="10"/>
      <c r="VNB1395" s="10"/>
      <c r="VNC1395" s="10"/>
      <c r="VND1395" s="10"/>
      <c r="VNE1395" s="10"/>
      <c r="VNF1395" s="10"/>
      <c r="VNG1395" s="10"/>
      <c r="VNH1395" s="10"/>
      <c r="VNI1395" s="10"/>
      <c r="VNJ1395" s="10"/>
      <c r="VNK1395" s="10"/>
      <c r="VNL1395" s="10"/>
      <c r="VNM1395" s="10"/>
      <c r="VNN1395" s="10"/>
      <c r="VNO1395" s="10"/>
      <c r="VNP1395" s="10"/>
      <c r="VNQ1395" s="10"/>
      <c r="VNR1395" s="10"/>
      <c r="VNS1395" s="10"/>
      <c r="VNT1395" s="10"/>
      <c r="VNU1395" s="10"/>
      <c r="VNV1395" s="10"/>
      <c r="VNW1395" s="10"/>
      <c r="VNX1395" s="10"/>
      <c r="VNY1395" s="10"/>
      <c r="VNZ1395" s="10"/>
      <c r="VOA1395" s="10"/>
      <c r="VOB1395" s="10"/>
      <c r="VOC1395" s="10"/>
      <c r="VOD1395" s="10"/>
      <c r="VOE1395" s="10"/>
      <c r="VOF1395" s="10"/>
      <c r="VOG1395" s="10"/>
      <c r="VOH1395" s="10"/>
      <c r="VOI1395" s="10"/>
      <c r="VOJ1395" s="10"/>
      <c r="VOK1395" s="10"/>
      <c r="VOL1395" s="10"/>
      <c r="VOM1395" s="10"/>
      <c r="VON1395" s="10"/>
      <c r="VOO1395" s="10"/>
      <c r="VOP1395" s="10"/>
      <c r="VOQ1395" s="10"/>
      <c r="VOR1395" s="10"/>
      <c r="VOS1395" s="10"/>
      <c r="VOT1395" s="10"/>
      <c r="VOU1395" s="10"/>
      <c r="VOV1395" s="10"/>
      <c r="VOW1395" s="10"/>
      <c r="VOX1395" s="10"/>
      <c r="VOY1395" s="10"/>
      <c r="VOZ1395" s="10"/>
      <c r="VPA1395" s="10"/>
      <c r="VPB1395" s="10"/>
      <c r="VPC1395" s="10"/>
      <c r="VPD1395" s="10"/>
      <c r="VPE1395" s="10"/>
      <c r="VPF1395" s="10"/>
      <c r="VPG1395" s="10"/>
      <c r="VPH1395" s="10"/>
      <c r="VPI1395" s="10"/>
      <c r="VPJ1395" s="10"/>
      <c r="VPK1395" s="10"/>
      <c r="VPL1395" s="10"/>
      <c r="VPM1395" s="10"/>
      <c r="VPN1395" s="10"/>
      <c r="VPO1395" s="10"/>
      <c r="VPP1395" s="10"/>
      <c r="VPQ1395" s="10"/>
      <c r="VPR1395" s="10"/>
      <c r="VPS1395" s="10"/>
      <c r="VPT1395" s="10"/>
      <c r="VPU1395" s="10"/>
      <c r="VPV1395" s="10"/>
      <c r="VPW1395" s="10"/>
      <c r="VPX1395" s="10"/>
      <c r="VPY1395" s="10"/>
      <c r="VPZ1395" s="10"/>
      <c r="VQA1395" s="10"/>
      <c r="VQB1395" s="10"/>
      <c r="VQC1395" s="10"/>
      <c r="VQD1395" s="10"/>
      <c r="VQE1395" s="10"/>
      <c r="VQF1395" s="10"/>
      <c r="VQG1395" s="10"/>
      <c r="VQH1395" s="10"/>
      <c r="VQI1395" s="10"/>
      <c r="VQJ1395" s="10"/>
      <c r="VQK1395" s="10"/>
      <c r="VQL1395" s="10"/>
      <c r="VQM1395" s="10"/>
      <c r="VQN1395" s="10"/>
      <c r="VQO1395" s="10"/>
      <c r="VQP1395" s="10"/>
      <c r="VQQ1395" s="10"/>
      <c r="VQR1395" s="10"/>
      <c r="VQS1395" s="10"/>
      <c r="VQT1395" s="10"/>
      <c r="VQU1395" s="10"/>
      <c r="VQV1395" s="10"/>
      <c r="VQW1395" s="10"/>
      <c r="VQX1395" s="10"/>
      <c r="VQY1395" s="10"/>
      <c r="VQZ1395" s="10"/>
      <c r="VRA1395" s="10"/>
      <c r="VRB1395" s="10"/>
      <c r="VRC1395" s="10"/>
      <c r="VRD1395" s="10"/>
      <c r="VRE1395" s="10"/>
      <c r="VRF1395" s="10"/>
      <c r="VRG1395" s="10"/>
      <c r="VRH1395" s="10"/>
      <c r="VRI1395" s="10"/>
      <c r="VRJ1395" s="10"/>
      <c r="VRK1395" s="10"/>
      <c r="VRL1395" s="10"/>
      <c r="VRM1395" s="10"/>
      <c r="VRN1395" s="10"/>
      <c r="VRO1395" s="10"/>
      <c r="VRP1395" s="10"/>
      <c r="VRQ1395" s="10"/>
      <c r="VRR1395" s="10"/>
      <c r="VRS1395" s="10"/>
      <c r="VRT1395" s="10"/>
      <c r="VRU1395" s="10"/>
      <c r="VRV1395" s="10"/>
      <c r="VRW1395" s="10"/>
      <c r="VRX1395" s="10"/>
      <c r="VRY1395" s="10"/>
      <c r="VRZ1395" s="10"/>
      <c r="VSA1395" s="10"/>
      <c r="VSB1395" s="10"/>
      <c r="VSC1395" s="10"/>
      <c r="VSD1395" s="10"/>
      <c r="VSE1395" s="10"/>
      <c r="VSF1395" s="10"/>
      <c r="VSG1395" s="10"/>
      <c r="VSH1395" s="10"/>
      <c r="VSI1395" s="10"/>
      <c r="VSJ1395" s="10"/>
      <c r="VSK1395" s="10"/>
      <c r="VSL1395" s="10"/>
      <c r="VSM1395" s="10"/>
      <c r="VSN1395" s="10"/>
      <c r="VSO1395" s="10"/>
      <c r="VSP1395" s="10"/>
      <c r="VSQ1395" s="10"/>
      <c r="VSR1395" s="10"/>
      <c r="VSS1395" s="10"/>
      <c r="VST1395" s="10"/>
      <c r="VSU1395" s="10"/>
      <c r="VSV1395" s="10"/>
      <c r="VSW1395" s="10"/>
      <c r="VSX1395" s="10"/>
      <c r="VSY1395" s="10"/>
      <c r="VSZ1395" s="10"/>
      <c r="VTA1395" s="10"/>
      <c r="VTB1395" s="10"/>
      <c r="VTC1395" s="10"/>
      <c r="VTD1395" s="10"/>
      <c r="VTE1395" s="10"/>
      <c r="VTF1395" s="10"/>
      <c r="VTG1395" s="10"/>
      <c r="VTH1395" s="10"/>
      <c r="VTI1395" s="10"/>
      <c r="VTJ1395" s="10"/>
      <c r="VTK1395" s="10"/>
      <c r="VTL1395" s="10"/>
      <c r="VTM1395" s="10"/>
      <c r="VTN1395" s="10"/>
      <c r="VTO1395" s="10"/>
      <c r="VTP1395" s="10"/>
      <c r="VTQ1395" s="10"/>
      <c r="VTR1395" s="10"/>
      <c r="VTS1395" s="10"/>
      <c r="VTT1395" s="10"/>
      <c r="VTU1395" s="10"/>
      <c r="VTV1395" s="10"/>
      <c r="VTW1395" s="10"/>
      <c r="VTX1395" s="10"/>
      <c r="VTY1395" s="10"/>
      <c r="VTZ1395" s="10"/>
      <c r="VUA1395" s="10"/>
      <c r="VUB1395" s="10"/>
      <c r="VUC1395" s="10"/>
      <c r="VUD1395" s="10"/>
      <c r="VUE1395" s="10"/>
      <c r="VUF1395" s="10"/>
      <c r="VUG1395" s="10"/>
      <c r="VUH1395" s="10"/>
      <c r="VUI1395" s="10"/>
      <c r="VUJ1395" s="10"/>
      <c r="VUK1395" s="10"/>
      <c r="VUL1395" s="10"/>
      <c r="VUM1395" s="10"/>
      <c r="VUN1395" s="10"/>
      <c r="VUO1395" s="10"/>
      <c r="VUP1395" s="10"/>
      <c r="VUQ1395" s="10"/>
      <c r="VUR1395" s="10"/>
      <c r="VUS1395" s="10"/>
      <c r="VUT1395" s="10"/>
      <c r="VUU1395" s="10"/>
      <c r="VUV1395" s="10"/>
      <c r="VUW1395" s="10"/>
      <c r="VUX1395" s="10"/>
      <c r="VUY1395" s="10"/>
      <c r="VUZ1395" s="10"/>
      <c r="VVA1395" s="10"/>
      <c r="VVB1395" s="10"/>
      <c r="VVC1395" s="10"/>
      <c r="VVD1395" s="10"/>
      <c r="VVE1395" s="10"/>
      <c r="VVF1395" s="10"/>
      <c r="VVG1395" s="10"/>
      <c r="VVH1395" s="10"/>
      <c r="VVI1395" s="10"/>
      <c r="VVJ1395" s="10"/>
      <c r="VVK1395" s="10"/>
      <c r="VVL1395" s="10"/>
      <c r="VVM1395" s="10"/>
      <c r="VVN1395" s="10"/>
      <c r="VVO1395" s="10"/>
      <c r="VVP1395" s="10"/>
      <c r="VVQ1395" s="10"/>
      <c r="VVR1395" s="10"/>
      <c r="VVS1395" s="10"/>
      <c r="VVT1395" s="10"/>
      <c r="VVU1395" s="10"/>
      <c r="VVV1395" s="10"/>
      <c r="VVW1395" s="10"/>
      <c r="VVX1395" s="10"/>
      <c r="VVY1395" s="10"/>
      <c r="VVZ1395" s="10"/>
      <c r="VWA1395" s="10"/>
      <c r="VWB1395" s="10"/>
      <c r="VWC1395" s="10"/>
      <c r="VWD1395" s="10"/>
      <c r="VWE1395" s="10"/>
      <c r="VWF1395" s="10"/>
      <c r="VWG1395" s="10"/>
      <c r="VWH1395" s="10"/>
      <c r="VWI1395" s="10"/>
      <c r="VWJ1395" s="10"/>
      <c r="VWK1395" s="10"/>
      <c r="VWL1395" s="10"/>
      <c r="VWM1395" s="10"/>
      <c r="VWN1395" s="10"/>
      <c r="VWO1395" s="10"/>
      <c r="VWP1395" s="10"/>
      <c r="VWQ1395" s="10"/>
      <c r="VWR1395" s="10"/>
      <c r="VWS1395" s="10"/>
      <c r="VWT1395" s="10"/>
      <c r="VWU1395" s="10"/>
      <c r="VWV1395" s="10"/>
      <c r="VWW1395" s="10"/>
      <c r="VWX1395" s="10"/>
      <c r="VWY1395" s="10"/>
      <c r="VWZ1395" s="10"/>
      <c r="VXA1395" s="10"/>
      <c r="VXB1395" s="10"/>
      <c r="VXC1395" s="10"/>
      <c r="VXD1395" s="10"/>
      <c r="VXE1395" s="10"/>
      <c r="VXF1395" s="10"/>
      <c r="VXG1395" s="10"/>
      <c r="VXH1395" s="10"/>
      <c r="VXI1395" s="10"/>
      <c r="VXJ1395" s="10"/>
      <c r="VXK1395" s="10"/>
      <c r="VXL1395" s="10"/>
      <c r="VXM1395" s="10"/>
      <c r="VXN1395" s="10"/>
      <c r="VXO1395" s="10"/>
      <c r="VXP1395" s="10"/>
      <c r="VXQ1395" s="10"/>
      <c r="VXR1395" s="10"/>
      <c r="VXS1395" s="10"/>
      <c r="VXT1395" s="10"/>
      <c r="VXU1395" s="10"/>
      <c r="VXV1395" s="10"/>
      <c r="VXW1395" s="10"/>
      <c r="VXX1395" s="10"/>
      <c r="VXY1395" s="10"/>
      <c r="VXZ1395" s="10"/>
      <c r="VYA1395" s="10"/>
      <c r="VYB1395" s="10"/>
      <c r="VYC1395" s="10"/>
      <c r="VYD1395" s="10"/>
      <c r="VYE1395" s="10"/>
      <c r="VYF1395" s="10"/>
      <c r="VYG1395" s="10"/>
      <c r="VYH1395" s="10"/>
      <c r="VYI1395" s="10"/>
      <c r="VYJ1395" s="10"/>
      <c r="VYK1395" s="10"/>
      <c r="VYL1395" s="10"/>
      <c r="VYM1395" s="10"/>
      <c r="VYN1395" s="10"/>
      <c r="VYO1395" s="10"/>
      <c r="VYP1395" s="10"/>
      <c r="VYQ1395" s="10"/>
      <c r="VYR1395" s="10"/>
      <c r="VYS1395" s="10"/>
      <c r="VYT1395" s="10"/>
      <c r="VYU1395" s="10"/>
      <c r="VYV1395" s="10"/>
      <c r="VYW1395" s="10"/>
      <c r="VYX1395" s="10"/>
      <c r="VYY1395" s="10"/>
      <c r="VYZ1395" s="10"/>
      <c r="VZA1395" s="10"/>
      <c r="VZB1395" s="10"/>
      <c r="VZC1395" s="10"/>
      <c r="VZD1395" s="10"/>
      <c r="VZE1395" s="10"/>
      <c r="VZF1395" s="10"/>
      <c r="VZG1395" s="10"/>
      <c r="VZH1395" s="10"/>
      <c r="VZI1395" s="10"/>
      <c r="VZJ1395" s="10"/>
      <c r="VZK1395" s="10"/>
      <c r="VZL1395" s="10"/>
      <c r="VZM1395" s="10"/>
      <c r="VZN1395" s="10"/>
      <c r="VZO1395" s="10"/>
      <c r="VZP1395" s="10"/>
      <c r="VZQ1395" s="10"/>
      <c r="VZR1395" s="10"/>
      <c r="VZS1395" s="10"/>
      <c r="VZT1395" s="10"/>
      <c r="VZU1395" s="10"/>
      <c r="VZV1395" s="10"/>
      <c r="VZW1395" s="10"/>
      <c r="VZX1395" s="10"/>
      <c r="VZY1395" s="10"/>
      <c r="VZZ1395" s="10"/>
      <c r="WAA1395" s="10"/>
      <c r="WAB1395" s="10"/>
      <c r="WAC1395" s="10"/>
      <c r="WAD1395" s="10"/>
      <c r="WAE1395" s="10"/>
      <c r="WAF1395" s="10"/>
      <c r="WAG1395" s="10"/>
      <c r="WAH1395" s="10"/>
      <c r="WAI1395" s="10"/>
      <c r="WAJ1395" s="10"/>
      <c r="WAK1395" s="10"/>
      <c r="WAL1395" s="10"/>
      <c r="WAM1395" s="10"/>
      <c r="WAN1395" s="10"/>
      <c r="WAO1395" s="10"/>
      <c r="WAP1395" s="10"/>
      <c r="WAQ1395" s="10"/>
      <c r="WAR1395" s="10"/>
      <c r="WAS1395" s="10"/>
      <c r="WAT1395" s="10"/>
      <c r="WAU1395" s="10"/>
      <c r="WAV1395" s="10"/>
      <c r="WAW1395" s="10"/>
      <c r="WAX1395" s="10"/>
      <c r="WAY1395" s="10"/>
      <c r="WAZ1395" s="10"/>
      <c r="WBA1395" s="10"/>
      <c r="WBB1395" s="10"/>
      <c r="WBC1395" s="10"/>
      <c r="WBD1395" s="10"/>
      <c r="WBE1395" s="10"/>
      <c r="WBF1395" s="10"/>
      <c r="WBG1395" s="10"/>
      <c r="WBH1395" s="10"/>
      <c r="WBI1395" s="10"/>
      <c r="WBJ1395" s="10"/>
      <c r="WBK1395" s="10"/>
      <c r="WBL1395" s="10"/>
      <c r="WBM1395" s="10"/>
      <c r="WBN1395" s="10"/>
      <c r="WBO1395" s="10"/>
      <c r="WBP1395" s="10"/>
      <c r="WBQ1395" s="10"/>
      <c r="WBR1395" s="10"/>
      <c r="WBS1395" s="10"/>
      <c r="WBT1395" s="10"/>
      <c r="WBU1395" s="10"/>
      <c r="WBV1395" s="10"/>
      <c r="WBW1395" s="10"/>
      <c r="WBX1395" s="10"/>
      <c r="WBY1395" s="10"/>
      <c r="WBZ1395" s="10"/>
      <c r="WCA1395" s="10"/>
      <c r="WCB1395" s="10"/>
      <c r="WCC1395" s="10"/>
      <c r="WCD1395" s="10"/>
      <c r="WCE1395" s="10"/>
      <c r="WCF1395" s="10"/>
      <c r="WCG1395" s="10"/>
      <c r="WCH1395" s="10"/>
      <c r="WCI1395" s="10"/>
      <c r="WCJ1395" s="10"/>
      <c r="WCK1395" s="10"/>
      <c r="WCL1395" s="10"/>
      <c r="WCM1395" s="10"/>
      <c r="WCN1395" s="10"/>
      <c r="WCO1395" s="10"/>
      <c r="WCP1395" s="10"/>
      <c r="WCQ1395" s="10"/>
      <c r="WCR1395" s="10"/>
      <c r="WCS1395" s="10"/>
      <c r="WCT1395" s="10"/>
      <c r="WCU1395" s="10"/>
      <c r="WCV1395" s="10"/>
      <c r="WCW1395" s="10"/>
      <c r="WCX1395" s="10"/>
      <c r="WCY1395" s="10"/>
      <c r="WCZ1395" s="10"/>
      <c r="WDA1395" s="10"/>
      <c r="WDB1395" s="10"/>
      <c r="WDC1395" s="10"/>
      <c r="WDD1395" s="10"/>
      <c r="WDE1395" s="10"/>
      <c r="WDF1395" s="10"/>
      <c r="WDG1395" s="10"/>
      <c r="WDH1395" s="10"/>
      <c r="WDI1395" s="10"/>
      <c r="WDJ1395" s="10"/>
      <c r="WDK1395" s="10"/>
      <c r="WDL1395" s="10"/>
      <c r="WDM1395" s="10"/>
      <c r="WDN1395" s="10"/>
      <c r="WDO1395" s="10"/>
      <c r="WDP1395" s="10"/>
      <c r="WDQ1395" s="10"/>
      <c r="WDR1395" s="10"/>
      <c r="WDS1395" s="10"/>
      <c r="WDT1395" s="10"/>
      <c r="WDU1395" s="10"/>
      <c r="WDV1395" s="10"/>
      <c r="WDW1395" s="10"/>
      <c r="WDX1395" s="10"/>
      <c r="WDY1395" s="10"/>
      <c r="WDZ1395" s="10"/>
      <c r="WEA1395" s="10"/>
      <c r="WEB1395" s="10"/>
      <c r="WEC1395" s="10"/>
      <c r="WED1395" s="10"/>
      <c r="WEE1395" s="10"/>
      <c r="WEF1395" s="10"/>
      <c r="WEG1395" s="10"/>
      <c r="WEH1395" s="10"/>
      <c r="WEI1395" s="10"/>
      <c r="WEJ1395" s="10"/>
      <c r="WEK1395" s="10"/>
      <c r="WEL1395" s="10"/>
      <c r="WEM1395" s="10"/>
      <c r="WEN1395" s="10"/>
      <c r="WEO1395" s="10"/>
      <c r="WEP1395" s="10"/>
      <c r="WEQ1395" s="10"/>
      <c r="WER1395" s="10"/>
      <c r="WES1395" s="10"/>
      <c r="WET1395" s="10"/>
      <c r="WEU1395" s="10"/>
      <c r="WEV1395" s="10"/>
      <c r="WEW1395" s="10"/>
      <c r="WEX1395" s="10"/>
      <c r="WEY1395" s="10"/>
      <c r="WEZ1395" s="10"/>
      <c r="WFA1395" s="10"/>
      <c r="WFB1395" s="10"/>
      <c r="WFC1395" s="10"/>
      <c r="WFD1395" s="10"/>
      <c r="WFE1395" s="10"/>
      <c r="WFF1395" s="10"/>
      <c r="WFG1395" s="10"/>
      <c r="WFH1395" s="10"/>
      <c r="WFI1395" s="10"/>
      <c r="WFJ1395" s="10"/>
      <c r="WFK1395" s="10"/>
      <c r="WFL1395" s="10"/>
      <c r="WFM1395" s="10"/>
      <c r="WFN1395" s="10"/>
      <c r="WFO1395" s="10"/>
      <c r="WFP1395" s="10"/>
      <c r="WFQ1395" s="10"/>
      <c r="WFR1395" s="10"/>
      <c r="WFS1395" s="10"/>
      <c r="WFT1395" s="10"/>
      <c r="WFU1395" s="10"/>
      <c r="WFV1395" s="10"/>
      <c r="WFW1395" s="10"/>
      <c r="WFX1395" s="10"/>
      <c r="WFY1395" s="10"/>
      <c r="WFZ1395" s="10"/>
      <c r="WGA1395" s="10"/>
      <c r="WGB1395" s="10"/>
      <c r="WGC1395" s="10"/>
      <c r="WGD1395" s="10"/>
      <c r="WGE1395" s="10"/>
      <c r="WGF1395" s="10"/>
      <c r="WGG1395" s="10"/>
      <c r="WGH1395" s="10"/>
      <c r="WGI1395" s="10"/>
      <c r="WGJ1395" s="10"/>
      <c r="WGK1395" s="10"/>
      <c r="WGL1395" s="10"/>
      <c r="WGM1395" s="10"/>
      <c r="WGN1395" s="10"/>
      <c r="WGO1395" s="10"/>
      <c r="WGP1395" s="10"/>
      <c r="WGQ1395" s="10"/>
      <c r="WGR1395" s="10"/>
      <c r="WGS1395" s="10"/>
      <c r="WGT1395" s="10"/>
      <c r="WGU1395" s="10"/>
      <c r="WGV1395" s="10"/>
      <c r="WGW1395" s="10"/>
      <c r="WGX1395" s="10"/>
      <c r="WGY1395" s="10"/>
      <c r="WGZ1395" s="10"/>
      <c r="WHA1395" s="10"/>
      <c r="WHB1395" s="10"/>
      <c r="WHC1395" s="10"/>
      <c r="WHD1395" s="10"/>
      <c r="WHE1395" s="10"/>
      <c r="WHF1395" s="10"/>
      <c r="WHG1395" s="10"/>
      <c r="WHH1395" s="10"/>
      <c r="WHI1395" s="10"/>
      <c r="WHJ1395" s="10"/>
      <c r="WHK1395" s="10"/>
      <c r="WHL1395" s="10"/>
      <c r="WHM1395" s="10"/>
      <c r="WHN1395" s="10"/>
      <c r="WHO1395" s="10"/>
      <c r="WHP1395" s="10"/>
      <c r="WHQ1395" s="10"/>
      <c r="WHR1395" s="10"/>
      <c r="WHS1395" s="10"/>
      <c r="WHT1395" s="10"/>
      <c r="WHU1395" s="10"/>
      <c r="WHV1395" s="10"/>
      <c r="WHW1395" s="10"/>
      <c r="WHX1395" s="10"/>
      <c r="WHY1395" s="10"/>
      <c r="WHZ1395" s="10"/>
      <c r="WIA1395" s="10"/>
      <c r="WIB1395" s="10"/>
      <c r="WIC1395" s="10"/>
      <c r="WID1395" s="10"/>
      <c r="WIE1395" s="10"/>
      <c r="WIF1395" s="10"/>
      <c r="WIG1395" s="10"/>
      <c r="WIH1395" s="10"/>
      <c r="WII1395" s="10"/>
      <c r="WIJ1395" s="10"/>
      <c r="WIK1395" s="10"/>
      <c r="WIL1395" s="10"/>
      <c r="WIM1395" s="10"/>
      <c r="WIN1395" s="10"/>
      <c r="WIO1395" s="10"/>
      <c r="WIP1395" s="10"/>
      <c r="WIQ1395" s="10"/>
      <c r="WIR1395" s="10"/>
      <c r="WIS1395" s="10"/>
      <c r="WIT1395" s="10"/>
      <c r="WIU1395" s="10"/>
      <c r="WIV1395" s="10"/>
      <c r="WIW1395" s="10"/>
      <c r="WIX1395" s="10"/>
      <c r="WIY1395" s="10"/>
      <c r="WIZ1395" s="10"/>
      <c r="WJA1395" s="10"/>
      <c r="WJB1395" s="10"/>
      <c r="WJC1395" s="10"/>
      <c r="WJD1395" s="10"/>
      <c r="WJE1395" s="10"/>
      <c r="WJF1395" s="10"/>
      <c r="WJG1395" s="10"/>
      <c r="WJH1395" s="10"/>
      <c r="WJI1395" s="10"/>
      <c r="WJJ1395" s="10"/>
      <c r="WJK1395" s="10"/>
      <c r="WJL1395" s="10"/>
      <c r="WJM1395" s="10"/>
      <c r="WJN1395" s="10"/>
      <c r="WJO1395" s="10"/>
      <c r="WJP1395" s="10"/>
      <c r="WJQ1395" s="10"/>
      <c r="WJR1395" s="10"/>
      <c r="WJS1395" s="10"/>
      <c r="WJT1395" s="10"/>
      <c r="WJU1395" s="10"/>
      <c r="WJV1395" s="10"/>
      <c r="WJW1395" s="10"/>
      <c r="WJX1395" s="10"/>
      <c r="WJY1395" s="10"/>
      <c r="WJZ1395" s="10"/>
      <c r="WKA1395" s="10"/>
      <c r="WKB1395" s="10"/>
      <c r="WKC1395" s="10"/>
      <c r="WKD1395" s="10"/>
      <c r="WKE1395" s="10"/>
      <c r="WKF1395" s="10"/>
      <c r="WKG1395" s="10"/>
      <c r="WKH1395" s="10"/>
      <c r="WKI1395" s="10"/>
      <c r="WKJ1395" s="10"/>
      <c r="WKK1395" s="10"/>
      <c r="WKL1395" s="10"/>
      <c r="WKM1395" s="10"/>
      <c r="WKN1395" s="10"/>
      <c r="WKO1395" s="10"/>
      <c r="WKP1395" s="10"/>
      <c r="WKQ1395" s="10"/>
      <c r="WKR1395" s="10"/>
      <c r="WKS1395" s="10"/>
      <c r="WKT1395" s="10"/>
      <c r="WKU1395" s="10"/>
      <c r="WKV1395" s="10"/>
      <c r="WKW1395" s="10"/>
      <c r="WKX1395" s="10"/>
      <c r="WKY1395" s="10"/>
      <c r="WKZ1395" s="10"/>
      <c r="WLA1395" s="10"/>
      <c r="WLB1395" s="10"/>
      <c r="WLC1395" s="10"/>
      <c r="WLD1395" s="10"/>
      <c r="WLE1395" s="10"/>
      <c r="WLF1395" s="10"/>
      <c r="WLG1395" s="10"/>
      <c r="WLH1395" s="10"/>
      <c r="WLI1395" s="10"/>
      <c r="WLJ1395" s="10"/>
      <c r="WLK1395" s="10"/>
      <c r="WLL1395" s="10"/>
      <c r="WLM1395" s="10"/>
      <c r="WLN1395" s="10"/>
      <c r="WLO1395" s="10"/>
      <c r="WLP1395" s="10"/>
      <c r="WLQ1395" s="10"/>
      <c r="WLR1395" s="10"/>
      <c r="WLS1395" s="10"/>
      <c r="WLT1395" s="10"/>
      <c r="WLU1395" s="10"/>
      <c r="WLV1395" s="10"/>
      <c r="WLW1395" s="10"/>
      <c r="WLX1395" s="10"/>
      <c r="WLY1395" s="10"/>
      <c r="WLZ1395" s="10"/>
      <c r="WMA1395" s="10"/>
      <c r="WMB1395" s="10"/>
      <c r="WMC1395" s="10"/>
      <c r="WMD1395" s="10"/>
      <c r="WME1395" s="10"/>
      <c r="WMF1395" s="10"/>
      <c r="WMG1395" s="10"/>
      <c r="WMH1395" s="10"/>
      <c r="WMI1395" s="10"/>
      <c r="WMJ1395" s="10"/>
      <c r="WMK1395" s="10"/>
      <c r="WML1395" s="10"/>
      <c r="WMM1395" s="10"/>
      <c r="WMN1395" s="10"/>
      <c r="WMO1395" s="10"/>
      <c r="WMP1395" s="10"/>
      <c r="WMQ1395" s="10"/>
      <c r="WMR1395" s="10"/>
      <c r="WMS1395" s="10"/>
      <c r="WMT1395" s="10"/>
      <c r="WMU1395" s="10"/>
      <c r="WMV1395" s="10"/>
      <c r="WMW1395" s="10"/>
      <c r="WMX1395" s="10"/>
      <c r="WMY1395" s="10"/>
      <c r="WMZ1395" s="10"/>
      <c r="WNA1395" s="10"/>
      <c r="WNB1395" s="10"/>
      <c r="WNC1395" s="10"/>
      <c r="WND1395" s="10"/>
      <c r="WNE1395" s="10"/>
      <c r="WNF1395" s="10"/>
      <c r="WNG1395" s="10"/>
      <c r="WNH1395" s="10"/>
      <c r="WNI1395" s="10"/>
      <c r="WNJ1395" s="10"/>
      <c r="WNK1395" s="10"/>
      <c r="WNL1395" s="10"/>
      <c r="WNM1395" s="10"/>
      <c r="WNN1395" s="10"/>
      <c r="WNO1395" s="10"/>
      <c r="WNP1395" s="10"/>
      <c r="WNQ1395" s="10"/>
      <c r="WNR1395" s="10"/>
      <c r="WNS1395" s="10"/>
      <c r="WNT1395" s="10"/>
      <c r="WNU1395" s="10"/>
      <c r="WNV1395" s="10"/>
      <c r="WNW1395" s="10"/>
      <c r="WNX1395" s="10"/>
      <c r="WNY1395" s="10"/>
      <c r="WNZ1395" s="10"/>
      <c r="WOA1395" s="10"/>
      <c r="WOB1395" s="10"/>
      <c r="WOC1395" s="10"/>
      <c r="WOD1395" s="10"/>
      <c r="WOE1395" s="10"/>
      <c r="WOF1395" s="10"/>
      <c r="WOG1395" s="10"/>
      <c r="WOH1395" s="10"/>
      <c r="WOI1395" s="10"/>
      <c r="WOJ1395" s="10"/>
      <c r="WOK1395" s="10"/>
      <c r="WOL1395" s="10"/>
      <c r="WOM1395" s="10"/>
      <c r="WON1395" s="10"/>
      <c r="WOO1395" s="10"/>
      <c r="WOP1395" s="10"/>
      <c r="WOQ1395" s="10"/>
      <c r="WOR1395" s="10"/>
      <c r="WOS1395" s="10"/>
      <c r="WOT1395" s="10"/>
      <c r="WOU1395" s="10"/>
      <c r="WOV1395" s="10"/>
      <c r="WOW1395" s="10"/>
      <c r="WOX1395" s="10"/>
      <c r="WOY1395" s="10"/>
      <c r="WOZ1395" s="10"/>
      <c r="WPA1395" s="10"/>
      <c r="WPB1395" s="10"/>
      <c r="WPC1395" s="10"/>
      <c r="WPD1395" s="10"/>
      <c r="WPE1395" s="10"/>
      <c r="WPF1395" s="10"/>
      <c r="WPG1395" s="10"/>
      <c r="WPH1395" s="10"/>
      <c r="WPI1395" s="10"/>
      <c r="WPJ1395" s="10"/>
      <c r="WPK1395" s="10"/>
      <c r="WPL1395" s="10"/>
      <c r="WPM1395" s="10"/>
      <c r="WPN1395" s="10"/>
      <c r="WPO1395" s="10"/>
      <c r="WPP1395" s="10"/>
      <c r="WPQ1395" s="10"/>
      <c r="WPR1395" s="10"/>
      <c r="WPS1395" s="10"/>
      <c r="WPT1395" s="10"/>
      <c r="WPU1395" s="10"/>
      <c r="WPV1395" s="10"/>
      <c r="WPW1395" s="10"/>
      <c r="WPX1395" s="10"/>
      <c r="WPY1395" s="10"/>
      <c r="WPZ1395" s="10"/>
      <c r="WQA1395" s="10"/>
      <c r="WQB1395" s="10"/>
      <c r="WQC1395" s="10"/>
      <c r="WQD1395" s="10"/>
      <c r="WQE1395" s="10"/>
      <c r="WQF1395" s="10"/>
      <c r="WQG1395" s="10"/>
      <c r="WQH1395" s="10"/>
      <c r="WQI1395" s="10"/>
      <c r="WQJ1395" s="10"/>
      <c r="WQK1395" s="10"/>
      <c r="WQL1395" s="10"/>
      <c r="WQM1395" s="10"/>
      <c r="WQN1395" s="10"/>
      <c r="WQO1395" s="10"/>
      <c r="WQP1395" s="10"/>
      <c r="WQQ1395" s="10"/>
      <c r="WQR1395" s="10"/>
      <c r="WQS1395" s="10"/>
      <c r="WQT1395" s="10"/>
      <c r="WQU1395" s="10"/>
      <c r="WQV1395" s="10"/>
      <c r="WQW1395" s="10"/>
      <c r="WQX1395" s="10"/>
      <c r="WQY1395" s="10"/>
      <c r="WQZ1395" s="10"/>
      <c r="WRA1395" s="10"/>
      <c r="WRB1395" s="10"/>
      <c r="WRC1395" s="10"/>
      <c r="WRD1395" s="10"/>
      <c r="WRE1395" s="10"/>
      <c r="WRF1395" s="10"/>
      <c r="WRG1395" s="10"/>
      <c r="WRH1395" s="10"/>
      <c r="WRI1395" s="10"/>
      <c r="WRJ1395" s="10"/>
      <c r="WRK1395" s="10"/>
      <c r="WRL1395" s="10"/>
      <c r="WRM1395" s="10"/>
      <c r="WRN1395" s="10"/>
      <c r="WRO1395" s="10"/>
      <c r="WRP1395" s="10"/>
      <c r="WRQ1395" s="10"/>
      <c r="WRR1395" s="10"/>
      <c r="WRS1395" s="10"/>
      <c r="WRT1395" s="10"/>
      <c r="WRU1395" s="10"/>
      <c r="WRV1395" s="10"/>
      <c r="WRW1395" s="10"/>
      <c r="WRX1395" s="10"/>
      <c r="WRY1395" s="10"/>
      <c r="WRZ1395" s="10"/>
      <c r="WSA1395" s="10"/>
      <c r="WSB1395" s="10"/>
      <c r="WSC1395" s="10"/>
      <c r="WSD1395" s="10"/>
      <c r="WSE1395" s="10"/>
      <c r="WSF1395" s="10"/>
      <c r="WSG1395" s="10"/>
      <c r="WSH1395" s="10"/>
      <c r="WSI1395" s="10"/>
      <c r="WSJ1395" s="10"/>
      <c r="WSK1395" s="10"/>
      <c r="WSL1395" s="10"/>
      <c r="WSM1395" s="10"/>
      <c r="WSN1395" s="10"/>
      <c r="WSO1395" s="10"/>
      <c r="WSP1395" s="10"/>
      <c r="WSQ1395" s="10"/>
      <c r="WSR1395" s="10"/>
      <c r="WSS1395" s="10"/>
      <c r="WST1395" s="10"/>
      <c r="WSU1395" s="10"/>
      <c r="WSV1395" s="10"/>
      <c r="WSW1395" s="10"/>
      <c r="WSX1395" s="10"/>
      <c r="WSY1395" s="10"/>
      <c r="WSZ1395" s="10"/>
      <c r="WTA1395" s="10"/>
      <c r="WTB1395" s="10"/>
      <c r="WTC1395" s="10"/>
      <c r="WTD1395" s="10"/>
      <c r="WTE1395" s="10"/>
      <c r="WTF1395" s="10"/>
      <c r="WTG1395" s="10"/>
      <c r="WTH1395" s="10"/>
      <c r="WTI1395" s="10"/>
      <c r="WTJ1395" s="10"/>
      <c r="WTK1395" s="10"/>
      <c r="WTL1395" s="10"/>
      <c r="WTM1395" s="10"/>
      <c r="WTN1395" s="10"/>
      <c r="WTO1395" s="10"/>
      <c r="WTP1395" s="10"/>
      <c r="WTQ1395" s="10"/>
      <c r="WTR1395" s="10"/>
      <c r="WTS1395" s="10"/>
      <c r="WTT1395" s="10"/>
      <c r="WTU1395" s="10"/>
      <c r="WTV1395" s="10"/>
      <c r="WTW1395" s="10"/>
      <c r="WTX1395" s="10"/>
      <c r="WTY1395" s="10"/>
      <c r="WTZ1395" s="10"/>
      <c r="WUA1395" s="10"/>
      <c r="WUB1395" s="10"/>
      <c r="WUC1395" s="10"/>
      <c r="WUD1395" s="10"/>
      <c r="WUE1395" s="10"/>
      <c r="WUF1395" s="10"/>
      <c r="WUG1395" s="10"/>
      <c r="WUH1395" s="10"/>
      <c r="WUI1395" s="10"/>
      <c r="WUJ1395" s="10"/>
      <c r="WUK1395" s="10"/>
      <c r="WUL1395" s="10"/>
      <c r="WUM1395" s="10"/>
      <c r="WUN1395" s="10"/>
      <c r="WUO1395" s="10"/>
      <c r="WUP1395" s="10"/>
      <c r="WUQ1395" s="10"/>
      <c r="WUR1395" s="10"/>
      <c r="WUS1395" s="10"/>
      <c r="WUT1395" s="10"/>
      <c r="WUU1395" s="10"/>
      <c r="WUV1395" s="10"/>
      <c r="WUW1395" s="10"/>
      <c r="WUX1395" s="10"/>
      <c r="WUY1395" s="10"/>
      <c r="WUZ1395" s="10"/>
      <c r="WVA1395" s="10"/>
      <c r="WVB1395" s="10"/>
      <c r="WVC1395" s="10"/>
      <c r="WVD1395" s="10"/>
      <c r="WVE1395" s="10"/>
      <c r="WVF1395" s="10"/>
      <c r="WVG1395" s="10"/>
      <c r="WVH1395" s="10"/>
      <c r="WVI1395" s="10"/>
      <c r="WVJ1395" s="10"/>
      <c r="WVK1395" s="10"/>
      <c r="WVL1395" s="10"/>
      <c r="WVM1395" s="10"/>
      <c r="WVN1395" s="10"/>
      <c r="WVO1395" s="10"/>
      <c r="WVP1395" s="10"/>
      <c r="WVQ1395" s="10"/>
      <c r="WVR1395" s="10"/>
      <c r="WVS1395" s="10"/>
      <c r="WVT1395" s="10"/>
      <c r="WVU1395" s="10"/>
      <c r="WVV1395" s="10"/>
      <c r="WVW1395" s="10"/>
      <c r="WVX1395" s="10"/>
      <c r="WVY1395" s="10"/>
      <c r="WVZ1395" s="10"/>
      <c r="WWA1395" s="10"/>
      <c r="WWB1395" s="10"/>
      <c r="WWC1395" s="10"/>
      <c r="WWD1395" s="10"/>
      <c r="WWE1395" s="10"/>
      <c r="WWF1395" s="10"/>
      <c r="WWG1395" s="10"/>
      <c r="WWH1395" s="10"/>
      <c r="WWI1395" s="10"/>
      <c r="WWJ1395" s="10"/>
      <c r="WWK1395" s="10"/>
      <c r="WWL1395" s="10"/>
      <c r="WWM1395" s="10"/>
      <c r="WWN1395" s="10"/>
      <c r="WWO1395" s="10"/>
      <c r="WWP1395" s="10"/>
      <c r="WWQ1395" s="10"/>
      <c r="WWR1395" s="10"/>
      <c r="WWS1395" s="10"/>
      <c r="WWT1395" s="10"/>
      <c r="WWU1395" s="10"/>
      <c r="WWV1395" s="10"/>
      <c r="WWW1395" s="10"/>
      <c r="WWX1395" s="10"/>
      <c r="WWY1395" s="10"/>
      <c r="WWZ1395" s="10"/>
      <c r="WXA1395" s="10"/>
      <c r="WXB1395" s="10"/>
      <c r="WXC1395" s="10"/>
      <c r="WXD1395" s="10"/>
      <c r="WXE1395" s="10"/>
      <c r="WXF1395" s="10"/>
      <c r="WXG1395" s="10"/>
      <c r="WXH1395" s="10"/>
      <c r="WXI1395" s="10"/>
      <c r="WXJ1395" s="10"/>
      <c r="WXK1395" s="10"/>
      <c r="WXL1395" s="10"/>
      <c r="WXM1395" s="10"/>
      <c r="WXN1395" s="10"/>
      <c r="WXO1395" s="10"/>
      <c r="WXP1395" s="10"/>
      <c r="WXQ1395" s="10"/>
      <c r="WXR1395" s="10"/>
      <c r="WXS1395" s="10"/>
      <c r="WXT1395" s="10"/>
      <c r="WXU1395" s="10"/>
      <c r="WXV1395" s="10"/>
      <c r="WXW1395" s="10"/>
      <c r="WXX1395" s="10"/>
      <c r="WXY1395" s="10"/>
      <c r="WXZ1395" s="10"/>
      <c r="WYA1395" s="10"/>
      <c r="WYB1395" s="10"/>
      <c r="WYC1395" s="10"/>
      <c r="WYD1395" s="10"/>
      <c r="WYE1395" s="10"/>
      <c r="WYF1395" s="10"/>
      <c r="WYG1395" s="10"/>
      <c r="WYH1395" s="10"/>
      <c r="WYI1395" s="10"/>
      <c r="WYJ1395" s="10"/>
      <c r="WYK1395" s="10"/>
      <c r="WYL1395" s="10"/>
      <c r="WYM1395" s="10"/>
      <c r="WYN1395" s="10"/>
      <c r="WYO1395" s="10"/>
      <c r="WYP1395" s="10"/>
      <c r="WYQ1395" s="10"/>
      <c r="WYR1395" s="10"/>
      <c r="WYS1395" s="10"/>
      <c r="WYT1395" s="10"/>
      <c r="WYU1395" s="10"/>
      <c r="WYV1395" s="10"/>
      <c r="WYW1395" s="10"/>
      <c r="WYX1395" s="10"/>
      <c r="WYY1395" s="10"/>
      <c r="WYZ1395" s="10"/>
      <c r="WZA1395" s="10"/>
      <c r="WZB1395" s="10"/>
      <c r="WZC1395" s="10"/>
      <c r="WZD1395" s="10"/>
      <c r="WZE1395" s="10"/>
      <c r="WZF1395" s="10"/>
      <c r="WZG1395" s="10"/>
      <c r="WZH1395" s="10"/>
      <c r="WZI1395" s="10"/>
      <c r="WZJ1395" s="10"/>
      <c r="WZK1395" s="10"/>
      <c r="WZL1395" s="10"/>
      <c r="WZM1395" s="10"/>
      <c r="WZN1395" s="10"/>
      <c r="WZO1395" s="10"/>
      <c r="WZP1395" s="10"/>
      <c r="WZQ1395" s="10"/>
      <c r="WZR1395" s="10"/>
      <c r="WZS1395" s="10"/>
      <c r="WZT1395" s="10"/>
      <c r="WZU1395" s="10"/>
      <c r="WZV1395" s="10"/>
      <c r="WZW1395" s="10"/>
      <c r="WZX1395" s="10"/>
      <c r="WZY1395" s="10"/>
      <c r="WZZ1395" s="10"/>
      <c r="XAA1395" s="10"/>
      <c r="XAB1395" s="10"/>
      <c r="XAC1395" s="10"/>
      <c r="XAD1395" s="10"/>
      <c r="XAE1395" s="10"/>
      <c r="XAF1395" s="10"/>
      <c r="XAG1395" s="10"/>
      <c r="XAH1395" s="10"/>
      <c r="XAI1395" s="10"/>
      <c r="XAJ1395" s="10"/>
      <c r="XAK1395" s="10"/>
      <c r="XAL1395" s="10"/>
      <c r="XAM1395" s="10"/>
      <c r="XAN1395" s="10"/>
      <c r="XAO1395" s="10"/>
      <c r="XAP1395" s="10"/>
      <c r="XAQ1395" s="10"/>
      <c r="XAR1395" s="10"/>
      <c r="XAS1395" s="10"/>
      <c r="XAT1395" s="10"/>
      <c r="XAU1395" s="10"/>
      <c r="XAV1395" s="10"/>
      <c r="XAW1395" s="10"/>
      <c r="XAX1395" s="10"/>
      <c r="XAY1395" s="10"/>
      <c r="XAZ1395" s="10"/>
      <c r="XBA1395" s="10"/>
      <c r="XBB1395" s="10"/>
      <c r="XBC1395" s="10"/>
      <c r="XBD1395" s="10"/>
      <c r="XBE1395" s="10"/>
      <c r="XBF1395" s="10"/>
      <c r="XBG1395" s="10"/>
      <c r="XBH1395" s="10"/>
      <c r="XBI1395" s="10"/>
      <c r="XBJ1395" s="10"/>
      <c r="XBK1395" s="10"/>
      <c r="XBL1395" s="10"/>
      <c r="XBM1395" s="10"/>
      <c r="XBN1395" s="10"/>
      <c r="XBO1395" s="10"/>
      <c r="XBP1395" s="10"/>
      <c r="XBQ1395" s="10"/>
      <c r="XBR1395" s="10"/>
      <c r="XBS1395" s="10"/>
      <c r="XBT1395" s="10"/>
      <c r="XBU1395" s="10"/>
      <c r="XBV1395" s="10"/>
      <c r="XBW1395" s="10"/>
      <c r="XBX1395" s="10"/>
      <c r="XBY1395" s="10"/>
      <c r="XBZ1395" s="10"/>
      <c r="XCA1395" s="10"/>
      <c r="XCB1395" s="10"/>
      <c r="XCC1395" s="10"/>
      <c r="XCD1395" s="10"/>
      <c r="XCE1395" s="10"/>
      <c r="XCF1395" s="10"/>
      <c r="XCG1395" s="10"/>
      <c r="XCH1395" s="10"/>
      <c r="XCI1395" s="10"/>
      <c r="XCJ1395" s="10"/>
      <c r="XCK1395" s="10"/>
      <c r="XCL1395" s="10"/>
      <c r="XCM1395" s="10"/>
      <c r="XCN1395" s="10"/>
      <c r="XCO1395" s="10"/>
      <c r="XCP1395" s="10"/>
      <c r="XCQ1395" s="10"/>
      <c r="XCR1395" s="10"/>
      <c r="XCS1395" s="10"/>
      <c r="XCT1395" s="10"/>
      <c r="XCU1395" s="10"/>
      <c r="XCV1395" s="10"/>
      <c r="XCW1395" s="10"/>
      <c r="XCX1395" s="10"/>
      <c r="XCY1395" s="10"/>
      <c r="XCZ1395" s="10"/>
      <c r="XDA1395" s="10"/>
    </row>
    <row r="1396" spans="1:16329" ht="61.5" x14ac:dyDescent="0.85">
      <c r="A1396" s="10">
        <v>1</v>
      </c>
      <c r="B1396" s="48">
        <f>SUBTOTAL(103,$A$1033:A1396)</f>
        <v>325</v>
      </c>
      <c r="C1396" s="13" t="s">
        <v>106</v>
      </c>
      <c r="D1396" s="20">
        <v>4752433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55">
        <v>0</v>
      </c>
      <c r="L1396" s="20">
        <v>0</v>
      </c>
      <c r="M1396" s="20">
        <v>571</v>
      </c>
      <c r="N1396" s="20">
        <v>4682200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70233</v>
      </c>
      <c r="AD1396" s="20">
        <v>0</v>
      </c>
      <c r="AE1396" s="20">
        <v>0</v>
      </c>
      <c r="AF1396" s="22" t="s">
        <v>265</v>
      </c>
      <c r="AG1396" s="22">
        <v>2022</v>
      </c>
      <c r="AH1396" s="23">
        <v>2022</v>
      </c>
      <c r="AT1396" s="10" t="e">
        <f t="shared" si="91"/>
        <v>#N/A</v>
      </c>
      <c r="BZ1396" s="52"/>
      <c r="CD1396" s="10" t="e">
        <f>VLOOKUP(C1396,CE:CF,2,FALSE)</f>
        <v>#N/A</v>
      </c>
    </row>
    <row r="1397" spans="1:16329" ht="61.5" x14ac:dyDescent="0.85">
      <c r="A1397" s="10">
        <v>1</v>
      </c>
      <c r="B1397" s="48">
        <f>SUBTOTAL(103,$A$1033:A1397)</f>
        <v>326</v>
      </c>
      <c r="C1397" s="13" t="s">
        <v>1203</v>
      </c>
      <c r="D1397" s="20">
        <v>2908205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55">
        <v>0</v>
      </c>
      <c r="L1397" s="20">
        <v>0</v>
      </c>
      <c r="M1397" s="20">
        <v>335</v>
      </c>
      <c r="N1397" s="20">
        <v>2747000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41205</v>
      </c>
      <c r="AD1397" s="20">
        <v>0</v>
      </c>
      <c r="AE1397" s="20">
        <v>120000</v>
      </c>
      <c r="AF1397" s="22" t="s">
        <v>265</v>
      </c>
      <c r="AG1397" s="22">
        <v>2022</v>
      </c>
      <c r="AH1397" s="23">
        <v>2022</v>
      </c>
      <c r="BZ1397" s="52"/>
      <c r="CD1397" s="10">
        <f>VLOOKUP(C1397,CE:CF,2,FALSE)</f>
        <v>335</v>
      </c>
    </row>
    <row r="1398" spans="1:16329" ht="61.5" x14ac:dyDescent="0.85">
      <c r="B1398" s="13" t="s">
        <v>2248</v>
      </c>
      <c r="C1398" s="13"/>
      <c r="D1398" s="183">
        <v>903827.05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55">
        <v>0</v>
      </c>
      <c r="L1398" s="20">
        <v>0</v>
      </c>
      <c r="M1398" s="20">
        <v>146</v>
      </c>
      <c r="N1398" s="20">
        <v>890470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0">
        <v>0</v>
      </c>
      <c r="AC1398" s="20">
        <v>13357.05</v>
      </c>
      <c r="AD1398" s="20">
        <v>0</v>
      </c>
      <c r="AE1398" s="20">
        <v>0</v>
      </c>
      <c r="AF1398" s="53" t="s">
        <v>723</v>
      </c>
      <c r="AG1398" s="53" t="s">
        <v>723</v>
      </c>
      <c r="AH1398" s="64" t="s">
        <v>723</v>
      </c>
      <c r="AT1398" s="10" t="e">
        <f t="shared" ref="AT1398:AT1421" si="92">VLOOKUP(C1398,AW:AX,2,FALSE)</f>
        <v>#N/A</v>
      </c>
      <c r="BY1398" s="69"/>
      <c r="BZ1398" s="52">
        <v>4290230.8800000008</v>
      </c>
      <c r="CD1398" s="10" t="e">
        <f>VLOOKUP(C1398,CE:CF,2,FALSE)</f>
        <v>#N/A</v>
      </c>
    </row>
    <row r="1399" spans="1:16329" ht="61.5" x14ac:dyDescent="0.85">
      <c r="A1399" s="10">
        <v>1</v>
      </c>
      <c r="B1399" s="48">
        <f>SUBTOTAL(103,$A$1033:A1399)</f>
        <v>327</v>
      </c>
      <c r="C1399" s="13" t="s">
        <v>2249</v>
      </c>
      <c r="D1399" s="20">
        <v>903827.05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55">
        <v>0</v>
      </c>
      <c r="L1399" s="20">
        <v>0</v>
      </c>
      <c r="M1399" s="20">
        <v>146</v>
      </c>
      <c r="N1399" s="20">
        <v>890470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0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0">
        <v>0</v>
      </c>
      <c r="AC1399" s="20">
        <v>13357.05</v>
      </c>
      <c r="AD1399" s="20">
        <v>0</v>
      </c>
      <c r="AE1399" s="20">
        <v>0</v>
      </c>
      <c r="AF1399" s="22" t="s">
        <v>265</v>
      </c>
      <c r="AG1399" s="22">
        <v>2022</v>
      </c>
      <c r="AH1399" s="23">
        <v>2022</v>
      </c>
      <c r="AT1399" s="10" t="e">
        <f t="shared" si="92"/>
        <v>#N/A</v>
      </c>
      <c r="BZ1399" s="52"/>
      <c r="CD1399" s="10" t="e">
        <f>VLOOKUP(C1399,CE:CF,2,FALSE)</f>
        <v>#N/A</v>
      </c>
    </row>
    <row r="1400" spans="1:16329" ht="61.5" x14ac:dyDescent="0.85">
      <c r="B1400" s="13" t="s">
        <v>847</v>
      </c>
      <c r="C1400" s="13"/>
      <c r="D1400" s="183">
        <v>7187036.7999999998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55">
        <v>0</v>
      </c>
      <c r="L1400" s="20">
        <v>0</v>
      </c>
      <c r="M1400" s="20">
        <v>853</v>
      </c>
      <c r="N1400" s="20">
        <v>6933041.1799999997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0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0</v>
      </c>
      <c r="AA1400" s="20">
        <v>0</v>
      </c>
      <c r="AB1400" s="20">
        <v>0</v>
      </c>
      <c r="AC1400" s="20">
        <v>103995.62</v>
      </c>
      <c r="AD1400" s="20">
        <v>150000</v>
      </c>
      <c r="AE1400" s="20">
        <v>0</v>
      </c>
      <c r="AF1400" s="196" t="s">
        <v>723</v>
      </c>
      <c r="AG1400" s="196" t="s">
        <v>723</v>
      </c>
      <c r="AH1400" s="197" t="s">
        <v>723</v>
      </c>
      <c r="AT1400" s="10" t="e">
        <f t="shared" si="92"/>
        <v>#N/A</v>
      </c>
      <c r="BY1400" s="69"/>
      <c r="BZ1400" s="52">
        <v>4454195.3999999994</v>
      </c>
    </row>
    <row r="1401" spans="1:16329" ht="61.5" x14ac:dyDescent="0.85">
      <c r="A1401" s="10">
        <v>1</v>
      </c>
      <c r="B1401" s="48">
        <f>SUBTOTAL(103,$A$1033:A1401)</f>
        <v>328</v>
      </c>
      <c r="C1401" s="78" t="s">
        <v>110</v>
      </c>
      <c r="D1401" s="20">
        <v>7187036.7999999998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55">
        <v>0</v>
      </c>
      <c r="L1401" s="20">
        <v>0</v>
      </c>
      <c r="M1401" s="20">
        <v>853</v>
      </c>
      <c r="N1401" s="20">
        <v>6933041.1799999997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0">
        <v>0</v>
      </c>
      <c r="AC1401" s="20">
        <v>103995.62</v>
      </c>
      <c r="AD1401" s="20">
        <v>150000</v>
      </c>
      <c r="AE1401" s="20">
        <v>0</v>
      </c>
      <c r="AF1401" s="22">
        <v>2022</v>
      </c>
      <c r="AG1401" s="22">
        <v>2022</v>
      </c>
      <c r="AH1401" s="23">
        <v>2022</v>
      </c>
      <c r="AT1401" s="10" t="e">
        <f t="shared" si="92"/>
        <v>#N/A</v>
      </c>
      <c r="BZ1401" s="52"/>
    </row>
    <row r="1402" spans="1:16329" ht="61.5" x14ac:dyDescent="0.85">
      <c r="B1402" s="13" t="s">
        <v>861</v>
      </c>
      <c r="C1402" s="178"/>
      <c r="D1402" s="183">
        <v>7921355.3000000007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55">
        <v>0</v>
      </c>
      <c r="L1402" s="20">
        <v>0</v>
      </c>
      <c r="M1402" s="20">
        <v>926.83</v>
      </c>
      <c r="N1402" s="20">
        <v>7705768.7700000005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0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0</v>
      </c>
      <c r="AA1402" s="20">
        <v>0</v>
      </c>
      <c r="AB1402" s="20">
        <v>0</v>
      </c>
      <c r="AC1402" s="20">
        <v>115586.53</v>
      </c>
      <c r="AD1402" s="20">
        <v>100000</v>
      </c>
      <c r="AE1402" s="20">
        <v>0</v>
      </c>
      <c r="AF1402" s="196" t="s">
        <v>723</v>
      </c>
      <c r="AG1402" s="196" t="s">
        <v>723</v>
      </c>
      <c r="AH1402" s="197" t="s">
        <v>723</v>
      </c>
      <c r="AT1402" s="10" t="e">
        <f t="shared" si="92"/>
        <v>#N/A</v>
      </c>
      <c r="BY1402" s="69"/>
      <c r="BZ1402" s="52">
        <v>4839701.7600000007</v>
      </c>
    </row>
    <row r="1403" spans="1:16329" ht="61.5" x14ac:dyDescent="0.85">
      <c r="A1403" s="10">
        <v>1</v>
      </c>
      <c r="B1403" s="48">
        <f>SUBTOTAL(103,$A$1033:A1403)</f>
        <v>329</v>
      </c>
      <c r="C1403" s="78" t="s">
        <v>207</v>
      </c>
      <c r="D1403" s="20">
        <v>7921355.3000000007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55">
        <v>0</v>
      </c>
      <c r="L1403" s="20">
        <v>0</v>
      </c>
      <c r="M1403" s="20">
        <v>926.83</v>
      </c>
      <c r="N1403" s="20">
        <v>7705768.7700000005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0</v>
      </c>
      <c r="U1403" s="20">
        <v>0</v>
      </c>
      <c r="V1403" s="20">
        <v>0</v>
      </c>
      <c r="W1403" s="20">
        <v>0</v>
      </c>
      <c r="X1403" s="20">
        <v>0</v>
      </c>
      <c r="Y1403" s="20">
        <v>0</v>
      </c>
      <c r="Z1403" s="20">
        <v>0</v>
      </c>
      <c r="AA1403" s="20">
        <v>0</v>
      </c>
      <c r="AB1403" s="20">
        <v>0</v>
      </c>
      <c r="AC1403" s="20">
        <v>115586.53</v>
      </c>
      <c r="AD1403" s="20">
        <v>100000</v>
      </c>
      <c r="AE1403" s="20">
        <v>0</v>
      </c>
      <c r="AF1403" s="22">
        <v>2022</v>
      </c>
      <c r="AG1403" s="22">
        <v>2022</v>
      </c>
      <c r="AH1403" s="23">
        <v>2022</v>
      </c>
      <c r="AT1403" s="10" t="e">
        <f t="shared" si="92"/>
        <v>#N/A</v>
      </c>
      <c r="BZ1403" s="52"/>
    </row>
    <row r="1404" spans="1:16329" ht="61.5" x14ac:dyDescent="0.85">
      <c r="B1404" s="13" t="s">
        <v>813</v>
      </c>
      <c r="C1404" s="178"/>
      <c r="D1404" s="183">
        <v>11696237.33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55">
        <v>0</v>
      </c>
      <c r="L1404" s="20">
        <v>0</v>
      </c>
      <c r="M1404" s="20">
        <v>814.14</v>
      </c>
      <c r="N1404" s="20">
        <v>6756963.7199999997</v>
      </c>
      <c r="O1404" s="20">
        <v>0</v>
      </c>
      <c r="P1404" s="20">
        <v>0</v>
      </c>
      <c r="Q1404" s="20">
        <v>670.8</v>
      </c>
      <c r="R1404" s="20">
        <v>4658048.42</v>
      </c>
      <c r="S1404" s="20">
        <v>0</v>
      </c>
      <c r="T1404" s="20">
        <v>0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0</v>
      </c>
      <c r="AA1404" s="20">
        <v>0</v>
      </c>
      <c r="AB1404" s="20">
        <v>0</v>
      </c>
      <c r="AC1404" s="20">
        <v>171225.19</v>
      </c>
      <c r="AD1404" s="20">
        <v>110000</v>
      </c>
      <c r="AE1404" s="20">
        <v>0</v>
      </c>
      <c r="AF1404" s="196" t="s">
        <v>723</v>
      </c>
      <c r="AG1404" s="196" t="s">
        <v>723</v>
      </c>
      <c r="AH1404" s="197" t="s">
        <v>723</v>
      </c>
      <c r="AT1404" s="10" t="e">
        <f t="shared" si="92"/>
        <v>#N/A</v>
      </c>
      <c r="BY1404" s="69"/>
      <c r="BZ1404" s="52">
        <v>3231458.3</v>
      </c>
    </row>
    <row r="1405" spans="1:16329" ht="61.5" x14ac:dyDescent="0.85">
      <c r="A1405" s="10">
        <v>1</v>
      </c>
      <c r="B1405" s="48">
        <f>SUBTOTAL(103,$A$1033:A1405)</f>
        <v>330</v>
      </c>
      <c r="C1405" s="78" t="s">
        <v>66</v>
      </c>
      <c r="D1405" s="20">
        <v>4727919.1500000004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55">
        <v>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670.8</v>
      </c>
      <c r="R1405" s="20">
        <v>4658048.42</v>
      </c>
      <c r="S1405" s="20">
        <v>0</v>
      </c>
      <c r="T1405" s="20">
        <v>0</v>
      </c>
      <c r="U1405" s="20">
        <v>0</v>
      </c>
      <c r="V1405" s="20">
        <v>0</v>
      </c>
      <c r="W1405" s="20">
        <v>0</v>
      </c>
      <c r="X1405" s="20">
        <v>0</v>
      </c>
      <c r="Y1405" s="20">
        <v>0</v>
      </c>
      <c r="Z1405" s="20">
        <v>0</v>
      </c>
      <c r="AA1405" s="20">
        <v>0</v>
      </c>
      <c r="AB1405" s="20">
        <v>0</v>
      </c>
      <c r="AC1405" s="20">
        <v>69870.73</v>
      </c>
      <c r="AD1405" s="20">
        <v>0</v>
      </c>
      <c r="AE1405" s="20">
        <v>0</v>
      </c>
      <c r="AF1405" s="22" t="s">
        <v>265</v>
      </c>
      <c r="AG1405" s="22">
        <v>2022</v>
      </c>
      <c r="AH1405" s="23">
        <v>2022</v>
      </c>
      <c r="AT1405" s="10" t="e">
        <f t="shared" si="92"/>
        <v>#N/A</v>
      </c>
      <c r="BZ1405" s="52"/>
      <c r="CD1405" s="10" t="e">
        <f>VLOOKUP(C1405,CE:CF,2,FALSE)</f>
        <v>#N/A</v>
      </c>
    </row>
    <row r="1406" spans="1:16329" ht="61.5" x14ac:dyDescent="0.85">
      <c r="A1406" s="10">
        <v>1</v>
      </c>
      <c r="B1406" s="48">
        <f>SUBTOTAL(103,$A$1033:A1406)</f>
        <v>331</v>
      </c>
      <c r="C1406" s="13" t="s">
        <v>57</v>
      </c>
      <c r="D1406" s="20">
        <v>6968318.1799999997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  <c r="K1406" s="55">
        <v>0</v>
      </c>
      <c r="L1406" s="20">
        <v>0</v>
      </c>
      <c r="M1406" s="20">
        <v>814.14</v>
      </c>
      <c r="N1406" s="20">
        <v>6756963.7199999997</v>
      </c>
      <c r="O1406" s="20">
        <v>0</v>
      </c>
      <c r="P1406" s="20">
        <v>0</v>
      </c>
      <c r="Q1406" s="20">
        <v>0</v>
      </c>
      <c r="R1406" s="20">
        <v>0</v>
      </c>
      <c r="S1406" s="20">
        <v>0</v>
      </c>
      <c r="T1406" s="20">
        <v>0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0</v>
      </c>
      <c r="AA1406" s="20">
        <v>0</v>
      </c>
      <c r="AB1406" s="20">
        <v>0</v>
      </c>
      <c r="AC1406" s="20">
        <v>101354.46</v>
      </c>
      <c r="AD1406" s="20">
        <v>110000</v>
      </c>
      <c r="AE1406" s="20">
        <v>0</v>
      </c>
      <c r="AF1406" s="22">
        <v>2022</v>
      </c>
      <c r="AG1406" s="22">
        <v>2022</v>
      </c>
      <c r="AH1406" s="23">
        <v>2022</v>
      </c>
      <c r="AT1406" s="10" t="e">
        <f t="shared" si="92"/>
        <v>#N/A</v>
      </c>
      <c r="BZ1406" s="52"/>
      <c r="CD1406" s="10" t="e">
        <f>VLOOKUP(C1406,CE:CF,2,FALSE)</f>
        <v>#N/A</v>
      </c>
    </row>
    <row r="1407" spans="1:16329" ht="61.5" x14ac:dyDescent="0.85">
      <c r="B1407" s="13" t="s">
        <v>815</v>
      </c>
      <c r="C1407" s="13"/>
      <c r="D1407" s="183">
        <v>30923102.75</v>
      </c>
      <c r="E1407" s="20">
        <v>451170.83</v>
      </c>
      <c r="F1407" s="20">
        <v>885201.84</v>
      </c>
      <c r="G1407" s="20">
        <v>1880858.0000000002</v>
      </c>
      <c r="H1407" s="20">
        <v>667182.5</v>
      </c>
      <c r="I1407" s="20">
        <v>0</v>
      </c>
      <c r="J1407" s="20">
        <v>0</v>
      </c>
      <c r="K1407" s="55">
        <v>0</v>
      </c>
      <c r="L1407" s="20">
        <v>0</v>
      </c>
      <c r="M1407" s="20">
        <v>3087.9</v>
      </c>
      <c r="N1407" s="20">
        <v>25754111.699999999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0</v>
      </c>
      <c r="U1407" s="20">
        <v>0</v>
      </c>
      <c r="V1407" s="20">
        <v>0</v>
      </c>
      <c r="W1407" s="20">
        <v>0</v>
      </c>
      <c r="X1407" s="20">
        <v>0</v>
      </c>
      <c r="Y1407" s="20">
        <v>0</v>
      </c>
      <c r="Z1407" s="20">
        <v>0</v>
      </c>
      <c r="AA1407" s="20">
        <v>0</v>
      </c>
      <c r="AB1407" s="20">
        <v>0</v>
      </c>
      <c r="AC1407" s="20">
        <v>444577.87999999995</v>
      </c>
      <c r="AD1407" s="20">
        <v>840000</v>
      </c>
      <c r="AE1407" s="20">
        <v>0</v>
      </c>
      <c r="AF1407" s="196" t="s">
        <v>723</v>
      </c>
      <c r="AG1407" s="196" t="s">
        <v>723</v>
      </c>
      <c r="AH1407" s="197" t="s">
        <v>723</v>
      </c>
      <c r="AT1407" s="10" t="e">
        <f t="shared" si="92"/>
        <v>#N/A</v>
      </c>
      <c r="BY1407" s="69"/>
      <c r="BZ1407" s="52">
        <v>16849360.93</v>
      </c>
    </row>
    <row r="1408" spans="1:16329" ht="61.5" x14ac:dyDescent="0.85">
      <c r="A1408" s="10">
        <v>1</v>
      </c>
      <c r="B1408" s="48">
        <f>SUBTOTAL(103,$A$1033:A1408)</f>
        <v>332</v>
      </c>
      <c r="C1408" s="78" t="s">
        <v>69</v>
      </c>
      <c r="D1408" s="20">
        <v>9489671.6999999993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55">
        <v>0</v>
      </c>
      <c r="L1408" s="20">
        <v>0</v>
      </c>
      <c r="M1408" s="20">
        <v>1047.5999999999999</v>
      </c>
      <c r="N1408" s="20">
        <v>9172090.3399999999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0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0</v>
      </c>
      <c r="AA1408" s="20">
        <v>0</v>
      </c>
      <c r="AB1408" s="20">
        <v>0</v>
      </c>
      <c r="AC1408" s="20">
        <v>137581.35999999999</v>
      </c>
      <c r="AD1408" s="20">
        <v>180000</v>
      </c>
      <c r="AE1408" s="20">
        <v>0</v>
      </c>
      <c r="AF1408" s="22">
        <v>2022</v>
      </c>
      <c r="AG1408" s="22">
        <v>2022</v>
      </c>
      <c r="AH1408" s="23">
        <v>2022</v>
      </c>
      <c r="AT1408" s="10" t="e">
        <f t="shared" si="92"/>
        <v>#N/A</v>
      </c>
      <c r="BZ1408" s="52"/>
    </row>
    <row r="1409" spans="1:82" ht="61.5" x14ac:dyDescent="0.85">
      <c r="A1409" s="10">
        <v>1</v>
      </c>
      <c r="B1409" s="48">
        <f>SUBTOTAL(103,$A$1033:A1409)</f>
        <v>333</v>
      </c>
      <c r="C1409" s="78" t="s">
        <v>68</v>
      </c>
      <c r="D1409" s="20">
        <v>10438475.84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55">
        <v>0</v>
      </c>
      <c r="L1409" s="20">
        <v>0</v>
      </c>
      <c r="M1409" s="20">
        <v>1238.9000000000001</v>
      </c>
      <c r="N1409" s="20">
        <v>10106872.75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0</v>
      </c>
      <c r="U1409" s="20">
        <v>0</v>
      </c>
      <c r="V1409" s="20">
        <v>0</v>
      </c>
      <c r="W1409" s="20">
        <v>0</v>
      </c>
      <c r="X1409" s="20">
        <v>0</v>
      </c>
      <c r="Y1409" s="20">
        <v>0</v>
      </c>
      <c r="Z1409" s="20">
        <v>0</v>
      </c>
      <c r="AA1409" s="20">
        <v>0</v>
      </c>
      <c r="AB1409" s="20">
        <v>0</v>
      </c>
      <c r="AC1409" s="20">
        <v>151603.09</v>
      </c>
      <c r="AD1409" s="20">
        <v>180000</v>
      </c>
      <c r="AE1409" s="20">
        <v>0</v>
      </c>
      <c r="AF1409" s="22">
        <v>2022</v>
      </c>
      <c r="AG1409" s="22">
        <v>2022</v>
      </c>
      <c r="AH1409" s="23">
        <v>2022</v>
      </c>
      <c r="AT1409" s="10" t="e">
        <f t="shared" si="92"/>
        <v>#N/A</v>
      </c>
      <c r="BZ1409" s="52"/>
    </row>
    <row r="1410" spans="1:82" ht="61.5" x14ac:dyDescent="0.85">
      <c r="A1410" s="10">
        <v>1</v>
      </c>
      <c r="B1410" s="48">
        <f>SUBTOTAL(103,$A$1033:A1410)</f>
        <v>334</v>
      </c>
      <c r="C1410" s="78" t="s">
        <v>67</v>
      </c>
      <c r="D1410" s="20">
        <v>4242679.37</v>
      </c>
      <c r="E1410" s="20">
        <v>451170.83</v>
      </c>
      <c r="F1410" s="20">
        <v>885201.84</v>
      </c>
      <c r="G1410" s="20">
        <v>1880858.0000000002</v>
      </c>
      <c r="H1410" s="20">
        <v>667182.5</v>
      </c>
      <c r="I1410" s="20">
        <v>0</v>
      </c>
      <c r="J1410" s="20">
        <v>0</v>
      </c>
      <c r="K1410" s="55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20">
        <v>0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0</v>
      </c>
      <c r="AA1410" s="20">
        <v>0</v>
      </c>
      <c r="AB1410" s="20">
        <v>0</v>
      </c>
      <c r="AC1410" s="20">
        <v>58266.2</v>
      </c>
      <c r="AD1410" s="20">
        <v>300000</v>
      </c>
      <c r="AE1410" s="20">
        <v>0</v>
      </c>
      <c r="AF1410" s="22">
        <v>2022</v>
      </c>
      <c r="AG1410" s="22">
        <v>2022</v>
      </c>
      <c r="AH1410" s="23">
        <v>2022</v>
      </c>
      <c r="AT1410" s="10" t="e">
        <f t="shared" si="92"/>
        <v>#N/A</v>
      </c>
      <c r="BZ1410" s="52"/>
    </row>
    <row r="1411" spans="1:82" ht="61.5" x14ac:dyDescent="0.85">
      <c r="A1411" s="10">
        <v>1</v>
      </c>
      <c r="B1411" s="48">
        <f>SUBTOTAL(103,$A$1033:A1411)</f>
        <v>335</v>
      </c>
      <c r="C1411" s="78" t="s">
        <v>2566</v>
      </c>
      <c r="D1411" s="20">
        <v>6752275.8400000008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55">
        <v>0</v>
      </c>
      <c r="L1411" s="20">
        <v>0</v>
      </c>
      <c r="M1411" s="20">
        <v>801.4</v>
      </c>
      <c r="N1411" s="20">
        <v>6475148.6100000003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0</v>
      </c>
      <c r="U1411" s="20">
        <v>0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0</v>
      </c>
      <c r="AC1411" s="20">
        <v>97127.23</v>
      </c>
      <c r="AD1411" s="20">
        <v>180000</v>
      </c>
      <c r="AE1411" s="20">
        <v>0</v>
      </c>
      <c r="AF1411" s="22">
        <v>2022</v>
      </c>
      <c r="AG1411" s="22">
        <v>2022</v>
      </c>
      <c r="AH1411" s="23">
        <v>2022</v>
      </c>
      <c r="AT1411" s="10" t="e">
        <f t="shared" si="92"/>
        <v>#N/A</v>
      </c>
      <c r="BZ1411" s="52"/>
    </row>
    <row r="1412" spans="1:82" ht="61.5" x14ac:dyDescent="0.85">
      <c r="B1412" s="13" t="s">
        <v>816</v>
      </c>
      <c r="C1412" s="13"/>
      <c r="D1412" s="183">
        <v>25658821.859999999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55">
        <v>0</v>
      </c>
      <c r="L1412" s="20">
        <v>0</v>
      </c>
      <c r="M1412" s="20">
        <v>3022.1</v>
      </c>
      <c r="N1412" s="20">
        <v>24934799.859999999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0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0</v>
      </c>
      <c r="AA1412" s="20">
        <v>0</v>
      </c>
      <c r="AB1412" s="20">
        <v>0</v>
      </c>
      <c r="AC1412" s="20">
        <v>374022</v>
      </c>
      <c r="AD1412" s="20">
        <v>350000</v>
      </c>
      <c r="AE1412" s="20">
        <v>0</v>
      </c>
      <c r="AF1412" s="196" t="s">
        <v>723</v>
      </c>
      <c r="AG1412" s="196" t="s">
        <v>723</v>
      </c>
      <c r="AH1412" s="197" t="s">
        <v>723</v>
      </c>
      <c r="AT1412" s="10" t="e">
        <f t="shared" si="92"/>
        <v>#N/A</v>
      </c>
      <c r="BY1412" s="69"/>
      <c r="BZ1412" s="52">
        <v>3799734.79</v>
      </c>
    </row>
    <row r="1413" spans="1:82" ht="61.5" x14ac:dyDescent="0.85">
      <c r="A1413" s="10">
        <v>1</v>
      </c>
      <c r="B1413" s="48">
        <f>SUBTOTAL(103,$A$1033:A1413)</f>
        <v>336</v>
      </c>
      <c r="C1413" s="78" t="s">
        <v>65</v>
      </c>
      <c r="D1413" s="20">
        <v>6062009.6599999992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55">
        <v>0</v>
      </c>
      <c r="L1413" s="20">
        <v>0</v>
      </c>
      <c r="M1413" s="20">
        <v>708.3</v>
      </c>
      <c r="N1413" s="20">
        <v>5824640.0599999996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0</v>
      </c>
      <c r="U1413" s="20">
        <v>0</v>
      </c>
      <c r="V1413" s="20">
        <v>0</v>
      </c>
      <c r="W1413" s="20">
        <v>0</v>
      </c>
      <c r="X1413" s="20">
        <v>0</v>
      </c>
      <c r="Y1413" s="20">
        <v>0</v>
      </c>
      <c r="Z1413" s="20">
        <v>0</v>
      </c>
      <c r="AA1413" s="20">
        <v>0</v>
      </c>
      <c r="AB1413" s="20">
        <v>0</v>
      </c>
      <c r="AC1413" s="20">
        <v>87369.600000000006</v>
      </c>
      <c r="AD1413" s="20">
        <v>150000</v>
      </c>
      <c r="AE1413" s="20">
        <v>0</v>
      </c>
      <c r="AF1413" s="22">
        <v>2022</v>
      </c>
      <c r="AG1413" s="22">
        <v>2022</v>
      </c>
      <c r="AH1413" s="23">
        <v>2022</v>
      </c>
      <c r="AT1413" s="10" t="e">
        <f t="shared" si="92"/>
        <v>#N/A</v>
      </c>
      <c r="BZ1413" s="52"/>
    </row>
    <row r="1414" spans="1:82" ht="61.5" x14ac:dyDescent="0.85">
      <c r="A1414" s="10">
        <v>1</v>
      </c>
      <c r="B1414" s="48">
        <f>SUBTOTAL(103,$A$1033:A1414)</f>
        <v>337</v>
      </c>
      <c r="C1414" s="13" t="s">
        <v>54</v>
      </c>
      <c r="D1414" s="20">
        <v>14231806.4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  <c r="K1414" s="55">
        <v>0</v>
      </c>
      <c r="L1414" s="20">
        <v>0</v>
      </c>
      <c r="M1414" s="20">
        <v>1669.2</v>
      </c>
      <c r="N1414" s="20">
        <v>13824439.800000001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0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0</v>
      </c>
      <c r="AA1414" s="20">
        <v>0</v>
      </c>
      <c r="AB1414" s="20">
        <v>0</v>
      </c>
      <c r="AC1414" s="20">
        <v>207366.6</v>
      </c>
      <c r="AD1414" s="20">
        <v>200000</v>
      </c>
      <c r="AE1414" s="20">
        <v>0</v>
      </c>
      <c r="AF1414" s="22">
        <v>2022</v>
      </c>
      <c r="AG1414" s="22">
        <v>2022</v>
      </c>
      <c r="AH1414" s="23">
        <v>2022</v>
      </c>
      <c r="AT1414" s="10" t="e">
        <f t="shared" si="92"/>
        <v>#N/A</v>
      </c>
      <c r="BZ1414" s="52"/>
      <c r="CD1414" s="10" t="e">
        <f>VLOOKUP(C1414,CE:CF,2,FALSE)</f>
        <v>#N/A</v>
      </c>
    </row>
    <row r="1415" spans="1:82" ht="61.5" x14ac:dyDescent="0.85">
      <c r="A1415" s="10">
        <v>1</v>
      </c>
      <c r="B1415" s="48">
        <f>SUBTOTAL(103,$A$1033:A1415)</f>
        <v>338</v>
      </c>
      <c r="C1415" s="13" t="s">
        <v>1641</v>
      </c>
      <c r="D1415" s="20">
        <v>5365005.8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55">
        <v>0</v>
      </c>
      <c r="L1415" s="20">
        <v>0</v>
      </c>
      <c r="M1415" s="20">
        <v>644.6</v>
      </c>
      <c r="N1415" s="20">
        <v>5285720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20">
        <v>0</v>
      </c>
      <c r="U1415" s="20">
        <v>0</v>
      </c>
      <c r="V1415" s="20">
        <v>0</v>
      </c>
      <c r="W1415" s="20">
        <v>0</v>
      </c>
      <c r="X1415" s="20">
        <v>0</v>
      </c>
      <c r="Y1415" s="20">
        <v>0</v>
      </c>
      <c r="Z1415" s="20">
        <v>0</v>
      </c>
      <c r="AA1415" s="20">
        <v>0</v>
      </c>
      <c r="AB1415" s="20">
        <v>0</v>
      </c>
      <c r="AC1415" s="20">
        <v>79285.8</v>
      </c>
      <c r="AD1415" s="20">
        <v>0</v>
      </c>
      <c r="AE1415" s="20">
        <v>0</v>
      </c>
      <c r="AF1415" s="22" t="s">
        <v>265</v>
      </c>
      <c r="AG1415" s="22">
        <v>2022</v>
      </c>
      <c r="AH1415" s="23">
        <v>2022</v>
      </c>
      <c r="AT1415" s="10" t="e">
        <f t="shared" si="92"/>
        <v>#N/A</v>
      </c>
      <c r="BZ1415" s="52"/>
      <c r="CD1415" s="10" t="e">
        <f>VLOOKUP(C1415,CE:CF,2,FALSE)</f>
        <v>#N/A</v>
      </c>
    </row>
    <row r="1416" spans="1:82" ht="61.5" x14ac:dyDescent="0.85">
      <c r="B1416" s="13" t="s">
        <v>817</v>
      </c>
      <c r="C1416" s="13"/>
      <c r="D1416" s="183">
        <v>3960032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55">
        <v>0</v>
      </c>
      <c r="L1416" s="20">
        <v>0</v>
      </c>
      <c r="M1416" s="20">
        <v>470</v>
      </c>
      <c r="N1416" s="20">
        <v>3783282.76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0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0</v>
      </c>
      <c r="AA1416" s="20">
        <v>0</v>
      </c>
      <c r="AB1416" s="20">
        <v>0</v>
      </c>
      <c r="AC1416" s="20">
        <v>56749.24</v>
      </c>
      <c r="AD1416" s="20">
        <v>120000</v>
      </c>
      <c r="AE1416" s="20">
        <v>0</v>
      </c>
      <c r="AF1416" s="196" t="s">
        <v>723</v>
      </c>
      <c r="AG1416" s="196" t="s">
        <v>723</v>
      </c>
      <c r="AH1416" s="197" t="s">
        <v>723</v>
      </c>
      <c r="AT1416" s="10" t="e">
        <f t="shared" si="92"/>
        <v>#N/A</v>
      </c>
      <c r="BY1416" s="69"/>
      <c r="BZ1416" s="52">
        <v>2311215.4500000002</v>
      </c>
    </row>
    <row r="1417" spans="1:82" ht="61.5" x14ac:dyDescent="0.85">
      <c r="A1417" s="10">
        <v>1</v>
      </c>
      <c r="B1417" s="48">
        <f>SUBTOTAL(103,$A$1033:A1417)</f>
        <v>339</v>
      </c>
      <c r="C1417" s="78" t="s">
        <v>64</v>
      </c>
      <c r="D1417" s="20">
        <v>3960032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55">
        <v>0</v>
      </c>
      <c r="L1417" s="20">
        <v>0</v>
      </c>
      <c r="M1417" s="20">
        <v>470</v>
      </c>
      <c r="N1417" s="20">
        <v>3783282.76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20">
        <v>0</v>
      </c>
      <c r="U1417" s="20">
        <v>0</v>
      </c>
      <c r="V1417" s="20">
        <v>0</v>
      </c>
      <c r="W1417" s="20">
        <v>0</v>
      </c>
      <c r="X1417" s="20">
        <v>0</v>
      </c>
      <c r="Y1417" s="20">
        <v>0</v>
      </c>
      <c r="Z1417" s="20">
        <v>0</v>
      </c>
      <c r="AA1417" s="20">
        <v>0</v>
      </c>
      <c r="AB1417" s="20">
        <v>0</v>
      </c>
      <c r="AC1417" s="20">
        <v>56749.24</v>
      </c>
      <c r="AD1417" s="20">
        <v>120000</v>
      </c>
      <c r="AE1417" s="20">
        <v>0</v>
      </c>
      <c r="AF1417" s="22">
        <v>2022</v>
      </c>
      <c r="AG1417" s="22">
        <v>2022</v>
      </c>
      <c r="AH1417" s="23">
        <v>2022</v>
      </c>
      <c r="AT1417" s="10" t="e">
        <f t="shared" si="92"/>
        <v>#N/A</v>
      </c>
      <c r="BZ1417" s="52"/>
    </row>
    <row r="1418" spans="1:82" ht="61.5" x14ac:dyDescent="0.85">
      <c r="B1418" s="13" t="s">
        <v>855</v>
      </c>
      <c r="C1418" s="13"/>
      <c r="D1418" s="183">
        <v>5188147.45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55">
        <v>0</v>
      </c>
      <c r="L1418" s="20">
        <v>0</v>
      </c>
      <c r="M1418" s="20">
        <v>615.76</v>
      </c>
      <c r="N1418" s="20">
        <v>4963692.07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20">
        <v>0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0</v>
      </c>
      <c r="AA1418" s="20">
        <v>0</v>
      </c>
      <c r="AB1418" s="20">
        <v>0</v>
      </c>
      <c r="AC1418" s="20">
        <v>74455.38</v>
      </c>
      <c r="AD1418" s="20">
        <v>150000</v>
      </c>
      <c r="AE1418" s="20">
        <v>0</v>
      </c>
      <c r="AF1418" s="196" t="s">
        <v>723</v>
      </c>
      <c r="AG1418" s="196" t="s">
        <v>723</v>
      </c>
      <c r="AH1418" s="197" t="s">
        <v>723</v>
      </c>
      <c r="AT1418" s="10" t="e">
        <f t="shared" si="92"/>
        <v>#N/A</v>
      </c>
      <c r="BY1418" s="69"/>
      <c r="BZ1418" s="52">
        <v>3215375.5700000003</v>
      </c>
    </row>
    <row r="1419" spans="1:82" ht="61.5" x14ac:dyDescent="0.85">
      <c r="A1419" s="10">
        <v>1</v>
      </c>
      <c r="B1419" s="48">
        <f>SUBTOTAL(103,$A$1033:A1419)</f>
        <v>340</v>
      </c>
      <c r="C1419" s="78" t="s">
        <v>70</v>
      </c>
      <c r="D1419" s="20">
        <v>5188147.45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55">
        <v>0</v>
      </c>
      <c r="L1419" s="20">
        <v>0</v>
      </c>
      <c r="M1419" s="20">
        <v>615.76</v>
      </c>
      <c r="N1419" s="20">
        <v>4963692.07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20">
        <v>0</v>
      </c>
      <c r="U1419" s="20">
        <v>0</v>
      </c>
      <c r="V1419" s="20">
        <v>0</v>
      </c>
      <c r="W1419" s="20">
        <v>0</v>
      </c>
      <c r="X1419" s="20">
        <v>0</v>
      </c>
      <c r="Y1419" s="20">
        <v>0</v>
      </c>
      <c r="Z1419" s="20">
        <v>0</v>
      </c>
      <c r="AA1419" s="20">
        <v>0</v>
      </c>
      <c r="AB1419" s="20">
        <v>0</v>
      </c>
      <c r="AC1419" s="20">
        <v>74455.38</v>
      </c>
      <c r="AD1419" s="20">
        <v>150000</v>
      </c>
      <c r="AE1419" s="20">
        <v>0</v>
      </c>
      <c r="AF1419" s="22">
        <v>2022</v>
      </c>
      <c r="AG1419" s="22">
        <v>2022</v>
      </c>
      <c r="AH1419" s="23">
        <v>2022</v>
      </c>
      <c r="AT1419" s="10" t="e">
        <f t="shared" si="92"/>
        <v>#N/A</v>
      </c>
      <c r="BZ1419" s="52"/>
    </row>
    <row r="1420" spans="1:82" ht="61.5" x14ac:dyDescent="0.85">
      <c r="B1420" s="13" t="s">
        <v>848</v>
      </c>
      <c r="C1420" s="13"/>
      <c r="D1420" s="183">
        <v>9550062.4900000002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55">
        <v>0</v>
      </c>
      <c r="L1420" s="20">
        <v>0</v>
      </c>
      <c r="M1420" s="20">
        <v>1121.5999999999999</v>
      </c>
      <c r="N1420" s="20">
        <v>9192179.7899999991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20">
        <v>0</v>
      </c>
      <c r="U1420" s="20">
        <v>0</v>
      </c>
      <c r="V1420" s="20">
        <v>0</v>
      </c>
      <c r="W1420" s="20">
        <v>0</v>
      </c>
      <c r="X1420" s="20">
        <v>0</v>
      </c>
      <c r="Y1420" s="20">
        <v>0</v>
      </c>
      <c r="Z1420" s="20">
        <v>0</v>
      </c>
      <c r="AA1420" s="20">
        <v>0</v>
      </c>
      <c r="AB1420" s="20">
        <v>0</v>
      </c>
      <c r="AC1420" s="20">
        <v>137882.70000000001</v>
      </c>
      <c r="AD1420" s="20">
        <v>100000</v>
      </c>
      <c r="AE1420" s="20">
        <v>120000</v>
      </c>
      <c r="AF1420" s="196" t="s">
        <v>723</v>
      </c>
      <c r="AG1420" s="196" t="s">
        <v>723</v>
      </c>
      <c r="AH1420" s="197" t="s">
        <v>723</v>
      </c>
      <c r="AT1420" s="10" t="e">
        <f t="shared" si="92"/>
        <v>#N/A</v>
      </c>
      <c r="BY1420" s="69"/>
      <c r="BZ1420" s="52">
        <v>3215375.5700000003</v>
      </c>
    </row>
    <row r="1421" spans="1:82" ht="61.5" x14ac:dyDescent="0.85">
      <c r="A1421" s="10">
        <v>1</v>
      </c>
      <c r="B1421" s="48">
        <f>SUBTOTAL(103,$A$1033:A1421)</f>
        <v>341</v>
      </c>
      <c r="C1421" s="13" t="s">
        <v>55</v>
      </c>
      <c r="D1421" s="20">
        <v>5170351.09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55">
        <v>0</v>
      </c>
      <c r="L1421" s="20">
        <v>0</v>
      </c>
      <c r="M1421" s="20">
        <v>609.79999999999995</v>
      </c>
      <c r="N1421" s="20">
        <v>4995419.79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20">
        <v>0</v>
      </c>
      <c r="U1421" s="20">
        <v>0</v>
      </c>
      <c r="V1421" s="20">
        <v>0</v>
      </c>
      <c r="W1421" s="20">
        <v>0</v>
      </c>
      <c r="X1421" s="20">
        <v>0</v>
      </c>
      <c r="Y1421" s="20">
        <v>0</v>
      </c>
      <c r="Z1421" s="20">
        <v>0</v>
      </c>
      <c r="AA1421" s="20">
        <v>0</v>
      </c>
      <c r="AB1421" s="20">
        <v>0</v>
      </c>
      <c r="AC1421" s="20">
        <v>74931.3</v>
      </c>
      <c r="AD1421" s="20">
        <v>100000</v>
      </c>
      <c r="AE1421" s="20">
        <v>0</v>
      </c>
      <c r="AF1421" s="22">
        <v>2022</v>
      </c>
      <c r="AG1421" s="22">
        <v>2022</v>
      </c>
      <c r="AH1421" s="23">
        <v>2022</v>
      </c>
      <c r="AT1421" s="10" t="e">
        <f t="shared" si="92"/>
        <v>#N/A</v>
      </c>
      <c r="BZ1421" s="52"/>
      <c r="CD1421" s="10" t="e">
        <f>VLOOKUP(C1421,CE:CF,2,FALSE)</f>
        <v>#N/A</v>
      </c>
    </row>
    <row r="1422" spans="1:82" ht="61.5" x14ac:dyDescent="0.85">
      <c r="A1422" s="10">
        <v>1</v>
      </c>
      <c r="B1422" s="48">
        <f>SUBTOTAL(103,$A$1033:A1422)</f>
        <v>342</v>
      </c>
      <c r="C1422" s="13" t="s">
        <v>1217</v>
      </c>
      <c r="D1422" s="20">
        <v>4379711.4000000004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55">
        <v>0</v>
      </c>
      <c r="L1422" s="20">
        <v>0</v>
      </c>
      <c r="M1422" s="20">
        <v>511.8</v>
      </c>
      <c r="N1422" s="20">
        <v>4196760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20">
        <v>0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0</v>
      </c>
      <c r="AA1422" s="20">
        <v>0</v>
      </c>
      <c r="AB1422" s="20">
        <v>0</v>
      </c>
      <c r="AC1422" s="20">
        <v>62951.4</v>
      </c>
      <c r="AD1422" s="20">
        <v>0</v>
      </c>
      <c r="AE1422" s="20">
        <v>120000</v>
      </c>
      <c r="AF1422" s="22" t="s">
        <v>265</v>
      </c>
      <c r="AG1422" s="22">
        <v>2022</v>
      </c>
      <c r="AH1422" s="23">
        <v>2022</v>
      </c>
      <c r="BZ1422" s="52"/>
      <c r="CD1422" s="10">
        <f>VLOOKUP(C1422,CE:CF,2,FALSE)</f>
        <v>511.8</v>
      </c>
    </row>
    <row r="1423" spans="1:82" ht="61.5" x14ac:dyDescent="0.85">
      <c r="B1423" s="13" t="s">
        <v>818</v>
      </c>
      <c r="C1423" s="13"/>
      <c r="D1423" s="183">
        <v>27251111.940000001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55">
        <v>0</v>
      </c>
      <c r="L1423" s="20">
        <v>0</v>
      </c>
      <c r="M1423" s="20">
        <v>2710.8</v>
      </c>
      <c r="N1423" s="20">
        <v>22391762.159999996</v>
      </c>
      <c r="O1423" s="20">
        <v>0</v>
      </c>
      <c r="P1423" s="20">
        <v>0</v>
      </c>
      <c r="Q1423" s="20">
        <v>2886.45</v>
      </c>
      <c r="R1423" s="20">
        <v>4026652.81</v>
      </c>
      <c r="S1423" s="20">
        <v>0</v>
      </c>
      <c r="T1423" s="20">
        <v>0</v>
      </c>
      <c r="U1423" s="20">
        <v>0</v>
      </c>
      <c r="V1423" s="20">
        <v>0</v>
      </c>
      <c r="W1423" s="20">
        <v>0</v>
      </c>
      <c r="X1423" s="20">
        <v>0</v>
      </c>
      <c r="Y1423" s="20">
        <v>0</v>
      </c>
      <c r="Z1423" s="20">
        <v>0</v>
      </c>
      <c r="AA1423" s="20">
        <v>0</v>
      </c>
      <c r="AB1423" s="20">
        <v>0</v>
      </c>
      <c r="AC1423" s="20">
        <v>362696.97</v>
      </c>
      <c r="AD1423" s="20">
        <v>470000</v>
      </c>
      <c r="AE1423" s="20">
        <v>0</v>
      </c>
      <c r="AF1423" s="196" t="s">
        <v>723</v>
      </c>
      <c r="AG1423" s="196" t="s">
        <v>723</v>
      </c>
      <c r="AH1423" s="197" t="s">
        <v>723</v>
      </c>
      <c r="AT1423" s="10" t="e">
        <f>VLOOKUP(C1423,AW:AX,2,FALSE)</f>
        <v>#N/A</v>
      </c>
      <c r="BY1423" s="69"/>
      <c r="BZ1423" s="52">
        <v>10672314.84</v>
      </c>
    </row>
    <row r="1424" spans="1:82" ht="61.5" x14ac:dyDescent="0.85">
      <c r="A1424" s="10">
        <v>1</v>
      </c>
      <c r="B1424" s="48">
        <f>SUBTOTAL(103,$A$1033:A1424)</f>
        <v>343</v>
      </c>
      <c r="C1424" s="78" t="s">
        <v>71</v>
      </c>
      <c r="D1424" s="20">
        <v>3919052.19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55">
        <v>0</v>
      </c>
      <c r="L1424" s="20">
        <v>0</v>
      </c>
      <c r="M1424" s="20">
        <v>458</v>
      </c>
      <c r="N1424" s="20">
        <v>3742908.56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20">
        <v>0</v>
      </c>
      <c r="U1424" s="20">
        <v>0</v>
      </c>
      <c r="V1424" s="20">
        <v>0</v>
      </c>
      <c r="W1424" s="20">
        <v>0</v>
      </c>
      <c r="X1424" s="20">
        <v>0</v>
      </c>
      <c r="Y1424" s="20">
        <v>0</v>
      </c>
      <c r="Z1424" s="20">
        <v>0</v>
      </c>
      <c r="AA1424" s="20">
        <v>0</v>
      </c>
      <c r="AB1424" s="20">
        <v>0</v>
      </c>
      <c r="AC1424" s="20">
        <v>56143.63</v>
      </c>
      <c r="AD1424" s="20">
        <v>120000</v>
      </c>
      <c r="AE1424" s="20">
        <v>0</v>
      </c>
      <c r="AF1424" s="22">
        <v>2022</v>
      </c>
      <c r="AG1424" s="22">
        <v>2022</v>
      </c>
      <c r="AH1424" s="23">
        <v>2022</v>
      </c>
      <c r="AT1424" s="10" t="e">
        <f>VLOOKUP(C1424,AW:AX,2,FALSE)</f>
        <v>#N/A</v>
      </c>
      <c r="BZ1424" s="52"/>
    </row>
    <row r="1425" spans="1:82" ht="61.5" x14ac:dyDescent="0.85">
      <c r="A1425" s="10">
        <v>1</v>
      </c>
      <c r="B1425" s="48">
        <f>SUBTOTAL(103,$A$1033:A1425)</f>
        <v>344</v>
      </c>
      <c r="C1425" s="78" t="s">
        <v>72</v>
      </c>
      <c r="D1425" s="20">
        <v>8037687.6099999994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55">
        <v>0</v>
      </c>
      <c r="L1425" s="20">
        <v>0</v>
      </c>
      <c r="M1425" s="20">
        <v>940</v>
      </c>
      <c r="N1425" s="20">
        <v>7771120.7999999998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20">
        <v>0</v>
      </c>
      <c r="U1425" s="20">
        <v>0</v>
      </c>
      <c r="V1425" s="20">
        <v>0</v>
      </c>
      <c r="W1425" s="20">
        <v>0</v>
      </c>
      <c r="X1425" s="20">
        <v>0</v>
      </c>
      <c r="Y1425" s="20">
        <v>0</v>
      </c>
      <c r="Z1425" s="20">
        <v>0</v>
      </c>
      <c r="AA1425" s="20">
        <v>0</v>
      </c>
      <c r="AB1425" s="20">
        <v>0</v>
      </c>
      <c r="AC1425" s="20">
        <v>116566.81</v>
      </c>
      <c r="AD1425" s="20">
        <v>150000</v>
      </c>
      <c r="AE1425" s="20">
        <v>0</v>
      </c>
      <c r="AF1425" s="22">
        <v>2022</v>
      </c>
      <c r="AG1425" s="22">
        <v>2022</v>
      </c>
      <c r="AH1425" s="23">
        <v>2022</v>
      </c>
      <c r="AT1425" s="10" t="e">
        <f>VLOOKUP(C1425,AW:AX,2,FALSE)</f>
        <v>#N/A</v>
      </c>
      <c r="BZ1425" s="52"/>
    </row>
    <row r="1426" spans="1:82" ht="61.5" x14ac:dyDescent="0.85">
      <c r="A1426" s="10">
        <v>1</v>
      </c>
      <c r="B1426" s="48">
        <f>SUBTOTAL(103,$A$1033:A1426)</f>
        <v>345</v>
      </c>
      <c r="C1426" s="78" t="s">
        <v>73</v>
      </c>
      <c r="D1426" s="20">
        <v>5530538.5199999996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55">
        <v>0</v>
      </c>
      <c r="L1426" s="20">
        <v>0</v>
      </c>
      <c r="M1426" s="20">
        <v>645.79999999999995</v>
      </c>
      <c r="N1426" s="20">
        <v>5350284.26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0</v>
      </c>
      <c r="AA1426" s="20">
        <v>0</v>
      </c>
      <c r="AB1426" s="20">
        <v>0</v>
      </c>
      <c r="AC1426" s="20">
        <v>80254.259999999995</v>
      </c>
      <c r="AD1426" s="20">
        <v>100000</v>
      </c>
      <c r="AE1426" s="20">
        <v>0</v>
      </c>
      <c r="AF1426" s="22">
        <v>2022</v>
      </c>
      <c r="AG1426" s="22">
        <v>2022</v>
      </c>
      <c r="AH1426" s="23">
        <v>2022</v>
      </c>
      <c r="AT1426" s="10" t="e">
        <f>VLOOKUP(C1426,AW:AX,2,FALSE)</f>
        <v>#N/A</v>
      </c>
      <c r="BZ1426" s="52"/>
    </row>
    <row r="1427" spans="1:82" ht="61.5" x14ac:dyDescent="0.85">
      <c r="A1427" s="10">
        <v>1</v>
      </c>
      <c r="B1427" s="48">
        <f>SUBTOTAL(103,$A$1033:A1427)</f>
        <v>346</v>
      </c>
      <c r="C1427" s="13" t="s">
        <v>2240</v>
      </c>
      <c r="D1427" s="20">
        <v>5676781.0200000005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55">
        <v>0</v>
      </c>
      <c r="L1427" s="20">
        <v>0</v>
      </c>
      <c r="M1427" s="27">
        <v>667</v>
      </c>
      <c r="N1427" s="27">
        <v>5527448.54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0</v>
      </c>
      <c r="U1427" s="20">
        <v>0</v>
      </c>
      <c r="V1427" s="20">
        <v>0</v>
      </c>
      <c r="W1427" s="20">
        <v>0</v>
      </c>
      <c r="X1427" s="20">
        <v>0</v>
      </c>
      <c r="Y1427" s="20">
        <v>0</v>
      </c>
      <c r="Z1427" s="20">
        <v>0</v>
      </c>
      <c r="AA1427" s="20">
        <v>0</v>
      </c>
      <c r="AB1427" s="20">
        <v>0</v>
      </c>
      <c r="AC1427" s="20">
        <v>49332.480000000003</v>
      </c>
      <c r="AD1427" s="79">
        <v>100000</v>
      </c>
      <c r="AE1427" s="20">
        <v>0</v>
      </c>
      <c r="AF1427" s="22">
        <v>2022</v>
      </c>
      <c r="AG1427" s="22">
        <v>2022</v>
      </c>
      <c r="AH1427" s="23">
        <v>2022</v>
      </c>
      <c r="AT1427" s="10">
        <v>1</v>
      </c>
      <c r="BZ1427" s="52"/>
      <c r="CD1427" s="10" t="e">
        <v>#N/A</v>
      </c>
    </row>
    <row r="1428" spans="1:82" ht="61.5" x14ac:dyDescent="0.85">
      <c r="A1428" s="10">
        <v>1</v>
      </c>
      <c r="B1428" s="48">
        <f>SUBTOTAL(103,$A$1033:A1428)</f>
        <v>347</v>
      </c>
      <c r="C1428" s="13" t="s">
        <v>1211</v>
      </c>
      <c r="D1428" s="20">
        <v>4087052.6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55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2886.45</v>
      </c>
      <c r="R1428" s="27">
        <v>4026652.81</v>
      </c>
      <c r="S1428" s="20">
        <v>0</v>
      </c>
      <c r="T1428" s="20">
        <v>0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0</v>
      </c>
      <c r="AA1428" s="20">
        <v>0</v>
      </c>
      <c r="AB1428" s="20">
        <v>0</v>
      </c>
      <c r="AC1428" s="20">
        <v>60399.79</v>
      </c>
      <c r="AD1428" s="20">
        <v>0</v>
      </c>
      <c r="AE1428" s="20">
        <v>0</v>
      </c>
      <c r="AF1428" s="22" t="s">
        <v>265</v>
      </c>
      <c r="AG1428" s="22">
        <v>2022</v>
      </c>
      <c r="AH1428" s="23">
        <v>2022</v>
      </c>
      <c r="BZ1428" s="52"/>
      <c r="CD1428" s="10" t="e">
        <f>VLOOKUP(C1428,CE:CF,2,FALSE)</f>
        <v>#N/A</v>
      </c>
    </row>
    <row r="1429" spans="1:82" ht="61.5" x14ac:dyDescent="0.85">
      <c r="B1429" s="13" t="s">
        <v>814</v>
      </c>
      <c r="C1429" s="13"/>
      <c r="D1429" s="183">
        <v>36025311.909999996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55">
        <v>0</v>
      </c>
      <c r="L1429" s="20">
        <v>0</v>
      </c>
      <c r="M1429" s="20">
        <v>4227</v>
      </c>
      <c r="N1429" s="20">
        <v>35438443.5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0</v>
      </c>
      <c r="U1429" s="20">
        <v>0</v>
      </c>
      <c r="V1429" s="20">
        <v>0</v>
      </c>
      <c r="W1429" s="20">
        <v>0</v>
      </c>
      <c r="X1429" s="20">
        <v>0</v>
      </c>
      <c r="Y1429" s="20">
        <v>0</v>
      </c>
      <c r="Z1429" s="20">
        <v>0</v>
      </c>
      <c r="AA1429" s="20">
        <v>0</v>
      </c>
      <c r="AB1429" s="20">
        <v>0</v>
      </c>
      <c r="AC1429" s="20">
        <v>416868.41000000003</v>
      </c>
      <c r="AD1429" s="20">
        <v>170000</v>
      </c>
      <c r="AE1429" s="20">
        <v>0</v>
      </c>
      <c r="AF1429" s="196" t="s">
        <v>723</v>
      </c>
      <c r="AG1429" s="196" t="s">
        <v>723</v>
      </c>
      <c r="AH1429" s="197" t="s">
        <v>723</v>
      </c>
      <c r="AT1429" s="10" t="e">
        <f>VLOOKUP(C1429,AW:AX,2,FALSE)</f>
        <v>#N/A</v>
      </c>
      <c r="BY1429" s="69"/>
      <c r="BZ1429" s="52">
        <v>3912770.8299999996</v>
      </c>
    </row>
    <row r="1430" spans="1:82" ht="61.5" x14ac:dyDescent="0.85">
      <c r="A1430" s="10">
        <v>1</v>
      </c>
      <c r="B1430" s="48">
        <f>SUBTOTAL(103,$A$1033:A1430)</f>
        <v>348</v>
      </c>
      <c r="C1430" s="78" t="s">
        <v>1526</v>
      </c>
      <c r="D1430" s="20">
        <v>11945059.15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55">
        <v>0</v>
      </c>
      <c r="L1430" s="20">
        <v>0</v>
      </c>
      <c r="M1430" s="20">
        <v>1320</v>
      </c>
      <c r="N1430" s="20">
        <v>11601043.5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0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0</v>
      </c>
      <c r="AA1430" s="20">
        <v>0</v>
      </c>
      <c r="AB1430" s="20">
        <v>0</v>
      </c>
      <c r="AC1430" s="20">
        <v>174015.65</v>
      </c>
      <c r="AD1430" s="20">
        <v>170000</v>
      </c>
      <c r="AE1430" s="20">
        <v>0</v>
      </c>
      <c r="AF1430" s="22">
        <v>2022</v>
      </c>
      <c r="AG1430" s="22">
        <v>2022</v>
      </c>
      <c r="AH1430" s="23">
        <v>2022</v>
      </c>
      <c r="BZ1430" s="52"/>
    </row>
    <row r="1431" spans="1:82" ht="61.5" x14ac:dyDescent="0.85">
      <c r="A1431" s="10">
        <v>1</v>
      </c>
      <c r="B1431" s="48">
        <f>SUBTOTAL(103,$A$1033:A1431)</f>
        <v>349</v>
      </c>
      <c r="C1431" s="13" t="s">
        <v>41</v>
      </c>
      <c r="D1431" s="20">
        <v>13117048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55">
        <v>0</v>
      </c>
      <c r="L1431" s="20">
        <v>0</v>
      </c>
      <c r="M1431" s="20">
        <v>1576</v>
      </c>
      <c r="N1431" s="20">
        <v>12923200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0</v>
      </c>
      <c r="U1431" s="20">
        <v>0</v>
      </c>
      <c r="V1431" s="20">
        <v>0</v>
      </c>
      <c r="W1431" s="20">
        <v>0</v>
      </c>
      <c r="X1431" s="20">
        <v>0</v>
      </c>
      <c r="Y1431" s="20">
        <v>0</v>
      </c>
      <c r="Z1431" s="20">
        <v>0</v>
      </c>
      <c r="AA1431" s="20">
        <v>0</v>
      </c>
      <c r="AB1431" s="20">
        <v>0</v>
      </c>
      <c r="AC1431" s="20">
        <v>193848</v>
      </c>
      <c r="AD1431" s="20">
        <v>0</v>
      </c>
      <c r="AE1431" s="20">
        <v>0</v>
      </c>
      <c r="AF1431" s="22" t="s">
        <v>265</v>
      </c>
      <c r="AG1431" s="22">
        <v>2022</v>
      </c>
      <c r="AH1431" s="23">
        <v>2022</v>
      </c>
      <c r="AT1431" s="10" t="e">
        <f>VLOOKUP(C1431,AW:AX,2,FALSE)</f>
        <v>#N/A</v>
      </c>
      <c r="BZ1431" s="52"/>
      <c r="CD1431" s="10" t="e">
        <f>VLOOKUP(C1431,CE:CF,2,FALSE)</f>
        <v>#N/A</v>
      </c>
    </row>
    <row r="1432" spans="1:82" ht="61.5" x14ac:dyDescent="0.85">
      <c r="A1432" s="10">
        <v>1</v>
      </c>
      <c r="B1432" s="48">
        <f>SUBTOTAL(103,$A$1033:A1432)</f>
        <v>350</v>
      </c>
      <c r="C1432" s="13" t="s">
        <v>1512</v>
      </c>
      <c r="D1432" s="20">
        <v>10963204.76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55">
        <v>0</v>
      </c>
      <c r="L1432" s="20">
        <v>0</v>
      </c>
      <c r="M1432" s="20">
        <v>1331</v>
      </c>
      <c r="N1432" s="20">
        <v>10914200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0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0</v>
      </c>
      <c r="AA1432" s="20">
        <v>0</v>
      </c>
      <c r="AB1432" s="20">
        <v>0</v>
      </c>
      <c r="AC1432" s="20">
        <v>49004.76</v>
      </c>
      <c r="AD1432" s="20">
        <v>0</v>
      </c>
      <c r="AE1432" s="20">
        <v>0</v>
      </c>
      <c r="AF1432" s="22" t="s">
        <v>265</v>
      </c>
      <c r="AG1432" s="22">
        <v>2022</v>
      </c>
      <c r="AH1432" s="22">
        <v>2022</v>
      </c>
      <c r="BZ1432" s="52"/>
      <c r="CD1432" s="10" t="e">
        <f>VLOOKUP(C1432,CE:CF,2,FALSE)</f>
        <v>#N/A</v>
      </c>
    </row>
    <row r="1433" spans="1:82" ht="61.5" x14ac:dyDescent="0.85">
      <c r="B1433" s="13" t="s">
        <v>819</v>
      </c>
      <c r="C1433" s="178"/>
      <c r="D1433" s="183">
        <v>10330100.359999999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55">
        <v>0</v>
      </c>
      <c r="L1433" s="20">
        <v>0</v>
      </c>
      <c r="M1433" s="20">
        <v>1505</v>
      </c>
      <c r="N1433" s="20">
        <v>10064138.289999999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0</v>
      </c>
      <c r="U1433" s="20">
        <v>0</v>
      </c>
      <c r="V1433" s="20">
        <v>0</v>
      </c>
      <c r="W1433" s="20">
        <v>0</v>
      </c>
      <c r="X1433" s="20">
        <v>0</v>
      </c>
      <c r="Y1433" s="20">
        <v>0</v>
      </c>
      <c r="Z1433" s="20">
        <v>0</v>
      </c>
      <c r="AA1433" s="20">
        <v>0</v>
      </c>
      <c r="AB1433" s="20">
        <v>0</v>
      </c>
      <c r="AC1433" s="20">
        <v>150962.07</v>
      </c>
      <c r="AD1433" s="20">
        <v>115000</v>
      </c>
      <c r="AE1433" s="20">
        <v>0</v>
      </c>
      <c r="AF1433" s="196" t="s">
        <v>723</v>
      </c>
      <c r="AG1433" s="196" t="s">
        <v>723</v>
      </c>
      <c r="AH1433" s="197" t="s">
        <v>723</v>
      </c>
      <c r="AT1433" s="10" t="e">
        <f t="shared" ref="AT1433:AT1447" si="93">VLOOKUP(C1433,AW:AX,2,FALSE)</f>
        <v>#N/A</v>
      </c>
      <c r="BY1433" s="69"/>
      <c r="BZ1433" s="52">
        <v>4804056</v>
      </c>
    </row>
    <row r="1434" spans="1:82" ht="61.5" x14ac:dyDescent="0.85">
      <c r="A1434" s="10">
        <v>1</v>
      </c>
      <c r="B1434" s="48">
        <f>SUBTOTAL(103,$A$1033:A1434)</f>
        <v>351</v>
      </c>
      <c r="C1434" s="78" t="s">
        <v>223</v>
      </c>
      <c r="D1434" s="20">
        <v>7915422.6499999994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55">
        <v>0</v>
      </c>
      <c r="L1434" s="20">
        <v>0</v>
      </c>
      <c r="M1434" s="20">
        <v>925</v>
      </c>
      <c r="N1434" s="20">
        <v>7685145.4699999997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0</v>
      </c>
      <c r="AA1434" s="20">
        <v>0</v>
      </c>
      <c r="AB1434" s="20">
        <v>0</v>
      </c>
      <c r="AC1434" s="20">
        <v>115277.18</v>
      </c>
      <c r="AD1434" s="20">
        <v>115000</v>
      </c>
      <c r="AE1434" s="20">
        <v>0</v>
      </c>
      <c r="AF1434" s="22">
        <v>2022</v>
      </c>
      <c r="AG1434" s="22">
        <v>2022</v>
      </c>
      <c r="AH1434" s="23">
        <v>2022</v>
      </c>
      <c r="AT1434" s="10" t="e">
        <f t="shared" si="93"/>
        <v>#N/A</v>
      </c>
      <c r="BZ1434" s="52"/>
    </row>
    <row r="1435" spans="1:82" ht="61.5" x14ac:dyDescent="0.85">
      <c r="A1435" s="10">
        <v>1</v>
      </c>
      <c r="B1435" s="48">
        <f>SUBTOTAL(103,$A$1033:A1435)</f>
        <v>352</v>
      </c>
      <c r="C1435" s="13" t="s">
        <v>1859</v>
      </c>
      <c r="D1435" s="20">
        <v>2414677.71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55">
        <v>0</v>
      </c>
      <c r="L1435" s="20">
        <v>0</v>
      </c>
      <c r="M1435" s="20">
        <v>580</v>
      </c>
      <c r="N1435" s="20">
        <v>2378992.8199999998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0</v>
      </c>
      <c r="U1435" s="20">
        <v>0</v>
      </c>
      <c r="V1435" s="20">
        <v>0</v>
      </c>
      <c r="W1435" s="20">
        <v>0</v>
      </c>
      <c r="X1435" s="20">
        <v>0</v>
      </c>
      <c r="Y1435" s="20">
        <v>0</v>
      </c>
      <c r="Z1435" s="20">
        <v>0</v>
      </c>
      <c r="AA1435" s="20">
        <v>0</v>
      </c>
      <c r="AB1435" s="20">
        <v>0</v>
      </c>
      <c r="AC1435" s="20">
        <v>35684.89</v>
      </c>
      <c r="AD1435" s="20">
        <v>0</v>
      </c>
      <c r="AE1435" s="20">
        <v>0</v>
      </c>
      <c r="AF1435" s="22" t="s">
        <v>265</v>
      </c>
      <c r="AG1435" s="22">
        <v>2022</v>
      </c>
      <c r="AH1435" s="22">
        <v>2022</v>
      </c>
      <c r="AT1435" s="10" t="e">
        <f t="shared" si="93"/>
        <v>#N/A</v>
      </c>
      <c r="BZ1435" s="52"/>
      <c r="CD1435" s="10" t="e">
        <f>VLOOKUP(C1435,CE:CF,2,FALSE)</f>
        <v>#N/A</v>
      </c>
    </row>
    <row r="1436" spans="1:82" ht="61.5" x14ac:dyDescent="0.85">
      <c r="B1436" s="13" t="s">
        <v>854</v>
      </c>
      <c r="C1436" s="178"/>
      <c r="D1436" s="183">
        <v>9705127.6799999997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55">
        <v>0</v>
      </c>
      <c r="L1436" s="20">
        <v>0</v>
      </c>
      <c r="M1436" s="20">
        <v>1501.51</v>
      </c>
      <c r="N1436" s="20">
        <v>9561702.1500000004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0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0</v>
      </c>
      <c r="AA1436" s="20">
        <v>0</v>
      </c>
      <c r="AB1436" s="20">
        <v>0</v>
      </c>
      <c r="AC1436" s="20">
        <v>143425.53</v>
      </c>
      <c r="AD1436" s="20">
        <v>0</v>
      </c>
      <c r="AE1436" s="20">
        <v>0</v>
      </c>
      <c r="AF1436" s="196" t="s">
        <v>723</v>
      </c>
      <c r="AG1436" s="196" t="s">
        <v>723</v>
      </c>
      <c r="AH1436" s="197" t="s">
        <v>723</v>
      </c>
      <c r="AT1436" s="10" t="e">
        <f t="shared" si="93"/>
        <v>#N/A</v>
      </c>
      <c r="BY1436" s="69"/>
      <c r="BZ1436" s="52">
        <v>7284801.9000000004</v>
      </c>
    </row>
    <row r="1437" spans="1:82" ht="61.5" x14ac:dyDescent="0.85">
      <c r="A1437" s="10">
        <v>1</v>
      </c>
      <c r="B1437" s="48">
        <f>SUBTOTAL(103,$A$1033:A1437)</f>
        <v>353</v>
      </c>
      <c r="C1437" s="78" t="s">
        <v>158</v>
      </c>
      <c r="D1437" s="20">
        <v>9705127.6799999997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55">
        <v>0</v>
      </c>
      <c r="L1437" s="20">
        <v>0</v>
      </c>
      <c r="M1437" s="20">
        <v>1501.51</v>
      </c>
      <c r="N1437" s="20">
        <v>9561702.1500000004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0">
        <v>0</v>
      </c>
      <c r="AC1437" s="20">
        <v>143425.53</v>
      </c>
      <c r="AD1437" s="20">
        <v>0</v>
      </c>
      <c r="AE1437" s="20">
        <v>0</v>
      </c>
      <c r="AF1437" s="22" t="s">
        <v>265</v>
      </c>
      <c r="AG1437" s="22">
        <v>2022</v>
      </c>
      <c r="AH1437" s="23">
        <v>2022</v>
      </c>
      <c r="AT1437" s="10" t="e">
        <f t="shared" si="93"/>
        <v>#N/A</v>
      </c>
      <c r="BZ1437" s="52"/>
    </row>
    <row r="1438" spans="1:82" ht="61.5" x14ac:dyDescent="0.85">
      <c r="B1438" s="13" t="s">
        <v>821</v>
      </c>
      <c r="C1438" s="178"/>
      <c r="D1438" s="183">
        <v>1702040.62</v>
      </c>
      <c r="E1438" s="20">
        <v>0</v>
      </c>
      <c r="F1438" s="20">
        <v>0</v>
      </c>
      <c r="G1438" s="20">
        <v>0</v>
      </c>
      <c r="H1438" s="20">
        <v>0</v>
      </c>
      <c r="I1438" s="20">
        <v>367412.22</v>
      </c>
      <c r="J1438" s="20">
        <v>0</v>
      </c>
      <c r="K1438" s="55">
        <v>0</v>
      </c>
      <c r="L1438" s="20">
        <v>0</v>
      </c>
      <c r="M1438" s="20">
        <v>300</v>
      </c>
      <c r="N1438" s="20">
        <v>1309475.0900000001</v>
      </c>
      <c r="O1438" s="20">
        <v>0</v>
      </c>
      <c r="P1438" s="20">
        <v>0</v>
      </c>
      <c r="Q1438" s="20">
        <v>0</v>
      </c>
      <c r="R1438" s="20">
        <v>0</v>
      </c>
      <c r="S1438" s="20">
        <v>0</v>
      </c>
      <c r="T1438" s="20">
        <v>0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0</v>
      </c>
      <c r="AA1438" s="20">
        <v>0</v>
      </c>
      <c r="AB1438" s="20">
        <v>0</v>
      </c>
      <c r="AC1438" s="20">
        <v>25153.31</v>
      </c>
      <c r="AD1438" s="20">
        <v>0</v>
      </c>
      <c r="AE1438" s="20">
        <v>0</v>
      </c>
      <c r="AF1438" s="53" t="s">
        <v>723</v>
      </c>
      <c r="AG1438" s="53" t="s">
        <v>723</v>
      </c>
      <c r="AH1438" s="64" t="s">
        <v>723</v>
      </c>
      <c r="AT1438" s="10" t="e">
        <f t="shared" si="93"/>
        <v>#N/A</v>
      </c>
      <c r="BY1438" s="69"/>
      <c r="BZ1438" s="52">
        <v>1799918.22</v>
      </c>
      <c r="CD1438" s="10" t="e">
        <f>VLOOKUP(C1438,CE:CF,2,FALSE)</f>
        <v>#N/A</v>
      </c>
    </row>
    <row r="1439" spans="1:82" ht="61.5" x14ac:dyDescent="0.85">
      <c r="A1439" s="10">
        <v>1</v>
      </c>
      <c r="B1439" s="48">
        <f>SUBTOTAL(103,$A$1033:A1439)</f>
        <v>354</v>
      </c>
      <c r="C1439" s="13" t="s">
        <v>148</v>
      </c>
      <c r="D1439" s="20">
        <v>1702040.62</v>
      </c>
      <c r="E1439" s="20">
        <v>0</v>
      </c>
      <c r="F1439" s="20">
        <v>0</v>
      </c>
      <c r="G1439" s="20">
        <v>0</v>
      </c>
      <c r="H1439" s="20">
        <v>0</v>
      </c>
      <c r="I1439" s="20">
        <v>367412.22</v>
      </c>
      <c r="J1439" s="20">
        <v>0</v>
      </c>
      <c r="K1439" s="55">
        <v>0</v>
      </c>
      <c r="L1439" s="20">
        <v>0</v>
      </c>
      <c r="M1439" s="20">
        <v>300</v>
      </c>
      <c r="N1439" s="20">
        <v>1309475.0900000001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0</v>
      </c>
      <c r="U1439" s="20">
        <v>0</v>
      </c>
      <c r="V1439" s="20">
        <v>0</v>
      </c>
      <c r="W1439" s="20">
        <v>0</v>
      </c>
      <c r="X1439" s="20">
        <v>0</v>
      </c>
      <c r="Y1439" s="20">
        <v>0</v>
      </c>
      <c r="Z1439" s="20">
        <v>0</v>
      </c>
      <c r="AA1439" s="20">
        <v>0</v>
      </c>
      <c r="AB1439" s="20">
        <v>0</v>
      </c>
      <c r="AC1439" s="20">
        <v>25153.31</v>
      </c>
      <c r="AD1439" s="20">
        <v>0</v>
      </c>
      <c r="AE1439" s="20">
        <v>0</v>
      </c>
      <c r="AF1439" s="22" t="s">
        <v>265</v>
      </c>
      <c r="AG1439" s="22">
        <v>2022</v>
      </c>
      <c r="AH1439" s="22">
        <v>2022</v>
      </c>
      <c r="AT1439" s="10" t="e">
        <f t="shared" si="93"/>
        <v>#N/A</v>
      </c>
      <c r="BZ1439" s="52"/>
      <c r="CD1439" s="10" t="e">
        <f>VLOOKUP(C1439,CE:CF,2,FALSE)</f>
        <v>#N/A</v>
      </c>
    </row>
    <row r="1440" spans="1:82" ht="61.5" x14ac:dyDescent="0.85">
      <c r="B1440" s="13" t="s">
        <v>850</v>
      </c>
      <c r="C1440" s="13"/>
      <c r="D1440" s="183">
        <v>10116691.25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55">
        <v>0</v>
      </c>
      <c r="L1440" s="20">
        <v>0</v>
      </c>
      <c r="M1440" s="20">
        <v>1371.1</v>
      </c>
      <c r="N1440" s="20">
        <v>9168442.9600000009</v>
      </c>
      <c r="O1440" s="20">
        <v>0</v>
      </c>
      <c r="P1440" s="20">
        <v>0</v>
      </c>
      <c r="Q1440" s="20">
        <v>98</v>
      </c>
      <c r="R1440" s="20">
        <v>680513.93</v>
      </c>
      <c r="S1440" s="20">
        <v>0</v>
      </c>
      <c r="T1440" s="20">
        <v>0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0</v>
      </c>
      <c r="AA1440" s="20">
        <v>0</v>
      </c>
      <c r="AB1440" s="20">
        <v>0</v>
      </c>
      <c r="AC1440" s="20">
        <v>147734.35999999999</v>
      </c>
      <c r="AD1440" s="20">
        <v>120000</v>
      </c>
      <c r="AE1440" s="20">
        <v>0</v>
      </c>
      <c r="AF1440" s="196" t="s">
        <v>723</v>
      </c>
      <c r="AG1440" s="196" t="s">
        <v>723</v>
      </c>
      <c r="AH1440" s="197" t="s">
        <v>723</v>
      </c>
      <c r="AT1440" s="10" t="e">
        <f t="shared" si="93"/>
        <v>#N/A</v>
      </c>
      <c r="BY1440" s="69"/>
      <c r="BZ1440" s="52">
        <v>4011881.02</v>
      </c>
    </row>
    <row r="1441" spans="1:82" ht="61.5" x14ac:dyDescent="0.85">
      <c r="A1441" s="10">
        <v>1</v>
      </c>
      <c r="B1441" s="48">
        <f>SUBTOTAL(103,$A$1033:A1441)</f>
        <v>355</v>
      </c>
      <c r="C1441" s="78" t="s">
        <v>163</v>
      </c>
      <c r="D1441" s="20">
        <v>690721.64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55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98</v>
      </c>
      <c r="R1441" s="20">
        <v>680513.93</v>
      </c>
      <c r="S1441" s="20">
        <v>0</v>
      </c>
      <c r="T1441" s="20">
        <v>0</v>
      </c>
      <c r="U1441" s="20">
        <v>0</v>
      </c>
      <c r="V1441" s="20">
        <v>0</v>
      </c>
      <c r="W1441" s="20">
        <v>0</v>
      </c>
      <c r="X1441" s="20">
        <v>0</v>
      </c>
      <c r="Y1441" s="20">
        <v>0</v>
      </c>
      <c r="Z1441" s="20">
        <v>0</v>
      </c>
      <c r="AA1441" s="20">
        <v>0</v>
      </c>
      <c r="AB1441" s="20">
        <v>0</v>
      </c>
      <c r="AC1441" s="20">
        <v>10207.709999999999</v>
      </c>
      <c r="AD1441" s="20">
        <v>0</v>
      </c>
      <c r="AE1441" s="20">
        <v>0</v>
      </c>
      <c r="AF1441" s="22" t="s">
        <v>265</v>
      </c>
      <c r="AG1441" s="22">
        <v>2022</v>
      </c>
      <c r="AH1441" s="23">
        <v>2022</v>
      </c>
      <c r="AT1441" s="10" t="e">
        <f t="shared" si="93"/>
        <v>#N/A</v>
      </c>
      <c r="BZ1441" s="52"/>
    </row>
    <row r="1442" spans="1:82" ht="61.5" x14ac:dyDescent="0.85">
      <c r="A1442" s="10">
        <v>1</v>
      </c>
      <c r="B1442" s="48">
        <f>SUBTOTAL(103,$A$1033:A1442)</f>
        <v>356</v>
      </c>
      <c r="C1442" s="78" t="s">
        <v>164</v>
      </c>
      <c r="D1442" s="20">
        <v>6496980.1600000001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55">
        <v>0</v>
      </c>
      <c r="L1442" s="20">
        <v>0</v>
      </c>
      <c r="M1442" s="20">
        <v>771.1</v>
      </c>
      <c r="N1442" s="20">
        <v>6282739.0700000003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20">
        <v>0</v>
      </c>
      <c r="U1442" s="20">
        <v>0</v>
      </c>
      <c r="V1442" s="20">
        <v>0</v>
      </c>
      <c r="W1442" s="20">
        <v>0</v>
      </c>
      <c r="X1442" s="20">
        <v>0</v>
      </c>
      <c r="Y1442" s="20">
        <v>0</v>
      </c>
      <c r="Z1442" s="20">
        <v>0</v>
      </c>
      <c r="AA1442" s="20">
        <v>0</v>
      </c>
      <c r="AB1442" s="20">
        <v>0</v>
      </c>
      <c r="AC1442" s="20">
        <v>94241.09</v>
      </c>
      <c r="AD1442" s="20">
        <v>120000</v>
      </c>
      <c r="AE1442" s="20">
        <v>0</v>
      </c>
      <c r="AF1442" s="22">
        <v>2022</v>
      </c>
      <c r="AG1442" s="22">
        <v>2022</v>
      </c>
      <c r="AH1442" s="23">
        <v>2022</v>
      </c>
      <c r="AT1442" s="10" t="e">
        <f t="shared" si="93"/>
        <v>#N/A</v>
      </c>
      <c r="BZ1442" s="52"/>
    </row>
    <row r="1443" spans="1:82" ht="61.5" x14ac:dyDescent="0.85">
      <c r="A1443" s="10">
        <v>1</v>
      </c>
      <c r="B1443" s="48">
        <f>SUBTOTAL(103,$A$1033:A1443)</f>
        <v>357</v>
      </c>
      <c r="C1443" s="13" t="s">
        <v>154</v>
      </c>
      <c r="D1443" s="20">
        <v>2928989.45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55">
        <v>0</v>
      </c>
      <c r="L1443" s="20">
        <v>0</v>
      </c>
      <c r="M1443" s="20">
        <v>600</v>
      </c>
      <c r="N1443" s="20">
        <v>2885703.89</v>
      </c>
      <c r="O1443" s="20">
        <v>0</v>
      </c>
      <c r="P1443" s="20">
        <v>0</v>
      </c>
      <c r="Q1443" s="20">
        <v>0</v>
      </c>
      <c r="R1443" s="20">
        <v>0</v>
      </c>
      <c r="S1443" s="20">
        <v>0</v>
      </c>
      <c r="T1443" s="20">
        <v>0</v>
      </c>
      <c r="U1443" s="20">
        <v>0</v>
      </c>
      <c r="V1443" s="20">
        <v>0</v>
      </c>
      <c r="W1443" s="20">
        <v>0</v>
      </c>
      <c r="X1443" s="20">
        <v>0</v>
      </c>
      <c r="Y1443" s="20">
        <v>0</v>
      </c>
      <c r="Z1443" s="20">
        <v>0</v>
      </c>
      <c r="AA1443" s="20">
        <v>0</v>
      </c>
      <c r="AB1443" s="20">
        <v>0</v>
      </c>
      <c r="AC1443" s="20">
        <v>43285.56</v>
      </c>
      <c r="AD1443" s="20">
        <v>0</v>
      </c>
      <c r="AE1443" s="20">
        <v>0</v>
      </c>
      <c r="AF1443" s="22" t="s">
        <v>265</v>
      </c>
      <c r="AG1443" s="22">
        <v>2022</v>
      </c>
      <c r="AH1443" s="22">
        <v>2022</v>
      </c>
      <c r="AT1443" s="10" t="e">
        <f t="shared" si="93"/>
        <v>#N/A</v>
      </c>
      <c r="BZ1443" s="52"/>
      <c r="CD1443" s="10" t="e">
        <f>VLOOKUP(C1443,CE:CF,2,FALSE)</f>
        <v>#N/A</v>
      </c>
    </row>
    <row r="1444" spans="1:82" ht="61.5" x14ac:dyDescent="0.85">
      <c r="B1444" s="13" t="s">
        <v>823</v>
      </c>
      <c r="C1444" s="13"/>
      <c r="D1444" s="183">
        <v>18629143.690000001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55">
        <v>0</v>
      </c>
      <c r="L1444" s="20">
        <v>0</v>
      </c>
      <c r="M1444" s="20">
        <v>2059.46</v>
      </c>
      <c r="N1444" s="20">
        <v>13419694.879999999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20">
        <v>0</v>
      </c>
      <c r="U1444" s="20">
        <v>4756801.37</v>
      </c>
      <c r="V1444" s="20">
        <v>0</v>
      </c>
      <c r="W1444" s="20">
        <v>0</v>
      </c>
      <c r="X1444" s="20">
        <v>0</v>
      </c>
      <c r="Y1444" s="20">
        <v>0</v>
      </c>
      <c r="Z1444" s="20">
        <v>0</v>
      </c>
      <c r="AA1444" s="20">
        <v>0</v>
      </c>
      <c r="AB1444" s="20">
        <v>0</v>
      </c>
      <c r="AC1444" s="20">
        <v>272647.44000000006</v>
      </c>
      <c r="AD1444" s="20">
        <v>180000</v>
      </c>
      <c r="AE1444" s="20">
        <v>0</v>
      </c>
      <c r="AF1444" s="196" t="s">
        <v>723</v>
      </c>
      <c r="AG1444" s="196" t="s">
        <v>723</v>
      </c>
      <c r="AH1444" s="197" t="s">
        <v>723</v>
      </c>
      <c r="AT1444" s="10" t="e">
        <f t="shared" si="93"/>
        <v>#N/A</v>
      </c>
      <c r="BY1444" s="69"/>
      <c r="BZ1444" s="52">
        <v>6026117.5699999994</v>
      </c>
    </row>
    <row r="1445" spans="1:82" ht="61.5" x14ac:dyDescent="0.85">
      <c r="A1445" s="10">
        <v>1</v>
      </c>
      <c r="B1445" s="48">
        <f>SUBTOTAL(103,$A$1033:A1445)</f>
        <v>358</v>
      </c>
      <c r="C1445" s="78" t="s">
        <v>1889</v>
      </c>
      <c r="D1445" s="20">
        <v>5013484.0200000005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55">
        <v>0</v>
      </c>
      <c r="L1445" s="20">
        <v>0</v>
      </c>
      <c r="M1445" s="20">
        <v>767.4</v>
      </c>
      <c r="N1445" s="20">
        <v>4939393.12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0</v>
      </c>
      <c r="U1445" s="20">
        <v>0</v>
      </c>
      <c r="V1445" s="20">
        <v>0</v>
      </c>
      <c r="W1445" s="20">
        <v>0</v>
      </c>
      <c r="X1445" s="20">
        <v>0</v>
      </c>
      <c r="Y1445" s="20">
        <v>0</v>
      </c>
      <c r="Z1445" s="20">
        <v>0</v>
      </c>
      <c r="AA1445" s="20">
        <v>0</v>
      </c>
      <c r="AB1445" s="20">
        <v>0</v>
      </c>
      <c r="AC1445" s="20">
        <v>74090.899999999994</v>
      </c>
      <c r="AD1445" s="20">
        <v>0</v>
      </c>
      <c r="AE1445" s="20">
        <v>0</v>
      </c>
      <c r="AF1445" s="22" t="s">
        <v>265</v>
      </c>
      <c r="AG1445" s="22">
        <v>2022</v>
      </c>
      <c r="AH1445" s="23">
        <v>2022</v>
      </c>
      <c r="AT1445" s="10" t="e">
        <f t="shared" si="93"/>
        <v>#N/A</v>
      </c>
      <c r="BZ1445" s="52"/>
    </row>
    <row r="1446" spans="1:82" ht="61.5" x14ac:dyDescent="0.85">
      <c r="A1446" s="10">
        <v>1</v>
      </c>
      <c r="B1446" s="48">
        <f>SUBTOTAL(103,$A$1033:A1446)</f>
        <v>359</v>
      </c>
      <c r="C1446" s="78" t="s">
        <v>1896</v>
      </c>
      <c r="D1446" s="20">
        <v>1630353.6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55">
        <v>0</v>
      </c>
      <c r="L1446" s="20">
        <v>0</v>
      </c>
      <c r="M1446" s="20">
        <v>193.5</v>
      </c>
      <c r="N1446" s="20">
        <v>1497885.32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0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0</v>
      </c>
      <c r="AA1446" s="20">
        <v>0</v>
      </c>
      <c r="AB1446" s="20">
        <v>0</v>
      </c>
      <c r="AC1446" s="20">
        <v>22468.28</v>
      </c>
      <c r="AD1446" s="20">
        <v>110000</v>
      </c>
      <c r="AE1446" s="20">
        <v>0</v>
      </c>
      <c r="AF1446" s="22">
        <v>2022</v>
      </c>
      <c r="AG1446" s="22">
        <v>2022</v>
      </c>
      <c r="AH1446" s="23">
        <v>2022</v>
      </c>
      <c r="AT1446" s="10" t="e">
        <f t="shared" si="93"/>
        <v>#N/A</v>
      </c>
      <c r="BZ1446" s="52"/>
    </row>
    <row r="1447" spans="1:82" ht="61.5" x14ac:dyDescent="0.85">
      <c r="A1447" s="10">
        <v>1</v>
      </c>
      <c r="B1447" s="48">
        <f>SUBTOTAL(103,$A$1033:A1447)</f>
        <v>360</v>
      </c>
      <c r="C1447" s="78" t="s">
        <v>162</v>
      </c>
      <c r="D1447" s="20">
        <v>2641931.13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55">
        <v>0</v>
      </c>
      <c r="L1447" s="20">
        <v>0</v>
      </c>
      <c r="M1447" s="20">
        <v>313.56</v>
      </c>
      <c r="N1447" s="20">
        <v>2533922.2999999998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0</v>
      </c>
      <c r="U1447" s="20">
        <v>0</v>
      </c>
      <c r="V1447" s="20">
        <v>0</v>
      </c>
      <c r="W1447" s="20">
        <v>0</v>
      </c>
      <c r="X1447" s="20">
        <v>0</v>
      </c>
      <c r="Y1447" s="20">
        <v>0</v>
      </c>
      <c r="Z1447" s="20">
        <v>0</v>
      </c>
      <c r="AA1447" s="20">
        <v>0</v>
      </c>
      <c r="AB1447" s="20">
        <v>0</v>
      </c>
      <c r="AC1447" s="20">
        <v>38008.83</v>
      </c>
      <c r="AD1447" s="20">
        <v>70000</v>
      </c>
      <c r="AE1447" s="20">
        <v>0</v>
      </c>
      <c r="AF1447" s="22">
        <v>2022</v>
      </c>
      <c r="AG1447" s="22">
        <v>2022</v>
      </c>
      <c r="AH1447" s="23">
        <v>2022</v>
      </c>
      <c r="AT1447" s="10" t="e">
        <f t="shared" si="93"/>
        <v>#N/A</v>
      </c>
      <c r="BZ1447" s="52"/>
    </row>
    <row r="1448" spans="1:82" ht="61.5" x14ac:dyDescent="0.85">
      <c r="A1448" s="10">
        <v>1</v>
      </c>
      <c r="B1448" s="48">
        <f>SUBTOTAL(103,$A$1033:A1448)</f>
        <v>361</v>
      </c>
      <c r="C1448" s="13" t="s">
        <v>141</v>
      </c>
      <c r="D1448" s="20">
        <v>4828153.3899999997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55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0</v>
      </c>
      <c r="U1448" s="20">
        <v>4756801.37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0">
        <v>0</v>
      </c>
      <c r="AC1448" s="20">
        <v>71352.02</v>
      </c>
      <c r="AD1448" s="20">
        <v>0</v>
      </c>
      <c r="AE1448" s="20">
        <v>0</v>
      </c>
      <c r="AF1448" s="22" t="s">
        <v>265</v>
      </c>
      <c r="AG1448" s="22">
        <v>2022</v>
      </c>
      <c r="AH1448" s="22">
        <v>2022</v>
      </c>
      <c r="AT1448" s="10" t="e">
        <v>#N/A</v>
      </c>
      <c r="BZ1448" s="52"/>
      <c r="CD1448" s="10" t="e">
        <v>#N/A</v>
      </c>
    </row>
    <row r="1449" spans="1:82" ht="61.5" x14ac:dyDescent="0.85">
      <c r="A1449" s="10">
        <v>1</v>
      </c>
      <c r="B1449" s="48">
        <f>SUBTOTAL(103,$A$1033:A1449)</f>
        <v>362</v>
      </c>
      <c r="C1449" s="13" t="s">
        <v>153</v>
      </c>
      <c r="D1449" s="20">
        <v>4515221.55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55">
        <v>0</v>
      </c>
      <c r="L1449" s="20">
        <v>0</v>
      </c>
      <c r="M1449" s="20">
        <v>785</v>
      </c>
      <c r="N1449" s="20">
        <v>4448494.1399999997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20">
        <v>0</v>
      </c>
      <c r="U1449" s="20">
        <v>0</v>
      </c>
      <c r="V1449" s="20">
        <v>0</v>
      </c>
      <c r="W1449" s="20">
        <v>0</v>
      </c>
      <c r="X1449" s="20">
        <v>0</v>
      </c>
      <c r="Y1449" s="20">
        <v>0</v>
      </c>
      <c r="Z1449" s="20">
        <v>0</v>
      </c>
      <c r="AA1449" s="20">
        <v>0</v>
      </c>
      <c r="AB1449" s="20">
        <v>0</v>
      </c>
      <c r="AC1449" s="20">
        <v>66727.41</v>
      </c>
      <c r="AD1449" s="20">
        <v>0</v>
      </c>
      <c r="AE1449" s="20">
        <v>0</v>
      </c>
      <c r="AF1449" s="22" t="s">
        <v>265</v>
      </c>
      <c r="AG1449" s="22">
        <v>2022</v>
      </c>
      <c r="AH1449" s="22">
        <v>2022</v>
      </c>
      <c r="AT1449" s="10" t="e">
        <f>VLOOKUP(C1449,AW:AX,2,FALSE)</f>
        <v>#N/A</v>
      </c>
      <c r="BZ1449" s="52"/>
      <c r="CD1449" s="10" t="e">
        <f>VLOOKUP(C1449,CE:CF,2,FALSE)</f>
        <v>#N/A</v>
      </c>
    </row>
    <row r="1450" spans="1:82" ht="61.5" x14ac:dyDescent="0.85">
      <c r="B1450" s="13" t="s">
        <v>824</v>
      </c>
      <c r="C1450" s="13"/>
      <c r="D1450" s="183">
        <v>36678108.909999996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55">
        <v>0</v>
      </c>
      <c r="L1450" s="20">
        <v>0</v>
      </c>
      <c r="M1450" s="20">
        <v>4601.79</v>
      </c>
      <c r="N1450" s="20">
        <v>35381388.100000001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0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0</v>
      </c>
      <c r="AA1450" s="20">
        <v>400000</v>
      </c>
      <c r="AB1450" s="20">
        <v>0</v>
      </c>
      <c r="AC1450" s="20">
        <v>536720.80999999994</v>
      </c>
      <c r="AD1450" s="20">
        <v>360000</v>
      </c>
      <c r="AE1450" s="20">
        <v>0</v>
      </c>
      <c r="AF1450" s="196" t="s">
        <v>723</v>
      </c>
      <c r="AG1450" s="196" t="s">
        <v>723</v>
      </c>
      <c r="AH1450" s="197" t="s">
        <v>723</v>
      </c>
      <c r="AT1450" s="10" t="e">
        <f>VLOOKUP(C1450,AW:AX,2,FALSE)</f>
        <v>#N/A</v>
      </c>
      <c r="BY1450" s="69"/>
      <c r="BZ1450" s="52">
        <v>12459674.15</v>
      </c>
    </row>
    <row r="1451" spans="1:82" ht="61.5" x14ac:dyDescent="0.85">
      <c r="A1451" s="10">
        <v>1</v>
      </c>
      <c r="B1451" s="48">
        <f>SUBTOTAL(103,$A$1033:A1451)</f>
        <v>363</v>
      </c>
      <c r="C1451" s="78" t="s">
        <v>159</v>
      </c>
      <c r="D1451" s="20">
        <v>8341368.5999999996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55">
        <v>0</v>
      </c>
      <c r="L1451" s="20">
        <v>0</v>
      </c>
      <c r="M1451" s="20">
        <v>1276.79</v>
      </c>
      <c r="N1451" s="20">
        <v>8218097.1399999997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20">
        <v>0</v>
      </c>
      <c r="U1451" s="20">
        <v>0</v>
      </c>
      <c r="V1451" s="20">
        <v>0</v>
      </c>
      <c r="W1451" s="20">
        <v>0</v>
      </c>
      <c r="X1451" s="20">
        <v>0</v>
      </c>
      <c r="Y1451" s="20">
        <v>0</v>
      </c>
      <c r="Z1451" s="20">
        <v>0</v>
      </c>
      <c r="AA1451" s="20">
        <v>0</v>
      </c>
      <c r="AB1451" s="20">
        <v>0</v>
      </c>
      <c r="AC1451" s="20">
        <v>123271.46</v>
      </c>
      <c r="AD1451" s="20">
        <v>0</v>
      </c>
      <c r="AE1451" s="20">
        <v>0</v>
      </c>
      <c r="AF1451" s="22" t="s">
        <v>265</v>
      </c>
      <c r="AG1451" s="22">
        <v>2022</v>
      </c>
      <c r="AH1451" s="23">
        <v>2022</v>
      </c>
      <c r="AT1451" s="10" t="e">
        <f>VLOOKUP(C1451,AW:AX,2,FALSE)</f>
        <v>#N/A</v>
      </c>
      <c r="BZ1451" s="52"/>
    </row>
    <row r="1452" spans="1:82" ht="61.5" x14ac:dyDescent="0.85">
      <c r="A1452" s="10">
        <v>1</v>
      </c>
      <c r="B1452" s="48">
        <f>SUBTOTAL(103,$A$1033:A1452)</f>
        <v>364</v>
      </c>
      <c r="C1452" s="78" t="s">
        <v>161</v>
      </c>
      <c r="D1452" s="20">
        <v>6304033.9199999999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55">
        <v>0</v>
      </c>
      <c r="L1452" s="20">
        <v>0</v>
      </c>
      <c r="M1452" s="20">
        <v>748.2</v>
      </c>
      <c r="N1452" s="20">
        <v>6053235.3899999997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20">
        <v>0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0</v>
      </c>
      <c r="AA1452" s="20">
        <v>0</v>
      </c>
      <c r="AB1452" s="20">
        <v>0</v>
      </c>
      <c r="AC1452" s="20">
        <v>90798.53</v>
      </c>
      <c r="AD1452" s="20">
        <v>160000</v>
      </c>
      <c r="AE1452" s="20">
        <v>0</v>
      </c>
      <c r="AF1452" s="22">
        <v>2022</v>
      </c>
      <c r="AG1452" s="22">
        <v>2022</v>
      </c>
      <c r="AH1452" s="23">
        <v>2022</v>
      </c>
      <c r="AT1452" s="10" t="e">
        <f>VLOOKUP(C1452,AW:AX,2,FALSE)</f>
        <v>#N/A</v>
      </c>
      <c r="BZ1452" s="52"/>
    </row>
    <row r="1453" spans="1:82" ht="61.5" x14ac:dyDescent="0.85">
      <c r="A1453" s="10">
        <v>1</v>
      </c>
      <c r="B1453" s="48">
        <f>SUBTOTAL(103,$A$1033:A1453)</f>
        <v>365</v>
      </c>
      <c r="C1453" s="13" t="s">
        <v>1220</v>
      </c>
      <c r="D1453" s="20">
        <v>406000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55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0</v>
      </c>
      <c r="U1453" s="20">
        <v>0</v>
      </c>
      <c r="V1453" s="20">
        <v>0</v>
      </c>
      <c r="W1453" s="20">
        <v>0</v>
      </c>
      <c r="X1453" s="20">
        <v>0</v>
      </c>
      <c r="Y1453" s="20">
        <v>0</v>
      </c>
      <c r="Z1453" s="20">
        <v>0</v>
      </c>
      <c r="AA1453" s="20">
        <v>400000</v>
      </c>
      <c r="AB1453" s="20">
        <v>0</v>
      </c>
      <c r="AC1453" s="20">
        <v>6000</v>
      </c>
      <c r="AD1453" s="20">
        <v>0</v>
      </c>
      <c r="AE1453" s="20">
        <v>0</v>
      </c>
      <c r="AF1453" s="22" t="s">
        <v>265</v>
      </c>
      <c r="AG1453" s="22">
        <v>2022</v>
      </c>
      <c r="AH1453" s="23">
        <v>2022</v>
      </c>
      <c r="BZ1453" s="52"/>
      <c r="CD1453" s="10" t="e">
        <f>VLOOKUP(C1453,CE:CF,2,FALSE)</f>
        <v>#N/A</v>
      </c>
    </row>
    <row r="1454" spans="1:82" ht="61.5" x14ac:dyDescent="0.85">
      <c r="A1454" s="10">
        <v>1</v>
      </c>
      <c r="B1454" s="48">
        <f>SUBTOTAL(103,$A$1033:A1454)</f>
        <v>366</v>
      </c>
      <c r="C1454" s="13" t="s">
        <v>1249</v>
      </c>
      <c r="D1454" s="20">
        <v>7973434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55">
        <v>0</v>
      </c>
      <c r="L1454" s="20">
        <v>0</v>
      </c>
      <c r="M1454" s="20">
        <v>958</v>
      </c>
      <c r="N1454" s="20">
        <v>7855600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20">
        <v>0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0</v>
      </c>
      <c r="AA1454" s="20">
        <v>0</v>
      </c>
      <c r="AB1454" s="20">
        <v>0</v>
      </c>
      <c r="AC1454" s="20">
        <v>117834</v>
      </c>
      <c r="AD1454" s="20">
        <v>0</v>
      </c>
      <c r="AE1454" s="20">
        <v>0</v>
      </c>
      <c r="AF1454" s="22" t="s">
        <v>265</v>
      </c>
      <c r="AG1454" s="22">
        <v>2022</v>
      </c>
      <c r="AH1454" s="23">
        <v>2022</v>
      </c>
      <c r="BZ1454" s="52"/>
      <c r="CD1454" s="10">
        <f>VLOOKUP(C1454,CE:CF,2,FALSE)</f>
        <v>958</v>
      </c>
    </row>
    <row r="1455" spans="1:82" ht="61.5" x14ac:dyDescent="0.85">
      <c r="A1455" s="10">
        <v>1</v>
      </c>
      <c r="B1455" s="48">
        <f>SUBTOTAL(103,$A$1033:A1455)</f>
        <v>367</v>
      </c>
      <c r="C1455" s="13" t="s">
        <v>1248</v>
      </c>
      <c r="D1455" s="20">
        <v>4161500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55">
        <v>0</v>
      </c>
      <c r="L1455" s="20">
        <v>0</v>
      </c>
      <c r="M1455" s="20">
        <v>500</v>
      </c>
      <c r="N1455" s="20">
        <v>4100000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20">
        <v>0</v>
      </c>
      <c r="U1455" s="20">
        <v>0</v>
      </c>
      <c r="V1455" s="20">
        <v>0</v>
      </c>
      <c r="W1455" s="20">
        <v>0</v>
      </c>
      <c r="X1455" s="20">
        <v>0</v>
      </c>
      <c r="Y1455" s="20">
        <v>0</v>
      </c>
      <c r="Z1455" s="20">
        <v>0</v>
      </c>
      <c r="AA1455" s="20">
        <v>0</v>
      </c>
      <c r="AB1455" s="20">
        <v>0</v>
      </c>
      <c r="AC1455" s="20">
        <v>61500</v>
      </c>
      <c r="AD1455" s="20">
        <v>0</v>
      </c>
      <c r="AE1455" s="20">
        <v>0</v>
      </c>
      <c r="AF1455" s="22" t="s">
        <v>265</v>
      </c>
      <c r="AG1455" s="22">
        <v>2022</v>
      </c>
      <c r="AH1455" s="23">
        <v>2022</v>
      </c>
      <c r="BZ1455" s="52"/>
      <c r="CD1455" s="10">
        <f>VLOOKUP(C1455,CE:CF,2,FALSE)</f>
        <v>500</v>
      </c>
    </row>
    <row r="1456" spans="1:82" ht="61.5" x14ac:dyDescent="0.85">
      <c r="A1456" s="10">
        <v>1</v>
      </c>
      <c r="B1456" s="48">
        <f>SUBTOTAL(103,$A$1033:A1456)</f>
        <v>368</v>
      </c>
      <c r="C1456" s="13" t="s">
        <v>1885</v>
      </c>
      <c r="D1456" s="20">
        <v>9491772.3900000006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55">
        <v>0</v>
      </c>
      <c r="L1456" s="20">
        <v>0</v>
      </c>
      <c r="M1456" s="20">
        <v>1118.8</v>
      </c>
      <c r="N1456" s="20">
        <v>9154455.5700000003</v>
      </c>
      <c r="O1456" s="20">
        <v>0</v>
      </c>
      <c r="P1456" s="20">
        <v>0</v>
      </c>
      <c r="Q1456" s="20">
        <v>0</v>
      </c>
      <c r="R1456" s="20">
        <v>0</v>
      </c>
      <c r="S1456" s="20">
        <v>0</v>
      </c>
      <c r="T1456" s="20">
        <v>0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0</v>
      </c>
      <c r="AA1456" s="20">
        <v>0</v>
      </c>
      <c r="AB1456" s="20">
        <v>0</v>
      </c>
      <c r="AC1456" s="20">
        <v>137316.81999999998</v>
      </c>
      <c r="AD1456" s="20">
        <v>200000</v>
      </c>
      <c r="AE1456" s="20">
        <v>0</v>
      </c>
      <c r="AF1456" s="22">
        <v>2022</v>
      </c>
      <c r="AG1456" s="22">
        <v>2022</v>
      </c>
      <c r="AH1456" s="23">
        <v>2022</v>
      </c>
      <c r="AT1456" s="10" t="e">
        <f>VLOOKUP(C1456,AW:AX,2,FALSE)</f>
        <v>#N/A</v>
      </c>
      <c r="BZ1456" s="52"/>
      <c r="CD1456" s="10" t="e">
        <f>VLOOKUP(C1456,CE:CF,2,FALSE)</f>
        <v>#N/A</v>
      </c>
    </row>
    <row r="1457" spans="1:82" ht="61.5" x14ac:dyDescent="0.85">
      <c r="B1457" s="13" t="s">
        <v>825</v>
      </c>
      <c r="C1457" s="13"/>
      <c r="D1457" s="183">
        <v>20133492.34</v>
      </c>
      <c r="E1457" s="20">
        <v>0</v>
      </c>
      <c r="F1457" s="20">
        <v>0</v>
      </c>
      <c r="G1457" s="20">
        <v>0</v>
      </c>
      <c r="H1457" s="20">
        <v>0</v>
      </c>
      <c r="I1457" s="20">
        <v>2370027.09</v>
      </c>
      <c r="J1457" s="20">
        <v>0</v>
      </c>
      <c r="K1457" s="55">
        <v>0</v>
      </c>
      <c r="L1457" s="20">
        <v>0</v>
      </c>
      <c r="M1457" s="20">
        <v>1074.8399999999999</v>
      </c>
      <c r="N1457" s="20">
        <v>6992928.3399999999</v>
      </c>
      <c r="O1457" s="20">
        <v>146</v>
      </c>
      <c r="P1457" s="20">
        <v>365939.61</v>
      </c>
      <c r="Q1457" s="20">
        <v>1414.36</v>
      </c>
      <c r="R1457" s="20">
        <v>9821343.7100000009</v>
      </c>
      <c r="S1457" s="20">
        <v>0</v>
      </c>
      <c r="T1457" s="20">
        <v>0</v>
      </c>
      <c r="U1457" s="20">
        <v>0</v>
      </c>
      <c r="V1457" s="20">
        <v>0</v>
      </c>
      <c r="W1457" s="20">
        <v>0</v>
      </c>
      <c r="X1457" s="20">
        <v>0</v>
      </c>
      <c r="Y1457" s="20">
        <v>0</v>
      </c>
      <c r="Z1457" s="20">
        <v>0</v>
      </c>
      <c r="AA1457" s="20">
        <v>0</v>
      </c>
      <c r="AB1457" s="20">
        <v>0</v>
      </c>
      <c r="AC1457" s="20">
        <v>293253.59000000003</v>
      </c>
      <c r="AD1457" s="20">
        <v>290000</v>
      </c>
      <c r="AE1457" s="20">
        <v>0</v>
      </c>
      <c r="AF1457" s="196" t="s">
        <v>723</v>
      </c>
      <c r="AG1457" s="196" t="s">
        <v>723</v>
      </c>
      <c r="AH1457" s="197" t="s">
        <v>723</v>
      </c>
      <c r="AT1457" s="10" t="e">
        <f>VLOOKUP(C1457,AW:AX,2,FALSE)</f>
        <v>#N/A</v>
      </c>
      <c r="BY1457" s="69"/>
      <c r="BZ1457" s="52">
        <v>11707868.220000001</v>
      </c>
    </row>
    <row r="1458" spans="1:82" ht="61.5" x14ac:dyDescent="0.85">
      <c r="A1458" s="10">
        <v>1</v>
      </c>
      <c r="B1458" s="48">
        <f>SUBTOTAL(103,$A$1033:A1458)</f>
        <v>369</v>
      </c>
      <c r="C1458" s="78" t="s">
        <v>155</v>
      </c>
      <c r="D1458" s="20">
        <v>2997006.1999999997</v>
      </c>
      <c r="E1458" s="20">
        <v>0</v>
      </c>
      <c r="F1458" s="20">
        <v>0</v>
      </c>
      <c r="G1458" s="20">
        <v>0</v>
      </c>
      <c r="H1458" s="20">
        <v>0</v>
      </c>
      <c r="I1458" s="20">
        <v>2370027.09</v>
      </c>
      <c r="J1458" s="20">
        <v>0</v>
      </c>
      <c r="K1458" s="55">
        <v>0</v>
      </c>
      <c r="L1458" s="20">
        <v>0</v>
      </c>
      <c r="M1458" s="20">
        <v>0</v>
      </c>
      <c r="N1458" s="20">
        <v>0</v>
      </c>
      <c r="O1458" s="20">
        <v>146</v>
      </c>
      <c r="P1458" s="20">
        <v>365939.61</v>
      </c>
      <c r="Q1458" s="20">
        <v>0</v>
      </c>
      <c r="R1458" s="20">
        <v>0</v>
      </c>
      <c r="S1458" s="20">
        <v>0</v>
      </c>
      <c r="T1458" s="20">
        <v>0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0</v>
      </c>
      <c r="AA1458" s="20">
        <v>0</v>
      </c>
      <c r="AB1458" s="20">
        <v>0</v>
      </c>
      <c r="AC1458" s="20">
        <v>41039.5</v>
      </c>
      <c r="AD1458" s="20">
        <v>220000</v>
      </c>
      <c r="AE1458" s="20">
        <v>0</v>
      </c>
      <c r="AF1458" s="22">
        <v>2022</v>
      </c>
      <c r="AG1458" s="22">
        <v>2022</v>
      </c>
      <c r="AH1458" s="23">
        <v>2022</v>
      </c>
      <c r="AT1458" s="10" t="e">
        <f>VLOOKUP(C1458,AW:AX,2,FALSE)</f>
        <v>#N/A</v>
      </c>
      <c r="BZ1458" s="52"/>
    </row>
    <row r="1459" spans="1:82" ht="61.5" x14ac:dyDescent="0.85">
      <c r="A1459" s="10">
        <v>1</v>
      </c>
      <c r="B1459" s="48">
        <f>SUBTOTAL(103,$A$1033:A1459)</f>
        <v>370</v>
      </c>
      <c r="C1459" s="13" t="s">
        <v>147</v>
      </c>
      <c r="D1459" s="20">
        <v>9968663.870000001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55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1414.36</v>
      </c>
      <c r="R1459" s="20">
        <v>9821343.7100000009</v>
      </c>
      <c r="S1459" s="20">
        <v>0</v>
      </c>
      <c r="T1459" s="20">
        <v>0</v>
      </c>
      <c r="U1459" s="20">
        <v>0</v>
      </c>
      <c r="V1459" s="20">
        <v>0</v>
      </c>
      <c r="W1459" s="20">
        <v>0</v>
      </c>
      <c r="X1459" s="20">
        <v>0</v>
      </c>
      <c r="Y1459" s="20">
        <v>0</v>
      </c>
      <c r="Z1459" s="20">
        <v>0</v>
      </c>
      <c r="AA1459" s="20">
        <v>0</v>
      </c>
      <c r="AB1459" s="20">
        <v>0</v>
      </c>
      <c r="AC1459" s="20">
        <v>147320.16</v>
      </c>
      <c r="AD1459" s="20">
        <v>0</v>
      </c>
      <c r="AE1459" s="20">
        <v>0</v>
      </c>
      <c r="AF1459" s="22" t="s">
        <v>265</v>
      </c>
      <c r="AG1459" s="22">
        <v>2022</v>
      </c>
      <c r="AH1459" s="23">
        <v>2022</v>
      </c>
      <c r="AT1459" s="10" t="e">
        <f>VLOOKUP(C1459,AW:AX,2,FALSE)</f>
        <v>#N/A</v>
      </c>
      <c r="BZ1459" s="52"/>
      <c r="CD1459" s="10" t="e">
        <f>VLOOKUP(C1459,CE:CF,2,FALSE)</f>
        <v>#N/A</v>
      </c>
    </row>
    <row r="1460" spans="1:82" ht="61.5" x14ac:dyDescent="0.85">
      <c r="A1460" s="10">
        <v>1</v>
      </c>
      <c r="B1460" s="48">
        <f>SUBTOTAL(103,$A$1033:A1460)</f>
        <v>371</v>
      </c>
      <c r="C1460" s="78" t="s">
        <v>2235</v>
      </c>
      <c r="D1460" s="20">
        <v>2315691.9099999997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55">
        <v>0</v>
      </c>
      <c r="L1460" s="20">
        <v>0</v>
      </c>
      <c r="M1460" s="20">
        <v>274.83999999999997</v>
      </c>
      <c r="N1460" s="20">
        <v>2212504.34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0</v>
      </c>
      <c r="U1460" s="20">
        <v>0</v>
      </c>
      <c r="V1460" s="20">
        <v>0</v>
      </c>
      <c r="W1460" s="20">
        <v>0</v>
      </c>
      <c r="X1460" s="20">
        <v>0</v>
      </c>
      <c r="Y1460" s="20">
        <v>0</v>
      </c>
      <c r="Z1460" s="20">
        <v>0</v>
      </c>
      <c r="AA1460" s="20">
        <v>0</v>
      </c>
      <c r="AB1460" s="20">
        <v>0</v>
      </c>
      <c r="AC1460" s="20">
        <v>33187.57</v>
      </c>
      <c r="AD1460" s="20">
        <v>70000</v>
      </c>
      <c r="AE1460" s="20">
        <v>0</v>
      </c>
      <c r="AF1460" s="22">
        <v>2022</v>
      </c>
      <c r="AG1460" s="22">
        <v>2022</v>
      </c>
      <c r="AH1460" s="23">
        <v>2022</v>
      </c>
      <c r="AT1460" s="10" t="e">
        <f>VLOOKUP(C1460,#REF!,2,FALSE)</f>
        <v>#REF!</v>
      </c>
      <c r="BZ1460" s="52"/>
    </row>
    <row r="1461" spans="1:82" ht="61.5" x14ac:dyDescent="0.85">
      <c r="A1461" s="10">
        <v>1</v>
      </c>
      <c r="B1461" s="48">
        <f>SUBTOTAL(103,$A$1033:A1461)</f>
        <v>372</v>
      </c>
      <c r="C1461" s="13" t="s">
        <v>2247</v>
      </c>
      <c r="D1461" s="20">
        <v>4852130.3600000003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55">
        <v>0</v>
      </c>
      <c r="L1461" s="20">
        <v>0</v>
      </c>
      <c r="M1461" s="20">
        <v>800</v>
      </c>
      <c r="N1461" s="20">
        <v>4780424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0</v>
      </c>
      <c r="U1461" s="20">
        <v>0</v>
      </c>
      <c r="V1461" s="20">
        <v>0</v>
      </c>
      <c r="W1461" s="20">
        <v>0</v>
      </c>
      <c r="X1461" s="20">
        <v>0</v>
      </c>
      <c r="Y1461" s="20">
        <v>0</v>
      </c>
      <c r="Z1461" s="20">
        <v>0</v>
      </c>
      <c r="AA1461" s="20">
        <v>0</v>
      </c>
      <c r="AB1461" s="20">
        <v>0</v>
      </c>
      <c r="AC1461" s="20">
        <v>71706.36</v>
      </c>
      <c r="AD1461" s="20">
        <v>0</v>
      </c>
      <c r="AE1461" s="20">
        <v>0</v>
      </c>
      <c r="AF1461" s="22" t="s">
        <v>265</v>
      </c>
      <c r="AG1461" s="22">
        <v>2022</v>
      </c>
      <c r="AH1461" s="23">
        <v>2022</v>
      </c>
      <c r="AT1461" s="10" t="e">
        <f t="shared" ref="AT1461:AT1466" si="94">VLOOKUP(C1461,AW:AX,2,FALSE)</f>
        <v>#N/A</v>
      </c>
      <c r="BZ1461" s="52"/>
      <c r="CD1461" s="10" t="e">
        <f>VLOOKUP(C1461,CE:CF,2,FALSE)</f>
        <v>#N/A</v>
      </c>
    </row>
    <row r="1462" spans="1:82" ht="61.5" x14ac:dyDescent="0.85">
      <c r="B1462" s="13" t="s">
        <v>826</v>
      </c>
      <c r="C1462" s="178"/>
      <c r="D1462" s="183">
        <v>30739410.640000004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55">
        <v>0</v>
      </c>
      <c r="L1462" s="20">
        <v>0</v>
      </c>
      <c r="M1462" s="20">
        <v>3852.42</v>
      </c>
      <c r="N1462" s="20">
        <v>29871340.540000003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0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0</v>
      </c>
      <c r="AA1462" s="20">
        <v>0</v>
      </c>
      <c r="AB1462" s="20">
        <v>0</v>
      </c>
      <c r="AC1462" s="20">
        <v>448070.1</v>
      </c>
      <c r="AD1462" s="20">
        <v>300000</v>
      </c>
      <c r="AE1462" s="20">
        <v>120000</v>
      </c>
      <c r="AF1462" s="196" t="s">
        <v>723</v>
      </c>
      <c r="AG1462" s="196" t="s">
        <v>723</v>
      </c>
      <c r="AH1462" s="197" t="s">
        <v>723</v>
      </c>
      <c r="AT1462" s="10" t="e">
        <f t="shared" si="94"/>
        <v>#N/A</v>
      </c>
      <c r="BY1462" s="69"/>
      <c r="BZ1462" s="52">
        <v>9221698.8000000007</v>
      </c>
    </row>
    <row r="1463" spans="1:82" ht="61.5" x14ac:dyDescent="0.85">
      <c r="A1463" s="10">
        <v>1</v>
      </c>
      <c r="B1463" s="48">
        <f>SUBTOTAL(103,$A$1033:A1463)</f>
        <v>373</v>
      </c>
      <c r="C1463" s="78" t="s">
        <v>100</v>
      </c>
      <c r="D1463" s="20">
        <v>6740480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55">
        <v>0</v>
      </c>
      <c r="L1463" s="20">
        <v>0</v>
      </c>
      <c r="M1463" s="20">
        <v>800</v>
      </c>
      <c r="N1463" s="20">
        <v>6493083.7400000002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0</v>
      </c>
      <c r="U1463" s="20">
        <v>0</v>
      </c>
      <c r="V1463" s="20">
        <v>0</v>
      </c>
      <c r="W1463" s="20">
        <v>0</v>
      </c>
      <c r="X1463" s="20">
        <v>0</v>
      </c>
      <c r="Y1463" s="20">
        <v>0</v>
      </c>
      <c r="Z1463" s="20">
        <v>0</v>
      </c>
      <c r="AA1463" s="20">
        <v>0</v>
      </c>
      <c r="AB1463" s="20">
        <v>0</v>
      </c>
      <c r="AC1463" s="20">
        <v>97396.26</v>
      </c>
      <c r="AD1463" s="20">
        <v>150000</v>
      </c>
      <c r="AE1463" s="20">
        <v>0</v>
      </c>
      <c r="AF1463" s="22">
        <v>2022</v>
      </c>
      <c r="AG1463" s="22">
        <v>2022</v>
      </c>
      <c r="AH1463" s="23">
        <v>2022</v>
      </c>
      <c r="AT1463" s="10" t="e">
        <f t="shared" si="94"/>
        <v>#N/A</v>
      </c>
      <c r="BZ1463" s="52"/>
    </row>
    <row r="1464" spans="1:82" ht="61.5" x14ac:dyDescent="0.85">
      <c r="A1464" s="10">
        <v>1</v>
      </c>
      <c r="B1464" s="48">
        <f>SUBTOTAL(103,$A$1033:A1464)</f>
        <v>374</v>
      </c>
      <c r="C1464" s="78" t="s">
        <v>101</v>
      </c>
      <c r="D1464" s="20">
        <v>8139129.6000000006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55">
        <v>0</v>
      </c>
      <c r="L1464" s="20">
        <v>0</v>
      </c>
      <c r="M1464" s="20">
        <v>966</v>
      </c>
      <c r="N1464" s="20">
        <v>7871063.6500000004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0">
        <v>0</v>
      </c>
      <c r="AC1464" s="20">
        <v>118065.95</v>
      </c>
      <c r="AD1464" s="20">
        <v>150000</v>
      </c>
      <c r="AE1464" s="20">
        <v>0</v>
      </c>
      <c r="AF1464" s="22">
        <v>2022</v>
      </c>
      <c r="AG1464" s="22">
        <v>2022</v>
      </c>
      <c r="AH1464" s="23">
        <v>2022</v>
      </c>
      <c r="AT1464" s="10" t="e">
        <f t="shared" si="94"/>
        <v>#N/A</v>
      </c>
      <c r="BZ1464" s="52"/>
    </row>
    <row r="1465" spans="1:82" ht="61.5" x14ac:dyDescent="0.85">
      <c r="A1465" s="10">
        <v>1</v>
      </c>
      <c r="B1465" s="48">
        <f>SUBTOTAL(103,$A$1033:A1465)</f>
        <v>375</v>
      </c>
      <c r="C1465" s="13" t="s">
        <v>96</v>
      </c>
      <c r="D1465" s="20">
        <v>5849946.580000001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55">
        <v>0</v>
      </c>
      <c r="L1465" s="20">
        <v>0</v>
      </c>
      <c r="M1465" s="20">
        <v>770</v>
      </c>
      <c r="N1465" s="19">
        <v>5763494.1700000009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0</v>
      </c>
      <c r="U1465" s="20">
        <v>0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0">
        <v>0</v>
      </c>
      <c r="AC1465" s="20">
        <v>86452.41</v>
      </c>
      <c r="AD1465" s="20">
        <v>0</v>
      </c>
      <c r="AE1465" s="20">
        <v>0</v>
      </c>
      <c r="AF1465" s="22" t="s">
        <v>265</v>
      </c>
      <c r="AG1465" s="22">
        <v>2022</v>
      </c>
      <c r="AH1465" s="23">
        <v>2022</v>
      </c>
      <c r="AT1465" s="10" t="e">
        <f t="shared" si="94"/>
        <v>#N/A</v>
      </c>
      <c r="BZ1465" s="52"/>
      <c r="CD1465" s="10" t="e">
        <f>VLOOKUP(C1465,CE:CF,2,FALSE)</f>
        <v>#N/A</v>
      </c>
    </row>
    <row r="1466" spans="1:82" ht="61.5" x14ac:dyDescent="0.85">
      <c r="A1466" s="10">
        <v>1</v>
      </c>
      <c r="B1466" s="48">
        <f>SUBTOTAL(103,$A$1033:A1466)</f>
        <v>376</v>
      </c>
      <c r="C1466" s="13" t="s">
        <v>95</v>
      </c>
      <c r="D1466" s="20">
        <v>6906724.8000000007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55">
        <v>0</v>
      </c>
      <c r="L1466" s="20">
        <v>0</v>
      </c>
      <c r="M1466" s="20">
        <v>958</v>
      </c>
      <c r="N1466" s="19">
        <v>6804654.9800000004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0</v>
      </c>
      <c r="AA1466" s="20">
        <v>0</v>
      </c>
      <c r="AB1466" s="20">
        <v>0</v>
      </c>
      <c r="AC1466" s="20">
        <v>102069.82</v>
      </c>
      <c r="AD1466" s="20">
        <v>0</v>
      </c>
      <c r="AE1466" s="20">
        <v>0</v>
      </c>
      <c r="AF1466" s="22" t="s">
        <v>265</v>
      </c>
      <c r="AG1466" s="22">
        <v>2022</v>
      </c>
      <c r="AH1466" s="23">
        <v>2022</v>
      </c>
      <c r="AT1466" s="10" t="e">
        <f t="shared" si="94"/>
        <v>#N/A</v>
      </c>
      <c r="BZ1466" s="52"/>
      <c r="CD1466" s="10" t="e">
        <f>VLOOKUP(C1466,CE:CF,2,FALSE)</f>
        <v>#N/A</v>
      </c>
    </row>
    <row r="1467" spans="1:82" ht="61.5" x14ac:dyDescent="0.85">
      <c r="A1467" s="10">
        <v>1</v>
      </c>
      <c r="B1467" s="48">
        <f>SUBTOTAL(103,$A$1033:A1467)</f>
        <v>377</v>
      </c>
      <c r="C1467" s="13" t="s">
        <v>1229</v>
      </c>
      <c r="D1467" s="20">
        <v>3103129.66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55">
        <v>0</v>
      </c>
      <c r="L1467" s="20">
        <v>0</v>
      </c>
      <c r="M1467" s="20">
        <v>358.42</v>
      </c>
      <c r="N1467" s="20">
        <v>2939044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0</v>
      </c>
      <c r="U1467" s="20">
        <v>0</v>
      </c>
      <c r="V1467" s="20">
        <v>0</v>
      </c>
      <c r="W1467" s="20">
        <v>0</v>
      </c>
      <c r="X1467" s="20">
        <v>0</v>
      </c>
      <c r="Y1467" s="20">
        <v>0</v>
      </c>
      <c r="Z1467" s="20">
        <v>0</v>
      </c>
      <c r="AA1467" s="20">
        <v>0</v>
      </c>
      <c r="AB1467" s="20">
        <v>0</v>
      </c>
      <c r="AC1467" s="20">
        <v>44085.66</v>
      </c>
      <c r="AD1467" s="20">
        <v>0</v>
      </c>
      <c r="AE1467" s="20">
        <v>120000</v>
      </c>
      <c r="AF1467" s="22" t="s">
        <v>265</v>
      </c>
      <c r="AG1467" s="22">
        <v>2022</v>
      </c>
      <c r="AH1467" s="23">
        <v>2022</v>
      </c>
      <c r="BZ1467" s="52"/>
      <c r="CD1467" s="10" t="e">
        <f>VLOOKUP(C1467,CE:CF,2,FALSE)</f>
        <v>#N/A</v>
      </c>
    </row>
    <row r="1468" spans="1:82" ht="61.5" x14ac:dyDescent="0.85">
      <c r="B1468" s="13" t="s">
        <v>853</v>
      </c>
      <c r="C1468" s="13"/>
      <c r="D1468" s="183">
        <v>5847366.4000000004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55">
        <v>0</v>
      </c>
      <c r="L1468" s="20">
        <v>0</v>
      </c>
      <c r="M1468" s="20">
        <v>694</v>
      </c>
      <c r="N1468" s="20">
        <v>5613168.8700000001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0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0</v>
      </c>
      <c r="AA1468" s="20">
        <v>0</v>
      </c>
      <c r="AB1468" s="20">
        <v>0</v>
      </c>
      <c r="AC1468" s="20">
        <v>84197.53</v>
      </c>
      <c r="AD1468" s="20">
        <v>150000</v>
      </c>
      <c r="AE1468" s="20">
        <v>0</v>
      </c>
      <c r="AF1468" s="196" t="s">
        <v>723</v>
      </c>
      <c r="AG1468" s="196" t="s">
        <v>723</v>
      </c>
      <c r="AH1468" s="197" t="s">
        <v>723</v>
      </c>
      <c r="AT1468" s="10" t="e">
        <f t="shared" ref="AT1468:AT1496" si="95">VLOOKUP(C1468,AW:AX,2,FALSE)</f>
        <v>#N/A</v>
      </c>
      <c r="BY1468" s="69"/>
      <c r="BZ1468" s="52">
        <v>3623929.1999999997</v>
      </c>
    </row>
    <row r="1469" spans="1:82" ht="61.5" x14ac:dyDescent="0.85">
      <c r="A1469" s="10">
        <v>1</v>
      </c>
      <c r="B1469" s="48">
        <f>SUBTOTAL(103,$A$1033:A1469)</f>
        <v>378</v>
      </c>
      <c r="C1469" s="78" t="s">
        <v>105</v>
      </c>
      <c r="D1469" s="20">
        <v>5847366.4000000004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55">
        <v>0</v>
      </c>
      <c r="L1469" s="20">
        <v>0</v>
      </c>
      <c r="M1469" s="20">
        <v>694</v>
      </c>
      <c r="N1469" s="20">
        <v>5613168.8700000001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0</v>
      </c>
      <c r="U1469" s="20">
        <v>0</v>
      </c>
      <c r="V1469" s="20">
        <v>0</v>
      </c>
      <c r="W1469" s="20">
        <v>0</v>
      </c>
      <c r="X1469" s="20">
        <v>0</v>
      </c>
      <c r="Y1469" s="20">
        <v>0</v>
      </c>
      <c r="Z1469" s="20">
        <v>0</v>
      </c>
      <c r="AA1469" s="20">
        <v>0</v>
      </c>
      <c r="AB1469" s="20">
        <v>0</v>
      </c>
      <c r="AC1469" s="20">
        <v>84197.53</v>
      </c>
      <c r="AD1469" s="20">
        <v>150000</v>
      </c>
      <c r="AE1469" s="20">
        <v>0</v>
      </c>
      <c r="AF1469" s="22">
        <v>2022</v>
      </c>
      <c r="AG1469" s="22">
        <v>2022</v>
      </c>
      <c r="AH1469" s="23">
        <v>2022</v>
      </c>
      <c r="AT1469" s="10" t="e">
        <f t="shared" si="95"/>
        <v>#N/A</v>
      </c>
      <c r="BZ1469" s="52"/>
    </row>
    <row r="1470" spans="1:82" ht="61.5" x14ac:dyDescent="0.85">
      <c r="B1470" s="13" t="s">
        <v>827</v>
      </c>
      <c r="C1470" s="13"/>
      <c r="D1470" s="183">
        <v>4971104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55">
        <v>0</v>
      </c>
      <c r="L1470" s="20">
        <v>0</v>
      </c>
      <c r="M1470" s="20">
        <v>590</v>
      </c>
      <c r="N1470" s="20">
        <v>4799117.24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0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0</v>
      </c>
      <c r="AA1470" s="20">
        <v>0</v>
      </c>
      <c r="AB1470" s="20">
        <v>0</v>
      </c>
      <c r="AC1470" s="20">
        <v>71986.759999999995</v>
      </c>
      <c r="AD1470" s="20">
        <v>100000</v>
      </c>
      <c r="AE1470" s="20">
        <v>0</v>
      </c>
      <c r="AF1470" s="196" t="s">
        <v>723</v>
      </c>
      <c r="AG1470" s="196" t="s">
        <v>723</v>
      </c>
      <c r="AH1470" s="197" t="s">
        <v>723</v>
      </c>
      <c r="AT1470" s="10" t="e">
        <f t="shared" si="95"/>
        <v>#N/A</v>
      </c>
      <c r="BY1470" s="69"/>
      <c r="BZ1470" s="52">
        <v>3080862</v>
      </c>
    </row>
    <row r="1471" spans="1:82" ht="61.5" x14ac:dyDescent="0.85">
      <c r="A1471" s="10">
        <v>1</v>
      </c>
      <c r="B1471" s="48">
        <f>SUBTOTAL(103,$A$1033:A1471)</f>
        <v>379</v>
      </c>
      <c r="C1471" s="78" t="s">
        <v>102</v>
      </c>
      <c r="D1471" s="20">
        <v>4971104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55">
        <v>0</v>
      </c>
      <c r="L1471" s="20">
        <v>0</v>
      </c>
      <c r="M1471" s="20">
        <v>590</v>
      </c>
      <c r="N1471" s="20">
        <v>4799117.24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0</v>
      </c>
      <c r="U1471" s="20">
        <v>0</v>
      </c>
      <c r="V1471" s="20">
        <v>0</v>
      </c>
      <c r="W1471" s="20">
        <v>0</v>
      </c>
      <c r="X1471" s="20">
        <v>0</v>
      </c>
      <c r="Y1471" s="20">
        <v>0</v>
      </c>
      <c r="Z1471" s="20">
        <v>0</v>
      </c>
      <c r="AA1471" s="20">
        <v>0</v>
      </c>
      <c r="AB1471" s="20">
        <v>0</v>
      </c>
      <c r="AC1471" s="20">
        <v>71986.759999999995</v>
      </c>
      <c r="AD1471" s="20">
        <v>100000</v>
      </c>
      <c r="AE1471" s="20">
        <v>0</v>
      </c>
      <c r="AF1471" s="22">
        <v>2022</v>
      </c>
      <c r="AG1471" s="22">
        <v>2022</v>
      </c>
      <c r="AH1471" s="23">
        <v>2022</v>
      </c>
      <c r="AT1471" s="10" t="e">
        <f t="shared" si="95"/>
        <v>#N/A</v>
      </c>
      <c r="BZ1471" s="52"/>
    </row>
    <row r="1472" spans="1:82" ht="61.5" x14ac:dyDescent="0.85">
      <c r="B1472" s="13" t="s">
        <v>828</v>
      </c>
      <c r="C1472" s="13"/>
      <c r="D1472" s="183">
        <v>4212800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55">
        <v>0</v>
      </c>
      <c r="L1472" s="20">
        <v>0</v>
      </c>
      <c r="M1472" s="20">
        <v>500</v>
      </c>
      <c r="N1472" s="20">
        <v>4012610.84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20">
        <v>0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0</v>
      </c>
      <c r="AA1472" s="20">
        <v>0</v>
      </c>
      <c r="AB1472" s="20">
        <v>0</v>
      </c>
      <c r="AC1472" s="20">
        <v>60189.16</v>
      </c>
      <c r="AD1472" s="20">
        <v>140000</v>
      </c>
      <c r="AE1472" s="20">
        <v>0</v>
      </c>
      <c r="AF1472" s="196" t="s">
        <v>723</v>
      </c>
      <c r="AG1472" s="196" t="s">
        <v>723</v>
      </c>
      <c r="AH1472" s="197" t="s">
        <v>723</v>
      </c>
      <c r="AT1472" s="10" t="e">
        <f t="shared" si="95"/>
        <v>#N/A</v>
      </c>
      <c r="BY1472" s="69"/>
      <c r="BZ1472" s="52">
        <v>2610892.59</v>
      </c>
    </row>
    <row r="1473" spans="1:82" ht="61.5" x14ac:dyDescent="0.85">
      <c r="A1473" s="10">
        <v>1</v>
      </c>
      <c r="B1473" s="48">
        <f>SUBTOTAL(103,$A$1033:A1473)</f>
        <v>380</v>
      </c>
      <c r="C1473" s="78" t="s">
        <v>103</v>
      </c>
      <c r="D1473" s="20">
        <v>2131676.7999999998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55">
        <v>0</v>
      </c>
      <c r="L1473" s="20">
        <v>0</v>
      </c>
      <c r="M1473" s="20">
        <v>253</v>
      </c>
      <c r="N1473" s="20">
        <v>2031208.67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20">
        <v>0</v>
      </c>
      <c r="U1473" s="20">
        <v>0</v>
      </c>
      <c r="V1473" s="20">
        <v>0</v>
      </c>
      <c r="W1473" s="20">
        <v>0</v>
      </c>
      <c r="X1473" s="20">
        <v>0</v>
      </c>
      <c r="Y1473" s="20">
        <v>0</v>
      </c>
      <c r="Z1473" s="20">
        <v>0</v>
      </c>
      <c r="AA1473" s="20">
        <v>0</v>
      </c>
      <c r="AB1473" s="20">
        <v>0</v>
      </c>
      <c r="AC1473" s="20">
        <v>30468.13</v>
      </c>
      <c r="AD1473" s="20">
        <v>70000</v>
      </c>
      <c r="AE1473" s="20">
        <v>0</v>
      </c>
      <c r="AF1473" s="22">
        <v>2022</v>
      </c>
      <c r="AG1473" s="22">
        <v>2022</v>
      </c>
      <c r="AH1473" s="23">
        <v>2022</v>
      </c>
      <c r="AT1473" s="10" t="e">
        <f t="shared" si="95"/>
        <v>#N/A</v>
      </c>
      <c r="BZ1473" s="52"/>
    </row>
    <row r="1474" spans="1:82" ht="61.5" x14ac:dyDescent="0.85">
      <c r="A1474" s="10">
        <v>1</v>
      </c>
      <c r="B1474" s="48">
        <f>SUBTOTAL(103,$A$1033:A1474)</f>
        <v>381</v>
      </c>
      <c r="C1474" s="78" t="s">
        <v>104</v>
      </c>
      <c r="D1474" s="20">
        <v>2081123.2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55">
        <v>0</v>
      </c>
      <c r="L1474" s="20">
        <v>0</v>
      </c>
      <c r="M1474" s="20">
        <v>247</v>
      </c>
      <c r="N1474" s="20">
        <v>1981402.17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0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0</v>
      </c>
      <c r="AA1474" s="20">
        <v>0</v>
      </c>
      <c r="AB1474" s="20">
        <v>0</v>
      </c>
      <c r="AC1474" s="20">
        <v>29721.03</v>
      </c>
      <c r="AD1474" s="20">
        <v>70000</v>
      </c>
      <c r="AE1474" s="20">
        <v>0</v>
      </c>
      <c r="AF1474" s="22">
        <v>2022</v>
      </c>
      <c r="AG1474" s="22">
        <v>2022</v>
      </c>
      <c r="AH1474" s="23">
        <v>2022</v>
      </c>
      <c r="AT1474" s="10" t="e">
        <f t="shared" si="95"/>
        <v>#N/A</v>
      </c>
      <c r="BZ1474" s="52"/>
    </row>
    <row r="1475" spans="1:82" ht="61.5" x14ac:dyDescent="0.85">
      <c r="B1475" s="13" t="s">
        <v>830</v>
      </c>
      <c r="C1475" s="178"/>
      <c r="D1475" s="183">
        <v>19884442.100000001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55">
        <v>0</v>
      </c>
      <c r="L1475" s="20">
        <v>0</v>
      </c>
      <c r="M1475" s="20">
        <v>1508</v>
      </c>
      <c r="N1475" s="20">
        <v>12080708.32</v>
      </c>
      <c r="O1475" s="20">
        <v>0</v>
      </c>
      <c r="P1475" s="20">
        <v>0</v>
      </c>
      <c r="Q1475" s="20">
        <v>910</v>
      </c>
      <c r="R1475" s="20">
        <v>6995443.4400000004</v>
      </c>
      <c r="S1475" s="20">
        <v>0</v>
      </c>
      <c r="T1475" s="20">
        <v>0</v>
      </c>
      <c r="U1475" s="20">
        <v>0</v>
      </c>
      <c r="V1475" s="20">
        <v>0</v>
      </c>
      <c r="W1475" s="20">
        <v>0</v>
      </c>
      <c r="X1475" s="20">
        <v>0</v>
      </c>
      <c r="Y1475" s="20">
        <v>0</v>
      </c>
      <c r="Z1475" s="20">
        <v>0</v>
      </c>
      <c r="AA1475" s="20">
        <v>0</v>
      </c>
      <c r="AB1475" s="20">
        <v>0</v>
      </c>
      <c r="AC1475" s="20">
        <v>286142.28000000003</v>
      </c>
      <c r="AD1475" s="20">
        <v>282148.06</v>
      </c>
      <c r="AE1475" s="20">
        <v>240000</v>
      </c>
      <c r="AF1475" s="196" t="s">
        <v>723</v>
      </c>
      <c r="AG1475" s="196" t="s">
        <v>723</v>
      </c>
      <c r="AH1475" s="197" t="s">
        <v>723</v>
      </c>
      <c r="AT1475" s="10" t="e">
        <f t="shared" si="95"/>
        <v>#N/A</v>
      </c>
      <c r="BY1475" s="69"/>
      <c r="BZ1475" s="52">
        <v>6332416.4000000004</v>
      </c>
    </row>
    <row r="1476" spans="1:82" ht="61.5" x14ac:dyDescent="0.85">
      <c r="A1476" s="10">
        <v>1</v>
      </c>
      <c r="B1476" s="48">
        <f>SUBTOTAL(103,$A$1033:A1476)</f>
        <v>382</v>
      </c>
      <c r="C1476" s="78" t="s">
        <v>192</v>
      </c>
      <c r="D1476" s="20">
        <v>5864217.6000000006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55">
        <v>0</v>
      </c>
      <c r="L1476" s="20">
        <v>0</v>
      </c>
      <c r="M1476" s="20">
        <v>696</v>
      </c>
      <c r="N1476" s="20">
        <v>5679032.1200000001</v>
      </c>
      <c r="O1476" s="20">
        <v>0</v>
      </c>
      <c r="P1476" s="20">
        <v>0</v>
      </c>
      <c r="Q1476" s="20">
        <v>0</v>
      </c>
      <c r="R1476" s="20">
        <v>0</v>
      </c>
      <c r="S1476" s="20">
        <v>0</v>
      </c>
      <c r="T1476" s="20">
        <v>0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0</v>
      </c>
      <c r="AA1476" s="20">
        <v>0</v>
      </c>
      <c r="AB1476" s="20">
        <v>0</v>
      </c>
      <c r="AC1476" s="20">
        <v>85185.48</v>
      </c>
      <c r="AD1476" s="20">
        <v>100000</v>
      </c>
      <c r="AE1476" s="20">
        <v>0</v>
      </c>
      <c r="AF1476" s="22">
        <v>2022</v>
      </c>
      <c r="AG1476" s="22">
        <v>2022</v>
      </c>
      <c r="AH1476" s="23">
        <v>2022</v>
      </c>
      <c r="AT1476" s="10" t="e">
        <f t="shared" si="95"/>
        <v>#N/A</v>
      </c>
      <c r="BZ1476" s="52"/>
    </row>
    <row r="1477" spans="1:82" ht="61.5" x14ac:dyDescent="0.85">
      <c r="A1477" s="10">
        <v>1</v>
      </c>
      <c r="B1477" s="48">
        <f>SUBTOTAL(103,$A$1033:A1477)</f>
        <v>383</v>
      </c>
      <c r="C1477" s="78" t="s">
        <v>193</v>
      </c>
      <c r="D1477" s="20">
        <v>3550187.5500000003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55">
        <v>0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455</v>
      </c>
      <c r="R1477" s="20">
        <v>3497721.72</v>
      </c>
      <c r="S1477" s="20">
        <v>0</v>
      </c>
      <c r="T1477" s="20">
        <v>0</v>
      </c>
      <c r="U1477" s="20">
        <v>0</v>
      </c>
      <c r="V1477" s="20">
        <v>0</v>
      </c>
      <c r="W1477" s="20">
        <v>0</v>
      </c>
      <c r="X1477" s="20">
        <v>0</v>
      </c>
      <c r="Y1477" s="20">
        <v>0</v>
      </c>
      <c r="Z1477" s="20">
        <v>0</v>
      </c>
      <c r="AA1477" s="20">
        <v>0</v>
      </c>
      <c r="AB1477" s="20">
        <v>0</v>
      </c>
      <c r="AC1477" s="20">
        <v>52465.83</v>
      </c>
      <c r="AD1477" s="20">
        <v>0</v>
      </c>
      <c r="AE1477" s="20">
        <v>0</v>
      </c>
      <c r="AF1477" s="22" t="s">
        <v>265</v>
      </c>
      <c r="AG1477" s="22">
        <v>2022</v>
      </c>
      <c r="AH1477" s="23">
        <v>2022</v>
      </c>
      <c r="AT1477" s="10" t="e">
        <f t="shared" si="95"/>
        <v>#N/A</v>
      </c>
      <c r="BZ1477" s="52"/>
    </row>
    <row r="1478" spans="1:82" ht="61.5" x14ac:dyDescent="0.85">
      <c r="A1478" s="10">
        <v>1</v>
      </c>
      <c r="B1478" s="48">
        <f>SUBTOTAL(103,$A$1033:A1478)</f>
        <v>384</v>
      </c>
      <c r="C1478" s="78" t="s">
        <v>194</v>
      </c>
      <c r="D1478" s="20">
        <v>3550187.5500000003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55">
        <v>0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455</v>
      </c>
      <c r="R1478" s="20">
        <v>3497721.72</v>
      </c>
      <c r="S1478" s="20">
        <v>0</v>
      </c>
      <c r="T1478" s="20">
        <v>0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0</v>
      </c>
      <c r="AA1478" s="20">
        <v>0</v>
      </c>
      <c r="AB1478" s="20">
        <v>0</v>
      </c>
      <c r="AC1478" s="20">
        <v>52465.83</v>
      </c>
      <c r="AD1478" s="20">
        <v>0</v>
      </c>
      <c r="AE1478" s="20">
        <v>0</v>
      </c>
      <c r="AF1478" s="22" t="s">
        <v>265</v>
      </c>
      <c r="AG1478" s="22">
        <v>2022</v>
      </c>
      <c r="AH1478" s="23">
        <v>2022</v>
      </c>
      <c r="AT1478" s="10" t="e">
        <f t="shared" si="95"/>
        <v>#N/A</v>
      </c>
      <c r="BZ1478" s="52"/>
    </row>
    <row r="1479" spans="1:82" ht="61.5" x14ac:dyDescent="0.85">
      <c r="A1479" s="10">
        <v>1</v>
      </c>
      <c r="B1479" s="48">
        <f>SUBTOTAL(103,$A$1033:A1479)</f>
        <v>385</v>
      </c>
      <c r="C1479" s="13" t="s">
        <v>188</v>
      </c>
      <c r="D1479" s="20">
        <v>4286303.4000000004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55">
        <v>0</v>
      </c>
      <c r="L1479" s="20">
        <v>0</v>
      </c>
      <c r="M1479" s="20">
        <v>510</v>
      </c>
      <c r="N1479" s="20">
        <v>3925276.2</v>
      </c>
      <c r="O1479" s="20">
        <v>0</v>
      </c>
      <c r="P1479" s="20">
        <v>0</v>
      </c>
      <c r="Q1479" s="20">
        <v>0</v>
      </c>
      <c r="R1479" s="20">
        <v>0</v>
      </c>
      <c r="S1479" s="20">
        <v>0</v>
      </c>
      <c r="T1479" s="20">
        <v>0</v>
      </c>
      <c r="U1479" s="20">
        <v>0</v>
      </c>
      <c r="V1479" s="20">
        <v>0</v>
      </c>
      <c r="W1479" s="20">
        <v>0</v>
      </c>
      <c r="X1479" s="20">
        <v>0</v>
      </c>
      <c r="Y1479" s="20">
        <v>0</v>
      </c>
      <c r="Z1479" s="20">
        <v>0</v>
      </c>
      <c r="AA1479" s="20">
        <v>0</v>
      </c>
      <c r="AB1479" s="20">
        <v>0</v>
      </c>
      <c r="AC1479" s="20">
        <v>58879.14</v>
      </c>
      <c r="AD1479" s="20">
        <v>182148.06</v>
      </c>
      <c r="AE1479" s="20">
        <v>120000</v>
      </c>
      <c r="AF1479" s="22">
        <v>2022</v>
      </c>
      <c r="AG1479" s="22">
        <v>2022</v>
      </c>
      <c r="AH1479" s="23">
        <v>2022</v>
      </c>
      <c r="AT1479" s="10" t="e">
        <f t="shared" si="95"/>
        <v>#N/A</v>
      </c>
      <c r="BZ1479" s="52"/>
      <c r="CD1479" s="10" t="e">
        <f>VLOOKUP(C1479,CE:CF,2,FALSE)</f>
        <v>#N/A</v>
      </c>
    </row>
    <row r="1480" spans="1:82" ht="61.5" x14ac:dyDescent="0.85">
      <c r="A1480" s="10">
        <v>1</v>
      </c>
      <c r="B1480" s="48">
        <f>SUBTOTAL(103,$A$1033:A1480)</f>
        <v>386</v>
      </c>
      <c r="C1480" s="13" t="s">
        <v>182</v>
      </c>
      <c r="D1480" s="20">
        <v>2633546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55">
        <v>0</v>
      </c>
      <c r="L1480" s="20">
        <v>0</v>
      </c>
      <c r="M1480" s="20">
        <v>302</v>
      </c>
      <c r="N1480" s="20">
        <v>2476400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20">
        <v>0</v>
      </c>
      <c r="U1480" s="20">
        <v>0</v>
      </c>
      <c r="V1480" s="20">
        <v>0</v>
      </c>
      <c r="W1480" s="20">
        <v>0</v>
      </c>
      <c r="X1480" s="20">
        <v>0</v>
      </c>
      <c r="Y1480" s="20">
        <v>0</v>
      </c>
      <c r="Z1480" s="20">
        <v>0</v>
      </c>
      <c r="AA1480" s="20">
        <v>0</v>
      </c>
      <c r="AB1480" s="20">
        <v>0</v>
      </c>
      <c r="AC1480" s="20">
        <v>37146</v>
      </c>
      <c r="AD1480" s="27">
        <v>0</v>
      </c>
      <c r="AE1480" s="20">
        <v>120000</v>
      </c>
      <c r="AF1480" s="22" t="s">
        <v>265</v>
      </c>
      <c r="AG1480" s="22">
        <v>2022</v>
      </c>
      <c r="AH1480" s="23">
        <v>2022</v>
      </c>
      <c r="AT1480" s="10" t="e">
        <f t="shared" si="95"/>
        <v>#N/A</v>
      </c>
      <c r="BZ1480" s="52"/>
      <c r="CD1480" s="10" t="e">
        <f>VLOOKUP(C1480,CE:CF,2,FALSE)</f>
        <v>#N/A</v>
      </c>
    </row>
    <row r="1481" spans="1:82" ht="61.5" x14ac:dyDescent="0.85">
      <c r="B1481" s="13" t="s">
        <v>831</v>
      </c>
      <c r="C1481" s="13"/>
      <c r="D1481" s="183">
        <v>14539147.379999999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55">
        <v>0</v>
      </c>
      <c r="L1481" s="20">
        <v>0</v>
      </c>
      <c r="M1481" s="20">
        <v>1670</v>
      </c>
      <c r="N1481" s="20">
        <v>14097682.150000002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20">
        <v>0</v>
      </c>
      <c r="U1481" s="20">
        <v>0</v>
      </c>
      <c r="V1481" s="20">
        <v>0</v>
      </c>
      <c r="W1481" s="20">
        <v>0</v>
      </c>
      <c r="X1481" s="20">
        <v>0</v>
      </c>
      <c r="Y1481" s="20">
        <v>0</v>
      </c>
      <c r="Z1481" s="20">
        <v>0</v>
      </c>
      <c r="AA1481" s="20">
        <v>0</v>
      </c>
      <c r="AB1481" s="20">
        <v>0</v>
      </c>
      <c r="AC1481" s="20">
        <v>211465.23</v>
      </c>
      <c r="AD1481" s="20">
        <v>230000</v>
      </c>
      <c r="AE1481" s="20">
        <v>0</v>
      </c>
      <c r="AF1481" s="196" t="s">
        <v>723</v>
      </c>
      <c r="AG1481" s="196" t="s">
        <v>723</v>
      </c>
      <c r="AH1481" s="197" t="s">
        <v>723</v>
      </c>
      <c r="AT1481" s="10" t="e">
        <f t="shared" si="95"/>
        <v>#N/A</v>
      </c>
      <c r="BY1481" s="69"/>
      <c r="BZ1481" s="52">
        <v>4686244.08</v>
      </c>
    </row>
    <row r="1482" spans="1:82" ht="61.5" x14ac:dyDescent="0.85">
      <c r="A1482" s="10">
        <v>1</v>
      </c>
      <c r="B1482" s="48">
        <f>SUBTOTAL(103,$A$1033:A1482)</f>
        <v>387</v>
      </c>
      <c r="C1482" s="78" t="s">
        <v>1334</v>
      </c>
      <c r="D1482" s="20">
        <v>6066432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55">
        <v>0</v>
      </c>
      <c r="L1482" s="20">
        <v>0</v>
      </c>
      <c r="M1482" s="20">
        <v>720</v>
      </c>
      <c r="N1482" s="20">
        <v>5848701.4800000004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0</v>
      </c>
      <c r="U1482" s="20">
        <v>0</v>
      </c>
      <c r="V1482" s="20">
        <v>0</v>
      </c>
      <c r="W1482" s="20">
        <v>0</v>
      </c>
      <c r="X1482" s="20">
        <v>0</v>
      </c>
      <c r="Y1482" s="20">
        <v>0</v>
      </c>
      <c r="Z1482" s="20">
        <v>0</v>
      </c>
      <c r="AA1482" s="20">
        <v>0</v>
      </c>
      <c r="AB1482" s="20">
        <v>0</v>
      </c>
      <c r="AC1482" s="20">
        <v>87730.52</v>
      </c>
      <c r="AD1482" s="20">
        <v>130000</v>
      </c>
      <c r="AE1482" s="20">
        <v>0</v>
      </c>
      <c r="AF1482" s="22">
        <v>2022</v>
      </c>
      <c r="AG1482" s="22">
        <v>2022</v>
      </c>
      <c r="AH1482" s="23">
        <v>2022</v>
      </c>
      <c r="AT1482" s="10" t="e">
        <f t="shared" si="95"/>
        <v>#N/A</v>
      </c>
      <c r="BZ1482" s="52"/>
    </row>
    <row r="1483" spans="1:82" ht="61.5" x14ac:dyDescent="0.85">
      <c r="A1483" s="10">
        <v>1</v>
      </c>
      <c r="B1483" s="48">
        <f>SUBTOTAL(103,$A$1033:A1483)</f>
        <v>388</v>
      </c>
      <c r="C1483" s="13" t="s">
        <v>2236</v>
      </c>
      <c r="D1483" s="20">
        <v>5351751.38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55">
        <v>0</v>
      </c>
      <c r="L1483" s="20">
        <v>0</v>
      </c>
      <c r="M1483" s="20">
        <v>600</v>
      </c>
      <c r="N1483" s="20">
        <v>5272661.46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20">
        <v>0</v>
      </c>
      <c r="U1483" s="20">
        <v>0</v>
      </c>
      <c r="V1483" s="20">
        <v>0</v>
      </c>
      <c r="W1483" s="20">
        <v>0</v>
      </c>
      <c r="X1483" s="20">
        <v>0</v>
      </c>
      <c r="Y1483" s="20">
        <v>0</v>
      </c>
      <c r="Z1483" s="20">
        <v>0</v>
      </c>
      <c r="AA1483" s="20">
        <v>0</v>
      </c>
      <c r="AB1483" s="20">
        <v>0</v>
      </c>
      <c r="AC1483" s="20">
        <v>79089.919999999998</v>
      </c>
      <c r="AD1483" s="27">
        <v>0</v>
      </c>
      <c r="AE1483" s="20">
        <v>0</v>
      </c>
      <c r="AF1483" s="22" t="s">
        <v>265</v>
      </c>
      <c r="AG1483" s="22">
        <v>2022</v>
      </c>
      <c r="AH1483" s="23">
        <v>2022</v>
      </c>
      <c r="AT1483" s="10" t="e">
        <f t="shared" si="95"/>
        <v>#N/A</v>
      </c>
      <c r="BZ1483" s="52"/>
      <c r="CD1483" s="10" t="e">
        <f>VLOOKUP(C1483,CE:CF,2,FALSE)</f>
        <v>#N/A</v>
      </c>
    </row>
    <row r="1484" spans="1:82" ht="61.5" x14ac:dyDescent="0.85">
      <c r="A1484" s="10">
        <v>1</v>
      </c>
      <c r="B1484" s="48">
        <f>SUBTOTAL(103,$A$1033:A1484)</f>
        <v>389</v>
      </c>
      <c r="C1484" s="13" t="s">
        <v>3003</v>
      </c>
      <c r="D1484" s="20">
        <v>3120964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55">
        <v>0</v>
      </c>
      <c r="L1484" s="20">
        <v>0</v>
      </c>
      <c r="M1484" s="20">
        <v>350</v>
      </c>
      <c r="N1484" s="20">
        <v>2976319.21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20">
        <v>0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0</v>
      </c>
      <c r="AA1484" s="20">
        <v>0</v>
      </c>
      <c r="AB1484" s="20">
        <v>0</v>
      </c>
      <c r="AC1484" s="20">
        <v>44644.79</v>
      </c>
      <c r="AD1484" s="27">
        <v>100000</v>
      </c>
      <c r="AE1484" s="20">
        <v>0</v>
      </c>
      <c r="AF1484" s="22">
        <v>2022</v>
      </c>
      <c r="AG1484" s="22">
        <v>2022</v>
      </c>
      <c r="AH1484" s="23">
        <v>2022</v>
      </c>
      <c r="AT1484" s="10" t="e">
        <f t="shared" si="95"/>
        <v>#N/A</v>
      </c>
      <c r="BZ1484" s="52"/>
      <c r="CD1484" s="10" t="e">
        <f>VLOOKUP(C1484,CE:CF,2,FALSE)</f>
        <v>#N/A</v>
      </c>
    </row>
    <row r="1485" spans="1:82" ht="61.5" x14ac:dyDescent="0.85">
      <c r="B1485" s="13" t="s">
        <v>833</v>
      </c>
      <c r="C1485" s="13"/>
      <c r="D1485" s="183">
        <v>6100134.4000000004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55">
        <v>0</v>
      </c>
      <c r="L1485" s="20">
        <v>0</v>
      </c>
      <c r="M1485" s="20">
        <v>724</v>
      </c>
      <c r="N1485" s="20">
        <v>5891758.0300000003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</v>
      </c>
      <c r="U1485" s="20">
        <v>0</v>
      </c>
      <c r="V1485" s="20">
        <v>0</v>
      </c>
      <c r="W1485" s="20">
        <v>0</v>
      </c>
      <c r="X1485" s="20">
        <v>0</v>
      </c>
      <c r="Y1485" s="20">
        <v>0</v>
      </c>
      <c r="Z1485" s="20">
        <v>0</v>
      </c>
      <c r="AA1485" s="20">
        <v>0</v>
      </c>
      <c r="AB1485" s="20">
        <v>0</v>
      </c>
      <c r="AC1485" s="20">
        <v>88376.37</v>
      </c>
      <c r="AD1485" s="20">
        <v>120000</v>
      </c>
      <c r="AE1485" s="20">
        <v>0</v>
      </c>
      <c r="AF1485" s="196" t="s">
        <v>723</v>
      </c>
      <c r="AG1485" s="196" t="s">
        <v>723</v>
      </c>
      <c r="AH1485" s="197" t="s">
        <v>723</v>
      </c>
      <c r="AT1485" s="10" t="e">
        <f t="shared" si="95"/>
        <v>#N/A</v>
      </c>
      <c r="BY1485" s="69"/>
      <c r="BZ1485" s="52">
        <v>3600600</v>
      </c>
    </row>
    <row r="1486" spans="1:82" ht="61.5" x14ac:dyDescent="0.85">
      <c r="A1486" s="10">
        <v>1</v>
      </c>
      <c r="B1486" s="48">
        <f>SUBTOTAL(103,$A$1033:A1486)</f>
        <v>390</v>
      </c>
      <c r="C1486" s="78" t="s">
        <v>2225</v>
      </c>
      <c r="D1486" s="20">
        <v>6100134.4000000004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55">
        <v>0</v>
      </c>
      <c r="L1486" s="20">
        <v>0</v>
      </c>
      <c r="M1486" s="20">
        <v>724</v>
      </c>
      <c r="N1486" s="20">
        <v>5891758.0300000003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0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0</v>
      </c>
      <c r="AA1486" s="20">
        <v>0</v>
      </c>
      <c r="AB1486" s="20">
        <v>0</v>
      </c>
      <c r="AC1486" s="20">
        <v>88376.37</v>
      </c>
      <c r="AD1486" s="20">
        <v>120000</v>
      </c>
      <c r="AE1486" s="20">
        <v>0</v>
      </c>
      <c r="AF1486" s="22">
        <v>2022</v>
      </c>
      <c r="AG1486" s="22">
        <v>2022</v>
      </c>
      <c r="AH1486" s="23">
        <v>2022</v>
      </c>
      <c r="AT1486" s="10" t="e">
        <f t="shared" si="95"/>
        <v>#N/A</v>
      </c>
      <c r="BZ1486" s="52"/>
    </row>
    <row r="1487" spans="1:82" ht="61.5" x14ac:dyDescent="0.85">
      <c r="B1487" s="13" t="s">
        <v>852</v>
      </c>
      <c r="C1487" s="13"/>
      <c r="D1487" s="183">
        <v>3168025.6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55">
        <v>0</v>
      </c>
      <c r="L1487" s="20">
        <v>0</v>
      </c>
      <c r="M1487" s="20">
        <v>376</v>
      </c>
      <c r="N1487" s="20">
        <v>3002980.89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20">
        <v>0</v>
      </c>
      <c r="U1487" s="20">
        <v>0</v>
      </c>
      <c r="V1487" s="20">
        <v>0</v>
      </c>
      <c r="W1487" s="20">
        <v>0</v>
      </c>
      <c r="X1487" s="20">
        <v>0</v>
      </c>
      <c r="Y1487" s="20">
        <v>0</v>
      </c>
      <c r="Z1487" s="20">
        <v>0</v>
      </c>
      <c r="AA1487" s="20">
        <v>0</v>
      </c>
      <c r="AB1487" s="20">
        <v>0</v>
      </c>
      <c r="AC1487" s="20">
        <v>45044.71</v>
      </c>
      <c r="AD1487" s="20">
        <v>120000</v>
      </c>
      <c r="AE1487" s="20">
        <v>0</v>
      </c>
      <c r="AF1487" s="196" t="s">
        <v>723</v>
      </c>
      <c r="AG1487" s="196" t="s">
        <v>723</v>
      </c>
      <c r="AH1487" s="197" t="s">
        <v>723</v>
      </c>
      <c r="AT1487" s="10" t="e">
        <f t="shared" si="95"/>
        <v>#N/A</v>
      </c>
      <c r="BY1487" s="69"/>
      <c r="BZ1487" s="52">
        <v>2233993.96</v>
      </c>
    </row>
    <row r="1488" spans="1:82" ht="61.5" x14ac:dyDescent="0.85">
      <c r="A1488" s="10">
        <v>1</v>
      </c>
      <c r="B1488" s="48">
        <f>SUBTOTAL(103,$A$1033:A1488)</f>
        <v>391</v>
      </c>
      <c r="C1488" s="78" t="s">
        <v>195</v>
      </c>
      <c r="D1488" s="20">
        <v>3168025.6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55">
        <v>0</v>
      </c>
      <c r="L1488" s="20">
        <v>0</v>
      </c>
      <c r="M1488" s="20">
        <v>376</v>
      </c>
      <c r="N1488" s="20">
        <v>3002980.89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0</v>
      </c>
      <c r="U1488" s="20">
        <v>0</v>
      </c>
      <c r="V1488" s="20">
        <v>0</v>
      </c>
      <c r="W1488" s="20">
        <v>0</v>
      </c>
      <c r="X1488" s="20">
        <v>0</v>
      </c>
      <c r="Y1488" s="20">
        <v>0</v>
      </c>
      <c r="Z1488" s="20">
        <v>0</v>
      </c>
      <c r="AA1488" s="20">
        <v>0</v>
      </c>
      <c r="AB1488" s="20">
        <v>0</v>
      </c>
      <c r="AC1488" s="20">
        <v>45044.71</v>
      </c>
      <c r="AD1488" s="20">
        <v>120000</v>
      </c>
      <c r="AE1488" s="20">
        <v>0</v>
      </c>
      <c r="AF1488" s="22">
        <v>2022</v>
      </c>
      <c r="AG1488" s="22">
        <v>2022</v>
      </c>
      <c r="AH1488" s="23">
        <v>2022</v>
      </c>
      <c r="AT1488" s="10" t="e">
        <f t="shared" si="95"/>
        <v>#N/A</v>
      </c>
      <c r="BZ1488" s="52"/>
    </row>
    <row r="1489" spans="1:224" ht="61.5" x14ac:dyDescent="0.85">
      <c r="B1489" s="13" t="s">
        <v>834</v>
      </c>
      <c r="C1489" s="178"/>
      <c r="D1489" s="183">
        <v>36560504.949999996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55">
        <v>0</v>
      </c>
      <c r="L1489" s="20">
        <v>0</v>
      </c>
      <c r="M1489" s="20">
        <v>4943</v>
      </c>
      <c r="N1489" s="20">
        <v>35547295.519999996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20">
        <v>0</v>
      </c>
      <c r="U1489" s="20">
        <v>0</v>
      </c>
      <c r="V1489" s="20">
        <v>0</v>
      </c>
      <c r="W1489" s="20">
        <v>0</v>
      </c>
      <c r="X1489" s="20">
        <v>0</v>
      </c>
      <c r="Y1489" s="20">
        <v>0</v>
      </c>
      <c r="Z1489" s="20">
        <v>0</v>
      </c>
      <c r="AA1489" s="20">
        <v>0</v>
      </c>
      <c r="AB1489" s="20">
        <v>0</v>
      </c>
      <c r="AC1489" s="20">
        <v>533209.43000000005</v>
      </c>
      <c r="AD1489" s="20">
        <v>480000</v>
      </c>
      <c r="AE1489" s="20">
        <v>0</v>
      </c>
      <c r="AF1489" s="196" t="s">
        <v>723</v>
      </c>
      <c r="AG1489" s="196" t="s">
        <v>723</v>
      </c>
      <c r="AH1489" s="197" t="s">
        <v>723</v>
      </c>
      <c r="AT1489" s="10" t="e">
        <f t="shared" si="95"/>
        <v>#N/A</v>
      </c>
      <c r="BY1489" s="69"/>
      <c r="BZ1489" s="52">
        <v>14392200</v>
      </c>
    </row>
    <row r="1490" spans="1:224" ht="61.5" x14ac:dyDescent="0.85">
      <c r="A1490" s="10">
        <v>1</v>
      </c>
      <c r="B1490" s="48">
        <f>SUBTOTAL(103,$A$1033:A1490)</f>
        <v>392</v>
      </c>
      <c r="C1490" s="78" t="s">
        <v>210</v>
      </c>
      <c r="D1490" s="20">
        <v>9916931.209999999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55">
        <v>0</v>
      </c>
      <c r="L1490" s="20">
        <v>0</v>
      </c>
      <c r="M1490" s="20">
        <v>1177</v>
      </c>
      <c r="N1490" s="20">
        <v>9593035.6699999999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20">
        <v>0</v>
      </c>
      <c r="U1490" s="20">
        <v>0</v>
      </c>
      <c r="V1490" s="20">
        <v>0</v>
      </c>
      <c r="W1490" s="20">
        <v>0</v>
      </c>
      <c r="X1490" s="20">
        <v>0</v>
      </c>
      <c r="Y1490" s="20">
        <v>0</v>
      </c>
      <c r="Z1490" s="20">
        <v>0</v>
      </c>
      <c r="AA1490" s="20">
        <v>0</v>
      </c>
      <c r="AB1490" s="20">
        <v>0</v>
      </c>
      <c r="AC1490" s="20">
        <v>143895.54</v>
      </c>
      <c r="AD1490" s="20">
        <v>180000</v>
      </c>
      <c r="AE1490" s="20">
        <v>0</v>
      </c>
      <c r="AF1490" s="22">
        <v>2022</v>
      </c>
      <c r="AG1490" s="22">
        <v>2022</v>
      </c>
      <c r="AH1490" s="23">
        <v>2022</v>
      </c>
      <c r="AT1490" s="10" t="e">
        <f t="shared" si="95"/>
        <v>#N/A</v>
      </c>
      <c r="BZ1490" s="52"/>
    </row>
    <row r="1491" spans="1:224" ht="61.5" x14ac:dyDescent="0.85">
      <c r="A1491" s="10">
        <v>1</v>
      </c>
      <c r="B1491" s="48">
        <f>SUBTOTAL(103,$A$1033:A1491)</f>
        <v>393</v>
      </c>
      <c r="C1491" s="78" t="s">
        <v>211</v>
      </c>
      <c r="D1491" s="20">
        <v>6706777.6000000006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55">
        <v>0</v>
      </c>
      <c r="L1491" s="20">
        <v>0</v>
      </c>
      <c r="M1491" s="20">
        <v>796</v>
      </c>
      <c r="N1491" s="20">
        <v>6459879.4100000001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20">
        <v>0</v>
      </c>
      <c r="U1491" s="20">
        <v>0</v>
      </c>
      <c r="V1491" s="20">
        <v>0</v>
      </c>
      <c r="W1491" s="20">
        <v>0</v>
      </c>
      <c r="X1491" s="20">
        <v>0</v>
      </c>
      <c r="Y1491" s="20">
        <v>0</v>
      </c>
      <c r="Z1491" s="20">
        <v>0</v>
      </c>
      <c r="AA1491" s="20">
        <v>0</v>
      </c>
      <c r="AB1491" s="20">
        <v>0</v>
      </c>
      <c r="AC1491" s="20">
        <v>96898.19</v>
      </c>
      <c r="AD1491" s="20">
        <v>150000</v>
      </c>
      <c r="AE1491" s="20">
        <v>0</v>
      </c>
      <c r="AF1491" s="22">
        <v>2022</v>
      </c>
      <c r="AG1491" s="22">
        <v>2022</v>
      </c>
      <c r="AH1491" s="23">
        <v>2022</v>
      </c>
      <c r="AT1491" s="10" t="e">
        <f t="shared" si="95"/>
        <v>#N/A</v>
      </c>
      <c r="BZ1491" s="52"/>
    </row>
    <row r="1492" spans="1:224" ht="61.5" x14ac:dyDescent="0.85">
      <c r="A1492" s="10">
        <v>1</v>
      </c>
      <c r="B1492" s="48">
        <f>SUBTOTAL(103,$A$1033:A1492)</f>
        <v>394</v>
      </c>
      <c r="C1492" s="78" t="s">
        <v>212</v>
      </c>
      <c r="D1492" s="20">
        <v>7153334.3999999994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55">
        <v>0</v>
      </c>
      <c r="L1492" s="20">
        <v>0</v>
      </c>
      <c r="M1492" s="20">
        <v>849</v>
      </c>
      <c r="N1492" s="20">
        <v>6899836.8499999996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20">
        <v>0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0</v>
      </c>
      <c r="AA1492" s="20">
        <v>0</v>
      </c>
      <c r="AB1492" s="20">
        <v>0</v>
      </c>
      <c r="AC1492" s="20">
        <v>103497.55</v>
      </c>
      <c r="AD1492" s="20">
        <v>150000</v>
      </c>
      <c r="AE1492" s="20">
        <v>0</v>
      </c>
      <c r="AF1492" s="22">
        <v>2022</v>
      </c>
      <c r="AG1492" s="22">
        <v>2022</v>
      </c>
      <c r="AH1492" s="23">
        <v>2022</v>
      </c>
      <c r="AT1492" s="10" t="e">
        <f t="shared" si="95"/>
        <v>#N/A</v>
      </c>
      <c r="BZ1492" s="52"/>
    </row>
    <row r="1493" spans="1:224" ht="61.5" x14ac:dyDescent="0.85">
      <c r="A1493" s="10">
        <v>1</v>
      </c>
      <c r="B1493" s="48">
        <f>SUBTOTAL(103,$A$1033:A1493)</f>
        <v>395</v>
      </c>
      <c r="C1493" s="13" t="s">
        <v>208</v>
      </c>
      <c r="D1493" s="20">
        <v>7100494.0199999996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55">
        <v>0</v>
      </c>
      <c r="L1493" s="20">
        <v>0</v>
      </c>
      <c r="M1493" s="20">
        <v>1203</v>
      </c>
      <c r="N1493" s="20">
        <v>6995560.6099999994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20">
        <v>0</v>
      </c>
      <c r="U1493" s="20">
        <v>0</v>
      </c>
      <c r="V1493" s="20">
        <v>0</v>
      </c>
      <c r="W1493" s="20">
        <v>0</v>
      </c>
      <c r="X1493" s="20">
        <v>0</v>
      </c>
      <c r="Y1493" s="20">
        <v>0</v>
      </c>
      <c r="Z1493" s="20">
        <v>0</v>
      </c>
      <c r="AA1493" s="20">
        <v>0</v>
      </c>
      <c r="AB1493" s="20">
        <v>0</v>
      </c>
      <c r="AC1493" s="20">
        <v>104933.41</v>
      </c>
      <c r="AD1493" s="20">
        <v>0</v>
      </c>
      <c r="AE1493" s="20">
        <v>0</v>
      </c>
      <c r="AF1493" s="22" t="s">
        <v>265</v>
      </c>
      <c r="AG1493" s="22">
        <v>2022</v>
      </c>
      <c r="AH1493" s="23">
        <v>2022</v>
      </c>
      <c r="AT1493" s="10" t="e">
        <f t="shared" si="95"/>
        <v>#N/A</v>
      </c>
      <c r="BZ1493" s="52"/>
      <c r="CD1493" s="10" t="e">
        <f>VLOOKUP(C1493,CE:CF,2,FALSE)</f>
        <v>#N/A</v>
      </c>
    </row>
    <row r="1494" spans="1:224" ht="61.5" x14ac:dyDescent="0.85">
      <c r="A1494" s="10">
        <v>1</v>
      </c>
      <c r="B1494" s="48">
        <f>SUBTOTAL(103,$A$1033:A1494)</f>
        <v>396</v>
      </c>
      <c r="C1494" s="13" t="s">
        <v>2384</v>
      </c>
      <c r="D1494" s="20">
        <v>5682967.7200000007</v>
      </c>
      <c r="E1494" s="24">
        <v>0</v>
      </c>
      <c r="F1494" s="24">
        <v>0</v>
      </c>
      <c r="G1494" s="24">
        <v>0</v>
      </c>
      <c r="H1494" s="24">
        <v>0</v>
      </c>
      <c r="I1494" s="24">
        <v>0</v>
      </c>
      <c r="J1494" s="24">
        <v>0</v>
      </c>
      <c r="K1494" s="55">
        <v>0</v>
      </c>
      <c r="L1494" s="20">
        <v>0</v>
      </c>
      <c r="M1494" s="20">
        <v>918</v>
      </c>
      <c r="N1494" s="20">
        <v>5598982.9800000004</v>
      </c>
      <c r="O1494" s="20">
        <v>0</v>
      </c>
      <c r="P1494" s="20">
        <v>0</v>
      </c>
      <c r="Q1494" s="20">
        <v>0</v>
      </c>
      <c r="R1494" s="20">
        <v>0</v>
      </c>
      <c r="S1494" s="20">
        <v>0</v>
      </c>
      <c r="T1494" s="20">
        <v>0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0</v>
      </c>
      <c r="AA1494" s="20">
        <v>0</v>
      </c>
      <c r="AB1494" s="20">
        <v>0</v>
      </c>
      <c r="AC1494" s="20">
        <v>83984.74</v>
      </c>
      <c r="AD1494" s="20">
        <v>0</v>
      </c>
      <c r="AE1494" s="20">
        <v>0</v>
      </c>
      <c r="AF1494" s="22" t="s">
        <v>265</v>
      </c>
      <c r="AG1494" s="22">
        <v>2022</v>
      </c>
      <c r="AH1494" s="23">
        <v>2022</v>
      </c>
      <c r="AT1494" s="10" t="e">
        <f t="shared" si="95"/>
        <v>#N/A</v>
      </c>
      <c r="BZ1494" s="52"/>
      <c r="CD1494" s="10" t="e">
        <f>VLOOKUP(C1494,CE:CF,2,FALSE)</f>
        <v>#N/A</v>
      </c>
    </row>
    <row r="1495" spans="1:224" ht="61.5" x14ac:dyDescent="0.85">
      <c r="B1495" s="13" t="s">
        <v>835</v>
      </c>
      <c r="C1495" s="13"/>
      <c r="D1495" s="183">
        <v>8997516.4299999997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55">
        <v>0</v>
      </c>
      <c r="L1495" s="20">
        <v>0</v>
      </c>
      <c r="M1495" s="20">
        <v>666</v>
      </c>
      <c r="N1495" s="20">
        <v>5380738.5199999996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20">
        <v>0</v>
      </c>
      <c r="U1495" s="20">
        <v>3336026.4299999997</v>
      </c>
      <c r="V1495" s="20">
        <v>0</v>
      </c>
      <c r="W1495" s="20">
        <v>0</v>
      </c>
      <c r="X1495" s="20">
        <v>0</v>
      </c>
      <c r="Y1495" s="20">
        <v>0</v>
      </c>
      <c r="Z1495" s="20">
        <v>0</v>
      </c>
      <c r="AA1495" s="20">
        <v>0</v>
      </c>
      <c r="AB1495" s="20">
        <v>0</v>
      </c>
      <c r="AC1495" s="20">
        <v>130751.48000000001</v>
      </c>
      <c r="AD1495" s="20">
        <v>150000</v>
      </c>
      <c r="AE1495" s="20">
        <v>0</v>
      </c>
      <c r="AF1495" s="196" t="s">
        <v>723</v>
      </c>
      <c r="AG1495" s="196" t="s">
        <v>723</v>
      </c>
      <c r="AH1495" s="197" t="s">
        <v>723</v>
      </c>
      <c r="AT1495" s="10" t="e">
        <f t="shared" si="95"/>
        <v>#N/A</v>
      </c>
      <c r="BY1495" s="69"/>
      <c r="BZ1495" s="52">
        <v>3396600</v>
      </c>
    </row>
    <row r="1496" spans="1:224" ht="61.5" x14ac:dyDescent="0.85">
      <c r="A1496" s="10">
        <v>1</v>
      </c>
      <c r="B1496" s="48">
        <f>SUBTOTAL(103,$A$1033:A1496)</f>
        <v>397</v>
      </c>
      <c r="C1496" s="78" t="s">
        <v>218</v>
      </c>
      <c r="D1496" s="20">
        <v>5611449.5999999996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55">
        <v>0</v>
      </c>
      <c r="L1496" s="20">
        <v>0</v>
      </c>
      <c r="M1496" s="20">
        <v>666</v>
      </c>
      <c r="N1496" s="20">
        <v>5380738.5199999996</v>
      </c>
      <c r="O1496" s="20">
        <v>0</v>
      </c>
      <c r="P1496" s="20">
        <v>0</v>
      </c>
      <c r="Q1496" s="20">
        <v>0</v>
      </c>
      <c r="R1496" s="20">
        <v>0</v>
      </c>
      <c r="S1496" s="20">
        <v>0</v>
      </c>
      <c r="T1496" s="20">
        <v>0</v>
      </c>
      <c r="U1496" s="20">
        <v>0</v>
      </c>
      <c r="V1496" s="20">
        <v>0</v>
      </c>
      <c r="W1496" s="20">
        <v>0</v>
      </c>
      <c r="X1496" s="20">
        <v>0</v>
      </c>
      <c r="Y1496" s="20">
        <v>0</v>
      </c>
      <c r="Z1496" s="20">
        <v>0</v>
      </c>
      <c r="AA1496" s="20">
        <v>0</v>
      </c>
      <c r="AB1496" s="20">
        <v>0</v>
      </c>
      <c r="AC1496" s="20">
        <v>80711.08</v>
      </c>
      <c r="AD1496" s="20">
        <v>150000</v>
      </c>
      <c r="AE1496" s="20">
        <v>0</v>
      </c>
      <c r="AF1496" s="22">
        <v>2022</v>
      </c>
      <c r="AG1496" s="22">
        <v>2022</v>
      </c>
      <c r="AH1496" s="23">
        <v>2022</v>
      </c>
      <c r="AT1496" s="10">
        <f t="shared" si="95"/>
        <v>1</v>
      </c>
      <c r="BZ1496" s="52"/>
    </row>
    <row r="1497" spans="1:224" ht="61.5" x14ac:dyDescent="0.85">
      <c r="A1497" s="10">
        <v>1</v>
      </c>
      <c r="B1497" s="48">
        <f>SUBTOTAL(103,$A$1033:A1497)</f>
        <v>398</v>
      </c>
      <c r="C1497" s="13" t="s">
        <v>222</v>
      </c>
      <c r="D1497" s="20">
        <v>3386066.8299999996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55">
        <v>0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0</v>
      </c>
      <c r="U1497" s="20">
        <v>3336026.4299999997</v>
      </c>
      <c r="V1497" s="20">
        <v>0</v>
      </c>
      <c r="W1497" s="20">
        <v>0</v>
      </c>
      <c r="X1497" s="20">
        <v>0</v>
      </c>
      <c r="Y1497" s="20">
        <v>0</v>
      </c>
      <c r="Z1497" s="20">
        <v>0</v>
      </c>
      <c r="AA1497" s="20">
        <v>0</v>
      </c>
      <c r="AB1497" s="20">
        <v>0</v>
      </c>
      <c r="AC1497" s="20">
        <v>50040.4</v>
      </c>
      <c r="AD1497" s="20">
        <v>0</v>
      </c>
      <c r="AE1497" s="20">
        <v>0</v>
      </c>
      <c r="AF1497" s="22" t="s">
        <v>265</v>
      </c>
      <c r="AG1497" s="22">
        <v>2022</v>
      </c>
      <c r="AH1497" s="23">
        <v>2022</v>
      </c>
      <c r="AT1497" s="10" t="e">
        <v>#N/A</v>
      </c>
      <c r="BZ1497" s="52"/>
      <c r="CD1497" s="10" t="e">
        <v>#N/A</v>
      </c>
    </row>
    <row r="1498" spans="1:224" ht="61.5" x14ac:dyDescent="0.85">
      <c r="B1498" s="13" t="s">
        <v>836</v>
      </c>
      <c r="C1498" s="13"/>
      <c r="D1498" s="183">
        <v>181741.66999999998</v>
      </c>
      <c r="E1498" s="20">
        <v>0</v>
      </c>
      <c r="F1498" s="20">
        <v>0</v>
      </c>
      <c r="G1498" s="20">
        <v>0</v>
      </c>
      <c r="H1498" s="20">
        <v>179055.83</v>
      </c>
      <c r="I1498" s="20">
        <v>0</v>
      </c>
      <c r="J1498" s="20">
        <v>0</v>
      </c>
      <c r="K1498" s="55">
        <v>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v>0</v>
      </c>
      <c r="T1498" s="20">
        <v>0</v>
      </c>
      <c r="U1498" s="20">
        <v>0</v>
      </c>
      <c r="V1498" s="20">
        <v>0</v>
      </c>
      <c r="W1498" s="20">
        <v>0</v>
      </c>
      <c r="X1498" s="20">
        <v>0</v>
      </c>
      <c r="Y1498" s="20">
        <v>0</v>
      </c>
      <c r="Z1498" s="20">
        <v>0</v>
      </c>
      <c r="AA1498" s="20">
        <v>0</v>
      </c>
      <c r="AB1498" s="20">
        <v>0</v>
      </c>
      <c r="AC1498" s="20">
        <v>2685.84</v>
      </c>
      <c r="AD1498" s="20">
        <v>0</v>
      </c>
      <c r="AE1498" s="20">
        <v>0</v>
      </c>
      <c r="AF1498" s="196" t="s">
        <v>723</v>
      </c>
      <c r="AG1498" s="196" t="s">
        <v>723</v>
      </c>
      <c r="AH1498" s="197" t="s">
        <v>723</v>
      </c>
      <c r="AT1498" s="10" t="e">
        <f>VLOOKUP(C1498,AW:AX,2,FALSE)</f>
        <v>#N/A</v>
      </c>
      <c r="BY1498" s="69"/>
      <c r="BZ1498" s="52">
        <v>3396600</v>
      </c>
    </row>
    <row r="1499" spans="1:224" ht="61.5" x14ac:dyDescent="0.85">
      <c r="A1499" s="10">
        <v>1</v>
      </c>
      <c r="B1499" s="48">
        <f>SUBTOTAL(103,$A$1033:A1499)</f>
        <v>399</v>
      </c>
      <c r="C1499" s="13" t="s">
        <v>220</v>
      </c>
      <c r="D1499" s="20">
        <v>181741.66999999998</v>
      </c>
      <c r="E1499" s="20">
        <v>0</v>
      </c>
      <c r="F1499" s="20">
        <v>0</v>
      </c>
      <c r="G1499" s="20">
        <v>0</v>
      </c>
      <c r="H1499" s="20">
        <v>179055.83</v>
      </c>
      <c r="I1499" s="20">
        <v>0</v>
      </c>
      <c r="J1499" s="20">
        <v>0</v>
      </c>
      <c r="K1499" s="55">
        <v>0</v>
      </c>
      <c r="L1499" s="20">
        <v>0</v>
      </c>
      <c r="M1499" s="20"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v>0</v>
      </c>
      <c r="S1499" s="20">
        <v>0</v>
      </c>
      <c r="T1499" s="20">
        <v>0</v>
      </c>
      <c r="U1499" s="20">
        <v>0</v>
      </c>
      <c r="V1499" s="20">
        <v>0</v>
      </c>
      <c r="W1499" s="20">
        <v>0</v>
      </c>
      <c r="X1499" s="20">
        <v>0</v>
      </c>
      <c r="Y1499" s="20">
        <v>0</v>
      </c>
      <c r="Z1499" s="20">
        <v>0</v>
      </c>
      <c r="AA1499" s="20">
        <v>0</v>
      </c>
      <c r="AB1499" s="20">
        <v>0</v>
      </c>
      <c r="AC1499" s="20">
        <v>2685.84</v>
      </c>
      <c r="AD1499" s="20">
        <v>0</v>
      </c>
      <c r="AE1499" s="20">
        <v>0</v>
      </c>
      <c r="AF1499" s="22" t="s">
        <v>265</v>
      </c>
      <c r="AG1499" s="22">
        <v>2022</v>
      </c>
      <c r="AH1499" s="23">
        <v>2022</v>
      </c>
      <c r="AT1499" s="10" t="e">
        <f>VLOOKUP(C1499,AW:AX,2,FALSE)</f>
        <v>#N/A</v>
      </c>
      <c r="BZ1499" s="52"/>
      <c r="CD1499" s="10" t="e">
        <f>VLOOKUP(C1499,CE:CF,2,FALSE)</f>
        <v>#N/A</v>
      </c>
    </row>
    <row r="1500" spans="1:224" s="199" customFormat="1" ht="189" customHeight="1" x14ac:dyDescent="0.85">
      <c r="B1500" s="320" t="s">
        <v>1620</v>
      </c>
      <c r="C1500" s="321"/>
      <c r="D1500" s="321"/>
      <c r="E1500" s="321"/>
      <c r="F1500" s="321"/>
      <c r="G1500" s="321"/>
      <c r="H1500" s="321"/>
      <c r="I1500" s="321"/>
      <c r="J1500" s="321"/>
      <c r="K1500" s="321"/>
      <c r="L1500" s="321"/>
      <c r="M1500" s="321"/>
      <c r="N1500" s="321"/>
      <c r="O1500" s="321"/>
      <c r="P1500" s="321"/>
      <c r="Q1500" s="321"/>
      <c r="R1500" s="321"/>
      <c r="S1500" s="321"/>
      <c r="T1500" s="321"/>
      <c r="U1500" s="321"/>
      <c r="V1500" s="321"/>
      <c r="W1500" s="321"/>
      <c r="X1500" s="321"/>
      <c r="Y1500" s="321"/>
      <c r="Z1500" s="321"/>
      <c r="AA1500" s="321"/>
      <c r="AB1500" s="321"/>
      <c r="AC1500" s="321"/>
      <c r="AD1500" s="321"/>
      <c r="AE1500" s="321"/>
      <c r="AF1500" s="321"/>
      <c r="AG1500" s="321"/>
      <c r="AH1500" s="322"/>
      <c r="AI1500" s="81"/>
      <c r="AJ1500" s="82"/>
      <c r="AK1500" s="81"/>
      <c r="AL1500" s="81"/>
      <c r="AM1500" s="81"/>
      <c r="BR1500" s="200"/>
      <c r="BY1500" s="69"/>
      <c r="CH1500" s="200" t="e">
        <f>VLOOKUP(C1500,CJ:CK,2,FALSE)</f>
        <v>#N/A</v>
      </c>
      <c r="CK1500" s="200" t="e">
        <f>VLOOKUP(C1500,CM:CN,2,FALSE)</f>
        <v>#N/A</v>
      </c>
      <c r="EU1500" s="200" t="e">
        <f>VLOOKUP(C1500,EY:EZ,2,FALSE)</f>
        <v>#N/A</v>
      </c>
      <c r="HO1500" s="199" t="s">
        <v>1614</v>
      </c>
      <c r="HP1500" s="199">
        <v>50864.91</v>
      </c>
    </row>
    <row r="1501" spans="1:224" s="199" customFormat="1" ht="189" customHeight="1" x14ac:dyDescent="0.85">
      <c r="B1501" s="323" t="s">
        <v>1626</v>
      </c>
      <c r="C1501" s="324"/>
      <c r="D1501" s="324"/>
      <c r="E1501" s="324"/>
      <c r="F1501" s="324"/>
      <c r="G1501" s="324"/>
      <c r="H1501" s="324"/>
      <c r="I1501" s="324"/>
      <c r="J1501" s="324"/>
      <c r="K1501" s="324"/>
      <c r="L1501" s="324"/>
      <c r="M1501" s="324"/>
      <c r="N1501" s="324"/>
      <c r="O1501" s="324"/>
      <c r="P1501" s="324"/>
      <c r="Q1501" s="324"/>
      <c r="R1501" s="324"/>
      <c r="S1501" s="324"/>
      <c r="T1501" s="324"/>
      <c r="U1501" s="324"/>
      <c r="V1501" s="324"/>
      <c r="W1501" s="324"/>
      <c r="X1501" s="324"/>
      <c r="Y1501" s="324"/>
      <c r="Z1501" s="324"/>
      <c r="AA1501" s="324"/>
      <c r="AB1501" s="324"/>
      <c r="AC1501" s="324"/>
      <c r="AD1501" s="324"/>
      <c r="AE1501" s="324"/>
      <c r="AF1501" s="324"/>
      <c r="AG1501" s="324"/>
      <c r="AH1501" s="325"/>
      <c r="AI1501" s="83"/>
      <c r="AJ1501" s="84"/>
      <c r="AK1501" s="83"/>
      <c r="AL1501" s="83"/>
      <c r="AM1501" s="83"/>
      <c r="BY1501" s="69"/>
      <c r="HO1501" s="199" t="s">
        <v>1615</v>
      </c>
      <c r="HP1501" s="199">
        <v>47587.5</v>
      </c>
    </row>
    <row r="1502" spans="1:224" s="201" customFormat="1" ht="76.5" x14ac:dyDescent="0.85">
      <c r="B1502" s="318" t="s">
        <v>2381</v>
      </c>
      <c r="C1502" s="319"/>
      <c r="D1502" s="93">
        <f>D1503</f>
        <v>7034201.7300000004</v>
      </c>
      <c r="E1502" s="85">
        <f t="shared" ref="E1502:AE1502" si="96">E1503</f>
        <v>0</v>
      </c>
      <c r="F1502" s="85">
        <f t="shared" si="96"/>
        <v>0</v>
      </c>
      <c r="G1502" s="85">
        <f t="shared" si="96"/>
        <v>0</v>
      </c>
      <c r="H1502" s="85">
        <f t="shared" si="96"/>
        <v>0</v>
      </c>
      <c r="I1502" s="85">
        <f t="shared" si="96"/>
        <v>0</v>
      </c>
      <c r="J1502" s="85">
        <f t="shared" si="96"/>
        <v>0</v>
      </c>
      <c r="K1502" s="86">
        <f t="shared" si="96"/>
        <v>0</v>
      </c>
      <c r="L1502" s="85">
        <f t="shared" si="96"/>
        <v>0</v>
      </c>
      <c r="M1502" s="85">
        <f t="shared" si="96"/>
        <v>1981.3</v>
      </c>
      <c r="N1502" s="85">
        <f t="shared" si="96"/>
        <v>6992437.3499999996</v>
      </c>
      <c r="O1502" s="85">
        <f t="shared" si="96"/>
        <v>0</v>
      </c>
      <c r="P1502" s="85">
        <f t="shared" si="96"/>
        <v>0</v>
      </c>
      <c r="Q1502" s="85">
        <f t="shared" si="96"/>
        <v>0</v>
      </c>
      <c r="R1502" s="85">
        <f t="shared" si="96"/>
        <v>0</v>
      </c>
      <c r="S1502" s="85">
        <f t="shared" si="96"/>
        <v>0</v>
      </c>
      <c r="T1502" s="85">
        <f t="shared" si="96"/>
        <v>0</v>
      </c>
      <c r="U1502" s="85">
        <f t="shared" si="96"/>
        <v>0</v>
      </c>
      <c r="V1502" s="85">
        <f t="shared" si="96"/>
        <v>0</v>
      </c>
      <c r="W1502" s="85">
        <f t="shared" si="96"/>
        <v>0</v>
      </c>
      <c r="X1502" s="85">
        <f t="shared" si="96"/>
        <v>0</v>
      </c>
      <c r="Y1502" s="85">
        <f t="shared" si="96"/>
        <v>0</v>
      </c>
      <c r="Z1502" s="85">
        <f t="shared" si="96"/>
        <v>0</v>
      </c>
      <c r="AA1502" s="85">
        <f t="shared" si="96"/>
        <v>0</v>
      </c>
      <c r="AB1502" s="85">
        <f t="shared" si="96"/>
        <v>0</v>
      </c>
      <c r="AC1502" s="85">
        <f t="shared" si="96"/>
        <v>41764.380000000005</v>
      </c>
      <c r="AD1502" s="85">
        <f t="shared" si="96"/>
        <v>0</v>
      </c>
      <c r="AE1502" s="85">
        <f t="shared" si="96"/>
        <v>0</v>
      </c>
      <c r="AF1502" s="87" t="s">
        <v>1616</v>
      </c>
      <c r="AG1502" s="87" t="s">
        <v>1616</v>
      </c>
      <c r="AH1502" s="87" t="s">
        <v>1616</v>
      </c>
      <c r="AI1502" s="88"/>
      <c r="AJ1502" s="82"/>
      <c r="AK1502" s="88"/>
      <c r="AL1502" s="88"/>
      <c r="AM1502" s="88"/>
      <c r="BY1502" s="69"/>
      <c r="HO1502" s="201" t="s">
        <v>1617</v>
      </c>
      <c r="HP1502" s="201">
        <v>53254.36</v>
      </c>
    </row>
    <row r="1503" spans="1:224" s="201" customFormat="1" ht="76.5" x14ac:dyDescent="0.85">
      <c r="B1503" s="318" t="s">
        <v>1621</v>
      </c>
      <c r="C1503" s="319"/>
      <c r="D1503" s="93">
        <f>D1504+D1506+D1508</f>
        <v>7034201.7300000004</v>
      </c>
      <c r="E1503" s="85">
        <f t="shared" ref="E1503:AE1503" si="97">E1504+E1508+E1506</f>
        <v>0</v>
      </c>
      <c r="F1503" s="85">
        <f t="shared" si="97"/>
        <v>0</v>
      </c>
      <c r="G1503" s="85">
        <f t="shared" si="97"/>
        <v>0</v>
      </c>
      <c r="H1503" s="85">
        <f t="shared" si="97"/>
        <v>0</v>
      </c>
      <c r="I1503" s="85">
        <f t="shared" si="97"/>
        <v>0</v>
      </c>
      <c r="J1503" s="85">
        <f t="shared" si="97"/>
        <v>0</v>
      </c>
      <c r="K1503" s="86">
        <f t="shared" si="97"/>
        <v>0</v>
      </c>
      <c r="L1503" s="85">
        <f t="shared" si="97"/>
        <v>0</v>
      </c>
      <c r="M1503" s="85">
        <f t="shared" si="97"/>
        <v>1981.3</v>
      </c>
      <c r="N1503" s="85">
        <f t="shared" si="97"/>
        <v>6992437.3499999996</v>
      </c>
      <c r="O1503" s="85">
        <f t="shared" si="97"/>
        <v>0</v>
      </c>
      <c r="P1503" s="85">
        <f t="shared" si="97"/>
        <v>0</v>
      </c>
      <c r="Q1503" s="85">
        <f t="shared" si="97"/>
        <v>0</v>
      </c>
      <c r="R1503" s="85">
        <f t="shared" si="97"/>
        <v>0</v>
      </c>
      <c r="S1503" s="85">
        <f t="shared" si="97"/>
        <v>0</v>
      </c>
      <c r="T1503" s="85">
        <f t="shared" si="97"/>
        <v>0</v>
      </c>
      <c r="U1503" s="85">
        <f t="shared" si="97"/>
        <v>0</v>
      </c>
      <c r="V1503" s="85">
        <f t="shared" si="97"/>
        <v>0</v>
      </c>
      <c r="W1503" s="85">
        <f t="shared" si="97"/>
        <v>0</v>
      </c>
      <c r="X1503" s="85">
        <f t="shared" si="97"/>
        <v>0</v>
      </c>
      <c r="Y1503" s="85">
        <f t="shared" si="97"/>
        <v>0</v>
      </c>
      <c r="Z1503" s="85">
        <f t="shared" si="97"/>
        <v>0</v>
      </c>
      <c r="AA1503" s="85">
        <f t="shared" si="97"/>
        <v>0</v>
      </c>
      <c r="AB1503" s="85">
        <f t="shared" si="97"/>
        <v>0</v>
      </c>
      <c r="AC1503" s="85">
        <f t="shared" si="97"/>
        <v>41764.380000000005</v>
      </c>
      <c r="AD1503" s="85">
        <f t="shared" si="97"/>
        <v>0</v>
      </c>
      <c r="AE1503" s="85">
        <f t="shared" si="97"/>
        <v>0</v>
      </c>
      <c r="AF1503" s="87" t="s">
        <v>1616</v>
      </c>
      <c r="AG1503" s="87" t="s">
        <v>1616</v>
      </c>
      <c r="AH1503" s="87" t="s">
        <v>1616</v>
      </c>
      <c r="AI1503" s="88"/>
      <c r="AJ1503" s="82"/>
      <c r="AK1503" s="88"/>
      <c r="AL1503" s="88"/>
      <c r="AM1503" s="88"/>
      <c r="BY1503" s="69"/>
      <c r="HO1503" s="201" t="s">
        <v>1617</v>
      </c>
      <c r="HP1503" s="201">
        <v>53254.36</v>
      </c>
    </row>
    <row r="1504" spans="1:224" s="201" customFormat="1" ht="76.5" x14ac:dyDescent="0.85">
      <c r="B1504" s="89" t="s">
        <v>834</v>
      </c>
      <c r="C1504" s="14"/>
      <c r="D1504" s="93">
        <f t="shared" ref="D1504:D1509" si="98">E1504+F1504+G1504+H1504+I1504+J1504+L1504+N1504+P1504+R1504+T1504+U1504+V1504+W1504+X1504+Y1504+Z1504+AA1504+AB1504+AC1504+AD1504+AE1504</f>
        <v>1836114.4000000001</v>
      </c>
      <c r="E1504" s="85">
        <f t="shared" ref="E1504:AE1506" si="99">SUM(E1505:E1505)</f>
        <v>0</v>
      </c>
      <c r="F1504" s="85">
        <f t="shared" si="99"/>
        <v>0</v>
      </c>
      <c r="G1504" s="85">
        <f t="shared" si="99"/>
        <v>0</v>
      </c>
      <c r="H1504" s="85">
        <f t="shared" si="99"/>
        <v>0</v>
      </c>
      <c r="I1504" s="85">
        <f t="shared" si="99"/>
        <v>0</v>
      </c>
      <c r="J1504" s="85">
        <f t="shared" si="99"/>
        <v>0</v>
      </c>
      <c r="K1504" s="86">
        <f t="shared" si="99"/>
        <v>0</v>
      </c>
      <c r="L1504" s="85">
        <f t="shared" si="99"/>
        <v>0</v>
      </c>
      <c r="M1504" s="85">
        <f t="shared" si="99"/>
        <v>454</v>
      </c>
      <c r="N1504" s="85">
        <f t="shared" si="99"/>
        <v>1810719.07</v>
      </c>
      <c r="O1504" s="85">
        <f t="shared" si="99"/>
        <v>0</v>
      </c>
      <c r="P1504" s="85">
        <f t="shared" si="99"/>
        <v>0</v>
      </c>
      <c r="Q1504" s="85">
        <f t="shared" si="99"/>
        <v>0</v>
      </c>
      <c r="R1504" s="85">
        <f t="shared" si="99"/>
        <v>0</v>
      </c>
      <c r="S1504" s="85">
        <f t="shared" si="99"/>
        <v>0</v>
      </c>
      <c r="T1504" s="85">
        <f t="shared" si="99"/>
        <v>0</v>
      </c>
      <c r="U1504" s="85">
        <f t="shared" si="99"/>
        <v>0</v>
      </c>
      <c r="V1504" s="85">
        <f t="shared" si="99"/>
        <v>0</v>
      </c>
      <c r="W1504" s="85">
        <f t="shared" si="99"/>
        <v>0</v>
      </c>
      <c r="X1504" s="85">
        <f t="shared" si="99"/>
        <v>0</v>
      </c>
      <c r="Y1504" s="85">
        <f t="shared" si="99"/>
        <v>0</v>
      </c>
      <c r="Z1504" s="85">
        <f t="shared" si="99"/>
        <v>0</v>
      </c>
      <c r="AA1504" s="85">
        <f t="shared" si="99"/>
        <v>0</v>
      </c>
      <c r="AB1504" s="85">
        <f t="shared" si="99"/>
        <v>0</v>
      </c>
      <c r="AC1504" s="85">
        <f t="shared" si="99"/>
        <v>25395.33</v>
      </c>
      <c r="AD1504" s="85">
        <f t="shared" si="99"/>
        <v>0</v>
      </c>
      <c r="AE1504" s="85">
        <f t="shared" si="99"/>
        <v>0</v>
      </c>
      <c r="AF1504" s="87" t="s">
        <v>1616</v>
      </c>
      <c r="AG1504" s="87" t="s">
        <v>1616</v>
      </c>
      <c r="AH1504" s="87" t="s">
        <v>1616</v>
      </c>
      <c r="AI1504" s="82"/>
      <c r="AJ1504" s="84"/>
      <c r="AK1504" s="90"/>
      <c r="AL1504" s="82"/>
      <c r="AM1504" s="82"/>
      <c r="AR1504" s="202"/>
      <c r="AS1504" s="124"/>
      <c r="BF1504" s="200"/>
      <c r="BR1504" s="200"/>
      <c r="BU1504" s="124"/>
      <c r="BY1504" s="69"/>
      <c r="CH1504" s="200"/>
      <c r="CK1504" s="200"/>
      <c r="EJ1504" s="124"/>
      <c r="EL1504" s="124"/>
      <c r="EU1504" s="200"/>
      <c r="FI1504" s="124"/>
      <c r="FL1504" s="203"/>
      <c r="FM1504" s="124"/>
      <c r="FV1504" s="200"/>
      <c r="GN1504" s="204"/>
      <c r="GX1504" s="200"/>
      <c r="GZ1504" s="124"/>
      <c r="HB1504" s="200"/>
      <c r="HO1504" s="201" t="s">
        <v>1618</v>
      </c>
      <c r="HP1504" s="201">
        <v>44890.35</v>
      </c>
    </row>
    <row r="1505" spans="1:224" s="201" customFormat="1" ht="63" x14ac:dyDescent="0.25">
      <c r="A1505" s="200"/>
      <c r="B1505" s="91">
        <v>1</v>
      </c>
      <c r="C1505" s="14" t="s">
        <v>1622</v>
      </c>
      <c r="D1505" s="93">
        <f t="shared" si="98"/>
        <v>1836114.4000000001</v>
      </c>
      <c r="E1505" s="92">
        <v>0</v>
      </c>
      <c r="F1505" s="93">
        <v>0</v>
      </c>
      <c r="G1505" s="93">
        <v>0</v>
      </c>
      <c r="H1505" s="93">
        <v>0</v>
      </c>
      <c r="I1505" s="93">
        <v>0</v>
      </c>
      <c r="J1505" s="93">
        <v>0</v>
      </c>
      <c r="K1505" s="86">
        <v>0</v>
      </c>
      <c r="L1505" s="93">
        <v>0</v>
      </c>
      <c r="M1505" s="192">
        <v>454</v>
      </c>
      <c r="N1505" s="192">
        <v>1810719.07</v>
      </c>
      <c r="O1505" s="93">
        <v>0</v>
      </c>
      <c r="P1505" s="93">
        <v>0</v>
      </c>
      <c r="Q1505" s="93">
        <v>0</v>
      </c>
      <c r="R1505" s="93">
        <v>0</v>
      </c>
      <c r="S1505" s="93">
        <v>0</v>
      </c>
      <c r="T1505" s="93">
        <v>0</v>
      </c>
      <c r="U1505" s="93">
        <v>0</v>
      </c>
      <c r="V1505" s="93">
        <v>0</v>
      </c>
      <c r="W1505" s="93">
        <v>0</v>
      </c>
      <c r="X1505" s="93">
        <v>0</v>
      </c>
      <c r="Y1505" s="93">
        <v>0</v>
      </c>
      <c r="Z1505" s="93">
        <v>0</v>
      </c>
      <c r="AA1505" s="93">
        <v>0</v>
      </c>
      <c r="AB1505" s="93">
        <v>0</v>
      </c>
      <c r="AC1505" s="192">
        <v>25395.33</v>
      </c>
      <c r="AD1505" s="93">
        <v>0</v>
      </c>
      <c r="AE1505" s="93">
        <v>0</v>
      </c>
      <c r="AF1505" s="286" t="s">
        <v>265</v>
      </c>
      <c r="AG1505" s="286">
        <v>2020</v>
      </c>
      <c r="AH1505" s="286">
        <v>2020</v>
      </c>
      <c r="AI1505" s="82"/>
      <c r="AJ1505" s="82"/>
      <c r="AK1505" s="90"/>
      <c r="AL1505" s="82"/>
      <c r="AM1505" s="82"/>
      <c r="AR1505" s="202"/>
      <c r="AS1505" s="124"/>
      <c r="BF1505" s="200"/>
      <c r="BR1505" s="200"/>
      <c r="BU1505" s="124"/>
      <c r="CH1505" s="200"/>
      <c r="CK1505" s="200"/>
      <c r="EJ1505" s="124"/>
      <c r="EL1505" s="124"/>
      <c r="EU1505" s="200"/>
      <c r="FI1505" s="124"/>
      <c r="FL1505" s="124"/>
      <c r="FM1505" s="124"/>
      <c r="FV1505" s="200"/>
      <c r="GN1505" s="204"/>
      <c r="GX1505" s="200"/>
      <c r="GZ1505" s="124"/>
      <c r="HO1505" s="201" t="s">
        <v>1619</v>
      </c>
      <c r="HP1505" s="201">
        <v>52429.26</v>
      </c>
    </row>
    <row r="1506" spans="1:224" s="201" customFormat="1" ht="76.5" x14ac:dyDescent="0.85">
      <c r="B1506" s="89" t="s">
        <v>787</v>
      </c>
      <c r="C1506" s="14"/>
      <c r="D1506" s="93">
        <f t="shared" si="98"/>
        <v>2643881</v>
      </c>
      <c r="E1506" s="85">
        <f t="shared" si="99"/>
        <v>0</v>
      </c>
      <c r="F1506" s="85">
        <f t="shared" si="99"/>
        <v>0</v>
      </c>
      <c r="G1506" s="85">
        <f t="shared" si="99"/>
        <v>0</v>
      </c>
      <c r="H1506" s="85">
        <f t="shared" si="99"/>
        <v>0</v>
      </c>
      <c r="I1506" s="85">
        <f t="shared" si="99"/>
        <v>0</v>
      </c>
      <c r="J1506" s="85">
        <f t="shared" si="99"/>
        <v>0</v>
      </c>
      <c r="K1506" s="86">
        <f t="shared" si="99"/>
        <v>0</v>
      </c>
      <c r="L1506" s="85">
        <f t="shared" si="99"/>
        <v>0</v>
      </c>
      <c r="M1506" s="85">
        <f t="shared" si="99"/>
        <v>720</v>
      </c>
      <c r="N1506" s="85">
        <f t="shared" si="99"/>
        <v>2643881</v>
      </c>
      <c r="O1506" s="85">
        <f t="shared" si="99"/>
        <v>0</v>
      </c>
      <c r="P1506" s="85">
        <f t="shared" si="99"/>
        <v>0</v>
      </c>
      <c r="Q1506" s="85">
        <f t="shared" si="99"/>
        <v>0</v>
      </c>
      <c r="R1506" s="85">
        <f t="shared" si="99"/>
        <v>0</v>
      </c>
      <c r="S1506" s="85">
        <f t="shared" si="99"/>
        <v>0</v>
      </c>
      <c r="T1506" s="85">
        <f t="shared" si="99"/>
        <v>0</v>
      </c>
      <c r="U1506" s="85">
        <f t="shared" si="99"/>
        <v>0</v>
      </c>
      <c r="V1506" s="85">
        <f t="shared" si="99"/>
        <v>0</v>
      </c>
      <c r="W1506" s="85">
        <f t="shared" si="99"/>
        <v>0</v>
      </c>
      <c r="X1506" s="85">
        <f t="shared" si="99"/>
        <v>0</v>
      </c>
      <c r="Y1506" s="85">
        <f t="shared" si="99"/>
        <v>0</v>
      </c>
      <c r="Z1506" s="85">
        <f t="shared" si="99"/>
        <v>0</v>
      </c>
      <c r="AA1506" s="85">
        <f t="shared" si="99"/>
        <v>0</v>
      </c>
      <c r="AB1506" s="85">
        <f t="shared" si="99"/>
        <v>0</v>
      </c>
      <c r="AC1506" s="85">
        <f t="shared" si="99"/>
        <v>0</v>
      </c>
      <c r="AD1506" s="85">
        <f t="shared" si="99"/>
        <v>0</v>
      </c>
      <c r="AE1506" s="85">
        <f t="shared" si="99"/>
        <v>0</v>
      </c>
      <c r="AF1506" s="87" t="s">
        <v>1616</v>
      </c>
      <c r="AG1506" s="87" t="s">
        <v>1616</v>
      </c>
      <c r="AH1506" s="87" t="s">
        <v>1616</v>
      </c>
      <c r="AI1506" s="82"/>
      <c r="AJ1506" s="84"/>
      <c r="AK1506" s="90"/>
      <c r="AL1506" s="82"/>
      <c r="AM1506" s="82"/>
      <c r="AR1506" s="202"/>
      <c r="AS1506" s="124"/>
      <c r="BF1506" s="200"/>
      <c r="BR1506" s="200"/>
      <c r="BU1506" s="124"/>
      <c r="BY1506" s="69"/>
      <c r="CH1506" s="200"/>
      <c r="CK1506" s="200"/>
      <c r="EJ1506" s="124"/>
      <c r="EL1506" s="124"/>
      <c r="EU1506" s="200"/>
      <c r="FI1506" s="124"/>
      <c r="FL1506" s="203"/>
      <c r="FM1506" s="124"/>
      <c r="FV1506" s="200"/>
      <c r="GN1506" s="204"/>
      <c r="GX1506" s="200"/>
      <c r="GZ1506" s="124"/>
      <c r="HB1506" s="200"/>
      <c r="HO1506" s="201" t="s">
        <v>1618</v>
      </c>
      <c r="HP1506" s="201">
        <v>44890.35</v>
      </c>
    </row>
    <row r="1507" spans="1:224" s="200" customFormat="1" ht="76.5" customHeight="1" x14ac:dyDescent="0.25">
      <c r="B1507" s="91">
        <v>2</v>
      </c>
      <c r="C1507" s="78" t="s">
        <v>1644</v>
      </c>
      <c r="D1507" s="93">
        <f t="shared" si="98"/>
        <v>2643881</v>
      </c>
      <c r="E1507" s="92">
        <v>0</v>
      </c>
      <c r="F1507" s="93">
        <v>0</v>
      </c>
      <c r="G1507" s="93">
        <v>0</v>
      </c>
      <c r="H1507" s="93">
        <v>0</v>
      </c>
      <c r="I1507" s="93">
        <v>0</v>
      </c>
      <c r="J1507" s="93">
        <v>0</v>
      </c>
      <c r="K1507" s="86">
        <v>0</v>
      </c>
      <c r="L1507" s="93">
        <v>0</v>
      </c>
      <c r="M1507" s="192">
        <v>720</v>
      </c>
      <c r="N1507" s="192">
        <v>2643881</v>
      </c>
      <c r="O1507" s="93">
        <v>0</v>
      </c>
      <c r="P1507" s="93">
        <v>0</v>
      </c>
      <c r="Q1507" s="93">
        <v>0</v>
      </c>
      <c r="R1507" s="93">
        <v>0</v>
      </c>
      <c r="S1507" s="93">
        <v>0</v>
      </c>
      <c r="T1507" s="93">
        <v>0</v>
      </c>
      <c r="U1507" s="93">
        <v>0</v>
      </c>
      <c r="V1507" s="93">
        <v>0</v>
      </c>
      <c r="W1507" s="93">
        <v>0</v>
      </c>
      <c r="X1507" s="93">
        <v>0</v>
      </c>
      <c r="Y1507" s="93">
        <v>0</v>
      </c>
      <c r="Z1507" s="93">
        <v>0</v>
      </c>
      <c r="AA1507" s="93">
        <v>0</v>
      </c>
      <c r="AB1507" s="93">
        <v>0</v>
      </c>
      <c r="AC1507" s="93">
        <v>0</v>
      </c>
      <c r="AD1507" s="93">
        <v>0</v>
      </c>
      <c r="AE1507" s="93">
        <v>0</v>
      </c>
      <c r="AF1507" s="286" t="s">
        <v>265</v>
      </c>
      <c r="AG1507" s="286">
        <v>2020</v>
      </c>
      <c r="AH1507" s="286" t="s">
        <v>265</v>
      </c>
      <c r="AI1507" s="82"/>
      <c r="AJ1507" s="82"/>
      <c r="AK1507" s="90"/>
      <c r="AL1507" s="82"/>
      <c r="AM1507" s="82"/>
      <c r="AR1507" s="93"/>
      <c r="AS1507" s="124"/>
      <c r="BU1507" s="124"/>
      <c r="EJ1507" s="124"/>
      <c r="EL1507" s="124"/>
      <c r="FI1507" s="124"/>
      <c r="FL1507" s="124"/>
      <c r="FM1507" s="124"/>
      <c r="GN1507" s="204"/>
      <c r="GZ1507" s="124"/>
      <c r="HO1507" s="200" t="s">
        <v>1619</v>
      </c>
      <c r="HP1507" s="200">
        <v>52429.26</v>
      </c>
    </row>
    <row r="1508" spans="1:224" s="201" customFormat="1" ht="76.5" x14ac:dyDescent="0.85">
      <c r="B1508" s="89" t="s">
        <v>858</v>
      </c>
      <c r="C1508" s="14"/>
      <c r="D1508" s="93">
        <f t="shared" si="98"/>
        <v>2554206.3299999996</v>
      </c>
      <c r="E1508" s="85">
        <f t="shared" ref="E1508:AE1508" si="100">SUM(E1509:E1509)</f>
        <v>0</v>
      </c>
      <c r="F1508" s="85">
        <f t="shared" si="100"/>
        <v>0</v>
      </c>
      <c r="G1508" s="85">
        <f t="shared" si="100"/>
        <v>0</v>
      </c>
      <c r="H1508" s="85">
        <f t="shared" si="100"/>
        <v>0</v>
      </c>
      <c r="I1508" s="85">
        <f t="shared" si="100"/>
        <v>0</v>
      </c>
      <c r="J1508" s="85">
        <f t="shared" si="100"/>
        <v>0</v>
      </c>
      <c r="K1508" s="86">
        <f t="shared" si="100"/>
        <v>0</v>
      </c>
      <c r="L1508" s="85">
        <f t="shared" si="100"/>
        <v>0</v>
      </c>
      <c r="M1508" s="85">
        <f t="shared" si="100"/>
        <v>807.3</v>
      </c>
      <c r="N1508" s="85">
        <f t="shared" si="100"/>
        <v>2537837.2799999998</v>
      </c>
      <c r="O1508" s="85">
        <f t="shared" si="100"/>
        <v>0</v>
      </c>
      <c r="P1508" s="85">
        <f t="shared" si="100"/>
        <v>0</v>
      </c>
      <c r="Q1508" s="85">
        <f t="shared" si="100"/>
        <v>0</v>
      </c>
      <c r="R1508" s="85">
        <f t="shared" si="100"/>
        <v>0</v>
      </c>
      <c r="S1508" s="85">
        <f t="shared" si="100"/>
        <v>0</v>
      </c>
      <c r="T1508" s="85">
        <f t="shared" si="100"/>
        <v>0</v>
      </c>
      <c r="U1508" s="85">
        <f t="shared" si="100"/>
        <v>0</v>
      </c>
      <c r="V1508" s="85">
        <f t="shared" si="100"/>
        <v>0</v>
      </c>
      <c r="W1508" s="85">
        <f t="shared" si="100"/>
        <v>0</v>
      </c>
      <c r="X1508" s="85">
        <f t="shared" si="100"/>
        <v>0</v>
      </c>
      <c r="Y1508" s="85">
        <f t="shared" si="100"/>
        <v>0</v>
      </c>
      <c r="Z1508" s="85">
        <f t="shared" si="100"/>
        <v>0</v>
      </c>
      <c r="AA1508" s="85">
        <f t="shared" si="100"/>
        <v>0</v>
      </c>
      <c r="AB1508" s="85">
        <f t="shared" si="100"/>
        <v>0</v>
      </c>
      <c r="AC1508" s="93">
        <f t="shared" si="100"/>
        <v>16369.05</v>
      </c>
      <c r="AD1508" s="85">
        <f t="shared" si="100"/>
        <v>0</v>
      </c>
      <c r="AE1508" s="85">
        <f t="shared" si="100"/>
        <v>0</v>
      </c>
      <c r="AF1508" s="87" t="s">
        <v>1616</v>
      </c>
      <c r="AG1508" s="87" t="s">
        <v>1616</v>
      </c>
      <c r="AH1508" s="87" t="s">
        <v>1616</v>
      </c>
      <c r="AI1508" s="82"/>
      <c r="AJ1508" s="84"/>
      <c r="AK1508" s="90"/>
      <c r="AL1508" s="82"/>
      <c r="AM1508" s="82"/>
      <c r="AR1508" s="202"/>
      <c r="AS1508" s="124"/>
      <c r="BF1508" s="200"/>
      <c r="BR1508" s="200"/>
      <c r="BU1508" s="124"/>
      <c r="BY1508" s="69"/>
      <c r="CH1508" s="200"/>
      <c r="CK1508" s="200"/>
      <c r="EJ1508" s="124"/>
      <c r="EL1508" s="124"/>
      <c r="EU1508" s="200"/>
      <c r="FI1508" s="124"/>
      <c r="FL1508" s="203"/>
      <c r="FM1508" s="124"/>
      <c r="FV1508" s="200"/>
      <c r="GN1508" s="204"/>
      <c r="GX1508" s="200"/>
      <c r="GZ1508" s="124"/>
      <c r="HB1508" s="200"/>
      <c r="HO1508" s="201" t="s">
        <v>1618</v>
      </c>
      <c r="HP1508" s="201">
        <v>44890.35</v>
      </c>
    </row>
    <row r="1509" spans="1:224" s="200" customFormat="1" ht="76.5" customHeight="1" x14ac:dyDescent="0.25">
      <c r="B1509" s="91">
        <v>3</v>
      </c>
      <c r="C1509" s="78" t="s">
        <v>3</v>
      </c>
      <c r="D1509" s="93">
        <f t="shared" si="98"/>
        <v>2554206.3299999996</v>
      </c>
      <c r="E1509" s="92">
        <v>0</v>
      </c>
      <c r="F1509" s="93">
        <v>0</v>
      </c>
      <c r="G1509" s="93">
        <v>0</v>
      </c>
      <c r="H1509" s="93">
        <v>0</v>
      </c>
      <c r="I1509" s="93">
        <v>0</v>
      </c>
      <c r="J1509" s="93">
        <v>0</v>
      </c>
      <c r="K1509" s="86">
        <v>0</v>
      </c>
      <c r="L1509" s="93">
        <v>0</v>
      </c>
      <c r="M1509" s="192">
        <v>807.3</v>
      </c>
      <c r="N1509" s="192">
        <v>2537837.2799999998</v>
      </c>
      <c r="O1509" s="93">
        <v>0</v>
      </c>
      <c r="P1509" s="93">
        <v>0</v>
      </c>
      <c r="Q1509" s="93">
        <v>0</v>
      </c>
      <c r="R1509" s="93">
        <v>0</v>
      </c>
      <c r="S1509" s="93">
        <v>0</v>
      </c>
      <c r="T1509" s="93">
        <v>0</v>
      </c>
      <c r="U1509" s="93">
        <v>0</v>
      </c>
      <c r="V1509" s="93">
        <v>0</v>
      </c>
      <c r="W1509" s="93">
        <v>0</v>
      </c>
      <c r="X1509" s="93">
        <v>0</v>
      </c>
      <c r="Y1509" s="93">
        <v>0</v>
      </c>
      <c r="Z1509" s="93">
        <v>0</v>
      </c>
      <c r="AA1509" s="93">
        <v>0</v>
      </c>
      <c r="AB1509" s="93">
        <v>0</v>
      </c>
      <c r="AC1509" s="93">
        <v>16369.05</v>
      </c>
      <c r="AD1509" s="93">
        <v>0</v>
      </c>
      <c r="AE1509" s="93">
        <v>0</v>
      </c>
      <c r="AF1509" s="286" t="s">
        <v>265</v>
      </c>
      <c r="AG1509" s="286">
        <v>2020</v>
      </c>
      <c r="AH1509" s="286">
        <v>2020</v>
      </c>
      <c r="AI1509" s="82"/>
      <c r="AJ1509" s="82"/>
      <c r="AK1509" s="90"/>
      <c r="AL1509" s="82"/>
      <c r="AM1509" s="82"/>
      <c r="AR1509" s="93"/>
      <c r="AS1509" s="124"/>
      <c r="BU1509" s="124"/>
      <c r="EJ1509" s="124"/>
      <c r="EL1509" s="124"/>
      <c r="FI1509" s="124"/>
      <c r="FL1509" s="124"/>
      <c r="FM1509" s="124"/>
      <c r="GN1509" s="204"/>
      <c r="GZ1509" s="124"/>
      <c r="HO1509" s="200" t="s">
        <v>1619</v>
      </c>
      <c r="HP1509" s="200">
        <v>52429.26</v>
      </c>
    </row>
    <row r="1510" spans="1:224" s="199" customFormat="1" ht="189" customHeight="1" x14ac:dyDescent="0.85">
      <c r="B1510" s="323" t="s">
        <v>2784</v>
      </c>
      <c r="C1510" s="324"/>
      <c r="D1510" s="324"/>
      <c r="E1510" s="324"/>
      <c r="F1510" s="324"/>
      <c r="G1510" s="324"/>
      <c r="H1510" s="324"/>
      <c r="I1510" s="324"/>
      <c r="J1510" s="324"/>
      <c r="K1510" s="324"/>
      <c r="L1510" s="324"/>
      <c r="M1510" s="324"/>
      <c r="N1510" s="324"/>
      <c r="O1510" s="324"/>
      <c r="P1510" s="324"/>
      <c r="Q1510" s="324"/>
      <c r="R1510" s="324"/>
      <c r="S1510" s="324"/>
      <c r="T1510" s="324"/>
      <c r="U1510" s="324"/>
      <c r="V1510" s="324"/>
      <c r="W1510" s="324"/>
      <c r="X1510" s="324"/>
      <c r="Y1510" s="324"/>
      <c r="Z1510" s="324"/>
      <c r="AA1510" s="324"/>
      <c r="AB1510" s="324"/>
      <c r="AC1510" s="324"/>
      <c r="AD1510" s="324"/>
      <c r="AE1510" s="324"/>
      <c r="AF1510" s="324"/>
      <c r="AG1510" s="324"/>
      <c r="AH1510" s="325"/>
      <c r="AI1510" s="83"/>
      <c r="AJ1510" s="84"/>
      <c r="AK1510" s="83"/>
      <c r="AL1510" s="83"/>
      <c r="AM1510" s="83"/>
      <c r="BY1510" s="69"/>
      <c r="HO1510" s="199" t="s">
        <v>1615</v>
      </c>
      <c r="HP1510" s="199">
        <v>47587.5</v>
      </c>
    </row>
    <row r="1511" spans="1:224" ht="61.5" x14ac:dyDescent="0.85">
      <c r="B1511" s="13" t="s">
        <v>2381</v>
      </c>
      <c r="C1511" s="13"/>
      <c r="D1511" s="183">
        <f>D1512</f>
        <v>369708728.29000002</v>
      </c>
      <c r="E1511" s="20">
        <f t="shared" ref="E1511:AE1511" si="101">E1512</f>
        <v>0</v>
      </c>
      <c r="F1511" s="20">
        <f t="shared" si="101"/>
        <v>0</v>
      </c>
      <c r="G1511" s="20">
        <f t="shared" si="101"/>
        <v>0</v>
      </c>
      <c r="H1511" s="20">
        <f t="shared" si="101"/>
        <v>0</v>
      </c>
      <c r="I1511" s="20">
        <f t="shared" si="101"/>
        <v>0</v>
      </c>
      <c r="J1511" s="20">
        <f t="shared" si="101"/>
        <v>0</v>
      </c>
      <c r="K1511" s="55">
        <f t="shared" si="101"/>
        <v>191</v>
      </c>
      <c r="L1511" s="20">
        <f t="shared" si="101"/>
        <v>369708728.29000002</v>
      </c>
      <c r="M1511" s="20">
        <f t="shared" si="101"/>
        <v>0</v>
      </c>
      <c r="N1511" s="20">
        <f t="shared" si="101"/>
        <v>0</v>
      </c>
      <c r="O1511" s="20">
        <f t="shared" si="101"/>
        <v>0</v>
      </c>
      <c r="P1511" s="20">
        <f t="shared" si="101"/>
        <v>0</v>
      </c>
      <c r="Q1511" s="20">
        <f t="shared" si="101"/>
        <v>0</v>
      </c>
      <c r="R1511" s="20">
        <f t="shared" si="101"/>
        <v>0</v>
      </c>
      <c r="S1511" s="20">
        <f t="shared" si="101"/>
        <v>0</v>
      </c>
      <c r="T1511" s="20">
        <f t="shared" si="101"/>
        <v>0</v>
      </c>
      <c r="U1511" s="20">
        <f t="shared" si="101"/>
        <v>0</v>
      </c>
      <c r="V1511" s="20">
        <f t="shared" si="101"/>
        <v>0</v>
      </c>
      <c r="W1511" s="20">
        <f t="shared" si="101"/>
        <v>0</v>
      </c>
      <c r="X1511" s="20">
        <f t="shared" si="101"/>
        <v>0</v>
      </c>
      <c r="Y1511" s="20">
        <f t="shared" si="101"/>
        <v>0</v>
      </c>
      <c r="Z1511" s="20">
        <f t="shared" si="101"/>
        <v>0</v>
      </c>
      <c r="AA1511" s="20">
        <f t="shared" si="101"/>
        <v>0</v>
      </c>
      <c r="AB1511" s="20">
        <f t="shared" si="101"/>
        <v>0</v>
      </c>
      <c r="AC1511" s="20">
        <f t="shared" si="101"/>
        <v>0</v>
      </c>
      <c r="AD1511" s="20">
        <f t="shared" si="101"/>
        <v>0</v>
      </c>
      <c r="AE1511" s="20">
        <f t="shared" si="101"/>
        <v>0</v>
      </c>
      <c r="AF1511" s="196" t="s">
        <v>1616</v>
      </c>
      <c r="AG1511" s="196" t="s">
        <v>1616</v>
      </c>
      <c r="AH1511" s="197" t="s">
        <v>1616</v>
      </c>
      <c r="BY1511" s="69"/>
      <c r="BZ1511" s="52"/>
      <c r="HO1511" s="10" t="s">
        <v>1617</v>
      </c>
      <c r="HP1511" s="10">
        <v>53254.36</v>
      </c>
    </row>
    <row r="1512" spans="1:224" ht="61.5" x14ac:dyDescent="0.85">
      <c r="B1512" s="13" t="s">
        <v>2375</v>
      </c>
      <c r="C1512" s="13"/>
      <c r="D1512" s="183">
        <f t="shared" ref="D1512:AE1512" si="102">D1513+D1528+D1562+D1567</f>
        <v>369708728.29000002</v>
      </c>
      <c r="E1512" s="20">
        <f t="shared" si="102"/>
        <v>0</v>
      </c>
      <c r="F1512" s="20">
        <f t="shared" si="102"/>
        <v>0</v>
      </c>
      <c r="G1512" s="20">
        <f t="shared" si="102"/>
        <v>0</v>
      </c>
      <c r="H1512" s="20">
        <f t="shared" si="102"/>
        <v>0</v>
      </c>
      <c r="I1512" s="20">
        <f t="shared" si="102"/>
        <v>0</v>
      </c>
      <c r="J1512" s="20">
        <f t="shared" si="102"/>
        <v>0</v>
      </c>
      <c r="K1512" s="55">
        <f t="shared" si="102"/>
        <v>191</v>
      </c>
      <c r="L1512" s="20">
        <f t="shared" si="102"/>
        <v>369708728.29000002</v>
      </c>
      <c r="M1512" s="20">
        <f t="shared" si="102"/>
        <v>0</v>
      </c>
      <c r="N1512" s="20">
        <f t="shared" si="102"/>
        <v>0</v>
      </c>
      <c r="O1512" s="20">
        <f t="shared" si="102"/>
        <v>0</v>
      </c>
      <c r="P1512" s="20">
        <f t="shared" si="102"/>
        <v>0</v>
      </c>
      <c r="Q1512" s="20">
        <f t="shared" si="102"/>
        <v>0</v>
      </c>
      <c r="R1512" s="20">
        <f t="shared" si="102"/>
        <v>0</v>
      </c>
      <c r="S1512" s="20">
        <f t="shared" si="102"/>
        <v>0</v>
      </c>
      <c r="T1512" s="20">
        <f t="shared" si="102"/>
        <v>0</v>
      </c>
      <c r="U1512" s="20">
        <f t="shared" si="102"/>
        <v>0</v>
      </c>
      <c r="V1512" s="20">
        <f t="shared" si="102"/>
        <v>0</v>
      </c>
      <c r="W1512" s="20">
        <f t="shared" si="102"/>
        <v>0</v>
      </c>
      <c r="X1512" s="20">
        <f t="shared" si="102"/>
        <v>0</v>
      </c>
      <c r="Y1512" s="20">
        <f t="shared" si="102"/>
        <v>0</v>
      </c>
      <c r="Z1512" s="20">
        <f t="shared" si="102"/>
        <v>0</v>
      </c>
      <c r="AA1512" s="20">
        <f t="shared" si="102"/>
        <v>0</v>
      </c>
      <c r="AB1512" s="20">
        <f t="shared" si="102"/>
        <v>0</v>
      </c>
      <c r="AC1512" s="20">
        <f t="shared" si="102"/>
        <v>0</v>
      </c>
      <c r="AD1512" s="20">
        <f t="shared" si="102"/>
        <v>0</v>
      </c>
      <c r="AE1512" s="20">
        <f t="shared" si="102"/>
        <v>0</v>
      </c>
      <c r="AF1512" s="196" t="s">
        <v>1616</v>
      </c>
      <c r="AG1512" s="196" t="s">
        <v>1616</v>
      </c>
      <c r="AH1512" s="197" t="s">
        <v>1616</v>
      </c>
      <c r="BY1512" s="69"/>
      <c r="BZ1512" s="52"/>
      <c r="HO1512" s="10" t="s">
        <v>1617</v>
      </c>
      <c r="HP1512" s="10">
        <v>53254.36</v>
      </c>
    </row>
    <row r="1513" spans="1:224" ht="61.5" x14ac:dyDescent="0.85">
      <c r="B1513" s="13" t="s">
        <v>1058</v>
      </c>
      <c r="C1513" s="13"/>
      <c r="D1513" s="183">
        <f t="shared" ref="D1513:AE1513" si="103">SUM(D1514:D1527)</f>
        <v>98798067.039999992</v>
      </c>
      <c r="E1513" s="20">
        <f t="shared" si="103"/>
        <v>0</v>
      </c>
      <c r="F1513" s="20">
        <f t="shared" si="103"/>
        <v>0</v>
      </c>
      <c r="G1513" s="20">
        <f t="shared" si="103"/>
        <v>0</v>
      </c>
      <c r="H1513" s="20">
        <f t="shared" si="103"/>
        <v>0</v>
      </c>
      <c r="I1513" s="20">
        <f t="shared" si="103"/>
        <v>0</v>
      </c>
      <c r="J1513" s="20">
        <f t="shared" si="103"/>
        <v>0</v>
      </c>
      <c r="K1513" s="55">
        <f t="shared" si="103"/>
        <v>48</v>
      </c>
      <c r="L1513" s="20">
        <f t="shared" si="103"/>
        <v>98798067.039999992</v>
      </c>
      <c r="M1513" s="20">
        <f t="shared" si="103"/>
        <v>0</v>
      </c>
      <c r="N1513" s="20">
        <f t="shared" si="103"/>
        <v>0</v>
      </c>
      <c r="O1513" s="20">
        <f t="shared" si="103"/>
        <v>0</v>
      </c>
      <c r="P1513" s="20">
        <f t="shared" si="103"/>
        <v>0</v>
      </c>
      <c r="Q1513" s="20">
        <f t="shared" si="103"/>
        <v>0</v>
      </c>
      <c r="R1513" s="20">
        <f t="shared" si="103"/>
        <v>0</v>
      </c>
      <c r="S1513" s="20">
        <f t="shared" si="103"/>
        <v>0</v>
      </c>
      <c r="T1513" s="20">
        <f t="shared" si="103"/>
        <v>0</v>
      </c>
      <c r="U1513" s="20">
        <f t="shared" si="103"/>
        <v>0</v>
      </c>
      <c r="V1513" s="20">
        <f t="shared" si="103"/>
        <v>0</v>
      </c>
      <c r="W1513" s="20">
        <f t="shared" si="103"/>
        <v>0</v>
      </c>
      <c r="X1513" s="20">
        <f t="shared" si="103"/>
        <v>0</v>
      </c>
      <c r="Y1513" s="20">
        <f t="shared" si="103"/>
        <v>0</v>
      </c>
      <c r="Z1513" s="20">
        <f t="shared" si="103"/>
        <v>0</v>
      </c>
      <c r="AA1513" s="20">
        <f t="shared" si="103"/>
        <v>0</v>
      </c>
      <c r="AB1513" s="20">
        <f t="shared" si="103"/>
        <v>0</v>
      </c>
      <c r="AC1513" s="20">
        <f t="shared" si="103"/>
        <v>0</v>
      </c>
      <c r="AD1513" s="20">
        <f t="shared" si="103"/>
        <v>0</v>
      </c>
      <c r="AE1513" s="20">
        <f t="shared" si="103"/>
        <v>0</v>
      </c>
      <c r="AF1513" s="196" t="s">
        <v>723</v>
      </c>
      <c r="AG1513" s="196" t="s">
        <v>723</v>
      </c>
      <c r="AH1513" s="197" t="s">
        <v>723</v>
      </c>
      <c r="AT1513" s="10" t="e">
        <f t="shared" ref="AT1513:AT1544" si="104">VLOOKUP(C1513,AW:AX,2,FALSE)</f>
        <v>#N/A</v>
      </c>
      <c r="BY1513" s="69"/>
      <c r="BZ1513" s="52">
        <v>3396600</v>
      </c>
    </row>
    <row r="1514" spans="1:224" ht="61.5" x14ac:dyDescent="0.85">
      <c r="A1514" s="10">
        <v>1</v>
      </c>
      <c r="B1514" s="48">
        <f>SUBTOTAL(103,$A$1514:A1514)</f>
        <v>1</v>
      </c>
      <c r="C1514" s="78" t="s">
        <v>1643</v>
      </c>
      <c r="D1514" s="20">
        <f t="shared" ref="D1514:D1527" si="105">E1514+F1514+G1514+H1514+I1514+J1514+L1514+N1514+P1514+R1514+T1514+U1514+V1514+W1514+X1514+Y1514+Z1514+AA1514+AB1514+AC1514+AD1514+AE1514</f>
        <v>2873967.7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55">
        <v>2</v>
      </c>
      <c r="L1514" s="20">
        <v>2873967.7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20">
        <v>0</v>
      </c>
      <c r="U1514" s="20">
        <v>0</v>
      </c>
      <c r="V1514" s="20">
        <v>0</v>
      </c>
      <c r="W1514" s="20">
        <v>0</v>
      </c>
      <c r="X1514" s="20">
        <v>0</v>
      </c>
      <c r="Y1514" s="20">
        <v>0</v>
      </c>
      <c r="Z1514" s="20">
        <v>0</v>
      </c>
      <c r="AA1514" s="20">
        <v>0</v>
      </c>
      <c r="AB1514" s="20">
        <v>0</v>
      </c>
      <c r="AC1514" s="20">
        <f t="shared" ref="AC1514:AC1527" si="106">ROUND(N1514*1.5%,2)</f>
        <v>0</v>
      </c>
      <c r="AD1514" s="20">
        <v>0</v>
      </c>
      <c r="AE1514" s="20">
        <v>0</v>
      </c>
      <c r="AF1514" s="22" t="s">
        <v>265</v>
      </c>
      <c r="AG1514" s="22">
        <v>2021</v>
      </c>
      <c r="AH1514" s="23" t="s">
        <v>265</v>
      </c>
      <c r="AT1514" s="10" t="e">
        <f t="shared" si="104"/>
        <v>#N/A</v>
      </c>
      <c r="BZ1514" s="52"/>
    </row>
    <row r="1515" spans="1:224" ht="61.5" x14ac:dyDescent="0.85">
      <c r="A1515" s="10">
        <v>1</v>
      </c>
      <c r="B1515" s="48">
        <f>SUBTOTAL(103,$A$1514:A1515)</f>
        <v>2</v>
      </c>
      <c r="C1515" s="78" t="s">
        <v>1655</v>
      </c>
      <c r="D1515" s="20">
        <f t="shared" si="105"/>
        <v>6423566.4000000004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55">
        <v>4</v>
      </c>
      <c r="L1515" s="20">
        <v>6423566.4000000004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20">
        <v>0</v>
      </c>
      <c r="U1515" s="20">
        <v>0</v>
      </c>
      <c r="V1515" s="20">
        <v>0</v>
      </c>
      <c r="W1515" s="20">
        <v>0</v>
      </c>
      <c r="X1515" s="20">
        <v>0</v>
      </c>
      <c r="Y1515" s="20">
        <v>0</v>
      </c>
      <c r="Z1515" s="20">
        <v>0</v>
      </c>
      <c r="AA1515" s="20">
        <v>0</v>
      </c>
      <c r="AB1515" s="20">
        <v>0</v>
      </c>
      <c r="AC1515" s="20">
        <f t="shared" si="106"/>
        <v>0</v>
      </c>
      <c r="AD1515" s="20">
        <v>0</v>
      </c>
      <c r="AE1515" s="20">
        <v>0</v>
      </c>
      <c r="AF1515" s="22" t="s">
        <v>265</v>
      </c>
      <c r="AG1515" s="22">
        <v>2021</v>
      </c>
      <c r="AH1515" s="23" t="s">
        <v>265</v>
      </c>
      <c r="AT1515" s="10" t="e">
        <f t="shared" si="104"/>
        <v>#N/A</v>
      </c>
      <c r="BZ1515" s="52"/>
    </row>
    <row r="1516" spans="1:224" ht="61.5" x14ac:dyDescent="0.85">
      <c r="A1516" s="10">
        <v>1</v>
      </c>
      <c r="B1516" s="48">
        <f>SUBTOTAL(103,$A$1514:A1516)</f>
        <v>3</v>
      </c>
      <c r="C1516" s="78" t="s">
        <v>2650</v>
      </c>
      <c r="D1516" s="20">
        <f t="shared" si="105"/>
        <v>8274000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55">
        <v>4</v>
      </c>
      <c r="L1516" s="20">
        <v>8274000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0</v>
      </c>
      <c r="S1516" s="20">
        <v>0</v>
      </c>
      <c r="T1516" s="20">
        <v>0</v>
      </c>
      <c r="U1516" s="20">
        <v>0</v>
      </c>
      <c r="V1516" s="20">
        <v>0</v>
      </c>
      <c r="W1516" s="20">
        <v>0</v>
      </c>
      <c r="X1516" s="20">
        <v>0</v>
      </c>
      <c r="Y1516" s="20">
        <v>0</v>
      </c>
      <c r="Z1516" s="20">
        <v>0</v>
      </c>
      <c r="AA1516" s="20">
        <v>0</v>
      </c>
      <c r="AB1516" s="20">
        <v>0</v>
      </c>
      <c r="AC1516" s="20">
        <f t="shared" si="106"/>
        <v>0</v>
      </c>
      <c r="AD1516" s="20">
        <v>0</v>
      </c>
      <c r="AE1516" s="20">
        <v>0</v>
      </c>
      <c r="AF1516" s="22" t="s">
        <v>265</v>
      </c>
      <c r="AG1516" s="22">
        <v>2021</v>
      </c>
      <c r="AH1516" s="23" t="s">
        <v>265</v>
      </c>
      <c r="AT1516" s="10" t="e">
        <f t="shared" si="104"/>
        <v>#N/A</v>
      </c>
      <c r="BZ1516" s="52"/>
    </row>
    <row r="1517" spans="1:224" ht="61.5" x14ac:dyDescent="0.85">
      <c r="A1517" s="10">
        <v>1</v>
      </c>
      <c r="B1517" s="48">
        <f>SUBTOTAL(103,$A$1514:A1517)</f>
        <v>4</v>
      </c>
      <c r="C1517" s="78" t="s">
        <v>2651</v>
      </c>
      <c r="D1517" s="20">
        <f t="shared" si="105"/>
        <v>4137000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  <c r="K1517" s="55">
        <v>2</v>
      </c>
      <c r="L1517" s="20">
        <v>4137000</v>
      </c>
      <c r="M1517" s="20"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</v>
      </c>
      <c r="U1517" s="20">
        <v>0</v>
      </c>
      <c r="V1517" s="20">
        <v>0</v>
      </c>
      <c r="W1517" s="20">
        <v>0</v>
      </c>
      <c r="X1517" s="20">
        <v>0</v>
      </c>
      <c r="Y1517" s="20">
        <v>0</v>
      </c>
      <c r="Z1517" s="20">
        <v>0</v>
      </c>
      <c r="AA1517" s="20">
        <v>0</v>
      </c>
      <c r="AB1517" s="20">
        <v>0</v>
      </c>
      <c r="AC1517" s="20">
        <f t="shared" si="106"/>
        <v>0</v>
      </c>
      <c r="AD1517" s="20">
        <v>0</v>
      </c>
      <c r="AE1517" s="20">
        <v>0</v>
      </c>
      <c r="AF1517" s="22" t="s">
        <v>265</v>
      </c>
      <c r="AG1517" s="22">
        <v>2021</v>
      </c>
      <c r="AH1517" s="23" t="s">
        <v>265</v>
      </c>
      <c r="AT1517" s="10" t="e">
        <f t="shared" si="104"/>
        <v>#N/A</v>
      </c>
      <c r="BZ1517" s="52"/>
    </row>
    <row r="1518" spans="1:224" ht="61.5" x14ac:dyDescent="0.85">
      <c r="A1518" s="10">
        <v>1</v>
      </c>
      <c r="B1518" s="48">
        <f>SUBTOTAL(103,$A$1514:A1518)</f>
        <v>5</v>
      </c>
      <c r="C1518" s="78" t="s">
        <v>2652</v>
      </c>
      <c r="D1518" s="20">
        <f t="shared" si="105"/>
        <v>12600000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55">
        <v>6</v>
      </c>
      <c r="L1518" s="20">
        <v>12600000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20">
        <v>0</v>
      </c>
      <c r="U1518" s="20">
        <v>0</v>
      </c>
      <c r="V1518" s="20">
        <v>0</v>
      </c>
      <c r="W1518" s="20">
        <v>0</v>
      </c>
      <c r="X1518" s="20">
        <v>0</v>
      </c>
      <c r="Y1518" s="20">
        <v>0</v>
      </c>
      <c r="Z1518" s="20">
        <v>0</v>
      </c>
      <c r="AA1518" s="20">
        <v>0</v>
      </c>
      <c r="AB1518" s="20">
        <v>0</v>
      </c>
      <c r="AC1518" s="20">
        <f t="shared" si="106"/>
        <v>0</v>
      </c>
      <c r="AD1518" s="20">
        <v>0</v>
      </c>
      <c r="AE1518" s="20">
        <v>0</v>
      </c>
      <c r="AF1518" s="22" t="s">
        <v>265</v>
      </c>
      <c r="AG1518" s="22">
        <v>2021</v>
      </c>
      <c r="AH1518" s="23" t="s">
        <v>265</v>
      </c>
      <c r="AT1518" s="10" t="e">
        <f t="shared" si="104"/>
        <v>#N/A</v>
      </c>
      <c r="BZ1518" s="52"/>
    </row>
    <row r="1519" spans="1:224" ht="61.5" x14ac:dyDescent="0.85">
      <c r="A1519" s="10">
        <v>1</v>
      </c>
      <c r="B1519" s="48">
        <f>SUBTOTAL(103,$A$1514:A1519)</f>
        <v>6</v>
      </c>
      <c r="C1519" s="78" t="s">
        <v>2653</v>
      </c>
      <c r="D1519" s="20">
        <f t="shared" si="105"/>
        <v>8274000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55">
        <v>4</v>
      </c>
      <c r="L1519" s="20">
        <v>8274000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</v>
      </c>
      <c r="U1519" s="20">
        <v>0</v>
      </c>
      <c r="V1519" s="20">
        <v>0</v>
      </c>
      <c r="W1519" s="20">
        <v>0</v>
      </c>
      <c r="X1519" s="20">
        <v>0</v>
      </c>
      <c r="Y1519" s="20">
        <v>0</v>
      </c>
      <c r="Z1519" s="20">
        <v>0</v>
      </c>
      <c r="AA1519" s="20">
        <v>0</v>
      </c>
      <c r="AB1519" s="20">
        <v>0</v>
      </c>
      <c r="AC1519" s="20">
        <f t="shared" si="106"/>
        <v>0</v>
      </c>
      <c r="AD1519" s="20">
        <v>0</v>
      </c>
      <c r="AE1519" s="20">
        <v>0</v>
      </c>
      <c r="AF1519" s="22" t="s">
        <v>265</v>
      </c>
      <c r="AG1519" s="22">
        <v>2021</v>
      </c>
      <c r="AH1519" s="23" t="s">
        <v>265</v>
      </c>
      <c r="AT1519" s="10" t="e">
        <f t="shared" si="104"/>
        <v>#N/A</v>
      </c>
      <c r="BZ1519" s="52"/>
    </row>
    <row r="1520" spans="1:224" ht="61.5" x14ac:dyDescent="0.85">
      <c r="A1520" s="10">
        <v>1</v>
      </c>
      <c r="B1520" s="48">
        <f>SUBTOTAL(103,$A$1514:A1520)</f>
        <v>7</v>
      </c>
      <c r="C1520" s="78" t="s">
        <v>2654</v>
      </c>
      <c r="D1520" s="20">
        <f t="shared" si="105"/>
        <v>6205500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55">
        <v>3</v>
      </c>
      <c r="L1520" s="20">
        <v>6205500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v>0</v>
      </c>
      <c r="T1520" s="20">
        <v>0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0</v>
      </c>
      <c r="AA1520" s="20">
        <v>0</v>
      </c>
      <c r="AB1520" s="20">
        <v>0</v>
      </c>
      <c r="AC1520" s="20">
        <f t="shared" si="106"/>
        <v>0</v>
      </c>
      <c r="AD1520" s="20">
        <v>0</v>
      </c>
      <c r="AE1520" s="20">
        <v>0</v>
      </c>
      <c r="AF1520" s="22" t="s">
        <v>265</v>
      </c>
      <c r="AG1520" s="22">
        <v>2021</v>
      </c>
      <c r="AH1520" s="23" t="s">
        <v>265</v>
      </c>
      <c r="AT1520" s="10" t="e">
        <f t="shared" si="104"/>
        <v>#N/A</v>
      </c>
      <c r="BZ1520" s="52"/>
    </row>
    <row r="1521" spans="1:78" ht="61.5" x14ac:dyDescent="0.85">
      <c r="A1521" s="10">
        <v>1</v>
      </c>
      <c r="B1521" s="48">
        <f>SUBTOTAL(103,$A$1514:A1521)</f>
        <v>8</v>
      </c>
      <c r="C1521" s="78" t="s">
        <v>2655</v>
      </c>
      <c r="D1521" s="20">
        <f t="shared" si="105"/>
        <v>14479500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55">
        <v>7</v>
      </c>
      <c r="L1521" s="20">
        <v>14479500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0</v>
      </c>
      <c r="U1521" s="20">
        <v>0</v>
      </c>
      <c r="V1521" s="20">
        <v>0</v>
      </c>
      <c r="W1521" s="20">
        <v>0</v>
      </c>
      <c r="X1521" s="20">
        <v>0</v>
      </c>
      <c r="Y1521" s="20">
        <v>0</v>
      </c>
      <c r="Z1521" s="20">
        <v>0</v>
      </c>
      <c r="AA1521" s="20">
        <v>0</v>
      </c>
      <c r="AB1521" s="20">
        <v>0</v>
      </c>
      <c r="AC1521" s="20">
        <f t="shared" si="106"/>
        <v>0</v>
      </c>
      <c r="AD1521" s="20">
        <v>0</v>
      </c>
      <c r="AE1521" s="20">
        <v>0</v>
      </c>
      <c r="AF1521" s="22" t="s">
        <v>265</v>
      </c>
      <c r="AG1521" s="22">
        <v>2021</v>
      </c>
      <c r="AH1521" s="23" t="s">
        <v>265</v>
      </c>
      <c r="AT1521" s="10" t="e">
        <f t="shared" si="104"/>
        <v>#N/A</v>
      </c>
      <c r="BZ1521" s="52"/>
    </row>
    <row r="1522" spans="1:78" ht="61.5" x14ac:dyDescent="0.85">
      <c r="A1522" s="10">
        <v>1</v>
      </c>
      <c r="B1522" s="48">
        <f>SUBTOTAL(103,$A$1514:A1522)</f>
        <v>9</v>
      </c>
      <c r="C1522" s="78" t="s">
        <v>2656</v>
      </c>
      <c r="D1522" s="20">
        <f t="shared" si="105"/>
        <v>12600000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55">
        <v>6</v>
      </c>
      <c r="L1522" s="20">
        <v>12600000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20">
        <v>0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0</v>
      </c>
      <c r="AA1522" s="20">
        <v>0</v>
      </c>
      <c r="AB1522" s="20">
        <v>0</v>
      </c>
      <c r="AC1522" s="20">
        <f t="shared" si="106"/>
        <v>0</v>
      </c>
      <c r="AD1522" s="20">
        <v>0</v>
      </c>
      <c r="AE1522" s="20">
        <v>0</v>
      </c>
      <c r="AF1522" s="22" t="s">
        <v>265</v>
      </c>
      <c r="AG1522" s="22">
        <v>2021</v>
      </c>
      <c r="AH1522" s="23" t="s">
        <v>265</v>
      </c>
      <c r="AT1522" s="10" t="e">
        <f t="shared" si="104"/>
        <v>#N/A</v>
      </c>
      <c r="BZ1522" s="52"/>
    </row>
    <row r="1523" spans="1:78" ht="61.5" x14ac:dyDescent="0.85">
      <c r="A1523" s="10">
        <v>1</v>
      </c>
      <c r="B1523" s="48">
        <f>SUBTOTAL(103,$A$1514:A1523)</f>
        <v>10</v>
      </c>
      <c r="C1523" s="78" t="s">
        <v>2657</v>
      </c>
      <c r="D1523" s="20">
        <f t="shared" si="105"/>
        <v>7135834.7999999998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55">
        <v>3</v>
      </c>
      <c r="L1523" s="20">
        <v>7135834.7999999998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v>0</v>
      </c>
      <c r="T1523" s="20">
        <v>0</v>
      </c>
      <c r="U1523" s="20">
        <v>0</v>
      </c>
      <c r="V1523" s="20">
        <v>0</v>
      </c>
      <c r="W1523" s="20">
        <v>0</v>
      </c>
      <c r="X1523" s="20">
        <v>0</v>
      </c>
      <c r="Y1523" s="20">
        <v>0</v>
      </c>
      <c r="Z1523" s="20">
        <v>0</v>
      </c>
      <c r="AA1523" s="20">
        <v>0</v>
      </c>
      <c r="AB1523" s="20">
        <v>0</v>
      </c>
      <c r="AC1523" s="20">
        <f t="shared" si="106"/>
        <v>0</v>
      </c>
      <c r="AD1523" s="20">
        <v>0</v>
      </c>
      <c r="AE1523" s="20">
        <v>0</v>
      </c>
      <c r="AF1523" s="22" t="s">
        <v>265</v>
      </c>
      <c r="AG1523" s="22">
        <v>2021</v>
      </c>
      <c r="AH1523" s="23" t="s">
        <v>265</v>
      </c>
      <c r="AT1523" s="10" t="e">
        <f t="shared" si="104"/>
        <v>#N/A</v>
      </c>
      <c r="BZ1523" s="52"/>
    </row>
    <row r="1524" spans="1:78" ht="61.5" x14ac:dyDescent="0.85">
      <c r="A1524" s="10">
        <v>1</v>
      </c>
      <c r="B1524" s="48">
        <f>SUBTOTAL(103,$A$1514:A1524)</f>
        <v>11</v>
      </c>
      <c r="C1524" s="78" t="s">
        <v>2658</v>
      </c>
      <c r="D1524" s="20">
        <f t="shared" si="105"/>
        <v>2346988.7999999998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55">
        <v>1</v>
      </c>
      <c r="L1524" s="20">
        <v>2346988.7999999998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v>0</v>
      </c>
      <c r="T1524" s="20">
        <v>0</v>
      </c>
      <c r="U1524" s="20">
        <v>0</v>
      </c>
      <c r="V1524" s="20">
        <v>0</v>
      </c>
      <c r="W1524" s="20">
        <v>0</v>
      </c>
      <c r="X1524" s="20">
        <v>0</v>
      </c>
      <c r="Y1524" s="20">
        <v>0</v>
      </c>
      <c r="Z1524" s="20">
        <v>0</v>
      </c>
      <c r="AA1524" s="20">
        <v>0</v>
      </c>
      <c r="AB1524" s="20">
        <v>0</v>
      </c>
      <c r="AC1524" s="20">
        <f t="shared" si="106"/>
        <v>0</v>
      </c>
      <c r="AD1524" s="20">
        <v>0</v>
      </c>
      <c r="AE1524" s="20">
        <v>0</v>
      </c>
      <c r="AF1524" s="22" t="s">
        <v>265</v>
      </c>
      <c r="AG1524" s="22">
        <v>2021</v>
      </c>
      <c r="AH1524" s="23" t="s">
        <v>265</v>
      </c>
      <c r="AT1524" s="10" t="e">
        <f t="shared" si="104"/>
        <v>#N/A</v>
      </c>
      <c r="BZ1524" s="52"/>
    </row>
    <row r="1525" spans="1:78" ht="61.5" x14ac:dyDescent="0.85">
      <c r="A1525" s="10">
        <v>1</v>
      </c>
      <c r="B1525" s="48">
        <f>SUBTOTAL(103,$A$1514:A1525)</f>
        <v>12</v>
      </c>
      <c r="C1525" s="78" t="s">
        <v>2659</v>
      </c>
      <c r="D1525" s="20">
        <f t="shared" si="105"/>
        <v>4722986.4000000004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55">
        <v>2</v>
      </c>
      <c r="L1525" s="20">
        <v>4722986.4000000004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20">
        <v>0</v>
      </c>
      <c r="U1525" s="20">
        <v>0</v>
      </c>
      <c r="V1525" s="20">
        <v>0</v>
      </c>
      <c r="W1525" s="20">
        <v>0</v>
      </c>
      <c r="X1525" s="20">
        <v>0</v>
      </c>
      <c r="Y1525" s="20">
        <v>0</v>
      </c>
      <c r="Z1525" s="20">
        <v>0</v>
      </c>
      <c r="AA1525" s="20">
        <v>0</v>
      </c>
      <c r="AB1525" s="20">
        <v>0</v>
      </c>
      <c r="AC1525" s="20">
        <f t="shared" si="106"/>
        <v>0</v>
      </c>
      <c r="AD1525" s="20">
        <v>0</v>
      </c>
      <c r="AE1525" s="20">
        <v>0</v>
      </c>
      <c r="AF1525" s="22" t="s">
        <v>265</v>
      </c>
      <c r="AG1525" s="22">
        <v>2021</v>
      </c>
      <c r="AH1525" s="23" t="s">
        <v>265</v>
      </c>
      <c r="AT1525" s="10" t="e">
        <f t="shared" si="104"/>
        <v>#N/A</v>
      </c>
      <c r="BZ1525" s="52"/>
    </row>
    <row r="1526" spans="1:78" ht="61.5" x14ac:dyDescent="0.85">
      <c r="A1526" s="10">
        <v>1</v>
      </c>
      <c r="B1526" s="48">
        <f>SUBTOTAL(103,$A$1514:A1526)</f>
        <v>13</v>
      </c>
      <c r="C1526" s="78" t="s">
        <v>2675</v>
      </c>
      <c r="D1526" s="20">
        <f t="shared" si="105"/>
        <v>4285543.2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55">
        <v>2</v>
      </c>
      <c r="L1526" s="20">
        <v>4285543.2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0</v>
      </c>
      <c r="S1526" s="20">
        <v>0</v>
      </c>
      <c r="T1526" s="20">
        <v>0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0</v>
      </c>
      <c r="AA1526" s="20">
        <v>0</v>
      </c>
      <c r="AB1526" s="20">
        <v>0</v>
      </c>
      <c r="AC1526" s="20">
        <f t="shared" si="106"/>
        <v>0</v>
      </c>
      <c r="AD1526" s="20">
        <v>0</v>
      </c>
      <c r="AE1526" s="20">
        <v>0</v>
      </c>
      <c r="AF1526" s="22" t="s">
        <v>265</v>
      </c>
      <c r="AG1526" s="22">
        <v>2021</v>
      </c>
      <c r="AH1526" s="23" t="s">
        <v>265</v>
      </c>
      <c r="AT1526" s="10" t="e">
        <f t="shared" si="104"/>
        <v>#N/A</v>
      </c>
      <c r="BZ1526" s="52"/>
    </row>
    <row r="1527" spans="1:78" ht="61.5" x14ac:dyDescent="0.85">
      <c r="A1527" s="10">
        <v>1</v>
      </c>
      <c r="B1527" s="48">
        <f>SUBTOTAL(103,$A$1514:A1527)</f>
        <v>14</v>
      </c>
      <c r="C1527" s="78" t="s">
        <v>515</v>
      </c>
      <c r="D1527" s="20">
        <f t="shared" si="105"/>
        <v>4439179.74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55">
        <v>2</v>
      </c>
      <c r="L1527" s="20">
        <v>4439179.74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0</v>
      </c>
      <c r="U1527" s="20">
        <v>0</v>
      </c>
      <c r="V1527" s="20">
        <v>0</v>
      </c>
      <c r="W1527" s="20">
        <v>0</v>
      </c>
      <c r="X1527" s="20">
        <v>0</v>
      </c>
      <c r="Y1527" s="20">
        <v>0</v>
      </c>
      <c r="Z1527" s="20">
        <v>0</v>
      </c>
      <c r="AA1527" s="20">
        <v>0</v>
      </c>
      <c r="AB1527" s="20">
        <v>0</v>
      </c>
      <c r="AC1527" s="20">
        <f t="shared" si="106"/>
        <v>0</v>
      </c>
      <c r="AD1527" s="20">
        <v>0</v>
      </c>
      <c r="AE1527" s="20">
        <v>0</v>
      </c>
      <c r="AF1527" s="22" t="s">
        <v>265</v>
      </c>
      <c r="AG1527" s="22">
        <v>2021</v>
      </c>
      <c r="AH1527" s="23" t="s">
        <v>265</v>
      </c>
      <c r="AT1527" s="10" t="e">
        <f t="shared" si="104"/>
        <v>#N/A</v>
      </c>
      <c r="BZ1527" s="52"/>
    </row>
    <row r="1528" spans="1:78" ht="61.5" x14ac:dyDescent="0.85">
      <c r="B1528" s="13" t="s">
        <v>753</v>
      </c>
      <c r="C1528" s="13"/>
      <c r="D1528" s="183">
        <f>SUM(D1529:D1561)</f>
        <v>204288788.21999997</v>
      </c>
      <c r="E1528" s="20">
        <f t="shared" ref="E1528:AE1528" si="107">SUM(E1529:E1561)</f>
        <v>0</v>
      </c>
      <c r="F1528" s="20">
        <f t="shared" si="107"/>
        <v>0</v>
      </c>
      <c r="G1528" s="20">
        <f t="shared" si="107"/>
        <v>0</v>
      </c>
      <c r="H1528" s="20">
        <f t="shared" si="107"/>
        <v>0</v>
      </c>
      <c r="I1528" s="20">
        <f t="shared" si="107"/>
        <v>0</v>
      </c>
      <c r="J1528" s="20">
        <f t="shared" si="107"/>
        <v>0</v>
      </c>
      <c r="K1528" s="55">
        <f t="shared" si="107"/>
        <v>112</v>
      </c>
      <c r="L1528" s="20">
        <f t="shared" si="107"/>
        <v>204288788.21999997</v>
      </c>
      <c r="M1528" s="20">
        <f t="shared" si="107"/>
        <v>0</v>
      </c>
      <c r="N1528" s="20">
        <f t="shared" si="107"/>
        <v>0</v>
      </c>
      <c r="O1528" s="20">
        <f t="shared" si="107"/>
        <v>0</v>
      </c>
      <c r="P1528" s="20">
        <f t="shared" si="107"/>
        <v>0</v>
      </c>
      <c r="Q1528" s="20">
        <f t="shared" si="107"/>
        <v>0</v>
      </c>
      <c r="R1528" s="20">
        <f t="shared" si="107"/>
        <v>0</v>
      </c>
      <c r="S1528" s="20">
        <f t="shared" si="107"/>
        <v>0</v>
      </c>
      <c r="T1528" s="20">
        <f t="shared" si="107"/>
        <v>0</v>
      </c>
      <c r="U1528" s="20">
        <f t="shared" si="107"/>
        <v>0</v>
      </c>
      <c r="V1528" s="20">
        <f t="shared" si="107"/>
        <v>0</v>
      </c>
      <c r="W1528" s="20">
        <f t="shared" si="107"/>
        <v>0</v>
      </c>
      <c r="X1528" s="20">
        <f t="shared" si="107"/>
        <v>0</v>
      </c>
      <c r="Y1528" s="20">
        <f t="shared" si="107"/>
        <v>0</v>
      </c>
      <c r="Z1528" s="20">
        <f t="shared" si="107"/>
        <v>0</v>
      </c>
      <c r="AA1528" s="20">
        <f t="shared" si="107"/>
        <v>0</v>
      </c>
      <c r="AB1528" s="20">
        <f t="shared" si="107"/>
        <v>0</v>
      </c>
      <c r="AC1528" s="20">
        <f t="shared" si="107"/>
        <v>0</v>
      </c>
      <c r="AD1528" s="20">
        <f t="shared" si="107"/>
        <v>0</v>
      </c>
      <c r="AE1528" s="20">
        <f t="shared" si="107"/>
        <v>0</v>
      </c>
      <c r="AF1528" s="196" t="s">
        <v>723</v>
      </c>
      <c r="AG1528" s="196" t="s">
        <v>723</v>
      </c>
      <c r="AH1528" s="197" t="s">
        <v>723</v>
      </c>
      <c r="AT1528" s="10" t="e">
        <f t="shared" si="104"/>
        <v>#N/A</v>
      </c>
      <c r="BY1528" s="69"/>
      <c r="BZ1528" s="52">
        <v>3396600</v>
      </c>
    </row>
    <row r="1529" spans="1:78" ht="61.5" x14ac:dyDescent="0.85">
      <c r="A1529" s="10">
        <v>1</v>
      </c>
      <c r="B1529" s="48">
        <f>SUBTOTAL(103,$A$1514:A1529)</f>
        <v>15</v>
      </c>
      <c r="C1529" s="78" t="s">
        <v>757</v>
      </c>
      <c r="D1529" s="20">
        <f t="shared" ref="D1529:D1561" si="108">E1529+F1529+G1529+H1529+I1529+J1529+L1529+N1529+P1529+R1529+T1529+U1529+V1529+W1529+X1529+Y1529+Z1529+AA1529+AB1529+AC1529+AD1529+AE1529</f>
        <v>8623905.5999999996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191">
        <v>4</v>
      </c>
      <c r="L1529" s="20">
        <v>8623905.5999999996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0</v>
      </c>
      <c r="U1529" s="20">
        <v>0</v>
      </c>
      <c r="V1529" s="20">
        <v>0</v>
      </c>
      <c r="W1529" s="20">
        <v>0</v>
      </c>
      <c r="X1529" s="20">
        <v>0</v>
      </c>
      <c r="Y1529" s="20">
        <v>0</v>
      </c>
      <c r="Z1529" s="20">
        <v>0</v>
      </c>
      <c r="AA1529" s="20">
        <v>0</v>
      </c>
      <c r="AB1529" s="20">
        <v>0</v>
      </c>
      <c r="AC1529" s="20">
        <f t="shared" ref="AC1529:AC1561" si="109">ROUND(N1529*1.5%,2)</f>
        <v>0</v>
      </c>
      <c r="AD1529" s="20">
        <v>0</v>
      </c>
      <c r="AE1529" s="20">
        <v>0</v>
      </c>
      <c r="AF1529" s="22" t="s">
        <v>265</v>
      </c>
      <c r="AG1529" s="22">
        <v>2021</v>
      </c>
      <c r="AH1529" s="23" t="s">
        <v>265</v>
      </c>
      <c r="AT1529" s="10" t="e">
        <f t="shared" si="104"/>
        <v>#N/A</v>
      </c>
      <c r="BZ1529" s="52"/>
    </row>
    <row r="1530" spans="1:78" ht="61.5" x14ac:dyDescent="0.85">
      <c r="A1530" s="10">
        <v>1</v>
      </c>
      <c r="B1530" s="48">
        <f>SUBTOTAL(103,$A$1514:A1530)</f>
        <v>16</v>
      </c>
      <c r="C1530" s="78" t="s">
        <v>1875</v>
      </c>
      <c r="D1530" s="20">
        <f t="shared" si="108"/>
        <v>3880500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57">
        <v>2</v>
      </c>
      <c r="L1530" s="20">
        <v>3880500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0</v>
      </c>
      <c r="S1530" s="20">
        <v>0</v>
      </c>
      <c r="T1530" s="20">
        <v>0</v>
      </c>
      <c r="U1530" s="20">
        <v>0</v>
      </c>
      <c r="V1530" s="20">
        <v>0</v>
      </c>
      <c r="W1530" s="20">
        <v>0</v>
      </c>
      <c r="X1530" s="20">
        <v>0</v>
      </c>
      <c r="Y1530" s="20">
        <v>0</v>
      </c>
      <c r="Z1530" s="20">
        <v>0</v>
      </c>
      <c r="AA1530" s="20">
        <v>0</v>
      </c>
      <c r="AB1530" s="20">
        <v>0</v>
      </c>
      <c r="AC1530" s="20">
        <f t="shared" si="109"/>
        <v>0</v>
      </c>
      <c r="AD1530" s="20">
        <v>0</v>
      </c>
      <c r="AE1530" s="20">
        <v>0</v>
      </c>
      <c r="AF1530" s="22" t="s">
        <v>265</v>
      </c>
      <c r="AG1530" s="22">
        <v>2021</v>
      </c>
      <c r="AH1530" s="23" t="s">
        <v>265</v>
      </c>
      <c r="AT1530" s="10" t="e">
        <f t="shared" si="104"/>
        <v>#N/A</v>
      </c>
      <c r="BZ1530" s="52"/>
    </row>
    <row r="1531" spans="1:78" ht="61.5" x14ac:dyDescent="0.85">
      <c r="A1531" s="10">
        <v>1</v>
      </c>
      <c r="B1531" s="48">
        <f>SUBTOTAL(103,$A$1514:A1531)</f>
        <v>17</v>
      </c>
      <c r="C1531" s="78" t="s">
        <v>1874</v>
      </c>
      <c r="D1531" s="20">
        <f t="shared" si="108"/>
        <v>3880243.2000000002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57">
        <v>2</v>
      </c>
      <c r="L1531" s="20">
        <v>3880243.2000000002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v>0</v>
      </c>
      <c r="T1531" s="20">
        <v>0</v>
      </c>
      <c r="U1531" s="20">
        <v>0</v>
      </c>
      <c r="V1531" s="20">
        <v>0</v>
      </c>
      <c r="W1531" s="20">
        <v>0</v>
      </c>
      <c r="X1531" s="20">
        <v>0</v>
      </c>
      <c r="Y1531" s="20">
        <v>0</v>
      </c>
      <c r="Z1531" s="20">
        <v>0</v>
      </c>
      <c r="AA1531" s="20">
        <v>0</v>
      </c>
      <c r="AB1531" s="20">
        <v>0</v>
      </c>
      <c r="AC1531" s="20">
        <f t="shared" si="109"/>
        <v>0</v>
      </c>
      <c r="AD1531" s="20">
        <v>0</v>
      </c>
      <c r="AE1531" s="20">
        <v>0</v>
      </c>
      <c r="AF1531" s="22" t="s">
        <v>265</v>
      </c>
      <c r="AG1531" s="22">
        <v>2021</v>
      </c>
      <c r="AH1531" s="23" t="s">
        <v>265</v>
      </c>
      <c r="AT1531" s="10" t="e">
        <f t="shared" si="104"/>
        <v>#N/A</v>
      </c>
      <c r="BZ1531" s="52"/>
    </row>
    <row r="1532" spans="1:78" ht="61.5" x14ac:dyDescent="0.85">
      <c r="A1532" s="10">
        <v>1</v>
      </c>
      <c r="B1532" s="48">
        <f>SUBTOTAL(103,$A$1514:A1532)</f>
        <v>18</v>
      </c>
      <c r="C1532" s="78" t="s">
        <v>2567</v>
      </c>
      <c r="D1532" s="20">
        <f t="shared" si="108"/>
        <v>5337492.5599999996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55">
        <v>3</v>
      </c>
      <c r="L1532" s="20">
        <v>5337492.5599999996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0</v>
      </c>
      <c r="U1532" s="20">
        <v>0</v>
      </c>
      <c r="V1532" s="20">
        <v>0</v>
      </c>
      <c r="W1532" s="20">
        <v>0</v>
      </c>
      <c r="X1532" s="20">
        <v>0</v>
      </c>
      <c r="Y1532" s="20">
        <v>0</v>
      </c>
      <c r="Z1532" s="20">
        <v>0</v>
      </c>
      <c r="AA1532" s="20">
        <v>0</v>
      </c>
      <c r="AB1532" s="20">
        <v>0</v>
      </c>
      <c r="AC1532" s="20">
        <f t="shared" si="109"/>
        <v>0</v>
      </c>
      <c r="AD1532" s="20">
        <v>0</v>
      </c>
      <c r="AE1532" s="20">
        <v>0</v>
      </c>
      <c r="AF1532" s="22" t="s">
        <v>265</v>
      </c>
      <c r="AG1532" s="22">
        <v>2021</v>
      </c>
      <c r="AH1532" s="23" t="s">
        <v>265</v>
      </c>
      <c r="AT1532" s="10" t="e">
        <f t="shared" si="104"/>
        <v>#N/A</v>
      </c>
      <c r="BZ1532" s="52"/>
    </row>
    <row r="1533" spans="1:78" ht="61.5" x14ac:dyDescent="0.85">
      <c r="A1533" s="10">
        <v>1</v>
      </c>
      <c r="B1533" s="48">
        <f>SUBTOTAL(103,$A$1514:A1533)</f>
        <v>19</v>
      </c>
      <c r="C1533" s="78" t="s">
        <v>2568</v>
      </c>
      <c r="D1533" s="20">
        <f t="shared" si="108"/>
        <v>3547257.03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55">
        <v>2</v>
      </c>
      <c r="L1533" s="20">
        <v>3547257.03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20">
        <v>0</v>
      </c>
      <c r="U1533" s="20">
        <v>0</v>
      </c>
      <c r="V1533" s="20">
        <v>0</v>
      </c>
      <c r="W1533" s="20">
        <v>0</v>
      </c>
      <c r="X1533" s="20">
        <v>0</v>
      </c>
      <c r="Y1533" s="20">
        <v>0</v>
      </c>
      <c r="Z1533" s="20">
        <v>0</v>
      </c>
      <c r="AA1533" s="20">
        <v>0</v>
      </c>
      <c r="AB1533" s="20">
        <v>0</v>
      </c>
      <c r="AC1533" s="20">
        <f t="shared" si="109"/>
        <v>0</v>
      </c>
      <c r="AD1533" s="20">
        <v>0</v>
      </c>
      <c r="AE1533" s="20">
        <v>0</v>
      </c>
      <c r="AF1533" s="22" t="s">
        <v>265</v>
      </c>
      <c r="AG1533" s="22">
        <v>2021</v>
      </c>
      <c r="AH1533" s="23" t="s">
        <v>265</v>
      </c>
      <c r="AT1533" s="10" t="e">
        <f t="shared" si="104"/>
        <v>#N/A</v>
      </c>
      <c r="BZ1533" s="52"/>
    </row>
    <row r="1534" spans="1:78" ht="61.5" x14ac:dyDescent="0.85">
      <c r="A1534" s="10">
        <v>1</v>
      </c>
      <c r="B1534" s="48">
        <f>SUBTOTAL(103,$A$1514:A1534)</f>
        <v>20</v>
      </c>
      <c r="C1534" s="78" t="s">
        <v>2569</v>
      </c>
      <c r="D1534" s="20">
        <f t="shared" si="108"/>
        <v>3547260.89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55">
        <v>2</v>
      </c>
      <c r="L1534" s="20">
        <v>3547260.89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0</v>
      </c>
      <c r="T1534" s="20">
        <v>0</v>
      </c>
      <c r="U1534" s="20">
        <v>0</v>
      </c>
      <c r="V1534" s="20">
        <v>0</v>
      </c>
      <c r="W1534" s="20">
        <v>0</v>
      </c>
      <c r="X1534" s="20">
        <v>0</v>
      </c>
      <c r="Y1534" s="20">
        <v>0</v>
      </c>
      <c r="Z1534" s="20">
        <v>0</v>
      </c>
      <c r="AA1534" s="20">
        <v>0</v>
      </c>
      <c r="AB1534" s="20">
        <v>0</v>
      </c>
      <c r="AC1534" s="20">
        <f t="shared" si="109"/>
        <v>0</v>
      </c>
      <c r="AD1534" s="20">
        <v>0</v>
      </c>
      <c r="AE1534" s="20">
        <v>0</v>
      </c>
      <c r="AF1534" s="22" t="s">
        <v>265</v>
      </c>
      <c r="AG1534" s="22">
        <v>2021</v>
      </c>
      <c r="AH1534" s="23" t="s">
        <v>265</v>
      </c>
      <c r="AT1534" s="10" t="e">
        <f t="shared" si="104"/>
        <v>#N/A</v>
      </c>
      <c r="BZ1534" s="52"/>
    </row>
    <row r="1535" spans="1:78" ht="61.5" x14ac:dyDescent="0.85">
      <c r="A1535" s="10">
        <v>1</v>
      </c>
      <c r="B1535" s="48">
        <f>SUBTOTAL(103,$A$1514:A1535)</f>
        <v>21</v>
      </c>
      <c r="C1535" s="78" t="s">
        <v>2570</v>
      </c>
      <c r="D1535" s="20">
        <f t="shared" si="108"/>
        <v>16100596.859999999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55">
        <v>9</v>
      </c>
      <c r="L1535" s="20">
        <v>16100596.859999999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v>0</v>
      </c>
      <c r="T1535" s="20">
        <v>0</v>
      </c>
      <c r="U1535" s="20">
        <v>0</v>
      </c>
      <c r="V1535" s="20">
        <v>0</v>
      </c>
      <c r="W1535" s="20">
        <v>0</v>
      </c>
      <c r="X1535" s="20">
        <v>0</v>
      </c>
      <c r="Y1535" s="20">
        <v>0</v>
      </c>
      <c r="Z1535" s="20">
        <v>0</v>
      </c>
      <c r="AA1535" s="20">
        <v>0</v>
      </c>
      <c r="AB1535" s="20">
        <v>0</v>
      </c>
      <c r="AC1535" s="20">
        <f t="shared" si="109"/>
        <v>0</v>
      </c>
      <c r="AD1535" s="20">
        <v>0</v>
      </c>
      <c r="AE1535" s="20">
        <v>0</v>
      </c>
      <c r="AF1535" s="22" t="s">
        <v>265</v>
      </c>
      <c r="AG1535" s="22">
        <v>2021</v>
      </c>
      <c r="AH1535" s="23" t="s">
        <v>265</v>
      </c>
      <c r="AT1535" s="10" t="e">
        <f t="shared" si="104"/>
        <v>#N/A</v>
      </c>
      <c r="BZ1535" s="52"/>
    </row>
    <row r="1536" spans="1:78" ht="61.5" x14ac:dyDescent="0.85">
      <c r="A1536" s="10">
        <v>1</v>
      </c>
      <c r="B1536" s="48">
        <f>SUBTOTAL(103,$A$1514:A1536)</f>
        <v>22</v>
      </c>
      <c r="C1536" s="78" t="s">
        <v>2571</v>
      </c>
      <c r="D1536" s="20">
        <f t="shared" si="108"/>
        <v>5337179.5199999996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55">
        <v>3</v>
      </c>
      <c r="L1536" s="20">
        <v>5337179.5199999996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20">
        <v>0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f t="shared" si="109"/>
        <v>0</v>
      </c>
      <c r="AD1536" s="20">
        <v>0</v>
      </c>
      <c r="AE1536" s="20">
        <v>0</v>
      </c>
      <c r="AF1536" s="22" t="s">
        <v>265</v>
      </c>
      <c r="AG1536" s="22">
        <v>2021</v>
      </c>
      <c r="AH1536" s="23" t="s">
        <v>265</v>
      </c>
      <c r="AT1536" s="10" t="e">
        <f t="shared" si="104"/>
        <v>#N/A</v>
      </c>
      <c r="BZ1536" s="52"/>
    </row>
    <row r="1537" spans="1:78" ht="61.5" x14ac:dyDescent="0.85">
      <c r="A1537" s="10">
        <v>1</v>
      </c>
      <c r="B1537" s="48">
        <f>SUBTOTAL(103,$A$1514:A1537)</f>
        <v>23</v>
      </c>
      <c r="C1537" s="78" t="s">
        <v>2572</v>
      </c>
      <c r="D1537" s="20">
        <f t="shared" si="108"/>
        <v>5482509.04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55">
        <v>3</v>
      </c>
      <c r="L1537" s="20">
        <v>5482509.04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v>0</v>
      </c>
      <c r="T1537" s="20">
        <v>0</v>
      </c>
      <c r="U1537" s="20">
        <v>0</v>
      </c>
      <c r="V1537" s="20">
        <v>0</v>
      </c>
      <c r="W1537" s="20">
        <v>0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f t="shared" si="109"/>
        <v>0</v>
      </c>
      <c r="AD1537" s="20">
        <v>0</v>
      </c>
      <c r="AE1537" s="20">
        <v>0</v>
      </c>
      <c r="AF1537" s="22" t="s">
        <v>265</v>
      </c>
      <c r="AG1537" s="22">
        <v>2021</v>
      </c>
      <c r="AH1537" s="23" t="s">
        <v>265</v>
      </c>
      <c r="AT1537" s="10" t="e">
        <f t="shared" si="104"/>
        <v>#N/A</v>
      </c>
      <c r="BZ1537" s="52"/>
    </row>
    <row r="1538" spans="1:78" ht="61.5" x14ac:dyDescent="0.85">
      <c r="A1538" s="10">
        <v>1</v>
      </c>
      <c r="B1538" s="48">
        <f>SUBTOTAL(103,$A$1514:A1538)</f>
        <v>24</v>
      </c>
      <c r="C1538" s="78" t="s">
        <v>2573</v>
      </c>
      <c r="D1538" s="20">
        <f t="shared" si="108"/>
        <v>5525783.7400000002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55">
        <v>3</v>
      </c>
      <c r="L1538" s="20">
        <v>5525783.7400000002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20">
        <v>0</v>
      </c>
      <c r="U1538" s="20">
        <v>0</v>
      </c>
      <c r="V1538" s="20">
        <v>0</v>
      </c>
      <c r="W1538" s="20">
        <v>0</v>
      </c>
      <c r="X1538" s="20">
        <v>0</v>
      </c>
      <c r="Y1538" s="20">
        <v>0</v>
      </c>
      <c r="Z1538" s="20">
        <v>0</v>
      </c>
      <c r="AA1538" s="20">
        <v>0</v>
      </c>
      <c r="AB1538" s="20">
        <v>0</v>
      </c>
      <c r="AC1538" s="20">
        <f t="shared" si="109"/>
        <v>0</v>
      </c>
      <c r="AD1538" s="20">
        <v>0</v>
      </c>
      <c r="AE1538" s="20">
        <v>0</v>
      </c>
      <c r="AF1538" s="22" t="s">
        <v>265</v>
      </c>
      <c r="AG1538" s="22">
        <v>2021</v>
      </c>
      <c r="AH1538" s="23" t="s">
        <v>265</v>
      </c>
      <c r="AT1538" s="10" t="e">
        <f t="shared" si="104"/>
        <v>#N/A</v>
      </c>
      <c r="BZ1538" s="52"/>
    </row>
    <row r="1539" spans="1:78" ht="61.5" x14ac:dyDescent="0.85">
      <c r="A1539" s="10">
        <v>1</v>
      </c>
      <c r="B1539" s="48">
        <f>SUBTOTAL(103,$A$1514:A1539)</f>
        <v>25</v>
      </c>
      <c r="C1539" s="78" t="s">
        <v>2574</v>
      </c>
      <c r="D1539" s="20">
        <f t="shared" si="108"/>
        <v>7366161.9500000002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55">
        <v>4</v>
      </c>
      <c r="L1539" s="20">
        <v>7366161.9500000002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20">
        <v>0</v>
      </c>
      <c r="U1539" s="20">
        <v>0</v>
      </c>
      <c r="V1539" s="20">
        <v>0</v>
      </c>
      <c r="W1539" s="20">
        <v>0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f t="shared" si="109"/>
        <v>0</v>
      </c>
      <c r="AD1539" s="20">
        <v>0</v>
      </c>
      <c r="AE1539" s="20">
        <v>0</v>
      </c>
      <c r="AF1539" s="22" t="s">
        <v>265</v>
      </c>
      <c r="AG1539" s="22">
        <v>2021</v>
      </c>
      <c r="AH1539" s="23" t="s">
        <v>265</v>
      </c>
      <c r="AT1539" s="10" t="e">
        <f t="shared" si="104"/>
        <v>#N/A</v>
      </c>
      <c r="BZ1539" s="52"/>
    </row>
    <row r="1540" spans="1:78" ht="61.5" x14ac:dyDescent="0.85">
      <c r="A1540" s="10">
        <v>1</v>
      </c>
      <c r="B1540" s="48">
        <f>SUBTOTAL(103,$A$1514:A1540)</f>
        <v>26</v>
      </c>
      <c r="C1540" s="78" t="s">
        <v>2575</v>
      </c>
      <c r="D1540" s="20">
        <f t="shared" si="108"/>
        <v>3691966.7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55">
        <v>2</v>
      </c>
      <c r="L1540" s="20">
        <v>3691966.7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0</v>
      </c>
      <c r="U1540" s="20">
        <v>0</v>
      </c>
      <c r="V1540" s="20">
        <v>0</v>
      </c>
      <c r="W1540" s="20">
        <v>0</v>
      </c>
      <c r="X1540" s="20">
        <v>0</v>
      </c>
      <c r="Y1540" s="20">
        <v>0</v>
      </c>
      <c r="Z1540" s="20">
        <v>0</v>
      </c>
      <c r="AA1540" s="20">
        <v>0</v>
      </c>
      <c r="AB1540" s="20">
        <v>0</v>
      </c>
      <c r="AC1540" s="20">
        <f t="shared" si="109"/>
        <v>0</v>
      </c>
      <c r="AD1540" s="20">
        <v>0</v>
      </c>
      <c r="AE1540" s="20">
        <v>0</v>
      </c>
      <c r="AF1540" s="22" t="s">
        <v>265</v>
      </c>
      <c r="AG1540" s="22">
        <v>2021</v>
      </c>
      <c r="AH1540" s="23" t="s">
        <v>265</v>
      </c>
      <c r="AT1540" s="10" t="e">
        <f t="shared" si="104"/>
        <v>#N/A</v>
      </c>
      <c r="BZ1540" s="52"/>
    </row>
    <row r="1541" spans="1:78" ht="61.5" x14ac:dyDescent="0.85">
      <c r="A1541" s="10">
        <v>1</v>
      </c>
      <c r="B1541" s="48">
        <f>SUBTOTAL(103,$A$1514:A1541)</f>
        <v>27</v>
      </c>
      <c r="C1541" s="78" t="s">
        <v>2576</v>
      </c>
      <c r="D1541" s="20">
        <f t="shared" si="108"/>
        <v>3691966.7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55">
        <v>2</v>
      </c>
      <c r="L1541" s="20">
        <v>3691966.7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0</v>
      </c>
      <c r="U1541" s="20">
        <v>0</v>
      </c>
      <c r="V1541" s="20">
        <v>0</v>
      </c>
      <c r="W1541" s="20">
        <v>0</v>
      </c>
      <c r="X1541" s="20">
        <v>0</v>
      </c>
      <c r="Y1541" s="20">
        <v>0</v>
      </c>
      <c r="Z1541" s="20">
        <v>0</v>
      </c>
      <c r="AA1541" s="20">
        <v>0</v>
      </c>
      <c r="AB1541" s="20">
        <v>0</v>
      </c>
      <c r="AC1541" s="20">
        <f t="shared" si="109"/>
        <v>0</v>
      </c>
      <c r="AD1541" s="20">
        <v>0</v>
      </c>
      <c r="AE1541" s="20">
        <v>0</v>
      </c>
      <c r="AF1541" s="22" t="s">
        <v>265</v>
      </c>
      <c r="AG1541" s="22">
        <v>2021</v>
      </c>
      <c r="AH1541" s="23" t="s">
        <v>265</v>
      </c>
      <c r="AT1541" s="10" t="e">
        <f t="shared" si="104"/>
        <v>#N/A</v>
      </c>
      <c r="BZ1541" s="52"/>
    </row>
    <row r="1542" spans="1:78" ht="61.5" x14ac:dyDescent="0.85">
      <c r="A1542" s="10">
        <v>1</v>
      </c>
      <c r="B1542" s="48">
        <f>SUBTOTAL(103,$A$1514:A1542)</f>
        <v>28</v>
      </c>
      <c r="C1542" s="78" t="s">
        <v>1764</v>
      </c>
      <c r="D1542" s="20">
        <f t="shared" si="108"/>
        <v>5539365.8200000003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55">
        <v>3</v>
      </c>
      <c r="L1542" s="20">
        <v>5539365.8200000003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20">
        <v>0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0</v>
      </c>
      <c r="AA1542" s="20">
        <v>0</v>
      </c>
      <c r="AB1542" s="20">
        <v>0</v>
      </c>
      <c r="AC1542" s="20">
        <f t="shared" si="109"/>
        <v>0</v>
      </c>
      <c r="AD1542" s="20">
        <v>0</v>
      </c>
      <c r="AE1542" s="20">
        <v>0</v>
      </c>
      <c r="AF1542" s="22" t="s">
        <v>265</v>
      </c>
      <c r="AG1542" s="22">
        <v>2021</v>
      </c>
      <c r="AH1542" s="23" t="s">
        <v>265</v>
      </c>
      <c r="AT1542" s="10" t="e">
        <f t="shared" si="104"/>
        <v>#N/A</v>
      </c>
      <c r="BZ1542" s="52"/>
    </row>
    <row r="1543" spans="1:78" ht="61.5" x14ac:dyDescent="0.85">
      <c r="A1543" s="10">
        <v>1</v>
      </c>
      <c r="B1543" s="48">
        <f>SUBTOTAL(103,$A$1514:A1543)</f>
        <v>29</v>
      </c>
      <c r="C1543" s="78" t="s">
        <v>2577</v>
      </c>
      <c r="D1543" s="20">
        <f t="shared" si="108"/>
        <v>7397962.8799999999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55">
        <v>4</v>
      </c>
      <c r="L1543" s="20">
        <v>7397962.8799999999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20">
        <v>0</v>
      </c>
      <c r="U1543" s="20">
        <v>0</v>
      </c>
      <c r="V1543" s="20">
        <v>0</v>
      </c>
      <c r="W1543" s="20">
        <v>0</v>
      </c>
      <c r="X1543" s="20">
        <v>0</v>
      </c>
      <c r="Y1543" s="20">
        <v>0</v>
      </c>
      <c r="Z1543" s="20">
        <v>0</v>
      </c>
      <c r="AA1543" s="20">
        <v>0</v>
      </c>
      <c r="AB1543" s="20">
        <v>0</v>
      </c>
      <c r="AC1543" s="20">
        <f t="shared" si="109"/>
        <v>0</v>
      </c>
      <c r="AD1543" s="20">
        <v>0</v>
      </c>
      <c r="AE1543" s="20">
        <v>0</v>
      </c>
      <c r="AF1543" s="22" t="s">
        <v>265</v>
      </c>
      <c r="AG1543" s="22">
        <v>2021</v>
      </c>
      <c r="AH1543" s="23" t="s">
        <v>265</v>
      </c>
      <c r="AT1543" s="10" t="e">
        <f t="shared" si="104"/>
        <v>#N/A</v>
      </c>
      <c r="BZ1543" s="52"/>
    </row>
    <row r="1544" spans="1:78" ht="61.5" x14ac:dyDescent="0.85">
      <c r="A1544" s="10">
        <v>1</v>
      </c>
      <c r="B1544" s="48">
        <f>SUBTOTAL(103,$A$1514:A1544)</f>
        <v>30</v>
      </c>
      <c r="C1544" s="78" t="s">
        <v>2477</v>
      </c>
      <c r="D1544" s="20">
        <f t="shared" si="108"/>
        <v>5539837.5999999996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55">
        <v>3</v>
      </c>
      <c r="L1544" s="20">
        <v>5539837.5999999996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20">
        <v>0</v>
      </c>
      <c r="U1544" s="20">
        <v>0</v>
      </c>
      <c r="V1544" s="20">
        <v>0</v>
      </c>
      <c r="W1544" s="20">
        <v>0</v>
      </c>
      <c r="X1544" s="20">
        <v>0</v>
      </c>
      <c r="Y1544" s="20">
        <v>0</v>
      </c>
      <c r="Z1544" s="20">
        <v>0</v>
      </c>
      <c r="AA1544" s="20">
        <v>0</v>
      </c>
      <c r="AB1544" s="20">
        <v>0</v>
      </c>
      <c r="AC1544" s="20">
        <f t="shared" si="109"/>
        <v>0</v>
      </c>
      <c r="AD1544" s="20">
        <v>0</v>
      </c>
      <c r="AE1544" s="20">
        <v>0</v>
      </c>
      <c r="AF1544" s="22" t="s">
        <v>265</v>
      </c>
      <c r="AG1544" s="22">
        <v>2021</v>
      </c>
      <c r="AH1544" s="23" t="s">
        <v>265</v>
      </c>
      <c r="AT1544" s="10" t="e">
        <f t="shared" si="104"/>
        <v>#N/A</v>
      </c>
      <c r="BZ1544" s="52"/>
    </row>
    <row r="1545" spans="1:78" ht="61.5" x14ac:dyDescent="0.85">
      <c r="A1545" s="10">
        <v>1</v>
      </c>
      <c r="B1545" s="48">
        <f>SUBTOTAL(103,$A$1514:A1545)</f>
        <v>31</v>
      </c>
      <c r="C1545" s="78" t="s">
        <v>2578</v>
      </c>
      <c r="D1545" s="20">
        <f t="shared" si="108"/>
        <v>8895300.1799999997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55">
        <v>5</v>
      </c>
      <c r="L1545" s="20">
        <v>8895300.1799999997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20">
        <v>0</v>
      </c>
      <c r="U1545" s="20">
        <v>0</v>
      </c>
      <c r="V1545" s="20">
        <v>0</v>
      </c>
      <c r="W1545" s="20">
        <v>0</v>
      </c>
      <c r="X1545" s="20">
        <v>0</v>
      </c>
      <c r="Y1545" s="20">
        <v>0</v>
      </c>
      <c r="Z1545" s="20">
        <v>0</v>
      </c>
      <c r="AA1545" s="20">
        <v>0</v>
      </c>
      <c r="AB1545" s="20">
        <v>0</v>
      </c>
      <c r="AC1545" s="20">
        <f t="shared" si="109"/>
        <v>0</v>
      </c>
      <c r="AD1545" s="20">
        <v>0</v>
      </c>
      <c r="AE1545" s="20">
        <v>0</v>
      </c>
      <c r="AF1545" s="22" t="s">
        <v>265</v>
      </c>
      <c r="AG1545" s="22">
        <v>2021</v>
      </c>
      <c r="AH1545" s="23" t="s">
        <v>265</v>
      </c>
      <c r="AT1545" s="10" t="e">
        <f t="shared" ref="AT1545:AT1573" si="110">VLOOKUP(C1545,AW:AX,2,FALSE)</f>
        <v>#N/A</v>
      </c>
      <c r="BZ1545" s="52"/>
    </row>
    <row r="1546" spans="1:78" ht="61.5" x14ac:dyDescent="0.85">
      <c r="A1546" s="10">
        <v>1</v>
      </c>
      <c r="B1546" s="48">
        <f>SUBTOTAL(103,$A$1514:A1546)</f>
        <v>32</v>
      </c>
      <c r="C1546" s="78" t="s">
        <v>2579</v>
      </c>
      <c r="D1546" s="20">
        <f t="shared" si="108"/>
        <v>7115989.1299999999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55">
        <v>4</v>
      </c>
      <c r="L1546" s="20">
        <v>7115989.1299999999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20">
        <v>0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0</v>
      </c>
      <c r="AA1546" s="20">
        <v>0</v>
      </c>
      <c r="AB1546" s="20">
        <v>0</v>
      </c>
      <c r="AC1546" s="20">
        <f t="shared" si="109"/>
        <v>0</v>
      </c>
      <c r="AD1546" s="20">
        <v>0</v>
      </c>
      <c r="AE1546" s="20">
        <v>0</v>
      </c>
      <c r="AF1546" s="22" t="s">
        <v>265</v>
      </c>
      <c r="AG1546" s="22">
        <v>2021</v>
      </c>
      <c r="AH1546" s="23" t="s">
        <v>265</v>
      </c>
      <c r="AT1546" s="10" t="e">
        <f t="shared" si="110"/>
        <v>#N/A</v>
      </c>
      <c r="BZ1546" s="52"/>
    </row>
    <row r="1547" spans="1:78" ht="61.5" x14ac:dyDescent="0.85">
      <c r="A1547" s="10">
        <v>1</v>
      </c>
      <c r="B1547" s="48">
        <f>SUBTOTAL(103,$A$1514:A1547)</f>
        <v>33</v>
      </c>
      <c r="C1547" s="78" t="s">
        <v>2580</v>
      </c>
      <c r="D1547" s="20">
        <f t="shared" si="108"/>
        <v>5475109.0800000001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55">
        <v>3</v>
      </c>
      <c r="L1547" s="20">
        <v>5475109.0800000001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20">
        <v>0</v>
      </c>
      <c r="U1547" s="20">
        <v>0</v>
      </c>
      <c r="V1547" s="20">
        <v>0</v>
      </c>
      <c r="W1547" s="20">
        <v>0</v>
      </c>
      <c r="X1547" s="20">
        <v>0</v>
      </c>
      <c r="Y1547" s="20">
        <v>0</v>
      </c>
      <c r="Z1547" s="20">
        <v>0</v>
      </c>
      <c r="AA1547" s="20">
        <v>0</v>
      </c>
      <c r="AB1547" s="20">
        <v>0</v>
      </c>
      <c r="AC1547" s="20">
        <f t="shared" si="109"/>
        <v>0</v>
      </c>
      <c r="AD1547" s="20">
        <v>0</v>
      </c>
      <c r="AE1547" s="20">
        <v>0</v>
      </c>
      <c r="AF1547" s="22" t="s">
        <v>265</v>
      </c>
      <c r="AG1547" s="22">
        <v>2021</v>
      </c>
      <c r="AH1547" s="23" t="s">
        <v>265</v>
      </c>
      <c r="AT1547" s="10" t="e">
        <f t="shared" si="110"/>
        <v>#N/A</v>
      </c>
      <c r="BZ1547" s="52"/>
    </row>
    <row r="1548" spans="1:78" ht="61.5" x14ac:dyDescent="0.85">
      <c r="A1548" s="10">
        <v>1</v>
      </c>
      <c r="B1548" s="48">
        <f>SUBTOTAL(103,$A$1514:A1548)</f>
        <v>34</v>
      </c>
      <c r="C1548" s="78" t="s">
        <v>2581</v>
      </c>
      <c r="D1548" s="20">
        <f t="shared" si="108"/>
        <v>1825708.91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55">
        <v>1</v>
      </c>
      <c r="L1548" s="20">
        <v>1825708.91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v>0</v>
      </c>
      <c r="T1548" s="20">
        <v>0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0</v>
      </c>
      <c r="AA1548" s="20">
        <v>0</v>
      </c>
      <c r="AB1548" s="20">
        <v>0</v>
      </c>
      <c r="AC1548" s="20">
        <f t="shared" si="109"/>
        <v>0</v>
      </c>
      <c r="AD1548" s="20">
        <v>0</v>
      </c>
      <c r="AE1548" s="20">
        <v>0</v>
      </c>
      <c r="AF1548" s="22" t="s">
        <v>265</v>
      </c>
      <c r="AG1548" s="22">
        <v>2021</v>
      </c>
      <c r="AH1548" s="23" t="s">
        <v>265</v>
      </c>
      <c r="AT1548" s="10" t="e">
        <f t="shared" si="110"/>
        <v>#N/A</v>
      </c>
      <c r="BZ1548" s="52"/>
    </row>
    <row r="1549" spans="1:78" ht="61.5" x14ac:dyDescent="0.85">
      <c r="A1549" s="10">
        <v>1</v>
      </c>
      <c r="B1549" s="48">
        <f>SUBTOTAL(103,$A$1514:A1549)</f>
        <v>35</v>
      </c>
      <c r="C1549" s="78" t="s">
        <v>2582</v>
      </c>
      <c r="D1549" s="20">
        <f t="shared" si="108"/>
        <v>3553284.85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55">
        <v>2</v>
      </c>
      <c r="L1549" s="20">
        <v>3553284.85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20">
        <v>0</v>
      </c>
      <c r="U1549" s="20">
        <v>0</v>
      </c>
      <c r="V1549" s="20">
        <v>0</v>
      </c>
      <c r="W1549" s="20">
        <v>0</v>
      </c>
      <c r="X1549" s="20">
        <v>0</v>
      </c>
      <c r="Y1549" s="20">
        <v>0</v>
      </c>
      <c r="Z1549" s="20">
        <v>0</v>
      </c>
      <c r="AA1549" s="20">
        <v>0</v>
      </c>
      <c r="AB1549" s="20">
        <v>0</v>
      </c>
      <c r="AC1549" s="20">
        <f t="shared" si="109"/>
        <v>0</v>
      </c>
      <c r="AD1549" s="20">
        <v>0</v>
      </c>
      <c r="AE1549" s="20">
        <v>0</v>
      </c>
      <c r="AF1549" s="22" t="s">
        <v>265</v>
      </c>
      <c r="AG1549" s="22">
        <v>2021</v>
      </c>
      <c r="AH1549" s="23" t="s">
        <v>265</v>
      </c>
      <c r="AT1549" s="10" t="e">
        <f t="shared" si="110"/>
        <v>#N/A</v>
      </c>
      <c r="BZ1549" s="52"/>
    </row>
    <row r="1550" spans="1:78" ht="61.5" x14ac:dyDescent="0.85">
      <c r="A1550" s="10">
        <v>1</v>
      </c>
      <c r="B1550" s="48">
        <f>SUBTOTAL(103,$A$1514:A1550)</f>
        <v>36</v>
      </c>
      <c r="C1550" s="78" t="s">
        <v>2066</v>
      </c>
      <c r="D1550" s="20">
        <f t="shared" si="108"/>
        <v>7394350.5999999996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55">
        <v>4</v>
      </c>
      <c r="L1550" s="20">
        <v>7394350.5999999996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v>0</v>
      </c>
      <c r="T1550" s="20">
        <v>0</v>
      </c>
      <c r="U1550" s="20">
        <v>0</v>
      </c>
      <c r="V1550" s="20">
        <v>0</v>
      </c>
      <c r="W1550" s="20">
        <v>0</v>
      </c>
      <c r="X1550" s="20">
        <v>0</v>
      </c>
      <c r="Y1550" s="20">
        <v>0</v>
      </c>
      <c r="Z1550" s="20">
        <v>0</v>
      </c>
      <c r="AA1550" s="20">
        <v>0</v>
      </c>
      <c r="AB1550" s="20">
        <v>0</v>
      </c>
      <c r="AC1550" s="20">
        <f t="shared" si="109"/>
        <v>0</v>
      </c>
      <c r="AD1550" s="20">
        <v>0</v>
      </c>
      <c r="AE1550" s="20">
        <v>0</v>
      </c>
      <c r="AF1550" s="22" t="s">
        <v>265</v>
      </c>
      <c r="AG1550" s="22">
        <v>2021</v>
      </c>
      <c r="AH1550" s="23" t="s">
        <v>265</v>
      </c>
      <c r="AT1550" s="10" t="e">
        <f t="shared" si="110"/>
        <v>#N/A</v>
      </c>
      <c r="BZ1550" s="52"/>
    </row>
    <row r="1551" spans="1:78" ht="61.5" x14ac:dyDescent="0.85">
      <c r="A1551" s="10">
        <v>1</v>
      </c>
      <c r="B1551" s="48">
        <f>SUBTOTAL(103,$A$1514:A1551)</f>
        <v>37</v>
      </c>
      <c r="C1551" s="78" t="s">
        <v>2483</v>
      </c>
      <c r="D1551" s="20">
        <f t="shared" si="108"/>
        <v>7394350.5999999996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55">
        <v>4</v>
      </c>
      <c r="L1551" s="20">
        <v>7394350.5999999996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0</v>
      </c>
      <c r="U1551" s="20">
        <v>0</v>
      </c>
      <c r="V1551" s="20">
        <v>0</v>
      </c>
      <c r="W1551" s="20">
        <v>0</v>
      </c>
      <c r="X1551" s="20">
        <v>0</v>
      </c>
      <c r="Y1551" s="20">
        <v>0</v>
      </c>
      <c r="Z1551" s="20">
        <v>0</v>
      </c>
      <c r="AA1551" s="20">
        <v>0</v>
      </c>
      <c r="AB1551" s="20">
        <v>0</v>
      </c>
      <c r="AC1551" s="20">
        <f t="shared" si="109"/>
        <v>0</v>
      </c>
      <c r="AD1551" s="20">
        <v>0</v>
      </c>
      <c r="AE1551" s="20">
        <v>0</v>
      </c>
      <c r="AF1551" s="22" t="s">
        <v>265</v>
      </c>
      <c r="AG1551" s="22">
        <v>2021</v>
      </c>
      <c r="AH1551" s="23" t="s">
        <v>265</v>
      </c>
      <c r="AT1551" s="10" t="e">
        <f t="shared" si="110"/>
        <v>#N/A</v>
      </c>
      <c r="BZ1551" s="52"/>
    </row>
    <row r="1552" spans="1:78" ht="61.5" x14ac:dyDescent="0.85">
      <c r="A1552" s="10">
        <v>1</v>
      </c>
      <c r="B1552" s="48">
        <f>SUBTOTAL(103,$A$1514:A1552)</f>
        <v>38</v>
      </c>
      <c r="C1552" s="78" t="s">
        <v>1774</v>
      </c>
      <c r="D1552" s="20">
        <f t="shared" si="108"/>
        <v>10662082.91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55">
        <v>6</v>
      </c>
      <c r="L1552" s="20">
        <v>10662082.91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0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0</v>
      </c>
      <c r="AA1552" s="20">
        <v>0</v>
      </c>
      <c r="AB1552" s="20">
        <v>0</v>
      </c>
      <c r="AC1552" s="20">
        <f t="shared" si="109"/>
        <v>0</v>
      </c>
      <c r="AD1552" s="20">
        <v>0</v>
      </c>
      <c r="AE1552" s="20">
        <v>0</v>
      </c>
      <c r="AF1552" s="22" t="s">
        <v>265</v>
      </c>
      <c r="AG1552" s="22">
        <v>2021</v>
      </c>
      <c r="AH1552" s="23" t="s">
        <v>265</v>
      </c>
      <c r="AT1552" s="10" t="e">
        <f t="shared" si="110"/>
        <v>#N/A</v>
      </c>
      <c r="BZ1552" s="52"/>
    </row>
    <row r="1553" spans="1:78" ht="61.5" x14ac:dyDescent="0.85">
      <c r="A1553" s="10">
        <v>1</v>
      </c>
      <c r="B1553" s="48">
        <f>SUBTOTAL(103,$A$1514:A1553)</f>
        <v>39</v>
      </c>
      <c r="C1553" s="78" t="s">
        <v>2583</v>
      </c>
      <c r="D1553" s="20">
        <f t="shared" si="108"/>
        <v>3554027.64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55">
        <v>2</v>
      </c>
      <c r="L1553" s="20">
        <v>3554027.64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20">
        <v>0</v>
      </c>
      <c r="U1553" s="20">
        <v>0</v>
      </c>
      <c r="V1553" s="20">
        <v>0</v>
      </c>
      <c r="W1553" s="20">
        <v>0</v>
      </c>
      <c r="X1553" s="20">
        <v>0</v>
      </c>
      <c r="Y1553" s="20">
        <v>0</v>
      </c>
      <c r="Z1553" s="20">
        <v>0</v>
      </c>
      <c r="AA1553" s="20">
        <v>0</v>
      </c>
      <c r="AB1553" s="20">
        <v>0</v>
      </c>
      <c r="AC1553" s="20">
        <f t="shared" si="109"/>
        <v>0</v>
      </c>
      <c r="AD1553" s="20">
        <v>0</v>
      </c>
      <c r="AE1553" s="20">
        <v>0</v>
      </c>
      <c r="AF1553" s="22" t="s">
        <v>265</v>
      </c>
      <c r="AG1553" s="22">
        <v>2021</v>
      </c>
      <c r="AH1553" s="23" t="s">
        <v>265</v>
      </c>
      <c r="AT1553" s="10" t="e">
        <f t="shared" si="110"/>
        <v>#N/A</v>
      </c>
      <c r="BZ1553" s="52"/>
    </row>
    <row r="1554" spans="1:78" ht="61.5" x14ac:dyDescent="0.85">
      <c r="A1554" s="10">
        <v>1</v>
      </c>
      <c r="B1554" s="48">
        <f>SUBTOTAL(103,$A$1514:A1554)</f>
        <v>40</v>
      </c>
      <c r="C1554" s="78" t="s">
        <v>2584</v>
      </c>
      <c r="D1554" s="20">
        <f t="shared" si="108"/>
        <v>7395001.7199999997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55">
        <v>4</v>
      </c>
      <c r="L1554" s="20">
        <v>7395001.7199999997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20">
        <v>0</v>
      </c>
      <c r="U1554" s="20">
        <v>0</v>
      </c>
      <c r="V1554" s="20">
        <v>0</v>
      </c>
      <c r="W1554" s="20">
        <v>0</v>
      </c>
      <c r="X1554" s="20">
        <v>0</v>
      </c>
      <c r="Y1554" s="20">
        <v>0</v>
      </c>
      <c r="Z1554" s="20">
        <v>0</v>
      </c>
      <c r="AA1554" s="20">
        <v>0</v>
      </c>
      <c r="AB1554" s="20">
        <v>0</v>
      </c>
      <c r="AC1554" s="20">
        <f t="shared" si="109"/>
        <v>0</v>
      </c>
      <c r="AD1554" s="20">
        <v>0</v>
      </c>
      <c r="AE1554" s="20">
        <v>0</v>
      </c>
      <c r="AF1554" s="22" t="s">
        <v>265</v>
      </c>
      <c r="AG1554" s="22">
        <v>2021</v>
      </c>
      <c r="AH1554" s="23" t="s">
        <v>265</v>
      </c>
      <c r="AT1554" s="10" t="e">
        <f t="shared" si="110"/>
        <v>#N/A</v>
      </c>
      <c r="BZ1554" s="52"/>
    </row>
    <row r="1555" spans="1:78" ht="61.5" x14ac:dyDescent="0.85">
      <c r="A1555" s="10">
        <v>1</v>
      </c>
      <c r="B1555" s="48">
        <f>SUBTOTAL(103,$A$1514:A1555)</f>
        <v>41</v>
      </c>
      <c r="C1555" s="78" t="s">
        <v>2585</v>
      </c>
      <c r="D1555" s="20">
        <f t="shared" si="108"/>
        <v>3554027.64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55">
        <v>2</v>
      </c>
      <c r="L1555" s="20">
        <v>3554027.64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20">
        <v>0</v>
      </c>
      <c r="U1555" s="20">
        <v>0</v>
      </c>
      <c r="V1555" s="20">
        <v>0</v>
      </c>
      <c r="W1555" s="20">
        <v>0</v>
      </c>
      <c r="X1555" s="20">
        <v>0</v>
      </c>
      <c r="Y1555" s="20">
        <v>0</v>
      </c>
      <c r="Z1555" s="20">
        <v>0</v>
      </c>
      <c r="AA1555" s="20">
        <v>0</v>
      </c>
      <c r="AB1555" s="20">
        <v>0</v>
      </c>
      <c r="AC1555" s="20">
        <f t="shared" si="109"/>
        <v>0</v>
      </c>
      <c r="AD1555" s="20">
        <v>0</v>
      </c>
      <c r="AE1555" s="20">
        <v>0</v>
      </c>
      <c r="AF1555" s="22" t="s">
        <v>265</v>
      </c>
      <c r="AG1555" s="22">
        <v>2021</v>
      </c>
      <c r="AH1555" s="23" t="s">
        <v>265</v>
      </c>
      <c r="AT1555" s="10" t="e">
        <f t="shared" si="110"/>
        <v>#N/A</v>
      </c>
      <c r="BZ1555" s="52"/>
    </row>
    <row r="1556" spans="1:78" ht="61.5" x14ac:dyDescent="0.85">
      <c r="A1556" s="10">
        <v>1</v>
      </c>
      <c r="B1556" s="48">
        <f>SUBTOTAL(103,$A$1514:A1556)</f>
        <v>42</v>
      </c>
      <c r="C1556" s="78" t="s">
        <v>2586</v>
      </c>
      <c r="D1556" s="20">
        <f t="shared" si="108"/>
        <v>7384905.3300000001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55">
        <v>4</v>
      </c>
      <c r="L1556" s="20">
        <v>7384905.3300000001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20">
        <v>0</v>
      </c>
      <c r="U1556" s="20">
        <v>0</v>
      </c>
      <c r="V1556" s="20">
        <v>0</v>
      </c>
      <c r="W1556" s="20">
        <v>0</v>
      </c>
      <c r="X1556" s="20">
        <v>0</v>
      </c>
      <c r="Y1556" s="20">
        <v>0</v>
      </c>
      <c r="Z1556" s="20">
        <v>0</v>
      </c>
      <c r="AA1556" s="20">
        <v>0</v>
      </c>
      <c r="AB1556" s="20">
        <v>0</v>
      </c>
      <c r="AC1556" s="20">
        <f t="shared" si="109"/>
        <v>0</v>
      </c>
      <c r="AD1556" s="20">
        <v>0</v>
      </c>
      <c r="AE1556" s="20">
        <v>0</v>
      </c>
      <c r="AF1556" s="22" t="s">
        <v>265</v>
      </c>
      <c r="AG1556" s="22">
        <v>2021</v>
      </c>
      <c r="AH1556" s="23" t="s">
        <v>265</v>
      </c>
      <c r="AT1556" s="10" t="e">
        <f t="shared" si="110"/>
        <v>#N/A</v>
      </c>
      <c r="BZ1556" s="52"/>
    </row>
    <row r="1557" spans="1:78" ht="61.5" x14ac:dyDescent="0.85">
      <c r="A1557" s="10">
        <v>1</v>
      </c>
      <c r="B1557" s="48">
        <f>SUBTOTAL(103,$A$1514:A1557)</f>
        <v>43</v>
      </c>
      <c r="C1557" s="78" t="s">
        <v>2587</v>
      </c>
      <c r="D1557" s="20">
        <f t="shared" si="108"/>
        <v>5335743.17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55">
        <v>3</v>
      </c>
      <c r="L1557" s="20">
        <v>5335743.17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20">
        <v>0</v>
      </c>
      <c r="U1557" s="20">
        <v>0</v>
      </c>
      <c r="V1557" s="20">
        <v>0</v>
      </c>
      <c r="W1557" s="20">
        <v>0</v>
      </c>
      <c r="X1557" s="20">
        <v>0</v>
      </c>
      <c r="Y1557" s="20">
        <v>0</v>
      </c>
      <c r="Z1557" s="20">
        <v>0</v>
      </c>
      <c r="AA1557" s="20">
        <v>0</v>
      </c>
      <c r="AB1557" s="20">
        <v>0</v>
      </c>
      <c r="AC1557" s="20">
        <f t="shared" si="109"/>
        <v>0</v>
      </c>
      <c r="AD1557" s="20">
        <v>0</v>
      </c>
      <c r="AE1557" s="20">
        <v>0</v>
      </c>
      <c r="AF1557" s="22" t="s">
        <v>265</v>
      </c>
      <c r="AG1557" s="22">
        <v>2021</v>
      </c>
      <c r="AH1557" s="23" t="s">
        <v>265</v>
      </c>
      <c r="AT1557" s="10" t="e">
        <f t="shared" si="110"/>
        <v>#N/A</v>
      </c>
      <c r="BZ1557" s="52"/>
    </row>
    <row r="1558" spans="1:78" ht="61.5" x14ac:dyDescent="0.85">
      <c r="A1558" s="10">
        <v>1</v>
      </c>
      <c r="B1558" s="48">
        <f>SUBTOTAL(103,$A$1514:A1558)</f>
        <v>44</v>
      </c>
      <c r="C1558" s="78" t="s">
        <v>2588</v>
      </c>
      <c r="D1558" s="20">
        <f t="shared" si="108"/>
        <v>3555544.32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55">
        <v>2</v>
      </c>
      <c r="L1558" s="20">
        <v>3555544.32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20">
        <v>0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0</v>
      </c>
      <c r="AA1558" s="20">
        <v>0</v>
      </c>
      <c r="AB1558" s="20">
        <v>0</v>
      </c>
      <c r="AC1558" s="20">
        <f t="shared" si="109"/>
        <v>0</v>
      </c>
      <c r="AD1558" s="20">
        <v>0</v>
      </c>
      <c r="AE1558" s="20">
        <v>0</v>
      </c>
      <c r="AF1558" s="22" t="s">
        <v>265</v>
      </c>
      <c r="AG1558" s="22">
        <v>2021</v>
      </c>
      <c r="AH1558" s="23" t="s">
        <v>265</v>
      </c>
      <c r="AT1558" s="10" t="e">
        <f t="shared" si="110"/>
        <v>#N/A</v>
      </c>
      <c r="BZ1558" s="52"/>
    </row>
    <row r="1559" spans="1:78" ht="61.5" x14ac:dyDescent="0.85">
      <c r="A1559" s="10">
        <v>1</v>
      </c>
      <c r="B1559" s="48">
        <f>SUBTOTAL(103,$A$1514:A1559)</f>
        <v>45</v>
      </c>
      <c r="C1559" s="78" t="s">
        <v>2589</v>
      </c>
      <c r="D1559" s="20">
        <f t="shared" si="108"/>
        <v>12465650.99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55">
        <v>7</v>
      </c>
      <c r="L1559" s="20">
        <v>12465650.99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0</v>
      </c>
      <c r="U1559" s="20">
        <v>0</v>
      </c>
      <c r="V1559" s="20">
        <v>0</v>
      </c>
      <c r="W1559" s="20">
        <v>0</v>
      </c>
      <c r="X1559" s="20">
        <v>0</v>
      </c>
      <c r="Y1559" s="20">
        <v>0</v>
      </c>
      <c r="Z1559" s="20">
        <v>0</v>
      </c>
      <c r="AA1559" s="20">
        <v>0</v>
      </c>
      <c r="AB1559" s="20">
        <v>0</v>
      </c>
      <c r="AC1559" s="20">
        <f t="shared" si="109"/>
        <v>0</v>
      </c>
      <c r="AD1559" s="20">
        <v>0</v>
      </c>
      <c r="AE1559" s="20">
        <v>0</v>
      </c>
      <c r="AF1559" s="22" t="s">
        <v>265</v>
      </c>
      <c r="AG1559" s="22">
        <v>2021</v>
      </c>
      <c r="AH1559" s="23" t="s">
        <v>265</v>
      </c>
      <c r="AT1559" s="10" t="e">
        <f t="shared" si="110"/>
        <v>#N/A</v>
      </c>
      <c r="BZ1559" s="52"/>
    </row>
    <row r="1560" spans="1:78" ht="61.5" x14ac:dyDescent="0.85">
      <c r="A1560" s="10">
        <v>1</v>
      </c>
      <c r="B1560" s="48">
        <f>SUBTOTAL(103,$A$1514:A1560)</f>
        <v>46</v>
      </c>
      <c r="C1560" s="78" t="s">
        <v>2590</v>
      </c>
      <c r="D1560" s="20">
        <f t="shared" si="108"/>
        <v>5342421.8499999996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55">
        <v>3</v>
      </c>
      <c r="L1560" s="20">
        <v>5342421.8499999996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0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0</v>
      </c>
      <c r="AA1560" s="20">
        <v>0</v>
      </c>
      <c r="AB1560" s="20">
        <v>0</v>
      </c>
      <c r="AC1560" s="20">
        <f t="shared" si="109"/>
        <v>0</v>
      </c>
      <c r="AD1560" s="20">
        <v>0</v>
      </c>
      <c r="AE1560" s="20">
        <v>0</v>
      </c>
      <c r="AF1560" s="22" t="s">
        <v>265</v>
      </c>
      <c r="AG1560" s="22">
        <v>2021</v>
      </c>
      <c r="AH1560" s="23" t="s">
        <v>265</v>
      </c>
      <c r="AT1560" s="10" t="e">
        <f t="shared" si="110"/>
        <v>#N/A</v>
      </c>
      <c r="BZ1560" s="52"/>
    </row>
    <row r="1561" spans="1:78" ht="61.5" x14ac:dyDescent="0.85">
      <c r="A1561" s="10">
        <v>1</v>
      </c>
      <c r="B1561" s="48">
        <f>SUBTOTAL(103,$A$1514:A1561)</f>
        <v>47</v>
      </c>
      <c r="C1561" s="78" t="s">
        <v>2591</v>
      </c>
      <c r="D1561" s="20">
        <f t="shared" si="108"/>
        <v>8895299.2100000009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55">
        <v>5</v>
      </c>
      <c r="L1561" s="20">
        <v>8895299.2100000009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20">
        <v>0</v>
      </c>
      <c r="U1561" s="20">
        <v>0</v>
      </c>
      <c r="V1561" s="20">
        <v>0</v>
      </c>
      <c r="W1561" s="20">
        <v>0</v>
      </c>
      <c r="X1561" s="20">
        <v>0</v>
      </c>
      <c r="Y1561" s="20">
        <v>0</v>
      </c>
      <c r="Z1561" s="20">
        <v>0</v>
      </c>
      <c r="AA1561" s="20">
        <v>0</v>
      </c>
      <c r="AB1561" s="20">
        <v>0</v>
      </c>
      <c r="AC1561" s="20">
        <f t="shared" si="109"/>
        <v>0</v>
      </c>
      <c r="AD1561" s="20">
        <v>0</v>
      </c>
      <c r="AE1561" s="20">
        <v>0</v>
      </c>
      <c r="AF1561" s="22" t="s">
        <v>265</v>
      </c>
      <c r="AG1561" s="22">
        <v>2021</v>
      </c>
      <c r="AH1561" s="23" t="s">
        <v>265</v>
      </c>
      <c r="AT1561" s="10" t="e">
        <f t="shared" si="110"/>
        <v>#N/A</v>
      </c>
      <c r="BZ1561" s="52"/>
    </row>
    <row r="1562" spans="1:78" ht="61.5" x14ac:dyDescent="0.85">
      <c r="B1562" s="13" t="s">
        <v>1371</v>
      </c>
      <c r="C1562" s="13"/>
      <c r="D1562" s="183">
        <f>SUM(D1563:D1566)</f>
        <v>13639504.859999999</v>
      </c>
      <c r="E1562" s="20">
        <f t="shared" ref="E1562:AE1562" si="111">SUM(E1563:E1566)</f>
        <v>0</v>
      </c>
      <c r="F1562" s="20">
        <f t="shared" si="111"/>
        <v>0</v>
      </c>
      <c r="G1562" s="20">
        <f t="shared" si="111"/>
        <v>0</v>
      </c>
      <c r="H1562" s="20">
        <f t="shared" si="111"/>
        <v>0</v>
      </c>
      <c r="I1562" s="20">
        <f t="shared" si="111"/>
        <v>0</v>
      </c>
      <c r="J1562" s="20">
        <f t="shared" si="111"/>
        <v>0</v>
      </c>
      <c r="K1562" s="55">
        <f t="shared" si="111"/>
        <v>8</v>
      </c>
      <c r="L1562" s="20">
        <f t="shared" si="111"/>
        <v>13639504.859999999</v>
      </c>
      <c r="M1562" s="20">
        <f t="shared" si="111"/>
        <v>0</v>
      </c>
      <c r="N1562" s="20">
        <f t="shared" si="111"/>
        <v>0</v>
      </c>
      <c r="O1562" s="20">
        <f t="shared" si="111"/>
        <v>0</v>
      </c>
      <c r="P1562" s="20">
        <f t="shared" si="111"/>
        <v>0</v>
      </c>
      <c r="Q1562" s="20">
        <f t="shared" si="111"/>
        <v>0</v>
      </c>
      <c r="R1562" s="20">
        <f t="shared" si="111"/>
        <v>0</v>
      </c>
      <c r="S1562" s="20">
        <f t="shared" si="111"/>
        <v>0</v>
      </c>
      <c r="T1562" s="20">
        <f t="shared" si="111"/>
        <v>0</v>
      </c>
      <c r="U1562" s="20">
        <f t="shared" si="111"/>
        <v>0</v>
      </c>
      <c r="V1562" s="20">
        <f t="shared" si="111"/>
        <v>0</v>
      </c>
      <c r="W1562" s="20">
        <f t="shared" si="111"/>
        <v>0</v>
      </c>
      <c r="X1562" s="20">
        <f t="shared" si="111"/>
        <v>0</v>
      </c>
      <c r="Y1562" s="20">
        <f t="shared" si="111"/>
        <v>0</v>
      </c>
      <c r="Z1562" s="20">
        <f t="shared" si="111"/>
        <v>0</v>
      </c>
      <c r="AA1562" s="20">
        <f t="shared" si="111"/>
        <v>0</v>
      </c>
      <c r="AB1562" s="20">
        <f t="shared" si="111"/>
        <v>0</v>
      </c>
      <c r="AC1562" s="20">
        <f t="shared" si="111"/>
        <v>0</v>
      </c>
      <c r="AD1562" s="20">
        <f t="shared" si="111"/>
        <v>0</v>
      </c>
      <c r="AE1562" s="20">
        <f t="shared" si="111"/>
        <v>0</v>
      </c>
      <c r="AF1562" s="196" t="s">
        <v>723</v>
      </c>
      <c r="AG1562" s="196" t="s">
        <v>723</v>
      </c>
      <c r="AH1562" s="197" t="s">
        <v>723</v>
      </c>
      <c r="AT1562" s="10" t="e">
        <f t="shared" si="110"/>
        <v>#N/A</v>
      </c>
      <c r="BY1562" s="69"/>
      <c r="BZ1562" s="52">
        <v>3396600</v>
      </c>
    </row>
    <row r="1563" spans="1:78" ht="61.5" x14ac:dyDescent="0.85">
      <c r="A1563" s="10">
        <v>1</v>
      </c>
      <c r="B1563" s="48">
        <f>SUBTOTAL(103,$A$1514:A1563)</f>
        <v>48</v>
      </c>
      <c r="C1563" s="78" t="s">
        <v>427</v>
      </c>
      <c r="D1563" s="20">
        <f>E1563+F1563+G1563+H1563+I1563+J1563+L1563+N1563+P1563+R1563+T1563+U1563+V1563+W1563+X1563+Y1563+Z1563+AA1563+AB1563+AC1563+AD1563+AE1563</f>
        <v>2957619.0999999996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57">
        <v>2</v>
      </c>
      <c r="L1563" s="20">
        <f>1478699.93+1478919.17</f>
        <v>2957619.0999999996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v>0</v>
      </c>
      <c r="T1563" s="20">
        <v>0</v>
      </c>
      <c r="U1563" s="20">
        <v>0</v>
      </c>
      <c r="V1563" s="20">
        <v>0</v>
      </c>
      <c r="W1563" s="20">
        <v>0</v>
      </c>
      <c r="X1563" s="20">
        <v>0</v>
      </c>
      <c r="Y1563" s="20">
        <v>0</v>
      </c>
      <c r="Z1563" s="20">
        <v>0</v>
      </c>
      <c r="AA1563" s="20">
        <v>0</v>
      </c>
      <c r="AB1563" s="20">
        <v>0</v>
      </c>
      <c r="AC1563" s="20">
        <f>ROUND(N1563*1.5%,2)</f>
        <v>0</v>
      </c>
      <c r="AD1563" s="20">
        <v>0</v>
      </c>
      <c r="AE1563" s="20">
        <v>0</v>
      </c>
      <c r="AF1563" s="22" t="s">
        <v>265</v>
      </c>
      <c r="AG1563" s="22">
        <v>2021</v>
      </c>
      <c r="AH1563" s="23" t="s">
        <v>265</v>
      </c>
      <c r="AT1563" s="10" t="e">
        <f t="shared" si="110"/>
        <v>#N/A</v>
      </c>
      <c r="BZ1563" s="52"/>
    </row>
    <row r="1564" spans="1:78" ht="61.5" x14ac:dyDescent="0.85">
      <c r="A1564" s="10">
        <v>1</v>
      </c>
      <c r="B1564" s="48">
        <f>SUBTOTAL(103,$A$1514:A1564)</f>
        <v>49</v>
      </c>
      <c r="C1564" s="78" t="s">
        <v>2592</v>
      </c>
      <c r="D1564" s="20">
        <f>E1564+F1564+G1564+H1564+I1564+J1564+L1564+N1564+P1564+R1564+T1564+U1564+V1564+W1564+X1564+Y1564+Z1564+AA1564+AB1564+AC1564+AD1564+AE1564</f>
        <v>1784559.64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55">
        <v>1</v>
      </c>
      <c r="L1564" s="20">
        <v>1784559.64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0</v>
      </c>
      <c r="T1564" s="20">
        <v>0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0</v>
      </c>
      <c r="AA1564" s="20">
        <v>0</v>
      </c>
      <c r="AB1564" s="20">
        <v>0</v>
      </c>
      <c r="AC1564" s="20">
        <f>ROUND(N1564*1.5%,2)</f>
        <v>0</v>
      </c>
      <c r="AD1564" s="20">
        <v>0</v>
      </c>
      <c r="AE1564" s="20">
        <v>0</v>
      </c>
      <c r="AF1564" s="22" t="s">
        <v>265</v>
      </c>
      <c r="AG1564" s="22">
        <v>2021</v>
      </c>
      <c r="AH1564" s="23" t="s">
        <v>265</v>
      </c>
      <c r="AT1564" s="10" t="e">
        <f t="shared" si="110"/>
        <v>#N/A</v>
      </c>
      <c r="BZ1564" s="52"/>
    </row>
    <row r="1565" spans="1:78" ht="61.5" x14ac:dyDescent="0.85">
      <c r="A1565" s="10">
        <v>1</v>
      </c>
      <c r="B1565" s="48">
        <f>SUBTOTAL(103,$A$1514:A1565)</f>
        <v>50</v>
      </c>
      <c r="C1565" s="78" t="s">
        <v>2593</v>
      </c>
      <c r="D1565" s="20">
        <f>E1565+F1565+G1565+H1565+I1565+J1565+L1565+N1565+P1565+R1565+T1565+U1565+V1565+W1565+X1565+Y1565+Z1565+AA1565+AB1565+AC1565+AD1565+AE1565</f>
        <v>3563567.01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55">
        <v>2</v>
      </c>
      <c r="L1565" s="20">
        <v>3563567.01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20">
        <v>0</v>
      </c>
      <c r="U1565" s="20">
        <v>0</v>
      </c>
      <c r="V1565" s="20">
        <v>0</v>
      </c>
      <c r="W1565" s="20">
        <v>0</v>
      </c>
      <c r="X1565" s="20">
        <v>0</v>
      </c>
      <c r="Y1565" s="20">
        <v>0</v>
      </c>
      <c r="Z1565" s="20">
        <v>0</v>
      </c>
      <c r="AA1565" s="20">
        <v>0</v>
      </c>
      <c r="AB1565" s="20">
        <v>0</v>
      </c>
      <c r="AC1565" s="20">
        <f>ROUND(N1565*1.5%,2)</f>
        <v>0</v>
      </c>
      <c r="AD1565" s="20">
        <v>0</v>
      </c>
      <c r="AE1565" s="20">
        <v>0</v>
      </c>
      <c r="AF1565" s="22" t="s">
        <v>265</v>
      </c>
      <c r="AG1565" s="22">
        <v>2021</v>
      </c>
      <c r="AH1565" s="23" t="s">
        <v>265</v>
      </c>
      <c r="AT1565" s="10" t="e">
        <f t="shared" si="110"/>
        <v>#N/A</v>
      </c>
      <c r="BZ1565" s="52"/>
    </row>
    <row r="1566" spans="1:78" ht="61.5" x14ac:dyDescent="0.85">
      <c r="A1566" s="10">
        <v>1</v>
      </c>
      <c r="B1566" s="48">
        <f>SUBTOTAL(103,$A$1514:A1566)</f>
        <v>51</v>
      </c>
      <c r="C1566" s="78" t="s">
        <v>2594</v>
      </c>
      <c r="D1566" s="20">
        <f>E1566+F1566+G1566+H1566+I1566+J1566+L1566+N1566+P1566+R1566+T1566+U1566+V1566+W1566+X1566+Y1566+Z1566+AA1566+AB1566+AC1566+AD1566+AE1566</f>
        <v>5333759.1100000003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55">
        <v>3</v>
      </c>
      <c r="L1566" s="20">
        <v>5333759.1100000003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20">
        <v>0</v>
      </c>
      <c r="U1566" s="20">
        <v>0</v>
      </c>
      <c r="V1566" s="20">
        <v>0</v>
      </c>
      <c r="W1566" s="20">
        <v>0</v>
      </c>
      <c r="X1566" s="20">
        <v>0</v>
      </c>
      <c r="Y1566" s="20">
        <v>0</v>
      </c>
      <c r="Z1566" s="20">
        <v>0</v>
      </c>
      <c r="AA1566" s="20">
        <v>0</v>
      </c>
      <c r="AB1566" s="20">
        <v>0</v>
      </c>
      <c r="AC1566" s="20">
        <f>ROUND(N1566*1.5%,2)</f>
        <v>0</v>
      </c>
      <c r="AD1566" s="20">
        <v>0</v>
      </c>
      <c r="AE1566" s="20">
        <v>0</v>
      </c>
      <c r="AF1566" s="22" t="s">
        <v>265</v>
      </c>
      <c r="AG1566" s="22">
        <v>2021</v>
      </c>
      <c r="AH1566" s="23" t="s">
        <v>265</v>
      </c>
      <c r="AT1566" s="10" t="e">
        <f t="shared" si="110"/>
        <v>#N/A</v>
      </c>
      <c r="BZ1566" s="52"/>
    </row>
    <row r="1567" spans="1:78" ht="61.5" x14ac:dyDescent="0.85">
      <c r="B1567" s="13" t="s">
        <v>730</v>
      </c>
      <c r="C1567" s="13"/>
      <c r="D1567" s="183">
        <f>SUM(D1568:D1573)</f>
        <v>52982368.169999994</v>
      </c>
      <c r="E1567" s="20">
        <f t="shared" ref="E1567:AE1567" si="112">SUM(E1568:E1573)</f>
        <v>0</v>
      </c>
      <c r="F1567" s="20">
        <f t="shared" si="112"/>
        <v>0</v>
      </c>
      <c r="G1567" s="20">
        <f t="shared" si="112"/>
        <v>0</v>
      </c>
      <c r="H1567" s="20">
        <f t="shared" si="112"/>
        <v>0</v>
      </c>
      <c r="I1567" s="20">
        <f t="shared" si="112"/>
        <v>0</v>
      </c>
      <c r="J1567" s="20">
        <f t="shared" si="112"/>
        <v>0</v>
      </c>
      <c r="K1567" s="55">
        <f t="shared" si="112"/>
        <v>23</v>
      </c>
      <c r="L1567" s="20">
        <f t="shared" si="112"/>
        <v>52982368.169999994</v>
      </c>
      <c r="M1567" s="20">
        <f t="shared" si="112"/>
        <v>0</v>
      </c>
      <c r="N1567" s="20">
        <f t="shared" si="112"/>
        <v>0</v>
      </c>
      <c r="O1567" s="20">
        <f t="shared" si="112"/>
        <v>0</v>
      </c>
      <c r="P1567" s="20">
        <f t="shared" si="112"/>
        <v>0</v>
      </c>
      <c r="Q1567" s="20">
        <f t="shared" si="112"/>
        <v>0</v>
      </c>
      <c r="R1567" s="20">
        <f t="shared" si="112"/>
        <v>0</v>
      </c>
      <c r="S1567" s="20">
        <f t="shared" si="112"/>
        <v>0</v>
      </c>
      <c r="T1567" s="20">
        <f t="shared" si="112"/>
        <v>0</v>
      </c>
      <c r="U1567" s="20">
        <f t="shared" si="112"/>
        <v>0</v>
      </c>
      <c r="V1567" s="20">
        <f t="shared" si="112"/>
        <v>0</v>
      </c>
      <c r="W1567" s="20">
        <f t="shared" si="112"/>
        <v>0</v>
      </c>
      <c r="X1567" s="20">
        <f t="shared" si="112"/>
        <v>0</v>
      </c>
      <c r="Y1567" s="20">
        <f t="shared" si="112"/>
        <v>0</v>
      </c>
      <c r="Z1567" s="20">
        <f t="shared" si="112"/>
        <v>0</v>
      </c>
      <c r="AA1567" s="20">
        <f t="shared" si="112"/>
        <v>0</v>
      </c>
      <c r="AB1567" s="20">
        <f t="shared" si="112"/>
        <v>0</v>
      </c>
      <c r="AC1567" s="20">
        <f t="shared" si="112"/>
        <v>0</v>
      </c>
      <c r="AD1567" s="20">
        <f t="shared" si="112"/>
        <v>0</v>
      </c>
      <c r="AE1567" s="20">
        <f t="shared" si="112"/>
        <v>0</v>
      </c>
      <c r="AF1567" s="196" t="s">
        <v>723</v>
      </c>
      <c r="AG1567" s="196" t="s">
        <v>723</v>
      </c>
      <c r="AH1567" s="197" t="s">
        <v>723</v>
      </c>
      <c r="AT1567" s="10" t="e">
        <f t="shared" si="110"/>
        <v>#N/A</v>
      </c>
      <c r="BY1567" s="69"/>
      <c r="BZ1567" s="52">
        <v>3396600</v>
      </c>
    </row>
    <row r="1568" spans="1:78" ht="61.5" x14ac:dyDescent="0.85">
      <c r="A1568" s="10">
        <v>1</v>
      </c>
      <c r="B1568" s="48">
        <f>SUBTOTAL(103,$A$1514:A1568)</f>
        <v>52</v>
      </c>
      <c r="C1568" s="78" t="s">
        <v>375</v>
      </c>
      <c r="D1568" s="20">
        <f t="shared" ref="D1568:D1573" si="113">E1568+F1568+G1568+H1568+I1568+J1568+L1568+N1568+P1568+R1568+T1568+U1568+V1568+W1568+X1568+Y1568+Z1568+AA1568+AB1568+AC1568+AD1568+AE1568</f>
        <v>6784672.5999999996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55">
        <v>4</v>
      </c>
      <c r="L1568" s="20">
        <f>1696168.15*4</f>
        <v>6784672.5999999996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0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0</v>
      </c>
      <c r="AA1568" s="20">
        <v>0</v>
      </c>
      <c r="AB1568" s="20">
        <v>0</v>
      </c>
      <c r="AC1568" s="20">
        <f t="shared" ref="AC1568:AC1573" si="114">ROUND(N1568*1.5%,2)</f>
        <v>0</v>
      </c>
      <c r="AD1568" s="20">
        <v>0</v>
      </c>
      <c r="AE1568" s="20">
        <v>0</v>
      </c>
      <c r="AF1568" s="22" t="s">
        <v>265</v>
      </c>
      <c r="AG1568" s="22">
        <v>2021</v>
      </c>
      <c r="AH1568" s="23" t="s">
        <v>265</v>
      </c>
      <c r="AT1568" s="10" t="e">
        <f t="shared" si="110"/>
        <v>#N/A</v>
      </c>
      <c r="BZ1568" s="52"/>
    </row>
    <row r="1569" spans="1:224" ht="61.5" x14ac:dyDescent="0.85">
      <c r="A1569" s="10">
        <v>1</v>
      </c>
      <c r="B1569" s="48">
        <f>SUBTOTAL(103,$A$1514:A1569)</f>
        <v>53</v>
      </c>
      <c r="C1569" s="78" t="s">
        <v>2595</v>
      </c>
      <c r="D1569" s="20">
        <f t="shared" si="113"/>
        <v>16170842.23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55">
        <v>6</v>
      </c>
      <c r="L1569" s="20">
        <v>16170842.23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0</v>
      </c>
      <c r="U1569" s="20">
        <v>0</v>
      </c>
      <c r="V1569" s="20">
        <v>0</v>
      </c>
      <c r="W1569" s="20">
        <v>0</v>
      </c>
      <c r="X1569" s="20">
        <v>0</v>
      </c>
      <c r="Y1569" s="20">
        <v>0</v>
      </c>
      <c r="Z1569" s="20">
        <v>0</v>
      </c>
      <c r="AA1569" s="20">
        <v>0</v>
      </c>
      <c r="AB1569" s="20">
        <v>0</v>
      </c>
      <c r="AC1569" s="20">
        <f t="shared" si="114"/>
        <v>0</v>
      </c>
      <c r="AD1569" s="20">
        <v>0</v>
      </c>
      <c r="AE1569" s="20">
        <v>0</v>
      </c>
      <c r="AF1569" s="22" t="s">
        <v>265</v>
      </c>
      <c r="AG1569" s="22">
        <v>2021</v>
      </c>
      <c r="AH1569" s="23" t="s">
        <v>265</v>
      </c>
      <c r="AT1569" s="10" t="e">
        <f t="shared" si="110"/>
        <v>#N/A</v>
      </c>
      <c r="BZ1569" s="52"/>
    </row>
    <row r="1570" spans="1:224" ht="61.5" x14ac:dyDescent="0.85">
      <c r="A1570" s="10">
        <v>1</v>
      </c>
      <c r="B1570" s="48">
        <f>SUBTOTAL(103,$A$1514:A1570)</f>
        <v>54</v>
      </c>
      <c r="C1570" s="78" t="s">
        <v>2596</v>
      </c>
      <c r="D1570" s="20">
        <f t="shared" si="113"/>
        <v>2241742.75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55">
        <v>1</v>
      </c>
      <c r="L1570" s="20">
        <v>2241742.75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20">
        <v>0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0</v>
      </c>
      <c r="AA1570" s="20">
        <v>0</v>
      </c>
      <c r="AB1570" s="20">
        <v>0</v>
      </c>
      <c r="AC1570" s="20">
        <f t="shared" si="114"/>
        <v>0</v>
      </c>
      <c r="AD1570" s="20">
        <v>0</v>
      </c>
      <c r="AE1570" s="20">
        <v>0</v>
      </c>
      <c r="AF1570" s="22" t="s">
        <v>265</v>
      </c>
      <c r="AG1570" s="22">
        <v>2021</v>
      </c>
      <c r="AH1570" s="23" t="s">
        <v>265</v>
      </c>
      <c r="AT1570" s="10" t="e">
        <f t="shared" si="110"/>
        <v>#N/A</v>
      </c>
      <c r="BZ1570" s="52"/>
    </row>
    <row r="1571" spans="1:224" ht="61.5" x14ac:dyDescent="0.85">
      <c r="A1571" s="10">
        <v>1</v>
      </c>
      <c r="B1571" s="48">
        <f>SUBTOTAL(103,$A$1514:A1571)</f>
        <v>55</v>
      </c>
      <c r="C1571" s="78" t="s">
        <v>2597</v>
      </c>
      <c r="D1571" s="20">
        <f t="shared" si="113"/>
        <v>11595229.460000001</v>
      </c>
      <c r="E1571" s="20">
        <v>0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55">
        <v>5</v>
      </c>
      <c r="L1571" s="20">
        <v>11595229.460000001</v>
      </c>
      <c r="M1571" s="20"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v>0</v>
      </c>
      <c r="S1571" s="20">
        <v>0</v>
      </c>
      <c r="T1571" s="20">
        <v>0</v>
      </c>
      <c r="U1571" s="20">
        <v>0</v>
      </c>
      <c r="V1571" s="20">
        <v>0</v>
      </c>
      <c r="W1571" s="20">
        <v>0</v>
      </c>
      <c r="X1571" s="20">
        <v>0</v>
      </c>
      <c r="Y1571" s="20">
        <v>0</v>
      </c>
      <c r="Z1571" s="20">
        <v>0</v>
      </c>
      <c r="AA1571" s="20">
        <v>0</v>
      </c>
      <c r="AB1571" s="20">
        <v>0</v>
      </c>
      <c r="AC1571" s="20">
        <f t="shared" si="114"/>
        <v>0</v>
      </c>
      <c r="AD1571" s="20">
        <v>0</v>
      </c>
      <c r="AE1571" s="20">
        <v>0</v>
      </c>
      <c r="AF1571" s="22" t="s">
        <v>265</v>
      </c>
      <c r="AG1571" s="22">
        <v>2021</v>
      </c>
      <c r="AH1571" s="23" t="s">
        <v>265</v>
      </c>
      <c r="AT1571" s="10" t="e">
        <f t="shared" si="110"/>
        <v>#N/A</v>
      </c>
      <c r="BZ1571" s="52"/>
    </row>
    <row r="1572" spans="1:224" ht="61.5" x14ac:dyDescent="0.85">
      <c r="A1572" s="10">
        <v>1</v>
      </c>
      <c r="B1572" s="48">
        <f>SUBTOTAL(103,$A$1514:A1572)</f>
        <v>56</v>
      </c>
      <c r="C1572" s="78" t="s">
        <v>2598</v>
      </c>
      <c r="D1572" s="20">
        <f t="shared" si="113"/>
        <v>9264888.3300000001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55">
        <v>4</v>
      </c>
      <c r="L1572" s="20">
        <v>9264888.3300000001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20">
        <v>0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0</v>
      </c>
      <c r="AA1572" s="20">
        <v>0</v>
      </c>
      <c r="AB1572" s="20">
        <v>0</v>
      </c>
      <c r="AC1572" s="20">
        <f t="shared" si="114"/>
        <v>0</v>
      </c>
      <c r="AD1572" s="20">
        <v>0</v>
      </c>
      <c r="AE1572" s="20">
        <v>0</v>
      </c>
      <c r="AF1572" s="22" t="s">
        <v>265</v>
      </c>
      <c r="AG1572" s="22">
        <v>2021</v>
      </c>
      <c r="AH1572" s="23" t="s">
        <v>265</v>
      </c>
      <c r="AT1572" s="10" t="e">
        <f t="shared" si="110"/>
        <v>#N/A</v>
      </c>
      <c r="BZ1572" s="52"/>
    </row>
    <row r="1573" spans="1:224" ht="61.5" x14ac:dyDescent="0.85">
      <c r="A1573" s="10">
        <v>1</v>
      </c>
      <c r="B1573" s="48">
        <f>SUBTOTAL(103,$A$1514:A1573)</f>
        <v>57</v>
      </c>
      <c r="C1573" s="78" t="s">
        <v>2599</v>
      </c>
      <c r="D1573" s="20">
        <f t="shared" si="113"/>
        <v>6924992.7999999998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55">
        <v>3</v>
      </c>
      <c r="L1573" s="20">
        <v>6924992.7999999998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20">
        <v>0</v>
      </c>
      <c r="U1573" s="20">
        <v>0</v>
      </c>
      <c r="V1573" s="20">
        <v>0</v>
      </c>
      <c r="W1573" s="20">
        <v>0</v>
      </c>
      <c r="X1573" s="20">
        <v>0</v>
      </c>
      <c r="Y1573" s="20">
        <v>0</v>
      </c>
      <c r="Z1573" s="20">
        <v>0</v>
      </c>
      <c r="AA1573" s="20">
        <v>0</v>
      </c>
      <c r="AB1573" s="20">
        <v>0</v>
      </c>
      <c r="AC1573" s="20">
        <f t="shared" si="114"/>
        <v>0</v>
      </c>
      <c r="AD1573" s="20">
        <v>0</v>
      </c>
      <c r="AE1573" s="20">
        <v>0</v>
      </c>
      <c r="AF1573" s="22" t="s">
        <v>265</v>
      </c>
      <c r="AG1573" s="22">
        <v>2021</v>
      </c>
      <c r="AH1573" s="23" t="s">
        <v>265</v>
      </c>
      <c r="AT1573" s="10" t="e">
        <f t="shared" si="110"/>
        <v>#N/A</v>
      </c>
      <c r="BZ1573" s="52"/>
    </row>
    <row r="1574" spans="1:224" s="199" customFormat="1" ht="189" customHeight="1" x14ac:dyDescent="0.85">
      <c r="B1574" s="323" t="s">
        <v>1860</v>
      </c>
      <c r="C1574" s="324"/>
      <c r="D1574" s="324"/>
      <c r="E1574" s="324"/>
      <c r="F1574" s="324"/>
      <c r="G1574" s="324"/>
      <c r="H1574" s="324"/>
      <c r="I1574" s="324"/>
      <c r="J1574" s="324"/>
      <c r="K1574" s="324"/>
      <c r="L1574" s="324"/>
      <c r="M1574" s="324"/>
      <c r="N1574" s="324"/>
      <c r="O1574" s="324"/>
      <c r="P1574" s="324"/>
      <c r="Q1574" s="324"/>
      <c r="R1574" s="324"/>
      <c r="S1574" s="324"/>
      <c r="T1574" s="324"/>
      <c r="U1574" s="324"/>
      <c r="V1574" s="324"/>
      <c r="W1574" s="324"/>
      <c r="X1574" s="324"/>
      <c r="Y1574" s="324"/>
      <c r="Z1574" s="324"/>
      <c r="AA1574" s="324"/>
      <c r="AB1574" s="324"/>
      <c r="AC1574" s="324"/>
      <c r="AD1574" s="324"/>
      <c r="AE1574" s="324"/>
      <c r="AF1574" s="324"/>
      <c r="AG1574" s="324"/>
      <c r="AH1574" s="325"/>
      <c r="AI1574" s="83"/>
      <c r="AJ1574" s="84"/>
      <c r="AK1574" s="83"/>
      <c r="AL1574" s="83"/>
      <c r="AM1574" s="83"/>
      <c r="BY1574" s="69"/>
      <c r="HO1574" s="199" t="s">
        <v>1615</v>
      </c>
      <c r="HP1574" s="199">
        <v>47587.5</v>
      </c>
    </row>
    <row r="1575" spans="1:224" s="201" customFormat="1" ht="76.5" x14ac:dyDescent="0.85">
      <c r="B1575" s="318" t="s">
        <v>2381</v>
      </c>
      <c r="C1575" s="319"/>
      <c r="D1575" s="93">
        <f t="shared" ref="D1575:AE1575" si="115">D1576+D1585</f>
        <v>67827164.340000004</v>
      </c>
      <c r="E1575" s="85">
        <f t="shared" si="115"/>
        <v>0</v>
      </c>
      <c r="F1575" s="85">
        <f t="shared" si="115"/>
        <v>0</v>
      </c>
      <c r="G1575" s="85">
        <f t="shared" si="115"/>
        <v>1472849</v>
      </c>
      <c r="H1575" s="85">
        <f t="shared" si="115"/>
        <v>0</v>
      </c>
      <c r="I1575" s="85">
        <f t="shared" si="115"/>
        <v>1224682</v>
      </c>
      <c r="J1575" s="85">
        <f t="shared" si="115"/>
        <v>0</v>
      </c>
      <c r="K1575" s="86">
        <f t="shared" si="115"/>
        <v>0</v>
      </c>
      <c r="L1575" s="85">
        <f t="shared" si="115"/>
        <v>0</v>
      </c>
      <c r="M1575" s="85">
        <f t="shared" si="115"/>
        <v>12490.800000000001</v>
      </c>
      <c r="N1575" s="85">
        <f t="shared" si="115"/>
        <v>64279011.800000004</v>
      </c>
      <c r="O1575" s="85">
        <f t="shared" si="115"/>
        <v>0</v>
      </c>
      <c r="P1575" s="85">
        <f t="shared" si="115"/>
        <v>0</v>
      </c>
      <c r="Q1575" s="85">
        <f t="shared" si="115"/>
        <v>0</v>
      </c>
      <c r="R1575" s="85">
        <f t="shared" si="115"/>
        <v>0</v>
      </c>
      <c r="S1575" s="85">
        <f t="shared" si="115"/>
        <v>0</v>
      </c>
      <c r="T1575" s="85">
        <f t="shared" si="115"/>
        <v>0</v>
      </c>
      <c r="U1575" s="85">
        <f t="shared" si="115"/>
        <v>0</v>
      </c>
      <c r="V1575" s="85">
        <f t="shared" si="115"/>
        <v>0</v>
      </c>
      <c r="W1575" s="85">
        <f t="shared" si="115"/>
        <v>0</v>
      </c>
      <c r="X1575" s="85">
        <f t="shared" si="115"/>
        <v>0</v>
      </c>
      <c r="Y1575" s="85">
        <f t="shared" si="115"/>
        <v>0</v>
      </c>
      <c r="Z1575" s="85">
        <f t="shared" si="115"/>
        <v>0</v>
      </c>
      <c r="AA1575" s="85">
        <f t="shared" si="115"/>
        <v>0</v>
      </c>
      <c r="AB1575" s="85">
        <f t="shared" si="115"/>
        <v>0</v>
      </c>
      <c r="AC1575" s="85">
        <f t="shared" si="115"/>
        <v>850621.53999999992</v>
      </c>
      <c r="AD1575" s="85">
        <f t="shared" si="115"/>
        <v>0</v>
      </c>
      <c r="AE1575" s="85">
        <f t="shared" si="115"/>
        <v>0</v>
      </c>
      <c r="AF1575" s="87" t="s">
        <v>1616</v>
      </c>
      <c r="AG1575" s="87" t="s">
        <v>1616</v>
      </c>
      <c r="AH1575" s="87" t="s">
        <v>1616</v>
      </c>
      <c r="AI1575" s="88"/>
      <c r="AJ1575" s="82"/>
      <c r="AK1575" s="88"/>
      <c r="AL1575" s="88"/>
      <c r="AM1575" s="88"/>
      <c r="BY1575" s="69"/>
      <c r="HO1575" s="201" t="s">
        <v>1617</v>
      </c>
      <c r="HP1575" s="201">
        <v>53254.36</v>
      </c>
    </row>
    <row r="1576" spans="1:224" s="199" customFormat="1" ht="76.5" x14ac:dyDescent="0.85">
      <c r="B1576" s="318" t="s">
        <v>1621</v>
      </c>
      <c r="C1576" s="319"/>
      <c r="D1576" s="93">
        <f>D1577+D1583+D1581</f>
        <v>17288357.709999997</v>
      </c>
      <c r="E1576" s="85">
        <f t="shared" ref="E1576:AE1576" si="116">E1577+E1583+E1581</f>
        <v>0</v>
      </c>
      <c r="F1576" s="85">
        <f t="shared" si="116"/>
        <v>0</v>
      </c>
      <c r="G1576" s="85">
        <f t="shared" si="116"/>
        <v>994637</v>
      </c>
      <c r="H1576" s="85">
        <f t="shared" si="116"/>
        <v>0</v>
      </c>
      <c r="I1576" s="85">
        <f t="shared" si="116"/>
        <v>1224682</v>
      </c>
      <c r="J1576" s="85">
        <f t="shared" si="116"/>
        <v>0</v>
      </c>
      <c r="K1576" s="86">
        <f t="shared" si="116"/>
        <v>0</v>
      </c>
      <c r="L1576" s="85">
        <f t="shared" si="116"/>
        <v>0</v>
      </c>
      <c r="M1576" s="85">
        <f t="shared" si="116"/>
        <v>4580.72</v>
      </c>
      <c r="N1576" s="85">
        <f t="shared" si="116"/>
        <v>14965296.1</v>
      </c>
      <c r="O1576" s="85">
        <f t="shared" si="116"/>
        <v>0</v>
      </c>
      <c r="P1576" s="85">
        <f t="shared" si="116"/>
        <v>0</v>
      </c>
      <c r="Q1576" s="85">
        <f t="shared" si="116"/>
        <v>0</v>
      </c>
      <c r="R1576" s="85">
        <f t="shared" si="116"/>
        <v>0</v>
      </c>
      <c r="S1576" s="85">
        <f t="shared" si="116"/>
        <v>0</v>
      </c>
      <c r="T1576" s="85">
        <f t="shared" si="116"/>
        <v>0</v>
      </c>
      <c r="U1576" s="85">
        <f t="shared" si="116"/>
        <v>0</v>
      </c>
      <c r="V1576" s="85">
        <f t="shared" si="116"/>
        <v>0</v>
      </c>
      <c r="W1576" s="85">
        <f t="shared" si="116"/>
        <v>0</v>
      </c>
      <c r="X1576" s="85">
        <f t="shared" si="116"/>
        <v>0</v>
      </c>
      <c r="Y1576" s="85">
        <f t="shared" si="116"/>
        <v>0</v>
      </c>
      <c r="Z1576" s="85">
        <f t="shared" si="116"/>
        <v>0</v>
      </c>
      <c r="AA1576" s="85">
        <f t="shared" si="116"/>
        <v>0</v>
      </c>
      <c r="AB1576" s="85">
        <f t="shared" si="116"/>
        <v>0</v>
      </c>
      <c r="AC1576" s="93">
        <f t="shared" si="116"/>
        <v>103742.61</v>
      </c>
      <c r="AD1576" s="85">
        <f t="shared" si="116"/>
        <v>0</v>
      </c>
      <c r="AE1576" s="85">
        <f t="shared" si="116"/>
        <v>0</v>
      </c>
      <c r="AF1576" s="87" t="s">
        <v>1616</v>
      </c>
      <c r="AG1576" s="87" t="s">
        <v>1616</v>
      </c>
      <c r="AH1576" s="87" t="s">
        <v>1616</v>
      </c>
      <c r="AI1576" s="88"/>
      <c r="AJ1576" s="82"/>
      <c r="AK1576" s="88"/>
      <c r="AL1576" s="88"/>
      <c r="AM1576" s="88"/>
      <c r="BY1576" s="69"/>
      <c r="HO1576" s="199" t="s">
        <v>1617</v>
      </c>
      <c r="HP1576" s="199">
        <v>53254.36</v>
      </c>
    </row>
    <row r="1577" spans="1:224" s="199" customFormat="1" ht="76.5" x14ac:dyDescent="0.85">
      <c r="B1577" s="89" t="s">
        <v>810</v>
      </c>
      <c r="C1577" s="14"/>
      <c r="D1577" s="93">
        <f>SUM(D1578:D1580)</f>
        <v>13535253.609999999</v>
      </c>
      <c r="E1577" s="85">
        <f t="shared" ref="E1577:AE1577" si="117">SUM(E1578:E1580)</f>
        <v>0</v>
      </c>
      <c r="F1577" s="85">
        <f t="shared" si="117"/>
        <v>0</v>
      </c>
      <c r="G1577" s="85">
        <f t="shared" si="117"/>
        <v>994637</v>
      </c>
      <c r="H1577" s="85">
        <f t="shared" si="117"/>
        <v>0</v>
      </c>
      <c r="I1577" s="85">
        <f t="shared" si="117"/>
        <v>1224682</v>
      </c>
      <c r="J1577" s="85">
        <f t="shared" si="117"/>
        <v>0</v>
      </c>
      <c r="K1577" s="86">
        <f t="shared" si="117"/>
        <v>0</v>
      </c>
      <c r="L1577" s="85">
        <f t="shared" si="117"/>
        <v>0</v>
      </c>
      <c r="M1577" s="85">
        <f t="shared" si="117"/>
        <v>3519.62</v>
      </c>
      <c r="N1577" s="85">
        <f t="shared" si="117"/>
        <v>11212192</v>
      </c>
      <c r="O1577" s="85">
        <f t="shared" si="117"/>
        <v>0</v>
      </c>
      <c r="P1577" s="85">
        <f t="shared" si="117"/>
        <v>0</v>
      </c>
      <c r="Q1577" s="85">
        <f t="shared" si="117"/>
        <v>0</v>
      </c>
      <c r="R1577" s="85">
        <f t="shared" si="117"/>
        <v>0</v>
      </c>
      <c r="S1577" s="85">
        <f t="shared" si="117"/>
        <v>0</v>
      </c>
      <c r="T1577" s="85">
        <f t="shared" si="117"/>
        <v>0</v>
      </c>
      <c r="U1577" s="85">
        <f t="shared" si="117"/>
        <v>0</v>
      </c>
      <c r="V1577" s="85">
        <f t="shared" si="117"/>
        <v>0</v>
      </c>
      <c r="W1577" s="85">
        <f t="shared" si="117"/>
        <v>0</v>
      </c>
      <c r="X1577" s="85">
        <f t="shared" si="117"/>
        <v>0</v>
      </c>
      <c r="Y1577" s="85">
        <f t="shared" si="117"/>
        <v>0</v>
      </c>
      <c r="Z1577" s="85">
        <f t="shared" si="117"/>
        <v>0</v>
      </c>
      <c r="AA1577" s="85">
        <f t="shared" si="117"/>
        <v>0</v>
      </c>
      <c r="AB1577" s="85">
        <f t="shared" si="117"/>
        <v>0</v>
      </c>
      <c r="AC1577" s="93">
        <f t="shared" si="117"/>
        <v>103742.61</v>
      </c>
      <c r="AD1577" s="85">
        <f t="shared" si="117"/>
        <v>0</v>
      </c>
      <c r="AE1577" s="85">
        <f t="shared" si="117"/>
        <v>0</v>
      </c>
      <c r="AF1577" s="87" t="s">
        <v>1616</v>
      </c>
      <c r="AG1577" s="87" t="s">
        <v>1616</v>
      </c>
      <c r="AH1577" s="87" t="s">
        <v>1616</v>
      </c>
      <c r="AI1577" s="82"/>
      <c r="AJ1577" s="84"/>
      <c r="AK1577" s="90"/>
      <c r="AL1577" s="82"/>
      <c r="AM1577" s="82"/>
      <c r="AR1577" s="202"/>
      <c r="AS1577" s="124"/>
      <c r="BF1577" s="200"/>
      <c r="BR1577" s="200"/>
      <c r="BU1577" s="124"/>
      <c r="BY1577" s="69"/>
      <c r="CH1577" s="200"/>
      <c r="CK1577" s="200"/>
      <c r="EJ1577" s="52"/>
      <c r="EL1577" s="124"/>
      <c r="EU1577" s="200"/>
      <c r="FI1577" s="52"/>
      <c r="FL1577" s="203"/>
      <c r="FM1577" s="124"/>
      <c r="FV1577" s="200"/>
      <c r="GN1577" s="204"/>
      <c r="GX1577" s="200"/>
      <c r="GZ1577" s="124"/>
      <c r="HB1577" s="200"/>
      <c r="HO1577" s="199" t="s">
        <v>1618</v>
      </c>
      <c r="HP1577" s="199">
        <v>44890.35</v>
      </c>
    </row>
    <row r="1578" spans="1:224" s="199" customFormat="1" ht="63" x14ac:dyDescent="0.85">
      <c r="A1578" s="200"/>
      <c r="B1578" s="91">
        <v>1</v>
      </c>
      <c r="C1578" s="14" t="s">
        <v>1828</v>
      </c>
      <c r="D1578" s="93">
        <f>E1578+F1578+G1578+H1578+I1578+J1578+L1578+N1578+P1578+R1578+T1578+U1578+V1578+W1578+X1578+Y1578+Z1578+AA1578+AB1578+AC1578+AD1578+AE1578</f>
        <v>4228150.99</v>
      </c>
      <c r="E1578" s="92">
        <v>0</v>
      </c>
      <c r="F1578" s="93">
        <v>0</v>
      </c>
      <c r="G1578" s="93">
        <v>0</v>
      </c>
      <c r="H1578" s="93">
        <v>0</v>
      </c>
      <c r="I1578" s="93">
        <v>0</v>
      </c>
      <c r="J1578" s="93">
        <v>0</v>
      </c>
      <c r="K1578" s="86">
        <v>0</v>
      </c>
      <c r="L1578" s="93">
        <v>0</v>
      </c>
      <c r="M1578" s="93">
        <v>1122.67</v>
      </c>
      <c r="N1578" s="93">
        <v>4165666</v>
      </c>
      <c r="O1578" s="93">
        <v>0</v>
      </c>
      <c r="P1578" s="93">
        <v>0</v>
      </c>
      <c r="Q1578" s="93">
        <v>0</v>
      </c>
      <c r="R1578" s="93">
        <v>0</v>
      </c>
      <c r="S1578" s="93">
        <v>0</v>
      </c>
      <c r="T1578" s="93">
        <v>0</v>
      </c>
      <c r="U1578" s="93">
        <v>0</v>
      </c>
      <c r="V1578" s="93">
        <v>0</v>
      </c>
      <c r="W1578" s="93">
        <v>0</v>
      </c>
      <c r="X1578" s="93">
        <v>0</v>
      </c>
      <c r="Y1578" s="93">
        <v>0</v>
      </c>
      <c r="Z1578" s="93">
        <v>0</v>
      </c>
      <c r="AA1578" s="93">
        <v>0</v>
      </c>
      <c r="AB1578" s="93">
        <v>0</v>
      </c>
      <c r="AC1578" s="93">
        <v>62484.99</v>
      </c>
      <c r="AD1578" s="93">
        <v>0</v>
      </c>
      <c r="AE1578" s="93">
        <v>0</v>
      </c>
      <c r="AF1578" s="286" t="s">
        <v>265</v>
      </c>
      <c r="AG1578" s="286">
        <v>2020</v>
      </c>
      <c r="AH1578" s="286">
        <v>2020</v>
      </c>
      <c r="AI1578" s="82"/>
      <c r="AJ1578" s="82"/>
      <c r="AK1578" s="90"/>
      <c r="AL1578" s="82"/>
      <c r="AM1578" s="82"/>
      <c r="AR1578" s="202"/>
      <c r="AS1578" s="124"/>
      <c r="BF1578" s="200"/>
      <c r="BR1578" s="200"/>
      <c r="BU1578" s="124"/>
      <c r="CH1578" s="200"/>
      <c r="CK1578" s="200"/>
      <c r="EJ1578" s="52"/>
      <c r="EL1578" s="124"/>
      <c r="EU1578" s="200"/>
      <c r="FI1578" s="52"/>
      <c r="FL1578" s="124"/>
      <c r="FM1578" s="124"/>
      <c r="FV1578" s="200"/>
      <c r="GN1578" s="204"/>
      <c r="GX1578" s="200"/>
      <c r="GZ1578" s="124"/>
      <c r="HO1578" s="199" t="s">
        <v>1619</v>
      </c>
      <c r="HP1578" s="199">
        <v>52429.26</v>
      </c>
    </row>
    <row r="1579" spans="1:224" s="199" customFormat="1" ht="63" x14ac:dyDescent="0.85">
      <c r="A1579" s="200"/>
      <c r="B1579" s="91">
        <v>2</v>
      </c>
      <c r="C1579" s="14" t="s">
        <v>1831</v>
      </c>
      <c r="D1579" s="93">
        <f>E1579+F1579+G1579+H1579+I1579+J1579+L1579+N1579+P1579+R1579+T1579+U1579+V1579+W1579+X1579+Y1579+Z1579+AA1579+AB1579+AC1579+AD1579+AE1579</f>
        <v>2791765.62</v>
      </c>
      <c r="E1579" s="92">
        <v>0</v>
      </c>
      <c r="F1579" s="93">
        <v>0</v>
      </c>
      <c r="G1579" s="93">
        <v>0</v>
      </c>
      <c r="H1579" s="93">
        <v>0</v>
      </c>
      <c r="I1579" s="93">
        <v>0</v>
      </c>
      <c r="J1579" s="93">
        <v>0</v>
      </c>
      <c r="K1579" s="86">
        <v>0</v>
      </c>
      <c r="L1579" s="93">
        <v>0</v>
      </c>
      <c r="M1579" s="93">
        <v>847.2</v>
      </c>
      <c r="N1579" s="93">
        <v>2750508</v>
      </c>
      <c r="O1579" s="93">
        <v>0</v>
      </c>
      <c r="P1579" s="93">
        <v>0</v>
      </c>
      <c r="Q1579" s="93">
        <v>0</v>
      </c>
      <c r="R1579" s="93">
        <v>0</v>
      </c>
      <c r="S1579" s="93">
        <v>0</v>
      </c>
      <c r="T1579" s="93">
        <v>0</v>
      </c>
      <c r="U1579" s="93">
        <v>0</v>
      </c>
      <c r="V1579" s="93">
        <v>0</v>
      </c>
      <c r="W1579" s="93">
        <v>0</v>
      </c>
      <c r="X1579" s="93">
        <v>0</v>
      </c>
      <c r="Y1579" s="93">
        <v>0</v>
      </c>
      <c r="Z1579" s="93">
        <v>0</v>
      </c>
      <c r="AA1579" s="93">
        <v>0</v>
      </c>
      <c r="AB1579" s="93">
        <v>0</v>
      </c>
      <c r="AC1579" s="93">
        <v>41257.620000000003</v>
      </c>
      <c r="AD1579" s="93">
        <v>0</v>
      </c>
      <c r="AE1579" s="93">
        <v>0</v>
      </c>
      <c r="AF1579" s="286" t="s">
        <v>265</v>
      </c>
      <c r="AG1579" s="286">
        <v>2020</v>
      </c>
      <c r="AH1579" s="286">
        <v>2020</v>
      </c>
      <c r="AI1579" s="82"/>
      <c r="AJ1579" s="82"/>
      <c r="AK1579" s="90"/>
      <c r="AL1579" s="82"/>
      <c r="AM1579" s="82"/>
      <c r="AR1579" s="202"/>
      <c r="AS1579" s="124"/>
      <c r="BF1579" s="200"/>
      <c r="BR1579" s="200"/>
      <c r="BU1579" s="124"/>
      <c r="CH1579" s="200"/>
      <c r="CK1579" s="200"/>
      <c r="EJ1579" s="52"/>
      <c r="EL1579" s="124"/>
      <c r="EU1579" s="200"/>
      <c r="FI1579" s="52"/>
      <c r="FL1579" s="124"/>
      <c r="FM1579" s="124"/>
      <c r="FV1579" s="200"/>
      <c r="GN1579" s="204"/>
      <c r="GX1579" s="200"/>
      <c r="GZ1579" s="124"/>
      <c r="HO1579" s="199" t="s">
        <v>1619</v>
      </c>
      <c r="HP1579" s="199">
        <v>52429.26</v>
      </c>
    </row>
    <row r="1580" spans="1:224" s="199" customFormat="1" ht="63" x14ac:dyDescent="0.85">
      <c r="A1580" s="200"/>
      <c r="B1580" s="91">
        <v>3</v>
      </c>
      <c r="C1580" s="14" t="s">
        <v>1832</v>
      </c>
      <c r="D1580" s="93">
        <f>E1580+F1580+G1580+H1580+I1580+J1580+L1580+N1580+P1580+R1580+T1580+U1580+V1580+W1580+X1580+Y1580+Z1580+AA1580+AB1580+AC1580+AD1580+AE1580</f>
        <v>6515337</v>
      </c>
      <c r="E1580" s="92">
        <v>0</v>
      </c>
      <c r="F1580" s="93">
        <v>0</v>
      </c>
      <c r="G1580" s="93">
        <v>994637</v>
      </c>
      <c r="H1580" s="93">
        <v>0</v>
      </c>
      <c r="I1580" s="93">
        <v>1224682</v>
      </c>
      <c r="J1580" s="93">
        <v>0</v>
      </c>
      <c r="K1580" s="86">
        <v>0</v>
      </c>
      <c r="L1580" s="93">
        <v>0</v>
      </c>
      <c r="M1580" s="93">
        <v>1549.75</v>
      </c>
      <c r="N1580" s="93">
        <v>4296018</v>
      </c>
      <c r="O1580" s="93">
        <v>0</v>
      </c>
      <c r="P1580" s="93">
        <v>0</v>
      </c>
      <c r="Q1580" s="93">
        <v>0</v>
      </c>
      <c r="R1580" s="93">
        <v>0</v>
      </c>
      <c r="S1580" s="93">
        <v>0</v>
      </c>
      <c r="T1580" s="93">
        <v>0</v>
      </c>
      <c r="U1580" s="93">
        <v>0</v>
      </c>
      <c r="V1580" s="93">
        <v>0</v>
      </c>
      <c r="W1580" s="93">
        <v>0</v>
      </c>
      <c r="X1580" s="93">
        <v>0</v>
      </c>
      <c r="Y1580" s="93">
        <v>0</v>
      </c>
      <c r="Z1580" s="93">
        <v>0</v>
      </c>
      <c r="AA1580" s="93">
        <v>0</v>
      </c>
      <c r="AB1580" s="93">
        <v>0</v>
      </c>
      <c r="AC1580" s="93">
        <v>0</v>
      </c>
      <c r="AD1580" s="93">
        <v>0</v>
      </c>
      <c r="AE1580" s="93">
        <v>0</v>
      </c>
      <c r="AF1580" s="286" t="s">
        <v>265</v>
      </c>
      <c r="AG1580" s="286">
        <v>2020</v>
      </c>
      <c r="AH1580" s="286" t="s">
        <v>265</v>
      </c>
      <c r="AI1580" s="82"/>
      <c r="AJ1580" s="82"/>
      <c r="AK1580" s="90"/>
      <c r="AL1580" s="82"/>
      <c r="AM1580" s="82"/>
      <c r="AR1580" s="202"/>
      <c r="AS1580" s="124"/>
      <c r="BF1580" s="200"/>
      <c r="BR1580" s="200"/>
      <c r="BU1580" s="124"/>
      <c r="CH1580" s="200"/>
      <c r="CK1580" s="200"/>
      <c r="EJ1580" s="52"/>
      <c r="EL1580" s="124"/>
      <c r="EU1580" s="200"/>
      <c r="FI1580" s="52"/>
      <c r="FL1580" s="124"/>
      <c r="FM1580" s="124"/>
      <c r="FV1580" s="200"/>
      <c r="GN1580" s="204"/>
      <c r="GX1580" s="200"/>
      <c r="GZ1580" s="124"/>
      <c r="HO1580" s="199" t="s">
        <v>1619</v>
      </c>
      <c r="HP1580" s="199">
        <v>52429.26</v>
      </c>
    </row>
    <row r="1581" spans="1:224" s="199" customFormat="1" ht="76.5" x14ac:dyDescent="0.85">
      <c r="B1581" s="89" t="s">
        <v>809</v>
      </c>
      <c r="C1581" s="14"/>
      <c r="D1581" s="93">
        <f t="shared" ref="D1581:AE1583" si="118">SUM(D1582:D1582)</f>
        <v>1806013.41</v>
      </c>
      <c r="E1581" s="85">
        <f t="shared" si="118"/>
        <v>0</v>
      </c>
      <c r="F1581" s="85">
        <f t="shared" si="118"/>
        <v>0</v>
      </c>
      <c r="G1581" s="85">
        <f t="shared" si="118"/>
        <v>0</v>
      </c>
      <c r="H1581" s="85">
        <f t="shared" si="118"/>
        <v>0</v>
      </c>
      <c r="I1581" s="85">
        <f t="shared" si="118"/>
        <v>0</v>
      </c>
      <c r="J1581" s="85">
        <f t="shared" si="118"/>
        <v>0</v>
      </c>
      <c r="K1581" s="86">
        <f t="shared" si="118"/>
        <v>0</v>
      </c>
      <c r="L1581" s="85">
        <f t="shared" si="118"/>
        <v>0</v>
      </c>
      <c r="M1581" s="85">
        <f t="shared" si="118"/>
        <v>691.1</v>
      </c>
      <c r="N1581" s="85">
        <f t="shared" si="118"/>
        <v>1806013.41</v>
      </c>
      <c r="O1581" s="85">
        <f t="shared" si="118"/>
        <v>0</v>
      </c>
      <c r="P1581" s="85">
        <f t="shared" si="118"/>
        <v>0</v>
      </c>
      <c r="Q1581" s="85">
        <f t="shared" si="118"/>
        <v>0</v>
      </c>
      <c r="R1581" s="85">
        <f t="shared" si="118"/>
        <v>0</v>
      </c>
      <c r="S1581" s="85">
        <f t="shared" si="118"/>
        <v>0</v>
      </c>
      <c r="T1581" s="85">
        <f t="shared" si="118"/>
        <v>0</v>
      </c>
      <c r="U1581" s="85">
        <f t="shared" si="118"/>
        <v>0</v>
      </c>
      <c r="V1581" s="85">
        <f t="shared" si="118"/>
        <v>0</v>
      </c>
      <c r="W1581" s="85">
        <f t="shared" si="118"/>
        <v>0</v>
      </c>
      <c r="X1581" s="85">
        <f t="shared" si="118"/>
        <v>0</v>
      </c>
      <c r="Y1581" s="85">
        <f t="shared" si="118"/>
        <v>0</v>
      </c>
      <c r="Z1581" s="85">
        <f t="shared" si="118"/>
        <v>0</v>
      </c>
      <c r="AA1581" s="85">
        <f t="shared" si="118"/>
        <v>0</v>
      </c>
      <c r="AB1581" s="85">
        <f t="shared" si="118"/>
        <v>0</v>
      </c>
      <c r="AC1581" s="93">
        <f t="shared" si="118"/>
        <v>0</v>
      </c>
      <c r="AD1581" s="85">
        <f t="shared" si="118"/>
        <v>0</v>
      </c>
      <c r="AE1581" s="85">
        <f t="shared" si="118"/>
        <v>0</v>
      </c>
      <c r="AF1581" s="87" t="s">
        <v>1616</v>
      </c>
      <c r="AG1581" s="87" t="s">
        <v>1616</v>
      </c>
      <c r="AH1581" s="87" t="s">
        <v>1616</v>
      </c>
      <c r="AI1581" s="82"/>
      <c r="AJ1581" s="84"/>
      <c r="AK1581" s="90"/>
      <c r="AL1581" s="82"/>
      <c r="AM1581" s="82"/>
      <c r="AR1581" s="202"/>
      <c r="AS1581" s="124"/>
      <c r="BF1581" s="200"/>
      <c r="BR1581" s="200"/>
      <c r="BU1581" s="124"/>
      <c r="BY1581" s="69"/>
      <c r="CH1581" s="200"/>
      <c r="CK1581" s="200"/>
      <c r="EJ1581" s="52"/>
      <c r="EL1581" s="124"/>
      <c r="EU1581" s="200"/>
      <c r="FI1581" s="52"/>
      <c r="FL1581" s="203"/>
      <c r="FM1581" s="124"/>
      <c r="FV1581" s="200"/>
      <c r="GN1581" s="204"/>
      <c r="GX1581" s="200"/>
      <c r="GZ1581" s="124"/>
      <c r="HB1581" s="200"/>
      <c r="HO1581" s="199" t="s">
        <v>1618</v>
      </c>
      <c r="HP1581" s="199">
        <v>44890.35</v>
      </c>
    </row>
    <row r="1582" spans="1:224" s="69" customFormat="1" ht="76.5" customHeight="1" x14ac:dyDescent="0.85">
      <c r="A1582" s="200"/>
      <c r="B1582" s="91">
        <v>4</v>
      </c>
      <c r="C1582" s="78" t="s">
        <v>1830</v>
      </c>
      <c r="D1582" s="93">
        <f>E1582+F1582+G1582+H1582+I1582+J1582+L1582+N1582+P1582+R1582+T1582+U1582+V1582+W1582+X1582+Y1582+Z1582+AA1582+AB1582+AC1582+AD1582+AE1582</f>
        <v>1806013.41</v>
      </c>
      <c r="E1582" s="92">
        <v>0</v>
      </c>
      <c r="F1582" s="93">
        <v>0</v>
      </c>
      <c r="G1582" s="93">
        <v>0</v>
      </c>
      <c r="H1582" s="93">
        <v>0</v>
      </c>
      <c r="I1582" s="93">
        <v>0</v>
      </c>
      <c r="J1582" s="93">
        <v>0</v>
      </c>
      <c r="K1582" s="86">
        <v>0</v>
      </c>
      <c r="L1582" s="93">
        <v>0</v>
      </c>
      <c r="M1582" s="93">
        <v>691.1</v>
      </c>
      <c r="N1582" s="93">
        <v>1806013.41</v>
      </c>
      <c r="O1582" s="93">
        <v>0</v>
      </c>
      <c r="P1582" s="93">
        <v>0</v>
      </c>
      <c r="Q1582" s="93">
        <v>0</v>
      </c>
      <c r="R1582" s="93">
        <v>0</v>
      </c>
      <c r="S1582" s="93">
        <v>0</v>
      </c>
      <c r="T1582" s="93">
        <v>0</v>
      </c>
      <c r="U1582" s="93">
        <v>0</v>
      </c>
      <c r="V1582" s="93">
        <v>0</v>
      </c>
      <c r="W1582" s="93">
        <v>0</v>
      </c>
      <c r="X1582" s="93">
        <v>0</v>
      </c>
      <c r="Y1582" s="93">
        <v>0</v>
      </c>
      <c r="Z1582" s="93">
        <v>0</v>
      </c>
      <c r="AA1582" s="93">
        <v>0</v>
      </c>
      <c r="AB1582" s="93">
        <v>0</v>
      </c>
      <c r="AC1582" s="93">
        <v>0</v>
      </c>
      <c r="AD1582" s="93">
        <v>0</v>
      </c>
      <c r="AE1582" s="93">
        <v>0</v>
      </c>
      <c r="AF1582" s="286" t="s">
        <v>265</v>
      </c>
      <c r="AG1582" s="286">
        <v>2020</v>
      </c>
      <c r="AH1582" s="286" t="s">
        <v>265</v>
      </c>
      <c r="AI1582" s="82"/>
      <c r="AJ1582" s="82"/>
      <c r="AK1582" s="90"/>
      <c r="AL1582" s="82"/>
      <c r="AM1582" s="82"/>
      <c r="AR1582" s="93"/>
      <c r="AS1582" s="124"/>
      <c r="BF1582" s="200"/>
      <c r="BR1582" s="200"/>
      <c r="BU1582" s="124"/>
      <c r="CH1582" s="200"/>
      <c r="CK1582" s="200"/>
      <c r="EJ1582" s="52"/>
      <c r="EL1582" s="124"/>
      <c r="EU1582" s="200"/>
      <c r="FI1582" s="52"/>
      <c r="FL1582" s="124"/>
      <c r="FM1582" s="124"/>
      <c r="FV1582" s="200"/>
      <c r="GN1582" s="204"/>
      <c r="GX1582" s="200"/>
      <c r="GZ1582" s="124"/>
      <c r="HO1582" s="69" t="s">
        <v>1619</v>
      </c>
      <c r="HP1582" s="69">
        <v>52429.26</v>
      </c>
    </row>
    <row r="1583" spans="1:224" s="199" customFormat="1" ht="76.5" x14ac:dyDescent="0.85">
      <c r="B1583" s="89" t="s">
        <v>863</v>
      </c>
      <c r="C1583" s="14"/>
      <c r="D1583" s="93">
        <f t="shared" si="118"/>
        <v>1947090.69</v>
      </c>
      <c r="E1583" s="85">
        <f t="shared" si="118"/>
        <v>0</v>
      </c>
      <c r="F1583" s="85">
        <f t="shared" si="118"/>
        <v>0</v>
      </c>
      <c r="G1583" s="85">
        <f t="shared" si="118"/>
        <v>0</v>
      </c>
      <c r="H1583" s="85">
        <f t="shared" si="118"/>
        <v>0</v>
      </c>
      <c r="I1583" s="85">
        <f t="shared" si="118"/>
        <v>0</v>
      </c>
      <c r="J1583" s="85">
        <f t="shared" si="118"/>
        <v>0</v>
      </c>
      <c r="K1583" s="86">
        <f t="shared" si="118"/>
        <v>0</v>
      </c>
      <c r="L1583" s="85">
        <f t="shared" si="118"/>
        <v>0</v>
      </c>
      <c r="M1583" s="85">
        <f t="shared" si="118"/>
        <v>370</v>
      </c>
      <c r="N1583" s="85">
        <f t="shared" si="118"/>
        <v>1947090.69</v>
      </c>
      <c r="O1583" s="85">
        <f t="shared" si="118"/>
        <v>0</v>
      </c>
      <c r="P1583" s="85">
        <f t="shared" si="118"/>
        <v>0</v>
      </c>
      <c r="Q1583" s="85">
        <f t="shared" si="118"/>
        <v>0</v>
      </c>
      <c r="R1583" s="85">
        <f t="shared" si="118"/>
        <v>0</v>
      </c>
      <c r="S1583" s="85">
        <f t="shared" si="118"/>
        <v>0</v>
      </c>
      <c r="T1583" s="85">
        <f t="shared" si="118"/>
        <v>0</v>
      </c>
      <c r="U1583" s="85">
        <f t="shared" si="118"/>
        <v>0</v>
      </c>
      <c r="V1583" s="85">
        <f t="shared" si="118"/>
        <v>0</v>
      </c>
      <c r="W1583" s="85">
        <f t="shared" si="118"/>
        <v>0</v>
      </c>
      <c r="X1583" s="85">
        <f t="shared" si="118"/>
        <v>0</v>
      </c>
      <c r="Y1583" s="85">
        <f t="shared" si="118"/>
        <v>0</v>
      </c>
      <c r="Z1583" s="85">
        <f t="shared" si="118"/>
        <v>0</v>
      </c>
      <c r="AA1583" s="85">
        <f t="shared" si="118"/>
        <v>0</v>
      </c>
      <c r="AB1583" s="85">
        <f t="shared" si="118"/>
        <v>0</v>
      </c>
      <c r="AC1583" s="93">
        <f t="shared" si="118"/>
        <v>0</v>
      </c>
      <c r="AD1583" s="85">
        <f t="shared" si="118"/>
        <v>0</v>
      </c>
      <c r="AE1583" s="85">
        <f t="shared" si="118"/>
        <v>0</v>
      </c>
      <c r="AF1583" s="87" t="s">
        <v>1616</v>
      </c>
      <c r="AG1583" s="87" t="s">
        <v>1616</v>
      </c>
      <c r="AH1583" s="87" t="s">
        <v>1616</v>
      </c>
      <c r="AI1583" s="82"/>
      <c r="AJ1583" s="84"/>
      <c r="AK1583" s="90"/>
      <c r="AL1583" s="82"/>
      <c r="AM1583" s="82"/>
      <c r="AR1583" s="202"/>
      <c r="AS1583" s="124"/>
      <c r="BF1583" s="200"/>
      <c r="BR1583" s="200"/>
      <c r="BU1583" s="124"/>
      <c r="BY1583" s="69"/>
      <c r="CH1583" s="200"/>
      <c r="CK1583" s="200"/>
      <c r="EJ1583" s="52"/>
      <c r="EL1583" s="124"/>
      <c r="EU1583" s="200"/>
      <c r="FI1583" s="52"/>
      <c r="FL1583" s="203"/>
      <c r="FM1583" s="124"/>
      <c r="FV1583" s="200"/>
      <c r="GN1583" s="204"/>
      <c r="GX1583" s="200"/>
      <c r="GZ1583" s="124"/>
      <c r="HB1583" s="200"/>
      <c r="HO1583" s="199" t="s">
        <v>1618</v>
      </c>
      <c r="HP1583" s="199">
        <v>44890.35</v>
      </c>
    </row>
    <row r="1584" spans="1:224" s="69" customFormat="1" ht="76.5" customHeight="1" x14ac:dyDescent="0.85">
      <c r="A1584" s="200"/>
      <c r="B1584" s="91">
        <v>5</v>
      </c>
      <c r="C1584" s="78" t="s">
        <v>1866</v>
      </c>
      <c r="D1584" s="93">
        <f>E1584+F1584+G1584+H1584+I1584+J1584+L1584+N1584+P1584+R1584+T1584+U1584+V1584+W1584+X1584+Y1584+Z1584+AA1584+AB1584+AC1584+AD1584+AE1584</f>
        <v>1947090.69</v>
      </c>
      <c r="E1584" s="92">
        <v>0</v>
      </c>
      <c r="F1584" s="93">
        <v>0</v>
      </c>
      <c r="G1584" s="93">
        <v>0</v>
      </c>
      <c r="H1584" s="93">
        <v>0</v>
      </c>
      <c r="I1584" s="93">
        <v>0</v>
      </c>
      <c r="J1584" s="93">
        <v>0</v>
      </c>
      <c r="K1584" s="86">
        <v>0</v>
      </c>
      <c r="L1584" s="93">
        <v>0</v>
      </c>
      <c r="M1584" s="93">
        <v>370</v>
      </c>
      <c r="N1584" s="93">
        <v>1947090.69</v>
      </c>
      <c r="O1584" s="93">
        <v>0</v>
      </c>
      <c r="P1584" s="93">
        <v>0</v>
      </c>
      <c r="Q1584" s="93">
        <v>0</v>
      </c>
      <c r="R1584" s="93">
        <v>0</v>
      </c>
      <c r="S1584" s="93">
        <v>0</v>
      </c>
      <c r="T1584" s="93">
        <v>0</v>
      </c>
      <c r="U1584" s="93">
        <v>0</v>
      </c>
      <c r="V1584" s="93">
        <v>0</v>
      </c>
      <c r="W1584" s="93">
        <v>0</v>
      </c>
      <c r="X1584" s="93">
        <v>0</v>
      </c>
      <c r="Y1584" s="93">
        <v>0</v>
      </c>
      <c r="Z1584" s="93">
        <v>0</v>
      </c>
      <c r="AA1584" s="93">
        <v>0</v>
      </c>
      <c r="AB1584" s="93">
        <v>0</v>
      </c>
      <c r="AC1584" s="93">
        <v>0</v>
      </c>
      <c r="AD1584" s="93">
        <v>0</v>
      </c>
      <c r="AE1584" s="93">
        <v>0</v>
      </c>
      <c r="AF1584" s="286" t="s">
        <v>265</v>
      </c>
      <c r="AG1584" s="286">
        <v>2020</v>
      </c>
      <c r="AH1584" s="286" t="s">
        <v>265</v>
      </c>
      <c r="AI1584" s="82"/>
      <c r="AJ1584" s="82"/>
      <c r="AK1584" s="90"/>
      <c r="AL1584" s="82"/>
      <c r="AM1584" s="82"/>
      <c r="AR1584" s="93"/>
      <c r="AS1584" s="124"/>
      <c r="BF1584" s="200"/>
      <c r="BR1584" s="200"/>
      <c r="BU1584" s="124"/>
      <c r="CH1584" s="200"/>
      <c r="CK1584" s="200"/>
      <c r="EJ1584" s="52"/>
      <c r="EL1584" s="124"/>
      <c r="EU1584" s="200"/>
      <c r="FI1584" s="52"/>
      <c r="FL1584" s="124"/>
      <c r="FM1584" s="124"/>
      <c r="FV1584" s="200"/>
      <c r="GN1584" s="204"/>
      <c r="GX1584" s="200"/>
      <c r="GZ1584" s="124"/>
      <c r="HO1584" s="69" t="s">
        <v>1619</v>
      </c>
      <c r="HP1584" s="69">
        <v>52429.26</v>
      </c>
    </row>
    <row r="1585" spans="1:224" s="199" customFormat="1" ht="76.5" x14ac:dyDescent="0.85">
      <c r="B1585" s="318" t="s">
        <v>2375</v>
      </c>
      <c r="C1585" s="319"/>
      <c r="D1585" s="93">
        <f>D1586+D1590+D1592+D1594+D1596+D1598</f>
        <v>50538806.630000003</v>
      </c>
      <c r="E1585" s="85">
        <f t="shared" ref="E1585:AE1585" si="119">E1586+E1590+E1592+E1594+E1596+E1598</f>
        <v>0</v>
      </c>
      <c r="F1585" s="85">
        <f t="shared" si="119"/>
        <v>0</v>
      </c>
      <c r="G1585" s="85">
        <f t="shared" si="119"/>
        <v>478212</v>
      </c>
      <c r="H1585" s="85">
        <f t="shared" si="119"/>
        <v>0</v>
      </c>
      <c r="I1585" s="85">
        <f t="shared" si="119"/>
        <v>0</v>
      </c>
      <c r="J1585" s="85">
        <f t="shared" si="119"/>
        <v>0</v>
      </c>
      <c r="K1585" s="86">
        <f t="shared" si="119"/>
        <v>0</v>
      </c>
      <c r="L1585" s="85">
        <f t="shared" si="119"/>
        <v>0</v>
      </c>
      <c r="M1585" s="85">
        <f t="shared" si="119"/>
        <v>7910.0800000000008</v>
      </c>
      <c r="N1585" s="85">
        <f t="shared" si="119"/>
        <v>49313715.700000003</v>
      </c>
      <c r="O1585" s="85">
        <f t="shared" si="119"/>
        <v>0</v>
      </c>
      <c r="P1585" s="85">
        <f t="shared" si="119"/>
        <v>0</v>
      </c>
      <c r="Q1585" s="85">
        <f t="shared" si="119"/>
        <v>0</v>
      </c>
      <c r="R1585" s="85">
        <f t="shared" si="119"/>
        <v>0</v>
      </c>
      <c r="S1585" s="85">
        <f t="shared" si="119"/>
        <v>0</v>
      </c>
      <c r="T1585" s="85">
        <f t="shared" si="119"/>
        <v>0</v>
      </c>
      <c r="U1585" s="85">
        <f t="shared" si="119"/>
        <v>0</v>
      </c>
      <c r="V1585" s="85">
        <f t="shared" si="119"/>
        <v>0</v>
      </c>
      <c r="W1585" s="85">
        <f t="shared" si="119"/>
        <v>0</v>
      </c>
      <c r="X1585" s="85">
        <f t="shared" si="119"/>
        <v>0</v>
      </c>
      <c r="Y1585" s="85">
        <f t="shared" si="119"/>
        <v>0</v>
      </c>
      <c r="Z1585" s="85">
        <f t="shared" si="119"/>
        <v>0</v>
      </c>
      <c r="AA1585" s="85">
        <f t="shared" si="119"/>
        <v>0</v>
      </c>
      <c r="AB1585" s="85">
        <f t="shared" si="119"/>
        <v>0</v>
      </c>
      <c r="AC1585" s="93">
        <f t="shared" si="119"/>
        <v>746878.92999999993</v>
      </c>
      <c r="AD1585" s="85">
        <f t="shared" si="119"/>
        <v>0</v>
      </c>
      <c r="AE1585" s="85">
        <f t="shared" si="119"/>
        <v>0</v>
      </c>
      <c r="AF1585" s="87" t="s">
        <v>1616</v>
      </c>
      <c r="AG1585" s="87" t="s">
        <v>1616</v>
      </c>
      <c r="AH1585" s="87" t="s">
        <v>1616</v>
      </c>
      <c r="AI1585" s="88"/>
      <c r="AJ1585" s="82"/>
      <c r="AK1585" s="88"/>
      <c r="AL1585" s="88"/>
      <c r="AM1585" s="88"/>
      <c r="BY1585" s="69"/>
      <c r="HO1585" s="199" t="s">
        <v>1617</v>
      </c>
      <c r="HP1585" s="199">
        <v>53254.36</v>
      </c>
    </row>
    <row r="1586" spans="1:224" s="199" customFormat="1" ht="76.5" x14ac:dyDescent="0.85">
      <c r="B1586" s="89" t="s">
        <v>796</v>
      </c>
      <c r="C1586" s="14"/>
      <c r="D1586" s="93">
        <f t="shared" ref="D1586:AE1586" si="120">SUM(D1587:D1589)</f>
        <v>12739007.470000001</v>
      </c>
      <c r="E1586" s="85">
        <f t="shared" si="120"/>
        <v>0</v>
      </c>
      <c r="F1586" s="85">
        <f t="shared" si="120"/>
        <v>0</v>
      </c>
      <c r="G1586" s="85">
        <f t="shared" si="120"/>
        <v>0</v>
      </c>
      <c r="H1586" s="85">
        <f t="shared" si="120"/>
        <v>0</v>
      </c>
      <c r="I1586" s="85">
        <f t="shared" si="120"/>
        <v>0</v>
      </c>
      <c r="J1586" s="85">
        <f t="shared" si="120"/>
        <v>0</v>
      </c>
      <c r="K1586" s="86">
        <f t="shared" si="120"/>
        <v>0</v>
      </c>
      <c r="L1586" s="85">
        <f t="shared" si="120"/>
        <v>0</v>
      </c>
      <c r="M1586" s="85">
        <f t="shared" si="120"/>
        <v>2308</v>
      </c>
      <c r="N1586" s="85">
        <f t="shared" si="120"/>
        <v>12550746.279999999</v>
      </c>
      <c r="O1586" s="85">
        <f t="shared" si="120"/>
        <v>0</v>
      </c>
      <c r="P1586" s="85">
        <f t="shared" si="120"/>
        <v>0</v>
      </c>
      <c r="Q1586" s="85">
        <f t="shared" si="120"/>
        <v>0</v>
      </c>
      <c r="R1586" s="85">
        <f t="shared" si="120"/>
        <v>0</v>
      </c>
      <c r="S1586" s="85">
        <f t="shared" si="120"/>
        <v>0</v>
      </c>
      <c r="T1586" s="85">
        <f t="shared" si="120"/>
        <v>0</v>
      </c>
      <c r="U1586" s="85">
        <f t="shared" si="120"/>
        <v>0</v>
      </c>
      <c r="V1586" s="85">
        <f t="shared" si="120"/>
        <v>0</v>
      </c>
      <c r="W1586" s="85">
        <f t="shared" si="120"/>
        <v>0</v>
      </c>
      <c r="X1586" s="85">
        <f t="shared" si="120"/>
        <v>0</v>
      </c>
      <c r="Y1586" s="85">
        <f t="shared" si="120"/>
        <v>0</v>
      </c>
      <c r="Z1586" s="85">
        <f t="shared" si="120"/>
        <v>0</v>
      </c>
      <c r="AA1586" s="85">
        <f t="shared" si="120"/>
        <v>0</v>
      </c>
      <c r="AB1586" s="85">
        <f t="shared" si="120"/>
        <v>0</v>
      </c>
      <c r="AC1586" s="93">
        <f t="shared" si="120"/>
        <v>188261.19</v>
      </c>
      <c r="AD1586" s="85">
        <f t="shared" si="120"/>
        <v>0</v>
      </c>
      <c r="AE1586" s="85">
        <f t="shared" si="120"/>
        <v>0</v>
      </c>
      <c r="AF1586" s="87" t="s">
        <v>1616</v>
      </c>
      <c r="AG1586" s="87" t="s">
        <v>1616</v>
      </c>
      <c r="AH1586" s="87" t="s">
        <v>1616</v>
      </c>
      <c r="AI1586" s="82"/>
      <c r="AJ1586" s="84"/>
      <c r="AK1586" s="90"/>
      <c r="AL1586" s="82"/>
      <c r="AM1586" s="82"/>
      <c r="AR1586" s="202"/>
      <c r="AS1586" s="124"/>
      <c r="BF1586" s="200"/>
      <c r="BR1586" s="200"/>
      <c r="BU1586" s="124"/>
      <c r="BY1586" s="69"/>
      <c r="CH1586" s="200"/>
      <c r="CK1586" s="200"/>
      <c r="EJ1586" s="52"/>
      <c r="EL1586" s="124"/>
      <c r="EU1586" s="200"/>
      <c r="FI1586" s="52"/>
      <c r="FL1586" s="203"/>
      <c r="FM1586" s="124"/>
      <c r="FV1586" s="200"/>
      <c r="GN1586" s="204"/>
      <c r="GX1586" s="200"/>
      <c r="GZ1586" s="124"/>
      <c r="HB1586" s="200"/>
      <c r="HO1586" s="199" t="s">
        <v>1618</v>
      </c>
      <c r="HP1586" s="199">
        <v>44890.35</v>
      </c>
    </row>
    <row r="1587" spans="1:224" s="199" customFormat="1" ht="63" x14ac:dyDescent="0.85">
      <c r="A1587" s="200"/>
      <c r="B1587" s="91">
        <v>1</v>
      </c>
      <c r="C1587" s="14" t="s">
        <v>2660</v>
      </c>
      <c r="D1587" s="93">
        <f>E1587+F1587+G1587+H1587+I1587+J1587+L1587+N1587+P1587+R1587+T1587+U1587+V1587+W1587+X1587+Y1587+Z1587+AA1587+AB1587+AC1587+AD1587+AE1587</f>
        <v>2985862.32</v>
      </c>
      <c r="E1587" s="92">
        <v>0</v>
      </c>
      <c r="F1587" s="93">
        <v>0</v>
      </c>
      <c r="G1587" s="93">
        <v>0</v>
      </c>
      <c r="H1587" s="93">
        <v>0</v>
      </c>
      <c r="I1587" s="93">
        <v>0</v>
      </c>
      <c r="J1587" s="93">
        <v>0</v>
      </c>
      <c r="K1587" s="86">
        <v>0</v>
      </c>
      <c r="L1587" s="93">
        <v>0</v>
      </c>
      <c r="M1587" s="93">
        <v>478</v>
      </c>
      <c r="N1587" s="93">
        <v>2941736.28</v>
      </c>
      <c r="O1587" s="93">
        <v>0</v>
      </c>
      <c r="P1587" s="93">
        <v>0</v>
      </c>
      <c r="Q1587" s="93">
        <v>0</v>
      </c>
      <c r="R1587" s="93">
        <v>0</v>
      </c>
      <c r="S1587" s="93">
        <v>0</v>
      </c>
      <c r="T1587" s="93">
        <v>0</v>
      </c>
      <c r="U1587" s="93">
        <v>0</v>
      </c>
      <c r="V1587" s="93">
        <v>0</v>
      </c>
      <c r="W1587" s="93">
        <v>0</v>
      </c>
      <c r="X1587" s="93">
        <v>0</v>
      </c>
      <c r="Y1587" s="93">
        <v>0</v>
      </c>
      <c r="Z1587" s="93">
        <v>0</v>
      </c>
      <c r="AA1587" s="93">
        <v>0</v>
      </c>
      <c r="AB1587" s="93">
        <v>0</v>
      </c>
      <c r="AC1587" s="93">
        <f>ROUND(N1587*1.5%,2)</f>
        <v>44126.04</v>
      </c>
      <c r="AD1587" s="93">
        <v>0</v>
      </c>
      <c r="AE1587" s="93">
        <v>0</v>
      </c>
      <c r="AF1587" s="286" t="s">
        <v>265</v>
      </c>
      <c r="AG1587" s="286">
        <v>2021</v>
      </c>
      <c r="AH1587" s="286">
        <v>2021</v>
      </c>
      <c r="AI1587" s="82"/>
      <c r="AJ1587" s="82"/>
      <c r="AK1587" s="90"/>
      <c r="AL1587" s="82"/>
      <c r="AM1587" s="82"/>
      <c r="AR1587" s="202"/>
      <c r="AS1587" s="124"/>
      <c r="BF1587" s="200"/>
      <c r="BR1587" s="200"/>
      <c r="BU1587" s="124"/>
      <c r="CH1587" s="200"/>
      <c r="CK1587" s="200"/>
      <c r="EJ1587" s="52"/>
      <c r="EL1587" s="124"/>
      <c r="EU1587" s="200"/>
      <c r="FI1587" s="52"/>
      <c r="FL1587" s="124"/>
      <c r="FM1587" s="124"/>
      <c r="FV1587" s="200"/>
      <c r="GN1587" s="204"/>
      <c r="GX1587" s="200"/>
      <c r="GZ1587" s="124"/>
      <c r="HO1587" s="199" t="s">
        <v>1619</v>
      </c>
      <c r="HP1587" s="199">
        <v>52429.26</v>
      </c>
    </row>
    <row r="1588" spans="1:224" s="199" customFormat="1" ht="63" x14ac:dyDescent="0.85">
      <c r="A1588" s="200"/>
      <c r="B1588" s="91">
        <v>2</v>
      </c>
      <c r="C1588" s="14" t="s">
        <v>2661</v>
      </c>
      <c r="D1588" s="93">
        <f>E1588+F1588+G1588+H1588+I1588+J1588+L1588+N1588+P1588+R1588+T1588+U1588+V1588+W1588+X1588+Y1588+Z1588+AA1588+AB1588+AC1588+AD1588+AE1588</f>
        <v>5380543.4199999999</v>
      </c>
      <c r="E1588" s="92">
        <v>0</v>
      </c>
      <c r="F1588" s="93">
        <v>0</v>
      </c>
      <c r="G1588" s="93">
        <v>0</v>
      </c>
      <c r="H1588" s="93">
        <v>0</v>
      </c>
      <c r="I1588" s="93">
        <v>0</v>
      </c>
      <c r="J1588" s="93">
        <v>0</v>
      </c>
      <c r="K1588" s="86">
        <v>0</v>
      </c>
      <c r="L1588" s="93">
        <v>0</v>
      </c>
      <c r="M1588" s="93">
        <v>1130</v>
      </c>
      <c r="N1588" s="93">
        <v>5301028</v>
      </c>
      <c r="O1588" s="93">
        <v>0</v>
      </c>
      <c r="P1588" s="93">
        <v>0</v>
      </c>
      <c r="Q1588" s="93">
        <v>0</v>
      </c>
      <c r="R1588" s="93">
        <v>0</v>
      </c>
      <c r="S1588" s="93">
        <v>0</v>
      </c>
      <c r="T1588" s="93">
        <v>0</v>
      </c>
      <c r="U1588" s="93">
        <v>0</v>
      </c>
      <c r="V1588" s="93">
        <v>0</v>
      </c>
      <c r="W1588" s="93">
        <v>0</v>
      </c>
      <c r="X1588" s="93">
        <v>0</v>
      </c>
      <c r="Y1588" s="93">
        <v>0</v>
      </c>
      <c r="Z1588" s="93">
        <v>0</v>
      </c>
      <c r="AA1588" s="93">
        <v>0</v>
      </c>
      <c r="AB1588" s="93">
        <v>0</v>
      </c>
      <c r="AC1588" s="93">
        <v>79515.42</v>
      </c>
      <c r="AD1588" s="93">
        <v>0</v>
      </c>
      <c r="AE1588" s="93">
        <v>0</v>
      </c>
      <c r="AF1588" s="286" t="s">
        <v>265</v>
      </c>
      <c r="AG1588" s="286">
        <v>2021</v>
      </c>
      <c r="AH1588" s="286">
        <v>2021</v>
      </c>
      <c r="AI1588" s="82"/>
      <c r="AJ1588" s="82"/>
      <c r="AK1588" s="90"/>
      <c r="AL1588" s="82"/>
      <c r="AM1588" s="82"/>
      <c r="AR1588" s="202"/>
      <c r="AS1588" s="124"/>
      <c r="BF1588" s="200"/>
      <c r="BR1588" s="200"/>
      <c r="BU1588" s="124"/>
      <c r="CH1588" s="200"/>
      <c r="CK1588" s="200"/>
      <c r="EJ1588" s="52"/>
      <c r="EL1588" s="124"/>
      <c r="EU1588" s="200"/>
      <c r="FI1588" s="52"/>
      <c r="FL1588" s="124"/>
      <c r="FM1588" s="124"/>
      <c r="FV1588" s="200"/>
      <c r="GN1588" s="204"/>
      <c r="GX1588" s="200"/>
      <c r="GZ1588" s="124"/>
      <c r="HO1588" s="199" t="s">
        <v>1619</v>
      </c>
      <c r="HP1588" s="199">
        <v>52429.26</v>
      </c>
    </row>
    <row r="1589" spans="1:224" s="199" customFormat="1" ht="63" x14ac:dyDescent="0.85">
      <c r="A1589" s="200"/>
      <c r="B1589" s="91">
        <v>3</v>
      </c>
      <c r="C1589" s="14" t="s">
        <v>2663</v>
      </c>
      <c r="D1589" s="93">
        <f>E1589+F1589+G1589+H1589+I1589+J1589+L1589+N1589+P1589+R1589+T1589+U1589+V1589+W1589+X1589+Y1589+Z1589+AA1589+AB1589+AC1589+AD1589+AE1589</f>
        <v>4372601.7300000004</v>
      </c>
      <c r="E1589" s="92">
        <v>0</v>
      </c>
      <c r="F1589" s="93">
        <v>0</v>
      </c>
      <c r="G1589" s="93">
        <v>0</v>
      </c>
      <c r="H1589" s="93">
        <v>0</v>
      </c>
      <c r="I1589" s="93">
        <v>0</v>
      </c>
      <c r="J1589" s="93">
        <v>0</v>
      </c>
      <c r="K1589" s="86">
        <v>0</v>
      </c>
      <c r="L1589" s="93">
        <v>0</v>
      </c>
      <c r="M1589" s="93">
        <v>700</v>
      </c>
      <c r="N1589" s="93">
        <v>4307982</v>
      </c>
      <c r="O1589" s="93">
        <v>0</v>
      </c>
      <c r="P1589" s="93">
        <v>0</v>
      </c>
      <c r="Q1589" s="93">
        <v>0</v>
      </c>
      <c r="R1589" s="93">
        <v>0</v>
      </c>
      <c r="S1589" s="93">
        <v>0</v>
      </c>
      <c r="T1589" s="93">
        <v>0</v>
      </c>
      <c r="U1589" s="93">
        <v>0</v>
      </c>
      <c r="V1589" s="93">
        <v>0</v>
      </c>
      <c r="W1589" s="93">
        <v>0</v>
      </c>
      <c r="X1589" s="93">
        <v>0</v>
      </c>
      <c r="Y1589" s="93">
        <v>0</v>
      </c>
      <c r="Z1589" s="93">
        <v>0</v>
      </c>
      <c r="AA1589" s="93">
        <v>0</v>
      </c>
      <c r="AB1589" s="93">
        <v>0</v>
      </c>
      <c r="AC1589" s="93">
        <f>ROUND(N1589*1.5%,2)</f>
        <v>64619.73</v>
      </c>
      <c r="AD1589" s="93">
        <v>0</v>
      </c>
      <c r="AE1589" s="93">
        <v>0</v>
      </c>
      <c r="AF1589" s="286" t="s">
        <v>265</v>
      </c>
      <c r="AG1589" s="286">
        <v>2021</v>
      </c>
      <c r="AH1589" s="286">
        <v>2021</v>
      </c>
      <c r="AI1589" s="82"/>
      <c r="AJ1589" s="82"/>
      <c r="AK1589" s="90"/>
      <c r="AL1589" s="82"/>
      <c r="AM1589" s="82"/>
      <c r="AR1589" s="202"/>
      <c r="AS1589" s="124"/>
      <c r="BF1589" s="200"/>
      <c r="BR1589" s="200"/>
      <c r="BU1589" s="124"/>
      <c r="CH1589" s="200"/>
      <c r="CK1589" s="200"/>
      <c r="EJ1589" s="52"/>
      <c r="EL1589" s="124"/>
      <c r="EU1589" s="200"/>
      <c r="FI1589" s="52"/>
      <c r="FL1589" s="124"/>
      <c r="FM1589" s="124"/>
      <c r="FV1589" s="200"/>
      <c r="GN1589" s="204"/>
      <c r="GX1589" s="200"/>
      <c r="GZ1589" s="124"/>
      <c r="HO1589" s="199" t="s">
        <v>1619</v>
      </c>
      <c r="HP1589" s="199">
        <v>52429.26</v>
      </c>
    </row>
    <row r="1590" spans="1:224" s="199" customFormat="1" ht="76.5" x14ac:dyDescent="0.85">
      <c r="B1590" s="89" t="s">
        <v>797</v>
      </c>
      <c r="C1590" s="14"/>
      <c r="D1590" s="93">
        <f>D1591</f>
        <v>2814864.3</v>
      </c>
      <c r="E1590" s="85">
        <f t="shared" ref="E1590:AE1590" si="121">E1591</f>
        <v>0</v>
      </c>
      <c r="F1590" s="85">
        <f t="shared" si="121"/>
        <v>0</v>
      </c>
      <c r="G1590" s="85">
        <f t="shared" si="121"/>
        <v>0</v>
      </c>
      <c r="H1590" s="85">
        <f t="shared" si="121"/>
        <v>0</v>
      </c>
      <c r="I1590" s="85">
        <f t="shared" si="121"/>
        <v>0</v>
      </c>
      <c r="J1590" s="85">
        <f t="shared" si="121"/>
        <v>0</v>
      </c>
      <c r="K1590" s="86">
        <f t="shared" si="121"/>
        <v>0</v>
      </c>
      <c r="L1590" s="85">
        <f t="shared" si="121"/>
        <v>0</v>
      </c>
      <c r="M1590" s="85">
        <f t="shared" si="121"/>
        <v>454.7</v>
      </c>
      <c r="N1590" s="85">
        <f t="shared" si="121"/>
        <v>2773265.32</v>
      </c>
      <c r="O1590" s="85">
        <f t="shared" si="121"/>
        <v>0</v>
      </c>
      <c r="P1590" s="85">
        <f t="shared" si="121"/>
        <v>0</v>
      </c>
      <c r="Q1590" s="85">
        <f t="shared" si="121"/>
        <v>0</v>
      </c>
      <c r="R1590" s="85">
        <f t="shared" si="121"/>
        <v>0</v>
      </c>
      <c r="S1590" s="85">
        <f t="shared" si="121"/>
        <v>0</v>
      </c>
      <c r="T1590" s="85">
        <f t="shared" si="121"/>
        <v>0</v>
      </c>
      <c r="U1590" s="85">
        <f t="shared" si="121"/>
        <v>0</v>
      </c>
      <c r="V1590" s="85">
        <f t="shared" si="121"/>
        <v>0</v>
      </c>
      <c r="W1590" s="85">
        <f t="shared" si="121"/>
        <v>0</v>
      </c>
      <c r="X1590" s="85">
        <f t="shared" si="121"/>
        <v>0</v>
      </c>
      <c r="Y1590" s="85">
        <f t="shared" si="121"/>
        <v>0</v>
      </c>
      <c r="Z1590" s="85">
        <f t="shared" si="121"/>
        <v>0</v>
      </c>
      <c r="AA1590" s="85">
        <f t="shared" si="121"/>
        <v>0</v>
      </c>
      <c r="AB1590" s="85">
        <f t="shared" si="121"/>
        <v>0</v>
      </c>
      <c r="AC1590" s="93">
        <f t="shared" si="121"/>
        <v>41598.980000000003</v>
      </c>
      <c r="AD1590" s="85">
        <f t="shared" si="121"/>
        <v>0</v>
      </c>
      <c r="AE1590" s="85">
        <f t="shared" si="121"/>
        <v>0</v>
      </c>
      <c r="AF1590" s="87" t="s">
        <v>1616</v>
      </c>
      <c r="AG1590" s="87" t="s">
        <v>1616</v>
      </c>
      <c r="AH1590" s="87" t="s">
        <v>1616</v>
      </c>
      <c r="AI1590" s="82"/>
      <c r="AJ1590" s="84"/>
      <c r="AK1590" s="90"/>
      <c r="AL1590" s="82"/>
      <c r="AM1590" s="82"/>
      <c r="AR1590" s="202"/>
      <c r="AS1590" s="124"/>
      <c r="BF1590" s="200"/>
      <c r="BR1590" s="200"/>
      <c r="BU1590" s="124"/>
      <c r="BY1590" s="69"/>
      <c r="CH1590" s="200"/>
      <c r="CK1590" s="200"/>
      <c r="EJ1590" s="52"/>
      <c r="EL1590" s="124"/>
      <c r="EU1590" s="200"/>
      <c r="FI1590" s="52"/>
      <c r="FL1590" s="203"/>
      <c r="FM1590" s="124"/>
      <c r="FV1590" s="200"/>
      <c r="GN1590" s="204"/>
      <c r="GX1590" s="200"/>
      <c r="GZ1590" s="124"/>
      <c r="HB1590" s="200"/>
      <c r="HO1590" s="199" t="s">
        <v>1618</v>
      </c>
      <c r="HP1590" s="199">
        <v>44890.35</v>
      </c>
    </row>
    <row r="1591" spans="1:224" s="199" customFormat="1" ht="63" x14ac:dyDescent="0.85">
      <c r="A1591" s="200"/>
      <c r="B1591" s="91">
        <v>4</v>
      </c>
      <c r="C1591" s="14" t="s">
        <v>2662</v>
      </c>
      <c r="D1591" s="93">
        <f>E1591+F1591+G1591+H1591+I1591+J1591+L1591+N1591+P1591+R1591+T1591+U1591+V1591+W1591+X1591+Y1591+Z1591+AA1591+AB1591+AC1591+AD1591+AE1591</f>
        <v>2814864.3</v>
      </c>
      <c r="E1591" s="92">
        <v>0</v>
      </c>
      <c r="F1591" s="93">
        <v>0</v>
      </c>
      <c r="G1591" s="93">
        <v>0</v>
      </c>
      <c r="H1591" s="93">
        <v>0</v>
      </c>
      <c r="I1591" s="93">
        <v>0</v>
      </c>
      <c r="J1591" s="93">
        <v>0</v>
      </c>
      <c r="K1591" s="86">
        <v>0</v>
      </c>
      <c r="L1591" s="93">
        <v>0</v>
      </c>
      <c r="M1591" s="93">
        <v>454.7</v>
      </c>
      <c r="N1591" s="93">
        <v>2773265.32</v>
      </c>
      <c r="O1591" s="93">
        <v>0</v>
      </c>
      <c r="P1591" s="93">
        <v>0</v>
      </c>
      <c r="Q1591" s="93">
        <v>0</v>
      </c>
      <c r="R1591" s="93">
        <v>0</v>
      </c>
      <c r="S1591" s="93">
        <v>0</v>
      </c>
      <c r="T1591" s="93">
        <v>0</v>
      </c>
      <c r="U1591" s="93">
        <v>0</v>
      </c>
      <c r="V1591" s="93">
        <v>0</v>
      </c>
      <c r="W1591" s="93">
        <v>0</v>
      </c>
      <c r="X1591" s="93">
        <v>0</v>
      </c>
      <c r="Y1591" s="93">
        <v>0</v>
      </c>
      <c r="Z1591" s="93">
        <v>0</v>
      </c>
      <c r="AA1591" s="93">
        <v>0</v>
      </c>
      <c r="AB1591" s="93">
        <v>0</v>
      </c>
      <c r="AC1591" s="93">
        <f>ROUND(N1591*1.5%,2)</f>
        <v>41598.980000000003</v>
      </c>
      <c r="AD1591" s="93">
        <v>0</v>
      </c>
      <c r="AE1591" s="93">
        <v>0</v>
      </c>
      <c r="AF1591" s="286" t="s">
        <v>265</v>
      </c>
      <c r="AG1591" s="286">
        <v>2021</v>
      </c>
      <c r="AH1591" s="286">
        <v>2021</v>
      </c>
      <c r="AI1591" s="82"/>
      <c r="AJ1591" s="82"/>
      <c r="AK1591" s="90"/>
      <c r="AL1591" s="82"/>
      <c r="AM1591" s="82"/>
      <c r="AR1591" s="202"/>
      <c r="AS1591" s="124"/>
      <c r="BF1591" s="200"/>
      <c r="BR1591" s="200"/>
      <c r="BU1591" s="124"/>
      <c r="CH1591" s="200"/>
      <c r="CK1591" s="200"/>
      <c r="EJ1591" s="52"/>
      <c r="EL1591" s="124"/>
      <c r="EU1591" s="200"/>
      <c r="FI1591" s="52"/>
      <c r="FL1591" s="124"/>
      <c r="FM1591" s="124"/>
      <c r="FV1591" s="200"/>
      <c r="GN1591" s="204"/>
      <c r="GX1591" s="200"/>
      <c r="GZ1591" s="124"/>
      <c r="HO1591" s="199" t="s">
        <v>1619</v>
      </c>
      <c r="HP1591" s="199">
        <v>52429.26</v>
      </c>
    </row>
    <row r="1592" spans="1:224" s="199" customFormat="1" ht="76.5" x14ac:dyDescent="0.85">
      <c r="B1592" s="89" t="s">
        <v>1371</v>
      </c>
      <c r="C1592" s="14"/>
      <c r="D1592" s="93">
        <f t="shared" ref="D1592:AE1596" si="122">SUM(D1593:D1593)</f>
        <v>2265399.8199999998</v>
      </c>
      <c r="E1592" s="85">
        <f t="shared" si="122"/>
        <v>0</v>
      </c>
      <c r="F1592" s="85">
        <f t="shared" si="122"/>
        <v>0</v>
      </c>
      <c r="G1592" s="85">
        <f t="shared" si="122"/>
        <v>0</v>
      </c>
      <c r="H1592" s="85">
        <f t="shared" si="122"/>
        <v>0</v>
      </c>
      <c r="I1592" s="85">
        <f t="shared" si="122"/>
        <v>0</v>
      </c>
      <c r="J1592" s="85">
        <f t="shared" si="122"/>
        <v>0</v>
      </c>
      <c r="K1592" s="86">
        <f t="shared" si="122"/>
        <v>0</v>
      </c>
      <c r="L1592" s="85">
        <f t="shared" si="122"/>
        <v>0</v>
      </c>
      <c r="M1592" s="85">
        <f t="shared" si="122"/>
        <v>304.3</v>
      </c>
      <c r="N1592" s="85">
        <f t="shared" si="122"/>
        <v>2231921</v>
      </c>
      <c r="O1592" s="85">
        <f t="shared" si="122"/>
        <v>0</v>
      </c>
      <c r="P1592" s="85">
        <f t="shared" si="122"/>
        <v>0</v>
      </c>
      <c r="Q1592" s="85">
        <f t="shared" si="122"/>
        <v>0</v>
      </c>
      <c r="R1592" s="85">
        <f t="shared" si="122"/>
        <v>0</v>
      </c>
      <c r="S1592" s="85">
        <f t="shared" si="122"/>
        <v>0</v>
      </c>
      <c r="T1592" s="85">
        <f t="shared" si="122"/>
        <v>0</v>
      </c>
      <c r="U1592" s="85">
        <f t="shared" si="122"/>
        <v>0</v>
      </c>
      <c r="V1592" s="85">
        <f t="shared" si="122"/>
        <v>0</v>
      </c>
      <c r="W1592" s="85">
        <f t="shared" si="122"/>
        <v>0</v>
      </c>
      <c r="X1592" s="85">
        <f t="shared" si="122"/>
        <v>0</v>
      </c>
      <c r="Y1592" s="85">
        <f t="shared" si="122"/>
        <v>0</v>
      </c>
      <c r="Z1592" s="85">
        <f t="shared" si="122"/>
        <v>0</v>
      </c>
      <c r="AA1592" s="85">
        <f t="shared" si="122"/>
        <v>0</v>
      </c>
      <c r="AB1592" s="85">
        <f t="shared" si="122"/>
        <v>0</v>
      </c>
      <c r="AC1592" s="93">
        <f t="shared" si="122"/>
        <v>33478.82</v>
      </c>
      <c r="AD1592" s="85">
        <f t="shared" si="122"/>
        <v>0</v>
      </c>
      <c r="AE1592" s="85">
        <f t="shared" si="122"/>
        <v>0</v>
      </c>
      <c r="AF1592" s="87" t="s">
        <v>1616</v>
      </c>
      <c r="AG1592" s="87" t="s">
        <v>1616</v>
      </c>
      <c r="AH1592" s="87" t="s">
        <v>1616</v>
      </c>
      <c r="AI1592" s="82"/>
      <c r="AJ1592" s="84"/>
      <c r="AK1592" s="90"/>
      <c r="AL1592" s="82"/>
      <c r="AM1592" s="82"/>
      <c r="AR1592" s="202"/>
      <c r="AS1592" s="124"/>
      <c r="BF1592" s="200"/>
      <c r="BR1592" s="200"/>
      <c r="BU1592" s="124"/>
      <c r="BY1592" s="69"/>
      <c r="CH1592" s="200"/>
      <c r="CK1592" s="200"/>
      <c r="EJ1592" s="52"/>
      <c r="EL1592" s="124"/>
      <c r="EU1592" s="200"/>
      <c r="FI1592" s="52"/>
      <c r="FL1592" s="203"/>
      <c r="FM1592" s="124"/>
      <c r="FV1592" s="200"/>
      <c r="GN1592" s="204"/>
      <c r="GX1592" s="200"/>
      <c r="GZ1592" s="124"/>
      <c r="HB1592" s="200"/>
      <c r="HO1592" s="199" t="s">
        <v>1618</v>
      </c>
      <c r="HP1592" s="199">
        <v>44890.35</v>
      </c>
    </row>
    <row r="1593" spans="1:224" s="69" customFormat="1" ht="76.5" customHeight="1" x14ac:dyDescent="0.85">
      <c r="A1593" s="200"/>
      <c r="B1593" s="91">
        <v>5</v>
      </c>
      <c r="C1593" s="78" t="s">
        <v>2664</v>
      </c>
      <c r="D1593" s="93">
        <f>E1593+F1593+G1593+H1593+I1593+J1593+L1593+N1593+P1593+R1593+T1593+U1593+V1593+W1593+X1593+Y1593+Z1593+AA1593+AB1593+AC1593+AD1593+AE1593</f>
        <v>2265399.8199999998</v>
      </c>
      <c r="E1593" s="92">
        <v>0</v>
      </c>
      <c r="F1593" s="93">
        <v>0</v>
      </c>
      <c r="G1593" s="93">
        <v>0</v>
      </c>
      <c r="H1593" s="93">
        <v>0</v>
      </c>
      <c r="I1593" s="93">
        <v>0</v>
      </c>
      <c r="J1593" s="93">
        <v>0</v>
      </c>
      <c r="K1593" s="86">
        <v>0</v>
      </c>
      <c r="L1593" s="93">
        <v>0</v>
      </c>
      <c r="M1593" s="93">
        <v>304.3</v>
      </c>
      <c r="N1593" s="93">
        <v>2231921</v>
      </c>
      <c r="O1593" s="93">
        <v>0</v>
      </c>
      <c r="P1593" s="93">
        <v>0</v>
      </c>
      <c r="Q1593" s="93">
        <v>0</v>
      </c>
      <c r="R1593" s="93">
        <v>0</v>
      </c>
      <c r="S1593" s="93">
        <v>0</v>
      </c>
      <c r="T1593" s="93">
        <v>0</v>
      </c>
      <c r="U1593" s="93">
        <v>0</v>
      </c>
      <c r="V1593" s="93">
        <v>0</v>
      </c>
      <c r="W1593" s="93">
        <v>0</v>
      </c>
      <c r="X1593" s="93">
        <v>0</v>
      </c>
      <c r="Y1593" s="93">
        <v>0</v>
      </c>
      <c r="Z1593" s="93">
        <v>0</v>
      </c>
      <c r="AA1593" s="93">
        <v>0</v>
      </c>
      <c r="AB1593" s="93">
        <v>0</v>
      </c>
      <c r="AC1593" s="93">
        <v>33478.82</v>
      </c>
      <c r="AD1593" s="93">
        <v>0</v>
      </c>
      <c r="AE1593" s="93">
        <v>0</v>
      </c>
      <c r="AF1593" s="286" t="s">
        <v>265</v>
      </c>
      <c r="AG1593" s="286">
        <v>2021</v>
      </c>
      <c r="AH1593" s="286">
        <v>2021</v>
      </c>
      <c r="AI1593" s="82"/>
      <c r="AJ1593" s="82"/>
      <c r="AK1593" s="90"/>
      <c r="AL1593" s="82"/>
      <c r="AM1593" s="82"/>
      <c r="AR1593" s="93"/>
      <c r="AS1593" s="124"/>
      <c r="BF1593" s="200"/>
      <c r="BR1593" s="200"/>
      <c r="BU1593" s="124"/>
      <c r="CH1593" s="200"/>
      <c r="CK1593" s="200"/>
      <c r="EJ1593" s="52"/>
      <c r="EL1593" s="124"/>
      <c r="EU1593" s="200"/>
      <c r="FI1593" s="52"/>
      <c r="FL1593" s="124"/>
      <c r="FM1593" s="124"/>
      <c r="FV1593" s="200"/>
      <c r="GN1593" s="204"/>
      <c r="GX1593" s="200"/>
      <c r="GZ1593" s="124"/>
      <c r="HO1593" s="69" t="s">
        <v>1619</v>
      </c>
      <c r="HP1593" s="69">
        <v>52429.26</v>
      </c>
    </row>
    <row r="1594" spans="1:224" s="199" customFormat="1" ht="76.5" x14ac:dyDescent="0.85">
      <c r="B1594" s="89" t="s">
        <v>792</v>
      </c>
      <c r="C1594" s="14"/>
      <c r="D1594" s="93">
        <f t="shared" si="122"/>
        <v>3900495.29</v>
      </c>
      <c r="E1594" s="85">
        <f t="shared" si="122"/>
        <v>0</v>
      </c>
      <c r="F1594" s="85">
        <f t="shared" si="122"/>
        <v>0</v>
      </c>
      <c r="G1594" s="85">
        <f t="shared" si="122"/>
        <v>0</v>
      </c>
      <c r="H1594" s="85">
        <f t="shared" si="122"/>
        <v>0</v>
      </c>
      <c r="I1594" s="85">
        <f t="shared" si="122"/>
        <v>0</v>
      </c>
      <c r="J1594" s="85">
        <f t="shared" si="122"/>
        <v>0</v>
      </c>
      <c r="K1594" s="86">
        <f t="shared" si="122"/>
        <v>0</v>
      </c>
      <c r="L1594" s="85">
        <f t="shared" si="122"/>
        <v>0</v>
      </c>
      <c r="M1594" s="85">
        <f t="shared" si="122"/>
        <v>679.82</v>
      </c>
      <c r="N1594" s="85">
        <f t="shared" si="122"/>
        <v>3842852.5</v>
      </c>
      <c r="O1594" s="85">
        <f t="shared" si="122"/>
        <v>0</v>
      </c>
      <c r="P1594" s="85">
        <f t="shared" si="122"/>
        <v>0</v>
      </c>
      <c r="Q1594" s="85">
        <f t="shared" si="122"/>
        <v>0</v>
      </c>
      <c r="R1594" s="85">
        <f t="shared" si="122"/>
        <v>0</v>
      </c>
      <c r="S1594" s="85">
        <f t="shared" si="122"/>
        <v>0</v>
      </c>
      <c r="T1594" s="85">
        <f t="shared" si="122"/>
        <v>0</v>
      </c>
      <c r="U1594" s="85">
        <f t="shared" si="122"/>
        <v>0</v>
      </c>
      <c r="V1594" s="85">
        <f t="shared" si="122"/>
        <v>0</v>
      </c>
      <c r="W1594" s="85">
        <f t="shared" si="122"/>
        <v>0</v>
      </c>
      <c r="X1594" s="85">
        <f t="shared" si="122"/>
        <v>0</v>
      </c>
      <c r="Y1594" s="85">
        <f t="shared" si="122"/>
        <v>0</v>
      </c>
      <c r="Z1594" s="85">
        <f t="shared" si="122"/>
        <v>0</v>
      </c>
      <c r="AA1594" s="85">
        <f t="shared" si="122"/>
        <v>0</v>
      </c>
      <c r="AB1594" s="85">
        <f t="shared" si="122"/>
        <v>0</v>
      </c>
      <c r="AC1594" s="93">
        <f t="shared" si="122"/>
        <v>57642.79</v>
      </c>
      <c r="AD1594" s="85">
        <f t="shared" si="122"/>
        <v>0</v>
      </c>
      <c r="AE1594" s="85">
        <f t="shared" si="122"/>
        <v>0</v>
      </c>
      <c r="AF1594" s="87" t="s">
        <v>1616</v>
      </c>
      <c r="AG1594" s="87" t="s">
        <v>1616</v>
      </c>
      <c r="AH1594" s="87" t="s">
        <v>1616</v>
      </c>
      <c r="AI1594" s="82"/>
      <c r="AJ1594" s="84"/>
      <c r="AK1594" s="90"/>
      <c r="AL1594" s="82"/>
      <c r="AM1594" s="82"/>
      <c r="AR1594" s="202"/>
      <c r="AS1594" s="124"/>
      <c r="BF1594" s="200"/>
      <c r="BR1594" s="200"/>
      <c r="BU1594" s="124"/>
      <c r="BY1594" s="69"/>
      <c r="CH1594" s="200"/>
      <c r="CK1594" s="200"/>
      <c r="EJ1594" s="52"/>
      <c r="EL1594" s="124"/>
      <c r="EU1594" s="200"/>
      <c r="FI1594" s="52"/>
      <c r="FL1594" s="203"/>
      <c r="FM1594" s="124"/>
      <c r="FV1594" s="200"/>
      <c r="GN1594" s="204"/>
      <c r="GX1594" s="200"/>
      <c r="GZ1594" s="124"/>
      <c r="HB1594" s="200"/>
      <c r="HO1594" s="199" t="s">
        <v>1618</v>
      </c>
      <c r="HP1594" s="199">
        <v>44890.35</v>
      </c>
    </row>
    <row r="1595" spans="1:224" s="69" customFormat="1" ht="76.5" customHeight="1" x14ac:dyDescent="0.85">
      <c r="A1595" s="200"/>
      <c r="B1595" s="91">
        <v>6</v>
      </c>
      <c r="C1595" s="78" t="s">
        <v>2667</v>
      </c>
      <c r="D1595" s="93">
        <f>E1595+F1595+G1595+H1595+I1595+J1595+L1595+N1595+P1595+R1595+T1595+U1595+V1595+W1595+X1595+Y1595+Z1595+AA1595+AB1595+AC1595+AD1595+AE1595</f>
        <v>3900495.29</v>
      </c>
      <c r="E1595" s="92">
        <v>0</v>
      </c>
      <c r="F1595" s="93">
        <v>0</v>
      </c>
      <c r="G1595" s="93">
        <v>0</v>
      </c>
      <c r="H1595" s="93">
        <v>0</v>
      </c>
      <c r="I1595" s="93">
        <v>0</v>
      </c>
      <c r="J1595" s="93">
        <v>0</v>
      </c>
      <c r="K1595" s="86">
        <v>0</v>
      </c>
      <c r="L1595" s="93">
        <v>0</v>
      </c>
      <c r="M1595" s="85">
        <v>679.82</v>
      </c>
      <c r="N1595" s="85">
        <v>3842852.5</v>
      </c>
      <c r="O1595" s="93">
        <v>0</v>
      </c>
      <c r="P1595" s="93">
        <v>0</v>
      </c>
      <c r="Q1595" s="93">
        <v>0</v>
      </c>
      <c r="R1595" s="93">
        <v>0</v>
      </c>
      <c r="S1595" s="93">
        <v>0</v>
      </c>
      <c r="T1595" s="93">
        <v>0</v>
      </c>
      <c r="U1595" s="93">
        <v>0</v>
      </c>
      <c r="V1595" s="93">
        <v>0</v>
      </c>
      <c r="W1595" s="93">
        <v>0</v>
      </c>
      <c r="X1595" s="93">
        <v>0</v>
      </c>
      <c r="Y1595" s="93">
        <v>0</v>
      </c>
      <c r="Z1595" s="93">
        <v>0</v>
      </c>
      <c r="AA1595" s="93">
        <v>0</v>
      </c>
      <c r="AB1595" s="93">
        <v>0</v>
      </c>
      <c r="AC1595" s="93">
        <f>ROUND(N1595*1.5%,2)</f>
        <v>57642.79</v>
      </c>
      <c r="AD1595" s="93">
        <v>0</v>
      </c>
      <c r="AE1595" s="93">
        <v>0</v>
      </c>
      <c r="AF1595" s="286" t="s">
        <v>265</v>
      </c>
      <c r="AG1595" s="286">
        <v>2021</v>
      </c>
      <c r="AH1595" s="286">
        <v>2021</v>
      </c>
      <c r="AI1595" s="82"/>
      <c r="AJ1595" s="82"/>
      <c r="AK1595" s="90"/>
      <c r="AL1595" s="82"/>
      <c r="AM1595" s="82"/>
      <c r="AR1595" s="93"/>
      <c r="AS1595" s="124"/>
      <c r="BF1595" s="200"/>
      <c r="BR1595" s="200"/>
      <c r="BU1595" s="124"/>
      <c r="CH1595" s="200"/>
      <c r="CK1595" s="200"/>
      <c r="EJ1595" s="52"/>
      <c r="EL1595" s="124"/>
      <c r="EU1595" s="200"/>
      <c r="FI1595" s="52"/>
      <c r="FL1595" s="124"/>
      <c r="FM1595" s="124"/>
      <c r="FV1595" s="200"/>
      <c r="GN1595" s="204"/>
      <c r="GX1595" s="200"/>
      <c r="GZ1595" s="124"/>
      <c r="HO1595" s="69" t="s">
        <v>1619</v>
      </c>
      <c r="HP1595" s="69">
        <v>52429.26</v>
      </c>
    </row>
    <row r="1596" spans="1:224" s="199" customFormat="1" ht="76.5" x14ac:dyDescent="0.85">
      <c r="B1596" s="89" t="s">
        <v>801</v>
      </c>
      <c r="C1596" s="14"/>
      <c r="D1596" s="93">
        <f t="shared" si="122"/>
        <v>14050777.360000001</v>
      </c>
      <c r="E1596" s="85">
        <f t="shared" si="122"/>
        <v>0</v>
      </c>
      <c r="F1596" s="85">
        <f t="shared" si="122"/>
        <v>0</v>
      </c>
      <c r="G1596" s="85">
        <f t="shared" si="122"/>
        <v>478212</v>
      </c>
      <c r="H1596" s="85">
        <f t="shared" si="122"/>
        <v>0</v>
      </c>
      <c r="I1596" s="85">
        <f t="shared" si="122"/>
        <v>0</v>
      </c>
      <c r="J1596" s="85">
        <f t="shared" si="122"/>
        <v>0</v>
      </c>
      <c r="K1596" s="86">
        <f t="shared" si="122"/>
        <v>0</v>
      </c>
      <c r="L1596" s="85">
        <f t="shared" si="122"/>
        <v>0</v>
      </c>
      <c r="M1596" s="85">
        <f t="shared" si="122"/>
        <v>2029.46</v>
      </c>
      <c r="N1596" s="85">
        <f t="shared" si="122"/>
        <v>13364918.4</v>
      </c>
      <c r="O1596" s="85">
        <f t="shared" si="122"/>
        <v>0</v>
      </c>
      <c r="P1596" s="85">
        <f t="shared" si="122"/>
        <v>0</v>
      </c>
      <c r="Q1596" s="85">
        <f t="shared" si="122"/>
        <v>0</v>
      </c>
      <c r="R1596" s="85">
        <f t="shared" si="122"/>
        <v>0</v>
      </c>
      <c r="S1596" s="85">
        <f t="shared" si="122"/>
        <v>0</v>
      </c>
      <c r="T1596" s="85">
        <f t="shared" si="122"/>
        <v>0</v>
      </c>
      <c r="U1596" s="85">
        <f t="shared" si="122"/>
        <v>0</v>
      </c>
      <c r="V1596" s="85">
        <f t="shared" si="122"/>
        <v>0</v>
      </c>
      <c r="W1596" s="85">
        <f t="shared" si="122"/>
        <v>0</v>
      </c>
      <c r="X1596" s="85">
        <f t="shared" si="122"/>
        <v>0</v>
      </c>
      <c r="Y1596" s="85">
        <f t="shared" si="122"/>
        <v>0</v>
      </c>
      <c r="Z1596" s="85">
        <f t="shared" si="122"/>
        <v>0</v>
      </c>
      <c r="AA1596" s="85">
        <f t="shared" si="122"/>
        <v>0</v>
      </c>
      <c r="AB1596" s="85">
        <f t="shared" si="122"/>
        <v>0</v>
      </c>
      <c r="AC1596" s="93">
        <f t="shared" si="122"/>
        <v>207646.96</v>
      </c>
      <c r="AD1596" s="85">
        <f t="shared" si="122"/>
        <v>0</v>
      </c>
      <c r="AE1596" s="85">
        <f t="shared" si="122"/>
        <v>0</v>
      </c>
      <c r="AF1596" s="87" t="s">
        <v>1616</v>
      </c>
      <c r="AG1596" s="87" t="s">
        <v>1616</v>
      </c>
      <c r="AH1596" s="87" t="s">
        <v>1616</v>
      </c>
      <c r="AI1596" s="82"/>
      <c r="AJ1596" s="84"/>
      <c r="AK1596" s="90"/>
      <c r="AL1596" s="82"/>
      <c r="AM1596" s="82"/>
      <c r="AR1596" s="202"/>
      <c r="AS1596" s="124"/>
      <c r="BF1596" s="200"/>
      <c r="BR1596" s="200"/>
      <c r="BU1596" s="124"/>
      <c r="BY1596" s="69"/>
      <c r="CH1596" s="200"/>
      <c r="CK1596" s="200"/>
      <c r="EJ1596" s="52"/>
      <c r="EL1596" s="124"/>
      <c r="EU1596" s="200"/>
      <c r="FI1596" s="52"/>
      <c r="FL1596" s="203"/>
      <c r="FM1596" s="124"/>
      <c r="FV1596" s="200"/>
      <c r="GN1596" s="204"/>
      <c r="GX1596" s="200"/>
      <c r="GZ1596" s="124"/>
      <c r="HB1596" s="200"/>
      <c r="HO1596" s="199" t="s">
        <v>1618</v>
      </c>
      <c r="HP1596" s="199">
        <v>44890.35</v>
      </c>
    </row>
    <row r="1597" spans="1:224" s="69" customFormat="1" ht="76.5" customHeight="1" x14ac:dyDescent="0.85">
      <c r="A1597" s="200"/>
      <c r="B1597" s="91">
        <v>7</v>
      </c>
      <c r="C1597" s="78" t="s">
        <v>1186</v>
      </c>
      <c r="D1597" s="93">
        <f>E1597+F1597+G1597+H1597+I1597+J1597+L1597+N1597+P1597+R1597+T1597+U1597+V1597+W1597+X1597+Y1597+Z1597+AA1597+AB1597+AC1597+AD1597+AE1597</f>
        <v>14050777.360000001</v>
      </c>
      <c r="E1597" s="92">
        <v>0</v>
      </c>
      <c r="F1597" s="93">
        <v>0</v>
      </c>
      <c r="G1597" s="93">
        <v>478212</v>
      </c>
      <c r="H1597" s="93">
        <v>0</v>
      </c>
      <c r="I1597" s="93">
        <v>0</v>
      </c>
      <c r="J1597" s="93">
        <v>0</v>
      </c>
      <c r="K1597" s="86">
        <v>0</v>
      </c>
      <c r="L1597" s="93">
        <v>0</v>
      </c>
      <c r="M1597" s="93">
        <v>2029.46</v>
      </c>
      <c r="N1597" s="93">
        <v>13364918.4</v>
      </c>
      <c r="O1597" s="93">
        <v>0</v>
      </c>
      <c r="P1597" s="93">
        <v>0</v>
      </c>
      <c r="Q1597" s="93">
        <v>0</v>
      </c>
      <c r="R1597" s="93">
        <v>0</v>
      </c>
      <c r="S1597" s="93">
        <v>0</v>
      </c>
      <c r="T1597" s="93">
        <v>0</v>
      </c>
      <c r="U1597" s="93">
        <v>0</v>
      </c>
      <c r="V1597" s="93">
        <v>0</v>
      </c>
      <c r="W1597" s="93">
        <v>0</v>
      </c>
      <c r="X1597" s="93">
        <v>0</v>
      </c>
      <c r="Y1597" s="93">
        <v>0</v>
      </c>
      <c r="Z1597" s="93">
        <v>0</v>
      </c>
      <c r="AA1597" s="93">
        <v>0</v>
      </c>
      <c r="AB1597" s="93">
        <v>0</v>
      </c>
      <c r="AC1597" s="93">
        <f>ROUND((N1597+G1597)*1.5%,2)</f>
        <v>207646.96</v>
      </c>
      <c r="AD1597" s="93">
        <v>0</v>
      </c>
      <c r="AE1597" s="93">
        <v>0</v>
      </c>
      <c r="AF1597" s="286" t="s">
        <v>265</v>
      </c>
      <c r="AG1597" s="286">
        <v>2021</v>
      </c>
      <c r="AH1597" s="286">
        <v>2021</v>
      </c>
      <c r="AI1597" s="82"/>
      <c r="AJ1597" s="82"/>
      <c r="AK1597" s="90"/>
      <c r="AL1597" s="82"/>
      <c r="AM1597" s="82"/>
      <c r="AR1597" s="93"/>
      <c r="AS1597" s="124"/>
      <c r="BF1597" s="200"/>
      <c r="BR1597" s="200"/>
      <c r="BU1597" s="124"/>
      <c r="CH1597" s="200"/>
      <c r="CK1597" s="200"/>
      <c r="EJ1597" s="52"/>
      <c r="EL1597" s="124"/>
      <c r="EU1597" s="200"/>
      <c r="FI1597" s="52"/>
      <c r="FL1597" s="124"/>
      <c r="FM1597" s="124"/>
      <c r="FV1597" s="200"/>
      <c r="GN1597" s="204"/>
      <c r="GX1597" s="200"/>
      <c r="GZ1597" s="124"/>
      <c r="HO1597" s="69" t="s">
        <v>1619</v>
      </c>
      <c r="HP1597" s="69">
        <v>52429.26</v>
      </c>
    </row>
    <row r="1598" spans="1:224" s="199" customFormat="1" ht="76.5" x14ac:dyDescent="0.85">
      <c r="B1598" s="89" t="s">
        <v>803</v>
      </c>
      <c r="C1598" s="14"/>
      <c r="D1598" s="93">
        <f t="shared" ref="D1598:AE1598" si="123">SUM(D1599:D1601)</f>
        <v>14768262.390000001</v>
      </c>
      <c r="E1598" s="85">
        <f t="shared" si="123"/>
        <v>0</v>
      </c>
      <c r="F1598" s="85">
        <f t="shared" si="123"/>
        <v>0</v>
      </c>
      <c r="G1598" s="85">
        <f t="shared" si="123"/>
        <v>0</v>
      </c>
      <c r="H1598" s="85">
        <f t="shared" si="123"/>
        <v>0</v>
      </c>
      <c r="I1598" s="85">
        <f t="shared" si="123"/>
        <v>0</v>
      </c>
      <c r="J1598" s="85">
        <f t="shared" si="123"/>
        <v>0</v>
      </c>
      <c r="K1598" s="86">
        <f t="shared" si="123"/>
        <v>0</v>
      </c>
      <c r="L1598" s="85">
        <f t="shared" si="123"/>
        <v>0</v>
      </c>
      <c r="M1598" s="85">
        <f t="shared" si="123"/>
        <v>2133.8000000000002</v>
      </c>
      <c r="N1598" s="85">
        <f t="shared" si="123"/>
        <v>14550012.199999999</v>
      </c>
      <c r="O1598" s="85">
        <f t="shared" si="123"/>
        <v>0</v>
      </c>
      <c r="P1598" s="85">
        <f t="shared" si="123"/>
        <v>0</v>
      </c>
      <c r="Q1598" s="85">
        <f t="shared" si="123"/>
        <v>0</v>
      </c>
      <c r="R1598" s="85">
        <f t="shared" si="123"/>
        <v>0</v>
      </c>
      <c r="S1598" s="85">
        <f t="shared" si="123"/>
        <v>0</v>
      </c>
      <c r="T1598" s="85">
        <f t="shared" si="123"/>
        <v>0</v>
      </c>
      <c r="U1598" s="85">
        <f t="shared" si="123"/>
        <v>0</v>
      </c>
      <c r="V1598" s="85">
        <f t="shared" si="123"/>
        <v>0</v>
      </c>
      <c r="W1598" s="85">
        <f t="shared" si="123"/>
        <v>0</v>
      </c>
      <c r="X1598" s="85">
        <f t="shared" si="123"/>
        <v>0</v>
      </c>
      <c r="Y1598" s="85">
        <f t="shared" si="123"/>
        <v>0</v>
      </c>
      <c r="Z1598" s="85">
        <f t="shared" si="123"/>
        <v>0</v>
      </c>
      <c r="AA1598" s="85">
        <f t="shared" si="123"/>
        <v>0</v>
      </c>
      <c r="AB1598" s="85">
        <f t="shared" si="123"/>
        <v>0</v>
      </c>
      <c r="AC1598" s="93">
        <f t="shared" si="123"/>
        <v>218250.18999999997</v>
      </c>
      <c r="AD1598" s="85">
        <f t="shared" si="123"/>
        <v>0</v>
      </c>
      <c r="AE1598" s="85">
        <f t="shared" si="123"/>
        <v>0</v>
      </c>
      <c r="AF1598" s="87" t="s">
        <v>1616</v>
      </c>
      <c r="AG1598" s="87" t="s">
        <v>1616</v>
      </c>
      <c r="AH1598" s="87" t="s">
        <v>1616</v>
      </c>
      <c r="AI1598" s="82"/>
      <c r="AJ1598" s="84"/>
      <c r="AK1598" s="90"/>
      <c r="AL1598" s="82"/>
      <c r="AM1598" s="82"/>
      <c r="AR1598" s="202"/>
      <c r="AS1598" s="124"/>
      <c r="BF1598" s="200"/>
      <c r="BR1598" s="200"/>
      <c r="BU1598" s="124"/>
      <c r="BY1598" s="69"/>
      <c r="CH1598" s="200"/>
      <c r="CK1598" s="200"/>
      <c r="EJ1598" s="52"/>
      <c r="EL1598" s="124"/>
      <c r="EU1598" s="200"/>
      <c r="FI1598" s="52"/>
      <c r="FL1598" s="203"/>
      <c r="FM1598" s="124"/>
      <c r="FV1598" s="200"/>
      <c r="GN1598" s="204"/>
      <c r="GX1598" s="200"/>
      <c r="GZ1598" s="124"/>
      <c r="HB1598" s="200"/>
      <c r="HO1598" s="199" t="s">
        <v>1618</v>
      </c>
      <c r="HP1598" s="199">
        <v>44890.35</v>
      </c>
    </row>
    <row r="1599" spans="1:224" s="199" customFormat="1" ht="63" x14ac:dyDescent="0.85">
      <c r="A1599" s="200"/>
      <c r="B1599" s="91">
        <v>8</v>
      </c>
      <c r="C1599" s="14" t="s">
        <v>2668</v>
      </c>
      <c r="D1599" s="93">
        <f>E1599+F1599+G1599+H1599+I1599+J1599+L1599+N1599+P1599+R1599+T1599+U1599+V1599+W1599+X1599+Y1599+Z1599+AA1599+AB1599+AC1599+AD1599+AE1599</f>
        <v>5649753.0899999999</v>
      </c>
      <c r="E1599" s="92">
        <v>0</v>
      </c>
      <c r="F1599" s="93">
        <v>0</v>
      </c>
      <c r="G1599" s="93">
        <v>0</v>
      </c>
      <c r="H1599" s="93">
        <v>0</v>
      </c>
      <c r="I1599" s="93">
        <v>0</v>
      </c>
      <c r="J1599" s="93">
        <v>0</v>
      </c>
      <c r="K1599" s="86">
        <v>0</v>
      </c>
      <c r="L1599" s="93">
        <v>0</v>
      </c>
      <c r="M1599" s="93">
        <v>818.4</v>
      </c>
      <c r="N1599" s="93">
        <v>5566259.2000000002</v>
      </c>
      <c r="O1599" s="93">
        <v>0</v>
      </c>
      <c r="P1599" s="93">
        <v>0</v>
      </c>
      <c r="Q1599" s="93">
        <v>0</v>
      </c>
      <c r="R1599" s="93">
        <v>0</v>
      </c>
      <c r="S1599" s="93">
        <v>0</v>
      </c>
      <c r="T1599" s="93">
        <v>0</v>
      </c>
      <c r="U1599" s="93">
        <v>0</v>
      </c>
      <c r="V1599" s="93">
        <v>0</v>
      </c>
      <c r="W1599" s="93">
        <v>0</v>
      </c>
      <c r="X1599" s="93">
        <v>0</v>
      </c>
      <c r="Y1599" s="93">
        <v>0</v>
      </c>
      <c r="Z1599" s="93">
        <v>0</v>
      </c>
      <c r="AA1599" s="93">
        <v>0</v>
      </c>
      <c r="AB1599" s="93">
        <v>0</v>
      </c>
      <c r="AC1599" s="93">
        <f>ROUND(N1599*1.5%,2)</f>
        <v>83493.89</v>
      </c>
      <c r="AD1599" s="93">
        <v>0</v>
      </c>
      <c r="AE1599" s="93">
        <v>0</v>
      </c>
      <c r="AF1599" s="286" t="s">
        <v>265</v>
      </c>
      <c r="AG1599" s="286">
        <v>2021</v>
      </c>
      <c r="AH1599" s="286">
        <v>2021</v>
      </c>
      <c r="AI1599" s="82"/>
      <c r="AJ1599" s="82"/>
      <c r="AK1599" s="90"/>
      <c r="AL1599" s="82"/>
      <c r="AM1599" s="82"/>
      <c r="AR1599" s="202"/>
      <c r="AS1599" s="124"/>
      <c r="BF1599" s="200"/>
      <c r="BR1599" s="200"/>
      <c r="BU1599" s="124"/>
      <c r="CH1599" s="200"/>
      <c r="CK1599" s="200"/>
      <c r="EJ1599" s="52"/>
      <c r="EL1599" s="124"/>
      <c r="EU1599" s="200"/>
      <c r="FI1599" s="52"/>
      <c r="FL1599" s="124"/>
      <c r="FM1599" s="124"/>
      <c r="FV1599" s="200"/>
      <c r="GN1599" s="204"/>
      <c r="GX1599" s="200"/>
      <c r="GZ1599" s="124"/>
      <c r="HO1599" s="199" t="s">
        <v>1619</v>
      </c>
      <c r="HP1599" s="199">
        <v>52429.26</v>
      </c>
    </row>
    <row r="1600" spans="1:224" s="199" customFormat="1" ht="63" x14ac:dyDescent="0.85">
      <c r="A1600" s="200"/>
      <c r="B1600" s="91">
        <v>9</v>
      </c>
      <c r="C1600" s="14" t="s">
        <v>2669</v>
      </c>
      <c r="D1600" s="93">
        <f>E1600+F1600+G1600+H1600+I1600+J1600+L1600+N1600+P1600+R1600+T1600+U1600+V1600+W1600+X1600+Y1600+Z1600+AA1600+AB1600+AC1600+AD1600+AE1600</f>
        <v>4715319.53</v>
      </c>
      <c r="E1600" s="92">
        <v>0</v>
      </c>
      <c r="F1600" s="93">
        <v>0</v>
      </c>
      <c r="G1600" s="93">
        <v>0</v>
      </c>
      <c r="H1600" s="93">
        <v>0</v>
      </c>
      <c r="I1600" s="93">
        <v>0</v>
      </c>
      <c r="J1600" s="93">
        <v>0</v>
      </c>
      <c r="K1600" s="86">
        <v>0</v>
      </c>
      <c r="L1600" s="93">
        <v>0</v>
      </c>
      <c r="M1600" s="93">
        <v>730.4</v>
      </c>
      <c r="N1600" s="93">
        <v>4645635</v>
      </c>
      <c r="O1600" s="93">
        <v>0</v>
      </c>
      <c r="P1600" s="93">
        <v>0</v>
      </c>
      <c r="Q1600" s="93">
        <v>0</v>
      </c>
      <c r="R1600" s="93">
        <v>0</v>
      </c>
      <c r="S1600" s="93">
        <v>0</v>
      </c>
      <c r="T1600" s="93">
        <v>0</v>
      </c>
      <c r="U1600" s="93">
        <v>0</v>
      </c>
      <c r="V1600" s="93">
        <v>0</v>
      </c>
      <c r="W1600" s="93">
        <v>0</v>
      </c>
      <c r="X1600" s="93">
        <v>0</v>
      </c>
      <c r="Y1600" s="93">
        <v>0</v>
      </c>
      <c r="Z1600" s="93">
        <v>0</v>
      </c>
      <c r="AA1600" s="93">
        <v>0</v>
      </c>
      <c r="AB1600" s="93">
        <v>0</v>
      </c>
      <c r="AC1600" s="93">
        <f>ROUND(N1600*1.5%,2)</f>
        <v>69684.53</v>
      </c>
      <c r="AD1600" s="93">
        <v>0</v>
      </c>
      <c r="AE1600" s="93">
        <v>0</v>
      </c>
      <c r="AF1600" s="286" t="s">
        <v>265</v>
      </c>
      <c r="AG1600" s="286">
        <v>2021</v>
      </c>
      <c r="AH1600" s="286">
        <v>2021</v>
      </c>
      <c r="AI1600" s="82"/>
      <c r="AJ1600" s="82"/>
      <c r="AK1600" s="90"/>
      <c r="AL1600" s="82"/>
      <c r="AM1600" s="82"/>
      <c r="AR1600" s="202"/>
      <c r="AS1600" s="124"/>
      <c r="BF1600" s="200"/>
      <c r="BR1600" s="200"/>
      <c r="BU1600" s="124"/>
      <c r="CH1600" s="200"/>
      <c r="CK1600" s="200"/>
      <c r="EJ1600" s="52"/>
      <c r="EL1600" s="124"/>
      <c r="EU1600" s="200"/>
      <c r="FI1600" s="52"/>
      <c r="FL1600" s="124"/>
      <c r="FM1600" s="124"/>
      <c r="FV1600" s="200"/>
      <c r="GN1600" s="204"/>
      <c r="GX1600" s="200"/>
      <c r="GZ1600" s="124"/>
      <c r="HO1600" s="199" t="s">
        <v>1619</v>
      </c>
      <c r="HP1600" s="199">
        <v>52429.26</v>
      </c>
    </row>
    <row r="1601" spans="1:224" s="199" customFormat="1" ht="63" x14ac:dyDescent="0.85">
      <c r="A1601" s="200"/>
      <c r="B1601" s="91">
        <v>10</v>
      </c>
      <c r="C1601" s="14" t="s">
        <v>2670</v>
      </c>
      <c r="D1601" s="93">
        <f>E1601+F1601+G1601+H1601+I1601+J1601+L1601+N1601+P1601+R1601+T1601+U1601+V1601+W1601+X1601+Y1601+Z1601+AA1601+AB1601+AC1601+AD1601+AE1601</f>
        <v>4403189.7699999996</v>
      </c>
      <c r="E1601" s="92">
        <v>0</v>
      </c>
      <c r="F1601" s="93">
        <v>0</v>
      </c>
      <c r="G1601" s="93">
        <v>0</v>
      </c>
      <c r="H1601" s="93">
        <v>0</v>
      </c>
      <c r="I1601" s="93">
        <v>0</v>
      </c>
      <c r="J1601" s="93">
        <v>0</v>
      </c>
      <c r="K1601" s="86">
        <v>0</v>
      </c>
      <c r="L1601" s="93">
        <v>0</v>
      </c>
      <c r="M1601" s="93">
        <v>585</v>
      </c>
      <c r="N1601" s="192">
        <v>4338118</v>
      </c>
      <c r="O1601" s="93">
        <v>0</v>
      </c>
      <c r="P1601" s="93">
        <v>0</v>
      </c>
      <c r="Q1601" s="93">
        <v>0</v>
      </c>
      <c r="R1601" s="93">
        <v>0</v>
      </c>
      <c r="S1601" s="93">
        <v>0</v>
      </c>
      <c r="T1601" s="93">
        <v>0</v>
      </c>
      <c r="U1601" s="93">
        <v>0</v>
      </c>
      <c r="V1601" s="93">
        <v>0</v>
      </c>
      <c r="W1601" s="93">
        <v>0</v>
      </c>
      <c r="X1601" s="93">
        <v>0</v>
      </c>
      <c r="Y1601" s="93">
        <v>0</v>
      </c>
      <c r="Z1601" s="93">
        <v>0</v>
      </c>
      <c r="AA1601" s="93">
        <v>0</v>
      </c>
      <c r="AB1601" s="93">
        <v>0</v>
      </c>
      <c r="AC1601" s="93">
        <f>ROUND(N1601*1.5%,2)</f>
        <v>65071.77</v>
      </c>
      <c r="AD1601" s="93">
        <v>0</v>
      </c>
      <c r="AE1601" s="93">
        <v>0</v>
      </c>
      <c r="AF1601" s="286" t="s">
        <v>265</v>
      </c>
      <c r="AG1601" s="286">
        <v>2021</v>
      </c>
      <c r="AH1601" s="286">
        <v>2021</v>
      </c>
      <c r="AI1601" s="82"/>
      <c r="AJ1601" s="82"/>
      <c r="AK1601" s="90"/>
      <c r="AL1601" s="82"/>
      <c r="AM1601" s="82"/>
      <c r="AR1601" s="202"/>
      <c r="AS1601" s="124"/>
      <c r="BF1601" s="200"/>
      <c r="BR1601" s="200"/>
      <c r="BU1601" s="124"/>
      <c r="CH1601" s="200"/>
      <c r="CK1601" s="200"/>
      <c r="EJ1601" s="52"/>
      <c r="EL1601" s="124"/>
      <c r="EU1601" s="200"/>
      <c r="FI1601" s="52"/>
      <c r="FL1601" s="124"/>
      <c r="FM1601" s="124"/>
      <c r="FV1601" s="200"/>
      <c r="GN1601" s="204"/>
      <c r="GX1601" s="200"/>
      <c r="GZ1601" s="124"/>
      <c r="HO1601" s="199" t="s">
        <v>1619</v>
      </c>
      <c r="HP1601" s="199">
        <v>52429.26</v>
      </c>
    </row>
    <row r="1651" spans="2:34" s="12" customFormat="1" x14ac:dyDescent="0.25">
      <c r="B1651" s="11"/>
      <c r="C1651" s="12" t="s">
        <v>702</v>
      </c>
      <c r="D1651" s="10"/>
      <c r="E1651" s="10"/>
      <c r="F1651" s="10"/>
      <c r="G1651" s="10"/>
      <c r="H1651" s="10"/>
      <c r="I1651" s="10"/>
      <c r="J1651" s="10"/>
      <c r="K1651" s="61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1"/>
      <c r="AG1651" s="11"/>
      <c r="AH1651" s="11"/>
    </row>
  </sheetData>
  <autoFilter ref="A18:XDA1601"/>
  <mergeCells count="49">
    <mergeCell ref="B1575:C1575"/>
    <mergeCell ref="B1576:C1576"/>
    <mergeCell ref="B1585:C1585"/>
    <mergeCell ref="B1500:AH1500"/>
    <mergeCell ref="B1501:AH1501"/>
    <mergeCell ref="B1502:C1502"/>
    <mergeCell ref="B1503:C1503"/>
    <mergeCell ref="B1510:AH1510"/>
    <mergeCell ref="B1574:AH1574"/>
    <mergeCell ref="AE12:AE16"/>
    <mergeCell ref="E13:E16"/>
    <mergeCell ref="F13:F16"/>
    <mergeCell ref="G13:G16"/>
    <mergeCell ref="H13:H16"/>
    <mergeCell ref="I13:I16"/>
    <mergeCell ref="J13:J16"/>
    <mergeCell ref="V12:V16"/>
    <mergeCell ref="W12:W16"/>
    <mergeCell ref="X12:X16"/>
    <mergeCell ref="Y12:Y16"/>
    <mergeCell ref="Z12:Z16"/>
    <mergeCell ref="AA12:AA16"/>
    <mergeCell ref="S12:T16"/>
    <mergeCell ref="U12:U16"/>
    <mergeCell ref="AB12:AB16"/>
    <mergeCell ref="AC12:AC16"/>
    <mergeCell ref="AD12:AD16"/>
    <mergeCell ref="B7:B8"/>
    <mergeCell ref="C7:AH8"/>
    <mergeCell ref="C9:AH9"/>
    <mergeCell ref="B11:B17"/>
    <mergeCell ref="C11:C17"/>
    <mergeCell ref="D11:D16"/>
    <mergeCell ref="E11:T11"/>
    <mergeCell ref="U11:AE11"/>
    <mergeCell ref="AF11:AF17"/>
    <mergeCell ref="AG11:AG17"/>
    <mergeCell ref="AH11:AH17"/>
    <mergeCell ref="E12:J12"/>
    <mergeCell ref="K12:L16"/>
    <mergeCell ref="M12:N16"/>
    <mergeCell ref="O12:P16"/>
    <mergeCell ref="Q12:R16"/>
    <mergeCell ref="B6:AH6"/>
    <mergeCell ref="W1:AH1"/>
    <mergeCell ref="V2:AH2"/>
    <mergeCell ref="V3:AH3"/>
    <mergeCell ref="B4:AH4"/>
    <mergeCell ref="B5:AH5"/>
  </mergeCells>
  <conditionalFormatting sqref="C715">
    <cfRule type="duplicateValues" dxfId="30" priority="12"/>
  </conditionalFormatting>
  <conditionalFormatting sqref="C716">
    <cfRule type="duplicateValues" dxfId="29" priority="11"/>
  </conditionalFormatting>
  <conditionalFormatting sqref="C837:C848 C850">
    <cfRule type="duplicateValues" dxfId="28" priority="10"/>
  </conditionalFormatting>
  <conditionalFormatting sqref="C692:C713 C674:C678 C680:C690 C715:C716">
    <cfRule type="duplicateValues" dxfId="27" priority="9"/>
  </conditionalFormatting>
  <conditionalFormatting sqref="C558:C629 C644 C632:C642">
    <cfRule type="duplicateValues" dxfId="26" priority="8"/>
  </conditionalFormatting>
  <conditionalFormatting sqref="C691">
    <cfRule type="duplicateValues" dxfId="25" priority="7"/>
  </conditionalFormatting>
  <conditionalFormatting sqref="C679">
    <cfRule type="duplicateValues" dxfId="24" priority="6"/>
  </conditionalFormatting>
  <conditionalFormatting sqref="C1228">
    <cfRule type="duplicateValues" dxfId="23" priority="5"/>
  </conditionalFormatting>
  <conditionalFormatting sqref="C1229">
    <cfRule type="duplicateValues" dxfId="22" priority="4"/>
  </conditionalFormatting>
  <conditionalFormatting sqref="C1302:C1303">
    <cfRule type="duplicateValues" dxfId="21" priority="3"/>
  </conditionalFormatting>
  <conditionalFormatting sqref="C718:C789">
    <cfRule type="duplicateValues" dxfId="20" priority="13"/>
  </conditionalFormatting>
  <conditionalFormatting sqref="C714">
    <cfRule type="duplicateValues" dxfId="19" priority="2"/>
  </conditionalFormatting>
  <conditionalFormatting sqref="C1183">
    <cfRule type="duplicateValues" dxfId="18" priority="1"/>
  </conditionalFormatting>
  <conditionalFormatting sqref="C1162:C1182 C1184:C1205">
    <cfRule type="duplicateValues" dxfId="17" priority="14"/>
  </conditionalFormatting>
  <printOptions horizontalCentered="1"/>
  <pageMargins left="0" right="0.15748031496062992" top="0.39370078740157483" bottom="0.39370078740157483" header="0" footer="0"/>
  <pageSetup paperSize="8" scale="10" fitToHeight="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1598"/>
  <sheetViews>
    <sheetView view="pageBreakPreview" topLeftCell="B7" zoomScale="30" zoomScaleNormal="40" zoomScaleSheetLayoutView="30" workbookViewId="0">
      <pane xSplit="2" ySplit="6" topLeftCell="D13" activePane="bottomRight" state="frozen"/>
      <selection activeCell="H1511" sqref="H1511:H1567"/>
      <selection pane="topRight" activeCell="H1511" sqref="H1511:H1567"/>
      <selection pane="bottomLeft" activeCell="H1511" sqref="H1511:H1567"/>
      <selection pane="bottomRight" activeCell="C27" sqref="C27"/>
    </sheetView>
  </sheetViews>
  <sheetFormatPr defaultRowHeight="15" x14ac:dyDescent="0.25"/>
  <cols>
    <col min="1" max="1" width="9.140625" style="3" hidden="1" customWidth="1"/>
    <col min="2" max="2" width="19.42578125" style="5" customWidth="1"/>
    <col min="3" max="3" width="168.7109375" style="3" bestFit="1" customWidth="1"/>
    <col min="4" max="4" width="35.140625" style="3" customWidth="1"/>
    <col min="5" max="5" width="29.28515625" style="5" customWidth="1"/>
    <col min="6" max="6" width="52.140625" style="3" customWidth="1"/>
    <col min="7" max="7" width="16.85546875" style="3" customWidth="1"/>
    <col min="8" max="8" width="17" style="3" customWidth="1"/>
    <col min="9" max="9" width="35.7109375" style="3" customWidth="1"/>
    <col min="10" max="10" width="34.7109375" style="3" customWidth="1"/>
    <col min="11" max="11" width="34.28515625" style="3" customWidth="1"/>
    <col min="12" max="12" width="22" style="227" customWidth="1"/>
    <col min="13" max="13" width="32.7109375" style="5" customWidth="1"/>
    <col min="14" max="14" width="61.85546875" style="5" customWidth="1"/>
    <col min="15" max="15" width="136.85546875" style="18" customWidth="1"/>
    <col min="16" max="16" width="46.7109375" style="6" customWidth="1"/>
    <col min="17" max="17" width="33.42578125" style="6" customWidth="1"/>
    <col min="18" max="18" width="30.5703125" style="6" customWidth="1"/>
    <col min="19" max="19" width="41.42578125" style="6" customWidth="1"/>
    <col min="20" max="20" width="30.85546875" style="6" customWidth="1"/>
    <col min="21" max="21" width="32.28515625" style="6" customWidth="1"/>
    <col min="22" max="22" width="46.7109375" style="3" hidden="1" customWidth="1"/>
    <col min="23" max="23" width="47.7109375" style="3" hidden="1" customWidth="1"/>
    <col min="24" max="24" width="36.85546875" style="3" hidden="1" customWidth="1"/>
    <col min="25" max="31" width="38.140625" style="3" hidden="1" customWidth="1"/>
    <col min="32" max="32" width="38.140625" style="6" hidden="1" customWidth="1"/>
    <col min="33" max="33" width="38.140625" style="3" hidden="1" customWidth="1"/>
    <col min="34" max="34" width="38.140625" style="6" hidden="1" customWidth="1"/>
    <col min="35" max="35" width="38.140625" style="3" hidden="1" customWidth="1"/>
    <col min="36" max="36" width="38.140625" style="6" hidden="1" customWidth="1"/>
    <col min="37" max="37" width="38.140625" style="3" hidden="1" customWidth="1"/>
    <col min="38" max="38" width="38.140625" style="6" hidden="1" customWidth="1"/>
    <col min="39" max="40" width="38.140625" style="3" hidden="1" customWidth="1"/>
    <col min="41" max="41" width="38.140625" style="6" hidden="1" customWidth="1"/>
    <col min="42" max="57" width="38.140625" style="3" hidden="1" customWidth="1"/>
    <col min="58" max="69" width="38.140625" style="3" customWidth="1"/>
    <col min="70" max="72" width="9.140625" style="3" customWidth="1"/>
    <col min="73" max="91" width="9.140625" style="3"/>
    <col min="92" max="92" width="13" style="3" bestFit="1" customWidth="1"/>
    <col min="93" max="164" width="9.140625" style="3"/>
    <col min="165" max="165" width="20.5703125" style="3" bestFit="1" customWidth="1"/>
    <col min="166" max="16384" width="9.140625" style="3"/>
  </cols>
  <sheetData>
    <row r="1" spans="1:45" ht="36" x14ac:dyDescent="0.55000000000000004">
      <c r="B1" s="10"/>
      <c r="C1" s="12"/>
      <c r="D1" s="10"/>
      <c r="E1" s="56"/>
      <c r="F1" s="10"/>
      <c r="G1" s="10"/>
      <c r="H1" s="10"/>
      <c r="I1" s="10"/>
      <c r="J1" s="10"/>
      <c r="K1" s="28"/>
      <c r="L1" s="10"/>
      <c r="M1" s="11"/>
      <c r="N1" s="56"/>
      <c r="O1" s="31"/>
      <c r="P1" s="31"/>
      <c r="Q1" s="31"/>
      <c r="R1" s="31"/>
      <c r="S1" s="326" t="s">
        <v>945</v>
      </c>
      <c r="T1" s="326"/>
      <c r="U1" s="326"/>
    </row>
    <row r="2" spans="1:45" ht="112.5" customHeight="1" x14ac:dyDescent="0.25">
      <c r="B2" s="10"/>
      <c r="C2" s="12"/>
      <c r="D2" s="10"/>
      <c r="E2" s="56"/>
      <c r="F2" s="10"/>
      <c r="G2" s="10"/>
      <c r="H2" s="10"/>
      <c r="I2" s="10"/>
      <c r="J2" s="10"/>
      <c r="K2" s="28"/>
      <c r="L2" s="10"/>
      <c r="M2" s="11"/>
      <c r="N2" s="56"/>
      <c r="O2" s="327" t="s">
        <v>946</v>
      </c>
      <c r="P2" s="327"/>
      <c r="Q2" s="327"/>
      <c r="R2" s="327"/>
      <c r="S2" s="327"/>
      <c r="T2" s="327"/>
      <c r="U2" s="327"/>
    </row>
    <row r="3" spans="1:45" ht="15" customHeight="1" x14ac:dyDescent="0.25">
      <c r="B3" s="10"/>
      <c r="C3" s="12"/>
      <c r="D3" s="10"/>
      <c r="E3" s="56"/>
      <c r="F3" s="10"/>
      <c r="G3" s="10"/>
      <c r="H3" s="10"/>
      <c r="I3" s="10"/>
      <c r="J3" s="10"/>
      <c r="K3" s="28"/>
      <c r="L3" s="10"/>
      <c r="M3" s="11"/>
      <c r="N3" s="56"/>
      <c r="O3" s="327"/>
      <c r="P3" s="327"/>
      <c r="Q3" s="327"/>
      <c r="R3" s="327"/>
      <c r="S3" s="327"/>
      <c r="T3" s="327"/>
      <c r="U3" s="327"/>
    </row>
    <row r="4" spans="1:45" ht="15" customHeight="1" x14ac:dyDescent="0.25">
      <c r="B4" s="328" t="s">
        <v>947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</row>
    <row r="5" spans="1:45" ht="15" customHeight="1" x14ac:dyDescent="0.25"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</row>
    <row r="6" spans="1:45" ht="159" customHeight="1" x14ac:dyDescent="0.25"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</row>
    <row r="8" spans="1:45" s="4" customFormat="1" ht="96.75" customHeight="1" x14ac:dyDescent="0.3">
      <c r="B8" s="329" t="s">
        <v>6</v>
      </c>
      <c r="C8" s="329" t="s">
        <v>244</v>
      </c>
      <c r="D8" s="332" t="s">
        <v>245</v>
      </c>
      <c r="E8" s="333"/>
      <c r="F8" s="334" t="s">
        <v>246</v>
      </c>
      <c r="G8" s="334" t="s">
        <v>247</v>
      </c>
      <c r="H8" s="334" t="s">
        <v>248</v>
      </c>
      <c r="I8" s="334" t="s">
        <v>249</v>
      </c>
      <c r="J8" s="332" t="s">
        <v>250</v>
      </c>
      <c r="K8" s="333"/>
      <c r="L8" s="334" t="s">
        <v>972</v>
      </c>
      <c r="M8" s="340" t="s">
        <v>974</v>
      </c>
      <c r="N8" s="340" t="s">
        <v>975</v>
      </c>
      <c r="O8" s="329" t="s">
        <v>251</v>
      </c>
      <c r="P8" s="343" t="s">
        <v>252</v>
      </c>
      <c r="Q8" s="344"/>
      <c r="R8" s="344"/>
      <c r="S8" s="345"/>
      <c r="T8" s="337" t="s">
        <v>253</v>
      </c>
      <c r="U8" s="337" t="s">
        <v>254</v>
      </c>
      <c r="AF8" s="205"/>
      <c r="AH8" s="205"/>
      <c r="AJ8" s="205"/>
      <c r="AL8" s="205"/>
      <c r="AO8" s="205"/>
    </row>
    <row r="9" spans="1:45" s="4" customFormat="1" ht="339.75" customHeight="1" x14ac:dyDescent="0.3">
      <c r="B9" s="330"/>
      <c r="C9" s="330"/>
      <c r="D9" s="334" t="s">
        <v>255</v>
      </c>
      <c r="E9" s="334" t="s">
        <v>256</v>
      </c>
      <c r="F9" s="335"/>
      <c r="G9" s="335"/>
      <c r="H9" s="335"/>
      <c r="I9" s="335"/>
      <c r="J9" s="334" t="s">
        <v>257</v>
      </c>
      <c r="K9" s="334" t="s">
        <v>973</v>
      </c>
      <c r="L9" s="335"/>
      <c r="M9" s="341"/>
      <c r="N9" s="341"/>
      <c r="O9" s="330"/>
      <c r="P9" s="337" t="s">
        <v>257</v>
      </c>
      <c r="Q9" s="337" t="s">
        <v>258</v>
      </c>
      <c r="R9" s="337" t="s">
        <v>259</v>
      </c>
      <c r="S9" s="337" t="s">
        <v>976</v>
      </c>
      <c r="T9" s="338"/>
      <c r="U9" s="338"/>
      <c r="AF9" s="205"/>
      <c r="AH9" s="205"/>
      <c r="AJ9" s="205"/>
      <c r="AL9" s="205"/>
      <c r="AO9" s="205"/>
    </row>
    <row r="10" spans="1:45" s="4" customFormat="1" ht="45" customHeight="1" x14ac:dyDescent="0.3">
      <c r="B10" s="330"/>
      <c r="C10" s="330"/>
      <c r="D10" s="335"/>
      <c r="E10" s="335"/>
      <c r="F10" s="335"/>
      <c r="G10" s="335"/>
      <c r="H10" s="335"/>
      <c r="I10" s="336"/>
      <c r="J10" s="336"/>
      <c r="K10" s="336"/>
      <c r="L10" s="336"/>
      <c r="M10" s="341"/>
      <c r="N10" s="341"/>
      <c r="O10" s="330"/>
      <c r="P10" s="339"/>
      <c r="Q10" s="339"/>
      <c r="R10" s="339"/>
      <c r="S10" s="339"/>
      <c r="T10" s="339"/>
      <c r="U10" s="339"/>
      <c r="AF10" s="205"/>
      <c r="AH10" s="205"/>
      <c r="AJ10" s="205"/>
      <c r="AL10" s="205"/>
      <c r="AO10" s="205"/>
    </row>
    <row r="11" spans="1:45" s="4" customFormat="1" ht="48" customHeight="1" x14ac:dyDescent="0.45">
      <c r="B11" s="331"/>
      <c r="C11" s="331"/>
      <c r="D11" s="336"/>
      <c r="E11" s="336"/>
      <c r="F11" s="336"/>
      <c r="G11" s="336"/>
      <c r="H11" s="336"/>
      <c r="I11" s="141" t="s">
        <v>38</v>
      </c>
      <c r="J11" s="141" t="s">
        <v>38</v>
      </c>
      <c r="K11" s="141" t="s">
        <v>38</v>
      </c>
      <c r="L11" s="141" t="s">
        <v>260</v>
      </c>
      <c r="M11" s="342"/>
      <c r="N11" s="342"/>
      <c r="O11" s="331"/>
      <c r="P11" s="32" t="s">
        <v>36</v>
      </c>
      <c r="Q11" s="32" t="s">
        <v>36</v>
      </c>
      <c r="R11" s="32" t="s">
        <v>36</v>
      </c>
      <c r="S11" s="32" t="s">
        <v>36</v>
      </c>
      <c r="T11" s="32" t="s">
        <v>261</v>
      </c>
      <c r="U11" s="32" t="s">
        <v>261</v>
      </c>
      <c r="Y11" s="206" t="s">
        <v>3074</v>
      </c>
      <c r="Z11" s="206" t="s">
        <v>3075</v>
      </c>
      <c r="AA11" s="206" t="s">
        <v>3076</v>
      </c>
      <c r="AB11" s="206" t="s">
        <v>3077</v>
      </c>
      <c r="AC11" s="206" t="s">
        <v>3078</v>
      </c>
      <c r="AD11" s="206"/>
      <c r="AE11" s="206"/>
      <c r="AF11" s="207" t="s">
        <v>3079</v>
      </c>
      <c r="AG11" s="206"/>
      <c r="AH11" s="207" t="s">
        <v>3080</v>
      </c>
      <c r="AI11" s="206"/>
      <c r="AJ11" s="207" t="s">
        <v>3081</v>
      </c>
      <c r="AK11" s="206"/>
      <c r="AL11" s="207" t="s">
        <v>3082</v>
      </c>
      <c r="AM11" s="206"/>
      <c r="AN11" s="206" t="s">
        <v>3083</v>
      </c>
      <c r="AO11" s="207" t="s">
        <v>3084</v>
      </c>
      <c r="AP11" s="206" t="s">
        <v>1865</v>
      </c>
      <c r="AQ11" s="206" t="s">
        <v>3085</v>
      </c>
      <c r="AR11" s="206" t="s">
        <v>3086</v>
      </c>
    </row>
    <row r="12" spans="1:45" s="4" customFormat="1" ht="40.5" customHeight="1" x14ac:dyDescent="0.45">
      <c r="B12" s="141">
        <v>1</v>
      </c>
      <c r="C12" s="141">
        <v>2</v>
      </c>
      <c r="D12" s="141">
        <v>3</v>
      </c>
      <c r="E12" s="141">
        <v>4</v>
      </c>
      <c r="F12" s="141">
        <v>5</v>
      </c>
      <c r="G12" s="141">
        <v>6</v>
      </c>
      <c r="H12" s="141">
        <v>7</v>
      </c>
      <c r="I12" s="141">
        <v>8</v>
      </c>
      <c r="J12" s="141">
        <v>9</v>
      </c>
      <c r="K12" s="141">
        <v>10</v>
      </c>
      <c r="L12" s="141">
        <v>11</v>
      </c>
      <c r="M12" s="141">
        <v>12</v>
      </c>
      <c r="N12" s="141">
        <v>13</v>
      </c>
      <c r="O12" s="140">
        <v>14</v>
      </c>
      <c r="P12" s="141">
        <v>15</v>
      </c>
      <c r="Q12" s="141">
        <v>16</v>
      </c>
      <c r="R12" s="141">
        <v>17</v>
      </c>
      <c r="S12" s="141">
        <v>18</v>
      </c>
      <c r="T12" s="141">
        <v>19</v>
      </c>
      <c r="U12" s="141">
        <v>20</v>
      </c>
      <c r="Y12" s="206"/>
      <c r="Z12" s="206"/>
      <c r="AA12" s="206"/>
      <c r="AB12" s="206"/>
      <c r="AC12" s="206"/>
      <c r="AD12" s="206"/>
      <c r="AE12" s="206"/>
      <c r="AF12" s="207"/>
      <c r="AG12" s="206"/>
      <c r="AH12" s="207"/>
      <c r="AI12" s="206"/>
      <c r="AJ12" s="207"/>
      <c r="AK12" s="206"/>
      <c r="AL12" s="207"/>
      <c r="AM12" s="206"/>
      <c r="AN12" s="206"/>
      <c r="AO12" s="207"/>
      <c r="AP12" s="206"/>
      <c r="AQ12" s="206"/>
      <c r="AR12" s="206"/>
    </row>
    <row r="13" spans="1:45" s="148" customFormat="1" ht="36" customHeight="1" x14ac:dyDescent="0.25">
      <c r="A13" s="208"/>
      <c r="B13" s="144" t="s">
        <v>724</v>
      </c>
      <c r="C13" s="209"/>
      <c r="D13" s="145" t="s">
        <v>862</v>
      </c>
      <c r="E13" s="145" t="s">
        <v>862</v>
      </c>
      <c r="F13" s="145" t="s">
        <v>862</v>
      </c>
      <c r="G13" s="145" t="s">
        <v>862</v>
      </c>
      <c r="H13" s="145" t="s">
        <v>862</v>
      </c>
      <c r="I13" s="149">
        <f>I14+I550+I1025</f>
        <v>3497049.68</v>
      </c>
      <c r="J13" s="149">
        <f>J14+J550+J1025</f>
        <v>2964999.3200000003</v>
      </c>
      <c r="K13" s="149">
        <f>K14+K550+K1025</f>
        <v>2699929.77</v>
      </c>
      <c r="L13" s="210">
        <f>L14+L550+L1025</f>
        <v>122449</v>
      </c>
      <c r="M13" s="145" t="s">
        <v>862</v>
      </c>
      <c r="N13" s="145" t="s">
        <v>862</v>
      </c>
      <c r="O13" s="147" t="s">
        <v>862</v>
      </c>
      <c r="P13" s="149">
        <v>4481026251.6299992</v>
      </c>
      <c r="Q13" s="149">
        <f>Q14+Q550+Q1025</f>
        <v>162877744</v>
      </c>
      <c r="R13" s="149">
        <f>R14+R550+R1025</f>
        <v>6930785.1099999994</v>
      </c>
      <c r="S13" s="149">
        <f>S14+S550+S1025</f>
        <v>4311217722.5199995</v>
      </c>
      <c r="T13" s="142">
        <f t="shared" ref="T13:T76" si="0">P13/I13</f>
        <v>1281.3733465833975</v>
      </c>
      <c r="U13" s="142">
        <f>MAX(U14:U1489)</f>
        <v>340198.58</v>
      </c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</row>
    <row r="14" spans="1:45" s="148" customFormat="1" ht="36" customHeight="1" x14ac:dyDescent="0.25">
      <c r="B14" s="144" t="s">
        <v>725</v>
      </c>
      <c r="C14" s="209"/>
      <c r="D14" s="145" t="s">
        <v>862</v>
      </c>
      <c r="E14" s="145" t="s">
        <v>862</v>
      </c>
      <c r="F14" s="145" t="s">
        <v>862</v>
      </c>
      <c r="G14" s="145" t="s">
        <v>862</v>
      </c>
      <c r="H14" s="145" t="s">
        <v>862</v>
      </c>
      <c r="I14" s="149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149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149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10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45" t="s">
        <v>862</v>
      </c>
      <c r="N14" s="145" t="s">
        <v>862</v>
      </c>
      <c r="O14" s="147" t="s">
        <v>862</v>
      </c>
      <c r="P14" s="149">
        <v>1064965830.9899999</v>
      </c>
      <c r="Q14" s="149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149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149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1062057481.2199998</v>
      </c>
      <c r="T14" s="142">
        <f t="shared" si="0"/>
        <v>830.0755118511147</v>
      </c>
      <c r="U14" s="142">
        <f>MAX(U15:U547)</f>
        <v>340198.58</v>
      </c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</row>
    <row r="15" spans="1:45" s="148" customFormat="1" ht="36" customHeight="1" x14ac:dyDescent="0.25">
      <c r="B15" s="144" t="s">
        <v>1058</v>
      </c>
      <c r="C15" s="212"/>
      <c r="D15" s="145" t="s">
        <v>862</v>
      </c>
      <c r="E15" s="145" t="s">
        <v>862</v>
      </c>
      <c r="F15" s="145" t="s">
        <v>862</v>
      </c>
      <c r="G15" s="145" t="s">
        <v>862</v>
      </c>
      <c r="H15" s="145" t="s">
        <v>862</v>
      </c>
      <c r="I15" s="149">
        <f>SUM(I16:I119)</f>
        <v>362242.11000000022</v>
      </c>
      <c r="J15" s="149">
        <f>SUM(J16:J119)</f>
        <v>302352.30000000005</v>
      </c>
      <c r="K15" s="149">
        <f>SUM(K16:K119)</f>
        <v>281560.70000000007</v>
      </c>
      <c r="L15" s="210">
        <f>SUM(L16:L119)</f>
        <v>13536</v>
      </c>
      <c r="M15" s="145" t="s">
        <v>862</v>
      </c>
      <c r="N15" s="145" t="s">
        <v>862</v>
      </c>
      <c r="O15" s="147" t="s">
        <v>862</v>
      </c>
      <c r="P15" s="149">
        <v>265883729</v>
      </c>
      <c r="Q15" s="149">
        <f>SUM(Q16:Q119)</f>
        <v>0</v>
      </c>
      <c r="R15" s="149">
        <f>SUM(R16:R119)</f>
        <v>0</v>
      </c>
      <c r="S15" s="149">
        <f>SUM(S16:S119)</f>
        <v>265883729</v>
      </c>
      <c r="T15" s="142">
        <f t="shared" si="0"/>
        <v>733.99453476019073</v>
      </c>
      <c r="U15" s="142">
        <f>MAX(U16:U119)</f>
        <v>9538.551931056496</v>
      </c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</row>
    <row r="16" spans="1:45" s="148" customFormat="1" ht="36" customHeight="1" x14ac:dyDescent="0.25">
      <c r="A16" s="148">
        <v>1</v>
      </c>
      <c r="B16" s="143">
        <f>SUBTOTAL(103,$A16:A$16)</f>
        <v>1</v>
      </c>
      <c r="C16" s="144" t="s">
        <v>468</v>
      </c>
      <c r="D16" s="145">
        <v>1994</v>
      </c>
      <c r="E16" s="145"/>
      <c r="F16" s="146" t="s">
        <v>264</v>
      </c>
      <c r="G16" s="145">
        <v>5</v>
      </c>
      <c r="H16" s="145" t="s">
        <v>300</v>
      </c>
      <c r="I16" s="142">
        <v>1202.5999999999999</v>
      </c>
      <c r="J16" s="142">
        <v>620.9</v>
      </c>
      <c r="K16" s="142">
        <v>620.9</v>
      </c>
      <c r="L16" s="165">
        <v>52</v>
      </c>
      <c r="M16" s="145" t="s">
        <v>262</v>
      </c>
      <c r="N16" s="145" t="s">
        <v>266</v>
      </c>
      <c r="O16" s="147" t="s">
        <v>2202</v>
      </c>
      <c r="P16" s="142">
        <v>1821107.48</v>
      </c>
      <c r="Q16" s="142">
        <v>0</v>
      </c>
      <c r="R16" s="142">
        <v>0</v>
      </c>
      <c r="S16" s="142">
        <f t="shared" ref="S16:S79" si="1">P16-Q16-R16</f>
        <v>1821107.48</v>
      </c>
      <c r="T16" s="142">
        <f t="shared" si="0"/>
        <v>1514.308564776318</v>
      </c>
      <c r="U16" s="142">
        <f>V16</f>
        <v>2891.7724929319816</v>
      </c>
      <c r="V16" s="213">
        <f>Y16+Z16+AA16+AB16+AC16+AF16+AH16+AJ16+AL16+AN16+AO16+AP16+AQ16+AR16</f>
        <v>2891.7724929319816</v>
      </c>
      <c r="W16" s="213">
        <f>V16-T16</f>
        <v>1377.4639281556636</v>
      </c>
      <c r="X16" s="148" t="b">
        <f>V16=U16</f>
        <v>1</v>
      </c>
      <c r="Y16" s="211">
        <v>0</v>
      </c>
      <c r="Z16" s="211">
        <v>0</v>
      </c>
      <c r="AA16" s="211">
        <v>0</v>
      </c>
      <c r="AB16" s="211">
        <v>0</v>
      </c>
      <c r="AC16" s="211">
        <v>0</v>
      </c>
      <c r="AD16" s="211">
        <v>0</v>
      </c>
      <c r="AE16" s="211">
        <v>0</v>
      </c>
      <c r="AF16" s="214">
        <v>0</v>
      </c>
      <c r="AG16" s="211">
        <v>390</v>
      </c>
      <c r="AH16" s="214">
        <f>8917.04*AG16/I16</f>
        <v>2891.7724929319816</v>
      </c>
      <c r="AI16" s="211">
        <v>0</v>
      </c>
      <c r="AJ16" s="211">
        <v>0</v>
      </c>
      <c r="AK16" s="211">
        <v>0</v>
      </c>
      <c r="AL16" s="214">
        <v>0</v>
      </c>
      <c r="AM16" s="211">
        <v>0</v>
      </c>
      <c r="AN16" s="211">
        <v>0</v>
      </c>
      <c r="AO16" s="214">
        <v>0</v>
      </c>
      <c r="AP16" s="211">
        <v>0</v>
      </c>
      <c r="AQ16" s="211">
        <v>0</v>
      </c>
      <c r="AR16" s="211">
        <v>0</v>
      </c>
      <c r="AS16" s="211"/>
    </row>
    <row r="17" spans="1:45" s="148" customFormat="1" ht="36" customHeight="1" x14ac:dyDescent="0.25">
      <c r="A17" s="148">
        <v>1</v>
      </c>
      <c r="B17" s="143">
        <f>SUBTOTAL(103,$A$16:A17)</f>
        <v>2</v>
      </c>
      <c r="C17" s="144" t="s">
        <v>1034</v>
      </c>
      <c r="D17" s="145">
        <v>1959</v>
      </c>
      <c r="E17" s="145"/>
      <c r="F17" s="146" t="s">
        <v>264</v>
      </c>
      <c r="G17" s="145">
        <v>2</v>
      </c>
      <c r="H17" s="145" t="s">
        <v>299</v>
      </c>
      <c r="I17" s="142">
        <v>918.1</v>
      </c>
      <c r="J17" s="142">
        <v>907</v>
      </c>
      <c r="K17" s="142">
        <v>907</v>
      </c>
      <c r="L17" s="165">
        <v>40</v>
      </c>
      <c r="M17" s="145" t="s">
        <v>262</v>
      </c>
      <c r="N17" s="145" t="s">
        <v>266</v>
      </c>
      <c r="O17" s="147" t="s">
        <v>1042</v>
      </c>
      <c r="P17" s="142">
        <v>69778.55</v>
      </c>
      <c r="Q17" s="142">
        <v>0</v>
      </c>
      <c r="R17" s="142">
        <v>0</v>
      </c>
      <c r="S17" s="142">
        <f t="shared" si="1"/>
        <v>69778.55</v>
      </c>
      <c r="T17" s="142">
        <f t="shared" si="0"/>
        <v>76.003213157608101</v>
      </c>
      <c r="U17" s="142">
        <v>76.003213157608101</v>
      </c>
      <c r="V17" s="213">
        <f>T17</f>
        <v>76.003213157608101</v>
      </c>
      <c r="W17" s="213">
        <f t="shared" ref="W17:W80" si="2">V17-T17</f>
        <v>0</v>
      </c>
      <c r="X17" s="148" t="b">
        <f t="shared" ref="X17:X80" si="3">V17=U17</f>
        <v>1</v>
      </c>
      <c r="Y17" s="211">
        <v>0</v>
      </c>
      <c r="Z17" s="211">
        <v>0</v>
      </c>
      <c r="AA17" s="211">
        <v>0</v>
      </c>
      <c r="AB17" s="211">
        <v>0</v>
      </c>
      <c r="AC17" s="211">
        <v>0</v>
      </c>
      <c r="AD17" s="211">
        <v>0</v>
      </c>
      <c r="AE17" s="211">
        <v>0</v>
      </c>
      <c r="AF17" s="214">
        <v>0</v>
      </c>
      <c r="AG17" s="211">
        <v>0</v>
      </c>
      <c r="AH17" s="211">
        <v>0</v>
      </c>
      <c r="AI17" s="211">
        <v>0</v>
      </c>
      <c r="AJ17" s="211">
        <v>0</v>
      </c>
      <c r="AK17" s="211">
        <v>0</v>
      </c>
      <c r="AL17" s="214">
        <v>0</v>
      </c>
      <c r="AM17" s="211">
        <v>0</v>
      </c>
      <c r="AN17" s="211">
        <v>0</v>
      </c>
      <c r="AO17" s="214">
        <v>0</v>
      </c>
      <c r="AP17" s="211">
        <v>0</v>
      </c>
      <c r="AQ17" s="211">
        <v>0</v>
      </c>
      <c r="AR17" s="211">
        <v>0</v>
      </c>
      <c r="AS17" s="211"/>
    </row>
    <row r="18" spans="1:45" s="148" customFormat="1" ht="36" customHeight="1" x14ac:dyDescent="0.25">
      <c r="A18" s="148">
        <v>1</v>
      </c>
      <c r="B18" s="143">
        <f>SUBTOTAL(103,$A$16:A18)</f>
        <v>3</v>
      </c>
      <c r="C18" s="144" t="s">
        <v>469</v>
      </c>
      <c r="D18" s="145">
        <v>1992</v>
      </c>
      <c r="E18" s="145"/>
      <c r="F18" s="146" t="s">
        <v>264</v>
      </c>
      <c r="G18" s="145">
        <v>9</v>
      </c>
      <c r="H18" s="145" t="s">
        <v>300</v>
      </c>
      <c r="I18" s="142">
        <v>4744.5</v>
      </c>
      <c r="J18" s="142">
        <v>4743.3999999999996</v>
      </c>
      <c r="K18" s="142">
        <v>4654.5</v>
      </c>
      <c r="L18" s="165">
        <v>252</v>
      </c>
      <c r="M18" s="145" t="s">
        <v>262</v>
      </c>
      <c r="N18" s="145" t="s">
        <v>266</v>
      </c>
      <c r="O18" s="147" t="s">
        <v>344</v>
      </c>
      <c r="P18" s="142">
        <v>1775379.67</v>
      </c>
      <c r="Q18" s="142">
        <v>0</v>
      </c>
      <c r="R18" s="142">
        <v>0</v>
      </c>
      <c r="S18" s="142">
        <f t="shared" si="1"/>
        <v>1775379.67</v>
      </c>
      <c r="T18" s="142">
        <f t="shared" si="0"/>
        <v>374.19742227842761</v>
      </c>
      <c r="U18" s="142">
        <v>518.03140478448734</v>
      </c>
      <c r="V18" s="213">
        <f t="shared" ref="V18:V81" si="4">Y18+Z18+AA18+AB18+AC18+AF18+AH18+AJ18+AL18+AN18+AO18+AP18+AQ18+AR18</f>
        <v>518.03140478448734</v>
      </c>
      <c r="W18" s="213">
        <f t="shared" si="2"/>
        <v>143.83398250605973</v>
      </c>
      <c r="X18" s="148" t="b">
        <f t="shared" si="3"/>
        <v>1</v>
      </c>
      <c r="Y18" s="211">
        <v>0</v>
      </c>
      <c r="Z18" s="211">
        <v>0</v>
      </c>
      <c r="AA18" s="211">
        <v>0</v>
      </c>
      <c r="AB18" s="211">
        <v>0</v>
      </c>
      <c r="AC18" s="211">
        <v>0</v>
      </c>
      <c r="AD18" s="211">
        <v>0</v>
      </c>
      <c r="AE18" s="211">
        <v>1</v>
      </c>
      <c r="AF18" s="214">
        <f>2457800*AE18/I18</f>
        <v>518.03140478448734</v>
      </c>
      <c r="AG18" s="211">
        <v>0</v>
      </c>
      <c r="AH18" s="211">
        <v>0</v>
      </c>
      <c r="AI18" s="211">
        <v>0</v>
      </c>
      <c r="AJ18" s="211">
        <v>0</v>
      </c>
      <c r="AK18" s="211">
        <v>0</v>
      </c>
      <c r="AL18" s="214">
        <v>0</v>
      </c>
      <c r="AM18" s="211">
        <v>0</v>
      </c>
      <c r="AN18" s="211">
        <v>0</v>
      </c>
      <c r="AO18" s="214">
        <v>0</v>
      </c>
      <c r="AP18" s="211">
        <v>0</v>
      </c>
      <c r="AQ18" s="211">
        <v>0</v>
      </c>
      <c r="AR18" s="211">
        <v>0</v>
      </c>
      <c r="AS18" s="211"/>
    </row>
    <row r="19" spans="1:45" s="148" customFormat="1" ht="36" customHeight="1" x14ac:dyDescent="0.25">
      <c r="A19" s="148">
        <v>1</v>
      </c>
      <c r="B19" s="143">
        <f>SUBTOTAL(103,$A$16:A19)</f>
        <v>4</v>
      </c>
      <c r="C19" s="144" t="s">
        <v>471</v>
      </c>
      <c r="D19" s="145">
        <v>1978</v>
      </c>
      <c r="E19" s="145"/>
      <c r="F19" s="146" t="s">
        <v>307</v>
      </c>
      <c r="G19" s="145">
        <v>9</v>
      </c>
      <c r="H19" s="145" t="s">
        <v>299</v>
      </c>
      <c r="I19" s="142">
        <v>4430.5</v>
      </c>
      <c r="J19" s="142">
        <v>3929.6</v>
      </c>
      <c r="K19" s="142">
        <v>3929.6</v>
      </c>
      <c r="L19" s="165">
        <v>188</v>
      </c>
      <c r="M19" s="145" t="s">
        <v>262</v>
      </c>
      <c r="N19" s="145" t="s">
        <v>266</v>
      </c>
      <c r="O19" s="147" t="s">
        <v>1042</v>
      </c>
      <c r="P19" s="142">
        <v>2444609.7599999998</v>
      </c>
      <c r="Q19" s="142">
        <v>0</v>
      </c>
      <c r="R19" s="142">
        <v>0</v>
      </c>
      <c r="S19" s="142">
        <f t="shared" si="1"/>
        <v>2444609.7599999998</v>
      </c>
      <c r="T19" s="142">
        <f t="shared" si="0"/>
        <v>551.76836925854866</v>
      </c>
      <c r="U19" s="142">
        <f t="shared" ref="U19:U23" si="5">V19</f>
        <v>1199.5386164089834</v>
      </c>
      <c r="V19" s="213">
        <f t="shared" si="4"/>
        <v>1199.5386164089834</v>
      </c>
      <c r="W19" s="213">
        <f t="shared" si="2"/>
        <v>647.77024715043478</v>
      </c>
      <c r="X19" s="148" t="b">
        <f t="shared" si="3"/>
        <v>1</v>
      </c>
      <c r="Y19" s="211">
        <v>0</v>
      </c>
      <c r="Z19" s="211">
        <v>0</v>
      </c>
      <c r="AA19" s="211">
        <v>0</v>
      </c>
      <c r="AB19" s="211">
        <v>0</v>
      </c>
      <c r="AC19" s="211">
        <v>0</v>
      </c>
      <c r="AD19" s="211">
        <v>0</v>
      </c>
      <c r="AE19" s="211">
        <v>0</v>
      </c>
      <c r="AF19" s="214">
        <v>0</v>
      </c>
      <c r="AG19" s="211">
        <v>596</v>
      </c>
      <c r="AH19" s="214">
        <f>8917.04*AG19/I19</f>
        <v>1199.5386164089834</v>
      </c>
      <c r="AI19" s="211">
        <v>0</v>
      </c>
      <c r="AJ19" s="211">
        <v>0</v>
      </c>
      <c r="AK19" s="211">
        <v>0</v>
      </c>
      <c r="AL19" s="214">
        <v>0</v>
      </c>
      <c r="AM19" s="211">
        <v>0</v>
      </c>
      <c r="AN19" s="211">
        <v>0</v>
      </c>
      <c r="AO19" s="214">
        <v>0</v>
      </c>
      <c r="AP19" s="211">
        <v>0</v>
      </c>
      <c r="AQ19" s="211">
        <v>0</v>
      </c>
      <c r="AR19" s="211">
        <v>0</v>
      </c>
      <c r="AS19" s="211"/>
    </row>
    <row r="20" spans="1:45" s="148" customFormat="1" ht="36" customHeight="1" x14ac:dyDescent="0.25">
      <c r="A20" s="148">
        <v>1</v>
      </c>
      <c r="B20" s="143">
        <f>SUBTOTAL(103,$A$16:A20)</f>
        <v>5</v>
      </c>
      <c r="C20" s="144" t="s">
        <v>472</v>
      </c>
      <c r="D20" s="145">
        <v>1957</v>
      </c>
      <c r="E20" s="145"/>
      <c r="F20" s="146" t="s">
        <v>264</v>
      </c>
      <c r="G20" s="145">
        <v>2</v>
      </c>
      <c r="H20" s="145" t="s">
        <v>300</v>
      </c>
      <c r="I20" s="142">
        <v>731.7</v>
      </c>
      <c r="J20" s="142">
        <v>435.3</v>
      </c>
      <c r="K20" s="142">
        <v>435.3</v>
      </c>
      <c r="L20" s="165">
        <v>18</v>
      </c>
      <c r="M20" s="145" t="s">
        <v>262</v>
      </c>
      <c r="N20" s="145" t="s">
        <v>266</v>
      </c>
      <c r="O20" s="147" t="s">
        <v>1286</v>
      </c>
      <c r="P20" s="142">
        <v>1178315.53</v>
      </c>
      <c r="Q20" s="142">
        <v>0</v>
      </c>
      <c r="R20" s="142">
        <v>0</v>
      </c>
      <c r="S20" s="142">
        <f t="shared" si="1"/>
        <v>1178315.53</v>
      </c>
      <c r="T20" s="142">
        <f t="shared" si="0"/>
        <v>1610.3806614732814</v>
      </c>
      <c r="U20" s="142">
        <f t="shared" si="5"/>
        <v>4546.5914445811122</v>
      </c>
      <c r="V20" s="213">
        <f t="shared" si="4"/>
        <v>4546.5914445811122</v>
      </c>
      <c r="W20" s="213">
        <f t="shared" si="2"/>
        <v>2936.210783107831</v>
      </c>
      <c r="X20" s="148" t="b">
        <f t="shared" si="3"/>
        <v>1</v>
      </c>
      <c r="Y20" s="211">
        <v>0</v>
      </c>
      <c r="Z20" s="211">
        <v>0</v>
      </c>
      <c r="AA20" s="211">
        <v>0</v>
      </c>
      <c r="AB20" s="211">
        <v>0</v>
      </c>
      <c r="AC20" s="211">
        <v>0</v>
      </c>
      <c r="AD20" s="211">
        <v>0</v>
      </c>
      <c r="AE20" s="211">
        <v>0</v>
      </c>
      <c r="AF20" s="214">
        <v>0</v>
      </c>
      <c r="AG20" s="211">
        <v>0</v>
      </c>
      <c r="AH20" s="211">
        <v>0</v>
      </c>
      <c r="AI20" s="211">
        <v>0</v>
      </c>
      <c r="AJ20" s="211">
        <v>0</v>
      </c>
      <c r="AK20" s="211">
        <v>472</v>
      </c>
      <c r="AL20" s="214">
        <f>7048.18*AK20/I20</f>
        <v>4546.5914445811122</v>
      </c>
      <c r="AM20" s="211">
        <v>0</v>
      </c>
      <c r="AN20" s="211">
        <v>0</v>
      </c>
      <c r="AO20" s="214">
        <v>0</v>
      </c>
      <c r="AP20" s="211">
        <v>0</v>
      </c>
      <c r="AQ20" s="211">
        <v>0</v>
      </c>
      <c r="AR20" s="211">
        <v>0</v>
      </c>
      <c r="AS20" s="211"/>
    </row>
    <row r="21" spans="1:45" s="148" customFormat="1" ht="36" customHeight="1" x14ac:dyDescent="0.25">
      <c r="A21" s="148">
        <v>1</v>
      </c>
      <c r="B21" s="143">
        <f>SUBTOTAL(103,$A$16:A21)</f>
        <v>6</v>
      </c>
      <c r="C21" s="144" t="s">
        <v>473</v>
      </c>
      <c r="D21" s="145">
        <v>1986</v>
      </c>
      <c r="E21" s="145"/>
      <c r="F21" s="146" t="s">
        <v>307</v>
      </c>
      <c r="G21" s="145">
        <v>9</v>
      </c>
      <c r="H21" s="145" t="s">
        <v>299</v>
      </c>
      <c r="I21" s="142">
        <v>4300.7</v>
      </c>
      <c r="J21" s="142">
        <v>3861.7</v>
      </c>
      <c r="K21" s="142">
        <v>3861.7</v>
      </c>
      <c r="L21" s="165">
        <v>213</v>
      </c>
      <c r="M21" s="145" t="s">
        <v>262</v>
      </c>
      <c r="N21" s="145" t="s">
        <v>266</v>
      </c>
      <c r="O21" s="147" t="s">
        <v>1057</v>
      </c>
      <c r="P21" s="142">
        <v>1996366.9600000002</v>
      </c>
      <c r="Q21" s="142">
        <v>0</v>
      </c>
      <c r="R21" s="142">
        <v>0</v>
      </c>
      <c r="S21" s="142">
        <f t="shared" si="1"/>
        <v>1996366.9600000002</v>
      </c>
      <c r="T21" s="142">
        <f t="shared" si="0"/>
        <v>464.19581928523269</v>
      </c>
      <c r="U21" s="142">
        <f t="shared" si="5"/>
        <v>1268.9163345501897</v>
      </c>
      <c r="V21" s="213">
        <f t="shared" si="4"/>
        <v>1268.9163345501897</v>
      </c>
      <c r="W21" s="213">
        <f t="shared" si="2"/>
        <v>804.72051526495704</v>
      </c>
      <c r="X21" s="148" t="b">
        <f t="shared" si="3"/>
        <v>1</v>
      </c>
      <c r="Y21" s="211">
        <v>0</v>
      </c>
      <c r="Z21" s="211">
        <v>0</v>
      </c>
      <c r="AA21" s="211">
        <v>0</v>
      </c>
      <c r="AB21" s="211">
        <v>0</v>
      </c>
      <c r="AC21" s="211">
        <v>0</v>
      </c>
      <c r="AD21" s="211">
        <v>0</v>
      </c>
      <c r="AE21" s="211">
        <v>0</v>
      </c>
      <c r="AF21" s="214">
        <v>0</v>
      </c>
      <c r="AG21" s="211">
        <v>612</v>
      </c>
      <c r="AH21" s="214">
        <f>8917.04*AG21/I21</f>
        <v>1268.9163345501897</v>
      </c>
      <c r="AI21" s="211">
        <v>0</v>
      </c>
      <c r="AJ21" s="211">
        <v>0</v>
      </c>
      <c r="AK21" s="211">
        <v>0</v>
      </c>
      <c r="AL21" s="214">
        <v>0</v>
      </c>
      <c r="AM21" s="211">
        <v>0</v>
      </c>
      <c r="AN21" s="211">
        <v>0</v>
      </c>
      <c r="AO21" s="214">
        <v>0</v>
      </c>
      <c r="AP21" s="211">
        <v>0</v>
      </c>
      <c r="AQ21" s="211">
        <v>0</v>
      </c>
      <c r="AR21" s="211">
        <v>0</v>
      </c>
      <c r="AS21" s="211"/>
    </row>
    <row r="22" spans="1:45" s="148" customFormat="1" ht="36" customHeight="1" x14ac:dyDescent="0.25">
      <c r="A22" s="148">
        <v>1</v>
      </c>
      <c r="B22" s="143">
        <f>SUBTOTAL(103,$A$16:A22)</f>
        <v>7</v>
      </c>
      <c r="C22" s="144" t="s">
        <v>475</v>
      </c>
      <c r="D22" s="145">
        <v>1955</v>
      </c>
      <c r="E22" s="145"/>
      <c r="F22" s="146" t="s">
        <v>264</v>
      </c>
      <c r="G22" s="145">
        <v>3</v>
      </c>
      <c r="H22" s="145" t="s">
        <v>299</v>
      </c>
      <c r="I22" s="142">
        <v>1722.8</v>
      </c>
      <c r="J22" s="142">
        <v>1242.5</v>
      </c>
      <c r="K22" s="142">
        <v>1242.5</v>
      </c>
      <c r="L22" s="165">
        <v>48</v>
      </c>
      <c r="M22" s="145" t="s">
        <v>262</v>
      </c>
      <c r="N22" s="145" t="s">
        <v>266</v>
      </c>
      <c r="O22" s="147" t="s">
        <v>1362</v>
      </c>
      <c r="P22" s="142">
        <v>3053881.54</v>
      </c>
      <c r="Q22" s="142">
        <v>0</v>
      </c>
      <c r="R22" s="142">
        <v>0</v>
      </c>
      <c r="S22" s="142">
        <f t="shared" si="1"/>
        <v>3053881.54</v>
      </c>
      <c r="T22" s="142">
        <f t="shared" si="0"/>
        <v>1772.6268516368702</v>
      </c>
      <c r="U22" s="142">
        <f t="shared" si="5"/>
        <v>3693.8843375899701</v>
      </c>
      <c r="V22" s="213">
        <f t="shared" si="4"/>
        <v>3693.8843375899701</v>
      </c>
      <c r="W22" s="213">
        <f t="shared" si="2"/>
        <v>1921.2574859530998</v>
      </c>
      <c r="X22" s="148" t="b">
        <f t="shared" si="3"/>
        <v>1</v>
      </c>
      <c r="Y22" s="211">
        <v>0</v>
      </c>
      <c r="Z22" s="211">
        <v>0</v>
      </c>
      <c r="AA22" s="211">
        <v>0</v>
      </c>
      <c r="AB22" s="211">
        <v>0</v>
      </c>
      <c r="AC22" s="211">
        <v>0</v>
      </c>
      <c r="AD22" s="211">
        <v>0</v>
      </c>
      <c r="AE22" s="211">
        <v>0</v>
      </c>
      <c r="AF22" s="214">
        <v>0</v>
      </c>
      <c r="AG22" s="211">
        <v>713.67</v>
      </c>
      <c r="AH22" s="214">
        <f>8917.04*AG22/I22</f>
        <v>3693.8843375899701</v>
      </c>
      <c r="AI22" s="211">
        <v>0</v>
      </c>
      <c r="AJ22" s="211">
        <v>0</v>
      </c>
      <c r="AK22" s="211">
        <v>0</v>
      </c>
      <c r="AL22" s="214">
        <v>0</v>
      </c>
      <c r="AM22" s="211">
        <v>0</v>
      </c>
      <c r="AN22" s="211">
        <v>0</v>
      </c>
      <c r="AO22" s="214">
        <v>0</v>
      </c>
      <c r="AP22" s="211">
        <v>0</v>
      </c>
      <c r="AQ22" s="211">
        <v>0</v>
      </c>
      <c r="AR22" s="211">
        <v>0</v>
      </c>
      <c r="AS22" s="211"/>
    </row>
    <row r="23" spans="1:45" s="148" customFormat="1" ht="36" customHeight="1" x14ac:dyDescent="0.25">
      <c r="A23" s="148">
        <v>1</v>
      </c>
      <c r="B23" s="143">
        <f>SUBTOTAL(103,$A$16:A23)</f>
        <v>8</v>
      </c>
      <c r="C23" s="144" t="s">
        <v>476</v>
      </c>
      <c r="D23" s="145">
        <v>1990</v>
      </c>
      <c r="E23" s="145"/>
      <c r="F23" s="146" t="s">
        <v>264</v>
      </c>
      <c r="G23" s="145">
        <v>3</v>
      </c>
      <c r="H23" s="145" t="s">
        <v>300</v>
      </c>
      <c r="I23" s="142">
        <v>620.29999999999995</v>
      </c>
      <c r="J23" s="142">
        <v>538.5</v>
      </c>
      <c r="K23" s="142">
        <v>538.5</v>
      </c>
      <c r="L23" s="165">
        <v>18</v>
      </c>
      <c r="M23" s="145" t="s">
        <v>262</v>
      </c>
      <c r="N23" s="145" t="s">
        <v>266</v>
      </c>
      <c r="O23" s="147" t="s">
        <v>345</v>
      </c>
      <c r="P23" s="142">
        <v>1639309.32</v>
      </c>
      <c r="Q23" s="142">
        <v>0</v>
      </c>
      <c r="R23" s="142">
        <v>0</v>
      </c>
      <c r="S23" s="142">
        <f t="shared" si="1"/>
        <v>1639309.32</v>
      </c>
      <c r="T23" s="142">
        <f t="shared" si="0"/>
        <v>2642.7685313557959</v>
      </c>
      <c r="U23" s="142">
        <f t="shared" si="5"/>
        <v>9128.3578913428992</v>
      </c>
      <c r="V23" s="213">
        <f t="shared" si="4"/>
        <v>9128.3578913428992</v>
      </c>
      <c r="W23" s="213">
        <f t="shared" si="2"/>
        <v>6485.5893599871033</v>
      </c>
      <c r="X23" s="148" t="b">
        <f t="shared" si="3"/>
        <v>1</v>
      </c>
      <c r="Y23" s="211">
        <v>0</v>
      </c>
      <c r="Z23" s="211">
        <v>0</v>
      </c>
      <c r="AA23" s="211">
        <v>0</v>
      </c>
      <c r="AB23" s="211">
        <v>0</v>
      </c>
      <c r="AC23" s="211">
        <v>0</v>
      </c>
      <c r="AD23" s="211">
        <v>0</v>
      </c>
      <c r="AE23" s="211">
        <v>0</v>
      </c>
      <c r="AF23" s="214">
        <v>0</v>
      </c>
      <c r="AG23" s="211">
        <v>635</v>
      </c>
      <c r="AH23" s="214">
        <f>8917.04*AG23/I23</f>
        <v>9128.3578913428992</v>
      </c>
      <c r="AI23" s="211">
        <v>0</v>
      </c>
      <c r="AJ23" s="211">
        <v>0</v>
      </c>
      <c r="AK23" s="211">
        <v>0</v>
      </c>
      <c r="AL23" s="214">
        <v>0</v>
      </c>
      <c r="AM23" s="211">
        <v>0</v>
      </c>
      <c r="AN23" s="211">
        <v>0</v>
      </c>
      <c r="AO23" s="214">
        <v>0</v>
      </c>
      <c r="AP23" s="211">
        <v>0</v>
      </c>
      <c r="AQ23" s="211">
        <v>0</v>
      </c>
      <c r="AR23" s="211">
        <v>0</v>
      </c>
      <c r="AS23" s="211"/>
    </row>
    <row r="24" spans="1:45" s="148" customFormat="1" ht="36" customHeight="1" x14ac:dyDescent="0.25">
      <c r="A24" s="148">
        <v>1</v>
      </c>
      <c r="B24" s="143">
        <f>SUBTOTAL(103,$A$16:A24)</f>
        <v>9</v>
      </c>
      <c r="C24" s="144" t="s">
        <v>477</v>
      </c>
      <c r="D24" s="145">
        <v>1989</v>
      </c>
      <c r="E24" s="145"/>
      <c r="F24" s="146" t="s">
        <v>264</v>
      </c>
      <c r="G24" s="145">
        <v>5</v>
      </c>
      <c r="H24" s="145" t="s">
        <v>308</v>
      </c>
      <c r="I24" s="142">
        <v>2454.8000000000002</v>
      </c>
      <c r="J24" s="142">
        <v>1816.2</v>
      </c>
      <c r="K24" s="142">
        <v>1749.1</v>
      </c>
      <c r="L24" s="165">
        <v>71</v>
      </c>
      <c r="M24" s="145" t="s">
        <v>262</v>
      </c>
      <c r="N24" s="145" t="s">
        <v>266</v>
      </c>
      <c r="O24" s="147" t="s">
        <v>1347</v>
      </c>
      <c r="P24" s="142">
        <v>98784.97</v>
      </c>
      <c r="Q24" s="142">
        <v>0</v>
      </c>
      <c r="R24" s="142">
        <v>0</v>
      </c>
      <c r="S24" s="142">
        <f t="shared" si="1"/>
        <v>98784.97</v>
      </c>
      <c r="T24" s="142">
        <f t="shared" si="0"/>
        <v>40.241555320189015</v>
      </c>
      <c r="U24" s="142">
        <v>40.241555320189015</v>
      </c>
      <c r="V24" s="213">
        <f>T24</f>
        <v>40.241555320189015</v>
      </c>
      <c r="W24" s="213">
        <f t="shared" si="2"/>
        <v>0</v>
      </c>
      <c r="X24" s="148" t="b">
        <f t="shared" si="3"/>
        <v>1</v>
      </c>
      <c r="Y24" s="211">
        <v>0</v>
      </c>
      <c r="Z24" s="211">
        <v>0</v>
      </c>
      <c r="AA24" s="211">
        <v>0</v>
      </c>
      <c r="AB24" s="211">
        <v>0</v>
      </c>
      <c r="AC24" s="211">
        <v>0</v>
      </c>
      <c r="AD24" s="211">
        <v>0</v>
      </c>
      <c r="AE24" s="211">
        <v>0</v>
      </c>
      <c r="AF24" s="214">
        <v>0</v>
      </c>
      <c r="AG24" s="211">
        <v>0</v>
      </c>
      <c r="AH24" s="211">
        <v>0</v>
      </c>
      <c r="AI24" s="211">
        <v>0</v>
      </c>
      <c r="AJ24" s="211">
        <v>0</v>
      </c>
      <c r="AK24" s="211">
        <v>0</v>
      </c>
      <c r="AL24" s="214">
        <v>0</v>
      </c>
      <c r="AM24" s="211">
        <v>0</v>
      </c>
      <c r="AN24" s="211">
        <v>0</v>
      </c>
      <c r="AO24" s="214">
        <v>0</v>
      </c>
      <c r="AP24" s="211">
        <v>0</v>
      </c>
      <c r="AQ24" s="211">
        <v>0</v>
      </c>
      <c r="AR24" s="211">
        <v>0</v>
      </c>
      <c r="AS24" s="211"/>
    </row>
    <row r="25" spans="1:45" s="148" customFormat="1" ht="36" customHeight="1" x14ac:dyDescent="0.25">
      <c r="A25" s="148">
        <v>1</v>
      </c>
      <c r="B25" s="143">
        <f>SUBTOTAL(103,$A$16:A25)</f>
        <v>10</v>
      </c>
      <c r="C25" s="144" t="s">
        <v>478</v>
      </c>
      <c r="D25" s="145">
        <v>1995</v>
      </c>
      <c r="E25" s="145"/>
      <c r="F25" s="146" t="s">
        <v>264</v>
      </c>
      <c r="G25" s="145">
        <v>9</v>
      </c>
      <c r="H25" s="145" t="s">
        <v>300</v>
      </c>
      <c r="I25" s="142">
        <v>5292.9</v>
      </c>
      <c r="J25" s="142">
        <v>2692.2</v>
      </c>
      <c r="K25" s="142">
        <v>2257.3000000000002</v>
      </c>
      <c r="L25" s="165">
        <v>203</v>
      </c>
      <c r="M25" s="145" t="s">
        <v>262</v>
      </c>
      <c r="N25" s="145" t="s">
        <v>266</v>
      </c>
      <c r="O25" s="147" t="s">
        <v>1360</v>
      </c>
      <c r="P25" s="142">
        <v>3124667</v>
      </c>
      <c r="Q25" s="142">
        <v>0</v>
      </c>
      <c r="R25" s="142">
        <v>0</v>
      </c>
      <c r="S25" s="142">
        <f t="shared" si="1"/>
        <v>3124667</v>
      </c>
      <c r="T25" s="142">
        <f t="shared" si="0"/>
        <v>590.35065842921654</v>
      </c>
      <c r="U25" s="142">
        <f>V25</f>
        <v>1760.5295395718795</v>
      </c>
      <c r="V25" s="213">
        <f t="shared" si="4"/>
        <v>1760.5295395718795</v>
      </c>
      <c r="W25" s="213">
        <f t="shared" si="2"/>
        <v>1170.1788811426629</v>
      </c>
      <c r="X25" s="148" t="b">
        <f t="shared" si="3"/>
        <v>1</v>
      </c>
      <c r="Y25" s="211">
        <v>0</v>
      </c>
      <c r="Z25" s="211">
        <v>0</v>
      </c>
      <c r="AA25" s="211">
        <v>0</v>
      </c>
      <c r="AB25" s="211">
        <v>0</v>
      </c>
      <c r="AC25" s="211">
        <v>0</v>
      </c>
      <c r="AD25" s="211">
        <v>0</v>
      </c>
      <c r="AE25" s="211">
        <v>0</v>
      </c>
      <c r="AF25" s="214">
        <v>0</v>
      </c>
      <c r="AG25" s="211">
        <v>1045</v>
      </c>
      <c r="AH25" s="214">
        <f>8917.04*AG25/I25</f>
        <v>1760.5295395718795</v>
      </c>
      <c r="AI25" s="211">
        <v>0</v>
      </c>
      <c r="AJ25" s="211">
        <v>0</v>
      </c>
      <c r="AK25" s="211">
        <v>0</v>
      </c>
      <c r="AL25" s="214">
        <v>0</v>
      </c>
      <c r="AM25" s="211">
        <v>0</v>
      </c>
      <c r="AN25" s="211">
        <v>0</v>
      </c>
      <c r="AO25" s="214">
        <v>0</v>
      </c>
      <c r="AP25" s="211">
        <v>0</v>
      </c>
      <c r="AQ25" s="211">
        <v>0</v>
      </c>
      <c r="AR25" s="211">
        <v>0</v>
      </c>
      <c r="AS25" s="211"/>
    </row>
    <row r="26" spans="1:45" s="148" customFormat="1" ht="36" customHeight="1" x14ac:dyDescent="0.25">
      <c r="A26" s="148">
        <v>1</v>
      </c>
      <c r="B26" s="143">
        <f>SUBTOTAL(103,$A$16:A26)</f>
        <v>11</v>
      </c>
      <c r="C26" s="144" t="s">
        <v>479</v>
      </c>
      <c r="D26" s="145">
        <v>1962</v>
      </c>
      <c r="E26" s="145"/>
      <c r="F26" s="146" t="s">
        <v>264</v>
      </c>
      <c r="G26" s="145">
        <v>3</v>
      </c>
      <c r="H26" s="145" t="s">
        <v>308</v>
      </c>
      <c r="I26" s="142">
        <v>2721.6</v>
      </c>
      <c r="J26" s="142">
        <v>1752.6</v>
      </c>
      <c r="K26" s="142">
        <v>1752.6</v>
      </c>
      <c r="L26" s="165">
        <v>82</v>
      </c>
      <c r="M26" s="145" t="s">
        <v>262</v>
      </c>
      <c r="N26" s="145" t="s">
        <v>266</v>
      </c>
      <c r="O26" s="147" t="s">
        <v>1286</v>
      </c>
      <c r="P26" s="142">
        <v>89397.8</v>
      </c>
      <c r="Q26" s="142">
        <v>0</v>
      </c>
      <c r="R26" s="142">
        <v>0</v>
      </c>
      <c r="S26" s="142">
        <f t="shared" si="1"/>
        <v>89397.8</v>
      </c>
      <c r="T26" s="142">
        <f t="shared" si="0"/>
        <v>32.847516166960617</v>
      </c>
      <c r="U26" s="142">
        <v>32.847516166960617</v>
      </c>
      <c r="V26" s="213">
        <f>T26</f>
        <v>32.847516166960617</v>
      </c>
      <c r="W26" s="213">
        <f t="shared" si="2"/>
        <v>0</v>
      </c>
      <c r="X26" s="148" t="b">
        <f t="shared" si="3"/>
        <v>1</v>
      </c>
      <c r="Y26" s="211">
        <v>0</v>
      </c>
      <c r="Z26" s="211">
        <v>0</v>
      </c>
      <c r="AA26" s="211">
        <v>0</v>
      </c>
      <c r="AB26" s="211">
        <v>0</v>
      </c>
      <c r="AC26" s="211">
        <v>0</v>
      </c>
      <c r="AD26" s="211">
        <v>0</v>
      </c>
      <c r="AE26" s="211">
        <v>0</v>
      </c>
      <c r="AF26" s="214">
        <v>0</v>
      </c>
      <c r="AG26" s="211">
        <v>0</v>
      </c>
      <c r="AH26" s="211">
        <v>0</v>
      </c>
      <c r="AI26" s="211">
        <v>0</v>
      </c>
      <c r="AJ26" s="211">
        <v>0</v>
      </c>
      <c r="AK26" s="211">
        <v>0</v>
      </c>
      <c r="AL26" s="214">
        <v>0</v>
      </c>
      <c r="AM26" s="211">
        <v>0</v>
      </c>
      <c r="AN26" s="211">
        <v>0</v>
      </c>
      <c r="AO26" s="214">
        <v>0</v>
      </c>
      <c r="AP26" s="211">
        <v>0</v>
      </c>
      <c r="AQ26" s="211">
        <v>0</v>
      </c>
      <c r="AR26" s="211">
        <v>0</v>
      </c>
      <c r="AS26" s="211"/>
    </row>
    <row r="27" spans="1:45" s="148" customFormat="1" ht="36" customHeight="1" x14ac:dyDescent="0.25">
      <c r="A27" s="148">
        <v>1</v>
      </c>
      <c r="B27" s="143">
        <f>SUBTOTAL(103,$A$16:A27)</f>
        <v>12</v>
      </c>
      <c r="C27" s="144" t="s">
        <v>481</v>
      </c>
      <c r="D27" s="145">
        <v>1994</v>
      </c>
      <c r="E27" s="145"/>
      <c r="F27" s="146" t="s">
        <v>264</v>
      </c>
      <c r="G27" s="145">
        <v>6</v>
      </c>
      <c r="H27" s="145" t="s">
        <v>304</v>
      </c>
      <c r="I27" s="142">
        <v>3988.5</v>
      </c>
      <c r="J27" s="142">
        <v>2905.1</v>
      </c>
      <c r="K27" s="142">
        <v>2905.1</v>
      </c>
      <c r="L27" s="165">
        <v>142</v>
      </c>
      <c r="M27" s="145" t="s">
        <v>262</v>
      </c>
      <c r="N27" s="145" t="s">
        <v>266</v>
      </c>
      <c r="O27" s="147" t="s">
        <v>1057</v>
      </c>
      <c r="P27" s="142">
        <v>2353912.86</v>
      </c>
      <c r="Q27" s="142">
        <v>0</v>
      </c>
      <c r="R27" s="142">
        <v>0</v>
      </c>
      <c r="S27" s="142">
        <f t="shared" si="1"/>
        <v>2353912.86</v>
      </c>
      <c r="T27" s="142">
        <f t="shared" si="0"/>
        <v>590.17496803309507</v>
      </c>
      <c r="U27" s="142">
        <f t="shared" ref="U27:U28" si="6">V27</f>
        <v>1655.4595985458193</v>
      </c>
      <c r="V27" s="213">
        <f t="shared" si="4"/>
        <v>1655.4595985458193</v>
      </c>
      <c r="W27" s="213">
        <f t="shared" si="2"/>
        <v>1065.2846305127241</v>
      </c>
      <c r="X27" s="148" t="b">
        <f t="shared" si="3"/>
        <v>1</v>
      </c>
      <c r="Y27" s="211">
        <v>0</v>
      </c>
      <c r="Z27" s="211">
        <v>0</v>
      </c>
      <c r="AA27" s="211">
        <v>0</v>
      </c>
      <c r="AB27" s="211">
        <v>0</v>
      </c>
      <c r="AC27" s="211">
        <v>0</v>
      </c>
      <c r="AD27" s="211">
        <v>0</v>
      </c>
      <c r="AE27" s="211">
        <v>0</v>
      </c>
      <c r="AF27" s="214">
        <v>0</v>
      </c>
      <c r="AG27" s="211">
        <v>740.47</v>
      </c>
      <c r="AH27" s="214">
        <f>8917.04*AG27/I27</f>
        <v>1655.4595985458193</v>
      </c>
      <c r="AI27" s="211">
        <v>0</v>
      </c>
      <c r="AJ27" s="211">
        <v>0</v>
      </c>
      <c r="AK27" s="211">
        <v>0</v>
      </c>
      <c r="AL27" s="214">
        <v>0</v>
      </c>
      <c r="AM27" s="211">
        <v>0</v>
      </c>
      <c r="AN27" s="211">
        <v>0</v>
      </c>
      <c r="AO27" s="214">
        <v>0</v>
      </c>
      <c r="AP27" s="211">
        <v>0</v>
      </c>
      <c r="AQ27" s="211">
        <v>0</v>
      </c>
      <c r="AR27" s="211">
        <v>0</v>
      </c>
      <c r="AS27" s="211"/>
    </row>
    <row r="28" spans="1:45" s="148" customFormat="1" ht="36" customHeight="1" x14ac:dyDescent="0.25">
      <c r="A28" s="148">
        <v>1</v>
      </c>
      <c r="B28" s="143">
        <f>SUBTOTAL(103,$A$16:A28)</f>
        <v>13</v>
      </c>
      <c r="C28" s="144" t="s">
        <v>482</v>
      </c>
      <c r="D28" s="145">
        <v>1993</v>
      </c>
      <c r="E28" s="145"/>
      <c r="F28" s="146" t="s">
        <v>264</v>
      </c>
      <c r="G28" s="145">
        <v>9</v>
      </c>
      <c r="H28" s="145" t="s">
        <v>308</v>
      </c>
      <c r="I28" s="142">
        <v>6478</v>
      </c>
      <c r="J28" s="142">
        <v>6478</v>
      </c>
      <c r="K28" s="142">
        <v>6359.4</v>
      </c>
      <c r="L28" s="165">
        <v>358</v>
      </c>
      <c r="M28" s="145" t="s">
        <v>262</v>
      </c>
      <c r="N28" s="145" t="s">
        <v>266</v>
      </c>
      <c r="O28" s="147" t="s">
        <v>344</v>
      </c>
      <c r="P28" s="142">
        <v>2593330.65</v>
      </c>
      <c r="Q28" s="142">
        <v>0</v>
      </c>
      <c r="R28" s="142">
        <v>0</v>
      </c>
      <c r="S28" s="142">
        <f t="shared" si="1"/>
        <v>2593330.65</v>
      </c>
      <c r="T28" s="142">
        <f t="shared" si="0"/>
        <v>400.32890552639702</v>
      </c>
      <c r="U28" s="142">
        <f t="shared" si="6"/>
        <v>1293.9205927755481</v>
      </c>
      <c r="V28" s="213">
        <f t="shared" si="4"/>
        <v>1293.9205927755481</v>
      </c>
      <c r="W28" s="213">
        <f t="shared" si="2"/>
        <v>893.59168724915116</v>
      </c>
      <c r="X28" s="148" t="b">
        <f t="shared" si="3"/>
        <v>1</v>
      </c>
      <c r="Y28" s="211">
        <v>0</v>
      </c>
      <c r="Z28" s="211">
        <v>0</v>
      </c>
      <c r="AA28" s="211">
        <v>0</v>
      </c>
      <c r="AB28" s="211">
        <v>0</v>
      </c>
      <c r="AC28" s="211">
        <v>0</v>
      </c>
      <c r="AD28" s="211">
        <v>0</v>
      </c>
      <c r="AE28" s="211">
        <v>0</v>
      </c>
      <c r="AF28" s="214">
        <v>0</v>
      </c>
      <c r="AG28" s="211">
        <v>940</v>
      </c>
      <c r="AH28" s="214">
        <f>8917.04*AG28/I28</f>
        <v>1293.9205927755481</v>
      </c>
      <c r="AI28" s="211">
        <v>0</v>
      </c>
      <c r="AJ28" s="211">
        <v>0</v>
      </c>
      <c r="AK28" s="211">
        <v>0</v>
      </c>
      <c r="AL28" s="214">
        <v>0</v>
      </c>
      <c r="AM28" s="211">
        <v>0</v>
      </c>
      <c r="AN28" s="211">
        <v>0</v>
      </c>
      <c r="AO28" s="214">
        <v>0</v>
      </c>
      <c r="AP28" s="211">
        <v>0</v>
      </c>
      <c r="AQ28" s="211">
        <v>0</v>
      </c>
      <c r="AR28" s="211">
        <v>0</v>
      </c>
      <c r="AS28" s="211"/>
    </row>
    <row r="29" spans="1:45" s="148" customFormat="1" ht="36" customHeight="1" x14ac:dyDescent="0.25">
      <c r="A29" s="148">
        <v>1</v>
      </c>
      <c r="B29" s="143">
        <f>SUBTOTAL(103,$A$16:A29)</f>
        <v>14</v>
      </c>
      <c r="C29" s="144" t="s">
        <v>483</v>
      </c>
      <c r="D29" s="145">
        <v>1992</v>
      </c>
      <c r="E29" s="145"/>
      <c r="F29" s="146" t="s">
        <v>307</v>
      </c>
      <c r="G29" s="145">
        <v>9</v>
      </c>
      <c r="H29" s="145" t="s">
        <v>2203</v>
      </c>
      <c r="I29" s="142">
        <v>14455.8</v>
      </c>
      <c r="J29" s="142">
        <v>14455.7</v>
      </c>
      <c r="K29" s="142">
        <v>14455.7</v>
      </c>
      <c r="L29" s="165">
        <v>689</v>
      </c>
      <c r="M29" s="145" t="s">
        <v>262</v>
      </c>
      <c r="N29" s="145" t="s">
        <v>266</v>
      </c>
      <c r="O29" s="147" t="s">
        <v>344</v>
      </c>
      <c r="P29" s="142">
        <v>14319460.059999999</v>
      </c>
      <c r="Q29" s="142">
        <v>0</v>
      </c>
      <c r="R29" s="142">
        <v>0</v>
      </c>
      <c r="S29" s="142">
        <f t="shared" si="1"/>
        <v>14319460.059999999</v>
      </c>
      <c r="T29" s="142">
        <f t="shared" si="0"/>
        <v>990.56849569031112</v>
      </c>
      <c r="U29" s="142">
        <v>1360.1737710815037</v>
      </c>
      <c r="V29" s="213">
        <f t="shared" si="4"/>
        <v>1360.1737710815037</v>
      </c>
      <c r="W29" s="213">
        <f t="shared" si="2"/>
        <v>369.60527539119255</v>
      </c>
      <c r="X29" s="148" t="b">
        <f t="shared" si="3"/>
        <v>1</v>
      </c>
      <c r="Y29" s="211">
        <v>0</v>
      </c>
      <c r="Z29" s="211">
        <v>0</v>
      </c>
      <c r="AA29" s="211">
        <v>0</v>
      </c>
      <c r="AB29" s="211">
        <v>0</v>
      </c>
      <c r="AC29" s="211">
        <v>0</v>
      </c>
      <c r="AD29" s="211">
        <v>0</v>
      </c>
      <c r="AE29" s="211">
        <v>8</v>
      </c>
      <c r="AF29" s="214">
        <f>2457800*AE29/I29</f>
        <v>1360.1737710815037</v>
      </c>
      <c r="AG29" s="211">
        <v>0</v>
      </c>
      <c r="AH29" s="211">
        <v>0</v>
      </c>
      <c r="AI29" s="211">
        <v>0</v>
      </c>
      <c r="AJ29" s="211">
        <v>0</v>
      </c>
      <c r="AK29" s="211">
        <v>0</v>
      </c>
      <c r="AL29" s="214">
        <v>0</v>
      </c>
      <c r="AM29" s="211">
        <v>0</v>
      </c>
      <c r="AN29" s="211">
        <v>0</v>
      </c>
      <c r="AO29" s="214">
        <v>0</v>
      </c>
      <c r="AP29" s="211">
        <v>0</v>
      </c>
      <c r="AQ29" s="211">
        <v>0</v>
      </c>
      <c r="AR29" s="211">
        <v>0</v>
      </c>
      <c r="AS29" s="211"/>
    </row>
    <row r="30" spans="1:45" s="148" customFormat="1" ht="36" customHeight="1" x14ac:dyDescent="0.25">
      <c r="A30" s="148">
        <v>1</v>
      </c>
      <c r="B30" s="143">
        <f>SUBTOTAL(103,$A$16:A30)</f>
        <v>15</v>
      </c>
      <c r="C30" s="144" t="s">
        <v>484</v>
      </c>
      <c r="D30" s="145">
        <v>1978</v>
      </c>
      <c r="E30" s="145"/>
      <c r="F30" s="146" t="s">
        <v>264</v>
      </c>
      <c r="G30" s="145">
        <v>5</v>
      </c>
      <c r="H30" s="145" t="s">
        <v>300</v>
      </c>
      <c r="I30" s="142">
        <v>1058.5</v>
      </c>
      <c r="J30" s="142">
        <v>777.2</v>
      </c>
      <c r="K30" s="142">
        <v>583.20000000000005</v>
      </c>
      <c r="L30" s="165">
        <v>37</v>
      </c>
      <c r="M30" s="145" t="s">
        <v>262</v>
      </c>
      <c r="N30" s="145" t="s">
        <v>266</v>
      </c>
      <c r="O30" s="147" t="s">
        <v>344</v>
      </c>
      <c r="P30" s="142">
        <v>721831.31</v>
      </c>
      <c r="Q30" s="142">
        <v>0</v>
      </c>
      <c r="R30" s="142">
        <v>0</v>
      </c>
      <c r="S30" s="142">
        <f t="shared" si="1"/>
        <v>721831.31</v>
      </c>
      <c r="T30" s="142">
        <f t="shared" si="0"/>
        <v>681.93794048181394</v>
      </c>
      <c r="U30" s="142">
        <f t="shared" ref="U30:U33" si="7">V30</f>
        <v>2106.0557392536607</v>
      </c>
      <c r="V30" s="213">
        <f t="shared" si="4"/>
        <v>2106.0557392536607</v>
      </c>
      <c r="W30" s="213">
        <f t="shared" si="2"/>
        <v>1424.1177987718468</v>
      </c>
      <c r="X30" s="148" t="b">
        <f t="shared" si="3"/>
        <v>1</v>
      </c>
      <c r="Y30" s="211">
        <v>0</v>
      </c>
      <c r="Z30" s="211">
        <v>0</v>
      </c>
      <c r="AA30" s="211">
        <v>0</v>
      </c>
      <c r="AB30" s="211">
        <v>0</v>
      </c>
      <c r="AC30" s="211">
        <v>0</v>
      </c>
      <c r="AD30" s="211">
        <v>0</v>
      </c>
      <c r="AE30" s="211">
        <v>0</v>
      </c>
      <c r="AF30" s="214">
        <v>0</v>
      </c>
      <c r="AG30" s="211">
        <v>250</v>
      </c>
      <c r="AH30" s="214">
        <f>8917.04*AG30/I30</f>
        <v>2106.0557392536607</v>
      </c>
      <c r="AI30" s="211">
        <v>0</v>
      </c>
      <c r="AJ30" s="211">
        <v>0</v>
      </c>
      <c r="AK30" s="211">
        <v>0</v>
      </c>
      <c r="AL30" s="214">
        <v>0</v>
      </c>
      <c r="AM30" s="211">
        <v>0</v>
      </c>
      <c r="AN30" s="211">
        <v>0</v>
      </c>
      <c r="AO30" s="214">
        <v>0</v>
      </c>
      <c r="AP30" s="211">
        <v>0</v>
      </c>
      <c r="AQ30" s="211">
        <v>0</v>
      </c>
      <c r="AR30" s="211">
        <v>0</v>
      </c>
      <c r="AS30" s="211"/>
    </row>
    <row r="31" spans="1:45" s="148" customFormat="1" ht="36" customHeight="1" x14ac:dyDescent="0.25">
      <c r="A31" s="148">
        <v>1</v>
      </c>
      <c r="B31" s="143">
        <f>SUBTOTAL(103,$A$16:A31)</f>
        <v>16</v>
      </c>
      <c r="C31" s="144" t="s">
        <v>489</v>
      </c>
      <c r="D31" s="145">
        <v>1968</v>
      </c>
      <c r="E31" s="145"/>
      <c r="F31" s="146" t="s">
        <v>264</v>
      </c>
      <c r="G31" s="145">
        <v>5</v>
      </c>
      <c r="H31" s="145" t="s">
        <v>347</v>
      </c>
      <c r="I31" s="142">
        <v>6224.9</v>
      </c>
      <c r="J31" s="142">
        <v>4706.8</v>
      </c>
      <c r="K31" s="142">
        <v>3495.5</v>
      </c>
      <c r="L31" s="165">
        <v>225</v>
      </c>
      <c r="M31" s="145" t="s">
        <v>262</v>
      </c>
      <c r="N31" s="145" t="s">
        <v>266</v>
      </c>
      <c r="O31" s="147" t="s">
        <v>1348</v>
      </c>
      <c r="P31" s="142">
        <v>3879957</v>
      </c>
      <c r="Q31" s="142">
        <v>0</v>
      </c>
      <c r="R31" s="142">
        <v>0</v>
      </c>
      <c r="S31" s="142">
        <f t="shared" si="1"/>
        <v>3879957</v>
      </c>
      <c r="T31" s="142">
        <f t="shared" si="0"/>
        <v>623.29627785185312</v>
      </c>
      <c r="U31" s="142">
        <f t="shared" si="7"/>
        <v>1461.128821346528</v>
      </c>
      <c r="V31" s="213">
        <f t="shared" si="4"/>
        <v>1461.128821346528</v>
      </c>
      <c r="W31" s="213">
        <f t="shared" si="2"/>
        <v>837.83254349467484</v>
      </c>
      <c r="X31" s="148" t="b">
        <f t="shared" si="3"/>
        <v>1</v>
      </c>
      <c r="Y31" s="211">
        <v>0</v>
      </c>
      <c r="Z31" s="211">
        <v>0</v>
      </c>
      <c r="AA31" s="211">
        <v>0</v>
      </c>
      <c r="AB31" s="211">
        <v>0</v>
      </c>
      <c r="AC31" s="211">
        <v>0</v>
      </c>
      <c r="AD31" s="211">
        <v>0</v>
      </c>
      <c r="AE31" s="211">
        <v>0</v>
      </c>
      <c r="AF31" s="214">
        <v>0</v>
      </c>
      <c r="AG31" s="211">
        <v>1020</v>
      </c>
      <c r="AH31" s="214">
        <f>8917.04*AG31/I31</f>
        <v>1461.128821346528</v>
      </c>
      <c r="AI31" s="211">
        <v>0</v>
      </c>
      <c r="AJ31" s="211">
        <v>0</v>
      </c>
      <c r="AK31" s="211">
        <v>0</v>
      </c>
      <c r="AL31" s="214">
        <v>0</v>
      </c>
      <c r="AM31" s="211">
        <v>0</v>
      </c>
      <c r="AN31" s="211">
        <v>0</v>
      </c>
      <c r="AO31" s="214">
        <v>0</v>
      </c>
      <c r="AP31" s="211">
        <v>0</v>
      </c>
      <c r="AQ31" s="211">
        <v>0</v>
      </c>
      <c r="AR31" s="211">
        <v>0</v>
      </c>
      <c r="AS31" s="211"/>
    </row>
    <row r="32" spans="1:45" s="148" customFormat="1" ht="36" customHeight="1" x14ac:dyDescent="0.25">
      <c r="A32" s="148">
        <v>1</v>
      </c>
      <c r="B32" s="143">
        <f>SUBTOTAL(103,$A$16:A32)</f>
        <v>17</v>
      </c>
      <c r="C32" s="144" t="s">
        <v>1587</v>
      </c>
      <c r="D32" s="145">
        <v>1988</v>
      </c>
      <c r="E32" s="145"/>
      <c r="F32" s="146" t="s">
        <v>307</v>
      </c>
      <c r="G32" s="145">
        <v>5</v>
      </c>
      <c r="H32" s="145" t="s">
        <v>308</v>
      </c>
      <c r="I32" s="142">
        <v>2989.1</v>
      </c>
      <c r="J32" s="142">
        <v>2076.5</v>
      </c>
      <c r="K32" s="142">
        <v>2076.5</v>
      </c>
      <c r="L32" s="165">
        <v>97</v>
      </c>
      <c r="M32" s="145" t="s">
        <v>262</v>
      </c>
      <c r="N32" s="145" t="s">
        <v>266</v>
      </c>
      <c r="O32" s="147" t="s">
        <v>1348</v>
      </c>
      <c r="P32" s="142">
        <v>1297271</v>
      </c>
      <c r="Q32" s="142">
        <v>0</v>
      </c>
      <c r="R32" s="142">
        <v>0</v>
      </c>
      <c r="S32" s="142">
        <f t="shared" si="1"/>
        <v>1297271</v>
      </c>
      <c r="T32" s="142">
        <f t="shared" si="0"/>
        <v>434.00053527817738</v>
      </c>
      <c r="U32" s="142">
        <f t="shared" si="7"/>
        <v>1637.7688802649629</v>
      </c>
      <c r="V32" s="213">
        <f t="shared" si="4"/>
        <v>1637.7688802649629</v>
      </c>
      <c r="W32" s="213">
        <f t="shared" si="2"/>
        <v>1203.7683449867855</v>
      </c>
      <c r="X32" s="148" t="b">
        <f t="shared" si="3"/>
        <v>1</v>
      </c>
      <c r="Y32" s="211">
        <v>0</v>
      </c>
      <c r="Z32" s="211">
        <v>0</v>
      </c>
      <c r="AA32" s="211">
        <v>0</v>
      </c>
      <c r="AB32" s="211">
        <v>0</v>
      </c>
      <c r="AC32" s="211">
        <v>0</v>
      </c>
      <c r="AD32" s="211">
        <v>0</v>
      </c>
      <c r="AE32" s="211">
        <v>0</v>
      </c>
      <c r="AF32" s="214">
        <v>0</v>
      </c>
      <c r="AG32" s="211">
        <v>549</v>
      </c>
      <c r="AH32" s="214">
        <f>8917.04*AG32/I32</f>
        <v>1637.7688802649629</v>
      </c>
      <c r="AI32" s="211">
        <v>0</v>
      </c>
      <c r="AJ32" s="211">
        <v>0</v>
      </c>
      <c r="AK32" s="211">
        <v>0</v>
      </c>
      <c r="AL32" s="214">
        <v>0</v>
      </c>
      <c r="AM32" s="211">
        <v>0</v>
      </c>
      <c r="AN32" s="211">
        <v>0</v>
      </c>
      <c r="AO32" s="214">
        <v>0</v>
      </c>
      <c r="AP32" s="211">
        <v>0</v>
      </c>
      <c r="AQ32" s="211">
        <v>0</v>
      </c>
      <c r="AR32" s="211">
        <v>0</v>
      </c>
      <c r="AS32" s="211"/>
    </row>
    <row r="33" spans="1:45" s="148" customFormat="1" ht="36" customHeight="1" x14ac:dyDescent="0.25">
      <c r="A33" s="148">
        <v>1</v>
      </c>
      <c r="B33" s="143">
        <f>SUBTOTAL(103,$A$16:A33)</f>
        <v>18</v>
      </c>
      <c r="C33" s="144" t="s">
        <v>490</v>
      </c>
      <c r="D33" s="145">
        <v>1988</v>
      </c>
      <c r="E33" s="145"/>
      <c r="F33" s="146" t="s">
        <v>264</v>
      </c>
      <c r="G33" s="145">
        <v>5</v>
      </c>
      <c r="H33" s="145" t="s">
        <v>308</v>
      </c>
      <c r="I33" s="142">
        <v>4166.5</v>
      </c>
      <c r="J33" s="142">
        <v>3487.5</v>
      </c>
      <c r="K33" s="142">
        <v>3487.5</v>
      </c>
      <c r="L33" s="165">
        <v>156</v>
      </c>
      <c r="M33" s="145" t="s">
        <v>262</v>
      </c>
      <c r="N33" s="145" t="s">
        <v>266</v>
      </c>
      <c r="O33" s="147" t="s">
        <v>1363</v>
      </c>
      <c r="P33" s="142">
        <v>2988276</v>
      </c>
      <c r="Q33" s="142">
        <v>0</v>
      </c>
      <c r="R33" s="142">
        <v>0</v>
      </c>
      <c r="S33" s="142">
        <f t="shared" si="1"/>
        <v>2988276</v>
      </c>
      <c r="T33" s="142">
        <f t="shared" si="0"/>
        <v>717.21492859714385</v>
      </c>
      <c r="U33" s="142">
        <f t="shared" si="7"/>
        <v>2097.3717028681149</v>
      </c>
      <c r="V33" s="213">
        <f t="shared" si="4"/>
        <v>2097.3717028681149</v>
      </c>
      <c r="W33" s="213">
        <f t="shared" si="2"/>
        <v>1380.156774270971</v>
      </c>
      <c r="X33" s="148" t="b">
        <f t="shared" si="3"/>
        <v>1</v>
      </c>
      <c r="Y33" s="211">
        <v>0</v>
      </c>
      <c r="Z33" s="211">
        <v>0</v>
      </c>
      <c r="AA33" s="211">
        <v>0</v>
      </c>
      <c r="AB33" s="211">
        <v>0</v>
      </c>
      <c r="AC33" s="211">
        <v>0</v>
      </c>
      <c r="AD33" s="211">
        <v>0</v>
      </c>
      <c r="AE33" s="211">
        <v>0</v>
      </c>
      <c r="AF33" s="214">
        <v>0</v>
      </c>
      <c r="AG33" s="211">
        <v>980</v>
      </c>
      <c r="AH33" s="214">
        <f>8917.04*AG33/I33</f>
        <v>2097.3717028681149</v>
      </c>
      <c r="AI33" s="211">
        <v>0</v>
      </c>
      <c r="AJ33" s="211">
        <v>0</v>
      </c>
      <c r="AK33" s="211">
        <v>0</v>
      </c>
      <c r="AL33" s="214">
        <v>0</v>
      </c>
      <c r="AM33" s="211">
        <v>0</v>
      </c>
      <c r="AN33" s="211">
        <v>0</v>
      </c>
      <c r="AO33" s="214">
        <v>0</v>
      </c>
      <c r="AP33" s="211">
        <v>0</v>
      </c>
      <c r="AQ33" s="211">
        <v>0</v>
      </c>
      <c r="AR33" s="211">
        <v>0</v>
      </c>
      <c r="AS33" s="211"/>
    </row>
    <row r="34" spans="1:45" s="148" customFormat="1" ht="36" customHeight="1" x14ac:dyDescent="0.25">
      <c r="A34" s="148">
        <v>1</v>
      </c>
      <c r="B34" s="143">
        <f>SUBTOTAL(103,$A$16:A34)</f>
        <v>19</v>
      </c>
      <c r="C34" s="144" t="s">
        <v>492</v>
      </c>
      <c r="D34" s="145">
        <v>1985</v>
      </c>
      <c r="E34" s="145"/>
      <c r="F34" s="146" t="s">
        <v>307</v>
      </c>
      <c r="G34" s="145">
        <v>2</v>
      </c>
      <c r="H34" s="145" t="s">
        <v>299</v>
      </c>
      <c r="I34" s="142">
        <v>617.79999999999995</v>
      </c>
      <c r="J34" s="142">
        <v>560.5</v>
      </c>
      <c r="K34" s="142">
        <v>560.5</v>
      </c>
      <c r="L34" s="165">
        <v>38</v>
      </c>
      <c r="M34" s="145" t="s">
        <v>262</v>
      </c>
      <c r="N34" s="145" t="s">
        <v>266</v>
      </c>
      <c r="O34" s="147" t="s">
        <v>1347</v>
      </c>
      <c r="P34" s="142">
        <v>56688.3</v>
      </c>
      <c r="Q34" s="142">
        <v>0</v>
      </c>
      <c r="R34" s="142">
        <v>0</v>
      </c>
      <c r="S34" s="142">
        <f t="shared" si="1"/>
        <v>56688.3</v>
      </c>
      <c r="T34" s="142">
        <f t="shared" si="0"/>
        <v>91.758336031078031</v>
      </c>
      <c r="U34" s="142">
        <v>91.758336031078031</v>
      </c>
      <c r="V34" s="213">
        <f t="shared" ref="V34:V35" si="8">T34</f>
        <v>91.758336031078031</v>
      </c>
      <c r="W34" s="213">
        <f t="shared" si="2"/>
        <v>0</v>
      </c>
      <c r="X34" s="148" t="b">
        <f t="shared" si="3"/>
        <v>1</v>
      </c>
      <c r="Y34" s="211">
        <v>0</v>
      </c>
      <c r="Z34" s="211">
        <v>0</v>
      </c>
      <c r="AA34" s="211">
        <v>0</v>
      </c>
      <c r="AB34" s="211">
        <v>0</v>
      </c>
      <c r="AC34" s="211">
        <v>0</v>
      </c>
      <c r="AD34" s="211">
        <v>0</v>
      </c>
      <c r="AE34" s="211">
        <v>0</v>
      </c>
      <c r="AF34" s="214">
        <v>0</v>
      </c>
      <c r="AG34" s="211">
        <v>0</v>
      </c>
      <c r="AH34" s="211">
        <v>0</v>
      </c>
      <c r="AI34" s="211">
        <v>0</v>
      </c>
      <c r="AJ34" s="211">
        <v>0</v>
      </c>
      <c r="AK34" s="211">
        <v>0</v>
      </c>
      <c r="AL34" s="214">
        <v>0</v>
      </c>
      <c r="AM34" s="211">
        <v>0</v>
      </c>
      <c r="AN34" s="211">
        <v>0</v>
      </c>
      <c r="AO34" s="214">
        <v>0</v>
      </c>
      <c r="AP34" s="211">
        <v>0</v>
      </c>
      <c r="AQ34" s="211">
        <v>0</v>
      </c>
      <c r="AR34" s="211">
        <v>0</v>
      </c>
      <c r="AS34" s="211"/>
    </row>
    <row r="35" spans="1:45" s="148" customFormat="1" ht="36" customHeight="1" x14ac:dyDescent="0.25">
      <c r="A35" s="148">
        <v>1</v>
      </c>
      <c r="B35" s="143">
        <f>SUBTOTAL(103,$A$16:A35)</f>
        <v>20</v>
      </c>
      <c r="C35" s="144" t="s">
        <v>493</v>
      </c>
      <c r="D35" s="145">
        <v>1967</v>
      </c>
      <c r="E35" s="145"/>
      <c r="F35" s="146" t="s">
        <v>264</v>
      </c>
      <c r="G35" s="145">
        <v>2</v>
      </c>
      <c r="H35" s="145" t="s">
        <v>299</v>
      </c>
      <c r="I35" s="142">
        <v>709.3</v>
      </c>
      <c r="J35" s="142">
        <v>653.29999999999995</v>
      </c>
      <c r="K35" s="142">
        <v>653.29999999999995</v>
      </c>
      <c r="L35" s="165">
        <v>36</v>
      </c>
      <c r="M35" s="145" t="s">
        <v>262</v>
      </c>
      <c r="N35" s="145" t="s">
        <v>266</v>
      </c>
      <c r="O35" s="147" t="s">
        <v>1347</v>
      </c>
      <c r="P35" s="142">
        <v>89064.28</v>
      </c>
      <c r="Q35" s="142">
        <v>0</v>
      </c>
      <c r="R35" s="142">
        <v>0</v>
      </c>
      <c r="S35" s="142">
        <f t="shared" si="1"/>
        <v>89064.28</v>
      </c>
      <c r="T35" s="142">
        <f t="shared" si="0"/>
        <v>125.56644579162555</v>
      </c>
      <c r="U35" s="142">
        <v>125.56644579162555</v>
      </c>
      <c r="V35" s="213">
        <f t="shared" si="8"/>
        <v>125.56644579162555</v>
      </c>
      <c r="W35" s="213">
        <f t="shared" si="2"/>
        <v>0</v>
      </c>
      <c r="X35" s="148" t="b">
        <f t="shared" si="3"/>
        <v>1</v>
      </c>
      <c r="Y35" s="211">
        <v>0</v>
      </c>
      <c r="Z35" s="211">
        <v>0</v>
      </c>
      <c r="AA35" s="211">
        <v>0</v>
      </c>
      <c r="AB35" s="211">
        <v>0</v>
      </c>
      <c r="AC35" s="211">
        <v>0</v>
      </c>
      <c r="AD35" s="211">
        <v>0</v>
      </c>
      <c r="AE35" s="211">
        <v>0</v>
      </c>
      <c r="AF35" s="214">
        <v>0</v>
      </c>
      <c r="AG35" s="211">
        <v>0</v>
      </c>
      <c r="AH35" s="211">
        <v>0</v>
      </c>
      <c r="AI35" s="211">
        <v>0</v>
      </c>
      <c r="AJ35" s="211">
        <v>0</v>
      </c>
      <c r="AK35" s="211">
        <v>0</v>
      </c>
      <c r="AL35" s="214">
        <v>0</v>
      </c>
      <c r="AM35" s="211">
        <v>0</v>
      </c>
      <c r="AN35" s="211">
        <v>0</v>
      </c>
      <c r="AO35" s="214">
        <v>0</v>
      </c>
      <c r="AP35" s="211">
        <v>0</v>
      </c>
      <c r="AQ35" s="211">
        <v>0</v>
      </c>
      <c r="AR35" s="211">
        <v>0</v>
      </c>
      <c r="AS35" s="211"/>
    </row>
    <row r="36" spans="1:45" s="148" customFormat="1" ht="36" customHeight="1" x14ac:dyDescent="0.25">
      <c r="A36" s="148">
        <v>1</v>
      </c>
      <c r="B36" s="143">
        <f>SUBTOTAL(103,$A$16:A36)</f>
        <v>21</v>
      </c>
      <c r="C36" s="144" t="s">
        <v>494</v>
      </c>
      <c r="D36" s="145">
        <v>1972</v>
      </c>
      <c r="E36" s="145"/>
      <c r="F36" s="146" t="s">
        <v>264</v>
      </c>
      <c r="G36" s="145">
        <v>2</v>
      </c>
      <c r="H36" s="145" t="s">
        <v>299</v>
      </c>
      <c r="I36" s="142">
        <v>790.6</v>
      </c>
      <c r="J36" s="142">
        <v>790.6</v>
      </c>
      <c r="K36" s="142">
        <v>790.6</v>
      </c>
      <c r="L36" s="165">
        <v>48</v>
      </c>
      <c r="M36" s="145" t="s">
        <v>262</v>
      </c>
      <c r="N36" s="145" t="s">
        <v>266</v>
      </c>
      <c r="O36" s="147" t="s">
        <v>1594</v>
      </c>
      <c r="P36" s="142">
        <v>2641217.09</v>
      </c>
      <c r="Q36" s="142">
        <v>0</v>
      </c>
      <c r="R36" s="142">
        <v>0</v>
      </c>
      <c r="S36" s="142">
        <f t="shared" si="1"/>
        <v>2641217.09</v>
      </c>
      <c r="T36" s="142">
        <f t="shared" si="0"/>
        <v>3340.7754743232986</v>
      </c>
      <c r="U36" s="142">
        <f>V36</f>
        <v>7376.3523399949408</v>
      </c>
      <c r="V36" s="213">
        <f t="shared" si="4"/>
        <v>7376.3523399949408</v>
      </c>
      <c r="W36" s="213">
        <f t="shared" si="2"/>
        <v>4035.5768656716423</v>
      </c>
      <c r="X36" s="148" t="b">
        <f t="shared" si="3"/>
        <v>1</v>
      </c>
      <c r="Y36" s="211">
        <v>0</v>
      </c>
      <c r="Z36" s="211">
        <v>0</v>
      </c>
      <c r="AA36" s="211">
        <v>0</v>
      </c>
      <c r="AB36" s="211">
        <v>0</v>
      </c>
      <c r="AC36" s="211">
        <v>0</v>
      </c>
      <c r="AD36" s="211">
        <v>0</v>
      </c>
      <c r="AE36" s="211">
        <v>0</v>
      </c>
      <c r="AF36" s="214">
        <v>0</v>
      </c>
      <c r="AG36" s="211">
        <v>654</v>
      </c>
      <c r="AH36" s="214">
        <f>8917.04*AG36/I36</f>
        <v>7376.3523399949408</v>
      </c>
      <c r="AI36" s="211">
        <v>0</v>
      </c>
      <c r="AJ36" s="211">
        <v>0</v>
      </c>
      <c r="AK36" s="211">
        <v>0</v>
      </c>
      <c r="AL36" s="214">
        <v>0</v>
      </c>
      <c r="AM36" s="211">
        <v>0</v>
      </c>
      <c r="AN36" s="211">
        <v>0</v>
      </c>
      <c r="AO36" s="214">
        <v>0</v>
      </c>
      <c r="AP36" s="211">
        <v>0</v>
      </c>
      <c r="AQ36" s="211">
        <v>0</v>
      </c>
      <c r="AR36" s="211">
        <v>0</v>
      </c>
      <c r="AS36" s="211"/>
    </row>
    <row r="37" spans="1:45" s="148" customFormat="1" ht="36" customHeight="1" x14ac:dyDescent="0.25">
      <c r="A37" s="148">
        <v>1</v>
      </c>
      <c r="B37" s="143">
        <f>SUBTOTAL(103,$A$16:A37)</f>
        <v>22</v>
      </c>
      <c r="C37" s="144" t="s">
        <v>495</v>
      </c>
      <c r="D37" s="145">
        <v>1994</v>
      </c>
      <c r="E37" s="145"/>
      <c r="F37" s="146" t="s">
        <v>307</v>
      </c>
      <c r="G37" s="145">
        <v>9</v>
      </c>
      <c r="H37" s="145" t="s">
        <v>353</v>
      </c>
      <c r="I37" s="142">
        <v>14325</v>
      </c>
      <c r="J37" s="142">
        <v>14325</v>
      </c>
      <c r="K37" s="142">
        <v>14166</v>
      </c>
      <c r="L37" s="165">
        <v>585</v>
      </c>
      <c r="M37" s="145" t="s">
        <v>262</v>
      </c>
      <c r="N37" s="145" t="s">
        <v>266</v>
      </c>
      <c r="O37" s="147" t="s">
        <v>344</v>
      </c>
      <c r="P37" s="142">
        <v>12192587.91</v>
      </c>
      <c r="Q37" s="142">
        <v>0</v>
      </c>
      <c r="R37" s="142">
        <v>0</v>
      </c>
      <c r="S37" s="142">
        <f t="shared" si="1"/>
        <v>12192587.91</v>
      </c>
      <c r="T37" s="142">
        <f t="shared" si="0"/>
        <v>851.14051727748688</v>
      </c>
      <c r="U37" s="142">
        <v>1201.0191972076789</v>
      </c>
      <c r="V37" s="213">
        <f t="shared" si="4"/>
        <v>1201.0191972076789</v>
      </c>
      <c r="W37" s="213">
        <f t="shared" si="2"/>
        <v>349.87867993019199</v>
      </c>
      <c r="X37" s="148" t="b">
        <f t="shared" si="3"/>
        <v>1</v>
      </c>
      <c r="Y37" s="211">
        <v>0</v>
      </c>
      <c r="Z37" s="211">
        <v>0</v>
      </c>
      <c r="AA37" s="211">
        <v>0</v>
      </c>
      <c r="AB37" s="211">
        <v>0</v>
      </c>
      <c r="AC37" s="211">
        <v>0</v>
      </c>
      <c r="AD37" s="211">
        <v>0</v>
      </c>
      <c r="AE37" s="211">
        <v>7</v>
      </c>
      <c r="AF37" s="214">
        <f>2457800*AE37/I37</f>
        <v>1201.0191972076789</v>
      </c>
      <c r="AG37" s="211">
        <v>0</v>
      </c>
      <c r="AH37" s="211">
        <v>0</v>
      </c>
      <c r="AI37" s="211">
        <v>0</v>
      </c>
      <c r="AJ37" s="211">
        <v>0</v>
      </c>
      <c r="AK37" s="211">
        <v>0</v>
      </c>
      <c r="AL37" s="214">
        <v>0</v>
      </c>
      <c r="AM37" s="211">
        <v>0</v>
      </c>
      <c r="AN37" s="211">
        <v>0</v>
      </c>
      <c r="AO37" s="214">
        <v>0</v>
      </c>
      <c r="AP37" s="211">
        <v>0</v>
      </c>
      <c r="AQ37" s="211">
        <v>0</v>
      </c>
      <c r="AR37" s="211">
        <v>0</v>
      </c>
      <c r="AS37" s="211"/>
    </row>
    <row r="38" spans="1:45" s="148" customFormat="1" ht="36" customHeight="1" x14ac:dyDescent="0.25">
      <c r="A38" s="148">
        <v>1</v>
      </c>
      <c r="B38" s="143">
        <f>SUBTOTAL(103,$A$16:A38)</f>
        <v>23</v>
      </c>
      <c r="C38" s="144" t="s">
        <v>496</v>
      </c>
      <c r="D38" s="145">
        <v>1994</v>
      </c>
      <c r="E38" s="145"/>
      <c r="F38" s="146" t="s">
        <v>307</v>
      </c>
      <c r="G38" s="145">
        <v>9</v>
      </c>
      <c r="H38" s="145" t="s">
        <v>308</v>
      </c>
      <c r="I38" s="142">
        <v>5491.1</v>
      </c>
      <c r="J38" s="142">
        <v>5491.1</v>
      </c>
      <c r="K38" s="142">
        <v>5444.9</v>
      </c>
      <c r="L38" s="165">
        <v>236</v>
      </c>
      <c r="M38" s="145" t="s">
        <v>262</v>
      </c>
      <c r="N38" s="145" t="s">
        <v>266</v>
      </c>
      <c r="O38" s="147" t="s">
        <v>344</v>
      </c>
      <c r="P38" s="142">
        <v>3433160.05</v>
      </c>
      <c r="Q38" s="142">
        <v>0</v>
      </c>
      <c r="R38" s="142">
        <v>0</v>
      </c>
      <c r="S38" s="142">
        <f t="shared" si="1"/>
        <v>3433160.05</v>
      </c>
      <c r="T38" s="142">
        <f t="shared" si="0"/>
        <v>625.22264209356956</v>
      </c>
      <c r="U38" s="142">
        <v>895.19404126677705</v>
      </c>
      <c r="V38" s="213">
        <f t="shared" si="4"/>
        <v>895.19404126677705</v>
      </c>
      <c r="W38" s="213">
        <f t="shared" si="2"/>
        <v>269.97139917320749</v>
      </c>
      <c r="X38" s="148" t="b">
        <f t="shared" si="3"/>
        <v>1</v>
      </c>
      <c r="Y38" s="211">
        <v>0</v>
      </c>
      <c r="Z38" s="211">
        <v>0</v>
      </c>
      <c r="AA38" s="211">
        <v>0</v>
      </c>
      <c r="AB38" s="211">
        <v>0</v>
      </c>
      <c r="AC38" s="211">
        <v>0</v>
      </c>
      <c r="AD38" s="211">
        <v>0</v>
      </c>
      <c r="AE38" s="211">
        <v>2</v>
      </c>
      <c r="AF38" s="214">
        <f>2457800*AE38/I38</f>
        <v>895.19404126677705</v>
      </c>
      <c r="AG38" s="211">
        <v>0</v>
      </c>
      <c r="AH38" s="211">
        <v>0</v>
      </c>
      <c r="AI38" s="211">
        <v>0</v>
      </c>
      <c r="AJ38" s="211">
        <v>0</v>
      </c>
      <c r="AK38" s="211">
        <v>0</v>
      </c>
      <c r="AL38" s="214">
        <v>0</v>
      </c>
      <c r="AM38" s="211">
        <v>0</v>
      </c>
      <c r="AN38" s="211">
        <v>0</v>
      </c>
      <c r="AO38" s="214">
        <v>0</v>
      </c>
      <c r="AP38" s="211">
        <v>0</v>
      </c>
      <c r="AQ38" s="211">
        <v>0</v>
      </c>
      <c r="AR38" s="211">
        <v>0</v>
      </c>
      <c r="AS38" s="211"/>
    </row>
    <row r="39" spans="1:45" s="148" customFormat="1" ht="36" customHeight="1" x14ac:dyDescent="0.25">
      <c r="A39" s="148">
        <v>1</v>
      </c>
      <c r="B39" s="143">
        <f>SUBTOTAL(103,$A$16:A39)</f>
        <v>24</v>
      </c>
      <c r="C39" s="144" t="s">
        <v>497</v>
      </c>
      <c r="D39" s="145">
        <v>1993</v>
      </c>
      <c r="E39" s="145"/>
      <c r="F39" s="146" t="s">
        <v>307</v>
      </c>
      <c r="G39" s="145">
        <v>9</v>
      </c>
      <c r="H39" s="145" t="s">
        <v>300</v>
      </c>
      <c r="I39" s="142">
        <v>1614.7</v>
      </c>
      <c r="J39" s="142">
        <v>1614.7</v>
      </c>
      <c r="K39" s="142">
        <v>1585.9</v>
      </c>
      <c r="L39" s="165">
        <v>64</v>
      </c>
      <c r="M39" s="145" t="s">
        <v>262</v>
      </c>
      <c r="N39" s="145" t="s">
        <v>266</v>
      </c>
      <c r="O39" s="147" t="s">
        <v>344</v>
      </c>
      <c r="P39" s="142">
        <v>1772747.75</v>
      </c>
      <c r="Q39" s="142">
        <v>0</v>
      </c>
      <c r="R39" s="142">
        <v>0</v>
      </c>
      <c r="S39" s="142">
        <f t="shared" si="1"/>
        <v>1772747.75</v>
      </c>
      <c r="T39" s="142">
        <f t="shared" si="0"/>
        <v>1097.8805660494208</v>
      </c>
      <c r="U39" s="142">
        <v>1522.140335666068</v>
      </c>
      <c r="V39" s="213">
        <f t="shared" si="4"/>
        <v>1522.140335666068</v>
      </c>
      <c r="W39" s="213">
        <f t="shared" si="2"/>
        <v>424.25976961664719</v>
      </c>
      <c r="X39" s="148" t="b">
        <f t="shared" si="3"/>
        <v>1</v>
      </c>
      <c r="Y39" s="211">
        <v>0</v>
      </c>
      <c r="Z39" s="211">
        <v>0</v>
      </c>
      <c r="AA39" s="211">
        <v>0</v>
      </c>
      <c r="AB39" s="211">
        <v>0</v>
      </c>
      <c r="AC39" s="211">
        <v>0</v>
      </c>
      <c r="AD39" s="211">
        <v>0</v>
      </c>
      <c r="AE39" s="211">
        <v>1</v>
      </c>
      <c r="AF39" s="214">
        <f>2457800*AE39/I39</f>
        <v>1522.140335666068</v>
      </c>
      <c r="AG39" s="211">
        <v>0</v>
      </c>
      <c r="AH39" s="211">
        <v>0</v>
      </c>
      <c r="AI39" s="211">
        <v>0</v>
      </c>
      <c r="AJ39" s="211">
        <v>0</v>
      </c>
      <c r="AK39" s="211">
        <v>0</v>
      </c>
      <c r="AL39" s="214">
        <v>0</v>
      </c>
      <c r="AM39" s="211">
        <v>0</v>
      </c>
      <c r="AN39" s="211">
        <v>0</v>
      </c>
      <c r="AO39" s="214">
        <v>0</v>
      </c>
      <c r="AP39" s="211">
        <v>0</v>
      </c>
      <c r="AQ39" s="211">
        <v>0</v>
      </c>
      <c r="AR39" s="211">
        <v>0</v>
      </c>
      <c r="AS39" s="211"/>
    </row>
    <row r="40" spans="1:45" s="148" customFormat="1" ht="36" customHeight="1" x14ac:dyDescent="0.25">
      <c r="A40" s="148">
        <v>1</v>
      </c>
      <c r="B40" s="143">
        <f>SUBTOTAL(103,$A$16:A40)</f>
        <v>25</v>
      </c>
      <c r="C40" s="144" t="s">
        <v>498</v>
      </c>
      <c r="D40" s="145">
        <v>1993</v>
      </c>
      <c r="E40" s="145"/>
      <c r="F40" s="146" t="s">
        <v>307</v>
      </c>
      <c r="G40" s="145">
        <v>9</v>
      </c>
      <c r="H40" s="145" t="s">
        <v>299</v>
      </c>
      <c r="I40" s="142">
        <v>4490.3</v>
      </c>
      <c r="J40" s="142">
        <v>4490.3</v>
      </c>
      <c r="K40" s="142">
        <v>4474.6000000000004</v>
      </c>
      <c r="L40" s="165">
        <v>167</v>
      </c>
      <c r="M40" s="145" t="s">
        <v>262</v>
      </c>
      <c r="N40" s="145" t="s">
        <v>266</v>
      </c>
      <c r="O40" s="147" t="s">
        <v>344</v>
      </c>
      <c r="P40" s="142">
        <v>3535514.86</v>
      </c>
      <c r="Q40" s="142">
        <v>0</v>
      </c>
      <c r="R40" s="142">
        <v>0</v>
      </c>
      <c r="S40" s="142">
        <f t="shared" si="1"/>
        <v>3535514.86</v>
      </c>
      <c r="T40" s="142">
        <f t="shared" si="0"/>
        <v>787.36718259359054</v>
      </c>
      <c r="U40" s="142">
        <v>1094.7152751486537</v>
      </c>
      <c r="V40" s="213">
        <f t="shared" si="4"/>
        <v>1094.7152751486537</v>
      </c>
      <c r="W40" s="213">
        <f t="shared" si="2"/>
        <v>307.3480925550632</v>
      </c>
      <c r="X40" s="148" t="b">
        <f t="shared" si="3"/>
        <v>1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2</v>
      </c>
      <c r="AF40" s="214">
        <f>2457800*AE40/I40</f>
        <v>1094.7152751486537</v>
      </c>
      <c r="AG40" s="211">
        <v>0</v>
      </c>
      <c r="AH40" s="211">
        <v>0</v>
      </c>
      <c r="AI40" s="211">
        <v>0</v>
      </c>
      <c r="AJ40" s="211">
        <v>0</v>
      </c>
      <c r="AK40" s="211">
        <v>0</v>
      </c>
      <c r="AL40" s="214">
        <v>0</v>
      </c>
      <c r="AM40" s="211">
        <v>0</v>
      </c>
      <c r="AN40" s="211">
        <v>0</v>
      </c>
      <c r="AO40" s="214">
        <v>0</v>
      </c>
      <c r="AP40" s="211">
        <v>0</v>
      </c>
      <c r="AQ40" s="211">
        <v>0</v>
      </c>
      <c r="AR40" s="211">
        <v>0</v>
      </c>
      <c r="AS40" s="211"/>
    </row>
    <row r="41" spans="1:45" s="148" customFormat="1" ht="36" customHeight="1" x14ac:dyDescent="0.25">
      <c r="A41" s="148">
        <v>1</v>
      </c>
      <c r="B41" s="143">
        <f>SUBTOTAL(103,$A$16:A41)</f>
        <v>26</v>
      </c>
      <c r="C41" s="144" t="s">
        <v>499</v>
      </c>
      <c r="D41" s="145">
        <v>1987</v>
      </c>
      <c r="E41" s="145"/>
      <c r="F41" s="146" t="s">
        <v>264</v>
      </c>
      <c r="G41" s="145">
        <v>5</v>
      </c>
      <c r="H41" s="145" t="s">
        <v>299</v>
      </c>
      <c r="I41" s="142">
        <v>1670.9</v>
      </c>
      <c r="J41" s="142">
        <v>1146.4000000000001</v>
      </c>
      <c r="K41" s="142">
        <v>1146.4000000000001</v>
      </c>
      <c r="L41" s="165">
        <v>65</v>
      </c>
      <c r="M41" s="145" t="s">
        <v>262</v>
      </c>
      <c r="N41" s="145" t="s">
        <v>266</v>
      </c>
      <c r="O41" s="147" t="s">
        <v>1057</v>
      </c>
      <c r="P41" s="142">
        <v>1142069.99</v>
      </c>
      <c r="Q41" s="142">
        <v>0</v>
      </c>
      <c r="R41" s="142">
        <v>0</v>
      </c>
      <c r="S41" s="142">
        <f t="shared" si="1"/>
        <v>1142069.99</v>
      </c>
      <c r="T41" s="142">
        <f t="shared" si="0"/>
        <v>683.50588904183371</v>
      </c>
      <c r="U41" s="142">
        <f t="shared" ref="U41:U43" si="9">V41</f>
        <v>1631.5264042132983</v>
      </c>
      <c r="V41" s="213">
        <f t="shared" si="4"/>
        <v>1631.5264042132983</v>
      </c>
      <c r="W41" s="213">
        <f t="shared" si="2"/>
        <v>948.02051517146458</v>
      </c>
      <c r="X41" s="148" t="b">
        <f t="shared" si="3"/>
        <v>1</v>
      </c>
      <c r="Y41" s="211">
        <v>0</v>
      </c>
      <c r="Z41" s="211">
        <v>0</v>
      </c>
      <c r="AA41" s="211">
        <v>0</v>
      </c>
      <c r="AB41" s="211">
        <v>0</v>
      </c>
      <c r="AC41" s="211">
        <v>0</v>
      </c>
      <c r="AD41" s="211">
        <v>0</v>
      </c>
      <c r="AE41" s="211">
        <v>0</v>
      </c>
      <c r="AF41" s="214">
        <v>0</v>
      </c>
      <c r="AG41" s="211">
        <v>305.72000000000003</v>
      </c>
      <c r="AH41" s="214">
        <f>8917.04*AG41/I41</f>
        <v>1631.5264042132983</v>
      </c>
      <c r="AI41" s="211">
        <v>0</v>
      </c>
      <c r="AJ41" s="211">
        <v>0</v>
      </c>
      <c r="AK41" s="211">
        <v>0</v>
      </c>
      <c r="AL41" s="214">
        <v>0</v>
      </c>
      <c r="AM41" s="211">
        <v>0</v>
      </c>
      <c r="AN41" s="211">
        <v>0</v>
      </c>
      <c r="AO41" s="214">
        <v>0</v>
      </c>
      <c r="AP41" s="211">
        <v>0</v>
      </c>
      <c r="AQ41" s="211">
        <v>0</v>
      </c>
      <c r="AR41" s="211">
        <v>0</v>
      </c>
      <c r="AS41" s="211"/>
    </row>
    <row r="42" spans="1:45" s="148" customFormat="1" ht="36" customHeight="1" x14ac:dyDescent="0.25">
      <c r="A42" s="148">
        <v>1</v>
      </c>
      <c r="B42" s="143">
        <f>SUBTOTAL(103,$A$16:A42)</f>
        <v>27</v>
      </c>
      <c r="C42" s="144" t="s">
        <v>500</v>
      </c>
      <c r="D42" s="145">
        <v>1983</v>
      </c>
      <c r="E42" s="145"/>
      <c r="F42" s="146" t="s">
        <v>264</v>
      </c>
      <c r="G42" s="145">
        <v>5</v>
      </c>
      <c r="H42" s="145" t="s">
        <v>300</v>
      </c>
      <c r="I42" s="142">
        <v>628.5</v>
      </c>
      <c r="J42" s="142">
        <v>568.5</v>
      </c>
      <c r="K42" s="142">
        <v>568.5</v>
      </c>
      <c r="L42" s="165">
        <v>31</v>
      </c>
      <c r="M42" s="145" t="s">
        <v>262</v>
      </c>
      <c r="N42" s="145" t="s">
        <v>266</v>
      </c>
      <c r="O42" s="147" t="s">
        <v>1042</v>
      </c>
      <c r="P42" s="142">
        <v>715422.73</v>
      </c>
      <c r="Q42" s="142">
        <v>0</v>
      </c>
      <c r="R42" s="142">
        <v>0</v>
      </c>
      <c r="S42" s="142">
        <f t="shared" si="1"/>
        <v>715422.73</v>
      </c>
      <c r="T42" s="142">
        <f t="shared" si="0"/>
        <v>1138.301877486078</v>
      </c>
      <c r="U42" s="142">
        <f t="shared" si="9"/>
        <v>2142.3596499602227</v>
      </c>
      <c r="V42" s="213">
        <f t="shared" si="4"/>
        <v>2142.3596499602227</v>
      </c>
      <c r="W42" s="213">
        <f t="shared" si="2"/>
        <v>1004.0577724741447</v>
      </c>
      <c r="X42" s="148" t="b">
        <f t="shared" si="3"/>
        <v>1</v>
      </c>
      <c r="Y42" s="211">
        <v>0</v>
      </c>
      <c r="Z42" s="211">
        <v>0</v>
      </c>
      <c r="AA42" s="211">
        <v>0</v>
      </c>
      <c r="AB42" s="211">
        <v>0</v>
      </c>
      <c r="AC42" s="211">
        <v>0</v>
      </c>
      <c r="AD42" s="211">
        <v>0</v>
      </c>
      <c r="AE42" s="211">
        <v>0</v>
      </c>
      <c r="AF42" s="214">
        <v>0</v>
      </c>
      <c r="AG42" s="211">
        <v>151</v>
      </c>
      <c r="AH42" s="214">
        <f>8917.04*AG42/I42</f>
        <v>2142.3596499602227</v>
      </c>
      <c r="AI42" s="211">
        <v>0</v>
      </c>
      <c r="AJ42" s="211">
        <v>0</v>
      </c>
      <c r="AK42" s="211">
        <v>0</v>
      </c>
      <c r="AL42" s="214">
        <v>0</v>
      </c>
      <c r="AM42" s="211">
        <v>0</v>
      </c>
      <c r="AN42" s="211">
        <v>0</v>
      </c>
      <c r="AO42" s="214">
        <v>0</v>
      </c>
      <c r="AP42" s="211">
        <v>0</v>
      </c>
      <c r="AQ42" s="211">
        <v>0</v>
      </c>
      <c r="AR42" s="211">
        <v>0</v>
      </c>
      <c r="AS42" s="211"/>
    </row>
    <row r="43" spans="1:45" s="148" customFormat="1" ht="36" customHeight="1" x14ac:dyDescent="0.25">
      <c r="A43" s="148">
        <v>1</v>
      </c>
      <c r="B43" s="143">
        <f>SUBTOTAL(103,$A$16:A43)</f>
        <v>28</v>
      </c>
      <c r="C43" s="144" t="s">
        <v>501</v>
      </c>
      <c r="D43" s="145">
        <v>1959</v>
      </c>
      <c r="E43" s="145"/>
      <c r="F43" s="146" t="s">
        <v>264</v>
      </c>
      <c r="G43" s="145">
        <v>2</v>
      </c>
      <c r="H43" s="145" t="s">
        <v>300</v>
      </c>
      <c r="I43" s="142">
        <v>313.3</v>
      </c>
      <c r="J43" s="142">
        <v>288.7</v>
      </c>
      <c r="K43" s="142">
        <v>288.7</v>
      </c>
      <c r="L43" s="165">
        <v>24</v>
      </c>
      <c r="M43" s="145" t="s">
        <v>262</v>
      </c>
      <c r="N43" s="145" t="s">
        <v>266</v>
      </c>
      <c r="O43" s="147" t="s">
        <v>1042</v>
      </c>
      <c r="P43" s="142">
        <v>1010260.5</v>
      </c>
      <c r="Q43" s="142">
        <v>0</v>
      </c>
      <c r="R43" s="142">
        <v>0</v>
      </c>
      <c r="S43" s="142">
        <f t="shared" si="1"/>
        <v>1010260.5</v>
      </c>
      <c r="T43" s="142">
        <f t="shared" si="0"/>
        <v>3224.5786785828277</v>
      </c>
      <c r="U43" s="142">
        <f t="shared" si="9"/>
        <v>9538.551931056496</v>
      </c>
      <c r="V43" s="213">
        <f t="shared" si="4"/>
        <v>9538.551931056496</v>
      </c>
      <c r="W43" s="213">
        <f t="shared" si="2"/>
        <v>6313.9732524736683</v>
      </c>
      <c r="X43" s="148" t="b">
        <f t="shared" si="3"/>
        <v>1</v>
      </c>
      <c r="Y43" s="211">
        <v>0</v>
      </c>
      <c r="Z43" s="211">
        <v>0</v>
      </c>
      <c r="AA43" s="211">
        <v>0</v>
      </c>
      <c r="AB43" s="211">
        <v>0</v>
      </c>
      <c r="AC43" s="211">
        <v>0</v>
      </c>
      <c r="AD43" s="211">
        <v>0</v>
      </c>
      <c r="AE43" s="211">
        <v>0</v>
      </c>
      <c r="AF43" s="214">
        <v>0</v>
      </c>
      <c r="AG43" s="211">
        <v>0</v>
      </c>
      <c r="AH43" s="211">
        <v>0</v>
      </c>
      <c r="AI43" s="211">
        <v>0</v>
      </c>
      <c r="AJ43" s="211">
        <v>0</v>
      </c>
      <c r="AK43" s="211">
        <v>424</v>
      </c>
      <c r="AL43" s="214">
        <f>7048.18*AK43/I43</f>
        <v>9538.551931056496</v>
      </c>
      <c r="AM43" s="211">
        <v>0</v>
      </c>
      <c r="AN43" s="211">
        <v>0</v>
      </c>
      <c r="AO43" s="214">
        <v>0</v>
      </c>
      <c r="AP43" s="211">
        <v>0</v>
      </c>
      <c r="AQ43" s="211">
        <v>0</v>
      </c>
      <c r="AR43" s="211">
        <v>0</v>
      </c>
      <c r="AS43" s="211"/>
    </row>
    <row r="44" spans="1:45" s="148" customFormat="1" ht="36" customHeight="1" x14ac:dyDescent="0.25">
      <c r="A44" s="148">
        <v>1</v>
      </c>
      <c r="B44" s="143">
        <f>SUBTOTAL(103,$A$16:A44)</f>
        <v>29</v>
      </c>
      <c r="C44" s="144" t="s">
        <v>502</v>
      </c>
      <c r="D44" s="145">
        <v>1969</v>
      </c>
      <c r="E44" s="145"/>
      <c r="F44" s="146" t="s">
        <v>264</v>
      </c>
      <c r="G44" s="145">
        <v>9</v>
      </c>
      <c r="H44" s="145" t="s">
        <v>300</v>
      </c>
      <c r="I44" s="142">
        <v>2575.6999999999998</v>
      </c>
      <c r="J44" s="142">
        <v>2278.3000000000002</v>
      </c>
      <c r="K44" s="142">
        <v>2278.3000000000002</v>
      </c>
      <c r="L44" s="165">
        <v>84</v>
      </c>
      <c r="M44" s="145" t="s">
        <v>262</v>
      </c>
      <c r="N44" s="145" t="s">
        <v>266</v>
      </c>
      <c r="O44" s="147" t="s">
        <v>1042</v>
      </c>
      <c r="P44" s="142">
        <v>1761427.66</v>
      </c>
      <c r="Q44" s="142">
        <v>0</v>
      </c>
      <c r="R44" s="142">
        <v>0</v>
      </c>
      <c r="S44" s="142">
        <f t="shared" si="1"/>
        <v>1761427.66</v>
      </c>
      <c r="T44" s="142">
        <f t="shared" si="0"/>
        <v>683.86367201149199</v>
      </c>
      <c r="U44" s="142">
        <v>954.22603564079679</v>
      </c>
      <c r="V44" s="213">
        <f t="shared" si="4"/>
        <v>954.22603564079679</v>
      </c>
      <c r="W44" s="213">
        <f t="shared" si="2"/>
        <v>270.36236362930481</v>
      </c>
      <c r="X44" s="148" t="b">
        <f t="shared" si="3"/>
        <v>1</v>
      </c>
      <c r="Y44" s="211">
        <v>0</v>
      </c>
      <c r="Z44" s="211">
        <v>0</v>
      </c>
      <c r="AA44" s="211">
        <v>0</v>
      </c>
      <c r="AB44" s="211">
        <v>0</v>
      </c>
      <c r="AC44" s="211">
        <v>0</v>
      </c>
      <c r="AD44" s="211">
        <v>0</v>
      </c>
      <c r="AE44" s="211">
        <v>1</v>
      </c>
      <c r="AF44" s="214">
        <f>2457800*AE44/I44</f>
        <v>954.22603564079679</v>
      </c>
      <c r="AG44" s="211">
        <v>0</v>
      </c>
      <c r="AH44" s="211">
        <v>0</v>
      </c>
      <c r="AI44" s="211">
        <v>0</v>
      </c>
      <c r="AJ44" s="211">
        <v>0</v>
      </c>
      <c r="AK44" s="211">
        <v>0</v>
      </c>
      <c r="AL44" s="214">
        <v>0</v>
      </c>
      <c r="AM44" s="211">
        <v>0</v>
      </c>
      <c r="AN44" s="211">
        <v>0</v>
      </c>
      <c r="AO44" s="214">
        <v>0</v>
      </c>
      <c r="AP44" s="211">
        <v>0</v>
      </c>
      <c r="AQ44" s="211">
        <v>0</v>
      </c>
      <c r="AR44" s="211">
        <v>0</v>
      </c>
      <c r="AS44" s="211"/>
    </row>
    <row r="45" spans="1:45" s="148" customFormat="1" ht="36" customHeight="1" x14ac:dyDescent="0.25">
      <c r="A45" s="148">
        <v>1</v>
      </c>
      <c r="B45" s="143">
        <f>SUBTOTAL(103,$A$16:A45)</f>
        <v>30</v>
      </c>
      <c r="C45" s="144" t="s">
        <v>503</v>
      </c>
      <c r="D45" s="145">
        <v>1983</v>
      </c>
      <c r="E45" s="145"/>
      <c r="F45" s="146" t="s">
        <v>264</v>
      </c>
      <c r="G45" s="145">
        <v>5</v>
      </c>
      <c r="H45" s="145" t="s">
        <v>308</v>
      </c>
      <c r="I45" s="142">
        <v>2943.9</v>
      </c>
      <c r="J45" s="142">
        <v>2711.7</v>
      </c>
      <c r="K45" s="142">
        <v>2711.7</v>
      </c>
      <c r="L45" s="165">
        <v>99</v>
      </c>
      <c r="M45" s="145" t="s">
        <v>262</v>
      </c>
      <c r="N45" s="145" t="s">
        <v>266</v>
      </c>
      <c r="O45" s="147" t="s">
        <v>1042</v>
      </c>
      <c r="P45" s="142">
        <v>2417044.6000000006</v>
      </c>
      <c r="Q45" s="142">
        <v>0</v>
      </c>
      <c r="R45" s="142">
        <v>0</v>
      </c>
      <c r="S45" s="142">
        <f t="shared" si="1"/>
        <v>2417044.6000000006</v>
      </c>
      <c r="T45" s="142">
        <f t="shared" si="0"/>
        <v>821.03488569584579</v>
      </c>
      <c r="U45" s="142">
        <f t="shared" ref="U45:U56" si="10">V45</f>
        <v>2883.5972961038078</v>
      </c>
      <c r="V45" s="213">
        <f t="shared" si="4"/>
        <v>2883.5972961038078</v>
      </c>
      <c r="W45" s="213">
        <f t="shared" si="2"/>
        <v>2062.562410407962</v>
      </c>
      <c r="X45" s="148" t="b">
        <f t="shared" si="3"/>
        <v>1</v>
      </c>
      <c r="Y45" s="211">
        <v>0</v>
      </c>
      <c r="Z45" s="211">
        <v>0</v>
      </c>
      <c r="AA45" s="211">
        <v>0</v>
      </c>
      <c r="AB45" s="211">
        <v>0</v>
      </c>
      <c r="AC45" s="211">
        <v>0</v>
      </c>
      <c r="AD45" s="211">
        <v>0</v>
      </c>
      <c r="AE45" s="211">
        <v>0</v>
      </c>
      <c r="AF45" s="214">
        <v>0</v>
      </c>
      <c r="AG45" s="211">
        <v>952</v>
      </c>
      <c r="AH45" s="214">
        <f t="shared" ref="AH45:AH56" si="11">8917.04*AG45/I45</f>
        <v>2883.5972961038078</v>
      </c>
      <c r="AI45" s="211">
        <v>0</v>
      </c>
      <c r="AJ45" s="211">
        <v>0</v>
      </c>
      <c r="AK45" s="211">
        <v>0</v>
      </c>
      <c r="AL45" s="214">
        <v>0</v>
      </c>
      <c r="AM45" s="211">
        <v>0</v>
      </c>
      <c r="AN45" s="211">
        <v>0</v>
      </c>
      <c r="AO45" s="214">
        <v>0</v>
      </c>
      <c r="AP45" s="211">
        <v>0</v>
      </c>
      <c r="AQ45" s="211">
        <v>0</v>
      </c>
      <c r="AR45" s="211">
        <v>0</v>
      </c>
      <c r="AS45" s="211"/>
    </row>
    <row r="46" spans="1:45" s="148" customFormat="1" ht="36" customHeight="1" x14ac:dyDescent="0.25">
      <c r="A46" s="148">
        <v>1</v>
      </c>
      <c r="B46" s="143">
        <f>SUBTOTAL(103,$A$16:A46)</f>
        <v>31</v>
      </c>
      <c r="C46" s="144" t="s">
        <v>504</v>
      </c>
      <c r="D46" s="145">
        <v>1989</v>
      </c>
      <c r="E46" s="145"/>
      <c r="F46" s="146" t="s">
        <v>264</v>
      </c>
      <c r="G46" s="145">
        <v>5</v>
      </c>
      <c r="H46" s="145" t="s">
        <v>304</v>
      </c>
      <c r="I46" s="142">
        <v>2894.3</v>
      </c>
      <c r="J46" s="142">
        <v>2645.3</v>
      </c>
      <c r="K46" s="142">
        <v>2645.3</v>
      </c>
      <c r="L46" s="165">
        <v>152</v>
      </c>
      <c r="M46" s="145" t="s">
        <v>262</v>
      </c>
      <c r="N46" s="145" t="s">
        <v>266</v>
      </c>
      <c r="O46" s="147" t="s">
        <v>1363</v>
      </c>
      <c r="P46" s="142">
        <v>2398202</v>
      </c>
      <c r="Q46" s="142">
        <v>0</v>
      </c>
      <c r="R46" s="142">
        <v>0</v>
      </c>
      <c r="S46" s="142">
        <f t="shared" si="1"/>
        <v>2398202</v>
      </c>
      <c r="T46" s="142">
        <f t="shared" si="0"/>
        <v>828.59482430985031</v>
      </c>
      <c r="U46" s="142">
        <f t="shared" si="10"/>
        <v>2087.9238530905577</v>
      </c>
      <c r="V46" s="213">
        <f t="shared" si="4"/>
        <v>2087.9238530905577</v>
      </c>
      <c r="W46" s="213">
        <f t="shared" si="2"/>
        <v>1259.3290287807074</v>
      </c>
      <c r="X46" s="148" t="b">
        <f t="shared" si="3"/>
        <v>1</v>
      </c>
      <c r="Y46" s="211">
        <v>0</v>
      </c>
      <c r="Z46" s="211">
        <v>0</v>
      </c>
      <c r="AA46" s="211">
        <v>0</v>
      </c>
      <c r="AB46" s="211">
        <v>0</v>
      </c>
      <c r="AC46" s="211">
        <v>0</v>
      </c>
      <c r="AD46" s="211">
        <v>0</v>
      </c>
      <c r="AE46" s="211">
        <v>0</v>
      </c>
      <c r="AF46" s="214">
        <v>0</v>
      </c>
      <c r="AG46" s="211">
        <v>677.7</v>
      </c>
      <c r="AH46" s="214">
        <f t="shared" si="11"/>
        <v>2087.9238530905577</v>
      </c>
      <c r="AI46" s="211">
        <v>0</v>
      </c>
      <c r="AJ46" s="211">
        <v>0</v>
      </c>
      <c r="AK46" s="211">
        <v>0</v>
      </c>
      <c r="AL46" s="214">
        <v>0</v>
      </c>
      <c r="AM46" s="211">
        <v>0</v>
      </c>
      <c r="AN46" s="211">
        <v>0</v>
      </c>
      <c r="AO46" s="214">
        <v>0</v>
      </c>
      <c r="AP46" s="211">
        <v>0</v>
      </c>
      <c r="AQ46" s="211">
        <v>0</v>
      </c>
      <c r="AR46" s="211">
        <v>0</v>
      </c>
      <c r="AS46" s="211"/>
    </row>
    <row r="47" spans="1:45" s="148" customFormat="1" ht="36" customHeight="1" x14ac:dyDescent="0.25">
      <c r="A47" s="148">
        <v>1</v>
      </c>
      <c r="B47" s="143">
        <f>SUBTOTAL(103,$A$16:A47)</f>
        <v>32</v>
      </c>
      <c r="C47" s="144" t="s">
        <v>505</v>
      </c>
      <c r="D47" s="145">
        <v>1980</v>
      </c>
      <c r="E47" s="145"/>
      <c r="F47" s="146" t="s">
        <v>264</v>
      </c>
      <c r="G47" s="145">
        <v>5</v>
      </c>
      <c r="H47" s="145" t="s">
        <v>300</v>
      </c>
      <c r="I47" s="142">
        <v>1054.5999999999999</v>
      </c>
      <c r="J47" s="142">
        <v>994.1</v>
      </c>
      <c r="K47" s="142">
        <v>994.1</v>
      </c>
      <c r="L47" s="165">
        <v>39</v>
      </c>
      <c r="M47" s="145" t="s">
        <v>262</v>
      </c>
      <c r="N47" s="145" t="s">
        <v>266</v>
      </c>
      <c r="O47" s="147" t="s">
        <v>1363</v>
      </c>
      <c r="P47" s="142">
        <v>952298.84</v>
      </c>
      <c r="Q47" s="142">
        <v>0</v>
      </c>
      <c r="R47" s="142">
        <v>0</v>
      </c>
      <c r="S47" s="142">
        <f t="shared" si="1"/>
        <v>952298.84</v>
      </c>
      <c r="T47" s="142">
        <f t="shared" si="0"/>
        <v>902.99529679499346</v>
      </c>
      <c r="U47" s="142">
        <f t="shared" si="10"/>
        <v>2111.4766061065811</v>
      </c>
      <c r="V47" s="213">
        <f t="shared" si="4"/>
        <v>2111.4766061065811</v>
      </c>
      <c r="W47" s="213">
        <f t="shared" si="2"/>
        <v>1208.4813093115877</v>
      </c>
      <c r="X47" s="148" t="b">
        <f t="shared" si="3"/>
        <v>1</v>
      </c>
      <c r="Y47" s="211">
        <v>0</v>
      </c>
      <c r="Z47" s="211">
        <v>0</v>
      </c>
      <c r="AA47" s="211">
        <v>0</v>
      </c>
      <c r="AB47" s="211">
        <v>0</v>
      </c>
      <c r="AC47" s="211">
        <v>0</v>
      </c>
      <c r="AD47" s="211">
        <v>0</v>
      </c>
      <c r="AE47" s="211">
        <v>0</v>
      </c>
      <c r="AF47" s="214">
        <v>0</v>
      </c>
      <c r="AG47" s="211">
        <v>249.72</v>
      </c>
      <c r="AH47" s="214">
        <f t="shared" si="11"/>
        <v>2111.4766061065811</v>
      </c>
      <c r="AI47" s="211">
        <v>0</v>
      </c>
      <c r="AJ47" s="211">
        <v>0</v>
      </c>
      <c r="AK47" s="211">
        <v>0</v>
      </c>
      <c r="AL47" s="214">
        <v>0</v>
      </c>
      <c r="AM47" s="211">
        <v>0</v>
      </c>
      <c r="AN47" s="211">
        <v>0</v>
      </c>
      <c r="AO47" s="214">
        <v>0</v>
      </c>
      <c r="AP47" s="211">
        <v>0</v>
      </c>
      <c r="AQ47" s="211">
        <v>0</v>
      </c>
      <c r="AR47" s="211">
        <v>0</v>
      </c>
      <c r="AS47" s="211"/>
    </row>
    <row r="48" spans="1:45" s="148" customFormat="1" ht="36" customHeight="1" x14ac:dyDescent="0.25">
      <c r="A48" s="148">
        <v>1</v>
      </c>
      <c r="B48" s="143">
        <f>SUBTOTAL(103,$A$16:A48)</f>
        <v>33</v>
      </c>
      <c r="C48" s="144" t="s">
        <v>506</v>
      </c>
      <c r="D48" s="145">
        <v>1981</v>
      </c>
      <c r="E48" s="145"/>
      <c r="F48" s="146" t="s">
        <v>307</v>
      </c>
      <c r="G48" s="145">
        <v>5</v>
      </c>
      <c r="H48" s="145" t="s">
        <v>2203</v>
      </c>
      <c r="I48" s="142">
        <v>7968.9</v>
      </c>
      <c r="J48" s="142">
        <v>6668.9</v>
      </c>
      <c r="K48" s="142">
        <v>6103.4</v>
      </c>
      <c r="L48" s="165">
        <v>317</v>
      </c>
      <c r="M48" s="145" t="s">
        <v>262</v>
      </c>
      <c r="N48" s="145" t="s">
        <v>266</v>
      </c>
      <c r="O48" s="147" t="s">
        <v>1363</v>
      </c>
      <c r="P48" s="142">
        <v>2602788.06</v>
      </c>
      <c r="Q48" s="142">
        <v>0</v>
      </c>
      <c r="R48" s="142">
        <v>0</v>
      </c>
      <c r="S48" s="142">
        <f t="shared" si="1"/>
        <v>2602788.06</v>
      </c>
      <c r="T48" s="142">
        <f t="shared" si="0"/>
        <v>326.61823589203027</v>
      </c>
      <c r="U48" s="142">
        <f t="shared" si="10"/>
        <v>1692.3565945613575</v>
      </c>
      <c r="V48" s="213">
        <f t="shared" si="4"/>
        <v>1692.3565945613575</v>
      </c>
      <c r="W48" s="213">
        <f t="shared" si="2"/>
        <v>1365.7383586693272</v>
      </c>
      <c r="X48" s="148" t="b">
        <f t="shared" si="3"/>
        <v>1</v>
      </c>
      <c r="Y48" s="211">
        <v>0</v>
      </c>
      <c r="Z48" s="211">
        <v>0</v>
      </c>
      <c r="AA48" s="211">
        <v>0</v>
      </c>
      <c r="AB48" s="211">
        <v>0</v>
      </c>
      <c r="AC48" s="211">
        <v>0</v>
      </c>
      <c r="AD48" s="211">
        <v>0</v>
      </c>
      <c r="AE48" s="211">
        <v>0</v>
      </c>
      <c r="AF48" s="214">
        <v>0</v>
      </c>
      <c r="AG48" s="211">
        <v>1512.41</v>
      </c>
      <c r="AH48" s="214">
        <f t="shared" si="11"/>
        <v>1692.3565945613575</v>
      </c>
      <c r="AI48" s="211">
        <v>0</v>
      </c>
      <c r="AJ48" s="211">
        <v>0</v>
      </c>
      <c r="AK48" s="211">
        <v>0</v>
      </c>
      <c r="AL48" s="214">
        <v>0</v>
      </c>
      <c r="AM48" s="211">
        <v>0</v>
      </c>
      <c r="AN48" s="211">
        <v>0</v>
      </c>
      <c r="AO48" s="214">
        <v>0</v>
      </c>
      <c r="AP48" s="211">
        <v>0</v>
      </c>
      <c r="AQ48" s="211">
        <v>0</v>
      </c>
      <c r="AR48" s="211">
        <v>0</v>
      </c>
      <c r="AS48" s="211"/>
    </row>
    <row r="49" spans="1:45" s="148" customFormat="1" ht="36" customHeight="1" x14ac:dyDescent="0.25">
      <c r="A49" s="148">
        <v>1</v>
      </c>
      <c r="B49" s="143">
        <f>SUBTOTAL(103,$A$16:A49)</f>
        <v>34</v>
      </c>
      <c r="C49" s="144" t="s">
        <v>507</v>
      </c>
      <c r="D49" s="145">
        <v>1993</v>
      </c>
      <c r="E49" s="145"/>
      <c r="F49" s="146" t="s">
        <v>307</v>
      </c>
      <c r="G49" s="145">
        <v>5</v>
      </c>
      <c r="H49" s="145" t="s">
        <v>347</v>
      </c>
      <c r="I49" s="142">
        <v>7577.6</v>
      </c>
      <c r="J49" s="142">
        <v>5713.2</v>
      </c>
      <c r="K49" s="142">
        <v>5713.2</v>
      </c>
      <c r="L49" s="165">
        <v>299</v>
      </c>
      <c r="M49" s="145" t="s">
        <v>262</v>
      </c>
      <c r="N49" s="145" t="s">
        <v>266</v>
      </c>
      <c r="O49" s="147" t="s">
        <v>1363</v>
      </c>
      <c r="P49" s="142">
        <v>4237431.1099999994</v>
      </c>
      <c r="Q49" s="142">
        <v>0</v>
      </c>
      <c r="R49" s="142">
        <v>0</v>
      </c>
      <c r="S49" s="142">
        <f t="shared" si="1"/>
        <v>4237431.1099999994</v>
      </c>
      <c r="T49" s="142">
        <f t="shared" si="0"/>
        <v>559.20490788640188</v>
      </c>
      <c r="U49" s="142">
        <f t="shared" si="10"/>
        <v>2132.2947212837839</v>
      </c>
      <c r="V49" s="213">
        <f t="shared" si="4"/>
        <v>2132.2947212837839</v>
      </c>
      <c r="W49" s="213">
        <f t="shared" si="2"/>
        <v>1573.0898133973819</v>
      </c>
      <c r="X49" s="148" t="b">
        <f t="shared" si="3"/>
        <v>1</v>
      </c>
      <c r="Y49" s="211">
        <v>0</v>
      </c>
      <c r="Z49" s="211">
        <v>0</v>
      </c>
      <c r="AA49" s="211">
        <v>0</v>
      </c>
      <c r="AB49" s="211">
        <v>0</v>
      </c>
      <c r="AC49" s="211">
        <v>0</v>
      </c>
      <c r="AD49" s="211">
        <v>0</v>
      </c>
      <c r="AE49" s="211">
        <v>0</v>
      </c>
      <c r="AF49" s="214">
        <v>0</v>
      </c>
      <c r="AG49" s="211">
        <v>1812</v>
      </c>
      <c r="AH49" s="214">
        <f t="shared" si="11"/>
        <v>2132.2947212837839</v>
      </c>
      <c r="AI49" s="211">
        <v>0</v>
      </c>
      <c r="AJ49" s="211">
        <v>0</v>
      </c>
      <c r="AK49" s="211">
        <v>0</v>
      </c>
      <c r="AL49" s="214">
        <v>0</v>
      </c>
      <c r="AM49" s="211">
        <v>0</v>
      </c>
      <c r="AN49" s="211">
        <v>0</v>
      </c>
      <c r="AO49" s="214">
        <v>0</v>
      </c>
      <c r="AP49" s="211">
        <v>0</v>
      </c>
      <c r="AQ49" s="211">
        <v>0</v>
      </c>
      <c r="AR49" s="211">
        <v>0</v>
      </c>
      <c r="AS49" s="211"/>
    </row>
    <row r="50" spans="1:45" s="148" customFormat="1" ht="36" customHeight="1" x14ac:dyDescent="0.25">
      <c r="A50" s="148">
        <v>1</v>
      </c>
      <c r="B50" s="143">
        <f>SUBTOTAL(103,$A$16:A50)</f>
        <v>35</v>
      </c>
      <c r="C50" s="144" t="s">
        <v>508</v>
      </c>
      <c r="D50" s="145">
        <v>1986</v>
      </c>
      <c r="E50" s="145"/>
      <c r="F50" s="146" t="s">
        <v>264</v>
      </c>
      <c r="G50" s="145">
        <v>5</v>
      </c>
      <c r="H50" s="145" t="s">
        <v>304</v>
      </c>
      <c r="I50" s="142">
        <v>3600.3</v>
      </c>
      <c r="J50" s="142">
        <v>2713.5</v>
      </c>
      <c r="K50" s="142">
        <v>2713.5</v>
      </c>
      <c r="L50" s="165">
        <v>177</v>
      </c>
      <c r="M50" s="145" t="s">
        <v>262</v>
      </c>
      <c r="N50" s="145" t="s">
        <v>266</v>
      </c>
      <c r="O50" s="147" t="s">
        <v>1363</v>
      </c>
      <c r="P50" s="142">
        <v>2474623</v>
      </c>
      <c r="Q50" s="142">
        <v>0</v>
      </c>
      <c r="R50" s="142">
        <v>0</v>
      </c>
      <c r="S50" s="142">
        <f t="shared" si="1"/>
        <v>2474623</v>
      </c>
      <c r="T50" s="142">
        <f t="shared" si="0"/>
        <v>687.33799961114346</v>
      </c>
      <c r="U50" s="142">
        <f t="shared" si="10"/>
        <v>1899.6666055606479</v>
      </c>
      <c r="V50" s="213">
        <f t="shared" si="4"/>
        <v>1899.6666055606479</v>
      </c>
      <c r="W50" s="213">
        <f t="shared" si="2"/>
        <v>1212.3286059495044</v>
      </c>
      <c r="X50" s="148" t="b">
        <f t="shared" si="3"/>
        <v>1</v>
      </c>
      <c r="Y50" s="211">
        <v>0</v>
      </c>
      <c r="Z50" s="211">
        <v>0</v>
      </c>
      <c r="AA50" s="211">
        <v>0</v>
      </c>
      <c r="AB50" s="211">
        <v>0</v>
      </c>
      <c r="AC50" s="211">
        <v>0</v>
      </c>
      <c r="AD50" s="211">
        <v>0</v>
      </c>
      <c r="AE50" s="211">
        <v>0</v>
      </c>
      <c r="AF50" s="214">
        <v>0</v>
      </c>
      <c r="AG50" s="211">
        <v>767</v>
      </c>
      <c r="AH50" s="214">
        <f t="shared" si="11"/>
        <v>1899.6666055606479</v>
      </c>
      <c r="AI50" s="211">
        <v>0</v>
      </c>
      <c r="AJ50" s="211">
        <v>0</v>
      </c>
      <c r="AK50" s="211">
        <v>0</v>
      </c>
      <c r="AL50" s="214">
        <v>0</v>
      </c>
      <c r="AM50" s="211">
        <v>0</v>
      </c>
      <c r="AN50" s="211">
        <v>0</v>
      </c>
      <c r="AO50" s="214">
        <v>0</v>
      </c>
      <c r="AP50" s="211">
        <v>0</v>
      </c>
      <c r="AQ50" s="211">
        <v>0</v>
      </c>
      <c r="AR50" s="211">
        <v>0</v>
      </c>
      <c r="AS50" s="211"/>
    </row>
    <row r="51" spans="1:45" s="148" customFormat="1" ht="36" customHeight="1" x14ac:dyDescent="0.25">
      <c r="A51" s="148">
        <v>1</v>
      </c>
      <c r="B51" s="143">
        <f>SUBTOTAL(103,$A$16:A51)</f>
        <v>36</v>
      </c>
      <c r="C51" s="144" t="s">
        <v>509</v>
      </c>
      <c r="D51" s="145">
        <v>1988</v>
      </c>
      <c r="E51" s="145"/>
      <c r="F51" s="146" t="s">
        <v>307</v>
      </c>
      <c r="G51" s="145">
        <v>5</v>
      </c>
      <c r="H51" s="145" t="s">
        <v>347</v>
      </c>
      <c r="I51" s="142">
        <v>5399</v>
      </c>
      <c r="J51" s="142">
        <v>3872.5</v>
      </c>
      <c r="K51" s="142">
        <v>3872.5</v>
      </c>
      <c r="L51" s="165">
        <v>192</v>
      </c>
      <c r="M51" s="145" t="s">
        <v>262</v>
      </c>
      <c r="N51" s="145" t="s">
        <v>266</v>
      </c>
      <c r="O51" s="147" t="s">
        <v>1057</v>
      </c>
      <c r="P51" s="142">
        <v>3215346.54</v>
      </c>
      <c r="Q51" s="142">
        <v>0</v>
      </c>
      <c r="R51" s="142">
        <v>0</v>
      </c>
      <c r="S51" s="142">
        <f t="shared" si="1"/>
        <v>3215346.54</v>
      </c>
      <c r="T51" s="142">
        <f t="shared" si="0"/>
        <v>595.54483052417118</v>
      </c>
      <c r="U51" s="142">
        <f t="shared" si="10"/>
        <v>1611.9709279496205</v>
      </c>
      <c r="V51" s="213">
        <f t="shared" si="4"/>
        <v>1611.9709279496205</v>
      </c>
      <c r="W51" s="213">
        <f t="shared" si="2"/>
        <v>1016.4260974254494</v>
      </c>
      <c r="X51" s="148" t="b">
        <f t="shared" si="3"/>
        <v>1</v>
      </c>
      <c r="Y51" s="211">
        <v>0</v>
      </c>
      <c r="Z51" s="211">
        <v>0</v>
      </c>
      <c r="AA51" s="211">
        <v>0</v>
      </c>
      <c r="AB51" s="211">
        <v>0</v>
      </c>
      <c r="AC51" s="211">
        <v>0</v>
      </c>
      <c r="AD51" s="211">
        <v>0</v>
      </c>
      <c r="AE51" s="211">
        <v>0</v>
      </c>
      <c r="AF51" s="214">
        <v>0</v>
      </c>
      <c r="AG51" s="211">
        <v>976</v>
      </c>
      <c r="AH51" s="214">
        <f t="shared" si="11"/>
        <v>1611.9709279496205</v>
      </c>
      <c r="AI51" s="211">
        <v>0</v>
      </c>
      <c r="AJ51" s="211">
        <v>0</v>
      </c>
      <c r="AK51" s="211">
        <v>0</v>
      </c>
      <c r="AL51" s="214">
        <v>0</v>
      </c>
      <c r="AM51" s="211">
        <v>0</v>
      </c>
      <c r="AN51" s="211">
        <v>0</v>
      </c>
      <c r="AO51" s="214">
        <v>0</v>
      </c>
      <c r="AP51" s="211">
        <v>0</v>
      </c>
      <c r="AQ51" s="211">
        <v>0</v>
      </c>
      <c r="AR51" s="211">
        <v>0</v>
      </c>
      <c r="AS51" s="211"/>
    </row>
    <row r="52" spans="1:45" s="148" customFormat="1" ht="36" customHeight="1" x14ac:dyDescent="0.25">
      <c r="A52" s="148">
        <v>1</v>
      </c>
      <c r="B52" s="143">
        <f>SUBTOTAL(103,$A$16:A52)</f>
        <v>37</v>
      </c>
      <c r="C52" s="144" t="s">
        <v>510</v>
      </c>
      <c r="D52" s="145">
        <v>1987</v>
      </c>
      <c r="E52" s="145"/>
      <c r="F52" s="146" t="s">
        <v>307</v>
      </c>
      <c r="G52" s="145">
        <v>5</v>
      </c>
      <c r="H52" s="145" t="s">
        <v>308</v>
      </c>
      <c r="I52" s="142">
        <v>3281.4</v>
      </c>
      <c r="J52" s="142">
        <v>2306.6999999999998</v>
      </c>
      <c r="K52" s="142">
        <v>2306.6999999999998</v>
      </c>
      <c r="L52" s="165">
        <v>94</v>
      </c>
      <c r="M52" s="145" t="s">
        <v>262</v>
      </c>
      <c r="N52" s="145" t="s">
        <v>266</v>
      </c>
      <c r="O52" s="147" t="s">
        <v>1057</v>
      </c>
      <c r="P52" s="142">
        <v>2336593.7599999998</v>
      </c>
      <c r="Q52" s="142">
        <v>0</v>
      </c>
      <c r="R52" s="142">
        <v>0</v>
      </c>
      <c r="S52" s="142">
        <f t="shared" si="1"/>
        <v>2336593.7599999998</v>
      </c>
      <c r="T52" s="142">
        <f t="shared" si="0"/>
        <v>712.07221307978295</v>
      </c>
      <c r="U52" s="142">
        <f t="shared" si="10"/>
        <v>1573.403474126897</v>
      </c>
      <c r="V52" s="213">
        <f t="shared" si="4"/>
        <v>1573.403474126897</v>
      </c>
      <c r="W52" s="213">
        <f t="shared" si="2"/>
        <v>861.33126104711403</v>
      </c>
      <c r="X52" s="148" t="b">
        <f t="shared" si="3"/>
        <v>1</v>
      </c>
      <c r="Y52" s="211">
        <v>0</v>
      </c>
      <c r="Z52" s="211">
        <v>0</v>
      </c>
      <c r="AA52" s="211">
        <v>0</v>
      </c>
      <c r="AB52" s="211">
        <v>0</v>
      </c>
      <c r="AC52" s="211">
        <v>0</v>
      </c>
      <c r="AD52" s="211">
        <v>0</v>
      </c>
      <c r="AE52" s="211">
        <v>0</v>
      </c>
      <c r="AF52" s="214">
        <v>0</v>
      </c>
      <c r="AG52" s="211">
        <v>579</v>
      </c>
      <c r="AH52" s="214">
        <f t="shared" si="11"/>
        <v>1573.403474126897</v>
      </c>
      <c r="AI52" s="211">
        <v>0</v>
      </c>
      <c r="AJ52" s="211">
        <v>0</v>
      </c>
      <c r="AK52" s="211">
        <v>0</v>
      </c>
      <c r="AL52" s="214">
        <v>0</v>
      </c>
      <c r="AM52" s="211">
        <v>0</v>
      </c>
      <c r="AN52" s="211">
        <v>0</v>
      </c>
      <c r="AO52" s="214">
        <v>0</v>
      </c>
      <c r="AP52" s="211">
        <v>0</v>
      </c>
      <c r="AQ52" s="211">
        <v>0</v>
      </c>
      <c r="AR52" s="211">
        <v>0</v>
      </c>
      <c r="AS52" s="211"/>
    </row>
    <row r="53" spans="1:45" s="148" customFormat="1" ht="36" customHeight="1" x14ac:dyDescent="0.25">
      <c r="A53" s="148">
        <v>1</v>
      </c>
      <c r="B53" s="143">
        <f>SUBTOTAL(103,$A$16:A53)</f>
        <v>38</v>
      </c>
      <c r="C53" s="144" t="s">
        <v>511</v>
      </c>
      <c r="D53" s="145">
        <v>1952</v>
      </c>
      <c r="E53" s="145"/>
      <c r="F53" s="146" t="s">
        <v>264</v>
      </c>
      <c r="G53" s="145">
        <v>2</v>
      </c>
      <c r="H53" s="145" t="s">
        <v>299</v>
      </c>
      <c r="I53" s="142">
        <v>796</v>
      </c>
      <c r="J53" s="142">
        <v>722.8</v>
      </c>
      <c r="K53" s="142">
        <v>722.8</v>
      </c>
      <c r="L53" s="165">
        <v>49</v>
      </c>
      <c r="M53" s="145" t="s">
        <v>262</v>
      </c>
      <c r="N53" s="145" t="s">
        <v>266</v>
      </c>
      <c r="O53" s="147" t="s">
        <v>1347</v>
      </c>
      <c r="P53" s="142">
        <v>2470286.52</v>
      </c>
      <c r="Q53" s="142">
        <v>0</v>
      </c>
      <c r="R53" s="142">
        <v>0</v>
      </c>
      <c r="S53" s="142">
        <f t="shared" si="1"/>
        <v>2470286.52</v>
      </c>
      <c r="T53" s="142">
        <f t="shared" si="0"/>
        <v>3103.3750251256283</v>
      </c>
      <c r="U53" s="142">
        <f t="shared" si="10"/>
        <v>8592.1729648241217</v>
      </c>
      <c r="V53" s="213">
        <f t="shared" si="4"/>
        <v>8592.1729648241217</v>
      </c>
      <c r="W53" s="213">
        <f t="shared" si="2"/>
        <v>5488.7979396984938</v>
      </c>
      <c r="X53" s="148" t="b">
        <f t="shared" si="3"/>
        <v>1</v>
      </c>
      <c r="Y53" s="211">
        <v>0</v>
      </c>
      <c r="Z53" s="211">
        <v>0</v>
      </c>
      <c r="AA53" s="211">
        <v>0</v>
      </c>
      <c r="AB53" s="211">
        <v>0</v>
      </c>
      <c r="AC53" s="211">
        <v>0</v>
      </c>
      <c r="AD53" s="211">
        <v>0</v>
      </c>
      <c r="AE53" s="211">
        <v>0</v>
      </c>
      <c r="AF53" s="214">
        <v>0</v>
      </c>
      <c r="AG53" s="211">
        <v>767</v>
      </c>
      <c r="AH53" s="214">
        <f t="shared" si="11"/>
        <v>8592.1729648241217</v>
      </c>
      <c r="AI53" s="211">
        <v>0</v>
      </c>
      <c r="AJ53" s="211">
        <v>0</v>
      </c>
      <c r="AK53" s="211">
        <v>0</v>
      </c>
      <c r="AL53" s="214">
        <v>0</v>
      </c>
      <c r="AM53" s="211">
        <v>0</v>
      </c>
      <c r="AN53" s="211">
        <v>0</v>
      </c>
      <c r="AO53" s="214">
        <v>0</v>
      </c>
      <c r="AP53" s="211">
        <v>0</v>
      </c>
      <c r="AQ53" s="211">
        <v>0</v>
      </c>
      <c r="AR53" s="211">
        <v>0</v>
      </c>
      <c r="AS53" s="211"/>
    </row>
    <row r="54" spans="1:45" s="148" customFormat="1" ht="36" customHeight="1" x14ac:dyDescent="0.25">
      <c r="A54" s="148">
        <v>1</v>
      </c>
      <c r="B54" s="143">
        <f>SUBTOTAL(103,$A$16:A54)</f>
        <v>39</v>
      </c>
      <c r="C54" s="144" t="s">
        <v>512</v>
      </c>
      <c r="D54" s="145">
        <v>1989</v>
      </c>
      <c r="E54" s="145"/>
      <c r="F54" s="146" t="s">
        <v>307</v>
      </c>
      <c r="G54" s="145">
        <v>5</v>
      </c>
      <c r="H54" s="145" t="s">
        <v>304</v>
      </c>
      <c r="I54" s="142">
        <v>4350.1000000000004</v>
      </c>
      <c r="J54" s="142">
        <v>3109.8</v>
      </c>
      <c r="K54" s="142">
        <v>3109.8</v>
      </c>
      <c r="L54" s="165">
        <v>137</v>
      </c>
      <c r="M54" s="145" t="s">
        <v>262</v>
      </c>
      <c r="N54" s="145" t="s">
        <v>266</v>
      </c>
      <c r="O54" s="147" t="s">
        <v>1057</v>
      </c>
      <c r="P54" s="142">
        <v>2594696.8800000004</v>
      </c>
      <c r="Q54" s="142">
        <v>0</v>
      </c>
      <c r="R54" s="142">
        <v>0</v>
      </c>
      <c r="S54" s="142">
        <f t="shared" si="1"/>
        <v>2594696.8800000004</v>
      </c>
      <c r="T54" s="142">
        <f t="shared" si="0"/>
        <v>596.46832946369057</v>
      </c>
      <c r="U54" s="142">
        <f t="shared" si="10"/>
        <v>1664.4758695202408</v>
      </c>
      <c r="V54" s="213">
        <f t="shared" si="4"/>
        <v>1664.4758695202408</v>
      </c>
      <c r="W54" s="213">
        <f t="shared" si="2"/>
        <v>1068.0075400565502</v>
      </c>
      <c r="X54" s="148" t="b">
        <f t="shared" si="3"/>
        <v>1</v>
      </c>
      <c r="Y54" s="211">
        <v>0</v>
      </c>
      <c r="Z54" s="211">
        <v>0</v>
      </c>
      <c r="AA54" s="211">
        <v>0</v>
      </c>
      <c r="AB54" s="211">
        <v>0</v>
      </c>
      <c r="AC54" s="211">
        <v>0</v>
      </c>
      <c r="AD54" s="211">
        <v>0</v>
      </c>
      <c r="AE54" s="211">
        <v>0</v>
      </c>
      <c r="AF54" s="214">
        <v>0</v>
      </c>
      <c r="AG54" s="211">
        <v>812</v>
      </c>
      <c r="AH54" s="214">
        <f t="shared" si="11"/>
        <v>1664.4758695202408</v>
      </c>
      <c r="AI54" s="211">
        <v>0</v>
      </c>
      <c r="AJ54" s="211">
        <v>0</v>
      </c>
      <c r="AK54" s="211">
        <v>0</v>
      </c>
      <c r="AL54" s="214">
        <v>0</v>
      </c>
      <c r="AM54" s="211">
        <v>0</v>
      </c>
      <c r="AN54" s="211">
        <v>0</v>
      </c>
      <c r="AO54" s="214">
        <v>0</v>
      </c>
      <c r="AP54" s="211">
        <v>0</v>
      </c>
      <c r="AQ54" s="211">
        <v>0</v>
      </c>
      <c r="AR54" s="211">
        <v>0</v>
      </c>
      <c r="AS54" s="211"/>
    </row>
    <row r="55" spans="1:45" s="148" customFormat="1" ht="36" customHeight="1" x14ac:dyDescent="0.25">
      <c r="A55" s="148">
        <v>1</v>
      </c>
      <c r="B55" s="143">
        <f>SUBTOTAL(103,$A$16:A55)</f>
        <v>40</v>
      </c>
      <c r="C55" s="144" t="s">
        <v>513</v>
      </c>
      <c r="D55" s="145">
        <v>1958</v>
      </c>
      <c r="E55" s="145"/>
      <c r="F55" s="146" t="s">
        <v>264</v>
      </c>
      <c r="G55" s="145">
        <v>3</v>
      </c>
      <c r="H55" s="145" t="s">
        <v>308</v>
      </c>
      <c r="I55" s="142">
        <v>3520.2</v>
      </c>
      <c r="J55" s="142">
        <v>1801.8</v>
      </c>
      <c r="K55" s="142">
        <v>1401.4</v>
      </c>
      <c r="L55" s="165">
        <v>68</v>
      </c>
      <c r="M55" s="145" t="s">
        <v>262</v>
      </c>
      <c r="N55" s="145" t="s">
        <v>266</v>
      </c>
      <c r="O55" s="147" t="s">
        <v>1362</v>
      </c>
      <c r="P55" s="142">
        <v>3746791.29</v>
      </c>
      <c r="Q55" s="142">
        <v>0</v>
      </c>
      <c r="R55" s="142">
        <v>0</v>
      </c>
      <c r="S55" s="142">
        <f t="shared" si="1"/>
        <v>3746791.29</v>
      </c>
      <c r="T55" s="142">
        <f t="shared" si="0"/>
        <v>1064.3688682461225</v>
      </c>
      <c r="U55" s="142">
        <f t="shared" si="10"/>
        <v>2277.262360093177</v>
      </c>
      <c r="V55" s="213">
        <f t="shared" si="4"/>
        <v>2277.262360093177</v>
      </c>
      <c r="W55" s="213">
        <f t="shared" si="2"/>
        <v>1212.8934918470545</v>
      </c>
      <c r="X55" s="148" t="b">
        <f t="shared" si="3"/>
        <v>1</v>
      </c>
      <c r="Y55" s="211">
        <v>0</v>
      </c>
      <c r="Z55" s="211">
        <v>0</v>
      </c>
      <c r="AA55" s="211">
        <v>0</v>
      </c>
      <c r="AB55" s="211">
        <v>0</v>
      </c>
      <c r="AC55" s="211">
        <v>0</v>
      </c>
      <c r="AD55" s="211">
        <v>0</v>
      </c>
      <c r="AE55" s="211">
        <v>0</v>
      </c>
      <c r="AF55" s="214">
        <v>0</v>
      </c>
      <c r="AG55" s="211">
        <v>899</v>
      </c>
      <c r="AH55" s="214">
        <f t="shared" si="11"/>
        <v>2277.262360093177</v>
      </c>
      <c r="AI55" s="211">
        <v>0</v>
      </c>
      <c r="AJ55" s="211">
        <v>0</v>
      </c>
      <c r="AK55" s="211">
        <v>0</v>
      </c>
      <c r="AL55" s="214">
        <v>0</v>
      </c>
      <c r="AM55" s="211">
        <v>0</v>
      </c>
      <c r="AN55" s="211">
        <v>0</v>
      </c>
      <c r="AO55" s="214">
        <v>0</v>
      </c>
      <c r="AP55" s="211">
        <v>0</v>
      </c>
      <c r="AQ55" s="211">
        <v>0</v>
      </c>
      <c r="AR55" s="211">
        <v>0</v>
      </c>
      <c r="AS55" s="211"/>
    </row>
    <row r="56" spans="1:45" s="148" customFormat="1" ht="36" customHeight="1" x14ac:dyDescent="0.25">
      <c r="A56" s="148">
        <v>1</v>
      </c>
      <c r="B56" s="143">
        <f>SUBTOTAL(103,$A$16:A56)</f>
        <v>41</v>
      </c>
      <c r="C56" s="144" t="s">
        <v>515</v>
      </c>
      <c r="D56" s="145">
        <v>1995</v>
      </c>
      <c r="E56" s="145"/>
      <c r="F56" s="146" t="s">
        <v>307</v>
      </c>
      <c r="G56" s="145">
        <v>9</v>
      </c>
      <c r="H56" s="145" t="s">
        <v>304</v>
      </c>
      <c r="I56" s="142">
        <v>8787.9</v>
      </c>
      <c r="J56" s="142">
        <v>6287.1</v>
      </c>
      <c r="K56" s="142">
        <v>5664.6</v>
      </c>
      <c r="L56" s="165">
        <v>197</v>
      </c>
      <c r="M56" s="145" t="s">
        <v>262</v>
      </c>
      <c r="N56" s="145" t="s">
        <v>266</v>
      </c>
      <c r="O56" s="147" t="s">
        <v>1057</v>
      </c>
      <c r="P56" s="142">
        <v>2867076.98</v>
      </c>
      <c r="Q56" s="142">
        <v>0</v>
      </c>
      <c r="R56" s="142">
        <v>0</v>
      </c>
      <c r="S56" s="142">
        <f t="shared" si="1"/>
        <v>2867076.98</v>
      </c>
      <c r="T56" s="142">
        <f t="shared" si="0"/>
        <v>326.25279987255203</v>
      </c>
      <c r="U56" s="142">
        <f t="shared" si="10"/>
        <v>1420.5732882713735</v>
      </c>
      <c r="V56" s="213">
        <f t="shared" si="4"/>
        <v>1420.5732882713735</v>
      </c>
      <c r="W56" s="213">
        <f t="shared" si="2"/>
        <v>1094.3204883988215</v>
      </c>
      <c r="X56" s="148" t="b">
        <f t="shared" si="3"/>
        <v>1</v>
      </c>
      <c r="Y56" s="211">
        <v>0</v>
      </c>
      <c r="Z56" s="211">
        <v>0</v>
      </c>
      <c r="AA56" s="211">
        <v>0</v>
      </c>
      <c r="AB56" s="211">
        <v>0</v>
      </c>
      <c r="AC56" s="211">
        <v>0</v>
      </c>
      <c r="AD56" s="211">
        <v>0</v>
      </c>
      <c r="AE56" s="211">
        <v>0</v>
      </c>
      <c r="AF56" s="214">
        <v>0</v>
      </c>
      <c r="AG56" s="211">
        <v>1400</v>
      </c>
      <c r="AH56" s="214">
        <f t="shared" si="11"/>
        <v>1420.5732882713735</v>
      </c>
      <c r="AI56" s="211">
        <v>0</v>
      </c>
      <c r="AJ56" s="211">
        <v>0</v>
      </c>
      <c r="AK56" s="211">
        <v>0</v>
      </c>
      <c r="AL56" s="214">
        <v>0</v>
      </c>
      <c r="AM56" s="211">
        <v>0</v>
      </c>
      <c r="AN56" s="211">
        <v>0</v>
      </c>
      <c r="AO56" s="214">
        <v>0</v>
      </c>
      <c r="AP56" s="211">
        <v>0</v>
      </c>
      <c r="AQ56" s="211">
        <v>0</v>
      </c>
      <c r="AR56" s="211">
        <v>0</v>
      </c>
      <c r="AS56" s="211"/>
    </row>
    <row r="57" spans="1:45" s="148" customFormat="1" ht="36" customHeight="1" x14ac:dyDescent="0.25">
      <c r="A57" s="148">
        <v>1</v>
      </c>
      <c r="B57" s="143">
        <f>SUBTOTAL(103,$A$16:A57)</f>
        <v>42</v>
      </c>
      <c r="C57" s="144" t="s">
        <v>516</v>
      </c>
      <c r="D57" s="145">
        <v>1988</v>
      </c>
      <c r="E57" s="145"/>
      <c r="F57" s="146" t="s">
        <v>264</v>
      </c>
      <c r="G57" s="145">
        <v>2</v>
      </c>
      <c r="H57" s="145" t="s">
        <v>299</v>
      </c>
      <c r="I57" s="142">
        <v>1063.8</v>
      </c>
      <c r="J57" s="142">
        <v>565.6</v>
      </c>
      <c r="K57" s="142">
        <v>565.6</v>
      </c>
      <c r="L57" s="165">
        <v>36</v>
      </c>
      <c r="M57" s="145" t="s">
        <v>262</v>
      </c>
      <c r="N57" s="145" t="s">
        <v>266</v>
      </c>
      <c r="O57" s="147" t="s">
        <v>1363</v>
      </c>
      <c r="P57" s="142">
        <v>62259.5</v>
      </c>
      <c r="Q57" s="142">
        <v>0</v>
      </c>
      <c r="R57" s="142">
        <v>0</v>
      </c>
      <c r="S57" s="142">
        <f t="shared" si="1"/>
        <v>62259.5</v>
      </c>
      <c r="T57" s="142">
        <f t="shared" si="0"/>
        <v>58.525568715924045</v>
      </c>
      <c r="U57" s="142">
        <v>58.525568715924045</v>
      </c>
      <c r="V57" s="213">
        <f>T57</f>
        <v>58.525568715924045</v>
      </c>
      <c r="W57" s="213">
        <f t="shared" si="2"/>
        <v>0</v>
      </c>
      <c r="X57" s="148" t="b">
        <f t="shared" si="3"/>
        <v>1</v>
      </c>
      <c r="Y57" s="211">
        <v>0</v>
      </c>
      <c r="Z57" s="211">
        <v>0</v>
      </c>
      <c r="AA57" s="211">
        <v>0</v>
      </c>
      <c r="AB57" s="211">
        <v>0</v>
      </c>
      <c r="AC57" s="211">
        <v>0</v>
      </c>
      <c r="AD57" s="211">
        <v>0</v>
      </c>
      <c r="AE57" s="211">
        <v>0</v>
      </c>
      <c r="AF57" s="214">
        <v>0</v>
      </c>
      <c r="AG57" s="211">
        <v>0</v>
      </c>
      <c r="AH57" s="211">
        <v>0</v>
      </c>
      <c r="AI57" s="211">
        <v>0</v>
      </c>
      <c r="AJ57" s="211">
        <v>0</v>
      </c>
      <c r="AK57" s="211">
        <v>0</v>
      </c>
      <c r="AL57" s="214">
        <v>0</v>
      </c>
      <c r="AM57" s="211">
        <v>0</v>
      </c>
      <c r="AN57" s="211">
        <v>0</v>
      </c>
      <c r="AO57" s="214">
        <v>0</v>
      </c>
      <c r="AP57" s="211">
        <v>0</v>
      </c>
      <c r="AQ57" s="211">
        <v>0</v>
      </c>
      <c r="AR57" s="211">
        <v>0</v>
      </c>
      <c r="AS57" s="211"/>
    </row>
    <row r="58" spans="1:45" s="148" customFormat="1" ht="36" customHeight="1" x14ac:dyDescent="0.25">
      <c r="A58" s="148">
        <v>1</v>
      </c>
      <c r="B58" s="143">
        <f>SUBTOTAL(103,$A$16:A58)</f>
        <v>43</v>
      </c>
      <c r="C58" s="144" t="s">
        <v>1336</v>
      </c>
      <c r="D58" s="145">
        <v>1971</v>
      </c>
      <c r="E58" s="145"/>
      <c r="F58" s="146" t="s">
        <v>264</v>
      </c>
      <c r="G58" s="145">
        <v>9</v>
      </c>
      <c r="H58" s="145" t="s">
        <v>300</v>
      </c>
      <c r="I58" s="142">
        <v>2016.9</v>
      </c>
      <c r="J58" s="142">
        <v>1902</v>
      </c>
      <c r="K58" s="142">
        <v>1902</v>
      </c>
      <c r="L58" s="165">
        <v>140</v>
      </c>
      <c r="M58" s="145" t="s">
        <v>262</v>
      </c>
      <c r="N58" s="145" t="s">
        <v>266</v>
      </c>
      <c r="O58" s="147" t="s">
        <v>1043</v>
      </c>
      <c r="P58" s="142">
        <v>605681</v>
      </c>
      <c r="Q58" s="142">
        <v>0</v>
      </c>
      <c r="R58" s="142">
        <v>0</v>
      </c>
      <c r="S58" s="142">
        <f t="shared" si="1"/>
        <v>605681</v>
      </c>
      <c r="T58" s="142">
        <f t="shared" si="0"/>
        <v>300.30294015568444</v>
      </c>
      <c r="U58" s="142">
        <f t="shared" ref="U58:U59" si="12">V58</f>
        <v>1351.8142448311767</v>
      </c>
      <c r="V58" s="213">
        <f t="shared" si="4"/>
        <v>1351.8142448311767</v>
      </c>
      <c r="W58" s="213">
        <f t="shared" si="2"/>
        <v>1051.5113046754923</v>
      </c>
      <c r="X58" s="148" t="b">
        <f t="shared" si="3"/>
        <v>1</v>
      </c>
      <c r="Y58" s="211">
        <v>0</v>
      </c>
      <c r="Z58" s="211">
        <v>0</v>
      </c>
      <c r="AA58" s="211">
        <v>0</v>
      </c>
      <c r="AB58" s="211">
        <v>0</v>
      </c>
      <c r="AC58" s="211">
        <v>0</v>
      </c>
      <c r="AD58" s="211">
        <v>0</v>
      </c>
      <c r="AE58" s="211">
        <v>0</v>
      </c>
      <c r="AF58" s="214">
        <v>0</v>
      </c>
      <c r="AG58" s="211">
        <v>305.76</v>
      </c>
      <c r="AH58" s="214">
        <f>8917.04*AG58/I58</f>
        <v>1351.8142448311767</v>
      </c>
      <c r="AI58" s="211">
        <v>0</v>
      </c>
      <c r="AJ58" s="211">
        <v>0</v>
      </c>
      <c r="AK58" s="211">
        <v>0</v>
      </c>
      <c r="AL58" s="214">
        <v>0</v>
      </c>
      <c r="AM58" s="211">
        <v>0</v>
      </c>
      <c r="AN58" s="211">
        <v>0</v>
      </c>
      <c r="AO58" s="214">
        <v>0</v>
      </c>
      <c r="AP58" s="211">
        <v>0</v>
      </c>
      <c r="AQ58" s="211">
        <v>0</v>
      </c>
      <c r="AR58" s="211">
        <v>0</v>
      </c>
      <c r="AS58" s="211"/>
    </row>
    <row r="59" spans="1:45" s="148" customFormat="1" ht="36" customHeight="1" x14ac:dyDescent="0.25">
      <c r="A59" s="148">
        <v>1</v>
      </c>
      <c r="B59" s="143">
        <f>SUBTOTAL(103,$A$16:A59)</f>
        <v>44</v>
      </c>
      <c r="C59" s="144" t="s">
        <v>1338</v>
      </c>
      <c r="D59" s="145">
        <v>1963</v>
      </c>
      <c r="E59" s="145"/>
      <c r="F59" s="146" t="s">
        <v>264</v>
      </c>
      <c r="G59" s="145">
        <v>5</v>
      </c>
      <c r="H59" s="145" t="s">
        <v>308</v>
      </c>
      <c r="I59" s="142">
        <v>2525.6</v>
      </c>
      <c r="J59" s="142">
        <v>1705.3</v>
      </c>
      <c r="K59" s="142">
        <v>1560.2</v>
      </c>
      <c r="L59" s="165">
        <v>98</v>
      </c>
      <c r="M59" s="145" t="s">
        <v>262</v>
      </c>
      <c r="N59" s="145" t="s">
        <v>266</v>
      </c>
      <c r="O59" s="147" t="s">
        <v>1350</v>
      </c>
      <c r="P59" s="142">
        <v>3492157.8499999996</v>
      </c>
      <c r="Q59" s="142">
        <v>0</v>
      </c>
      <c r="R59" s="142">
        <v>0</v>
      </c>
      <c r="S59" s="142">
        <f t="shared" si="1"/>
        <v>3492157.8499999996</v>
      </c>
      <c r="T59" s="142">
        <f t="shared" si="0"/>
        <v>1382.704248495407</v>
      </c>
      <c r="U59" s="142">
        <f t="shared" si="12"/>
        <v>2838.6522648083628</v>
      </c>
      <c r="V59" s="213">
        <f t="shared" si="4"/>
        <v>2838.6522648083628</v>
      </c>
      <c r="W59" s="213">
        <f t="shared" si="2"/>
        <v>1455.9480163129558</v>
      </c>
      <c r="X59" s="148" t="b">
        <f t="shared" si="3"/>
        <v>1</v>
      </c>
      <c r="Y59" s="211">
        <v>0</v>
      </c>
      <c r="Z59" s="211">
        <v>0</v>
      </c>
      <c r="AA59" s="211">
        <v>0</v>
      </c>
      <c r="AB59" s="211">
        <v>0</v>
      </c>
      <c r="AC59" s="211">
        <v>0</v>
      </c>
      <c r="AD59" s="211">
        <v>0</v>
      </c>
      <c r="AE59" s="211">
        <v>0</v>
      </c>
      <c r="AF59" s="214">
        <v>0</v>
      </c>
      <c r="AG59" s="211">
        <v>804</v>
      </c>
      <c r="AH59" s="214">
        <f>8917.04*AG59/I59</f>
        <v>2838.6522648083628</v>
      </c>
      <c r="AI59" s="211">
        <v>0</v>
      </c>
      <c r="AJ59" s="211">
        <v>0</v>
      </c>
      <c r="AK59" s="211">
        <v>0</v>
      </c>
      <c r="AL59" s="214">
        <v>0</v>
      </c>
      <c r="AM59" s="211">
        <v>0</v>
      </c>
      <c r="AN59" s="211">
        <v>0</v>
      </c>
      <c r="AO59" s="214">
        <v>0</v>
      </c>
      <c r="AP59" s="211">
        <v>0</v>
      </c>
      <c r="AQ59" s="211">
        <v>0</v>
      </c>
      <c r="AR59" s="211">
        <v>0</v>
      </c>
      <c r="AS59" s="211"/>
    </row>
    <row r="60" spans="1:45" s="148" customFormat="1" ht="36" customHeight="1" x14ac:dyDescent="0.25">
      <c r="A60" s="148">
        <v>1</v>
      </c>
      <c r="B60" s="143">
        <f>SUBTOTAL(103,$A$16:A60)</f>
        <v>45</v>
      </c>
      <c r="C60" s="144" t="s">
        <v>1061</v>
      </c>
      <c r="D60" s="145">
        <v>1991</v>
      </c>
      <c r="E60" s="145"/>
      <c r="F60" s="146" t="s">
        <v>307</v>
      </c>
      <c r="G60" s="145">
        <v>9</v>
      </c>
      <c r="H60" s="145" t="s">
        <v>308</v>
      </c>
      <c r="I60" s="142">
        <v>6295.6</v>
      </c>
      <c r="J60" s="142">
        <v>6295.6</v>
      </c>
      <c r="K60" s="142">
        <v>6088.2</v>
      </c>
      <c r="L60" s="165">
        <v>252</v>
      </c>
      <c r="M60" s="145" t="s">
        <v>262</v>
      </c>
      <c r="N60" s="145" t="s">
        <v>266</v>
      </c>
      <c r="O60" s="147" t="s">
        <v>1349</v>
      </c>
      <c r="P60" s="142">
        <v>4195168.8</v>
      </c>
      <c r="Q60" s="142">
        <v>0</v>
      </c>
      <c r="R60" s="142">
        <v>0</v>
      </c>
      <c r="S60" s="142">
        <f t="shared" si="1"/>
        <v>4195168.8</v>
      </c>
      <c r="T60" s="142">
        <f t="shared" si="0"/>
        <v>666.36520744647044</v>
      </c>
      <c r="U60" s="142">
        <v>1171.198932587839</v>
      </c>
      <c r="V60" s="213">
        <f t="shared" si="4"/>
        <v>1171.198932587839</v>
      </c>
      <c r="W60" s="213">
        <f t="shared" si="2"/>
        <v>504.83372514136852</v>
      </c>
      <c r="X60" s="148" t="b">
        <f t="shared" si="3"/>
        <v>1</v>
      </c>
      <c r="Y60" s="211">
        <v>0</v>
      </c>
      <c r="Z60" s="211">
        <v>0</v>
      </c>
      <c r="AA60" s="211">
        <v>0</v>
      </c>
      <c r="AB60" s="211">
        <v>0</v>
      </c>
      <c r="AC60" s="211">
        <v>0</v>
      </c>
      <c r="AD60" s="211">
        <v>0</v>
      </c>
      <c r="AE60" s="211">
        <v>3</v>
      </c>
      <c r="AF60" s="214">
        <f>2457800*AE60/I60</f>
        <v>1171.198932587839</v>
      </c>
      <c r="AG60" s="211">
        <v>0</v>
      </c>
      <c r="AH60" s="211">
        <v>0</v>
      </c>
      <c r="AI60" s="211">
        <v>0</v>
      </c>
      <c r="AJ60" s="211">
        <v>0</v>
      </c>
      <c r="AK60" s="211">
        <v>0</v>
      </c>
      <c r="AL60" s="214">
        <v>0</v>
      </c>
      <c r="AM60" s="211">
        <v>0</v>
      </c>
      <c r="AN60" s="211">
        <v>0</v>
      </c>
      <c r="AO60" s="214">
        <v>0</v>
      </c>
      <c r="AP60" s="211">
        <v>0</v>
      </c>
      <c r="AQ60" s="211">
        <v>0</v>
      </c>
      <c r="AR60" s="211">
        <v>0</v>
      </c>
      <c r="AS60" s="211"/>
    </row>
    <row r="61" spans="1:45" s="148" customFormat="1" ht="36" customHeight="1" x14ac:dyDescent="0.25">
      <c r="A61" s="148">
        <v>1</v>
      </c>
      <c r="B61" s="143">
        <f>SUBTOTAL(103,$A$16:A61)</f>
        <v>46</v>
      </c>
      <c r="C61" s="144" t="s">
        <v>1062</v>
      </c>
      <c r="D61" s="145">
        <v>1956</v>
      </c>
      <c r="E61" s="145"/>
      <c r="F61" s="146" t="s">
        <v>264</v>
      </c>
      <c r="G61" s="145">
        <v>5</v>
      </c>
      <c r="H61" s="145" t="s">
        <v>366</v>
      </c>
      <c r="I61" s="142">
        <v>6143.7</v>
      </c>
      <c r="J61" s="142">
        <v>6143.7</v>
      </c>
      <c r="K61" s="142">
        <v>5025</v>
      </c>
      <c r="L61" s="165">
        <v>163</v>
      </c>
      <c r="M61" s="145" t="s">
        <v>262</v>
      </c>
      <c r="N61" s="145" t="s">
        <v>337</v>
      </c>
      <c r="O61" s="147" t="s">
        <v>1595</v>
      </c>
      <c r="P61" s="142">
        <v>11667617.030000001</v>
      </c>
      <c r="Q61" s="142">
        <v>0</v>
      </c>
      <c r="R61" s="142">
        <v>0</v>
      </c>
      <c r="S61" s="142">
        <f t="shared" si="1"/>
        <v>11667617.030000001</v>
      </c>
      <c r="T61" s="142">
        <f t="shared" si="0"/>
        <v>1899.1189397268749</v>
      </c>
      <c r="U61" s="142">
        <f t="shared" ref="U61:U75" si="13">V61</f>
        <v>7456.9347461627358</v>
      </c>
      <c r="V61" s="213">
        <f t="shared" si="4"/>
        <v>7456.9347461627358</v>
      </c>
      <c r="W61" s="213">
        <f t="shared" si="2"/>
        <v>5557.8158064358613</v>
      </c>
      <c r="X61" s="148" t="b">
        <f t="shared" si="3"/>
        <v>1</v>
      </c>
      <c r="Y61" s="211">
        <v>0</v>
      </c>
      <c r="Z61" s="211">
        <v>0</v>
      </c>
      <c r="AA61" s="211">
        <v>0</v>
      </c>
      <c r="AB61" s="211">
        <v>0</v>
      </c>
      <c r="AC61" s="211">
        <v>0</v>
      </c>
      <c r="AD61" s="211">
        <v>0</v>
      </c>
      <c r="AE61" s="211">
        <v>0</v>
      </c>
      <c r="AF61" s="214">
        <v>0</v>
      </c>
      <c r="AG61" s="211">
        <v>0</v>
      </c>
      <c r="AH61" s="211">
        <v>0</v>
      </c>
      <c r="AI61" s="211">
        <v>0</v>
      </c>
      <c r="AJ61" s="211">
        <v>0</v>
      </c>
      <c r="AK61" s="211">
        <v>6500</v>
      </c>
      <c r="AL61" s="214">
        <f>7048.18*AK61/I61</f>
        <v>7456.9347461627358</v>
      </c>
      <c r="AM61" s="211">
        <v>0</v>
      </c>
      <c r="AN61" s="211">
        <v>0</v>
      </c>
      <c r="AO61" s="214">
        <v>0</v>
      </c>
      <c r="AP61" s="211">
        <v>0</v>
      </c>
      <c r="AQ61" s="211">
        <v>0</v>
      </c>
      <c r="AR61" s="211">
        <v>0</v>
      </c>
      <c r="AS61" s="211"/>
    </row>
    <row r="62" spans="1:45" s="148" customFormat="1" ht="36" customHeight="1" x14ac:dyDescent="0.25">
      <c r="A62" s="148">
        <v>1</v>
      </c>
      <c r="B62" s="143">
        <f>SUBTOTAL(103,$A$16:A62)</f>
        <v>47</v>
      </c>
      <c r="C62" s="144" t="s">
        <v>1063</v>
      </c>
      <c r="D62" s="145">
        <v>1959</v>
      </c>
      <c r="E62" s="145"/>
      <c r="F62" s="146" t="s">
        <v>264</v>
      </c>
      <c r="G62" s="145">
        <v>5</v>
      </c>
      <c r="H62" s="145" t="s">
        <v>304</v>
      </c>
      <c r="I62" s="142">
        <v>6884.6</v>
      </c>
      <c r="J62" s="142">
        <v>5562.9</v>
      </c>
      <c r="K62" s="142">
        <v>4628.7</v>
      </c>
      <c r="L62" s="165">
        <v>154</v>
      </c>
      <c r="M62" s="145" t="s">
        <v>262</v>
      </c>
      <c r="N62" s="145" t="s">
        <v>266</v>
      </c>
      <c r="O62" s="147" t="s">
        <v>1347</v>
      </c>
      <c r="P62" s="142">
        <v>7273505.4900000002</v>
      </c>
      <c r="Q62" s="142">
        <v>0</v>
      </c>
      <c r="R62" s="142">
        <v>0</v>
      </c>
      <c r="S62" s="142">
        <f t="shared" si="1"/>
        <v>7273505.4900000002</v>
      </c>
      <c r="T62" s="142">
        <f t="shared" si="0"/>
        <v>1056.489191819423</v>
      </c>
      <c r="U62" s="142">
        <f t="shared" si="13"/>
        <v>3943.688386950585</v>
      </c>
      <c r="V62" s="213">
        <f t="shared" si="4"/>
        <v>3943.688386950585</v>
      </c>
      <c r="W62" s="213">
        <f t="shared" si="2"/>
        <v>2887.199195131162</v>
      </c>
      <c r="X62" s="148" t="b">
        <f t="shared" si="3"/>
        <v>1</v>
      </c>
      <c r="Y62" s="211">
        <v>0</v>
      </c>
      <c r="Z62" s="211">
        <v>0</v>
      </c>
      <c r="AA62" s="211">
        <v>0</v>
      </c>
      <c r="AB62" s="211">
        <v>0</v>
      </c>
      <c r="AC62" s="211">
        <v>0</v>
      </c>
      <c r="AD62" s="211">
        <v>0</v>
      </c>
      <c r="AE62" s="211">
        <v>0</v>
      </c>
      <c r="AF62" s="214">
        <v>0</v>
      </c>
      <c r="AG62" s="211">
        <v>0</v>
      </c>
      <c r="AH62" s="211">
        <v>0</v>
      </c>
      <c r="AI62" s="211">
        <v>0</v>
      </c>
      <c r="AJ62" s="211">
        <v>0</v>
      </c>
      <c r="AK62" s="211">
        <v>3852.16</v>
      </c>
      <c r="AL62" s="214">
        <f>7048.18*AK62/I62</f>
        <v>3943.688386950585</v>
      </c>
      <c r="AM62" s="211">
        <v>0</v>
      </c>
      <c r="AN62" s="211">
        <v>0</v>
      </c>
      <c r="AO62" s="214">
        <v>0</v>
      </c>
      <c r="AP62" s="211">
        <v>0</v>
      </c>
      <c r="AQ62" s="211">
        <v>0</v>
      </c>
      <c r="AR62" s="211">
        <v>0</v>
      </c>
      <c r="AS62" s="211"/>
    </row>
    <row r="63" spans="1:45" s="148" customFormat="1" ht="36" customHeight="1" x14ac:dyDescent="0.25">
      <c r="A63" s="148">
        <v>1</v>
      </c>
      <c r="B63" s="143">
        <f>SUBTOTAL(103,$A$16:A63)</f>
        <v>48</v>
      </c>
      <c r="C63" s="144" t="s">
        <v>1065</v>
      </c>
      <c r="D63" s="145">
        <v>1972</v>
      </c>
      <c r="E63" s="145"/>
      <c r="F63" s="146" t="s">
        <v>264</v>
      </c>
      <c r="G63" s="145">
        <v>4</v>
      </c>
      <c r="H63" s="145" t="s">
        <v>300</v>
      </c>
      <c r="I63" s="142">
        <v>2171.9</v>
      </c>
      <c r="J63" s="142">
        <v>2022.4</v>
      </c>
      <c r="K63" s="142">
        <v>225.6</v>
      </c>
      <c r="L63" s="165">
        <v>26</v>
      </c>
      <c r="M63" s="145" t="s">
        <v>262</v>
      </c>
      <c r="N63" s="145" t="s">
        <v>266</v>
      </c>
      <c r="O63" s="147" t="s">
        <v>1350</v>
      </c>
      <c r="P63" s="142">
        <v>726648.72000000009</v>
      </c>
      <c r="Q63" s="142">
        <v>0</v>
      </c>
      <c r="R63" s="142">
        <v>0</v>
      </c>
      <c r="S63" s="142">
        <f t="shared" si="1"/>
        <v>726648.72000000009</v>
      </c>
      <c r="T63" s="142">
        <f t="shared" si="0"/>
        <v>334.56822137299145</v>
      </c>
      <c r="U63" s="142">
        <f t="shared" si="13"/>
        <v>846.58301395091848</v>
      </c>
      <c r="V63" s="213">
        <f t="shared" si="4"/>
        <v>846.58301395091848</v>
      </c>
      <c r="W63" s="213">
        <f t="shared" si="2"/>
        <v>512.01479257792698</v>
      </c>
      <c r="X63" s="148" t="b">
        <f t="shared" si="3"/>
        <v>1</v>
      </c>
      <c r="Y63" s="211">
        <v>0</v>
      </c>
      <c r="Z63" s="211">
        <v>0</v>
      </c>
      <c r="AA63" s="211">
        <v>0</v>
      </c>
      <c r="AB63" s="211">
        <v>0</v>
      </c>
      <c r="AC63" s="211">
        <v>0</v>
      </c>
      <c r="AD63" s="211">
        <v>0</v>
      </c>
      <c r="AE63" s="211">
        <v>0</v>
      </c>
      <c r="AF63" s="214">
        <v>0</v>
      </c>
      <c r="AG63" s="211">
        <v>206.2</v>
      </c>
      <c r="AH63" s="214">
        <f>8917.04*AG63/I63</f>
        <v>846.58301395091848</v>
      </c>
      <c r="AI63" s="211">
        <v>0</v>
      </c>
      <c r="AJ63" s="211">
        <v>0</v>
      </c>
      <c r="AK63" s="211">
        <v>0</v>
      </c>
      <c r="AL63" s="214">
        <v>0</v>
      </c>
      <c r="AM63" s="211">
        <v>0</v>
      </c>
      <c r="AN63" s="211">
        <v>0</v>
      </c>
      <c r="AO63" s="214">
        <v>0</v>
      </c>
      <c r="AP63" s="211">
        <v>0</v>
      </c>
      <c r="AQ63" s="211">
        <v>0</v>
      </c>
      <c r="AR63" s="211">
        <v>0</v>
      </c>
      <c r="AS63" s="211"/>
    </row>
    <row r="64" spans="1:45" s="148" customFormat="1" ht="36" customHeight="1" x14ac:dyDescent="0.25">
      <c r="A64" s="148">
        <v>1</v>
      </c>
      <c r="B64" s="143">
        <f>SUBTOTAL(103,$A$16:A64)</f>
        <v>49</v>
      </c>
      <c r="C64" s="144" t="s">
        <v>1066</v>
      </c>
      <c r="D64" s="145">
        <v>1975</v>
      </c>
      <c r="E64" s="145"/>
      <c r="F64" s="146" t="s">
        <v>264</v>
      </c>
      <c r="G64" s="145">
        <v>5</v>
      </c>
      <c r="H64" s="145" t="s">
        <v>308</v>
      </c>
      <c r="I64" s="142">
        <v>2962.8</v>
      </c>
      <c r="J64" s="142">
        <v>2688.5</v>
      </c>
      <c r="K64" s="142">
        <v>2688.5</v>
      </c>
      <c r="L64" s="165">
        <v>117</v>
      </c>
      <c r="M64" s="145" t="s">
        <v>262</v>
      </c>
      <c r="N64" s="145" t="s">
        <v>266</v>
      </c>
      <c r="O64" s="147" t="s">
        <v>1288</v>
      </c>
      <c r="P64" s="142">
        <v>3306287.7600000002</v>
      </c>
      <c r="Q64" s="142">
        <v>0</v>
      </c>
      <c r="R64" s="142">
        <v>0</v>
      </c>
      <c r="S64" s="142">
        <f t="shared" si="1"/>
        <v>3306287.7600000002</v>
      </c>
      <c r="T64" s="142">
        <f t="shared" si="0"/>
        <v>1115.9334953422438</v>
      </c>
      <c r="U64" s="142">
        <f t="shared" si="13"/>
        <v>2756.8545429998649</v>
      </c>
      <c r="V64" s="213">
        <f t="shared" si="4"/>
        <v>2756.8545429998649</v>
      </c>
      <c r="W64" s="213">
        <f t="shared" si="2"/>
        <v>1640.9210476576211</v>
      </c>
      <c r="X64" s="148" t="b">
        <f t="shared" si="3"/>
        <v>1</v>
      </c>
      <c r="Y64" s="211">
        <v>0</v>
      </c>
      <c r="Z64" s="211">
        <v>0</v>
      </c>
      <c r="AA64" s="211">
        <v>0</v>
      </c>
      <c r="AB64" s="211">
        <v>0</v>
      </c>
      <c r="AC64" s="211">
        <v>0</v>
      </c>
      <c r="AD64" s="211">
        <v>0</v>
      </c>
      <c r="AE64" s="211">
        <v>0</v>
      </c>
      <c r="AF64" s="214">
        <v>0</v>
      </c>
      <c r="AG64" s="211">
        <v>916</v>
      </c>
      <c r="AH64" s="214">
        <f>8917.04*AG64/I64</f>
        <v>2756.8545429998649</v>
      </c>
      <c r="AI64" s="211">
        <v>0</v>
      </c>
      <c r="AJ64" s="211">
        <v>0</v>
      </c>
      <c r="AK64" s="211">
        <v>0</v>
      </c>
      <c r="AL64" s="214">
        <v>0</v>
      </c>
      <c r="AM64" s="211">
        <v>0</v>
      </c>
      <c r="AN64" s="211">
        <v>0</v>
      </c>
      <c r="AO64" s="214">
        <v>0</v>
      </c>
      <c r="AP64" s="211">
        <v>0</v>
      </c>
      <c r="AQ64" s="211">
        <v>0</v>
      </c>
      <c r="AR64" s="211">
        <v>0</v>
      </c>
      <c r="AS64" s="211"/>
    </row>
    <row r="65" spans="1:45" s="148" customFormat="1" ht="36" customHeight="1" x14ac:dyDescent="0.25">
      <c r="A65" s="148">
        <v>1</v>
      </c>
      <c r="B65" s="143">
        <f>SUBTOTAL(103,$A$16:A65)</f>
        <v>50</v>
      </c>
      <c r="C65" s="144" t="s">
        <v>1068</v>
      </c>
      <c r="D65" s="145">
        <v>1971</v>
      </c>
      <c r="E65" s="145"/>
      <c r="F65" s="146" t="s">
        <v>264</v>
      </c>
      <c r="G65" s="145">
        <v>5</v>
      </c>
      <c r="H65" s="145" t="s">
        <v>304</v>
      </c>
      <c r="I65" s="142">
        <v>4188.1000000000004</v>
      </c>
      <c r="J65" s="142">
        <v>3145.1</v>
      </c>
      <c r="K65" s="142">
        <v>3145.1</v>
      </c>
      <c r="L65" s="165">
        <v>146</v>
      </c>
      <c r="M65" s="145" t="s">
        <v>262</v>
      </c>
      <c r="N65" s="145" t="s">
        <v>266</v>
      </c>
      <c r="O65" s="147" t="s">
        <v>1596</v>
      </c>
      <c r="P65" s="142">
        <v>4193947.02</v>
      </c>
      <c r="Q65" s="142">
        <v>0</v>
      </c>
      <c r="R65" s="142">
        <v>0</v>
      </c>
      <c r="S65" s="142">
        <f t="shared" si="1"/>
        <v>4193947.02</v>
      </c>
      <c r="T65" s="142">
        <f t="shared" si="0"/>
        <v>1001.3961032449081</v>
      </c>
      <c r="U65" s="142">
        <f t="shared" si="13"/>
        <v>1760.7155129533678</v>
      </c>
      <c r="V65" s="213">
        <f t="shared" si="4"/>
        <v>1760.7155129533678</v>
      </c>
      <c r="W65" s="213">
        <f t="shared" si="2"/>
        <v>759.31940970845972</v>
      </c>
      <c r="X65" s="148" t="b">
        <f t="shared" si="3"/>
        <v>1</v>
      </c>
      <c r="Y65" s="211">
        <v>0</v>
      </c>
      <c r="Z65" s="211">
        <v>0</v>
      </c>
      <c r="AA65" s="211">
        <v>0</v>
      </c>
      <c r="AB65" s="211">
        <v>0</v>
      </c>
      <c r="AC65" s="211">
        <v>0</v>
      </c>
      <c r="AD65" s="211">
        <v>0</v>
      </c>
      <c r="AE65" s="211">
        <v>0</v>
      </c>
      <c r="AF65" s="214">
        <v>0</v>
      </c>
      <c r="AG65" s="211">
        <v>0</v>
      </c>
      <c r="AH65" s="211">
        <v>0</v>
      </c>
      <c r="AI65" s="211">
        <v>0</v>
      </c>
      <c r="AJ65" s="211">
        <v>0</v>
      </c>
      <c r="AK65" s="211">
        <v>0</v>
      </c>
      <c r="AL65" s="214">
        <v>0</v>
      </c>
      <c r="AM65" s="211">
        <v>0</v>
      </c>
      <c r="AN65" s="211">
        <v>0</v>
      </c>
      <c r="AO65" s="214">
        <v>1760.7155129533678</v>
      </c>
      <c r="AP65" s="211">
        <v>0</v>
      </c>
      <c r="AQ65" s="211">
        <v>0</v>
      </c>
      <c r="AR65" s="211">
        <v>0</v>
      </c>
      <c r="AS65" s="211"/>
    </row>
    <row r="66" spans="1:45" s="148" customFormat="1" ht="36" customHeight="1" x14ac:dyDescent="0.25">
      <c r="A66" s="148">
        <v>1</v>
      </c>
      <c r="B66" s="143">
        <f>SUBTOTAL(103,$A$16:A66)</f>
        <v>51</v>
      </c>
      <c r="C66" s="144" t="s">
        <v>1069</v>
      </c>
      <c r="D66" s="145">
        <v>1969</v>
      </c>
      <c r="E66" s="145"/>
      <c r="F66" s="146" t="s">
        <v>264</v>
      </c>
      <c r="G66" s="145">
        <v>5</v>
      </c>
      <c r="H66" s="145" t="s">
        <v>304</v>
      </c>
      <c r="I66" s="142">
        <v>4279.8</v>
      </c>
      <c r="J66" s="142">
        <v>4279.8</v>
      </c>
      <c r="K66" s="142">
        <v>3174.6</v>
      </c>
      <c r="L66" s="165">
        <v>136</v>
      </c>
      <c r="M66" s="145" t="s">
        <v>262</v>
      </c>
      <c r="N66" s="145" t="s">
        <v>266</v>
      </c>
      <c r="O66" s="147" t="s">
        <v>1597</v>
      </c>
      <c r="P66" s="142">
        <v>3323174.92</v>
      </c>
      <c r="Q66" s="142">
        <v>0</v>
      </c>
      <c r="R66" s="142">
        <v>0</v>
      </c>
      <c r="S66" s="142">
        <f t="shared" si="1"/>
        <v>3323174.92</v>
      </c>
      <c r="T66" s="142">
        <f t="shared" si="0"/>
        <v>776.47902238422353</v>
      </c>
      <c r="U66" s="142">
        <f t="shared" si="13"/>
        <v>1969.1327875134352</v>
      </c>
      <c r="V66" s="213">
        <f t="shared" si="4"/>
        <v>1969.1327875134352</v>
      </c>
      <c r="W66" s="213">
        <f t="shared" si="2"/>
        <v>1192.6537651292117</v>
      </c>
      <c r="X66" s="148" t="b">
        <f t="shared" si="3"/>
        <v>1</v>
      </c>
      <c r="Y66" s="211">
        <v>0</v>
      </c>
      <c r="Z66" s="211">
        <v>0</v>
      </c>
      <c r="AA66" s="211">
        <v>0</v>
      </c>
      <c r="AB66" s="211">
        <v>0</v>
      </c>
      <c r="AC66" s="211">
        <v>0</v>
      </c>
      <c r="AD66" s="211">
        <v>0</v>
      </c>
      <c r="AE66" s="211">
        <v>0</v>
      </c>
      <c r="AF66" s="214">
        <v>0</v>
      </c>
      <c r="AG66" s="211">
        <v>945.1</v>
      </c>
      <c r="AH66" s="214">
        <f>8917.04*AG66/I66</f>
        <v>1969.1327875134352</v>
      </c>
      <c r="AI66" s="211">
        <v>0</v>
      </c>
      <c r="AJ66" s="211">
        <v>0</v>
      </c>
      <c r="AK66" s="211">
        <v>0</v>
      </c>
      <c r="AL66" s="214">
        <v>0</v>
      </c>
      <c r="AM66" s="211">
        <v>0</v>
      </c>
      <c r="AN66" s="211">
        <v>0</v>
      </c>
      <c r="AO66" s="214">
        <v>0</v>
      </c>
      <c r="AP66" s="211">
        <v>0</v>
      </c>
      <c r="AQ66" s="211">
        <v>0</v>
      </c>
      <c r="AR66" s="211">
        <v>0</v>
      </c>
      <c r="AS66" s="211"/>
    </row>
    <row r="67" spans="1:45" s="148" customFormat="1" ht="36" customHeight="1" x14ac:dyDescent="0.25">
      <c r="A67" s="148">
        <v>1</v>
      </c>
      <c r="B67" s="143">
        <f>SUBTOTAL(103,$A$16:A67)</f>
        <v>52</v>
      </c>
      <c r="C67" s="144" t="s">
        <v>1070</v>
      </c>
      <c r="D67" s="145">
        <v>1968</v>
      </c>
      <c r="E67" s="145"/>
      <c r="F67" s="146" t="s">
        <v>307</v>
      </c>
      <c r="G67" s="145">
        <v>5</v>
      </c>
      <c r="H67" s="145" t="s">
        <v>304</v>
      </c>
      <c r="I67" s="142">
        <v>3877.8</v>
      </c>
      <c r="J67" s="142">
        <v>3554.6</v>
      </c>
      <c r="K67" s="142">
        <v>3554.6</v>
      </c>
      <c r="L67" s="165">
        <v>167</v>
      </c>
      <c r="M67" s="145" t="s">
        <v>262</v>
      </c>
      <c r="N67" s="145" t="s">
        <v>266</v>
      </c>
      <c r="O67" s="147" t="s">
        <v>1042</v>
      </c>
      <c r="P67" s="142">
        <v>4024360.63</v>
      </c>
      <c r="Q67" s="142">
        <v>0</v>
      </c>
      <c r="R67" s="142">
        <v>0</v>
      </c>
      <c r="S67" s="142">
        <f t="shared" si="1"/>
        <v>4024360.63</v>
      </c>
      <c r="T67" s="142">
        <f t="shared" si="0"/>
        <v>1037.7947882820156</v>
      </c>
      <c r="U67" s="142">
        <f t="shared" si="13"/>
        <v>2224.6379848367633</v>
      </c>
      <c r="V67" s="213">
        <f t="shared" si="4"/>
        <v>2224.6379848367633</v>
      </c>
      <c r="W67" s="213">
        <f t="shared" si="2"/>
        <v>1186.8431965547477</v>
      </c>
      <c r="X67" s="148" t="b">
        <f t="shared" si="3"/>
        <v>1</v>
      </c>
      <c r="Y67" s="211">
        <v>0</v>
      </c>
      <c r="Z67" s="211">
        <v>0</v>
      </c>
      <c r="AA67" s="211">
        <v>0</v>
      </c>
      <c r="AB67" s="211">
        <v>0</v>
      </c>
      <c r="AC67" s="211">
        <v>0</v>
      </c>
      <c r="AD67" s="211">
        <v>0</v>
      </c>
      <c r="AE67" s="211">
        <v>0</v>
      </c>
      <c r="AF67" s="214">
        <v>0</v>
      </c>
      <c r="AG67" s="211">
        <v>967.44</v>
      </c>
      <c r="AH67" s="214">
        <f>8917.04*AG67/I67</f>
        <v>2224.6379848367633</v>
      </c>
      <c r="AI67" s="211">
        <v>0</v>
      </c>
      <c r="AJ67" s="211">
        <v>0</v>
      </c>
      <c r="AK67" s="211">
        <v>0</v>
      </c>
      <c r="AL67" s="214">
        <v>0</v>
      </c>
      <c r="AM67" s="211">
        <v>0</v>
      </c>
      <c r="AN67" s="211">
        <v>0</v>
      </c>
      <c r="AO67" s="214">
        <v>0</v>
      </c>
      <c r="AP67" s="211">
        <v>0</v>
      </c>
      <c r="AQ67" s="211">
        <v>0</v>
      </c>
      <c r="AR67" s="211">
        <v>0</v>
      </c>
      <c r="AS67" s="211"/>
    </row>
    <row r="68" spans="1:45" s="148" customFormat="1" ht="36" customHeight="1" x14ac:dyDescent="0.25">
      <c r="A68" s="148">
        <v>1</v>
      </c>
      <c r="B68" s="143">
        <f>SUBTOTAL(103,$A$16:A68)</f>
        <v>53</v>
      </c>
      <c r="C68" s="144" t="s">
        <v>1071</v>
      </c>
      <c r="D68" s="145">
        <v>1968</v>
      </c>
      <c r="E68" s="145"/>
      <c r="F68" s="146" t="s">
        <v>307</v>
      </c>
      <c r="G68" s="145">
        <v>5</v>
      </c>
      <c r="H68" s="145" t="s">
        <v>308</v>
      </c>
      <c r="I68" s="142">
        <v>2807.9</v>
      </c>
      <c r="J68" s="142">
        <v>2603.9</v>
      </c>
      <c r="K68" s="142">
        <v>2603.9</v>
      </c>
      <c r="L68" s="165">
        <v>114</v>
      </c>
      <c r="M68" s="145" t="s">
        <v>262</v>
      </c>
      <c r="N68" s="145" t="s">
        <v>266</v>
      </c>
      <c r="O68" s="147" t="s">
        <v>1042</v>
      </c>
      <c r="P68" s="142">
        <v>2994194.1500000004</v>
      </c>
      <c r="Q68" s="142">
        <v>0</v>
      </c>
      <c r="R68" s="142">
        <v>0</v>
      </c>
      <c r="S68" s="142">
        <f t="shared" si="1"/>
        <v>2994194.1500000004</v>
      </c>
      <c r="T68" s="142">
        <f t="shared" si="0"/>
        <v>1066.3464332775384</v>
      </c>
      <c r="U68" s="142">
        <f t="shared" si="13"/>
        <v>2276.9748495316785</v>
      </c>
      <c r="V68" s="213">
        <f t="shared" si="4"/>
        <v>2276.9748495316785</v>
      </c>
      <c r="W68" s="213">
        <f t="shared" si="2"/>
        <v>1210.6284162541401</v>
      </c>
      <c r="X68" s="148" t="b">
        <f t="shared" si="3"/>
        <v>1</v>
      </c>
      <c r="Y68" s="211">
        <v>0</v>
      </c>
      <c r="Z68" s="211">
        <v>0</v>
      </c>
      <c r="AA68" s="211">
        <v>0</v>
      </c>
      <c r="AB68" s="211">
        <v>0</v>
      </c>
      <c r="AC68" s="211">
        <v>0</v>
      </c>
      <c r="AD68" s="211">
        <v>0</v>
      </c>
      <c r="AE68" s="211">
        <v>0</v>
      </c>
      <c r="AF68" s="214">
        <v>0</v>
      </c>
      <c r="AG68" s="211">
        <v>717</v>
      </c>
      <c r="AH68" s="214">
        <f>8917.04*AG68/I68</f>
        <v>2276.9748495316785</v>
      </c>
      <c r="AI68" s="211">
        <v>0</v>
      </c>
      <c r="AJ68" s="211">
        <v>0</v>
      </c>
      <c r="AK68" s="211">
        <v>0</v>
      </c>
      <c r="AL68" s="214">
        <v>0</v>
      </c>
      <c r="AM68" s="211">
        <v>0</v>
      </c>
      <c r="AN68" s="211">
        <v>0</v>
      </c>
      <c r="AO68" s="214">
        <v>0</v>
      </c>
      <c r="AP68" s="211">
        <v>0</v>
      </c>
      <c r="AQ68" s="211">
        <v>0</v>
      </c>
      <c r="AR68" s="211">
        <v>0</v>
      </c>
      <c r="AS68" s="211"/>
    </row>
    <row r="69" spans="1:45" s="148" customFormat="1" ht="36" customHeight="1" x14ac:dyDescent="0.25">
      <c r="A69" s="148">
        <v>1</v>
      </c>
      <c r="B69" s="143">
        <f>SUBTOTAL(103,$A$16:A69)</f>
        <v>54</v>
      </c>
      <c r="C69" s="144" t="s">
        <v>1073</v>
      </c>
      <c r="D69" s="145">
        <v>1959</v>
      </c>
      <c r="E69" s="145"/>
      <c r="F69" s="146" t="s">
        <v>264</v>
      </c>
      <c r="G69" s="145">
        <v>3</v>
      </c>
      <c r="H69" s="145" t="s">
        <v>308</v>
      </c>
      <c r="I69" s="142">
        <v>1338.5</v>
      </c>
      <c r="J69" s="142">
        <v>1165.2</v>
      </c>
      <c r="K69" s="142">
        <v>1165.2</v>
      </c>
      <c r="L69" s="165">
        <v>45</v>
      </c>
      <c r="M69" s="145" t="s">
        <v>262</v>
      </c>
      <c r="N69" s="145" t="s">
        <v>266</v>
      </c>
      <c r="O69" s="147" t="s">
        <v>1288</v>
      </c>
      <c r="P69" s="142">
        <v>4839579.08</v>
      </c>
      <c r="Q69" s="142">
        <v>0</v>
      </c>
      <c r="R69" s="142">
        <v>0</v>
      </c>
      <c r="S69" s="142">
        <f t="shared" si="1"/>
        <v>4839579.08</v>
      </c>
      <c r="T69" s="142">
        <f t="shared" si="0"/>
        <v>3615.6735748972733</v>
      </c>
      <c r="U69" s="142">
        <f t="shared" si="13"/>
        <v>5713.3173701905125</v>
      </c>
      <c r="V69" s="213">
        <f t="shared" si="4"/>
        <v>5713.3173701905125</v>
      </c>
      <c r="W69" s="213">
        <f t="shared" si="2"/>
        <v>2097.6437952932392</v>
      </c>
      <c r="X69" s="148" t="b">
        <f t="shared" si="3"/>
        <v>1</v>
      </c>
      <c r="Y69" s="211">
        <v>0</v>
      </c>
      <c r="Z69" s="211">
        <v>0</v>
      </c>
      <c r="AA69" s="211">
        <v>0</v>
      </c>
      <c r="AB69" s="211">
        <v>0</v>
      </c>
      <c r="AC69" s="211">
        <v>0</v>
      </c>
      <c r="AD69" s="211">
        <v>0</v>
      </c>
      <c r="AE69" s="211">
        <v>0</v>
      </c>
      <c r="AF69" s="214">
        <v>0</v>
      </c>
      <c r="AG69" s="211">
        <v>0</v>
      </c>
      <c r="AH69" s="211">
        <v>0</v>
      </c>
      <c r="AI69" s="211">
        <v>0</v>
      </c>
      <c r="AJ69" s="211">
        <v>0</v>
      </c>
      <c r="AK69" s="211">
        <v>1085</v>
      </c>
      <c r="AL69" s="214">
        <f>7048.18*AK69/I69</f>
        <v>5713.3173701905125</v>
      </c>
      <c r="AM69" s="211">
        <v>0</v>
      </c>
      <c r="AN69" s="211">
        <v>0</v>
      </c>
      <c r="AO69" s="214">
        <v>0</v>
      </c>
      <c r="AP69" s="211">
        <v>0</v>
      </c>
      <c r="AQ69" s="211">
        <v>0</v>
      </c>
      <c r="AR69" s="211">
        <v>0</v>
      </c>
      <c r="AS69" s="211"/>
    </row>
    <row r="70" spans="1:45" s="148" customFormat="1" ht="36" customHeight="1" x14ac:dyDescent="0.25">
      <c r="A70" s="148">
        <v>1</v>
      </c>
      <c r="B70" s="143">
        <f>SUBTOTAL(103,$A$16:A70)</f>
        <v>55</v>
      </c>
      <c r="C70" s="144" t="s">
        <v>1074</v>
      </c>
      <c r="D70" s="145">
        <v>1974</v>
      </c>
      <c r="E70" s="145"/>
      <c r="F70" s="146" t="s">
        <v>307</v>
      </c>
      <c r="G70" s="145">
        <v>5</v>
      </c>
      <c r="H70" s="145" t="s">
        <v>347</v>
      </c>
      <c r="I70" s="142">
        <v>3933</v>
      </c>
      <c r="J70" s="142">
        <v>3385.49</v>
      </c>
      <c r="K70" s="142">
        <v>3385.49</v>
      </c>
      <c r="L70" s="165">
        <v>147</v>
      </c>
      <c r="M70" s="145" t="s">
        <v>262</v>
      </c>
      <c r="N70" s="145" t="s">
        <v>266</v>
      </c>
      <c r="O70" s="147" t="s">
        <v>1598</v>
      </c>
      <c r="P70" s="142">
        <v>1872015.22</v>
      </c>
      <c r="Q70" s="142">
        <v>0</v>
      </c>
      <c r="R70" s="142">
        <v>0</v>
      </c>
      <c r="S70" s="142">
        <f t="shared" si="1"/>
        <v>1872015.22</v>
      </c>
      <c r="T70" s="142">
        <f t="shared" si="0"/>
        <v>475.97640986524283</v>
      </c>
      <c r="U70" s="142">
        <f t="shared" si="13"/>
        <v>1870.4698703279942</v>
      </c>
      <c r="V70" s="213">
        <f t="shared" si="4"/>
        <v>1870.4698703279942</v>
      </c>
      <c r="W70" s="213">
        <f t="shared" si="2"/>
        <v>1394.4934604627513</v>
      </c>
      <c r="X70" s="148" t="b">
        <f t="shared" si="3"/>
        <v>1</v>
      </c>
      <c r="Y70" s="211">
        <v>0</v>
      </c>
      <c r="Z70" s="211">
        <v>0</v>
      </c>
      <c r="AA70" s="211">
        <v>0</v>
      </c>
      <c r="AB70" s="211">
        <v>0</v>
      </c>
      <c r="AC70" s="211">
        <v>0</v>
      </c>
      <c r="AD70" s="211">
        <v>0</v>
      </c>
      <c r="AE70" s="211">
        <v>0</v>
      </c>
      <c r="AF70" s="214">
        <v>0</v>
      </c>
      <c r="AG70" s="211">
        <v>825</v>
      </c>
      <c r="AH70" s="214">
        <f>8917.04*AG70/I70</f>
        <v>1870.4698703279942</v>
      </c>
      <c r="AI70" s="211">
        <v>0</v>
      </c>
      <c r="AJ70" s="211">
        <v>0</v>
      </c>
      <c r="AK70" s="211">
        <v>0</v>
      </c>
      <c r="AL70" s="214">
        <v>0</v>
      </c>
      <c r="AM70" s="211">
        <v>0</v>
      </c>
      <c r="AN70" s="211">
        <v>0</v>
      </c>
      <c r="AO70" s="214">
        <v>0</v>
      </c>
      <c r="AP70" s="211">
        <v>0</v>
      </c>
      <c r="AQ70" s="211">
        <v>0</v>
      </c>
      <c r="AR70" s="211">
        <v>0</v>
      </c>
      <c r="AS70" s="211"/>
    </row>
    <row r="71" spans="1:45" s="148" customFormat="1" ht="36" customHeight="1" x14ac:dyDescent="0.25">
      <c r="A71" s="148">
        <v>1</v>
      </c>
      <c r="B71" s="143">
        <f>SUBTOTAL(103,$A$16:A71)</f>
        <v>56</v>
      </c>
      <c r="C71" s="144" t="s">
        <v>1075</v>
      </c>
      <c r="D71" s="145">
        <v>1959</v>
      </c>
      <c r="E71" s="145"/>
      <c r="F71" s="146" t="s">
        <v>264</v>
      </c>
      <c r="G71" s="145">
        <v>2</v>
      </c>
      <c r="H71" s="145" t="s">
        <v>300</v>
      </c>
      <c r="I71" s="142">
        <v>445.1</v>
      </c>
      <c r="J71" s="142">
        <v>400.5</v>
      </c>
      <c r="K71" s="142">
        <v>400.5</v>
      </c>
      <c r="L71" s="165">
        <v>25</v>
      </c>
      <c r="M71" s="145" t="s">
        <v>262</v>
      </c>
      <c r="N71" s="145" t="s">
        <v>266</v>
      </c>
      <c r="O71" s="147" t="s">
        <v>1288</v>
      </c>
      <c r="P71" s="142">
        <v>2373016.2799999998</v>
      </c>
      <c r="Q71" s="142">
        <v>0</v>
      </c>
      <c r="R71" s="142">
        <v>0</v>
      </c>
      <c r="S71" s="142">
        <f t="shared" si="1"/>
        <v>2373016.2799999998</v>
      </c>
      <c r="T71" s="142">
        <f t="shared" si="0"/>
        <v>5331.4227813974385</v>
      </c>
      <c r="U71" s="142">
        <f t="shared" si="13"/>
        <v>8843.0827252302861</v>
      </c>
      <c r="V71" s="213">
        <f t="shared" si="4"/>
        <v>8843.0827252302861</v>
      </c>
      <c r="W71" s="213">
        <f t="shared" si="2"/>
        <v>3511.6599438328476</v>
      </c>
      <c r="X71" s="148" t="b">
        <f t="shared" si="3"/>
        <v>1</v>
      </c>
      <c r="Y71" s="211">
        <v>0</v>
      </c>
      <c r="Z71" s="211">
        <v>0</v>
      </c>
      <c r="AA71" s="211">
        <v>0</v>
      </c>
      <c r="AB71" s="211">
        <v>0</v>
      </c>
      <c r="AC71" s="211">
        <v>0</v>
      </c>
      <c r="AD71" s="211">
        <v>0</v>
      </c>
      <c r="AE71" s="211">
        <v>0</v>
      </c>
      <c r="AF71" s="214">
        <v>0</v>
      </c>
      <c r="AG71" s="211">
        <v>0</v>
      </c>
      <c r="AH71" s="211">
        <v>0</v>
      </c>
      <c r="AI71" s="211">
        <v>0</v>
      </c>
      <c r="AJ71" s="211">
        <v>0</v>
      </c>
      <c r="AK71" s="211">
        <v>558.45000000000005</v>
      </c>
      <c r="AL71" s="214">
        <f>7048.18*AK71/I71</f>
        <v>8843.0827252302861</v>
      </c>
      <c r="AM71" s="211">
        <v>0</v>
      </c>
      <c r="AN71" s="211">
        <v>0</v>
      </c>
      <c r="AO71" s="214">
        <v>0</v>
      </c>
      <c r="AP71" s="211">
        <v>0</v>
      </c>
      <c r="AQ71" s="211">
        <v>0</v>
      </c>
      <c r="AR71" s="211">
        <v>0</v>
      </c>
      <c r="AS71" s="211"/>
    </row>
    <row r="72" spans="1:45" s="148" customFormat="1" ht="36" customHeight="1" x14ac:dyDescent="0.25">
      <c r="A72" s="148">
        <v>1</v>
      </c>
      <c r="B72" s="143">
        <f>SUBTOTAL(103,$A$16:A72)</f>
        <v>57</v>
      </c>
      <c r="C72" s="144" t="s">
        <v>1076</v>
      </c>
      <c r="D72" s="145">
        <v>1972</v>
      </c>
      <c r="E72" s="145"/>
      <c r="F72" s="146" t="s">
        <v>264</v>
      </c>
      <c r="G72" s="145">
        <v>5</v>
      </c>
      <c r="H72" s="145" t="s">
        <v>304</v>
      </c>
      <c r="I72" s="142">
        <v>4186.3</v>
      </c>
      <c r="J72" s="142">
        <v>4186.3</v>
      </c>
      <c r="K72" s="142">
        <v>2706.5</v>
      </c>
      <c r="L72" s="165">
        <v>111</v>
      </c>
      <c r="M72" s="145" t="s">
        <v>262</v>
      </c>
      <c r="N72" s="145" t="s">
        <v>266</v>
      </c>
      <c r="O72" s="147" t="s">
        <v>1042</v>
      </c>
      <c r="P72" s="142">
        <v>3249268.89</v>
      </c>
      <c r="Q72" s="142">
        <v>0</v>
      </c>
      <c r="R72" s="142">
        <v>0</v>
      </c>
      <c r="S72" s="142">
        <f t="shared" si="1"/>
        <v>3249268.89</v>
      </c>
      <c r="T72" s="142">
        <f t="shared" si="0"/>
        <v>776.16723359529897</v>
      </c>
      <c r="U72" s="142">
        <f t="shared" si="13"/>
        <v>2493.4397974344888</v>
      </c>
      <c r="V72" s="213">
        <f t="shared" si="4"/>
        <v>2493.4397974344888</v>
      </c>
      <c r="W72" s="213">
        <f t="shared" si="2"/>
        <v>1717.2725638391898</v>
      </c>
      <c r="X72" s="148" t="b">
        <f t="shared" si="3"/>
        <v>1</v>
      </c>
      <c r="Y72" s="211">
        <v>0</v>
      </c>
      <c r="Z72" s="211">
        <v>0</v>
      </c>
      <c r="AA72" s="211">
        <v>0</v>
      </c>
      <c r="AB72" s="211">
        <v>0</v>
      </c>
      <c r="AC72" s="211">
        <v>0</v>
      </c>
      <c r="AD72" s="211">
        <v>0</v>
      </c>
      <c r="AE72" s="211">
        <v>0</v>
      </c>
      <c r="AF72" s="214">
        <v>0</v>
      </c>
      <c r="AG72" s="211">
        <v>1170.5999999999999</v>
      </c>
      <c r="AH72" s="214">
        <f>8917.04*AG72/I72</f>
        <v>2493.4397974344888</v>
      </c>
      <c r="AI72" s="211">
        <v>0</v>
      </c>
      <c r="AJ72" s="211">
        <v>0</v>
      </c>
      <c r="AK72" s="211">
        <v>0</v>
      </c>
      <c r="AL72" s="214">
        <v>0</v>
      </c>
      <c r="AM72" s="211">
        <v>0</v>
      </c>
      <c r="AN72" s="211">
        <v>0</v>
      </c>
      <c r="AO72" s="214">
        <v>0</v>
      </c>
      <c r="AP72" s="211">
        <v>0</v>
      </c>
      <c r="AQ72" s="211">
        <v>0</v>
      </c>
      <c r="AR72" s="211">
        <v>0</v>
      </c>
      <c r="AS72" s="211"/>
    </row>
    <row r="73" spans="1:45" s="148" customFormat="1" ht="36" customHeight="1" x14ac:dyDescent="0.25">
      <c r="A73" s="148">
        <v>1</v>
      </c>
      <c r="B73" s="143">
        <f>SUBTOTAL(103,$A$16:A73)</f>
        <v>58</v>
      </c>
      <c r="C73" s="144" t="s">
        <v>1077</v>
      </c>
      <c r="D73" s="145">
        <v>1969</v>
      </c>
      <c r="E73" s="145"/>
      <c r="F73" s="146" t="s">
        <v>264</v>
      </c>
      <c r="G73" s="145">
        <v>9</v>
      </c>
      <c r="H73" s="145" t="s">
        <v>300</v>
      </c>
      <c r="I73" s="142">
        <v>3727.1</v>
      </c>
      <c r="J73" s="142">
        <v>3470.9</v>
      </c>
      <c r="K73" s="142">
        <v>2066.9</v>
      </c>
      <c r="L73" s="165">
        <v>77</v>
      </c>
      <c r="M73" s="145" t="s">
        <v>262</v>
      </c>
      <c r="N73" s="145" t="s">
        <v>266</v>
      </c>
      <c r="O73" s="147" t="s">
        <v>1042</v>
      </c>
      <c r="P73" s="142">
        <v>2561819.3000000003</v>
      </c>
      <c r="Q73" s="142">
        <v>0</v>
      </c>
      <c r="R73" s="142">
        <v>0</v>
      </c>
      <c r="S73" s="142">
        <f t="shared" si="1"/>
        <v>2561819.3000000003</v>
      </c>
      <c r="T73" s="142">
        <f t="shared" si="0"/>
        <v>687.34922593973874</v>
      </c>
      <c r="U73" s="142">
        <f t="shared" si="13"/>
        <v>2222.6208473075585</v>
      </c>
      <c r="V73" s="213">
        <f t="shared" si="4"/>
        <v>2222.6208473075585</v>
      </c>
      <c r="W73" s="213">
        <f t="shared" si="2"/>
        <v>1535.2716213678198</v>
      </c>
      <c r="X73" s="148" t="b">
        <f t="shared" si="3"/>
        <v>1</v>
      </c>
      <c r="Y73" s="211">
        <v>0</v>
      </c>
      <c r="Z73" s="211">
        <v>0</v>
      </c>
      <c r="AA73" s="211">
        <v>0</v>
      </c>
      <c r="AB73" s="211">
        <v>0</v>
      </c>
      <c r="AC73" s="211">
        <v>0</v>
      </c>
      <c r="AD73" s="211">
        <v>0</v>
      </c>
      <c r="AE73" s="211">
        <v>0</v>
      </c>
      <c r="AF73" s="214">
        <v>0</v>
      </c>
      <c r="AG73" s="211">
        <v>929</v>
      </c>
      <c r="AH73" s="214">
        <f>8917.04*AG73/I73</f>
        <v>2222.6208473075585</v>
      </c>
      <c r="AI73" s="211">
        <v>0</v>
      </c>
      <c r="AJ73" s="211">
        <v>0</v>
      </c>
      <c r="AK73" s="211">
        <v>0</v>
      </c>
      <c r="AL73" s="214">
        <v>0</v>
      </c>
      <c r="AM73" s="211">
        <v>0</v>
      </c>
      <c r="AN73" s="211">
        <v>0</v>
      </c>
      <c r="AO73" s="214">
        <v>0</v>
      </c>
      <c r="AP73" s="211">
        <v>0</v>
      </c>
      <c r="AQ73" s="211">
        <v>0</v>
      </c>
      <c r="AR73" s="211">
        <v>0</v>
      </c>
      <c r="AS73" s="211"/>
    </row>
    <row r="74" spans="1:45" s="148" customFormat="1" ht="36" customHeight="1" x14ac:dyDescent="0.25">
      <c r="A74" s="148">
        <v>1</v>
      </c>
      <c r="B74" s="143">
        <f>SUBTOTAL(103,$A$16:A74)</f>
        <v>59</v>
      </c>
      <c r="C74" s="144" t="s">
        <v>1078</v>
      </c>
      <c r="D74" s="145">
        <v>1968</v>
      </c>
      <c r="E74" s="145"/>
      <c r="F74" s="146" t="s">
        <v>264</v>
      </c>
      <c r="G74" s="145">
        <v>9</v>
      </c>
      <c r="H74" s="145" t="s">
        <v>300</v>
      </c>
      <c r="I74" s="142">
        <v>3105.6</v>
      </c>
      <c r="J74" s="142">
        <v>2845.2</v>
      </c>
      <c r="K74" s="142">
        <v>2051.8000000000002</v>
      </c>
      <c r="L74" s="165">
        <v>100</v>
      </c>
      <c r="M74" s="145" t="s">
        <v>262</v>
      </c>
      <c r="N74" s="145" t="s">
        <v>266</v>
      </c>
      <c r="O74" s="147" t="s">
        <v>1042</v>
      </c>
      <c r="P74" s="142">
        <v>967510.08</v>
      </c>
      <c r="Q74" s="142">
        <v>0</v>
      </c>
      <c r="R74" s="142">
        <v>0</v>
      </c>
      <c r="S74" s="142">
        <f t="shared" si="1"/>
        <v>967510.08</v>
      </c>
      <c r="T74" s="142">
        <f t="shared" si="0"/>
        <v>311.53724884080373</v>
      </c>
      <c r="U74" s="142">
        <f t="shared" si="13"/>
        <v>1048.0163575476558</v>
      </c>
      <c r="V74" s="213">
        <f t="shared" si="4"/>
        <v>1048.0163575476558</v>
      </c>
      <c r="W74" s="213">
        <f t="shared" si="2"/>
        <v>736.47910870685212</v>
      </c>
      <c r="X74" s="148" t="b">
        <f t="shared" si="3"/>
        <v>1</v>
      </c>
      <c r="Y74" s="211">
        <v>0</v>
      </c>
      <c r="Z74" s="211">
        <v>0</v>
      </c>
      <c r="AA74" s="211">
        <v>0</v>
      </c>
      <c r="AB74" s="211">
        <v>0</v>
      </c>
      <c r="AC74" s="211">
        <v>0</v>
      </c>
      <c r="AD74" s="211">
        <v>0</v>
      </c>
      <c r="AE74" s="211">
        <v>0</v>
      </c>
      <c r="AF74" s="214">
        <v>0</v>
      </c>
      <c r="AG74" s="211">
        <v>365</v>
      </c>
      <c r="AH74" s="214">
        <f>8917.04*AG74/I74</f>
        <v>1048.0163575476558</v>
      </c>
      <c r="AI74" s="211">
        <v>0</v>
      </c>
      <c r="AJ74" s="211">
        <v>0</v>
      </c>
      <c r="AK74" s="211">
        <v>0</v>
      </c>
      <c r="AL74" s="214">
        <v>0</v>
      </c>
      <c r="AM74" s="211">
        <v>0</v>
      </c>
      <c r="AN74" s="211">
        <v>0</v>
      </c>
      <c r="AO74" s="214">
        <v>0</v>
      </c>
      <c r="AP74" s="211">
        <v>0</v>
      </c>
      <c r="AQ74" s="211">
        <v>0</v>
      </c>
      <c r="AR74" s="211">
        <v>0</v>
      </c>
      <c r="AS74" s="211"/>
    </row>
    <row r="75" spans="1:45" s="148" customFormat="1" ht="36" customHeight="1" x14ac:dyDescent="0.25">
      <c r="A75" s="148">
        <v>1</v>
      </c>
      <c r="B75" s="143">
        <f>SUBTOTAL(103,$A$16:A75)</f>
        <v>60</v>
      </c>
      <c r="C75" s="144" t="s">
        <v>1079</v>
      </c>
      <c r="D75" s="145">
        <v>1968</v>
      </c>
      <c r="E75" s="145"/>
      <c r="F75" s="146" t="s">
        <v>264</v>
      </c>
      <c r="G75" s="145">
        <v>9</v>
      </c>
      <c r="H75" s="145" t="s">
        <v>300</v>
      </c>
      <c r="I75" s="142">
        <v>3131.6</v>
      </c>
      <c r="J75" s="142">
        <v>3111.4</v>
      </c>
      <c r="K75" s="142">
        <v>2076</v>
      </c>
      <c r="L75" s="165">
        <v>82</v>
      </c>
      <c r="M75" s="145" t="s">
        <v>262</v>
      </c>
      <c r="N75" s="145" t="s">
        <v>266</v>
      </c>
      <c r="O75" s="147" t="s">
        <v>1042</v>
      </c>
      <c r="P75" s="142">
        <v>966024.86</v>
      </c>
      <c r="Q75" s="142">
        <v>0</v>
      </c>
      <c r="R75" s="142">
        <v>0</v>
      </c>
      <c r="S75" s="142">
        <f t="shared" si="1"/>
        <v>966024.86</v>
      </c>
      <c r="T75" s="142">
        <f t="shared" si="0"/>
        <v>308.47645293140886</v>
      </c>
      <c r="U75" s="142">
        <f t="shared" si="13"/>
        <v>1019.3831651551924</v>
      </c>
      <c r="V75" s="213">
        <f t="shared" si="4"/>
        <v>1019.3831651551924</v>
      </c>
      <c r="W75" s="213">
        <f t="shared" si="2"/>
        <v>710.90671222378353</v>
      </c>
      <c r="X75" s="148" t="b">
        <f t="shared" si="3"/>
        <v>1</v>
      </c>
      <c r="Y75" s="211">
        <v>0</v>
      </c>
      <c r="Z75" s="211">
        <v>0</v>
      </c>
      <c r="AA75" s="211">
        <v>0</v>
      </c>
      <c r="AB75" s="211">
        <v>0</v>
      </c>
      <c r="AC75" s="211">
        <v>0</v>
      </c>
      <c r="AD75" s="211">
        <v>0</v>
      </c>
      <c r="AE75" s="211">
        <v>0</v>
      </c>
      <c r="AF75" s="214">
        <v>0</v>
      </c>
      <c r="AG75" s="211">
        <v>358</v>
      </c>
      <c r="AH75" s="214">
        <f>8917.04*AG75/I75</f>
        <v>1019.3831651551924</v>
      </c>
      <c r="AI75" s="211">
        <v>0</v>
      </c>
      <c r="AJ75" s="211">
        <v>0</v>
      </c>
      <c r="AK75" s="211">
        <v>0</v>
      </c>
      <c r="AL75" s="214">
        <v>0</v>
      </c>
      <c r="AM75" s="211">
        <v>0</v>
      </c>
      <c r="AN75" s="211">
        <v>0</v>
      </c>
      <c r="AO75" s="214">
        <v>0</v>
      </c>
      <c r="AP75" s="211">
        <v>0</v>
      </c>
      <c r="AQ75" s="211">
        <v>0</v>
      </c>
      <c r="AR75" s="211">
        <v>0</v>
      </c>
      <c r="AS75" s="211"/>
    </row>
    <row r="76" spans="1:45" s="148" customFormat="1" ht="36" customHeight="1" x14ac:dyDescent="0.25">
      <c r="A76" s="148">
        <v>1</v>
      </c>
      <c r="B76" s="143">
        <f>SUBTOTAL(103,$A$16:A76)</f>
        <v>61</v>
      </c>
      <c r="C76" s="144" t="s">
        <v>1080</v>
      </c>
      <c r="D76" s="145">
        <v>1991</v>
      </c>
      <c r="E76" s="145"/>
      <c r="F76" s="146" t="s">
        <v>264</v>
      </c>
      <c r="G76" s="145">
        <v>10</v>
      </c>
      <c r="H76" s="145" t="s">
        <v>299</v>
      </c>
      <c r="I76" s="142">
        <v>5027.3999999999996</v>
      </c>
      <c r="J76" s="142">
        <v>5027.3999999999996</v>
      </c>
      <c r="K76" s="142">
        <v>4982.1000000000004</v>
      </c>
      <c r="L76" s="165">
        <v>264</v>
      </c>
      <c r="M76" s="145" t="s">
        <v>262</v>
      </c>
      <c r="N76" s="145" t="s">
        <v>266</v>
      </c>
      <c r="O76" s="147" t="s">
        <v>1349</v>
      </c>
      <c r="P76" s="142">
        <v>2880785.14</v>
      </c>
      <c r="Q76" s="142">
        <v>0</v>
      </c>
      <c r="R76" s="142">
        <v>0</v>
      </c>
      <c r="S76" s="142">
        <f t="shared" si="1"/>
        <v>2880785.14</v>
      </c>
      <c r="T76" s="142">
        <f t="shared" si="0"/>
        <v>573.01689541313613</v>
      </c>
      <c r="U76" s="142">
        <v>1058.940605481959</v>
      </c>
      <c r="V76" s="213">
        <f t="shared" si="4"/>
        <v>1058.940605481959</v>
      </c>
      <c r="W76" s="213">
        <f t="shared" si="2"/>
        <v>485.92371006882286</v>
      </c>
      <c r="X76" s="148" t="b">
        <f t="shared" si="3"/>
        <v>1</v>
      </c>
      <c r="Y76" s="211">
        <v>0</v>
      </c>
      <c r="Z76" s="211">
        <v>0</v>
      </c>
      <c r="AA76" s="211">
        <v>0</v>
      </c>
      <c r="AB76" s="211">
        <v>0</v>
      </c>
      <c r="AC76" s="211">
        <v>0</v>
      </c>
      <c r="AD76" s="211">
        <v>0</v>
      </c>
      <c r="AE76" s="211">
        <v>2</v>
      </c>
      <c r="AF76" s="214">
        <f>2661859*AE76/I76</f>
        <v>1058.940605481959</v>
      </c>
      <c r="AG76" s="211">
        <v>0</v>
      </c>
      <c r="AH76" s="211">
        <v>0</v>
      </c>
      <c r="AI76" s="211">
        <v>0</v>
      </c>
      <c r="AJ76" s="211">
        <v>0</v>
      </c>
      <c r="AK76" s="211">
        <v>0</v>
      </c>
      <c r="AL76" s="214">
        <v>0</v>
      </c>
      <c r="AM76" s="211">
        <v>0</v>
      </c>
      <c r="AN76" s="211">
        <v>0</v>
      </c>
      <c r="AO76" s="214">
        <v>0</v>
      </c>
      <c r="AP76" s="211">
        <v>0</v>
      </c>
      <c r="AQ76" s="211">
        <v>0</v>
      </c>
      <c r="AR76" s="211">
        <v>0</v>
      </c>
      <c r="AS76" s="211"/>
    </row>
    <row r="77" spans="1:45" s="148" customFormat="1" ht="36" customHeight="1" x14ac:dyDescent="0.25">
      <c r="A77" s="148">
        <v>1</v>
      </c>
      <c r="B77" s="143">
        <f>SUBTOTAL(103,$A$16:A77)</f>
        <v>62</v>
      </c>
      <c r="C77" s="144" t="s">
        <v>1081</v>
      </c>
      <c r="D77" s="145">
        <v>1984</v>
      </c>
      <c r="E77" s="145"/>
      <c r="F77" s="146" t="s">
        <v>307</v>
      </c>
      <c r="G77" s="145">
        <v>16</v>
      </c>
      <c r="H77" s="145" t="s">
        <v>300</v>
      </c>
      <c r="I77" s="142">
        <v>4635.7</v>
      </c>
      <c r="J77" s="142">
        <v>4635.7</v>
      </c>
      <c r="K77" s="142">
        <v>4568</v>
      </c>
      <c r="L77" s="165">
        <v>218</v>
      </c>
      <c r="M77" s="145" t="s">
        <v>262</v>
      </c>
      <c r="N77" s="145" t="s">
        <v>266</v>
      </c>
      <c r="O77" s="147" t="s">
        <v>1349</v>
      </c>
      <c r="P77" s="142">
        <v>3859190.52</v>
      </c>
      <c r="Q77" s="142">
        <v>0</v>
      </c>
      <c r="R77" s="142">
        <v>0</v>
      </c>
      <c r="S77" s="142">
        <f t="shared" si="1"/>
        <v>3859190.52</v>
      </c>
      <c r="T77" s="142">
        <f t="shared" ref="T77:T140" si="14">P77/I77</f>
        <v>832.4935867290809</v>
      </c>
      <c r="U77" s="142">
        <v>1396.6848588131243</v>
      </c>
      <c r="V77" s="213">
        <f t="shared" si="4"/>
        <v>1396.6848588131243</v>
      </c>
      <c r="W77" s="213">
        <f t="shared" si="2"/>
        <v>564.19127208404336</v>
      </c>
      <c r="X77" s="148" t="b">
        <f t="shared" si="3"/>
        <v>1</v>
      </c>
      <c r="Y77" s="211">
        <v>0</v>
      </c>
      <c r="Z77" s="211">
        <v>0</v>
      </c>
      <c r="AA77" s="211">
        <v>0</v>
      </c>
      <c r="AB77" s="211">
        <v>0</v>
      </c>
      <c r="AC77" s="211">
        <v>0</v>
      </c>
      <c r="AD77" s="211">
        <v>0</v>
      </c>
      <c r="AE77" s="211">
        <v>2</v>
      </c>
      <c r="AF77" s="214">
        <f>3237306*AE77/I77</f>
        <v>1396.6848588131243</v>
      </c>
      <c r="AG77" s="211">
        <v>0</v>
      </c>
      <c r="AH77" s="211">
        <v>0</v>
      </c>
      <c r="AI77" s="211">
        <v>0</v>
      </c>
      <c r="AJ77" s="211">
        <v>0</v>
      </c>
      <c r="AK77" s="211">
        <v>0</v>
      </c>
      <c r="AL77" s="214">
        <v>0</v>
      </c>
      <c r="AM77" s="211">
        <v>0</v>
      </c>
      <c r="AN77" s="211">
        <v>0</v>
      </c>
      <c r="AO77" s="214">
        <v>0</v>
      </c>
      <c r="AP77" s="211">
        <v>0</v>
      </c>
      <c r="AQ77" s="211">
        <v>0</v>
      </c>
      <c r="AR77" s="211">
        <v>0</v>
      </c>
      <c r="AS77" s="211"/>
    </row>
    <row r="78" spans="1:45" s="148" customFormat="1" ht="36" customHeight="1" x14ac:dyDescent="0.25">
      <c r="A78" s="148">
        <v>1</v>
      </c>
      <c r="B78" s="143">
        <f>SUBTOTAL(103,$A$16:A78)</f>
        <v>63</v>
      </c>
      <c r="C78" s="144" t="s">
        <v>1084</v>
      </c>
      <c r="D78" s="145">
        <v>1932</v>
      </c>
      <c r="E78" s="145"/>
      <c r="F78" s="146" t="s">
        <v>264</v>
      </c>
      <c r="G78" s="145">
        <v>4</v>
      </c>
      <c r="H78" s="145" t="s">
        <v>308</v>
      </c>
      <c r="I78" s="142">
        <v>2130.17</v>
      </c>
      <c r="J78" s="142">
        <v>1904.67</v>
      </c>
      <c r="K78" s="142">
        <v>1323.47</v>
      </c>
      <c r="L78" s="165">
        <v>68</v>
      </c>
      <c r="M78" s="145" t="s">
        <v>262</v>
      </c>
      <c r="N78" s="145" t="s">
        <v>266</v>
      </c>
      <c r="O78" s="147" t="s">
        <v>1288</v>
      </c>
      <c r="P78" s="142">
        <v>216770.67</v>
      </c>
      <c r="Q78" s="142">
        <v>0</v>
      </c>
      <c r="R78" s="142">
        <v>0</v>
      </c>
      <c r="S78" s="142">
        <f t="shared" si="1"/>
        <v>216770.67</v>
      </c>
      <c r="T78" s="142">
        <f t="shared" si="14"/>
        <v>101.76214574423638</v>
      </c>
      <c r="U78" s="142">
        <v>298.07</v>
      </c>
      <c r="V78" s="213">
        <f t="shared" si="4"/>
        <v>298.07</v>
      </c>
      <c r="W78" s="213">
        <f t="shared" si="2"/>
        <v>196.30785425576363</v>
      </c>
      <c r="X78" s="148" t="b">
        <f t="shared" si="3"/>
        <v>1</v>
      </c>
      <c r="Y78" s="211">
        <v>113.09</v>
      </c>
      <c r="Z78" s="211">
        <v>0</v>
      </c>
      <c r="AA78" s="211">
        <v>0</v>
      </c>
      <c r="AB78" s="211">
        <v>184.98</v>
      </c>
      <c r="AC78" s="211">
        <v>0</v>
      </c>
      <c r="AD78" s="211">
        <v>0</v>
      </c>
      <c r="AE78" s="211">
        <v>0</v>
      </c>
      <c r="AF78" s="214">
        <v>0</v>
      </c>
      <c r="AG78" s="211">
        <v>0</v>
      </c>
      <c r="AH78" s="211">
        <v>0</v>
      </c>
      <c r="AI78" s="211">
        <v>0</v>
      </c>
      <c r="AJ78" s="211">
        <v>0</v>
      </c>
      <c r="AK78" s="211">
        <v>0</v>
      </c>
      <c r="AL78" s="214">
        <v>0</v>
      </c>
      <c r="AM78" s="211">
        <v>0</v>
      </c>
      <c r="AN78" s="211">
        <v>0</v>
      </c>
      <c r="AO78" s="214">
        <v>0</v>
      </c>
      <c r="AP78" s="211">
        <v>0</v>
      </c>
      <c r="AQ78" s="211">
        <v>0</v>
      </c>
      <c r="AR78" s="211">
        <v>0</v>
      </c>
      <c r="AS78" s="211"/>
    </row>
    <row r="79" spans="1:45" s="148" customFormat="1" ht="36" customHeight="1" x14ac:dyDescent="0.25">
      <c r="A79" s="148">
        <v>1</v>
      </c>
      <c r="B79" s="143">
        <f>SUBTOTAL(103,$A$16:A79)</f>
        <v>64</v>
      </c>
      <c r="C79" s="144" t="s">
        <v>1090</v>
      </c>
      <c r="D79" s="145">
        <v>1946</v>
      </c>
      <c r="E79" s="145"/>
      <c r="F79" s="146" t="s">
        <v>264</v>
      </c>
      <c r="G79" s="145">
        <v>3</v>
      </c>
      <c r="H79" s="145" t="s">
        <v>308</v>
      </c>
      <c r="I79" s="142">
        <v>2194.1999999999998</v>
      </c>
      <c r="J79" s="142">
        <v>1984.5</v>
      </c>
      <c r="K79" s="142">
        <v>1584.8</v>
      </c>
      <c r="L79" s="165">
        <v>44</v>
      </c>
      <c r="M79" s="145" t="s">
        <v>262</v>
      </c>
      <c r="N79" s="145" t="s">
        <v>266</v>
      </c>
      <c r="O79" s="147" t="s">
        <v>1599</v>
      </c>
      <c r="P79" s="142">
        <v>3764827.4299999997</v>
      </c>
      <c r="Q79" s="142">
        <v>0</v>
      </c>
      <c r="R79" s="142">
        <v>0</v>
      </c>
      <c r="S79" s="142">
        <f t="shared" si="1"/>
        <v>3764827.4299999997</v>
      </c>
      <c r="T79" s="142">
        <f t="shared" si="14"/>
        <v>1715.8086910947043</v>
      </c>
      <c r="U79" s="142">
        <f t="shared" ref="U79:U97" si="15">V79</f>
        <v>4771.0349831373633</v>
      </c>
      <c r="V79" s="213">
        <f t="shared" si="4"/>
        <v>4771.0349831373633</v>
      </c>
      <c r="W79" s="213">
        <f t="shared" si="2"/>
        <v>3055.2262920426592</v>
      </c>
      <c r="X79" s="148" t="b">
        <f t="shared" si="3"/>
        <v>1</v>
      </c>
      <c r="Y79" s="211">
        <v>0</v>
      </c>
      <c r="Z79" s="211">
        <v>0</v>
      </c>
      <c r="AA79" s="211">
        <v>0</v>
      </c>
      <c r="AB79" s="211">
        <v>0</v>
      </c>
      <c r="AC79" s="211">
        <v>0</v>
      </c>
      <c r="AD79" s="211">
        <v>0</v>
      </c>
      <c r="AE79" s="211">
        <v>0</v>
      </c>
      <c r="AF79" s="214">
        <v>0</v>
      </c>
      <c r="AG79" s="211">
        <v>1174</v>
      </c>
      <c r="AH79" s="214">
        <f>8917.04*AG79/I79</f>
        <v>4771.0349831373633</v>
      </c>
      <c r="AI79" s="211">
        <v>0</v>
      </c>
      <c r="AJ79" s="211">
        <v>0</v>
      </c>
      <c r="AK79" s="211">
        <v>0</v>
      </c>
      <c r="AL79" s="214">
        <v>0</v>
      </c>
      <c r="AM79" s="211">
        <v>0</v>
      </c>
      <c r="AN79" s="211">
        <v>0</v>
      </c>
      <c r="AO79" s="214">
        <v>0</v>
      </c>
      <c r="AP79" s="211">
        <v>0</v>
      </c>
      <c r="AQ79" s="211">
        <v>0</v>
      </c>
      <c r="AR79" s="211">
        <v>0</v>
      </c>
      <c r="AS79" s="211"/>
    </row>
    <row r="80" spans="1:45" s="148" customFormat="1" ht="36" customHeight="1" x14ac:dyDescent="0.25">
      <c r="A80" s="148">
        <v>1</v>
      </c>
      <c r="B80" s="143">
        <f>SUBTOTAL(103,$A$16:A80)</f>
        <v>65</v>
      </c>
      <c r="C80" s="144" t="s">
        <v>1091</v>
      </c>
      <c r="D80" s="145">
        <v>1949</v>
      </c>
      <c r="E80" s="145"/>
      <c r="F80" s="146" t="s">
        <v>264</v>
      </c>
      <c r="G80" s="145" t="s">
        <v>299</v>
      </c>
      <c r="H80" s="145" t="s">
        <v>299</v>
      </c>
      <c r="I80" s="142">
        <v>939.7</v>
      </c>
      <c r="J80" s="142">
        <v>558</v>
      </c>
      <c r="K80" s="142">
        <v>558</v>
      </c>
      <c r="L80" s="165">
        <v>16</v>
      </c>
      <c r="M80" s="145" t="s">
        <v>262</v>
      </c>
      <c r="N80" s="145" t="s">
        <v>266</v>
      </c>
      <c r="O80" s="147" t="s">
        <v>1348</v>
      </c>
      <c r="P80" s="142">
        <v>3712372.02</v>
      </c>
      <c r="Q80" s="142">
        <v>0</v>
      </c>
      <c r="R80" s="142">
        <v>0</v>
      </c>
      <c r="S80" s="142">
        <f t="shared" ref="S80:S119" si="16">P80-Q80-R80</f>
        <v>3712372.02</v>
      </c>
      <c r="T80" s="142">
        <f t="shared" si="14"/>
        <v>3950.5927636479728</v>
      </c>
      <c r="U80" s="142">
        <f t="shared" si="15"/>
        <v>6150.3752261360014</v>
      </c>
      <c r="V80" s="213">
        <f t="shared" si="4"/>
        <v>6150.3752261360014</v>
      </c>
      <c r="W80" s="213">
        <f t="shared" si="2"/>
        <v>2199.7824624880286</v>
      </c>
      <c r="X80" s="148" t="b">
        <f t="shared" si="3"/>
        <v>1</v>
      </c>
      <c r="Y80" s="211">
        <v>0</v>
      </c>
      <c r="Z80" s="211">
        <v>0</v>
      </c>
      <c r="AA80" s="211">
        <v>0</v>
      </c>
      <c r="AB80" s="211">
        <v>0</v>
      </c>
      <c r="AC80" s="211">
        <v>0</v>
      </c>
      <c r="AD80" s="211">
        <v>0</v>
      </c>
      <c r="AE80" s="211">
        <v>0</v>
      </c>
      <c r="AF80" s="214">
        <v>0</v>
      </c>
      <c r="AG80" s="211">
        <v>0</v>
      </c>
      <c r="AH80" s="211">
        <v>0</v>
      </c>
      <c r="AI80" s="211">
        <v>0</v>
      </c>
      <c r="AJ80" s="211">
        <v>0</v>
      </c>
      <c r="AK80" s="211">
        <v>820</v>
      </c>
      <c r="AL80" s="214">
        <f>7048.18*AK80/I80</f>
        <v>6150.3752261360014</v>
      </c>
      <c r="AM80" s="211">
        <v>0</v>
      </c>
      <c r="AN80" s="211">
        <v>0</v>
      </c>
      <c r="AO80" s="214">
        <v>0</v>
      </c>
      <c r="AP80" s="211">
        <v>0</v>
      </c>
      <c r="AQ80" s="211">
        <v>0</v>
      </c>
      <c r="AR80" s="211">
        <v>0</v>
      </c>
      <c r="AS80" s="211"/>
    </row>
    <row r="81" spans="1:45" s="148" customFormat="1" ht="36" customHeight="1" x14ac:dyDescent="0.25">
      <c r="A81" s="148">
        <v>1</v>
      </c>
      <c r="B81" s="143">
        <f>SUBTOTAL(103,$A$16:A81)</f>
        <v>66</v>
      </c>
      <c r="C81" s="144" t="s">
        <v>1092</v>
      </c>
      <c r="D81" s="145">
        <v>1958</v>
      </c>
      <c r="E81" s="145"/>
      <c r="F81" s="146" t="s">
        <v>264</v>
      </c>
      <c r="G81" s="145">
        <v>2</v>
      </c>
      <c r="H81" s="145" t="s">
        <v>300</v>
      </c>
      <c r="I81" s="142">
        <v>429.9</v>
      </c>
      <c r="J81" s="142">
        <v>389.3</v>
      </c>
      <c r="K81" s="142">
        <v>389.3</v>
      </c>
      <c r="L81" s="165">
        <v>24</v>
      </c>
      <c r="M81" s="145" t="s">
        <v>262</v>
      </c>
      <c r="N81" s="145" t="s">
        <v>266</v>
      </c>
      <c r="O81" s="147" t="s">
        <v>1288</v>
      </c>
      <c r="P81" s="142">
        <v>1900391.55</v>
      </c>
      <c r="Q81" s="142">
        <v>0</v>
      </c>
      <c r="R81" s="142">
        <v>0</v>
      </c>
      <c r="S81" s="142">
        <f t="shared" si="16"/>
        <v>1900391.55</v>
      </c>
      <c r="T81" s="142">
        <f t="shared" si="14"/>
        <v>4420.5432658757854</v>
      </c>
      <c r="U81" s="142">
        <f t="shared" si="15"/>
        <v>8459.7833914863932</v>
      </c>
      <c r="V81" s="213">
        <f t="shared" si="4"/>
        <v>8459.7833914863932</v>
      </c>
      <c r="W81" s="213">
        <f t="shared" ref="W81:W119" si="17">V81-T81</f>
        <v>4039.2401256106077</v>
      </c>
      <c r="X81" s="148" t="b">
        <f t="shared" ref="X81:X119" si="18">V81=U81</f>
        <v>1</v>
      </c>
      <c r="Y81" s="211">
        <v>0</v>
      </c>
      <c r="Z81" s="211">
        <v>0</v>
      </c>
      <c r="AA81" s="211">
        <v>0</v>
      </c>
      <c r="AB81" s="211">
        <v>0</v>
      </c>
      <c r="AC81" s="211">
        <v>0</v>
      </c>
      <c r="AD81" s="211">
        <v>0</v>
      </c>
      <c r="AE81" s="211">
        <v>0</v>
      </c>
      <c r="AF81" s="214">
        <v>0</v>
      </c>
      <c r="AG81" s="211">
        <v>0</v>
      </c>
      <c r="AH81" s="211">
        <v>0</v>
      </c>
      <c r="AI81" s="211">
        <v>0</v>
      </c>
      <c r="AJ81" s="211">
        <v>0</v>
      </c>
      <c r="AK81" s="211">
        <v>516</v>
      </c>
      <c r="AL81" s="214">
        <f>7048.18*AK81/I81</f>
        <v>8459.7833914863932</v>
      </c>
      <c r="AM81" s="211">
        <v>0</v>
      </c>
      <c r="AN81" s="211">
        <v>0</v>
      </c>
      <c r="AO81" s="214">
        <v>0</v>
      </c>
      <c r="AP81" s="211">
        <v>0</v>
      </c>
      <c r="AQ81" s="211">
        <v>0</v>
      </c>
      <c r="AR81" s="211">
        <v>0</v>
      </c>
      <c r="AS81" s="211"/>
    </row>
    <row r="82" spans="1:45" s="148" customFormat="1" ht="36" customHeight="1" x14ac:dyDescent="0.25">
      <c r="A82" s="148">
        <v>1</v>
      </c>
      <c r="B82" s="143">
        <f>SUBTOTAL(103,$A$16:A82)</f>
        <v>67</v>
      </c>
      <c r="C82" s="144" t="s">
        <v>1093</v>
      </c>
      <c r="D82" s="145">
        <v>1958</v>
      </c>
      <c r="E82" s="145"/>
      <c r="F82" s="146" t="s">
        <v>264</v>
      </c>
      <c r="G82" s="145">
        <v>2</v>
      </c>
      <c r="H82" s="145" t="s">
        <v>300</v>
      </c>
      <c r="I82" s="142">
        <v>447.3</v>
      </c>
      <c r="J82" s="142">
        <v>384.9</v>
      </c>
      <c r="K82" s="142">
        <v>384.9</v>
      </c>
      <c r="L82" s="165">
        <v>21</v>
      </c>
      <c r="M82" s="145" t="s">
        <v>262</v>
      </c>
      <c r="N82" s="145" t="s">
        <v>266</v>
      </c>
      <c r="O82" s="147" t="s">
        <v>1288</v>
      </c>
      <c r="P82" s="142">
        <v>2106147.9500000002</v>
      </c>
      <c r="Q82" s="142">
        <v>0</v>
      </c>
      <c r="R82" s="142">
        <v>0</v>
      </c>
      <c r="S82" s="142">
        <f t="shared" si="16"/>
        <v>2106147.9500000002</v>
      </c>
      <c r="T82" s="142">
        <f t="shared" si="14"/>
        <v>4708.5802593337803</v>
      </c>
      <c r="U82" s="142">
        <f t="shared" si="15"/>
        <v>8808.2553543483118</v>
      </c>
      <c r="V82" s="213">
        <f t="shared" ref="V82:V110" si="19">Y82+Z82+AA82+AB82+AC82+AF82+AH82+AJ82+AL82+AN82+AO82+AP82+AQ82+AR82</f>
        <v>8808.2553543483118</v>
      </c>
      <c r="W82" s="213">
        <f t="shared" si="17"/>
        <v>4099.6750950145315</v>
      </c>
      <c r="X82" s="148" t="b">
        <f t="shared" si="18"/>
        <v>1</v>
      </c>
      <c r="Y82" s="211">
        <v>0</v>
      </c>
      <c r="Z82" s="211">
        <v>0</v>
      </c>
      <c r="AA82" s="211">
        <v>0</v>
      </c>
      <c r="AB82" s="211">
        <v>0</v>
      </c>
      <c r="AC82" s="211">
        <v>0</v>
      </c>
      <c r="AD82" s="211">
        <v>0</v>
      </c>
      <c r="AE82" s="211">
        <v>0</v>
      </c>
      <c r="AF82" s="214">
        <v>0</v>
      </c>
      <c r="AG82" s="211">
        <v>0</v>
      </c>
      <c r="AH82" s="211">
        <v>0</v>
      </c>
      <c r="AI82" s="211">
        <v>0</v>
      </c>
      <c r="AJ82" s="211">
        <v>0</v>
      </c>
      <c r="AK82" s="211">
        <v>559</v>
      </c>
      <c r="AL82" s="214">
        <f>7048.18*AK82/I82</f>
        <v>8808.2553543483118</v>
      </c>
      <c r="AM82" s="211">
        <v>0</v>
      </c>
      <c r="AN82" s="211">
        <v>0</v>
      </c>
      <c r="AO82" s="214">
        <v>0</v>
      </c>
      <c r="AP82" s="211">
        <v>0</v>
      </c>
      <c r="AQ82" s="211">
        <v>0</v>
      </c>
      <c r="AR82" s="211">
        <v>0</v>
      </c>
      <c r="AS82" s="211"/>
    </row>
    <row r="83" spans="1:45" s="148" customFormat="1" ht="36" customHeight="1" x14ac:dyDescent="0.25">
      <c r="A83" s="148">
        <v>1</v>
      </c>
      <c r="B83" s="143">
        <f>SUBTOTAL(103,$A$16:A83)</f>
        <v>68</v>
      </c>
      <c r="C83" s="144" t="s">
        <v>1094</v>
      </c>
      <c r="D83" s="145">
        <v>1963</v>
      </c>
      <c r="E83" s="145"/>
      <c r="F83" s="146" t="s">
        <v>264</v>
      </c>
      <c r="G83" s="145">
        <v>5</v>
      </c>
      <c r="H83" s="145" t="s">
        <v>299</v>
      </c>
      <c r="I83" s="142">
        <v>1750.2</v>
      </c>
      <c r="J83" s="142">
        <v>1623.4</v>
      </c>
      <c r="K83" s="142">
        <v>1623.4</v>
      </c>
      <c r="L83" s="165">
        <v>89</v>
      </c>
      <c r="M83" s="145" t="s">
        <v>262</v>
      </c>
      <c r="N83" s="145" t="s">
        <v>266</v>
      </c>
      <c r="O83" s="147" t="s">
        <v>1600</v>
      </c>
      <c r="P83" s="142">
        <v>2813385.7399999998</v>
      </c>
      <c r="Q83" s="142">
        <v>0</v>
      </c>
      <c r="R83" s="142">
        <v>0</v>
      </c>
      <c r="S83" s="142">
        <f t="shared" si="16"/>
        <v>2813385.7399999998</v>
      </c>
      <c r="T83" s="142">
        <f t="shared" si="14"/>
        <v>1607.4652839675464</v>
      </c>
      <c r="U83" s="142">
        <f t="shared" si="15"/>
        <v>6132.424010970175</v>
      </c>
      <c r="V83" s="213">
        <f t="shared" si="19"/>
        <v>6132.424010970175</v>
      </c>
      <c r="W83" s="213">
        <f t="shared" si="17"/>
        <v>4524.9587270026286</v>
      </c>
      <c r="X83" s="148" t="b">
        <f t="shared" si="18"/>
        <v>1</v>
      </c>
      <c r="Y83" s="211">
        <v>0</v>
      </c>
      <c r="Z83" s="211">
        <v>0</v>
      </c>
      <c r="AA83" s="211">
        <v>0</v>
      </c>
      <c r="AB83" s="211">
        <v>0</v>
      </c>
      <c r="AC83" s="211">
        <v>0</v>
      </c>
      <c r="AD83" s="211">
        <v>0</v>
      </c>
      <c r="AE83" s="211">
        <v>0</v>
      </c>
      <c r="AF83" s="214">
        <v>0</v>
      </c>
      <c r="AG83" s="211">
        <v>0</v>
      </c>
      <c r="AH83" s="211">
        <v>0</v>
      </c>
      <c r="AI83" s="211">
        <v>0</v>
      </c>
      <c r="AJ83" s="211">
        <v>0</v>
      </c>
      <c r="AK83" s="211">
        <v>1522.8</v>
      </c>
      <c r="AL83" s="214">
        <f>7048.18*AK83/I83</f>
        <v>6132.424010970175</v>
      </c>
      <c r="AM83" s="211">
        <v>0</v>
      </c>
      <c r="AN83" s="211">
        <v>0</v>
      </c>
      <c r="AO83" s="214">
        <v>0</v>
      </c>
      <c r="AP83" s="211">
        <v>0</v>
      </c>
      <c r="AQ83" s="211">
        <v>0</v>
      </c>
      <c r="AR83" s="211">
        <v>0</v>
      </c>
      <c r="AS83" s="211"/>
    </row>
    <row r="84" spans="1:45" s="148" customFormat="1" ht="36" customHeight="1" x14ac:dyDescent="0.25">
      <c r="A84" s="148">
        <v>1</v>
      </c>
      <c r="B84" s="143">
        <f>SUBTOTAL(103,$A$16:A84)</f>
        <v>69</v>
      </c>
      <c r="C84" s="144" t="s">
        <v>1095</v>
      </c>
      <c r="D84" s="145">
        <v>1958</v>
      </c>
      <c r="E84" s="145"/>
      <c r="F84" s="146" t="s">
        <v>264</v>
      </c>
      <c r="G84" s="145">
        <v>3</v>
      </c>
      <c r="H84" s="145" t="s">
        <v>299</v>
      </c>
      <c r="I84" s="142">
        <v>1081</v>
      </c>
      <c r="J84" s="142">
        <v>633.6</v>
      </c>
      <c r="K84" s="142">
        <v>633.6</v>
      </c>
      <c r="L84" s="165">
        <v>48</v>
      </c>
      <c r="M84" s="145" t="s">
        <v>262</v>
      </c>
      <c r="N84" s="145" t="s">
        <v>266</v>
      </c>
      <c r="O84" s="147" t="s">
        <v>1348</v>
      </c>
      <c r="P84" s="142">
        <v>2278510.5799999996</v>
      </c>
      <c r="Q84" s="142">
        <v>0</v>
      </c>
      <c r="R84" s="142">
        <v>0</v>
      </c>
      <c r="S84" s="142">
        <f t="shared" si="16"/>
        <v>2278510.5799999996</v>
      </c>
      <c r="T84" s="142">
        <f t="shared" si="14"/>
        <v>2107.7803700277518</v>
      </c>
      <c r="U84" s="142">
        <f t="shared" si="15"/>
        <v>4591.3269787234049</v>
      </c>
      <c r="V84" s="213">
        <f t="shared" si="19"/>
        <v>4591.3269787234049</v>
      </c>
      <c r="W84" s="213">
        <f t="shared" si="17"/>
        <v>2483.546608695653</v>
      </c>
      <c r="X84" s="148" t="b">
        <f t="shared" si="18"/>
        <v>1</v>
      </c>
      <c r="Y84" s="211">
        <v>0</v>
      </c>
      <c r="Z84" s="211">
        <v>0</v>
      </c>
      <c r="AA84" s="211">
        <v>0</v>
      </c>
      <c r="AB84" s="211">
        <v>0</v>
      </c>
      <c r="AC84" s="211">
        <v>0</v>
      </c>
      <c r="AD84" s="211">
        <v>0</v>
      </c>
      <c r="AE84" s="211">
        <v>0</v>
      </c>
      <c r="AF84" s="214">
        <v>0</v>
      </c>
      <c r="AG84" s="211">
        <v>556.6</v>
      </c>
      <c r="AH84" s="214">
        <f>8917.04*AG84/I84</f>
        <v>4591.3269787234049</v>
      </c>
      <c r="AI84" s="211">
        <v>0</v>
      </c>
      <c r="AJ84" s="211">
        <v>0</v>
      </c>
      <c r="AK84" s="211">
        <v>0</v>
      </c>
      <c r="AL84" s="214">
        <v>0</v>
      </c>
      <c r="AM84" s="211">
        <v>0</v>
      </c>
      <c r="AN84" s="211">
        <v>0</v>
      </c>
      <c r="AO84" s="214">
        <v>0</v>
      </c>
      <c r="AP84" s="211">
        <v>0</v>
      </c>
      <c r="AQ84" s="211">
        <v>0</v>
      </c>
      <c r="AR84" s="211">
        <v>0</v>
      </c>
      <c r="AS84" s="211"/>
    </row>
    <row r="85" spans="1:45" s="148" customFormat="1" ht="36" customHeight="1" x14ac:dyDescent="0.25">
      <c r="A85" s="148">
        <v>1</v>
      </c>
      <c r="B85" s="143">
        <f>SUBTOTAL(103,$A$16:A85)</f>
        <v>70</v>
      </c>
      <c r="C85" s="144" t="s">
        <v>1096</v>
      </c>
      <c r="D85" s="145">
        <v>1959</v>
      </c>
      <c r="E85" s="145"/>
      <c r="F85" s="146" t="s">
        <v>264</v>
      </c>
      <c r="G85" s="145">
        <v>2</v>
      </c>
      <c r="H85" s="145" t="s">
        <v>300</v>
      </c>
      <c r="I85" s="142">
        <v>495</v>
      </c>
      <c r="J85" s="142">
        <v>308.10000000000002</v>
      </c>
      <c r="K85" s="142">
        <v>308.10000000000002</v>
      </c>
      <c r="L85" s="165">
        <v>20</v>
      </c>
      <c r="M85" s="145" t="s">
        <v>262</v>
      </c>
      <c r="N85" s="145" t="s">
        <v>266</v>
      </c>
      <c r="O85" s="147" t="s">
        <v>1594</v>
      </c>
      <c r="P85" s="142">
        <v>2391493.25</v>
      </c>
      <c r="Q85" s="142">
        <v>0</v>
      </c>
      <c r="R85" s="142">
        <v>0</v>
      </c>
      <c r="S85" s="142">
        <f t="shared" si="16"/>
        <v>2391493.25</v>
      </c>
      <c r="T85" s="142">
        <f t="shared" si="14"/>
        <v>4831.2994949494951</v>
      </c>
      <c r="U85" s="142">
        <f t="shared" si="15"/>
        <v>9155.5146262626258</v>
      </c>
      <c r="V85" s="213">
        <f t="shared" si="19"/>
        <v>9155.5146262626258</v>
      </c>
      <c r="W85" s="213">
        <f t="shared" si="17"/>
        <v>4324.2151313131308</v>
      </c>
      <c r="X85" s="148" t="b">
        <f t="shared" si="18"/>
        <v>1</v>
      </c>
      <c r="Y85" s="211">
        <v>0</v>
      </c>
      <c r="Z85" s="211">
        <v>0</v>
      </c>
      <c r="AA85" s="211">
        <v>0</v>
      </c>
      <c r="AB85" s="211">
        <v>0</v>
      </c>
      <c r="AC85" s="211">
        <v>0</v>
      </c>
      <c r="AD85" s="211">
        <v>0</v>
      </c>
      <c r="AE85" s="211">
        <v>0</v>
      </c>
      <c r="AF85" s="214">
        <v>0</v>
      </c>
      <c r="AG85" s="211">
        <v>0</v>
      </c>
      <c r="AH85" s="211">
        <v>0</v>
      </c>
      <c r="AI85" s="211">
        <v>0</v>
      </c>
      <c r="AJ85" s="211">
        <v>0</v>
      </c>
      <c r="AK85" s="211">
        <v>643</v>
      </c>
      <c r="AL85" s="214">
        <f>7048.18*AK85/I85</f>
        <v>9155.5146262626258</v>
      </c>
      <c r="AM85" s="211">
        <v>0</v>
      </c>
      <c r="AN85" s="211">
        <v>0</v>
      </c>
      <c r="AO85" s="214">
        <v>0</v>
      </c>
      <c r="AP85" s="211">
        <v>0</v>
      </c>
      <c r="AQ85" s="211">
        <v>0</v>
      </c>
      <c r="AR85" s="211">
        <v>0</v>
      </c>
      <c r="AS85" s="211"/>
    </row>
    <row r="86" spans="1:45" s="148" customFormat="1" ht="36" customHeight="1" x14ac:dyDescent="0.25">
      <c r="A86" s="148">
        <v>1</v>
      </c>
      <c r="B86" s="143">
        <f>SUBTOTAL(103,$A$16:A86)</f>
        <v>71</v>
      </c>
      <c r="C86" s="144" t="s">
        <v>1098</v>
      </c>
      <c r="D86" s="145">
        <v>1974</v>
      </c>
      <c r="E86" s="145"/>
      <c r="F86" s="146" t="s">
        <v>307</v>
      </c>
      <c r="G86" s="145">
        <v>5</v>
      </c>
      <c r="H86" s="145" t="s">
        <v>366</v>
      </c>
      <c r="I86" s="142">
        <v>5153.3999999999996</v>
      </c>
      <c r="J86" s="142">
        <v>4574.1000000000004</v>
      </c>
      <c r="K86" s="142">
        <v>4574.1000000000004</v>
      </c>
      <c r="L86" s="165">
        <v>190</v>
      </c>
      <c r="M86" s="145" t="s">
        <v>262</v>
      </c>
      <c r="N86" s="145" t="s">
        <v>266</v>
      </c>
      <c r="O86" s="147" t="s">
        <v>1286</v>
      </c>
      <c r="P86" s="142">
        <v>4355328.45</v>
      </c>
      <c r="Q86" s="142">
        <v>0</v>
      </c>
      <c r="R86" s="142">
        <v>0</v>
      </c>
      <c r="S86" s="142">
        <f t="shared" si="16"/>
        <v>4355328.45</v>
      </c>
      <c r="T86" s="142">
        <f t="shared" si="14"/>
        <v>845.13689020840616</v>
      </c>
      <c r="U86" s="142">
        <f t="shared" si="15"/>
        <v>1875.1496580898051</v>
      </c>
      <c r="V86" s="213">
        <f t="shared" si="19"/>
        <v>1875.1496580898051</v>
      </c>
      <c r="W86" s="213">
        <f t="shared" si="17"/>
        <v>1030.012767881399</v>
      </c>
      <c r="X86" s="148" t="b">
        <f t="shared" si="18"/>
        <v>1</v>
      </c>
      <c r="Y86" s="211">
        <v>0</v>
      </c>
      <c r="Z86" s="211">
        <v>0</v>
      </c>
      <c r="AA86" s="211">
        <v>0</v>
      </c>
      <c r="AB86" s="211">
        <v>0</v>
      </c>
      <c r="AC86" s="211">
        <v>0</v>
      </c>
      <c r="AD86" s="211">
        <v>0</v>
      </c>
      <c r="AE86" s="211">
        <v>0</v>
      </c>
      <c r="AF86" s="214">
        <v>0</v>
      </c>
      <c r="AG86" s="211">
        <v>1083.7</v>
      </c>
      <c r="AH86" s="214">
        <f>8917.04*AG86/I86</f>
        <v>1875.1496580898051</v>
      </c>
      <c r="AI86" s="211">
        <v>0</v>
      </c>
      <c r="AJ86" s="211">
        <v>0</v>
      </c>
      <c r="AK86" s="211">
        <v>0</v>
      </c>
      <c r="AL86" s="214">
        <v>0</v>
      </c>
      <c r="AM86" s="211">
        <v>0</v>
      </c>
      <c r="AN86" s="211">
        <v>0</v>
      </c>
      <c r="AO86" s="214">
        <v>0</v>
      </c>
      <c r="AP86" s="211">
        <v>0</v>
      </c>
      <c r="AQ86" s="211">
        <v>0</v>
      </c>
      <c r="AR86" s="211">
        <v>0</v>
      </c>
      <c r="AS86" s="211"/>
    </row>
    <row r="87" spans="1:45" s="148" customFormat="1" ht="36" customHeight="1" x14ac:dyDescent="0.25">
      <c r="A87" s="148">
        <v>1</v>
      </c>
      <c r="B87" s="143">
        <f>SUBTOTAL(103,$A$16:A87)</f>
        <v>72</v>
      </c>
      <c r="C87" s="144" t="s">
        <v>1101</v>
      </c>
      <c r="D87" s="145">
        <v>1959</v>
      </c>
      <c r="E87" s="145"/>
      <c r="F87" s="146" t="s">
        <v>264</v>
      </c>
      <c r="G87" s="145">
        <v>2</v>
      </c>
      <c r="H87" s="145" t="s">
        <v>299</v>
      </c>
      <c r="I87" s="142">
        <v>572.79999999999995</v>
      </c>
      <c r="J87" s="142">
        <v>339.4</v>
      </c>
      <c r="K87" s="142">
        <v>339.4</v>
      </c>
      <c r="L87" s="165">
        <v>21</v>
      </c>
      <c r="M87" s="145" t="s">
        <v>262</v>
      </c>
      <c r="N87" s="145" t="s">
        <v>266</v>
      </c>
      <c r="O87" s="147" t="s">
        <v>1288</v>
      </c>
      <c r="P87" s="142">
        <v>1505981.24</v>
      </c>
      <c r="Q87" s="142">
        <v>0</v>
      </c>
      <c r="R87" s="142">
        <v>0</v>
      </c>
      <c r="S87" s="142">
        <f t="shared" si="16"/>
        <v>1505981.24</v>
      </c>
      <c r="T87" s="142">
        <f t="shared" si="14"/>
        <v>2629.1571927374303</v>
      </c>
      <c r="U87" s="142">
        <f t="shared" si="15"/>
        <v>8367.2527932960911</v>
      </c>
      <c r="V87" s="213">
        <f t="shared" si="19"/>
        <v>8367.2527932960911</v>
      </c>
      <c r="W87" s="213">
        <f t="shared" si="17"/>
        <v>5738.0956005586613</v>
      </c>
      <c r="X87" s="148" t="b">
        <f t="shared" si="18"/>
        <v>1</v>
      </c>
      <c r="Y87" s="211">
        <v>0</v>
      </c>
      <c r="Z87" s="211">
        <v>0</v>
      </c>
      <c r="AA87" s="211">
        <v>0</v>
      </c>
      <c r="AB87" s="211">
        <v>0</v>
      </c>
      <c r="AC87" s="211">
        <v>0</v>
      </c>
      <c r="AD87" s="211">
        <v>0</v>
      </c>
      <c r="AE87" s="211">
        <v>0</v>
      </c>
      <c r="AF87" s="214">
        <v>0</v>
      </c>
      <c r="AG87" s="211">
        <v>0</v>
      </c>
      <c r="AH87" s="211">
        <v>0</v>
      </c>
      <c r="AI87" s="211">
        <v>0</v>
      </c>
      <c r="AJ87" s="211">
        <v>0</v>
      </c>
      <c r="AK87" s="211">
        <v>680</v>
      </c>
      <c r="AL87" s="214">
        <f>7048.18*AK87/I87</f>
        <v>8367.2527932960911</v>
      </c>
      <c r="AM87" s="211">
        <v>0</v>
      </c>
      <c r="AN87" s="211">
        <v>0</v>
      </c>
      <c r="AO87" s="214">
        <v>0</v>
      </c>
      <c r="AP87" s="211">
        <v>0</v>
      </c>
      <c r="AQ87" s="211">
        <v>0</v>
      </c>
      <c r="AR87" s="211">
        <v>0</v>
      </c>
      <c r="AS87" s="211"/>
    </row>
    <row r="88" spans="1:45" s="148" customFormat="1" ht="36" customHeight="1" x14ac:dyDescent="0.25">
      <c r="A88" s="148">
        <v>1</v>
      </c>
      <c r="B88" s="143">
        <f>SUBTOTAL(103,$A$16:A88)</f>
        <v>73</v>
      </c>
      <c r="C88" s="144" t="s">
        <v>1102</v>
      </c>
      <c r="D88" s="145">
        <v>1955</v>
      </c>
      <c r="E88" s="145"/>
      <c r="F88" s="146" t="s">
        <v>264</v>
      </c>
      <c r="G88" s="145">
        <v>2</v>
      </c>
      <c r="H88" s="145" t="s">
        <v>300</v>
      </c>
      <c r="I88" s="142">
        <v>727.66</v>
      </c>
      <c r="J88" s="142">
        <v>427.66</v>
      </c>
      <c r="K88" s="142">
        <v>427.66</v>
      </c>
      <c r="L88" s="165">
        <v>168</v>
      </c>
      <c r="M88" s="145" t="s">
        <v>262</v>
      </c>
      <c r="N88" s="145" t="s">
        <v>266</v>
      </c>
      <c r="O88" s="147" t="s">
        <v>1286</v>
      </c>
      <c r="P88" s="142">
        <v>820883.7</v>
      </c>
      <c r="Q88" s="142">
        <v>0</v>
      </c>
      <c r="R88" s="142">
        <v>0</v>
      </c>
      <c r="S88" s="142">
        <f t="shared" si="16"/>
        <v>820883.7</v>
      </c>
      <c r="T88" s="142">
        <f t="shared" si="14"/>
        <v>1128.1143665997856</v>
      </c>
      <c r="U88" s="142">
        <f t="shared" si="15"/>
        <v>4184.3907319352447</v>
      </c>
      <c r="V88" s="213">
        <f t="shared" si="19"/>
        <v>4184.3907319352447</v>
      </c>
      <c r="W88" s="213">
        <f t="shared" si="17"/>
        <v>3056.2763653354591</v>
      </c>
      <c r="X88" s="148" t="b">
        <f t="shared" si="18"/>
        <v>1</v>
      </c>
      <c r="Y88" s="211">
        <v>0</v>
      </c>
      <c r="Z88" s="211">
        <v>0</v>
      </c>
      <c r="AA88" s="211">
        <v>0</v>
      </c>
      <c r="AB88" s="211">
        <v>0</v>
      </c>
      <c r="AC88" s="211">
        <v>0</v>
      </c>
      <c r="AD88" s="211">
        <v>0</v>
      </c>
      <c r="AE88" s="211">
        <v>0</v>
      </c>
      <c r="AF88" s="214">
        <v>0</v>
      </c>
      <c r="AG88" s="211">
        <v>0</v>
      </c>
      <c r="AH88" s="211">
        <v>0</v>
      </c>
      <c r="AI88" s="211">
        <v>0</v>
      </c>
      <c r="AJ88" s="211">
        <v>0</v>
      </c>
      <c r="AK88" s="211">
        <v>432</v>
      </c>
      <c r="AL88" s="214">
        <f>7048.18*AK88/I88</f>
        <v>4184.3907319352447</v>
      </c>
      <c r="AM88" s="211">
        <v>0</v>
      </c>
      <c r="AN88" s="211">
        <v>0</v>
      </c>
      <c r="AO88" s="214">
        <v>0</v>
      </c>
      <c r="AP88" s="211">
        <v>0</v>
      </c>
      <c r="AQ88" s="211">
        <v>0</v>
      </c>
      <c r="AR88" s="211">
        <v>0</v>
      </c>
      <c r="AS88" s="211"/>
    </row>
    <row r="89" spans="1:45" s="148" customFormat="1" ht="36" customHeight="1" x14ac:dyDescent="0.25">
      <c r="A89" s="148">
        <v>1</v>
      </c>
      <c r="B89" s="143">
        <f>SUBTOTAL(103,$A$16:A89)</f>
        <v>74</v>
      </c>
      <c r="C89" s="144" t="s">
        <v>1506</v>
      </c>
      <c r="D89" s="145">
        <v>1949</v>
      </c>
      <c r="E89" s="145"/>
      <c r="F89" s="146" t="s">
        <v>264</v>
      </c>
      <c r="G89" s="145">
        <v>2</v>
      </c>
      <c r="H89" s="145" t="s">
        <v>300</v>
      </c>
      <c r="I89" s="142">
        <v>564.9</v>
      </c>
      <c r="J89" s="142">
        <v>519.9</v>
      </c>
      <c r="K89" s="142">
        <v>519.9</v>
      </c>
      <c r="L89" s="165">
        <v>22</v>
      </c>
      <c r="M89" s="145" t="s">
        <v>262</v>
      </c>
      <c r="N89" s="145" t="s">
        <v>266</v>
      </c>
      <c r="O89" s="147" t="s">
        <v>1347</v>
      </c>
      <c r="P89" s="142">
        <v>1677475.96</v>
      </c>
      <c r="Q89" s="142">
        <v>0</v>
      </c>
      <c r="R89" s="142">
        <v>0</v>
      </c>
      <c r="S89" s="142">
        <f t="shared" si="16"/>
        <v>1677475.96</v>
      </c>
      <c r="T89" s="142">
        <f t="shared" si="14"/>
        <v>2969.5095769162685</v>
      </c>
      <c r="U89" s="142">
        <f t="shared" si="15"/>
        <v>7357.7813503274929</v>
      </c>
      <c r="V89" s="213">
        <f t="shared" si="19"/>
        <v>7357.7813503274929</v>
      </c>
      <c r="W89" s="213">
        <f t="shared" si="17"/>
        <v>4388.2717734112248</v>
      </c>
      <c r="X89" s="148" t="b">
        <f t="shared" si="18"/>
        <v>1</v>
      </c>
      <c r="Y89" s="211">
        <v>0</v>
      </c>
      <c r="Z89" s="211">
        <v>0</v>
      </c>
      <c r="AA89" s="211">
        <v>0</v>
      </c>
      <c r="AB89" s="211">
        <v>0</v>
      </c>
      <c r="AC89" s="211">
        <v>0</v>
      </c>
      <c r="AD89" s="211">
        <v>0</v>
      </c>
      <c r="AE89" s="211">
        <v>0</v>
      </c>
      <c r="AF89" s="214">
        <v>0</v>
      </c>
      <c r="AG89" s="211">
        <v>466.12</v>
      </c>
      <c r="AH89" s="214">
        <f t="shared" ref="AH89:AH97" si="20">8917.04*AG89/I89</f>
        <v>7357.7813503274929</v>
      </c>
      <c r="AI89" s="211">
        <v>0</v>
      </c>
      <c r="AJ89" s="211">
        <v>0</v>
      </c>
      <c r="AK89" s="211">
        <v>0</v>
      </c>
      <c r="AL89" s="214">
        <v>0</v>
      </c>
      <c r="AM89" s="211">
        <v>0</v>
      </c>
      <c r="AN89" s="211">
        <v>0</v>
      </c>
      <c r="AO89" s="214">
        <v>0</v>
      </c>
      <c r="AP89" s="211">
        <v>0</v>
      </c>
      <c r="AQ89" s="211">
        <v>0</v>
      </c>
      <c r="AR89" s="211">
        <v>0</v>
      </c>
      <c r="AS89" s="211"/>
    </row>
    <row r="90" spans="1:45" s="148" customFormat="1" ht="36" customHeight="1" x14ac:dyDescent="0.25">
      <c r="A90" s="148">
        <v>1</v>
      </c>
      <c r="B90" s="143">
        <f>SUBTOTAL(103,$A$16:A90)</f>
        <v>75</v>
      </c>
      <c r="C90" s="144" t="s">
        <v>1502</v>
      </c>
      <c r="D90" s="145">
        <v>1969</v>
      </c>
      <c r="E90" s="145"/>
      <c r="F90" s="146" t="s">
        <v>264</v>
      </c>
      <c r="G90" s="145">
        <v>5</v>
      </c>
      <c r="H90" s="145" t="s">
        <v>308</v>
      </c>
      <c r="I90" s="142">
        <v>2989.1</v>
      </c>
      <c r="J90" s="142">
        <v>2769.1</v>
      </c>
      <c r="K90" s="142">
        <v>2016</v>
      </c>
      <c r="L90" s="165">
        <v>72</v>
      </c>
      <c r="M90" s="145" t="s">
        <v>262</v>
      </c>
      <c r="N90" s="145" t="s">
        <v>266</v>
      </c>
      <c r="O90" s="147" t="s">
        <v>1599</v>
      </c>
      <c r="P90" s="142">
        <v>3647517.81</v>
      </c>
      <c r="Q90" s="142">
        <v>0</v>
      </c>
      <c r="R90" s="142">
        <v>0</v>
      </c>
      <c r="S90" s="142">
        <f t="shared" si="16"/>
        <v>3647517.81</v>
      </c>
      <c r="T90" s="142">
        <f t="shared" si="14"/>
        <v>1220.2729283061792</v>
      </c>
      <c r="U90" s="142">
        <f t="shared" si="15"/>
        <v>2562.5564082834298</v>
      </c>
      <c r="V90" s="213">
        <f t="shared" si="19"/>
        <v>2562.5564082834298</v>
      </c>
      <c r="W90" s="213">
        <f t="shared" si="17"/>
        <v>1342.2834799772506</v>
      </c>
      <c r="X90" s="148" t="b">
        <f t="shared" si="18"/>
        <v>1</v>
      </c>
      <c r="Y90" s="211">
        <v>0</v>
      </c>
      <c r="Z90" s="211">
        <v>0</v>
      </c>
      <c r="AA90" s="211">
        <v>0</v>
      </c>
      <c r="AB90" s="211">
        <v>0</v>
      </c>
      <c r="AC90" s="211">
        <v>0</v>
      </c>
      <c r="AD90" s="211">
        <v>0</v>
      </c>
      <c r="AE90" s="211">
        <v>0</v>
      </c>
      <c r="AF90" s="214">
        <v>0</v>
      </c>
      <c r="AG90" s="211">
        <v>859</v>
      </c>
      <c r="AH90" s="214">
        <f t="shared" si="20"/>
        <v>2562.5564082834298</v>
      </c>
      <c r="AI90" s="211">
        <v>0</v>
      </c>
      <c r="AJ90" s="211">
        <v>0</v>
      </c>
      <c r="AK90" s="211">
        <v>0</v>
      </c>
      <c r="AL90" s="214">
        <v>0</v>
      </c>
      <c r="AM90" s="211">
        <v>0</v>
      </c>
      <c r="AN90" s="211">
        <v>0</v>
      </c>
      <c r="AO90" s="214">
        <v>0</v>
      </c>
      <c r="AP90" s="211">
        <v>0</v>
      </c>
      <c r="AQ90" s="211">
        <v>0</v>
      </c>
      <c r="AR90" s="211">
        <v>0</v>
      </c>
      <c r="AS90" s="211"/>
    </row>
    <row r="91" spans="1:45" s="148" customFormat="1" ht="36" customHeight="1" x14ac:dyDescent="0.25">
      <c r="A91" s="148">
        <v>1</v>
      </c>
      <c r="B91" s="143">
        <f>SUBTOTAL(103,$A$16:A91)</f>
        <v>76</v>
      </c>
      <c r="C91" s="144" t="s">
        <v>1505</v>
      </c>
      <c r="D91" s="145">
        <v>1938</v>
      </c>
      <c r="E91" s="145"/>
      <c r="F91" s="146" t="s">
        <v>264</v>
      </c>
      <c r="G91" s="145">
        <v>5</v>
      </c>
      <c r="H91" s="145" t="s">
        <v>304</v>
      </c>
      <c r="I91" s="142">
        <v>2927.1</v>
      </c>
      <c r="J91" s="142">
        <v>1576</v>
      </c>
      <c r="K91" s="142">
        <v>1576</v>
      </c>
      <c r="L91" s="165">
        <v>88</v>
      </c>
      <c r="M91" s="145" t="s">
        <v>262</v>
      </c>
      <c r="N91" s="145" t="s">
        <v>266</v>
      </c>
      <c r="O91" s="147" t="s">
        <v>1350</v>
      </c>
      <c r="P91" s="142">
        <v>5096776.0799999991</v>
      </c>
      <c r="Q91" s="142">
        <v>0</v>
      </c>
      <c r="R91" s="142">
        <v>0</v>
      </c>
      <c r="S91" s="142">
        <f t="shared" si="16"/>
        <v>5096776.0799999991</v>
      </c>
      <c r="T91" s="142">
        <f t="shared" si="14"/>
        <v>1741.2374295377674</v>
      </c>
      <c r="U91" s="142">
        <f t="shared" si="15"/>
        <v>3034.1880496054123</v>
      </c>
      <c r="V91" s="213">
        <f t="shared" si="19"/>
        <v>3034.1880496054123</v>
      </c>
      <c r="W91" s="213">
        <f t="shared" si="17"/>
        <v>1292.9506200676449</v>
      </c>
      <c r="X91" s="148" t="b">
        <f t="shared" si="18"/>
        <v>1</v>
      </c>
      <c r="Y91" s="211">
        <v>0</v>
      </c>
      <c r="Z91" s="211">
        <v>0</v>
      </c>
      <c r="AA91" s="211">
        <v>0</v>
      </c>
      <c r="AB91" s="211">
        <v>0</v>
      </c>
      <c r="AC91" s="211">
        <v>0</v>
      </c>
      <c r="AD91" s="211">
        <v>0</v>
      </c>
      <c r="AE91" s="211">
        <v>0</v>
      </c>
      <c r="AF91" s="214">
        <v>0</v>
      </c>
      <c r="AG91" s="211">
        <v>996</v>
      </c>
      <c r="AH91" s="214">
        <f t="shared" si="20"/>
        <v>3034.1880496054123</v>
      </c>
      <c r="AI91" s="211">
        <v>0</v>
      </c>
      <c r="AJ91" s="211">
        <v>0</v>
      </c>
      <c r="AK91" s="211">
        <v>0</v>
      </c>
      <c r="AL91" s="214">
        <v>0</v>
      </c>
      <c r="AM91" s="211">
        <v>0</v>
      </c>
      <c r="AN91" s="211">
        <v>0</v>
      </c>
      <c r="AO91" s="214">
        <v>0</v>
      </c>
      <c r="AP91" s="211">
        <v>0</v>
      </c>
      <c r="AQ91" s="211">
        <v>0</v>
      </c>
      <c r="AR91" s="211">
        <v>0</v>
      </c>
      <c r="AS91" s="211"/>
    </row>
    <row r="92" spans="1:45" s="148" customFormat="1" ht="36" customHeight="1" x14ac:dyDescent="0.25">
      <c r="A92" s="148">
        <v>1</v>
      </c>
      <c r="B92" s="143">
        <f>SUBTOTAL(103,$A$16:A92)</f>
        <v>77</v>
      </c>
      <c r="C92" s="144" t="s">
        <v>1501</v>
      </c>
      <c r="D92" s="145">
        <v>1962</v>
      </c>
      <c r="E92" s="145"/>
      <c r="F92" s="146" t="s">
        <v>264</v>
      </c>
      <c r="G92" s="145">
        <v>5</v>
      </c>
      <c r="H92" s="145" t="s">
        <v>304</v>
      </c>
      <c r="I92" s="142">
        <v>3481.5</v>
      </c>
      <c r="J92" s="142">
        <v>3181.1</v>
      </c>
      <c r="K92" s="142">
        <v>3181.1</v>
      </c>
      <c r="L92" s="165">
        <v>160</v>
      </c>
      <c r="M92" s="145" t="s">
        <v>262</v>
      </c>
      <c r="N92" s="145" t="s">
        <v>266</v>
      </c>
      <c r="O92" s="147" t="s">
        <v>1599</v>
      </c>
      <c r="P92" s="142">
        <v>3789473.9</v>
      </c>
      <c r="Q92" s="142">
        <v>0</v>
      </c>
      <c r="R92" s="142">
        <v>0</v>
      </c>
      <c r="S92" s="142">
        <f t="shared" si="16"/>
        <v>3789473.9</v>
      </c>
      <c r="T92" s="142">
        <f t="shared" si="14"/>
        <v>1088.460117765331</v>
      </c>
      <c r="U92" s="142">
        <f t="shared" si="15"/>
        <v>2634.259842022117</v>
      </c>
      <c r="V92" s="213">
        <f t="shared" si="19"/>
        <v>2634.259842022117</v>
      </c>
      <c r="W92" s="213">
        <f t="shared" si="17"/>
        <v>1545.799724256786</v>
      </c>
      <c r="X92" s="148" t="b">
        <f t="shared" si="18"/>
        <v>1</v>
      </c>
      <c r="Y92" s="211">
        <v>0</v>
      </c>
      <c r="Z92" s="211">
        <v>0</v>
      </c>
      <c r="AA92" s="211">
        <v>0</v>
      </c>
      <c r="AB92" s="211">
        <v>0</v>
      </c>
      <c r="AC92" s="211">
        <v>0</v>
      </c>
      <c r="AD92" s="211">
        <v>0</v>
      </c>
      <c r="AE92" s="211">
        <v>0</v>
      </c>
      <c r="AF92" s="214">
        <v>0</v>
      </c>
      <c r="AG92" s="211">
        <v>1028.5</v>
      </c>
      <c r="AH92" s="214">
        <f t="shared" si="20"/>
        <v>2634.259842022117</v>
      </c>
      <c r="AI92" s="211">
        <v>0</v>
      </c>
      <c r="AJ92" s="211">
        <v>0</v>
      </c>
      <c r="AK92" s="211">
        <v>0</v>
      </c>
      <c r="AL92" s="214">
        <v>0</v>
      </c>
      <c r="AM92" s="211">
        <v>0</v>
      </c>
      <c r="AN92" s="211">
        <v>0</v>
      </c>
      <c r="AO92" s="214">
        <v>0</v>
      </c>
      <c r="AP92" s="211">
        <v>0</v>
      </c>
      <c r="AQ92" s="211">
        <v>0</v>
      </c>
      <c r="AR92" s="211">
        <v>0</v>
      </c>
      <c r="AS92" s="211"/>
    </row>
    <row r="93" spans="1:45" s="148" customFormat="1" ht="36" customHeight="1" x14ac:dyDescent="0.25">
      <c r="A93" s="148">
        <v>1</v>
      </c>
      <c r="B93" s="143">
        <f>SUBTOTAL(103,$A$16:A93)</f>
        <v>78</v>
      </c>
      <c r="C93" s="144" t="s">
        <v>1491</v>
      </c>
      <c r="D93" s="145">
        <v>1970</v>
      </c>
      <c r="E93" s="145"/>
      <c r="F93" s="146" t="s">
        <v>264</v>
      </c>
      <c r="G93" s="145">
        <v>9</v>
      </c>
      <c r="H93" s="145" t="s">
        <v>300</v>
      </c>
      <c r="I93" s="142">
        <v>1920.2</v>
      </c>
      <c r="J93" s="142">
        <v>1163.2</v>
      </c>
      <c r="K93" s="142">
        <v>1163.2</v>
      </c>
      <c r="L93" s="165">
        <v>94</v>
      </c>
      <c r="M93" s="145" t="s">
        <v>262</v>
      </c>
      <c r="N93" s="145" t="s">
        <v>266</v>
      </c>
      <c r="O93" s="147" t="s">
        <v>1350</v>
      </c>
      <c r="P93" s="142">
        <v>597387.81000000006</v>
      </c>
      <c r="Q93" s="142">
        <v>0</v>
      </c>
      <c r="R93" s="142">
        <v>0</v>
      </c>
      <c r="S93" s="142">
        <f t="shared" si="16"/>
        <v>597387.81000000006</v>
      </c>
      <c r="T93" s="142">
        <f t="shared" si="14"/>
        <v>311.10707738777211</v>
      </c>
      <c r="U93" s="142">
        <f t="shared" si="15"/>
        <v>1365.2795333819395</v>
      </c>
      <c r="V93" s="213">
        <f t="shared" si="19"/>
        <v>1365.2795333819395</v>
      </c>
      <c r="W93" s="213">
        <f t="shared" si="17"/>
        <v>1054.1724559941674</v>
      </c>
      <c r="X93" s="148" t="b">
        <f t="shared" si="18"/>
        <v>1</v>
      </c>
      <c r="Y93" s="211">
        <v>0</v>
      </c>
      <c r="Z93" s="211">
        <v>0</v>
      </c>
      <c r="AA93" s="211">
        <v>0</v>
      </c>
      <c r="AB93" s="211">
        <v>0</v>
      </c>
      <c r="AC93" s="211">
        <v>0</v>
      </c>
      <c r="AD93" s="211">
        <v>0</v>
      </c>
      <c r="AE93" s="211">
        <v>0</v>
      </c>
      <c r="AF93" s="214">
        <v>0</v>
      </c>
      <c r="AG93" s="211">
        <v>294</v>
      </c>
      <c r="AH93" s="214">
        <f t="shared" si="20"/>
        <v>1365.2795333819395</v>
      </c>
      <c r="AI93" s="211">
        <v>0</v>
      </c>
      <c r="AJ93" s="211">
        <v>0</v>
      </c>
      <c r="AK93" s="211">
        <v>0</v>
      </c>
      <c r="AL93" s="214">
        <v>0</v>
      </c>
      <c r="AM93" s="211">
        <v>0</v>
      </c>
      <c r="AN93" s="211">
        <v>0</v>
      </c>
      <c r="AO93" s="214">
        <v>0</v>
      </c>
      <c r="AP93" s="211">
        <v>0</v>
      </c>
      <c r="AQ93" s="211">
        <v>0</v>
      </c>
      <c r="AR93" s="211">
        <v>0</v>
      </c>
      <c r="AS93" s="211"/>
    </row>
    <row r="94" spans="1:45" s="148" customFormat="1" ht="36" customHeight="1" x14ac:dyDescent="0.25">
      <c r="A94" s="148">
        <v>1</v>
      </c>
      <c r="B94" s="143">
        <f>SUBTOTAL(103,$A$16:A94)</f>
        <v>79</v>
      </c>
      <c r="C94" s="144" t="s">
        <v>1503</v>
      </c>
      <c r="D94" s="145">
        <v>1976</v>
      </c>
      <c r="E94" s="145"/>
      <c r="F94" s="146" t="s">
        <v>264</v>
      </c>
      <c r="G94" s="145">
        <v>5</v>
      </c>
      <c r="H94" s="145" t="s">
        <v>2204</v>
      </c>
      <c r="I94" s="142">
        <v>6239.3</v>
      </c>
      <c r="J94" s="142">
        <v>5776.2</v>
      </c>
      <c r="K94" s="142">
        <v>5061.7</v>
      </c>
      <c r="L94" s="165">
        <v>280</v>
      </c>
      <c r="M94" s="145" t="s">
        <v>262</v>
      </c>
      <c r="N94" s="145" t="s">
        <v>266</v>
      </c>
      <c r="O94" s="147" t="s">
        <v>1348</v>
      </c>
      <c r="P94" s="142">
        <v>4468866.21</v>
      </c>
      <c r="Q94" s="142">
        <v>0</v>
      </c>
      <c r="R94" s="142">
        <v>0</v>
      </c>
      <c r="S94" s="142">
        <f t="shared" si="16"/>
        <v>4468866.21</v>
      </c>
      <c r="T94" s="142">
        <f t="shared" si="14"/>
        <v>716.24480470565607</v>
      </c>
      <c r="U94" s="142">
        <f t="shared" si="15"/>
        <v>2208.0725081339251</v>
      </c>
      <c r="V94" s="213">
        <f t="shared" si="19"/>
        <v>2208.0725081339251</v>
      </c>
      <c r="W94" s="213">
        <f t="shared" si="17"/>
        <v>1491.8277034282692</v>
      </c>
      <c r="X94" s="148" t="b">
        <f t="shared" si="18"/>
        <v>1</v>
      </c>
      <c r="Y94" s="211">
        <v>0</v>
      </c>
      <c r="Z94" s="211">
        <v>0</v>
      </c>
      <c r="AA94" s="211">
        <v>0</v>
      </c>
      <c r="AB94" s="211">
        <v>0</v>
      </c>
      <c r="AC94" s="211">
        <v>0</v>
      </c>
      <c r="AD94" s="211">
        <v>0</v>
      </c>
      <c r="AE94" s="211">
        <v>0</v>
      </c>
      <c r="AF94" s="214">
        <v>0</v>
      </c>
      <c r="AG94" s="211">
        <v>1545</v>
      </c>
      <c r="AH94" s="214">
        <f t="shared" si="20"/>
        <v>2208.0725081339251</v>
      </c>
      <c r="AI94" s="211">
        <v>0</v>
      </c>
      <c r="AJ94" s="211">
        <v>0</v>
      </c>
      <c r="AK94" s="211">
        <v>0</v>
      </c>
      <c r="AL94" s="214">
        <v>0</v>
      </c>
      <c r="AM94" s="211">
        <v>0</v>
      </c>
      <c r="AN94" s="211">
        <v>0</v>
      </c>
      <c r="AO94" s="214">
        <v>0</v>
      </c>
      <c r="AP94" s="211">
        <v>0</v>
      </c>
      <c r="AQ94" s="211">
        <v>0</v>
      </c>
      <c r="AR94" s="211">
        <v>0</v>
      </c>
      <c r="AS94" s="211"/>
    </row>
    <row r="95" spans="1:45" s="148" customFormat="1" ht="36" customHeight="1" x14ac:dyDescent="0.25">
      <c r="A95" s="148">
        <v>1</v>
      </c>
      <c r="B95" s="143">
        <f>SUBTOTAL(103,$A$16:A95)</f>
        <v>80</v>
      </c>
      <c r="C95" s="144" t="s">
        <v>1504</v>
      </c>
      <c r="D95" s="145">
        <v>1972</v>
      </c>
      <c r="E95" s="145"/>
      <c r="F95" s="146" t="s">
        <v>264</v>
      </c>
      <c r="G95" s="145">
        <v>5</v>
      </c>
      <c r="H95" s="145" t="s">
        <v>2203</v>
      </c>
      <c r="I95" s="142">
        <v>6466</v>
      </c>
      <c r="J95" s="142">
        <v>6466</v>
      </c>
      <c r="K95" s="142">
        <v>5918.8</v>
      </c>
      <c r="L95" s="165">
        <v>277</v>
      </c>
      <c r="M95" s="145" t="s">
        <v>262</v>
      </c>
      <c r="N95" s="145" t="s">
        <v>266</v>
      </c>
      <c r="O95" s="147" t="s">
        <v>1349</v>
      </c>
      <c r="P95" s="142">
        <v>6330505.6400000006</v>
      </c>
      <c r="Q95" s="142">
        <v>0</v>
      </c>
      <c r="R95" s="142">
        <v>0</v>
      </c>
      <c r="S95" s="142">
        <f t="shared" si="16"/>
        <v>6330505.6400000006</v>
      </c>
      <c r="T95" s="142">
        <f t="shared" si="14"/>
        <v>979.04510361892983</v>
      </c>
      <c r="U95" s="142">
        <f t="shared" si="15"/>
        <v>2293.9381899164869</v>
      </c>
      <c r="V95" s="213">
        <f t="shared" si="19"/>
        <v>2293.9381899164869</v>
      </c>
      <c r="W95" s="213">
        <f t="shared" si="17"/>
        <v>1314.8930862975571</v>
      </c>
      <c r="X95" s="148" t="b">
        <f t="shared" si="18"/>
        <v>1</v>
      </c>
      <c r="Y95" s="211">
        <v>0</v>
      </c>
      <c r="Z95" s="211">
        <v>0</v>
      </c>
      <c r="AA95" s="211">
        <v>0</v>
      </c>
      <c r="AB95" s="211">
        <v>0</v>
      </c>
      <c r="AC95" s="211">
        <v>0</v>
      </c>
      <c r="AD95" s="211">
        <v>0</v>
      </c>
      <c r="AE95" s="211">
        <v>0</v>
      </c>
      <c r="AF95" s="214">
        <v>0</v>
      </c>
      <c r="AG95" s="211">
        <v>1663.4</v>
      </c>
      <c r="AH95" s="214">
        <f t="shared" si="20"/>
        <v>2293.9381899164869</v>
      </c>
      <c r="AI95" s="211">
        <v>0</v>
      </c>
      <c r="AJ95" s="211">
        <v>0</v>
      </c>
      <c r="AK95" s="211">
        <v>0</v>
      </c>
      <c r="AL95" s="214">
        <v>0</v>
      </c>
      <c r="AM95" s="211">
        <v>0</v>
      </c>
      <c r="AN95" s="211">
        <v>0</v>
      </c>
      <c r="AO95" s="214">
        <v>0</v>
      </c>
      <c r="AP95" s="211">
        <v>0</v>
      </c>
      <c r="AQ95" s="211">
        <v>0</v>
      </c>
      <c r="AR95" s="211">
        <v>0</v>
      </c>
      <c r="AS95" s="211"/>
    </row>
    <row r="96" spans="1:45" s="148" customFormat="1" ht="36" customHeight="1" x14ac:dyDescent="0.25">
      <c r="A96" s="148">
        <v>1</v>
      </c>
      <c r="B96" s="143">
        <f>SUBTOTAL(103,$A$16:A96)</f>
        <v>81</v>
      </c>
      <c r="C96" s="144" t="s">
        <v>1492</v>
      </c>
      <c r="D96" s="145">
        <v>1976</v>
      </c>
      <c r="E96" s="145"/>
      <c r="F96" s="146" t="s">
        <v>264</v>
      </c>
      <c r="G96" s="145">
        <v>3</v>
      </c>
      <c r="H96" s="145" t="s">
        <v>299</v>
      </c>
      <c r="I96" s="142">
        <v>1178.4000000000001</v>
      </c>
      <c r="J96" s="142">
        <v>1080.5</v>
      </c>
      <c r="K96" s="142">
        <v>1080.5</v>
      </c>
      <c r="L96" s="165">
        <v>59</v>
      </c>
      <c r="M96" s="145" t="s">
        <v>262</v>
      </c>
      <c r="N96" s="145" t="s">
        <v>266</v>
      </c>
      <c r="O96" s="147" t="s">
        <v>1347</v>
      </c>
      <c r="P96" s="142">
        <v>1913423.73</v>
      </c>
      <c r="Q96" s="142">
        <v>0</v>
      </c>
      <c r="R96" s="142">
        <v>0</v>
      </c>
      <c r="S96" s="142">
        <f t="shared" si="16"/>
        <v>1913423.73</v>
      </c>
      <c r="T96" s="142">
        <f t="shared" si="14"/>
        <v>1623.7472250509163</v>
      </c>
      <c r="U96" s="142">
        <f t="shared" si="15"/>
        <v>3844.0735913102512</v>
      </c>
      <c r="V96" s="213">
        <f t="shared" si="19"/>
        <v>3844.0735913102512</v>
      </c>
      <c r="W96" s="213">
        <f t="shared" si="17"/>
        <v>2220.3263662593349</v>
      </c>
      <c r="X96" s="148" t="b">
        <f t="shared" si="18"/>
        <v>1</v>
      </c>
      <c r="Y96" s="211">
        <v>0</v>
      </c>
      <c r="Z96" s="211">
        <v>0</v>
      </c>
      <c r="AA96" s="211">
        <v>0</v>
      </c>
      <c r="AB96" s="211">
        <v>0</v>
      </c>
      <c r="AC96" s="211">
        <v>0</v>
      </c>
      <c r="AD96" s="211">
        <v>0</v>
      </c>
      <c r="AE96" s="211">
        <v>0</v>
      </c>
      <c r="AF96" s="214">
        <v>0</v>
      </c>
      <c r="AG96" s="211">
        <v>508</v>
      </c>
      <c r="AH96" s="214">
        <f t="shared" si="20"/>
        <v>3844.0735913102512</v>
      </c>
      <c r="AI96" s="211">
        <v>0</v>
      </c>
      <c r="AJ96" s="211">
        <v>0</v>
      </c>
      <c r="AK96" s="211">
        <v>0</v>
      </c>
      <c r="AL96" s="214">
        <v>0</v>
      </c>
      <c r="AM96" s="211">
        <v>0</v>
      </c>
      <c r="AN96" s="211">
        <v>0</v>
      </c>
      <c r="AO96" s="214">
        <v>0</v>
      </c>
      <c r="AP96" s="211">
        <v>0</v>
      </c>
      <c r="AQ96" s="211">
        <v>0</v>
      </c>
      <c r="AR96" s="211">
        <v>0</v>
      </c>
      <c r="AS96" s="211"/>
    </row>
    <row r="97" spans="1:45" s="148" customFormat="1" ht="36" customHeight="1" x14ac:dyDescent="0.25">
      <c r="A97" s="148">
        <v>1</v>
      </c>
      <c r="B97" s="143">
        <f>SUBTOTAL(103,$A$16:A97)</f>
        <v>82</v>
      </c>
      <c r="C97" s="144" t="s">
        <v>1545</v>
      </c>
      <c r="D97" s="145">
        <v>1959</v>
      </c>
      <c r="E97" s="145"/>
      <c r="F97" s="146" t="s">
        <v>264</v>
      </c>
      <c r="G97" s="145">
        <v>2</v>
      </c>
      <c r="H97" s="145" t="s">
        <v>299</v>
      </c>
      <c r="I97" s="142">
        <v>595.5</v>
      </c>
      <c r="J97" s="142">
        <v>548.5</v>
      </c>
      <c r="K97" s="142">
        <v>548.5</v>
      </c>
      <c r="L97" s="165">
        <v>41</v>
      </c>
      <c r="M97" s="145" t="s">
        <v>262</v>
      </c>
      <c r="N97" s="145" t="s">
        <v>266</v>
      </c>
      <c r="O97" s="147" t="s">
        <v>1347</v>
      </c>
      <c r="P97" s="142">
        <v>1963557.73</v>
      </c>
      <c r="Q97" s="142">
        <v>0</v>
      </c>
      <c r="R97" s="142">
        <v>0</v>
      </c>
      <c r="S97" s="142">
        <f t="shared" si="16"/>
        <v>1963557.73</v>
      </c>
      <c r="T97" s="142">
        <f t="shared" si="14"/>
        <v>3297.3261628883292</v>
      </c>
      <c r="U97" s="142">
        <f t="shared" si="15"/>
        <v>7506.4855617128478</v>
      </c>
      <c r="V97" s="213">
        <f t="shared" si="19"/>
        <v>7506.4855617128478</v>
      </c>
      <c r="W97" s="213">
        <f t="shared" si="17"/>
        <v>4209.1593988245186</v>
      </c>
      <c r="X97" s="148" t="b">
        <f t="shared" si="18"/>
        <v>1</v>
      </c>
      <c r="Y97" s="211">
        <v>0</v>
      </c>
      <c r="Z97" s="211">
        <v>0</v>
      </c>
      <c r="AA97" s="211">
        <v>0</v>
      </c>
      <c r="AB97" s="211">
        <v>0</v>
      </c>
      <c r="AC97" s="211">
        <v>0</v>
      </c>
      <c r="AD97" s="211">
        <v>0</v>
      </c>
      <c r="AE97" s="211">
        <v>0</v>
      </c>
      <c r="AF97" s="214">
        <v>0</v>
      </c>
      <c r="AG97" s="211">
        <v>501.3</v>
      </c>
      <c r="AH97" s="214">
        <f t="shared" si="20"/>
        <v>7506.4855617128478</v>
      </c>
      <c r="AI97" s="211">
        <v>0</v>
      </c>
      <c r="AJ97" s="211">
        <v>0</v>
      </c>
      <c r="AK97" s="211">
        <v>0</v>
      </c>
      <c r="AL97" s="214">
        <v>0</v>
      </c>
      <c r="AM97" s="211">
        <v>0</v>
      </c>
      <c r="AN97" s="211">
        <v>0</v>
      </c>
      <c r="AO97" s="214">
        <v>0</v>
      </c>
      <c r="AP97" s="211">
        <v>0</v>
      </c>
      <c r="AQ97" s="211">
        <v>0</v>
      </c>
      <c r="AR97" s="211">
        <v>0</v>
      </c>
      <c r="AS97" s="211"/>
    </row>
    <row r="98" spans="1:45" s="148" customFormat="1" ht="36" customHeight="1" x14ac:dyDescent="0.25">
      <c r="A98" s="148">
        <v>1</v>
      </c>
      <c r="B98" s="143">
        <f>SUBTOTAL(103,$A$16:A98)</f>
        <v>83</v>
      </c>
      <c r="C98" s="144" t="s">
        <v>1546</v>
      </c>
      <c r="D98" s="145">
        <v>1970</v>
      </c>
      <c r="E98" s="145"/>
      <c r="F98" s="146" t="s">
        <v>264</v>
      </c>
      <c r="G98" s="145">
        <v>5</v>
      </c>
      <c r="H98" s="145" t="s">
        <v>304</v>
      </c>
      <c r="I98" s="142">
        <v>12297.5</v>
      </c>
      <c r="J98" s="142">
        <v>3386.1</v>
      </c>
      <c r="K98" s="142">
        <v>3386.1</v>
      </c>
      <c r="L98" s="165">
        <v>153</v>
      </c>
      <c r="M98" s="145" t="s">
        <v>262</v>
      </c>
      <c r="N98" s="145" t="s">
        <v>266</v>
      </c>
      <c r="O98" s="147" t="s">
        <v>1550</v>
      </c>
      <c r="P98" s="142">
        <v>86742.97</v>
      </c>
      <c r="Q98" s="142">
        <v>0</v>
      </c>
      <c r="R98" s="142">
        <v>0</v>
      </c>
      <c r="S98" s="142">
        <f t="shared" si="16"/>
        <v>86742.97</v>
      </c>
      <c r="T98" s="142">
        <f t="shared" si="14"/>
        <v>7.0537076641593819</v>
      </c>
      <c r="U98" s="142">
        <v>7.0537076641593819</v>
      </c>
      <c r="V98" s="213">
        <f t="shared" ref="V98:V99" si="21">T98</f>
        <v>7.0537076641593819</v>
      </c>
      <c r="W98" s="213">
        <f t="shared" si="17"/>
        <v>0</v>
      </c>
      <c r="X98" s="148" t="b">
        <f t="shared" si="18"/>
        <v>1</v>
      </c>
      <c r="Y98" s="211">
        <v>0</v>
      </c>
      <c r="Z98" s="211">
        <v>0</v>
      </c>
      <c r="AA98" s="211">
        <v>0</v>
      </c>
      <c r="AB98" s="211">
        <v>0</v>
      </c>
      <c r="AC98" s="211">
        <v>0</v>
      </c>
      <c r="AD98" s="211">
        <v>0</v>
      </c>
      <c r="AE98" s="211">
        <v>0</v>
      </c>
      <c r="AF98" s="214">
        <v>0</v>
      </c>
      <c r="AG98" s="211">
        <v>0</v>
      </c>
      <c r="AH98" s="211">
        <v>0</v>
      </c>
      <c r="AI98" s="211">
        <v>0</v>
      </c>
      <c r="AJ98" s="211">
        <v>0</v>
      </c>
      <c r="AK98" s="211">
        <v>0</v>
      </c>
      <c r="AL98" s="214">
        <v>0</v>
      </c>
      <c r="AM98" s="211">
        <v>0</v>
      </c>
      <c r="AN98" s="211">
        <v>0</v>
      </c>
      <c r="AO98" s="214">
        <v>0</v>
      </c>
      <c r="AP98" s="211">
        <v>0</v>
      </c>
      <c r="AQ98" s="211">
        <v>0</v>
      </c>
      <c r="AR98" s="211">
        <v>0</v>
      </c>
      <c r="AS98" s="211"/>
    </row>
    <row r="99" spans="1:45" s="148" customFormat="1" ht="36" customHeight="1" x14ac:dyDescent="0.25">
      <c r="A99" s="148">
        <v>1</v>
      </c>
      <c r="B99" s="143">
        <f>SUBTOTAL(103,$A$16:A99)</f>
        <v>84</v>
      </c>
      <c r="C99" s="144" t="s">
        <v>1548</v>
      </c>
      <c r="D99" s="145">
        <v>1961</v>
      </c>
      <c r="E99" s="145"/>
      <c r="F99" s="146" t="s">
        <v>264</v>
      </c>
      <c r="G99" s="145">
        <v>4</v>
      </c>
      <c r="H99" s="145" t="s">
        <v>299</v>
      </c>
      <c r="I99" s="142">
        <v>1732.3</v>
      </c>
      <c r="J99" s="142">
        <v>1276.7</v>
      </c>
      <c r="K99" s="142">
        <v>1276.7</v>
      </c>
      <c r="L99" s="165">
        <v>59</v>
      </c>
      <c r="M99" s="145" t="s">
        <v>262</v>
      </c>
      <c r="N99" s="145" t="s">
        <v>266</v>
      </c>
      <c r="O99" s="147" t="s">
        <v>1551</v>
      </c>
      <c r="P99" s="142">
        <v>70589.929999999993</v>
      </c>
      <c r="Q99" s="142">
        <v>0</v>
      </c>
      <c r="R99" s="142">
        <v>0</v>
      </c>
      <c r="S99" s="142">
        <f t="shared" si="16"/>
        <v>70589.929999999993</v>
      </c>
      <c r="T99" s="142">
        <f t="shared" si="14"/>
        <v>40.749252438953988</v>
      </c>
      <c r="U99" s="142">
        <v>40.749252438953988</v>
      </c>
      <c r="V99" s="213">
        <f t="shared" si="21"/>
        <v>40.749252438953988</v>
      </c>
      <c r="W99" s="213">
        <f t="shared" si="17"/>
        <v>0</v>
      </c>
      <c r="X99" s="148" t="b">
        <f t="shared" si="18"/>
        <v>1</v>
      </c>
      <c r="Y99" s="211">
        <v>0</v>
      </c>
      <c r="Z99" s="211">
        <v>0</v>
      </c>
      <c r="AA99" s="211">
        <v>0</v>
      </c>
      <c r="AB99" s="211">
        <v>0</v>
      </c>
      <c r="AC99" s="211">
        <v>0</v>
      </c>
      <c r="AD99" s="211">
        <v>0</v>
      </c>
      <c r="AE99" s="211">
        <v>0</v>
      </c>
      <c r="AF99" s="214">
        <v>0</v>
      </c>
      <c r="AG99" s="211">
        <v>0</v>
      </c>
      <c r="AH99" s="211">
        <v>0</v>
      </c>
      <c r="AI99" s="211">
        <v>0</v>
      </c>
      <c r="AJ99" s="211">
        <v>0</v>
      </c>
      <c r="AK99" s="211">
        <v>0</v>
      </c>
      <c r="AL99" s="214">
        <v>0</v>
      </c>
      <c r="AM99" s="211">
        <v>0</v>
      </c>
      <c r="AN99" s="211">
        <v>0</v>
      </c>
      <c r="AO99" s="214">
        <v>0</v>
      </c>
      <c r="AP99" s="211">
        <v>0</v>
      </c>
      <c r="AQ99" s="211">
        <v>0</v>
      </c>
      <c r="AR99" s="211">
        <v>0</v>
      </c>
      <c r="AS99" s="211"/>
    </row>
    <row r="100" spans="1:45" s="148" customFormat="1" ht="36" customHeight="1" x14ac:dyDescent="0.25">
      <c r="A100" s="148">
        <v>1</v>
      </c>
      <c r="B100" s="143">
        <f>SUBTOTAL(103,$A$16:A100)</f>
        <v>85</v>
      </c>
      <c r="C100" s="144" t="s">
        <v>1549</v>
      </c>
      <c r="D100" s="145">
        <v>1953</v>
      </c>
      <c r="E100" s="145"/>
      <c r="F100" s="146" t="s">
        <v>264</v>
      </c>
      <c r="G100" s="145">
        <v>2</v>
      </c>
      <c r="H100" s="145" t="s">
        <v>299</v>
      </c>
      <c r="I100" s="142">
        <v>688.9</v>
      </c>
      <c r="J100" s="142">
        <v>620.29999999999995</v>
      </c>
      <c r="K100" s="142">
        <v>620.29999999999995</v>
      </c>
      <c r="L100" s="165">
        <v>39</v>
      </c>
      <c r="M100" s="145" t="s">
        <v>262</v>
      </c>
      <c r="N100" s="145" t="s">
        <v>266</v>
      </c>
      <c r="O100" s="147" t="s">
        <v>345</v>
      </c>
      <c r="P100" s="142">
        <v>2062889.95</v>
      </c>
      <c r="Q100" s="142">
        <v>0</v>
      </c>
      <c r="R100" s="142">
        <v>0</v>
      </c>
      <c r="S100" s="142">
        <f t="shared" si="16"/>
        <v>2062889.95</v>
      </c>
      <c r="T100" s="142">
        <f t="shared" si="14"/>
        <v>2994.4693714617506</v>
      </c>
      <c r="U100" s="142">
        <f t="shared" ref="U100:U101" si="22">V100</f>
        <v>7980.229931775295</v>
      </c>
      <c r="V100" s="213">
        <f t="shared" si="19"/>
        <v>7980.229931775295</v>
      </c>
      <c r="W100" s="213">
        <f t="shared" si="17"/>
        <v>4985.7605603135444</v>
      </c>
      <c r="X100" s="148" t="b">
        <f t="shared" si="18"/>
        <v>1</v>
      </c>
      <c r="Y100" s="211">
        <v>0</v>
      </c>
      <c r="Z100" s="211">
        <v>0</v>
      </c>
      <c r="AA100" s="211">
        <v>0</v>
      </c>
      <c r="AB100" s="211">
        <v>0</v>
      </c>
      <c r="AC100" s="211">
        <v>0</v>
      </c>
      <c r="AD100" s="211">
        <v>0</v>
      </c>
      <c r="AE100" s="211">
        <v>0</v>
      </c>
      <c r="AF100" s="214">
        <v>0</v>
      </c>
      <c r="AG100" s="211">
        <v>0</v>
      </c>
      <c r="AH100" s="211">
        <v>0</v>
      </c>
      <c r="AI100" s="211">
        <v>0</v>
      </c>
      <c r="AJ100" s="211">
        <v>0</v>
      </c>
      <c r="AK100" s="211">
        <v>780</v>
      </c>
      <c r="AL100" s="214">
        <f>7048.18*AK100/I100</f>
        <v>7980.229931775295</v>
      </c>
      <c r="AM100" s="211">
        <v>0</v>
      </c>
      <c r="AN100" s="211">
        <v>0</v>
      </c>
      <c r="AO100" s="214">
        <v>0</v>
      </c>
      <c r="AP100" s="211">
        <v>0</v>
      </c>
      <c r="AQ100" s="211">
        <v>0</v>
      </c>
      <c r="AR100" s="211">
        <v>0</v>
      </c>
      <c r="AS100" s="211"/>
    </row>
    <row r="101" spans="1:45" s="148" customFormat="1" ht="36" customHeight="1" x14ac:dyDescent="0.25">
      <c r="A101" s="148">
        <v>1</v>
      </c>
      <c r="B101" s="143">
        <f>SUBTOTAL(103,$A$16:A101)</f>
        <v>86</v>
      </c>
      <c r="C101" s="144" t="s">
        <v>1570</v>
      </c>
      <c r="D101" s="145">
        <v>1959</v>
      </c>
      <c r="E101" s="145"/>
      <c r="F101" s="146" t="s">
        <v>264</v>
      </c>
      <c r="G101" s="145">
        <v>2</v>
      </c>
      <c r="H101" s="145" t="s">
        <v>300</v>
      </c>
      <c r="I101" s="142">
        <v>452.5</v>
      </c>
      <c r="J101" s="142">
        <v>412.6</v>
      </c>
      <c r="K101" s="142">
        <v>412.6</v>
      </c>
      <c r="L101" s="165">
        <v>20</v>
      </c>
      <c r="M101" s="145" t="s">
        <v>262</v>
      </c>
      <c r="N101" s="145" t="s">
        <v>266</v>
      </c>
      <c r="O101" s="147" t="s">
        <v>1350</v>
      </c>
      <c r="P101" s="142">
        <v>1414038.2200000002</v>
      </c>
      <c r="Q101" s="142">
        <v>0</v>
      </c>
      <c r="R101" s="142">
        <v>0</v>
      </c>
      <c r="S101" s="142">
        <f t="shared" si="16"/>
        <v>1414038.2200000002</v>
      </c>
      <c r="T101" s="142">
        <f t="shared" si="14"/>
        <v>3124.9463425414369</v>
      </c>
      <c r="U101" s="142">
        <f t="shared" si="22"/>
        <v>5695.0819005524863</v>
      </c>
      <c r="V101" s="213">
        <f t="shared" si="19"/>
        <v>5695.0819005524863</v>
      </c>
      <c r="W101" s="213">
        <f t="shared" si="17"/>
        <v>2570.1355580110494</v>
      </c>
      <c r="X101" s="148" t="b">
        <f t="shared" si="18"/>
        <v>1</v>
      </c>
      <c r="Y101" s="211">
        <v>0</v>
      </c>
      <c r="Z101" s="211">
        <v>0</v>
      </c>
      <c r="AA101" s="211">
        <v>0</v>
      </c>
      <c r="AB101" s="211">
        <v>0</v>
      </c>
      <c r="AC101" s="211">
        <v>0</v>
      </c>
      <c r="AD101" s="211">
        <v>0</v>
      </c>
      <c r="AE101" s="211">
        <v>0</v>
      </c>
      <c r="AF101" s="214">
        <v>0</v>
      </c>
      <c r="AG101" s="211">
        <v>289</v>
      </c>
      <c r="AH101" s="214">
        <f>8917.04*AG101/I101</f>
        <v>5695.0819005524863</v>
      </c>
      <c r="AI101" s="211">
        <v>0</v>
      </c>
      <c r="AJ101" s="211">
        <v>0</v>
      </c>
      <c r="AK101" s="211">
        <v>0</v>
      </c>
      <c r="AL101" s="214">
        <v>0</v>
      </c>
      <c r="AM101" s="211">
        <v>0</v>
      </c>
      <c r="AN101" s="211">
        <v>0</v>
      </c>
      <c r="AO101" s="214">
        <v>0</v>
      </c>
      <c r="AP101" s="211">
        <v>0</v>
      </c>
      <c r="AQ101" s="211">
        <v>0</v>
      </c>
      <c r="AR101" s="211">
        <v>0</v>
      </c>
      <c r="AS101" s="211"/>
    </row>
    <row r="102" spans="1:45" s="148" customFormat="1" ht="36" customHeight="1" x14ac:dyDescent="0.25">
      <c r="A102" s="148">
        <v>1</v>
      </c>
      <c r="B102" s="143">
        <f>SUBTOTAL(103,$A$16:A102)</f>
        <v>87</v>
      </c>
      <c r="C102" s="144" t="s">
        <v>1571</v>
      </c>
      <c r="D102" s="145">
        <v>1984</v>
      </c>
      <c r="E102" s="145"/>
      <c r="F102" s="146" t="s">
        <v>307</v>
      </c>
      <c r="G102" s="145">
        <v>14</v>
      </c>
      <c r="H102" s="145" t="s">
        <v>300</v>
      </c>
      <c r="I102" s="142">
        <v>4285.8999999999996</v>
      </c>
      <c r="J102" s="142">
        <v>4285.8999999999996</v>
      </c>
      <c r="K102" s="142">
        <v>4230</v>
      </c>
      <c r="L102" s="165">
        <v>208</v>
      </c>
      <c r="M102" s="145" t="s">
        <v>262</v>
      </c>
      <c r="N102" s="145" t="s">
        <v>266</v>
      </c>
      <c r="O102" s="147" t="s">
        <v>1349</v>
      </c>
      <c r="P102" s="142">
        <v>2070332.01</v>
      </c>
      <c r="Q102" s="142">
        <v>0</v>
      </c>
      <c r="R102" s="142">
        <v>0</v>
      </c>
      <c r="S102" s="142">
        <f t="shared" si="16"/>
        <v>2070332.01</v>
      </c>
      <c r="T102" s="142">
        <f t="shared" si="14"/>
        <v>483.05653655008285</v>
      </c>
      <c r="U102" s="142">
        <v>712.14704029492066</v>
      </c>
      <c r="V102" s="213">
        <f t="shared" si="19"/>
        <v>712.14704029492066</v>
      </c>
      <c r="W102" s="213">
        <f t="shared" si="17"/>
        <v>229.0905037448378</v>
      </c>
      <c r="X102" s="148" t="b">
        <f t="shared" si="18"/>
        <v>1</v>
      </c>
      <c r="Y102" s="211">
        <v>0</v>
      </c>
      <c r="Z102" s="211">
        <v>0</v>
      </c>
      <c r="AA102" s="211">
        <v>0</v>
      </c>
      <c r="AB102" s="211">
        <v>0</v>
      </c>
      <c r="AC102" s="211">
        <v>0</v>
      </c>
      <c r="AD102" s="211">
        <v>0</v>
      </c>
      <c r="AE102" s="211">
        <v>1</v>
      </c>
      <c r="AF102" s="214">
        <f>3052191*AE102/I102</f>
        <v>712.14704029492066</v>
      </c>
      <c r="AG102" s="211">
        <v>0</v>
      </c>
      <c r="AH102" s="211">
        <v>0</v>
      </c>
      <c r="AI102" s="211">
        <v>0</v>
      </c>
      <c r="AJ102" s="211">
        <v>0</v>
      </c>
      <c r="AK102" s="211">
        <v>0</v>
      </c>
      <c r="AL102" s="214">
        <v>0</v>
      </c>
      <c r="AM102" s="211">
        <v>0</v>
      </c>
      <c r="AN102" s="211">
        <v>0</v>
      </c>
      <c r="AO102" s="214">
        <v>0</v>
      </c>
      <c r="AP102" s="211">
        <v>0</v>
      </c>
      <c r="AQ102" s="211">
        <v>0</v>
      </c>
      <c r="AR102" s="211">
        <v>0</v>
      </c>
      <c r="AS102" s="211"/>
    </row>
    <row r="103" spans="1:45" s="148" customFormat="1" ht="36" customHeight="1" x14ac:dyDescent="0.25">
      <c r="A103" s="148">
        <v>1</v>
      </c>
      <c r="B103" s="143">
        <f>SUBTOTAL(103,$A$16:A103)</f>
        <v>88</v>
      </c>
      <c r="C103" s="144" t="s">
        <v>1089</v>
      </c>
      <c r="D103" s="145">
        <v>1962</v>
      </c>
      <c r="E103" s="145"/>
      <c r="F103" s="146" t="s">
        <v>264</v>
      </c>
      <c r="G103" s="145">
        <v>4</v>
      </c>
      <c r="H103" s="145" t="s">
        <v>308</v>
      </c>
      <c r="I103" s="142">
        <v>2135.9</v>
      </c>
      <c r="J103" s="142">
        <v>1990.6</v>
      </c>
      <c r="K103" s="142">
        <v>1990.6</v>
      </c>
      <c r="L103" s="165">
        <v>103</v>
      </c>
      <c r="M103" s="145" t="s">
        <v>262</v>
      </c>
      <c r="N103" s="145" t="s">
        <v>266</v>
      </c>
      <c r="O103" s="147" t="s">
        <v>1600</v>
      </c>
      <c r="P103" s="142">
        <v>3278227.2600000002</v>
      </c>
      <c r="Q103" s="142">
        <v>0</v>
      </c>
      <c r="R103" s="142">
        <v>0</v>
      </c>
      <c r="S103" s="142">
        <f t="shared" si="16"/>
        <v>3278227.2600000002</v>
      </c>
      <c r="T103" s="142">
        <f t="shared" si="14"/>
        <v>1534.8224448710146</v>
      </c>
      <c r="U103" s="142">
        <f>V103</f>
        <v>5868.8085256800414</v>
      </c>
      <c r="V103" s="213">
        <f t="shared" si="19"/>
        <v>5868.8085256800414</v>
      </c>
      <c r="W103" s="213">
        <f t="shared" si="17"/>
        <v>4333.986080809027</v>
      </c>
      <c r="X103" s="148" t="b">
        <f t="shared" si="18"/>
        <v>1</v>
      </c>
      <c r="Y103" s="211">
        <v>0</v>
      </c>
      <c r="Z103" s="211">
        <v>0</v>
      </c>
      <c r="AA103" s="211">
        <v>0</v>
      </c>
      <c r="AB103" s="211">
        <v>0</v>
      </c>
      <c r="AC103" s="211">
        <v>0</v>
      </c>
      <c r="AD103" s="211">
        <v>0</v>
      </c>
      <c r="AE103" s="211">
        <v>0</v>
      </c>
      <c r="AF103" s="214">
        <v>0</v>
      </c>
      <c r="AG103" s="211">
        <v>0</v>
      </c>
      <c r="AH103" s="211">
        <v>0</v>
      </c>
      <c r="AI103" s="211">
        <v>0</v>
      </c>
      <c r="AJ103" s="211">
        <v>0</v>
      </c>
      <c r="AK103" s="211">
        <v>1778.5</v>
      </c>
      <c r="AL103" s="214">
        <f>7048.18*AK103/I103</f>
        <v>5868.8085256800414</v>
      </c>
      <c r="AM103" s="211">
        <v>0</v>
      </c>
      <c r="AN103" s="211">
        <v>0</v>
      </c>
      <c r="AO103" s="214">
        <v>0</v>
      </c>
      <c r="AP103" s="211">
        <v>0</v>
      </c>
      <c r="AQ103" s="211">
        <v>0</v>
      </c>
      <c r="AR103" s="211">
        <v>0</v>
      </c>
      <c r="AS103" s="211"/>
    </row>
    <row r="104" spans="1:45" s="148" customFormat="1" ht="36" customHeight="1" x14ac:dyDescent="0.25">
      <c r="A104" s="148">
        <v>1</v>
      </c>
      <c r="B104" s="143">
        <f>SUBTOTAL(103,$A$16:A104)</f>
        <v>89</v>
      </c>
      <c r="C104" s="144" t="s">
        <v>521</v>
      </c>
      <c r="D104" s="145">
        <v>1994</v>
      </c>
      <c r="E104" s="145"/>
      <c r="F104" s="146" t="s">
        <v>307</v>
      </c>
      <c r="G104" s="145">
        <v>9</v>
      </c>
      <c r="H104" s="145" t="s">
        <v>300</v>
      </c>
      <c r="I104" s="142">
        <v>2342.1999999999998</v>
      </c>
      <c r="J104" s="142">
        <v>2320.3000000000002</v>
      </c>
      <c r="K104" s="142">
        <v>2280.8000000000002</v>
      </c>
      <c r="L104" s="165">
        <v>147</v>
      </c>
      <c r="M104" s="145" t="s">
        <v>262</v>
      </c>
      <c r="N104" s="145" t="s">
        <v>266</v>
      </c>
      <c r="O104" s="147" t="s">
        <v>1349</v>
      </c>
      <c r="P104" s="142">
        <v>1702747.3199999998</v>
      </c>
      <c r="Q104" s="142">
        <v>0</v>
      </c>
      <c r="R104" s="142">
        <v>0</v>
      </c>
      <c r="S104" s="142">
        <f t="shared" si="16"/>
        <v>1702747.3199999998</v>
      </c>
      <c r="T104" s="142">
        <f t="shared" si="14"/>
        <v>726.98630347536505</v>
      </c>
      <c r="U104" s="142">
        <v>1049.355306976347</v>
      </c>
      <c r="V104" s="213">
        <f t="shared" si="19"/>
        <v>1049.355306976347</v>
      </c>
      <c r="W104" s="213">
        <f t="shared" si="17"/>
        <v>322.36900350098199</v>
      </c>
      <c r="X104" s="148" t="b">
        <f t="shared" si="18"/>
        <v>1</v>
      </c>
      <c r="Y104" s="211">
        <v>0</v>
      </c>
      <c r="Z104" s="211">
        <v>0</v>
      </c>
      <c r="AA104" s="211">
        <v>0</v>
      </c>
      <c r="AB104" s="211">
        <v>0</v>
      </c>
      <c r="AC104" s="211">
        <v>0</v>
      </c>
      <c r="AD104" s="211">
        <v>0</v>
      </c>
      <c r="AE104" s="211">
        <v>1</v>
      </c>
      <c r="AF104" s="214">
        <f>2457800*AE104/I104</f>
        <v>1049.355306976347</v>
      </c>
      <c r="AG104" s="211">
        <v>0</v>
      </c>
      <c r="AH104" s="211">
        <v>0</v>
      </c>
      <c r="AI104" s="211">
        <v>0</v>
      </c>
      <c r="AJ104" s="211">
        <v>0</v>
      </c>
      <c r="AK104" s="211">
        <v>0</v>
      </c>
      <c r="AL104" s="214">
        <v>0</v>
      </c>
      <c r="AM104" s="211">
        <v>0</v>
      </c>
      <c r="AN104" s="211">
        <v>0</v>
      </c>
      <c r="AO104" s="214">
        <v>0</v>
      </c>
      <c r="AP104" s="211">
        <v>0</v>
      </c>
      <c r="AQ104" s="211">
        <v>0</v>
      </c>
      <c r="AR104" s="211">
        <v>0</v>
      </c>
      <c r="AS104" s="211"/>
    </row>
    <row r="105" spans="1:45" s="148" customFormat="1" ht="36" customHeight="1" x14ac:dyDescent="0.25">
      <c r="A105" s="148">
        <v>1</v>
      </c>
      <c r="B105" s="143">
        <f>SUBTOTAL(103,$A$16:A105)</f>
        <v>90</v>
      </c>
      <c r="C105" s="144" t="s">
        <v>522</v>
      </c>
      <c r="D105" s="145">
        <v>1995</v>
      </c>
      <c r="E105" s="145"/>
      <c r="F105" s="146" t="s">
        <v>307</v>
      </c>
      <c r="G105" s="145">
        <v>9</v>
      </c>
      <c r="H105" s="145" t="s">
        <v>300</v>
      </c>
      <c r="I105" s="142">
        <v>3212.7</v>
      </c>
      <c r="J105" s="142">
        <v>2297.9</v>
      </c>
      <c r="K105" s="142">
        <v>2290.8000000000002</v>
      </c>
      <c r="L105" s="165">
        <v>116</v>
      </c>
      <c r="M105" s="145" t="s">
        <v>262</v>
      </c>
      <c r="N105" s="145" t="s">
        <v>266</v>
      </c>
      <c r="O105" s="147" t="s">
        <v>1349</v>
      </c>
      <c r="P105" s="142">
        <v>1698388.8199999998</v>
      </c>
      <c r="Q105" s="142">
        <v>0</v>
      </c>
      <c r="R105" s="142">
        <v>0</v>
      </c>
      <c r="S105" s="142">
        <f t="shared" si="16"/>
        <v>1698388.8199999998</v>
      </c>
      <c r="T105" s="142">
        <f t="shared" si="14"/>
        <v>528.64843278239482</v>
      </c>
      <c r="U105" s="142">
        <v>765.02630186447539</v>
      </c>
      <c r="V105" s="213">
        <f t="shared" si="19"/>
        <v>765.02630186447539</v>
      </c>
      <c r="W105" s="213">
        <f t="shared" si="17"/>
        <v>236.37786908208057</v>
      </c>
      <c r="X105" s="148" t="b">
        <f t="shared" si="18"/>
        <v>1</v>
      </c>
      <c r="Y105" s="211">
        <v>0</v>
      </c>
      <c r="Z105" s="211">
        <v>0</v>
      </c>
      <c r="AA105" s="211">
        <v>0</v>
      </c>
      <c r="AB105" s="211">
        <v>0</v>
      </c>
      <c r="AC105" s="211">
        <v>0</v>
      </c>
      <c r="AD105" s="211">
        <v>0</v>
      </c>
      <c r="AE105" s="211">
        <v>1</v>
      </c>
      <c r="AF105" s="214">
        <f>2457800*AE105/I105</f>
        <v>765.02630186447539</v>
      </c>
      <c r="AG105" s="211">
        <v>0</v>
      </c>
      <c r="AH105" s="211">
        <v>0</v>
      </c>
      <c r="AI105" s="211">
        <v>0</v>
      </c>
      <c r="AJ105" s="211">
        <v>0</v>
      </c>
      <c r="AK105" s="211">
        <v>0</v>
      </c>
      <c r="AL105" s="214">
        <v>0</v>
      </c>
      <c r="AM105" s="211">
        <v>0</v>
      </c>
      <c r="AN105" s="211">
        <v>0</v>
      </c>
      <c r="AO105" s="214">
        <v>0</v>
      </c>
      <c r="AP105" s="211">
        <v>0</v>
      </c>
      <c r="AQ105" s="211">
        <v>0</v>
      </c>
      <c r="AR105" s="211">
        <v>0</v>
      </c>
      <c r="AS105" s="211"/>
    </row>
    <row r="106" spans="1:45" s="148" customFormat="1" ht="36" customHeight="1" x14ac:dyDescent="0.25">
      <c r="A106" s="148">
        <v>1</v>
      </c>
      <c r="B106" s="143">
        <f>SUBTOTAL(103,$A$16:A106)</f>
        <v>91</v>
      </c>
      <c r="C106" s="144" t="s">
        <v>1340</v>
      </c>
      <c r="D106" s="145">
        <v>1986</v>
      </c>
      <c r="E106" s="145"/>
      <c r="F106" s="146" t="s">
        <v>307</v>
      </c>
      <c r="G106" s="145">
        <v>9</v>
      </c>
      <c r="H106" s="145" t="s">
        <v>366</v>
      </c>
      <c r="I106" s="142">
        <v>14807.8</v>
      </c>
      <c r="J106" s="142">
        <v>11520.6</v>
      </c>
      <c r="K106" s="142">
        <v>11520.6</v>
      </c>
      <c r="L106" s="165">
        <v>529</v>
      </c>
      <c r="M106" s="145" t="s">
        <v>262</v>
      </c>
      <c r="N106" s="145" t="s">
        <v>266</v>
      </c>
      <c r="O106" s="147" t="s">
        <v>1057</v>
      </c>
      <c r="P106" s="142">
        <v>9902722.7999999989</v>
      </c>
      <c r="Q106" s="142">
        <v>0</v>
      </c>
      <c r="R106" s="142">
        <v>0</v>
      </c>
      <c r="S106" s="142">
        <f t="shared" si="16"/>
        <v>9902722.7999999989</v>
      </c>
      <c r="T106" s="142">
        <f t="shared" si="14"/>
        <v>668.75044233444532</v>
      </c>
      <c r="U106" s="142">
        <v>995.88054944015994</v>
      </c>
      <c r="V106" s="213">
        <f t="shared" si="19"/>
        <v>995.88054944015994</v>
      </c>
      <c r="W106" s="213">
        <f t="shared" si="17"/>
        <v>327.13010710571461</v>
      </c>
      <c r="X106" s="148" t="b">
        <f t="shared" si="18"/>
        <v>1</v>
      </c>
      <c r="Y106" s="211">
        <v>0</v>
      </c>
      <c r="Z106" s="211">
        <v>0</v>
      </c>
      <c r="AA106" s="211">
        <v>0</v>
      </c>
      <c r="AB106" s="211">
        <v>0</v>
      </c>
      <c r="AC106" s="211">
        <v>0</v>
      </c>
      <c r="AD106" s="211">
        <v>0</v>
      </c>
      <c r="AE106" s="211">
        <v>6</v>
      </c>
      <c r="AF106" s="214">
        <f>2457800*AE106/I106</f>
        <v>995.88054944015994</v>
      </c>
      <c r="AG106" s="211">
        <v>0</v>
      </c>
      <c r="AH106" s="211">
        <v>0</v>
      </c>
      <c r="AI106" s="211">
        <v>0</v>
      </c>
      <c r="AJ106" s="211">
        <v>0</v>
      </c>
      <c r="AK106" s="211">
        <v>0</v>
      </c>
      <c r="AL106" s="214">
        <v>0</v>
      </c>
      <c r="AM106" s="211">
        <v>0</v>
      </c>
      <c r="AN106" s="211">
        <v>0</v>
      </c>
      <c r="AO106" s="214">
        <v>0</v>
      </c>
      <c r="AP106" s="211">
        <v>0</v>
      </c>
      <c r="AQ106" s="211">
        <v>0</v>
      </c>
      <c r="AR106" s="211">
        <v>0</v>
      </c>
      <c r="AS106" s="211"/>
    </row>
    <row r="107" spans="1:45" s="148" customFormat="1" ht="36" customHeight="1" x14ac:dyDescent="0.25">
      <c r="A107" s="148">
        <v>1</v>
      </c>
      <c r="B107" s="143">
        <f>SUBTOTAL(103,$A$16:A107)</f>
        <v>92</v>
      </c>
      <c r="C107" s="144" t="s">
        <v>535</v>
      </c>
      <c r="D107" s="145">
        <v>1993</v>
      </c>
      <c r="E107" s="145"/>
      <c r="F107" s="146" t="s">
        <v>264</v>
      </c>
      <c r="G107" s="145" t="s">
        <v>2205</v>
      </c>
      <c r="H107" s="145" t="s">
        <v>353</v>
      </c>
      <c r="I107" s="142">
        <v>14780.2</v>
      </c>
      <c r="J107" s="142">
        <v>12472.3</v>
      </c>
      <c r="K107" s="142">
        <v>9302.2999999999993</v>
      </c>
      <c r="L107" s="165">
        <v>342</v>
      </c>
      <c r="M107" s="145" t="s">
        <v>262</v>
      </c>
      <c r="N107" s="145" t="s">
        <v>266</v>
      </c>
      <c r="O107" s="147" t="s">
        <v>1057</v>
      </c>
      <c r="P107" s="142">
        <v>1918155.32</v>
      </c>
      <c r="Q107" s="142">
        <v>0</v>
      </c>
      <c r="R107" s="142">
        <v>0</v>
      </c>
      <c r="S107" s="142">
        <f t="shared" si="16"/>
        <v>1918155.32</v>
      </c>
      <c r="T107" s="142">
        <f t="shared" si="14"/>
        <v>129.7787120607299</v>
      </c>
      <c r="U107" s="142">
        <v>180.0962774522672</v>
      </c>
      <c r="V107" s="213">
        <f t="shared" si="19"/>
        <v>180.0962774522672</v>
      </c>
      <c r="W107" s="213">
        <f t="shared" si="17"/>
        <v>50.3175653915373</v>
      </c>
      <c r="X107" s="148" t="b">
        <f t="shared" si="18"/>
        <v>1</v>
      </c>
      <c r="Y107" s="211">
        <v>0</v>
      </c>
      <c r="Z107" s="211">
        <v>0</v>
      </c>
      <c r="AA107" s="211">
        <v>0</v>
      </c>
      <c r="AB107" s="211">
        <v>0</v>
      </c>
      <c r="AC107" s="211">
        <v>0</v>
      </c>
      <c r="AD107" s="211">
        <v>0</v>
      </c>
      <c r="AE107" s="211">
        <v>1</v>
      </c>
      <c r="AF107" s="214">
        <f>2661859*AE107/I107</f>
        <v>180.0962774522672</v>
      </c>
      <c r="AG107" s="211">
        <v>0</v>
      </c>
      <c r="AH107" s="211">
        <v>0</v>
      </c>
      <c r="AI107" s="211">
        <v>0</v>
      </c>
      <c r="AJ107" s="211">
        <v>0</v>
      </c>
      <c r="AK107" s="211">
        <v>0</v>
      </c>
      <c r="AL107" s="214">
        <v>0</v>
      </c>
      <c r="AM107" s="211">
        <v>0</v>
      </c>
      <c r="AN107" s="211">
        <v>0</v>
      </c>
      <c r="AO107" s="214">
        <v>0</v>
      </c>
      <c r="AP107" s="211">
        <v>0</v>
      </c>
      <c r="AQ107" s="211">
        <v>0</v>
      </c>
      <c r="AR107" s="211">
        <v>0</v>
      </c>
      <c r="AS107" s="211"/>
    </row>
    <row r="108" spans="1:45" s="148" customFormat="1" ht="36" customHeight="1" x14ac:dyDescent="0.25">
      <c r="A108" s="148">
        <v>1</v>
      </c>
      <c r="B108" s="143">
        <f>SUBTOTAL(103,$A$16:A108)</f>
        <v>93</v>
      </c>
      <c r="C108" s="144" t="s">
        <v>1056</v>
      </c>
      <c r="D108" s="145">
        <v>1989</v>
      </c>
      <c r="E108" s="145"/>
      <c r="F108" s="146" t="s">
        <v>307</v>
      </c>
      <c r="G108" s="145">
        <v>9</v>
      </c>
      <c r="H108" s="145" t="s">
        <v>304</v>
      </c>
      <c r="I108" s="142">
        <v>10574</v>
      </c>
      <c r="J108" s="142">
        <v>7454.7</v>
      </c>
      <c r="K108" s="142">
        <v>7439.2</v>
      </c>
      <c r="L108" s="165">
        <v>312</v>
      </c>
      <c r="M108" s="145" t="s">
        <v>262</v>
      </c>
      <c r="N108" s="145" t="s">
        <v>266</v>
      </c>
      <c r="O108" s="147" t="s">
        <v>1057</v>
      </c>
      <c r="P108" s="142">
        <v>7396376.3500000006</v>
      </c>
      <c r="Q108" s="142">
        <v>0</v>
      </c>
      <c r="R108" s="142">
        <v>0</v>
      </c>
      <c r="S108" s="142">
        <f t="shared" si="16"/>
        <v>7396376.3500000006</v>
      </c>
      <c r="T108" s="142">
        <f t="shared" si="14"/>
        <v>699.48707679213169</v>
      </c>
      <c r="U108" s="142">
        <v>929.75222243238136</v>
      </c>
      <c r="V108" s="213">
        <f t="shared" si="19"/>
        <v>929.75222243238136</v>
      </c>
      <c r="W108" s="213">
        <f t="shared" si="17"/>
        <v>230.26514564024967</v>
      </c>
      <c r="X108" s="148" t="b">
        <f t="shared" si="18"/>
        <v>1</v>
      </c>
      <c r="Y108" s="211">
        <v>0</v>
      </c>
      <c r="Z108" s="211">
        <v>0</v>
      </c>
      <c r="AA108" s="211">
        <v>0</v>
      </c>
      <c r="AB108" s="211">
        <v>0</v>
      </c>
      <c r="AC108" s="211">
        <v>0</v>
      </c>
      <c r="AD108" s="211">
        <v>0</v>
      </c>
      <c r="AE108" s="211">
        <v>4</v>
      </c>
      <c r="AF108" s="214">
        <f>2457800*AE108/I108</f>
        <v>929.75222243238136</v>
      </c>
      <c r="AG108" s="211">
        <v>0</v>
      </c>
      <c r="AH108" s="211">
        <v>0</v>
      </c>
      <c r="AI108" s="211">
        <v>0</v>
      </c>
      <c r="AJ108" s="211">
        <v>0</v>
      </c>
      <c r="AK108" s="211">
        <v>0</v>
      </c>
      <c r="AL108" s="214">
        <v>0</v>
      </c>
      <c r="AM108" s="211">
        <v>0</v>
      </c>
      <c r="AN108" s="211">
        <v>0</v>
      </c>
      <c r="AO108" s="214">
        <v>0</v>
      </c>
      <c r="AP108" s="211">
        <v>0</v>
      </c>
      <c r="AQ108" s="211">
        <v>0</v>
      </c>
      <c r="AR108" s="211">
        <v>0</v>
      </c>
      <c r="AS108" s="211"/>
    </row>
    <row r="109" spans="1:45" s="148" customFormat="1" ht="36" customHeight="1" x14ac:dyDescent="0.25">
      <c r="A109" s="148">
        <v>1</v>
      </c>
      <c r="B109" s="143">
        <f>SUBTOTAL(103,$A$16:A109)</f>
        <v>94</v>
      </c>
      <c r="C109" s="144" t="s">
        <v>543</v>
      </c>
      <c r="D109" s="145">
        <v>1973</v>
      </c>
      <c r="E109" s="145"/>
      <c r="F109" s="146" t="s">
        <v>307</v>
      </c>
      <c r="G109" s="145">
        <v>9</v>
      </c>
      <c r="H109" s="145" t="s">
        <v>300</v>
      </c>
      <c r="I109" s="142">
        <v>1914.68</v>
      </c>
      <c r="J109" s="142">
        <v>1914.68</v>
      </c>
      <c r="K109" s="142">
        <v>1914.68</v>
      </c>
      <c r="L109" s="165">
        <v>103</v>
      </c>
      <c r="M109" s="145" t="s">
        <v>262</v>
      </c>
      <c r="N109" s="145" t="s">
        <v>266</v>
      </c>
      <c r="O109" s="147" t="s">
        <v>1349</v>
      </c>
      <c r="P109" s="142">
        <v>1901891.1600000001</v>
      </c>
      <c r="Q109" s="142">
        <v>0</v>
      </c>
      <c r="R109" s="142">
        <v>0</v>
      </c>
      <c r="S109" s="142">
        <f t="shared" si="16"/>
        <v>1901891.1600000001</v>
      </c>
      <c r="T109" s="142">
        <f t="shared" si="14"/>
        <v>993.3206384356655</v>
      </c>
      <c r="U109" s="142">
        <v>1283.6609772912445</v>
      </c>
      <c r="V109" s="213">
        <f t="shared" si="19"/>
        <v>1283.6609772912445</v>
      </c>
      <c r="W109" s="213">
        <f t="shared" si="17"/>
        <v>290.34033885557903</v>
      </c>
      <c r="X109" s="148" t="b">
        <f t="shared" si="18"/>
        <v>1</v>
      </c>
      <c r="Y109" s="211">
        <v>0</v>
      </c>
      <c r="Z109" s="211">
        <v>0</v>
      </c>
      <c r="AA109" s="211">
        <v>0</v>
      </c>
      <c r="AB109" s="211">
        <v>0</v>
      </c>
      <c r="AC109" s="211">
        <v>0</v>
      </c>
      <c r="AD109" s="211">
        <v>0</v>
      </c>
      <c r="AE109" s="211">
        <v>1</v>
      </c>
      <c r="AF109" s="214">
        <f>2457800*AE109/I109</f>
        <v>1283.6609772912445</v>
      </c>
      <c r="AG109" s="211">
        <v>0</v>
      </c>
      <c r="AH109" s="211">
        <v>0</v>
      </c>
      <c r="AI109" s="211">
        <v>0</v>
      </c>
      <c r="AJ109" s="211">
        <v>0</v>
      </c>
      <c r="AK109" s="211">
        <v>0</v>
      </c>
      <c r="AL109" s="214">
        <v>0</v>
      </c>
      <c r="AM109" s="211">
        <v>0</v>
      </c>
      <c r="AN109" s="211">
        <v>0</v>
      </c>
      <c r="AO109" s="214">
        <v>0</v>
      </c>
      <c r="AP109" s="211">
        <v>0</v>
      </c>
      <c r="AQ109" s="211">
        <v>0</v>
      </c>
      <c r="AR109" s="211">
        <v>0</v>
      </c>
      <c r="AS109" s="211"/>
    </row>
    <row r="110" spans="1:45" s="148" customFormat="1" ht="36" customHeight="1" x14ac:dyDescent="0.25">
      <c r="A110" s="148">
        <v>1</v>
      </c>
      <c r="B110" s="143">
        <f>SUBTOTAL(103,$A$16:A110)</f>
        <v>95</v>
      </c>
      <c r="C110" s="144" t="s">
        <v>1086</v>
      </c>
      <c r="D110" s="145">
        <v>1960</v>
      </c>
      <c r="E110" s="145"/>
      <c r="F110" s="146" t="s">
        <v>1536</v>
      </c>
      <c r="G110" s="145" t="s">
        <v>308</v>
      </c>
      <c r="H110" s="145" t="s">
        <v>299</v>
      </c>
      <c r="I110" s="149">
        <v>969.7</v>
      </c>
      <c r="J110" s="149">
        <v>627.4</v>
      </c>
      <c r="K110" s="149">
        <v>627.4</v>
      </c>
      <c r="L110" s="165">
        <v>38</v>
      </c>
      <c r="M110" s="145" t="s">
        <v>262</v>
      </c>
      <c r="N110" s="145" t="s">
        <v>266</v>
      </c>
      <c r="O110" s="147" t="s">
        <v>2206</v>
      </c>
      <c r="P110" s="142">
        <v>814287.52</v>
      </c>
      <c r="Q110" s="142">
        <v>0</v>
      </c>
      <c r="R110" s="142">
        <v>0</v>
      </c>
      <c r="S110" s="142">
        <f t="shared" si="16"/>
        <v>814287.52</v>
      </c>
      <c r="T110" s="142">
        <f t="shared" si="14"/>
        <v>839.73138083943491</v>
      </c>
      <c r="U110" s="142">
        <f>V110</f>
        <v>4818.3465187171296</v>
      </c>
      <c r="V110" s="213">
        <f t="shared" si="19"/>
        <v>4818.3465187171296</v>
      </c>
      <c r="W110" s="213">
        <f t="shared" si="17"/>
        <v>3978.6151378776949</v>
      </c>
      <c r="X110" s="148" t="b">
        <f t="shared" si="18"/>
        <v>1</v>
      </c>
      <c r="Y110" s="211">
        <v>0</v>
      </c>
      <c r="Z110" s="211">
        <v>0</v>
      </c>
      <c r="AA110" s="211">
        <v>0</v>
      </c>
      <c r="AB110" s="211">
        <v>0</v>
      </c>
      <c r="AC110" s="211">
        <v>0</v>
      </c>
      <c r="AD110" s="211">
        <v>0</v>
      </c>
      <c r="AE110" s="211">
        <v>0</v>
      </c>
      <c r="AF110" s="214">
        <v>0</v>
      </c>
      <c r="AG110" s="211">
        <v>523.98</v>
      </c>
      <c r="AH110" s="214">
        <f>8917.04*AG110/I110</f>
        <v>4818.3465187171296</v>
      </c>
      <c r="AI110" s="211">
        <v>0</v>
      </c>
      <c r="AJ110" s="211">
        <v>0</v>
      </c>
      <c r="AK110" s="211">
        <v>0</v>
      </c>
      <c r="AL110" s="214">
        <v>0</v>
      </c>
      <c r="AM110" s="211">
        <v>0</v>
      </c>
      <c r="AN110" s="211">
        <v>0</v>
      </c>
      <c r="AO110" s="214">
        <v>0</v>
      </c>
      <c r="AP110" s="211">
        <v>0</v>
      </c>
      <c r="AQ110" s="211">
        <v>0</v>
      </c>
      <c r="AR110" s="211">
        <v>0</v>
      </c>
      <c r="AS110" s="211"/>
    </row>
    <row r="111" spans="1:45" s="148" customFormat="1" ht="36" customHeight="1" x14ac:dyDescent="0.25">
      <c r="A111" s="148">
        <v>1</v>
      </c>
      <c r="B111" s="143">
        <f>SUBTOTAL(103,$A$16:A111)</f>
        <v>96</v>
      </c>
      <c r="C111" s="144" t="s">
        <v>1099</v>
      </c>
      <c r="D111" s="145">
        <v>1962</v>
      </c>
      <c r="E111" s="145"/>
      <c r="F111" s="146" t="s">
        <v>264</v>
      </c>
      <c r="G111" s="145">
        <v>2</v>
      </c>
      <c r="H111" s="145" t="s">
        <v>299</v>
      </c>
      <c r="I111" s="149">
        <v>628.29999999999995</v>
      </c>
      <c r="J111" s="149">
        <v>628.29999999999995</v>
      </c>
      <c r="K111" s="149">
        <v>628.29999999999995</v>
      </c>
      <c r="L111" s="165">
        <v>38</v>
      </c>
      <c r="M111" s="145" t="s">
        <v>262</v>
      </c>
      <c r="N111" s="145" t="s">
        <v>263</v>
      </c>
      <c r="O111" s="147" t="s">
        <v>1287</v>
      </c>
      <c r="P111" s="142">
        <v>52271.7</v>
      </c>
      <c r="Q111" s="142">
        <v>0</v>
      </c>
      <c r="R111" s="142">
        <v>0</v>
      </c>
      <c r="S111" s="142">
        <f t="shared" si="16"/>
        <v>52271.7</v>
      </c>
      <c r="T111" s="142">
        <f t="shared" si="14"/>
        <v>83.195448034378487</v>
      </c>
      <c r="U111" s="142">
        <v>83.195448034378487</v>
      </c>
      <c r="V111" s="213">
        <f t="shared" ref="V111:V119" si="23">T111</f>
        <v>83.195448034378487</v>
      </c>
      <c r="W111" s="213">
        <f t="shared" si="17"/>
        <v>0</v>
      </c>
      <c r="X111" s="148" t="b">
        <f t="shared" si="18"/>
        <v>1</v>
      </c>
      <c r="Y111" s="211">
        <v>0</v>
      </c>
      <c r="Z111" s="211">
        <v>0</v>
      </c>
      <c r="AA111" s="211">
        <v>0</v>
      </c>
      <c r="AB111" s="211">
        <v>0</v>
      </c>
      <c r="AC111" s="211">
        <v>0</v>
      </c>
      <c r="AD111" s="211">
        <v>0</v>
      </c>
      <c r="AE111" s="211">
        <v>0</v>
      </c>
      <c r="AF111" s="214">
        <v>0</v>
      </c>
      <c r="AG111" s="211">
        <v>0</v>
      </c>
      <c r="AH111" s="211">
        <v>0</v>
      </c>
      <c r="AI111" s="211">
        <v>0</v>
      </c>
      <c r="AJ111" s="211">
        <v>0</v>
      </c>
      <c r="AK111" s="211">
        <v>0</v>
      </c>
      <c r="AL111" s="214">
        <v>0</v>
      </c>
      <c r="AM111" s="211">
        <v>0</v>
      </c>
      <c r="AN111" s="211">
        <v>0</v>
      </c>
      <c r="AO111" s="214">
        <v>0</v>
      </c>
      <c r="AP111" s="211">
        <v>0</v>
      </c>
      <c r="AQ111" s="211">
        <v>0</v>
      </c>
      <c r="AR111" s="211">
        <v>0</v>
      </c>
      <c r="AS111" s="211"/>
    </row>
    <row r="112" spans="1:45" s="148" customFormat="1" ht="36" customHeight="1" x14ac:dyDescent="0.25">
      <c r="A112" s="148">
        <v>1</v>
      </c>
      <c r="B112" s="143">
        <f>SUBTOTAL(103,$A$16:A112)</f>
        <v>97</v>
      </c>
      <c r="C112" s="144" t="s">
        <v>474</v>
      </c>
      <c r="D112" s="145">
        <v>1969</v>
      </c>
      <c r="E112" s="145"/>
      <c r="F112" s="146" t="s">
        <v>264</v>
      </c>
      <c r="G112" s="145">
        <v>5</v>
      </c>
      <c r="H112" s="145" t="s">
        <v>304</v>
      </c>
      <c r="I112" s="149">
        <v>3463.9</v>
      </c>
      <c r="J112" s="149">
        <v>3172.1</v>
      </c>
      <c r="K112" s="149">
        <v>3012</v>
      </c>
      <c r="L112" s="165">
        <v>132</v>
      </c>
      <c r="M112" s="145" t="s">
        <v>262</v>
      </c>
      <c r="N112" s="145" t="s">
        <v>266</v>
      </c>
      <c r="O112" s="147" t="s">
        <v>1057</v>
      </c>
      <c r="P112" s="142">
        <v>83051.86</v>
      </c>
      <c r="Q112" s="142">
        <v>0</v>
      </c>
      <c r="R112" s="142">
        <v>0</v>
      </c>
      <c r="S112" s="142">
        <f t="shared" si="16"/>
        <v>83051.86</v>
      </c>
      <c r="T112" s="142">
        <f t="shared" si="14"/>
        <v>23.976402321083171</v>
      </c>
      <c r="U112" s="142">
        <v>23.976402321083171</v>
      </c>
      <c r="V112" s="213">
        <f t="shared" si="23"/>
        <v>23.976402321083171</v>
      </c>
      <c r="W112" s="213">
        <f t="shared" si="17"/>
        <v>0</v>
      </c>
      <c r="X112" s="148" t="b">
        <f t="shared" si="18"/>
        <v>1</v>
      </c>
      <c r="Y112" s="211">
        <v>0</v>
      </c>
      <c r="Z112" s="211">
        <v>0</v>
      </c>
      <c r="AA112" s="211">
        <v>0</v>
      </c>
      <c r="AB112" s="211">
        <v>0</v>
      </c>
      <c r="AC112" s="211">
        <v>0</v>
      </c>
      <c r="AD112" s="211">
        <v>0</v>
      </c>
      <c r="AE112" s="211">
        <v>0</v>
      </c>
      <c r="AF112" s="214">
        <v>0</v>
      </c>
      <c r="AG112" s="211">
        <v>0</v>
      </c>
      <c r="AH112" s="211">
        <v>0</v>
      </c>
      <c r="AI112" s="211">
        <v>0</v>
      </c>
      <c r="AJ112" s="211">
        <v>0</v>
      </c>
      <c r="AK112" s="211">
        <v>0</v>
      </c>
      <c r="AL112" s="214">
        <v>0</v>
      </c>
      <c r="AM112" s="211">
        <v>0</v>
      </c>
      <c r="AN112" s="211">
        <v>0</v>
      </c>
      <c r="AO112" s="214">
        <v>0</v>
      </c>
      <c r="AP112" s="211">
        <v>0</v>
      </c>
      <c r="AQ112" s="211">
        <v>0</v>
      </c>
      <c r="AR112" s="211">
        <v>0</v>
      </c>
      <c r="AS112" s="211"/>
    </row>
    <row r="113" spans="1:45" s="148" customFormat="1" ht="36" customHeight="1" x14ac:dyDescent="0.25">
      <c r="A113" s="148">
        <v>1</v>
      </c>
      <c r="B113" s="143">
        <f>SUBTOTAL(103,$A$16:A113)</f>
        <v>98</v>
      </c>
      <c r="C113" s="144" t="s">
        <v>1100</v>
      </c>
      <c r="D113" s="145">
        <v>1964</v>
      </c>
      <c r="E113" s="145"/>
      <c r="F113" s="146" t="s">
        <v>264</v>
      </c>
      <c r="G113" s="145">
        <v>2</v>
      </c>
      <c r="H113" s="145" t="s">
        <v>299</v>
      </c>
      <c r="I113" s="149">
        <v>669.2</v>
      </c>
      <c r="J113" s="149">
        <v>667</v>
      </c>
      <c r="K113" s="149">
        <v>667</v>
      </c>
      <c r="L113" s="165">
        <v>30</v>
      </c>
      <c r="M113" s="145" t="s">
        <v>262</v>
      </c>
      <c r="N113" s="145" t="s">
        <v>266</v>
      </c>
      <c r="O113" s="147" t="s">
        <v>1287</v>
      </c>
      <c r="P113" s="142">
        <v>50689.120000000003</v>
      </c>
      <c r="Q113" s="142">
        <v>0</v>
      </c>
      <c r="R113" s="142">
        <v>0</v>
      </c>
      <c r="S113" s="142">
        <f t="shared" si="16"/>
        <v>50689.120000000003</v>
      </c>
      <c r="T113" s="142">
        <f t="shared" si="14"/>
        <v>75.745845786013149</v>
      </c>
      <c r="U113" s="142">
        <v>75.745845786013149</v>
      </c>
      <c r="V113" s="213">
        <f t="shared" si="23"/>
        <v>75.745845786013149</v>
      </c>
      <c r="W113" s="213">
        <f t="shared" si="17"/>
        <v>0</v>
      </c>
      <c r="X113" s="148" t="b">
        <f t="shared" si="18"/>
        <v>1</v>
      </c>
      <c r="Y113" s="211">
        <v>0</v>
      </c>
      <c r="Z113" s="211">
        <v>0</v>
      </c>
      <c r="AA113" s="211">
        <v>0</v>
      </c>
      <c r="AB113" s="211">
        <v>0</v>
      </c>
      <c r="AC113" s="211">
        <v>0</v>
      </c>
      <c r="AD113" s="211">
        <v>0</v>
      </c>
      <c r="AE113" s="211">
        <v>0</v>
      </c>
      <c r="AF113" s="214">
        <v>0</v>
      </c>
      <c r="AG113" s="211">
        <v>0</v>
      </c>
      <c r="AH113" s="211">
        <v>0</v>
      </c>
      <c r="AI113" s="211">
        <v>0</v>
      </c>
      <c r="AJ113" s="211">
        <v>0</v>
      </c>
      <c r="AK113" s="211">
        <v>0</v>
      </c>
      <c r="AL113" s="214">
        <v>0</v>
      </c>
      <c r="AM113" s="211">
        <v>0</v>
      </c>
      <c r="AN113" s="211">
        <v>0</v>
      </c>
      <c r="AO113" s="214">
        <v>0</v>
      </c>
      <c r="AP113" s="211">
        <v>0</v>
      </c>
      <c r="AQ113" s="211">
        <v>0</v>
      </c>
      <c r="AR113" s="211">
        <v>0</v>
      </c>
      <c r="AS113" s="211"/>
    </row>
    <row r="114" spans="1:45" s="148" customFormat="1" ht="36" customHeight="1" x14ac:dyDescent="0.25">
      <c r="A114" s="148">
        <v>1</v>
      </c>
      <c r="B114" s="143">
        <f>SUBTOTAL(103,$A$16:A114)</f>
        <v>99</v>
      </c>
      <c r="C114" s="144" t="s">
        <v>488</v>
      </c>
      <c r="D114" s="145">
        <v>1960</v>
      </c>
      <c r="E114" s="145"/>
      <c r="F114" s="146" t="s">
        <v>264</v>
      </c>
      <c r="G114" s="145">
        <v>5</v>
      </c>
      <c r="H114" s="145" t="s">
        <v>308</v>
      </c>
      <c r="I114" s="149">
        <v>3202.4</v>
      </c>
      <c r="J114" s="149">
        <v>2438.9</v>
      </c>
      <c r="K114" s="149">
        <v>2438.9</v>
      </c>
      <c r="L114" s="165">
        <v>120</v>
      </c>
      <c r="M114" s="145" t="s">
        <v>262</v>
      </c>
      <c r="N114" s="145" t="s">
        <v>266</v>
      </c>
      <c r="O114" s="147" t="s">
        <v>1057</v>
      </c>
      <c r="P114" s="142">
        <v>95587.09</v>
      </c>
      <c r="Q114" s="142">
        <v>0</v>
      </c>
      <c r="R114" s="142">
        <v>0</v>
      </c>
      <c r="S114" s="142">
        <f t="shared" si="16"/>
        <v>95587.09</v>
      </c>
      <c r="T114" s="142">
        <f t="shared" si="14"/>
        <v>29.848579190607044</v>
      </c>
      <c r="U114" s="142">
        <v>29.848579190607044</v>
      </c>
      <c r="V114" s="213">
        <f t="shared" si="23"/>
        <v>29.848579190607044</v>
      </c>
      <c r="W114" s="213">
        <f t="shared" si="17"/>
        <v>0</v>
      </c>
      <c r="X114" s="148" t="b">
        <f t="shared" si="18"/>
        <v>1</v>
      </c>
      <c r="Y114" s="211">
        <v>0</v>
      </c>
      <c r="Z114" s="211">
        <v>0</v>
      </c>
      <c r="AA114" s="211">
        <v>0</v>
      </c>
      <c r="AB114" s="211">
        <v>0</v>
      </c>
      <c r="AC114" s="211">
        <v>0</v>
      </c>
      <c r="AD114" s="211">
        <v>0</v>
      </c>
      <c r="AE114" s="211">
        <v>0</v>
      </c>
      <c r="AF114" s="214">
        <v>0</v>
      </c>
      <c r="AG114" s="211">
        <v>0</v>
      </c>
      <c r="AH114" s="211">
        <v>0</v>
      </c>
      <c r="AI114" s="211">
        <v>0</v>
      </c>
      <c r="AJ114" s="211">
        <v>0</v>
      </c>
      <c r="AK114" s="211">
        <v>0</v>
      </c>
      <c r="AL114" s="214">
        <v>0</v>
      </c>
      <c r="AM114" s="211">
        <v>0</v>
      </c>
      <c r="AN114" s="211">
        <v>0</v>
      </c>
      <c r="AO114" s="214">
        <v>0</v>
      </c>
      <c r="AP114" s="211">
        <v>0</v>
      </c>
      <c r="AQ114" s="211">
        <v>0</v>
      </c>
      <c r="AR114" s="211">
        <v>0</v>
      </c>
      <c r="AS114" s="211"/>
    </row>
    <row r="115" spans="1:45" s="148" customFormat="1" ht="36" customHeight="1" x14ac:dyDescent="0.25">
      <c r="A115" s="148">
        <v>1</v>
      </c>
      <c r="B115" s="143">
        <f>SUBTOTAL(103,$A$16:A115)</f>
        <v>100</v>
      </c>
      <c r="C115" s="144" t="s">
        <v>1035</v>
      </c>
      <c r="D115" s="145">
        <v>1941</v>
      </c>
      <c r="E115" s="145"/>
      <c r="F115" s="146" t="s">
        <v>264</v>
      </c>
      <c r="G115" s="145">
        <v>3</v>
      </c>
      <c r="H115" s="145" t="s">
        <v>299</v>
      </c>
      <c r="I115" s="149">
        <v>1265</v>
      </c>
      <c r="J115" s="149">
        <v>1152.5999999999999</v>
      </c>
      <c r="K115" s="149">
        <v>1105.5</v>
      </c>
      <c r="L115" s="165">
        <v>60</v>
      </c>
      <c r="M115" s="145" t="s">
        <v>262</v>
      </c>
      <c r="N115" s="145" t="s">
        <v>266</v>
      </c>
      <c r="O115" s="147" t="s">
        <v>1043</v>
      </c>
      <c r="P115" s="142">
        <v>79784.160000000003</v>
      </c>
      <c r="Q115" s="142">
        <v>0</v>
      </c>
      <c r="R115" s="142">
        <v>0</v>
      </c>
      <c r="S115" s="142">
        <f t="shared" si="16"/>
        <v>79784.160000000003</v>
      </c>
      <c r="T115" s="142">
        <f t="shared" si="14"/>
        <v>63.070482213438737</v>
      </c>
      <c r="U115" s="142">
        <v>63.070482213438737</v>
      </c>
      <c r="V115" s="213">
        <f t="shared" si="23"/>
        <v>63.070482213438737</v>
      </c>
      <c r="W115" s="213">
        <f t="shared" si="17"/>
        <v>0</v>
      </c>
      <c r="X115" s="148" t="b">
        <f t="shared" si="18"/>
        <v>1</v>
      </c>
      <c r="Y115" s="211">
        <v>0</v>
      </c>
      <c r="Z115" s="211">
        <v>0</v>
      </c>
      <c r="AA115" s="211">
        <v>0</v>
      </c>
      <c r="AB115" s="211">
        <v>0</v>
      </c>
      <c r="AC115" s="211">
        <v>0</v>
      </c>
      <c r="AD115" s="211">
        <v>0</v>
      </c>
      <c r="AE115" s="211">
        <v>0</v>
      </c>
      <c r="AF115" s="214">
        <v>0</v>
      </c>
      <c r="AG115" s="211">
        <v>0</v>
      </c>
      <c r="AH115" s="211">
        <v>0</v>
      </c>
      <c r="AI115" s="211">
        <v>0</v>
      </c>
      <c r="AJ115" s="211">
        <v>0</v>
      </c>
      <c r="AK115" s="211">
        <v>0</v>
      </c>
      <c r="AL115" s="214">
        <v>0</v>
      </c>
      <c r="AM115" s="211">
        <v>0</v>
      </c>
      <c r="AN115" s="211">
        <v>0</v>
      </c>
      <c r="AO115" s="214">
        <v>0</v>
      </c>
      <c r="AP115" s="211">
        <v>0</v>
      </c>
      <c r="AQ115" s="211">
        <v>0</v>
      </c>
      <c r="AR115" s="211">
        <v>0</v>
      </c>
      <c r="AS115" s="211"/>
    </row>
    <row r="116" spans="1:45" s="148" customFormat="1" ht="36" customHeight="1" x14ac:dyDescent="0.25">
      <c r="A116" s="148">
        <v>1</v>
      </c>
      <c r="B116" s="143">
        <f>SUBTOTAL(103,$A$16:A116)</f>
        <v>101</v>
      </c>
      <c r="C116" s="144" t="s">
        <v>1364</v>
      </c>
      <c r="D116" s="145">
        <v>1961</v>
      </c>
      <c r="E116" s="145"/>
      <c r="F116" s="146" t="s">
        <v>264</v>
      </c>
      <c r="G116" s="145" t="s">
        <v>366</v>
      </c>
      <c r="H116" s="145" t="s">
        <v>308</v>
      </c>
      <c r="I116" s="149">
        <v>2941.6</v>
      </c>
      <c r="J116" s="149">
        <v>2564.1</v>
      </c>
      <c r="K116" s="149">
        <v>2365.9</v>
      </c>
      <c r="L116" s="165">
        <v>130</v>
      </c>
      <c r="M116" s="145" t="s">
        <v>262</v>
      </c>
      <c r="N116" s="145" t="s">
        <v>266</v>
      </c>
      <c r="O116" s="147" t="s">
        <v>1348</v>
      </c>
      <c r="P116" s="142">
        <v>71679.100000000006</v>
      </c>
      <c r="Q116" s="142">
        <v>0</v>
      </c>
      <c r="R116" s="142">
        <v>0</v>
      </c>
      <c r="S116" s="142">
        <f t="shared" si="16"/>
        <v>71679.100000000006</v>
      </c>
      <c r="T116" s="142">
        <f t="shared" si="14"/>
        <v>24.367385096546101</v>
      </c>
      <c r="U116" s="142">
        <v>24.367385096546101</v>
      </c>
      <c r="V116" s="213">
        <f t="shared" si="23"/>
        <v>24.367385096546101</v>
      </c>
      <c r="W116" s="213">
        <f t="shared" si="17"/>
        <v>0</v>
      </c>
      <c r="X116" s="148" t="b">
        <f t="shared" si="18"/>
        <v>1</v>
      </c>
      <c r="Y116" s="211">
        <v>0</v>
      </c>
      <c r="Z116" s="211">
        <v>0</v>
      </c>
      <c r="AA116" s="211">
        <v>0</v>
      </c>
      <c r="AB116" s="211">
        <v>0</v>
      </c>
      <c r="AC116" s="211">
        <v>0</v>
      </c>
      <c r="AD116" s="211">
        <v>0</v>
      </c>
      <c r="AE116" s="211">
        <v>0</v>
      </c>
      <c r="AF116" s="214">
        <v>0</v>
      </c>
      <c r="AG116" s="211">
        <v>0</v>
      </c>
      <c r="AH116" s="211">
        <v>0</v>
      </c>
      <c r="AI116" s="211">
        <v>0</v>
      </c>
      <c r="AJ116" s="211">
        <v>0</v>
      </c>
      <c r="AK116" s="211">
        <v>0</v>
      </c>
      <c r="AL116" s="214">
        <v>0</v>
      </c>
      <c r="AM116" s="211">
        <v>0</v>
      </c>
      <c r="AN116" s="211">
        <v>0</v>
      </c>
      <c r="AO116" s="214">
        <v>0</v>
      </c>
      <c r="AP116" s="211">
        <v>0</v>
      </c>
      <c r="AQ116" s="211">
        <v>0</v>
      </c>
      <c r="AR116" s="211">
        <v>0</v>
      </c>
      <c r="AS116" s="211"/>
    </row>
    <row r="117" spans="1:45" s="148" customFormat="1" ht="36" customHeight="1" x14ac:dyDescent="0.25">
      <c r="A117" s="148">
        <v>1</v>
      </c>
      <c r="B117" s="143">
        <f>SUBTOTAL(103,$A$16:A117)</f>
        <v>102</v>
      </c>
      <c r="C117" s="144" t="s">
        <v>1337</v>
      </c>
      <c r="D117" s="145">
        <v>1973</v>
      </c>
      <c r="E117" s="145"/>
      <c r="F117" s="146" t="s">
        <v>264</v>
      </c>
      <c r="G117" s="145">
        <v>9</v>
      </c>
      <c r="H117" s="145" t="s">
        <v>300</v>
      </c>
      <c r="I117" s="149">
        <v>1958.4</v>
      </c>
      <c r="J117" s="149">
        <v>1958.4</v>
      </c>
      <c r="K117" s="149">
        <v>1941.8</v>
      </c>
      <c r="L117" s="165">
        <v>92</v>
      </c>
      <c r="M117" s="145" t="s">
        <v>262</v>
      </c>
      <c r="N117" s="145" t="s">
        <v>266</v>
      </c>
      <c r="O117" s="147" t="s">
        <v>1349</v>
      </c>
      <c r="P117" s="142">
        <v>55904.38</v>
      </c>
      <c r="Q117" s="142">
        <v>0</v>
      </c>
      <c r="R117" s="142">
        <v>0</v>
      </c>
      <c r="S117" s="142">
        <f t="shared" si="16"/>
        <v>55904.38</v>
      </c>
      <c r="T117" s="142">
        <f t="shared" si="14"/>
        <v>28.545945669934639</v>
      </c>
      <c r="U117" s="142">
        <v>28.545945669934639</v>
      </c>
      <c r="V117" s="213">
        <f t="shared" si="23"/>
        <v>28.545945669934639</v>
      </c>
      <c r="W117" s="213">
        <f t="shared" si="17"/>
        <v>0</v>
      </c>
      <c r="X117" s="148" t="b">
        <f t="shared" si="18"/>
        <v>1</v>
      </c>
      <c r="Y117" s="211">
        <v>0</v>
      </c>
      <c r="Z117" s="211">
        <v>0</v>
      </c>
      <c r="AA117" s="211">
        <v>0</v>
      </c>
      <c r="AB117" s="211">
        <v>0</v>
      </c>
      <c r="AC117" s="211">
        <v>0</v>
      </c>
      <c r="AD117" s="211">
        <v>0</v>
      </c>
      <c r="AE117" s="211">
        <v>0</v>
      </c>
      <c r="AF117" s="214">
        <v>0</v>
      </c>
      <c r="AG117" s="211">
        <v>0</v>
      </c>
      <c r="AH117" s="211">
        <v>0</v>
      </c>
      <c r="AI117" s="211">
        <v>0</v>
      </c>
      <c r="AJ117" s="211">
        <v>0</v>
      </c>
      <c r="AK117" s="211">
        <v>0</v>
      </c>
      <c r="AL117" s="214">
        <v>0</v>
      </c>
      <c r="AM117" s="211">
        <v>0</v>
      </c>
      <c r="AN117" s="211">
        <v>0</v>
      </c>
      <c r="AO117" s="214">
        <v>0</v>
      </c>
      <c r="AP117" s="211">
        <v>0</v>
      </c>
      <c r="AQ117" s="211">
        <v>0</v>
      </c>
      <c r="AR117" s="211">
        <v>0</v>
      </c>
      <c r="AS117" s="211"/>
    </row>
    <row r="118" spans="1:45" s="148" customFormat="1" ht="36" customHeight="1" x14ac:dyDescent="0.25">
      <c r="A118" s="148">
        <v>1</v>
      </c>
      <c r="B118" s="143">
        <f>SUBTOTAL(103,$A$16:A118)</f>
        <v>103</v>
      </c>
      <c r="C118" s="144" t="s">
        <v>1643</v>
      </c>
      <c r="D118" s="145">
        <v>1989</v>
      </c>
      <c r="E118" s="145"/>
      <c r="F118" s="146" t="s">
        <v>314</v>
      </c>
      <c r="G118" s="145">
        <v>7</v>
      </c>
      <c r="H118" s="145" t="s">
        <v>299</v>
      </c>
      <c r="I118" s="149">
        <v>4121.3999999999996</v>
      </c>
      <c r="J118" s="149">
        <v>3057</v>
      </c>
      <c r="K118" s="149">
        <v>3057</v>
      </c>
      <c r="L118" s="165">
        <v>163</v>
      </c>
      <c r="M118" s="145" t="s">
        <v>262</v>
      </c>
      <c r="N118" s="145" t="s">
        <v>266</v>
      </c>
      <c r="O118" s="147" t="s">
        <v>1646</v>
      </c>
      <c r="P118" s="142">
        <v>100382.56</v>
      </c>
      <c r="Q118" s="142">
        <v>0</v>
      </c>
      <c r="R118" s="142">
        <v>0</v>
      </c>
      <c r="S118" s="142">
        <f>P118-Q118-R118</f>
        <v>100382.56</v>
      </c>
      <c r="T118" s="142">
        <f t="shared" si="14"/>
        <v>24.356422574853205</v>
      </c>
      <c r="U118" s="142">
        <v>24.356422574853205</v>
      </c>
      <c r="V118" s="213">
        <f t="shared" si="23"/>
        <v>24.356422574853205</v>
      </c>
      <c r="W118" s="213">
        <f t="shared" si="17"/>
        <v>0</v>
      </c>
      <c r="X118" s="148" t="b">
        <f t="shared" si="18"/>
        <v>1</v>
      </c>
      <c r="Y118" s="211">
        <v>0</v>
      </c>
      <c r="Z118" s="211">
        <v>0</v>
      </c>
      <c r="AA118" s="211">
        <v>0</v>
      </c>
      <c r="AB118" s="211">
        <v>0</v>
      </c>
      <c r="AC118" s="211">
        <v>0</v>
      </c>
      <c r="AD118" s="211">
        <v>0</v>
      </c>
      <c r="AE118" s="211">
        <v>0</v>
      </c>
      <c r="AF118" s="214">
        <v>0</v>
      </c>
      <c r="AG118" s="211">
        <v>0</v>
      </c>
      <c r="AH118" s="211">
        <v>0</v>
      </c>
      <c r="AI118" s="211">
        <v>0</v>
      </c>
      <c r="AJ118" s="211">
        <v>0</v>
      </c>
      <c r="AK118" s="211">
        <v>0</v>
      </c>
      <c r="AL118" s="214">
        <v>0</v>
      </c>
      <c r="AM118" s="211">
        <v>0</v>
      </c>
      <c r="AN118" s="211">
        <v>0</v>
      </c>
      <c r="AO118" s="214">
        <v>0</v>
      </c>
      <c r="AP118" s="211">
        <v>0</v>
      </c>
      <c r="AQ118" s="211">
        <v>0</v>
      </c>
      <c r="AR118" s="211">
        <v>0</v>
      </c>
      <c r="AS118" s="211"/>
    </row>
    <row r="119" spans="1:45" s="148" customFormat="1" ht="36" customHeight="1" x14ac:dyDescent="0.25">
      <c r="A119" s="148">
        <v>1</v>
      </c>
      <c r="B119" s="143">
        <f>SUBTOTAL(103,$A$16:A119)</f>
        <v>104</v>
      </c>
      <c r="C119" s="144" t="s">
        <v>514</v>
      </c>
      <c r="D119" s="145">
        <v>1997</v>
      </c>
      <c r="E119" s="145"/>
      <c r="F119" s="146" t="s">
        <v>264</v>
      </c>
      <c r="G119" s="145">
        <v>4</v>
      </c>
      <c r="H119" s="145" t="s">
        <v>308</v>
      </c>
      <c r="I119" s="142">
        <v>2862.3</v>
      </c>
      <c r="J119" s="142">
        <v>2046.7</v>
      </c>
      <c r="K119" s="142">
        <v>2046.7</v>
      </c>
      <c r="L119" s="165">
        <v>95</v>
      </c>
      <c r="M119" s="145" t="s">
        <v>262</v>
      </c>
      <c r="N119" s="145" t="s">
        <v>266</v>
      </c>
      <c r="O119" s="147" t="s">
        <v>1363</v>
      </c>
      <c r="P119" s="142">
        <v>82721.55</v>
      </c>
      <c r="Q119" s="142">
        <v>0</v>
      </c>
      <c r="R119" s="142">
        <v>0</v>
      </c>
      <c r="S119" s="142">
        <f t="shared" si="16"/>
        <v>82721.55</v>
      </c>
      <c r="T119" s="142">
        <f t="shared" si="14"/>
        <v>28.900377318939313</v>
      </c>
      <c r="U119" s="142">
        <v>28.900377318939313</v>
      </c>
      <c r="V119" s="213">
        <f t="shared" si="23"/>
        <v>28.900377318939313</v>
      </c>
      <c r="W119" s="213">
        <f t="shared" si="17"/>
        <v>0</v>
      </c>
      <c r="X119" s="148" t="b">
        <f t="shared" si="18"/>
        <v>1</v>
      </c>
      <c r="Y119" s="211">
        <v>0</v>
      </c>
      <c r="Z119" s="211">
        <v>0</v>
      </c>
      <c r="AA119" s="211">
        <v>0</v>
      </c>
      <c r="AB119" s="211">
        <v>0</v>
      </c>
      <c r="AC119" s="211">
        <v>0</v>
      </c>
      <c r="AD119" s="211">
        <v>0</v>
      </c>
      <c r="AE119" s="211">
        <v>0</v>
      </c>
      <c r="AF119" s="214">
        <v>0</v>
      </c>
      <c r="AG119" s="211">
        <v>0</v>
      </c>
      <c r="AH119" s="211">
        <v>0</v>
      </c>
      <c r="AI119" s="211">
        <v>0</v>
      </c>
      <c r="AJ119" s="211">
        <v>0</v>
      </c>
      <c r="AK119" s="211">
        <v>0</v>
      </c>
      <c r="AL119" s="214">
        <v>0</v>
      </c>
      <c r="AM119" s="211">
        <v>0</v>
      </c>
      <c r="AN119" s="211">
        <v>0</v>
      </c>
      <c r="AO119" s="214">
        <v>0</v>
      </c>
      <c r="AP119" s="211">
        <v>0</v>
      </c>
      <c r="AQ119" s="211">
        <v>0</v>
      </c>
      <c r="AR119" s="211">
        <v>0</v>
      </c>
      <c r="AS119" s="211"/>
    </row>
    <row r="120" spans="1:45" s="148" customFormat="1" ht="36" customHeight="1" x14ac:dyDescent="0.25">
      <c r="B120" s="144" t="s">
        <v>728</v>
      </c>
      <c r="C120" s="215"/>
      <c r="D120" s="145" t="s">
        <v>862</v>
      </c>
      <c r="E120" s="145" t="s">
        <v>862</v>
      </c>
      <c r="F120" s="145" t="s">
        <v>862</v>
      </c>
      <c r="G120" s="145" t="s">
        <v>862</v>
      </c>
      <c r="H120" s="145" t="s">
        <v>862</v>
      </c>
      <c r="I120" s="149">
        <f>SUM(I121:I149)</f>
        <v>54718.7</v>
      </c>
      <c r="J120" s="149">
        <f>SUM(J121:J149)</f>
        <v>51101.900000000009</v>
      </c>
      <c r="K120" s="149">
        <f>SUM(K121:K149)</f>
        <v>48430.100000000006</v>
      </c>
      <c r="L120" s="210">
        <f>SUM(L121:L149)</f>
        <v>2187</v>
      </c>
      <c r="M120" s="145" t="s">
        <v>862</v>
      </c>
      <c r="N120" s="145" t="s">
        <v>862</v>
      </c>
      <c r="O120" s="147" t="s">
        <v>862</v>
      </c>
      <c r="P120" s="149">
        <v>50842017.239999995</v>
      </c>
      <c r="Q120" s="149">
        <f>SUM(Q121:Q149)</f>
        <v>0</v>
      </c>
      <c r="R120" s="149">
        <f>SUM(R121:R149)</f>
        <v>0</v>
      </c>
      <c r="S120" s="149">
        <f>SUM(S121:S149)</f>
        <v>50842017.239999995</v>
      </c>
      <c r="T120" s="142">
        <f t="shared" si="14"/>
        <v>929.1525061816161</v>
      </c>
      <c r="U120" s="142">
        <f>MAX(U121:U149)</f>
        <v>9318.6816113342247</v>
      </c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</row>
    <row r="121" spans="1:45" s="148" customFormat="1" ht="61.5" x14ac:dyDescent="0.25">
      <c r="A121" s="148">
        <v>1</v>
      </c>
      <c r="B121" s="143">
        <f>SUBTOTAL(103,$A$16:A121)</f>
        <v>105</v>
      </c>
      <c r="C121" s="144" t="s">
        <v>431</v>
      </c>
      <c r="D121" s="145">
        <v>1966</v>
      </c>
      <c r="E121" s="145"/>
      <c r="F121" s="146" t="s">
        <v>264</v>
      </c>
      <c r="G121" s="145">
        <v>2</v>
      </c>
      <c r="H121" s="145" t="s">
        <v>299</v>
      </c>
      <c r="I121" s="142">
        <v>766.7</v>
      </c>
      <c r="J121" s="142">
        <v>707.3</v>
      </c>
      <c r="K121" s="142">
        <v>707.3</v>
      </c>
      <c r="L121" s="165">
        <v>39</v>
      </c>
      <c r="M121" s="145" t="s">
        <v>262</v>
      </c>
      <c r="N121" s="145" t="s">
        <v>266</v>
      </c>
      <c r="O121" s="147" t="s">
        <v>336</v>
      </c>
      <c r="P121" s="142">
        <v>2291514.0300000003</v>
      </c>
      <c r="Q121" s="142">
        <v>0</v>
      </c>
      <c r="R121" s="142">
        <v>0</v>
      </c>
      <c r="S121" s="142">
        <f t="shared" ref="S121:S149" si="24">P121-Q121-R121</f>
        <v>2291514.0300000003</v>
      </c>
      <c r="T121" s="142">
        <f t="shared" si="14"/>
        <v>2988.8013955914962</v>
      </c>
      <c r="U121" s="142">
        <f t="shared" ref="U121:U123" si="25">V121</f>
        <v>7399.3870071736028</v>
      </c>
      <c r="V121" s="213">
        <f t="shared" ref="V121:V147" si="26">Y121+Z121+AA121+AB121+AC121+AF121+AH121+AJ121+AL121+AN121+AO121+AP121+AQ121+AR121</f>
        <v>7399.3870071736028</v>
      </c>
      <c r="W121" s="213">
        <f t="shared" ref="W121:W149" si="27">V121-T121</f>
        <v>4410.5856115821061</v>
      </c>
      <c r="X121" s="148" t="b">
        <f t="shared" ref="X121:X149" si="28">V121=U121</f>
        <v>1</v>
      </c>
      <c r="Y121" s="211">
        <v>0</v>
      </c>
      <c r="Z121" s="211">
        <v>0</v>
      </c>
      <c r="AA121" s="211">
        <v>0</v>
      </c>
      <c r="AB121" s="211">
        <v>0</v>
      </c>
      <c r="AC121" s="211">
        <v>0</v>
      </c>
      <c r="AD121" s="211">
        <v>0</v>
      </c>
      <c r="AE121" s="211">
        <v>0</v>
      </c>
      <c r="AF121" s="214">
        <v>0</v>
      </c>
      <c r="AG121" s="211">
        <v>636.21</v>
      </c>
      <c r="AH121" s="214">
        <f>8917.04*AG121/I121</f>
        <v>7399.3870071736028</v>
      </c>
      <c r="AI121" s="211">
        <v>0</v>
      </c>
      <c r="AJ121" s="211">
        <v>0</v>
      </c>
      <c r="AK121" s="211">
        <v>0</v>
      </c>
      <c r="AL121" s="214">
        <v>0</v>
      </c>
      <c r="AM121" s="211">
        <v>0</v>
      </c>
      <c r="AN121" s="211">
        <v>0</v>
      </c>
      <c r="AO121" s="214">
        <v>0</v>
      </c>
      <c r="AP121" s="211">
        <v>0</v>
      </c>
      <c r="AQ121" s="211">
        <v>0</v>
      </c>
      <c r="AR121" s="211">
        <v>0</v>
      </c>
      <c r="AS121" s="211"/>
    </row>
    <row r="122" spans="1:45" s="148" customFormat="1" ht="36" customHeight="1" x14ac:dyDescent="0.25">
      <c r="A122" s="148">
        <v>1</v>
      </c>
      <c r="B122" s="143">
        <f>SUBTOTAL(103,$A$16:A122)</f>
        <v>106</v>
      </c>
      <c r="C122" s="144" t="s">
        <v>432</v>
      </c>
      <c r="D122" s="145">
        <v>1959</v>
      </c>
      <c r="E122" s="145"/>
      <c r="F122" s="146" t="s">
        <v>264</v>
      </c>
      <c r="G122" s="145">
        <v>2</v>
      </c>
      <c r="H122" s="145" t="s">
        <v>299</v>
      </c>
      <c r="I122" s="142">
        <v>680.5</v>
      </c>
      <c r="J122" s="142">
        <v>632.1</v>
      </c>
      <c r="K122" s="142">
        <v>632.1</v>
      </c>
      <c r="L122" s="165">
        <v>38</v>
      </c>
      <c r="M122" s="145" t="s">
        <v>262</v>
      </c>
      <c r="N122" s="145" t="s">
        <v>263</v>
      </c>
      <c r="O122" s="147" t="s">
        <v>265</v>
      </c>
      <c r="P122" s="142">
        <v>2189911.6500000004</v>
      </c>
      <c r="Q122" s="142">
        <v>0</v>
      </c>
      <c r="R122" s="142">
        <v>0</v>
      </c>
      <c r="S122" s="142">
        <f t="shared" si="24"/>
        <v>2189911.6500000004</v>
      </c>
      <c r="T122" s="142">
        <f t="shared" si="14"/>
        <v>3218.09206465834</v>
      </c>
      <c r="U122" s="142">
        <f t="shared" si="25"/>
        <v>7673.3717172667166</v>
      </c>
      <c r="V122" s="213">
        <f t="shared" si="26"/>
        <v>7673.3717172667166</v>
      </c>
      <c r="W122" s="213">
        <f t="shared" si="27"/>
        <v>4455.2796526083766</v>
      </c>
      <c r="X122" s="148" t="b">
        <f t="shared" si="28"/>
        <v>1</v>
      </c>
      <c r="Y122" s="211">
        <v>0</v>
      </c>
      <c r="Z122" s="211">
        <v>0</v>
      </c>
      <c r="AA122" s="211">
        <v>0</v>
      </c>
      <c r="AB122" s="211">
        <v>0</v>
      </c>
      <c r="AC122" s="211">
        <v>0</v>
      </c>
      <c r="AD122" s="211">
        <v>0</v>
      </c>
      <c r="AE122" s="211">
        <v>0</v>
      </c>
      <c r="AF122" s="214">
        <v>0</v>
      </c>
      <c r="AG122" s="211">
        <v>585.59</v>
      </c>
      <c r="AH122" s="214">
        <f>8917.04*AG122/I122</f>
        <v>7673.3717172667166</v>
      </c>
      <c r="AI122" s="211">
        <v>0</v>
      </c>
      <c r="AJ122" s="211">
        <v>0</v>
      </c>
      <c r="AK122" s="211">
        <v>0</v>
      </c>
      <c r="AL122" s="214">
        <v>0</v>
      </c>
      <c r="AM122" s="211">
        <v>0</v>
      </c>
      <c r="AN122" s="211">
        <v>0</v>
      </c>
      <c r="AO122" s="214">
        <v>0</v>
      </c>
      <c r="AP122" s="211">
        <v>0</v>
      </c>
      <c r="AQ122" s="211">
        <v>0</v>
      </c>
      <c r="AR122" s="211">
        <v>0</v>
      </c>
      <c r="AS122" s="211"/>
    </row>
    <row r="123" spans="1:45" s="148" customFormat="1" ht="36" customHeight="1" x14ac:dyDescent="0.25">
      <c r="A123" s="148">
        <v>1</v>
      </c>
      <c r="B123" s="143">
        <f>SUBTOTAL(103,$A$16:A123)</f>
        <v>107</v>
      </c>
      <c r="C123" s="144" t="s">
        <v>433</v>
      </c>
      <c r="D123" s="145">
        <v>1958</v>
      </c>
      <c r="E123" s="145"/>
      <c r="F123" s="146" t="s">
        <v>264</v>
      </c>
      <c r="G123" s="145">
        <v>2</v>
      </c>
      <c r="H123" s="145" t="s">
        <v>299</v>
      </c>
      <c r="I123" s="142">
        <v>615</v>
      </c>
      <c r="J123" s="142">
        <v>568.29999999999995</v>
      </c>
      <c r="K123" s="142">
        <v>568.29999999999995</v>
      </c>
      <c r="L123" s="165">
        <v>25</v>
      </c>
      <c r="M123" s="145" t="s">
        <v>262</v>
      </c>
      <c r="N123" s="145" t="s">
        <v>263</v>
      </c>
      <c r="O123" s="147" t="s">
        <v>265</v>
      </c>
      <c r="P123" s="142">
        <v>2241889.83</v>
      </c>
      <c r="Q123" s="142">
        <v>0</v>
      </c>
      <c r="R123" s="142">
        <v>0</v>
      </c>
      <c r="S123" s="142">
        <f t="shared" si="24"/>
        <v>2241889.83</v>
      </c>
      <c r="T123" s="142">
        <f t="shared" si="14"/>
        <v>3645.3493170731708</v>
      </c>
      <c r="U123" s="142">
        <f t="shared" si="25"/>
        <v>7472.6245125203268</v>
      </c>
      <c r="V123" s="213">
        <f t="shared" si="26"/>
        <v>7472.6245125203268</v>
      </c>
      <c r="W123" s="213">
        <f t="shared" si="27"/>
        <v>3827.275195447156</v>
      </c>
      <c r="X123" s="148" t="b">
        <f t="shared" si="28"/>
        <v>1</v>
      </c>
      <c r="Y123" s="211">
        <v>0</v>
      </c>
      <c r="Z123" s="211">
        <v>0</v>
      </c>
      <c r="AA123" s="211">
        <v>0</v>
      </c>
      <c r="AB123" s="211">
        <v>0</v>
      </c>
      <c r="AC123" s="211">
        <v>0</v>
      </c>
      <c r="AD123" s="211">
        <v>0</v>
      </c>
      <c r="AE123" s="211">
        <v>0</v>
      </c>
      <c r="AF123" s="214">
        <v>0</v>
      </c>
      <c r="AG123" s="211">
        <v>515.38</v>
      </c>
      <c r="AH123" s="214">
        <f>8917.04*AG123/I123</f>
        <v>7472.6245125203268</v>
      </c>
      <c r="AI123" s="211">
        <v>0</v>
      </c>
      <c r="AJ123" s="211">
        <v>0</v>
      </c>
      <c r="AK123" s="211">
        <v>0</v>
      </c>
      <c r="AL123" s="214">
        <v>0</v>
      </c>
      <c r="AM123" s="211">
        <v>0</v>
      </c>
      <c r="AN123" s="211">
        <v>0</v>
      </c>
      <c r="AO123" s="214">
        <v>0</v>
      </c>
      <c r="AP123" s="211">
        <v>0</v>
      </c>
      <c r="AQ123" s="211">
        <v>0</v>
      </c>
      <c r="AR123" s="211">
        <v>0</v>
      </c>
      <c r="AS123" s="211"/>
    </row>
    <row r="124" spans="1:45" s="148" customFormat="1" ht="36" customHeight="1" x14ac:dyDescent="0.25">
      <c r="A124" s="148">
        <v>1</v>
      </c>
      <c r="B124" s="143">
        <f>SUBTOTAL(103,$A$16:A124)</f>
        <v>108</v>
      </c>
      <c r="C124" s="144" t="s">
        <v>434</v>
      </c>
      <c r="D124" s="145">
        <v>1969</v>
      </c>
      <c r="E124" s="145"/>
      <c r="F124" s="146" t="s">
        <v>264</v>
      </c>
      <c r="G124" s="145">
        <v>2</v>
      </c>
      <c r="H124" s="145" t="s">
        <v>299</v>
      </c>
      <c r="I124" s="142">
        <v>725.2</v>
      </c>
      <c r="J124" s="142">
        <v>674.9</v>
      </c>
      <c r="K124" s="142">
        <v>674.9</v>
      </c>
      <c r="L124" s="165">
        <v>25</v>
      </c>
      <c r="M124" s="145" t="s">
        <v>262</v>
      </c>
      <c r="N124" s="145" t="s">
        <v>263</v>
      </c>
      <c r="O124" s="147" t="s">
        <v>265</v>
      </c>
      <c r="P124" s="142">
        <v>55080.59</v>
      </c>
      <c r="Q124" s="142">
        <v>0</v>
      </c>
      <c r="R124" s="142">
        <v>0</v>
      </c>
      <c r="S124" s="142">
        <f t="shared" si="24"/>
        <v>55080.59</v>
      </c>
      <c r="T124" s="142">
        <f t="shared" si="14"/>
        <v>75.952275234418082</v>
      </c>
      <c r="U124" s="142">
        <v>75.952275234418082</v>
      </c>
      <c r="V124" s="213">
        <f>T124</f>
        <v>75.952275234418082</v>
      </c>
      <c r="W124" s="213">
        <f t="shared" si="27"/>
        <v>0</v>
      </c>
      <c r="X124" s="148" t="b">
        <f t="shared" si="28"/>
        <v>1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4">
        <v>0</v>
      </c>
      <c r="AG124" s="211">
        <v>0</v>
      </c>
      <c r="AH124" s="211">
        <v>0</v>
      </c>
      <c r="AI124" s="211">
        <v>0</v>
      </c>
      <c r="AJ124" s="211">
        <v>0</v>
      </c>
      <c r="AK124" s="211">
        <v>0</v>
      </c>
      <c r="AL124" s="214">
        <v>0</v>
      </c>
      <c r="AM124" s="211">
        <v>0</v>
      </c>
      <c r="AN124" s="211">
        <v>0</v>
      </c>
      <c r="AO124" s="214">
        <v>0</v>
      </c>
      <c r="AP124" s="211">
        <v>0</v>
      </c>
      <c r="AQ124" s="211">
        <v>0</v>
      </c>
      <c r="AR124" s="211">
        <v>0</v>
      </c>
      <c r="AS124" s="211"/>
    </row>
    <row r="125" spans="1:45" s="148" customFormat="1" ht="36" customHeight="1" x14ac:dyDescent="0.25">
      <c r="A125" s="148">
        <v>1</v>
      </c>
      <c r="B125" s="143">
        <f>SUBTOTAL(103,$A$16:A125)</f>
        <v>109</v>
      </c>
      <c r="C125" s="144" t="s">
        <v>435</v>
      </c>
      <c r="D125" s="145">
        <v>1959</v>
      </c>
      <c r="E125" s="145"/>
      <c r="F125" s="146" t="s">
        <v>264</v>
      </c>
      <c r="G125" s="145">
        <v>2</v>
      </c>
      <c r="H125" s="145" t="s">
        <v>299</v>
      </c>
      <c r="I125" s="142">
        <v>654.20000000000005</v>
      </c>
      <c r="J125" s="142">
        <v>602.9</v>
      </c>
      <c r="K125" s="142">
        <v>602.9</v>
      </c>
      <c r="L125" s="165">
        <v>34</v>
      </c>
      <c r="M125" s="145" t="s">
        <v>262</v>
      </c>
      <c r="N125" s="145" t="s">
        <v>263</v>
      </c>
      <c r="O125" s="147" t="s">
        <v>265</v>
      </c>
      <c r="P125" s="142">
        <v>2479536.17</v>
      </c>
      <c r="Q125" s="142">
        <v>0</v>
      </c>
      <c r="R125" s="142">
        <v>0</v>
      </c>
      <c r="S125" s="142">
        <f t="shared" si="24"/>
        <v>2479536.17</v>
      </c>
      <c r="T125" s="142">
        <f t="shared" si="14"/>
        <v>3790.1806328339953</v>
      </c>
      <c r="U125" s="142">
        <f t="shared" ref="U125:U131" si="29">V125</f>
        <v>8148.691567104861</v>
      </c>
      <c r="V125" s="213">
        <f t="shared" si="26"/>
        <v>8148.691567104861</v>
      </c>
      <c r="W125" s="213">
        <f t="shared" si="27"/>
        <v>4358.5109342708656</v>
      </c>
      <c r="X125" s="148" t="b">
        <f t="shared" si="28"/>
        <v>1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4">
        <v>0</v>
      </c>
      <c r="AG125" s="211">
        <v>597.83000000000004</v>
      </c>
      <c r="AH125" s="214">
        <f t="shared" ref="AH125:AH131" si="30">8917.04*AG125/I125</f>
        <v>8148.691567104861</v>
      </c>
      <c r="AI125" s="211">
        <v>0</v>
      </c>
      <c r="AJ125" s="211">
        <v>0</v>
      </c>
      <c r="AK125" s="211">
        <v>0</v>
      </c>
      <c r="AL125" s="214">
        <v>0</v>
      </c>
      <c r="AM125" s="211">
        <v>0</v>
      </c>
      <c r="AN125" s="211">
        <v>0</v>
      </c>
      <c r="AO125" s="214">
        <v>0</v>
      </c>
      <c r="AP125" s="211">
        <v>0</v>
      </c>
      <c r="AQ125" s="211">
        <v>0</v>
      </c>
      <c r="AR125" s="211">
        <v>0</v>
      </c>
      <c r="AS125" s="211"/>
    </row>
    <row r="126" spans="1:45" s="148" customFormat="1" ht="61.5" x14ac:dyDescent="0.25">
      <c r="A126" s="148">
        <v>1</v>
      </c>
      <c r="B126" s="143">
        <f>SUBTOTAL(103,$A$16:A126)</f>
        <v>110</v>
      </c>
      <c r="C126" s="144" t="s">
        <v>436</v>
      </c>
      <c r="D126" s="145">
        <v>1959</v>
      </c>
      <c r="E126" s="145"/>
      <c r="F126" s="146" t="s">
        <v>264</v>
      </c>
      <c r="G126" s="145">
        <v>2</v>
      </c>
      <c r="H126" s="145" t="s">
        <v>299</v>
      </c>
      <c r="I126" s="142">
        <v>673.3</v>
      </c>
      <c r="J126" s="142">
        <v>622.29999999999995</v>
      </c>
      <c r="K126" s="142">
        <v>622.29999999999995</v>
      </c>
      <c r="L126" s="165">
        <v>42</v>
      </c>
      <c r="M126" s="145" t="s">
        <v>262</v>
      </c>
      <c r="N126" s="145" t="s">
        <v>266</v>
      </c>
      <c r="O126" s="147" t="s">
        <v>336</v>
      </c>
      <c r="P126" s="142">
        <v>2128855.41</v>
      </c>
      <c r="Q126" s="142">
        <v>0</v>
      </c>
      <c r="R126" s="142">
        <v>0</v>
      </c>
      <c r="S126" s="142">
        <f t="shared" si="24"/>
        <v>2128855.41</v>
      </c>
      <c r="T126" s="142">
        <f t="shared" si="14"/>
        <v>3161.8229763849699</v>
      </c>
      <c r="U126" s="142">
        <f t="shared" si="29"/>
        <v>8187.0426068617262</v>
      </c>
      <c r="V126" s="213">
        <f t="shared" si="26"/>
        <v>8187.0426068617262</v>
      </c>
      <c r="W126" s="213">
        <f t="shared" si="27"/>
        <v>5025.2196304767567</v>
      </c>
      <c r="X126" s="148" t="b">
        <f t="shared" si="28"/>
        <v>1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4">
        <v>0</v>
      </c>
      <c r="AG126" s="211">
        <v>618.17999999999995</v>
      </c>
      <c r="AH126" s="214">
        <f t="shared" si="30"/>
        <v>8187.0426068617262</v>
      </c>
      <c r="AI126" s="211">
        <v>0</v>
      </c>
      <c r="AJ126" s="211">
        <v>0</v>
      </c>
      <c r="AK126" s="211">
        <v>0</v>
      </c>
      <c r="AL126" s="214">
        <v>0</v>
      </c>
      <c r="AM126" s="211">
        <v>0</v>
      </c>
      <c r="AN126" s="211">
        <v>0</v>
      </c>
      <c r="AO126" s="214">
        <v>0</v>
      </c>
      <c r="AP126" s="211">
        <v>0</v>
      </c>
      <c r="AQ126" s="211">
        <v>0</v>
      </c>
      <c r="AR126" s="211">
        <v>0</v>
      </c>
      <c r="AS126" s="211"/>
    </row>
    <row r="127" spans="1:45" s="148" customFormat="1" ht="61.5" x14ac:dyDescent="0.25">
      <c r="A127" s="148">
        <v>1</v>
      </c>
      <c r="B127" s="143">
        <f>SUBTOTAL(103,$A$16:A127)</f>
        <v>111</v>
      </c>
      <c r="C127" s="144" t="s">
        <v>437</v>
      </c>
      <c r="D127" s="145">
        <v>1962</v>
      </c>
      <c r="E127" s="145"/>
      <c r="F127" s="146" t="s">
        <v>264</v>
      </c>
      <c r="G127" s="145">
        <v>3</v>
      </c>
      <c r="H127" s="145" t="s">
        <v>299</v>
      </c>
      <c r="I127" s="142">
        <v>1048.8</v>
      </c>
      <c r="J127" s="142">
        <v>975.2</v>
      </c>
      <c r="K127" s="142">
        <v>975.2</v>
      </c>
      <c r="L127" s="165">
        <v>56</v>
      </c>
      <c r="M127" s="145" t="s">
        <v>262</v>
      </c>
      <c r="N127" s="145" t="s">
        <v>266</v>
      </c>
      <c r="O127" s="147" t="s">
        <v>342</v>
      </c>
      <c r="P127" s="142">
        <v>2540318.89</v>
      </c>
      <c r="Q127" s="142">
        <v>0</v>
      </c>
      <c r="R127" s="142">
        <v>0</v>
      </c>
      <c r="S127" s="142">
        <f t="shared" si="24"/>
        <v>2540318.89</v>
      </c>
      <c r="T127" s="142">
        <f t="shared" si="14"/>
        <v>2422.1194603356221</v>
      </c>
      <c r="U127" s="142">
        <f t="shared" si="29"/>
        <v>4661.9761090770417</v>
      </c>
      <c r="V127" s="213">
        <f t="shared" si="26"/>
        <v>4661.9761090770417</v>
      </c>
      <c r="W127" s="213">
        <f t="shared" si="27"/>
        <v>2239.8566487414196</v>
      </c>
      <c r="X127" s="148" t="b">
        <f t="shared" si="28"/>
        <v>1</v>
      </c>
      <c r="Y127" s="211">
        <v>0</v>
      </c>
      <c r="Z127" s="211">
        <v>0</v>
      </c>
      <c r="AA127" s="211">
        <v>0</v>
      </c>
      <c r="AB127" s="211">
        <v>0</v>
      </c>
      <c r="AC127" s="211">
        <v>0</v>
      </c>
      <c r="AD127" s="211">
        <v>0</v>
      </c>
      <c r="AE127" s="211">
        <v>0</v>
      </c>
      <c r="AF127" s="214">
        <v>0</v>
      </c>
      <c r="AG127" s="211">
        <v>548.33000000000004</v>
      </c>
      <c r="AH127" s="214">
        <f t="shared" si="30"/>
        <v>4661.9761090770417</v>
      </c>
      <c r="AI127" s="211">
        <v>0</v>
      </c>
      <c r="AJ127" s="211">
        <v>0</v>
      </c>
      <c r="AK127" s="211">
        <v>0</v>
      </c>
      <c r="AL127" s="214">
        <v>0</v>
      </c>
      <c r="AM127" s="211">
        <v>0</v>
      </c>
      <c r="AN127" s="211">
        <v>0</v>
      </c>
      <c r="AO127" s="214">
        <v>0</v>
      </c>
      <c r="AP127" s="211">
        <v>0</v>
      </c>
      <c r="AQ127" s="211">
        <v>0</v>
      </c>
      <c r="AR127" s="211">
        <v>0</v>
      </c>
      <c r="AS127" s="211"/>
    </row>
    <row r="128" spans="1:45" s="148" customFormat="1" ht="61.5" x14ac:dyDescent="0.25">
      <c r="A128" s="148">
        <v>1</v>
      </c>
      <c r="B128" s="143">
        <f>SUBTOTAL(103,$A$16:A128)</f>
        <v>112</v>
      </c>
      <c r="C128" s="144" t="s">
        <v>438</v>
      </c>
      <c r="D128" s="145">
        <v>1962</v>
      </c>
      <c r="E128" s="145"/>
      <c r="F128" s="146" t="s">
        <v>264</v>
      </c>
      <c r="G128" s="145">
        <v>2</v>
      </c>
      <c r="H128" s="145" t="s">
        <v>299</v>
      </c>
      <c r="I128" s="142">
        <v>679.6</v>
      </c>
      <c r="J128" s="142">
        <v>631.6</v>
      </c>
      <c r="K128" s="142">
        <v>631.6</v>
      </c>
      <c r="L128" s="165">
        <v>42</v>
      </c>
      <c r="M128" s="145" t="s">
        <v>262</v>
      </c>
      <c r="N128" s="145" t="s">
        <v>266</v>
      </c>
      <c r="O128" s="147" t="s">
        <v>336</v>
      </c>
      <c r="P128" s="142">
        <v>2317566.0299999998</v>
      </c>
      <c r="Q128" s="142">
        <v>0</v>
      </c>
      <c r="R128" s="142">
        <v>0</v>
      </c>
      <c r="S128" s="142">
        <f t="shared" si="24"/>
        <v>2317566.0299999998</v>
      </c>
      <c r="T128" s="142">
        <f t="shared" si="14"/>
        <v>3410.1913331371393</v>
      </c>
      <c r="U128" s="142">
        <f t="shared" si="29"/>
        <v>7366.661179517364</v>
      </c>
      <c r="V128" s="213">
        <f t="shared" si="26"/>
        <v>7366.661179517364</v>
      </c>
      <c r="W128" s="213">
        <f t="shared" si="27"/>
        <v>3956.4698463802247</v>
      </c>
      <c r="X128" s="148" t="b">
        <f t="shared" si="28"/>
        <v>1</v>
      </c>
      <c r="Y128" s="211">
        <v>0</v>
      </c>
      <c r="Z128" s="211">
        <v>0</v>
      </c>
      <c r="AA128" s="211">
        <v>0</v>
      </c>
      <c r="AB128" s="211">
        <v>0</v>
      </c>
      <c r="AC128" s="211">
        <v>0</v>
      </c>
      <c r="AD128" s="211">
        <v>0</v>
      </c>
      <c r="AE128" s="211">
        <v>0</v>
      </c>
      <c r="AF128" s="214">
        <v>0</v>
      </c>
      <c r="AG128" s="211">
        <v>561.44000000000005</v>
      </c>
      <c r="AH128" s="214">
        <f t="shared" si="30"/>
        <v>7366.661179517364</v>
      </c>
      <c r="AI128" s="211">
        <v>0</v>
      </c>
      <c r="AJ128" s="211">
        <v>0</v>
      </c>
      <c r="AK128" s="211">
        <v>0</v>
      </c>
      <c r="AL128" s="214">
        <v>0</v>
      </c>
      <c r="AM128" s="211">
        <v>0</v>
      </c>
      <c r="AN128" s="211">
        <v>0</v>
      </c>
      <c r="AO128" s="214">
        <v>0</v>
      </c>
      <c r="AP128" s="211">
        <v>0</v>
      </c>
      <c r="AQ128" s="211">
        <v>0</v>
      </c>
      <c r="AR128" s="211">
        <v>0</v>
      </c>
      <c r="AS128" s="211"/>
    </row>
    <row r="129" spans="1:45" s="148" customFormat="1" ht="61.5" x14ac:dyDescent="0.25">
      <c r="A129" s="148">
        <v>1</v>
      </c>
      <c r="B129" s="143">
        <f>SUBTOTAL(103,$A$16:A129)</f>
        <v>113</v>
      </c>
      <c r="C129" s="144" t="s">
        <v>439</v>
      </c>
      <c r="D129" s="145">
        <v>1962</v>
      </c>
      <c r="E129" s="145"/>
      <c r="F129" s="146" t="s">
        <v>264</v>
      </c>
      <c r="G129" s="145">
        <v>2</v>
      </c>
      <c r="H129" s="145" t="s">
        <v>299</v>
      </c>
      <c r="I129" s="142">
        <v>696.3</v>
      </c>
      <c r="J129" s="142">
        <v>645.29999999999995</v>
      </c>
      <c r="K129" s="142">
        <v>645.29999999999995</v>
      </c>
      <c r="L129" s="165">
        <v>42</v>
      </c>
      <c r="M129" s="145" t="s">
        <v>262</v>
      </c>
      <c r="N129" s="145" t="s">
        <v>266</v>
      </c>
      <c r="O129" s="147" t="s">
        <v>336</v>
      </c>
      <c r="P129" s="142">
        <v>2392182.6</v>
      </c>
      <c r="Q129" s="142">
        <v>0</v>
      </c>
      <c r="R129" s="142">
        <v>0</v>
      </c>
      <c r="S129" s="142">
        <f t="shared" si="24"/>
        <v>2392182.6</v>
      </c>
      <c r="T129" s="142">
        <f t="shared" si="14"/>
        <v>3435.5631193451104</v>
      </c>
      <c r="U129" s="142">
        <f t="shared" si="29"/>
        <v>7503.3504328594008</v>
      </c>
      <c r="V129" s="213">
        <f t="shared" si="26"/>
        <v>7503.3504328594008</v>
      </c>
      <c r="W129" s="213">
        <f t="shared" si="27"/>
        <v>4067.7873135142904</v>
      </c>
      <c r="X129" s="148" t="b">
        <f t="shared" si="28"/>
        <v>1</v>
      </c>
      <c r="Y129" s="211">
        <v>0</v>
      </c>
      <c r="Z129" s="211">
        <v>0</v>
      </c>
      <c r="AA129" s="211">
        <v>0</v>
      </c>
      <c r="AB129" s="211">
        <v>0</v>
      </c>
      <c r="AC129" s="211">
        <v>0</v>
      </c>
      <c r="AD129" s="211">
        <v>0</v>
      </c>
      <c r="AE129" s="211">
        <v>0</v>
      </c>
      <c r="AF129" s="214">
        <v>0</v>
      </c>
      <c r="AG129" s="211">
        <v>585.91</v>
      </c>
      <c r="AH129" s="214">
        <f t="shared" si="30"/>
        <v>7503.3504328594008</v>
      </c>
      <c r="AI129" s="211">
        <v>0</v>
      </c>
      <c r="AJ129" s="211">
        <v>0</v>
      </c>
      <c r="AK129" s="211">
        <v>0</v>
      </c>
      <c r="AL129" s="214">
        <v>0</v>
      </c>
      <c r="AM129" s="211">
        <v>0</v>
      </c>
      <c r="AN129" s="211">
        <v>0</v>
      </c>
      <c r="AO129" s="214">
        <v>0</v>
      </c>
      <c r="AP129" s="211">
        <v>0</v>
      </c>
      <c r="AQ129" s="211">
        <v>0</v>
      </c>
      <c r="AR129" s="211">
        <v>0</v>
      </c>
      <c r="AS129" s="211"/>
    </row>
    <row r="130" spans="1:45" s="148" customFormat="1" ht="61.5" x14ac:dyDescent="0.25">
      <c r="A130" s="148">
        <v>1</v>
      </c>
      <c r="B130" s="143">
        <f>SUBTOTAL(103,$A$16:A130)</f>
        <v>114</v>
      </c>
      <c r="C130" s="144" t="s">
        <v>440</v>
      </c>
      <c r="D130" s="145">
        <v>1963</v>
      </c>
      <c r="E130" s="145"/>
      <c r="F130" s="146" t="s">
        <v>264</v>
      </c>
      <c r="G130" s="145">
        <v>4</v>
      </c>
      <c r="H130" s="145" t="s">
        <v>308</v>
      </c>
      <c r="I130" s="142">
        <v>2252.4</v>
      </c>
      <c r="J130" s="142">
        <v>2107.9</v>
      </c>
      <c r="K130" s="142">
        <v>1530.2</v>
      </c>
      <c r="L130" s="165">
        <v>83</v>
      </c>
      <c r="M130" s="145" t="s">
        <v>262</v>
      </c>
      <c r="N130" s="145" t="s">
        <v>266</v>
      </c>
      <c r="O130" s="147" t="s">
        <v>342</v>
      </c>
      <c r="P130" s="142">
        <v>3299178.75</v>
      </c>
      <c r="Q130" s="142">
        <v>0</v>
      </c>
      <c r="R130" s="142">
        <v>0</v>
      </c>
      <c r="S130" s="142">
        <f t="shared" si="24"/>
        <v>3299178.75</v>
      </c>
      <c r="T130" s="142">
        <f t="shared" si="14"/>
        <v>1464.7392781033564</v>
      </c>
      <c r="U130" s="142">
        <f t="shared" si="29"/>
        <v>3356.2417868939797</v>
      </c>
      <c r="V130" s="213">
        <f t="shared" si="26"/>
        <v>3356.2417868939797</v>
      </c>
      <c r="W130" s="213">
        <f t="shared" si="27"/>
        <v>1891.5025087906233</v>
      </c>
      <c r="X130" s="148" t="b">
        <f t="shared" si="28"/>
        <v>1</v>
      </c>
      <c r="Y130" s="211">
        <v>0</v>
      </c>
      <c r="Z130" s="211">
        <v>0</v>
      </c>
      <c r="AA130" s="211">
        <v>0</v>
      </c>
      <c r="AB130" s="211">
        <v>0</v>
      </c>
      <c r="AC130" s="211">
        <v>0</v>
      </c>
      <c r="AD130" s="211">
        <v>0</v>
      </c>
      <c r="AE130" s="211">
        <v>0</v>
      </c>
      <c r="AF130" s="214">
        <v>0</v>
      </c>
      <c r="AG130" s="211">
        <v>847.77</v>
      </c>
      <c r="AH130" s="214">
        <f t="shared" si="30"/>
        <v>3356.2417868939797</v>
      </c>
      <c r="AI130" s="211">
        <v>0</v>
      </c>
      <c r="AJ130" s="211">
        <v>0</v>
      </c>
      <c r="AK130" s="211">
        <v>0</v>
      </c>
      <c r="AL130" s="214">
        <v>0</v>
      </c>
      <c r="AM130" s="211">
        <v>0</v>
      </c>
      <c r="AN130" s="211">
        <v>0</v>
      </c>
      <c r="AO130" s="214">
        <v>0</v>
      </c>
      <c r="AP130" s="211">
        <v>0</v>
      </c>
      <c r="AQ130" s="211">
        <v>0</v>
      </c>
      <c r="AR130" s="211">
        <v>0</v>
      </c>
      <c r="AS130" s="211"/>
    </row>
    <row r="131" spans="1:45" s="148" customFormat="1" ht="61.5" x14ac:dyDescent="0.25">
      <c r="A131" s="148">
        <v>1</v>
      </c>
      <c r="B131" s="143">
        <f>SUBTOTAL(103,$A$16:A131)</f>
        <v>115</v>
      </c>
      <c r="C131" s="144" t="s">
        <v>441</v>
      </c>
      <c r="D131" s="145">
        <v>1961</v>
      </c>
      <c r="E131" s="145"/>
      <c r="F131" s="146" t="s">
        <v>264</v>
      </c>
      <c r="G131" s="145">
        <v>2</v>
      </c>
      <c r="H131" s="145" t="s">
        <v>299</v>
      </c>
      <c r="I131" s="142">
        <v>695.8</v>
      </c>
      <c r="J131" s="142">
        <v>646.6</v>
      </c>
      <c r="K131" s="142">
        <v>646.6</v>
      </c>
      <c r="L131" s="165">
        <v>42</v>
      </c>
      <c r="M131" s="145" t="s">
        <v>262</v>
      </c>
      <c r="N131" s="145" t="s">
        <v>266</v>
      </c>
      <c r="O131" s="147" t="s">
        <v>336</v>
      </c>
      <c r="P131" s="142">
        <v>2218259.69</v>
      </c>
      <c r="Q131" s="142">
        <v>0</v>
      </c>
      <c r="R131" s="142">
        <v>0</v>
      </c>
      <c r="S131" s="142">
        <f t="shared" si="24"/>
        <v>2218259.69</v>
      </c>
      <c r="T131" s="142">
        <f t="shared" si="14"/>
        <v>3188.0708393216441</v>
      </c>
      <c r="U131" s="142">
        <f t="shared" si="29"/>
        <v>7446.7151951710275</v>
      </c>
      <c r="V131" s="213">
        <f t="shared" si="26"/>
        <v>7446.7151951710275</v>
      </c>
      <c r="W131" s="213">
        <f t="shared" si="27"/>
        <v>4258.6443558493829</v>
      </c>
      <c r="X131" s="148" t="b">
        <f t="shared" si="28"/>
        <v>1</v>
      </c>
      <c r="Y131" s="211">
        <v>0</v>
      </c>
      <c r="Z131" s="211">
        <v>0</v>
      </c>
      <c r="AA131" s="211">
        <v>0</v>
      </c>
      <c r="AB131" s="211">
        <v>0</v>
      </c>
      <c r="AC131" s="211">
        <v>0</v>
      </c>
      <c r="AD131" s="211">
        <v>0</v>
      </c>
      <c r="AE131" s="211">
        <v>0</v>
      </c>
      <c r="AF131" s="214">
        <v>0</v>
      </c>
      <c r="AG131" s="211">
        <v>581.07000000000005</v>
      </c>
      <c r="AH131" s="214">
        <f t="shared" si="30"/>
        <v>7446.7151951710275</v>
      </c>
      <c r="AI131" s="211">
        <v>0</v>
      </c>
      <c r="AJ131" s="211">
        <v>0</v>
      </c>
      <c r="AK131" s="211">
        <v>0</v>
      </c>
      <c r="AL131" s="214">
        <v>0</v>
      </c>
      <c r="AM131" s="211">
        <v>0</v>
      </c>
      <c r="AN131" s="211">
        <v>0</v>
      </c>
      <c r="AO131" s="214">
        <v>0</v>
      </c>
      <c r="AP131" s="211">
        <v>0</v>
      </c>
      <c r="AQ131" s="211">
        <v>0</v>
      </c>
      <c r="AR131" s="211">
        <v>0</v>
      </c>
      <c r="AS131" s="211"/>
    </row>
    <row r="132" spans="1:45" s="148" customFormat="1" ht="36" customHeight="1" x14ac:dyDescent="0.25">
      <c r="A132" s="148">
        <v>1</v>
      </c>
      <c r="B132" s="143">
        <f>SUBTOTAL(103,$A$16:A132)</f>
        <v>116</v>
      </c>
      <c r="C132" s="144" t="s">
        <v>442</v>
      </c>
      <c r="D132" s="145">
        <v>1962</v>
      </c>
      <c r="E132" s="145"/>
      <c r="F132" s="146" t="s">
        <v>264</v>
      </c>
      <c r="G132" s="145" t="s">
        <v>308</v>
      </c>
      <c r="H132" s="145" t="s">
        <v>308</v>
      </c>
      <c r="I132" s="142">
        <v>1651.8</v>
      </c>
      <c r="J132" s="142">
        <v>1537.5</v>
      </c>
      <c r="K132" s="142">
        <v>1462.9</v>
      </c>
      <c r="L132" s="165">
        <v>58</v>
      </c>
      <c r="M132" s="145" t="s">
        <v>262</v>
      </c>
      <c r="N132" s="145" t="s">
        <v>337</v>
      </c>
      <c r="O132" s="147" t="s">
        <v>343</v>
      </c>
      <c r="P132" s="142">
        <v>91764.43</v>
      </c>
      <c r="Q132" s="142">
        <v>0</v>
      </c>
      <c r="R132" s="142">
        <v>0</v>
      </c>
      <c r="S132" s="142">
        <f t="shared" si="24"/>
        <v>91764.43</v>
      </c>
      <c r="T132" s="142">
        <f t="shared" si="14"/>
        <v>55.554201477176413</v>
      </c>
      <c r="U132" s="142">
        <v>55.554201477176413</v>
      </c>
      <c r="V132" s="213">
        <f t="shared" ref="V132:V133" si="31">T132</f>
        <v>55.554201477176413</v>
      </c>
      <c r="W132" s="213">
        <f t="shared" si="27"/>
        <v>0</v>
      </c>
      <c r="X132" s="148" t="b">
        <f t="shared" si="28"/>
        <v>1</v>
      </c>
      <c r="Y132" s="211">
        <v>0</v>
      </c>
      <c r="Z132" s="211">
        <v>0</v>
      </c>
      <c r="AA132" s="211">
        <v>0</v>
      </c>
      <c r="AB132" s="211">
        <v>0</v>
      </c>
      <c r="AC132" s="211">
        <v>0</v>
      </c>
      <c r="AD132" s="211">
        <v>0</v>
      </c>
      <c r="AE132" s="211">
        <v>0</v>
      </c>
      <c r="AF132" s="214">
        <v>0</v>
      </c>
      <c r="AG132" s="211">
        <v>0</v>
      </c>
      <c r="AH132" s="211">
        <v>0</v>
      </c>
      <c r="AI132" s="211">
        <v>0</v>
      </c>
      <c r="AJ132" s="211">
        <v>0</v>
      </c>
      <c r="AK132" s="211">
        <v>0</v>
      </c>
      <c r="AL132" s="214">
        <v>0</v>
      </c>
      <c r="AM132" s="211">
        <v>0</v>
      </c>
      <c r="AN132" s="211">
        <v>0</v>
      </c>
      <c r="AO132" s="214">
        <v>0</v>
      </c>
      <c r="AP132" s="211">
        <v>0</v>
      </c>
      <c r="AQ132" s="211">
        <v>0</v>
      </c>
      <c r="AR132" s="211">
        <v>0</v>
      </c>
      <c r="AS132" s="211"/>
    </row>
    <row r="133" spans="1:45" s="148" customFormat="1" ht="36" customHeight="1" x14ac:dyDescent="0.25">
      <c r="A133" s="148">
        <v>1</v>
      </c>
      <c r="B133" s="143">
        <f>SUBTOTAL(103,$A$16:A133)</f>
        <v>117</v>
      </c>
      <c r="C133" s="144" t="s">
        <v>443</v>
      </c>
      <c r="D133" s="145">
        <v>1937</v>
      </c>
      <c r="E133" s="145">
        <v>2010</v>
      </c>
      <c r="F133" s="146" t="s">
        <v>326</v>
      </c>
      <c r="G133" s="145">
        <v>2</v>
      </c>
      <c r="H133" s="145" t="s">
        <v>299</v>
      </c>
      <c r="I133" s="142">
        <v>522</v>
      </c>
      <c r="J133" s="142">
        <v>471.4</v>
      </c>
      <c r="K133" s="142">
        <v>471.4</v>
      </c>
      <c r="L133" s="165">
        <v>22</v>
      </c>
      <c r="M133" s="145" t="s">
        <v>262</v>
      </c>
      <c r="N133" s="145" t="s">
        <v>263</v>
      </c>
      <c r="O133" s="147" t="s">
        <v>265</v>
      </c>
      <c r="P133" s="142">
        <v>45369.9</v>
      </c>
      <c r="Q133" s="142">
        <v>0</v>
      </c>
      <c r="R133" s="142">
        <v>0</v>
      </c>
      <c r="S133" s="142">
        <f t="shared" si="24"/>
        <v>45369.9</v>
      </c>
      <c r="T133" s="142">
        <f t="shared" si="14"/>
        <v>86.91551724137932</v>
      </c>
      <c r="U133" s="142">
        <v>86.91551724137932</v>
      </c>
      <c r="V133" s="213">
        <f t="shared" si="31"/>
        <v>86.91551724137932</v>
      </c>
      <c r="W133" s="213">
        <f t="shared" si="27"/>
        <v>0</v>
      </c>
      <c r="X133" s="148" t="b">
        <f t="shared" si="28"/>
        <v>1</v>
      </c>
      <c r="Y133" s="211">
        <v>0</v>
      </c>
      <c r="Z133" s="211">
        <v>0</v>
      </c>
      <c r="AA133" s="211">
        <v>0</v>
      </c>
      <c r="AB133" s="211">
        <v>0</v>
      </c>
      <c r="AC133" s="211">
        <v>0</v>
      </c>
      <c r="AD133" s="211">
        <v>0</v>
      </c>
      <c r="AE133" s="211">
        <v>0</v>
      </c>
      <c r="AF133" s="214">
        <v>0</v>
      </c>
      <c r="AG133" s="211">
        <v>0</v>
      </c>
      <c r="AH133" s="211">
        <v>0</v>
      </c>
      <c r="AI133" s="211">
        <v>0</v>
      </c>
      <c r="AJ133" s="211">
        <v>0</v>
      </c>
      <c r="AK133" s="211">
        <v>0</v>
      </c>
      <c r="AL133" s="214">
        <v>0</v>
      </c>
      <c r="AM133" s="211">
        <v>0</v>
      </c>
      <c r="AN133" s="211">
        <v>0</v>
      </c>
      <c r="AO133" s="214">
        <v>0</v>
      </c>
      <c r="AP133" s="211">
        <v>0</v>
      </c>
      <c r="AQ133" s="211">
        <v>0</v>
      </c>
      <c r="AR133" s="211">
        <v>0</v>
      </c>
      <c r="AS133" s="211"/>
    </row>
    <row r="134" spans="1:45" s="148" customFormat="1" ht="36" customHeight="1" x14ac:dyDescent="0.25">
      <c r="A134" s="148">
        <v>1</v>
      </c>
      <c r="B134" s="143">
        <f>SUBTOTAL(103,$A$16:A134)</f>
        <v>118</v>
      </c>
      <c r="C134" s="144" t="s">
        <v>1103</v>
      </c>
      <c r="D134" s="145">
        <v>1979</v>
      </c>
      <c r="E134" s="145">
        <v>2008</v>
      </c>
      <c r="F134" s="146" t="s">
        <v>307</v>
      </c>
      <c r="G134" s="145">
        <v>5</v>
      </c>
      <c r="H134" s="145" t="s">
        <v>366</v>
      </c>
      <c r="I134" s="142">
        <v>5005</v>
      </c>
      <c r="J134" s="142">
        <v>4545.8</v>
      </c>
      <c r="K134" s="142">
        <v>4545.8</v>
      </c>
      <c r="L134" s="165">
        <v>153</v>
      </c>
      <c r="M134" s="145" t="s">
        <v>262</v>
      </c>
      <c r="N134" s="145" t="s">
        <v>266</v>
      </c>
      <c r="O134" s="147" t="s">
        <v>1266</v>
      </c>
      <c r="P134" s="142">
        <v>2872501.01</v>
      </c>
      <c r="Q134" s="142">
        <v>0</v>
      </c>
      <c r="R134" s="142">
        <v>0</v>
      </c>
      <c r="S134" s="142">
        <f t="shared" si="24"/>
        <v>2872501.01</v>
      </c>
      <c r="T134" s="142">
        <f t="shared" si="14"/>
        <v>573.92627572427568</v>
      </c>
      <c r="U134" s="142">
        <v>4070.12</v>
      </c>
      <c r="V134" s="213">
        <f t="shared" si="26"/>
        <v>4070.12</v>
      </c>
      <c r="W134" s="213">
        <f t="shared" si="27"/>
        <v>3496.193724275724</v>
      </c>
      <c r="X134" s="148" t="b">
        <f t="shared" si="28"/>
        <v>1</v>
      </c>
      <c r="Y134" s="211">
        <v>0</v>
      </c>
      <c r="Z134" s="211">
        <v>0</v>
      </c>
      <c r="AA134" s="211">
        <v>3259.66</v>
      </c>
      <c r="AB134" s="211">
        <v>0</v>
      </c>
      <c r="AC134" s="211">
        <v>810.46</v>
      </c>
      <c r="AD134" s="211">
        <v>0</v>
      </c>
      <c r="AE134" s="211">
        <v>0</v>
      </c>
      <c r="AF134" s="214">
        <v>0</v>
      </c>
      <c r="AG134" s="211">
        <v>0</v>
      </c>
      <c r="AH134" s="211">
        <v>0</v>
      </c>
      <c r="AI134" s="211">
        <v>0</v>
      </c>
      <c r="AJ134" s="211">
        <v>0</v>
      </c>
      <c r="AK134" s="211">
        <v>0</v>
      </c>
      <c r="AL134" s="214">
        <v>0</v>
      </c>
      <c r="AM134" s="211">
        <v>0</v>
      </c>
      <c r="AN134" s="211">
        <v>0</v>
      </c>
      <c r="AO134" s="214">
        <v>0</v>
      </c>
      <c r="AP134" s="211">
        <v>0</v>
      </c>
      <c r="AQ134" s="211">
        <v>0</v>
      </c>
      <c r="AR134" s="211">
        <v>0</v>
      </c>
      <c r="AS134" s="211"/>
    </row>
    <row r="135" spans="1:45" s="148" customFormat="1" ht="36" customHeight="1" x14ac:dyDescent="0.25">
      <c r="A135" s="148">
        <v>1</v>
      </c>
      <c r="B135" s="143">
        <f>SUBTOTAL(103,$A$16:A135)</f>
        <v>119</v>
      </c>
      <c r="C135" s="144" t="s">
        <v>1104</v>
      </c>
      <c r="D135" s="145">
        <v>1933</v>
      </c>
      <c r="E135" s="145">
        <v>2008</v>
      </c>
      <c r="F135" s="146" t="s">
        <v>264</v>
      </c>
      <c r="G135" s="145">
        <v>3</v>
      </c>
      <c r="H135" s="145" t="s">
        <v>304</v>
      </c>
      <c r="I135" s="142">
        <v>1863.4</v>
      </c>
      <c r="J135" s="142">
        <v>1677.4</v>
      </c>
      <c r="K135" s="142">
        <v>1677.4</v>
      </c>
      <c r="L135" s="165">
        <v>86</v>
      </c>
      <c r="M135" s="145" t="s">
        <v>262</v>
      </c>
      <c r="N135" s="145" t="s">
        <v>266</v>
      </c>
      <c r="O135" s="147" t="s">
        <v>342</v>
      </c>
      <c r="P135" s="142">
        <v>985412.63</v>
      </c>
      <c r="Q135" s="142">
        <v>0</v>
      </c>
      <c r="R135" s="142">
        <v>0</v>
      </c>
      <c r="S135" s="142">
        <f t="shared" si="24"/>
        <v>985412.63</v>
      </c>
      <c r="T135" s="142">
        <f t="shared" si="14"/>
        <v>528.82506708167864</v>
      </c>
      <c r="U135" s="142">
        <v>810.46</v>
      </c>
      <c r="V135" s="213">
        <f t="shared" si="26"/>
        <v>810.46</v>
      </c>
      <c r="W135" s="213">
        <f t="shared" si="27"/>
        <v>281.6349329183214</v>
      </c>
      <c r="X135" s="148" t="b">
        <f t="shared" si="28"/>
        <v>1</v>
      </c>
      <c r="Y135" s="211">
        <v>0</v>
      </c>
      <c r="Z135" s="211">
        <v>0</v>
      </c>
      <c r="AA135" s="211">
        <v>0</v>
      </c>
      <c r="AB135" s="211">
        <v>0</v>
      </c>
      <c r="AC135" s="211">
        <v>810.46</v>
      </c>
      <c r="AD135" s="211">
        <v>0</v>
      </c>
      <c r="AE135" s="211">
        <v>0</v>
      </c>
      <c r="AF135" s="214">
        <v>0</v>
      </c>
      <c r="AG135" s="211">
        <v>0</v>
      </c>
      <c r="AH135" s="211">
        <v>0</v>
      </c>
      <c r="AI135" s="211">
        <v>0</v>
      </c>
      <c r="AJ135" s="211">
        <v>0</v>
      </c>
      <c r="AK135" s="211">
        <v>0</v>
      </c>
      <c r="AL135" s="214">
        <v>0</v>
      </c>
      <c r="AM135" s="211">
        <v>0</v>
      </c>
      <c r="AN135" s="211">
        <v>0</v>
      </c>
      <c r="AO135" s="214">
        <v>0</v>
      </c>
      <c r="AP135" s="211">
        <v>0</v>
      </c>
      <c r="AQ135" s="211">
        <v>0</v>
      </c>
      <c r="AR135" s="211">
        <v>0</v>
      </c>
      <c r="AS135" s="211"/>
    </row>
    <row r="136" spans="1:45" s="148" customFormat="1" ht="36" customHeight="1" x14ac:dyDescent="0.25">
      <c r="A136" s="148">
        <v>1</v>
      </c>
      <c r="B136" s="143">
        <f>SUBTOTAL(103,$A$16:A136)</f>
        <v>120</v>
      </c>
      <c r="C136" s="144" t="s">
        <v>1106</v>
      </c>
      <c r="D136" s="145" t="s">
        <v>1292</v>
      </c>
      <c r="E136" s="145"/>
      <c r="F136" s="146" t="s">
        <v>264</v>
      </c>
      <c r="G136" s="145" t="s">
        <v>299</v>
      </c>
      <c r="H136" s="145" t="s">
        <v>299</v>
      </c>
      <c r="I136" s="142">
        <v>823.9</v>
      </c>
      <c r="J136" s="142">
        <v>758.2</v>
      </c>
      <c r="K136" s="142">
        <v>758.2</v>
      </c>
      <c r="L136" s="165">
        <v>35</v>
      </c>
      <c r="M136" s="145" t="s">
        <v>262</v>
      </c>
      <c r="N136" s="145" t="s">
        <v>266</v>
      </c>
      <c r="O136" s="147" t="s">
        <v>342</v>
      </c>
      <c r="P136" s="142">
        <v>1787071.37</v>
      </c>
      <c r="Q136" s="142">
        <v>0</v>
      </c>
      <c r="R136" s="142">
        <v>0</v>
      </c>
      <c r="S136" s="142">
        <f t="shared" si="24"/>
        <v>1787071.37</v>
      </c>
      <c r="T136" s="142">
        <f t="shared" si="14"/>
        <v>2169.0391673746817</v>
      </c>
      <c r="U136" s="142">
        <f>V136</f>
        <v>7409.6997072460254</v>
      </c>
      <c r="V136" s="213">
        <f t="shared" si="26"/>
        <v>7409.6997072460254</v>
      </c>
      <c r="W136" s="213">
        <f t="shared" si="27"/>
        <v>5240.6605398713436</v>
      </c>
      <c r="X136" s="148" t="b">
        <f t="shared" si="28"/>
        <v>1</v>
      </c>
      <c r="Y136" s="211">
        <v>0</v>
      </c>
      <c r="Z136" s="211">
        <v>0</v>
      </c>
      <c r="AA136" s="211">
        <v>0</v>
      </c>
      <c r="AB136" s="211">
        <v>0</v>
      </c>
      <c r="AC136" s="211">
        <v>0</v>
      </c>
      <c r="AD136" s="211">
        <v>0</v>
      </c>
      <c r="AE136" s="211">
        <v>0</v>
      </c>
      <c r="AF136" s="214">
        <v>0</v>
      </c>
      <c r="AG136" s="211">
        <v>0</v>
      </c>
      <c r="AH136" s="211">
        <v>0</v>
      </c>
      <c r="AI136" s="211">
        <v>0</v>
      </c>
      <c r="AJ136" s="211">
        <v>0</v>
      </c>
      <c r="AK136" s="211">
        <v>866.16</v>
      </c>
      <c r="AL136" s="214">
        <f>7048.18*AK136/I136</f>
        <v>7409.6997072460254</v>
      </c>
      <c r="AM136" s="211">
        <v>0</v>
      </c>
      <c r="AN136" s="211">
        <v>0</v>
      </c>
      <c r="AO136" s="214">
        <v>0</v>
      </c>
      <c r="AP136" s="211">
        <v>0</v>
      </c>
      <c r="AQ136" s="211">
        <v>0</v>
      </c>
      <c r="AR136" s="211">
        <v>0</v>
      </c>
      <c r="AS136" s="211"/>
    </row>
    <row r="137" spans="1:45" s="148" customFormat="1" ht="36" customHeight="1" x14ac:dyDescent="0.25">
      <c r="A137" s="148">
        <v>1</v>
      </c>
      <c r="B137" s="143">
        <f>SUBTOTAL(103,$A$16:A137)</f>
        <v>121</v>
      </c>
      <c r="C137" s="144" t="s">
        <v>1107</v>
      </c>
      <c r="D137" s="145">
        <v>1956</v>
      </c>
      <c r="E137" s="145"/>
      <c r="F137" s="146" t="s">
        <v>264</v>
      </c>
      <c r="G137" s="145">
        <v>2</v>
      </c>
      <c r="H137" s="145" t="s">
        <v>300</v>
      </c>
      <c r="I137" s="142">
        <v>420.5</v>
      </c>
      <c r="J137" s="142">
        <v>420.5</v>
      </c>
      <c r="K137" s="142">
        <v>420.5</v>
      </c>
      <c r="L137" s="165">
        <v>20</v>
      </c>
      <c r="M137" s="145" t="s">
        <v>262</v>
      </c>
      <c r="N137" s="145" t="s">
        <v>263</v>
      </c>
      <c r="O137" s="147" t="s">
        <v>265</v>
      </c>
      <c r="P137" s="142">
        <v>121797.55</v>
      </c>
      <c r="Q137" s="142">
        <v>0</v>
      </c>
      <c r="R137" s="142">
        <v>0</v>
      </c>
      <c r="S137" s="142">
        <f t="shared" si="24"/>
        <v>121797.55</v>
      </c>
      <c r="T137" s="142">
        <f t="shared" si="14"/>
        <v>289.64934601664686</v>
      </c>
      <c r="U137" s="142">
        <v>810.46</v>
      </c>
      <c r="V137" s="213">
        <f t="shared" si="26"/>
        <v>810.46</v>
      </c>
      <c r="W137" s="213">
        <f t="shared" si="27"/>
        <v>520.81065398335318</v>
      </c>
      <c r="X137" s="148" t="b">
        <f t="shared" si="28"/>
        <v>1</v>
      </c>
      <c r="Y137" s="211">
        <v>0</v>
      </c>
      <c r="Z137" s="211">
        <v>0</v>
      </c>
      <c r="AA137" s="211">
        <v>0</v>
      </c>
      <c r="AB137" s="211">
        <v>0</v>
      </c>
      <c r="AC137" s="211">
        <v>810.46</v>
      </c>
      <c r="AD137" s="211">
        <v>0</v>
      </c>
      <c r="AE137" s="211">
        <v>0</v>
      </c>
      <c r="AF137" s="214">
        <v>0</v>
      </c>
      <c r="AG137" s="211">
        <v>0</v>
      </c>
      <c r="AH137" s="211">
        <v>0</v>
      </c>
      <c r="AI137" s="211">
        <v>0</v>
      </c>
      <c r="AJ137" s="211">
        <v>0</v>
      </c>
      <c r="AK137" s="211">
        <v>0</v>
      </c>
      <c r="AL137" s="214">
        <v>0</v>
      </c>
      <c r="AM137" s="211">
        <v>0</v>
      </c>
      <c r="AN137" s="211">
        <v>0</v>
      </c>
      <c r="AO137" s="214">
        <v>0</v>
      </c>
      <c r="AP137" s="211">
        <v>0</v>
      </c>
      <c r="AQ137" s="211">
        <v>0</v>
      </c>
      <c r="AR137" s="211">
        <v>0</v>
      </c>
      <c r="AS137" s="211"/>
    </row>
    <row r="138" spans="1:45" s="148" customFormat="1" ht="36" customHeight="1" x14ac:dyDescent="0.25">
      <c r="A138" s="148">
        <v>1</v>
      </c>
      <c r="B138" s="143">
        <f>SUBTOTAL(103,$A$16:A138)</f>
        <v>122</v>
      </c>
      <c r="C138" s="144" t="s">
        <v>1108</v>
      </c>
      <c r="D138" s="145">
        <v>1949</v>
      </c>
      <c r="E138" s="145">
        <v>2008</v>
      </c>
      <c r="F138" s="146" t="s">
        <v>264</v>
      </c>
      <c r="G138" s="145" t="s">
        <v>299</v>
      </c>
      <c r="H138" s="145" t="s">
        <v>300</v>
      </c>
      <c r="I138" s="142">
        <v>446.3</v>
      </c>
      <c r="J138" s="142">
        <v>446.3</v>
      </c>
      <c r="K138" s="142">
        <v>446.3</v>
      </c>
      <c r="L138" s="165">
        <v>28</v>
      </c>
      <c r="M138" s="145" t="s">
        <v>262</v>
      </c>
      <c r="N138" s="145" t="s">
        <v>263</v>
      </c>
      <c r="O138" s="147" t="s">
        <v>265</v>
      </c>
      <c r="P138" s="142">
        <v>940372.45000000007</v>
      </c>
      <c r="Q138" s="142">
        <v>0</v>
      </c>
      <c r="R138" s="142">
        <v>0</v>
      </c>
      <c r="S138" s="142">
        <f t="shared" si="24"/>
        <v>940372.45000000007</v>
      </c>
      <c r="T138" s="142">
        <f t="shared" si="14"/>
        <v>2107.0411158413626</v>
      </c>
      <c r="U138" s="142">
        <f>V138</f>
        <v>6883.9382971095674</v>
      </c>
      <c r="V138" s="213">
        <f t="shared" si="26"/>
        <v>6883.9382971095674</v>
      </c>
      <c r="W138" s="213">
        <f t="shared" si="27"/>
        <v>4776.8971812682048</v>
      </c>
      <c r="X138" s="148" t="b">
        <f t="shared" si="28"/>
        <v>1</v>
      </c>
      <c r="Y138" s="211">
        <v>0</v>
      </c>
      <c r="Z138" s="211">
        <v>0</v>
      </c>
      <c r="AA138" s="211">
        <v>0</v>
      </c>
      <c r="AB138" s="211">
        <v>0</v>
      </c>
      <c r="AC138" s="211">
        <v>0</v>
      </c>
      <c r="AD138" s="211">
        <v>0</v>
      </c>
      <c r="AE138" s="211">
        <v>0</v>
      </c>
      <c r="AF138" s="214">
        <v>0</v>
      </c>
      <c r="AG138" s="211">
        <v>0</v>
      </c>
      <c r="AH138" s="211">
        <v>0</v>
      </c>
      <c r="AI138" s="211">
        <v>0</v>
      </c>
      <c r="AJ138" s="211">
        <v>0</v>
      </c>
      <c r="AK138" s="211">
        <v>435.9</v>
      </c>
      <c r="AL138" s="214">
        <f>7048.18*AK138/I138</f>
        <v>6883.9382971095674</v>
      </c>
      <c r="AM138" s="211">
        <v>0</v>
      </c>
      <c r="AN138" s="211">
        <v>0</v>
      </c>
      <c r="AO138" s="214">
        <v>0</v>
      </c>
      <c r="AP138" s="211">
        <v>0</v>
      </c>
      <c r="AQ138" s="211">
        <v>0</v>
      </c>
      <c r="AR138" s="211">
        <v>0</v>
      </c>
      <c r="AS138" s="211"/>
    </row>
    <row r="139" spans="1:45" s="148" customFormat="1" ht="36" customHeight="1" x14ac:dyDescent="0.25">
      <c r="A139" s="148">
        <v>1</v>
      </c>
      <c r="B139" s="143">
        <f>SUBTOTAL(103,$A$16:A139)</f>
        <v>123</v>
      </c>
      <c r="C139" s="144" t="s">
        <v>1109</v>
      </c>
      <c r="D139" s="145">
        <v>1964</v>
      </c>
      <c r="E139" s="145"/>
      <c r="F139" s="146" t="s">
        <v>264</v>
      </c>
      <c r="G139" s="145">
        <v>2</v>
      </c>
      <c r="H139" s="145" t="s">
        <v>300</v>
      </c>
      <c r="I139" s="142">
        <v>380.8</v>
      </c>
      <c r="J139" s="142">
        <v>380.8</v>
      </c>
      <c r="K139" s="142">
        <v>380.8</v>
      </c>
      <c r="L139" s="165">
        <v>13</v>
      </c>
      <c r="M139" s="145" t="s">
        <v>262</v>
      </c>
      <c r="N139" s="145" t="s">
        <v>263</v>
      </c>
      <c r="O139" s="147" t="s">
        <v>265</v>
      </c>
      <c r="P139" s="142">
        <v>291919.45999999996</v>
      </c>
      <c r="Q139" s="142">
        <v>0</v>
      </c>
      <c r="R139" s="142">
        <v>0</v>
      </c>
      <c r="S139" s="142">
        <f t="shared" si="24"/>
        <v>291919.45999999996</v>
      </c>
      <c r="T139" s="142">
        <f t="shared" si="14"/>
        <v>766.59522058823518</v>
      </c>
      <c r="U139" s="142">
        <v>1108.53</v>
      </c>
      <c r="V139" s="213">
        <f t="shared" si="26"/>
        <v>1108.53</v>
      </c>
      <c r="W139" s="213">
        <f t="shared" si="27"/>
        <v>341.93477941176479</v>
      </c>
      <c r="X139" s="148" t="b">
        <f t="shared" si="28"/>
        <v>1</v>
      </c>
      <c r="Y139" s="211">
        <v>113.09</v>
      </c>
      <c r="Z139" s="211">
        <v>0</v>
      </c>
      <c r="AA139" s="211">
        <v>0</v>
      </c>
      <c r="AB139" s="211">
        <v>184.98</v>
      </c>
      <c r="AC139" s="211">
        <v>810.46</v>
      </c>
      <c r="AD139" s="211">
        <v>0</v>
      </c>
      <c r="AE139" s="211">
        <v>0</v>
      </c>
      <c r="AF139" s="214">
        <v>0</v>
      </c>
      <c r="AG139" s="211">
        <v>0</v>
      </c>
      <c r="AH139" s="211">
        <v>0</v>
      </c>
      <c r="AI139" s="211">
        <v>0</v>
      </c>
      <c r="AJ139" s="211">
        <v>0</v>
      </c>
      <c r="AK139" s="211">
        <v>0</v>
      </c>
      <c r="AL139" s="214">
        <v>0</v>
      </c>
      <c r="AM139" s="211">
        <v>0</v>
      </c>
      <c r="AN139" s="211">
        <v>0</v>
      </c>
      <c r="AO139" s="214">
        <v>0</v>
      </c>
      <c r="AP139" s="211">
        <v>0</v>
      </c>
      <c r="AQ139" s="211">
        <v>0</v>
      </c>
      <c r="AR139" s="211">
        <v>0</v>
      </c>
      <c r="AS139" s="211"/>
    </row>
    <row r="140" spans="1:45" s="148" customFormat="1" ht="36" customHeight="1" x14ac:dyDescent="0.25">
      <c r="A140" s="148">
        <v>1</v>
      </c>
      <c r="B140" s="143">
        <f>SUBTOTAL(103,$A$16:A140)</f>
        <v>124</v>
      </c>
      <c r="C140" s="144" t="s">
        <v>1110</v>
      </c>
      <c r="D140" s="145">
        <v>1956</v>
      </c>
      <c r="E140" s="145"/>
      <c r="F140" s="146" t="s">
        <v>320</v>
      </c>
      <c r="G140" s="145">
        <v>2</v>
      </c>
      <c r="H140" s="145" t="s">
        <v>299</v>
      </c>
      <c r="I140" s="142">
        <v>672.3</v>
      </c>
      <c r="J140" s="142">
        <v>672.3</v>
      </c>
      <c r="K140" s="142">
        <v>577.9</v>
      </c>
      <c r="L140" s="165">
        <v>17</v>
      </c>
      <c r="M140" s="145" t="s">
        <v>262</v>
      </c>
      <c r="N140" s="145" t="s">
        <v>263</v>
      </c>
      <c r="O140" s="147" t="s">
        <v>265</v>
      </c>
      <c r="P140" s="142">
        <v>1755092.12</v>
      </c>
      <c r="Q140" s="142">
        <v>0</v>
      </c>
      <c r="R140" s="142">
        <v>0</v>
      </c>
      <c r="S140" s="142">
        <f t="shared" si="24"/>
        <v>1755092.12</v>
      </c>
      <c r="T140" s="142">
        <f t="shared" si="14"/>
        <v>2610.5787892309986</v>
      </c>
      <c r="U140" s="142">
        <v>9318.6816113342247</v>
      </c>
      <c r="V140" s="213">
        <f t="shared" si="26"/>
        <v>9318.6816113342247</v>
      </c>
      <c r="W140" s="213">
        <f t="shared" si="27"/>
        <v>6708.1028221032266</v>
      </c>
      <c r="X140" s="148" t="b">
        <f t="shared" si="28"/>
        <v>1</v>
      </c>
      <c r="Y140" s="211">
        <v>0</v>
      </c>
      <c r="Z140" s="211">
        <v>0</v>
      </c>
      <c r="AA140" s="211">
        <v>0</v>
      </c>
      <c r="AB140" s="211">
        <v>0</v>
      </c>
      <c r="AC140" s="211">
        <v>0</v>
      </c>
      <c r="AD140" s="211">
        <v>0</v>
      </c>
      <c r="AE140" s="211">
        <v>0</v>
      </c>
      <c r="AF140" s="214">
        <v>0</v>
      </c>
      <c r="AG140" s="211">
        <v>0</v>
      </c>
      <c r="AH140" s="211">
        <v>0</v>
      </c>
      <c r="AI140" s="211">
        <v>0</v>
      </c>
      <c r="AJ140" s="211">
        <v>0</v>
      </c>
      <c r="AK140" s="211">
        <v>802.93</v>
      </c>
      <c r="AL140" s="214">
        <f>7802.61*AK140/I140</f>
        <v>9318.6816113342247</v>
      </c>
      <c r="AM140" s="211">
        <v>0</v>
      </c>
      <c r="AN140" s="211">
        <v>0</v>
      </c>
      <c r="AO140" s="214">
        <v>0</v>
      </c>
      <c r="AP140" s="211">
        <v>0</v>
      </c>
      <c r="AQ140" s="211">
        <v>0</v>
      </c>
      <c r="AR140" s="211">
        <v>0</v>
      </c>
      <c r="AS140" s="211"/>
    </row>
    <row r="141" spans="1:45" s="148" customFormat="1" ht="36" customHeight="1" x14ac:dyDescent="0.25">
      <c r="A141" s="148">
        <v>1</v>
      </c>
      <c r="B141" s="143">
        <f>SUBTOTAL(103,$A$16:A141)</f>
        <v>125</v>
      </c>
      <c r="C141" s="144" t="s">
        <v>1111</v>
      </c>
      <c r="D141" s="145">
        <v>1961</v>
      </c>
      <c r="E141" s="145"/>
      <c r="F141" s="146" t="s">
        <v>264</v>
      </c>
      <c r="G141" s="145">
        <v>2</v>
      </c>
      <c r="H141" s="145" t="s">
        <v>299</v>
      </c>
      <c r="I141" s="142">
        <v>546.70000000000005</v>
      </c>
      <c r="J141" s="142">
        <v>546.70000000000005</v>
      </c>
      <c r="K141" s="142">
        <v>546.70000000000005</v>
      </c>
      <c r="L141" s="165">
        <v>45</v>
      </c>
      <c r="M141" s="145" t="s">
        <v>262</v>
      </c>
      <c r="N141" s="145" t="s">
        <v>263</v>
      </c>
      <c r="O141" s="147" t="s">
        <v>265</v>
      </c>
      <c r="P141" s="142">
        <v>1184059.1499999999</v>
      </c>
      <c r="Q141" s="142">
        <v>0</v>
      </c>
      <c r="R141" s="142">
        <v>0</v>
      </c>
      <c r="S141" s="142">
        <f t="shared" si="24"/>
        <v>1184059.1499999999</v>
      </c>
      <c r="T141" s="142">
        <f t="shared" ref="T141:T204" si="32">P141/I141</f>
        <v>2165.8297969635996</v>
      </c>
      <c r="U141" s="142">
        <f>V141</f>
        <v>7388.7926131333452</v>
      </c>
      <c r="V141" s="213">
        <f t="shared" si="26"/>
        <v>7388.7926131333452</v>
      </c>
      <c r="W141" s="213">
        <f t="shared" si="27"/>
        <v>5222.9628161697456</v>
      </c>
      <c r="X141" s="148" t="b">
        <f t="shared" si="28"/>
        <v>1</v>
      </c>
      <c r="Y141" s="211">
        <v>0</v>
      </c>
      <c r="Z141" s="211">
        <v>0</v>
      </c>
      <c r="AA141" s="211">
        <v>0</v>
      </c>
      <c r="AB141" s="211">
        <v>0</v>
      </c>
      <c r="AC141" s="211">
        <v>0</v>
      </c>
      <c r="AD141" s="211">
        <v>0</v>
      </c>
      <c r="AE141" s="211">
        <v>0</v>
      </c>
      <c r="AF141" s="214">
        <v>0</v>
      </c>
      <c r="AG141" s="211">
        <v>0</v>
      </c>
      <c r="AH141" s="211">
        <v>0</v>
      </c>
      <c r="AI141" s="211">
        <v>0</v>
      </c>
      <c r="AJ141" s="211">
        <v>0</v>
      </c>
      <c r="AK141" s="211">
        <v>573.12</v>
      </c>
      <c r="AL141" s="214">
        <f>7048.18*AK141/I141</f>
        <v>7388.7926131333452</v>
      </c>
      <c r="AM141" s="211">
        <v>0</v>
      </c>
      <c r="AN141" s="211">
        <v>0</v>
      </c>
      <c r="AO141" s="214">
        <v>0</v>
      </c>
      <c r="AP141" s="211">
        <v>0</v>
      </c>
      <c r="AQ141" s="211">
        <v>0</v>
      </c>
      <c r="AR141" s="211">
        <v>0</v>
      </c>
      <c r="AS141" s="211"/>
    </row>
    <row r="142" spans="1:45" s="148" customFormat="1" ht="36" customHeight="1" x14ac:dyDescent="0.25">
      <c r="A142" s="148">
        <v>1</v>
      </c>
      <c r="B142" s="143">
        <f>SUBTOTAL(103,$A$16:A142)</f>
        <v>126</v>
      </c>
      <c r="C142" s="144" t="s">
        <v>1113</v>
      </c>
      <c r="D142" s="145">
        <v>1993</v>
      </c>
      <c r="E142" s="145">
        <v>2016</v>
      </c>
      <c r="F142" s="146" t="s">
        <v>283</v>
      </c>
      <c r="G142" s="145">
        <v>9</v>
      </c>
      <c r="H142" s="145" t="s">
        <v>304</v>
      </c>
      <c r="I142" s="142">
        <v>9105.2999999999993</v>
      </c>
      <c r="J142" s="142">
        <v>9105.2999999999993</v>
      </c>
      <c r="K142" s="142">
        <v>9105.2999999999993</v>
      </c>
      <c r="L142" s="165">
        <v>293</v>
      </c>
      <c r="M142" s="145" t="s">
        <v>262</v>
      </c>
      <c r="N142" s="145" t="s">
        <v>337</v>
      </c>
      <c r="O142" s="147" t="s">
        <v>1293</v>
      </c>
      <c r="P142" s="142">
        <v>5593558.4000000004</v>
      </c>
      <c r="Q142" s="142">
        <v>0</v>
      </c>
      <c r="R142" s="142">
        <v>0</v>
      </c>
      <c r="S142" s="142">
        <f t="shared" si="24"/>
        <v>5593558.4000000004</v>
      </c>
      <c r="T142" s="142">
        <f t="shared" si="32"/>
        <v>614.31895709092521</v>
      </c>
      <c r="U142" s="142">
        <v>1079.7227988094846</v>
      </c>
      <c r="V142" s="213">
        <f t="shared" si="26"/>
        <v>1079.7227988094846</v>
      </c>
      <c r="W142" s="213">
        <f t="shared" si="27"/>
        <v>465.40384171855942</v>
      </c>
      <c r="X142" s="148" t="b">
        <f t="shared" si="28"/>
        <v>1</v>
      </c>
      <c r="Y142" s="211">
        <v>0</v>
      </c>
      <c r="Z142" s="211">
        <v>0</v>
      </c>
      <c r="AA142" s="211">
        <v>0</v>
      </c>
      <c r="AB142" s="211">
        <v>0</v>
      </c>
      <c r="AC142" s="211">
        <v>0</v>
      </c>
      <c r="AD142" s="211">
        <v>0</v>
      </c>
      <c r="AE142" s="211">
        <v>4</v>
      </c>
      <c r="AF142" s="214">
        <f>2457800*AE142/I142</f>
        <v>1079.7227988094846</v>
      </c>
      <c r="AG142" s="211">
        <v>0</v>
      </c>
      <c r="AH142" s="211">
        <v>0</v>
      </c>
      <c r="AI142" s="211">
        <v>0</v>
      </c>
      <c r="AJ142" s="211">
        <v>0</v>
      </c>
      <c r="AK142" s="211">
        <v>0</v>
      </c>
      <c r="AL142" s="214">
        <v>0</v>
      </c>
      <c r="AM142" s="211">
        <v>0</v>
      </c>
      <c r="AN142" s="211">
        <v>0</v>
      </c>
      <c r="AO142" s="214">
        <v>0</v>
      </c>
      <c r="AP142" s="211">
        <v>0</v>
      </c>
      <c r="AQ142" s="211">
        <v>0</v>
      </c>
      <c r="AR142" s="211">
        <v>0</v>
      </c>
      <c r="AS142" s="211"/>
    </row>
    <row r="143" spans="1:45" s="148" customFormat="1" ht="36" customHeight="1" x14ac:dyDescent="0.25">
      <c r="A143" s="148">
        <v>1</v>
      </c>
      <c r="B143" s="143">
        <f>SUBTOTAL(103,$A$16:A143)</f>
        <v>127</v>
      </c>
      <c r="C143" s="144" t="s">
        <v>1114</v>
      </c>
      <c r="D143" s="145">
        <v>1977</v>
      </c>
      <c r="E143" s="145">
        <v>2014</v>
      </c>
      <c r="F143" s="146" t="s">
        <v>264</v>
      </c>
      <c r="G143" s="145">
        <v>5</v>
      </c>
      <c r="H143" s="145" t="s">
        <v>304</v>
      </c>
      <c r="I143" s="142">
        <v>3912.3</v>
      </c>
      <c r="J143" s="142">
        <v>3639.1</v>
      </c>
      <c r="K143" s="142">
        <v>2732.3</v>
      </c>
      <c r="L143" s="165">
        <v>140</v>
      </c>
      <c r="M143" s="145" t="s">
        <v>262</v>
      </c>
      <c r="N143" s="145" t="s">
        <v>266</v>
      </c>
      <c r="O143" s="147" t="s">
        <v>1266</v>
      </c>
      <c r="P143" s="142">
        <v>1052135.68</v>
      </c>
      <c r="Q143" s="142">
        <v>0</v>
      </c>
      <c r="R143" s="142">
        <v>0</v>
      </c>
      <c r="S143" s="142">
        <f t="shared" si="24"/>
        <v>1052135.68</v>
      </c>
      <c r="T143" s="142">
        <f t="shared" si="32"/>
        <v>268.93021496306517</v>
      </c>
      <c r="U143" s="142">
        <v>1108.53</v>
      </c>
      <c r="V143" s="213">
        <f t="shared" si="26"/>
        <v>1108.53</v>
      </c>
      <c r="W143" s="213">
        <f t="shared" si="27"/>
        <v>839.5997850369348</v>
      </c>
      <c r="X143" s="148" t="b">
        <f t="shared" si="28"/>
        <v>1</v>
      </c>
      <c r="Y143" s="211">
        <v>113.09</v>
      </c>
      <c r="Z143" s="211">
        <v>0</v>
      </c>
      <c r="AA143" s="211">
        <v>0</v>
      </c>
      <c r="AB143" s="211">
        <v>184.98</v>
      </c>
      <c r="AC143" s="211">
        <v>810.46</v>
      </c>
      <c r="AD143" s="211">
        <v>0</v>
      </c>
      <c r="AE143" s="211">
        <v>0</v>
      </c>
      <c r="AF143" s="214">
        <v>0</v>
      </c>
      <c r="AG143" s="211">
        <v>0</v>
      </c>
      <c r="AH143" s="211">
        <v>0</v>
      </c>
      <c r="AI143" s="211">
        <v>0</v>
      </c>
      <c r="AJ143" s="211">
        <v>0</v>
      </c>
      <c r="AK143" s="211">
        <v>0</v>
      </c>
      <c r="AL143" s="214">
        <v>0</v>
      </c>
      <c r="AM143" s="211">
        <v>0</v>
      </c>
      <c r="AN143" s="211">
        <v>0</v>
      </c>
      <c r="AO143" s="214">
        <v>0</v>
      </c>
      <c r="AP143" s="211">
        <v>0</v>
      </c>
      <c r="AQ143" s="211">
        <v>0</v>
      </c>
      <c r="AR143" s="211">
        <v>0</v>
      </c>
      <c r="AS143" s="211"/>
    </row>
    <row r="144" spans="1:45" s="148" customFormat="1" ht="36" customHeight="1" x14ac:dyDescent="0.25">
      <c r="A144" s="148">
        <v>1</v>
      </c>
      <c r="B144" s="143">
        <f>SUBTOTAL(103,$A$16:A144)</f>
        <v>128</v>
      </c>
      <c r="C144" s="144" t="s">
        <v>1115</v>
      </c>
      <c r="D144" s="145">
        <v>1970</v>
      </c>
      <c r="E144" s="145"/>
      <c r="F144" s="146" t="s">
        <v>264</v>
      </c>
      <c r="G144" s="145">
        <v>5</v>
      </c>
      <c r="H144" s="145" t="s">
        <v>304</v>
      </c>
      <c r="I144" s="142">
        <v>3635.4</v>
      </c>
      <c r="J144" s="142">
        <v>3360</v>
      </c>
      <c r="K144" s="142">
        <v>3247.2</v>
      </c>
      <c r="L144" s="165">
        <v>167</v>
      </c>
      <c r="M144" s="145" t="s">
        <v>262</v>
      </c>
      <c r="N144" s="145" t="s">
        <v>266</v>
      </c>
      <c r="O144" s="147" t="s">
        <v>1294</v>
      </c>
      <c r="P144" s="142">
        <v>1528398.16</v>
      </c>
      <c r="Q144" s="142">
        <v>0</v>
      </c>
      <c r="R144" s="142">
        <v>0</v>
      </c>
      <c r="S144" s="142">
        <f t="shared" si="24"/>
        <v>1528398.16</v>
      </c>
      <c r="T144" s="142">
        <f t="shared" si="32"/>
        <v>420.42090553996803</v>
      </c>
      <c r="U144" s="142">
        <v>1371.2800000000002</v>
      </c>
      <c r="V144" s="213">
        <f t="shared" si="26"/>
        <v>1371.2800000000002</v>
      </c>
      <c r="W144" s="213">
        <f t="shared" si="27"/>
        <v>950.85909446003211</v>
      </c>
      <c r="X144" s="148" t="b">
        <f t="shared" si="28"/>
        <v>1</v>
      </c>
      <c r="Y144" s="211">
        <v>113.09</v>
      </c>
      <c r="Z144" s="211">
        <v>262.75</v>
      </c>
      <c r="AA144" s="211">
        <v>0</v>
      </c>
      <c r="AB144" s="211">
        <v>184.98</v>
      </c>
      <c r="AC144" s="211">
        <v>810.46</v>
      </c>
      <c r="AD144" s="211">
        <v>0</v>
      </c>
      <c r="AE144" s="211">
        <v>0</v>
      </c>
      <c r="AF144" s="214">
        <v>0</v>
      </c>
      <c r="AG144" s="211">
        <v>0</v>
      </c>
      <c r="AH144" s="211">
        <v>0</v>
      </c>
      <c r="AI144" s="211">
        <v>0</v>
      </c>
      <c r="AJ144" s="211">
        <v>0</v>
      </c>
      <c r="AK144" s="211">
        <v>0</v>
      </c>
      <c r="AL144" s="214">
        <v>0</v>
      </c>
      <c r="AM144" s="211">
        <v>0</v>
      </c>
      <c r="AN144" s="211">
        <v>0</v>
      </c>
      <c r="AO144" s="214">
        <v>0</v>
      </c>
      <c r="AP144" s="211">
        <v>0</v>
      </c>
      <c r="AQ144" s="211">
        <v>0</v>
      </c>
      <c r="AR144" s="211">
        <v>0</v>
      </c>
      <c r="AS144" s="211"/>
    </row>
    <row r="145" spans="1:45" s="148" customFormat="1" ht="36" customHeight="1" x14ac:dyDescent="0.25">
      <c r="A145" s="148">
        <v>1</v>
      </c>
      <c r="B145" s="143">
        <f>SUBTOTAL(103,$A$16:A145)</f>
        <v>129</v>
      </c>
      <c r="C145" s="144" t="s">
        <v>1116</v>
      </c>
      <c r="D145" s="145">
        <v>1985</v>
      </c>
      <c r="E145" s="145">
        <v>2014</v>
      </c>
      <c r="F145" s="146" t="s">
        <v>264</v>
      </c>
      <c r="G145" s="145">
        <v>9</v>
      </c>
      <c r="H145" s="145" t="s">
        <v>308</v>
      </c>
      <c r="I145" s="142">
        <v>7073.4</v>
      </c>
      <c r="J145" s="142">
        <v>6236.1</v>
      </c>
      <c r="K145" s="142">
        <v>5330.6</v>
      </c>
      <c r="L145" s="165">
        <v>229</v>
      </c>
      <c r="M145" s="145" t="s">
        <v>262</v>
      </c>
      <c r="N145" s="145" t="s">
        <v>266</v>
      </c>
      <c r="O145" s="147" t="s">
        <v>1294</v>
      </c>
      <c r="P145" s="142">
        <v>285579.52000000002</v>
      </c>
      <c r="Q145" s="142">
        <v>0</v>
      </c>
      <c r="R145" s="142">
        <v>0</v>
      </c>
      <c r="S145" s="142">
        <f t="shared" si="24"/>
        <v>285579.52000000002</v>
      </c>
      <c r="T145" s="142">
        <f t="shared" si="32"/>
        <v>40.373726920575685</v>
      </c>
      <c r="U145" s="142">
        <v>184.98</v>
      </c>
      <c r="V145" s="213">
        <f t="shared" si="26"/>
        <v>184.98</v>
      </c>
      <c r="W145" s="213">
        <f t="shared" si="27"/>
        <v>144.60627307942431</v>
      </c>
      <c r="X145" s="148" t="b">
        <f t="shared" si="28"/>
        <v>1</v>
      </c>
      <c r="Y145" s="211">
        <v>0</v>
      </c>
      <c r="Z145" s="211">
        <v>0</v>
      </c>
      <c r="AA145" s="211">
        <v>0</v>
      </c>
      <c r="AB145" s="211">
        <v>184.98</v>
      </c>
      <c r="AC145" s="211">
        <v>0</v>
      </c>
      <c r="AD145" s="211">
        <v>0</v>
      </c>
      <c r="AE145" s="211">
        <v>0</v>
      </c>
      <c r="AF145" s="214">
        <v>0</v>
      </c>
      <c r="AG145" s="211">
        <v>0</v>
      </c>
      <c r="AH145" s="211">
        <v>0</v>
      </c>
      <c r="AI145" s="211">
        <v>0</v>
      </c>
      <c r="AJ145" s="211">
        <v>0</v>
      </c>
      <c r="AK145" s="211">
        <v>0</v>
      </c>
      <c r="AL145" s="214">
        <v>0</v>
      </c>
      <c r="AM145" s="211">
        <v>0</v>
      </c>
      <c r="AN145" s="211">
        <v>0</v>
      </c>
      <c r="AO145" s="214">
        <v>0</v>
      </c>
      <c r="AP145" s="211">
        <v>0</v>
      </c>
      <c r="AQ145" s="211">
        <v>0</v>
      </c>
      <c r="AR145" s="211">
        <v>0</v>
      </c>
      <c r="AS145" s="211"/>
    </row>
    <row r="146" spans="1:45" s="148" customFormat="1" ht="36" customHeight="1" x14ac:dyDescent="0.25">
      <c r="A146" s="148">
        <v>1</v>
      </c>
      <c r="B146" s="143">
        <f>SUBTOTAL(103,$A$16:A146)</f>
        <v>130</v>
      </c>
      <c r="C146" s="144" t="s">
        <v>1117</v>
      </c>
      <c r="D146" s="145">
        <v>1966</v>
      </c>
      <c r="E146" s="145"/>
      <c r="F146" s="146" t="s">
        <v>264</v>
      </c>
      <c r="G146" s="145">
        <v>2</v>
      </c>
      <c r="H146" s="145" t="s">
        <v>299</v>
      </c>
      <c r="I146" s="142">
        <v>787.5</v>
      </c>
      <c r="J146" s="142">
        <v>727.8</v>
      </c>
      <c r="K146" s="142">
        <v>727.8</v>
      </c>
      <c r="L146" s="165">
        <v>35</v>
      </c>
      <c r="M146" s="145" t="s">
        <v>262</v>
      </c>
      <c r="N146" s="145" t="s">
        <v>263</v>
      </c>
      <c r="O146" s="147" t="s">
        <v>265</v>
      </c>
      <c r="P146" s="142">
        <v>2415665.65</v>
      </c>
      <c r="Q146" s="142">
        <v>0</v>
      </c>
      <c r="R146" s="142">
        <v>0</v>
      </c>
      <c r="S146" s="142">
        <f t="shared" si="24"/>
        <v>2415665.65</v>
      </c>
      <c r="T146" s="142">
        <f t="shared" si="32"/>
        <v>3067.5119365079363</v>
      </c>
      <c r="U146" s="142">
        <f t="shared" ref="U146:U147" si="33">V146</f>
        <v>7009.0765206349215</v>
      </c>
      <c r="V146" s="213">
        <f t="shared" si="26"/>
        <v>7009.0765206349215</v>
      </c>
      <c r="W146" s="213">
        <f t="shared" si="27"/>
        <v>3941.5645841269852</v>
      </c>
      <c r="X146" s="148" t="b">
        <f t="shared" si="28"/>
        <v>1</v>
      </c>
      <c r="Y146" s="211">
        <v>0</v>
      </c>
      <c r="Z146" s="211">
        <v>0</v>
      </c>
      <c r="AA146" s="211">
        <v>0</v>
      </c>
      <c r="AB146" s="211">
        <v>0</v>
      </c>
      <c r="AC146" s="211">
        <v>0</v>
      </c>
      <c r="AD146" s="211">
        <v>0</v>
      </c>
      <c r="AE146" s="211">
        <v>0</v>
      </c>
      <c r="AF146" s="214">
        <v>0</v>
      </c>
      <c r="AG146" s="211">
        <v>619</v>
      </c>
      <c r="AH146" s="214">
        <f>8917.04*AG146/I146</f>
        <v>7009.0765206349215</v>
      </c>
      <c r="AI146" s="211">
        <v>0</v>
      </c>
      <c r="AJ146" s="211">
        <v>0</v>
      </c>
      <c r="AK146" s="211">
        <v>0</v>
      </c>
      <c r="AL146" s="214">
        <v>0</v>
      </c>
      <c r="AM146" s="211">
        <v>0</v>
      </c>
      <c r="AN146" s="211">
        <v>0</v>
      </c>
      <c r="AO146" s="214">
        <v>0</v>
      </c>
      <c r="AP146" s="211">
        <v>0</v>
      </c>
      <c r="AQ146" s="211">
        <v>0</v>
      </c>
      <c r="AR146" s="211">
        <v>0</v>
      </c>
      <c r="AS146" s="211"/>
    </row>
    <row r="147" spans="1:45" s="148" customFormat="1" ht="36" customHeight="1" x14ac:dyDescent="0.25">
      <c r="A147" s="148">
        <v>1</v>
      </c>
      <c r="B147" s="143">
        <f>SUBTOTAL(103,$A$16:A147)</f>
        <v>131</v>
      </c>
      <c r="C147" s="144" t="s">
        <v>1250</v>
      </c>
      <c r="D147" s="145">
        <v>1977</v>
      </c>
      <c r="E147" s="145"/>
      <c r="F147" s="146" t="s">
        <v>314</v>
      </c>
      <c r="G147" s="145">
        <v>5</v>
      </c>
      <c r="H147" s="145" t="s">
        <v>2203</v>
      </c>
      <c r="I147" s="142">
        <v>6715.9</v>
      </c>
      <c r="J147" s="142">
        <v>6150.8</v>
      </c>
      <c r="K147" s="142">
        <v>6150.8</v>
      </c>
      <c r="L147" s="165">
        <v>309</v>
      </c>
      <c r="M147" s="145" t="s">
        <v>262</v>
      </c>
      <c r="N147" s="145" t="s">
        <v>266</v>
      </c>
      <c r="O147" s="147" t="s">
        <v>1318</v>
      </c>
      <c r="P147" s="142">
        <v>5623327.0800000001</v>
      </c>
      <c r="Q147" s="142">
        <v>0</v>
      </c>
      <c r="R147" s="142">
        <v>0</v>
      </c>
      <c r="S147" s="142">
        <f t="shared" si="24"/>
        <v>5623327.0800000001</v>
      </c>
      <c r="T147" s="142">
        <f t="shared" si="32"/>
        <v>837.31548712756296</v>
      </c>
      <c r="U147" s="142">
        <f t="shared" si="33"/>
        <v>1987.3504863383912</v>
      </c>
      <c r="V147" s="213">
        <f t="shared" si="26"/>
        <v>1987.3504863383912</v>
      </c>
      <c r="W147" s="213">
        <f t="shared" si="27"/>
        <v>1150.0349992108281</v>
      </c>
      <c r="X147" s="148" t="b">
        <f t="shared" si="28"/>
        <v>1</v>
      </c>
      <c r="Y147" s="211">
        <v>0</v>
      </c>
      <c r="Z147" s="211">
        <v>0</v>
      </c>
      <c r="AA147" s="211">
        <v>0</v>
      </c>
      <c r="AB147" s="211">
        <v>0</v>
      </c>
      <c r="AC147" s="211">
        <v>0</v>
      </c>
      <c r="AD147" s="211">
        <v>0</v>
      </c>
      <c r="AE147" s="211">
        <v>0</v>
      </c>
      <c r="AF147" s="214">
        <v>0</v>
      </c>
      <c r="AG147" s="211">
        <v>1496.78</v>
      </c>
      <c r="AH147" s="214">
        <f>8917.04*AG147/I147</f>
        <v>1987.3504863383912</v>
      </c>
      <c r="AI147" s="211">
        <v>0</v>
      </c>
      <c r="AJ147" s="211">
        <v>0</v>
      </c>
      <c r="AK147" s="211">
        <v>0</v>
      </c>
      <c r="AL147" s="214">
        <v>0</v>
      </c>
      <c r="AM147" s="211">
        <v>0</v>
      </c>
      <c r="AN147" s="211">
        <v>0</v>
      </c>
      <c r="AO147" s="214">
        <v>0</v>
      </c>
      <c r="AP147" s="211">
        <v>0</v>
      </c>
      <c r="AQ147" s="211">
        <v>0</v>
      </c>
      <c r="AR147" s="211">
        <v>0</v>
      </c>
      <c r="AS147" s="211"/>
    </row>
    <row r="148" spans="1:45" s="148" customFormat="1" ht="36" customHeight="1" x14ac:dyDescent="0.25">
      <c r="A148" s="148">
        <v>1</v>
      </c>
      <c r="B148" s="143">
        <f>SUBTOTAL(103,$A$16:A148)</f>
        <v>132</v>
      </c>
      <c r="C148" s="144" t="s">
        <v>451</v>
      </c>
      <c r="D148" s="145">
        <v>1970</v>
      </c>
      <c r="E148" s="145"/>
      <c r="F148" s="146" t="s">
        <v>264</v>
      </c>
      <c r="G148" s="145">
        <v>2</v>
      </c>
      <c r="H148" s="145" t="s">
        <v>299</v>
      </c>
      <c r="I148" s="142">
        <v>794.7</v>
      </c>
      <c r="J148" s="142">
        <v>737.8</v>
      </c>
      <c r="K148" s="142">
        <v>737.8</v>
      </c>
      <c r="L148" s="165">
        <v>38</v>
      </c>
      <c r="M148" s="145" t="s">
        <v>262</v>
      </c>
      <c r="N148" s="145" t="s">
        <v>263</v>
      </c>
      <c r="O148" s="147" t="s">
        <v>265</v>
      </c>
      <c r="P148" s="142">
        <v>52567.68</v>
      </c>
      <c r="Q148" s="142">
        <v>0</v>
      </c>
      <c r="R148" s="142">
        <v>0</v>
      </c>
      <c r="S148" s="142">
        <f t="shared" si="24"/>
        <v>52567.68</v>
      </c>
      <c r="T148" s="142">
        <f t="shared" si="32"/>
        <v>66.147829369573415</v>
      </c>
      <c r="U148" s="142">
        <v>66.147829369573415</v>
      </c>
      <c r="V148" s="213">
        <f t="shared" ref="V148:V149" si="34">T148</f>
        <v>66.147829369573415</v>
      </c>
      <c r="W148" s="213">
        <f t="shared" si="27"/>
        <v>0</v>
      </c>
      <c r="X148" s="148" t="b">
        <f t="shared" si="28"/>
        <v>1</v>
      </c>
      <c r="Y148" s="211">
        <v>0</v>
      </c>
      <c r="Z148" s="211">
        <v>0</v>
      </c>
      <c r="AA148" s="211">
        <v>0</v>
      </c>
      <c r="AB148" s="211">
        <v>0</v>
      </c>
      <c r="AC148" s="211">
        <v>0</v>
      </c>
      <c r="AD148" s="211">
        <v>0</v>
      </c>
      <c r="AE148" s="211">
        <v>0</v>
      </c>
      <c r="AF148" s="214">
        <v>0</v>
      </c>
      <c r="AG148" s="211">
        <v>0</v>
      </c>
      <c r="AH148" s="211">
        <v>0</v>
      </c>
      <c r="AI148" s="211">
        <v>0</v>
      </c>
      <c r="AJ148" s="211">
        <v>0</v>
      </c>
      <c r="AK148" s="211">
        <v>0</v>
      </c>
      <c r="AL148" s="214">
        <v>0</v>
      </c>
      <c r="AM148" s="211">
        <v>0</v>
      </c>
      <c r="AN148" s="211">
        <v>0</v>
      </c>
      <c r="AO148" s="214">
        <v>0</v>
      </c>
      <c r="AP148" s="211">
        <v>0</v>
      </c>
      <c r="AQ148" s="211">
        <v>0</v>
      </c>
      <c r="AR148" s="211">
        <v>0</v>
      </c>
      <c r="AS148" s="211"/>
    </row>
    <row r="149" spans="1:45" s="148" customFormat="1" ht="36" customHeight="1" x14ac:dyDescent="0.25">
      <c r="A149" s="148">
        <v>1</v>
      </c>
      <c r="B149" s="143">
        <f>SUBTOTAL(103,$A$16:A149)</f>
        <v>133</v>
      </c>
      <c r="C149" s="144" t="s">
        <v>1251</v>
      </c>
      <c r="D149" s="145">
        <v>1978</v>
      </c>
      <c r="E149" s="145"/>
      <c r="F149" s="146" t="s">
        <v>326</v>
      </c>
      <c r="G149" s="145" t="s">
        <v>299</v>
      </c>
      <c r="H149" s="145" t="s">
        <v>308</v>
      </c>
      <c r="I149" s="142">
        <v>873.7</v>
      </c>
      <c r="J149" s="142">
        <v>873.7</v>
      </c>
      <c r="K149" s="142">
        <v>873.7</v>
      </c>
      <c r="L149" s="165">
        <v>31</v>
      </c>
      <c r="M149" s="145" t="s">
        <v>262</v>
      </c>
      <c r="N149" s="145" t="s">
        <v>263</v>
      </c>
      <c r="O149" s="147" t="s">
        <v>265</v>
      </c>
      <c r="P149" s="142">
        <v>61131.360000000001</v>
      </c>
      <c r="Q149" s="142">
        <v>0</v>
      </c>
      <c r="R149" s="142">
        <v>0</v>
      </c>
      <c r="S149" s="142">
        <f t="shared" si="24"/>
        <v>61131.360000000001</v>
      </c>
      <c r="T149" s="142">
        <f t="shared" si="32"/>
        <v>69.968364427148899</v>
      </c>
      <c r="U149" s="142">
        <v>69.968364427148899</v>
      </c>
      <c r="V149" s="213">
        <f t="shared" si="34"/>
        <v>69.968364427148899</v>
      </c>
      <c r="W149" s="213">
        <f t="shared" si="27"/>
        <v>0</v>
      </c>
      <c r="X149" s="148" t="b">
        <f t="shared" si="28"/>
        <v>1</v>
      </c>
      <c r="Y149" s="211">
        <v>0</v>
      </c>
      <c r="Z149" s="211">
        <v>0</v>
      </c>
      <c r="AA149" s="211">
        <v>0</v>
      </c>
      <c r="AB149" s="211">
        <v>0</v>
      </c>
      <c r="AC149" s="211">
        <v>0</v>
      </c>
      <c r="AD149" s="211">
        <v>0</v>
      </c>
      <c r="AE149" s="211">
        <v>0</v>
      </c>
      <c r="AF149" s="214">
        <v>0</v>
      </c>
      <c r="AG149" s="211">
        <v>0</v>
      </c>
      <c r="AH149" s="211">
        <v>0</v>
      </c>
      <c r="AI149" s="211">
        <v>0</v>
      </c>
      <c r="AJ149" s="211">
        <v>0</v>
      </c>
      <c r="AK149" s="211">
        <v>0</v>
      </c>
      <c r="AL149" s="214">
        <v>0</v>
      </c>
      <c r="AM149" s="211">
        <v>0</v>
      </c>
      <c r="AN149" s="211">
        <v>0</v>
      </c>
      <c r="AO149" s="214">
        <v>0</v>
      </c>
      <c r="AP149" s="211">
        <v>0</v>
      </c>
      <c r="AQ149" s="211">
        <v>0</v>
      </c>
      <c r="AR149" s="211">
        <v>0</v>
      </c>
      <c r="AS149" s="211"/>
    </row>
    <row r="150" spans="1:45" s="148" customFormat="1" ht="36" customHeight="1" x14ac:dyDescent="0.25">
      <c r="B150" s="144" t="s">
        <v>729</v>
      </c>
      <c r="C150" s="215"/>
      <c r="D150" s="145" t="s">
        <v>862</v>
      </c>
      <c r="E150" s="145" t="s">
        <v>862</v>
      </c>
      <c r="F150" s="145" t="s">
        <v>862</v>
      </c>
      <c r="G150" s="145" t="s">
        <v>862</v>
      </c>
      <c r="H150" s="145" t="s">
        <v>862</v>
      </c>
      <c r="I150" s="149">
        <f>SUM(I151:I195)</f>
        <v>122338.65999999997</v>
      </c>
      <c r="J150" s="149">
        <f>SUM(J151:J195)</f>
        <v>104282.45000000003</v>
      </c>
      <c r="K150" s="149">
        <f>SUM(K151:K195)</f>
        <v>101660.15000000001</v>
      </c>
      <c r="L150" s="210">
        <f>SUM(L151:L195)</f>
        <v>4539</v>
      </c>
      <c r="M150" s="145" t="s">
        <v>862</v>
      </c>
      <c r="N150" s="145" t="s">
        <v>862</v>
      </c>
      <c r="O150" s="147" t="s">
        <v>862</v>
      </c>
      <c r="P150" s="149">
        <v>112751259.44999994</v>
      </c>
      <c r="Q150" s="149">
        <f>SUM(Q151:Q195)</f>
        <v>0</v>
      </c>
      <c r="R150" s="149">
        <f>SUM(R151:R195)</f>
        <v>0</v>
      </c>
      <c r="S150" s="149">
        <f>SUM(S151:S195)</f>
        <v>112751259.44999994</v>
      </c>
      <c r="T150" s="142">
        <f t="shared" si="32"/>
        <v>921.63229064303925</v>
      </c>
      <c r="U150" s="142">
        <f>MAX(U151:U195)</f>
        <v>210458.31</v>
      </c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</row>
    <row r="151" spans="1:45" s="148" customFormat="1" ht="36" customHeight="1" x14ac:dyDescent="0.25">
      <c r="A151" s="148">
        <v>1</v>
      </c>
      <c r="B151" s="143">
        <f>SUBTOTAL(103,$A$16:A151)</f>
        <v>134</v>
      </c>
      <c r="C151" s="144" t="s">
        <v>379</v>
      </c>
      <c r="D151" s="145">
        <v>1974</v>
      </c>
      <c r="E151" s="145"/>
      <c r="F151" s="146" t="s">
        <v>307</v>
      </c>
      <c r="G151" s="145">
        <v>5</v>
      </c>
      <c r="H151" s="145" t="s">
        <v>366</v>
      </c>
      <c r="I151" s="142">
        <v>4987.2</v>
      </c>
      <c r="J151" s="142">
        <v>4580.7</v>
      </c>
      <c r="K151" s="142">
        <v>4580.7</v>
      </c>
      <c r="L151" s="165">
        <v>117</v>
      </c>
      <c r="M151" s="145" t="s">
        <v>262</v>
      </c>
      <c r="N151" s="145" t="s">
        <v>266</v>
      </c>
      <c r="O151" s="147" t="s">
        <v>317</v>
      </c>
      <c r="P151" s="142">
        <v>2649277.08</v>
      </c>
      <c r="Q151" s="142">
        <v>0</v>
      </c>
      <c r="R151" s="142">
        <v>0</v>
      </c>
      <c r="S151" s="142">
        <f t="shared" ref="S151:S185" si="35">P151-Q151-R151</f>
        <v>2649277.08</v>
      </c>
      <c r="T151" s="142">
        <f t="shared" si="32"/>
        <v>531.21532723772862</v>
      </c>
      <c r="U151" s="142">
        <f>V151</f>
        <v>1982.8398739172283</v>
      </c>
      <c r="V151" s="213">
        <f t="shared" ref="V151:V188" si="36">Y151+Z151+AA151+AB151+AC151+AF151+AH151+AJ151+AL151+AN151+AO151+AP151+AQ151+AR151</f>
        <v>1982.8398739172283</v>
      </c>
      <c r="W151" s="213">
        <f t="shared" ref="W151:W195" si="37">V151-T151</f>
        <v>1451.6245466794996</v>
      </c>
      <c r="X151" s="148" t="b">
        <f t="shared" ref="X151:X195" si="38">V151=U151</f>
        <v>1</v>
      </c>
      <c r="Y151" s="211">
        <v>0</v>
      </c>
      <c r="Z151" s="211">
        <v>0</v>
      </c>
      <c r="AA151" s="211">
        <v>0</v>
      </c>
      <c r="AB151" s="211">
        <v>0</v>
      </c>
      <c r="AC151" s="211">
        <v>0</v>
      </c>
      <c r="AD151" s="211">
        <v>0</v>
      </c>
      <c r="AE151" s="211">
        <v>0</v>
      </c>
      <c r="AF151" s="214">
        <v>0</v>
      </c>
      <c r="AG151" s="211">
        <v>1108.98</v>
      </c>
      <c r="AH151" s="214">
        <f>8917.04*AG151/I151</f>
        <v>1982.8398739172283</v>
      </c>
      <c r="AI151" s="211">
        <v>0</v>
      </c>
      <c r="AJ151" s="211">
        <v>0</v>
      </c>
      <c r="AK151" s="211">
        <v>0</v>
      </c>
      <c r="AL151" s="214">
        <v>0</v>
      </c>
      <c r="AM151" s="211">
        <v>0</v>
      </c>
      <c r="AN151" s="211">
        <v>0</v>
      </c>
      <c r="AO151" s="214">
        <v>0</v>
      </c>
      <c r="AP151" s="211">
        <v>0</v>
      </c>
      <c r="AQ151" s="211">
        <v>0</v>
      </c>
      <c r="AR151" s="211">
        <v>0</v>
      </c>
      <c r="AS151" s="211"/>
    </row>
    <row r="152" spans="1:45" s="148" customFormat="1" ht="36" customHeight="1" x14ac:dyDescent="0.25">
      <c r="A152" s="148">
        <v>1</v>
      </c>
      <c r="B152" s="143">
        <f>SUBTOTAL(103,$A$16:A152)</f>
        <v>135</v>
      </c>
      <c r="C152" s="144" t="s">
        <v>380</v>
      </c>
      <c r="D152" s="145">
        <v>1975</v>
      </c>
      <c r="E152" s="145"/>
      <c r="F152" s="146" t="s">
        <v>307</v>
      </c>
      <c r="G152" s="145">
        <v>5</v>
      </c>
      <c r="H152" s="145" t="s">
        <v>2203</v>
      </c>
      <c r="I152" s="142">
        <v>6679</v>
      </c>
      <c r="J152" s="142">
        <v>6109.3</v>
      </c>
      <c r="K152" s="142">
        <v>6109.3</v>
      </c>
      <c r="L152" s="165">
        <v>285</v>
      </c>
      <c r="M152" s="145" t="s">
        <v>262</v>
      </c>
      <c r="N152" s="145" t="s">
        <v>266</v>
      </c>
      <c r="O152" s="147" t="s">
        <v>961</v>
      </c>
      <c r="P152" s="142">
        <v>2599693.37</v>
      </c>
      <c r="Q152" s="142">
        <v>0</v>
      </c>
      <c r="R152" s="142">
        <v>0</v>
      </c>
      <c r="S152" s="142">
        <f t="shared" si="35"/>
        <v>2599693.37</v>
      </c>
      <c r="T152" s="142">
        <f t="shared" si="32"/>
        <v>389.23392274292559</v>
      </c>
      <c r="U152" s="142">
        <v>3635.5</v>
      </c>
      <c r="V152" s="213">
        <f t="shared" si="36"/>
        <v>3635.5</v>
      </c>
      <c r="W152" s="213">
        <f t="shared" si="37"/>
        <v>3246.2660772570744</v>
      </c>
      <c r="X152" s="148" t="b">
        <f t="shared" si="38"/>
        <v>1</v>
      </c>
      <c r="Y152" s="211">
        <v>113.09</v>
      </c>
      <c r="Z152" s="211">
        <v>262.75</v>
      </c>
      <c r="AA152" s="211">
        <v>3259.66</v>
      </c>
      <c r="AB152" s="211">
        <v>0</v>
      </c>
      <c r="AC152" s="211">
        <v>0</v>
      </c>
      <c r="AD152" s="211">
        <v>0</v>
      </c>
      <c r="AE152" s="211">
        <v>0</v>
      </c>
      <c r="AF152" s="214">
        <v>0</v>
      </c>
      <c r="AG152" s="211">
        <v>0</v>
      </c>
      <c r="AH152" s="211">
        <v>0</v>
      </c>
      <c r="AI152" s="211">
        <v>0</v>
      </c>
      <c r="AJ152" s="211">
        <v>0</v>
      </c>
      <c r="AK152" s="211">
        <v>0</v>
      </c>
      <c r="AL152" s="214">
        <v>0</v>
      </c>
      <c r="AM152" s="211">
        <v>0</v>
      </c>
      <c r="AN152" s="211">
        <v>0</v>
      </c>
      <c r="AO152" s="214">
        <v>0</v>
      </c>
      <c r="AP152" s="211">
        <v>0</v>
      </c>
      <c r="AQ152" s="211">
        <v>0</v>
      </c>
      <c r="AR152" s="211">
        <v>0</v>
      </c>
      <c r="AS152" s="211"/>
    </row>
    <row r="153" spans="1:45" s="148" customFormat="1" ht="36" customHeight="1" x14ac:dyDescent="0.25">
      <c r="A153" s="148">
        <v>1</v>
      </c>
      <c r="B153" s="143">
        <f>SUBTOTAL(103,$A$16:A153)</f>
        <v>136</v>
      </c>
      <c r="C153" s="144" t="s">
        <v>381</v>
      </c>
      <c r="D153" s="145">
        <v>1954</v>
      </c>
      <c r="E153" s="145"/>
      <c r="F153" s="146" t="s">
        <v>264</v>
      </c>
      <c r="G153" s="145">
        <v>2</v>
      </c>
      <c r="H153" s="145" t="s">
        <v>308</v>
      </c>
      <c r="I153" s="142">
        <v>641.79999999999995</v>
      </c>
      <c r="J153" s="142">
        <v>552.29999999999995</v>
      </c>
      <c r="K153" s="142">
        <v>552.29999999999995</v>
      </c>
      <c r="L153" s="165">
        <v>34</v>
      </c>
      <c r="M153" s="145" t="s">
        <v>262</v>
      </c>
      <c r="N153" s="145" t="s">
        <v>266</v>
      </c>
      <c r="O153" s="147" t="s">
        <v>317</v>
      </c>
      <c r="P153" s="142">
        <v>3188621.1</v>
      </c>
      <c r="Q153" s="142">
        <v>0</v>
      </c>
      <c r="R153" s="142">
        <v>0</v>
      </c>
      <c r="S153" s="142">
        <f t="shared" si="35"/>
        <v>3188621.1</v>
      </c>
      <c r="T153" s="142">
        <f t="shared" si="32"/>
        <v>4968.2472732938613</v>
      </c>
      <c r="U153" s="142">
        <f t="shared" ref="U153:U155" si="39">V153</f>
        <v>8336.2792147086348</v>
      </c>
      <c r="V153" s="213">
        <f t="shared" si="36"/>
        <v>8336.2792147086348</v>
      </c>
      <c r="W153" s="213">
        <f t="shared" si="37"/>
        <v>3368.0319414147734</v>
      </c>
      <c r="X153" s="148" t="b">
        <f t="shared" si="38"/>
        <v>1</v>
      </c>
      <c r="Y153" s="211">
        <v>0</v>
      </c>
      <c r="Z153" s="211">
        <v>0</v>
      </c>
      <c r="AA153" s="211">
        <v>0</v>
      </c>
      <c r="AB153" s="211">
        <v>0</v>
      </c>
      <c r="AC153" s="211">
        <v>0</v>
      </c>
      <c r="AD153" s="211">
        <v>0</v>
      </c>
      <c r="AE153" s="211">
        <v>0</v>
      </c>
      <c r="AF153" s="214">
        <v>0</v>
      </c>
      <c r="AG153" s="211">
        <v>600</v>
      </c>
      <c r="AH153" s="214">
        <f>8917.04*AG153/I153</f>
        <v>8336.2792147086348</v>
      </c>
      <c r="AI153" s="211">
        <v>0</v>
      </c>
      <c r="AJ153" s="211">
        <v>0</v>
      </c>
      <c r="AK153" s="211">
        <v>0</v>
      </c>
      <c r="AL153" s="214">
        <v>0</v>
      </c>
      <c r="AM153" s="211">
        <v>0</v>
      </c>
      <c r="AN153" s="211">
        <v>0</v>
      </c>
      <c r="AO153" s="214">
        <v>0</v>
      </c>
      <c r="AP153" s="211">
        <v>0</v>
      </c>
      <c r="AQ153" s="211">
        <v>0</v>
      </c>
      <c r="AR153" s="211">
        <v>0</v>
      </c>
      <c r="AS153" s="211"/>
    </row>
    <row r="154" spans="1:45" s="148" customFormat="1" ht="36" customHeight="1" x14ac:dyDescent="0.25">
      <c r="A154" s="148">
        <v>1</v>
      </c>
      <c r="B154" s="143">
        <f>SUBTOTAL(103,$A$16:A154)</f>
        <v>137</v>
      </c>
      <c r="C154" s="144" t="s">
        <v>382</v>
      </c>
      <c r="D154" s="145">
        <v>1975</v>
      </c>
      <c r="E154" s="145"/>
      <c r="F154" s="146" t="s">
        <v>264</v>
      </c>
      <c r="G154" s="145">
        <v>5</v>
      </c>
      <c r="H154" s="145" t="s">
        <v>304</v>
      </c>
      <c r="I154" s="142">
        <v>3325.2</v>
      </c>
      <c r="J154" s="142">
        <v>3325.2</v>
      </c>
      <c r="K154" s="142">
        <v>3325.2</v>
      </c>
      <c r="L154" s="165">
        <v>111</v>
      </c>
      <c r="M154" s="145" t="s">
        <v>262</v>
      </c>
      <c r="N154" s="145" t="s">
        <v>266</v>
      </c>
      <c r="O154" s="147" t="s">
        <v>318</v>
      </c>
      <c r="P154" s="142">
        <v>5265781.6800000006</v>
      </c>
      <c r="Q154" s="142">
        <v>0</v>
      </c>
      <c r="R154" s="142">
        <v>0</v>
      </c>
      <c r="S154" s="142">
        <f t="shared" si="35"/>
        <v>5265781.6800000006</v>
      </c>
      <c r="T154" s="142">
        <f t="shared" si="32"/>
        <v>1583.5984843016963</v>
      </c>
      <c r="U154" s="142">
        <f t="shared" si="39"/>
        <v>2931.0491759894144</v>
      </c>
      <c r="V154" s="213">
        <f t="shared" si="36"/>
        <v>2931.0491759894144</v>
      </c>
      <c r="W154" s="213">
        <f t="shared" si="37"/>
        <v>1347.4506916877181</v>
      </c>
      <c r="X154" s="148" t="b">
        <f t="shared" si="38"/>
        <v>1</v>
      </c>
      <c r="Y154" s="211">
        <v>0</v>
      </c>
      <c r="Z154" s="211">
        <v>0</v>
      </c>
      <c r="AA154" s="211">
        <v>0</v>
      </c>
      <c r="AB154" s="211">
        <v>0</v>
      </c>
      <c r="AC154" s="211">
        <v>0</v>
      </c>
      <c r="AD154" s="211">
        <v>0</v>
      </c>
      <c r="AE154" s="211">
        <v>0</v>
      </c>
      <c r="AF154" s="214">
        <v>0</v>
      </c>
      <c r="AG154" s="211">
        <v>1093</v>
      </c>
      <c r="AH154" s="214">
        <f>8917.04*AG154/I154</f>
        <v>2931.0491759894144</v>
      </c>
      <c r="AI154" s="211">
        <v>0</v>
      </c>
      <c r="AJ154" s="211">
        <v>0</v>
      </c>
      <c r="AK154" s="211">
        <v>0</v>
      </c>
      <c r="AL154" s="214">
        <v>0</v>
      </c>
      <c r="AM154" s="211">
        <v>0</v>
      </c>
      <c r="AN154" s="211">
        <v>0</v>
      </c>
      <c r="AO154" s="214">
        <v>0</v>
      </c>
      <c r="AP154" s="211">
        <v>0</v>
      </c>
      <c r="AQ154" s="211">
        <v>0</v>
      </c>
      <c r="AR154" s="211">
        <v>0</v>
      </c>
      <c r="AS154" s="211"/>
    </row>
    <row r="155" spans="1:45" s="148" customFormat="1" ht="36" customHeight="1" x14ac:dyDescent="0.25">
      <c r="A155" s="148">
        <v>1</v>
      </c>
      <c r="B155" s="143">
        <f>SUBTOTAL(103,$A$16:A155)</f>
        <v>138</v>
      </c>
      <c r="C155" s="144" t="s">
        <v>383</v>
      </c>
      <c r="D155" s="145">
        <v>1966</v>
      </c>
      <c r="E155" s="145"/>
      <c r="F155" s="146" t="s">
        <v>264</v>
      </c>
      <c r="G155" s="145">
        <v>4</v>
      </c>
      <c r="H155" s="145" t="s">
        <v>304</v>
      </c>
      <c r="I155" s="142">
        <v>2747.7</v>
      </c>
      <c r="J155" s="142">
        <v>2553.9</v>
      </c>
      <c r="K155" s="142">
        <v>2553.9</v>
      </c>
      <c r="L155" s="165">
        <v>120</v>
      </c>
      <c r="M155" s="145" t="s">
        <v>262</v>
      </c>
      <c r="N155" s="145" t="s">
        <v>266</v>
      </c>
      <c r="O155" s="147" t="s">
        <v>961</v>
      </c>
      <c r="P155" s="142">
        <v>5393074.9299999997</v>
      </c>
      <c r="Q155" s="142">
        <v>0</v>
      </c>
      <c r="R155" s="142">
        <v>0</v>
      </c>
      <c r="S155" s="142">
        <f t="shared" si="35"/>
        <v>5393074.9299999997</v>
      </c>
      <c r="T155" s="142">
        <f t="shared" si="32"/>
        <v>1962.7597372347782</v>
      </c>
      <c r="U155" s="142">
        <f t="shared" si="39"/>
        <v>3545.5919065400153</v>
      </c>
      <c r="V155" s="213">
        <f t="shared" si="36"/>
        <v>3545.5919065400153</v>
      </c>
      <c r="W155" s="213">
        <f t="shared" si="37"/>
        <v>1582.8321693052371</v>
      </c>
      <c r="X155" s="148" t="b">
        <f t="shared" si="38"/>
        <v>1</v>
      </c>
      <c r="Y155" s="211">
        <v>0</v>
      </c>
      <c r="Z155" s="211">
        <v>0</v>
      </c>
      <c r="AA155" s="211">
        <v>0</v>
      </c>
      <c r="AB155" s="211">
        <v>0</v>
      </c>
      <c r="AC155" s="211">
        <v>0</v>
      </c>
      <c r="AD155" s="211">
        <v>0</v>
      </c>
      <c r="AE155" s="211">
        <v>0</v>
      </c>
      <c r="AF155" s="214">
        <v>0</v>
      </c>
      <c r="AG155" s="211">
        <v>1092.54</v>
      </c>
      <c r="AH155" s="214">
        <f>8917.04*AG155/I155</f>
        <v>3545.5919065400153</v>
      </c>
      <c r="AI155" s="211">
        <v>0</v>
      </c>
      <c r="AJ155" s="211">
        <v>0</v>
      </c>
      <c r="AK155" s="211">
        <v>0</v>
      </c>
      <c r="AL155" s="214">
        <v>0</v>
      </c>
      <c r="AM155" s="211">
        <v>0</v>
      </c>
      <c r="AN155" s="211">
        <v>0</v>
      </c>
      <c r="AO155" s="214">
        <v>0</v>
      </c>
      <c r="AP155" s="211">
        <v>0</v>
      </c>
      <c r="AQ155" s="211">
        <v>0</v>
      </c>
      <c r="AR155" s="211">
        <v>0</v>
      </c>
      <c r="AS155" s="211"/>
    </row>
    <row r="156" spans="1:45" s="148" customFormat="1" ht="36" customHeight="1" x14ac:dyDescent="0.25">
      <c r="A156" s="148">
        <v>1</v>
      </c>
      <c r="B156" s="143">
        <f>SUBTOTAL(103,$A$16:A156)</f>
        <v>139</v>
      </c>
      <c r="C156" s="144" t="s">
        <v>384</v>
      </c>
      <c r="D156" s="145" t="s">
        <v>319</v>
      </c>
      <c r="E156" s="145"/>
      <c r="F156" s="146" t="s">
        <v>264</v>
      </c>
      <c r="G156" s="145">
        <v>9</v>
      </c>
      <c r="H156" s="145" t="s">
        <v>308</v>
      </c>
      <c r="I156" s="142">
        <v>6434.3</v>
      </c>
      <c r="J156" s="142">
        <v>5754.2</v>
      </c>
      <c r="K156" s="142">
        <v>5754.2</v>
      </c>
      <c r="L156" s="165">
        <v>247</v>
      </c>
      <c r="M156" s="145" t="s">
        <v>262</v>
      </c>
      <c r="N156" s="145" t="s">
        <v>266</v>
      </c>
      <c r="O156" s="147" t="s">
        <v>318</v>
      </c>
      <c r="P156" s="142">
        <v>4873547.67</v>
      </c>
      <c r="Q156" s="142">
        <v>0</v>
      </c>
      <c r="R156" s="142">
        <v>0</v>
      </c>
      <c r="S156" s="142">
        <f t="shared" si="35"/>
        <v>4873547.67</v>
      </c>
      <c r="T156" s="142">
        <f t="shared" si="32"/>
        <v>757.43245885333283</v>
      </c>
      <c r="U156" s="142">
        <v>1145.9521626284134</v>
      </c>
      <c r="V156" s="213">
        <f t="shared" si="36"/>
        <v>1145.9521626284134</v>
      </c>
      <c r="W156" s="213">
        <f t="shared" si="37"/>
        <v>388.51970377508053</v>
      </c>
      <c r="X156" s="148" t="b">
        <f t="shared" si="38"/>
        <v>1</v>
      </c>
      <c r="Y156" s="211">
        <v>0</v>
      </c>
      <c r="Z156" s="211">
        <v>0</v>
      </c>
      <c r="AA156" s="211">
        <v>0</v>
      </c>
      <c r="AB156" s="211">
        <v>0</v>
      </c>
      <c r="AC156" s="211">
        <v>0</v>
      </c>
      <c r="AD156" s="211">
        <v>0</v>
      </c>
      <c r="AE156" s="211">
        <v>3</v>
      </c>
      <c r="AF156" s="214">
        <f>2457800*AE156/I156</f>
        <v>1145.9521626284134</v>
      </c>
      <c r="AG156" s="211">
        <v>0</v>
      </c>
      <c r="AH156" s="211">
        <v>0</v>
      </c>
      <c r="AI156" s="211">
        <v>0</v>
      </c>
      <c r="AJ156" s="211">
        <v>0</v>
      </c>
      <c r="AK156" s="211">
        <v>0</v>
      </c>
      <c r="AL156" s="214">
        <v>0</v>
      </c>
      <c r="AM156" s="211">
        <v>0</v>
      </c>
      <c r="AN156" s="211">
        <v>0</v>
      </c>
      <c r="AO156" s="214">
        <v>0</v>
      </c>
      <c r="AP156" s="211">
        <v>0</v>
      </c>
      <c r="AQ156" s="211">
        <v>0</v>
      </c>
      <c r="AR156" s="211">
        <v>0</v>
      </c>
      <c r="AS156" s="211"/>
    </row>
    <row r="157" spans="1:45" s="148" customFormat="1" ht="36" customHeight="1" x14ac:dyDescent="0.25">
      <c r="A157" s="148">
        <v>1</v>
      </c>
      <c r="B157" s="143">
        <f>SUBTOTAL(103,$A$16:A157)</f>
        <v>140</v>
      </c>
      <c r="C157" s="144" t="s">
        <v>385</v>
      </c>
      <c r="D157" s="145">
        <v>1949</v>
      </c>
      <c r="E157" s="145"/>
      <c r="F157" s="146" t="s">
        <v>320</v>
      </c>
      <c r="G157" s="145">
        <v>2</v>
      </c>
      <c r="H157" s="145" t="s">
        <v>300</v>
      </c>
      <c r="I157" s="142">
        <v>499.5</v>
      </c>
      <c r="J157" s="142">
        <v>450.4</v>
      </c>
      <c r="K157" s="142">
        <v>450.4</v>
      </c>
      <c r="L157" s="165">
        <v>16</v>
      </c>
      <c r="M157" s="145" t="s">
        <v>262</v>
      </c>
      <c r="N157" s="145" t="s">
        <v>263</v>
      </c>
      <c r="O157" s="147" t="s">
        <v>265</v>
      </c>
      <c r="P157" s="142">
        <v>2215482.85</v>
      </c>
      <c r="Q157" s="142">
        <v>0</v>
      </c>
      <c r="R157" s="142">
        <v>0</v>
      </c>
      <c r="S157" s="142">
        <f t="shared" si="35"/>
        <v>2215482.85</v>
      </c>
      <c r="T157" s="142">
        <f t="shared" si="32"/>
        <v>4435.4011011011016</v>
      </c>
      <c r="U157" s="142">
        <f>V157</f>
        <v>7922.6873913913923</v>
      </c>
      <c r="V157" s="213">
        <f t="shared" si="36"/>
        <v>7922.6873913913923</v>
      </c>
      <c r="W157" s="213">
        <f t="shared" si="37"/>
        <v>3487.2862902902907</v>
      </c>
      <c r="X157" s="148" t="b">
        <f t="shared" si="38"/>
        <v>1</v>
      </c>
      <c r="Y157" s="211">
        <v>0</v>
      </c>
      <c r="Z157" s="211">
        <v>0</v>
      </c>
      <c r="AA157" s="211">
        <v>0</v>
      </c>
      <c r="AB157" s="211">
        <v>0</v>
      </c>
      <c r="AC157" s="211">
        <v>0</v>
      </c>
      <c r="AD157" s="211">
        <v>0</v>
      </c>
      <c r="AE157" s="211">
        <v>0</v>
      </c>
      <c r="AF157" s="214">
        <v>0</v>
      </c>
      <c r="AG157" s="211">
        <v>443.8</v>
      </c>
      <c r="AH157" s="214">
        <f>8917.04*AG157/I157</f>
        <v>7922.6873913913923</v>
      </c>
      <c r="AI157" s="211">
        <v>0</v>
      </c>
      <c r="AJ157" s="211">
        <v>0</v>
      </c>
      <c r="AK157" s="211">
        <v>0</v>
      </c>
      <c r="AL157" s="214">
        <v>0</v>
      </c>
      <c r="AM157" s="211">
        <v>0</v>
      </c>
      <c r="AN157" s="211">
        <v>0</v>
      </c>
      <c r="AO157" s="214">
        <v>0</v>
      </c>
      <c r="AP157" s="211">
        <v>0</v>
      </c>
      <c r="AQ157" s="211">
        <v>0</v>
      </c>
      <c r="AR157" s="211">
        <v>0</v>
      </c>
      <c r="AS157" s="211"/>
    </row>
    <row r="158" spans="1:45" s="148" customFormat="1" ht="36" customHeight="1" x14ac:dyDescent="0.25">
      <c r="A158" s="148">
        <v>1</v>
      </c>
      <c r="B158" s="143">
        <f>SUBTOTAL(103,$A$16:A158)</f>
        <v>141</v>
      </c>
      <c r="C158" s="144" t="s">
        <v>386</v>
      </c>
      <c r="D158" s="145">
        <v>1992</v>
      </c>
      <c r="E158" s="145"/>
      <c r="F158" s="146" t="s">
        <v>264</v>
      </c>
      <c r="G158" s="145">
        <v>9</v>
      </c>
      <c r="H158" s="145" t="s">
        <v>308</v>
      </c>
      <c r="I158" s="142">
        <v>6502.8</v>
      </c>
      <c r="J158" s="142">
        <v>5914.7</v>
      </c>
      <c r="K158" s="142">
        <v>5914.7</v>
      </c>
      <c r="L158" s="165">
        <v>287</v>
      </c>
      <c r="M158" s="145" t="s">
        <v>262</v>
      </c>
      <c r="N158" s="145" t="s">
        <v>266</v>
      </c>
      <c r="O158" s="147" t="s">
        <v>961</v>
      </c>
      <c r="P158" s="142">
        <v>4885396.4400000004</v>
      </c>
      <c r="Q158" s="142">
        <v>0</v>
      </c>
      <c r="R158" s="142">
        <v>0</v>
      </c>
      <c r="S158" s="142">
        <f t="shared" si="35"/>
        <v>4885396.4400000004</v>
      </c>
      <c r="T158" s="142">
        <f t="shared" si="32"/>
        <v>751.27582579811781</v>
      </c>
      <c r="U158" s="142">
        <v>1133.8807898136188</v>
      </c>
      <c r="V158" s="213">
        <f t="shared" si="36"/>
        <v>1133.8807898136188</v>
      </c>
      <c r="W158" s="213">
        <f t="shared" si="37"/>
        <v>382.60496401550097</v>
      </c>
      <c r="X158" s="148" t="b">
        <f t="shared" si="38"/>
        <v>1</v>
      </c>
      <c r="Y158" s="211">
        <v>0</v>
      </c>
      <c r="Z158" s="211">
        <v>0</v>
      </c>
      <c r="AA158" s="211">
        <v>0</v>
      </c>
      <c r="AB158" s="211">
        <v>0</v>
      </c>
      <c r="AC158" s="211">
        <v>0</v>
      </c>
      <c r="AD158" s="211">
        <v>0</v>
      </c>
      <c r="AE158" s="211">
        <v>3</v>
      </c>
      <c r="AF158" s="214">
        <f>2457800*AE158/I158</f>
        <v>1133.8807898136188</v>
      </c>
      <c r="AG158" s="211">
        <v>0</v>
      </c>
      <c r="AH158" s="211">
        <v>0</v>
      </c>
      <c r="AI158" s="211">
        <v>0</v>
      </c>
      <c r="AJ158" s="211">
        <v>0</v>
      </c>
      <c r="AK158" s="211">
        <v>0</v>
      </c>
      <c r="AL158" s="214">
        <v>0</v>
      </c>
      <c r="AM158" s="211">
        <v>0</v>
      </c>
      <c r="AN158" s="211">
        <v>0</v>
      </c>
      <c r="AO158" s="214">
        <v>0</v>
      </c>
      <c r="AP158" s="211">
        <v>0</v>
      </c>
      <c r="AQ158" s="211">
        <v>0</v>
      </c>
      <c r="AR158" s="211">
        <v>0</v>
      </c>
      <c r="AS158" s="211"/>
    </row>
    <row r="159" spans="1:45" s="148" customFormat="1" ht="36" customHeight="1" x14ac:dyDescent="0.25">
      <c r="A159" s="148">
        <v>1</v>
      </c>
      <c r="B159" s="143">
        <f>SUBTOTAL(103,$A$16:A159)</f>
        <v>142</v>
      </c>
      <c r="C159" s="144" t="s">
        <v>387</v>
      </c>
      <c r="D159" s="145">
        <v>1974</v>
      </c>
      <c r="E159" s="145"/>
      <c r="F159" s="146" t="s">
        <v>264</v>
      </c>
      <c r="G159" s="145">
        <v>5</v>
      </c>
      <c r="H159" s="145" t="s">
        <v>366</v>
      </c>
      <c r="I159" s="142">
        <v>5896.3</v>
      </c>
      <c r="J159" s="142">
        <v>4495.2</v>
      </c>
      <c r="K159" s="142">
        <v>4495.2</v>
      </c>
      <c r="L159" s="165">
        <v>192</v>
      </c>
      <c r="M159" s="145" t="s">
        <v>262</v>
      </c>
      <c r="N159" s="145" t="s">
        <v>266</v>
      </c>
      <c r="O159" s="147" t="s">
        <v>321</v>
      </c>
      <c r="P159" s="142">
        <v>7884254.25</v>
      </c>
      <c r="Q159" s="142">
        <v>0</v>
      </c>
      <c r="R159" s="142">
        <v>0</v>
      </c>
      <c r="S159" s="142">
        <f t="shared" si="35"/>
        <v>7884254.25</v>
      </c>
      <c r="T159" s="142">
        <f t="shared" si="32"/>
        <v>1337.1528331326424</v>
      </c>
      <c r="U159" s="142">
        <f t="shared" ref="U159:U162" si="40">V159</f>
        <v>2273.0792144226043</v>
      </c>
      <c r="V159" s="213">
        <f t="shared" si="36"/>
        <v>2273.0792144226043</v>
      </c>
      <c r="W159" s="213">
        <f t="shared" si="37"/>
        <v>935.92638128996191</v>
      </c>
      <c r="X159" s="148" t="b">
        <f t="shared" si="38"/>
        <v>1</v>
      </c>
      <c r="Y159" s="211">
        <v>0</v>
      </c>
      <c r="Z159" s="211">
        <v>0</v>
      </c>
      <c r="AA159" s="211">
        <v>0</v>
      </c>
      <c r="AB159" s="211">
        <v>0</v>
      </c>
      <c r="AC159" s="211">
        <v>0</v>
      </c>
      <c r="AD159" s="211">
        <v>0</v>
      </c>
      <c r="AE159" s="211">
        <v>0</v>
      </c>
      <c r="AF159" s="214">
        <v>0</v>
      </c>
      <c r="AG159" s="211">
        <v>1503.05</v>
      </c>
      <c r="AH159" s="214">
        <f>8917.04*AG159/I159</f>
        <v>2273.0792144226043</v>
      </c>
      <c r="AI159" s="211">
        <v>0</v>
      </c>
      <c r="AJ159" s="211">
        <v>0</v>
      </c>
      <c r="AK159" s="211">
        <v>0</v>
      </c>
      <c r="AL159" s="214">
        <v>0</v>
      </c>
      <c r="AM159" s="211">
        <v>0</v>
      </c>
      <c r="AN159" s="211">
        <v>0</v>
      </c>
      <c r="AO159" s="214">
        <v>0</v>
      </c>
      <c r="AP159" s="211">
        <v>0</v>
      </c>
      <c r="AQ159" s="211">
        <v>0</v>
      </c>
      <c r="AR159" s="211">
        <v>0</v>
      </c>
      <c r="AS159" s="211"/>
    </row>
    <row r="160" spans="1:45" s="148" customFormat="1" ht="36" customHeight="1" x14ac:dyDescent="0.25">
      <c r="A160" s="148">
        <v>1</v>
      </c>
      <c r="B160" s="143">
        <f>SUBTOTAL(103,$A$16:A160)</f>
        <v>143</v>
      </c>
      <c r="C160" s="144" t="s">
        <v>388</v>
      </c>
      <c r="D160" s="145">
        <v>1974</v>
      </c>
      <c r="E160" s="145"/>
      <c r="F160" s="146" t="s">
        <v>264</v>
      </c>
      <c r="G160" s="145">
        <v>5</v>
      </c>
      <c r="H160" s="145" t="s">
        <v>304</v>
      </c>
      <c r="I160" s="142">
        <v>3647.3</v>
      </c>
      <c r="J160" s="142">
        <v>3647.3</v>
      </c>
      <c r="K160" s="142">
        <v>2672.9</v>
      </c>
      <c r="L160" s="165">
        <v>113</v>
      </c>
      <c r="M160" s="145" t="s">
        <v>262</v>
      </c>
      <c r="N160" s="145" t="s">
        <v>266</v>
      </c>
      <c r="O160" s="147" t="s">
        <v>322</v>
      </c>
      <c r="P160" s="142">
        <v>2908813.4299999997</v>
      </c>
      <c r="Q160" s="142">
        <v>0</v>
      </c>
      <c r="R160" s="142">
        <v>0</v>
      </c>
      <c r="S160" s="142">
        <f t="shared" si="35"/>
        <v>2908813.4299999997</v>
      </c>
      <c r="T160" s="142">
        <f t="shared" si="32"/>
        <v>797.52513640227005</v>
      </c>
      <c r="U160" s="142">
        <f t="shared" si="40"/>
        <v>2286.4568718778278</v>
      </c>
      <c r="V160" s="213">
        <f t="shared" si="36"/>
        <v>2286.4568718778278</v>
      </c>
      <c r="W160" s="213">
        <f t="shared" si="37"/>
        <v>1488.9317354755576</v>
      </c>
      <c r="X160" s="148" t="b">
        <f t="shared" si="38"/>
        <v>1</v>
      </c>
      <c r="Y160" s="211">
        <v>0</v>
      </c>
      <c r="Z160" s="211">
        <v>0</v>
      </c>
      <c r="AA160" s="211">
        <v>0</v>
      </c>
      <c r="AB160" s="211">
        <v>0</v>
      </c>
      <c r="AC160" s="211">
        <v>0</v>
      </c>
      <c r="AD160" s="211">
        <v>0</v>
      </c>
      <c r="AE160" s="211">
        <v>0</v>
      </c>
      <c r="AF160" s="214">
        <v>0</v>
      </c>
      <c r="AG160" s="211">
        <v>935.22</v>
      </c>
      <c r="AH160" s="214">
        <f>8917.04*AG160/I160</f>
        <v>2286.4568718778278</v>
      </c>
      <c r="AI160" s="211">
        <v>0</v>
      </c>
      <c r="AJ160" s="211">
        <v>0</v>
      </c>
      <c r="AK160" s="211">
        <v>0</v>
      </c>
      <c r="AL160" s="214">
        <v>0</v>
      </c>
      <c r="AM160" s="211">
        <v>0</v>
      </c>
      <c r="AN160" s="211">
        <v>0</v>
      </c>
      <c r="AO160" s="214">
        <v>0</v>
      </c>
      <c r="AP160" s="211">
        <v>0</v>
      </c>
      <c r="AQ160" s="211">
        <v>0</v>
      </c>
      <c r="AR160" s="211">
        <v>0</v>
      </c>
      <c r="AS160" s="211"/>
    </row>
    <row r="161" spans="1:45" s="148" customFormat="1" ht="36" customHeight="1" x14ac:dyDescent="0.25">
      <c r="A161" s="148">
        <v>1</v>
      </c>
      <c r="B161" s="143">
        <f>SUBTOTAL(103,$A$16:A161)</f>
        <v>144</v>
      </c>
      <c r="C161" s="144" t="s">
        <v>389</v>
      </c>
      <c r="D161" s="145">
        <v>1958</v>
      </c>
      <c r="E161" s="145"/>
      <c r="F161" s="146" t="s">
        <v>264</v>
      </c>
      <c r="G161" s="145">
        <v>2</v>
      </c>
      <c r="H161" s="145" t="s">
        <v>299</v>
      </c>
      <c r="I161" s="142">
        <v>592.70000000000005</v>
      </c>
      <c r="J161" s="142">
        <v>548</v>
      </c>
      <c r="K161" s="142">
        <v>548</v>
      </c>
      <c r="L161" s="165">
        <v>26</v>
      </c>
      <c r="M161" s="145" t="s">
        <v>262</v>
      </c>
      <c r="N161" s="145" t="s">
        <v>263</v>
      </c>
      <c r="O161" s="147" t="s">
        <v>265</v>
      </c>
      <c r="P161" s="142">
        <v>2189551</v>
      </c>
      <c r="Q161" s="142">
        <v>0</v>
      </c>
      <c r="R161" s="142">
        <v>0</v>
      </c>
      <c r="S161" s="142">
        <f t="shared" si="35"/>
        <v>2189551</v>
      </c>
      <c r="T161" s="142">
        <f t="shared" si="32"/>
        <v>3694.197739159777</v>
      </c>
      <c r="U161" s="142">
        <f t="shared" si="40"/>
        <v>7116.1800573646033</v>
      </c>
      <c r="V161" s="213">
        <f t="shared" si="36"/>
        <v>7116.1800573646033</v>
      </c>
      <c r="W161" s="213">
        <f t="shared" si="37"/>
        <v>3421.9823182048262</v>
      </c>
      <c r="X161" s="148" t="b">
        <f t="shared" si="38"/>
        <v>1</v>
      </c>
      <c r="Y161" s="211">
        <v>0</v>
      </c>
      <c r="Z161" s="211">
        <v>0</v>
      </c>
      <c r="AA161" s="211">
        <v>0</v>
      </c>
      <c r="AB161" s="211">
        <v>0</v>
      </c>
      <c r="AC161" s="211">
        <v>0</v>
      </c>
      <c r="AD161" s="211">
        <v>0</v>
      </c>
      <c r="AE161" s="211">
        <v>0</v>
      </c>
      <c r="AF161" s="214">
        <v>0</v>
      </c>
      <c r="AG161" s="211">
        <v>473</v>
      </c>
      <c r="AH161" s="214">
        <f>8917.04*AG161/I161</f>
        <v>7116.1800573646033</v>
      </c>
      <c r="AI161" s="211">
        <v>0</v>
      </c>
      <c r="AJ161" s="211">
        <v>0</v>
      </c>
      <c r="AK161" s="211">
        <v>0</v>
      </c>
      <c r="AL161" s="214">
        <v>0</v>
      </c>
      <c r="AM161" s="211">
        <v>0</v>
      </c>
      <c r="AN161" s="211">
        <v>0</v>
      </c>
      <c r="AO161" s="214">
        <v>0</v>
      </c>
      <c r="AP161" s="211">
        <v>0</v>
      </c>
      <c r="AQ161" s="211">
        <v>0</v>
      </c>
      <c r="AR161" s="211">
        <v>0</v>
      </c>
      <c r="AS161" s="211"/>
    </row>
    <row r="162" spans="1:45" s="148" customFormat="1" ht="36" customHeight="1" x14ac:dyDescent="0.25">
      <c r="A162" s="148">
        <v>1</v>
      </c>
      <c r="B162" s="143">
        <f>SUBTOTAL(103,$A$16:A162)</f>
        <v>145</v>
      </c>
      <c r="C162" s="144" t="s">
        <v>390</v>
      </c>
      <c r="D162" s="145">
        <v>1961</v>
      </c>
      <c r="E162" s="145"/>
      <c r="F162" s="146" t="s">
        <v>264</v>
      </c>
      <c r="G162" s="145">
        <v>2</v>
      </c>
      <c r="H162" s="145" t="s">
        <v>299</v>
      </c>
      <c r="I162" s="142">
        <v>679.5</v>
      </c>
      <c r="J162" s="142">
        <v>630.79999999999995</v>
      </c>
      <c r="K162" s="142">
        <v>630.79999999999995</v>
      </c>
      <c r="L162" s="165">
        <v>43</v>
      </c>
      <c r="M162" s="145" t="s">
        <v>262</v>
      </c>
      <c r="N162" s="145" t="s">
        <v>266</v>
      </c>
      <c r="O162" s="147" t="s">
        <v>321</v>
      </c>
      <c r="P162" s="142">
        <v>2855710.47</v>
      </c>
      <c r="Q162" s="142">
        <v>0</v>
      </c>
      <c r="R162" s="142">
        <v>0</v>
      </c>
      <c r="S162" s="142">
        <f t="shared" si="35"/>
        <v>2855710.47</v>
      </c>
      <c r="T162" s="142">
        <f t="shared" si="32"/>
        <v>4202.6644150110378</v>
      </c>
      <c r="U162" s="142">
        <f t="shared" si="40"/>
        <v>7217.618837380428</v>
      </c>
      <c r="V162" s="213">
        <f t="shared" si="36"/>
        <v>7217.618837380428</v>
      </c>
      <c r="W162" s="213">
        <f t="shared" si="37"/>
        <v>3014.9544223693902</v>
      </c>
      <c r="X162" s="148" t="b">
        <f t="shared" si="38"/>
        <v>1</v>
      </c>
      <c r="Y162" s="211">
        <v>0</v>
      </c>
      <c r="Z162" s="211">
        <v>0</v>
      </c>
      <c r="AA162" s="211">
        <v>0</v>
      </c>
      <c r="AB162" s="211">
        <v>0</v>
      </c>
      <c r="AC162" s="211">
        <v>0</v>
      </c>
      <c r="AD162" s="211">
        <v>0</v>
      </c>
      <c r="AE162" s="211">
        <v>0</v>
      </c>
      <c r="AF162" s="214">
        <v>0</v>
      </c>
      <c r="AG162" s="211">
        <v>550</v>
      </c>
      <c r="AH162" s="214">
        <f>8917.04*AG162/I162</f>
        <v>7217.618837380428</v>
      </c>
      <c r="AI162" s="211">
        <v>0</v>
      </c>
      <c r="AJ162" s="211">
        <v>0</v>
      </c>
      <c r="AK162" s="211">
        <v>0</v>
      </c>
      <c r="AL162" s="214">
        <v>0</v>
      </c>
      <c r="AM162" s="211">
        <v>0</v>
      </c>
      <c r="AN162" s="211">
        <v>0</v>
      </c>
      <c r="AO162" s="214">
        <v>0</v>
      </c>
      <c r="AP162" s="211">
        <v>0</v>
      </c>
      <c r="AQ162" s="211">
        <v>0</v>
      </c>
      <c r="AR162" s="211">
        <v>0</v>
      </c>
      <c r="AS162" s="211"/>
    </row>
    <row r="163" spans="1:45" s="148" customFormat="1" ht="36" customHeight="1" x14ac:dyDescent="0.25">
      <c r="A163" s="148">
        <v>1</v>
      </c>
      <c r="B163" s="143">
        <f>SUBTOTAL(103,$A$16:A163)</f>
        <v>146</v>
      </c>
      <c r="C163" s="144" t="s">
        <v>391</v>
      </c>
      <c r="D163" s="145">
        <v>1973</v>
      </c>
      <c r="E163" s="145"/>
      <c r="F163" s="146" t="s">
        <v>264</v>
      </c>
      <c r="G163" s="145">
        <v>5</v>
      </c>
      <c r="H163" s="145" t="s">
        <v>299</v>
      </c>
      <c r="I163" s="142">
        <v>4577.26</v>
      </c>
      <c r="J163" s="142">
        <v>2855</v>
      </c>
      <c r="K163" s="142">
        <v>2787.4</v>
      </c>
      <c r="L163" s="165">
        <v>181</v>
      </c>
      <c r="M163" s="145" t="s">
        <v>262</v>
      </c>
      <c r="N163" s="145" t="s">
        <v>266</v>
      </c>
      <c r="O163" s="147" t="s">
        <v>317</v>
      </c>
      <c r="P163" s="142">
        <v>3945816.73</v>
      </c>
      <c r="Q163" s="142">
        <v>0</v>
      </c>
      <c r="R163" s="142">
        <v>0</v>
      </c>
      <c r="S163" s="142">
        <f t="shared" si="35"/>
        <v>3945816.73</v>
      </c>
      <c r="T163" s="142">
        <f t="shared" si="32"/>
        <v>862.04776001363257</v>
      </c>
      <c r="U163" s="142">
        <v>3259.66</v>
      </c>
      <c r="V163" s="213">
        <f t="shared" si="36"/>
        <v>3259.66</v>
      </c>
      <c r="W163" s="213">
        <f t="shared" si="37"/>
        <v>2397.6122399863671</v>
      </c>
      <c r="X163" s="148" t="b">
        <f t="shared" si="38"/>
        <v>1</v>
      </c>
      <c r="Y163" s="211">
        <v>0</v>
      </c>
      <c r="Z163" s="211">
        <v>0</v>
      </c>
      <c r="AA163" s="211">
        <v>3259.66</v>
      </c>
      <c r="AB163" s="211">
        <v>0</v>
      </c>
      <c r="AC163" s="211">
        <v>0</v>
      </c>
      <c r="AD163" s="211">
        <v>0</v>
      </c>
      <c r="AE163" s="211">
        <v>0</v>
      </c>
      <c r="AF163" s="214">
        <v>0</v>
      </c>
      <c r="AG163" s="211">
        <v>0</v>
      </c>
      <c r="AH163" s="211">
        <v>0</v>
      </c>
      <c r="AI163" s="211">
        <v>0</v>
      </c>
      <c r="AJ163" s="211">
        <v>0</v>
      </c>
      <c r="AK163" s="211">
        <v>0</v>
      </c>
      <c r="AL163" s="214">
        <v>0</v>
      </c>
      <c r="AM163" s="211">
        <v>0</v>
      </c>
      <c r="AN163" s="211">
        <v>0</v>
      </c>
      <c r="AO163" s="214">
        <v>0</v>
      </c>
      <c r="AP163" s="211">
        <v>0</v>
      </c>
      <c r="AQ163" s="211">
        <v>0</v>
      </c>
      <c r="AR163" s="211">
        <v>0</v>
      </c>
      <c r="AS163" s="211"/>
    </row>
    <row r="164" spans="1:45" s="148" customFormat="1" ht="36" customHeight="1" x14ac:dyDescent="0.25">
      <c r="A164" s="148">
        <v>1</v>
      </c>
      <c r="B164" s="143">
        <f>SUBTOTAL(103,$A$16:A164)</f>
        <v>147</v>
      </c>
      <c r="C164" s="144" t="s">
        <v>196</v>
      </c>
      <c r="D164" s="145">
        <v>1986</v>
      </c>
      <c r="E164" s="145"/>
      <c r="F164" s="146" t="s">
        <v>307</v>
      </c>
      <c r="G164" s="145">
        <v>5</v>
      </c>
      <c r="H164" s="145" t="s">
        <v>366</v>
      </c>
      <c r="I164" s="142">
        <v>6281</v>
      </c>
      <c r="J164" s="142">
        <v>4728.1000000000004</v>
      </c>
      <c r="K164" s="142">
        <v>4728.1000000000004</v>
      </c>
      <c r="L164" s="165">
        <v>195</v>
      </c>
      <c r="M164" s="145" t="s">
        <v>262</v>
      </c>
      <c r="N164" s="145" t="s">
        <v>266</v>
      </c>
      <c r="O164" s="147" t="s">
        <v>322</v>
      </c>
      <c r="P164" s="142">
        <v>2766905.7600000002</v>
      </c>
      <c r="Q164" s="142">
        <v>0</v>
      </c>
      <c r="R164" s="142">
        <v>0</v>
      </c>
      <c r="S164" s="142">
        <f t="shared" si="35"/>
        <v>2766905.7600000002</v>
      </c>
      <c r="T164" s="142">
        <f t="shared" si="32"/>
        <v>440.51994268428598</v>
      </c>
      <c r="U164" s="142">
        <f t="shared" ref="U164:U166" si="41">V164</f>
        <v>1689.9927425569178</v>
      </c>
      <c r="V164" s="213">
        <f t="shared" si="36"/>
        <v>1689.9927425569178</v>
      </c>
      <c r="W164" s="213">
        <f t="shared" si="37"/>
        <v>1249.4727998726319</v>
      </c>
      <c r="X164" s="148" t="b">
        <f t="shared" si="38"/>
        <v>1</v>
      </c>
      <c r="Y164" s="211">
        <v>0</v>
      </c>
      <c r="Z164" s="211">
        <v>0</v>
      </c>
      <c r="AA164" s="211">
        <v>0</v>
      </c>
      <c r="AB164" s="211">
        <v>0</v>
      </c>
      <c r="AC164" s="211">
        <v>0</v>
      </c>
      <c r="AD164" s="211">
        <v>0</v>
      </c>
      <c r="AE164" s="211">
        <v>0</v>
      </c>
      <c r="AF164" s="214">
        <v>0</v>
      </c>
      <c r="AG164" s="211">
        <v>1190.4000000000001</v>
      </c>
      <c r="AH164" s="214">
        <f>8917.04*AG164/I164</f>
        <v>1689.9927425569178</v>
      </c>
      <c r="AI164" s="211">
        <v>0</v>
      </c>
      <c r="AJ164" s="211">
        <v>0</v>
      </c>
      <c r="AK164" s="211">
        <v>0</v>
      </c>
      <c r="AL164" s="214">
        <v>0</v>
      </c>
      <c r="AM164" s="211">
        <v>0</v>
      </c>
      <c r="AN164" s="211">
        <v>0</v>
      </c>
      <c r="AO164" s="214">
        <v>0</v>
      </c>
      <c r="AP164" s="211">
        <v>0</v>
      </c>
      <c r="AQ164" s="211">
        <v>0</v>
      </c>
      <c r="AR164" s="211">
        <v>0</v>
      </c>
      <c r="AS164" s="211"/>
    </row>
    <row r="165" spans="1:45" s="148" customFormat="1" ht="36" customHeight="1" x14ac:dyDescent="0.25">
      <c r="A165" s="148">
        <v>1</v>
      </c>
      <c r="B165" s="143">
        <f>SUBTOTAL(103,$A$16:A165)</f>
        <v>148</v>
      </c>
      <c r="C165" s="144" t="s">
        <v>392</v>
      </c>
      <c r="D165" s="145">
        <v>1948</v>
      </c>
      <c r="E165" s="145"/>
      <c r="F165" s="146" t="s">
        <v>320</v>
      </c>
      <c r="G165" s="145">
        <v>2</v>
      </c>
      <c r="H165" s="145" t="s">
        <v>300</v>
      </c>
      <c r="I165" s="142">
        <v>380.35</v>
      </c>
      <c r="J165" s="142">
        <v>328.8</v>
      </c>
      <c r="K165" s="142">
        <v>328.8</v>
      </c>
      <c r="L165" s="165">
        <v>16</v>
      </c>
      <c r="M165" s="145" t="s">
        <v>262</v>
      </c>
      <c r="N165" s="145" t="s">
        <v>266</v>
      </c>
      <c r="O165" s="147" t="s">
        <v>317</v>
      </c>
      <c r="P165" s="142">
        <v>1828369.47</v>
      </c>
      <c r="Q165" s="142">
        <v>0</v>
      </c>
      <c r="R165" s="142">
        <v>0</v>
      </c>
      <c r="S165" s="142">
        <f t="shared" si="35"/>
        <v>1828369.47</v>
      </c>
      <c r="T165" s="142">
        <f t="shared" si="32"/>
        <v>4807.0710398317333</v>
      </c>
      <c r="U165" s="142">
        <f t="shared" si="41"/>
        <v>8017.9510450900489</v>
      </c>
      <c r="V165" s="213">
        <f t="shared" si="36"/>
        <v>8017.9510450900489</v>
      </c>
      <c r="W165" s="213">
        <f t="shared" si="37"/>
        <v>3210.8800052583156</v>
      </c>
      <c r="X165" s="148" t="b">
        <f t="shared" si="38"/>
        <v>1</v>
      </c>
      <c r="Y165" s="211">
        <v>0</v>
      </c>
      <c r="Z165" s="211">
        <v>0</v>
      </c>
      <c r="AA165" s="211">
        <v>0</v>
      </c>
      <c r="AB165" s="211">
        <v>0</v>
      </c>
      <c r="AC165" s="211">
        <v>0</v>
      </c>
      <c r="AD165" s="211">
        <v>0</v>
      </c>
      <c r="AE165" s="211">
        <v>0</v>
      </c>
      <c r="AF165" s="214">
        <v>0</v>
      </c>
      <c r="AG165" s="211">
        <v>342</v>
      </c>
      <c r="AH165" s="214">
        <f>8917.04*AG165/I165</f>
        <v>8017.9510450900489</v>
      </c>
      <c r="AI165" s="211">
        <v>0</v>
      </c>
      <c r="AJ165" s="211">
        <v>0</v>
      </c>
      <c r="AK165" s="211">
        <v>0</v>
      </c>
      <c r="AL165" s="214">
        <v>0</v>
      </c>
      <c r="AM165" s="211">
        <v>0</v>
      </c>
      <c r="AN165" s="211">
        <v>0</v>
      </c>
      <c r="AO165" s="214">
        <v>0</v>
      </c>
      <c r="AP165" s="211">
        <v>0</v>
      </c>
      <c r="AQ165" s="211">
        <v>0</v>
      </c>
      <c r="AR165" s="211">
        <v>0</v>
      </c>
      <c r="AS165" s="211"/>
    </row>
    <row r="166" spans="1:45" s="148" customFormat="1" ht="36" customHeight="1" x14ac:dyDescent="0.25">
      <c r="A166" s="148">
        <v>1</v>
      </c>
      <c r="B166" s="143">
        <f>SUBTOTAL(103,$A$16:A166)</f>
        <v>149</v>
      </c>
      <c r="C166" s="144" t="s">
        <v>393</v>
      </c>
      <c r="D166" s="145">
        <v>1972</v>
      </c>
      <c r="E166" s="145"/>
      <c r="F166" s="146" t="s">
        <v>264</v>
      </c>
      <c r="G166" s="145">
        <v>5</v>
      </c>
      <c r="H166" s="145" t="s">
        <v>2203</v>
      </c>
      <c r="I166" s="142">
        <v>6552.34</v>
      </c>
      <c r="J166" s="142">
        <v>6023.94</v>
      </c>
      <c r="K166" s="142">
        <v>6023.94</v>
      </c>
      <c r="L166" s="165">
        <v>307</v>
      </c>
      <c r="M166" s="145" t="s">
        <v>262</v>
      </c>
      <c r="N166" s="145" t="s">
        <v>266</v>
      </c>
      <c r="O166" s="147" t="s">
        <v>324</v>
      </c>
      <c r="P166" s="142">
        <v>9316893.9800000004</v>
      </c>
      <c r="Q166" s="142">
        <v>0</v>
      </c>
      <c r="R166" s="142">
        <v>0</v>
      </c>
      <c r="S166" s="142">
        <f t="shared" si="35"/>
        <v>9316893.9800000004</v>
      </c>
      <c r="T166" s="142">
        <f t="shared" si="32"/>
        <v>1421.9185787062331</v>
      </c>
      <c r="U166" s="142">
        <f t="shared" si="41"/>
        <v>2740.8404569970426</v>
      </c>
      <c r="V166" s="213">
        <f t="shared" si="36"/>
        <v>2740.8404569970426</v>
      </c>
      <c r="W166" s="213">
        <f t="shared" si="37"/>
        <v>1318.9218782908094</v>
      </c>
      <c r="X166" s="148" t="b">
        <f t="shared" si="38"/>
        <v>1</v>
      </c>
      <c r="Y166" s="211">
        <v>0</v>
      </c>
      <c r="Z166" s="211">
        <v>0</v>
      </c>
      <c r="AA166" s="211">
        <v>0</v>
      </c>
      <c r="AB166" s="211">
        <v>0</v>
      </c>
      <c r="AC166" s="211">
        <v>0</v>
      </c>
      <c r="AD166" s="211">
        <v>0</v>
      </c>
      <c r="AE166" s="211">
        <v>0</v>
      </c>
      <c r="AF166" s="214">
        <v>0</v>
      </c>
      <c r="AG166" s="211">
        <v>2014</v>
      </c>
      <c r="AH166" s="214">
        <f>8917.04*AG166/I166</f>
        <v>2740.8404569970426</v>
      </c>
      <c r="AI166" s="211">
        <v>0</v>
      </c>
      <c r="AJ166" s="211">
        <v>0</v>
      </c>
      <c r="AK166" s="211">
        <v>0</v>
      </c>
      <c r="AL166" s="214">
        <v>0</v>
      </c>
      <c r="AM166" s="211">
        <v>0</v>
      </c>
      <c r="AN166" s="211">
        <v>0</v>
      </c>
      <c r="AO166" s="214">
        <v>0</v>
      </c>
      <c r="AP166" s="211">
        <v>0</v>
      </c>
      <c r="AQ166" s="211">
        <v>0</v>
      </c>
      <c r="AR166" s="211">
        <v>0</v>
      </c>
      <c r="AS166" s="211"/>
    </row>
    <row r="167" spans="1:45" s="148" customFormat="1" ht="36" customHeight="1" x14ac:dyDescent="0.25">
      <c r="A167" s="148">
        <v>1</v>
      </c>
      <c r="B167" s="143">
        <f>SUBTOTAL(103,$A$16:A167)</f>
        <v>150</v>
      </c>
      <c r="C167" s="144" t="s">
        <v>1118</v>
      </c>
      <c r="D167" s="145">
        <v>1958</v>
      </c>
      <c r="E167" s="145"/>
      <c r="F167" s="146" t="s">
        <v>264</v>
      </c>
      <c r="G167" s="145">
        <v>2</v>
      </c>
      <c r="H167" s="145" t="s">
        <v>299</v>
      </c>
      <c r="I167" s="142">
        <v>731.63</v>
      </c>
      <c r="J167" s="142">
        <v>675.13</v>
      </c>
      <c r="K167" s="142">
        <v>675.13</v>
      </c>
      <c r="L167" s="165">
        <v>27</v>
      </c>
      <c r="M167" s="145" t="s">
        <v>262</v>
      </c>
      <c r="N167" s="145" t="s">
        <v>263</v>
      </c>
      <c r="O167" s="147" t="s">
        <v>265</v>
      </c>
      <c r="P167" s="142">
        <v>1472380.11</v>
      </c>
      <c r="Q167" s="142">
        <v>0</v>
      </c>
      <c r="R167" s="142">
        <v>0</v>
      </c>
      <c r="S167" s="142">
        <f t="shared" si="35"/>
        <v>1472380.11</v>
      </c>
      <c r="T167" s="142">
        <f t="shared" si="32"/>
        <v>2012.4654675177346</v>
      </c>
      <c r="U167" s="142">
        <v>4255.1000000000004</v>
      </c>
      <c r="V167" s="213">
        <f t="shared" si="36"/>
        <v>4255.1000000000004</v>
      </c>
      <c r="W167" s="213">
        <f t="shared" si="37"/>
        <v>2242.634532482266</v>
      </c>
      <c r="X167" s="148" t="b">
        <f t="shared" si="38"/>
        <v>1</v>
      </c>
      <c r="Y167" s="211">
        <v>0</v>
      </c>
      <c r="Z167" s="211">
        <v>0</v>
      </c>
      <c r="AA167" s="211">
        <v>3259.66</v>
      </c>
      <c r="AB167" s="211">
        <v>184.98</v>
      </c>
      <c r="AC167" s="211">
        <v>810.46</v>
      </c>
      <c r="AD167" s="211">
        <v>0</v>
      </c>
      <c r="AE167" s="211">
        <v>0</v>
      </c>
      <c r="AF167" s="214">
        <v>0</v>
      </c>
      <c r="AG167" s="211">
        <v>0</v>
      </c>
      <c r="AH167" s="211">
        <v>0</v>
      </c>
      <c r="AI167" s="211">
        <v>0</v>
      </c>
      <c r="AJ167" s="211">
        <v>0</v>
      </c>
      <c r="AK167" s="211">
        <v>0</v>
      </c>
      <c r="AL167" s="214">
        <v>0</v>
      </c>
      <c r="AM167" s="211">
        <v>0</v>
      </c>
      <c r="AN167" s="211">
        <v>0</v>
      </c>
      <c r="AO167" s="214">
        <v>0</v>
      </c>
      <c r="AP167" s="211">
        <v>0</v>
      </c>
      <c r="AQ167" s="211">
        <v>0</v>
      </c>
      <c r="AR167" s="211">
        <v>0</v>
      </c>
      <c r="AS167" s="211"/>
    </row>
    <row r="168" spans="1:45" s="148" customFormat="1" ht="36" customHeight="1" x14ac:dyDescent="0.25">
      <c r="A168" s="148">
        <v>1</v>
      </c>
      <c r="B168" s="143">
        <f>SUBTOTAL(103,$A$16:A168)</f>
        <v>151</v>
      </c>
      <c r="C168" s="144" t="s">
        <v>1119</v>
      </c>
      <c r="D168" s="145">
        <v>1963</v>
      </c>
      <c r="E168" s="145"/>
      <c r="F168" s="146" t="s">
        <v>264</v>
      </c>
      <c r="G168" s="145">
        <v>3</v>
      </c>
      <c r="H168" s="145" t="s">
        <v>299</v>
      </c>
      <c r="I168" s="142">
        <v>518.79999999999995</v>
      </c>
      <c r="J168" s="142">
        <v>518.73</v>
      </c>
      <c r="K168" s="142">
        <v>518.73</v>
      </c>
      <c r="L168" s="165">
        <v>28</v>
      </c>
      <c r="M168" s="145" t="s">
        <v>262</v>
      </c>
      <c r="N168" s="145" t="s">
        <v>263</v>
      </c>
      <c r="O168" s="147" t="s">
        <v>265</v>
      </c>
      <c r="P168" s="142">
        <v>1557950.91</v>
      </c>
      <c r="Q168" s="142">
        <v>0</v>
      </c>
      <c r="R168" s="142">
        <v>0</v>
      </c>
      <c r="S168" s="142">
        <f t="shared" si="35"/>
        <v>1557950.91</v>
      </c>
      <c r="T168" s="142">
        <f t="shared" si="32"/>
        <v>3002.9894178874329</v>
      </c>
      <c r="U168" s="142">
        <f>V168</f>
        <v>5689.1677717810344</v>
      </c>
      <c r="V168" s="213">
        <f t="shared" si="36"/>
        <v>5689.1677717810344</v>
      </c>
      <c r="W168" s="213">
        <f t="shared" si="37"/>
        <v>2686.1783538936015</v>
      </c>
      <c r="X168" s="148" t="b">
        <f t="shared" si="38"/>
        <v>1</v>
      </c>
      <c r="Y168" s="211">
        <v>0</v>
      </c>
      <c r="Z168" s="211">
        <v>0</v>
      </c>
      <c r="AA168" s="211">
        <v>0</v>
      </c>
      <c r="AB168" s="211">
        <v>0</v>
      </c>
      <c r="AC168" s="211">
        <v>0</v>
      </c>
      <c r="AD168" s="211">
        <v>0</v>
      </c>
      <c r="AE168" s="211">
        <v>0</v>
      </c>
      <c r="AF168" s="214">
        <v>0</v>
      </c>
      <c r="AG168" s="211">
        <v>331</v>
      </c>
      <c r="AH168" s="214">
        <f>8917.04*AG168/I168</f>
        <v>5689.1677717810344</v>
      </c>
      <c r="AI168" s="211">
        <v>0</v>
      </c>
      <c r="AJ168" s="211">
        <v>0</v>
      </c>
      <c r="AK168" s="211">
        <v>0</v>
      </c>
      <c r="AL168" s="214">
        <v>0</v>
      </c>
      <c r="AM168" s="211">
        <v>0</v>
      </c>
      <c r="AN168" s="211">
        <v>0</v>
      </c>
      <c r="AO168" s="214">
        <v>0</v>
      </c>
      <c r="AP168" s="211">
        <v>0</v>
      </c>
      <c r="AQ168" s="211">
        <v>0</v>
      </c>
      <c r="AR168" s="211">
        <v>0</v>
      </c>
      <c r="AS168" s="211"/>
    </row>
    <row r="169" spans="1:45" s="148" customFormat="1" ht="36" customHeight="1" x14ac:dyDescent="0.25">
      <c r="A169" s="148">
        <v>1</v>
      </c>
      <c r="B169" s="143">
        <f>SUBTOTAL(103,$A$16:A169)</f>
        <v>152</v>
      </c>
      <c r="C169" s="144" t="s">
        <v>1120</v>
      </c>
      <c r="D169" s="145">
        <v>1989</v>
      </c>
      <c r="E169" s="145"/>
      <c r="F169" s="146" t="s">
        <v>264</v>
      </c>
      <c r="G169" s="145">
        <v>9</v>
      </c>
      <c r="H169" s="145" t="s">
        <v>299</v>
      </c>
      <c r="I169" s="142">
        <v>4913</v>
      </c>
      <c r="J169" s="142">
        <v>3935.8</v>
      </c>
      <c r="K169" s="142">
        <v>3935.8</v>
      </c>
      <c r="L169" s="165">
        <v>173</v>
      </c>
      <c r="M169" s="145" t="s">
        <v>262</v>
      </c>
      <c r="N169" s="145" t="s">
        <v>266</v>
      </c>
      <c r="O169" s="147" t="s">
        <v>321</v>
      </c>
      <c r="P169" s="142">
        <v>2712861.94</v>
      </c>
      <c r="Q169" s="142">
        <v>0</v>
      </c>
      <c r="R169" s="142">
        <v>0</v>
      </c>
      <c r="S169" s="142">
        <f t="shared" si="35"/>
        <v>2712861.94</v>
      </c>
      <c r="T169" s="142">
        <f t="shared" si="32"/>
        <v>552.18032566659883</v>
      </c>
      <c r="U169" s="142">
        <v>1000.5292082230816</v>
      </c>
      <c r="V169" s="213">
        <f t="shared" si="36"/>
        <v>1000.5292082230816</v>
      </c>
      <c r="W169" s="213">
        <f t="shared" si="37"/>
        <v>448.34888255648275</v>
      </c>
      <c r="X169" s="148" t="b">
        <f t="shared" si="38"/>
        <v>1</v>
      </c>
      <c r="Y169" s="211">
        <v>0</v>
      </c>
      <c r="Z169" s="211">
        <v>0</v>
      </c>
      <c r="AA169" s="211">
        <v>0</v>
      </c>
      <c r="AB169" s="211">
        <v>0</v>
      </c>
      <c r="AC169" s="211">
        <v>0</v>
      </c>
      <c r="AD169" s="211">
        <v>0</v>
      </c>
      <c r="AE169" s="211">
        <v>2</v>
      </c>
      <c r="AF169" s="214">
        <f>2457800*AE169/I169</f>
        <v>1000.5292082230816</v>
      </c>
      <c r="AG169" s="211">
        <v>0</v>
      </c>
      <c r="AH169" s="211">
        <v>0</v>
      </c>
      <c r="AI169" s="211">
        <v>0</v>
      </c>
      <c r="AJ169" s="211">
        <v>0</v>
      </c>
      <c r="AK169" s="211">
        <v>0</v>
      </c>
      <c r="AL169" s="214">
        <v>0</v>
      </c>
      <c r="AM169" s="211">
        <v>0</v>
      </c>
      <c r="AN169" s="211">
        <v>0</v>
      </c>
      <c r="AO169" s="214">
        <v>0</v>
      </c>
      <c r="AP169" s="211">
        <v>0</v>
      </c>
      <c r="AQ169" s="211">
        <v>0</v>
      </c>
      <c r="AR169" s="211">
        <v>0</v>
      </c>
      <c r="AS169" s="211"/>
    </row>
    <row r="170" spans="1:45" s="148" customFormat="1" ht="36" customHeight="1" x14ac:dyDescent="0.25">
      <c r="A170" s="148">
        <v>1</v>
      </c>
      <c r="B170" s="143">
        <f>SUBTOTAL(103,$A$16:A170)</f>
        <v>153</v>
      </c>
      <c r="C170" s="144" t="s">
        <v>1121</v>
      </c>
      <c r="D170" s="145">
        <v>1964</v>
      </c>
      <c r="E170" s="145"/>
      <c r="F170" s="146" t="s">
        <v>264</v>
      </c>
      <c r="G170" s="145">
        <v>2</v>
      </c>
      <c r="H170" s="145" t="s">
        <v>299</v>
      </c>
      <c r="I170" s="142">
        <v>384.9</v>
      </c>
      <c r="J170" s="142">
        <v>384.9</v>
      </c>
      <c r="K170" s="142">
        <v>384.9</v>
      </c>
      <c r="L170" s="165">
        <v>27</v>
      </c>
      <c r="M170" s="145" t="s">
        <v>262</v>
      </c>
      <c r="N170" s="145" t="s">
        <v>266</v>
      </c>
      <c r="O170" s="147" t="s">
        <v>322</v>
      </c>
      <c r="P170" s="142">
        <v>211626.35</v>
      </c>
      <c r="Q170" s="142">
        <v>0</v>
      </c>
      <c r="R170" s="142">
        <v>0</v>
      </c>
      <c r="S170" s="142">
        <f t="shared" si="35"/>
        <v>211626.35</v>
      </c>
      <c r="T170" s="142">
        <f t="shared" si="32"/>
        <v>549.82164198493115</v>
      </c>
      <c r="U170" s="142">
        <f>V170</f>
        <v>210458.31</v>
      </c>
      <c r="V170" s="213">
        <f t="shared" si="36"/>
        <v>210458.31</v>
      </c>
      <c r="W170" s="213">
        <f t="shared" si="37"/>
        <v>209908.48835801508</v>
      </c>
      <c r="X170" s="148" t="b">
        <f t="shared" si="38"/>
        <v>1</v>
      </c>
      <c r="Y170" s="211">
        <v>0</v>
      </c>
      <c r="Z170" s="211">
        <v>0</v>
      </c>
      <c r="AA170" s="211">
        <v>0</v>
      </c>
      <c r="AB170" s="211">
        <v>0</v>
      </c>
      <c r="AC170" s="211">
        <v>0</v>
      </c>
      <c r="AD170" s="211">
        <v>0</v>
      </c>
      <c r="AE170" s="211">
        <v>0</v>
      </c>
      <c r="AF170" s="214">
        <v>0</v>
      </c>
      <c r="AG170" s="211">
        <v>0</v>
      </c>
      <c r="AH170" s="211">
        <v>0</v>
      </c>
      <c r="AI170" s="211">
        <v>0</v>
      </c>
      <c r="AJ170" s="211">
        <v>0</v>
      </c>
      <c r="AK170" s="211">
        <v>0</v>
      </c>
      <c r="AL170" s="214">
        <v>0</v>
      </c>
      <c r="AM170" s="211">
        <v>19.07</v>
      </c>
      <c r="AN170" s="211">
        <v>210458.31</v>
      </c>
      <c r="AO170" s="214">
        <v>0</v>
      </c>
      <c r="AP170" s="211">
        <v>0</v>
      </c>
      <c r="AQ170" s="211">
        <v>0</v>
      </c>
      <c r="AR170" s="211">
        <v>0</v>
      </c>
      <c r="AS170" s="211"/>
    </row>
    <row r="171" spans="1:45" s="148" customFormat="1" ht="36" customHeight="1" x14ac:dyDescent="0.25">
      <c r="A171" s="148">
        <v>1</v>
      </c>
      <c r="B171" s="143">
        <f>SUBTOTAL(103,$A$16:A171)</f>
        <v>154</v>
      </c>
      <c r="C171" s="144" t="s">
        <v>1122</v>
      </c>
      <c r="D171" s="145">
        <v>1971</v>
      </c>
      <c r="E171" s="145"/>
      <c r="F171" s="146" t="s">
        <v>264</v>
      </c>
      <c r="G171" s="145">
        <v>5</v>
      </c>
      <c r="H171" s="145" t="s">
        <v>366</v>
      </c>
      <c r="I171" s="142">
        <v>5698.2</v>
      </c>
      <c r="J171" s="142">
        <v>5283.5</v>
      </c>
      <c r="K171" s="142">
        <v>4475.3999999999996</v>
      </c>
      <c r="L171" s="165">
        <v>198</v>
      </c>
      <c r="M171" s="145" t="s">
        <v>262</v>
      </c>
      <c r="N171" s="145" t="s">
        <v>266</v>
      </c>
      <c r="O171" s="147" t="s">
        <v>324</v>
      </c>
      <c r="P171" s="142">
        <v>2148296.4200000004</v>
      </c>
      <c r="Q171" s="142">
        <v>0</v>
      </c>
      <c r="R171" s="142">
        <v>0</v>
      </c>
      <c r="S171" s="142">
        <f t="shared" si="35"/>
        <v>2148296.4200000004</v>
      </c>
      <c r="T171" s="142">
        <f t="shared" si="32"/>
        <v>377.01316556105445</v>
      </c>
      <c r="U171" s="142">
        <v>1129.3822926538207</v>
      </c>
      <c r="V171" s="213">
        <f t="shared" si="36"/>
        <v>1129.3822926538207</v>
      </c>
      <c r="W171" s="213">
        <f t="shared" si="37"/>
        <v>752.36912709276635</v>
      </c>
      <c r="X171" s="148" t="b">
        <f t="shared" si="38"/>
        <v>1</v>
      </c>
      <c r="Y171" s="211">
        <v>0</v>
      </c>
      <c r="Z171" s="211">
        <v>0</v>
      </c>
      <c r="AA171" s="211">
        <v>0</v>
      </c>
      <c r="AB171" s="211">
        <v>0</v>
      </c>
      <c r="AC171" s="211">
        <v>0</v>
      </c>
      <c r="AD171" s="211">
        <v>0</v>
      </c>
      <c r="AE171" s="211">
        <v>0</v>
      </c>
      <c r="AF171" s="214">
        <v>0</v>
      </c>
      <c r="AG171" s="211">
        <v>0</v>
      </c>
      <c r="AH171" s="211">
        <v>0</v>
      </c>
      <c r="AI171" s="211">
        <v>725.5</v>
      </c>
      <c r="AJ171" s="214">
        <f>8870.36*AI171/I171</f>
        <v>1129.3822926538207</v>
      </c>
      <c r="AK171" s="211">
        <v>0</v>
      </c>
      <c r="AL171" s="214">
        <v>0</v>
      </c>
      <c r="AM171" s="211">
        <v>0</v>
      </c>
      <c r="AN171" s="211">
        <v>0</v>
      </c>
      <c r="AO171" s="214">
        <v>0</v>
      </c>
      <c r="AP171" s="211">
        <v>0</v>
      </c>
      <c r="AQ171" s="211">
        <v>0</v>
      </c>
      <c r="AR171" s="211">
        <v>0</v>
      </c>
      <c r="AS171" s="211"/>
    </row>
    <row r="172" spans="1:45" s="148" customFormat="1" ht="36" customHeight="1" x14ac:dyDescent="0.25">
      <c r="A172" s="148">
        <v>1</v>
      </c>
      <c r="B172" s="143">
        <f>SUBTOTAL(103,$A$16:A172)</f>
        <v>155</v>
      </c>
      <c r="C172" s="144" t="s">
        <v>1123</v>
      </c>
      <c r="D172" s="145">
        <v>1991</v>
      </c>
      <c r="E172" s="145"/>
      <c r="F172" s="146" t="s">
        <v>283</v>
      </c>
      <c r="G172" s="145">
        <v>9</v>
      </c>
      <c r="H172" s="145" t="s">
        <v>299</v>
      </c>
      <c r="I172" s="142">
        <v>4196.7</v>
      </c>
      <c r="J172" s="142">
        <v>3776.7</v>
      </c>
      <c r="K172" s="142">
        <v>3776.7</v>
      </c>
      <c r="L172" s="165">
        <v>175</v>
      </c>
      <c r="M172" s="145" t="s">
        <v>262</v>
      </c>
      <c r="N172" s="145" t="s">
        <v>266</v>
      </c>
      <c r="O172" s="147" t="s">
        <v>317</v>
      </c>
      <c r="P172" s="142">
        <v>2712861.94</v>
      </c>
      <c r="Q172" s="142">
        <v>0</v>
      </c>
      <c r="R172" s="142">
        <v>0</v>
      </c>
      <c r="S172" s="142">
        <f t="shared" si="35"/>
        <v>2712861.94</v>
      </c>
      <c r="T172" s="142">
        <f t="shared" si="32"/>
        <v>646.42741677985089</v>
      </c>
      <c r="U172" s="142">
        <v>1171.3012605142137</v>
      </c>
      <c r="V172" s="213">
        <f t="shared" si="36"/>
        <v>1171.3012605142137</v>
      </c>
      <c r="W172" s="213">
        <f t="shared" si="37"/>
        <v>524.87384373436282</v>
      </c>
      <c r="X172" s="148" t="b">
        <f t="shared" si="38"/>
        <v>1</v>
      </c>
      <c r="Y172" s="211">
        <v>0</v>
      </c>
      <c r="Z172" s="211">
        <v>0</v>
      </c>
      <c r="AA172" s="211">
        <v>0</v>
      </c>
      <c r="AB172" s="211">
        <v>0</v>
      </c>
      <c r="AC172" s="211">
        <v>0</v>
      </c>
      <c r="AD172" s="211">
        <v>0</v>
      </c>
      <c r="AE172" s="211">
        <v>2</v>
      </c>
      <c r="AF172" s="214">
        <f>2457800*AE172/I172</f>
        <v>1171.3012605142137</v>
      </c>
      <c r="AG172" s="211">
        <v>0</v>
      </c>
      <c r="AH172" s="211">
        <v>0</v>
      </c>
      <c r="AI172" s="211">
        <v>0</v>
      </c>
      <c r="AJ172" s="211">
        <v>0</v>
      </c>
      <c r="AK172" s="211">
        <v>0</v>
      </c>
      <c r="AL172" s="214">
        <v>0</v>
      </c>
      <c r="AM172" s="211">
        <v>0</v>
      </c>
      <c r="AN172" s="211">
        <v>0</v>
      </c>
      <c r="AO172" s="214">
        <v>0</v>
      </c>
      <c r="AP172" s="211">
        <v>0</v>
      </c>
      <c r="AQ172" s="211">
        <v>0</v>
      </c>
      <c r="AR172" s="211">
        <v>0</v>
      </c>
      <c r="AS172" s="211"/>
    </row>
    <row r="173" spans="1:45" s="148" customFormat="1" ht="36" customHeight="1" x14ac:dyDescent="0.25">
      <c r="A173" s="148">
        <v>1</v>
      </c>
      <c r="B173" s="143">
        <f>SUBTOTAL(103,$A$16:A173)</f>
        <v>156</v>
      </c>
      <c r="C173" s="144" t="s">
        <v>1124</v>
      </c>
      <c r="D173" s="145">
        <v>1963</v>
      </c>
      <c r="E173" s="145"/>
      <c r="F173" s="146" t="s">
        <v>264</v>
      </c>
      <c r="G173" s="145">
        <v>4</v>
      </c>
      <c r="H173" s="145" t="s">
        <v>304</v>
      </c>
      <c r="I173" s="142">
        <v>2775</v>
      </c>
      <c r="J173" s="142">
        <v>2580</v>
      </c>
      <c r="K173" s="142">
        <v>2580</v>
      </c>
      <c r="L173" s="165">
        <v>110</v>
      </c>
      <c r="M173" s="145" t="s">
        <v>262</v>
      </c>
      <c r="N173" s="145" t="s">
        <v>266</v>
      </c>
      <c r="O173" s="147" t="s">
        <v>961</v>
      </c>
      <c r="P173" s="142">
        <v>2237682.5499999998</v>
      </c>
      <c r="Q173" s="142">
        <v>0</v>
      </c>
      <c r="R173" s="142">
        <v>0</v>
      </c>
      <c r="S173" s="142">
        <f t="shared" si="35"/>
        <v>2237682.5499999998</v>
      </c>
      <c r="T173" s="142">
        <f t="shared" si="32"/>
        <v>806.37209009009007</v>
      </c>
      <c r="U173" s="142">
        <v>3259.66</v>
      </c>
      <c r="V173" s="213">
        <f t="shared" si="36"/>
        <v>3259.66</v>
      </c>
      <c r="W173" s="213">
        <f t="shared" si="37"/>
        <v>2453.28790990991</v>
      </c>
      <c r="X173" s="148" t="b">
        <f t="shared" si="38"/>
        <v>1</v>
      </c>
      <c r="Y173" s="211">
        <v>0</v>
      </c>
      <c r="Z173" s="211">
        <v>0</v>
      </c>
      <c r="AA173" s="211">
        <v>3259.66</v>
      </c>
      <c r="AB173" s="211">
        <v>0</v>
      </c>
      <c r="AC173" s="211">
        <v>0</v>
      </c>
      <c r="AD173" s="211">
        <v>0</v>
      </c>
      <c r="AE173" s="211">
        <v>0</v>
      </c>
      <c r="AF173" s="214">
        <v>0</v>
      </c>
      <c r="AG173" s="211">
        <v>0</v>
      </c>
      <c r="AH173" s="211">
        <v>0</v>
      </c>
      <c r="AI173" s="211">
        <v>0</v>
      </c>
      <c r="AJ173" s="211">
        <v>0</v>
      </c>
      <c r="AK173" s="211">
        <v>0</v>
      </c>
      <c r="AL173" s="214">
        <v>0</v>
      </c>
      <c r="AM173" s="211">
        <v>0</v>
      </c>
      <c r="AN173" s="211">
        <v>0</v>
      </c>
      <c r="AO173" s="214">
        <v>0</v>
      </c>
      <c r="AP173" s="211">
        <v>0</v>
      </c>
      <c r="AQ173" s="211">
        <v>0</v>
      </c>
      <c r="AR173" s="211">
        <v>0</v>
      </c>
      <c r="AS173" s="211"/>
    </row>
    <row r="174" spans="1:45" s="148" customFormat="1" ht="36" customHeight="1" x14ac:dyDescent="0.25">
      <c r="A174" s="148">
        <v>1</v>
      </c>
      <c r="B174" s="143">
        <f>SUBTOTAL(103,$A$16:A174)</f>
        <v>157</v>
      </c>
      <c r="C174" s="144" t="s">
        <v>1125</v>
      </c>
      <c r="D174" s="145">
        <v>1959</v>
      </c>
      <c r="E174" s="145"/>
      <c r="F174" s="146" t="s">
        <v>264</v>
      </c>
      <c r="G174" s="145">
        <v>2</v>
      </c>
      <c r="H174" s="145" t="s">
        <v>299</v>
      </c>
      <c r="I174" s="142">
        <v>598.02</v>
      </c>
      <c r="J174" s="142">
        <v>552.79999999999995</v>
      </c>
      <c r="K174" s="142">
        <v>552.79999999999995</v>
      </c>
      <c r="L174" s="165">
        <v>28</v>
      </c>
      <c r="M174" s="145" t="s">
        <v>262</v>
      </c>
      <c r="N174" s="145" t="s">
        <v>266</v>
      </c>
      <c r="O174" s="147" t="s">
        <v>324</v>
      </c>
      <c r="P174" s="142">
        <v>2418873.6</v>
      </c>
      <c r="Q174" s="142">
        <v>0</v>
      </c>
      <c r="R174" s="142">
        <v>0</v>
      </c>
      <c r="S174" s="142">
        <f t="shared" si="35"/>
        <v>2418873.6</v>
      </c>
      <c r="T174" s="142">
        <f t="shared" si="32"/>
        <v>4044.8038527139565</v>
      </c>
      <c r="U174" s="142">
        <f>V174</f>
        <v>7373.9068780308353</v>
      </c>
      <c r="V174" s="213">
        <f t="shared" si="36"/>
        <v>7373.9068780308353</v>
      </c>
      <c r="W174" s="213">
        <f t="shared" si="37"/>
        <v>3329.1030253168788</v>
      </c>
      <c r="X174" s="148" t="b">
        <f t="shared" si="38"/>
        <v>1</v>
      </c>
      <c r="Y174" s="211">
        <v>0</v>
      </c>
      <c r="Z174" s="211">
        <v>0</v>
      </c>
      <c r="AA174" s="211">
        <v>0</v>
      </c>
      <c r="AB174" s="211">
        <v>0</v>
      </c>
      <c r="AC174" s="211">
        <v>0</v>
      </c>
      <c r="AD174" s="211">
        <v>0</v>
      </c>
      <c r="AE174" s="211">
        <v>0</v>
      </c>
      <c r="AF174" s="214">
        <v>0</v>
      </c>
      <c r="AG174" s="211">
        <v>494.53</v>
      </c>
      <c r="AH174" s="214">
        <f>8917.04*AG174/I174</f>
        <v>7373.9068780308353</v>
      </c>
      <c r="AI174" s="211">
        <v>0</v>
      </c>
      <c r="AJ174" s="211">
        <v>0</v>
      </c>
      <c r="AK174" s="211">
        <v>0</v>
      </c>
      <c r="AL174" s="214">
        <v>0</v>
      </c>
      <c r="AM174" s="211">
        <v>0</v>
      </c>
      <c r="AN174" s="211">
        <v>0</v>
      </c>
      <c r="AO174" s="214">
        <v>0</v>
      </c>
      <c r="AP174" s="211">
        <v>0</v>
      </c>
      <c r="AQ174" s="211">
        <v>0</v>
      </c>
      <c r="AR174" s="211">
        <v>0</v>
      </c>
      <c r="AS174" s="211"/>
    </row>
    <row r="175" spans="1:45" s="148" customFormat="1" ht="36" customHeight="1" x14ac:dyDescent="0.25">
      <c r="A175" s="148">
        <v>1</v>
      </c>
      <c r="B175" s="143">
        <f>SUBTOTAL(103,$A$16:A175)</f>
        <v>158</v>
      </c>
      <c r="C175" s="144" t="s">
        <v>1128</v>
      </c>
      <c r="D175" s="145">
        <v>1989</v>
      </c>
      <c r="E175" s="145"/>
      <c r="F175" s="146" t="s">
        <v>264</v>
      </c>
      <c r="G175" s="145">
        <v>9</v>
      </c>
      <c r="H175" s="145" t="s">
        <v>300</v>
      </c>
      <c r="I175" s="142">
        <v>3493.71</v>
      </c>
      <c r="J175" s="142">
        <v>3277.11</v>
      </c>
      <c r="K175" s="142">
        <v>3277.11</v>
      </c>
      <c r="L175" s="165">
        <v>159</v>
      </c>
      <c r="M175" s="145" t="s">
        <v>262</v>
      </c>
      <c r="N175" s="145" t="s">
        <v>266</v>
      </c>
      <c r="O175" s="147" t="s">
        <v>1305</v>
      </c>
      <c r="P175" s="142">
        <v>1640571.49</v>
      </c>
      <c r="Q175" s="142">
        <v>0</v>
      </c>
      <c r="R175" s="142">
        <v>0</v>
      </c>
      <c r="S175" s="142">
        <f t="shared" si="35"/>
        <v>1640571.49</v>
      </c>
      <c r="T175" s="142">
        <f t="shared" si="32"/>
        <v>469.57861127569259</v>
      </c>
      <c r="U175" s="142">
        <v>703.4928485764417</v>
      </c>
      <c r="V175" s="213">
        <f t="shared" si="36"/>
        <v>703.4928485764417</v>
      </c>
      <c r="W175" s="213">
        <f t="shared" si="37"/>
        <v>233.91423730074911</v>
      </c>
      <c r="X175" s="148" t="b">
        <f t="shared" si="38"/>
        <v>1</v>
      </c>
      <c r="Y175" s="211">
        <v>0</v>
      </c>
      <c r="Z175" s="211">
        <v>0</v>
      </c>
      <c r="AA175" s="211">
        <v>0</v>
      </c>
      <c r="AB175" s="211">
        <v>0</v>
      </c>
      <c r="AC175" s="211">
        <v>0</v>
      </c>
      <c r="AD175" s="211">
        <v>0</v>
      </c>
      <c r="AE175" s="211">
        <v>1</v>
      </c>
      <c r="AF175" s="214">
        <f>2457800*AE175/I175</f>
        <v>703.4928485764417</v>
      </c>
      <c r="AG175" s="211">
        <v>0</v>
      </c>
      <c r="AH175" s="211">
        <v>0</v>
      </c>
      <c r="AI175" s="211">
        <v>0</v>
      </c>
      <c r="AJ175" s="211">
        <v>0</v>
      </c>
      <c r="AK175" s="211">
        <v>0</v>
      </c>
      <c r="AL175" s="214">
        <v>0</v>
      </c>
      <c r="AM175" s="211">
        <v>0</v>
      </c>
      <c r="AN175" s="211">
        <v>0</v>
      </c>
      <c r="AO175" s="214">
        <v>0</v>
      </c>
      <c r="AP175" s="211">
        <v>0</v>
      </c>
      <c r="AQ175" s="211">
        <v>0</v>
      </c>
      <c r="AR175" s="211">
        <v>0</v>
      </c>
      <c r="AS175" s="211"/>
    </row>
    <row r="176" spans="1:45" s="148" customFormat="1" ht="36" customHeight="1" x14ac:dyDescent="0.25">
      <c r="A176" s="148">
        <v>1</v>
      </c>
      <c r="B176" s="143">
        <f>SUBTOTAL(103,$A$16:A176)</f>
        <v>159</v>
      </c>
      <c r="C176" s="144" t="s">
        <v>1129</v>
      </c>
      <c r="D176" s="145">
        <v>1992</v>
      </c>
      <c r="E176" s="145"/>
      <c r="F176" s="146" t="s">
        <v>264</v>
      </c>
      <c r="G176" s="145">
        <v>9</v>
      </c>
      <c r="H176" s="145" t="s">
        <v>300</v>
      </c>
      <c r="I176" s="142">
        <v>2755.2</v>
      </c>
      <c r="J176" s="142">
        <v>2755.2</v>
      </c>
      <c r="K176" s="142">
        <v>2755.2</v>
      </c>
      <c r="L176" s="165">
        <v>117</v>
      </c>
      <c r="M176" s="145" t="s">
        <v>262</v>
      </c>
      <c r="N176" s="145" t="s">
        <v>266</v>
      </c>
      <c r="O176" s="147" t="s">
        <v>1306</v>
      </c>
      <c r="P176" s="142">
        <v>1784450.96</v>
      </c>
      <c r="Q176" s="142">
        <v>0</v>
      </c>
      <c r="R176" s="142">
        <v>0</v>
      </c>
      <c r="S176" s="142">
        <f t="shared" si="35"/>
        <v>1784450.96</v>
      </c>
      <c r="T176" s="142">
        <f t="shared" si="32"/>
        <v>647.66657955865276</v>
      </c>
      <c r="U176" s="142">
        <v>892.05865272938445</v>
      </c>
      <c r="V176" s="213">
        <f t="shared" si="36"/>
        <v>892.05865272938445</v>
      </c>
      <c r="W176" s="213">
        <f t="shared" si="37"/>
        <v>244.39207317073169</v>
      </c>
      <c r="X176" s="148" t="b">
        <f t="shared" si="38"/>
        <v>1</v>
      </c>
      <c r="Y176" s="211">
        <v>0</v>
      </c>
      <c r="Z176" s="211">
        <v>0</v>
      </c>
      <c r="AA176" s="211">
        <v>0</v>
      </c>
      <c r="AB176" s="211">
        <v>0</v>
      </c>
      <c r="AC176" s="211">
        <v>0</v>
      </c>
      <c r="AD176" s="211">
        <v>0</v>
      </c>
      <c r="AE176" s="211">
        <v>1</v>
      </c>
      <c r="AF176" s="214">
        <f>2457800*AE176/I176</f>
        <v>892.05865272938445</v>
      </c>
      <c r="AG176" s="211">
        <v>0</v>
      </c>
      <c r="AH176" s="211">
        <v>0</v>
      </c>
      <c r="AI176" s="211">
        <v>0</v>
      </c>
      <c r="AJ176" s="211">
        <v>0</v>
      </c>
      <c r="AK176" s="211">
        <v>0</v>
      </c>
      <c r="AL176" s="214">
        <v>0</v>
      </c>
      <c r="AM176" s="211">
        <v>0</v>
      </c>
      <c r="AN176" s="211">
        <v>0</v>
      </c>
      <c r="AO176" s="214">
        <v>0</v>
      </c>
      <c r="AP176" s="211">
        <v>0</v>
      </c>
      <c r="AQ176" s="211">
        <v>0</v>
      </c>
      <c r="AR176" s="211">
        <v>0</v>
      </c>
      <c r="AS176" s="211"/>
    </row>
    <row r="177" spans="1:45" s="148" customFormat="1" ht="36" customHeight="1" x14ac:dyDescent="0.25">
      <c r="A177" s="148">
        <v>1</v>
      </c>
      <c r="B177" s="143">
        <f>SUBTOTAL(103,$A$16:A177)</f>
        <v>160</v>
      </c>
      <c r="C177" s="144" t="s">
        <v>1130</v>
      </c>
      <c r="D177" s="145">
        <v>1992</v>
      </c>
      <c r="E177" s="145"/>
      <c r="F177" s="146" t="s">
        <v>307</v>
      </c>
      <c r="G177" s="145">
        <v>9</v>
      </c>
      <c r="H177" s="145" t="s">
        <v>304</v>
      </c>
      <c r="I177" s="142">
        <v>8435</v>
      </c>
      <c r="J177" s="142">
        <v>4621</v>
      </c>
      <c r="K177" s="142">
        <v>4597</v>
      </c>
      <c r="L177" s="165">
        <v>317</v>
      </c>
      <c r="M177" s="145" t="s">
        <v>262</v>
      </c>
      <c r="N177" s="145" t="s">
        <v>266</v>
      </c>
      <c r="O177" s="147" t="s">
        <v>1307</v>
      </c>
      <c r="P177" s="142">
        <v>6364982.3099999996</v>
      </c>
      <c r="Q177" s="142">
        <v>0</v>
      </c>
      <c r="R177" s="142">
        <v>0</v>
      </c>
      <c r="S177" s="142">
        <f t="shared" si="35"/>
        <v>6364982.3099999996</v>
      </c>
      <c r="T177" s="142">
        <f t="shared" si="32"/>
        <v>754.59185655008889</v>
      </c>
      <c r="U177" s="142">
        <v>1165.5245998814464</v>
      </c>
      <c r="V177" s="213">
        <f t="shared" si="36"/>
        <v>1165.5245998814464</v>
      </c>
      <c r="W177" s="213">
        <f t="shared" si="37"/>
        <v>410.93274333135753</v>
      </c>
      <c r="X177" s="148" t="b">
        <f t="shared" si="38"/>
        <v>1</v>
      </c>
      <c r="Y177" s="211">
        <v>0</v>
      </c>
      <c r="Z177" s="211">
        <v>0</v>
      </c>
      <c r="AA177" s="211">
        <v>0</v>
      </c>
      <c r="AB177" s="211">
        <v>0</v>
      </c>
      <c r="AC177" s="211">
        <v>0</v>
      </c>
      <c r="AD177" s="211">
        <v>0</v>
      </c>
      <c r="AE177" s="211">
        <v>4</v>
      </c>
      <c r="AF177" s="214">
        <f>2457800*AE177/I177</f>
        <v>1165.5245998814464</v>
      </c>
      <c r="AG177" s="211">
        <v>0</v>
      </c>
      <c r="AH177" s="211">
        <v>0</v>
      </c>
      <c r="AI177" s="211">
        <v>0</v>
      </c>
      <c r="AJ177" s="211">
        <v>0</v>
      </c>
      <c r="AK177" s="211">
        <v>0</v>
      </c>
      <c r="AL177" s="214">
        <v>0</v>
      </c>
      <c r="AM177" s="211">
        <v>0</v>
      </c>
      <c r="AN177" s="211">
        <v>0</v>
      </c>
      <c r="AO177" s="214">
        <v>0</v>
      </c>
      <c r="AP177" s="211">
        <v>0</v>
      </c>
      <c r="AQ177" s="211">
        <v>0</v>
      </c>
      <c r="AR177" s="211">
        <v>0</v>
      </c>
      <c r="AS177" s="211"/>
    </row>
    <row r="178" spans="1:45" s="148" customFormat="1" ht="36" customHeight="1" x14ac:dyDescent="0.25">
      <c r="A178" s="148">
        <v>1</v>
      </c>
      <c r="B178" s="143">
        <f>SUBTOTAL(103,$A$16:A178)</f>
        <v>161</v>
      </c>
      <c r="C178" s="144" t="s">
        <v>1244</v>
      </c>
      <c r="D178" s="145">
        <v>1968</v>
      </c>
      <c r="E178" s="145"/>
      <c r="F178" s="146" t="s">
        <v>264</v>
      </c>
      <c r="G178" s="145">
        <v>5</v>
      </c>
      <c r="H178" s="145" t="s">
        <v>304</v>
      </c>
      <c r="I178" s="142">
        <v>3582.37</v>
      </c>
      <c r="J178" s="142">
        <v>3313</v>
      </c>
      <c r="K178" s="142">
        <v>3252.7</v>
      </c>
      <c r="L178" s="165">
        <v>144</v>
      </c>
      <c r="M178" s="145" t="s">
        <v>262</v>
      </c>
      <c r="N178" s="145" t="s">
        <v>266</v>
      </c>
      <c r="O178" s="147" t="s">
        <v>323</v>
      </c>
      <c r="P178" s="142">
        <v>2331324.81</v>
      </c>
      <c r="Q178" s="142">
        <v>0</v>
      </c>
      <c r="R178" s="142">
        <v>0</v>
      </c>
      <c r="S178" s="142">
        <f t="shared" si="35"/>
        <v>2331324.81</v>
      </c>
      <c r="T178" s="142">
        <f t="shared" si="32"/>
        <v>650.777225691372</v>
      </c>
      <c r="U178" s="142">
        <v>3259.66</v>
      </c>
      <c r="V178" s="213">
        <f t="shared" si="36"/>
        <v>3259.66</v>
      </c>
      <c r="W178" s="213">
        <f t="shared" si="37"/>
        <v>2608.8827743086276</v>
      </c>
      <c r="X178" s="148" t="b">
        <f t="shared" si="38"/>
        <v>1</v>
      </c>
      <c r="Y178" s="211">
        <v>0</v>
      </c>
      <c r="Z178" s="211">
        <v>0</v>
      </c>
      <c r="AA178" s="211">
        <v>3259.66</v>
      </c>
      <c r="AB178" s="211">
        <v>0</v>
      </c>
      <c r="AC178" s="211">
        <v>0</v>
      </c>
      <c r="AD178" s="211">
        <v>0</v>
      </c>
      <c r="AE178" s="211">
        <v>0</v>
      </c>
      <c r="AF178" s="214">
        <v>0</v>
      </c>
      <c r="AG178" s="211">
        <v>0</v>
      </c>
      <c r="AH178" s="211">
        <v>0</v>
      </c>
      <c r="AI178" s="211">
        <v>0</v>
      </c>
      <c r="AJ178" s="211">
        <v>0</v>
      </c>
      <c r="AK178" s="211">
        <v>0</v>
      </c>
      <c r="AL178" s="214">
        <v>0</v>
      </c>
      <c r="AM178" s="211">
        <v>0</v>
      </c>
      <c r="AN178" s="211">
        <v>0</v>
      </c>
      <c r="AO178" s="214">
        <v>0</v>
      </c>
      <c r="AP178" s="211">
        <v>0</v>
      </c>
      <c r="AQ178" s="211">
        <v>0</v>
      </c>
      <c r="AR178" s="211">
        <v>0</v>
      </c>
      <c r="AS178" s="211"/>
    </row>
    <row r="179" spans="1:45" s="148" customFormat="1" ht="36" customHeight="1" x14ac:dyDescent="0.25">
      <c r="A179" s="148">
        <v>1</v>
      </c>
      <c r="B179" s="143">
        <f>SUBTOTAL(103,$A$16:A179)</f>
        <v>162</v>
      </c>
      <c r="C179" s="144" t="s">
        <v>1257</v>
      </c>
      <c r="D179" s="145">
        <v>1958</v>
      </c>
      <c r="E179" s="145"/>
      <c r="F179" s="146" t="s">
        <v>264</v>
      </c>
      <c r="G179" s="145">
        <v>4</v>
      </c>
      <c r="H179" s="145" t="s">
        <v>304</v>
      </c>
      <c r="I179" s="142">
        <v>5856.4</v>
      </c>
      <c r="J179" s="142">
        <v>3235.1</v>
      </c>
      <c r="K179" s="142">
        <v>2625</v>
      </c>
      <c r="L179" s="165">
        <v>86</v>
      </c>
      <c r="M179" s="145" t="s">
        <v>262</v>
      </c>
      <c r="N179" s="145" t="s">
        <v>266</v>
      </c>
      <c r="O179" s="147" t="s">
        <v>1319</v>
      </c>
      <c r="P179" s="142">
        <v>131828.92000000001</v>
      </c>
      <c r="Q179" s="142">
        <v>0</v>
      </c>
      <c r="R179" s="142">
        <v>0</v>
      </c>
      <c r="S179" s="142">
        <f t="shared" si="35"/>
        <v>131828.92000000001</v>
      </c>
      <c r="T179" s="142">
        <f t="shared" si="32"/>
        <v>22.510231541561371</v>
      </c>
      <c r="U179" s="142">
        <v>22.510231541561371</v>
      </c>
      <c r="V179" s="213">
        <f>T179</f>
        <v>22.510231541561371</v>
      </c>
      <c r="W179" s="213">
        <f t="shared" si="37"/>
        <v>0</v>
      </c>
      <c r="X179" s="148" t="b">
        <f t="shared" si="38"/>
        <v>1</v>
      </c>
      <c r="Y179" s="211">
        <v>0</v>
      </c>
      <c r="Z179" s="211">
        <v>0</v>
      </c>
      <c r="AA179" s="211">
        <v>0</v>
      </c>
      <c r="AB179" s="211">
        <v>0</v>
      </c>
      <c r="AC179" s="211">
        <v>0</v>
      </c>
      <c r="AD179" s="211">
        <v>0</v>
      </c>
      <c r="AE179" s="211">
        <v>0</v>
      </c>
      <c r="AF179" s="214">
        <v>0</v>
      </c>
      <c r="AG179" s="211">
        <v>0</v>
      </c>
      <c r="AH179" s="211">
        <v>0</v>
      </c>
      <c r="AI179" s="211">
        <v>0</v>
      </c>
      <c r="AJ179" s="211">
        <v>0</v>
      </c>
      <c r="AK179" s="211">
        <v>0</v>
      </c>
      <c r="AL179" s="214">
        <v>0</v>
      </c>
      <c r="AM179" s="211">
        <v>0</v>
      </c>
      <c r="AN179" s="211">
        <v>0</v>
      </c>
      <c r="AO179" s="214">
        <v>0</v>
      </c>
      <c r="AP179" s="211">
        <v>0</v>
      </c>
      <c r="AQ179" s="211">
        <v>0</v>
      </c>
      <c r="AR179" s="211">
        <v>0</v>
      </c>
      <c r="AS179" s="211"/>
    </row>
    <row r="180" spans="1:45" s="148" customFormat="1" ht="36" customHeight="1" x14ac:dyDescent="0.25">
      <c r="A180" s="148">
        <v>1</v>
      </c>
      <c r="B180" s="143">
        <f>SUBTOTAL(103,$A$16:A180)</f>
        <v>163</v>
      </c>
      <c r="C180" s="144" t="s">
        <v>1258</v>
      </c>
      <c r="D180" s="145">
        <v>1968</v>
      </c>
      <c r="E180" s="145"/>
      <c r="F180" s="146" t="s">
        <v>264</v>
      </c>
      <c r="G180" s="145">
        <v>2</v>
      </c>
      <c r="H180" s="145" t="s">
        <v>299</v>
      </c>
      <c r="I180" s="142">
        <v>610.4</v>
      </c>
      <c r="J180" s="142">
        <v>567</v>
      </c>
      <c r="K180" s="142">
        <v>489.2</v>
      </c>
      <c r="L180" s="165">
        <v>29</v>
      </c>
      <c r="M180" s="145" t="s">
        <v>262</v>
      </c>
      <c r="N180" s="145" t="s">
        <v>266</v>
      </c>
      <c r="O180" s="147" t="s">
        <v>1319</v>
      </c>
      <c r="P180" s="142">
        <v>2376594.88</v>
      </c>
      <c r="Q180" s="142">
        <v>0</v>
      </c>
      <c r="R180" s="142">
        <v>0</v>
      </c>
      <c r="S180" s="142">
        <f t="shared" si="35"/>
        <v>2376594.88</v>
      </c>
      <c r="T180" s="142">
        <f t="shared" si="32"/>
        <v>3893.5040629095674</v>
      </c>
      <c r="U180" s="142">
        <f t="shared" ref="U180:U187" si="42">V180</f>
        <v>6997.4806028833555</v>
      </c>
      <c r="V180" s="213">
        <f t="shared" si="36"/>
        <v>6997.4806028833555</v>
      </c>
      <c r="W180" s="213">
        <f t="shared" si="37"/>
        <v>3103.976539973788</v>
      </c>
      <c r="X180" s="148" t="b">
        <f t="shared" si="38"/>
        <v>1</v>
      </c>
      <c r="Y180" s="211">
        <v>0</v>
      </c>
      <c r="Z180" s="211">
        <v>0</v>
      </c>
      <c r="AA180" s="211">
        <v>0</v>
      </c>
      <c r="AB180" s="211">
        <v>0</v>
      </c>
      <c r="AC180" s="211">
        <v>0</v>
      </c>
      <c r="AD180" s="211">
        <v>0</v>
      </c>
      <c r="AE180" s="211">
        <v>0</v>
      </c>
      <c r="AF180" s="214">
        <v>0</v>
      </c>
      <c r="AG180" s="211">
        <v>479</v>
      </c>
      <c r="AH180" s="214">
        <f t="shared" ref="AH180:AH187" si="43">8917.04*AG180/I180</f>
        <v>6997.4806028833555</v>
      </c>
      <c r="AI180" s="211">
        <v>0</v>
      </c>
      <c r="AJ180" s="211">
        <v>0</v>
      </c>
      <c r="AK180" s="211">
        <v>0</v>
      </c>
      <c r="AL180" s="214">
        <v>0</v>
      </c>
      <c r="AM180" s="211">
        <v>0</v>
      </c>
      <c r="AN180" s="211">
        <v>0</v>
      </c>
      <c r="AO180" s="214">
        <v>0</v>
      </c>
      <c r="AP180" s="211">
        <v>0</v>
      </c>
      <c r="AQ180" s="211">
        <v>0</v>
      </c>
      <c r="AR180" s="211">
        <v>0</v>
      </c>
      <c r="AS180" s="211"/>
    </row>
    <row r="181" spans="1:45" s="148" customFormat="1" ht="36" customHeight="1" x14ac:dyDescent="0.25">
      <c r="A181" s="148">
        <v>1</v>
      </c>
      <c r="B181" s="143">
        <f>SUBTOTAL(103,$A$16:A181)</f>
        <v>164</v>
      </c>
      <c r="C181" s="144" t="s">
        <v>1259</v>
      </c>
      <c r="D181" s="145">
        <v>1958</v>
      </c>
      <c r="E181" s="145"/>
      <c r="F181" s="146" t="s">
        <v>264</v>
      </c>
      <c r="G181" s="145">
        <v>2</v>
      </c>
      <c r="H181" s="145" t="s">
        <v>299</v>
      </c>
      <c r="I181" s="142">
        <v>822.2</v>
      </c>
      <c r="J181" s="142">
        <v>822.2</v>
      </c>
      <c r="K181" s="142">
        <v>822.2</v>
      </c>
      <c r="L181" s="165">
        <v>22</v>
      </c>
      <c r="M181" s="145" t="s">
        <v>262</v>
      </c>
      <c r="N181" s="145" t="s">
        <v>266</v>
      </c>
      <c r="O181" s="147" t="s">
        <v>1319</v>
      </c>
      <c r="P181" s="142">
        <v>3042838.07</v>
      </c>
      <c r="Q181" s="142">
        <v>0</v>
      </c>
      <c r="R181" s="142">
        <v>0</v>
      </c>
      <c r="S181" s="142">
        <f t="shared" si="35"/>
        <v>3042838.07</v>
      </c>
      <c r="T181" s="142">
        <f t="shared" si="32"/>
        <v>3700.8490270007292</v>
      </c>
      <c r="U181" s="142">
        <f t="shared" si="42"/>
        <v>7095.0225833130635</v>
      </c>
      <c r="V181" s="213">
        <f t="shared" si="36"/>
        <v>7095.0225833130635</v>
      </c>
      <c r="W181" s="213">
        <f t="shared" si="37"/>
        <v>3394.1735563123343</v>
      </c>
      <c r="X181" s="148" t="b">
        <f t="shared" si="38"/>
        <v>1</v>
      </c>
      <c r="Y181" s="211">
        <v>0</v>
      </c>
      <c r="Z181" s="211">
        <v>0</v>
      </c>
      <c r="AA181" s="211">
        <v>0</v>
      </c>
      <c r="AB181" s="211">
        <v>0</v>
      </c>
      <c r="AC181" s="211">
        <v>0</v>
      </c>
      <c r="AD181" s="211">
        <v>0</v>
      </c>
      <c r="AE181" s="211">
        <v>0</v>
      </c>
      <c r="AF181" s="214">
        <v>0</v>
      </c>
      <c r="AG181" s="211">
        <v>654.20000000000005</v>
      </c>
      <c r="AH181" s="214">
        <f t="shared" si="43"/>
        <v>7095.0225833130635</v>
      </c>
      <c r="AI181" s="211">
        <v>0</v>
      </c>
      <c r="AJ181" s="211">
        <v>0</v>
      </c>
      <c r="AK181" s="211">
        <v>0</v>
      </c>
      <c r="AL181" s="214">
        <v>0</v>
      </c>
      <c r="AM181" s="211">
        <v>0</v>
      </c>
      <c r="AN181" s="211">
        <v>0</v>
      </c>
      <c r="AO181" s="214">
        <v>0</v>
      </c>
      <c r="AP181" s="211">
        <v>0</v>
      </c>
      <c r="AQ181" s="211">
        <v>0</v>
      </c>
      <c r="AR181" s="211">
        <v>0</v>
      </c>
      <c r="AS181" s="211"/>
    </row>
    <row r="182" spans="1:45" s="148" customFormat="1" ht="36" customHeight="1" x14ac:dyDescent="0.25">
      <c r="A182" s="148">
        <v>1</v>
      </c>
      <c r="B182" s="143">
        <f>SUBTOTAL(103,$A$16:A182)</f>
        <v>165</v>
      </c>
      <c r="C182" s="144" t="s">
        <v>1260</v>
      </c>
      <c r="D182" s="145">
        <v>1959</v>
      </c>
      <c r="E182" s="145"/>
      <c r="F182" s="146" t="s">
        <v>264</v>
      </c>
      <c r="G182" s="145">
        <v>2</v>
      </c>
      <c r="H182" s="145" t="s">
        <v>300</v>
      </c>
      <c r="I182" s="142">
        <v>310.3</v>
      </c>
      <c r="J182" s="142">
        <v>310.3</v>
      </c>
      <c r="K182" s="142">
        <v>310.3</v>
      </c>
      <c r="L182" s="165">
        <v>10</v>
      </c>
      <c r="M182" s="145" t="s">
        <v>262</v>
      </c>
      <c r="N182" s="145" t="s">
        <v>266</v>
      </c>
      <c r="O182" s="147" t="s">
        <v>1319</v>
      </c>
      <c r="P182" s="142">
        <v>1139819.0599999998</v>
      </c>
      <c r="Q182" s="142">
        <v>0</v>
      </c>
      <c r="R182" s="142">
        <v>0</v>
      </c>
      <c r="S182" s="142">
        <f t="shared" si="35"/>
        <v>1139819.0599999998</v>
      </c>
      <c r="T182" s="142">
        <f t="shared" si="32"/>
        <v>3673.2808894618106</v>
      </c>
      <c r="U182" s="142">
        <f t="shared" si="42"/>
        <v>7464.6803428939747</v>
      </c>
      <c r="V182" s="213">
        <f t="shared" si="36"/>
        <v>7464.6803428939747</v>
      </c>
      <c r="W182" s="213">
        <f t="shared" si="37"/>
        <v>3791.3994534321641</v>
      </c>
      <c r="X182" s="148" t="b">
        <f t="shared" si="38"/>
        <v>1</v>
      </c>
      <c r="Y182" s="211">
        <v>0</v>
      </c>
      <c r="Z182" s="211">
        <v>0</v>
      </c>
      <c r="AA182" s="211">
        <v>0</v>
      </c>
      <c r="AB182" s="211">
        <v>0</v>
      </c>
      <c r="AC182" s="211">
        <v>0</v>
      </c>
      <c r="AD182" s="211">
        <v>0</v>
      </c>
      <c r="AE182" s="211">
        <v>0</v>
      </c>
      <c r="AF182" s="214">
        <v>0</v>
      </c>
      <c r="AG182" s="211">
        <v>259.76</v>
      </c>
      <c r="AH182" s="214">
        <f t="shared" si="43"/>
        <v>7464.6803428939747</v>
      </c>
      <c r="AI182" s="211">
        <v>0</v>
      </c>
      <c r="AJ182" s="211">
        <v>0</v>
      </c>
      <c r="AK182" s="211">
        <v>0</v>
      </c>
      <c r="AL182" s="214">
        <v>0</v>
      </c>
      <c r="AM182" s="211">
        <v>0</v>
      </c>
      <c r="AN182" s="211">
        <v>0</v>
      </c>
      <c r="AO182" s="214">
        <v>0</v>
      </c>
      <c r="AP182" s="211">
        <v>0</v>
      </c>
      <c r="AQ182" s="211">
        <v>0</v>
      </c>
      <c r="AR182" s="211">
        <v>0</v>
      </c>
      <c r="AS182" s="211"/>
    </row>
    <row r="183" spans="1:45" s="148" customFormat="1" ht="36" customHeight="1" x14ac:dyDescent="0.25">
      <c r="A183" s="148">
        <v>1</v>
      </c>
      <c r="B183" s="143">
        <f>SUBTOTAL(103,$A$16:A183)</f>
        <v>166</v>
      </c>
      <c r="C183" s="144" t="s">
        <v>1261</v>
      </c>
      <c r="D183" s="145">
        <v>1959</v>
      </c>
      <c r="E183" s="145"/>
      <c r="F183" s="146" t="s">
        <v>264</v>
      </c>
      <c r="G183" s="145">
        <v>2</v>
      </c>
      <c r="H183" s="145" t="s">
        <v>300</v>
      </c>
      <c r="I183" s="142">
        <v>287</v>
      </c>
      <c r="J183" s="142">
        <v>287</v>
      </c>
      <c r="K183" s="142">
        <v>287</v>
      </c>
      <c r="L183" s="165">
        <v>18</v>
      </c>
      <c r="M183" s="145" t="s">
        <v>262</v>
      </c>
      <c r="N183" s="145" t="s">
        <v>263</v>
      </c>
      <c r="O183" s="147" t="s">
        <v>265</v>
      </c>
      <c r="P183" s="142">
        <v>1396947.25</v>
      </c>
      <c r="Q183" s="142">
        <v>0</v>
      </c>
      <c r="R183" s="142">
        <v>0</v>
      </c>
      <c r="S183" s="142">
        <f t="shared" si="35"/>
        <v>1396947.25</v>
      </c>
      <c r="T183" s="142">
        <f t="shared" si="32"/>
        <v>4867.4120209059238</v>
      </c>
      <c r="U183" s="142">
        <f t="shared" si="42"/>
        <v>7925.9125574912896</v>
      </c>
      <c r="V183" s="213">
        <f t="shared" si="36"/>
        <v>7925.9125574912896</v>
      </c>
      <c r="W183" s="213">
        <f t="shared" si="37"/>
        <v>3058.5005365853658</v>
      </c>
      <c r="X183" s="148" t="b">
        <f t="shared" si="38"/>
        <v>1</v>
      </c>
      <c r="Y183" s="211">
        <v>0</v>
      </c>
      <c r="Z183" s="211">
        <v>0</v>
      </c>
      <c r="AA183" s="211">
        <v>0</v>
      </c>
      <c r="AB183" s="211">
        <v>0</v>
      </c>
      <c r="AC183" s="211">
        <v>0</v>
      </c>
      <c r="AD183" s="211">
        <v>0</v>
      </c>
      <c r="AE183" s="211">
        <v>0</v>
      </c>
      <c r="AF183" s="214">
        <v>0</v>
      </c>
      <c r="AG183" s="211">
        <v>255.1</v>
      </c>
      <c r="AH183" s="214">
        <f t="shared" si="43"/>
        <v>7925.9125574912896</v>
      </c>
      <c r="AI183" s="211">
        <v>0</v>
      </c>
      <c r="AJ183" s="211">
        <v>0</v>
      </c>
      <c r="AK183" s="211">
        <v>0</v>
      </c>
      <c r="AL183" s="214">
        <v>0</v>
      </c>
      <c r="AM183" s="211">
        <v>0</v>
      </c>
      <c r="AN183" s="211">
        <v>0</v>
      </c>
      <c r="AO183" s="214">
        <v>0</v>
      </c>
      <c r="AP183" s="211">
        <v>0</v>
      </c>
      <c r="AQ183" s="211">
        <v>0</v>
      </c>
      <c r="AR183" s="211">
        <v>0</v>
      </c>
      <c r="AS183" s="211"/>
    </row>
    <row r="184" spans="1:45" s="148" customFormat="1" ht="36" customHeight="1" x14ac:dyDescent="0.25">
      <c r="A184" s="148">
        <v>1</v>
      </c>
      <c r="B184" s="143">
        <f>SUBTOTAL(103,$A$16:A184)</f>
        <v>167</v>
      </c>
      <c r="C184" s="144" t="s">
        <v>1511</v>
      </c>
      <c r="D184" s="145">
        <v>1952</v>
      </c>
      <c r="E184" s="145"/>
      <c r="F184" s="146" t="s">
        <v>1308</v>
      </c>
      <c r="G184" s="145">
        <v>2</v>
      </c>
      <c r="H184" s="145" t="s">
        <v>299</v>
      </c>
      <c r="I184" s="142">
        <v>644.12</v>
      </c>
      <c r="J184" s="142">
        <v>644.12</v>
      </c>
      <c r="K184" s="142">
        <v>644.12</v>
      </c>
      <c r="L184" s="165">
        <v>31</v>
      </c>
      <c r="M184" s="145" t="s">
        <v>262</v>
      </c>
      <c r="N184" s="145" t="s">
        <v>263</v>
      </c>
      <c r="O184" s="147" t="s">
        <v>265</v>
      </c>
      <c r="P184" s="142">
        <v>2343822.52</v>
      </c>
      <c r="Q184" s="142">
        <v>0</v>
      </c>
      <c r="R184" s="142">
        <v>0</v>
      </c>
      <c r="S184" s="142">
        <f t="shared" si="35"/>
        <v>2343822.52</v>
      </c>
      <c r="T184" s="142">
        <f t="shared" si="32"/>
        <v>3638.7979258523255</v>
      </c>
      <c r="U184" s="142">
        <f t="shared" si="42"/>
        <v>10964.254610942062</v>
      </c>
      <c r="V184" s="213">
        <f t="shared" si="36"/>
        <v>10964.254610942062</v>
      </c>
      <c r="W184" s="213">
        <f t="shared" si="37"/>
        <v>7325.4566850897363</v>
      </c>
      <c r="X184" s="148" t="b">
        <f t="shared" si="38"/>
        <v>1</v>
      </c>
      <c r="Y184" s="211">
        <v>0</v>
      </c>
      <c r="Z184" s="211">
        <v>0</v>
      </c>
      <c r="AA184" s="211">
        <v>0</v>
      </c>
      <c r="AB184" s="211">
        <v>0</v>
      </c>
      <c r="AC184" s="211">
        <v>0</v>
      </c>
      <c r="AD184" s="211">
        <v>0</v>
      </c>
      <c r="AE184" s="211">
        <v>0</v>
      </c>
      <c r="AF184" s="214">
        <v>0</v>
      </c>
      <c r="AG184" s="211">
        <v>792</v>
      </c>
      <c r="AH184" s="214">
        <f t="shared" si="43"/>
        <v>10964.254610942062</v>
      </c>
      <c r="AI184" s="211">
        <v>0</v>
      </c>
      <c r="AJ184" s="211">
        <v>0</v>
      </c>
      <c r="AK184" s="211">
        <v>0</v>
      </c>
      <c r="AL184" s="214">
        <v>0</v>
      </c>
      <c r="AM184" s="211">
        <v>0</v>
      </c>
      <c r="AN184" s="211">
        <v>0</v>
      </c>
      <c r="AO184" s="214">
        <v>0</v>
      </c>
      <c r="AP184" s="211">
        <v>0</v>
      </c>
      <c r="AQ184" s="211">
        <v>0</v>
      </c>
      <c r="AR184" s="211">
        <v>0</v>
      </c>
      <c r="AS184" s="211"/>
    </row>
    <row r="185" spans="1:45" s="148" customFormat="1" ht="36" customHeight="1" x14ac:dyDescent="0.25">
      <c r="A185" s="148">
        <v>1</v>
      </c>
      <c r="B185" s="143">
        <f>SUBTOTAL(103,$A$16:A185)</f>
        <v>168</v>
      </c>
      <c r="C185" s="144" t="s">
        <v>1523</v>
      </c>
      <c r="D185" s="145">
        <v>1968</v>
      </c>
      <c r="E185" s="145"/>
      <c r="F185" s="146" t="s">
        <v>307</v>
      </c>
      <c r="G185" s="145">
        <v>2</v>
      </c>
      <c r="H185" s="145" t="s">
        <v>299</v>
      </c>
      <c r="I185" s="142">
        <v>632.6</v>
      </c>
      <c r="J185" s="142">
        <v>632.6</v>
      </c>
      <c r="K185" s="142">
        <v>632.6</v>
      </c>
      <c r="L185" s="165">
        <v>23</v>
      </c>
      <c r="M185" s="145" t="s">
        <v>262</v>
      </c>
      <c r="N185" s="145" t="s">
        <v>263</v>
      </c>
      <c r="O185" s="147" t="s">
        <v>265</v>
      </c>
      <c r="P185" s="142">
        <v>2905261.2600000002</v>
      </c>
      <c r="Q185" s="142">
        <v>0</v>
      </c>
      <c r="R185" s="142">
        <v>0</v>
      </c>
      <c r="S185" s="142">
        <f t="shared" si="35"/>
        <v>2905261.2600000002</v>
      </c>
      <c r="T185" s="142">
        <f t="shared" si="32"/>
        <v>4592.572336389504</v>
      </c>
      <c r="U185" s="142">
        <f t="shared" si="42"/>
        <v>7795.0096743597851</v>
      </c>
      <c r="V185" s="213">
        <f t="shared" si="36"/>
        <v>7795.0096743597851</v>
      </c>
      <c r="W185" s="213">
        <f t="shared" si="37"/>
        <v>3202.4373379702811</v>
      </c>
      <c r="X185" s="148" t="b">
        <f t="shared" si="38"/>
        <v>1</v>
      </c>
      <c r="Y185" s="211">
        <v>0</v>
      </c>
      <c r="Z185" s="211">
        <v>0</v>
      </c>
      <c r="AA185" s="211">
        <v>0</v>
      </c>
      <c r="AB185" s="211">
        <v>0</v>
      </c>
      <c r="AC185" s="211">
        <v>0</v>
      </c>
      <c r="AD185" s="211">
        <v>0</v>
      </c>
      <c r="AE185" s="211">
        <v>0</v>
      </c>
      <c r="AF185" s="214">
        <v>0</v>
      </c>
      <c r="AG185" s="211">
        <v>553</v>
      </c>
      <c r="AH185" s="214">
        <f t="shared" si="43"/>
        <v>7795.0096743597851</v>
      </c>
      <c r="AI185" s="211">
        <v>0</v>
      </c>
      <c r="AJ185" s="211">
        <v>0</v>
      </c>
      <c r="AK185" s="211">
        <v>0</v>
      </c>
      <c r="AL185" s="214">
        <v>0</v>
      </c>
      <c r="AM185" s="211">
        <v>0</v>
      </c>
      <c r="AN185" s="211">
        <v>0</v>
      </c>
      <c r="AO185" s="214">
        <v>0</v>
      </c>
      <c r="AP185" s="211">
        <v>0</v>
      </c>
      <c r="AQ185" s="211">
        <v>0</v>
      </c>
      <c r="AR185" s="211">
        <v>0</v>
      </c>
      <c r="AS185" s="211"/>
    </row>
    <row r="186" spans="1:45" s="148" customFormat="1" ht="36" customHeight="1" x14ac:dyDescent="0.25">
      <c r="A186" s="148">
        <v>1</v>
      </c>
      <c r="B186" s="143">
        <f>SUBTOTAL(103,$A$16:A186)</f>
        <v>169</v>
      </c>
      <c r="C186" s="144" t="s">
        <v>1524</v>
      </c>
      <c r="D186" s="145">
        <v>1941</v>
      </c>
      <c r="E186" s="145"/>
      <c r="F186" s="146" t="s">
        <v>264</v>
      </c>
      <c r="G186" s="145">
        <v>2</v>
      </c>
      <c r="H186" s="145" t="s">
        <v>299</v>
      </c>
      <c r="I186" s="142">
        <v>733.92</v>
      </c>
      <c r="J186" s="142">
        <v>662.9</v>
      </c>
      <c r="K186" s="142">
        <v>662.9</v>
      </c>
      <c r="L186" s="165">
        <v>22</v>
      </c>
      <c r="M186" s="145" t="s">
        <v>262</v>
      </c>
      <c r="N186" s="145" t="s">
        <v>266</v>
      </c>
      <c r="O186" s="147" t="s">
        <v>323</v>
      </c>
      <c r="P186" s="142">
        <v>2908972.99</v>
      </c>
      <c r="Q186" s="142">
        <v>0</v>
      </c>
      <c r="R186" s="142">
        <v>0</v>
      </c>
      <c r="S186" s="142">
        <f>P186-R186-Q186</f>
        <v>2908972.99</v>
      </c>
      <c r="T186" s="142">
        <f t="shared" si="32"/>
        <v>3963.6104616306961</v>
      </c>
      <c r="U186" s="142">
        <f t="shared" si="42"/>
        <v>7020.9297122302169</v>
      </c>
      <c r="V186" s="213">
        <f t="shared" si="36"/>
        <v>7020.9297122302169</v>
      </c>
      <c r="W186" s="213">
        <f t="shared" si="37"/>
        <v>3057.3192505995207</v>
      </c>
      <c r="X186" s="148" t="b">
        <f t="shared" si="38"/>
        <v>1</v>
      </c>
      <c r="Y186" s="211">
        <v>0</v>
      </c>
      <c r="Z186" s="211">
        <v>0</v>
      </c>
      <c r="AA186" s="211">
        <v>0</v>
      </c>
      <c r="AB186" s="211">
        <v>0</v>
      </c>
      <c r="AC186" s="211">
        <v>0</v>
      </c>
      <c r="AD186" s="211">
        <v>0</v>
      </c>
      <c r="AE186" s="211">
        <v>0</v>
      </c>
      <c r="AF186" s="214">
        <v>0</v>
      </c>
      <c r="AG186" s="211">
        <v>577.86</v>
      </c>
      <c r="AH186" s="214">
        <f t="shared" si="43"/>
        <v>7020.9297122302169</v>
      </c>
      <c r="AI186" s="211">
        <v>0</v>
      </c>
      <c r="AJ186" s="211">
        <v>0</v>
      </c>
      <c r="AK186" s="211">
        <v>0</v>
      </c>
      <c r="AL186" s="214">
        <v>0</v>
      </c>
      <c r="AM186" s="211">
        <v>0</v>
      </c>
      <c r="AN186" s="211">
        <v>0</v>
      </c>
      <c r="AO186" s="214">
        <v>0</v>
      </c>
      <c r="AP186" s="211">
        <v>0</v>
      </c>
      <c r="AQ186" s="211">
        <v>0</v>
      </c>
      <c r="AR186" s="211">
        <v>0</v>
      </c>
      <c r="AS186" s="211"/>
    </row>
    <row r="187" spans="1:45" s="148" customFormat="1" ht="36" customHeight="1" x14ac:dyDescent="0.25">
      <c r="A187" s="148">
        <v>1</v>
      </c>
      <c r="B187" s="143">
        <f>SUBTOTAL(103,$A$16:A187)</f>
        <v>170</v>
      </c>
      <c r="C187" s="144" t="s">
        <v>1552</v>
      </c>
      <c r="D187" s="145">
        <v>1986</v>
      </c>
      <c r="E187" s="145"/>
      <c r="F187" s="146" t="s">
        <v>314</v>
      </c>
      <c r="G187" s="145">
        <v>5</v>
      </c>
      <c r="H187" s="145" t="s">
        <v>304</v>
      </c>
      <c r="I187" s="142">
        <v>3450.6</v>
      </c>
      <c r="J187" s="142">
        <v>3118.5</v>
      </c>
      <c r="K187" s="142">
        <v>3118.5</v>
      </c>
      <c r="L187" s="165">
        <v>32</v>
      </c>
      <c r="M187" s="145" t="s">
        <v>262</v>
      </c>
      <c r="N187" s="145" t="s">
        <v>266</v>
      </c>
      <c r="O187" s="147" t="s">
        <v>1319</v>
      </c>
      <c r="P187" s="142">
        <v>2039264.59</v>
      </c>
      <c r="Q187" s="142">
        <v>0</v>
      </c>
      <c r="R187" s="142">
        <v>0</v>
      </c>
      <c r="S187" s="142">
        <f>P187-R187-Q187</f>
        <v>2039264.59</v>
      </c>
      <c r="T187" s="142">
        <f t="shared" si="32"/>
        <v>590.98840491508724</v>
      </c>
      <c r="U187" s="142">
        <f t="shared" si="42"/>
        <v>2049.2187964991599</v>
      </c>
      <c r="V187" s="213">
        <f t="shared" si="36"/>
        <v>2049.2187964991599</v>
      </c>
      <c r="W187" s="213">
        <f t="shared" si="37"/>
        <v>1458.2303915840725</v>
      </c>
      <c r="X187" s="148" t="b">
        <f t="shared" si="38"/>
        <v>1</v>
      </c>
      <c r="Y187" s="211">
        <v>0</v>
      </c>
      <c r="Z187" s="211">
        <v>0</v>
      </c>
      <c r="AA187" s="211">
        <v>0</v>
      </c>
      <c r="AB187" s="211">
        <v>0</v>
      </c>
      <c r="AC187" s="211">
        <v>0</v>
      </c>
      <c r="AD187" s="211">
        <v>0</v>
      </c>
      <c r="AE187" s="211">
        <v>0</v>
      </c>
      <c r="AF187" s="214">
        <v>0</v>
      </c>
      <c r="AG187" s="211">
        <v>792.98</v>
      </c>
      <c r="AH187" s="214">
        <f t="shared" si="43"/>
        <v>2049.2187964991599</v>
      </c>
      <c r="AI187" s="211">
        <v>0</v>
      </c>
      <c r="AJ187" s="211">
        <v>0</v>
      </c>
      <c r="AK187" s="211">
        <v>0</v>
      </c>
      <c r="AL187" s="214">
        <v>0</v>
      </c>
      <c r="AM187" s="211">
        <v>0</v>
      </c>
      <c r="AN187" s="211">
        <v>0</v>
      </c>
      <c r="AO187" s="214">
        <v>0</v>
      </c>
      <c r="AP187" s="211">
        <v>0</v>
      </c>
      <c r="AQ187" s="211">
        <v>0</v>
      </c>
      <c r="AR187" s="211">
        <v>0</v>
      </c>
      <c r="AS187" s="211"/>
    </row>
    <row r="188" spans="1:45" s="148" customFormat="1" ht="36" customHeight="1" x14ac:dyDescent="0.25">
      <c r="A188" s="148">
        <v>1</v>
      </c>
      <c r="B188" s="143">
        <f>SUBTOTAL(103,$A$16:A188)</f>
        <v>171</v>
      </c>
      <c r="C188" s="144" t="s">
        <v>395</v>
      </c>
      <c r="D188" s="145" t="s">
        <v>325</v>
      </c>
      <c r="E188" s="145"/>
      <c r="F188" s="146" t="s">
        <v>264</v>
      </c>
      <c r="G188" s="145">
        <v>9</v>
      </c>
      <c r="H188" s="145" t="s">
        <v>300</v>
      </c>
      <c r="I188" s="142">
        <v>2760.5</v>
      </c>
      <c r="J188" s="142">
        <v>2760.5</v>
      </c>
      <c r="K188" s="142">
        <v>2760.5</v>
      </c>
      <c r="L188" s="165">
        <v>140</v>
      </c>
      <c r="M188" s="145" t="s">
        <v>262</v>
      </c>
      <c r="N188" s="145" t="s">
        <v>266</v>
      </c>
      <c r="O188" s="147" t="s">
        <v>318</v>
      </c>
      <c r="P188" s="142">
        <v>1604039.9000000001</v>
      </c>
      <c r="Q188" s="142">
        <v>0</v>
      </c>
      <c r="R188" s="142">
        <v>0</v>
      </c>
      <c r="S188" s="142">
        <f>P188-R188-Q188</f>
        <v>1604039.9000000001</v>
      </c>
      <c r="T188" s="142">
        <f t="shared" si="32"/>
        <v>581.0686107589205</v>
      </c>
      <c r="U188" s="142">
        <v>890.3459518203224</v>
      </c>
      <c r="V188" s="213">
        <f t="shared" si="36"/>
        <v>890.3459518203224</v>
      </c>
      <c r="W188" s="213">
        <f t="shared" si="37"/>
        <v>309.2773410614019</v>
      </c>
      <c r="X188" s="148" t="b">
        <f t="shared" si="38"/>
        <v>1</v>
      </c>
      <c r="Y188" s="211">
        <v>0</v>
      </c>
      <c r="Z188" s="211">
        <v>0</v>
      </c>
      <c r="AA188" s="211">
        <v>0</v>
      </c>
      <c r="AB188" s="211">
        <v>0</v>
      </c>
      <c r="AC188" s="211">
        <v>0</v>
      </c>
      <c r="AD188" s="211">
        <v>0</v>
      </c>
      <c r="AE188" s="211">
        <v>1</v>
      </c>
      <c r="AF188" s="214">
        <f>2457800*AE188/I188</f>
        <v>890.3459518203224</v>
      </c>
      <c r="AG188" s="211">
        <v>0</v>
      </c>
      <c r="AH188" s="211">
        <v>0</v>
      </c>
      <c r="AI188" s="211">
        <v>0</v>
      </c>
      <c r="AJ188" s="211">
        <v>0</v>
      </c>
      <c r="AK188" s="211">
        <v>0</v>
      </c>
      <c r="AL188" s="214">
        <v>0</v>
      </c>
      <c r="AM188" s="211">
        <v>0</v>
      </c>
      <c r="AN188" s="211">
        <v>0</v>
      </c>
      <c r="AO188" s="214">
        <v>0</v>
      </c>
      <c r="AP188" s="211">
        <v>0</v>
      </c>
      <c r="AQ188" s="211">
        <v>0</v>
      </c>
      <c r="AR188" s="211">
        <v>0</v>
      </c>
      <c r="AS188" s="211"/>
    </row>
    <row r="189" spans="1:45" s="148" customFormat="1" ht="36" customHeight="1" x14ac:dyDescent="0.25">
      <c r="A189" s="148">
        <v>1</v>
      </c>
      <c r="B189" s="143">
        <f>SUBTOTAL(103,$A$16:A189)</f>
        <v>172</v>
      </c>
      <c r="C189" s="144" t="s">
        <v>427</v>
      </c>
      <c r="D189" s="145">
        <v>1994</v>
      </c>
      <c r="E189" s="145"/>
      <c r="F189" s="146" t="s">
        <v>307</v>
      </c>
      <c r="G189" s="145">
        <v>9</v>
      </c>
      <c r="H189" s="145" t="s">
        <v>299</v>
      </c>
      <c r="I189" s="149">
        <v>4306.3</v>
      </c>
      <c r="J189" s="142">
        <v>3866</v>
      </c>
      <c r="K189" s="142">
        <v>3866</v>
      </c>
      <c r="L189" s="165">
        <v>182</v>
      </c>
      <c r="M189" s="145" t="s">
        <v>262</v>
      </c>
      <c r="N189" s="145" t="s">
        <v>266</v>
      </c>
      <c r="O189" s="147" t="s">
        <v>317</v>
      </c>
      <c r="P189" s="142">
        <v>105635.39</v>
      </c>
      <c r="Q189" s="142">
        <v>0</v>
      </c>
      <c r="R189" s="142">
        <v>0</v>
      </c>
      <c r="S189" s="142">
        <f>P189-R189-Q189</f>
        <v>105635.39</v>
      </c>
      <c r="T189" s="142">
        <f t="shared" si="32"/>
        <v>24.530429835357499</v>
      </c>
      <c r="U189" s="142">
        <v>24.530429835357499</v>
      </c>
      <c r="V189" s="213">
        <f t="shared" ref="V189:V195" si="44">T189</f>
        <v>24.530429835357499</v>
      </c>
      <c r="W189" s="213">
        <f t="shared" si="37"/>
        <v>0</v>
      </c>
      <c r="X189" s="148" t="b">
        <f t="shared" si="38"/>
        <v>1</v>
      </c>
      <c r="Y189" s="211">
        <v>0</v>
      </c>
      <c r="Z189" s="211">
        <v>0</v>
      </c>
      <c r="AA189" s="211">
        <v>0</v>
      </c>
      <c r="AB189" s="211">
        <v>0</v>
      </c>
      <c r="AC189" s="211">
        <v>0</v>
      </c>
      <c r="AD189" s="211">
        <v>0</v>
      </c>
      <c r="AE189" s="211">
        <v>0</v>
      </c>
      <c r="AF189" s="214">
        <v>0</v>
      </c>
      <c r="AG189" s="211">
        <v>0</v>
      </c>
      <c r="AH189" s="211">
        <v>0</v>
      </c>
      <c r="AI189" s="211">
        <v>0</v>
      </c>
      <c r="AJ189" s="211">
        <v>0</v>
      </c>
      <c r="AK189" s="211">
        <v>0</v>
      </c>
      <c r="AL189" s="214">
        <v>0</v>
      </c>
      <c r="AM189" s="211">
        <v>0</v>
      </c>
      <c r="AN189" s="211">
        <v>0</v>
      </c>
      <c r="AO189" s="214">
        <v>0</v>
      </c>
      <c r="AP189" s="211">
        <v>0</v>
      </c>
      <c r="AQ189" s="211">
        <v>0</v>
      </c>
      <c r="AR189" s="211">
        <v>0</v>
      </c>
      <c r="AS189" s="211"/>
    </row>
    <row r="190" spans="1:45" s="148" customFormat="1" ht="36" customHeight="1" x14ac:dyDescent="0.25">
      <c r="A190" s="148">
        <v>1</v>
      </c>
      <c r="B190" s="143">
        <f>SUBTOTAL(103,$A$16:A190)</f>
        <v>173</v>
      </c>
      <c r="C190" s="144" t="s">
        <v>399</v>
      </c>
      <c r="D190" s="145">
        <v>1957</v>
      </c>
      <c r="E190" s="145"/>
      <c r="F190" s="146" t="s">
        <v>264</v>
      </c>
      <c r="G190" s="145">
        <v>2</v>
      </c>
      <c r="H190" s="145" t="s">
        <v>299</v>
      </c>
      <c r="I190" s="142">
        <v>706.7</v>
      </c>
      <c r="J190" s="142">
        <v>646.1</v>
      </c>
      <c r="K190" s="142">
        <v>646.1</v>
      </c>
      <c r="L190" s="165">
        <v>18</v>
      </c>
      <c r="M190" s="145" t="s">
        <v>262</v>
      </c>
      <c r="N190" s="145" t="s">
        <v>266</v>
      </c>
      <c r="O190" s="147" t="s">
        <v>321</v>
      </c>
      <c r="P190" s="142">
        <v>81776.960000000006</v>
      </c>
      <c r="Q190" s="142">
        <v>0</v>
      </c>
      <c r="R190" s="142">
        <v>0</v>
      </c>
      <c r="S190" s="142">
        <f>P190-Q190-R190</f>
        <v>81776.960000000006</v>
      </c>
      <c r="T190" s="142">
        <f t="shared" si="32"/>
        <v>115.71665487477006</v>
      </c>
      <c r="U190" s="142">
        <v>115.71665487477006</v>
      </c>
      <c r="V190" s="213">
        <f t="shared" si="44"/>
        <v>115.71665487477006</v>
      </c>
      <c r="W190" s="213">
        <f t="shared" si="37"/>
        <v>0</v>
      </c>
      <c r="X190" s="148" t="b">
        <f t="shared" si="38"/>
        <v>1</v>
      </c>
      <c r="Y190" s="211">
        <v>0</v>
      </c>
      <c r="Z190" s="211">
        <v>0</v>
      </c>
      <c r="AA190" s="211">
        <v>0</v>
      </c>
      <c r="AB190" s="211">
        <v>0</v>
      </c>
      <c r="AC190" s="211">
        <v>0</v>
      </c>
      <c r="AD190" s="211">
        <v>0</v>
      </c>
      <c r="AE190" s="211">
        <v>0</v>
      </c>
      <c r="AF190" s="214">
        <v>0</v>
      </c>
      <c r="AG190" s="211">
        <v>0</v>
      </c>
      <c r="AH190" s="211">
        <v>0</v>
      </c>
      <c r="AI190" s="211">
        <v>0</v>
      </c>
      <c r="AJ190" s="211">
        <v>0</v>
      </c>
      <c r="AK190" s="211">
        <v>0</v>
      </c>
      <c r="AL190" s="214">
        <v>0</v>
      </c>
      <c r="AM190" s="211">
        <v>0</v>
      </c>
      <c r="AN190" s="211">
        <v>0</v>
      </c>
      <c r="AO190" s="214">
        <v>0</v>
      </c>
      <c r="AP190" s="211">
        <v>0</v>
      </c>
      <c r="AQ190" s="211">
        <v>0</v>
      </c>
      <c r="AR190" s="211">
        <v>0</v>
      </c>
      <c r="AS190" s="211"/>
    </row>
    <row r="191" spans="1:45" s="148" customFormat="1" ht="36" customHeight="1" x14ac:dyDescent="0.25">
      <c r="A191" s="148">
        <v>1</v>
      </c>
      <c r="B191" s="143">
        <f>SUBTOTAL(103,$A$16:A191)</f>
        <v>174</v>
      </c>
      <c r="C191" s="144" t="s">
        <v>400</v>
      </c>
      <c r="D191" s="145">
        <v>1960</v>
      </c>
      <c r="E191" s="145"/>
      <c r="F191" s="146" t="s">
        <v>264</v>
      </c>
      <c r="G191" s="145">
        <v>2</v>
      </c>
      <c r="H191" s="145" t="s">
        <v>299</v>
      </c>
      <c r="I191" s="149">
        <v>582.70000000000005</v>
      </c>
      <c r="J191" s="149">
        <v>576.70000000000005</v>
      </c>
      <c r="K191" s="149">
        <v>576.70000000000005</v>
      </c>
      <c r="L191" s="165">
        <v>31</v>
      </c>
      <c r="M191" s="145" t="s">
        <v>262</v>
      </c>
      <c r="N191" s="145" t="s">
        <v>266</v>
      </c>
      <c r="O191" s="147" t="s">
        <v>317</v>
      </c>
      <c r="P191" s="142">
        <v>64771.71</v>
      </c>
      <c r="Q191" s="142">
        <v>0</v>
      </c>
      <c r="R191" s="142">
        <v>0</v>
      </c>
      <c r="S191" s="142">
        <f>P191-Q191-R191</f>
        <v>64771.71</v>
      </c>
      <c r="T191" s="142">
        <f t="shared" si="32"/>
        <v>111.15790286596875</v>
      </c>
      <c r="U191" s="142">
        <v>111.15790286596875</v>
      </c>
      <c r="V191" s="213">
        <f t="shared" si="44"/>
        <v>111.15790286596875</v>
      </c>
      <c r="W191" s="213">
        <f t="shared" si="37"/>
        <v>0</v>
      </c>
      <c r="X191" s="148" t="b">
        <f t="shared" si="38"/>
        <v>1</v>
      </c>
      <c r="Y191" s="211">
        <v>0</v>
      </c>
      <c r="Z191" s="211">
        <v>0</v>
      </c>
      <c r="AA191" s="211">
        <v>0</v>
      </c>
      <c r="AB191" s="211">
        <v>0</v>
      </c>
      <c r="AC191" s="211">
        <v>0</v>
      </c>
      <c r="AD191" s="211">
        <v>0</v>
      </c>
      <c r="AE191" s="211">
        <v>0</v>
      </c>
      <c r="AF191" s="214">
        <v>0</v>
      </c>
      <c r="AG191" s="211">
        <v>0</v>
      </c>
      <c r="AH191" s="211">
        <v>0</v>
      </c>
      <c r="AI191" s="211">
        <v>0</v>
      </c>
      <c r="AJ191" s="211">
        <v>0</v>
      </c>
      <c r="AK191" s="211">
        <v>0</v>
      </c>
      <c r="AL191" s="214">
        <v>0</v>
      </c>
      <c r="AM191" s="211">
        <v>0</v>
      </c>
      <c r="AN191" s="211">
        <v>0</v>
      </c>
      <c r="AO191" s="214">
        <v>0</v>
      </c>
      <c r="AP191" s="211">
        <v>0</v>
      </c>
      <c r="AQ191" s="211">
        <v>0</v>
      </c>
      <c r="AR191" s="211">
        <v>0</v>
      </c>
      <c r="AS191" s="211"/>
    </row>
    <row r="192" spans="1:45" s="148" customFormat="1" ht="36" customHeight="1" x14ac:dyDescent="0.25">
      <c r="A192" s="148">
        <v>1</v>
      </c>
      <c r="B192" s="143">
        <f>SUBTOTAL(103,$A$16:A192)</f>
        <v>175</v>
      </c>
      <c r="C192" s="144" t="s">
        <v>401</v>
      </c>
      <c r="D192" s="145">
        <v>1960</v>
      </c>
      <c r="E192" s="145"/>
      <c r="F192" s="146" t="s">
        <v>264</v>
      </c>
      <c r="G192" s="145">
        <v>2</v>
      </c>
      <c r="H192" s="145" t="s">
        <v>299</v>
      </c>
      <c r="I192" s="142">
        <v>592.20000000000005</v>
      </c>
      <c r="J192" s="142">
        <v>550.70000000000005</v>
      </c>
      <c r="K192" s="142">
        <v>550.70000000000005</v>
      </c>
      <c r="L192" s="165">
        <v>37</v>
      </c>
      <c r="M192" s="145" t="s">
        <v>262</v>
      </c>
      <c r="N192" s="145" t="s">
        <v>266</v>
      </c>
      <c r="O192" s="147" t="s">
        <v>324</v>
      </c>
      <c r="P192" s="142">
        <v>64458.1</v>
      </c>
      <c r="Q192" s="142">
        <v>0</v>
      </c>
      <c r="R192" s="142">
        <v>0</v>
      </c>
      <c r="S192" s="142">
        <f>P192-R192-Q192</f>
        <v>64458.1</v>
      </c>
      <c r="T192" s="142">
        <f t="shared" si="32"/>
        <v>108.84515366430259</v>
      </c>
      <c r="U192" s="142">
        <v>108.84515366430259</v>
      </c>
      <c r="V192" s="213">
        <f t="shared" si="44"/>
        <v>108.84515366430259</v>
      </c>
      <c r="W192" s="213">
        <f t="shared" si="37"/>
        <v>0</v>
      </c>
      <c r="X192" s="148" t="b">
        <f t="shared" si="38"/>
        <v>1</v>
      </c>
      <c r="Y192" s="211">
        <v>0</v>
      </c>
      <c r="Z192" s="211">
        <v>0</v>
      </c>
      <c r="AA192" s="211">
        <v>0</v>
      </c>
      <c r="AB192" s="211">
        <v>0</v>
      </c>
      <c r="AC192" s="211">
        <v>0</v>
      </c>
      <c r="AD192" s="211">
        <v>0</v>
      </c>
      <c r="AE192" s="211">
        <v>0</v>
      </c>
      <c r="AF192" s="214">
        <v>0</v>
      </c>
      <c r="AG192" s="211">
        <v>0</v>
      </c>
      <c r="AH192" s="211">
        <v>0</v>
      </c>
      <c r="AI192" s="211">
        <v>0</v>
      </c>
      <c r="AJ192" s="211">
        <v>0</v>
      </c>
      <c r="AK192" s="211">
        <v>0</v>
      </c>
      <c r="AL192" s="214">
        <v>0</v>
      </c>
      <c r="AM192" s="211">
        <v>0</v>
      </c>
      <c r="AN192" s="211">
        <v>0</v>
      </c>
      <c r="AO192" s="214">
        <v>0</v>
      </c>
      <c r="AP192" s="211">
        <v>0</v>
      </c>
      <c r="AQ192" s="211">
        <v>0</v>
      </c>
      <c r="AR192" s="211">
        <v>0</v>
      </c>
      <c r="AS192" s="211"/>
    </row>
    <row r="193" spans="1:45" s="148" customFormat="1" ht="36" customHeight="1" x14ac:dyDescent="0.25">
      <c r="A193" s="148">
        <v>1</v>
      </c>
      <c r="B193" s="143">
        <f>SUBTOTAL(103,$A$16:A193)</f>
        <v>176</v>
      </c>
      <c r="C193" s="144" t="s">
        <v>406</v>
      </c>
      <c r="D193" s="145">
        <v>1958</v>
      </c>
      <c r="E193" s="145"/>
      <c r="F193" s="146" t="s">
        <v>264</v>
      </c>
      <c r="G193" s="145">
        <v>2</v>
      </c>
      <c r="H193" s="145" t="s">
        <v>299</v>
      </c>
      <c r="I193" s="149">
        <v>653.29999999999995</v>
      </c>
      <c r="J193" s="142">
        <v>605.6</v>
      </c>
      <c r="K193" s="142">
        <v>605.6</v>
      </c>
      <c r="L193" s="165">
        <v>30</v>
      </c>
      <c r="M193" s="145" t="s">
        <v>262</v>
      </c>
      <c r="N193" s="145" t="s">
        <v>266</v>
      </c>
      <c r="O193" s="147" t="s">
        <v>321</v>
      </c>
      <c r="P193" s="142">
        <v>68984.12</v>
      </c>
      <c r="Q193" s="142">
        <v>0</v>
      </c>
      <c r="R193" s="142">
        <v>0</v>
      </c>
      <c r="S193" s="142">
        <f>P193-R193-Q193</f>
        <v>68984.12</v>
      </c>
      <c r="T193" s="142">
        <f t="shared" si="32"/>
        <v>105.59332619011174</v>
      </c>
      <c r="U193" s="142">
        <v>105.59332619011174</v>
      </c>
      <c r="V193" s="213">
        <f t="shared" si="44"/>
        <v>105.59332619011174</v>
      </c>
      <c r="W193" s="213">
        <f t="shared" si="37"/>
        <v>0</v>
      </c>
      <c r="X193" s="148" t="b">
        <f t="shared" si="38"/>
        <v>1</v>
      </c>
      <c r="Y193" s="211">
        <v>0</v>
      </c>
      <c r="Z193" s="211">
        <v>0</v>
      </c>
      <c r="AA193" s="211">
        <v>0</v>
      </c>
      <c r="AB193" s="211">
        <v>0</v>
      </c>
      <c r="AC193" s="211">
        <v>0</v>
      </c>
      <c r="AD193" s="211">
        <v>0</v>
      </c>
      <c r="AE193" s="211">
        <v>0</v>
      </c>
      <c r="AF193" s="214">
        <v>0</v>
      </c>
      <c r="AG193" s="211">
        <v>0</v>
      </c>
      <c r="AH193" s="211">
        <v>0</v>
      </c>
      <c r="AI193" s="211">
        <v>0</v>
      </c>
      <c r="AJ193" s="211">
        <v>0</v>
      </c>
      <c r="AK193" s="211">
        <v>0</v>
      </c>
      <c r="AL193" s="214">
        <v>0</v>
      </c>
      <c r="AM193" s="211">
        <v>0</v>
      </c>
      <c r="AN193" s="211">
        <v>0</v>
      </c>
      <c r="AO193" s="214">
        <v>0</v>
      </c>
      <c r="AP193" s="211">
        <v>0</v>
      </c>
      <c r="AQ193" s="211">
        <v>0</v>
      </c>
      <c r="AR193" s="211">
        <v>0</v>
      </c>
      <c r="AS193" s="211"/>
    </row>
    <row r="194" spans="1:45" s="148" customFormat="1" ht="36" customHeight="1" x14ac:dyDescent="0.25">
      <c r="A194" s="148">
        <v>1</v>
      </c>
      <c r="B194" s="143">
        <f>SUBTOTAL(103,$A$16:A194)</f>
        <v>177</v>
      </c>
      <c r="C194" s="144" t="s">
        <v>407</v>
      </c>
      <c r="D194" s="145">
        <v>1961</v>
      </c>
      <c r="E194" s="145"/>
      <c r="F194" s="146" t="s">
        <v>264</v>
      </c>
      <c r="G194" s="145">
        <v>2</v>
      </c>
      <c r="H194" s="145" t="s">
        <v>300</v>
      </c>
      <c r="I194" s="142">
        <v>291.64999999999998</v>
      </c>
      <c r="J194" s="142">
        <v>275.13</v>
      </c>
      <c r="K194" s="142">
        <v>275.13</v>
      </c>
      <c r="L194" s="165">
        <v>17</v>
      </c>
      <c r="M194" s="145" t="s">
        <v>262</v>
      </c>
      <c r="N194" s="145" t="s">
        <v>263</v>
      </c>
      <c r="O194" s="147" t="s">
        <v>265</v>
      </c>
      <c r="P194" s="142">
        <v>49086.239999999998</v>
      </c>
      <c r="Q194" s="142">
        <v>0</v>
      </c>
      <c r="R194" s="142">
        <v>0</v>
      </c>
      <c r="S194" s="142">
        <f>P194-Q194-R194</f>
        <v>49086.239999999998</v>
      </c>
      <c r="T194" s="142">
        <f t="shared" si="32"/>
        <v>168.30529744556833</v>
      </c>
      <c r="U194" s="142">
        <v>168.30529744556833</v>
      </c>
      <c r="V194" s="213">
        <f t="shared" si="44"/>
        <v>168.30529744556833</v>
      </c>
      <c r="W194" s="213">
        <f t="shared" si="37"/>
        <v>0</v>
      </c>
      <c r="X194" s="148" t="b">
        <f t="shared" si="38"/>
        <v>1</v>
      </c>
      <c r="Y194" s="211">
        <v>0</v>
      </c>
      <c r="Z194" s="211">
        <v>0</v>
      </c>
      <c r="AA194" s="211">
        <v>0</v>
      </c>
      <c r="AB194" s="211">
        <v>0</v>
      </c>
      <c r="AC194" s="211">
        <v>0</v>
      </c>
      <c r="AD194" s="211">
        <v>0</v>
      </c>
      <c r="AE194" s="211">
        <v>0</v>
      </c>
      <c r="AF194" s="214">
        <v>0</v>
      </c>
      <c r="AG194" s="211">
        <v>0</v>
      </c>
      <c r="AH194" s="211">
        <v>0</v>
      </c>
      <c r="AI194" s="211">
        <v>0</v>
      </c>
      <c r="AJ194" s="211">
        <v>0</v>
      </c>
      <c r="AK194" s="211">
        <v>0</v>
      </c>
      <c r="AL194" s="214">
        <v>0</v>
      </c>
      <c r="AM194" s="211">
        <v>0</v>
      </c>
      <c r="AN194" s="211">
        <v>0</v>
      </c>
      <c r="AO194" s="214">
        <v>0</v>
      </c>
      <c r="AP194" s="211">
        <v>0</v>
      </c>
      <c r="AQ194" s="211">
        <v>0</v>
      </c>
      <c r="AR194" s="211">
        <v>0</v>
      </c>
      <c r="AS194" s="211"/>
    </row>
    <row r="195" spans="1:45" s="148" customFormat="1" ht="36" customHeight="1" x14ac:dyDescent="0.25">
      <c r="A195" s="148">
        <v>1</v>
      </c>
      <c r="B195" s="143">
        <f>SUBTOTAL(103,$A$16:A195)</f>
        <v>178</v>
      </c>
      <c r="C195" s="144" t="s">
        <v>415</v>
      </c>
      <c r="D195" s="145">
        <v>1962</v>
      </c>
      <c r="E195" s="145"/>
      <c r="F195" s="146" t="s">
        <v>320</v>
      </c>
      <c r="G195" s="145">
        <v>2</v>
      </c>
      <c r="H195" s="145" t="s">
        <v>299</v>
      </c>
      <c r="I195" s="149">
        <v>590.99</v>
      </c>
      <c r="J195" s="149">
        <v>550.29</v>
      </c>
      <c r="K195" s="149">
        <v>550.29</v>
      </c>
      <c r="L195" s="165">
        <v>18</v>
      </c>
      <c r="M195" s="145" t="s">
        <v>262</v>
      </c>
      <c r="N195" s="145" t="s">
        <v>266</v>
      </c>
      <c r="O195" s="147" t="s">
        <v>324</v>
      </c>
      <c r="P195" s="142">
        <v>66103.89</v>
      </c>
      <c r="Q195" s="142">
        <v>0</v>
      </c>
      <c r="R195" s="142">
        <v>0</v>
      </c>
      <c r="S195" s="142">
        <f>P195-Q195-R195</f>
        <v>66103.89</v>
      </c>
      <c r="T195" s="142">
        <f t="shared" si="32"/>
        <v>111.85280630805936</v>
      </c>
      <c r="U195" s="142">
        <v>111.85280630805936</v>
      </c>
      <c r="V195" s="213">
        <f t="shared" si="44"/>
        <v>111.85280630805936</v>
      </c>
      <c r="W195" s="213">
        <f t="shared" si="37"/>
        <v>0</v>
      </c>
      <c r="X195" s="148" t="b">
        <f t="shared" si="38"/>
        <v>1</v>
      </c>
      <c r="Y195" s="211">
        <v>0</v>
      </c>
      <c r="Z195" s="211">
        <v>0</v>
      </c>
      <c r="AA195" s="211">
        <v>0</v>
      </c>
      <c r="AB195" s="211">
        <v>0</v>
      </c>
      <c r="AC195" s="211">
        <v>0</v>
      </c>
      <c r="AD195" s="211">
        <v>0</v>
      </c>
      <c r="AE195" s="211">
        <v>0</v>
      </c>
      <c r="AF195" s="214">
        <v>0</v>
      </c>
      <c r="AG195" s="211">
        <v>0</v>
      </c>
      <c r="AH195" s="211">
        <v>0</v>
      </c>
      <c r="AI195" s="211">
        <v>0</v>
      </c>
      <c r="AJ195" s="211">
        <v>0</v>
      </c>
      <c r="AK195" s="211">
        <v>0</v>
      </c>
      <c r="AL195" s="214">
        <v>0</v>
      </c>
      <c r="AM195" s="211">
        <v>0</v>
      </c>
      <c r="AN195" s="211">
        <v>0</v>
      </c>
      <c r="AO195" s="214">
        <v>0</v>
      </c>
      <c r="AP195" s="211">
        <v>0</v>
      </c>
      <c r="AQ195" s="211">
        <v>0</v>
      </c>
      <c r="AR195" s="211">
        <v>0</v>
      </c>
      <c r="AS195" s="211"/>
    </row>
    <row r="196" spans="1:45" s="148" customFormat="1" ht="36" customHeight="1" x14ac:dyDescent="0.25">
      <c r="B196" s="144" t="s">
        <v>732</v>
      </c>
      <c r="C196" s="215"/>
      <c r="D196" s="145" t="s">
        <v>862</v>
      </c>
      <c r="E196" s="145" t="s">
        <v>862</v>
      </c>
      <c r="F196" s="145" t="s">
        <v>862</v>
      </c>
      <c r="G196" s="145" t="s">
        <v>862</v>
      </c>
      <c r="H196" s="145" t="s">
        <v>862</v>
      </c>
      <c r="I196" s="149">
        <f>SUM(I197:I232)</f>
        <v>218132.8</v>
      </c>
      <c r="J196" s="149">
        <f>SUM(J197:J232)</f>
        <v>185137.02000000002</v>
      </c>
      <c r="K196" s="149">
        <f>SUM(K197:K232)</f>
        <v>177475.53000000003</v>
      </c>
      <c r="L196" s="210">
        <f>SUM(L197:L232)</f>
        <v>7911</v>
      </c>
      <c r="M196" s="145" t="s">
        <v>862</v>
      </c>
      <c r="N196" s="145" t="s">
        <v>862</v>
      </c>
      <c r="O196" s="147" t="s">
        <v>862</v>
      </c>
      <c r="P196" s="149">
        <v>128937901.11000001</v>
      </c>
      <c r="Q196" s="149">
        <f>SUM(Q197:Q232)</f>
        <v>0</v>
      </c>
      <c r="R196" s="149">
        <f>SUM(R197:R232)</f>
        <v>0</v>
      </c>
      <c r="S196" s="149">
        <f>SUM(S197:S232)</f>
        <v>128937901.11000001</v>
      </c>
      <c r="T196" s="142">
        <f t="shared" si="32"/>
        <v>591.09818014530606</v>
      </c>
      <c r="U196" s="142">
        <f>MAX(U197:U232)</f>
        <v>9396.775305706522</v>
      </c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</row>
    <row r="197" spans="1:45" s="148" customFormat="1" ht="36" customHeight="1" x14ac:dyDescent="0.25">
      <c r="A197" s="148">
        <v>1</v>
      </c>
      <c r="B197" s="143">
        <f>SUBTOTAL(103,$A$16:A197)</f>
        <v>179</v>
      </c>
      <c r="C197" s="144" t="s">
        <v>733</v>
      </c>
      <c r="D197" s="145">
        <v>1960</v>
      </c>
      <c r="E197" s="145"/>
      <c r="F197" s="146" t="s">
        <v>264</v>
      </c>
      <c r="G197" s="145">
        <v>4</v>
      </c>
      <c r="H197" s="145" t="s">
        <v>308</v>
      </c>
      <c r="I197" s="142">
        <v>2116.5</v>
      </c>
      <c r="J197" s="142">
        <v>1931.2</v>
      </c>
      <c r="K197" s="142">
        <v>1680.5</v>
      </c>
      <c r="L197" s="165">
        <v>73</v>
      </c>
      <c r="M197" s="145" t="s">
        <v>262</v>
      </c>
      <c r="N197" s="145" t="s">
        <v>266</v>
      </c>
      <c r="O197" s="147" t="s">
        <v>773</v>
      </c>
      <c r="P197" s="142">
        <v>131699.56</v>
      </c>
      <c r="Q197" s="142">
        <v>0</v>
      </c>
      <c r="R197" s="142">
        <v>0</v>
      </c>
      <c r="S197" s="142">
        <f t="shared" ref="S197:S224" si="45">P197-Q197-R197</f>
        <v>131699.56</v>
      </c>
      <c r="T197" s="142">
        <f t="shared" si="32"/>
        <v>62.225164186156391</v>
      </c>
      <c r="U197" s="142">
        <v>62.225164186156391</v>
      </c>
      <c r="V197" s="213">
        <f>T197</f>
        <v>62.225164186156391</v>
      </c>
      <c r="W197" s="213">
        <f t="shared" ref="W197:W232" si="46">V197-T197</f>
        <v>0</v>
      </c>
      <c r="X197" s="148" t="b">
        <f t="shared" ref="X197:X232" si="47">V197=U197</f>
        <v>1</v>
      </c>
      <c r="Y197" s="211">
        <v>0</v>
      </c>
      <c r="Z197" s="211">
        <v>0</v>
      </c>
      <c r="AA197" s="211">
        <v>0</v>
      </c>
      <c r="AB197" s="211">
        <v>0</v>
      </c>
      <c r="AC197" s="211">
        <v>0</v>
      </c>
      <c r="AD197" s="211">
        <v>0</v>
      </c>
      <c r="AE197" s="211">
        <v>0</v>
      </c>
      <c r="AF197" s="214">
        <v>0</v>
      </c>
      <c r="AG197" s="211">
        <v>0</v>
      </c>
      <c r="AH197" s="211">
        <v>0</v>
      </c>
      <c r="AI197" s="211">
        <v>0</v>
      </c>
      <c r="AJ197" s="211">
        <v>0</v>
      </c>
      <c r="AK197" s="211">
        <v>0</v>
      </c>
      <c r="AL197" s="214">
        <v>0</v>
      </c>
      <c r="AM197" s="211">
        <v>0</v>
      </c>
      <c r="AN197" s="211">
        <v>0</v>
      </c>
      <c r="AO197" s="214">
        <v>0</v>
      </c>
      <c r="AP197" s="211">
        <v>0</v>
      </c>
      <c r="AQ197" s="211">
        <v>0</v>
      </c>
      <c r="AR197" s="211">
        <v>0</v>
      </c>
      <c r="AS197" s="211"/>
    </row>
    <row r="198" spans="1:45" s="148" customFormat="1" ht="36" customHeight="1" x14ac:dyDescent="0.25">
      <c r="A198" s="148">
        <v>1</v>
      </c>
      <c r="B198" s="143">
        <f>SUBTOTAL(103,$A$16:A198)</f>
        <v>180</v>
      </c>
      <c r="C198" s="144" t="s">
        <v>734</v>
      </c>
      <c r="D198" s="145">
        <v>1938</v>
      </c>
      <c r="E198" s="145"/>
      <c r="F198" s="146" t="s">
        <v>320</v>
      </c>
      <c r="G198" s="145">
        <v>2</v>
      </c>
      <c r="H198" s="145" t="s">
        <v>299</v>
      </c>
      <c r="I198" s="142">
        <v>692.4</v>
      </c>
      <c r="J198" s="142">
        <v>692.4</v>
      </c>
      <c r="K198" s="142">
        <v>632.79999999999995</v>
      </c>
      <c r="L198" s="165">
        <v>23</v>
      </c>
      <c r="M198" s="145" t="s">
        <v>262</v>
      </c>
      <c r="N198" s="145" t="s">
        <v>263</v>
      </c>
      <c r="O198" s="147" t="s">
        <v>265</v>
      </c>
      <c r="P198" s="142">
        <v>2194413.6799999997</v>
      </c>
      <c r="Q198" s="142">
        <v>0</v>
      </c>
      <c r="R198" s="142">
        <v>0</v>
      </c>
      <c r="S198" s="142">
        <f t="shared" si="45"/>
        <v>2194413.6799999997</v>
      </c>
      <c r="T198" s="142">
        <f t="shared" si="32"/>
        <v>3169.2860774119004</v>
      </c>
      <c r="U198" s="142">
        <f>V198</f>
        <v>6959.1289786250736</v>
      </c>
      <c r="V198" s="213">
        <f t="shared" ref="V198:V231" si="48">Y198+Z198+AA198+AB198+AC198+AF198+AH198+AJ198+AL198+AN198+AO198+AP198+AQ198+AR198</f>
        <v>6959.1289786250736</v>
      </c>
      <c r="W198" s="213">
        <f t="shared" si="46"/>
        <v>3789.8429012131733</v>
      </c>
      <c r="X198" s="148" t="b">
        <f t="shared" si="47"/>
        <v>1</v>
      </c>
      <c r="Y198" s="211">
        <v>0</v>
      </c>
      <c r="Z198" s="211">
        <v>0</v>
      </c>
      <c r="AA198" s="211">
        <v>0</v>
      </c>
      <c r="AB198" s="211">
        <v>0</v>
      </c>
      <c r="AC198" s="211">
        <v>0</v>
      </c>
      <c r="AD198" s="211">
        <v>0</v>
      </c>
      <c r="AE198" s="211">
        <v>0</v>
      </c>
      <c r="AF198" s="214">
        <v>0</v>
      </c>
      <c r="AG198" s="211">
        <v>540.37</v>
      </c>
      <c r="AH198" s="214">
        <f>8917.04*AG198/I198</f>
        <v>6959.1289786250736</v>
      </c>
      <c r="AI198" s="211">
        <v>0</v>
      </c>
      <c r="AJ198" s="211">
        <v>0</v>
      </c>
      <c r="AK198" s="211">
        <v>0</v>
      </c>
      <c r="AL198" s="214">
        <v>0</v>
      </c>
      <c r="AM198" s="211">
        <v>0</v>
      </c>
      <c r="AN198" s="211">
        <v>0</v>
      </c>
      <c r="AO198" s="214">
        <v>0</v>
      </c>
      <c r="AP198" s="211">
        <v>0</v>
      </c>
      <c r="AQ198" s="211">
        <v>0</v>
      </c>
      <c r="AR198" s="211">
        <v>0</v>
      </c>
      <c r="AS198" s="211"/>
    </row>
    <row r="199" spans="1:45" s="148" customFormat="1" ht="36" customHeight="1" x14ac:dyDescent="0.25">
      <c r="A199" s="148">
        <v>1</v>
      </c>
      <c r="B199" s="143">
        <f>SUBTOTAL(103,$A$16:A199)</f>
        <v>181</v>
      </c>
      <c r="C199" s="144" t="s">
        <v>735</v>
      </c>
      <c r="D199" s="145">
        <v>1961</v>
      </c>
      <c r="E199" s="145"/>
      <c r="F199" s="146" t="s">
        <v>264</v>
      </c>
      <c r="G199" s="145">
        <v>2</v>
      </c>
      <c r="H199" s="145" t="s">
        <v>300</v>
      </c>
      <c r="I199" s="142">
        <v>296.39999999999998</v>
      </c>
      <c r="J199" s="142">
        <v>275.5</v>
      </c>
      <c r="K199" s="142">
        <v>275.5</v>
      </c>
      <c r="L199" s="165">
        <v>8</v>
      </c>
      <c r="M199" s="145" t="s">
        <v>262</v>
      </c>
      <c r="N199" s="145" t="s">
        <v>266</v>
      </c>
      <c r="O199" s="147" t="s">
        <v>774</v>
      </c>
      <c r="P199" s="142">
        <v>62023.07</v>
      </c>
      <c r="Q199" s="142">
        <v>0</v>
      </c>
      <c r="R199" s="142">
        <v>0</v>
      </c>
      <c r="S199" s="142">
        <f t="shared" si="45"/>
        <v>62023.07</v>
      </c>
      <c r="T199" s="142">
        <f t="shared" si="32"/>
        <v>209.25462213225373</v>
      </c>
      <c r="U199" s="142">
        <v>209.25462213225373</v>
      </c>
      <c r="V199" s="213">
        <f>T199</f>
        <v>209.25462213225373</v>
      </c>
      <c r="W199" s="213">
        <f t="shared" si="46"/>
        <v>0</v>
      </c>
      <c r="X199" s="148" t="b">
        <f t="shared" si="47"/>
        <v>1</v>
      </c>
      <c r="Y199" s="211">
        <v>0</v>
      </c>
      <c r="Z199" s="211">
        <v>0</v>
      </c>
      <c r="AA199" s="211">
        <v>0</v>
      </c>
      <c r="AB199" s="211">
        <v>0</v>
      </c>
      <c r="AC199" s="211">
        <v>0</v>
      </c>
      <c r="AD199" s="211">
        <v>0</v>
      </c>
      <c r="AE199" s="211">
        <v>0</v>
      </c>
      <c r="AF199" s="214">
        <v>0</v>
      </c>
      <c r="AG199" s="211">
        <v>0</v>
      </c>
      <c r="AH199" s="211">
        <v>0</v>
      </c>
      <c r="AI199" s="211">
        <v>0</v>
      </c>
      <c r="AJ199" s="211">
        <v>0</v>
      </c>
      <c r="AK199" s="211">
        <v>0</v>
      </c>
      <c r="AL199" s="214">
        <v>0</v>
      </c>
      <c r="AM199" s="211">
        <v>0</v>
      </c>
      <c r="AN199" s="211">
        <v>0</v>
      </c>
      <c r="AO199" s="214">
        <v>0</v>
      </c>
      <c r="AP199" s="211">
        <v>0</v>
      </c>
      <c r="AQ199" s="211">
        <v>0</v>
      </c>
      <c r="AR199" s="211">
        <v>0</v>
      </c>
      <c r="AS199" s="211"/>
    </row>
    <row r="200" spans="1:45" s="148" customFormat="1" ht="36" customHeight="1" x14ac:dyDescent="0.25">
      <c r="A200" s="148">
        <v>1</v>
      </c>
      <c r="B200" s="143">
        <f>SUBTOTAL(103,$A$16:A200)</f>
        <v>182</v>
      </c>
      <c r="C200" s="144" t="s">
        <v>736</v>
      </c>
      <c r="D200" s="145">
        <v>1988</v>
      </c>
      <c r="E200" s="145"/>
      <c r="F200" s="146" t="s">
        <v>314</v>
      </c>
      <c r="G200" s="145">
        <v>9</v>
      </c>
      <c r="H200" s="145" t="s">
        <v>308</v>
      </c>
      <c r="I200" s="142">
        <v>6561.4</v>
      </c>
      <c r="J200" s="142">
        <v>5844</v>
      </c>
      <c r="K200" s="142">
        <v>5844</v>
      </c>
      <c r="L200" s="165">
        <v>243</v>
      </c>
      <c r="M200" s="145" t="s">
        <v>262</v>
      </c>
      <c r="N200" s="145" t="s">
        <v>266</v>
      </c>
      <c r="O200" s="147" t="s">
        <v>775</v>
      </c>
      <c r="P200" s="142">
        <v>4939980.5199999996</v>
      </c>
      <c r="Q200" s="142">
        <v>0</v>
      </c>
      <c r="R200" s="142">
        <v>0</v>
      </c>
      <c r="S200" s="142">
        <f t="shared" si="45"/>
        <v>4939980.5199999996</v>
      </c>
      <c r="T200" s="142">
        <f t="shared" si="32"/>
        <v>752.88513427012526</v>
      </c>
      <c r="U200" s="142">
        <v>1123.7540768738379</v>
      </c>
      <c r="V200" s="213">
        <f t="shared" si="48"/>
        <v>1123.7540768738379</v>
      </c>
      <c r="W200" s="213">
        <f t="shared" si="46"/>
        <v>370.86894260371264</v>
      </c>
      <c r="X200" s="148" t="b">
        <f t="shared" si="47"/>
        <v>1</v>
      </c>
      <c r="Y200" s="211">
        <v>0</v>
      </c>
      <c r="Z200" s="211">
        <v>0</v>
      </c>
      <c r="AA200" s="211">
        <v>0</v>
      </c>
      <c r="AB200" s="211">
        <v>0</v>
      </c>
      <c r="AC200" s="211">
        <v>0</v>
      </c>
      <c r="AD200" s="211">
        <v>0</v>
      </c>
      <c r="AE200" s="211">
        <v>3</v>
      </c>
      <c r="AF200" s="214">
        <f>2457800*AE200/I200</f>
        <v>1123.7540768738379</v>
      </c>
      <c r="AG200" s="211">
        <v>0</v>
      </c>
      <c r="AH200" s="211">
        <v>0</v>
      </c>
      <c r="AI200" s="211">
        <v>0</v>
      </c>
      <c r="AJ200" s="211">
        <v>0</v>
      </c>
      <c r="AK200" s="211">
        <v>0</v>
      </c>
      <c r="AL200" s="214">
        <v>0</v>
      </c>
      <c r="AM200" s="211">
        <v>0</v>
      </c>
      <c r="AN200" s="211">
        <v>0</v>
      </c>
      <c r="AO200" s="214">
        <v>0</v>
      </c>
      <c r="AP200" s="211">
        <v>0</v>
      </c>
      <c r="AQ200" s="211">
        <v>0</v>
      </c>
      <c r="AR200" s="211">
        <v>0</v>
      </c>
      <c r="AS200" s="211"/>
    </row>
    <row r="201" spans="1:45" s="148" customFormat="1" ht="36" customHeight="1" x14ac:dyDescent="0.25">
      <c r="A201" s="148">
        <v>1</v>
      </c>
      <c r="B201" s="143">
        <f>SUBTOTAL(103,$A$16:A201)</f>
        <v>183</v>
      </c>
      <c r="C201" s="144" t="s">
        <v>737</v>
      </c>
      <c r="D201" s="145">
        <v>1988</v>
      </c>
      <c r="E201" s="145"/>
      <c r="F201" s="146" t="s">
        <v>264</v>
      </c>
      <c r="G201" s="145">
        <v>9</v>
      </c>
      <c r="H201" s="145" t="s">
        <v>304</v>
      </c>
      <c r="I201" s="142">
        <v>9256.7000000000007</v>
      </c>
      <c r="J201" s="142">
        <v>8471</v>
      </c>
      <c r="K201" s="142">
        <v>8471</v>
      </c>
      <c r="L201" s="165">
        <v>378</v>
      </c>
      <c r="M201" s="145" t="s">
        <v>262</v>
      </c>
      <c r="N201" s="145" t="s">
        <v>266</v>
      </c>
      <c r="O201" s="147" t="s">
        <v>774</v>
      </c>
      <c r="P201" s="142">
        <v>6608023.2199999997</v>
      </c>
      <c r="Q201" s="142">
        <v>0</v>
      </c>
      <c r="R201" s="142">
        <v>0</v>
      </c>
      <c r="S201" s="142">
        <f t="shared" si="45"/>
        <v>6608023.2199999997</v>
      </c>
      <c r="T201" s="142">
        <f t="shared" si="32"/>
        <v>713.8638197197705</v>
      </c>
      <c r="U201" s="142">
        <v>1062.0631542558363</v>
      </c>
      <c r="V201" s="213">
        <f t="shared" si="48"/>
        <v>1062.0631542558363</v>
      </c>
      <c r="W201" s="213">
        <f t="shared" si="46"/>
        <v>348.19933453606575</v>
      </c>
      <c r="X201" s="148" t="b">
        <f t="shared" si="47"/>
        <v>1</v>
      </c>
      <c r="Y201" s="211">
        <v>0</v>
      </c>
      <c r="Z201" s="211">
        <v>0</v>
      </c>
      <c r="AA201" s="211">
        <v>0</v>
      </c>
      <c r="AB201" s="211">
        <v>0</v>
      </c>
      <c r="AC201" s="211">
        <v>0</v>
      </c>
      <c r="AD201" s="211">
        <v>0</v>
      </c>
      <c r="AE201" s="211">
        <v>4</v>
      </c>
      <c r="AF201" s="214">
        <f>2457800*AE201/I201</f>
        <v>1062.0631542558363</v>
      </c>
      <c r="AG201" s="211">
        <v>0</v>
      </c>
      <c r="AH201" s="211">
        <v>0</v>
      </c>
      <c r="AI201" s="211">
        <v>0</v>
      </c>
      <c r="AJ201" s="211">
        <v>0</v>
      </c>
      <c r="AK201" s="211">
        <v>0</v>
      </c>
      <c r="AL201" s="214">
        <v>0</v>
      </c>
      <c r="AM201" s="211">
        <v>0</v>
      </c>
      <c r="AN201" s="211">
        <v>0</v>
      </c>
      <c r="AO201" s="214">
        <v>0</v>
      </c>
      <c r="AP201" s="211">
        <v>0</v>
      </c>
      <c r="AQ201" s="211">
        <v>0</v>
      </c>
      <c r="AR201" s="211">
        <v>0</v>
      </c>
      <c r="AS201" s="211"/>
    </row>
    <row r="202" spans="1:45" s="148" customFormat="1" ht="36" customHeight="1" x14ac:dyDescent="0.25">
      <c r="A202" s="148">
        <v>1</v>
      </c>
      <c r="B202" s="143">
        <f>SUBTOTAL(103,$A$16:A202)</f>
        <v>184</v>
      </c>
      <c r="C202" s="144" t="s">
        <v>738</v>
      </c>
      <c r="D202" s="145">
        <v>1984</v>
      </c>
      <c r="E202" s="145"/>
      <c r="F202" s="146" t="s">
        <v>314</v>
      </c>
      <c r="G202" s="145">
        <v>9</v>
      </c>
      <c r="H202" s="145" t="s">
        <v>347</v>
      </c>
      <c r="I202" s="142">
        <v>12333.3</v>
      </c>
      <c r="J202" s="142">
        <v>9669.2000000000007</v>
      </c>
      <c r="K202" s="142">
        <v>9669.2000000000007</v>
      </c>
      <c r="L202" s="165">
        <v>396</v>
      </c>
      <c r="M202" s="145" t="s">
        <v>262</v>
      </c>
      <c r="N202" s="145" t="s">
        <v>266</v>
      </c>
      <c r="O202" s="147" t="s">
        <v>776</v>
      </c>
      <c r="P202" s="142">
        <v>8162096.2000000002</v>
      </c>
      <c r="Q202" s="142">
        <v>0</v>
      </c>
      <c r="R202" s="142">
        <v>0</v>
      </c>
      <c r="S202" s="142">
        <f t="shared" si="45"/>
        <v>8162096.2000000002</v>
      </c>
      <c r="T202" s="142">
        <f t="shared" si="32"/>
        <v>661.79337241452015</v>
      </c>
      <c r="U202" s="142">
        <v>996.408098400266</v>
      </c>
      <c r="V202" s="213">
        <f t="shared" si="48"/>
        <v>996.408098400266</v>
      </c>
      <c r="W202" s="213">
        <f t="shared" si="46"/>
        <v>334.61472598574585</v>
      </c>
      <c r="X202" s="148" t="b">
        <f t="shared" si="47"/>
        <v>1</v>
      </c>
      <c r="Y202" s="211">
        <v>0</v>
      </c>
      <c r="Z202" s="211">
        <v>0</v>
      </c>
      <c r="AA202" s="211">
        <v>0</v>
      </c>
      <c r="AB202" s="211">
        <v>0</v>
      </c>
      <c r="AC202" s="211">
        <v>0</v>
      </c>
      <c r="AD202" s="211">
        <v>0</v>
      </c>
      <c r="AE202" s="211">
        <v>5</v>
      </c>
      <c r="AF202" s="214">
        <f>2457800*AE202/I202</f>
        <v>996.408098400266</v>
      </c>
      <c r="AG202" s="211">
        <v>0</v>
      </c>
      <c r="AH202" s="211">
        <v>0</v>
      </c>
      <c r="AI202" s="211">
        <v>0</v>
      </c>
      <c r="AJ202" s="211">
        <v>0</v>
      </c>
      <c r="AK202" s="211">
        <v>0</v>
      </c>
      <c r="AL202" s="214">
        <v>0</v>
      </c>
      <c r="AM202" s="211">
        <v>0</v>
      </c>
      <c r="AN202" s="211">
        <v>0</v>
      </c>
      <c r="AO202" s="214">
        <v>0</v>
      </c>
      <c r="AP202" s="211">
        <v>0</v>
      </c>
      <c r="AQ202" s="211">
        <v>0</v>
      </c>
      <c r="AR202" s="211">
        <v>0</v>
      </c>
      <c r="AS202" s="211"/>
    </row>
    <row r="203" spans="1:45" s="148" customFormat="1" ht="36" customHeight="1" x14ac:dyDescent="0.25">
      <c r="A203" s="148">
        <v>1</v>
      </c>
      <c r="B203" s="143">
        <f>SUBTOTAL(103,$A$16:A203)</f>
        <v>185</v>
      </c>
      <c r="C203" s="144" t="s">
        <v>739</v>
      </c>
      <c r="D203" s="145">
        <v>1987</v>
      </c>
      <c r="E203" s="145"/>
      <c r="F203" s="146" t="s">
        <v>314</v>
      </c>
      <c r="G203" s="145">
        <v>9</v>
      </c>
      <c r="H203" s="145" t="s">
        <v>347</v>
      </c>
      <c r="I203" s="142">
        <v>12462.6</v>
      </c>
      <c r="J203" s="142">
        <v>9746.7999999999993</v>
      </c>
      <c r="K203" s="142">
        <v>9746.7999999999993</v>
      </c>
      <c r="L203" s="165">
        <v>398</v>
      </c>
      <c r="M203" s="145" t="s">
        <v>262</v>
      </c>
      <c r="N203" s="145" t="s">
        <v>266</v>
      </c>
      <c r="O203" s="147" t="s">
        <v>776</v>
      </c>
      <c r="P203" s="142">
        <v>7899262.5999999996</v>
      </c>
      <c r="Q203" s="142">
        <v>0</v>
      </c>
      <c r="R203" s="142">
        <v>0</v>
      </c>
      <c r="S203" s="142">
        <f t="shared" si="45"/>
        <v>7899262.5999999996</v>
      </c>
      <c r="T203" s="142">
        <f t="shared" si="32"/>
        <v>633.83744964935079</v>
      </c>
      <c r="U203" s="142">
        <v>986.07032240463468</v>
      </c>
      <c r="V203" s="213">
        <f t="shared" si="48"/>
        <v>986.07032240463468</v>
      </c>
      <c r="W203" s="213">
        <f t="shared" si="46"/>
        <v>352.23287275528389</v>
      </c>
      <c r="X203" s="148" t="b">
        <f t="shared" si="47"/>
        <v>1</v>
      </c>
      <c r="Y203" s="211">
        <v>0</v>
      </c>
      <c r="Z203" s="211">
        <v>0</v>
      </c>
      <c r="AA203" s="211">
        <v>0</v>
      </c>
      <c r="AB203" s="211">
        <v>0</v>
      </c>
      <c r="AC203" s="211">
        <v>0</v>
      </c>
      <c r="AD203" s="211">
        <v>0</v>
      </c>
      <c r="AE203" s="211">
        <v>5</v>
      </c>
      <c r="AF203" s="214">
        <f>2457800*AE203/I203</f>
        <v>986.07032240463468</v>
      </c>
      <c r="AG203" s="211">
        <v>0</v>
      </c>
      <c r="AH203" s="211">
        <v>0</v>
      </c>
      <c r="AI203" s="211">
        <v>0</v>
      </c>
      <c r="AJ203" s="211">
        <v>0</v>
      </c>
      <c r="AK203" s="211">
        <v>0</v>
      </c>
      <c r="AL203" s="214">
        <v>0</v>
      </c>
      <c r="AM203" s="211">
        <v>0</v>
      </c>
      <c r="AN203" s="211">
        <v>0</v>
      </c>
      <c r="AO203" s="214">
        <v>0</v>
      </c>
      <c r="AP203" s="211">
        <v>0</v>
      </c>
      <c r="AQ203" s="211">
        <v>0</v>
      </c>
      <c r="AR203" s="211">
        <v>0</v>
      </c>
      <c r="AS203" s="211"/>
    </row>
    <row r="204" spans="1:45" s="148" customFormat="1" ht="36" customHeight="1" x14ac:dyDescent="0.25">
      <c r="A204" s="148">
        <v>1</v>
      </c>
      <c r="B204" s="143">
        <f>SUBTOTAL(103,$A$16:A204)</f>
        <v>186</v>
      </c>
      <c r="C204" s="144" t="s">
        <v>741</v>
      </c>
      <c r="D204" s="145">
        <v>1958</v>
      </c>
      <c r="E204" s="145"/>
      <c r="F204" s="146" t="s">
        <v>264</v>
      </c>
      <c r="G204" s="145">
        <v>2</v>
      </c>
      <c r="H204" s="145" t="s">
        <v>299</v>
      </c>
      <c r="I204" s="142">
        <v>478.27</v>
      </c>
      <c r="J204" s="142">
        <v>446.77</v>
      </c>
      <c r="K204" s="142">
        <v>446.77</v>
      </c>
      <c r="L204" s="165">
        <v>20</v>
      </c>
      <c r="M204" s="145" t="s">
        <v>262</v>
      </c>
      <c r="N204" s="145" t="s">
        <v>263</v>
      </c>
      <c r="O204" s="147" t="s">
        <v>265</v>
      </c>
      <c r="P204" s="142">
        <v>1703879.76</v>
      </c>
      <c r="Q204" s="142">
        <v>0</v>
      </c>
      <c r="R204" s="142">
        <v>0</v>
      </c>
      <c r="S204" s="142">
        <f t="shared" si="45"/>
        <v>1703879.76</v>
      </c>
      <c r="T204" s="142">
        <f t="shared" si="32"/>
        <v>3562.5896669245408</v>
      </c>
      <c r="U204" s="142">
        <f>V204</f>
        <v>7844.9890664269151</v>
      </c>
      <c r="V204" s="213">
        <f t="shared" si="48"/>
        <v>7844.9890664269151</v>
      </c>
      <c r="W204" s="213">
        <f t="shared" si="46"/>
        <v>4282.3993995023739</v>
      </c>
      <c r="X204" s="148" t="b">
        <f t="shared" si="47"/>
        <v>1</v>
      </c>
      <c r="Y204" s="211">
        <v>0</v>
      </c>
      <c r="Z204" s="211">
        <v>0</v>
      </c>
      <c r="AA204" s="211">
        <v>0</v>
      </c>
      <c r="AB204" s="211">
        <v>0</v>
      </c>
      <c r="AC204" s="211">
        <v>0</v>
      </c>
      <c r="AD204" s="211">
        <v>0</v>
      </c>
      <c r="AE204" s="211">
        <v>0</v>
      </c>
      <c r="AF204" s="214">
        <v>0</v>
      </c>
      <c r="AG204" s="211">
        <v>420.77</v>
      </c>
      <c r="AH204" s="214">
        <f>8917.04*AG204/I204</f>
        <v>7844.9890664269151</v>
      </c>
      <c r="AI204" s="211">
        <v>0</v>
      </c>
      <c r="AJ204" s="211">
        <v>0</v>
      </c>
      <c r="AK204" s="211">
        <v>0</v>
      </c>
      <c r="AL204" s="214">
        <v>0</v>
      </c>
      <c r="AM204" s="211">
        <v>0</v>
      </c>
      <c r="AN204" s="211">
        <v>0</v>
      </c>
      <c r="AO204" s="214">
        <v>0</v>
      </c>
      <c r="AP204" s="211">
        <v>0</v>
      </c>
      <c r="AQ204" s="211">
        <v>0</v>
      </c>
      <c r="AR204" s="211">
        <v>0</v>
      </c>
      <c r="AS204" s="211"/>
    </row>
    <row r="205" spans="1:45" s="148" customFormat="1" ht="36" customHeight="1" x14ac:dyDescent="0.25">
      <c r="A205" s="148">
        <v>1</v>
      </c>
      <c r="B205" s="143">
        <f>SUBTOTAL(103,$A$16:A205)</f>
        <v>187</v>
      </c>
      <c r="C205" s="144" t="s">
        <v>742</v>
      </c>
      <c r="D205" s="145">
        <v>1962</v>
      </c>
      <c r="E205" s="145"/>
      <c r="F205" s="146" t="s">
        <v>264</v>
      </c>
      <c r="G205" s="145">
        <v>6</v>
      </c>
      <c r="H205" s="145" t="s">
        <v>347</v>
      </c>
      <c r="I205" s="142">
        <v>5489.1</v>
      </c>
      <c r="J205" s="142">
        <v>4500.5</v>
      </c>
      <c r="K205" s="142">
        <v>4154.3</v>
      </c>
      <c r="L205" s="165">
        <v>130</v>
      </c>
      <c r="M205" s="145" t="s">
        <v>262</v>
      </c>
      <c r="N205" s="145" t="s">
        <v>266</v>
      </c>
      <c r="O205" s="147" t="s">
        <v>778</v>
      </c>
      <c r="P205" s="142">
        <v>114842.89</v>
      </c>
      <c r="Q205" s="142">
        <v>0</v>
      </c>
      <c r="R205" s="142">
        <v>0</v>
      </c>
      <c r="S205" s="142">
        <f t="shared" si="45"/>
        <v>114842.89</v>
      </c>
      <c r="T205" s="142">
        <f t="shared" ref="T205:T268" si="49">P205/I205</f>
        <v>20.921989032810476</v>
      </c>
      <c r="U205" s="142">
        <v>20.921989032810476</v>
      </c>
      <c r="V205" s="213">
        <f t="shared" ref="V205:V206" si="50">T205</f>
        <v>20.921989032810476</v>
      </c>
      <c r="W205" s="213">
        <f t="shared" si="46"/>
        <v>0</v>
      </c>
      <c r="X205" s="148" t="b">
        <f t="shared" si="47"/>
        <v>1</v>
      </c>
      <c r="Y205" s="211">
        <v>0</v>
      </c>
      <c r="Z205" s="211">
        <v>0</v>
      </c>
      <c r="AA205" s="211">
        <v>0</v>
      </c>
      <c r="AB205" s="211">
        <v>0</v>
      </c>
      <c r="AC205" s="211">
        <v>0</v>
      </c>
      <c r="AD205" s="211">
        <v>0</v>
      </c>
      <c r="AE205" s="211">
        <v>0</v>
      </c>
      <c r="AF205" s="214">
        <v>0</v>
      </c>
      <c r="AG205" s="211">
        <v>0</v>
      </c>
      <c r="AH205" s="211">
        <v>0</v>
      </c>
      <c r="AI205" s="211">
        <v>0</v>
      </c>
      <c r="AJ205" s="211">
        <v>0</v>
      </c>
      <c r="AK205" s="211">
        <v>0</v>
      </c>
      <c r="AL205" s="214">
        <v>0</v>
      </c>
      <c r="AM205" s="211">
        <v>0</v>
      </c>
      <c r="AN205" s="211">
        <v>0</v>
      </c>
      <c r="AO205" s="214">
        <v>0</v>
      </c>
      <c r="AP205" s="211">
        <v>0</v>
      </c>
      <c r="AQ205" s="211">
        <v>0</v>
      </c>
      <c r="AR205" s="211">
        <v>0</v>
      </c>
      <c r="AS205" s="211"/>
    </row>
    <row r="206" spans="1:45" s="148" customFormat="1" ht="36" customHeight="1" x14ac:dyDescent="0.25">
      <c r="A206" s="148">
        <v>1</v>
      </c>
      <c r="B206" s="143">
        <f>SUBTOTAL(103,$A$16:A206)</f>
        <v>188</v>
      </c>
      <c r="C206" s="144" t="s">
        <v>743</v>
      </c>
      <c r="D206" s="145">
        <v>1962</v>
      </c>
      <c r="E206" s="145"/>
      <c r="F206" s="146" t="s">
        <v>264</v>
      </c>
      <c r="G206" s="145">
        <v>4</v>
      </c>
      <c r="H206" s="145" t="s">
        <v>308</v>
      </c>
      <c r="I206" s="142">
        <v>2946.2</v>
      </c>
      <c r="J206" s="142">
        <v>1967.3</v>
      </c>
      <c r="K206" s="142">
        <v>1810.2</v>
      </c>
      <c r="L206" s="165">
        <v>95</v>
      </c>
      <c r="M206" s="145" t="s">
        <v>262</v>
      </c>
      <c r="N206" s="145" t="s">
        <v>266</v>
      </c>
      <c r="O206" s="147" t="s">
        <v>775</v>
      </c>
      <c r="P206" s="142">
        <v>136497.56</v>
      </c>
      <c r="Q206" s="142">
        <v>0</v>
      </c>
      <c r="R206" s="142">
        <v>0</v>
      </c>
      <c r="S206" s="142">
        <f t="shared" si="45"/>
        <v>136497.56</v>
      </c>
      <c r="T206" s="142">
        <f t="shared" si="49"/>
        <v>46.330038693910801</v>
      </c>
      <c r="U206" s="142">
        <v>46.330038693910801</v>
      </c>
      <c r="V206" s="213">
        <f t="shared" si="50"/>
        <v>46.330038693910801</v>
      </c>
      <c r="W206" s="213">
        <f t="shared" si="46"/>
        <v>0</v>
      </c>
      <c r="X206" s="148" t="b">
        <f t="shared" si="47"/>
        <v>1</v>
      </c>
      <c r="Y206" s="211">
        <v>0</v>
      </c>
      <c r="Z206" s="211">
        <v>0</v>
      </c>
      <c r="AA206" s="211">
        <v>0</v>
      </c>
      <c r="AB206" s="211">
        <v>0</v>
      </c>
      <c r="AC206" s="211">
        <v>0</v>
      </c>
      <c r="AD206" s="211">
        <v>0</v>
      </c>
      <c r="AE206" s="211">
        <v>0</v>
      </c>
      <c r="AF206" s="214">
        <v>0</v>
      </c>
      <c r="AG206" s="211">
        <v>0</v>
      </c>
      <c r="AH206" s="211">
        <v>0</v>
      </c>
      <c r="AI206" s="211">
        <v>0</v>
      </c>
      <c r="AJ206" s="211">
        <v>0</v>
      </c>
      <c r="AK206" s="211">
        <v>0</v>
      </c>
      <c r="AL206" s="214">
        <v>0</v>
      </c>
      <c r="AM206" s="211">
        <v>0</v>
      </c>
      <c r="AN206" s="211">
        <v>0</v>
      </c>
      <c r="AO206" s="214">
        <v>0</v>
      </c>
      <c r="AP206" s="211">
        <v>0</v>
      </c>
      <c r="AQ206" s="211">
        <v>0</v>
      </c>
      <c r="AR206" s="211">
        <v>0</v>
      </c>
      <c r="AS206" s="211"/>
    </row>
    <row r="207" spans="1:45" s="148" customFormat="1" ht="36" customHeight="1" x14ac:dyDescent="0.25">
      <c r="A207" s="148">
        <v>1</v>
      </c>
      <c r="B207" s="143">
        <f>SUBTOTAL(103,$A$16:A207)</f>
        <v>189</v>
      </c>
      <c r="C207" s="144" t="s">
        <v>1131</v>
      </c>
      <c r="D207" s="145">
        <v>1954</v>
      </c>
      <c r="E207" s="145"/>
      <c r="F207" s="146" t="s">
        <v>264</v>
      </c>
      <c r="G207" s="145">
        <v>2</v>
      </c>
      <c r="H207" s="145" t="s">
        <v>300</v>
      </c>
      <c r="I207" s="142">
        <v>777.3</v>
      </c>
      <c r="J207" s="142">
        <v>475.5</v>
      </c>
      <c r="K207" s="142">
        <v>475.5</v>
      </c>
      <c r="L207" s="165">
        <v>37</v>
      </c>
      <c r="M207" s="145" t="s">
        <v>262</v>
      </c>
      <c r="N207" s="145" t="s">
        <v>266</v>
      </c>
      <c r="O207" s="147" t="s">
        <v>1264</v>
      </c>
      <c r="P207" s="142">
        <v>3517276.18</v>
      </c>
      <c r="Q207" s="142">
        <v>0</v>
      </c>
      <c r="R207" s="142">
        <v>0</v>
      </c>
      <c r="S207" s="142">
        <f t="shared" si="45"/>
        <v>3517276.18</v>
      </c>
      <c r="T207" s="142">
        <f t="shared" si="49"/>
        <v>4524.991869291136</v>
      </c>
      <c r="U207" s="142">
        <f>V207</f>
        <v>7396.0099045413617</v>
      </c>
      <c r="V207" s="213">
        <f t="shared" si="48"/>
        <v>7396.0099045413617</v>
      </c>
      <c r="W207" s="213">
        <f t="shared" si="46"/>
        <v>2871.0180352502257</v>
      </c>
      <c r="X207" s="148" t="b">
        <f t="shared" si="47"/>
        <v>1</v>
      </c>
      <c r="Y207" s="211">
        <v>0</v>
      </c>
      <c r="Z207" s="211">
        <v>0</v>
      </c>
      <c r="AA207" s="211">
        <v>0</v>
      </c>
      <c r="AB207" s="211">
        <v>0</v>
      </c>
      <c r="AC207" s="211">
        <v>0</v>
      </c>
      <c r="AD207" s="211">
        <v>0</v>
      </c>
      <c r="AE207" s="211">
        <v>0</v>
      </c>
      <c r="AF207" s="214">
        <v>0</v>
      </c>
      <c r="AG207" s="211">
        <v>0</v>
      </c>
      <c r="AH207" s="211">
        <v>0</v>
      </c>
      <c r="AI207" s="211">
        <v>0</v>
      </c>
      <c r="AJ207" s="211">
        <v>0</v>
      </c>
      <c r="AK207" s="211">
        <v>815.66</v>
      </c>
      <c r="AL207" s="214">
        <f>7048.18*AK207/I207</f>
        <v>7396.0099045413617</v>
      </c>
      <c r="AM207" s="211">
        <v>0</v>
      </c>
      <c r="AN207" s="211">
        <v>0</v>
      </c>
      <c r="AO207" s="214">
        <v>0</v>
      </c>
      <c r="AP207" s="211">
        <v>0</v>
      </c>
      <c r="AQ207" s="211">
        <v>0</v>
      </c>
      <c r="AR207" s="211">
        <v>0</v>
      </c>
      <c r="AS207" s="211"/>
    </row>
    <row r="208" spans="1:45" s="148" customFormat="1" ht="36" customHeight="1" x14ac:dyDescent="0.25">
      <c r="A208" s="148">
        <v>1</v>
      </c>
      <c r="B208" s="143">
        <f>SUBTOTAL(103,$A$16:A208)</f>
        <v>190</v>
      </c>
      <c r="C208" s="144" t="s">
        <v>1132</v>
      </c>
      <c r="D208" s="145">
        <v>1937</v>
      </c>
      <c r="E208" s="145"/>
      <c r="F208" s="146" t="s">
        <v>264</v>
      </c>
      <c r="G208" s="145" t="s">
        <v>304</v>
      </c>
      <c r="H208" s="145" t="s">
        <v>304</v>
      </c>
      <c r="I208" s="142">
        <v>2626</v>
      </c>
      <c r="J208" s="142">
        <v>2536</v>
      </c>
      <c r="K208" s="142">
        <v>2536</v>
      </c>
      <c r="L208" s="165">
        <v>96</v>
      </c>
      <c r="M208" s="145" t="s">
        <v>262</v>
      </c>
      <c r="N208" s="145" t="s">
        <v>266</v>
      </c>
      <c r="O208" s="147" t="s">
        <v>782</v>
      </c>
      <c r="P208" s="142">
        <v>581865.37</v>
      </c>
      <c r="Q208" s="142">
        <v>0</v>
      </c>
      <c r="R208" s="142">
        <v>0</v>
      </c>
      <c r="S208" s="142">
        <f t="shared" si="45"/>
        <v>581865.37</v>
      </c>
      <c r="T208" s="142">
        <f t="shared" si="49"/>
        <v>221.57858720487434</v>
      </c>
      <c r="U208" s="142">
        <v>810.46</v>
      </c>
      <c r="V208" s="213">
        <f t="shared" si="48"/>
        <v>810.46</v>
      </c>
      <c r="W208" s="213">
        <f t="shared" si="46"/>
        <v>588.8814127951257</v>
      </c>
      <c r="X208" s="148" t="b">
        <f t="shared" si="47"/>
        <v>1</v>
      </c>
      <c r="Y208" s="211">
        <v>0</v>
      </c>
      <c r="Z208" s="211">
        <v>0</v>
      </c>
      <c r="AA208" s="211">
        <v>0</v>
      </c>
      <c r="AB208" s="211">
        <v>0</v>
      </c>
      <c r="AC208" s="211">
        <v>810.46</v>
      </c>
      <c r="AD208" s="211">
        <v>0</v>
      </c>
      <c r="AE208" s="211">
        <v>0</v>
      </c>
      <c r="AF208" s="214">
        <v>0</v>
      </c>
      <c r="AG208" s="211">
        <v>0</v>
      </c>
      <c r="AH208" s="211">
        <v>0</v>
      </c>
      <c r="AI208" s="211">
        <v>0</v>
      </c>
      <c r="AJ208" s="211">
        <v>0</v>
      </c>
      <c r="AK208" s="211">
        <v>0</v>
      </c>
      <c r="AL208" s="214">
        <v>0</v>
      </c>
      <c r="AM208" s="211">
        <v>0</v>
      </c>
      <c r="AN208" s="211">
        <v>0</v>
      </c>
      <c r="AO208" s="214">
        <v>0</v>
      </c>
      <c r="AP208" s="211">
        <v>0</v>
      </c>
      <c r="AQ208" s="211">
        <v>0</v>
      </c>
      <c r="AR208" s="211">
        <v>0</v>
      </c>
      <c r="AS208" s="211"/>
    </row>
    <row r="209" spans="1:45" s="148" customFormat="1" ht="36" customHeight="1" x14ac:dyDescent="0.25">
      <c r="A209" s="148">
        <v>1</v>
      </c>
      <c r="B209" s="143">
        <f>SUBTOTAL(103,$A$16:A209)</f>
        <v>191</v>
      </c>
      <c r="C209" s="144" t="s">
        <v>1133</v>
      </c>
      <c r="D209" s="145">
        <v>1934</v>
      </c>
      <c r="E209" s="145"/>
      <c r="F209" s="146" t="s">
        <v>264</v>
      </c>
      <c r="G209" s="145">
        <v>4</v>
      </c>
      <c r="H209" s="145" t="s">
        <v>366</v>
      </c>
      <c r="I209" s="142">
        <v>3106.06</v>
      </c>
      <c r="J209" s="142">
        <v>3106.06</v>
      </c>
      <c r="K209" s="142">
        <v>3042.06</v>
      </c>
      <c r="L209" s="165">
        <v>138</v>
      </c>
      <c r="M209" s="145" t="s">
        <v>262</v>
      </c>
      <c r="N209" s="145" t="s">
        <v>266</v>
      </c>
      <c r="O209" s="147" t="s">
        <v>1564</v>
      </c>
      <c r="P209" s="142">
        <v>4997938.54</v>
      </c>
      <c r="Q209" s="142">
        <v>0</v>
      </c>
      <c r="R209" s="142">
        <v>0</v>
      </c>
      <c r="S209" s="142">
        <f t="shared" si="45"/>
        <v>4997938.54</v>
      </c>
      <c r="T209" s="142">
        <f t="shared" si="49"/>
        <v>1609.0927219693117</v>
      </c>
      <c r="U209" s="142">
        <f t="shared" ref="U209:U211" si="51">V209</f>
        <v>3462.8796574438356</v>
      </c>
      <c r="V209" s="213">
        <f t="shared" si="48"/>
        <v>3462.8796574438356</v>
      </c>
      <c r="W209" s="213">
        <f t="shared" si="46"/>
        <v>1853.7869354745239</v>
      </c>
      <c r="X209" s="148" t="b">
        <f t="shared" si="47"/>
        <v>1</v>
      </c>
      <c r="Y209" s="211">
        <v>0</v>
      </c>
      <c r="Z209" s="211">
        <v>0</v>
      </c>
      <c r="AA209" s="211">
        <v>0</v>
      </c>
      <c r="AB209" s="211">
        <v>0</v>
      </c>
      <c r="AC209" s="211">
        <v>0</v>
      </c>
      <c r="AD209" s="211">
        <v>0</v>
      </c>
      <c r="AE209" s="211">
        <v>0</v>
      </c>
      <c r="AF209" s="214">
        <v>0</v>
      </c>
      <c r="AG209" s="211">
        <v>1206.22</v>
      </c>
      <c r="AH209" s="214">
        <f>8917.04*AG209/I209</f>
        <v>3462.8796574438356</v>
      </c>
      <c r="AI209" s="211">
        <v>0</v>
      </c>
      <c r="AJ209" s="211">
        <v>0</v>
      </c>
      <c r="AK209" s="211">
        <v>0</v>
      </c>
      <c r="AL209" s="214">
        <v>0</v>
      </c>
      <c r="AM209" s="211">
        <v>0</v>
      </c>
      <c r="AN209" s="211">
        <v>0</v>
      </c>
      <c r="AO209" s="214">
        <v>0</v>
      </c>
      <c r="AP209" s="211">
        <v>0</v>
      </c>
      <c r="AQ209" s="211">
        <v>0</v>
      </c>
      <c r="AR209" s="211">
        <v>0</v>
      </c>
      <c r="AS209" s="211"/>
    </row>
    <row r="210" spans="1:45" s="148" customFormat="1" ht="36" customHeight="1" x14ac:dyDescent="0.25">
      <c r="A210" s="148">
        <v>1</v>
      </c>
      <c r="B210" s="143">
        <f>SUBTOTAL(103,$A$16:A210)</f>
        <v>192</v>
      </c>
      <c r="C210" s="144" t="s">
        <v>1136</v>
      </c>
      <c r="D210" s="145">
        <v>1981</v>
      </c>
      <c r="E210" s="145"/>
      <c r="F210" s="146" t="s">
        <v>314</v>
      </c>
      <c r="G210" s="145">
        <v>5</v>
      </c>
      <c r="H210" s="145" t="s">
        <v>366</v>
      </c>
      <c r="I210" s="142">
        <v>6247.1</v>
      </c>
      <c r="J210" s="142">
        <v>4719.7</v>
      </c>
      <c r="K210" s="142">
        <v>4641.3999999999996</v>
      </c>
      <c r="L210" s="165">
        <v>189</v>
      </c>
      <c r="M210" s="145" t="s">
        <v>262</v>
      </c>
      <c r="N210" s="145" t="s">
        <v>266</v>
      </c>
      <c r="O210" s="147" t="s">
        <v>1310</v>
      </c>
      <c r="P210" s="142">
        <v>3797251.5799999996</v>
      </c>
      <c r="Q210" s="142">
        <v>0</v>
      </c>
      <c r="R210" s="142">
        <v>0</v>
      </c>
      <c r="S210" s="142">
        <f t="shared" si="45"/>
        <v>3797251.5799999996</v>
      </c>
      <c r="T210" s="142">
        <f t="shared" si="49"/>
        <v>607.84229162331314</v>
      </c>
      <c r="U210" s="142">
        <f t="shared" si="51"/>
        <v>1587.1135048262397</v>
      </c>
      <c r="V210" s="213">
        <f t="shared" si="48"/>
        <v>1587.1135048262397</v>
      </c>
      <c r="W210" s="213">
        <f t="shared" si="46"/>
        <v>979.27121320292656</v>
      </c>
      <c r="X210" s="148" t="b">
        <f t="shared" si="47"/>
        <v>1</v>
      </c>
      <c r="Y210" s="211">
        <v>0</v>
      </c>
      <c r="Z210" s="211">
        <v>0</v>
      </c>
      <c r="AA210" s="211">
        <v>0</v>
      </c>
      <c r="AB210" s="211">
        <v>0</v>
      </c>
      <c r="AC210" s="211">
        <v>0</v>
      </c>
      <c r="AD210" s="211">
        <v>0</v>
      </c>
      <c r="AE210" s="211">
        <v>0</v>
      </c>
      <c r="AF210" s="214">
        <v>0</v>
      </c>
      <c r="AG210" s="211">
        <v>1111.9000000000001</v>
      </c>
      <c r="AH210" s="214">
        <f>8917.04*AG210/I210</f>
        <v>1587.1135048262397</v>
      </c>
      <c r="AI210" s="211">
        <v>0</v>
      </c>
      <c r="AJ210" s="211">
        <v>0</v>
      </c>
      <c r="AK210" s="211">
        <v>0</v>
      </c>
      <c r="AL210" s="214">
        <v>0</v>
      </c>
      <c r="AM210" s="211">
        <v>0</v>
      </c>
      <c r="AN210" s="211">
        <v>0</v>
      </c>
      <c r="AO210" s="214">
        <v>0</v>
      </c>
      <c r="AP210" s="211">
        <v>0</v>
      </c>
      <c r="AQ210" s="211">
        <v>0</v>
      </c>
      <c r="AR210" s="211">
        <v>0</v>
      </c>
      <c r="AS210" s="211"/>
    </row>
    <row r="211" spans="1:45" s="148" customFormat="1" ht="36" customHeight="1" x14ac:dyDescent="0.25">
      <c r="A211" s="148">
        <v>1</v>
      </c>
      <c r="B211" s="143">
        <f>SUBTOTAL(103,$A$16:A211)</f>
        <v>193</v>
      </c>
      <c r="C211" s="144" t="s">
        <v>1137</v>
      </c>
      <c r="D211" s="145" t="s">
        <v>1292</v>
      </c>
      <c r="E211" s="145"/>
      <c r="F211" s="146" t="s">
        <v>264</v>
      </c>
      <c r="G211" s="145" t="s">
        <v>299</v>
      </c>
      <c r="H211" s="145" t="s">
        <v>300</v>
      </c>
      <c r="I211" s="142">
        <v>286.8</v>
      </c>
      <c r="J211" s="142">
        <v>286.8</v>
      </c>
      <c r="K211" s="142">
        <v>286.8</v>
      </c>
      <c r="L211" s="165">
        <v>9</v>
      </c>
      <c r="M211" s="145" t="s">
        <v>262</v>
      </c>
      <c r="N211" s="145" t="s">
        <v>263</v>
      </c>
      <c r="O211" s="147" t="s">
        <v>265</v>
      </c>
      <c r="P211" s="142">
        <v>1338677.8699999999</v>
      </c>
      <c r="Q211" s="142">
        <v>0</v>
      </c>
      <c r="R211" s="142">
        <v>0</v>
      </c>
      <c r="S211" s="142">
        <f t="shared" si="45"/>
        <v>1338677.8699999999</v>
      </c>
      <c r="T211" s="142">
        <f t="shared" si="49"/>
        <v>4667.6355299860525</v>
      </c>
      <c r="U211" s="142">
        <f t="shared" si="51"/>
        <v>9325.813620641562</v>
      </c>
      <c r="V211" s="213">
        <f t="shared" si="48"/>
        <v>9325.813620641562</v>
      </c>
      <c r="W211" s="213">
        <f t="shared" si="46"/>
        <v>4658.1780906555095</v>
      </c>
      <c r="X211" s="148" t="b">
        <f t="shared" si="47"/>
        <v>1</v>
      </c>
      <c r="Y211" s="211">
        <v>0</v>
      </c>
      <c r="Z211" s="211">
        <v>0</v>
      </c>
      <c r="AA211" s="211">
        <v>0</v>
      </c>
      <c r="AB211" s="211">
        <v>0</v>
      </c>
      <c r="AC211" s="211">
        <v>0</v>
      </c>
      <c r="AD211" s="211">
        <v>0</v>
      </c>
      <c r="AE211" s="211">
        <v>0</v>
      </c>
      <c r="AF211" s="214">
        <v>0</v>
      </c>
      <c r="AG211" s="211">
        <v>0</v>
      </c>
      <c r="AH211" s="211">
        <v>0</v>
      </c>
      <c r="AI211" s="211">
        <v>0</v>
      </c>
      <c r="AJ211" s="211">
        <v>0</v>
      </c>
      <c r="AK211" s="211">
        <v>379.48</v>
      </c>
      <c r="AL211" s="214">
        <f>7048.18*AK211/I211</f>
        <v>9325.813620641562</v>
      </c>
      <c r="AM211" s="211">
        <v>0</v>
      </c>
      <c r="AN211" s="211">
        <v>0</v>
      </c>
      <c r="AO211" s="214">
        <v>0</v>
      </c>
      <c r="AP211" s="211">
        <v>0</v>
      </c>
      <c r="AQ211" s="211">
        <v>0</v>
      </c>
      <c r="AR211" s="211">
        <v>0</v>
      </c>
      <c r="AS211" s="211"/>
    </row>
    <row r="212" spans="1:45" s="148" customFormat="1" ht="36" customHeight="1" x14ac:dyDescent="0.25">
      <c r="A212" s="148">
        <v>1</v>
      </c>
      <c r="B212" s="143">
        <f>SUBTOTAL(103,$A$16:A212)</f>
        <v>194</v>
      </c>
      <c r="C212" s="144" t="s">
        <v>1138</v>
      </c>
      <c r="D212" s="145">
        <v>1979</v>
      </c>
      <c r="E212" s="145"/>
      <c r="F212" s="146" t="s">
        <v>264</v>
      </c>
      <c r="G212" s="145">
        <v>9</v>
      </c>
      <c r="H212" s="145" t="s">
        <v>2207</v>
      </c>
      <c r="I212" s="142">
        <v>21489.200000000001</v>
      </c>
      <c r="J212" s="142">
        <v>21489.200000000001</v>
      </c>
      <c r="K212" s="142">
        <v>21320.3</v>
      </c>
      <c r="L212" s="165">
        <v>1110</v>
      </c>
      <c r="M212" s="145" t="s">
        <v>262</v>
      </c>
      <c r="N212" s="145" t="s">
        <v>266</v>
      </c>
      <c r="O212" s="147" t="s">
        <v>775</v>
      </c>
      <c r="P212" s="142">
        <v>4355063.8499999996</v>
      </c>
      <c r="Q212" s="142">
        <v>0</v>
      </c>
      <c r="R212" s="142">
        <v>0</v>
      </c>
      <c r="S212" s="142">
        <f t="shared" si="45"/>
        <v>4355063.8499999996</v>
      </c>
      <c r="T212" s="142">
        <f t="shared" si="49"/>
        <v>202.66291206745711</v>
      </c>
      <c r="U212" s="142">
        <v>343.12119576345327</v>
      </c>
      <c r="V212" s="213">
        <f t="shared" si="48"/>
        <v>343.12119576345327</v>
      </c>
      <c r="W212" s="213">
        <f t="shared" si="46"/>
        <v>140.45828369599616</v>
      </c>
      <c r="X212" s="148" t="b">
        <f t="shared" si="47"/>
        <v>1</v>
      </c>
      <c r="Y212" s="211">
        <v>0</v>
      </c>
      <c r="Z212" s="211">
        <v>0</v>
      </c>
      <c r="AA212" s="211">
        <v>0</v>
      </c>
      <c r="AB212" s="211">
        <v>0</v>
      </c>
      <c r="AC212" s="211">
        <v>0</v>
      </c>
      <c r="AD212" s="211">
        <v>0</v>
      </c>
      <c r="AE212" s="211">
        <v>3</v>
      </c>
      <c r="AF212" s="214">
        <f>2457800*AE212/I212</f>
        <v>343.12119576345327</v>
      </c>
      <c r="AG212" s="211">
        <v>0</v>
      </c>
      <c r="AH212" s="211">
        <v>0</v>
      </c>
      <c r="AI212" s="211">
        <v>0</v>
      </c>
      <c r="AJ212" s="211">
        <v>0</v>
      </c>
      <c r="AK212" s="211">
        <v>0</v>
      </c>
      <c r="AL212" s="214">
        <v>0</v>
      </c>
      <c r="AM212" s="211">
        <v>0</v>
      </c>
      <c r="AN212" s="211">
        <v>0</v>
      </c>
      <c r="AO212" s="214">
        <v>0</v>
      </c>
      <c r="AP212" s="211">
        <v>0</v>
      </c>
      <c r="AQ212" s="211">
        <v>0</v>
      </c>
      <c r="AR212" s="211">
        <v>0</v>
      </c>
      <c r="AS212" s="211"/>
    </row>
    <row r="213" spans="1:45" s="148" customFormat="1" ht="36" customHeight="1" x14ac:dyDescent="0.25">
      <c r="A213" s="148">
        <v>1</v>
      </c>
      <c r="B213" s="143">
        <f>SUBTOTAL(103,$A$16:A213)</f>
        <v>195</v>
      </c>
      <c r="C213" s="144" t="s">
        <v>1139</v>
      </c>
      <c r="D213" s="145">
        <v>1949</v>
      </c>
      <c r="E213" s="145"/>
      <c r="F213" s="146" t="s">
        <v>264</v>
      </c>
      <c r="G213" s="145">
        <v>2</v>
      </c>
      <c r="H213" s="145" t="s">
        <v>300</v>
      </c>
      <c r="I213" s="142">
        <v>402.7</v>
      </c>
      <c r="J213" s="142">
        <v>402.7</v>
      </c>
      <c r="K213" s="142">
        <v>402.7</v>
      </c>
      <c r="L213" s="165">
        <v>20</v>
      </c>
      <c r="M213" s="145" t="s">
        <v>262</v>
      </c>
      <c r="N213" s="145" t="s">
        <v>266</v>
      </c>
      <c r="O213" s="147" t="s">
        <v>1264</v>
      </c>
      <c r="P213" s="142">
        <v>1700754.66</v>
      </c>
      <c r="Q213" s="142">
        <v>0</v>
      </c>
      <c r="R213" s="142">
        <v>0</v>
      </c>
      <c r="S213" s="142">
        <f t="shared" si="45"/>
        <v>1700754.66</v>
      </c>
      <c r="T213" s="142">
        <f t="shared" si="49"/>
        <v>4223.3788428110256</v>
      </c>
      <c r="U213" s="142">
        <f t="shared" ref="U213:U214" si="52">V213</f>
        <v>8814.8631119940401</v>
      </c>
      <c r="V213" s="213">
        <f t="shared" si="48"/>
        <v>8814.8631119940401</v>
      </c>
      <c r="W213" s="213">
        <f t="shared" si="46"/>
        <v>4591.4842691830145</v>
      </c>
      <c r="X213" s="148" t="b">
        <f t="shared" si="47"/>
        <v>1</v>
      </c>
      <c r="Y213" s="211">
        <v>0</v>
      </c>
      <c r="Z213" s="211">
        <v>0</v>
      </c>
      <c r="AA213" s="211">
        <v>0</v>
      </c>
      <c r="AB213" s="211">
        <v>0</v>
      </c>
      <c r="AC213" s="211">
        <v>0</v>
      </c>
      <c r="AD213" s="211">
        <v>0</v>
      </c>
      <c r="AE213" s="211">
        <v>0</v>
      </c>
      <c r="AF213" s="214">
        <v>0</v>
      </c>
      <c r="AG213" s="211">
        <v>0</v>
      </c>
      <c r="AH213" s="211">
        <v>0</v>
      </c>
      <c r="AI213" s="211">
        <v>0</v>
      </c>
      <c r="AJ213" s="211">
        <v>0</v>
      </c>
      <c r="AK213" s="211">
        <v>503.64</v>
      </c>
      <c r="AL213" s="214">
        <f>7048.18*AK213/I213</f>
        <v>8814.8631119940401</v>
      </c>
      <c r="AM213" s="211">
        <v>0</v>
      </c>
      <c r="AN213" s="211">
        <v>0</v>
      </c>
      <c r="AO213" s="214">
        <v>0</v>
      </c>
      <c r="AP213" s="211">
        <v>0</v>
      </c>
      <c r="AQ213" s="211">
        <v>0</v>
      </c>
      <c r="AR213" s="211">
        <v>0</v>
      </c>
      <c r="AS213" s="211"/>
    </row>
    <row r="214" spans="1:45" s="148" customFormat="1" ht="36" customHeight="1" x14ac:dyDescent="0.25">
      <c r="A214" s="148">
        <v>1</v>
      </c>
      <c r="B214" s="143">
        <f>SUBTOTAL(103,$A$16:A214)</f>
        <v>196</v>
      </c>
      <c r="C214" s="144" t="s">
        <v>1140</v>
      </c>
      <c r="D214" s="145">
        <v>1958</v>
      </c>
      <c r="E214" s="145"/>
      <c r="F214" s="146" t="s">
        <v>264</v>
      </c>
      <c r="G214" s="145">
        <v>2</v>
      </c>
      <c r="H214" s="145" t="s">
        <v>300</v>
      </c>
      <c r="I214" s="142">
        <v>294.39999999999998</v>
      </c>
      <c r="J214" s="142">
        <v>294.39999999999998</v>
      </c>
      <c r="K214" s="142">
        <v>294.39999999999998</v>
      </c>
      <c r="L214" s="165">
        <v>10</v>
      </c>
      <c r="M214" s="145" t="s">
        <v>262</v>
      </c>
      <c r="N214" s="145" t="s">
        <v>266</v>
      </c>
      <c r="O214" s="147" t="s">
        <v>1264</v>
      </c>
      <c r="P214" s="142">
        <v>1402602.78</v>
      </c>
      <c r="Q214" s="142">
        <v>0</v>
      </c>
      <c r="R214" s="142">
        <v>0</v>
      </c>
      <c r="S214" s="142">
        <f t="shared" si="45"/>
        <v>1402602.78</v>
      </c>
      <c r="T214" s="142">
        <f t="shared" si="49"/>
        <v>4764.2757472826088</v>
      </c>
      <c r="U214" s="142">
        <f t="shared" si="52"/>
        <v>9396.775305706522</v>
      </c>
      <c r="V214" s="213">
        <f t="shared" si="48"/>
        <v>9396.775305706522</v>
      </c>
      <c r="W214" s="213">
        <f t="shared" si="46"/>
        <v>4632.4995584239132</v>
      </c>
      <c r="X214" s="148" t="b">
        <f t="shared" si="47"/>
        <v>1</v>
      </c>
      <c r="Y214" s="211">
        <v>0</v>
      </c>
      <c r="Z214" s="211">
        <v>0</v>
      </c>
      <c r="AA214" s="211">
        <v>0</v>
      </c>
      <c r="AB214" s="211">
        <v>0</v>
      </c>
      <c r="AC214" s="211">
        <v>0</v>
      </c>
      <c r="AD214" s="211">
        <v>0</v>
      </c>
      <c r="AE214" s="211">
        <v>0</v>
      </c>
      <c r="AF214" s="214">
        <v>0</v>
      </c>
      <c r="AG214" s="211">
        <v>0</v>
      </c>
      <c r="AH214" s="211">
        <v>0</v>
      </c>
      <c r="AI214" s="211">
        <v>0</v>
      </c>
      <c r="AJ214" s="211">
        <v>0</v>
      </c>
      <c r="AK214" s="211">
        <v>392.5</v>
      </c>
      <c r="AL214" s="214">
        <f>7048.18*AK214/I214</f>
        <v>9396.775305706522</v>
      </c>
      <c r="AM214" s="211">
        <v>0</v>
      </c>
      <c r="AN214" s="211">
        <v>0</v>
      </c>
      <c r="AO214" s="214">
        <v>0</v>
      </c>
      <c r="AP214" s="211">
        <v>0</v>
      </c>
      <c r="AQ214" s="211">
        <v>0</v>
      </c>
      <c r="AR214" s="211">
        <v>0</v>
      </c>
      <c r="AS214" s="211"/>
    </row>
    <row r="215" spans="1:45" s="148" customFormat="1" ht="36" customHeight="1" x14ac:dyDescent="0.25">
      <c r="A215" s="148">
        <v>1</v>
      </c>
      <c r="B215" s="143">
        <f>SUBTOTAL(103,$A$16:A215)</f>
        <v>197</v>
      </c>
      <c r="C215" s="144" t="s">
        <v>1141</v>
      </c>
      <c r="D215" s="145">
        <v>1993</v>
      </c>
      <c r="E215" s="145"/>
      <c r="F215" s="146" t="s">
        <v>314</v>
      </c>
      <c r="G215" s="145">
        <v>9</v>
      </c>
      <c r="H215" s="145" t="s">
        <v>304</v>
      </c>
      <c r="I215" s="142">
        <v>10873.5</v>
      </c>
      <c r="J215" s="142">
        <v>7723.2</v>
      </c>
      <c r="K215" s="142">
        <v>7661.3</v>
      </c>
      <c r="L215" s="165">
        <v>328</v>
      </c>
      <c r="M215" s="145" t="s">
        <v>262</v>
      </c>
      <c r="N215" s="145" t="s">
        <v>266</v>
      </c>
      <c r="O215" s="147" t="s">
        <v>1311</v>
      </c>
      <c r="P215" s="142">
        <v>6356844.0800000001</v>
      </c>
      <c r="Q215" s="142">
        <v>0</v>
      </c>
      <c r="R215" s="142">
        <v>0</v>
      </c>
      <c r="S215" s="142">
        <f t="shared" si="45"/>
        <v>6356844.0800000001</v>
      </c>
      <c r="T215" s="142">
        <f t="shared" si="49"/>
        <v>584.61802363544393</v>
      </c>
      <c r="U215" s="142">
        <v>904.14310019772847</v>
      </c>
      <c r="V215" s="213">
        <f t="shared" si="48"/>
        <v>904.14310019772847</v>
      </c>
      <c r="W215" s="213">
        <f t="shared" si="46"/>
        <v>319.52507656228454</v>
      </c>
      <c r="X215" s="148" t="b">
        <f t="shared" si="47"/>
        <v>1</v>
      </c>
      <c r="Y215" s="211">
        <v>0</v>
      </c>
      <c r="Z215" s="211">
        <v>0</v>
      </c>
      <c r="AA215" s="211">
        <v>0</v>
      </c>
      <c r="AB215" s="211">
        <v>0</v>
      </c>
      <c r="AC215" s="211">
        <v>0</v>
      </c>
      <c r="AD215" s="211">
        <v>0</v>
      </c>
      <c r="AE215" s="211">
        <v>4</v>
      </c>
      <c r="AF215" s="214">
        <f>2457800*AE215/I215</f>
        <v>904.14310019772847</v>
      </c>
      <c r="AG215" s="211">
        <v>0</v>
      </c>
      <c r="AH215" s="211">
        <v>0</v>
      </c>
      <c r="AI215" s="211">
        <v>0</v>
      </c>
      <c r="AJ215" s="211">
        <v>0</v>
      </c>
      <c r="AK215" s="211">
        <v>0</v>
      </c>
      <c r="AL215" s="214">
        <v>0</v>
      </c>
      <c r="AM215" s="211">
        <v>0</v>
      </c>
      <c r="AN215" s="211">
        <v>0</v>
      </c>
      <c r="AO215" s="214">
        <v>0</v>
      </c>
      <c r="AP215" s="211">
        <v>0</v>
      </c>
      <c r="AQ215" s="211">
        <v>0</v>
      </c>
      <c r="AR215" s="211">
        <v>0</v>
      </c>
      <c r="AS215" s="211"/>
    </row>
    <row r="216" spans="1:45" s="148" customFormat="1" ht="36" customHeight="1" x14ac:dyDescent="0.25">
      <c r="A216" s="148">
        <v>1</v>
      </c>
      <c r="B216" s="143">
        <f>SUBTOTAL(103,$A$16:A216)</f>
        <v>198</v>
      </c>
      <c r="C216" s="144" t="s">
        <v>1243</v>
      </c>
      <c r="D216" s="145">
        <v>1931</v>
      </c>
      <c r="E216" s="145"/>
      <c r="F216" s="146" t="s">
        <v>264</v>
      </c>
      <c r="G216" s="145">
        <v>4</v>
      </c>
      <c r="H216" s="145" t="s">
        <v>366</v>
      </c>
      <c r="I216" s="142">
        <v>4408.1000000000004</v>
      </c>
      <c r="J216" s="142">
        <v>4408.1000000000004</v>
      </c>
      <c r="K216" s="142">
        <v>2703.21</v>
      </c>
      <c r="L216" s="165">
        <v>109</v>
      </c>
      <c r="M216" s="145" t="s">
        <v>262</v>
      </c>
      <c r="N216" s="145" t="s">
        <v>266</v>
      </c>
      <c r="O216" s="147" t="s">
        <v>1320</v>
      </c>
      <c r="P216" s="142">
        <v>172775.04000000001</v>
      </c>
      <c r="Q216" s="142">
        <v>0</v>
      </c>
      <c r="R216" s="142">
        <v>0</v>
      </c>
      <c r="S216" s="142">
        <f t="shared" si="45"/>
        <v>172775.04000000001</v>
      </c>
      <c r="T216" s="142">
        <f t="shared" si="49"/>
        <v>39.19490029718019</v>
      </c>
      <c r="U216" s="142">
        <v>39.19490029718019</v>
      </c>
      <c r="V216" s="213">
        <f>T216</f>
        <v>39.19490029718019</v>
      </c>
      <c r="W216" s="213">
        <f t="shared" si="46"/>
        <v>0</v>
      </c>
      <c r="X216" s="148" t="b">
        <f t="shared" si="47"/>
        <v>1</v>
      </c>
      <c r="Y216" s="211">
        <v>0</v>
      </c>
      <c r="Z216" s="211">
        <v>0</v>
      </c>
      <c r="AA216" s="211">
        <v>0</v>
      </c>
      <c r="AB216" s="211">
        <v>0</v>
      </c>
      <c r="AC216" s="211">
        <v>0</v>
      </c>
      <c r="AD216" s="211">
        <v>0</v>
      </c>
      <c r="AE216" s="211">
        <v>0</v>
      </c>
      <c r="AF216" s="214">
        <v>0</v>
      </c>
      <c r="AG216" s="211">
        <v>0</v>
      </c>
      <c r="AH216" s="211">
        <v>0</v>
      </c>
      <c r="AI216" s="211">
        <v>0</v>
      </c>
      <c r="AJ216" s="211">
        <v>0</v>
      </c>
      <c r="AK216" s="211">
        <v>0</v>
      </c>
      <c r="AL216" s="214">
        <v>0</v>
      </c>
      <c r="AM216" s="211">
        <v>0</v>
      </c>
      <c r="AN216" s="211">
        <v>0</v>
      </c>
      <c r="AO216" s="214">
        <v>0</v>
      </c>
      <c r="AP216" s="211">
        <v>0</v>
      </c>
      <c r="AQ216" s="211">
        <v>0</v>
      </c>
      <c r="AR216" s="211">
        <v>0</v>
      </c>
      <c r="AS216" s="211"/>
    </row>
    <row r="217" spans="1:45" s="148" customFormat="1" ht="36" customHeight="1" x14ac:dyDescent="0.25">
      <c r="A217" s="148">
        <v>1</v>
      </c>
      <c r="B217" s="143">
        <f>SUBTOTAL(103,$A$16:A217)</f>
        <v>199</v>
      </c>
      <c r="C217" s="144" t="s">
        <v>1335</v>
      </c>
      <c r="D217" s="145">
        <v>1986</v>
      </c>
      <c r="E217" s="145"/>
      <c r="F217" s="146" t="s">
        <v>264</v>
      </c>
      <c r="G217" s="145">
        <v>9</v>
      </c>
      <c r="H217" s="145" t="s">
        <v>353</v>
      </c>
      <c r="I217" s="142">
        <v>22008.74</v>
      </c>
      <c r="J217" s="142">
        <v>20090.2</v>
      </c>
      <c r="K217" s="142">
        <v>16765.8</v>
      </c>
      <c r="L217" s="165">
        <v>668</v>
      </c>
      <c r="M217" s="145" t="s">
        <v>262</v>
      </c>
      <c r="N217" s="145" t="s">
        <v>337</v>
      </c>
      <c r="O217" s="147" t="s">
        <v>1356</v>
      </c>
      <c r="P217" s="142">
        <v>13083489.59</v>
      </c>
      <c r="Q217" s="142">
        <v>0</v>
      </c>
      <c r="R217" s="142">
        <v>0</v>
      </c>
      <c r="S217" s="142">
        <f t="shared" si="45"/>
        <v>13083489.59</v>
      </c>
      <c r="T217" s="142">
        <f t="shared" si="49"/>
        <v>594.46790638628102</v>
      </c>
      <c r="U217" s="142">
        <v>1005.0643517075488</v>
      </c>
      <c r="V217" s="213">
        <f t="shared" si="48"/>
        <v>1005.0643517075488</v>
      </c>
      <c r="W217" s="213">
        <f t="shared" si="46"/>
        <v>410.59644532126777</v>
      </c>
      <c r="X217" s="148" t="b">
        <f t="shared" si="47"/>
        <v>1</v>
      </c>
      <c r="Y217" s="211">
        <v>0</v>
      </c>
      <c r="Z217" s="211">
        <v>0</v>
      </c>
      <c r="AA217" s="211">
        <v>0</v>
      </c>
      <c r="AB217" s="211">
        <v>0</v>
      </c>
      <c r="AC217" s="211">
        <v>0</v>
      </c>
      <c r="AD217" s="211">
        <v>0</v>
      </c>
      <c r="AE217" s="211">
        <v>9</v>
      </c>
      <c r="AF217" s="214">
        <f t="shared" ref="AF217:AF228" si="53">2457800*AE217/I217</f>
        <v>1005.0643517075488</v>
      </c>
      <c r="AG217" s="211">
        <v>0</v>
      </c>
      <c r="AH217" s="211">
        <v>0</v>
      </c>
      <c r="AI217" s="211">
        <v>0</v>
      </c>
      <c r="AJ217" s="211">
        <v>0</v>
      </c>
      <c r="AK217" s="211">
        <v>0</v>
      </c>
      <c r="AL217" s="214">
        <v>0</v>
      </c>
      <c r="AM217" s="211">
        <v>0</v>
      </c>
      <c r="AN217" s="211">
        <v>0</v>
      </c>
      <c r="AO217" s="214">
        <v>0</v>
      </c>
      <c r="AP217" s="211">
        <v>0</v>
      </c>
      <c r="AQ217" s="211">
        <v>0</v>
      </c>
      <c r="AR217" s="211">
        <v>0</v>
      </c>
      <c r="AS217" s="211"/>
    </row>
    <row r="218" spans="1:45" s="148" customFormat="1" ht="36" customHeight="1" x14ac:dyDescent="0.25">
      <c r="A218" s="148">
        <v>1</v>
      </c>
      <c r="B218" s="143">
        <f>SUBTOTAL(103,$A$16:A218)</f>
        <v>200</v>
      </c>
      <c r="C218" s="144" t="s">
        <v>1351</v>
      </c>
      <c r="D218" s="145">
        <v>1986</v>
      </c>
      <c r="E218" s="145"/>
      <c r="F218" s="146" t="s">
        <v>314</v>
      </c>
      <c r="G218" s="145">
        <v>9</v>
      </c>
      <c r="H218" s="145" t="s">
        <v>308</v>
      </c>
      <c r="I218" s="142">
        <v>5847.8</v>
      </c>
      <c r="J218" s="142">
        <v>5847.8</v>
      </c>
      <c r="K218" s="142">
        <v>5847.8</v>
      </c>
      <c r="L218" s="165">
        <v>220</v>
      </c>
      <c r="M218" s="145" t="s">
        <v>262</v>
      </c>
      <c r="N218" s="145" t="s">
        <v>266</v>
      </c>
      <c r="O218" s="147" t="s">
        <v>1357</v>
      </c>
      <c r="P218" s="142">
        <v>5478127.7400000002</v>
      </c>
      <c r="Q218" s="142">
        <v>0</v>
      </c>
      <c r="R218" s="142">
        <v>0</v>
      </c>
      <c r="S218" s="142">
        <f t="shared" si="45"/>
        <v>5478127.7400000002</v>
      </c>
      <c r="T218" s="142">
        <f t="shared" si="49"/>
        <v>936.78438729094705</v>
      </c>
      <c r="U218" s="142">
        <v>1260.8844351722014</v>
      </c>
      <c r="V218" s="213">
        <f t="shared" si="48"/>
        <v>1260.8844351722014</v>
      </c>
      <c r="W218" s="213">
        <f t="shared" si="46"/>
        <v>324.10004788125434</v>
      </c>
      <c r="X218" s="148" t="b">
        <f t="shared" si="47"/>
        <v>1</v>
      </c>
      <c r="Y218" s="211">
        <v>0</v>
      </c>
      <c r="Z218" s="211">
        <v>0</v>
      </c>
      <c r="AA218" s="211">
        <v>0</v>
      </c>
      <c r="AB218" s="211">
        <v>0</v>
      </c>
      <c r="AC218" s="211">
        <v>0</v>
      </c>
      <c r="AD218" s="211">
        <v>0</v>
      </c>
      <c r="AE218" s="211">
        <v>3</v>
      </c>
      <c r="AF218" s="214">
        <f t="shared" si="53"/>
        <v>1260.8844351722014</v>
      </c>
      <c r="AG218" s="211">
        <v>0</v>
      </c>
      <c r="AH218" s="211">
        <v>0</v>
      </c>
      <c r="AI218" s="211">
        <v>0</v>
      </c>
      <c r="AJ218" s="211">
        <v>0</v>
      </c>
      <c r="AK218" s="211">
        <v>0</v>
      </c>
      <c r="AL218" s="214">
        <v>0</v>
      </c>
      <c r="AM218" s="211">
        <v>0</v>
      </c>
      <c r="AN218" s="211">
        <v>0</v>
      </c>
      <c r="AO218" s="214">
        <v>0</v>
      </c>
      <c r="AP218" s="211">
        <v>0</v>
      </c>
      <c r="AQ218" s="211">
        <v>0</v>
      </c>
      <c r="AR218" s="211">
        <v>0</v>
      </c>
      <c r="AS218" s="211"/>
    </row>
    <row r="219" spans="1:45" s="148" customFormat="1" ht="36" customHeight="1" x14ac:dyDescent="0.25">
      <c r="A219" s="148">
        <v>1</v>
      </c>
      <c r="B219" s="143">
        <f>SUBTOTAL(103,$A$16:A219)</f>
        <v>201</v>
      </c>
      <c r="C219" s="144" t="s">
        <v>1352</v>
      </c>
      <c r="D219" s="145">
        <v>1986</v>
      </c>
      <c r="E219" s="145"/>
      <c r="F219" s="146" t="s">
        <v>314</v>
      </c>
      <c r="G219" s="145">
        <v>9</v>
      </c>
      <c r="H219" s="145" t="s">
        <v>304</v>
      </c>
      <c r="I219" s="142">
        <v>8861.6</v>
      </c>
      <c r="J219" s="142">
        <v>7954.2</v>
      </c>
      <c r="K219" s="142">
        <v>7894.7</v>
      </c>
      <c r="L219" s="165">
        <v>295</v>
      </c>
      <c r="M219" s="145" t="s">
        <v>262</v>
      </c>
      <c r="N219" s="145" t="s">
        <v>294</v>
      </c>
      <c r="O219" s="147" t="s">
        <v>1358</v>
      </c>
      <c r="P219" s="142">
        <v>7310851.2000000002</v>
      </c>
      <c r="Q219" s="142">
        <v>0</v>
      </c>
      <c r="R219" s="142">
        <v>0</v>
      </c>
      <c r="S219" s="142">
        <f t="shared" si="45"/>
        <v>7310851.2000000002</v>
      </c>
      <c r="T219" s="142">
        <f t="shared" si="49"/>
        <v>825.00352080888331</v>
      </c>
      <c r="U219" s="142">
        <v>1109.4159068339802</v>
      </c>
      <c r="V219" s="213">
        <f t="shared" si="48"/>
        <v>1109.4159068339802</v>
      </c>
      <c r="W219" s="213">
        <f t="shared" si="46"/>
        <v>284.41238602509691</v>
      </c>
      <c r="X219" s="148" t="b">
        <f t="shared" si="47"/>
        <v>1</v>
      </c>
      <c r="Y219" s="211">
        <v>0</v>
      </c>
      <c r="Z219" s="211">
        <v>0</v>
      </c>
      <c r="AA219" s="211">
        <v>0</v>
      </c>
      <c r="AB219" s="211">
        <v>0</v>
      </c>
      <c r="AC219" s="211">
        <v>0</v>
      </c>
      <c r="AD219" s="211">
        <v>0</v>
      </c>
      <c r="AE219" s="211">
        <v>4</v>
      </c>
      <c r="AF219" s="214">
        <f t="shared" si="53"/>
        <v>1109.4159068339802</v>
      </c>
      <c r="AG219" s="211">
        <v>0</v>
      </c>
      <c r="AH219" s="211">
        <v>0</v>
      </c>
      <c r="AI219" s="211">
        <v>0</v>
      </c>
      <c r="AJ219" s="211">
        <v>0</v>
      </c>
      <c r="AK219" s="211">
        <v>0</v>
      </c>
      <c r="AL219" s="214">
        <v>0</v>
      </c>
      <c r="AM219" s="211">
        <v>0</v>
      </c>
      <c r="AN219" s="211">
        <v>0</v>
      </c>
      <c r="AO219" s="214">
        <v>0</v>
      </c>
      <c r="AP219" s="211">
        <v>0</v>
      </c>
      <c r="AQ219" s="211">
        <v>0</v>
      </c>
      <c r="AR219" s="211">
        <v>0</v>
      </c>
      <c r="AS219" s="211"/>
    </row>
    <row r="220" spans="1:45" s="148" customFormat="1" ht="36" customHeight="1" x14ac:dyDescent="0.25">
      <c r="A220" s="148">
        <v>1</v>
      </c>
      <c r="B220" s="143">
        <f>SUBTOTAL(103,$A$16:A220)</f>
        <v>202</v>
      </c>
      <c r="C220" s="144" t="s">
        <v>1353</v>
      </c>
      <c r="D220" s="145">
        <v>1988</v>
      </c>
      <c r="E220" s="145"/>
      <c r="F220" s="146" t="s">
        <v>314</v>
      </c>
      <c r="G220" s="145">
        <v>9</v>
      </c>
      <c r="H220" s="145" t="s">
        <v>308</v>
      </c>
      <c r="I220" s="142">
        <v>8029.8</v>
      </c>
      <c r="J220" s="142">
        <v>5819.3</v>
      </c>
      <c r="K220" s="142">
        <v>5819.3</v>
      </c>
      <c r="L220" s="165">
        <v>281</v>
      </c>
      <c r="M220" s="145" t="s">
        <v>262</v>
      </c>
      <c r="N220" s="145" t="s">
        <v>266</v>
      </c>
      <c r="O220" s="147" t="s">
        <v>1359</v>
      </c>
      <c r="P220" s="142">
        <v>5327196</v>
      </c>
      <c r="Q220" s="142">
        <v>0</v>
      </c>
      <c r="R220" s="142">
        <v>0</v>
      </c>
      <c r="S220" s="142">
        <f t="shared" si="45"/>
        <v>5327196</v>
      </c>
      <c r="T220" s="142">
        <f t="shared" si="49"/>
        <v>663.42822984383167</v>
      </c>
      <c r="U220" s="142">
        <v>918.25450198012402</v>
      </c>
      <c r="V220" s="213">
        <f t="shared" si="48"/>
        <v>918.25450198012402</v>
      </c>
      <c r="W220" s="213">
        <f t="shared" si="46"/>
        <v>254.82627213629235</v>
      </c>
      <c r="X220" s="148" t="b">
        <f t="shared" si="47"/>
        <v>1</v>
      </c>
      <c r="Y220" s="211">
        <v>0</v>
      </c>
      <c r="Z220" s="211">
        <v>0</v>
      </c>
      <c r="AA220" s="211">
        <v>0</v>
      </c>
      <c r="AB220" s="211">
        <v>0</v>
      </c>
      <c r="AC220" s="211">
        <v>0</v>
      </c>
      <c r="AD220" s="211">
        <v>0</v>
      </c>
      <c r="AE220" s="211">
        <v>3</v>
      </c>
      <c r="AF220" s="214">
        <f t="shared" si="53"/>
        <v>918.25450198012402</v>
      </c>
      <c r="AG220" s="211">
        <v>0</v>
      </c>
      <c r="AH220" s="211">
        <v>0</v>
      </c>
      <c r="AI220" s="211">
        <v>0</v>
      </c>
      <c r="AJ220" s="211">
        <v>0</v>
      </c>
      <c r="AK220" s="211">
        <v>0</v>
      </c>
      <c r="AL220" s="214">
        <v>0</v>
      </c>
      <c r="AM220" s="211">
        <v>0</v>
      </c>
      <c r="AN220" s="211">
        <v>0</v>
      </c>
      <c r="AO220" s="214">
        <v>0</v>
      </c>
      <c r="AP220" s="211">
        <v>0</v>
      </c>
      <c r="AQ220" s="211">
        <v>0</v>
      </c>
      <c r="AR220" s="211">
        <v>0</v>
      </c>
      <c r="AS220" s="211"/>
    </row>
    <row r="221" spans="1:45" s="148" customFormat="1" ht="36" customHeight="1" x14ac:dyDescent="0.25">
      <c r="A221" s="148">
        <v>1</v>
      </c>
      <c r="B221" s="143">
        <f>SUBTOTAL(103,$A$16:A221)</f>
        <v>203</v>
      </c>
      <c r="C221" s="144" t="s">
        <v>1354</v>
      </c>
      <c r="D221" s="145">
        <v>1986</v>
      </c>
      <c r="E221" s="145"/>
      <c r="F221" s="146" t="s">
        <v>314</v>
      </c>
      <c r="G221" s="145">
        <v>9</v>
      </c>
      <c r="H221" s="145" t="s">
        <v>304</v>
      </c>
      <c r="I221" s="142">
        <v>8130.5</v>
      </c>
      <c r="J221" s="142">
        <v>7378.4</v>
      </c>
      <c r="K221" s="142">
        <v>6959.7</v>
      </c>
      <c r="L221" s="165">
        <v>323</v>
      </c>
      <c r="M221" s="145" t="s">
        <v>262</v>
      </c>
      <c r="N221" s="145" t="s">
        <v>266</v>
      </c>
      <c r="O221" s="147" t="s">
        <v>774</v>
      </c>
      <c r="P221" s="142">
        <v>7367915.9199999999</v>
      </c>
      <c r="Q221" s="142">
        <v>0</v>
      </c>
      <c r="R221" s="142">
        <v>0</v>
      </c>
      <c r="S221" s="142">
        <f t="shared" si="45"/>
        <v>7367915.9199999999</v>
      </c>
      <c r="T221" s="142">
        <f t="shared" si="49"/>
        <v>906.20698850009228</v>
      </c>
      <c r="U221" s="142">
        <v>1209.1753274706352</v>
      </c>
      <c r="V221" s="213">
        <f t="shared" si="48"/>
        <v>1209.1753274706352</v>
      </c>
      <c r="W221" s="213">
        <f t="shared" si="46"/>
        <v>302.96833897054296</v>
      </c>
      <c r="X221" s="148" t="b">
        <f t="shared" si="47"/>
        <v>1</v>
      </c>
      <c r="Y221" s="211">
        <v>0</v>
      </c>
      <c r="Z221" s="211">
        <v>0</v>
      </c>
      <c r="AA221" s="211">
        <v>0</v>
      </c>
      <c r="AB221" s="211">
        <v>0</v>
      </c>
      <c r="AC221" s="211">
        <v>0</v>
      </c>
      <c r="AD221" s="211">
        <v>0</v>
      </c>
      <c r="AE221" s="211">
        <v>4</v>
      </c>
      <c r="AF221" s="214">
        <f t="shared" si="53"/>
        <v>1209.1753274706352</v>
      </c>
      <c r="AG221" s="211">
        <v>0</v>
      </c>
      <c r="AH221" s="211">
        <v>0</v>
      </c>
      <c r="AI221" s="211">
        <v>0</v>
      </c>
      <c r="AJ221" s="211">
        <v>0</v>
      </c>
      <c r="AK221" s="211">
        <v>0</v>
      </c>
      <c r="AL221" s="214">
        <v>0</v>
      </c>
      <c r="AM221" s="211">
        <v>0</v>
      </c>
      <c r="AN221" s="211">
        <v>0</v>
      </c>
      <c r="AO221" s="214">
        <v>0</v>
      </c>
      <c r="AP221" s="211">
        <v>0</v>
      </c>
      <c r="AQ221" s="211">
        <v>0</v>
      </c>
      <c r="AR221" s="211">
        <v>0</v>
      </c>
      <c r="AS221" s="211"/>
    </row>
    <row r="222" spans="1:45" s="148" customFormat="1" ht="36" customHeight="1" x14ac:dyDescent="0.25">
      <c r="A222" s="148">
        <v>1</v>
      </c>
      <c r="B222" s="143">
        <f>SUBTOTAL(103,$A$16:A222)</f>
        <v>204</v>
      </c>
      <c r="C222" s="144" t="s">
        <v>1355</v>
      </c>
      <c r="D222" s="145">
        <v>1987</v>
      </c>
      <c r="E222" s="145"/>
      <c r="F222" s="146" t="s">
        <v>264</v>
      </c>
      <c r="G222" s="145">
        <v>9</v>
      </c>
      <c r="H222" s="145" t="s">
        <v>308</v>
      </c>
      <c r="I222" s="142">
        <v>7146.1</v>
      </c>
      <c r="J222" s="142">
        <v>3870.6</v>
      </c>
      <c r="K222" s="142">
        <v>3226.3</v>
      </c>
      <c r="L222" s="165">
        <v>206</v>
      </c>
      <c r="M222" s="145" t="s">
        <v>262</v>
      </c>
      <c r="N222" s="145" t="s">
        <v>266</v>
      </c>
      <c r="O222" s="147" t="s">
        <v>777</v>
      </c>
      <c r="P222" s="142">
        <v>5462413.6200000001</v>
      </c>
      <c r="Q222" s="142">
        <v>0</v>
      </c>
      <c r="R222" s="142">
        <v>0</v>
      </c>
      <c r="S222" s="142">
        <f t="shared" si="45"/>
        <v>5462413.6200000001</v>
      </c>
      <c r="T222" s="142">
        <f t="shared" si="49"/>
        <v>764.39087334350199</v>
      </c>
      <c r="U222" s="142">
        <v>1031.8075593680469</v>
      </c>
      <c r="V222" s="213">
        <f t="shared" si="48"/>
        <v>1031.8075593680469</v>
      </c>
      <c r="W222" s="213">
        <f t="shared" si="46"/>
        <v>267.4166860245449</v>
      </c>
      <c r="X222" s="148" t="b">
        <f t="shared" si="47"/>
        <v>1</v>
      </c>
      <c r="Y222" s="211">
        <v>0</v>
      </c>
      <c r="Z222" s="211">
        <v>0</v>
      </c>
      <c r="AA222" s="211">
        <v>0</v>
      </c>
      <c r="AB222" s="211">
        <v>0</v>
      </c>
      <c r="AC222" s="211">
        <v>0</v>
      </c>
      <c r="AD222" s="211">
        <v>0</v>
      </c>
      <c r="AE222" s="211">
        <v>3</v>
      </c>
      <c r="AF222" s="214">
        <f t="shared" si="53"/>
        <v>1031.8075593680469</v>
      </c>
      <c r="AG222" s="211">
        <v>0</v>
      </c>
      <c r="AH222" s="211">
        <v>0</v>
      </c>
      <c r="AI222" s="211">
        <v>0</v>
      </c>
      <c r="AJ222" s="211">
        <v>0</v>
      </c>
      <c r="AK222" s="211">
        <v>0</v>
      </c>
      <c r="AL222" s="214">
        <v>0</v>
      </c>
      <c r="AM222" s="211">
        <v>0</v>
      </c>
      <c r="AN222" s="211">
        <v>0</v>
      </c>
      <c r="AO222" s="214">
        <v>0</v>
      </c>
      <c r="AP222" s="211">
        <v>0</v>
      </c>
      <c r="AQ222" s="211">
        <v>0</v>
      </c>
      <c r="AR222" s="211">
        <v>0</v>
      </c>
      <c r="AS222" s="211"/>
    </row>
    <row r="223" spans="1:45" s="148" customFormat="1" ht="36" customHeight="1" x14ac:dyDescent="0.25">
      <c r="A223" s="148">
        <v>1</v>
      </c>
      <c r="B223" s="143">
        <f>SUBTOTAL(103,$A$16:A223)</f>
        <v>205</v>
      </c>
      <c r="C223" s="144" t="s">
        <v>1497</v>
      </c>
      <c r="D223" s="145">
        <v>1986</v>
      </c>
      <c r="E223" s="145"/>
      <c r="F223" s="146" t="s">
        <v>264</v>
      </c>
      <c r="G223" s="145">
        <v>9</v>
      </c>
      <c r="H223" s="145" t="s">
        <v>300</v>
      </c>
      <c r="I223" s="142">
        <v>3555.69</v>
      </c>
      <c r="J223" s="142">
        <v>3555.69</v>
      </c>
      <c r="K223" s="142">
        <v>3353.49</v>
      </c>
      <c r="L223" s="165">
        <v>294</v>
      </c>
      <c r="M223" s="145" t="s">
        <v>262</v>
      </c>
      <c r="N223" s="145" t="s">
        <v>266</v>
      </c>
      <c r="O223" s="147" t="s">
        <v>1357</v>
      </c>
      <c r="P223" s="142">
        <v>1452147.29</v>
      </c>
      <c r="Q223" s="142">
        <v>0</v>
      </c>
      <c r="R223" s="142">
        <v>0</v>
      </c>
      <c r="S223" s="142">
        <f t="shared" si="45"/>
        <v>1452147.29</v>
      </c>
      <c r="T223" s="142">
        <f t="shared" si="49"/>
        <v>408.40098265034356</v>
      </c>
      <c r="U223" s="142">
        <v>691.23011286135738</v>
      </c>
      <c r="V223" s="213">
        <f t="shared" si="48"/>
        <v>691.23011286135738</v>
      </c>
      <c r="W223" s="213">
        <f t="shared" si="46"/>
        <v>282.82913021101382</v>
      </c>
      <c r="X223" s="148" t="b">
        <f t="shared" si="47"/>
        <v>1</v>
      </c>
      <c r="Y223" s="211">
        <v>0</v>
      </c>
      <c r="Z223" s="211">
        <v>0</v>
      </c>
      <c r="AA223" s="211">
        <v>0</v>
      </c>
      <c r="AB223" s="211">
        <v>0</v>
      </c>
      <c r="AC223" s="211">
        <v>0</v>
      </c>
      <c r="AD223" s="211">
        <v>0</v>
      </c>
      <c r="AE223" s="211">
        <v>1</v>
      </c>
      <c r="AF223" s="214">
        <f t="shared" si="53"/>
        <v>691.23011286135738</v>
      </c>
      <c r="AG223" s="211">
        <v>0</v>
      </c>
      <c r="AH223" s="211">
        <v>0</v>
      </c>
      <c r="AI223" s="211">
        <v>0</v>
      </c>
      <c r="AJ223" s="211">
        <v>0</v>
      </c>
      <c r="AK223" s="211">
        <v>0</v>
      </c>
      <c r="AL223" s="214">
        <v>0</v>
      </c>
      <c r="AM223" s="211">
        <v>0</v>
      </c>
      <c r="AN223" s="211">
        <v>0</v>
      </c>
      <c r="AO223" s="214">
        <v>0</v>
      </c>
      <c r="AP223" s="211">
        <v>0</v>
      </c>
      <c r="AQ223" s="211">
        <v>0</v>
      </c>
      <c r="AR223" s="211">
        <v>0</v>
      </c>
      <c r="AS223" s="211"/>
    </row>
    <row r="224" spans="1:45" s="148" customFormat="1" ht="36" customHeight="1" x14ac:dyDescent="0.25">
      <c r="A224" s="148">
        <v>1</v>
      </c>
      <c r="B224" s="143">
        <f>SUBTOTAL(103,$A$16:A224)</f>
        <v>206</v>
      </c>
      <c r="C224" s="144" t="s">
        <v>1498</v>
      </c>
      <c r="D224" s="145">
        <v>1984</v>
      </c>
      <c r="E224" s="145"/>
      <c r="F224" s="146" t="s">
        <v>314</v>
      </c>
      <c r="G224" s="145">
        <v>9</v>
      </c>
      <c r="H224" s="145" t="s">
        <v>299</v>
      </c>
      <c r="I224" s="142">
        <v>3925.2</v>
      </c>
      <c r="J224" s="142">
        <v>3897.5</v>
      </c>
      <c r="K224" s="142">
        <v>3897.5</v>
      </c>
      <c r="L224" s="165">
        <v>156</v>
      </c>
      <c r="M224" s="145" t="s">
        <v>262</v>
      </c>
      <c r="N224" s="145" t="s">
        <v>266</v>
      </c>
      <c r="O224" s="147" t="s">
        <v>1357</v>
      </c>
      <c r="P224" s="142">
        <v>2915220.6</v>
      </c>
      <c r="Q224" s="142">
        <v>0</v>
      </c>
      <c r="R224" s="142">
        <v>0</v>
      </c>
      <c r="S224" s="142">
        <f t="shared" si="45"/>
        <v>2915220.6</v>
      </c>
      <c r="T224" s="142">
        <f t="shared" si="49"/>
        <v>742.69351880158979</v>
      </c>
      <c r="U224" s="142">
        <v>1252.3183532049322</v>
      </c>
      <c r="V224" s="213">
        <f t="shared" si="48"/>
        <v>1252.3183532049322</v>
      </c>
      <c r="W224" s="213">
        <f t="shared" si="46"/>
        <v>509.62483440334245</v>
      </c>
      <c r="X224" s="148" t="b">
        <f t="shared" si="47"/>
        <v>1</v>
      </c>
      <c r="Y224" s="211">
        <v>0</v>
      </c>
      <c r="Z224" s="211">
        <v>0</v>
      </c>
      <c r="AA224" s="211">
        <v>0</v>
      </c>
      <c r="AB224" s="211">
        <v>0</v>
      </c>
      <c r="AC224" s="211">
        <v>0</v>
      </c>
      <c r="AD224" s="211">
        <v>0</v>
      </c>
      <c r="AE224" s="211">
        <v>2</v>
      </c>
      <c r="AF224" s="214">
        <f t="shared" si="53"/>
        <v>1252.3183532049322</v>
      </c>
      <c r="AG224" s="211">
        <v>0</v>
      </c>
      <c r="AH224" s="211">
        <v>0</v>
      </c>
      <c r="AI224" s="211">
        <v>0</v>
      </c>
      <c r="AJ224" s="211">
        <v>0</v>
      </c>
      <c r="AK224" s="211">
        <v>0</v>
      </c>
      <c r="AL224" s="214">
        <v>0</v>
      </c>
      <c r="AM224" s="211">
        <v>0</v>
      </c>
      <c r="AN224" s="211">
        <v>0</v>
      </c>
      <c r="AO224" s="214">
        <v>0</v>
      </c>
      <c r="AP224" s="211">
        <v>0</v>
      </c>
      <c r="AQ224" s="211">
        <v>0</v>
      </c>
      <c r="AR224" s="211">
        <v>0</v>
      </c>
      <c r="AS224" s="211"/>
    </row>
    <row r="225" spans="1:45" s="148" customFormat="1" ht="36" customHeight="1" x14ac:dyDescent="0.25">
      <c r="A225" s="148">
        <v>1</v>
      </c>
      <c r="B225" s="143">
        <f>SUBTOTAL(103,$A$16:A225)</f>
        <v>207</v>
      </c>
      <c r="C225" s="144" t="s">
        <v>1499</v>
      </c>
      <c r="D225" s="145">
        <v>1984</v>
      </c>
      <c r="E225" s="145"/>
      <c r="F225" s="146" t="s">
        <v>314</v>
      </c>
      <c r="G225" s="145">
        <v>9</v>
      </c>
      <c r="H225" s="145" t="s">
        <v>308</v>
      </c>
      <c r="I225" s="142">
        <v>6500.5</v>
      </c>
      <c r="J225" s="142">
        <v>5846.6</v>
      </c>
      <c r="K225" s="142">
        <v>5846.6</v>
      </c>
      <c r="L225" s="165">
        <v>233</v>
      </c>
      <c r="M225" s="145" t="s">
        <v>262</v>
      </c>
      <c r="N225" s="145" t="s">
        <v>266</v>
      </c>
      <c r="O225" s="147" t="s">
        <v>1537</v>
      </c>
      <c r="P225" s="142">
        <v>4354761.09</v>
      </c>
      <c r="Q225" s="142">
        <v>0</v>
      </c>
      <c r="R225" s="142">
        <v>0</v>
      </c>
      <c r="S225" s="142">
        <f>P225-R225-Q225</f>
        <v>4354761.09</v>
      </c>
      <c r="T225" s="142">
        <f t="shared" si="49"/>
        <v>669.911712945158</v>
      </c>
      <c r="U225" s="142">
        <v>1134.2819783093607</v>
      </c>
      <c r="V225" s="213">
        <f t="shared" si="48"/>
        <v>1134.2819783093607</v>
      </c>
      <c r="W225" s="213">
        <f t="shared" si="46"/>
        <v>464.37026536420274</v>
      </c>
      <c r="X225" s="148" t="b">
        <f t="shared" si="47"/>
        <v>1</v>
      </c>
      <c r="Y225" s="211">
        <v>0</v>
      </c>
      <c r="Z225" s="211">
        <v>0</v>
      </c>
      <c r="AA225" s="211">
        <v>0</v>
      </c>
      <c r="AB225" s="211">
        <v>0</v>
      </c>
      <c r="AC225" s="211">
        <v>0</v>
      </c>
      <c r="AD225" s="211">
        <v>0</v>
      </c>
      <c r="AE225" s="211">
        <v>3</v>
      </c>
      <c r="AF225" s="214">
        <f t="shared" si="53"/>
        <v>1134.2819783093607</v>
      </c>
      <c r="AG225" s="211">
        <v>0</v>
      </c>
      <c r="AH225" s="211">
        <v>0</v>
      </c>
      <c r="AI225" s="211">
        <v>0</v>
      </c>
      <c r="AJ225" s="211">
        <v>0</v>
      </c>
      <c r="AK225" s="211">
        <v>0</v>
      </c>
      <c r="AL225" s="214">
        <v>0</v>
      </c>
      <c r="AM225" s="211">
        <v>0</v>
      </c>
      <c r="AN225" s="211">
        <v>0</v>
      </c>
      <c r="AO225" s="214">
        <v>0</v>
      </c>
      <c r="AP225" s="211">
        <v>0</v>
      </c>
      <c r="AQ225" s="211">
        <v>0</v>
      </c>
      <c r="AR225" s="211">
        <v>0</v>
      </c>
      <c r="AS225" s="211"/>
    </row>
    <row r="226" spans="1:45" s="148" customFormat="1" ht="36" customHeight="1" x14ac:dyDescent="0.25">
      <c r="A226" s="148">
        <v>1</v>
      </c>
      <c r="B226" s="143">
        <f>SUBTOTAL(103,$A$16:A226)</f>
        <v>208</v>
      </c>
      <c r="C226" s="144" t="s">
        <v>746</v>
      </c>
      <c r="D226" s="145">
        <v>1992</v>
      </c>
      <c r="E226" s="145"/>
      <c r="F226" s="146" t="s">
        <v>314</v>
      </c>
      <c r="G226" s="145">
        <v>9</v>
      </c>
      <c r="H226" s="145" t="s">
        <v>308</v>
      </c>
      <c r="I226" s="142">
        <v>8073.1</v>
      </c>
      <c r="J226" s="142">
        <v>5829</v>
      </c>
      <c r="K226" s="142">
        <v>5829</v>
      </c>
      <c r="L226" s="165">
        <v>241</v>
      </c>
      <c r="M226" s="145" t="s">
        <v>262</v>
      </c>
      <c r="N226" s="145" t="s">
        <v>266</v>
      </c>
      <c r="O226" s="147" t="s">
        <v>773</v>
      </c>
      <c r="P226" s="142">
        <v>4557762.04</v>
      </c>
      <c r="Q226" s="142">
        <v>0</v>
      </c>
      <c r="R226" s="142">
        <v>0</v>
      </c>
      <c r="S226" s="142">
        <f>P226-R226-Q226</f>
        <v>4557762.04</v>
      </c>
      <c r="T226" s="142">
        <f t="shared" si="49"/>
        <v>564.56157362103772</v>
      </c>
      <c r="U226" s="142">
        <v>913.32945213115158</v>
      </c>
      <c r="V226" s="213">
        <f t="shared" si="48"/>
        <v>913.32945213115158</v>
      </c>
      <c r="W226" s="213">
        <f t="shared" si="46"/>
        <v>348.76787851011386</v>
      </c>
      <c r="X226" s="148" t="b">
        <f t="shared" si="47"/>
        <v>1</v>
      </c>
      <c r="Y226" s="211">
        <v>0</v>
      </c>
      <c r="Z226" s="211">
        <v>0</v>
      </c>
      <c r="AA226" s="211">
        <v>0</v>
      </c>
      <c r="AB226" s="211">
        <v>0</v>
      </c>
      <c r="AC226" s="211">
        <v>0</v>
      </c>
      <c r="AD226" s="211">
        <v>0</v>
      </c>
      <c r="AE226" s="211">
        <v>3</v>
      </c>
      <c r="AF226" s="214">
        <f t="shared" si="53"/>
        <v>913.32945213115158</v>
      </c>
      <c r="AG226" s="211">
        <v>0</v>
      </c>
      <c r="AH226" s="211">
        <v>0</v>
      </c>
      <c r="AI226" s="211">
        <v>0</v>
      </c>
      <c r="AJ226" s="211">
        <v>0</v>
      </c>
      <c r="AK226" s="211">
        <v>0</v>
      </c>
      <c r="AL226" s="214">
        <v>0</v>
      </c>
      <c r="AM226" s="211">
        <v>0</v>
      </c>
      <c r="AN226" s="211">
        <v>0</v>
      </c>
      <c r="AO226" s="214">
        <v>0</v>
      </c>
      <c r="AP226" s="211">
        <v>0</v>
      </c>
      <c r="AQ226" s="211">
        <v>0</v>
      </c>
      <c r="AR226" s="211">
        <v>0</v>
      </c>
      <c r="AS226" s="211"/>
    </row>
    <row r="227" spans="1:45" s="148" customFormat="1" ht="36" customHeight="1" x14ac:dyDescent="0.25">
      <c r="A227" s="148">
        <v>1</v>
      </c>
      <c r="B227" s="143">
        <f>SUBTOTAL(103,$A$16:A227)</f>
        <v>209</v>
      </c>
      <c r="C227" s="144" t="s">
        <v>749</v>
      </c>
      <c r="D227" s="145">
        <v>1994</v>
      </c>
      <c r="E227" s="145"/>
      <c r="F227" s="146" t="s">
        <v>314</v>
      </c>
      <c r="G227" s="145">
        <v>9</v>
      </c>
      <c r="H227" s="145" t="s">
        <v>299</v>
      </c>
      <c r="I227" s="142">
        <v>4401.8</v>
      </c>
      <c r="J227" s="142">
        <v>3886.2</v>
      </c>
      <c r="K227" s="142">
        <v>3886.2</v>
      </c>
      <c r="L227" s="165">
        <v>159</v>
      </c>
      <c r="M227" s="145" t="s">
        <v>262</v>
      </c>
      <c r="N227" s="145" t="s">
        <v>266</v>
      </c>
      <c r="O227" s="147" t="s">
        <v>775</v>
      </c>
      <c r="P227" s="142">
        <v>3054448.7</v>
      </c>
      <c r="Q227" s="142">
        <v>0</v>
      </c>
      <c r="R227" s="142">
        <v>0</v>
      </c>
      <c r="S227" s="142">
        <f>P227-R227-Q227</f>
        <v>3054448.7</v>
      </c>
      <c r="T227" s="142">
        <f t="shared" si="49"/>
        <v>693.90901449407068</v>
      </c>
      <c r="U227" s="142">
        <v>1116.7249761461219</v>
      </c>
      <c r="V227" s="213">
        <f t="shared" si="48"/>
        <v>1116.7249761461219</v>
      </c>
      <c r="W227" s="213">
        <f t="shared" si="46"/>
        <v>422.81596165205121</v>
      </c>
      <c r="X227" s="148" t="b">
        <f t="shared" si="47"/>
        <v>1</v>
      </c>
      <c r="Y227" s="211">
        <v>0</v>
      </c>
      <c r="Z227" s="211">
        <v>0</v>
      </c>
      <c r="AA227" s="211">
        <v>0</v>
      </c>
      <c r="AB227" s="211">
        <v>0</v>
      </c>
      <c r="AC227" s="211">
        <v>0</v>
      </c>
      <c r="AD227" s="211">
        <v>0</v>
      </c>
      <c r="AE227" s="211">
        <v>2</v>
      </c>
      <c r="AF227" s="214">
        <f t="shared" si="53"/>
        <v>1116.7249761461219</v>
      </c>
      <c r="AG227" s="211">
        <v>0</v>
      </c>
      <c r="AH227" s="211">
        <v>0</v>
      </c>
      <c r="AI227" s="211">
        <v>0</v>
      </c>
      <c r="AJ227" s="211">
        <v>0</v>
      </c>
      <c r="AK227" s="211">
        <v>0</v>
      </c>
      <c r="AL227" s="214">
        <v>0</v>
      </c>
      <c r="AM227" s="211">
        <v>0</v>
      </c>
      <c r="AN227" s="211">
        <v>0</v>
      </c>
      <c r="AO227" s="214">
        <v>0</v>
      </c>
      <c r="AP227" s="211">
        <v>0</v>
      </c>
      <c r="AQ227" s="211">
        <v>0</v>
      </c>
      <c r="AR227" s="211">
        <v>0</v>
      </c>
      <c r="AS227" s="211"/>
    </row>
    <row r="228" spans="1:45" s="148" customFormat="1" ht="36" customHeight="1" x14ac:dyDescent="0.25">
      <c r="A228" s="148">
        <v>1</v>
      </c>
      <c r="B228" s="143">
        <f>SUBTOTAL(103,$A$16:A228)</f>
        <v>210</v>
      </c>
      <c r="C228" s="144" t="s">
        <v>751</v>
      </c>
      <c r="D228" s="145">
        <v>1992</v>
      </c>
      <c r="E228" s="145"/>
      <c r="F228" s="146" t="s">
        <v>314</v>
      </c>
      <c r="G228" s="145">
        <v>9</v>
      </c>
      <c r="H228" s="145" t="s">
        <v>299</v>
      </c>
      <c r="I228" s="142">
        <v>4929.04</v>
      </c>
      <c r="J228" s="142">
        <v>3924.5</v>
      </c>
      <c r="K228" s="142">
        <v>3924.5</v>
      </c>
      <c r="L228" s="165">
        <v>180</v>
      </c>
      <c r="M228" s="145" t="s">
        <v>262</v>
      </c>
      <c r="N228" s="145" t="s">
        <v>266</v>
      </c>
      <c r="O228" s="147" t="s">
        <v>780</v>
      </c>
      <c r="P228" s="142">
        <v>3051298.6999999997</v>
      </c>
      <c r="Q228" s="142">
        <v>0</v>
      </c>
      <c r="R228" s="142">
        <v>0</v>
      </c>
      <c r="S228" s="142">
        <f>P228-R228-Q228</f>
        <v>3051298.6999999997</v>
      </c>
      <c r="T228" s="142">
        <f t="shared" si="49"/>
        <v>619.04522990278019</v>
      </c>
      <c r="U228" s="142">
        <v>997.27330271208996</v>
      </c>
      <c r="V228" s="213">
        <f t="shared" si="48"/>
        <v>997.27330271208996</v>
      </c>
      <c r="W228" s="213">
        <f t="shared" si="46"/>
        <v>378.22807280930977</v>
      </c>
      <c r="X228" s="148" t="b">
        <f t="shared" si="47"/>
        <v>1</v>
      </c>
      <c r="Y228" s="211">
        <v>0</v>
      </c>
      <c r="Z228" s="211">
        <v>0</v>
      </c>
      <c r="AA228" s="211">
        <v>0</v>
      </c>
      <c r="AB228" s="211">
        <v>0</v>
      </c>
      <c r="AC228" s="211">
        <v>0</v>
      </c>
      <c r="AD228" s="211">
        <v>0</v>
      </c>
      <c r="AE228" s="211">
        <v>2</v>
      </c>
      <c r="AF228" s="214">
        <f t="shared" si="53"/>
        <v>997.27330271208996</v>
      </c>
      <c r="AG228" s="211">
        <v>0</v>
      </c>
      <c r="AH228" s="211">
        <v>0</v>
      </c>
      <c r="AI228" s="211">
        <v>0</v>
      </c>
      <c r="AJ228" s="211">
        <v>0</v>
      </c>
      <c r="AK228" s="211">
        <v>0</v>
      </c>
      <c r="AL228" s="214">
        <v>0</v>
      </c>
      <c r="AM228" s="211">
        <v>0</v>
      </c>
      <c r="AN228" s="211">
        <v>0</v>
      </c>
      <c r="AO228" s="214">
        <v>0</v>
      </c>
      <c r="AP228" s="211">
        <v>0</v>
      </c>
      <c r="AQ228" s="211">
        <v>0</v>
      </c>
      <c r="AR228" s="211">
        <v>0</v>
      </c>
      <c r="AS228" s="211"/>
    </row>
    <row r="229" spans="1:45" s="148" customFormat="1" ht="36" customHeight="1" x14ac:dyDescent="0.25">
      <c r="A229" s="148">
        <v>1</v>
      </c>
      <c r="B229" s="143">
        <f>SUBTOTAL(103,$A$16:A229)</f>
        <v>211</v>
      </c>
      <c r="C229" s="144" t="s">
        <v>747</v>
      </c>
      <c r="D229" s="145">
        <v>1993</v>
      </c>
      <c r="E229" s="145"/>
      <c r="F229" s="146" t="s">
        <v>314</v>
      </c>
      <c r="G229" s="145">
        <v>9</v>
      </c>
      <c r="H229" s="145" t="s">
        <v>304</v>
      </c>
      <c r="I229" s="149">
        <v>11047.1</v>
      </c>
      <c r="J229" s="149">
        <v>7851.2</v>
      </c>
      <c r="K229" s="149">
        <v>7851.2</v>
      </c>
      <c r="L229" s="165">
        <v>267</v>
      </c>
      <c r="M229" s="145" t="s">
        <v>262</v>
      </c>
      <c r="N229" s="145" t="s">
        <v>266</v>
      </c>
      <c r="O229" s="147" t="s">
        <v>779</v>
      </c>
      <c r="P229" s="142">
        <v>123350.33</v>
      </c>
      <c r="Q229" s="142">
        <v>0</v>
      </c>
      <c r="R229" s="142">
        <v>0</v>
      </c>
      <c r="S229" s="142">
        <f>P229-Q229-R229</f>
        <v>123350.33</v>
      </c>
      <c r="T229" s="142">
        <f t="shared" si="49"/>
        <v>11.16585619755411</v>
      </c>
      <c r="U229" s="142">
        <v>11.16585619755411</v>
      </c>
      <c r="V229" s="213">
        <f>T229</f>
        <v>11.16585619755411</v>
      </c>
      <c r="W229" s="213">
        <f t="shared" si="46"/>
        <v>0</v>
      </c>
      <c r="X229" s="148" t="b">
        <f t="shared" si="47"/>
        <v>1</v>
      </c>
      <c r="Y229" s="211">
        <v>0</v>
      </c>
      <c r="Z229" s="211">
        <v>0</v>
      </c>
      <c r="AA229" s="211">
        <v>0</v>
      </c>
      <c r="AB229" s="211">
        <v>0</v>
      </c>
      <c r="AC229" s="211">
        <v>0</v>
      </c>
      <c r="AD229" s="211">
        <v>0</v>
      </c>
      <c r="AE229" s="211">
        <v>0</v>
      </c>
      <c r="AF229" s="214">
        <v>0</v>
      </c>
      <c r="AG229" s="211">
        <v>0</v>
      </c>
      <c r="AH229" s="211">
        <v>0</v>
      </c>
      <c r="AI229" s="211">
        <v>0</v>
      </c>
      <c r="AJ229" s="211">
        <v>0</v>
      </c>
      <c r="AK229" s="211">
        <v>0</v>
      </c>
      <c r="AL229" s="214">
        <v>0</v>
      </c>
      <c r="AM229" s="211">
        <v>0</v>
      </c>
      <c r="AN229" s="211">
        <v>0</v>
      </c>
      <c r="AO229" s="214">
        <v>0</v>
      </c>
      <c r="AP229" s="211">
        <v>0</v>
      </c>
      <c r="AQ229" s="211">
        <v>0</v>
      </c>
      <c r="AR229" s="211">
        <v>0</v>
      </c>
      <c r="AS229" s="211"/>
    </row>
    <row r="230" spans="1:45" s="148" customFormat="1" ht="36" customHeight="1" x14ac:dyDescent="0.25">
      <c r="A230" s="148">
        <v>1</v>
      </c>
      <c r="B230" s="143">
        <f>SUBTOTAL(103,$A$16:A230)</f>
        <v>212</v>
      </c>
      <c r="C230" s="144" t="s">
        <v>752</v>
      </c>
      <c r="D230" s="145">
        <v>1990</v>
      </c>
      <c r="E230" s="145"/>
      <c r="F230" s="146" t="s">
        <v>264</v>
      </c>
      <c r="G230" s="145">
        <v>9</v>
      </c>
      <c r="H230" s="145" t="s">
        <v>300</v>
      </c>
      <c r="I230" s="149">
        <v>5846.4</v>
      </c>
      <c r="J230" s="149">
        <v>4863.8999999999996</v>
      </c>
      <c r="K230" s="149">
        <v>4863.8999999999996</v>
      </c>
      <c r="L230" s="165">
        <v>374</v>
      </c>
      <c r="M230" s="145" t="s">
        <v>262</v>
      </c>
      <c r="N230" s="145" t="s">
        <v>266</v>
      </c>
      <c r="O230" s="147" t="s">
        <v>781</v>
      </c>
      <c r="P230" s="142">
        <v>1765429.7</v>
      </c>
      <c r="Q230" s="142">
        <v>0</v>
      </c>
      <c r="R230" s="142">
        <v>0</v>
      </c>
      <c r="S230" s="142">
        <f>P230-Q230-R230</f>
        <v>1765429.7</v>
      </c>
      <c r="T230" s="142">
        <f t="shared" si="49"/>
        <v>301.96868158182815</v>
      </c>
      <c r="U230" s="142">
        <v>420.39545703338808</v>
      </c>
      <c r="V230" s="213">
        <f t="shared" si="48"/>
        <v>420.39545703338808</v>
      </c>
      <c r="W230" s="213">
        <f t="shared" si="46"/>
        <v>118.42677545155993</v>
      </c>
      <c r="X230" s="148" t="b">
        <f t="shared" si="47"/>
        <v>1</v>
      </c>
      <c r="Y230" s="211">
        <v>0</v>
      </c>
      <c r="Z230" s="211">
        <v>0</v>
      </c>
      <c r="AA230" s="211">
        <v>0</v>
      </c>
      <c r="AB230" s="211">
        <v>0</v>
      </c>
      <c r="AC230" s="211">
        <v>0</v>
      </c>
      <c r="AD230" s="211">
        <v>0</v>
      </c>
      <c r="AE230" s="211">
        <v>1</v>
      </c>
      <c r="AF230" s="214">
        <f>2457800*AE230/I230</f>
        <v>420.39545703338808</v>
      </c>
      <c r="AG230" s="211">
        <v>0</v>
      </c>
      <c r="AH230" s="211">
        <v>0</v>
      </c>
      <c r="AI230" s="211">
        <v>0</v>
      </c>
      <c r="AJ230" s="211">
        <v>0</v>
      </c>
      <c r="AK230" s="211">
        <v>0</v>
      </c>
      <c r="AL230" s="214">
        <v>0</v>
      </c>
      <c r="AM230" s="211">
        <v>0</v>
      </c>
      <c r="AN230" s="211">
        <v>0</v>
      </c>
      <c r="AO230" s="214">
        <v>0</v>
      </c>
      <c r="AP230" s="211">
        <v>0</v>
      </c>
      <c r="AQ230" s="211">
        <v>0</v>
      </c>
      <c r="AR230" s="211">
        <v>0</v>
      </c>
      <c r="AS230" s="211"/>
    </row>
    <row r="231" spans="1:45" s="148" customFormat="1" ht="36" customHeight="1" x14ac:dyDescent="0.25">
      <c r="A231" s="148">
        <v>1</v>
      </c>
      <c r="B231" s="143">
        <f>SUBTOTAL(103,$A$16:A231)</f>
        <v>213</v>
      </c>
      <c r="C231" s="144" t="s">
        <v>1632</v>
      </c>
      <c r="D231" s="145">
        <v>1991</v>
      </c>
      <c r="E231" s="145"/>
      <c r="F231" s="146" t="s">
        <v>314</v>
      </c>
      <c r="G231" s="145">
        <v>9</v>
      </c>
      <c r="H231" s="145" t="s">
        <v>299</v>
      </c>
      <c r="I231" s="149">
        <v>5099.5</v>
      </c>
      <c r="J231" s="149">
        <v>3949.7</v>
      </c>
      <c r="K231" s="149">
        <v>3949.7</v>
      </c>
      <c r="L231" s="165">
        <v>168</v>
      </c>
      <c r="M231" s="145" t="s">
        <v>262</v>
      </c>
      <c r="N231" s="145" t="s">
        <v>266</v>
      </c>
      <c r="O231" s="147" t="s">
        <v>1633</v>
      </c>
      <c r="P231" s="142">
        <v>3250173.78</v>
      </c>
      <c r="Q231" s="142">
        <v>0</v>
      </c>
      <c r="R231" s="142">
        <v>0</v>
      </c>
      <c r="S231" s="142">
        <f>P231-Q231-R231</f>
        <v>3250173.78</v>
      </c>
      <c r="T231" s="142">
        <f t="shared" si="49"/>
        <v>637.35146190803016</v>
      </c>
      <c r="U231" s="142">
        <v>963.93764094519065</v>
      </c>
      <c r="V231" s="213">
        <f t="shared" si="48"/>
        <v>963.93764094519065</v>
      </c>
      <c r="W231" s="213">
        <f t="shared" si="46"/>
        <v>326.58617903716049</v>
      </c>
      <c r="X231" s="148" t="b">
        <f t="shared" si="47"/>
        <v>1</v>
      </c>
      <c r="Y231" s="211">
        <v>0</v>
      </c>
      <c r="Z231" s="211">
        <v>0</v>
      </c>
      <c r="AA231" s="211">
        <v>0</v>
      </c>
      <c r="AB231" s="211">
        <v>0</v>
      </c>
      <c r="AC231" s="211">
        <v>0</v>
      </c>
      <c r="AD231" s="211">
        <v>0</v>
      </c>
      <c r="AE231" s="211">
        <v>2</v>
      </c>
      <c r="AF231" s="214">
        <f>2457800*AE231/I231</f>
        <v>963.93764094519065</v>
      </c>
      <c r="AG231" s="211">
        <v>0</v>
      </c>
      <c r="AH231" s="211">
        <v>0</v>
      </c>
      <c r="AI231" s="211">
        <v>0</v>
      </c>
      <c r="AJ231" s="211">
        <v>0</v>
      </c>
      <c r="AK231" s="211">
        <v>0</v>
      </c>
      <c r="AL231" s="214">
        <v>0</v>
      </c>
      <c r="AM231" s="211">
        <v>0</v>
      </c>
      <c r="AN231" s="211">
        <v>0</v>
      </c>
      <c r="AO231" s="214">
        <v>0</v>
      </c>
      <c r="AP231" s="211">
        <v>0</v>
      </c>
      <c r="AQ231" s="211">
        <v>0</v>
      </c>
      <c r="AR231" s="211">
        <v>0</v>
      </c>
      <c r="AS231" s="211"/>
    </row>
    <row r="232" spans="1:45" s="148" customFormat="1" ht="36" customHeight="1" x14ac:dyDescent="0.25">
      <c r="A232" s="148">
        <v>1</v>
      </c>
      <c r="B232" s="143">
        <f>SUBTOTAL(103,$A$16:A232)</f>
        <v>214</v>
      </c>
      <c r="C232" s="144" t="s">
        <v>1135</v>
      </c>
      <c r="D232" s="145">
        <v>1937</v>
      </c>
      <c r="E232" s="145"/>
      <c r="F232" s="146" t="s">
        <v>264</v>
      </c>
      <c r="G232" s="145" t="s">
        <v>304</v>
      </c>
      <c r="H232" s="145" t="s">
        <v>308</v>
      </c>
      <c r="I232" s="142">
        <v>1585.9</v>
      </c>
      <c r="J232" s="142">
        <v>1585.9</v>
      </c>
      <c r="K232" s="142">
        <v>1465.1</v>
      </c>
      <c r="L232" s="165">
        <v>36</v>
      </c>
      <c r="M232" s="145" t="s">
        <v>262</v>
      </c>
      <c r="N232" s="145" t="s">
        <v>263</v>
      </c>
      <c r="O232" s="147" t="s">
        <v>265</v>
      </c>
      <c r="P232" s="142">
        <v>209545.8</v>
      </c>
      <c r="Q232" s="142">
        <v>0</v>
      </c>
      <c r="R232" s="142">
        <v>0</v>
      </c>
      <c r="S232" s="142">
        <f>P232-Q232-R232</f>
        <v>209545.8</v>
      </c>
      <c r="T232" s="142">
        <f t="shared" si="49"/>
        <v>132.13052525379908</v>
      </c>
      <c r="U232" s="142">
        <v>132.13052525379908</v>
      </c>
      <c r="V232" s="213">
        <f>T232</f>
        <v>132.13052525379908</v>
      </c>
      <c r="W232" s="213">
        <f t="shared" si="46"/>
        <v>0</v>
      </c>
      <c r="X232" s="148" t="b">
        <f t="shared" si="47"/>
        <v>1</v>
      </c>
      <c r="Y232" s="211">
        <v>0</v>
      </c>
      <c r="Z232" s="211">
        <v>0</v>
      </c>
      <c r="AA232" s="211">
        <v>0</v>
      </c>
      <c r="AB232" s="211">
        <v>0</v>
      </c>
      <c r="AC232" s="211">
        <v>0</v>
      </c>
      <c r="AD232" s="211">
        <v>0</v>
      </c>
      <c r="AE232" s="211">
        <v>0</v>
      </c>
      <c r="AF232" s="214">
        <v>0</v>
      </c>
      <c r="AG232" s="211">
        <v>0</v>
      </c>
      <c r="AH232" s="211">
        <v>0</v>
      </c>
      <c r="AI232" s="211">
        <v>0</v>
      </c>
      <c r="AJ232" s="211">
        <v>0</v>
      </c>
      <c r="AK232" s="211">
        <v>0</v>
      </c>
      <c r="AL232" s="214">
        <v>0</v>
      </c>
      <c r="AM232" s="211">
        <v>0</v>
      </c>
      <c r="AN232" s="211">
        <v>0</v>
      </c>
      <c r="AO232" s="214">
        <v>0</v>
      </c>
      <c r="AP232" s="211">
        <v>0</v>
      </c>
      <c r="AQ232" s="211">
        <v>0</v>
      </c>
      <c r="AR232" s="211">
        <v>0</v>
      </c>
      <c r="AS232" s="211"/>
    </row>
    <row r="233" spans="1:45" s="148" customFormat="1" ht="36" customHeight="1" x14ac:dyDescent="0.25">
      <c r="B233" s="144" t="s">
        <v>730</v>
      </c>
      <c r="C233" s="215"/>
      <c r="D233" s="145" t="s">
        <v>862</v>
      </c>
      <c r="E233" s="145" t="s">
        <v>862</v>
      </c>
      <c r="F233" s="145" t="s">
        <v>862</v>
      </c>
      <c r="G233" s="145" t="s">
        <v>862</v>
      </c>
      <c r="H233" s="145" t="s">
        <v>862</v>
      </c>
      <c r="I233" s="149">
        <f>SUM(I234:I238)</f>
        <v>38189.1</v>
      </c>
      <c r="J233" s="149">
        <f>SUM(J234:J238)</f>
        <v>33999.300000000003</v>
      </c>
      <c r="K233" s="149">
        <f>SUM(K234:K238)</f>
        <v>33586.1</v>
      </c>
      <c r="L233" s="210">
        <f>SUM(L234:L238)</f>
        <v>1569</v>
      </c>
      <c r="M233" s="145" t="s">
        <v>862</v>
      </c>
      <c r="N233" s="145" t="s">
        <v>862</v>
      </c>
      <c r="O233" s="147" t="s">
        <v>862</v>
      </c>
      <c r="P233" s="149">
        <v>11570369.789999999</v>
      </c>
      <c r="Q233" s="149">
        <f>SUM(Q234:Q238)</f>
        <v>0</v>
      </c>
      <c r="R233" s="149">
        <f>SUM(R234:R238)</f>
        <v>0</v>
      </c>
      <c r="S233" s="149">
        <f>SUM(S234:S238)</f>
        <v>11570369.789999999</v>
      </c>
      <c r="T233" s="142">
        <f t="shared" si="49"/>
        <v>302.975712703363</v>
      </c>
      <c r="U233" s="142">
        <f>MAX(U234:U238)</f>
        <v>5973.586655167127</v>
      </c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</row>
    <row r="234" spans="1:45" s="148" customFormat="1" ht="36" customHeight="1" x14ac:dyDescent="0.25">
      <c r="A234" s="148">
        <v>1</v>
      </c>
      <c r="B234" s="143">
        <f>SUBTOTAL(103,$A$16:A234)</f>
        <v>215</v>
      </c>
      <c r="C234" s="144" t="s">
        <v>372</v>
      </c>
      <c r="D234" s="145">
        <v>1977</v>
      </c>
      <c r="E234" s="145">
        <v>2016</v>
      </c>
      <c r="F234" s="146" t="s">
        <v>307</v>
      </c>
      <c r="G234" s="145">
        <v>14</v>
      </c>
      <c r="H234" s="145" t="s">
        <v>300</v>
      </c>
      <c r="I234" s="142">
        <v>4634.7</v>
      </c>
      <c r="J234" s="142">
        <v>4158.8</v>
      </c>
      <c r="K234" s="142">
        <v>3801.6</v>
      </c>
      <c r="L234" s="165">
        <v>190</v>
      </c>
      <c r="M234" s="145" t="s">
        <v>262</v>
      </c>
      <c r="N234" s="145" t="s">
        <v>266</v>
      </c>
      <c r="O234" s="147" t="s">
        <v>315</v>
      </c>
      <c r="P234" s="142">
        <v>1217400.68</v>
      </c>
      <c r="Q234" s="142">
        <v>0</v>
      </c>
      <c r="R234" s="142">
        <v>0</v>
      </c>
      <c r="S234" s="142">
        <f>P234-Q234-R234</f>
        <v>1217400.68</v>
      </c>
      <c r="T234" s="142">
        <f t="shared" si="49"/>
        <v>262.67086974345699</v>
      </c>
      <c r="U234" s="142">
        <f>V234</f>
        <v>666.84921656202141</v>
      </c>
      <c r="V234" s="213">
        <f t="shared" ref="V234:V237" si="54">Y234+Z234+AA234+AB234+AC234+AF234+AH234+AJ234+AL234+AN234+AO234+AP234+AQ234+AR234</f>
        <v>666.84921656202141</v>
      </c>
      <c r="W234" s="213">
        <f t="shared" ref="W234:W238" si="55">V234-T234</f>
        <v>404.17834681856442</v>
      </c>
      <c r="X234" s="148" t="b">
        <f t="shared" ref="X234:X238" si="56">V234=U234</f>
        <v>1</v>
      </c>
      <c r="Y234" s="211">
        <v>0</v>
      </c>
      <c r="Z234" s="211">
        <v>0</v>
      </c>
      <c r="AA234" s="211">
        <v>0</v>
      </c>
      <c r="AB234" s="211">
        <v>0</v>
      </c>
      <c r="AC234" s="211">
        <v>0</v>
      </c>
      <c r="AD234" s="211">
        <v>0</v>
      </c>
      <c r="AE234" s="211">
        <v>0</v>
      </c>
      <c r="AF234" s="214">
        <v>0</v>
      </c>
      <c r="AG234" s="211">
        <v>346.6</v>
      </c>
      <c r="AH234" s="214">
        <f>8917.04*AG234/I234</f>
        <v>666.84921656202141</v>
      </c>
      <c r="AI234" s="211">
        <v>0</v>
      </c>
      <c r="AJ234" s="211">
        <v>0</v>
      </c>
      <c r="AK234" s="211">
        <v>0</v>
      </c>
      <c r="AL234" s="214">
        <v>0</v>
      </c>
      <c r="AM234" s="211">
        <v>0</v>
      </c>
      <c r="AN234" s="211">
        <v>0</v>
      </c>
      <c r="AO234" s="214">
        <v>0</v>
      </c>
      <c r="AP234" s="211">
        <v>0</v>
      </c>
      <c r="AQ234" s="211">
        <v>0</v>
      </c>
      <c r="AR234" s="211">
        <v>0</v>
      </c>
      <c r="AS234" s="211"/>
    </row>
    <row r="235" spans="1:45" s="148" customFormat="1" ht="36" customHeight="1" x14ac:dyDescent="0.25">
      <c r="A235" s="148">
        <v>1</v>
      </c>
      <c r="B235" s="143">
        <f>SUBTOTAL(103,$A$16:A235)</f>
        <v>216</v>
      </c>
      <c r="C235" s="144" t="s">
        <v>373</v>
      </c>
      <c r="D235" s="145">
        <v>1982</v>
      </c>
      <c r="E235" s="145">
        <v>2016</v>
      </c>
      <c r="F235" s="146" t="s">
        <v>307</v>
      </c>
      <c r="G235" s="145">
        <v>5</v>
      </c>
      <c r="H235" s="145" t="s">
        <v>347</v>
      </c>
      <c r="I235" s="142">
        <v>3913.2</v>
      </c>
      <c r="J235" s="142">
        <v>3443.4</v>
      </c>
      <c r="K235" s="142">
        <v>3443.4</v>
      </c>
      <c r="L235" s="165">
        <v>152</v>
      </c>
      <c r="M235" s="145" t="s">
        <v>262</v>
      </c>
      <c r="N235" s="145" t="s">
        <v>266</v>
      </c>
      <c r="O235" s="147" t="s">
        <v>315</v>
      </c>
      <c r="P235" s="142">
        <v>3757493.57</v>
      </c>
      <c r="Q235" s="142">
        <v>0</v>
      </c>
      <c r="R235" s="142">
        <v>0</v>
      </c>
      <c r="S235" s="142">
        <f>P235-Q235-R235</f>
        <v>3757493.57</v>
      </c>
      <c r="T235" s="142">
        <f t="shared" si="49"/>
        <v>960.20994837984256</v>
      </c>
      <c r="U235" s="142">
        <v>5973.586655167127</v>
      </c>
      <c r="V235" s="213">
        <f t="shared" si="54"/>
        <v>5973.586655167127</v>
      </c>
      <c r="W235" s="213">
        <f t="shared" si="55"/>
        <v>5013.3767067872841</v>
      </c>
      <c r="X235" s="148" t="b">
        <f t="shared" si="56"/>
        <v>1</v>
      </c>
      <c r="Y235" s="211">
        <v>0</v>
      </c>
      <c r="Z235" s="211">
        <v>0</v>
      </c>
      <c r="AA235" s="211">
        <v>0</v>
      </c>
      <c r="AB235" s="211">
        <v>0</v>
      </c>
      <c r="AC235" s="211">
        <v>0</v>
      </c>
      <c r="AD235" s="211">
        <v>0</v>
      </c>
      <c r="AE235" s="211">
        <v>0</v>
      </c>
      <c r="AF235" s="214">
        <v>0</v>
      </c>
      <c r="AG235" s="211">
        <v>0</v>
      </c>
      <c r="AH235" s="211">
        <v>0</v>
      </c>
      <c r="AI235" s="211">
        <v>0</v>
      </c>
      <c r="AJ235" s="211">
        <v>0</v>
      </c>
      <c r="AK235" s="211">
        <v>2995.9</v>
      </c>
      <c r="AL235" s="214">
        <f>7802.61*AK235/I235</f>
        <v>5973.586655167127</v>
      </c>
      <c r="AM235" s="211">
        <v>0</v>
      </c>
      <c r="AN235" s="211">
        <v>0</v>
      </c>
      <c r="AO235" s="214">
        <v>0</v>
      </c>
      <c r="AP235" s="211">
        <v>0</v>
      </c>
      <c r="AQ235" s="211">
        <v>0</v>
      </c>
      <c r="AR235" s="211">
        <v>0</v>
      </c>
      <c r="AS235" s="211"/>
    </row>
    <row r="236" spans="1:45" s="148" customFormat="1" ht="36" customHeight="1" x14ac:dyDescent="0.25">
      <c r="A236" s="148">
        <v>1</v>
      </c>
      <c r="B236" s="143">
        <f>SUBTOTAL(103,$A$16:A236)</f>
        <v>217</v>
      </c>
      <c r="C236" s="144" t="s">
        <v>374</v>
      </c>
      <c r="D236" s="145">
        <v>1995</v>
      </c>
      <c r="E236" s="145">
        <v>2015</v>
      </c>
      <c r="F236" s="146" t="s">
        <v>307</v>
      </c>
      <c r="G236" s="145">
        <v>9</v>
      </c>
      <c r="H236" s="145" t="s">
        <v>347</v>
      </c>
      <c r="I236" s="142">
        <v>12180.7</v>
      </c>
      <c r="J236" s="142">
        <v>10849.3</v>
      </c>
      <c r="K236" s="142">
        <v>10849.3</v>
      </c>
      <c r="L236" s="165">
        <v>500</v>
      </c>
      <c r="M236" s="145" t="s">
        <v>262</v>
      </c>
      <c r="N236" s="145" t="s">
        <v>266</v>
      </c>
      <c r="O236" s="147" t="s">
        <v>315</v>
      </c>
      <c r="P236" s="142">
        <v>174120.8</v>
      </c>
      <c r="Q236" s="142">
        <v>0</v>
      </c>
      <c r="R236" s="142">
        <v>0</v>
      </c>
      <c r="S236" s="142">
        <f>P236-Q236-R236</f>
        <v>174120.8</v>
      </c>
      <c r="T236" s="142">
        <f t="shared" si="49"/>
        <v>14.294810643066489</v>
      </c>
      <c r="U236" s="142">
        <v>14.294810643066489</v>
      </c>
      <c r="V236" s="213">
        <f>T236</f>
        <v>14.294810643066489</v>
      </c>
      <c r="W236" s="213">
        <f t="shared" si="55"/>
        <v>0</v>
      </c>
      <c r="X236" s="148" t="b">
        <f t="shared" si="56"/>
        <v>1</v>
      </c>
      <c r="Y236" s="211">
        <v>0</v>
      </c>
      <c r="Z236" s="211">
        <v>0</v>
      </c>
      <c r="AA236" s="211">
        <v>0</v>
      </c>
      <c r="AB236" s="211">
        <v>0</v>
      </c>
      <c r="AC236" s="211">
        <v>0</v>
      </c>
      <c r="AD236" s="211">
        <v>0</v>
      </c>
      <c r="AE236" s="211">
        <v>0</v>
      </c>
      <c r="AF236" s="214">
        <v>0</v>
      </c>
      <c r="AG236" s="211">
        <v>0</v>
      </c>
      <c r="AH236" s="211">
        <v>0</v>
      </c>
      <c r="AI236" s="211">
        <v>0</v>
      </c>
      <c r="AJ236" s="211">
        <v>0</v>
      </c>
      <c r="AK236" s="211">
        <v>0</v>
      </c>
      <c r="AL236" s="214">
        <v>0</v>
      </c>
      <c r="AM236" s="211">
        <v>0</v>
      </c>
      <c r="AN236" s="211">
        <v>0</v>
      </c>
      <c r="AO236" s="214">
        <v>0</v>
      </c>
      <c r="AP236" s="211">
        <v>0</v>
      </c>
      <c r="AQ236" s="211">
        <v>0</v>
      </c>
      <c r="AR236" s="211">
        <v>0</v>
      </c>
      <c r="AS236" s="211"/>
    </row>
    <row r="237" spans="1:45" s="148" customFormat="1" ht="36" customHeight="1" x14ac:dyDescent="0.25">
      <c r="A237" s="148">
        <v>1</v>
      </c>
      <c r="B237" s="143">
        <f>SUBTOTAL(103,$A$16:A237)</f>
        <v>218</v>
      </c>
      <c r="C237" s="144" t="s">
        <v>1516</v>
      </c>
      <c r="D237" s="145">
        <v>1981</v>
      </c>
      <c r="E237" s="145">
        <v>2015</v>
      </c>
      <c r="F237" s="146" t="s">
        <v>264</v>
      </c>
      <c r="G237" s="145">
        <v>9</v>
      </c>
      <c r="H237" s="145" t="s">
        <v>304</v>
      </c>
      <c r="I237" s="142">
        <v>8863.2999999999993</v>
      </c>
      <c r="J237" s="142">
        <v>7831.5</v>
      </c>
      <c r="K237" s="142">
        <v>7831.5</v>
      </c>
      <c r="L237" s="165">
        <v>357</v>
      </c>
      <c r="M237" s="145" t="s">
        <v>262</v>
      </c>
      <c r="N237" s="145" t="s">
        <v>266</v>
      </c>
      <c r="O237" s="147" t="s">
        <v>315</v>
      </c>
      <c r="P237" s="142">
        <v>6300657.04</v>
      </c>
      <c r="Q237" s="142">
        <v>0</v>
      </c>
      <c r="R237" s="142">
        <v>0</v>
      </c>
      <c r="S237" s="142">
        <f>P237-Q237-R237</f>
        <v>6300657.04</v>
      </c>
      <c r="T237" s="142">
        <f t="shared" si="49"/>
        <v>710.87033497681455</v>
      </c>
      <c r="U237" s="142">
        <v>1109.2031184773166</v>
      </c>
      <c r="V237" s="213">
        <f t="shared" si="54"/>
        <v>1109.2031184773166</v>
      </c>
      <c r="W237" s="213">
        <f t="shared" si="55"/>
        <v>398.33278350050205</v>
      </c>
      <c r="X237" s="148" t="b">
        <f t="shared" si="56"/>
        <v>1</v>
      </c>
      <c r="Y237" s="211">
        <v>0</v>
      </c>
      <c r="Z237" s="211">
        <v>0</v>
      </c>
      <c r="AA237" s="211">
        <v>0</v>
      </c>
      <c r="AB237" s="211">
        <v>0</v>
      </c>
      <c r="AC237" s="211">
        <v>0</v>
      </c>
      <c r="AD237" s="211">
        <v>0</v>
      </c>
      <c r="AE237" s="211">
        <v>4</v>
      </c>
      <c r="AF237" s="214">
        <f>2457800*AE237/I237</f>
        <v>1109.2031184773166</v>
      </c>
      <c r="AG237" s="211">
        <v>0</v>
      </c>
      <c r="AH237" s="211">
        <v>0</v>
      </c>
      <c r="AI237" s="211">
        <v>0</v>
      </c>
      <c r="AJ237" s="211">
        <v>0</v>
      </c>
      <c r="AK237" s="211">
        <v>0</v>
      </c>
      <c r="AL237" s="214">
        <v>0</v>
      </c>
      <c r="AM237" s="211">
        <v>0</v>
      </c>
      <c r="AN237" s="211">
        <v>0</v>
      </c>
      <c r="AO237" s="214">
        <v>0</v>
      </c>
      <c r="AP237" s="211">
        <v>0</v>
      </c>
      <c r="AQ237" s="211">
        <v>0</v>
      </c>
      <c r="AR237" s="211">
        <v>0</v>
      </c>
      <c r="AS237" s="211"/>
    </row>
    <row r="238" spans="1:45" s="148" customFormat="1" ht="36" customHeight="1" x14ac:dyDescent="0.25">
      <c r="A238" s="148">
        <v>1</v>
      </c>
      <c r="B238" s="143">
        <f>SUBTOTAL(103,$A$16:A238)</f>
        <v>219</v>
      </c>
      <c r="C238" s="144" t="s">
        <v>375</v>
      </c>
      <c r="D238" s="145">
        <v>1982</v>
      </c>
      <c r="E238" s="145">
        <v>2015</v>
      </c>
      <c r="F238" s="146" t="s">
        <v>314</v>
      </c>
      <c r="G238" s="145">
        <v>9</v>
      </c>
      <c r="H238" s="145" t="s">
        <v>304</v>
      </c>
      <c r="I238" s="142">
        <v>8597.2000000000007</v>
      </c>
      <c r="J238" s="142">
        <v>7716.3</v>
      </c>
      <c r="K238" s="142">
        <v>7660.3</v>
      </c>
      <c r="L238" s="165">
        <v>370</v>
      </c>
      <c r="M238" s="145" t="s">
        <v>262</v>
      </c>
      <c r="N238" s="145" t="s">
        <v>266</v>
      </c>
      <c r="O238" s="147" t="s">
        <v>315</v>
      </c>
      <c r="P238" s="142">
        <v>120697.7</v>
      </c>
      <c r="Q238" s="142">
        <v>0</v>
      </c>
      <c r="R238" s="142">
        <v>0</v>
      </c>
      <c r="S238" s="142">
        <f>P238-R238-Q238</f>
        <v>120697.7</v>
      </c>
      <c r="T238" s="142">
        <f t="shared" si="49"/>
        <v>14.039187177220489</v>
      </c>
      <c r="U238" s="142">
        <v>14.039187177220489</v>
      </c>
      <c r="V238" s="213">
        <f>T238</f>
        <v>14.039187177220489</v>
      </c>
      <c r="W238" s="213">
        <f t="shared" si="55"/>
        <v>0</v>
      </c>
      <c r="X238" s="148" t="b">
        <f t="shared" si="56"/>
        <v>1</v>
      </c>
      <c r="Y238" s="211">
        <v>0</v>
      </c>
      <c r="Z238" s="211">
        <v>0</v>
      </c>
      <c r="AA238" s="211">
        <v>0</v>
      </c>
      <c r="AB238" s="211">
        <v>0</v>
      </c>
      <c r="AC238" s="211">
        <v>0</v>
      </c>
      <c r="AD238" s="211">
        <v>0</v>
      </c>
      <c r="AE238" s="211">
        <v>0</v>
      </c>
      <c r="AF238" s="214">
        <v>0</v>
      </c>
      <c r="AG238" s="211">
        <v>0</v>
      </c>
      <c r="AH238" s="211">
        <v>0</v>
      </c>
      <c r="AI238" s="211">
        <v>0</v>
      </c>
      <c r="AJ238" s="211">
        <v>0</v>
      </c>
      <c r="AK238" s="211">
        <v>0</v>
      </c>
      <c r="AL238" s="214">
        <v>0</v>
      </c>
      <c r="AM238" s="211">
        <v>0</v>
      </c>
      <c r="AN238" s="211">
        <v>0</v>
      </c>
      <c r="AO238" s="214">
        <v>0</v>
      </c>
      <c r="AP238" s="211">
        <v>0</v>
      </c>
      <c r="AQ238" s="211">
        <v>0</v>
      </c>
      <c r="AR238" s="211">
        <v>0</v>
      </c>
      <c r="AS238" s="211"/>
    </row>
    <row r="239" spans="1:45" s="148" customFormat="1" ht="36" customHeight="1" x14ac:dyDescent="0.25">
      <c r="B239" s="144" t="s">
        <v>787</v>
      </c>
      <c r="C239" s="215"/>
      <c r="D239" s="145" t="s">
        <v>862</v>
      </c>
      <c r="E239" s="145" t="s">
        <v>862</v>
      </c>
      <c r="F239" s="145" t="s">
        <v>862</v>
      </c>
      <c r="G239" s="145" t="s">
        <v>862</v>
      </c>
      <c r="H239" s="145" t="s">
        <v>862</v>
      </c>
      <c r="I239" s="149">
        <f>SUM(I240:I265)</f>
        <v>91721.91</v>
      </c>
      <c r="J239" s="149">
        <f>SUM(J240:J265)</f>
        <v>72937.19</v>
      </c>
      <c r="K239" s="149">
        <f>SUM(K240:K265)</f>
        <v>69950.03</v>
      </c>
      <c r="L239" s="210">
        <f>SUM(L240:L265)</f>
        <v>3374</v>
      </c>
      <c r="M239" s="145" t="s">
        <v>862</v>
      </c>
      <c r="N239" s="145" t="s">
        <v>862</v>
      </c>
      <c r="O239" s="147" t="s">
        <v>862</v>
      </c>
      <c r="P239" s="149">
        <v>65365711.729999989</v>
      </c>
      <c r="Q239" s="149">
        <f>SUM(Q240:Q265)</f>
        <v>0</v>
      </c>
      <c r="R239" s="149">
        <f>SUM(R240:R265)</f>
        <v>0</v>
      </c>
      <c r="S239" s="149">
        <f>SUM(S240:S265)</f>
        <v>65365711.729999989</v>
      </c>
      <c r="T239" s="142">
        <f t="shared" si="49"/>
        <v>712.65100922996464</v>
      </c>
      <c r="U239" s="142">
        <f>MAX(U240:U265)</f>
        <v>8585.684180849039</v>
      </c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</row>
    <row r="240" spans="1:45" s="148" customFormat="1" ht="36" customHeight="1" x14ac:dyDescent="0.25">
      <c r="A240" s="148">
        <v>1</v>
      </c>
      <c r="B240" s="143">
        <f>SUBTOTAL(103,$A$16:A240)</f>
        <v>220</v>
      </c>
      <c r="C240" s="144" t="s">
        <v>593</v>
      </c>
      <c r="D240" s="145">
        <v>1987</v>
      </c>
      <c r="E240" s="145"/>
      <c r="F240" s="146" t="s">
        <v>264</v>
      </c>
      <c r="G240" s="145">
        <v>10</v>
      </c>
      <c r="H240" s="145" t="s">
        <v>300</v>
      </c>
      <c r="I240" s="142">
        <v>4253.2</v>
      </c>
      <c r="J240" s="142">
        <v>3669.9</v>
      </c>
      <c r="K240" s="142">
        <v>3245.8</v>
      </c>
      <c r="L240" s="165">
        <v>147</v>
      </c>
      <c r="M240" s="145" t="s">
        <v>262</v>
      </c>
      <c r="N240" s="145" t="s">
        <v>337</v>
      </c>
      <c r="O240" s="147" t="s">
        <v>676</v>
      </c>
      <c r="P240" s="142">
        <v>3589738.75</v>
      </c>
      <c r="Q240" s="142">
        <v>0</v>
      </c>
      <c r="R240" s="142">
        <v>0</v>
      </c>
      <c r="S240" s="142">
        <f t="shared" ref="S240:S264" si="57">P240-Q240-R240</f>
        <v>3589738.75</v>
      </c>
      <c r="T240" s="142">
        <f t="shared" si="49"/>
        <v>844.0089226935014</v>
      </c>
      <c r="U240" s="142">
        <v>1251.6970751434214</v>
      </c>
      <c r="V240" s="213">
        <f t="shared" ref="V240:V263" si="58">Y240+Z240+AA240+AB240+AC240+AF240+AH240+AJ240+AL240+AN240+AO240+AP240+AQ240+AR240</f>
        <v>1251.6970751434214</v>
      </c>
      <c r="W240" s="213">
        <f t="shared" ref="W240:W265" si="59">V240-T240</f>
        <v>407.68815244992004</v>
      </c>
      <c r="X240" s="148" t="b">
        <f t="shared" ref="X240:X265" si="60">V240=U240</f>
        <v>1</v>
      </c>
      <c r="Y240" s="211">
        <v>0</v>
      </c>
      <c r="Z240" s="211">
        <v>0</v>
      </c>
      <c r="AA240" s="211">
        <v>0</v>
      </c>
      <c r="AB240" s="211">
        <v>0</v>
      </c>
      <c r="AC240" s="211">
        <v>0</v>
      </c>
      <c r="AD240" s="211">
        <v>0</v>
      </c>
      <c r="AE240" s="211">
        <v>2</v>
      </c>
      <c r="AF240" s="214">
        <f>2661859*AE240/I240</f>
        <v>1251.6970751434214</v>
      </c>
      <c r="AG240" s="211">
        <v>0</v>
      </c>
      <c r="AH240" s="211">
        <v>0</v>
      </c>
      <c r="AI240" s="211">
        <v>0</v>
      </c>
      <c r="AJ240" s="211">
        <v>0</v>
      </c>
      <c r="AK240" s="211">
        <v>0</v>
      </c>
      <c r="AL240" s="214">
        <v>0</v>
      </c>
      <c r="AM240" s="211">
        <v>0</v>
      </c>
      <c r="AN240" s="211">
        <v>0</v>
      </c>
      <c r="AO240" s="214">
        <v>0</v>
      </c>
      <c r="AP240" s="211">
        <v>0</v>
      </c>
      <c r="AQ240" s="211">
        <v>0</v>
      </c>
      <c r="AR240" s="211">
        <v>0</v>
      </c>
      <c r="AS240" s="211"/>
    </row>
    <row r="241" spans="1:45" s="148" customFormat="1" ht="36" customHeight="1" x14ac:dyDescent="0.25">
      <c r="A241" s="148">
        <v>1</v>
      </c>
      <c r="B241" s="143">
        <f>SUBTOTAL(103,$A$16:A241)</f>
        <v>221</v>
      </c>
      <c r="C241" s="144" t="s">
        <v>597</v>
      </c>
      <c r="D241" s="145">
        <v>1967</v>
      </c>
      <c r="E241" s="145"/>
      <c r="F241" s="146" t="s">
        <v>264</v>
      </c>
      <c r="G241" s="145">
        <v>5</v>
      </c>
      <c r="H241" s="145" t="s">
        <v>304</v>
      </c>
      <c r="I241" s="142">
        <v>3578.24</v>
      </c>
      <c r="J241" s="142">
        <v>3300</v>
      </c>
      <c r="K241" s="142">
        <v>3012.01</v>
      </c>
      <c r="L241" s="165">
        <v>117</v>
      </c>
      <c r="M241" s="145" t="s">
        <v>262</v>
      </c>
      <c r="N241" s="145" t="s">
        <v>266</v>
      </c>
      <c r="O241" s="147" t="s">
        <v>677</v>
      </c>
      <c r="P241" s="142">
        <v>130936.07</v>
      </c>
      <c r="Q241" s="142">
        <v>0</v>
      </c>
      <c r="R241" s="142">
        <v>0</v>
      </c>
      <c r="S241" s="142">
        <f t="shared" si="57"/>
        <v>130936.07</v>
      </c>
      <c r="T241" s="142">
        <f t="shared" si="49"/>
        <v>36.592310744947241</v>
      </c>
      <c r="U241" s="142">
        <v>36.592310744947241</v>
      </c>
      <c r="V241" s="213">
        <f t="shared" ref="V241:V242" si="61">T241</f>
        <v>36.592310744947241</v>
      </c>
      <c r="W241" s="213">
        <f t="shared" si="59"/>
        <v>0</v>
      </c>
      <c r="X241" s="148" t="b">
        <f t="shared" si="60"/>
        <v>1</v>
      </c>
      <c r="Y241" s="211">
        <v>0</v>
      </c>
      <c r="Z241" s="211">
        <v>0</v>
      </c>
      <c r="AA241" s="211">
        <v>0</v>
      </c>
      <c r="AB241" s="211">
        <v>0</v>
      </c>
      <c r="AC241" s="211">
        <v>0</v>
      </c>
      <c r="AD241" s="211">
        <v>0</v>
      </c>
      <c r="AE241" s="211">
        <v>0</v>
      </c>
      <c r="AF241" s="214">
        <v>0</v>
      </c>
      <c r="AG241" s="211">
        <v>0</v>
      </c>
      <c r="AH241" s="211">
        <v>0</v>
      </c>
      <c r="AI241" s="211">
        <v>0</v>
      </c>
      <c r="AJ241" s="211">
        <v>0</v>
      </c>
      <c r="AK241" s="211">
        <v>0</v>
      </c>
      <c r="AL241" s="214">
        <v>0</v>
      </c>
      <c r="AM241" s="211">
        <v>0</v>
      </c>
      <c r="AN241" s="211">
        <v>0</v>
      </c>
      <c r="AO241" s="214">
        <v>0</v>
      </c>
      <c r="AP241" s="211">
        <v>0</v>
      </c>
      <c r="AQ241" s="211">
        <v>0</v>
      </c>
      <c r="AR241" s="211">
        <v>0</v>
      </c>
      <c r="AS241" s="211"/>
    </row>
    <row r="242" spans="1:45" s="148" customFormat="1" ht="36" customHeight="1" x14ac:dyDescent="0.25">
      <c r="A242" s="148">
        <v>1</v>
      </c>
      <c r="B242" s="143">
        <f>SUBTOTAL(103,$A$16:A242)</f>
        <v>222</v>
      </c>
      <c r="C242" s="144" t="s">
        <v>598</v>
      </c>
      <c r="D242" s="145">
        <v>1965</v>
      </c>
      <c r="E242" s="145"/>
      <c r="F242" s="146" t="s">
        <v>264</v>
      </c>
      <c r="G242" s="145">
        <v>5</v>
      </c>
      <c r="H242" s="145" t="s">
        <v>299</v>
      </c>
      <c r="I242" s="142">
        <v>4985.66</v>
      </c>
      <c r="J242" s="142">
        <v>2392.1999999999998</v>
      </c>
      <c r="K242" s="142">
        <v>2300.6</v>
      </c>
      <c r="L242" s="165">
        <v>185</v>
      </c>
      <c r="M242" s="145" t="s">
        <v>262</v>
      </c>
      <c r="N242" s="145" t="s">
        <v>266</v>
      </c>
      <c r="O242" s="147" t="s">
        <v>678</v>
      </c>
      <c r="P242" s="142">
        <v>143632.79</v>
      </c>
      <c r="Q242" s="142">
        <v>0</v>
      </c>
      <c r="R242" s="142">
        <v>0</v>
      </c>
      <c r="S242" s="142">
        <f t="shared" si="57"/>
        <v>143632.79</v>
      </c>
      <c r="T242" s="142">
        <f t="shared" si="49"/>
        <v>28.809182736087099</v>
      </c>
      <c r="U242" s="142">
        <v>28.809182736087099</v>
      </c>
      <c r="V242" s="213">
        <f t="shared" si="61"/>
        <v>28.809182736087099</v>
      </c>
      <c r="W242" s="213">
        <f t="shared" si="59"/>
        <v>0</v>
      </c>
      <c r="X242" s="148" t="b">
        <f t="shared" si="60"/>
        <v>1</v>
      </c>
      <c r="Y242" s="211">
        <v>0</v>
      </c>
      <c r="Z242" s="211">
        <v>0</v>
      </c>
      <c r="AA242" s="211">
        <v>0</v>
      </c>
      <c r="AB242" s="211">
        <v>0</v>
      </c>
      <c r="AC242" s="211">
        <v>0</v>
      </c>
      <c r="AD242" s="211">
        <v>0</v>
      </c>
      <c r="AE242" s="211">
        <v>0</v>
      </c>
      <c r="AF242" s="214">
        <v>0</v>
      </c>
      <c r="AG242" s="211">
        <v>0</v>
      </c>
      <c r="AH242" s="211">
        <v>0</v>
      </c>
      <c r="AI242" s="211">
        <v>0</v>
      </c>
      <c r="AJ242" s="211">
        <v>0</v>
      </c>
      <c r="AK242" s="211">
        <v>0</v>
      </c>
      <c r="AL242" s="214">
        <v>0</v>
      </c>
      <c r="AM242" s="211">
        <v>0</v>
      </c>
      <c r="AN242" s="211">
        <v>0</v>
      </c>
      <c r="AO242" s="214">
        <v>0</v>
      </c>
      <c r="AP242" s="211">
        <v>0</v>
      </c>
      <c r="AQ242" s="211">
        <v>0</v>
      </c>
      <c r="AR242" s="211">
        <v>0</v>
      </c>
      <c r="AS242" s="211"/>
    </row>
    <row r="243" spans="1:45" s="148" customFormat="1" ht="36" customHeight="1" x14ac:dyDescent="0.25">
      <c r="A243" s="148">
        <v>1</v>
      </c>
      <c r="B243" s="143">
        <f>SUBTOTAL(103,$A$16:A243)</f>
        <v>223</v>
      </c>
      <c r="C243" s="144" t="s">
        <v>601</v>
      </c>
      <c r="D243" s="145">
        <v>1993</v>
      </c>
      <c r="E243" s="145"/>
      <c r="F243" s="146" t="s">
        <v>307</v>
      </c>
      <c r="G243" s="145">
        <v>9</v>
      </c>
      <c r="H243" s="145" t="s">
        <v>299</v>
      </c>
      <c r="I243" s="142">
        <v>5060.3</v>
      </c>
      <c r="J243" s="142">
        <v>5060.3</v>
      </c>
      <c r="K243" s="142">
        <v>5060.3</v>
      </c>
      <c r="L243" s="165">
        <v>206</v>
      </c>
      <c r="M243" s="145" t="s">
        <v>262</v>
      </c>
      <c r="N243" s="145" t="s">
        <v>266</v>
      </c>
      <c r="O243" s="147" t="s">
        <v>679</v>
      </c>
      <c r="P243" s="142">
        <v>3407945.42</v>
      </c>
      <c r="Q243" s="142">
        <v>0</v>
      </c>
      <c r="R243" s="142">
        <v>0</v>
      </c>
      <c r="S243" s="142">
        <f t="shared" si="57"/>
        <v>3407945.42</v>
      </c>
      <c r="T243" s="142">
        <f t="shared" si="49"/>
        <v>673.46707112226545</v>
      </c>
      <c r="U243" s="142">
        <v>971.40485741952057</v>
      </c>
      <c r="V243" s="213">
        <f t="shared" si="58"/>
        <v>971.40485741952057</v>
      </c>
      <c r="W243" s="213">
        <f t="shared" si="59"/>
        <v>297.93778629725512</v>
      </c>
      <c r="X243" s="148" t="b">
        <f t="shared" si="60"/>
        <v>1</v>
      </c>
      <c r="Y243" s="211">
        <v>0</v>
      </c>
      <c r="Z243" s="211">
        <v>0</v>
      </c>
      <c r="AA243" s="211">
        <v>0</v>
      </c>
      <c r="AB243" s="211">
        <v>0</v>
      </c>
      <c r="AC243" s="211">
        <v>0</v>
      </c>
      <c r="AD243" s="211">
        <v>0</v>
      </c>
      <c r="AE243" s="211">
        <v>2</v>
      </c>
      <c r="AF243" s="214">
        <f>2457800*AE243/I243</f>
        <v>971.40485741952057</v>
      </c>
      <c r="AG243" s="211">
        <v>0</v>
      </c>
      <c r="AH243" s="211">
        <v>0</v>
      </c>
      <c r="AI243" s="211">
        <v>0</v>
      </c>
      <c r="AJ243" s="211">
        <v>0</v>
      </c>
      <c r="AK243" s="211">
        <v>0</v>
      </c>
      <c r="AL243" s="214">
        <v>0</v>
      </c>
      <c r="AM243" s="211">
        <v>0</v>
      </c>
      <c r="AN243" s="211">
        <v>0</v>
      </c>
      <c r="AO243" s="214">
        <v>0</v>
      </c>
      <c r="AP243" s="211">
        <v>0</v>
      </c>
      <c r="AQ243" s="211">
        <v>0</v>
      </c>
      <c r="AR243" s="211">
        <v>0</v>
      </c>
      <c r="AS243" s="211"/>
    </row>
    <row r="244" spans="1:45" s="148" customFormat="1" ht="36" customHeight="1" x14ac:dyDescent="0.25">
      <c r="A244" s="148">
        <v>1</v>
      </c>
      <c r="B244" s="143">
        <f>SUBTOTAL(103,$A$16:A244)</f>
        <v>224</v>
      </c>
      <c r="C244" s="144" t="s">
        <v>603</v>
      </c>
      <c r="D244" s="145">
        <v>1959</v>
      </c>
      <c r="E244" s="145"/>
      <c r="F244" s="146" t="s">
        <v>264</v>
      </c>
      <c r="G244" s="145">
        <v>2</v>
      </c>
      <c r="H244" s="145" t="s">
        <v>299</v>
      </c>
      <c r="I244" s="142">
        <v>608.20000000000005</v>
      </c>
      <c r="J244" s="142">
        <v>564.4</v>
      </c>
      <c r="K244" s="142">
        <v>525.79999999999995</v>
      </c>
      <c r="L244" s="165">
        <v>29</v>
      </c>
      <c r="M244" s="145" t="s">
        <v>262</v>
      </c>
      <c r="N244" s="145" t="s">
        <v>266</v>
      </c>
      <c r="O244" s="147" t="s">
        <v>677</v>
      </c>
      <c r="P244" s="142">
        <v>1860691.51</v>
      </c>
      <c r="Q244" s="142">
        <v>0</v>
      </c>
      <c r="R244" s="142">
        <v>0</v>
      </c>
      <c r="S244" s="142">
        <f t="shared" si="57"/>
        <v>1860691.51</v>
      </c>
      <c r="T244" s="142">
        <f t="shared" si="49"/>
        <v>3059.3415159487008</v>
      </c>
      <c r="U244" s="142">
        <f t="shared" ref="U244:U246" si="62">V244</f>
        <v>7330.6806971390988</v>
      </c>
      <c r="V244" s="213">
        <f t="shared" si="58"/>
        <v>7330.6806971390988</v>
      </c>
      <c r="W244" s="213">
        <f t="shared" si="59"/>
        <v>4271.3391811903984</v>
      </c>
      <c r="X244" s="148" t="b">
        <f t="shared" si="60"/>
        <v>1</v>
      </c>
      <c r="Y244" s="211">
        <v>0</v>
      </c>
      <c r="Z244" s="211">
        <v>0</v>
      </c>
      <c r="AA244" s="211">
        <v>0</v>
      </c>
      <c r="AB244" s="211">
        <v>0</v>
      </c>
      <c r="AC244" s="211">
        <v>0</v>
      </c>
      <c r="AD244" s="211">
        <v>0</v>
      </c>
      <c r="AE244" s="211">
        <v>0</v>
      </c>
      <c r="AF244" s="214">
        <v>0</v>
      </c>
      <c r="AG244" s="211">
        <v>500</v>
      </c>
      <c r="AH244" s="214">
        <f>8917.04*AG244/I244</f>
        <v>7330.6806971390988</v>
      </c>
      <c r="AI244" s="211">
        <v>0</v>
      </c>
      <c r="AJ244" s="211">
        <v>0</v>
      </c>
      <c r="AK244" s="211">
        <v>0</v>
      </c>
      <c r="AL244" s="214">
        <v>0</v>
      </c>
      <c r="AM244" s="211">
        <v>0</v>
      </c>
      <c r="AN244" s="211">
        <v>0</v>
      </c>
      <c r="AO244" s="214">
        <v>0</v>
      </c>
      <c r="AP244" s="211">
        <v>0</v>
      </c>
      <c r="AQ244" s="211">
        <v>0</v>
      </c>
      <c r="AR244" s="211">
        <v>0</v>
      </c>
      <c r="AS244" s="211"/>
    </row>
    <row r="245" spans="1:45" s="148" customFormat="1" ht="36" customHeight="1" x14ac:dyDescent="0.25">
      <c r="A245" s="148">
        <v>1</v>
      </c>
      <c r="B245" s="143">
        <f>SUBTOTAL(103,$A$16:A245)</f>
        <v>225</v>
      </c>
      <c r="C245" s="144" t="s">
        <v>606</v>
      </c>
      <c r="D245" s="145">
        <v>1965</v>
      </c>
      <c r="E245" s="145"/>
      <c r="F245" s="146" t="s">
        <v>264</v>
      </c>
      <c r="G245" s="145">
        <v>5</v>
      </c>
      <c r="H245" s="145" t="s">
        <v>299</v>
      </c>
      <c r="I245" s="142">
        <v>2026.2</v>
      </c>
      <c r="J245" s="142">
        <v>1684.6</v>
      </c>
      <c r="K245" s="142">
        <v>1684.6</v>
      </c>
      <c r="L245" s="165">
        <v>76</v>
      </c>
      <c r="M245" s="145" t="s">
        <v>262</v>
      </c>
      <c r="N245" s="145" t="s">
        <v>266</v>
      </c>
      <c r="O245" s="147" t="s">
        <v>679</v>
      </c>
      <c r="P245" s="142">
        <v>2404378.48</v>
      </c>
      <c r="Q245" s="142">
        <v>0</v>
      </c>
      <c r="R245" s="142">
        <v>0</v>
      </c>
      <c r="S245" s="142">
        <f t="shared" si="57"/>
        <v>2404378.48</v>
      </c>
      <c r="T245" s="142">
        <f t="shared" si="49"/>
        <v>1186.6442009673281</v>
      </c>
      <c r="U245" s="142">
        <f t="shared" si="62"/>
        <v>2383.510445168296</v>
      </c>
      <c r="V245" s="213">
        <f t="shared" si="58"/>
        <v>2383.510445168296</v>
      </c>
      <c r="W245" s="213">
        <f t="shared" si="59"/>
        <v>1196.8662442009679</v>
      </c>
      <c r="X245" s="148" t="b">
        <f t="shared" si="60"/>
        <v>1</v>
      </c>
      <c r="Y245" s="211">
        <v>0</v>
      </c>
      <c r="Z245" s="211">
        <v>0</v>
      </c>
      <c r="AA245" s="211">
        <v>0</v>
      </c>
      <c r="AB245" s="211">
        <v>0</v>
      </c>
      <c r="AC245" s="211">
        <v>0</v>
      </c>
      <c r="AD245" s="211">
        <v>0</v>
      </c>
      <c r="AE245" s="211">
        <v>0</v>
      </c>
      <c r="AF245" s="214">
        <v>0</v>
      </c>
      <c r="AG245" s="211">
        <v>541.6</v>
      </c>
      <c r="AH245" s="214">
        <f>8917.04*AG245/I245</f>
        <v>2383.510445168296</v>
      </c>
      <c r="AI245" s="211">
        <v>0</v>
      </c>
      <c r="AJ245" s="211">
        <v>0</v>
      </c>
      <c r="AK245" s="211">
        <v>0</v>
      </c>
      <c r="AL245" s="214">
        <v>0</v>
      </c>
      <c r="AM245" s="211">
        <v>0</v>
      </c>
      <c r="AN245" s="211">
        <v>0</v>
      </c>
      <c r="AO245" s="214">
        <v>0</v>
      </c>
      <c r="AP245" s="211">
        <v>0</v>
      </c>
      <c r="AQ245" s="211">
        <v>0</v>
      </c>
      <c r="AR245" s="211">
        <v>0</v>
      </c>
      <c r="AS245" s="211"/>
    </row>
    <row r="246" spans="1:45" s="148" customFormat="1" ht="36" customHeight="1" x14ac:dyDescent="0.25">
      <c r="A246" s="148">
        <v>1</v>
      </c>
      <c r="B246" s="143">
        <f>SUBTOTAL(103,$A$16:A246)</f>
        <v>226</v>
      </c>
      <c r="C246" s="144" t="s">
        <v>607</v>
      </c>
      <c r="D246" s="145">
        <v>1963</v>
      </c>
      <c r="E246" s="145"/>
      <c r="F246" s="146" t="s">
        <v>264</v>
      </c>
      <c r="G246" s="145">
        <v>2</v>
      </c>
      <c r="H246" s="145" t="s">
        <v>299</v>
      </c>
      <c r="I246" s="142">
        <v>429.2</v>
      </c>
      <c r="J246" s="142">
        <v>389</v>
      </c>
      <c r="K246" s="142">
        <v>389</v>
      </c>
      <c r="L246" s="165">
        <v>13</v>
      </c>
      <c r="M246" s="145" t="s">
        <v>262</v>
      </c>
      <c r="N246" s="145" t="s">
        <v>266</v>
      </c>
      <c r="O246" s="147" t="s">
        <v>680</v>
      </c>
      <c r="P246" s="142">
        <v>1323171.2200000002</v>
      </c>
      <c r="Q246" s="142">
        <v>0</v>
      </c>
      <c r="R246" s="142">
        <v>0</v>
      </c>
      <c r="S246" s="142">
        <f t="shared" si="57"/>
        <v>1323171.2200000002</v>
      </c>
      <c r="T246" s="142">
        <f t="shared" si="49"/>
        <v>3082.8779589934766</v>
      </c>
      <c r="U246" s="142">
        <f t="shared" si="62"/>
        <v>8127.5536999068045</v>
      </c>
      <c r="V246" s="213">
        <f t="shared" si="58"/>
        <v>8127.5536999068045</v>
      </c>
      <c r="W246" s="213">
        <f t="shared" si="59"/>
        <v>5044.6757409133279</v>
      </c>
      <c r="X246" s="148" t="b">
        <f t="shared" si="60"/>
        <v>1</v>
      </c>
      <c r="Y246" s="211">
        <v>0</v>
      </c>
      <c r="Z246" s="211">
        <v>0</v>
      </c>
      <c r="AA246" s="211">
        <v>0</v>
      </c>
      <c r="AB246" s="211">
        <v>0</v>
      </c>
      <c r="AC246" s="211">
        <v>0</v>
      </c>
      <c r="AD246" s="211">
        <v>0</v>
      </c>
      <c r="AE246" s="211">
        <v>0</v>
      </c>
      <c r="AF246" s="214">
        <v>0</v>
      </c>
      <c r="AG246" s="211">
        <v>391.2</v>
      </c>
      <c r="AH246" s="214">
        <f>8917.04*AG246/I246</f>
        <v>8127.5536999068045</v>
      </c>
      <c r="AI246" s="211">
        <v>0</v>
      </c>
      <c r="AJ246" s="211">
        <v>0</v>
      </c>
      <c r="AK246" s="211">
        <v>0</v>
      </c>
      <c r="AL246" s="214">
        <v>0</v>
      </c>
      <c r="AM246" s="211">
        <v>0</v>
      </c>
      <c r="AN246" s="211">
        <v>0</v>
      </c>
      <c r="AO246" s="214">
        <v>0</v>
      </c>
      <c r="AP246" s="211">
        <v>0</v>
      </c>
      <c r="AQ246" s="211">
        <v>0</v>
      </c>
      <c r="AR246" s="211">
        <v>0</v>
      </c>
      <c r="AS246" s="211"/>
    </row>
    <row r="247" spans="1:45" s="148" customFormat="1" ht="36" customHeight="1" x14ac:dyDescent="0.25">
      <c r="A247" s="148">
        <v>1</v>
      </c>
      <c r="B247" s="143">
        <f>SUBTOTAL(103,$A$16:A247)</f>
        <v>227</v>
      </c>
      <c r="C247" s="144" t="s">
        <v>608</v>
      </c>
      <c r="D247" s="145">
        <v>1987</v>
      </c>
      <c r="E247" s="145"/>
      <c r="F247" s="146" t="s">
        <v>264</v>
      </c>
      <c r="G247" s="145">
        <v>9</v>
      </c>
      <c r="H247" s="145" t="s">
        <v>299</v>
      </c>
      <c r="I247" s="142">
        <v>7472.7</v>
      </c>
      <c r="J247" s="142">
        <v>3451.84</v>
      </c>
      <c r="K247" s="142">
        <v>3451.84</v>
      </c>
      <c r="L247" s="165">
        <v>160</v>
      </c>
      <c r="M247" s="145" t="s">
        <v>262</v>
      </c>
      <c r="N247" s="145" t="s">
        <v>279</v>
      </c>
      <c r="O247" s="147" t="s">
        <v>265</v>
      </c>
      <c r="P247" s="142">
        <v>1623216.35</v>
      </c>
      <c r="Q247" s="142">
        <v>0</v>
      </c>
      <c r="R247" s="142">
        <v>0</v>
      </c>
      <c r="S247" s="142">
        <f t="shared" si="57"/>
        <v>1623216.35</v>
      </c>
      <c r="T247" s="142">
        <f t="shared" si="49"/>
        <v>217.2195257403616</v>
      </c>
      <c r="U247" s="142">
        <v>328.90387677813908</v>
      </c>
      <c r="V247" s="213">
        <f t="shared" si="58"/>
        <v>328.90387677813908</v>
      </c>
      <c r="W247" s="213">
        <f t="shared" si="59"/>
        <v>111.68435103777747</v>
      </c>
      <c r="X247" s="148" t="b">
        <f t="shared" si="60"/>
        <v>1</v>
      </c>
      <c r="Y247" s="211">
        <v>0</v>
      </c>
      <c r="Z247" s="211">
        <v>0</v>
      </c>
      <c r="AA247" s="211">
        <v>0</v>
      </c>
      <c r="AB247" s="211">
        <v>0</v>
      </c>
      <c r="AC247" s="211">
        <v>0</v>
      </c>
      <c r="AD247" s="211">
        <v>0</v>
      </c>
      <c r="AE247" s="211">
        <v>1</v>
      </c>
      <c r="AF247" s="214">
        <f>2457800*AE247/I247</f>
        <v>328.90387677813908</v>
      </c>
      <c r="AG247" s="211">
        <v>0</v>
      </c>
      <c r="AH247" s="211">
        <v>0</v>
      </c>
      <c r="AI247" s="211">
        <v>0</v>
      </c>
      <c r="AJ247" s="211">
        <v>0</v>
      </c>
      <c r="AK247" s="211">
        <v>0</v>
      </c>
      <c r="AL247" s="214">
        <v>0</v>
      </c>
      <c r="AM247" s="211">
        <v>0</v>
      </c>
      <c r="AN247" s="211">
        <v>0</v>
      </c>
      <c r="AO247" s="214">
        <v>0</v>
      </c>
      <c r="AP247" s="211">
        <v>0</v>
      </c>
      <c r="AQ247" s="211">
        <v>0</v>
      </c>
      <c r="AR247" s="211">
        <v>0</v>
      </c>
      <c r="AS247" s="211"/>
    </row>
    <row r="248" spans="1:45" s="148" customFormat="1" ht="36" customHeight="1" x14ac:dyDescent="0.25">
      <c r="A248" s="148">
        <v>1</v>
      </c>
      <c r="B248" s="143">
        <f>SUBTOTAL(103,$A$16:A248)</f>
        <v>228</v>
      </c>
      <c r="C248" s="144" t="s">
        <v>610</v>
      </c>
      <c r="D248" s="145">
        <v>1917</v>
      </c>
      <c r="E248" s="145"/>
      <c r="F248" s="146" t="s">
        <v>264</v>
      </c>
      <c r="G248" s="145">
        <v>2</v>
      </c>
      <c r="H248" s="145" t="s">
        <v>300</v>
      </c>
      <c r="I248" s="142">
        <v>237.3</v>
      </c>
      <c r="J248" s="142">
        <v>207.2</v>
      </c>
      <c r="K248" s="142">
        <v>207.2</v>
      </c>
      <c r="L248" s="165">
        <v>13</v>
      </c>
      <c r="M248" s="145" t="s">
        <v>262</v>
      </c>
      <c r="N248" s="145" t="s">
        <v>263</v>
      </c>
      <c r="O248" s="147" t="s">
        <v>265</v>
      </c>
      <c r="P248" s="142">
        <v>833755.4800000001</v>
      </c>
      <c r="Q248" s="142">
        <v>0</v>
      </c>
      <c r="R248" s="142">
        <v>0</v>
      </c>
      <c r="S248" s="142">
        <f t="shared" si="57"/>
        <v>833755.4800000001</v>
      </c>
      <c r="T248" s="142">
        <f t="shared" si="49"/>
        <v>3513.5081331647707</v>
      </c>
      <c r="U248" s="142">
        <f t="shared" ref="U248:U255" si="63">V248</f>
        <v>8112.8905857564268</v>
      </c>
      <c r="V248" s="213">
        <f t="shared" si="58"/>
        <v>8112.8905857564268</v>
      </c>
      <c r="W248" s="213">
        <f t="shared" si="59"/>
        <v>4599.3824525916561</v>
      </c>
      <c r="X248" s="148" t="b">
        <f t="shared" si="60"/>
        <v>1</v>
      </c>
      <c r="Y248" s="211">
        <v>0</v>
      </c>
      <c r="Z248" s="211">
        <v>0</v>
      </c>
      <c r="AA248" s="211">
        <v>0</v>
      </c>
      <c r="AB248" s="211">
        <v>0</v>
      </c>
      <c r="AC248" s="211">
        <v>0</v>
      </c>
      <c r="AD248" s="211">
        <v>0</v>
      </c>
      <c r="AE248" s="211">
        <v>0</v>
      </c>
      <c r="AF248" s="214">
        <v>0</v>
      </c>
      <c r="AG248" s="211">
        <v>215.9</v>
      </c>
      <c r="AH248" s="214">
        <f t="shared" ref="AH248:AH253" si="64">8917.04*AG248/I248</f>
        <v>8112.8905857564268</v>
      </c>
      <c r="AI248" s="211">
        <v>0</v>
      </c>
      <c r="AJ248" s="211">
        <v>0</v>
      </c>
      <c r="AK248" s="211">
        <v>0</v>
      </c>
      <c r="AL248" s="214">
        <v>0</v>
      </c>
      <c r="AM248" s="211">
        <v>0</v>
      </c>
      <c r="AN248" s="211">
        <v>0</v>
      </c>
      <c r="AO248" s="214">
        <v>0</v>
      </c>
      <c r="AP248" s="211">
        <v>0</v>
      </c>
      <c r="AQ248" s="211">
        <v>0</v>
      </c>
      <c r="AR248" s="211">
        <v>0</v>
      </c>
      <c r="AS248" s="211"/>
    </row>
    <row r="249" spans="1:45" s="148" customFormat="1" ht="36" customHeight="1" x14ac:dyDescent="0.25">
      <c r="A249" s="148">
        <v>1</v>
      </c>
      <c r="B249" s="143">
        <f>SUBTOTAL(103,$A$16:A249)</f>
        <v>229</v>
      </c>
      <c r="C249" s="144" t="s">
        <v>614</v>
      </c>
      <c r="D249" s="145">
        <v>1972</v>
      </c>
      <c r="E249" s="145"/>
      <c r="F249" s="146" t="s">
        <v>264</v>
      </c>
      <c r="G249" s="145">
        <v>5</v>
      </c>
      <c r="H249" s="145" t="s">
        <v>300</v>
      </c>
      <c r="I249" s="142">
        <v>1651.99</v>
      </c>
      <c r="J249" s="142">
        <v>1219.19</v>
      </c>
      <c r="K249" s="142">
        <v>1219.19</v>
      </c>
      <c r="L249" s="165">
        <v>231</v>
      </c>
      <c r="M249" s="145" t="s">
        <v>262</v>
      </c>
      <c r="N249" s="145" t="s">
        <v>337</v>
      </c>
      <c r="O249" s="147" t="s">
        <v>681</v>
      </c>
      <c r="P249" s="142">
        <v>1500690.63</v>
      </c>
      <c r="Q249" s="142">
        <v>0</v>
      </c>
      <c r="R249" s="142">
        <v>0</v>
      </c>
      <c r="S249" s="142">
        <f t="shared" si="57"/>
        <v>1500690.63</v>
      </c>
      <c r="T249" s="142">
        <f t="shared" si="49"/>
        <v>908.41387054401048</v>
      </c>
      <c r="U249" s="142">
        <f t="shared" si="63"/>
        <v>3049.7325044340464</v>
      </c>
      <c r="V249" s="213">
        <f t="shared" si="58"/>
        <v>3049.7325044340464</v>
      </c>
      <c r="W249" s="213">
        <f t="shared" si="59"/>
        <v>2141.3186338900359</v>
      </c>
      <c r="X249" s="148" t="b">
        <f t="shared" si="60"/>
        <v>1</v>
      </c>
      <c r="Y249" s="211">
        <v>0</v>
      </c>
      <c r="Z249" s="211">
        <v>0</v>
      </c>
      <c r="AA249" s="211">
        <v>0</v>
      </c>
      <c r="AB249" s="211">
        <v>0</v>
      </c>
      <c r="AC249" s="211">
        <v>0</v>
      </c>
      <c r="AD249" s="211">
        <v>0</v>
      </c>
      <c r="AE249" s="211">
        <v>0</v>
      </c>
      <c r="AF249" s="214">
        <v>0</v>
      </c>
      <c r="AG249" s="211">
        <v>565</v>
      </c>
      <c r="AH249" s="214">
        <f t="shared" si="64"/>
        <v>3049.7325044340464</v>
      </c>
      <c r="AI249" s="211">
        <v>0</v>
      </c>
      <c r="AJ249" s="211">
        <v>0</v>
      </c>
      <c r="AK249" s="211">
        <v>0</v>
      </c>
      <c r="AL249" s="214">
        <v>0</v>
      </c>
      <c r="AM249" s="211">
        <v>0</v>
      </c>
      <c r="AN249" s="211">
        <v>0</v>
      </c>
      <c r="AO249" s="214">
        <v>0</v>
      </c>
      <c r="AP249" s="211">
        <v>0</v>
      </c>
      <c r="AQ249" s="211">
        <v>0</v>
      </c>
      <c r="AR249" s="211">
        <v>0</v>
      </c>
      <c r="AS249" s="211"/>
    </row>
    <row r="250" spans="1:45" s="148" customFormat="1" ht="36" customHeight="1" x14ac:dyDescent="0.25">
      <c r="A250" s="148">
        <v>1</v>
      </c>
      <c r="B250" s="143">
        <f>SUBTOTAL(103,$A$16:A250)</f>
        <v>230</v>
      </c>
      <c r="C250" s="144" t="s">
        <v>1060</v>
      </c>
      <c r="D250" s="145">
        <v>1965</v>
      </c>
      <c r="E250" s="145"/>
      <c r="F250" s="146" t="s">
        <v>264</v>
      </c>
      <c r="G250" s="145">
        <v>5</v>
      </c>
      <c r="H250" s="145" t="s">
        <v>304</v>
      </c>
      <c r="I250" s="142">
        <v>3471.4</v>
      </c>
      <c r="J250" s="142">
        <v>3417.4</v>
      </c>
      <c r="K250" s="142">
        <v>3417.4</v>
      </c>
      <c r="L250" s="165">
        <v>208</v>
      </c>
      <c r="M250" s="145" t="s">
        <v>262</v>
      </c>
      <c r="N250" s="145" t="s">
        <v>266</v>
      </c>
      <c r="O250" s="147" t="s">
        <v>679</v>
      </c>
      <c r="P250" s="142">
        <v>4876210.959999999</v>
      </c>
      <c r="Q250" s="142">
        <v>0</v>
      </c>
      <c r="R250" s="142">
        <v>0</v>
      </c>
      <c r="S250" s="142">
        <f t="shared" si="57"/>
        <v>4876210.959999999</v>
      </c>
      <c r="T250" s="142">
        <f t="shared" si="49"/>
        <v>1404.6813850319752</v>
      </c>
      <c r="U250" s="142">
        <f t="shared" si="63"/>
        <v>2807.6063605461773</v>
      </c>
      <c r="V250" s="213">
        <f t="shared" si="58"/>
        <v>2807.6063605461773</v>
      </c>
      <c r="W250" s="213">
        <f t="shared" si="59"/>
        <v>1402.9249755142021</v>
      </c>
      <c r="X250" s="148" t="b">
        <f t="shared" si="60"/>
        <v>1</v>
      </c>
      <c r="Y250" s="211">
        <v>0</v>
      </c>
      <c r="Z250" s="211">
        <v>0</v>
      </c>
      <c r="AA250" s="211">
        <v>0</v>
      </c>
      <c r="AB250" s="211">
        <v>0</v>
      </c>
      <c r="AC250" s="211">
        <v>0</v>
      </c>
      <c r="AD250" s="211">
        <v>0</v>
      </c>
      <c r="AE250" s="211">
        <v>0</v>
      </c>
      <c r="AF250" s="214">
        <v>0</v>
      </c>
      <c r="AG250" s="211">
        <v>1093</v>
      </c>
      <c r="AH250" s="214">
        <f t="shared" si="64"/>
        <v>2807.6063605461773</v>
      </c>
      <c r="AI250" s="211">
        <v>0</v>
      </c>
      <c r="AJ250" s="211">
        <v>0</v>
      </c>
      <c r="AK250" s="211">
        <v>0</v>
      </c>
      <c r="AL250" s="214">
        <v>0</v>
      </c>
      <c r="AM250" s="211">
        <v>0</v>
      </c>
      <c r="AN250" s="211">
        <v>0</v>
      </c>
      <c r="AO250" s="214">
        <v>0</v>
      </c>
      <c r="AP250" s="211">
        <v>0</v>
      </c>
      <c r="AQ250" s="211">
        <v>0</v>
      </c>
      <c r="AR250" s="211">
        <v>0</v>
      </c>
      <c r="AS250" s="211"/>
    </row>
    <row r="251" spans="1:45" s="148" customFormat="1" ht="36" customHeight="1" x14ac:dyDescent="0.25">
      <c r="A251" s="148">
        <v>1</v>
      </c>
      <c r="B251" s="143">
        <f>SUBTOTAL(103,$A$16:A251)</f>
        <v>231</v>
      </c>
      <c r="C251" s="144" t="s">
        <v>1144</v>
      </c>
      <c r="D251" s="145" t="s">
        <v>1278</v>
      </c>
      <c r="E251" s="145"/>
      <c r="F251" s="146" t="s">
        <v>307</v>
      </c>
      <c r="G251" s="145" t="s">
        <v>353</v>
      </c>
      <c r="H251" s="145" t="s">
        <v>299</v>
      </c>
      <c r="I251" s="142">
        <v>4238.3</v>
      </c>
      <c r="J251" s="142">
        <v>4238.3</v>
      </c>
      <c r="K251" s="142">
        <v>4238.3</v>
      </c>
      <c r="L251" s="165">
        <v>187</v>
      </c>
      <c r="M251" s="145" t="s">
        <v>262</v>
      </c>
      <c r="N251" s="145" t="s">
        <v>266</v>
      </c>
      <c r="O251" s="147" t="s">
        <v>1279</v>
      </c>
      <c r="P251" s="142">
        <v>978702.2</v>
      </c>
      <c r="Q251" s="142">
        <v>0</v>
      </c>
      <c r="R251" s="142">
        <v>0</v>
      </c>
      <c r="S251" s="142">
        <f t="shared" si="57"/>
        <v>978702.2</v>
      </c>
      <c r="T251" s="142">
        <f t="shared" si="49"/>
        <v>230.91857584408842</v>
      </c>
      <c r="U251" s="142">
        <f t="shared" si="63"/>
        <v>1137.1682325460679</v>
      </c>
      <c r="V251" s="213">
        <f t="shared" si="58"/>
        <v>1137.1682325460679</v>
      </c>
      <c r="W251" s="213">
        <f t="shared" si="59"/>
        <v>906.24965670197946</v>
      </c>
      <c r="X251" s="148" t="b">
        <f t="shared" si="60"/>
        <v>1</v>
      </c>
      <c r="Y251" s="211">
        <v>0</v>
      </c>
      <c r="Z251" s="211">
        <v>0</v>
      </c>
      <c r="AA251" s="211">
        <v>0</v>
      </c>
      <c r="AB251" s="211">
        <v>0</v>
      </c>
      <c r="AC251" s="211">
        <v>0</v>
      </c>
      <c r="AD251" s="211">
        <v>0</v>
      </c>
      <c r="AE251" s="211">
        <v>0</v>
      </c>
      <c r="AF251" s="214">
        <v>0</v>
      </c>
      <c r="AG251" s="211">
        <v>540.5</v>
      </c>
      <c r="AH251" s="214">
        <f t="shared" si="64"/>
        <v>1137.1682325460679</v>
      </c>
      <c r="AI251" s="211">
        <v>0</v>
      </c>
      <c r="AJ251" s="211">
        <v>0</v>
      </c>
      <c r="AK251" s="211">
        <v>0</v>
      </c>
      <c r="AL251" s="214">
        <v>0</v>
      </c>
      <c r="AM251" s="211">
        <v>0</v>
      </c>
      <c r="AN251" s="211">
        <v>0</v>
      </c>
      <c r="AO251" s="214">
        <v>0</v>
      </c>
      <c r="AP251" s="211">
        <v>0</v>
      </c>
      <c r="AQ251" s="211">
        <v>0</v>
      </c>
      <c r="AR251" s="211">
        <v>0</v>
      </c>
      <c r="AS251" s="211"/>
    </row>
    <row r="252" spans="1:45" s="148" customFormat="1" ht="36" customHeight="1" x14ac:dyDescent="0.25">
      <c r="A252" s="148">
        <v>1</v>
      </c>
      <c r="B252" s="143">
        <f>SUBTOTAL(103,$A$16:A252)</f>
        <v>232</v>
      </c>
      <c r="C252" s="144" t="s">
        <v>1145</v>
      </c>
      <c r="D252" s="145" t="s">
        <v>305</v>
      </c>
      <c r="E252" s="145"/>
      <c r="F252" s="146" t="s">
        <v>264</v>
      </c>
      <c r="G252" s="145" t="s">
        <v>308</v>
      </c>
      <c r="H252" s="145" t="s">
        <v>299</v>
      </c>
      <c r="I252" s="149">
        <v>1681.3</v>
      </c>
      <c r="J252" s="149">
        <v>1080.3</v>
      </c>
      <c r="K252" s="149">
        <v>1080.3</v>
      </c>
      <c r="L252" s="165">
        <v>54</v>
      </c>
      <c r="M252" s="145" t="s">
        <v>262</v>
      </c>
      <c r="N252" s="145" t="s">
        <v>266</v>
      </c>
      <c r="O252" s="147" t="s">
        <v>1280</v>
      </c>
      <c r="P252" s="142">
        <v>3006507.7</v>
      </c>
      <c r="Q252" s="142">
        <v>0</v>
      </c>
      <c r="R252" s="142">
        <v>0</v>
      </c>
      <c r="S252" s="142">
        <f t="shared" si="57"/>
        <v>3006507.7</v>
      </c>
      <c r="T252" s="142">
        <f t="shared" si="49"/>
        <v>1788.2041872360676</v>
      </c>
      <c r="U252" s="142">
        <f t="shared" si="63"/>
        <v>3249.9754780229587</v>
      </c>
      <c r="V252" s="213">
        <f t="shared" si="58"/>
        <v>3249.9754780229587</v>
      </c>
      <c r="W252" s="213">
        <f t="shared" si="59"/>
        <v>1461.7712907868911</v>
      </c>
      <c r="X252" s="148" t="b">
        <f t="shared" si="60"/>
        <v>1</v>
      </c>
      <c r="Y252" s="211">
        <v>0</v>
      </c>
      <c r="Z252" s="211">
        <v>0</v>
      </c>
      <c r="AA252" s="211">
        <v>0</v>
      </c>
      <c r="AB252" s="211">
        <v>0</v>
      </c>
      <c r="AC252" s="211">
        <v>0</v>
      </c>
      <c r="AD252" s="211">
        <v>0</v>
      </c>
      <c r="AE252" s="211">
        <v>0</v>
      </c>
      <c r="AF252" s="214">
        <v>0</v>
      </c>
      <c r="AG252" s="211">
        <v>612.78</v>
      </c>
      <c r="AH252" s="214">
        <f t="shared" si="64"/>
        <v>3249.9754780229587</v>
      </c>
      <c r="AI252" s="211">
        <v>0</v>
      </c>
      <c r="AJ252" s="211">
        <v>0</v>
      </c>
      <c r="AK252" s="211">
        <v>0</v>
      </c>
      <c r="AL252" s="214">
        <v>0</v>
      </c>
      <c r="AM252" s="211">
        <v>0</v>
      </c>
      <c r="AN252" s="211">
        <v>0</v>
      </c>
      <c r="AO252" s="214">
        <v>0</v>
      </c>
      <c r="AP252" s="211">
        <v>0</v>
      </c>
      <c r="AQ252" s="211">
        <v>0</v>
      </c>
      <c r="AR252" s="211">
        <v>0</v>
      </c>
      <c r="AS252" s="211"/>
    </row>
    <row r="253" spans="1:45" s="148" customFormat="1" ht="36" customHeight="1" x14ac:dyDescent="0.25">
      <c r="A253" s="148">
        <v>1</v>
      </c>
      <c r="B253" s="143">
        <f>SUBTOTAL(103,$A$16:A253)</f>
        <v>233</v>
      </c>
      <c r="C253" s="144" t="s">
        <v>1146</v>
      </c>
      <c r="D253" s="145">
        <v>1959</v>
      </c>
      <c r="E253" s="145"/>
      <c r="F253" s="146" t="s">
        <v>264</v>
      </c>
      <c r="G253" s="145">
        <v>5</v>
      </c>
      <c r="H253" s="145" t="s">
        <v>347</v>
      </c>
      <c r="I253" s="142">
        <v>6261.25</v>
      </c>
      <c r="J253" s="142">
        <v>4642.6499999999996</v>
      </c>
      <c r="K253" s="142">
        <v>2995.37</v>
      </c>
      <c r="L253" s="165">
        <v>118</v>
      </c>
      <c r="M253" s="145" t="s">
        <v>262</v>
      </c>
      <c r="N253" s="145" t="s">
        <v>266</v>
      </c>
      <c r="O253" s="147" t="s">
        <v>1281</v>
      </c>
      <c r="P253" s="142">
        <v>8000402.0100000007</v>
      </c>
      <c r="Q253" s="142">
        <v>0</v>
      </c>
      <c r="R253" s="142">
        <v>0</v>
      </c>
      <c r="S253" s="142">
        <f t="shared" si="57"/>
        <v>8000402.0100000007</v>
      </c>
      <c r="T253" s="142">
        <f t="shared" si="49"/>
        <v>1277.7643457776005</v>
      </c>
      <c r="U253" s="142">
        <f t="shared" si="63"/>
        <v>2251.1173402116192</v>
      </c>
      <c r="V253" s="213">
        <f t="shared" si="58"/>
        <v>2251.1173402116192</v>
      </c>
      <c r="W253" s="213">
        <f t="shared" si="59"/>
        <v>973.35299443401868</v>
      </c>
      <c r="X253" s="148" t="b">
        <f t="shared" si="60"/>
        <v>1</v>
      </c>
      <c r="Y253" s="211">
        <v>0</v>
      </c>
      <c r="Z253" s="211">
        <v>0</v>
      </c>
      <c r="AA253" s="211">
        <v>0</v>
      </c>
      <c r="AB253" s="211">
        <v>0</v>
      </c>
      <c r="AC253" s="211">
        <v>0</v>
      </c>
      <c r="AD253" s="211">
        <v>0</v>
      </c>
      <c r="AE253" s="211">
        <v>0</v>
      </c>
      <c r="AF253" s="214">
        <v>0</v>
      </c>
      <c r="AG253" s="211">
        <v>1580.66</v>
      </c>
      <c r="AH253" s="214">
        <f t="shared" si="64"/>
        <v>2251.1173402116192</v>
      </c>
      <c r="AI253" s="211">
        <v>0</v>
      </c>
      <c r="AJ253" s="211">
        <v>0</v>
      </c>
      <c r="AK253" s="211">
        <v>0</v>
      </c>
      <c r="AL253" s="214">
        <v>0</v>
      </c>
      <c r="AM253" s="211">
        <v>0</v>
      </c>
      <c r="AN253" s="211">
        <v>0</v>
      </c>
      <c r="AO253" s="214">
        <v>0</v>
      </c>
      <c r="AP253" s="211">
        <v>0</v>
      </c>
      <c r="AQ253" s="211">
        <v>0</v>
      </c>
      <c r="AR253" s="211">
        <v>0</v>
      </c>
      <c r="AS253" s="211"/>
    </row>
    <row r="254" spans="1:45" s="148" customFormat="1" ht="36" customHeight="1" x14ac:dyDescent="0.25">
      <c r="A254" s="148">
        <v>1</v>
      </c>
      <c r="B254" s="143">
        <f>SUBTOTAL(103,$A$16:A254)</f>
        <v>234</v>
      </c>
      <c r="C254" s="144" t="s">
        <v>1147</v>
      </c>
      <c r="D254" s="145">
        <v>1956</v>
      </c>
      <c r="E254" s="145"/>
      <c r="F254" s="146" t="s">
        <v>264</v>
      </c>
      <c r="G254" s="145">
        <v>2</v>
      </c>
      <c r="H254" s="145" t="s">
        <v>299</v>
      </c>
      <c r="I254" s="142">
        <v>525.29999999999995</v>
      </c>
      <c r="J254" s="142">
        <v>480.3</v>
      </c>
      <c r="K254" s="142">
        <v>480.3</v>
      </c>
      <c r="L254" s="165">
        <v>31</v>
      </c>
      <c r="M254" s="145" t="s">
        <v>262</v>
      </c>
      <c r="N254" s="145" t="s">
        <v>266</v>
      </c>
      <c r="O254" s="147" t="s">
        <v>680</v>
      </c>
      <c r="P254" s="142">
        <v>1685713.47</v>
      </c>
      <c r="Q254" s="142">
        <v>0</v>
      </c>
      <c r="R254" s="142">
        <v>0</v>
      </c>
      <c r="S254" s="142">
        <f t="shared" si="57"/>
        <v>1685713.47</v>
      </c>
      <c r="T254" s="142">
        <f t="shared" si="49"/>
        <v>3209.0490576813254</v>
      </c>
      <c r="U254" s="142">
        <f t="shared" si="63"/>
        <v>8585.684180849039</v>
      </c>
      <c r="V254" s="213">
        <f t="shared" si="58"/>
        <v>8585.684180849039</v>
      </c>
      <c r="W254" s="213">
        <f t="shared" si="59"/>
        <v>5376.6351231677136</v>
      </c>
      <c r="X254" s="148" t="b">
        <f t="shared" si="60"/>
        <v>1</v>
      </c>
      <c r="Y254" s="211">
        <v>0</v>
      </c>
      <c r="Z254" s="211">
        <v>0</v>
      </c>
      <c r="AA254" s="211">
        <v>0</v>
      </c>
      <c r="AB254" s="211">
        <v>0</v>
      </c>
      <c r="AC254" s="211">
        <v>0</v>
      </c>
      <c r="AD254" s="211">
        <v>0</v>
      </c>
      <c r="AE254" s="211">
        <v>0</v>
      </c>
      <c r="AF254" s="214">
        <v>0</v>
      </c>
      <c r="AG254" s="211">
        <v>0</v>
      </c>
      <c r="AH254" s="211">
        <v>0</v>
      </c>
      <c r="AI254" s="211">
        <v>0</v>
      </c>
      <c r="AJ254" s="211">
        <v>0</v>
      </c>
      <c r="AK254" s="211">
        <v>639.89</v>
      </c>
      <c r="AL254" s="214">
        <f>7048.18*AK254/I254</f>
        <v>8585.684180849039</v>
      </c>
      <c r="AM254" s="211">
        <v>0</v>
      </c>
      <c r="AN254" s="211">
        <v>0</v>
      </c>
      <c r="AO254" s="214">
        <v>0</v>
      </c>
      <c r="AP254" s="211">
        <v>0</v>
      </c>
      <c r="AQ254" s="211">
        <v>0</v>
      </c>
      <c r="AR254" s="211">
        <v>0</v>
      </c>
      <c r="AS254" s="211"/>
    </row>
    <row r="255" spans="1:45" s="148" customFormat="1" ht="36" customHeight="1" x14ac:dyDescent="0.25">
      <c r="A255" s="148">
        <v>1</v>
      </c>
      <c r="B255" s="143">
        <f>SUBTOTAL(103,$A$16:A255)</f>
        <v>235</v>
      </c>
      <c r="C255" s="144" t="s">
        <v>1148</v>
      </c>
      <c r="D255" s="145">
        <v>1978</v>
      </c>
      <c r="E255" s="145"/>
      <c r="F255" s="146" t="s">
        <v>264</v>
      </c>
      <c r="G255" s="145">
        <v>9</v>
      </c>
      <c r="H255" s="145" t="s">
        <v>2204</v>
      </c>
      <c r="I255" s="142">
        <v>12893.2</v>
      </c>
      <c r="J255" s="142">
        <v>12893.2</v>
      </c>
      <c r="K255" s="142">
        <v>12893.2</v>
      </c>
      <c r="L255" s="165">
        <v>493</v>
      </c>
      <c r="M255" s="145" t="s">
        <v>262</v>
      </c>
      <c r="N255" s="145" t="s">
        <v>266</v>
      </c>
      <c r="O255" s="147" t="s">
        <v>1281</v>
      </c>
      <c r="P255" s="142">
        <v>3785233.7800000003</v>
      </c>
      <c r="Q255" s="142">
        <v>0</v>
      </c>
      <c r="R255" s="142">
        <v>0</v>
      </c>
      <c r="S255" s="142">
        <f t="shared" si="57"/>
        <v>3785233.7800000003</v>
      </c>
      <c r="T255" s="142">
        <f t="shared" si="49"/>
        <v>293.58373251016042</v>
      </c>
      <c r="U255" s="142">
        <f t="shared" si="63"/>
        <v>1323.0460645921883</v>
      </c>
      <c r="V255" s="213">
        <f t="shared" si="58"/>
        <v>1323.0460645921883</v>
      </c>
      <c r="W255" s="213">
        <f t="shared" si="59"/>
        <v>1029.4623320820278</v>
      </c>
      <c r="X255" s="148" t="b">
        <f t="shared" si="60"/>
        <v>1</v>
      </c>
      <c r="Y255" s="211">
        <v>0</v>
      </c>
      <c r="Z255" s="211">
        <v>0</v>
      </c>
      <c r="AA255" s="211">
        <v>0</v>
      </c>
      <c r="AB255" s="211">
        <v>0</v>
      </c>
      <c r="AC255" s="211">
        <v>0</v>
      </c>
      <c r="AD255" s="211">
        <v>0</v>
      </c>
      <c r="AE255" s="211">
        <v>0</v>
      </c>
      <c r="AF255" s="214">
        <v>0</v>
      </c>
      <c r="AG255" s="211">
        <v>1913</v>
      </c>
      <c r="AH255" s="214">
        <f>8917.04*AG255/I255</f>
        <v>1323.0460645921883</v>
      </c>
      <c r="AI255" s="211">
        <v>0</v>
      </c>
      <c r="AJ255" s="211">
        <v>0</v>
      </c>
      <c r="AK255" s="211">
        <v>0</v>
      </c>
      <c r="AL255" s="214">
        <v>0</v>
      </c>
      <c r="AM255" s="211">
        <v>0</v>
      </c>
      <c r="AN255" s="211">
        <v>0</v>
      </c>
      <c r="AO255" s="214">
        <v>0</v>
      </c>
      <c r="AP255" s="211">
        <v>0</v>
      </c>
      <c r="AQ255" s="211">
        <v>0</v>
      </c>
      <c r="AR255" s="211">
        <v>0</v>
      </c>
      <c r="AS255" s="211"/>
    </row>
    <row r="256" spans="1:45" s="148" customFormat="1" ht="36" customHeight="1" x14ac:dyDescent="0.25">
      <c r="A256" s="148">
        <v>1</v>
      </c>
      <c r="B256" s="143">
        <f>SUBTOTAL(103,$A$16:A256)</f>
        <v>236</v>
      </c>
      <c r="C256" s="144" t="s">
        <v>1152</v>
      </c>
      <c r="D256" s="145">
        <v>1982</v>
      </c>
      <c r="E256" s="145"/>
      <c r="F256" s="146" t="s">
        <v>264</v>
      </c>
      <c r="G256" s="145">
        <v>9</v>
      </c>
      <c r="H256" s="145" t="s">
        <v>299</v>
      </c>
      <c r="I256" s="142">
        <v>4642.08</v>
      </c>
      <c r="J256" s="142">
        <v>4642.08</v>
      </c>
      <c r="K256" s="142">
        <v>4642.08</v>
      </c>
      <c r="L256" s="165">
        <v>170</v>
      </c>
      <c r="M256" s="145" t="s">
        <v>262</v>
      </c>
      <c r="N256" s="145" t="s">
        <v>266</v>
      </c>
      <c r="O256" s="147" t="s">
        <v>679</v>
      </c>
      <c r="P256" s="142">
        <v>2272822.6599999997</v>
      </c>
      <c r="Q256" s="142">
        <v>0</v>
      </c>
      <c r="R256" s="142">
        <v>0</v>
      </c>
      <c r="S256" s="142">
        <f t="shared" si="57"/>
        <v>2272822.6599999997</v>
      </c>
      <c r="T256" s="142">
        <f t="shared" si="49"/>
        <v>489.61298814324607</v>
      </c>
      <c r="U256" s="142">
        <v>560.82000000000005</v>
      </c>
      <c r="V256" s="213">
        <f t="shared" si="58"/>
        <v>560.82000000000005</v>
      </c>
      <c r="W256" s="213">
        <f t="shared" si="59"/>
        <v>71.207011856753979</v>
      </c>
      <c r="X256" s="148" t="b">
        <f t="shared" si="60"/>
        <v>1</v>
      </c>
      <c r="Y256" s="211">
        <v>113.09</v>
      </c>
      <c r="Z256" s="211">
        <v>262.75</v>
      </c>
      <c r="AA256" s="211">
        <v>0</v>
      </c>
      <c r="AB256" s="211">
        <v>184.98</v>
      </c>
      <c r="AC256" s="211">
        <v>0</v>
      </c>
      <c r="AD256" s="211">
        <v>0</v>
      </c>
      <c r="AE256" s="211">
        <v>0</v>
      </c>
      <c r="AF256" s="214">
        <v>0</v>
      </c>
      <c r="AG256" s="211">
        <v>0</v>
      </c>
      <c r="AH256" s="211">
        <v>0</v>
      </c>
      <c r="AI256" s="211">
        <v>0</v>
      </c>
      <c r="AJ256" s="211">
        <v>0</v>
      </c>
      <c r="AK256" s="211">
        <v>0</v>
      </c>
      <c r="AL256" s="214">
        <v>0</v>
      </c>
      <c r="AM256" s="211">
        <v>0</v>
      </c>
      <c r="AN256" s="211">
        <v>0</v>
      </c>
      <c r="AO256" s="214">
        <v>0</v>
      </c>
      <c r="AP256" s="211">
        <v>0</v>
      </c>
      <c r="AQ256" s="211">
        <v>0</v>
      </c>
      <c r="AR256" s="211">
        <v>0</v>
      </c>
      <c r="AS256" s="211"/>
    </row>
    <row r="257" spans="1:45" s="148" customFormat="1" ht="36" customHeight="1" x14ac:dyDescent="0.25">
      <c r="A257" s="148">
        <v>1</v>
      </c>
      <c r="B257" s="143">
        <f>SUBTOTAL(103,$A$16:A257)</f>
        <v>237</v>
      </c>
      <c r="C257" s="144" t="s">
        <v>1153</v>
      </c>
      <c r="D257" s="145">
        <v>1978</v>
      </c>
      <c r="E257" s="145"/>
      <c r="F257" s="146" t="s">
        <v>264</v>
      </c>
      <c r="G257" s="145">
        <v>5</v>
      </c>
      <c r="H257" s="145" t="s">
        <v>366</v>
      </c>
      <c r="I257" s="142">
        <v>6106.27</v>
      </c>
      <c r="J257" s="142">
        <v>4513.8999999999996</v>
      </c>
      <c r="K257" s="142">
        <v>4513.8999999999996</v>
      </c>
      <c r="L257" s="165">
        <v>207</v>
      </c>
      <c r="M257" s="145" t="s">
        <v>262</v>
      </c>
      <c r="N257" s="145" t="s">
        <v>266</v>
      </c>
      <c r="O257" s="147" t="s">
        <v>679</v>
      </c>
      <c r="P257" s="142">
        <v>4444796.6100000003</v>
      </c>
      <c r="Q257" s="142">
        <v>0</v>
      </c>
      <c r="R257" s="142">
        <v>0</v>
      </c>
      <c r="S257" s="142">
        <f t="shared" si="57"/>
        <v>4444796.6100000003</v>
      </c>
      <c r="T257" s="142">
        <f t="shared" si="49"/>
        <v>727.9069890456858</v>
      </c>
      <c r="U257" s="142">
        <f t="shared" ref="U257:U263" si="65">V257</f>
        <v>1875.9565324166801</v>
      </c>
      <c r="V257" s="213">
        <f t="shared" si="58"/>
        <v>1875.9565324166801</v>
      </c>
      <c r="W257" s="213">
        <f t="shared" si="59"/>
        <v>1148.0495433709943</v>
      </c>
      <c r="X257" s="148" t="b">
        <f t="shared" si="60"/>
        <v>1</v>
      </c>
      <c r="Y257" s="211">
        <v>0</v>
      </c>
      <c r="Z257" s="211">
        <v>0</v>
      </c>
      <c r="AA257" s="211">
        <v>0</v>
      </c>
      <c r="AB257" s="211">
        <v>0</v>
      </c>
      <c r="AC257" s="211">
        <v>0</v>
      </c>
      <c r="AD257" s="211">
        <v>0</v>
      </c>
      <c r="AE257" s="211">
        <v>0</v>
      </c>
      <c r="AF257" s="214">
        <v>0</v>
      </c>
      <c r="AG257" s="211">
        <v>1284.6300000000001</v>
      </c>
      <c r="AH257" s="214">
        <f t="shared" ref="AH257:AH263" si="66">8917.04*AG257/I257</f>
        <v>1875.9565324166801</v>
      </c>
      <c r="AI257" s="211">
        <v>0</v>
      </c>
      <c r="AJ257" s="211">
        <v>0</v>
      </c>
      <c r="AK257" s="211">
        <v>0</v>
      </c>
      <c r="AL257" s="214">
        <v>0</v>
      </c>
      <c r="AM257" s="211">
        <v>0</v>
      </c>
      <c r="AN257" s="211">
        <v>0</v>
      </c>
      <c r="AO257" s="214">
        <v>0</v>
      </c>
      <c r="AP257" s="211">
        <v>0</v>
      </c>
      <c r="AQ257" s="211">
        <v>0</v>
      </c>
      <c r="AR257" s="211">
        <v>0</v>
      </c>
      <c r="AS257" s="211"/>
    </row>
    <row r="258" spans="1:45" s="148" customFormat="1" ht="36" customHeight="1" x14ac:dyDescent="0.25">
      <c r="A258" s="148">
        <v>1</v>
      </c>
      <c r="B258" s="143">
        <f>SUBTOTAL(103,$A$16:A258)</f>
        <v>238</v>
      </c>
      <c r="C258" s="144" t="s">
        <v>1154</v>
      </c>
      <c r="D258" s="145">
        <v>1937</v>
      </c>
      <c r="E258" s="145"/>
      <c r="F258" s="146" t="s">
        <v>264</v>
      </c>
      <c r="G258" s="145">
        <v>3</v>
      </c>
      <c r="H258" s="145" t="s">
        <v>304</v>
      </c>
      <c r="I258" s="142">
        <v>1443.5</v>
      </c>
      <c r="J258" s="142">
        <v>976.1</v>
      </c>
      <c r="K258" s="142">
        <v>976.1</v>
      </c>
      <c r="L258" s="165">
        <v>60</v>
      </c>
      <c r="M258" s="145" t="s">
        <v>262</v>
      </c>
      <c r="N258" s="145" t="s">
        <v>279</v>
      </c>
      <c r="O258" s="147" t="s">
        <v>265</v>
      </c>
      <c r="P258" s="142">
        <v>3526049.4499999997</v>
      </c>
      <c r="Q258" s="142">
        <v>0</v>
      </c>
      <c r="R258" s="142">
        <v>0</v>
      </c>
      <c r="S258" s="142">
        <f t="shared" si="57"/>
        <v>3526049.4499999997</v>
      </c>
      <c r="T258" s="142">
        <f t="shared" si="49"/>
        <v>2442.7083131278141</v>
      </c>
      <c r="U258" s="142">
        <f t="shared" si="65"/>
        <v>5181.3963566331831</v>
      </c>
      <c r="V258" s="213">
        <f t="shared" si="58"/>
        <v>5181.3963566331831</v>
      </c>
      <c r="W258" s="213">
        <f t="shared" si="59"/>
        <v>2738.688043505369</v>
      </c>
      <c r="X258" s="148" t="b">
        <f t="shared" si="60"/>
        <v>1</v>
      </c>
      <c r="Y258" s="211">
        <v>0</v>
      </c>
      <c r="Z258" s="211">
        <v>0</v>
      </c>
      <c r="AA258" s="211">
        <v>0</v>
      </c>
      <c r="AB258" s="211">
        <v>0</v>
      </c>
      <c r="AC258" s="211">
        <v>0</v>
      </c>
      <c r="AD258" s="211">
        <v>0</v>
      </c>
      <c r="AE258" s="211">
        <v>0</v>
      </c>
      <c r="AF258" s="214">
        <v>0</v>
      </c>
      <c r="AG258" s="211">
        <v>838.77</v>
      </c>
      <c r="AH258" s="214">
        <f t="shared" si="66"/>
        <v>5181.3963566331831</v>
      </c>
      <c r="AI258" s="211">
        <v>0</v>
      </c>
      <c r="AJ258" s="211">
        <v>0</v>
      </c>
      <c r="AK258" s="211">
        <v>0</v>
      </c>
      <c r="AL258" s="214">
        <v>0</v>
      </c>
      <c r="AM258" s="211">
        <v>0</v>
      </c>
      <c r="AN258" s="211">
        <v>0</v>
      </c>
      <c r="AO258" s="214">
        <v>0</v>
      </c>
      <c r="AP258" s="211">
        <v>0</v>
      </c>
      <c r="AQ258" s="211">
        <v>0</v>
      </c>
      <c r="AR258" s="211">
        <v>0</v>
      </c>
      <c r="AS258" s="211"/>
    </row>
    <row r="259" spans="1:45" s="148" customFormat="1" ht="36" customHeight="1" x14ac:dyDescent="0.25">
      <c r="A259" s="148">
        <v>1</v>
      </c>
      <c r="B259" s="143">
        <f>SUBTOTAL(103,$A$16:A259)</f>
        <v>239</v>
      </c>
      <c r="C259" s="144" t="s">
        <v>1155</v>
      </c>
      <c r="D259" s="145">
        <v>1973</v>
      </c>
      <c r="E259" s="145"/>
      <c r="F259" s="146" t="s">
        <v>264</v>
      </c>
      <c r="G259" s="145">
        <v>5</v>
      </c>
      <c r="H259" s="145" t="s">
        <v>366</v>
      </c>
      <c r="I259" s="142">
        <v>5659.64</v>
      </c>
      <c r="J259" s="142">
        <v>4429.9399999999996</v>
      </c>
      <c r="K259" s="142">
        <v>4365.74</v>
      </c>
      <c r="L259" s="165">
        <v>213</v>
      </c>
      <c r="M259" s="145" t="s">
        <v>262</v>
      </c>
      <c r="N259" s="145" t="s">
        <v>266</v>
      </c>
      <c r="O259" s="147" t="s">
        <v>677</v>
      </c>
      <c r="P259" s="142">
        <v>5490389.4400000004</v>
      </c>
      <c r="Q259" s="142">
        <v>0</v>
      </c>
      <c r="R259" s="142">
        <v>0</v>
      </c>
      <c r="S259" s="142">
        <f t="shared" si="57"/>
        <v>5490389.4400000004</v>
      </c>
      <c r="T259" s="142">
        <f t="shared" si="49"/>
        <v>970.09517213108961</v>
      </c>
      <c r="U259" s="142">
        <f t="shared" si="65"/>
        <v>3809.6774211787324</v>
      </c>
      <c r="V259" s="213">
        <f t="shared" si="58"/>
        <v>3809.6774211787324</v>
      </c>
      <c r="W259" s="213">
        <f t="shared" si="59"/>
        <v>2839.582249047643</v>
      </c>
      <c r="X259" s="148" t="b">
        <f t="shared" si="60"/>
        <v>1</v>
      </c>
      <c r="Y259" s="211">
        <v>0</v>
      </c>
      <c r="Z259" s="211">
        <v>0</v>
      </c>
      <c r="AA259" s="211">
        <v>0</v>
      </c>
      <c r="AB259" s="211">
        <v>0</v>
      </c>
      <c r="AC259" s="211">
        <v>0</v>
      </c>
      <c r="AD259" s="211">
        <v>0</v>
      </c>
      <c r="AE259" s="211">
        <v>0</v>
      </c>
      <c r="AF259" s="214">
        <v>0</v>
      </c>
      <c r="AG259" s="211">
        <v>2418</v>
      </c>
      <c r="AH259" s="214">
        <f t="shared" si="66"/>
        <v>3809.6774211787324</v>
      </c>
      <c r="AI259" s="211">
        <v>0</v>
      </c>
      <c r="AJ259" s="211">
        <v>0</v>
      </c>
      <c r="AK259" s="211">
        <v>0</v>
      </c>
      <c r="AL259" s="214">
        <v>0</v>
      </c>
      <c r="AM259" s="211">
        <v>0</v>
      </c>
      <c r="AN259" s="211">
        <v>0</v>
      </c>
      <c r="AO259" s="214">
        <v>0</v>
      </c>
      <c r="AP259" s="211">
        <v>0</v>
      </c>
      <c r="AQ259" s="211">
        <v>0</v>
      </c>
      <c r="AR259" s="211">
        <v>0</v>
      </c>
      <c r="AS259" s="211"/>
    </row>
    <row r="260" spans="1:45" s="148" customFormat="1" ht="36" customHeight="1" x14ac:dyDescent="0.25">
      <c r="A260" s="148">
        <v>1</v>
      </c>
      <c r="B260" s="143">
        <f>SUBTOTAL(103,$A$16:A260)</f>
        <v>240</v>
      </c>
      <c r="C260" s="144" t="s">
        <v>1157</v>
      </c>
      <c r="D260" s="145">
        <v>1967</v>
      </c>
      <c r="E260" s="145"/>
      <c r="F260" s="146" t="s">
        <v>264</v>
      </c>
      <c r="G260" s="145">
        <v>5</v>
      </c>
      <c r="H260" s="145" t="s">
        <v>304</v>
      </c>
      <c r="I260" s="142">
        <v>5485.29</v>
      </c>
      <c r="J260" s="142">
        <v>3346.19</v>
      </c>
      <c r="K260" s="142">
        <v>3187.4</v>
      </c>
      <c r="L260" s="165">
        <v>153</v>
      </c>
      <c r="M260" s="145" t="s">
        <v>262</v>
      </c>
      <c r="N260" s="145" t="s">
        <v>266</v>
      </c>
      <c r="O260" s="147" t="s">
        <v>1280</v>
      </c>
      <c r="P260" s="142">
        <v>4738452.92</v>
      </c>
      <c r="Q260" s="142">
        <v>0</v>
      </c>
      <c r="R260" s="142">
        <v>0</v>
      </c>
      <c r="S260" s="142">
        <f t="shared" si="57"/>
        <v>4738452.92</v>
      </c>
      <c r="T260" s="142">
        <f t="shared" si="49"/>
        <v>863.84729339743205</v>
      </c>
      <c r="U260" s="142">
        <f t="shared" si="65"/>
        <v>1909.4624320683138</v>
      </c>
      <c r="V260" s="213">
        <f t="shared" si="58"/>
        <v>1909.4624320683138</v>
      </c>
      <c r="W260" s="213">
        <f t="shared" si="59"/>
        <v>1045.6151386708816</v>
      </c>
      <c r="X260" s="148" t="b">
        <f t="shared" si="60"/>
        <v>1</v>
      </c>
      <c r="Y260" s="211">
        <v>0</v>
      </c>
      <c r="Z260" s="211">
        <v>0</v>
      </c>
      <c r="AA260" s="211">
        <v>0</v>
      </c>
      <c r="AB260" s="211">
        <v>0</v>
      </c>
      <c r="AC260" s="211">
        <v>0</v>
      </c>
      <c r="AD260" s="211">
        <v>0</v>
      </c>
      <c r="AE260" s="211">
        <v>0</v>
      </c>
      <c r="AF260" s="214">
        <v>0</v>
      </c>
      <c r="AG260" s="211">
        <v>1174.5999999999999</v>
      </c>
      <c r="AH260" s="214">
        <f t="shared" si="66"/>
        <v>1909.4624320683138</v>
      </c>
      <c r="AI260" s="211">
        <v>0</v>
      </c>
      <c r="AJ260" s="211">
        <v>0</v>
      </c>
      <c r="AK260" s="211">
        <v>0</v>
      </c>
      <c r="AL260" s="214">
        <v>0</v>
      </c>
      <c r="AM260" s="211">
        <v>0</v>
      </c>
      <c r="AN260" s="211">
        <v>0</v>
      </c>
      <c r="AO260" s="214">
        <v>0</v>
      </c>
      <c r="AP260" s="211">
        <v>0</v>
      </c>
      <c r="AQ260" s="211">
        <v>0</v>
      </c>
      <c r="AR260" s="211">
        <v>0</v>
      </c>
      <c r="AS260" s="211"/>
    </row>
    <row r="261" spans="1:45" s="148" customFormat="1" ht="36" customHeight="1" x14ac:dyDescent="0.25">
      <c r="A261" s="148">
        <v>1</v>
      </c>
      <c r="B261" s="143">
        <f>SUBTOTAL(103,$A$16:A261)</f>
        <v>241</v>
      </c>
      <c r="C261" s="144" t="s">
        <v>1158</v>
      </c>
      <c r="D261" s="145">
        <v>1990</v>
      </c>
      <c r="E261" s="145"/>
      <c r="F261" s="146" t="s">
        <v>264</v>
      </c>
      <c r="G261" s="145">
        <v>2</v>
      </c>
      <c r="H261" s="145" t="s">
        <v>299</v>
      </c>
      <c r="I261" s="142">
        <v>568.29999999999995</v>
      </c>
      <c r="J261" s="142">
        <v>317</v>
      </c>
      <c r="K261" s="142">
        <v>317</v>
      </c>
      <c r="L261" s="165">
        <v>31</v>
      </c>
      <c r="M261" s="145" t="s">
        <v>262</v>
      </c>
      <c r="N261" s="145" t="s">
        <v>263</v>
      </c>
      <c r="O261" s="147" t="s">
        <v>265</v>
      </c>
      <c r="P261" s="142">
        <v>2182746.96</v>
      </c>
      <c r="Q261" s="142">
        <v>0</v>
      </c>
      <c r="R261" s="142">
        <v>0</v>
      </c>
      <c r="S261" s="142">
        <f t="shared" si="57"/>
        <v>2182746.96</v>
      </c>
      <c r="T261" s="142">
        <f t="shared" si="49"/>
        <v>3840.8357557628015</v>
      </c>
      <c r="U261" s="142">
        <f t="shared" si="65"/>
        <v>7596.5084385007922</v>
      </c>
      <c r="V261" s="213">
        <f t="shared" si="58"/>
        <v>7596.5084385007922</v>
      </c>
      <c r="W261" s="213">
        <f t="shared" si="59"/>
        <v>3755.6726827379907</v>
      </c>
      <c r="X261" s="148" t="b">
        <f t="shared" si="60"/>
        <v>1</v>
      </c>
      <c r="Y261" s="211">
        <v>0</v>
      </c>
      <c r="Z261" s="211">
        <v>0</v>
      </c>
      <c r="AA261" s="211">
        <v>0</v>
      </c>
      <c r="AB261" s="211">
        <v>0</v>
      </c>
      <c r="AC261" s="211">
        <v>0</v>
      </c>
      <c r="AD261" s="211">
        <v>0</v>
      </c>
      <c r="AE261" s="211">
        <v>0</v>
      </c>
      <c r="AF261" s="214">
        <v>0</v>
      </c>
      <c r="AG261" s="211">
        <v>484.14</v>
      </c>
      <c r="AH261" s="214">
        <f t="shared" si="66"/>
        <v>7596.5084385007922</v>
      </c>
      <c r="AI261" s="211">
        <v>0</v>
      </c>
      <c r="AJ261" s="211">
        <v>0</v>
      </c>
      <c r="AK261" s="211">
        <v>0</v>
      </c>
      <c r="AL261" s="214">
        <v>0</v>
      </c>
      <c r="AM261" s="211">
        <v>0</v>
      </c>
      <c r="AN261" s="211">
        <v>0</v>
      </c>
      <c r="AO261" s="214">
        <v>0</v>
      </c>
      <c r="AP261" s="211">
        <v>0</v>
      </c>
      <c r="AQ261" s="211">
        <v>0</v>
      </c>
      <c r="AR261" s="211">
        <v>0</v>
      </c>
      <c r="AS261" s="211"/>
    </row>
    <row r="262" spans="1:45" s="148" customFormat="1" ht="36" customHeight="1" x14ac:dyDescent="0.25">
      <c r="A262" s="148">
        <v>1</v>
      </c>
      <c r="B262" s="143">
        <f>SUBTOTAL(103,$A$16:A262)</f>
        <v>242</v>
      </c>
      <c r="C262" s="144" t="s">
        <v>1317</v>
      </c>
      <c r="D262" s="145">
        <v>1820</v>
      </c>
      <c r="E262" s="145"/>
      <c r="F262" s="146" t="s">
        <v>264</v>
      </c>
      <c r="G262" s="145">
        <v>2</v>
      </c>
      <c r="H262" s="145" t="s">
        <v>299</v>
      </c>
      <c r="I262" s="142">
        <v>973.3</v>
      </c>
      <c r="J262" s="142">
        <v>527.20000000000005</v>
      </c>
      <c r="K262" s="142">
        <v>527.20000000000005</v>
      </c>
      <c r="L262" s="165">
        <v>26</v>
      </c>
      <c r="M262" s="145" t="s">
        <v>262</v>
      </c>
      <c r="N262" s="145" t="s">
        <v>266</v>
      </c>
      <c r="O262" s="147" t="s">
        <v>1049</v>
      </c>
      <c r="P262" s="142">
        <v>1724602.98</v>
      </c>
      <c r="Q262" s="142">
        <v>0</v>
      </c>
      <c r="R262" s="142">
        <v>0</v>
      </c>
      <c r="S262" s="142">
        <f t="shared" si="57"/>
        <v>1724602.98</v>
      </c>
      <c r="T262" s="142">
        <f t="shared" si="49"/>
        <v>1771.9130586663928</v>
      </c>
      <c r="U262" s="142">
        <f t="shared" si="65"/>
        <v>4832.0407241343883</v>
      </c>
      <c r="V262" s="213">
        <f t="shared" si="58"/>
        <v>4832.0407241343883</v>
      </c>
      <c r="W262" s="213">
        <f t="shared" si="59"/>
        <v>3060.1276654679955</v>
      </c>
      <c r="X262" s="148" t="b">
        <f t="shared" si="60"/>
        <v>1</v>
      </c>
      <c r="Y262" s="211">
        <v>0</v>
      </c>
      <c r="Z262" s="211">
        <v>0</v>
      </c>
      <c r="AA262" s="211">
        <v>0</v>
      </c>
      <c r="AB262" s="211">
        <v>0</v>
      </c>
      <c r="AC262" s="211">
        <v>0</v>
      </c>
      <c r="AD262" s="211">
        <v>0</v>
      </c>
      <c r="AE262" s="211">
        <v>0</v>
      </c>
      <c r="AF262" s="214">
        <v>0</v>
      </c>
      <c r="AG262" s="211">
        <v>527.41999999999996</v>
      </c>
      <c r="AH262" s="214">
        <f t="shared" si="66"/>
        <v>4832.0407241343883</v>
      </c>
      <c r="AI262" s="211">
        <v>0</v>
      </c>
      <c r="AJ262" s="211">
        <v>0</v>
      </c>
      <c r="AK262" s="211">
        <v>0</v>
      </c>
      <c r="AL262" s="214">
        <v>0</v>
      </c>
      <c r="AM262" s="211">
        <v>0</v>
      </c>
      <c r="AN262" s="211">
        <v>0</v>
      </c>
      <c r="AO262" s="214">
        <v>0</v>
      </c>
      <c r="AP262" s="211">
        <v>0</v>
      </c>
      <c r="AQ262" s="211">
        <v>0</v>
      </c>
      <c r="AR262" s="211">
        <v>0</v>
      </c>
      <c r="AS262" s="211"/>
    </row>
    <row r="263" spans="1:45" s="148" customFormat="1" ht="36" customHeight="1" x14ac:dyDescent="0.25">
      <c r="A263" s="148">
        <v>1</v>
      </c>
      <c r="B263" s="143">
        <f>SUBTOTAL(103,$A$16:A263)</f>
        <v>243</v>
      </c>
      <c r="C263" s="144" t="s">
        <v>1316</v>
      </c>
      <c r="D263" s="145">
        <v>1984</v>
      </c>
      <c r="E263" s="145"/>
      <c r="F263" s="146" t="s">
        <v>314</v>
      </c>
      <c r="G263" s="145">
        <v>2</v>
      </c>
      <c r="H263" s="145" t="s">
        <v>299</v>
      </c>
      <c r="I263" s="142">
        <v>622.79999999999995</v>
      </c>
      <c r="J263" s="142">
        <v>560.29999999999995</v>
      </c>
      <c r="K263" s="142">
        <v>560.29999999999995</v>
      </c>
      <c r="L263" s="165">
        <v>31</v>
      </c>
      <c r="M263" s="145" t="s">
        <v>262</v>
      </c>
      <c r="N263" s="145" t="s">
        <v>266</v>
      </c>
      <c r="O263" s="147" t="s">
        <v>1281</v>
      </c>
      <c r="P263" s="142">
        <v>1598078</v>
      </c>
      <c r="Q263" s="142">
        <v>0</v>
      </c>
      <c r="R263" s="142">
        <v>0</v>
      </c>
      <c r="S263" s="142">
        <f t="shared" si="57"/>
        <v>1598078</v>
      </c>
      <c r="T263" s="142">
        <f t="shared" si="49"/>
        <v>2565.9569685292231</v>
      </c>
      <c r="U263" s="142">
        <f t="shared" si="65"/>
        <v>6865.175834296726</v>
      </c>
      <c r="V263" s="213">
        <f t="shared" si="58"/>
        <v>6865.175834296726</v>
      </c>
      <c r="W263" s="213">
        <f t="shared" si="59"/>
        <v>4299.2188657675033</v>
      </c>
      <c r="X263" s="148" t="b">
        <f t="shared" si="60"/>
        <v>1</v>
      </c>
      <c r="Y263" s="211">
        <v>0</v>
      </c>
      <c r="Z263" s="211">
        <v>0</v>
      </c>
      <c r="AA263" s="211">
        <v>0</v>
      </c>
      <c r="AB263" s="211">
        <v>0</v>
      </c>
      <c r="AC263" s="211">
        <v>0</v>
      </c>
      <c r="AD263" s="211">
        <v>0</v>
      </c>
      <c r="AE263" s="211">
        <v>0</v>
      </c>
      <c r="AF263" s="214">
        <v>0</v>
      </c>
      <c r="AG263" s="211">
        <v>479.49</v>
      </c>
      <c r="AH263" s="214">
        <f t="shared" si="66"/>
        <v>6865.175834296726</v>
      </c>
      <c r="AI263" s="211">
        <v>0</v>
      </c>
      <c r="AJ263" s="211">
        <v>0</v>
      </c>
      <c r="AK263" s="211">
        <v>0</v>
      </c>
      <c r="AL263" s="214">
        <v>0</v>
      </c>
      <c r="AM263" s="211">
        <v>0</v>
      </c>
      <c r="AN263" s="211">
        <v>0</v>
      </c>
      <c r="AO263" s="214">
        <v>0</v>
      </c>
      <c r="AP263" s="211">
        <v>0</v>
      </c>
      <c r="AQ263" s="211">
        <v>0</v>
      </c>
      <c r="AR263" s="211">
        <v>0</v>
      </c>
      <c r="AS263" s="211"/>
    </row>
    <row r="264" spans="1:45" s="148" customFormat="1" ht="36" customHeight="1" x14ac:dyDescent="0.25">
      <c r="A264" s="148">
        <v>1</v>
      </c>
      <c r="B264" s="143">
        <f>SUBTOTAL(103,$A$16:A264)</f>
        <v>244</v>
      </c>
      <c r="C264" s="144" t="s">
        <v>1517</v>
      </c>
      <c r="D264" s="145">
        <v>1965</v>
      </c>
      <c r="E264" s="145"/>
      <c r="F264" s="146" t="s">
        <v>1536</v>
      </c>
      <c r="G264" s="145">
        <v>5</v>
      </c>
      <c r="H264" s="145" t="s">
        <v>308</v>
      </c>
      <c r="I264" s="142">
        <v>4032.79</v>
      </c>
      <c r="J264" s="142">
        <v>2461.4</v>
      </c>
      <c r="K264" s="142">
        <v>2461.4</v>
      </c>
      <c r="L264" s="165">
        <v>120</v>
      </c>
      <c r="M264" s="145" t="s">
        <v>262</v>
      </c>
      <c r="N264" s="145" t="s">
        <v>266</v>
      </c>
      <c r="O264" s="147" t="s">
        <v>679</v>
      </c>
      <c r="P264" s="142">
        <v>130960.35</v>
      </c>
      <c r="Q264" s="142">
        <v>0</v>
      </c>
      <c r="R264" s="142">
        <v>0</v>
      </c>
      <c r="S264" s="142">
        <f t="shared" si="57"/>
        <v>130960.35</v>
      </c>
      <c r="T264" s="142">
        <f t="shared" si="49"/>
        <v>32.473882845375037</v>
      </c>
      <c r="U264" s="142">
        <v>32.473882845375037</v>
      </c>
      <c r="V264" s="213">
        <f t="shared" ref="V264:V265" si="67">T264</f>
        <v>32.473882845375037</v>
      </c>
      <c r="W264" s="213">
        <f t="shared" si="59"/>
        <v>0</v>
      </c>
      <c r="X264" s="148" t="b">
        <f t="shared" si="60"/>
        <v>1</v>
      </c>
      <c r="Y264" s="211">
        <v>0</v>
      </c>
      <c r="Z264" s="211">
        <v>0</v>
      </c>
      <c r="AA264" s="211">
        <v>0</v>
      </c>
      <c r="AB264" s="211">
        <v>0</v>
      </c>
      <c r="AC264" s="211">
        <v>0</v>
      </c>
      <c r="AD264" s="211">
        <v>0</v>
      </c>
      <c r="AE264" s="211">
        <v>0</v>
      </c>
      <c r="AF264" s="214">
        <v>0</v>
      </c>
      <c r="AG264" s="211">
        <v>0</v>
      </c>
      <c r="AH264" s="211">
        <v>0</v>
      </c>
      <c r="AI264" s="211">
        <v>0</v>
      </c>
      <c r="AJ264" s="211">
        <v>0</v>
      </c>
      <c r="AK264" s="211">
        <v>0</v>
      </c>
      <c r="AL264" s="214">
        <v>0</v>
      </c>
      <c r="AM264" s="211">
        <v>0</v>
      </c>
      <c r="AN264" s="211">
        <v>0</v>
      </c>
      <c r="AO264" s="214">
        <v>0</v>
      </c>
      <c r="AP264" s="211">
        <v>0</v>
      </c>
      <c r="AQ264" s="211">
        <v>0</v>
      </c>
      <c r="AR264" s="211">
        <v>0</v>
      </c>
      <c r="AS264" s="211"/>
    </row>
    <row r="265" spans="1:45" s="148" customFormat="1" ht="36" customHeight="1" x14ac:dyDescent="0.25">
      <c r="A265" s="148">
        <v>1</v>
      </c>
      <c r="B265" s="143">
        <f>SUBTOTAL(103,$A$16:A265)</f>
        <v>245</v>
      </c>
      <c r="C265" s="144" t="s">
        <v>604</v>
      </c>
      <c r="D265" s="145">
        <v>1994</v>
      </c>
      <c r="E265" s="145"/>
      <c r="F265" s="146" t="s">
        <v>264</v>
      </c>
      <c r="G265" s="145">
        <v>9</v>
      </c>
      <c r="H265" s="145" t="s">
        <v>300</v>
      </c>
      <c r="I265" s="142">
        <v>2814.2</v>
      </c>
      <c r="J265" s="142">
        <v>2472.3000000000002</v>
      </c>
      <c r="K265" s="142">
        <v>2197.6999999999998</v>
      </c>
      <c r="L265" s="165">
        <v>95</v>
      </c>
      <c r="M265" s="145" t="s">
        <v>262</v>
      </c>
      <c r="N265" s="145" t="s">
        <v>266</v>
      </c>
      <c r="O265" s="147" t="s">
        <v>677</v>
      </c>
      <c r="P265" s="142">
        <v>105885.54</v>
      </c>
      <c r="Q265" s="142">
        <v>0</v>
      </c>
      <c r="R265" s="142">
        <v>0</v>
      </c>
      <c r="S265" s="142">
        <f>P265-R265-Q265</f>
        <v>105885.54</v>
      </c>
      <c r="T265" s="142">
        <f t="shared" si="49"/>
        <v>37.625449506076329</v>
      </c>
      <c r="U265" s="142">
        <v>37.625449506076329</v>
      </c>
      <c r="V265" s="213">
        <f t="shared" si="67"/>
        <v>37.625449506076329</v>
      </c>
      <c r="W265" s="213">
        <f t="shared" si="59"/>
        <v>0</v>
      </c>
      <c r="X265" s="148" t="b">
        <f t="shared" si="60"/>
        <v>1</v>
      </c>
      <c r="Y265" s="211">
        <v>0</v>
      </c>
      <c r="Z265" s="211">
        <v>0</v>
      </c>
      <c r="AA265" s="211">
        <v>0</v>
      </c>
      <c r="AB265" s="211">
        <v>0</v>
      </c>
      <c r="AC265" s="211">
        <v>0</v>
      </c>
      <c r="AD265" s="211">
        <v>0</v>
      </c>
      <c r="AE265" s="211">
        <v>0</v>
      </c>
      <c r="AF265" s="214">
        <v>0</v>
      </c>
      <c r="AG265" s="211">
        <v>0</v>
      </c>
      <c r="AH265" s="211">
        <v>0</v>
      </c>
      <c r="AI265" s="211">
        <v>0</v>
      </c>
      <c r="AJ265" s="211">
        <v>0</v>
      </c>
      <c r="AK265" s="211">
        <v>0</v>
      </c>
      <c r="AL265" s="214">
        <v>0</v>
      </c>
      <c r="AM265" s="211">
        <v>0</v>
      </c>
      <c r="AN265" s="211">
        <v>0</v>
      </c>
      <c r="AO265" s="214">
        <v>0</v>
      </c>
      <c r="AP265" s="211">
        <v>0</v>
      </c>
      <c r="AQ265" s="211">
        <v>0</v>
      </c>
      <c r="AR265" s="211">
        <v>0</v>
      </c>
      <c r="AS265" s="211"/>
    </row>
    <row r="266" spans="1:45" s="148" customFormat="1" ht="36" customHeight="1" x14ac:dyDescent="0.25">
      <c r="B266" s="144" t="s">
        <v>788</v>
      </c>
      <c r="C266" s="144"/>
      <c r="D266" s="145" t="s">
        <v>862</v>
      </c>
      <c r="E266" s="145" t="s">
        <v>862</v>
      </c>
      <c r="F266" s="145" t="s">
        <v>862</v>
      </c>
      <c r="G266" s="145" t="s">
        <v>862</v>
      </c>
      <c r="H266" s="145" t="s">
        <v>862</v>
      </c>
      <c r="I266" s="149">
        <f>SUM(I267:I271)</f>
        <v>29543.5</v>
      </c>
      <c r="J266" s="149">
        <f>SUM(J267:J271)</f>
        <v>18251.899999999998</v>
      </c>
      <c r="K266" s="149">
        <f>SUM(K267:K271)</f>
        <v>18251.899999999998</v>
      </c>
      <c r="L266" s="210">
        <f>SUM(L267:L271)</f>
        <v>855</v>
      </c>
      <c r="M266" s="145" t="s">
        <v>862</v>
      </c>
      <c r="N266" s="145" t="s">
        <v>862</v>
      </c>
      <c r="O266" s="147" t="s">
        <v>862</v>
      </c>
      <c r="P266" s="142">
        <v>14114868.93</v>
      </c>
      <c r="Q266" s="142">
        <f>SUM(Q267:Q271)</f>
        <v>0</v>
      </c>
      <c r="R266" s="142">
        <f>SUM(R267:R271)</f>
        <v>0</v>
      </c>
      <c r="S266" s="142">
        <f>SUM(S267:S271)</f>
        <v>14114868.93</v>
      </c>
      <c r="T266" s="142">
        <f t="shared" si="49"/>
        <v>477.76563135715134</v>
      </c>
      <c r="U266" s="142">
        <f>MAX(U267:U271)</f>
        <v>1499.0258054453129</v>
      </c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</row>
    <row r="267" spans="1:45" s="148" customFormat="1" ht="36" customHeight="1" x14ac:dyDescent="0.25">
      <c r="A267" s="148">
        <v>1</v>
      </c>
      <c r="B267" s="143">
        <f>SUBTOTAL(103,$A$16:A267)</f>
        <v>246</v>
      </c>
      <c r="C267" s="144" t="s">
        <v>3021</v>
      </c>
      <c r="D267" s="145">
        <v>1981</v>
      </c>
      <c r="E267" s="145"/>
      <c r="F267" s="146" t="s">
        <v>307</v>
      </c>
      <c r="G267" s="145">
        <v>5</v>
      </c>
      <c r="H267" s="145" t="s">
        <v>2204</v>
      </c>
      <c r="I267" s="142">
        <v>9132.7000000000007</v>
      </c>
      <c r="J267" s="142">
        <v>5348.9</v>
      </c>
      <c r="K267" s="142">
        <v>5348.9</v>
      </c>
      <c r="L267" s="165">
        <v>243</v>
      </c>
      <c r="M267" s="145" t="s">
        <v>262</v>
      </c>
      <c r="N267" s="145" t="s">
        <v>266</v>
      </c>
      <c r="O267" s="147" t="s">
        <v>682</v>
      </c>
      <c r="P267" s="142">
        <v>3927547.9699999997</v>
      </c>
      <c r="Q267" s="142">
        <v>0</v>
      </c>
      <c r="R267" s="142">
        <v>0</v>
      </c>
      <c r="S267" s="142">
        <f>P267-Q267-R267</f>
        <v>3927547.9699999997</v>
      </c>
      <c r="T267" s="142">
        <f t="shared" si="49"/>
        <v>430.05332158069348</v>
      </c>
      <c r="U267" s="142">
        <f t="shared" ref="U267:U271" si="68">V267</f>
        <v>1248.3094418956059</v>
      </c>
      <c r="V267" s="213">
        <f t="shared" ref="V267:V271" si="69">Y267+Z267+AA267+AB267+AC267+AF267+AH267+AJ267+AL267+AN267+AO267+AP267+AQ267+AR267</f>
        <v>1248.3094418956059</v>
      </c>
      <c r="W267" s="213">
        <f t="shared" ref="W267:W271" si="70">V267-T267</f>
        <v>818.25612031491244</v>
      </c>
      <c r="X267" s="148" t="b">
        <f t="shared" ref="X267:X271" si="71">V267=U267</f>
        <v>1</v>
      </c>
      <c r="Y267" s="211">
        <v>0</v>
      </c>
      <c r="Z267" s="211">
        <v>0</v>
      </c>
      <c r="AA267" s="211">
        <v>0</v>
      </c>
      <c r="AB267" s="211">
        <v>0</v>
      </c>
      <c r="AC267" s="211">
        <v>0</v>
      </c>
      <c r="AD267" s="211">
        <v>0</v>
      </c>
      <c r="AE267" s="211">
        <v>0</v>
      </c>
      <c r="AF267" s="214">
        <v>0</v>
      </c>
      <c r="AG267" s="211">
        <v>1278.5</v>
      </c>
      <c r="AH267" s="214">
        <f>8917.04*AG267/I267</f>
        <v>1248.3094418956059</v>
      </c>
      <c r="AI267" s="211">
        <v>0</v>
      </c>
      <c r="AJ267" s="211">
        <v>0</v>
      </c>
      <c r="AK267" s="211">
        <v>0</v>
      </c>
      <c r="AL267" s="214">
        <v>0</v>
      </c>
      <c r="AM267" s="211">
        <v>0</v>
      </c>
      <c r="AN267" s="211">
        <v>0</v>
      </c>
      <c r="AO267" s="214">
        <v>0</v>
      </c>
      <c r="AP267" s="211">
        <v>0</v>
      </c>
      <c r="AQ267" s="211">
        <v>0</v>
      </c>
      <c r="AR267" s="211">
        <v>0</v>
      </c>
      <c r="AS267" s="211"/>
    </row>
    <row r="268" spans="1:45" s="148" customFormat="1" ht="36" customHeight="1" x14ac:dyDescent="0.25">
      <c r="A268" s="148">
        <v>1</v>
      </c>
      <c r="B268" s="143">
        <f>SUBTOTAL(103,$A$16:A268)</f>
        <v>247</v>
      </c>
      <c r="C268" s="144" t="s">
        <v>3022</v>
      </c>
      <c r="D268" s="145">
        <v>1988</v>
      </c>
      <c r="E268" s="145"/>
      <c r="F268" s="146" t="s">
        <v>264</v>
      </c>
      <c r="G268" s="145">
        <v>5</v>
      </c>
      <c r="H268" s="145" t="s">
        <v>366</v>
      </c>
      <c r="I268" s="142">
        <v>7301.9</v>
      </c>
      <c r="J268" s="142">
        <v>3924.5</v>
      </c>
      <c r="K268" s="142">
        <v>3924.5</v>
      </c>
      <c r="L268" s="165">
        <v>198</v>
      </c>
      <c r="M268" s="145" t="s">
        <v>262</v>
      </c>
      <c r="N268" s="145" t="s">
        <v>266</v>
      </c>
      <c r="O268" s="147" t="s">
        <v>682</v>
      </c>
      <c r="P268" s="142">
        <v>3307384.7800000003</v>
      </c>
      <c r="Q268" s="142">
        <v>0</v>
      </c>
      <c r="R268" s="142">
        <v>0</v>
      </c>
      <c r="S268" s="142">
        <f>P268-Q268-R268</f>
        <v>3307384.7800000003</v>
      </c>
      <c r="T268" s="142">
        <f t="shared" si="49"/>
        <v>452.94851750914154</v>
      </c>
      <c r="U268" s="142">
        <f t="shared" si="68"/>
        <v>1248.0119144880102</v>
      </c>
      <c r="V268" s="213">
        <f t="shared" si="69"/>
        <v>1248.0119144880102</v>
      </c>
      <c r="W268" s="213">
        <f t="shared" si="70"/>
        <v>795.0633969788687</v>
      </c>
      <c r="X268" s="148" t="b">
        <f t="shared" si="71"/>
        <v>1</v>
      </c>
      <c r="Y268" s="211">
        <v>0</v>
      </c>
      <c r="Z268" s="211">
        <v>0</v>
      </c>
      <c r="AA268" s="211">
        <v>0</v>
      </c>
      <c r="AB268" s="211">
        <v>0</v>
      </c>
      <c r="AC268" s="211">
        <v>0</v>
      </c>
      <c r="AD268" s="211">
        <v>0</v>
      </c>
      <c r="AE268" s="211">
        <v>0</v>
      </c>
      <c r="AF268" s="214">
        <v>0</v>
      </c>
      <c r="AG268" s="211">
        <v>1021.96</v>
      </c>
      <c r="AH268" s="214">
        <f>8917.04*AG268/I268</f>
        <v>1248.0119144880102</v>
      </c>
      <c r="AI268" s="211">
        <v>0</v>
      </c>
      <c r="AJ268" s="211">
        <v>0</v>
      </c>
      <c r="AK268" s="211">
        <v>0</v>
      </c>
      <c r="AL268" s="214">
        <v>0</v>
      </c>
      <c r="AM268" s="211">
        <v>0</v>
      </c>
      <c r="AN268" s="211">
        <v>0</v>
      </c>
      <c r="AO268" s="214">
        <v>0</v>
      </c>
      <c r="AP268" s="211">
        <v>0</v>
      </c>
      <c r="AQ268" s="211">
        <v>0</v>
      </c>
      <c r="AR268" s="211">
        <v>0</v>
      </c>
      <c r="AS268" s="211"/>
    </row>
    <row r="269" spans="1:45" s="148" customFormat="1" ht="36" customHeight="1" x14ac:dyDescent="0.25">
      <c r="A269" s="148">
        <v>1</v>
      </c>
      <c r="B269" s="143">
        <f>SUBTOTAL(103,$A$16:A269)</f>
        <v>248</v>
      </c>
      <c r="C269" s="144" t="s">
        <v>3023</v>
      </c>
      <c r="D269" s="145">
        <v>1979</v>
      </c>
      <c r="E269" s="145"/>
      <c r="F269" s="146" t="s">
        <v>307</v>
      </c>
      <c r="G269" s="145">
        <v>5</v>
      </c>
      <c r="H269" s="145" t="s">
        <v>299</v>
      </c>
      <c r="I269" s="142">
        <v>2660.8</v>
      </c>
      <c r="J269" s="142">
        <v>1869.9</v>
      </c>
      <c r="K269" s="142">
        <v>1869.9</v>
      </c>
      <c r="L269" s="165">
        <v>84</v>
      </c>
      <c r="M269" s="145" t="s">
        <v>262</v>
      </c>
      <c r="N269" s="145" t="s">
        <v>266</v>
      </c>
      <c r="O269" s="147" t="s">
        <v>682</v>
      </c>
      <c r="P269" s="142">
        <v>1446069.26</v>
      </c>
      <c r="Q269" s="142">
        <v>0</v>
      </c>
      <c r="R269" s="142">
        <v>0</v>
      </c>
      <c r="S269" s="142">
        <f>P269-Q269-R269</f>
        <v>1446069.26</v>
      </c>
      <c r="T269" s="142">
        <f t="shared" ref="T269:T332" si="72">P269/I269</f>
        <v>543.47161004209261</v>
      </c>
      <c r="U269" s="142">
        <f t="shared" si="68"/>
        <v>1470.8692333132892</v>
      </c>
      <c r="V269" s="213">
        <f t="shared" si="69"/>
        <v>1470.8692333132892</v>
      </c>
      <c r="W269" s="213">
        <f t="shared" si="70"/>
        <v>927.39762327119661</v>
      </c>
      <c r="X269" s="148" t="b">
        <f t="shared" si="71"/>
        <v>1</v>
      </c>
      <c r="Y269" s="211">
        <v>0</v>
      </c>
      <c r="Z269" s="211">
        <v>0</v>
      </c>
      <c r="AA269" s="211">
        <v>0</v>
      </c>
      <c r="AB269" s="211">
        <v>0</v>
      </c>
      <c r="AC269" s="211">
        <v>0</v>
      </c>
      <c r="AD269" s="211">
        <v>0</v>
      </c>
      <c r="AE269" s="211">
        <v>0</v>
      </c>
      <c r="AF269" s="214">
        <v>0</v>
      </c>
      <c r="AG269" s="211">
        <v>438.9</v>
      </c>
      <c r="AH269" s="214">
        <f>8917.04*AG269/I269</f>
        <v>1470.8692333132892</v>
      </c>
      <c r="AI269" s="211">
        <v>0</v>
      </c>
      <c r="AJ269" s="211">
        <v>0</v>
      </c>
      <c r="AK269" s="211">
        <v>0</v>
      </c>
      <c r="AL269" s="214">
        <v>0</v>
      </c>
      <c r="AM269" s="211">
        <v>0</v>
      </c>
      <c r="AN269" s="211">
        <v>0</v>
      </c>
      <c r="AO269" s="214">
        <v>0</v>
      </c>
      <c r="AP269" s="211">
        <v>0</v>
      </c>
      <c r="AQ269" s="211">
        <v>0</v>
      </c>
      <c r="AR269" s="211">
        <v>0</v>
      </c>
      <c r="AS269" s="211"/>
    </row>
    <row r="270" spans="1:45" s="148" customFormat="1" ht="36" customHeight="1" x14ac:dyDescent="0.25">
      <c r="A270" s="148">
        <v>1</v>
      </c>
      <c r="B270" s="143">
        <f>SUBTOTAL(103,$A$16:A270)</f>
        <v>249</v>
      </c>
      <c r="C270" s="144" t="s">
        <v>3024</v>
      </c>
      <c r="D270" s="145">
        <v>1986</v>
      </c>
      <c r="E270" s="145"/>
      <c r="F270" s="146" t="s">
        <v>307</v>
      </c>
      <c r="G270" s="145">
        <v>5</v>
      </c>
      <c r="H270" s="145" t="s">
        <v>347</v>
      </c>
      <c r="I270" s="142">
        <v>5770.1</v>
      </c>
      <c r="J270" s="142">
        <v>3935.4</v>
      </c>
      <c r="K270" s="142">
        <v>3935.4</v>
      </c>
      <c r="L270" s="165">
        <v>180</v>
      </c>
      <c r="M270" s="145" t="s">
        <v>262</v>
      </c>
      <c r="N270" s="145" t="s">
        <v>266</v>
      </c>
      <c r="O270" s="147" t="s">
        <v>682</v>
      </c>
      <c r="P270" s="142">
        <v>2997039.15</v>
      </c>
      <c r="Q270" s="142">
        <v>0</v>
      </c>
      <c r="R270" s="142">
        <v>0</v>
      </c>
      <c r="S270" s="142">
        <f>P270-Q270-R270</f>
        <v>2997039.15</v>
      </c>
      <c r="T270" s="142">
        <f t="shared" si="72"/>
        <v>519.40852844838037</v>
      </c>
      <c r="U270" s="142">
        <f t="shared" si="68"/>
        <v>1499.0258054453129</v>
      </c>
      <c r="V270" s="213">
        <f t="shared" si="69"/>
        <v>1499.0258054453129</v>
      </c>
      <c r="W270" s="213">
        <f t="shared" si="70"/>
        <v>979.61727699693256</v>
      </c>
      <c r="X270" s="148" t="b">
        <f t="shared" si="71"/>
        <v>1</v>
      </c>
      <c r="Y270" s="211">
        <v>0</v>
      </c>
      <c r="Z270" s="211">
        <v>0</v>
      </c>
      <c r="AA270" s="211">
        <v>0</v>
      </c>
      <c r="AB270" s="211">
        <v>0</v>
      </c>
      <c r="AC270" s="211">
        <v>0</v>
      </c>
      <c r="AD270" s="211">
        <v>0</v>
      </c>
      <c r="AE270" s="211">
        <v>0</v>
      </c>
      <c r="AF270" s="214">
        <v>0</v>
      </c>
      <c r="AG270" s="211">
        <v>970</v>
      </c>
      <c r="AH270" s="214">
        <f>8917.04*AG270/I270</f>
        <v>1499.0258054453129</v>
      </c>
      <c r="AI270" s="211">
        <v>0</v>
      </c>
      <c r="AJ270" s="211">
        <v>0</v>
      </c>
      <c r="AK270" s="211">
        <v>0</v>
      </c>
      <c r="AL270" s="214">
        <v>0</v>
      </c>
      <c r="AM270" s="211">
        <v>0</v>
      </c>
      <c r="AN270" s="211">
        <v>0</v>
      </c>
      <c r="AO270" s="214">
        <v>0</v>
      </c>
      <c r="AP270" s="211">
        <v>0</v>
      </c>
      <c r="AQ270" s="211">
        <v>0</v>
      </c>
      <c r="AR270" s="211">
        <v>0</v>
      </c>
      <c r="AS270" s="211"/>
    </row>
    <row r="271" spans="1:45" s="148" customFormat="1" ht="36" customHeight="1" x14ac:dyDescent="0.25">
      <c r="A271" s="148">
        <v>1</v>
      </c>
      <c r="B271" s="143">
        <f>SUBTOTAL(103,$A$16:A271)</f>
        <v>250</v>
      </c>
      <c r="C271" s="144" t="s">
        <v>3025</v>
      </c>
      <c r="D271" s="145">
        <v>1990</v>
      </c>
      <c r="E271" s="145"/>
      <c r="F271" s="146" t="s">
        <v>307</v>
      </c>
      <c r="G271" s="145">
        <v>5</v>
      </c>
      <c r="H271" s="145" t="s">
        <v>304</v>
      </c>
      <c r="I271" s="142">
        <v>4678</v>
      </c>
      <c r="J271" s="142">
        <v>3173.2</v>
      </c>
      <c r="K271" s="142">
        <v>3173.2</v>
      </c>
      <c r="L271" s="165">
        <v>150</v>
      </c>
      <c r="M271" s="145" t="s">
        <v>262</v>
      </c>
      <c r="N271" s="145" t="s">
        <v>266</v>
      </c>
      <c r="O271" s="147" t="s">
        <v>682</v>
      </c>
      <c r="P271" s="142">
        <v>2436827.77</v>
      </c>
      <c r="Q271" s="142">
        <v>0</v>
      </c>
      <c r="R271" s="142">
        <v>0</v>
      </c>
      <c r="S271" s="142">
        <f>P271-Q271-R271</f>
        <v>2436827.77</v>
      </c>
      <c r="T271" s="142">
        <f t="shared" si="72"/>
        <v>520.91230654125695</v>
      </c>
      <c r="U271" s="142">
        <f t="shared" si="68"/>
        <v>1482.6151586147928</v>
      </c>
      <c r="V271" s="213">
        <f t="shared" si="69"/>
        <v>1482.6151586147928</v>
      </c>
      <c r="W271" s="213">
        <f t="shared" si="70"/>
        <v>961.70285207353584</v>
      </c>
      <c r="X271" s="148" t="b">
        <f t="shared" si="71"/>
        <v>1</v>
      </c>
      <c r="Y271" s="211">
        <v>0</v>
      </c>
      <c r="Z271" s="211">
        <v>0</v>
      </c>
      <c r="AA271" s="211">
        <v>0</v>
      </c>
      <c r="AB271" s="211">
        <v>0</v>
      </c>
      <c r="AC271" s="211">
        <v>0</v>
      </c>
      <c r="AD271" s="211">
        <v>0</v>
      </c>
      <c r="AE271" s="211">
        <v>0</v>
      </c>
      <c r="AF271" s="214">
        <v>0</v>
      </c>
      <c r="AG271" s="211">
        <v>777.8</v>
      </c>
      <c r="AH271" s="214">
        <f>8917.04*AG271/I271</f>
        <v>1482.6151586147928</v>
      </c>
      <c r="AI271" s="211">
        <v>0</v>
      </c>
      <c r="AJ271" s="211">
        <v>0</v>
      </c>
      <c r="AK271" s="211">
        <v>0</v>
      </c>
      <c r="AL271" s="214">
        <v>0</v>
      </c>
      <c r="AM271" s="211">
        <v>0</v>
      </c>
      <c r="AN271" s="211">
        <v>0</v>
      </c>
      <c r="AO271" s="214">
        <v>0</v>
      </c>
      <c r="AP271" s="211">
        <v>0</v>
      </c>
      <c r="AQ271" s="211">
        <v>0</v>
      </c>
      <c r="AR271" s="211">
        <v>0</v>
      </c>
      <c r="AS271" s="211"/>
    </row>
    <row r="272" spans="1:45" s="148" customFormat="1" ht="36" customHeight="1" x14ac:dyDescent="0.25">
      <c r="B272" s="144" t="s">
        <v>789</v>
      </c>
      <c r="C272" s="144"/>
      <c r="D272" s="145" t="s">
        <v>862</v>
      </c>
      <c r="E272" s="145" t="s">
        <v>862</v>
      </c>
      <c r="F272" s="145" t="s">
        <v>862</v>
      </c>
      <c r="G272" s="145" t="s">
        <v>862</v>
      </c>
      <c r="H272" s="145" t="s">
        <v>862</v>
      </c>
      <c r="I272" s="149">
        <f>SUM(I273:I278)</f>
        <v>10662.800000000001</v>
      </c>
      <c r="J272" s="149">
        <f>SUM(J273:J278)</f>
        <v>9226.6</v>
      </c>
      <c r="K272" s="149">
        <f>SUM(K273:K278)</f>
        <v>8378.2999999999993</v>
      </c>
      <c r="L272" s="210">
        <f>SUM(L273:L278)</f>
        <v>403</v>
      </c>
      <c r="M272" s="145" t="s">
        <v>862</v>
      </c>
      <c r="N272" s="145" t="s">
        <v>862</v>
      </c>
      <c r="O272" s="147" t="s">
        <v>862</v>
      </c>
      <c r="P272" s="149">
        <v>30964559.009999998</v>
      </c>
      <c r="Q272" s="149">
        <f>SUM(Q273:Q278)</f>
        <v>0</v>
      </c>
      <c r="R272" s="149">
        <f>SUM(R273:R278)</f>
        <v>0</v>
      </c>
      <c r="S272" s="149">
        <f>SUM(S273:S278)</f>
        <v>30964559.009999998</v>
      </c>
      <c r="T272" s="142">
        <f t="shared" si="72"/>
        <v>2903.9800999737399</v>
      </c>
      <c r="U272" s="142">
        <f>MAX(U273:U278)</f>
        <v>17291.534608611983</v>
      </c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</row>
    <row r="273" spans="1:45" s="148" customFormat="1" ht="36" customHeight="1" x14ac:dyDescent="0.25">
      <c r="A273" s="148">
        <v>1</v>
      </c>
      <c r="B273" s="143">
        <f>SUBTOTAL(103,$A$16:A273)</f>
        <v>251</v>
      </c>
      <c r="C273" s="144" t="s">
        <v>622</v>
      </c>
      <c r="D273" s="145">
        <v>1896</v>
      </c>
      <c r="E273" s="145"/>
      <c r="F273" s="146" t="s">
        <v>264</v>
      </c>
      <c r="G273" s="145">
        <v>2</v>
      </c>
      <c r="H273" s="145" t="s">
        <v>300</v>
      </c>
      <c r="I273" s="142">
        <v>415.7</v>
      </c>
      <c r="J273" s="142">
        <v>374.1</v>
      </c>
      <c r="K273" s="142">
        <v>374.1</v>
      </c>
      <c r="L273" s="165">
        <v>22</v>
      </c>
      <c r="M273" s="145" t="s">
        <v>262</v>
      </c>
      <c r="N273" s="145" t="s">
        <v>266</v>
      </c>
      <c r="O273" s="147" t="s">
        <v>683</v>
      </c>
      <c r="P273" s="142">
        <v>3101907.63</v>
      </c>
      <c r="Q273" s="142">
        <v>0</v>
      </c>
      <c r="R273" s="142">
        <v>0</v>
      </c>
      <c r="S273" s="142">
        <f>P273-Q273-R273</f>
        <v>3101907.63</v>
      </c>
      <c r="T273" s="142">
        <f t="shared" si="72"/>
        <v>7461.8898965600192</v>
      </c>
      <c r="U273" s="142">
        <f t="shared" ref="U273:U278" si="73">V273</f>
        <v>17291.534608611983</v>
      </c>
      <c r="V273" s="213">
        <f t="shared" ref="V273:V278" si="74">Y273+Z273+AA273+AB273+AC273+AF273+AH273+AJ273+AL273+AN273+AO273+AP273+AQ273+AR273</f>
        <v>17291.534608611983</v>
      </c>
      <c r="W273" s="213">
        <f t="shared" ref="W273:W278" si="75">V273-T273</f>
        <v>9829.6447120519624</v>
      </c>
      <c r="X273" s="148" t="b">
        <f t="shared" ref="X273:X278" si="76">V273=U273</f>
        <v>1</v>
      </c>
      <c r="Y273" s="211">
        <v>0</v>
      </c>
      <c r="Z273" s="211">
        <v>0</v>
      </c>
      <c r="AA273" s="211">
        <v>0</v>
      </c>
      <c r="AB273" s="211">
        <v>0</v>
      </c>
      <c r="AC273" s="211">
        <v>0</v>
      </c>
      <c r="AD273" s="211">
        <v>0</v>
      </c>
      <c r="AE273" s="211">
        <v>0</v>
      </c>
      <c r="AF273" s="214">
        <v>0</v>
      </c>
      <c r="AG273" s="211">
        <v>318.42</v>
      </c>
      <c r="AH273" s="214">
        <f>8917.04*AG273/I273</f>
        <v>6830.3196458984849</v>
      </c>
      <c r="AI273" s="211">
        <v>0</v>
      </c>
      <c r="AJ273" s="211">
        <v>0</v>
      </c>
      <c r="AK273" s="211">
        <v>617</v>
      </c>
      <c r="AL273" s="214">
        <f>7048.18*AK273/I273</f>
        <v>10461.214962713497</v>
      </c>
      <c r="AM273" s="211">
        <v>0</v>
      </c>
      <c r="AN273" s="211">
        <v>0</v>
      </c>
      <c r="AO273" s="214">
        <v>0</v>
      </c>
      <c r="AP273" s="211">
        <v>0</v>
      </c>
      <c r="AQ273" s="211">
        <v>0</v>
      </c>
      <c r="AR273" s="211">
        <v>0</v>
      </c>
      <c r="AS273" s="211"/>
    </row>
    <row r="274" spans="1:45" s="148" customFormat="1" ht="36" customHeight="1" x14ac:dyDescent="0.25">
      <c r="A274" s="148">
        <v>1</v>
      </c>
      <c r="B274" s="143">
        <f>SUBTOTAL(103,$A$16:A274)</f>
        <v>252</v>
      </c>
      <c r="C274" s="144" t="s">
        <v>617</v>
      </c>
      <c r="D274" s="145">
        <v>1958</v>
      </c>
      <c r="E274" s="145"/>
      <c r="F274" s="146" t="s">
        <v>264</v>
      </c>
      <c r="G274" s="145">
        <v>3</v>
      </c>
      <c r="H274" s="145" t="s">
        <v>308</v>
      </c>
      <c r="I274" s="142">
        <v>1224.0999999999999</v>
      </c>
      <c r="J274" s="142">
        <v>1113.4000000000001</v>
      </c>
      <c r="K274" s="142">
        <v>1113.4000000000001</v>
      </c>
      <c r="L274" s="165">
        <v>48</v>
      </c>
      <c r="M274" s="145" t="s">
        <v>262</v>
      </c>
      <c r="N274" s="145" t="s">
        <v>266</v>
      </c>
      <c r="O274" s="147" t="s">
        <v>683</v>
      </c>
      <c r="P274" s="142">
        <v>3151307.31</v>
      </c>
      <c r="Q274" s="142">
        <v>0</v>
      </c>
      <c r="R274" s="142">
        <v>0</v>
      </c>
      <c r="S274" s="142">
        <f>P274-Q274-R274</f>
        <v>3151307.31</v>
      </c>
      <c r="T274" s="142">
        <f t="shared" si="72"/>
        <v>2574.3871497426685</v>
      </c>
      <c r="U274" s="142">
        <f t="shared" si="73"/>
        <v>4538.2860223837934</v>
      </c>
      <c r="V274" s="213">
        <f t="shared" si="74"/>
        <v>4538.2860223837934</v>
      </c>
      <c r="W274" s="213">
        <f t="shared" si="75"/>
        <v>1963.8988726411249</v>
      </c>
      <c r="X274" s="148" t="b">
        <f t="shared" si="76"/>
        <v>1</v>
      </c>
      <c r="Y274" s="211">
        <v>0</v>
      </c>
      <c r="Z274" s="211">
        <v>0</v>
      </c>
      <c r="AA274" s="211">
        <v>0</v>
      </c>
      <c r="AB274" s="211">
        <v>0</v>
      </c>
      <c r="AC274" s="211">
        <v>0</v>
      </c>
      <c r="AD274" s="211">
        <v>0</v>
      </c>
      <c r="AE274" s="211">
        <v>0</v>
      </c>
      <c r="AF274" s="214">
        <v>0</v>
      </c>
      <c r="AG274" s="211">
        <v>623</v>
      </c>
      <c r="AH274" s="214">
        <f>8917.04*AG274/I274</f>
        <v>4538.2860223837934</v>
      </c>
      <c r="AI274" s="211">
        <v>0</v>
      </c>
      <c r="AJ274" s="211">
        <v>0</v>
      </c>
      <c r="AK274" s="211">
        <v>0</v>
      </c>
      <c r="AL274" s="214">
        <v>0</v>
      </c>
      <c r="AM274" s="211">
        <v>0</v>
      </c>
      <c r="AN274" s="211">
        <v>0</v>
      </c>
      <c r="AO274" s="214">
        <v>0</v>
      </c>
      <c r="AP274" s="211">
        <v>0</v>
      </c>
      <c r="AQ274" s="211">
        <v>0</v>
      </c>
      <c r="AR274" s="211">
        <v>0</v>
      </c>
      <c r="AS274" s="211"/>
    </row>
    <row r="275" spans="1:45" s="148" customFormat="1" ht="36" customHeight="1" x14ac:dyDescent="0.25">
      <c r="A275" s="148">
        <v>1</v>
      </c>
      <c r="B275" s="143">
        <f>SUBTOTAL(103,$A$16:A275)</f>
        <v>253</v>
      </c>
      <c r="C275" s="144" t="s">
        <v>621</v>
      </c>
      <c r="D275" s="145">
        <v>1984</v>
      </c>
      <c r="E275" s="145"/>
      <c r="F275" s="146" t="s">
        <v>264</v>
      </c>
      <c r="G275" s="145">
        <v>3</v>
      </c>
      <c r="H275" s="145" t="s">
        <v>308</v>
      </c>
      <c r="I275" s="142">
        <v>2162.5</v>
      </c>
      <c r="J275" s="142">
        <v>2047.6</v>
      </c>
      <c r="K275" s="142">
        <v>2047.6</v>
      </c>
      <c r="L275" s="165">
        <v>85</v>
      </c>
      <c r="M275" s="145" t="s">
        <v>262</v>
      </c>
      <c r="N275" s="145" t="s">
        <v>266</v>
      </c>
      <c r="O275" s="147" t="s">
        <v>677</v>
      </c>
      <c r="P275" s="142">
        <v>4866736.68</v>
      </c>
      <c r="Q275" s="142">
        <v>0</v>
      </c>
      <c r="R275" s="142">
        <v>0</v>
      </c>
      <c r="S275" s="142">
        <f>P275-Q275-R275</f>
        <v>4866736.68</v>
      </c>
      <c r="T275" s="142">
        <f t="shared" si="72"/>
        <v>2250.5140716763003</v>
      </c>
      <c r="U275" s="142">
        <f t="shared" si="73"/>
        <v>4283.1481104277464</v>
      </c>
      <c r="V275" s="213">
        <f t="shared" si="74"/>
        <v>4283.1481104277464</v>
      </c>
      <c r="W275" s="213">
        <f t="shared" si="75"/>
        <v>2032.634038751446</v>
      </c>
      <c r="X275" s="148" t="b">
        <f t="shared" si="76"/>
        <v>1</v>
      </c>
      <c r="Y275" s="211">
        <v>0</v>
      </c>
      <c r="Z275" s="211">
        <v>0</v>
      </c>
      <c r="AA275" s="211">
        <v>0</v>
      </c>
      <c r="AB275" s="211">
        <v>0</v>
      </c>
      <c r="AC275" s="211">
        <v>0</v>
      </c>
      <c r="AD275" s="211">
        <v>0</v>
      </c>
      <c r="AE275" s="211">
        <v>0</v>
      </c>
      <c r="AF275" s="214">
        <v>0</v>
      </c>
      <c r="AG275" s="211">
        <v>1038.72</v>
      </c>
      <c r="AH275" s="214">
        <f>8917.04*AG275/I275</f>
        <v>4283.1481104277464</v>
      </c>
      <c r="AI275" s="211">
        <v>0</v>
      </c>
      <c r="AJ275" s="211">
        <v>0</v>
      </c>
      <c r="AK275" s="211">
        <v>0</v>
      </c>
      <c r="AL275" s="214">
        <v>0</v>
      </c>
      <c r="AM275" s="211">
        <v>0</v>
      </c>
      <c r="AN275" s="211">
        <v>0</v>
      </c>
      <c r="AO275" s="214">
        <v>0</v>
      </c>
      <c r="AP275" s="211">
        <v>0</v>
      </c>
      <c r="AQ275" s="211">
        <v>0</v>
      </c>
      <c r="AR275" s="211">
        <v>0</v>
      </c>
      <c r="AS275" s="211"/>
    </row>
    <row r="276" spans="1:45" s="148" customFormat="1" ht="36" customHeight="1" x14ac:dyDescent="0.25">
      <c r="A276" s="148">
        <v>1</v>
      </c>
      <c r="B276" s="143">
        <f>SUBTOTAL(103,$A$16:A276)</f>
        <v>254</v>
      </c>
      <c r="C276" s="144" t="s">
        <v>1162</v>
      </c>
      <c r="D276" s="145">
        <v>1932</v>
      </c>
      <c r="E276" s="145"/>
      <c r="F276" s="146" t="s">
        <v>1289</v>
      </c>
      <c r="G276" s="145">
        <v>3</v>
      </c>
      <c r="H276" s="145" t="s">
        <v>347</v>
      </c>
      <c r="I276" s="142">
        <v>1954.2</v>
      </c>
      <c r="J276" s="142">
        <v>1319.3</v>
      </c>
      <c r="K276" s="142">
        <v>1319.3</v>
      </c>
      <c r="L276" s="165">
        <v>71</v>
      </c>
      <c r="M276" s="145" t="s">
        <v>262</v>
      </c>
      <c r="N276" s="145" t="s">
        <v>266</v>
      </c>
      <c r="O276" s="147" t="s">
        <v>1290</v>
      </c>
      <c r="P276" s="142">
        <v>6540486.5499999998</v>
      </c>
      <c r="Q276" s="142">
        <v>0</v>
      </c>
      <c r="R276" s="142">
        <v>0</v>
      </c>
      <c r="S276" s="142">
        <f>P276-Q276-R276</f>
        <v>6540486.5499999998</v>
      </c>
      <c r="T276" s="142">
        <f t="shared" si="72"/>
        <v>3346.8869870023536</v>
      </c>
      <c r="U276" s="142">
        <f t="shared" si="73"/>
        <v>6994.801090983523</v>
      </c>
      <c r="V276" s="213">
        <f t="shared" si="74"/>
        <v>6994.801090983523</v>
      </c>
      <c r="W276" s="213">
        <f t="shared" si="75"/>
        <v>3647.9141039811693</v>
      </c>
      <c r="X276" s="148" t="b">
        <f t="shared" si="76"/>
        <v>1</v>
      </c>
      <c r="Y276" s="211">
        <v>0</v>
      </c>
      <c r="Z276" s="211">
        <v>0</v>
      </c>
      <c r="AA276" s="211">
        <v>0</v>
      </c>
      <c r="AB276" s="211">
        <v>0</v>
      </c>
      <c r="AC276" s="211">
        <v>0</v>
      </c>
      <c r="AD276" s="211">
        <v>0</v>
      </c>
      <c r="AE276" s="211">
        <v>0</v>
      </c>
      <c r="AF276" s="214">
        <v>0</v>
      </c>
      <c r="AG276" s="211">
        <v>0</v>
      </c>
      <c r="AH276" s="211">
        <v>0</v>
      </c>
      <c r="AI276" s="211">
        <v>0</v>
      </c>
      <c r="AJ276" s="211">
        <v>0</v>
      </c>
      <c r="AK276" s="211">
        <v>1939.4</v>
      </c>
      <c r="AL276" s="214">
        <f>7048.18*AK276/I276</f>
        <v>6994.801090983523</v>
      </c>
      <c r="AM276" s="211">
        <v>0</v>
      </c>
      <c r="AN276" s="211">
        <v>0</v>
      </c>
      <c r="AO276" s="214">
        <v>0</v>
      </c>
      <c r="AP276" s="211">
        <v>0</v>
      </c>
      <c r="AQ276" s="211">
        <v>0</v>
      </c>
      <c r="AR276" s="211">
        <v>0</v>
      </c>
      <c r="AS276" s="211"/>
    </row>
    <row r="277" spans="1:45" s="148" customFormat="1" ht="36" customHeight="1" x14ac:dyDescent="0.25">
      <c r="A277" s="148">
        <v>1</v>
      </c>
      <c r="B277" s="143">
        <f>SUBTOTAL(103,$A$16:A277)</f>
        <v>255</v>
      </c>
      <c r="C277" s="144" t="s">
        <v>1149</v>
      </c>
      <c r="D277" s="145">
        <v>1882</v>
      </c>
      <c r="E277" s="145"/>
      <c r="F277" s="146" t="s">
        <v>264</v>
      </c>
      <c r="G277" s="145">
        <v>4</v>
      </c>
      <c r="H277" s="145" t="s">
        <v>299</v>
      </c>
      <c r="I277" s="142">
        <v>3453.2</v>
      </c>
      <c r="J277" s="142">
        <v>3230.8</v>
      </c>
      <c r="K277" s="142">
        <v>2382.5</v>
      </c>
      <c r="L277" s="165">
        <v>128</v>
      </c>
      <c r="M277" s="145" t="s">
        <v>262</v>
      </c>
      <c r="N277" s="145" t="s">
        <v>266</v>
      </c>
      <c r="O277" s="147" t="s">
        <v>683</v>
      </c>
      <c r="P277" s="142">
        <v>10088677.58</v>
      </c>
      <c r="Q277" s="142">
        <v>0</v>
      </c>
      <c r="R277" s="142">
        <v>0</v>
      </c>
      <c r="S277" s="142">
        <f>P277-Q277-R277</f>
        <v>10088677.58</v>
      </c>
      <c r="T277" s="142">
        <f t="shared" si="72"/>
        <v>2921.5445326074368</v>
      </c>
      <c r="U277" s="142">
        <f t="shared" si="73"/>
        <v>4849.8347925402531</v>
      </c>
      <c r="V277" s="213">
        <f t="shared" si="74"/>
        <v>4849.8347925402531</v>
      </c>
      <c r="W277" s="213">
        <f t="shared" si="75"/>
        <v>1928.2902599328163</v>
      </c>
      <c r="X277" s="148" t="b">
        <f t="shared" si="76"/>
        <v>1</v>
      </c>
      <c r="Y277" s="211">
        <v>0</v>
      </c>
      <c r="Z277" s="211">
        <v>0</v>
      </c>
      <c r="AA277" s="211">
        <v>0</v>
      </c>
      <c r="AB277" s="211">
        <v>0</v>
      </c>
      <c r="AC277" s="211">
        <v>0</v>
      </c>
      <c r="AD277" s="211">
        <v>0</v>
      </c>
      <c r="AE277" s="211">
        <v>0</v>
      </c>
      <c r="AF277" s="214">
        <v>0</v>
      </c>
      <c r="AG277" s="211">
        <v>1878.14</v>
      </c>
      <c r="AH277" s="214">
        <f>8917.04*AG277/I277</f>
        <v>4849.8347925402531</v>
      </c>
      <c r="AI277" s="211">
        <v>0</v>
      </c>
      <c r="AJ277" s="211">
        <v>0</v>
      </c>
      <c r="AK277" s="211">
        <v>0</v>
      </c>
      <c r="AL277" s="214">
        <v>0</v>
      </c>
      <c r="AM277" s="211">
        <v>0</v>
      </c>
      <c r="AN277" s="211">
        <v>0</v>
      </c>
      <c r="AO277" s="214">
        <v>0</v>
      </c>
      <c r="AP277" s="211">
        <v>0</v>
      </c>
      <c r="AQ277" s="211">
        <v>0</v>
      </c>
      <c r="AR277" s="211">
        <v>0</v>
      </c>
      <c r="AS277" s="211"/>
    </row>
    <row r="278" spans="1:45" s="148" customFormat="1" ht="36" customHeight="1" x14ac:dyDescent="0.25">
      <c r="A278" s="148">
        <v>1</v>
      </c>
      <c r="B278" s="143">
        <f>SUBTOTAL(103,$A$16:A278)</f>
        <v>256</v>
      </c>
      <c r="C278" s="144" t="s">
        <v>1525</v>
      </c>
      <c r="D278" s="145">
        <v>1939</v>
      </c>
      <c r="E278" s="145"/>
      <c r="F278" s="146" t="s">
        <v>1536</v>
      </c>
      <c r="G278" s="145">
        <v>3</v>
      </c>
      <c r="H278" s="145" t="s">
        <v>304</v>
      </c>
      <c r="I278" s="142">
        <v>1453.1</v>
      </c>
      <c r="J278" s="142">
        <v>1141.4000000000001</v>
      </c>
      <c r="K278" s="142">
        <v>1141.4000000000001</v>
      </c>
      <c r="L278" s="165">
        <v>49</v>
      </c>
      <c r="M278" s="145" t="s">
        <v>262</v>
      </c>
      <c r="N278" s="145" t="s">
        <v>266</v>
      </c>
      <c r="O278" s="147" t="s">
        <v>683</v>
      </c>
      <c r="P278" s="142">
        <v>3215443.26</v>
      </c>
      <c r="Q278" s="142">
        <v>0</v>
      </c>
      <c r="R278" s="142">
        <v>0</v>
      </c>
      <c r="S278" s="142">
        <f>P278-R278-Q278</f>
        <v>3215443.26</v>
      </c>
      <c r="T278" s="142">
        <f t="shared" si="72"/>
        <v>2212.8162273759549</v>
      </c>
      <c r="U278" s="142">
        <f t="shared" si="73"/>
        <v>4358.9235791067385</v>
      </c>
      <c r="V278" s="213">
        <f t="shared" si="74"/>
        <v>4358.9235791067385</v>
      </c>
      <c r="W278" s="213">
        <f t="shared" si="75"/>
        <v>2146.1073517307836</v>
      </c>
      <c r="X278" s="148" t="b">
        <f t="shared" si="76"/>
        <v>1</v>
      </c>
      <c r="Y278" s="211">
        <v>0</v>
      </c>
      <c r="Z278" s="211">
        <v>0</v>
      </c>
      <c r="AA278" s="211">
        <v>0</v>
      </c>
      <c r="AB278" s="211">
        <v>0</v>
      </c>
      <c r="AC278" s="211">
        <v>0</v>
      </c>
      <c r="AD278" s="211">
        <v>0</v>
      </c>
      <c r="AE278" s="211">
        <v>0</v>
      </c>
      <c r="AF278" s="214">
        <v>0</v>
      </c>
      <c r="AG278" s="211">
        <v>710.32</v>
      </c>
      <c r="AH278" s="214">
        <f>8917.04*AG278/I278</f>
        <v>4358.9235791067385</v>
      </c>
      <c r="AI278" s="211">
        <v>0</v>
      </c>
      <c r="AJ278" s="211">
        <v>0</v>
      </c>
      <c r="AK278" s="211">
        <v>0</v>
      </c>
      <c r="AL278" s="214">
        <v>0</v>
      </c>
      <c r="AM278" s="211">
        <v>0</v>
      </c>
      <c r="AN278" s="211">
        <v>0</v>
      </c>
      <c r="AO278" s="214">
        <v>0</v>
      </c>
      <c r="AP278" s="211">
        <v>0</v>
      </c>
      <c r="AQ278" s="211">
        <v>0</v>
      </c>
      <c r="AR278" s="211">
        <v>0</v>
      </c>
      <c r="AS278" s="211"/>
    </row>
    <row r="279" spans="1:45" s="148" customFormat="1" ht="36" customHeight="1" x14ac:dyDescent="0.25">
      <c r="B279" s="144" t="s">
        <v>790</v>
      </c>
      <c r="C279" s="144"/>
      <c r="D279" s="145" t="s">
        <v>862</v>
      </c>
      <c r="E279" s="145" t="s">
        <v>862</v>
      </c>
      <c r="F279" s="145" t="s">
        <v>862</v>
      </c>
      <c r="G279" s="145" t="s">
        <v>862</v>
      </c>
      <c r="H279" s="145" t="s">
        <v>862</v>
      </c>
      <c r="I279" s="149">
        <f>SUM(I280:I283)</f>
        <v>14970.710000000001</v>
      </c>
      <c r="J279" s="149">
        <f>SUM(J280:J283)</f>
        <v>11319.109999999999</v>
      </c>
      <c r="K279" s="149">
        <f>SUM(K280:K283)</f>
        <v>11319.109999999999</v>
      </c>
      <c r="L279" s="210">
        <f>SUM(L280:L283)</f>
        <v>518</v>
      </c>
      <c r="M279" s="145" t="s">
        <v>862</v>
      </c>
      <c r="N279" s="145" t="s">
        <v>862</v>
      </c>
      <c r="O279" s="147" t="s">
        <v>862</v>
      </c>
      <c r="P279" s="142">
        <v>12442442.430000002</v>
      </c>
      <c r="Q279" s="142">
        <f>SUM(Q280:Q283)</f>
        <v>0</v>
      </c>
      <c r="R279" s="142">
        <f>SUM(R280:R283)</f>
        <v>0</v>
      </c>
      <c r="S279" s="142">
        <f>SUM(S280:S283)</f>
        <v>12442442.430000002</v>
      </c>
      <c r="T279" s="142">
        <f t="shared" si="72"/>
        <v>831.11906048544131</v>
      </c>
      <c r="U279" s="142">
        <f>MAX(U280:U283)</f>
        <v>3707.39</v>
      </c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</row>
    <row r="280" spans="1:45" s="148" customFormat="1" ht="36" customHeight="1" x14ac:dyDescent="0.25">
      <c r="A280" s="148">
        <v>1</v>
      </c>
      <c r="B280" s="143">
        <f>SUBTOTAL(103,$A$16:A280)</f>
        <v>257</v>
      </c>
      <c r="C280" s="144" t="s">
        <v>626</v>
      </c>
      <c r="D280" s="145">
        <v>1972</v>
      </c>
      <c r="E280" s="145"/>
      <c r="F280" s="146" t="s">
        <v>264</v>
      </c>
      <c r="G280" s="145">
        <v>5</v>
      </c>
      <c r="H280" s="145" t="s">
        <v>304</v>
      </c>
      <c r="I280" s="142">
        <v>4295.76</v>
      </c>
      <c r="J280" s="142">
        <v>3325.76</v>
      </c>
      <c r="K280" s="142">
        <v>3325.76</v>
      </c>
      <c r="L280" s="165">
        <v>137</v>
      </c>
      <c r="M280" s="145" t="s">
        <v>262</v>
      </c>
      <c r="N280" s="145" t="s">
        <v>266</v>
      </c>
      <c r="O280" s="147" t="s">
        <v>962</v>
      </c>
      <c r="P280" s="142">
        <v>5056079.6400000006</v>
      </c>
      <c r="Q280" s="142">
        <v>0</v>
      </c>
      <c r="R280" s="142">
        <v>0</v>
      </c>
      <c r="S280" s="142">
        <f>P280-Q280-R280</f>
        <v>5056079.6400000006</v>
      </c>
      <c r="T280" s="142">
        <f t="shared" si="72"/>
        <v>1176.9930443041512</v>
      </c>
      <c r="U280" s="142">
        <f>V280</f>
        <v>2239.1406987354972</v>
      </c>
      <c r="V280" s="213">
        <f t="shared" ref="V280:V283" si="77">Y280+Z280+AA280+AB280+AC280+AF280+AH280+AJ280+AL280+AN280+AO280+AP280+AQ280+AR280</f>
        <v>2239.1406987354972</v>
      </c>
      <c r="W280" s="213">
        <f t="shared" ref="W280:W283" si="78">V280-T280</f>
        <v>1062.1476544313459</v>
      </c>
      <c r="X280" s="148" t="b">
        <f t="shared" ref="X280:X283" si="79">V280=U280</f>
        <v>1</v>
      </c>
      <c r="Y280" s="211">
        <v>0</v>
      </c>
      <c r="Z280" s="211">
        <v>0</v>
      </c>
      <c r="AA280" s="211">
        <v>0</v>
      </c>
      <c r="AB280" s="211">
        <v>0</v>
      </c>
      <c r="AC280" s="211">
        <v>0</v>
      </c>
      <c r="AD280" s="211">
        <v>0</v>
      </c>
      <c r="AE280" s="211">
        <v>0</v>
      </c>
      <c r="AF280" s="214">
        <v>0</v>
      </c>
      <c r="AG280" s="211">
        <v>1078.7</v>
      </c>
      <c r="AH280" s="214">
        <f>8917.04*AG280/I280</f>
        <v>2239.1406987354972</v>
      </c>
      <c r="AI280" s="211">
        <v>0</v>
      </c>
      <c r="AJ280" s="211">
        <v>0</v>
      </c>
      <c r="AK280" s="211">
        <v>0</v>
      </c>
      <c r="AL280" s="214">
        <v>0</v>
      </c>
      <c r="AM280" s="211">
        <v>0</v>
      </c>
      <c r="AN280" s="211">
        <v>0</v>
      </c>
      <c r="AO280" s="214">
        <v>0</v>
      </c>
      <c r="AP280" s="211">
        <v>0</v>
      </c>
      <c r="AQ280" s="211">
        <v>0</v>
      </c>
      <c r="AR280" s="211">
        <v>0</v>
      </c>
      <c r="AS280" s="211"/>
    </row>
    <row r="281" spans="1:45" s="148" customFormat="1" ht="36" customHeight="1" x14ac:dyDescent="0.25">
      <c r="A281" s="148">
        <v>1</v>
      </c>
      <c r="B281" s="143">
        <f>SUBTOTAL(103,$A$16:A281)</f>
        <v>258</v>
      </c>
      <c r="C281" s="144" t="s">
        <v>623</v>
      </c>
      <c r="D281" s="145">
        <v>1978</v>
      </c>
      <c r="E281" s="145"/>
      <c r="F281" s="146" t="s">
        <v>264</v>
      </c>
      <c r="G281" s="145">
        <v>3</v>
      </c>
      <c r="H281" s="145" t="s">
        <v>299</v>
      </c>
      <c r="I281" s="142">
        <v>1569.6</v>
      </c>
      <c r="J281" s="142">
        <v>1094.4000000000001</v>
      </c>
      <c r="K281" s="142">
        <v>1094.4000000000001</v>
      </c>
      <c r="L281" s="165">
        <v>54</v>
      </c>
      <c r="M281" s="145" t="s">
        <v>262</v>
      </c>
      <c r="N281" s="145" t="s">
        <v>266</v>
      </c>
      <c r="O281" s="147" t="s">
        <v>963</v>
      </c>
      <c r="P281" s="142">
        <v>1162332.27</v>
      </c>
      <c r="Q281" s="142">
        <v>0</v>
      </c>
      <c r="R281" s="142">
        <v>0</v>
      </c>
      <c r="S281" s="142">
        <f>P281-Q281-R281</f>
        <v>1162332.27</v>
      </c>
      <c r="T281" s="142">
        <f t="shared" si="72"/>
        <v>740.52769495412849</v>
      </c>
      <c r="U281" s="142">
        <v>3707.39</v>
      </c>
      <c r="V281" s="213">
        <f t="shared" si="77"/>
        <v>3707.39</v>
      </c>
      <c r="W281" s="213">
        <f t="shared" si="78"/>
        <v>2966.8623050458714</v>
      </c>
      <c r="X281" s="148" t="b">
        <f t="shared" si="79"/>
        <v>1</v>
      </c>
      <c r="Y281" s="211">
        <v>0</v>
      </c>
      <c r="Z281" s="211">
        <v>262.75</v>
      </c>
      <c r="AA281" s="211">
        <v>3259.66</v>
      </c>
      <c r="AB281" s="211">
        <v>184.98</v>
      </c>
      <c r="AC281" s="211">
        <v>0</v>
      </c>
      <c r="AD281" s="211">
        <v>0</v>
      </c>
      <c r="AE281" s="211">
        <v>0</v>
      </c>
      <c r="AF281" s="214">
        <v>0</v>
      </c>
      <c r="AG281" s="211">
        <v>0</v>
      </c>
      <c r="AH281" s="211">
        <v>0</v>
      </c>
      <c r="AI281" s="211">
        <v>0</v>
      </c>
      <c r="AJ281" s="211">
        <v>0</v>
      </c>
      <c r="AK281" s="211">
        <v>0</v>
      </c>
      <c r="AL281" s="214">
        <v>0</v>
      </c>
      <c r="AM281" s="211">
        <v>0</v>
      </c>
      <c r="AN281" s="211">
        <v>0</v>
      </c>
      <c r="AO281" s="214">
        <v>0</v>
      </c>
      <c r="AP281" s="211">
        <v>0</v>
      </c>
      <c r="AQ281" s="211">
        <v>0</v>
      </c>
      <c r="AR281" s="211">
        <v>0</v>
      </c>
      <c r="AS281" s="211"/>
    </row>
    <row r="282" spans="1:45" s="148" customFormat="1" ht="36" customHeight="1" x14ac:dyDescent="0.25">
      <c r="A282" s="148">
        <v>1</v>
      </c>
      <c r="B282" s="143">
        <f>SUBTOTAL(103,$A$16:A282)</f>
        <v>259</v>
      </c>
      <c r="C282" s="144" t="s">
        <v>1163</v>
      </c>
      <c r="D282" s="145">
        <v>1968</v>
      </c>
      <c r="E282" s="145"/>
      <c r="F282" s="146" t="s">
        <v>264</v>
      </c>
      <c r="G282" s="145">
        <v>5</v>
      </c>
      <c r="H282" s="145" t="s">
        <v>347</v>
      </c>
      <c r="I282" s="142">
        <v>3769.94</v>
      </c>
      <c r="J282" s="142">
        <v>2873.14</v>
      </c>
      <c r="K282" s="142">
        <v>2873.14</v>
      </c>
      <c r="L282" s="165">
        <v>116</v>
      </c>
      <c r="M282" s="145" t="s">
        <v>262</v>
      </c>
      <c r="N282" s="145" t="s">
        <v>266</v>
      </c>
      <c r="O282" s="147" t="s">
        <v>1291</v>
      </c>
      <c r="P282" s="142">
        <v>3164041.96</v>
      </c>
      <c r="Q282" s="142">
        <v>0</v>
      </c>
      <c r="R282" s="142">
        <v>0</v>
      </c>
      <c r="S282" s="142">
        <f>P282-Q282-R282</f>
        <v>3164041.96</v>
      </c>
      <c r="T282" s="142">
        <f t="shared" si="72"/>
        <v>839.28178167291787</v>
      </c>
      <c r="U282" s="142">
        <f t="shared" ref="U282:U283" si="80">V282</f>
        <v>1867.0497472108311</v>
      </c>
      <c r="V282" s="213">
        <f t="shared" si="77"/>
        <v>1867.0497472108311</v>
      </c>
      <c r="W282" s="213">
        <f t="shared" si="78"/>
        <v>1027.7679655379134</v>
      </c>
      <c r="X282" s="148" t="b">
        <f t="shared" si="79"/>
        <v>1</v>
      </c>
      <c r="Y282" s="211">
        <v>0</v>
      </c>
      <c r="Z282" s="211">
        <v>0</v>
      </c>
      <c r="AA282" s="211">
        <v>0</v>
      </c>
      <c r="AB282" s="211">
        <v>0</v>
      </c>
      <c r="AC282" s="211">
        <v>0</v>
      </c>
      <c r="AD282" s="211">
        <v>0</v>
      </c>
      <c r="AE282" s="211">
        <v>0</v>
      </c>
      <c r="AF282" s="214">
        <v>0</v>
      </c>
      <c r="AG282" s="211">
        <v>789.35</v>
      </c>
      <c r="AH282" s="214">
        <f>8917.04*AG282/I282</f>
        <v>1867.0497472108311</v>
      </c>
      <c r="AI282" s="211">
        <v>0</v>
      </c>
      <c r="AJ282" s="211">
        <v>0</v>
      </c>
      <c r="AK282" s="211">
        <v>0</v>
      </c>
      <c r="AL282" s="214">
        <v>0</v>
      </c>
      <c r="AM282" s="211">
        <v>0</v>
      </c>
      <c r="AN282" s="211">
        <v>0</v>
      </c>
      <c r="AO282" s="214">
        <v>0</v>
      </c>
      <c r="AP282" s="211">
        <v>0</v>
      </c>
      <c r="AQ282" s="211">
        <v>0</v>
      </c>
      <c r="AR282" s="211">
        <v>0</v>
      </c>
      <c r="AS282" s="211"/>
    </row>
    <row r="283" spans="1:45" s="148" customFormat="1" ht="36" customHeight="1" x14ac:dyDescent="0.25">
      <c r="A283" s="148">
        <v>1</v>
      </c>
      <c r="B283" s="143">
        <f>SUBTOTAL(103,$A$16:A283)</f>
        <v>260</v>
      </c>
      <c r="C283" s="144" t="s">
        <v>1151</v>
      </c>
      <c r="D283" s="145">
        <v>1990</v>
      </c>
      <c r="E283" s="145"/>
      <c r="F283" s="146" t="s">
        <v>264</v>
      </c>
      <c r="G283" s="145">
        <v>5</v>
      </c>
      <c r="H283" s="145" t="s">
        <v>366</v>
      </c>
      <c r="I283" s="142">
        <v>5335.41</v>
      </c>
      <c r="J283" s="142">
        <v>4025.81</v>
      </c>
      <c r="K283" s="142">
        <v>4025.81</v>
      </c>
      <c r="L283" s="165">
        <v>211</v>
      </c>
      <c r="M283" s="145" t="s">
        <v>262</v>
      </c>
      <c r="N283" s="145" t="s">
        <v>266</v>
      </c>
      <c r="O283" s="147" t="s">
        <v>1283</v>
      </c>
      <c r="P283" s="142">
        <v>3059988.56</v>
      </c>
      <c r="Q283" s="142">
        <v>0</v>
      </c>
      <c r="R283" s="142">
        <v>0</v>
      </c>
      <c r="S283" s="142">
        <f>P283-Q283-R283</f>
        <v>3059988.56</v>
      </c>
      <c r="T283" s="142">
        <f t="shared" si="72"/>
        <v>573.52453888267257</v>
      </c>
      <c r="U283" s="142">
        <f t="shared" si="80"/>
        <v>1868.072423600061</v>
      </c>
      <c r="V283" s="213">
        <f t="shared" si="77"/>
        <v>1868.072423600061</v>
      </c>
      <c r="W283" s="213">
        <f t="shared" si="78"/>
        <v>1294.5478847173886</v>
      </c>
      <c r="X283" s="148" t="b">
        <f t="shared" si="79"/>
        <v>1</v>
      </c>
      <c r="Y283" s="211">
        <v>0</v>
      </c>
      <c r="Z283" s="211">
        <v>0</v>
      </c>
      <c r="AA283" s="211">
        <v>0</v>
      </c>
      <c r="AB283" s="211">
        <v>0</v>
      </c>
      <c r="AC283" s="211">
        <v>0</v>
      </c>
      <c r="AD283" s="211">
        <v>0</v>
      </c>
      <c r="AE283" s="211">
        <v>0</v>
      </c>
      <c r="AF283" s="214">
        <v>0</v>
      </c>
      <c r="AG283" s="211">
        <v>1117.74</v>
      </c>
      <c r="AH283" s="214">
        <f>8917.04*AG283/I283</f>
        <v>1868.072423600061</v>
      </c>
      <c r="AI283" s="211">
        <v>0</v>
      </c>
      <c r="AJ283" s="211">
        <v>0</v>
      </c>
      <c r="AK283" s="211">
        <v>0</v>
      </c>
      <c r="AL283" s="214">
        <v>0</v>
      </c>
      <c r="AM283" s="211">
        <v>0</v>
      </c>
      <c r="AN283" s="211">
        <v>0</v>
      </c>
      <c r="AO283" s="214">
        <v>0</v>
      </c>
      <c r="AP283" s="211">
        <v>0</v>
      </c>
      <c r="AQ283" s="211">
        <v>0</v>
      </c>
      <c r="AR283" s="211">
        <v>0</v>
      </c>
      <c r="AS283" s="211"/>
    </row>
    <row r="284" spans="1:45" s="148" customFormat="1" ht="36" customHeight="1" x14ac:dyDescent="0.25">
      <c r="B284" s="144" t="s">
        <v>1242</v>
      </c>
      <c r="C284" s="144"/>
      <c r="D284" s="145" t="s">
        <v>862</v>
      </c>
      <c r="E284" s="145" t="s">
        <v>862</v>
      </c>
      <c r="F284" s="145" t="s">
        <v>862</v>
      </c>
      <c r="G284" s="145" t="s">
        <v>862</v>
      </c>
      <c r="H284" s="145" t="s">
        <v>862</v>
      </c>
      <c r="I284" s="149">
        <f>I285</f>
        <v>762</v>
      </c>
      <c r="J284" s="149">
        <f>J285</f>
        <v>540</v>
      </c>
      <c r="K284" s="149">
        <f>K285</f>
        <v>540</v>
      </c>
      <c r="L284" s="210">
        <f>L285</f>
        <v>42</v>
      </c>
      <c r="M284" s="145" t="s">
        <v>862</v>
      </c>
      <c r="N284" s="145" t="s">
        <v>862</v>
      </c>
      <c r="O284" s="147" t="s">
        <v>862</v>
      </c>
      <c r="P284" s="142">
        <v>345276.04000000004</v>
      </c>
      <c r="Q284" s="142">
        <f>Q285</f>
        <v>0</v>
      </c>
      <c r="R284" s="142">
        <f>R285</f>
        <v>0</v>
      </c>
      <c r="S284" s="142">
        <f>S285</f>
        <v>345276.04000000004</v>
      </c>
      <c r="T284" s="142">
        <f t="shared" si="72"/>
        <v>453.11816272965882</v>
      </c>
      <c r="U284" s="142">
        <f>MAX(U285)</f>
        <v>340198.58</v>
      </c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</row>
    <row r="285" spans="1:45" s="148" customFormat="1" ht="36" customHeight="1" x14ac:dyDescent="0.25">
      <c r="A285" s="148">
        <v>1</v>
      </c>
      <c r="B285" s="143">
        <f>SUBTOTAL(103,$A$16:A285)</f>
        <v>261</v>
      </c>
      <c r="C285" s="144" t="s">
        <v>1150</v>
      </c>
      <c r="D285" s="145">
        <v>1970</v>
      </c>
      <c r="E285" s="145"/>
      <c r="F285" s="146" t="s">
        <v>264</v>
      </c>
      <c r="G285" s="145">
        <v>2</v>
      </c>
      <c r="H285" s="145" t="s">
        <v>299</v>
      </c>
      <c r="I285" s="142">
        <v>762</v>
      </c>
      <c r="J285" s="142">
        <v>540</v>
      </c>
      <c r="K285" s="142">
        <v>540</v>
      </c>
      <c r="L285" s="165">
        <v>42</v>
      </c>
      <c r="M285" s="145" t="s">
        <v>262</v>
      </c>
      <c r="N285" s="145" t="s">
        <v>279</v>
      </c>
      <c r="O285" s="147" t="s">
        <v>265</v>
      </c>
      <c r="P285" s="142">
        <v>345276.04000000004</v>
      </c>
      <c r="Q285" s="142">
        <v>0</v>
      </c>
      <c r="R285" s="142">
        <v>0</v>
      </c>
      <c r="S285" s="142">
        <f>P285-Q285-R285</f>
        <v>345276.04000000004</v>
      </c>
      <c r="T285" s="142">
        <f t="shared" si="72"/>
        <v>453.11816272965882</v>
      </c>
      <c r="U285" s="142">
        <f>V285</f>
        <v>340198.58</v>
      </c>
      <c r="V285" s="213">
        <f>Y285+Z285+AA285+AB285+AC285+AF285+AH285+AJ285+AL285+AN285+AO285+AP285+AQ285+AR285</f>
        <v>340198.58</v>
      </c>
      <c r="W285" s="213">
        <f>V285-T285</f>
        <v>339745.46183727036</v>
      </c>
      <c r="X285" s="148" t="b">
        <f>V285=U285</f>
        <v>1</v>
      </c>
      <c r="Y285" s="211">
        <v>0</v>
      </c>
      <c r="Z285" s="211">
        <v>0</v>
      </c>
      <c r="AA285" s="211">
        <v>0</v>
      </c>
      <c r="AB285" s="211">
        <v>0</v>
      </c>
      <c r="AC285" s="211">
        <v>0</v>
      </c>
      <c r="AD285" s="211">
        <v>0</v>
      </c>
      <c r="AE285" s="211">
        <v>0</v>
      </c>
      <c r="AF285" s="214">
        <v>0</v>
      </c>
      <c r="AG285" s="211">
        <v>0</v>
      </c>
      <c r="AH285" s="211">
        <v>0</v>
      </c>
      <c r="AI285" s="211">
        <v>0</v>
      </c>
      <c r="AJ285" s="211">
        <v>0</v>
      </c>
      <c r="AK285" s="211">
        <v>0</v>
      </c>
      <c r="AL285" s="214">
        <v>0</v>
      </c>
      <c r="AM285" s="211">
        <v>0</v>
      </c>
      <c r="AN285" s="211">
        <v>0</v>
      </c>
      <c r="AO285" s="214">
        <v>0</v>
      </c>
      <c r="AP285" s="211">
        <v>340198.58</v>
      </c>
      <c r="AQ285" s="211">
        <v>0</v>
      </c>
      <c r="AR285" s="211">
        <v>0</v>
      </c>
      <c r="AS285" s="211"/>
    </row>
    <row r="286" spans="1:45" s="148" customFormat="1" ht="36" customHeight="1" x14ac:dyDescent="0.25">
      <c r="B286" s="144" t="s">
        <v>791</v>
      </c>
      <c r="C286" s="215"/>
      <c r="D286" s="145" t="s">
        <v>862</v>
      </c>
      <c r="E286" s="145" t="s">
        <v>862</v>
      </c>
      <c r="F286" s="145" t="s">
        <v>862</v>
      </c>
      <c r="G286" s="145" t="s">
        <v>862</v>
      </c>
      <c r="H286" s="145" t="s">
        <v>862</v>
      </c>
      <c r="I286" s="149">
        <f>SUM(I287:I288)</f>
        <v>2259.1</v>
      </c>
      <c r="J286" s="149">
        <f>SUM(J287:J288)</f>
        <v>2111.5</v>
      </c>
      <c r="K286" s="149">
        <f>SUM(K287:K288)</f>
        <v>2111.5</v>
      </c>
      <c r="L286" s="210">
        <f>SUM(L287:L288)</f>
        <v>104</v>
      </c>
      <c r="M286" s="145" t="s">
        <v>862</v>
      </c>
      <c r="N286" s="145" t="s">
        <v>862</v>
      </c>
      <c r="O286" s="147" t="s">
        <v>862</v>
      </c>
      <c r="P286" s="142">
        <v>5773107.5300000003</v>
      </c>
      <c r="Q286" s="142">
        <f>SUM(Q287:Q288)</f>
        <v>0</v>
      </c>
      <c r="R286" s="142">
        <f>SUM(R287:R288)</f>
        <v>0</v>
      </c>
      <c r="S286" s="142">
        <f>SUM(S287:S288)</f>
        <v>5773107.5300000003</v>
      </c>
      <c r="T286" s="142">
        <f t="shared" si="72"/>
        <v>2555.490031428445</v>
      </c>
      <c r="U286" s="142">
        <f>MAX(U287:U288)</f>
        <v>8318.5878131699847</v>
      </c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</row>
    <row r="287" spans="1:45" s="148" customFormat="1" ht="36" customHeight="1" x14ac:dyDescent="0.25">
      <c r="A287" s="148">
        <v>1</v>
      </c>
      <c r="B287" s="143">
        <f>SUBTOTAL(103,$A$16:A287)</f>
        <v>262</v>
      </c>
      <c r="C287" s="144" t="s">
        <v>650</v>
      </c>
      <c r="D287" s="145">
        <v>1982</v>
      </c>
      <c r="E287" s="145"/>
      <c r="F287" s="146" t="s">
        <v>264</v>
      </c>
      <c r="G287" s="145">
        <v>3</v>
      </c>
      <c r="H287" s="145" t="s">
        <v>308</v>
      </c>
      <c r="I287" s="142">
        <v>1997.9</v>
      </c>
      <c r="J287" s="142">
        <v>1878.3</v>
      </c>
      <c r="K287" s="142">
        <v>1878.3</v>
      </c>
      <c r="L287" s="165">
        <v>88</v>
      </c>
      <c r="M287" s="145" t="s">
        <v>262</v>
      </c>
      <c r="N287" s="145" t="s">
        <v>263</v>
      </c>
      <c r="O287" s="147" t="s">
        <v>265</v>
      </c>
      <c r="P287" s="142">
        <v>4843097.09</v>
      </c>
      <c r="Q287" s="142">
        <v>0</v>
      </c>
      <c r="R287" s="142">
        <v>0</v>
      </c>
      <c r="S287" s="142">
        <f>P287-Q287-R287</f>
        <v>4843097.09</v>
      </c>
      <c r="T287" s="142">
        <f t="shared" si="72"/>
        <v>2424.0938435357125</v>
      </c>
      <c r="U287" s="142">
        <f t="shared" ref="U287:U288" si="81">V287</f>
        <v>4762.2411932529158</v>
      </c>
      <c r="V287" s="213">
        <f t="shared" ref="V287:V288" si="82">Y287+Z287+AA287+AB287+AC287+AF287+AH287+AJ287+AL287+AN287+AO287+AP287+AQ287+AR287</f>
        <v>4762.2411932529158</v>
      </c>
      <c r="W287" s="213">
        <f t="shared" ref="W287:W288" si="83">V287-T287</f>
        <v>2338.1473497172033</v>
      </c>
      <c r="X287" s="148" t="b">
        <f t="shared" ref="X287:X288" si="84">V287=U287</f>
        <v>1</v>
      </c>
      <c r="Y287" s="211">
        <v>0</v>
      </c>
      <c r="Z287" s="211">
        <v>0</v>
      </c>
      <c r="AA287" s="211">
        <v>0</v>
      </c>
      <c r="AB287" s="211">
        <v>0</v>
      </c>
      <c r="AC287" s="211">
        <v>0</v>
      </c>
      <c r="AD287" s="211">
        <v>0</v>
      </c>
      <c r="AE287" s="211">
        <v>0</v>
      </c>
      <c r="AF287" s="214">
        <v>0</v>
      </c>
      <c r="AG287" s="211">
        <v>1067</v>
      </c>
      <c r="AH287" s="214">
        <f>8917.04*AG287/I287</f>
        <v>4762.2411932529158</v>
      </c>
      <c r="AI287" s="211">
        <v>0</v>
      </c>
      <c r="AJ287" s="211">
        <v>0</v>
      </c>
      <c r="AK287" s="211">
        <v>0</v>
      </c>
      <c r="AL287" s="214">
        <v>0</v>
      </c>
      <c r="AM287" s="211">
        <v>0</v>
      </c>
      <c r="AN287" s="211">
        <v>0</v>
      </c>
      <c r="AO287" s="214">
        <v>0</v>
      </c>
      <c r="AP287" s="211">
        <v>0</v>
      </c>
      <c r="AQ287" s="211">
        <v>0</v>
      </c>
      <c r="AR287" s="211">
        <v>0</v>
      </c>
      <c r="AS287" s="211"/>
    </row>
    <row r="288" spans="1:45" s="148" customFormat="1" ht="36" customHeight="1" x14ac:dyDescent="0.25">
      <c r="A288" s="148">
        <v>1</v>
      </c>
      <c r="B288" s="143">
        <f>SUBTOTAL(103,$A$16:A288)</f>
        <v>263</v>
      </c>
      <c r="C288" s="144" t="s">
        <v>648</v>
      </c>
      <c r="D288" s="145">
        <v>1972</v>
      </c>
      <c r="E288" s="145"/>
      <c r="F288" s="146" t="s">
        <v>264</v>
      </c>
      <c r="G288" s="145">
        <v>2</v>
      </c>
      <c r="H288" s="145" t="s">
        <v>300</v>
      </c>
      <c r="I288" s="142">
        <v>261.2</v>
      </c>
      <c r="J288" s="142">
        <v>233.2</v>
      </c>
      <c r="K288" s="142">
        <v>233.2</v>
      </c>
      <c r="L288" s="165">
        <v>16</v>
      </c>
      <c r="M288" s="145" t="s">
        <v>262</v>
      </c>
      <c r="N288" s="145" t="s">
        <v>263</v>
      </c>
      <c r="O288" s="147" t="s">
        <v>265</v>
      </c>
      <c r="P288" s="142">
        <v>930010.44000000006</v>
      </c>
      <c r="Q288" s="142">
        <v>0</v>
      </c>
      <c r="R288" s="142">
        <v>0</v>
      </c>
      <c r="S288" s="142">
        <f>P288-Q288-R288</f>
        <v>930010.44000000006</v>
      </c>
      <c r="T288" s="142">
        <f t="shared" si="72"/>
        <v>3560.530015313936</v>
      </c>
      <c r="U288" s="142">
        <f t="shared" si="81"/>
        <v>8318.5878131699847</v>
      </c>
      <c r="V288" s="213">
        <f t="shared" si="82"/>
        <v>8318.5878131699847</v>
      </c>
      <c r="W288" s="213">
        <f t="shared" si="83"/>
        <v>4758.0577978560486</v>
      </c>
      <c r="X288" s="148" t="b">
        <f t="shared" si="84"/>
        <v>1</v>
      </c>
      <c r="Y288" s="211">
        <v>0</v>
      </c>
      <c r="Z288" s="211">
        <v>0</v>
      </c>
      <c r="AA288" s="211">
        <v>0</v>
      </c>
      <c r="AB288" s="211">
        <v>0</v>
      </c>
      <c r="AC288" s="211">
        <v>0</v>
      </c>
      <c r="AD288" s="211">
        <v>0</v>
      </c>
      <c r="AE288" s="211">
        <v>0</v>
      </c>
      <c r="AF288" s="214">
        <v>0</v>
      </c>
      <c r="AG288" s="211">
        <v>243.67</v>
      </c>
      <c r="AH288" s="214">
        <f>8917.04*AG288/I288</f>
        <v>8318.5878131699847</v>
      </c>
      <c r="AI288" s="211">
        <v>0</v>
      </c>
      <c r="AJ288" s="211">
        <v>0</v>
      </c>
      <c r="AK288" s="211">
        <v>0</v>
      </c>
      <c r="AL288" s="214">
        <v>0</v>
      </c>
      <c r="AM288" s="211">
        <v>0</v>
      </c>
      <c r="AN288" s="211">
        <v>0</v>
      </c>
      <c r="AO288" s="214">
        <v>0</v>
      </c>
      <c r="AP288" s="211">
        <v>0</v>
      </c>
      <c r="AQ288" s="211">
        <v>0</v>
      </c>
      <c r="AR288" s="211">
        <v>0</v>
      </c>
      <c r="AS288" s="211"/>
    </row>
    <row r="289" spans="1:45" s="148" customFormat="1" ht="36" customHeight="1" x14ac:dyDescent="0.25">
      <c r="B289" s="144" t="s">
        <v>792</v>
      </c>
      <c r="C289" s="144"/>
      <c r="D289" s="145" t="s">
        <v>862</v>
      </c>
      <c r="E289" s="145" t="s">
        <v>862</v>
      </c>
      <c r="F289" s="145" t="s">
        <v>862</v>
      </c>
      <c r="G289" s="145" t="s">
        <v>862</v>
      </c>
      <c r="H289" s="145" t="s">
        <v>862</v>
      </c>
      <c r="I289" s="149">
        <f>SUM(I290:I294)</f>
        <v>4271.2</v>
      </c>
      <c r="J289" s="149">
        <f>SUM(J290:J294)</f>
        <v>4205.7</v>
      </c>
      <c r="K289" s="149">
        <f>SUM(K290:K294)</f>
        <v>4205.7</v>
      </c>
      <c r="L289" s="210">
        <f>SUM(L290:L294)</f>
        <v>227</v>
      </c>
      <c r="M289" s="145" t="s">
        <v>862</v>
      </c>
      <c r="N289" s="145" t="s">
        <v>862</v>
      </c>
      <c r="O289" s="147" t="s">
        <v>862</v>
      </c>
      <c r="P289" s="142">
        <v>10624337.110000001</v>
      </c>
      <c r="Q289" s="142">
        <f>SUM(Q290:Q294)</f>
        <v>0</v>
      </c>
      <c r="R289" s="142">
        <f>SUM(R290:R294)</f>
        <v>0</v>
      </c>
      <c r="S289" s="142">
        <f>SUM(S290:S294)</f>
        <v>10624337.110000001</v>
      </c>
      <c r="T289" s="142">
        <f t="shared" si="72"/>
        <v>2487.4361092901295</v>
      </c>
      <c r="U289" s="142">
        <f>MAX(U290:U294)</f>
        <v>6782.1717322718569</v>
      </c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</row>
    <row r="290" spans="1:45" s="148" customFormat="1" ht="36" customHeight="1" x14ac:dyDescent="0.25">
      <c r="A290" s="148">
        <v>1</v>
      </c>
      <c r="B290" s="143">
        <f>SUBTOTAL(103,$A$16:A290)</f>
        <v>264</v>
      </c>
      <c r="C290" s="144" t="s">
        <v>662</v>
      </c>
      <c r="D290" s="145">
        <v>1968</v>
      </c>
      <c r="E290" s="145">
        <v>2010</v>
      </c>
      <c r="F290" s="146" t="s">
        <v>264</v>
      </c>
      <c r="G290" s="145">
        <v>2</v>
      </c>
      <c r="H290" s="145" t="s">
        <v>299</v>
      </c>
      <c r="I290" s="142">
        <v>794.9</v>
      </c>
      <c r="J290" s="142">
        <v>734.9</v>
      </c>
      <c r="K290" s="142">
        <v>734.9</v>
      </c>
      <c r="L290" s="165">
        <v>32</v>
      </c>
      <c r="M290" s="145" t="s">
        <v>262</v>
      </c>
      <c r="N290" s="145" t="s">
        <v>337</v>
      </c>
      <c r="O290" s="147" t="s">
        <v>688</v>
      </c>
      <c r="P290" s="142">
        <v>2376905.8499999996</v>
      </c>
      <c r="Q290" s="142">
        <v>0</v>
      </c>
      <c r="R290" s="142">
        <v>0</v>
      </c>
      <c r="S290" s="142">
        <f>P290-Q290-R290</f>
        <v>2376905.8499999996</v>
      </c>
      <c r="T290" s="142">
        <f t="shared" si="72"/>
        <v>2990.1948043779089</v>
      </c>
      <c r="U290" s="142">
        <f t="shared" ref="U290:U292" si="85">V290</f>
        <v>5895.679765505095</v>
      </c>
      <c r="V290" s="213">
        <f t="shared" ref="V290:V294" si="86">Y290+Z290+AA290+AB290+AC290+AF290+AH290+AJ290+AL290+AN290+AO290+AP290+AQ290+AR290</f>
        <v>5895.679765505095</v>
      </c>
      <c r="W290" s="213">
        <f t="shared" ref="W290:W294" si="87">V290-T290</f>
        <v>2905.4849611271861</v>
      </c>
      <c r="X290" s="148" t="b">
        <f t="shared" ref="X290:X294" si="88">V290=U290</f>
        <v>1</v>
      </c>
      <c r="Y290" s="211">
        <v>0</v>
      </c>
      <c r="Z290" s="211">
        <v>0</v>
      </c>
      <c r="AA290" s="211">
        <v>0</v>
      </c>
      <c r="AB290" s="211">
        <v>0</v>
      </c>
      <c r="AC290" s="211">
        <v>0</v>
      </c>
      <c r="AD290" s="211">
        <v>0</v>
      </c>
      <c r="AE290" s="211">
        <v>0</v>
      </c>
      <c r="AF290" s="214">
        <v>0</v>
      </c>
      <c r="AG290" s="211">
        <v>0</v>
      </c>
      <c r="AH290" s="211">
        <v>0</v>
      </c>
      <c r="AI290" s="211">
        <v>0</v>
      </c>
      <c r="AJ290" s="211">
        <v>0</v>
      </c>
      <c r="AK290" s="211">
        <v>664.92</v>
      </c>
      <c r="AL290" s="214">
        <f>7048.18*AK290/I290</f>
        <v>5895.679765505095</v>
      </c>
      <c r="AM290" s="211">
        <v>0</v>
      </c>
      <c r="AN290" s="211">
        <v>0</v>
      </c>
      <c r="AO290" s="214">
        <v>0</v>
      </c>
      <c r="AP290" s="211">
        <v>0</v>
      </c>
      <c r="AQ290" s="211">
        <v>0</v>
      </c>
      <c r="AR290" s="211">
        <v>0</v>
      </c>
      <c r="AS290" s="211"/>
    </row>
    <row r="291" spans="1:45" s="148" customFormat="1" ht="36" customHeight="1" x14ac:dyDescent="0.25">
      <c r="A291" s="148">
        <v>1</v>
      </c>
      <c r="B291" s="143">
        <f>SUBTOTAL(103,$A$16:A291)</f>
        <v>265</v>
      </c>
      <c r="C291" s="144" t="s">
        <v>1166</v>
      </c>
      <c r="D291" s="145">
        <v>1963</v>
      </c>
      <c r="E291" s="145"/>
      <c r="F291" s="146" t="s">
        <v>264</v>
      </c>
      <c r="G291" s="145">
        <v>2</v>
      </c>
      <c r="H291" s="145" t="s">
        <v>299</v>
      </c>
      <c r="I291" s="142">
        <v>722.8</v>
      </c>
      <c r="J291" s="142">
        <v>720.3</v>
      </c>
      <c r="K291" s="142">
        <v>720.3</v>
      </c>
      <c r="L291" s="165">
        <v>42</v>
      </c>
      <c r="M291" s="145" t="s">
        <v>262</v>
      </c>
      <c r="N291" s="145" t="s">
        <v>337</v>
      </c>
      <c r="O291" s="147" t="s">
        <v>697</v>
      </c>
      <c r="P291" s="142">
        <v>2513294.65</v>
      </c>
      <c r="Q291" s="142">
        <v>0</v>
      </c>
      <c r="R291" s="142">
        <v>0</v>
      </c>
      <c r="S291" s="142">
        <f>P291-Q291-R291</f>
        <v>2513294.65</v>
      </c>
      <c r="T291" s="142">
        <f t="shared" si="72"/>
        <v>3477.1647066961814</v>
      </c>
      <c r="U291" s="142">
        <f t="shared" si="85"/>
        <v>6310.9879579413409</v>
      </c>
      <c r="V291" s="213">
        <f t="shared" si="86"/>
        <v>6310.9879579413409</v>
      </c>
      <c r="W291" s="213">
        <f t="shared" si="87"/>
        <v>2833.8232512451596</v>
      </c>
      <c r="X291" s="148" t="b">
        <f t="shared" si="88"/>
        <v>1</v>
      </c>
      <c r="Y291" s="211">
        <v>0</v>
      </c>
      <c r="Z291" s="211">
        <v>0</v>
      </c>
      <c r="AA291" s="211">
        <v>0</v>
      </c>
      <c r="AB291" s="211">
        <v>0</v>
      </c>
      <c r="AC291" s="211">
        <v>0</v>
      </c>
      <c r="AD291" s="211">
        <v>0</v>
      </c>
      <c r="AE291" s="211">
        <v>0</v>
      </c>
      <c r="AF291" s="214">
        <v>0</v>
      </c>
      <c r="AG291" s="211">
        <v>0</v>
      </c>
      <c r="AH291" s="211">
        <v>0</v>
      </c>
      <c r="AI291" s="211">
        <v>0</v>
      </c>
      <c r="AJ291" s="211">
        <v>0</v>
      </c>
      <c r="AK291" s="211">
        <v>647.20000000000005</v>
      </c>
      <c r="AL291" s="214">
        <f>7048.18*AK291/I291</f>
        <v>6310.9879579413409</v>
      </c>
      <c r="AM291" s="211">
        <v>0</v>
      </c>
      <c r="AN291" s="211">
        <v>0</v>
      </c>
      <c r="AO291" s="214">
        <v>0</v>
      </c>
      <c r="AP291" s="211">
        <v>0</v>
      </c>
      <c r="AQ291" s="211">
        <v>0</v>
      </c>
      <c r="AR291" s="211">
        <v>0</v>
      </c>
      <c r="AS291" s="211"/>
    </row>
    <row r="292" spans="1:45" s="148" customFormat="1" ht="36" customHeight="1" x14ac:dyDescent="0.25">
      <c r="A292" s="148">
        <v>1</v>
      </c>
      <c r="B292" s="143">
        <f>SUBTOTAL(103,$A$16:A292)</f>
        <v>266</v>
      </c>
      <c r="C292" s="144" t="s">
        <v>1167</v>
      </c>
      <c r="D292" s="145">
        <v>1973</v>
      </c>
      <c r="E292" s="145"/>
      <c r="F292" s="146" t="s">
        <v>264</v>
      </c>
      <c r="G292" s="145">
        <v>2</v>
      </c>
      <c r="H292" s="145" t="s">
        <v>300</v>
      </c>
      <c r="I292" s="142">
        <v>678.3</v>
      </c>
      <c r="J292" s="142">
        <v>678</v>
      </c>
      <c r="K292" s="142">
        <v>678</v>
      </c>
      <c r="L292" s="165">
        <v>57</v>
      </c>
      <c r="M292" s="145" t="s">
        <v>262</v>
      </c>
      <c r="N292" s="145" t="s">
        <v>337</v>
      </c>
      <c r="O292" s="147" t="s">
        <v>697</v>
      </c>
      <c r="P292" s="142">
        <v>2534240.8800000004</v>
      </c>
      <c r="Q292" s="142">
        <v>0</v>
      </c>
      <c r="R292" s="142">
        <v>0</v>
      </c>
      <c r="S292" s="142">
        <f>P292-Q292-R292</f>
        <v>2534240.8800000004</v>
      </c>
      <c r="T292" s="142">
        <f t="shared" si="72"/>
        <v>3736.1652366209651</v>
      </c>
      <c r="U292" s="142">
        <f t="shared" si="85"/>
        <v>6782.1717322718569</v>
      </c>
      <c r="V292" s="213">
        <f t="shared" si="86"/>
        <v>6782.1717322718569</v>
      </c>
      <c r="W292" s="213">
        <f t="shared" si="87"/>
        <v>3046.0064956508918</v>
      </c>
      <c r="X292" s="148" t="b">
        <f t="shared" si="88"/>
        <v>1</v>
      </c>
      <c r="Y292" s="211">
        <v>0</v>
      </c>
      <c r="Z292" s="211">
        <v>0</v>
      </c>
      <c r="AA292" s="211">
        <v>0</v>
      </c>
      <c r="AB292" s="211">
        <v>0</v>
      </c>
      <c r="AC292" s="211">
        <v>0</v>
      </c>
      <c r="AD292" s="211">
        <v>0</v>
      </c>
      <c r="AE292" s="211">
        <v>0</v>
      </c>
      <c r="AF292" s="214">
        <v>0</v>
      </c>
      <c r="AG292" s="211">
        <v>0</v>
      </c>
      <c r="AH292" s="211">
        <v>0</v>
      </c>
      <c r="AI292" s="211">
        <v>0</v>
      </c>
      <c r="AJ292" s="211">
        <v>0</v>
      </c>
      <c r="AK292" s="211">
        <v>652.70000000000005</v>
      </c>
      <c r="AL292" s="214">
        <f>7048.18*AK292/I292</f>
        <v>6782.1717322718569</v>
      </c>
      <c r="AM292" s="211">
        <v>0</v>
      </c>
      <c r="AN292" s="211">
        <v>0</v>
      </c>
      <c r="AO292" s="214">
        <v>0</v>
      </c>
      <c r="AP292" s="211">
        <v>0</v>
      </c>
      <c r="AQ292" s="211">
        <v>0</v>
      </c>
      <c r="AR292" s="211">
        <v>0</v>
      </c>
      <c r="AS292" s="211"/>
    </row>
    <row r="293" spans="1:45" s="148" customFormat="1" ht="36" customHeight="1" x14ac:dyDescent="0.25">
      <c r="A293" s="148">
        <v>1</v>
      </c>
      <c r="B293" s="143">
        <f>SUBTOTAL(103,$A$16:A293)</f>
        <v>267</v>
      </c>
      <c r="C293" s="144" t="s">
        <v>1168</v>
      </c>
      <c r="D293" s="145">
        <v>1975</v>
      </c>
      <c r="E293" s="145"/>
      <c r="F293" s="146" t="s">
        <v>264</v>
      </c>
      <c r="G293" s="145">
        <v>2</v>
      </c>
      <c r="H293" s="145" t="s">
        <v>308</v>
      </c>
      <c r="I293" s="142">
        <v>984.2</v>
      </c>
      <c r="J293" s="142">
        <v>981.5</v>
      </c>
      <c r="K293" s="142">
        <v>981.5</v>
      </c>
      <c r="L293" s="165">
        <v>57</v>
      </c>
      <c r="M293" s="145" t="s">
        <v>262</v>
      </c>
      <c r="N293" s="145" t="s">
        <v>337</v>
      </c>
      <c r="O293" s="147" t="s">
        <v>697</v>
      </c>
      <c r="P293" s="142">
        <v>542612.12</v>
      </c>
      <c r="Q293" s="142">
        <v>0</v>
      </c>
      <c r="R293" s="142">
        <v>0</v>
      </c>
      <c r="S293" s="142">
        <f>P293-Q293-R293</f>
        <v>542612.12</v>
      </c>
      <c r="T293" s="142">
        <f t="shared" si="72"/>
        <v>551.32302377565532</v>
      </c>
      <c r="U293" s="142">
        <v>3557.73</v>
      </c>
      <c r="V293" s="213">
        <f t="shared" si="86"/>
        <v>3557.73</v>
      </c>
      <c r="W293" s="213">
        <f t="shared" si="87"/>
        <v>3006.4069762243448</v>
      </c>
      <c r="X293" s="148" t="b">
        <f t="shared" si="88"/>
        <v>1</v>
      </c>
      <c r="Y293" s="211">
        <v>113.09</v>
      </c>
      <c r="Z293" s="211">
        <v>0</v>
      </c>
      <c r="AA293" s="211">
        <v>3259.66</v>
      </c>
      <c r="AB293" s="211">
        <v>184.98</v>
      </c>
      <c r="AC293" s="211">
        <v>0</v>
      </c>
      <c r="AD293" s="211">
        <v>0</v>
      </c>
      <c r="AE293" s="211">
        <v>0</v>
      </c>
      <c r="AF293" s="214">
        <v>0</v>
      </c>
      <c r="AG293" s="211">
        <v>0</v>
      </c>
      <c r="AH293" s="211">
        <v>0</v>
      </c>
      <c r="AI293" s="211">
        <v>0</v>
      </c>
      <c r="AJ293" s="211">
        <v>0</v>
      </c>
      <c r="AK293" s="211">
        <v>0</v>
      </c>
      <c r="AL293" s="214">
        <v>0</v>
      </c>
      <c r="AM293" s="211">
        <v>0</v>
      </c>
      <c r="AN293" s="211">
        <v>0</v>
      </c>
      <c r="AO293" s="214">
        <v>0</v>
      </c>
      <c r="AP293" s="211">
        <v>0</v>
      </c>
      <c r="AQ293" s="211">
        <v>0</v>
      </c>
      <c r="AR293" s="211">
        <v>0</v>
      </c>
      <c r="AS293" s="211"/>
    </row>
    <row r="294" spans="1:45" s="148" customFormat="1" ht="36" customHeight="1" x14ac:dyDescent="0.25">
      <c r="A294" s="148">
        <v>1</v>
      </c>
      <c r="B294" s="143">
        <f>SUBTOTAL(103,$A$16:A294)</f>
        <v>268</v>
      </c>
      <c r="C294" s="144" t="s">
        <v>1169</v>
      </c>
      <c r="D294" s="145">
        <v>1992</v>
      </c>
      <c r="E294" s="145"/>
      <c r="F294" s="146" t="s">
        <v>264</v>
      </c>
      <c r="G294" s="145">
        <v>3</v>
      </c>
      <c r="H294" s="145" t="s">
        <v>299</v>
      </c>
      <c r="I294" s="142">
        <v>1091</v>
      </c>
      <c r="J294" s="142">
        <v>1091</v>
      </c>
      <c r="K294" s="142">
        <v>1091</v>
      </c>
      <c r="L294" s="165">
        <v>39</v>
      </c>
      <c r="M294" s="145" t="s">
        <v>262</v>
      </c>
      <c r="N294" s="145" t="s">
        <v>266</v>
      </c>
      <c r="O294" s="147" t="s">
        <v>1301</v>
      </c>
      <c r="P294" s="142">
        <v>2657283.6100000003</v>
      </c>
      <c r="Q294" s="142">
        <v>0</v>
      </c>
      <c r="R294" s="142">
        <v>0</v>
      </c>
      <c r="S294" s="142">
        <f>P294-Q294-R294</f>
        <v>2657283.6100000003</v>
      </c>
      <c r="T294" s="142">
        <f t="shared" si="72"/>
        <v>2435.6403391384056</v>
      </c>
      <c r="U294" s="142">
        <v>2758.6738295142077</v>
      </c>
      <c r="V294" s="213">
        <f t="shared" si="86"/>
        <v>2758.6738295142077</v>
      </c>
      <c r="W294" s="213">
        <f t="shared" si="87"/>
        <v>323.0334903758021</v>
      </c>
      <c r="X294" s="148" t="b">
        <f t="shared" si="88"/>
        <v>1</v>
      </c>
      <c r="Y294" s="211">
        <v>0</v>
      </c>
      <c r="Z294" s="211">
        <v>0</v>
      </c>
      <c r="AA294" s="211">
        <v>0</v>
      </c>
      <c r="AB294" s="211">
        <v>0</v>
      </c>
      <c r="AC294" s="211">
        <v>0</v>
      </c>
      <c r="AD294" s="211">
        <v>0</v>
      </c>
      <c r="AE294" s="211">
        <v>0</v>
      </c>
      <c r="AF294" s="214">
        <v>0</v>
      </c>
      <c r="AG294" s="211">
        <v>0</v>
      </c>
      <c r="AH294" s="211">
        <v>0</v>
      </c>
      <c r="AI294" s="211">
        <v>339.3</v>
      </c>
      <c r="AJ294" s="214">
        <f>8870.36*AI294/I294</f>
        <v>2758.6738295142077</v>
      </c>
      <c r="AK294" s="211">
        <v>0</v>
      </c>
      <c r="AL294" s="214">
        <v>0</v>
      </c>
      <c r="AM294" s="211">
        <v>0</v>
      </c>
      <c r="AN294" s="211">
        <v>0</v>
      </c>
      <c r="AO294" s="214">
        <v>0</v>
      </c>
      <c r="AP294" s="211">
        <v>0</v>
      </c>
      <c r="AQ294" s="211">
        <v>0</v>
      </c>
      <c r="AR294" s="211">
        <v>0</v>
      </c>
      <c r="AS294" s="211"/>
    </row>
    <row r="295" spans="1:45" s="148" customFormat="1" ht="36" customHeight="1" x14ac:dyDescent="0.25">
      <c r="B295" s="144" t="s">
        <v>793</v>
      </c>
      <c r="C295" s="144"/>
      <c r="D295" s="145" t="s">
        <v>862</v>
      </c>
      <c r="E295" s="145" t="s">
        <v>862</v>
      </c>
      <c r="F295" s="145" t="s">
        <v>862</v>
      </c>
      <c r="G295" s="145" t="s">
        <v>862</v>
      </c>
      <c r="H295" s="145" t="s">
        <v>862</v>
      </c>
      <c r="I295" s="149">
        <f>SUM(I296:I300)</f>
        <v>3135.5000000000005</v>
      </c>
      <c r="J295" s="149">
        <f>SUM(J296:J300)</f>
        <v>2599.5</v>
      </c>
      <c r="K295" s="149">
        <f>SUM(K296:K300)</f>
        <v>2599.5</v>
      </c>
      <c r="L295" s="210">
        <f>SUM(L296:L300)</f>
        <v>130</v>
      </c>
      <c r="M295" s="145" t="s">
        <v>862</v>
      </c>
      <c r="N295" s="145" t="s">
        <v>862</v>
      </c>
      <c r="O295" s="147" t="s">
        <v>862</v>
      </c>
      <c r="P295" s="142">
        <v>4459924</v>
      </c>
      <c r="Q295" s="142">
        <f>SUM(Q296:Q300)</f>
        <v>0</v>
      </c>
      <c r="R295" s="142">
        <f>SUM(R296:R300)</f>
        <v>0</v>
      </c>
      <c r="S295" s="142">
        <f>SUM(S296:S300)</f>
        <v>4459924</v>
      </c>
      <c r="T295" s="142">
        <f t="shared" si="72"/>
        <v>1422.3964280019134</v>
      </c>
      <c r="U295" s="142">
        <f>MAX(U296:U300)</f>
        <v>6928.4554821664469</v>
      </c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</row>
    <row r="296" spans="1:45" s="148" customFormat="1" ht="36" customHeight="1" x14ac:dyDescent="0.25">
      <c r="A296" s="148">
        <v>1</v>
      </c>
      <c r="B296" s="143">
        <f>SUBTOTAL(103,$A$16:A296)</f>
        <v>269</v>
      </c>
      <c r="C296" s="144" t="s">
        <v>663</v>
      </c>
      <c r="D296" s="145">
        <v>1962</v>
      </c>
      <c r="E296" s="145"/>
      <c r="F296" s="146" t="s">
        <v>264</v>
      </c>
      <c r="G296" s="145">
        <v>2</v>
      </c>
      <c r="H296" s="145" t="s">
        <v>299</v>
      </c>
      <c r="I296" s="142">
        <v>832.7</v>
      </c>
      <c r="J296" s="142">
        <v>745</v>
      </c>
      <c r="K296" s="142">
        <v>745</v>
      </c>
      <c r="L296" s="165">
        <v>48</v>
      </c>
      <c r="M296" s="145" t="s">
        <v>262</v>
      </c>
      <c r="N296" s="145" t="s">
        <v>263</v>
      </c>
      <c r="O296" s="147" t="s">
        <v>265</v>
      </c>
      <c r="P296" s="142">
        <v>3466608.69</v>
      </c>
      <c r="Q296" s="142">
        <v>0</v>
      </c>
      <c r="R296" s="142">
        <v>0</v>
      </c>
      <c r="S296" s="142">
        <f>P296-Q296-R296</f>
        <v>3466608.69</v>
      </c>
      <c r="T296" s="142">
        <f t="shared" si="72"/>
        <v>4163.0943797285936</v>
      </c>
      <c r="U296" s="142">
        <f>V296</f>
        <v>6928.4554821664469</v>
      </c>
      <c r="V296" s="213">
        <f t="shared" ref="V296:V300" si="89">Y296+Z296+AA296+AB296+AC296+AF296+AH296+AJ296+AL296+AN296+AO296+AP296+AQ296+AR296</f>
        <v>6928.4554821664469</v>
      </c>
      <c r="W296" s="213">
        <f t="shared" ref="W296:W300" si="90">V296-T296</f>
        <v>2765.3611024378533</v>
      </c>
      <c r="X296" s="148" t="b">
        <f t="shared" ref="X296:X300" si="91">V296=U296</f>
        <v>1</v>
      </c>
      <c r="Y296" s="211">
        <v>0</v>
      </c>
      <c r="Z296" s="211">
        <v>0</v>
      </c>
      <c r="AA296" s="211">
        <v>0</v>
      </c>
      <c r="AB296" s="211">
        <v>0</v>
      </c>
      <c r="AC296" s="211">
        <v>0</v>
      </c>
      <c r="AD296" s="211">
        <v>0</v>
      </c>
      <c r="AE296" s="211">
        <v>0</v>
      </c>
      <c r="AF296" s="214">
        <v>0</v>
      </c>
      <c r="AG296" s="211">
        <v>647</v>
      </c>
      <c r="AH296" s="214">
        <f>8917.04*AG296/I296</f>
        <v>6928.4554821664469</v>
      </c>
      <c r="AI296" s="211">
        <v>0</v>
      </c>
      <c r="AJ296" s="211">
        <v>0</v>
      </c>
      <c r="AK296" s="211">
        <v>0</v>
      </c>
      <c r="AL296" s="214">
        <v>0</v>
      </c>
      <c r="AM296" s="211">
        <v>0</v>
      </c>
      <c r="AN296" s="211">
        <v>0</v>
      </c>
      <c r="AO296" s="214">
        <v>0</v>
      </c>
      <c r="AP296" s="211">
        <v>0</v>
      </c>
      <c r="AQ296" s="211">
        <v>0</v>
      </c>
      <c r="AR296" s="211">
        <v>0</v>
      </c>
      <c r="AS296" s="211"/>
    </row>
    <row r="297" spans="1:45" s="148" customFormat="1" ht="36" customHeight="1" x14ac:dyDescent="0.25">
      <c r="A297" s="148">
        <v>1</v>
      </c>
      <c r="B297" s="143">
        <f>SUBTOTAL(103,$A$16:A297)</f>
        <v>270</v>
      </c>
      <c r="C297" s="144" t="s">
        <v>656</v>
      </c>
      <c r="D297" s="145">
        <v>1938</v>
      </c>
      <c r="E297" s="145"/>
      <c r="F297" s="146" t="s">
        <v>326</v>
      </c>
      <c r="G297" s="145">
        <v>2</v>
      </c>
      <c r="H297" s="145" t="s">
        <v>300</v>
      </c>
      <c r="I297" s="142">
        <v>244.9</v>
      </c>
      <c r="J297" s="142">
        <v>223.9</v>
      </c>
      <c r="K297" s="142">
        <v>223.9</v>
      </c>
      <c r="L297" s="165">
        <v>15</v>
      </c>
      <c r="M297" s="145" t="s">
        <v>262</v>
      </c>
      <c r="N297" s="145" t="s">
        <v>263</v>
      </c>
      <c r="O297" s="147" t="s">
        <v>265</v>
      </c>
      <c r="P297" s="142">
        <v>34358.44</v>
      </c>
      <c r="Q297" s="142">
        <v>0</v>
      </c>
      <c r="R297" s="142">
        <v>0</v>
      </c>
      <c r="S297" s="142">
        <f>P297-Q297-R297</f>
        <v>34358.44</v>
      </c>
      <c r="T297" s="142">
        <f t="shared" si="72"/>
        <v>140.29579420171498</v>
      </c>
      <c r="U297" s="142">
        <v>140.29579420171498</v>
      </c>
      <c r="V297" s="213">
        <f>T297</f>
        <v>140.29579420171498</v>
      </c>
      <c r="W297" s="213">
        <f t="shared" si="90"/>
        <v>0</v>
      </c>
      <c r="X297" s="148" t="b">
        <f t="shared" si="91"/>
        <v>1</v>
      </c>
      <c r="Y297" s="211">
        <v>0</v>
      </c>
      <c r="Z297" s="211">
        <v>0</v>
      </c>
      <c r="AA297" s="211">
        <v>0</v>
      </c>
      <c r="AB297" s="211">
        <v>0</v>
      </c>
      <c r="AC297" s="211">
        <v>0</v>
      </c>
      <c r="AD297" s="211">
        <v>0</v>
      </c>
      <c r="AE297" s="211">
        <v>0</v>
      </c>
      <c r="AF297" s="214">
        <v>0</v>
      </c>
      <c r="AG297" s="211">
        <v>0</v>
      </c>
      <c r="AH297" s="211">
        <v>0</v>
      </c>
      <c r="AI297" s="211">
        <v>0</v>
      </c>
      <c r="AJ297" s="211">
        <v>0</v>
      </c>
      <c r="AK297" s="211">
        <v>0</v>
      </c>
      <c r="AL297" s="214">
        <v>0</v>
      </c>
      <c r="AM297" s="211">
        <v>0</v>
      </c>
      <c r="AN297" s="211">
        <v>0</v>
      </c>
      <c r="AO297" s="214">
        <v>0</v>
      </c>
      <c r="AP297" s="211">
        <v>0</v>
      </c>
      <c r="AQ297" s="211">
        <v>0</v>
      </c>
      <c r="AR297" s="211">
        <v>0</v>
      </c>
      <c r="AS297" s="211"/>
    </row>
    <row r="298" spans="1:45" s="148" customFormat="1" ht="36" customHeight="1" x14ac:dyDescent="0.25">
      <c r="A298" s="148">
        <v>1</v>
      </c>
      <c r="B298" s="143">
        <f>SUBTOTAL(103,$A$16:A298)</f>
        <v>271</v>
      </c>
      <c r="C298" s="144" t="s">
        <v>655</v>
      </c>
      <c r="D298" s="145">
        <v>1959</v>
      </c>
      <c r="E298" s="145"/>
      <c r="F298" s="146" t="s">
        <v>264</v>
      </c>
      <c r="G298" s="145">
        <v>3</v>
      </c>
      <c r="H298" s="145" t="s">
        <v>300</v>
      </c>
      <c r="I298" s="142">
        <v>989.5</v>
      </c>
      <c r="J298" s="142">
        <v>562.20000000000005</v>
      </c>
      <c r="K298" s="142">
        <v>562.20000000000005</v>
      </c>
      <c r="L298" s="165">
        <v>35</v>
      </c>
      <c r="M298" s="145" t="s">
        <v>262</v>
      </c>
      <c r="N298" s="145" t="s">
        <v>263</v>
      </c>
      <c r="O298" s="147" t="s">
        <v>265</v>
      </c>
      <c r="P298" s="142">
        <v>576667.37</v>
      </c>
      <c r="Q298" s="142">
        <v>0</v>
      </c>
      <c r="R298" s="142">
        <v>0</v>
      </c>
      <c r="S298" s="142">
        <f>P298-Q298-R298</f>
        <v>576667.37</v>
      </c>
      <c r="T298" s="142">
        <f t="shared" si="72"/>
        <v>582.78662961091459</v>
      </c>
      <c r="U298" s="142">
        <v>810.46</v>
      </c>
      <c r="V298" s="213">
        <f t="shared" si="89"/>
        <v>810.46</v>
      </c>
      <c r="W298" s="213">
        <f t="shared" si="90"/>
        <v>227.67337038908545</v>
      </c>
      <c r="X298" s="148" t="b">
        <f t="shared" si="91"/>
        <v>1</v>
      </c>
      <c r="Y298" s="211">
        <v>0</v>
      </c>
      <c r="Z298" s="211">
        <v>0</v>
      </c>
      <c r="AA298" s="211">
        <v>0</v>
      </c>
      <c r="AB298" s="211">
        <v>0</v>
      </c>
      <c r="AC298" s="211">
        <v>810.46</v>
      </c>
      <c r="AD298" s="211">
        <v>0</v>
      </c>
      <c r="AE298" s="211">
        <v>0</v>
      </c>
      <c r="AF298" s="214">
        <v>0</v>
      </c>
      <c r="AG298" s="211">
        <v>0</v>
      </c>
      <c r="AH298" s="211">
        <v>0</v>
      </c>
      <c r="AI298" s="211">
        <v>0</v>
      </c>
      <c r="AJ298" s="211">
        <v>0</v>
      </c>
      <c r="AK298" s="211">
        <v>0</v>
      </c>
      <c r="AL298" s="214">
        <v>0</v>
      </c>
      <c r="AM298" s="211">
        <v>0</v>
      </c>
      <c r="AN298" s="211">
        <v>0</v>
      </c>
      <c r="AO298" s="214">
        <v>0</v>
      </c>
      <c r="AP298" s="211">
        <v>0</v>
      </c>
      <c r="AQ298" s="211">
        <v>0</v>
      </c>
      <c r="AR298" s="211">
        <v>0</v>
      </c>
      <c r="AS298" s="211"/>
    </row>
    <row r="299" spans="1:45" s="148" customFormat="1" ht="36" customHeight="1" x14ac:dyDescent="0.25">
      <c r="A299" s="148">
        <v>1</v>
      </c>
      <c r="B299" s="143">
        <f>SUBTOTAL(103,$A$16:A299)</f>
        <v>272</v>
      </c>
      <c r="C299" s="144" t="s">
        <v>1174</v>
      </c>
      <c r="D299" s="145">
        <v>1971</v>
      </c>
      <c r="E299" s="145"/>
      <c r="F299" s="146" t="s">
        <v>264</v>
      </c>
      <c r="G299" s="145">
        <v>2</v>
      </c>
      <c r="H299" s="145" t="s">
        <v>299</v>
      </c>
      <c r="I299" s="142">
        <v>769.9</v>
      </c>
      <c r="J299" s="142">
        <v>769.9</v>
      </c>
      <c r="K299" s="142">
        <v>769.9</v>
      </c>
      <c r="L299" s="165">
        <v>21</v>
      </c>
      <c r="M299" s="145" t="s">
        <v>262</v>
      </c>
      <c r="N299" s="145" t="s">
        <v>266</v>
      </c>
      <c r="O299" s="147" t="s">
        <v>1300</v>
      </c>
      <c r="P299" s="142">
        <v>248507.08000000002</v>
      </c>
      <c r="Q299" s="142">
        <v>0</v>
      </c>
      <c r="R299" s="142">
        <v>0</v>
      </c>
      <c r="S299" s="142">
        <f>P299-Q299-R299</f>
        <v>248507.08000000002</v>
      </c>
      <c r="T299" s="142">
        <f t="shared" si="72"/>
        <v>322.778386803481</v>
      </c>
      <c r="U299" s="142">
        <f>V299</f>
        <v>322.778386803481</v>
      </c>
      <c r="V299" s="213">
        <f>T299</f>
        <v>322.778386803481</v>
      </c>
      <c r="W299" s="213">
        <f t="shared" si="90"/>
        <v>0</v>
      </c>
      <c r="X299" s="148" t="b">
        <f t="shared" si="91"/>
        <v>1</v>
      </c>
      <c r="Y299" s="211">
        <v>113.09</v>
      </c>
      <c r="Z299" s="211">
        <v>0</v>
      </c>
      <c r="AA299" s="211">
        <v>0</v>
      </c>
      <c r="AB299" s="211">
        <v>184.98</v>
      </c>
      <c r="AC299" s="211">
        <v>0</v>
      </c>
      <c r="AD299" s="211">
        <v>0</v>
      </c>
      <c r="AE299" s="211">
        <v>0</v>
      </c>
      <c r="AF299" s="214">
        <v>0</v>
      </c>
      <c r="AG299" s="211">
        <v>0</v>
      </c>
      <c r="AH299" s="211">
        <v>0</v>
      </c>
      <c r="AI299" s="211">
        <v>0</v>
      </c>
      <c r="AJ299" s="211">
        <v>0</v>
      </c>
      <c r="AK299" s="211">
        <v>0</v>
      </c>
      <c r="AL299" s="214">
        <v>0</v>
      </c>
      <c r="AM299" s="211">
        <v>0</v>
      </c>
      <c r="AN299" s="211">
        <v>0</v>
      </c>
      <c r="AO299" s="214">
        <v>0</v>
      </c>
      <c r="AP299" s="211">
        <v>0</v>
      </c>
      <c r="AQ299" s="211">
        <v>0</v>
      </c>
      <c r="AR299" s="211">
        <v>0</v>
      </c>
      <c r="AS299" s="211"/>
    </row>
    <row r="300" spans="1:45" s="148" customFormat="1" ht="36" customHeight="1" x14ac:dyDescent="0.25">
      <c r="A300" s="148">
        <v>1</v>
      </c>
      <c r="B300" s="143">
        <f>SUBTOTAL(103,$A$16:A300)</f>
        <v>273</v>
      </c>
      <c r="C300" s="144" t="s">
        <v>1175</v>
      </c>
      <c r="D300" s="145" t="s">
        <v>363</v>
      </c>
      <c r="E300" s="145"/>
      <c r="F300" s="146" t="s">
        <v>264</v>
      </c>
      <c r="G300" s="145">
        <v>2</v>
      </c>
      <c r="H300" s="145" t="s">
        <v>300</v>
      </c>
      <c r="I300" s="142">
        <v>298.5</v>
      </c>
      <c r="J300" s="142">
        <v>298.5</v>
      </c>
      <c r="K300" s="142">
        <v>298.5</v>
      </c>
      <c r="L300" s="165">
        <v>11</v>
      </c>
      <c r="M300" s="145" t="s">
        <v>262</v>
      </c>
      <c r="N300" s="145" t="s">
        <v>266</v>
      </c>
      <c r="O300" s="147" t="s">
        <v>969</v>
      </c>
      <c r="P300" s="142">
        <v>133782.41999999998</v>
      </c>
      <c r="Q300" s="142">
        <v>0</v>
      </c>
      <c r="R300" s="142">
        <v>0</v>
      </c>
      <c r="S300" s="142">
        <f>P300-Q300-R300</f>
        <v>133782.41999999998</v>
      </c>
      <c r="T300" s="142">
        <f t="shared" si="72"/>
        <v>448.18231155778886</v>
      </c>
      <c r="U300" s="142">
        <v>995.44</v>
      </c>
      <c r="V300" s="213">
        <f t="shared" si="89"/>
        <v>995.44</v>
      </c>
      <c r="W300" s="213">
        <f t="shared" si="90"/>
        <v>547.25768844221125</v>
      </c>
      <c r="X300" s="148" t="b">
        <f t="shared" si="91"/>
        <v>1</v>
      </c>
      <c r="Y300" s="211">
        <v>0</v>
      </c>
      <c r="Z300" s="211">
        <v>0</v>
      </c>
      <c r="AA300" s="211">
        <v>0</v>
      </c>
      <c r="AB300" s="211">
        <v>184.98</v>
      </c>
      <c r="AC300" s="211">
        <v>810.46</v>
      </c>
      <c r="AD300" s="211">
        <v>0</v>
      </c>
      <c r="AE300" s="211">
        <v>0</v>
      </c>
      <c r="AF300" s="214">
        <v>0</v>
      </c>
      <c r="AG300" s="211">
        <v>0</v>
      </c>
      <c r="AH300" s="211">
        <v>0</v>
      </c>
      <c r="AI300" s="211">
        <v>0</v>
      </c>
      <c r="AJ300" s="211">
        <v>0</v>
      </c>
      <c r="AK300" s="211">
        <v>0</v>
      </c>
      <c r="AL300" s="214">
        <v>0</v>
      </c>
      <c r="AM300" s="211">
        <v>0</v>
      </c>
      <c r="AN300" s="211">
        <v>0</v>
      </c>
      <c r="AO300" s="214">
        <v>0</v>
      </c>
      <c r="AP300" s="211">
        <v>0</v>
      </c>
      <c r="AQ300" s="211">
        <v>0</v>
      </c>
      <c r="AR300" s="211">
        <v>0</v>
      </c>
      <c r="AS300" s="211"/>
    </row>
    <row r="301" spans="1:45" s="148" customFormat="1" ht="36" customHeight="1" x14ac:dyDescent="0.25">
      <c r="B301" s="144" t="s">
        <v>794</v>
      </c>
      <c r="C301" s="144"/>
      <c r="D301" s="145" t="s">
        <v>862</v>
      </c>
      <c r="E301" s="145" t="s">
        <v>862</v>
      </c>
      <c r="F301" s="145" t="s">
        <v>862</v>
      </c>
      <c r="G301" s="145" t="s">
        <v>862</v>
      </c>
      <c r="H301" s="145" t="s">
        <v>862</v>
      </c>
      <c r="I301" s="149">
        <f>I302</f>
        <v>3504.3</v>
      </c>
      <c r="J301" s="149">
        <f>J302</f>
        <v>3162.4</v>
      </c>
      <c r="K301" s="149">
        <f>K302</f>
        <v>3162.4</v>
      </c>
      <c r="L301" s="210">
        <f>L302</f>
        <v>178</v>
      </c>
      <c r="M301" s="145" t="s">
        <v>862</v>
      </c>
      <c r="N301" s="145" t="s">
        <v>862</v>
      </c>
      <c r="O301" s="147" t="s">
        <v>862</v>
      </c>
      <c r="P301" s="142">
        <v>1997229.1400000001</v>
      </c>
      <c r="Q301" s="142">
        <f>Q302</f>
        <v>0</v>
      </c>
      <c r="R301" s="142">
        <f>R302</f>
        <v>0</v>
      </c>
      <c r="S301" s="142">
        <f>S302</f>
        <v>1997229.1400000001</v>
      </c>
      <c r="T301" s="142">
        <f t="shared" si="72"/>
        <v>569.93668921039864</v>
      </c>
      <c r="U301" s="142">
        <f>MAX(U302)</f>
        <v>1974.4310838683903</v>
      </c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</row>
    <row r="302" spans="1:45" s="148" customFormat="1" ht="36" customHeight="1" x14ac:dyDescent="0.25">
      <c r="A302" s="148">
        <v>1</v>
      </c>
      <c r="B302" s="143">
        <f>SUBTOTAL(103,$A$16:A302)</f>
        <v>274</v>
      </c>
      <c r="C302" s="144" t="s">
        <v>653</v>
      </c>
      <c r="D302" s="145">
        <v>1984</v>
      </c>
      <c r="E302" s="145"/>
      <c r="F302" s="146" t="s">
        <v>332</v>
      </c>
      <c r="G302" s="145">
        <v>5</v>
      </c>
      <c r="H302" s="145" t="s">
        <v>304</v>
      </c>
      <c r="I302" s="142">
        <v>3504.3</v>
      </c>
      <c r="J302" s="142">
        <v>3162.4</v>
      </c>
      <c r="K302" s="142">
        <v>3162.4</v>
      </c>
      <c r="L302" s="165">
        <v>178</v>
      </c>
      <c r="M302" s="145" t="s">
        <v>262</v>
      </c>
      <c r="N302" s="145" t="s">
        <v>266</v>
      </c>
      <c r="O302" s="147" t="s">
        <v>969</v>
      </c>
      <c r="P302" s="142">
        <v>1997229.1400000001</v>
      </c>
      <c r="Q302" s="142">
        <v>0</v>
      </c>
      <c r="R302" s="142">
        <v>0</v>
      </c>
      <c r="S302" s="142">
        <f>P302-Q302-R302</f>
        <v>1997229.1400000001</v>
      </c>
      <c r="T302" s="142">
        <f t="shared" si="72"/>
        <v>569.93668921039864</v>
      </c>
      <c r="U302" s="142">
        <f>V302</f>
        <v>1974.4310838683903</v>
      </c>
      <c r="V302" s="213">
        <f>Y302+Z302+AA302+AB302+AC302+AF302+AH302+AJ302+AL302+AN302+AO302+AP302+AQ302+AR302</f>
        <v>1974.4310838683903</v>
      </c>
      <c r="W302" s="213">
        <f>V302-T302</f>
        <v>1404.4943946579915</v>
      </c>
      <c r="X302" s="148" t="b">
        <f>V302=U302</f>
        <v>1</v>
      </c>
      <c r="Y302" s="211">
        <v>0</v>
      </c>
      <c r="Z302" s="211">
        <v>0</v>
      </c>
      <c r="AA302" s="211">
        <v>0</v>
      </c>
      <c r="AB302" s="211">
        <v>0</v>
      </c>
      <c r="AC302" s="211">
        <v>0</v>
      </c>
      <c r="AD302" s="211">
        <v>0</v>
      </c>
      <c r="AE302" s="211">
        <v>0</v>
      </c>
      <c r="AF302" s="214">
        <v>0</v>
      </c>
      <c r="AG302" s="211">
        <v>775.93</v>
      </c>
      <c r="AH302" s="214">
        <f>8917.04*AG302/I302</f>
        <v>1974.4310838683903</v>
      </c>
      <c r="AI302" s="211">
        <v>0</v>
      </c>
      <c r="AJ302" s="211">
        <v>0</v>
      </c>
      <c r="AK302" s="211">
        <v>0</v>
      </c>
      <c r="AL302" s="214">
        <v>0</v>
      </c>
      <c r="AM302" s="211">
        <v>0</v>
      </c>
      <c r="AN302" s="211">
        <v>0</v>
      </c>
      <c r="AO302" s="214">
        <v>0</v>
      </c>
      <c r="AP302" s="211">
        <v>0</v>
      </c>
      <c r="AQ302" s="211">
        <v>0</v>
      </c>
      <c r="AR302" s="211">
        <v>0</v>
      </c>
      <c r="AS302" s="211"/>
    </row>
    <row r="303" spans="1:45" s="148" customFormat="1" ht="36" customHeight="1" x14ac:dyDescent="0.25">
      <c r="B303" s="144" t="s">
        <v>795</v>
      </c>
      <c r="C303" s="144"/>
      <c r="D303" s="145" t="s">
        <v>862</v>
      </c>
      <c r="E303" s="145" t="s">
        <v>862</v>
      </c>
      <c r="F303" s="145" t="s">
        <v>862</v>
      </c>
      <c r="G303" s="145" t="s">
        <v>862</v>
      </c>
      <c r="H303" s="145" t="s">
        <v>862</v>
      </c>
      <c r="I303" s="149">
        <f>SUM(I304:I318)</f>
        <v>37828.900000000009</v>
      </c>
      <c r="J303" s="149">
        <f>SUM(J304:J318)</f>
        <v>30630.800000000003</v>
      </c>
      <c r="K303" s="149">
        <f>SUM(K304:K318)</f>
        <v>30630.800000000003</v>
      </c>
      <c r="L303" s="210">
        <f>SUM(L304:L318)</f>
        <v>1989</v>
      </c>
      <c r="M303" s="145" t="s">
        <v>862</v>
      </c>
      <c r="N303" s="145" t="s">
        <v>862</v>
      </c>
      <c r="O303" s="147" t="s">
        <v>862</v>
      </c>
      <c r="P303" s="149">
        <v>29976052.369999997</v>
      </c>
      <c r="Q303" s="149">
        <f>SUM(Q304:Q318)</f>
        <v>0</v>
      </c>
      <c r="R303" s="149">
        <f>SUM(R304:R318)</f>
        <v>0</v>
      </c>
      <c r="S303" s="149">
        <f>SUM(S304:S318)</f>
        <v>29976052.369999997</v>
      </c>
      <c r="T303" s="142">
        <f t="shared" si="72"/>
        <v>792.41142010473447</v>
      </c>
      <c r="U303" s="142">
        <f>MAX(U304:U318)</f>
        <v>18123.423480825961</v>
      </c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</row>
    <row r="304" spans="1:45" s="148" customFormat="1" ht="36" customHeight="1" x14ac:dyDescent="0.25">
      <c r="A304" s="148">
        <v>1</v>
      </c>
      <c r="B304" s="143">
        <f>SUBTOTAL(103,$A$16:A304)</f>
        <v>275</v>
      </c>
      <c r="C304" s="144" t="s">
        <v>657</v>
      </c>
      <c r="D304" s="145">
        <v>1981</v>
      </c>
      <c r="E304" s="145"/>
      <c r="F304" s="146" t="s">
        <v>264</v>
      </c>
      <c r="G304" s="145">
        <v>2</v>
      </c>
      <c r="H304" s="145">
        <v>3</v>
      </c>
      <c r="I304" s="142">
        <v>975</v>
      </c>
      <c r="J304" s="142">
        <v>975</v>
      </c>
      <c r="K304" s="142">
        <v>975</v>
      </c>
      <c r="L304" s="165">
        <v>47</v>
      </c>
      <c r="M304" s="145" t="s">
        <v>262</v>
      </c>
      <c r="N304" s="145" t="s">
        <v>263</v>
      </c>
      <c r="O304" s="147" t="s">
        <v>265</v>
      </c>
      <c r="P304" s="142">
        <v>95474.18</v>
      </c>
      <c r="Q304" s="142">
        <v>0</v>
      </c>
      <c r="R304" s="142">
        <v>0</v>
      </c>
      <c r="S304" s="142">
        <f t="shared" ref="S304:S316" si="92">P304-Q304-R304</f>
        <v>95474.18</v>
      </c>
      <c r="T304" s="142">
        <f t="shared" si="72"/>
        <v>97.922235897435897</v>
      </c>
      <c r="U304" s="142">
        <v>97.922235897435897</v>
      </c>
      <c r="V304" s="213">
        <f>T304</f>
        <v>97.922235897435897</v>
      </c>
      <c r="W304" s="213">
        <f t="shared" ref="W304:W318" si="93">V304-T304</f>
        <v>0</v>
      </c>
      <c r="X304" s="148" t="b">
        <f t="shared" ref="X304:X318" si="94">V304=U304</f>
        <v>1</v>
      </c>
      <c r="Y304" s="211">
        <v>0</v>
      </c>
      <c r="Z304" s="211">
        <v>0</v>
      </c>
      <c r="AA304" s="211">
        <v>0</v>
      </c>
      <c r="AB304" s="211">
        <v>0</v>
      </c>
      <c r="AC304" s="211">
        <v>0</v>
      </c>
      <c r="AD304" s="211">
        <v>0</v>
      </c>
      <c r="AE304" s="211">
        <v>0</v>
      </c>
      <c r="AF304" s="214">
        <v>0</v>
      </c>
      <c r="AG304" s="211">
        <v>0</v>
      </c>
      <c r="AH304" s="211">
        <v>0</v>
      </c>
      <c r="AI304" s="211">
        <v>0</v>
      </c>
      <c r="AJ304" s="211">
        <v>0</v>
      </c>
      <c r="AK304" s="211">
        <v>0</v>
      </c>
      <c r="AL304" s="214">
        <v>0</v>
      </c>
      <c r="AM304" s="211">
        <v>0</v>
      </c>
      <c r="AN304" s="211">
        <v>0</v>
      </c>
      <c r="AO304" s="214">
        <v>0</v>
      </c>
      <c r="AP304" s="211">
        <v>0</v>
      </c>
      <c r="AQ304" s="211">
        <v>0</v>
      </c>
      <c r="AR304" s="211">
        <v>0</v>
      </c>
      <c r="AS304" s="211"/>
    </row>
    <row r="305" spans="1:45" s="148" customFormat="1" ht="36" customHeight="1" x14ac:dyDescent="0.25">
      <c r="A305" s="148">
        <v>1</v>
      </c>
      <c r="B305" s="143">
        <f>SUBTOTAL(103,$A$16:A305)</f>
        <v>276</v>
      </c>
      <c r="C305" s="144" t="s">
        <v>641</v>
      </c>
      <c r="D305" s="145">
        <v>1976</v>
      </c>
      <c r="E305" s="145"/>
      <c r="F305" s="146" t="s">
        <v>264</v>
      </c>
      <c r="G305" s="145">
        <v>5</v>
      </c>
      <c r="H305" s="145" t="s">
        <v>299</v>
      </c>
      <c r="I305" s="142">
        <v>3568.3</v>
      </c>
      <c r="J305" s="142">
        <v>1361.4</v>
      </c>
      <c r="K305" s="142">
        <v>1361.4</v>
      </c>
      <c r="L305" s="165">
        <v>30</v>
      </c>
      <c r="M305" s="145" t="s">
        <v>262</v>
      </c>
      <c r="N305" s="145" t="s">
        <v>266</v>
      </c>
      <c r="O305" s="147" t="s">
        <v>689</v>
      </c>
      <c r="P305" s="142">
        <v>6906704.6500000004</v>
      </c>
      <c r="Q305" s="142">
        <v>0</v>
      </c>
      <c r="R305" s="142">
        <v>0</v>
      </c>
      <c r="S305" s="142">
        <f t="shared" si="92"/>
        <v>6906704.6500000004</v>
      </c>
      <c r="T305" s="142">
        <f t="shared" si="72"/>
        <v>1935.5728638287139</v>
      </c>
      <c r="U305" s="142">
        <f t="shared" ref="U305:U308" si="95">V305</f>
        <v>3148.6899644088221</v>
      </c>
      <c r="V305" s="213">
        <f t="shared" ref="V305:V318" si="96">Y305+Z305+AA305+AB305+AC305+AF305+AH305+AJ305+AL305+AN305+AO305+AP305+AQ305+AR305</f>
        <v>3148.6899644088221</v>
      </c>
      <c r="W305" s="213">
        <f t="shared" si="93"/>
        <v>1213.1171005801082</v>
      </c>
      <c r="X305" s="148" t="b">
        <f t="shared" si="94"/>
        <v>1</v>
      </c>
      <c r="Y305" s="211">
        <v>0</v>
      </c>
      <c r="Z305" s="211">
        <v>0</v>
      </c>
      <c r="AA305" s="211">
        <v>0</v>
      </c>
      <c r="AB305" s="211">
        <v>0</v>
      </c>
      <c r="AC305" s="211">
        <v>0</v>
      </c>
      <c r="AD305" s="211">
        <v>0</v>
      </c>
      <c r="AE305" s="211">
        <v>0</v>
      </c>
      <c r="AF305" s="214">
        <v>0</v>
      </c>
      <c r="AG305" s="211">
        <v>1260</v>
      </c>
      <c r="AH305" s="214">
        <f>8917.04*AG305/I305</f>
        <v>3148.6899644088221</v>
      </c>
      <c r="AI305" s="211">
        <v>0</v>
      </c>
      <c r="AJ305" s="211">
        <v>0</v>
      </c>
      <c r="AK305" s="211">
        <v>0</v>
      </c>
      <c r="AL305" s="214">
        <v>0</v>
      </c>
      <c r="AM305" s="211">
        <v>0</v>
      </c>
      <c r="AN305" s="211">
        <v>0</v>
      </c>
      <c r="AO305" s="214">
        <v>0</v>
      </c>
      <c r="AP305" s="211">
        <v>0</v>
      </c>
      <c r="AQ305" s="211">
        <v>0</v>
      </c>
      <c r="AR305" s="211">
        <v>0</v>
      </c>
      <c r="AS305" s="211"/>
    </row>
    <row r="306" spans="1:45" s="148" customFormat="1" ht="36" customHeight="1" x14ac:dyDescent="0.25">
      <c r="A306" s="148">
        <v>1</v>
      </c>
      <c r="B306" s="143">
        <f>SUBTOTAL(103,$A$16:A306)</f>
        <v>277</v>
      </c>
      <c r="C306" s="144" t="s">
        <v>636</v>
      </c>
      <c r="D306" s="145">
        <v>1985</v>
      </c>
      <c r="E306" s="145"/>
      <c r="F306" s="146" t="s">
        <v>264</v>
      </c>
      <c r="G306" s="145">
        <v>9</v>
      </c>
      <c r="H306" s="145" t="s">
        <v>300</v>
      </c>
      <c r="I306" s="142">
        <v>4900.3</v>
      </c>
      <c r="J306" s="142">
        <v>4900.3</v>
      </c>
      <c r="K306" s="142">
        <v>4900.3</v>
      </c>
      <c r="L306" s="165">
        <v>361</v>
      </c>
      <c r="M306" s="145" t="s">
        <v>262</v>
      </c>
      <c r="N306" s="145" t="s">
        <v>266</v>
      </c>
      <c r="O306" s="147" t="s">
        <v>689</v>
      </c>
      <c r="P306" s="142">
        <v>1582418.76</v>
      </c>
      <c r="Q306" s="142">
        <v>0</v>
      </c>
      <c r="R306" s="142">
        <v>0</v>
      </c>
      <c r="S306" s="142">
        <f t="shared" si="92"/>
        <v>1582418.76</v>
      </c>
      <c r="T306" s="142">
        <f t="shared" si="72"/>
        <v>322.92283329592067</v>
      </c>
      <c r="U306" s="142">
        <f t="shared" si="95"/>
        <v>1348.2103005938413</v>
      </c>
      <c r="V306" s="213">
        <f t="shared" si="96"/>
        <v>1348.2103005938413</v>
      </c>
      <c r="W306" s="213">
        <f t="shared" si="93"/>
        <v>1025.2874672979206</v>
      </c>
      <c r="X306" s="148" t="b">
        <f t="shared" si="94"/>
        <v>1</v>
      </c>
      <c r="Y306" s="211">
        <v>0</v>
      </c>
      <c r="Z306" s="211">
        <v>0</v>
      </c>
      <c r="AA306" s="211">
        <v>0</v>
      </c>
      <c r="AB306" s="211">
        <v>0</v>
      </c>
      <c r="AC306" s="211">
        <v>0</v>
      </c>
      <c r="AD306" s="211">
        <v>0</v>
      </c>
      <c r="AE306" s="211">
        <v>0</v>
      </c>
      <c r="AF306" s="214">
        <v>0</v>
      </c>
      <c r="AG306" s="211">
        <v>740.9</v>
      </c>
      <c r="AH306" s="214">
        <f>8917.04*AG306/I306</f>
        <v>1348.2103005938413</v>
      </c>
      <c r="AI306" s="211">
        <v>0</v>
      </c>
      <c r="AJ306" s="211">
        <v>0</v>
      </c>
      <c r="AK306" s="211">
        <v>0</v>
      </c>
      <c r="AL306" s="214">
        <v>0</v>
      </c>
      <c r="AM306" s="211">
        <v>0</v>
      </c>
      <c r="AN306" s="211">
        <v>0</v>
      </c>
      <c r="AO306" s="214">
        <v>0</v>
      </c>
      <c r="AP306" s="211">
        <v>0</v>
      </c>
      <c r="AQ306" s="211">
        <v>0</v>
      </c>
      <c r="AR306" s="211">
        <v>0</v>
      </c>
      <c r="AS306" s="211"/>
    </row>
    <row r="307" spans="1:45" s="148" customFormat="1" ht="36" customHeight="1" x14ac:dyDescent="0.25">
      <c r="A307" s="148">
        <v>1</v>
      </c>
      <c r="B307" s="143">
        <f>SUBTOTAL(103,$A$16:A307)</f>
        <v>278</v>
      </c>
      <c r="C307" s="144" t="s">
        <v>637</v>
      </c>
      <c r="D307" s="145">
        <v>1992</v>
      </c>
      <c r="E307" s="145"/>
      <c r="F307" s="146" t="s">
        <v>264</v>
      </c>
      <c r="G307" s="145">
        <v>9</v>
      </c>
      <c r="H307" s="145" t="s">
        <v>300</v>
      </c>
      <c r="I307" s="142">
        <v>4865.3</v>
      </c>
      <c r="J307" s="142">
        <v>4865.3</v>
      </c>
      <c r="K307" s="142">
        <v>4865.3</v>
      </c>
      <c r="L307" s="165">
        <v>369</v>
      </c>
      <c r="M307" s="145" t="s">
        <v>262</v>
      </c>
      <c r="N307" s="145" t="s">
        <v>266</v>
      </c>
      <c r="O307" s="147" t="s">
        <v>689</v>
      </c>
      <c r="P307" s="142">
        <v>1494720.17</v>
      </c>
      <c r="Q307" s="142">
        <v>0</v>
      </c>
      <c r="R307" s="142">
        <v>0</v>
      </c>
      <c r="S307" s="142">
        <f t="shared" si="92"/>
        <v>1494720.17</v>
      </c>
      <c r="T307" s="142">
        <f t="shared" si="72"/>
        <v>307.22055577251143</v>
      </c>
      <c r="U307" s="142">
        <f t="shared" si="95"/>
        <v>1442.5836400633057</v>
      </c>
      <c r="V307" s="213">
        <f t="shared" si="96"/>
        <v>1442.5836400633057</v>
      </c>
      <c r="W307" s="213">
        <f t="shared" si="93"/>
        <v>1135.3630842907942</v>
      </c>
      <c r="X307" s="148" t="b">
        <f t="shared" si="94"/>
        <v>1</v>
      </c>
      <c r="Y307" s="211">
        <v>0</v>
      </c>
      <c r="Z307" s="211">
        <v>0</v>
      </c>
      <c r="AA307" s="211">
        <v>0</v>
      </c>
      <c r="AB307" s="211">
        <v>0</v>
      </c>
      <c r="AC307" s="211">
        <v>0</v>
      </c>
      <c r="AD307" s="211">
        <v>0</v>
      </c>
      <c r="AE307" s="211">
        <v>0</v>
      </c>
      <c r="AF307" s="214">
        <v>0</v>
      </c>
      <c r="AG307" s="211">
        <v>787.1</v>
      </c>
      <c r="AH307" s="214">
        <f>8917.04*AG307/I307</f>
        <v>1442.5836400633057</v>
      </c>
      <c r="AI307" s="211">
        <v>0</v>
      </c>
      <c r="AJ307" s="211">
        <v>0</v>
      </c>
      <c r="AK307" s="211">
        <v>0</v>
      </c>
      <c r="AL307" s="214">
        <v>0</v>
      </c>
      <c r="AM307" s="211">
        <v>0</v>
      </c>
      <c r="AN307" s="211">
        <v>0</v>
      </c>
      <c r="AO307" s="214">
        <v>0</v>
      </c>
      <c r="AP307" s="211">
        <v>0</v>
      </c>
      <c r="AQ307" s="211">
        <v>0</v>
      </c>
      <c r="AR307" s="211">
        <v>0</v>
      </c>
      <c r="AS307" s="211"/>
    </row>
    <row r="308" spans="1:45" s="148" customFormat="1" ht="36" customHeight="1" x14ac:dyDescent="0.25">
      <c r="A308" s="148">
        <v>1</v>
      </c>
      <c r="B308" s="143">
        <f>SUBTOTAL(103,$A$16:A308)</f>
        <v>279</v>
      </c>
      <c r="C308" s="144" t="s">
        <v>638</v>
      </c>
      <c r="D308" s="145">
        <v>1982</v>
      </c>
      <c r="E308" s="145"/>
      <c r="F308" s="146" t="s">
        <v>264</v>
      </c>
      <c r="G308" s="145">
        <v>9</v>
      </c>
      <c r="H308" s="145" t="s">
        <v>300</v>
      </c>
      <c r="I308" s="142">
        <v>4912.2</v>
      </c>
      <c r="J308" s="142">
        <v>2461.6999999999998</v>
      </c>
      <c r="K308" s="142">
        <v>2461.6999999999998</v>
      </c>
      <c r="L308" s="165">
        <v>369</v>
      </c>
      <c r="M308" s="145" t="s">
        <v>262</v>
      </c>
      <c r="N308" s="145" t="s">
        <v>266</v>
      </c>
      <c r="O308" s="147" t="s">
        <v>689</v>
      </c>
      <c r="P308" s="142">
        <v>1534580.28</v>
      </c>
      <c r="Q308" s="142">
        <v>0</v>
      </c>
      <c r="R308" s="142">
        <v>0</v>
      </c>
      <c r="S308" s="142">
        <f t="shared" si="92"/>
        <v>1534580.28</v>
      </c>
      <c r="T308" s="142">
        <f t="shared" si="72"/>
        <v>312.40183217295714</v>
      </c>
      <c r="U308" s="142">
        <f t="shared" si="95"/>
        <v>1379.7976678474006</v>
      </c>
      <c r="V308" s="213">
        <f t="shared" si="96"/>
        <v>1379.7976678474006</v>
      </c>
      <c r="W308" s="213">
        <f t="shared" si="93"/>
        <v>1067.3958356744433</v>
      </c>
      <c r="X308" s="148" t="b">
        <f t="shared" si="94"/>
        <v>1</v>
      </c>
      <c r="Y308" s="211">
        <v>0</v>
      </c>
      <c r="Z308" s="211">
        <v>0</v>
      </c>
      <c r="AA308" s="211">
        <v>0</v>
      </c>
      <c r="AB308" s="211">
        <v>0</v>
      </c>
      <c r="AC308" s="211">
        <v>0</v>
      </c>
      <c r="AD308" s="211">
        <v>0</v>
      </c>
      <c r="AE308" s="211">
        <v>0</v>
      </c>
      <c r="AF308" s="214">
        <v>0</v>
      </c>
      <c r="AG308" s="211">
        <v>760.1</v>
      </c>
      <c r="AH308" s="214">
        <f>8917.04*AG308/I308</f>
        <v>1379.7976678474006</v>
      </c>
      <c r="AI308" s="211">
        <v>0</v>
      </c>
      <c r="AJ308" s="211">
        <v>0</v>
      </c>
      <c r="AK308" s="211">
        <v>0</v>
      </c>
      <c r="AL308" s="214">
        <v>0</v>
      </c>
      <c r="AM308" s="211">
        <v>0</v>
      </c>
      <c r="AN308" s="211">
        <v>0</v>
      </c>
      <c r="AO308" s="214">
        <v>0</v>
      </c>
      <c r="AP308" s="211">
        <v>0</v>
      </c>
      <c r="AQ308" s="211">
        <v>0</v>
      </c>
      <c r="AR308" s="211">
        <v>0</v>
      </c>
      <c r="AS308" s="211"/>
    </row>
    <row r="309" spans="1:45" s="148" customFormat="1" ht="36" customHeight="1" x14ac:dyDescent="0.25">
      <c r="A309" s="148">
        <v>1</v>
      </c>
      <c r="B309" s="143">
        <f>SUBTOTAL(103,$A$16:A309)</f>
        <v>280</v>
      </c>
      <c r="C309" s="144" t="s">
        <v>631</v>
      </c>
      <c r="D309" s="145">
        <v>1994</v>
      </c>
      <c r="E309" s="145"/>
      <c r="F309" s="146" t="s">
        <v>264</v>
      </c>
      <c r="G309" s="145">
        <v>9</v>
      </c>
      <c r="H309" s="145">
        <v>1</v>
      </c>
      <c r="I309" s="142">
        <v>4455.3</v>
      </c>
      <c r="J309" s="142">
        <v>2847.7</v>
      </c>
      <c r="K309" s="142">
        <v>2847.7</v>
      </c>
      <c r="L309" s="165">
        <v>211</v>
      </c>
      <c r="M309" s="145" t="s">
        <v>262</v>
      </c>
      <c r="N309" s="145" t="s">
        <v>337</v>
      </c>
      <c r="O309" s="147" t="s">
        <v>690</v>
      </c>
      <c r="P309" s="142">
        <v>3346564.4</v>
      </c>
      <c r="Q309" s="142">
        <v>0</v>
      </c>
      <c r="R309" s="142">
        <v>0</v>
      </c>
      <c r="S309" s="142">
        <f t="shared" si="92"/>
        <v>3346564.4</v>
      </c>
      <c r="T309" s="142">
        <f t="shared" si="72"/>
        <v>751.14232487150127</v>
      </c>
      <c r="U309" s="142">
        <v>1103.3151527394339</v>
      </c>
      <c r="V309" s="213">
        <f t="shared" si="96"/>
        <v>1103.3151527394339</v>
      </c>
      <c r="W309" s="213">
        <f t="shared" si="93"/>
        <v>352.1728278679326</v>
      </c>
      <c r="X309" s="148" t="b">
        <f t="shared" si="94"/>
        <v>1</v>
      </c>
      <c r="Y309" s="211">
        <v>0</v>
      </c>
      <c r="Z309" s="211">
        <v>0</v>
      </c>
      <c r="AA309" s="211">
        <v>0</v>
      </c>
      <c r="AB309" s="211">
        <v>0</v>
      </c>
      <c r="AC309" s="211">
        <v>0</v>
      </c>
      <c r="AD309" s="211">
        <v>0</v>
      </c>
      <c r="AE309" s="211">
        <v>2</v>
      </c>
      <c r="AF309" s="214">
        <f>2457800*AE309/I309</f>
        <v>1103.3151527394339</v>
      </c>
      <c r="AG309" s="211">
        <v>0</v>
      </c>
      <c r="AH309" s="211">
        <v>0</v>
      </c>
      <c r="AI309" s="211">
        <v>0</v>
      </c>
      <c r="AJ309" s="211">
        <v>0</v>
      </c>
      <c r="AK309" s="211">
        <v>0</v>
      </c>
      <c r="AL309" s="214">
        <v>0</v>
      </c>
      <c r="AM309" s="211">
        <v>0</v>
      </c>
      <c r="AN309" s="211">
        <v>0</v>
      </c>
      <c r="AO309" s="214">
        <v>0</v>
      </c>
      <c r="AP309" s="211">
        <v>0</v>
      </c>
      <c r="AQ309" s="211">
        <v>0</v>
      </c>
      <c r="AR309" s="211">
        <v>0</v>
      </c>
      <c r="AS309" s="211"/>
    </row>
    <row r="310" spans="1:45" s="148" customFormat="1" ht="36" customHeight="1" x14ac:dyDescent="0.25">
      <c r="A310" s="148">
        <v>1</v>
      </c>
      <c r="B310" s="143">
        <f>SUBTOTAL(103,$A$16:A310)</f>
        <v>281</v>
      </c>
      <c r="C310" s="144" t="s">
        <v>644</v>
      </c>
      <c r="D310" s="145">
        <v>1917</v>
      </c>
      <c r="E310" s="145"/>
      <c r="F310" s="146" t="s">
        <v>264</v>
      </c>
      <c r="G310" s="145">
        <v>2</v>
      </c>
      <c r="H310" s="145" t="s">
        <v>299</v>
      </c>
      <c r="I310" s="142">
        <v>722.2</v>
      </c>
      <c r="J310" s="142">
        <v>514</v>
      </c>
      <c r="K310" s="142">
        <v>514</v>
      </c>
      <c r="L310" s="165">
        <v>21</v>
      </c>
      <c r="M310" s="145" t="s">
        <v>262</v>
      </c>
      <c r="N310" s="145" t="s">
        <v>263</v>
      </c>
      <c r="O310" s="147" t="s">
        <v>265</v>
      </c>
      <c r="P310" s="142">
        <v>101554.75</v>
      </c>
      <c r="Q310" s="142">
        <v>0</v>
      </c>
      <c r="R310" s="142">
        <v>0</v>
      </c>
      <c r="S310" s="142">
        <f t="shared" si="92"/>
        <v>101554.75</v>
      </c>
      <c r="T310" s="142">
        <f t="shared" si="72"/>
        <v>140.61859595679866</v>
      </c>
      <c r="U310" s="142">
        <v>140.61859595679866</v>
      </c>
      <c r="V310" s="213">
        <f t="shared" ref="V310:V311" si="97">T310</f>
        <v>140.61859595679866</v>
      </c>
      <c r="W310" s="213">
        <f t="shared" si="93"/>
        <v>0</v>
      </c>
      <c r="X310" s="148" t="b">
        <f t="shared" si="94"/>
        <v>1</v>
      </c>
      <c r="Y310" s="211">
        <v>0</v>
      </c>
      <c r="Z310" s="211">
        <v>0</v>
      </c>
      <c r="AA310" s="211">
        <v>0</v>
      </c>
      <c r="AB310" s="211">
        <v>0</v>
      </c>
      <c r="AC310" s="211">
        <v>0</v>
      </c>
      <c r="AD310" s="211">
        <v>0</v>
      </c>
      <c r="AE310" s="211">
        <v>0</v>
      </c>
      <c r="AF310" s="214">
        <v>0</v>
      </c>
      <c r="AG310" s="211">
        <v>0</v>
      </c>
      <c r="AH310" s="211">
        <v>0</v>
      </c>
      <c r="AI310" s="211">
        <v>0</v>
      </c>
      <c r="AJ310" s="211">
        <v>0</v>
      </c>
      <c r="AK310" s="211">
        <v>0</v>
      </c>
      <c r="AL310" s="214">
        <v>0</v>
      </c>
      <c r="AM310" s="211">
        <v>0</v>
      </c>
      <c r="AN310" s="211">
        <v>0</v>
      </c>
      <c r="AO310" s="214">
        <v>0</v>
      </c>
      <c r="AP310" s="211">
        <v>0</v>
      </c>
      <c r="AQ310" s="211">
        <v>0</v>
      </c>
      <c r="AR310" s="211">
        <v>0</v>
      </c>
      <c r="AS310" s="211"/>
    </row>
    <row r="311" spans="1:45" s="148" customFormat="1" ht="36" customHeight="1" x14ac:dyDescent="0.25">
      <c r="A311" s="148">
        <v>1</v>
      </c>
      <c r="B311" s="143">
        <f>SUBTOTAL(103,$A$16:A311)</f>
        <v>282</v>
      </c>
      <c r="C311" s="144" t="s">
        <v>632</v>
      </c>
      <c r="D311" s="145">
        <v>1963</v>
      </c>
      <c r="E311" s="145"/>
      <c r="F311" s="146" t="s">
        <v>264</v>
      </c>
      <c r="G311" s="145">
        <v>3</v>
      </c>
      <c r="H311" s="145" t="s">
        <v>299</v>
      </c>
      <c r="I311" s="142">
        <v>1703.8</v>
      </c>
      <c r="J311" s="142">
        <v>1339.8</v>
      </c>
      <c r="K311" s="142">
        <v>1339.8</v>
      </c>
      <c r="L311" s="165">
        <v>62</v>
      </c>
      <c r="M311" s="145" t="s">
        <v>262</v>
      </c>
      <c r="N311" s="145" t="s">
        <v>266</v>
      </c>
      <c r="O311" s="147" t="s">
        <v>691</v>
      </c>
      <c r="P311" s="142">
        <v>104089.37</v>
      </c>
      <c r="Q311" s="142">
        <v>0</v>
      </c>
      <c r="R311" s="142">
        <v>0</v>
      </c>
      <c r="S311" s="142">
        <f t="shared" si="92"/>
        <v>104089.37</v>
      </c>
      <c r="T311" s="142">
        <f t="shared" si="72"/>
        <v>61.092481511914542</v>
      </c>
      <c r="U311" s="142">
        <v>61.092481511914542</v>
      </c>
      <c r="V311" s="213">
        <f t="shared" si="97"/>
        <v>61.092481511914542</v>
      </c>
      <c r="W311" s="213">
        <f t="shared" si="93"/>
        <v>0</v>
      </c>
      <c r="X311" s="148" t="b">
        <f t="shared" si="94"/>
        <v>1</v>
      </c>
      <c r="Y311" s="211">
        <v>0</v>
      </c>
      <c r="Z311" s="211">
        <v>0</v>
      </c>
      <c r="AA311" s="211">
        <v>0</v>
      </c>
      <c r="AB311" s="211">
        <v>0</v>
      </c>
      <c r="AC311" s="211">
        <v>0</v>
      </c>
      <c r="AD311" s="211">
        <v>0</v>
      </c>
      <c r="AE311" s="211">
        <v>0</v>
      </c>
      <c r="AF311" s="214">
        <v>0</v>
      </c>
      <c r="AG311" s="211">
        <v>0</v>
      </c>
      <c r="AH311" s="211">
        <v>0</v>
      </c>
      <c r="AI311" s="211">
        <v>0</v>
      </c>
      <c r="AJ311" s="211">
        <v>0</v>
      </c>
      <c r="AK311" s="211">
        <v>0</v>
      </c>
      <c r="AL311" s="214">
        <v>0</v>
      </c>
      <c r="AM311" s="211">
        <v>0</v>
      </c>
      <c r="AN311" s="211">
        <v>0</v>
      </c>
      <c r="AO311" s="214">
        <v>0</v>
      </c>
      <c r="AP311" s="211">
        <v>0</v>
      </c>
      <c r="AQ311" s="211">
        <v>0</v>
      </c>
      <c r="AR311" s="211">
        <v>0</v>
      </c>
      <c r="AS311" s="211"/>
    </row>
    <row r="312" spans="1:45" s="148" customFormat="1" ht="36" customHeight="1" x14ac:dyDescent="0.25">
      <c r="A312" s="148">
        <v>1</v>
      </c>
      <c r="B312" s="143">
        <f>SUBTOTAL(103,$A$16:A312)</f>
        <v>283</v>
      </c>
      <c r="C312" s="144" t="s">
        <v>1165</v>
      </c>
      <c r="D312" s="145">
        <v>1900</v>
      </c>
      <c r="E312" s="145"/>
      <c r="F312" s="146" t="s">
        <v>264</v>
      </c>
      <c r="G312" s="145">
        <v>2</v>
      </c>
      <c r="H312" s="145" t="s">
        <v>2204</v>
      </c>
      <c r="I312" s="142">
        <v>520.9</v>
      </c>
      <c r="J312" s="142">
        <v>520.9</v>
      </c>
      <c r="K312" s="142">
        <v>520.9</v>
      </c>
      <c r="L312" s="165">
        <v>26</v>
      </c>
      <c r="M312" s="145" t="s">
        <v>262</v>
      </c>
      <c r="N312" s="145" t="s">
        <v>263</v>
      </c>
      <c r="O312" s="147" t="s">
        <v>265</v>
      </c>
      <c r="P312" s="142">
        <v>4230013.1300000008</v>
      </c>
      <c r="Q312" s="142">
        <v>0</v>
      </c>
      <c r="R312" s="142">
        <v>0</v>
      </c>
      <c r="S312" s="142">
        <f t="shared" si="92"/>
        <v>4230013.1300000008</v>
      </c>
      <c r="T312" s="142">
        <f t="shared" si="72"/>
        <v>8120.5857746208503</v>
      </c>
      <c r="U312" s="142">
        <f>V312</f>
        <v>16322.514186984068</v>
      </c>
      <c r="V312" s="213">
        <f t="shared" si="96"/>
        <v>16322.514186984068</v>
      </c>
      <c r="W312" s="213">
        <f t="shared" si="93"/>
        <v>8201.9284123632169</v>
      </c>
      <c r="X312" s="148" t="b">
        <f t="shared" si="94"/>
        <v>1</v>
      </c>
      <c r="Y312" s="211">
        <v>0</v>
      </c>
      <c r="Z312" s="211">
        <v>0</v>
      </c>
      <c r="AA312" s="211">
        <v>0</v>
      </c>
      <c r="AB312" s="211">
        <v>0</v>
      </c>
      <c r="AC312" s="211">
        <v>0</v>
      </c>
      <c r="AD312" s="211">
        <v>0</v>
      </c>
      <c r="AE312" s="211">
        <v>0</v>
      </c>
      <c r="AF312" s="214">
        <v>0</v>
      </c>
      <c r="AG312" s="211">
        <v>953.5</v>
      </c>
      <c r="AH312" s="214">
        <f>8917.04*AG312/I312</f>
        <v>16322.514186984068</v>
      </c>
      <c r="AI312" s="211">
        <v>0</v>
      </c>
      <c r="AJ312" s="211">
        <v>0</v>
      </c>
      <c r="AK312" s="211">
        <v>0</v>
      </c>
      <c r="AL312" s="214">
        <v>0</v>
      </c>
      <c r="AM312" s="211">
        <v>0</v>
      </c>
      <c r="AN312" s="211">
        <v>0</v>
      </c>
      <c r="AO312" s="214">
        <v>0</v>
      </c>
      <c r="AP312" s="211">
        <v>0</v>
      </c>
      <c r="AQ312" s="211">
        <v>0</v>
      </c>
      <c r="AR312" s="211">
        <v>0</v>
      </c>
      <c r="AS312" s="211"/>
    </row>
    <row r="313" spans="1:45" s="148" customFormat="1" ht="36" customHeight="1" x14ac:dyDescent="0.25">
      <c r="A313" s="148">
        <v>1</v>
      </c>
      <c r="B313" s="143">
        <f>SUBTOTAL(103,$A$16:A313)</f>
        <v>284</v>
      </c>
      <c r="C313" s="144" t="s">
        <v>1170</v>
      </c>
      <c r="D313" s="145" t="s">
        <v>325</v>
      </c>
      <c r="E313" s="145">
        <v>2016</v>
      </c>
      <c r="F313" s="146" t="s">
        <v>264</v>
      </c>
      <c r="G313" s="145">
        <v>9</v>
      </c>
      <c r="H313" s="145" t="s">
        <v>304</v>
      </c>
      <c r="I313" s="142">
        <v>8964.4</v>
      </c>
      <c r="J313" s="142">
        <v>8964.4</v>
      </c>
      <c r="K313" s="142">
        <v>8964.4</v>
      </c>
      <c r="L313" s="165">
        <v>344</v>
      </c>
      <c r="M313" s="145" t="s">
        <v>262</v>
      </c>
      <c r="N313" s="145" t="s">
        <v>266</v>
      </c>
      <c r="O313" s="147" t="s">
        <v>1299</v>
      </c>
      <c r="P313" s="142">
        <v>5425723.8799999999</v>
      </c>
      <c r="Q313" s="142">
        <v>0</v>
      </c>
      <c r="R313" s="142">
        <v>0</v>
      </c>
      <c r="S313" s="142">
        <f t="shared" si="92"/>
        <v>5425723.8799999999</v>
      </c>
      <c r="T313" s="142">
        <f t="shared" si="72"/>
        <v>605.25231805809653</v>
      </c>
      <c r="U313" s="142">
        <v>1096.6935879701932</v>
      </c>
      <c r="V313" s="213">
        <f t="shared" si="96"/>
        <v>1096.6935879701932</v>
      </c>
      <c r="W313" s="213">
        <f t="shared" si="93"/>
        <v>491.44126991209669</v>
      </c>
      <c r="X313" s="148" t="b">
        <f t="shared" si="94"/>
        <v>1</v>
      </c>
      <c r="Y313" s="211">
        <v>0</v>
      </c>
      <c r="Z313" s="211">
        <v>0</v>
      </c>
      <c r="AA313" s="211">
        <v>0</v>
      </c>
      <c r="AB313" s="211">
        <v>0</v>
      </c>
      <c r="AC313" s="211">
        <v>0</v>
      </c>
      <c r="AD313" s="211">
        <v>0</v>
      </c>
      <c r="AE313" s="211">
        <v>4</v>
      </c>
      <c r="AF313" s="214">
        <f>2457800*AE313/I313</f>
        <v>1096.6935879701932</v>
      </c>
      <c r="AG313" s="211">
        <v>0</v>
      </c>
      <c r="AH313" s="211">
        <v>0</v>
      </c>
      <c r="AI313" s="211">
        <v>0</v>
      </c>
      <c r="AJ313" s="211">
        <v>0</v>
      </c>
      <c r="AK313" s="211">
        <v>0</v>
      </c>
      <c r="AL313" s="214">
        <v>0</v>
      </c>
      <c r="AM313" s="211">
        <v>0</v>
      </c>
      <c r="AN313" s="211">
        <v>0</v>
      </c>
      <c r="AO313" s="214">
        <v>0</v>
      </c>
      <c r="AP313" s="211">
        <v>0</v>
      </c>
      <c r="AQ313" s="211">
        <v>0</v>
      </c>
      <c r="AR313" s="211">
        <v>0</v>
      </c>
      <c r="AS313" s="211"/>
    </row>
    <row r="314" spans="1:45" s="148" customFormat="1" ht="36" customHeight="1" x14ac:dyDescent="0.25">
      <c r="A314" s="148">
        <v>1</v>
      </c>
      <c r="B314" s="143">
        <f>SUBTOTAL(103,$A$16:A314)</f>
        <v>285</v>
      </c>
      <c r="C314" s="144" t="s">
        <v>1171</v>
      </c>
      <c r="D314" s="145" t="s">
        <v>371</v>
      </c>
      <c r="E314" s="145"/>
      <c r="F314" s="146" t="s">
        <v>264</v>
      </c>
      <c r="G314" s="145" t="s">
        <v>308</v>
      </c>
      <c r="H314" s="145" t="s">
        <v>299</v>
      </c>
      <c r="I314" s="142">
        <v>270.39999999999998</v>
      </c>
      <c r="J314" s="142">
        <v>270.39999999999998</v>
      </c>
      <c r="K314" s="142">
        <v>270.39999999999998</v>
      </c>
      <c r="L314" s="165">
        <v>18</v>
      </c>
      <c r="M314" s="145" t="s">
        <v>262</v>
      </c>
      <c r="N314" s="145" t="s">
        <v>263</v>
      </c>
      <c r="O314" s="147" t="s">
        <v>265</v>
      </c>
      <c r="P314" s="142">
        <v>839027.99</v>
      </c>
      <c r="Q314" s="142">
        <v>0</v>
      </c>
      <c r="R314" s="142">
        <v>0</v>
      </c>
      <c r="S314" s="142">
        <f t="shared" si="92"/>
        <v>839027.99</v>
      </c>
      <c r="T314" s="142">
        <f t="shared" si="72"/>
        <v>3102.9141642011837</v>
      </c>
      <c r="U314" s="142">
        <f t="shared" ref="U314:U315" si="98">V314</f>
        <v>7141.5475323964511</v>
      </c>
      <c r="V314" s="213">
        <f t="shared" si="96"/>
        <v>7141.5475323964511</v>
      </c>
      <c r="W314" s="213">
        <f t="shared" si="93"/>
        <v>4038.6333681952674</v>
      </c>
      <c r="X314" s="148" t="b">
        <f t="shared" si="94"/>
        <v>1</v>
      </c>
      <c r="Y314" s="211">
        <v>0</v>
      </c>
      <c r="Z314" s="211">
        <v>0</v>
      </c>
      <c r="AA314" s="211">
        <v>0</v>
      </c>
      <c r="AB314" s="211">
        <v>0</v>
      </c>
      <c r="AC314" s="211">
        <v>0</v>
      </c>
      <c r="AD314" s="211">
        <v>0</v>
      </c>
      <c r="AE314" s="211">
        <v>0</v>
      </c>
      <c r="AF314" s="214">
        <v>0</v>
      </c>
      <c r="AG314" s="211">
        <v>0</v>
      </c>
      <c r="AH314" s="211">
        <v>0</v>
      </c>
      <c r="AI314" s="211">
        <v>0</v>
      </c>
      <c r="AJ314" s="211">
        <v>0</v>
      </c>
      <c r="AK314" s="211">
        <v>273.98200000000003</v>
      </c>
      <c r="AL314" s="214">
        <f>7048.18*AK314/I314</f>
        <v>7141.5475323964511</v>
      </c>
      <c r="AM314" s="211">
        <v>0</v>
      </c>
      <c r="AN314" s="211">
        <v>0</v>
      </c>
      <c r="AO314" s="214">
        <v>0</v>
      </c>
      <c r="AP314" s="211">
        <v>0</v>
      </c>
      <c r="AQ314" s="211">
        <v>0</v>
      </c>
      <c r="AR314" s="211">
        <v>0</v>
      </c>
      <c r="AS314" s="211"/>
    </row>
    <row r="315" spans="1:45" s="148" customFormat="1" ht="36" customHeight="1" x14ac:dyDescent="0.25">
      <c r="A315" s="148">
        <v>1</v>
      </c>
      <c r="B315" s="143">
        <f>SUBTOTAL(103,$A$16:A315)</f>
        <v>286</v>
      </c>
      <c r="C315" s="144" t="s">
        <v>1172</v>
      </c>
      <c r="D315" s="145" t="s">
        <v>350</v>
      </c>
      <c r="E315" s="145"/>
      <c r="F315" s="146" t="s">
        <v>264</v>
      </c>
      <c r="G315" s="145">
        <v>2</v>
      </c>
      <c r="H315" s="145" t="s">
        <v>300</v>
      </c>
      <c r="I315" s="142">
        <v>282.39999999999998</v>
      </c>
      <c r="J315" s="142">
        <v>282.39999999999998</v>
      </c>
      <c r="K315" s="142">
        <v>282.39999999999998</v>
      </c>
      <c r="L315" s="165">
        <v>21</v>
      </c>
      <c r="M315" s="145" t="s">
        <v>262</v>
      </c>
      <c r="N315" s="145" t="s">
        <v>266</v>
      </c>
      <c r="O315" s="147" t="s">
        <v>691</v>
      </c>
      <c r="P315" s="142">
        <v>1265060.8599999999</v>
      </c>
      <c r="Q315" s="142">
        <v>0</v>
      </c>
      <c r="R315" s="142">
        <v>0</v>
      </c>
      <c r="S315" s="142">
        <f t="shared" si="92"/>
        <v>1265060.8599999999</v>
      </c>
      <c r="T315" s="142">
        <f t="shared" si="72"/>
        <v>4479.6772662889516</v>
      </c>
      <c r="U315" s="142">
        <f t="shared" si="98"/>
        <v>9750.3983024079334</v>
      </c>
      <c r="V315" s="213">
        <f t="shared" si="96"/>
        <v>9750.3983024079334</v>
      </c>
      <c r="W315" s="213">
        <f t="shared" si="93"/>
        <v>5270.7210361189818</v>
      </c>
      <c r="X315" s="148" t="b">
        <f t="shared" si="94"/>
        <v>1</v>
      </c>
      <c r="Y315" s="211">
        <v>0</v>
      </c>
      <c r="Z315" s="211">
        <v>0</v>
      </c>
      <c r="AA315" s="211">
        <v>0</v>
      </c>
      <c r="AB315" s="211">
        <v>0</v>
      </c>
      <c r="AC315" s="211">
        <v>0</v>
      </c>
      <c r="AD315" s="211">
        <v>0</v>
      </c>
      <c r="AE315" s="211">
        <v>0</v>
      </c>
      <c r="AF315" s="214">
        <v>0</v>
      </c>
      <c r="AG315" s="211">
        <v>0</v>
      </c>
      <c r="AH315" s="211">
        <v>0</v>
      </c>
      <c r="AI315" s="211">
        <v>0</v>
      </c>
      <c r="AJ315" s="211">
        <v>0</v>
      </c>
      <c r="AK315" s="211">
        <v>390.67</v>
      </c>
      <c r="AL315" s="214">
        <f>7048.18*AK315/I315</f>
        <v>9750.3983024079334</v>
      </c>
      <c r="AM315" s="211">
        <v>0</v>
      </c>
      <c r="AN315" s="211">
        <v>0</v>
      </c>
      <c r="AO315" s="214">
        <v>0</v>
      </c>
      <c r="AP315" s="211">
        <v>0</v>
      </c>
      <c r="AQ315" s="211">
        <v>0</v>
      </c>
      <c r="AR315" s="211">
        <v>0</v>
      </c>
      <c r="AS315" s="211"/>
    </row>
    <row r="316" spans="1:45" s="148" customFormat="1" ht="36" customHeight="1" x14ac:dyDescent="0.25">
      <c r="A316" s="148">
        <v>1</v>
      </c>
      <c r="B316" s="143">
        <f>SUBTOTAL(103,$A$16:A316)</f>
        <v>287</v>
      </c>
      <c r="C316" s="144" t="s">
        <v>1173</v>
      </c>
      <c r="D316" s="145">
        <v>1957</v>
      </c>
      <c r="E316" s="145"/>
      <c r="F316" s="146" t="s">
        <v>264</v>
      </c>
      <c r="G316" s="145" t="s">
        <v>308</v>
      </c>
      <c r="H316" s="145" t="s">
        <v>308</v>
      </c>
      <c r="I316" s="142">
        <v>988</v>
      </c>
      <c r="J316" s="142">
        <v>627.1</v>
      </c>
      <c r="K316" s="142">
        <v>627.1</v>
      </c>
      <c r="L316" s="165">
        <v>55</v>
      </c>
      <c r="M316" s="145" t="s">
        <v>262</v>
      </c>
      <c r="N316" s="145" t="s">
        <v>266</v>
      </c>
      <c r="O316" s="147" t="s">
        <v>1040</v>
      </c>
      <c r="P316" s="142">
        <v>73200.320000000007</v>
      </c>
      <c r="Q316" s="142">
        <v>0</v>
      </c>
      <c r="R316" s="142">
        <v>0</v>
      </c>
      <c r="S316" s="142">
        <f t="shared" si="92"/>
        <v>73200.320000000007</v>
      </c>
      <c r="T316" s="142">
        <f t="shared" si="72"/>
        <v>74.08939271255062</v>
      </c>
      <c r="U316" s="142">
        <v>74.08939271255062</v>
      </c>
      <c r="V316" s="213">
        <f>T316</f>
        <v>74.08939271255062</v>
      </c>
      <c r="W316" s="213">
        <f t="shared" si="93"/>
        <v>0</v>
      </c>
      <c r="X316" s="148" t="b">
        <f t="shared" si="94"/>
        <v>1</v>
      </c>
      <c r="Y316" s="211">
        <v>0</v>
      </c>
      <c r="Z316" s="211">
        <v>0</v>
      </c>
      <c r="AA316" s="211">
        <v>0</v>
      </c>
      <c r="AB316" s="211">
        <v>0</v>
      </c>
      <c r="AC316" s="211">
        <v>0</v>
      </c>
      <c r="AD316" s="211">
        <v>0</v>
      </c>
      <c r="AE316" s="211">
        <v>0</v>
      </c>
      <c r="AF316" s="214">
        <v>0</v>
      </c>
      <c r="AG316" s="211">
        <v>0</v>
      </c>
      <c r="AH316" s="211">
        <v>0</v>
      </c>
      <c r="AI316" s="211">
        <v>0</v>
      </c>
      <c r="AJ316" s="211">
        <v>0</v>
      </c>
      <c r="AK316" s="211">
        <v>0</v>
      </c>
      <c r="AL316" s="214">
        <v>0</v>
      </c>
      <c r="AM316" s="211">
        <v>0</v>
      </c>
      <c r="AN316" s="211">
        <v>0</v>
      </c>
      <c r="AO316" s="214">
        <v>0</v>
      </c>
      <c r="AP316" s="211">
        <v>0</v>
      </c>
      <c r="AQ316" s="211">
        <v>0</v>
      </c>
      <c r="AR316" s="211">
        <v>0</v>
      </c>
      <c r="AS316" s="211"/>
    </row>
    <row r="317" spans="1:45" s="148" customFormat="1" ht="36" customHeight="1" x14ac:dyDescent="0.25">
      <c r="A317" s="148">
        <v>1</v>
      </c>
      <c r="B317" s="143">
        <f>SUBTOTAL(103,$A$16:A317)</f>
        <v>288</v>
      </c>
      <c r="C317" s="144" t="s">
        <v>1500</v>
      </c>
      <c r="D317" s="145">
        <v>1926</v>
      </c>
      <c r="E317" s="145"/>
      <c r="F317" s="146" t="s">
        <v>264</v>
      </c>
      <c r="G317" s="145">
        <v>2</v>
      </c>
      <c r="H317" s="145" t="s">
        <v>299</v>
      </c>
      <c r="I317" s="142">
        <v>530.9</v>
      </c>
      <c r="J317" s="142">
        <v>530.9</v>
      </c>
      <c r="K317" s="142">
        <v>530.9</v>
      </c>
      <c r="L317" s="165">
        <v>26</v>
      </c>
      <c r="M317" s="145" t="s">
        <v>262</v>
      </c>
      <c r="N317" s="145" t="s">
        <v>263</v>
      </c>
      <c r="O317" s="147" t="s">
        <v>265</v>
      </c>
      <c r="P317" s="142">
        <v>1322373.3</v>
      </c>
      <c r="Q317" s="142">
        <v>0</v>
      </c>
      <c r="R317" s="142">
        <v>0</v>
      </c>
      <c r="S317" s="142">
        <f>P317-R317-Q317</f>
        <v>1322373.3</v>
      </c>
      <c r="T317" s="142">
        <f t="shared" si="72"/>
        <v>2490.8142776417408</v>
      </c>
      <c r="U317" s="142">
        <f t="shared" ref="U317:U318" si="99">V317</f>
        <v>4912.0142173667364</v>
      </c>
      <c r="V317" s="213">
        <f t="shared" si="96"/>
        <v>4912.0142173667364</v>
      </c>
      <c r="W317" s="213">
        <f t="shared" si="93"/>
        <v>2421.1999397249956</v>
      </c>
      <c r="X317" s="148" t="b">
        <f t="shared" si="94"/>
        <v>1</v>
      </c>
      <c r="Y317" s="211">
        <v>0</v>
      </c>
      <c r="Z317" s="211">
        <v>0</v>
      </c>
      <c r="AA317" s="211">
        <v>0</v>
      </c>
      <c r="AB317" s="211">
        <v>0</v>
      </c>
      <c r="AC317" s="211">
        <v>0</v>
      </c>
      <c r="AD317" s="211">
        <v>0</v>
      </c>
      <c r="AE317" s="211">
        <v>0</v>
      </c>
      <c r="AF317" s="214">
        <v>0</v>
      </c>
      <c r="AG317" s="211">
        <v>292.45</v>
      </c>
      <c r="AH317" s="214">
        <f>8917.04*AG317/I317</f>
        <v>4912.0142173667364</v>
      </c>
      <c r="AI317" s="211">
        <v>0</v>
      </c>
      <c r="AJ317" s="211">
        <v>0</v>
      </c>
      <c r="AK317" s="211">
        <v>0</v>
      </c>
      <c r="AL317" s="214">
        <v>0</v>
      </c>
      <c r="AM317" s="211">
        <v>0</v>
      </c>
      <c r="AN317" s="211">
        <v>0</v>
      </c>
      <c r="AO317" s="214">
        <v>0</v>
      </c>
      <c r="AP317" s="211">
        <v>0</v>
      </c>
      <c r="AQ317" s="211">
        <v>0</v>
      </c>
      <c r="AR317" s="211">
        <v>0</v>
      </c>
      <c r="AS317" s="211"/>
    </row>
    <row r="318" spans="1:45" s="148" customFormat="1" ht="36" customHeight="1" x14ac:dyDescent="0.25">
      <c r="A318" s="148">
        <v>1</v>
      </c>
      <c r="B318" s="143">
        <f>SUBTOTAL(103,$A$16:A318)</f>
        <v>289</v>
      </c>
      <c r="C318" s="144" t="s">
        <v>1510</v>
      </c>
      <c r="D318" s="145" t="s">
        <v>1538</v>
      </c>
      <c r="E318" s="145"/>
      <c r="F318" s="146" t="s">
        <v>264</v>
      </c>
      <c r="G318" s="145">
        <v>2</v>
      </c>
      <c r="H318" s="145" t="s">
        <v>299</v>
      </c>
      <c r="I318" s="142">
        <v>169.5</v>
      </c>
      <c r="J318" s="142">
        <v>169.5</v>
      </c>
      <c r="K318" s="142">
        <v>169.5</v>
      </c>
      <c r="L318" s="165">
        <v>29</v>
      </c>
      <c r="M318" s="145" t="s">
        <v>262</v>
      </c>
      <c r="N318" s="145" t="s">
        <v>263</v>
      </c>
      <c r="O318" s="147" t="s">
        <v>265</v>
      </c>
      <c r="P318" s="142">
        <v>1654546.33</v>
      </c>
      <c r="Q318" s="142">
        <v>0</v>
      </c>
      <c r="R318" s="142">
        <v>0</v>
      </c>
      <c r="S318" s="142">
        <f>P318-R318-Q318</f>
        <v>1654546.33</v>
      </c>
      <c r="T318" s="142">
        <f t="shared" si="72"/>
        <v>9761.3352802359877</v>
      </c>
      <c r="U318" s="142">
        <f t="shared" si="99"/>
        <v>18123.423480825961</v>
      </c>
      <c r="V318" s="213">
        <f t="shared" si="96"/>
        <v>18123.423480825961</v>
      </c>
      <c r="W318" s="213">
        <f t="shared" si="93"/>
        <v>8362.088200589973</v>
      </c>
      <c r="X318" s="148" t="b">
        <f t="shared" si="94"/>
        <v>1</v>
      </c>
      <c r="Y318" s="211">
        <v>0</v>
      </c>
      <c r="Z318" s="211">
        <v>0</v>
      </c>
      <c r="AA318" s="211">
        <v>0</v>
      </c>
      <c r="AB318" s="211">
        <v>0</v>
      </c>
      <c r="AC318" s="211">
        <v>0</v>
      </c>
      <c r="AD318" s="211">
        <v>0</v>
      </c>
      <c r="AE318" s="211">
        <v>0</v>
      </c>
      <c r="AF318" s="214">
        <v>0</v>
      </c>
      <c r="AG318" s="211">
        <v>344.5</v>
      </c>
      <c r="AH318" s="214">
        <f>8917.04*AG318/I318</f>
        <v>18123.423480825961</v>
      </c>
      <c r="AI318" s="211">
        <v>0</v>
      </c>
      <c r="AJ318" s="211">
        <v>0</v>
      </c>
      <c r="AK318" s="211">
        <v>0</v>
      </c>
      <c r="AL318" s="214">
        <v>0</v>
      </c>
      <c r="AM318" s="211">
        <v>0</v>
      </c>
      <c r="AN318" s="211">
        <v>0</v>
      </c>
      <c r="AO318" s="214">
        <v>0</v>
      </c>
      <c r="AP318" s="211">
        <v>0</v>
      </c>
      <c r="AQ318" s="211">
        <v>0</v>
      </c>
      <c r="AR318" s="211">
        <v>0</v>
      </c>
      <c r="AS318" s="211"/>
    </row>
    <row r="319" spans="1:45" s="148" customFormat="1" ht="36" customHeight="1" x14ac:dyDescent="0.25">
      <c r="B319" s="144" t="s">
        <v>796</v>
      </c>
      <c r="C319" s="215"/>
      <c r="D319" s="145" t="s">
        <v>862</v>
      </c>
      <c r="E319" s="145" t="s">
        <v>862</v>
      </c>
      <c r="F319" s="145" t="s">
        <v>862</v>
      </c>
      <c r="G319" s="145" t="s">
        <v>862</v>
      </c>
      <c r="H319" s="145" t="s">
        <v>862</v>
      </c>
      <c r="I319" s="149">
        <f>SUM(I320:I335)</f>
        <v>12766.299999999997</v>
      </c>
      <c r="J319" s="149">
        <f>SUM(J320:J335)</f>
        <v>11356.699999999999</v>
      </c>
      <c r="K319" s="149">
        <f>SUM(K320:K335)</f>
        <v>10278.299999999999</v>
      </c>
      <c r="L319" s="210">
        <f>SUM(L320:L335)</f>
        <v>777</v>
      </c>
      <c r="M319" s="145" t="s">
        <v>862</v>
      </c>
      <c r="N319" s="145" t="s">
        <v>862</v>
      </c>
      <c r="O319" s="147" t="s">
        <v>862</v>
      </c>
      <c r="P319" s="149">
        <v>22830689.180000003</v>
      </c>
      <c r="Q319" s="149">
        <f>SUM(Q320:Q335)</f>
        <v>0</v>
      </c>
      <c r="R319" s="149">
        <f>SUM(R320:R335)</f>
        <v>0</v>
      </c>
      <c r="S319" s="149">
        <f>SUM(S320:S335)</f>
        <v>22830689.180000003</v>
      </c>
      <c r="T319" s="142">
        <f t="shared" si="72"/>
        <v>1788.3559982140484</v>
      </c>
      <c r="U319" s="142">
        <f>MAX(U320:U335)</f>
        <v>8564.6601796253544</v>
      </c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</row>
    <row r="320" spans="1:45" s="148" customFormat="1" ht="36" customHeight="1" x14ac:dyDescent="0.25">
      <c r="A320" s="148">
        <v>1</v>
      </c>
      <c r="B320" s="143">
        <f>SUBTOTAL(103,$A$16:A320)</f>
        <v>290</v>
      </c>
      <c r="C320" s="144" t="s">
        <v>228</v>
      </c>
      <c r="D320" s="145">
        <v>1970</v>
      </c>
      <c r="E320" s="145"/>
      <c r="F320" s="146" t="s">
        <v>264</v>
      </c>
      <c r="G320" s="145">
        <v>2</v>
      </c>
      <c r="H320" s="145" t="s">
        <v>300</v>
      </c>
      <c r="I320" s="142">
        <v>404.7</v>
      </c>
      <c r="J320" s="142">
        <v>372.6</v>
      </c>
      <c r="K320" s="142">
        <v>372.6</v>
      </c>
      <c r="L320" s="165">
        <v>20</v>
      </c>
      <c r="M320" s="145" t="s">
        <v>262</v>
      </c>
      <c r="N320" s="145" t="s">
        <v>266</v>
      </c>
      <c r="O320" s="147" t="s">
        <v>329</v>
      </c>
      <c r="P320" s="142">
        <v>1413561.06</v>
      </c>
      <c r="Q320" s="142">
        <v>0</v>
      </c>
      <c r="R320" s="142">
        <v>0</v>
      </c>
      <c r="S320" s="142">
        <f t="shared" ref="S320:S331" si="100">P320-Q320-R320</f>
        <v>1413561.06</v>
      </c>
      <c r="T320" s="142">
        <f t="shared" si="72"/>
        <v>3492.8615270570795</v>
      </c>
      <c r="U320" s="142">
        <f>V320</f>
        <v>7557.5604645416361</v>
      </c>
      <c r="V320" s="213">
        <f t="shared" ref="V320:V333" si="101">Y320+Z320+AA320+AB320+AC320+AF320+AH320+AJ320+AL320+AN320+AO320+AP320+AQ320+AR320</f>
        <v>7557.5604645416361</v>
      </c>
      <c r="W320" s="213">
        <f t="shared" ref="W320:W335" si="102">V320-T320</f>
        <v>4064.6989374845566</v>
      </c>
      <c r="X320" s="148" t="b">
        <f t="shared" ref="X320:X335" si="103">V320=U320</f>
        <v>1</v>
      </c>
      <c r="Y320" s="211">
        <v>0</v>
      </c>
      <c r="Z320" s="211">
        <v>0</v>
      </c>
      <c r="AA320" s="211">
        <v>0</v>
      </c>
      <c r="AB320" s="211">
        <v>0</v>
      </c>
      <c r="AC320" s="211">
        <v>0</v>
      </c>
      <c r="AD320" s="211">
        <v>0</v>
      </c>
      <c r="AE320" s="211">
        <v>0</v>
      </c>
      <c r="AF320" s="214">
        <v>0</v>
      </c>
      <c r="AG320" s="211">
        <v>343</v>
      </c>
      <c r="AH320" s="214">
        <f>8917.04*AG320/I320</f>
        <v>7557.5604645416361</v>
      </c>
      <c r="AI320" s="211">
        <v>0</v>
      </c>
      <c r="AJ320" s="211">
        <v>0</v>
      </c>
      <c r="AK320" s="211">
        <v>0</v>
      </c>
      <c r="AL320" s="214">
        <v>0</v>
      </c>
      <c r="AM320" s="211">
        <v>0</v>
      </c>
      <c r="AN320" s="211">
        <v>0</v>
      </c>
      <c r="AO320" s="214">
        <v>0</v>
      </c>
      <c r="AP320" s="211">
        <v>0</v>
      </c>
      <c r="AQ320" s="211">
        <v>0</v>
      </c>
      <c r="AR320" s="211">
        <v>0</v>
      </c>
      <c r="AS320" s="211"/>
    </row>
    <row r="321" spans="1:45" s="148" customFormat="1" ht="36" customHeight="1" x14ac:dyDescent="0.25">
      <c r="A321" s="148">
        <v>1</v>
      </c>
      <c r="B321" s="143">
        <f>SUBTOTAL(103,$A$16:A321)</f>
        <v>291</v>
      </c>
      <c r="C321" s="144" t="s">
        <v>230</v>
      </c>
      <c r="D321" s="145">
        <v>1964</v>
      </c>
      <c r="E321" s="145"/>
      <c r="F321" s="146" t="s">
        <v>264</v>
      </c>
      <c r="G321" s="145">
        <v>2</v>
      </c>
      <c r="H321" s="145" t="s">
        <v>299</v>
      </c>
      <c r="I321" s="142">
        <v>645.4</v>
      </c>
      <c r="J321" s="142">
        <v>597.4</v>
      </c>
      <c r="K321" s="142">
        <v>597.4</v>
      </c>
      <c r="L321" s="165">
        <v>42</v>
      </c>
      <c r="M321" s="145" t="s">
        <v>262</v>
      </c>
      <c r="N321" s="145" t="s">
        <v>266</v>
      </c>
      <c r="O321" s="147" t="s">
        <v>330</v>
      </c>
      <c r="P321" s="142">
        <v>75889.97</v>
      </c>
      <c r="Q321" s="142">
        <v>0</v>
      </c>
      <c r="R321" s="142">
        <v>0</v>
      </c>
      <c r="S321" s="142">
        <f t="shared" si="100"/>
        <v>75889.97</v>
      </c>
      <c r="T321" s="142">
        <f t="shared" si="72"/>
        <v>117.58594669972111</v>
      </c>
      <c r="U321" s="142">
        <v>117.58594669972111</v>
      </c>
      <c r="V321" s="213">
        <f>T321</f>
        <v>117.58594669972111</v>
      </c>
      <c r="W321" s="213">
        <f t="shared" si="102"/>
        <v>0</v>
      </c>
      <c r="X321" s="148" t="b">
        <f t="shared" si="103"/>
        <v>1</v>
      </c>
      <c r="Y321" s="211">
        <v>0</v>
      </c>
      <c r="Z321" s="211">
        <v>0</v>
      </c>
      <c r="AA321" s="211">
        <v>0</v>
      </c>
      <c r="AB321" s="211">
        <v>0</v>
      </c>
      <c r="AC321" s="211">
        <v>0</v>
      </c>
      <c r="AD321" s="211">
        <v>0</v>
      </c>
      <c r="AE321" s="211">
        <v>0</v>
      </c>
      <c r="AF321" s="214">
        <v>0</v>
      </c>
      <c r="AG321" s="211">
        <v>0</v>
      </c>
      <c r="AH321" s="211">
        <v>0</v>
      </c>
      <c r="AI321" s="211">
        <v>0</v>
      </c>
      <c r="AJ321" s="211">
        <v>0</v>
      </c>
      <c r="AK321" s="211">
        <v>0</v>
      </c>
      <c r="AL321" s="214">
        <v>0</v>
      </c>
      <c r="AM321" s="211">
        <v>0</v>
      </c>
      <c r="AN321" s="211">
        <v>0</v>
      </c>
      <c r="AO321" s="214">
        <v>0</v>
      </c>
      <c r="AP321" s="211">
        <v>0</v>
      </c>
      <c r="AQ321" s="211">
        <v>0</v>
      </c>
      <c r="AR321" s="211">
        <v>0</v>
      </c>
      <c r="AS321" s="211"/>
    </row>
    <row r="322" spans="1:45" s="148" customFormat="1" ht="36" customHeight="1" x14ac:dyDescent="0.25">
      <c r="A322" s="148">
        <v>1</v>
      </c>
      <c r="B322" s="143">
        <f>SUBTOTAL(103,$A$16:A322)</f>
        <v>292</v>
      </c>
      <c r="C322" s="144" t="s">
        <v>233</v>
      </c>
      <c r="D322" s="145">
        <v>1961</v>
      </c>
      <c r="E322" s="145"/>
      <c r="F322" s="146" t="s">
        <v>332</v>
      </c>
      <c r="G322" s="145">
        <v>2</v>
      </c>
      <c r="H322" s="145" t="s">
        <v>299</v>
      </c>
      <c r="I322" s="142">
        <v>605.1</v>
      </c>
      <c r="J322" s="142">
        <v>560.20000000000005</v>
      </c>
      <c r="K322" s="142">
        <v>560.20000000000005</v>
      </c>
      <c r="L322" s="165">
        <v>35</v>
      </c>
      <c r="M322" s="145" t="s">
        <v>262</v>
      </c>
      <c r="N322" s="145" t="s">
        <v>266</v>
      </c>
      <c r="O322" s="147" t="s">
        <v>329</v>
      </c>
      <c r="P322" s="142">
        <v>1769883.07</v>
      </c>
      <c r="Q322" s="142">
        <v>0</v>
      </c>
      <c r="R322" s="142">
        <v>0</v>
      </c>
      <c r="S322" s="142">
        <f t="shared" si="100"/>
        <v>1769883.07</v>
      </c>
      <c r="T322" s="142">
        <f t="shared" si="72"/>
        <v>2924.9431003139975</v>
      </c>
      <c r="U322" s="142">
        <f>V322</f>
        <v>7208.1985549495948</v>
      </c>
      <c r="V322" s="213">
        <f t="shared" si="101"/>
        <v>7208.1985549495948</v>
      </c>
      <c r="W322" s="213">
        <f t="shared" si="102"/>
        <v>4283.2554546355968</v>
      </c>
      <c r="X322" s="148" t="b">
        <f t="shared" si="103"/>
        <v>1</v>
      </c>
      <c r="Y322" s="211">
        <v>0</v>
      </c>
      <c r="Z322" s="211">
        <v>0</v>
      </c>
      <c r="AA322" s="211">
        <v>0</v>
      </c>
      <c r="AB322" s="211">
        <v>0</v>
      </c>
      <c r="AC322" s="211">
        <v>0</v>
      </c>
      <c r="AD322" s="211">
        <v>0</v>
      </c>
      <c r="AE322" s="211">
        <v>0</v>
      </c>
      <c r="AF322" s="214">
        <v>0</v>
      </c>
      <c r="AG322" s="211">
        <v>489.14</v>
      </c>
      <c r="AH322" s="214">
        <f>8917.04*AG322/I322</f>
        <v>7208.1985549495948</v>
      </c>
      <c r="AI322" s="211">
        <v>0</v>
      </c>
      <c r="AJ322" s="211">
        <v>0</v>
      </c>
      <c r="AK322" s="211">
        <v>0</v>
      </c>
      <c r="AL322" s="214">
        <v>0</v>
      </c>
      <c r="AM322" s="211">
        <v>0</v>
      </c>
      <c r="AN322" s="211">
        <v>0</v>
      </c>
      <c r="AO322" s="214">
        <v>0</v>
      </c>
      <c r="AP322" s="211">
        <v>0</v>
      </c>
      <c r="AQ322" s="211">
        <v>0</v>
      </c>
      <c r="AR322" s="211">
        <v>0</v>
      </c>
      <c r="AS322" s="211"/>
    </row>
    <row r="323" spans="1:45" s="148" customFormat="1" ht="36" customHeight="1" x14ac:dyDescent="0.25">
      <c r="A323" s="148">
        <v>1</v>
      </c>
      <c r="B323" s="143">
        <f>SUBTOTAL(103,$A$16:A323)</f>
        <v>293</v>
      </c>
      <c r="C323" s="144" t="s">
        <v>234</v>
      </c>
      <c r="D323" s="145">
        <v>1963</v>
      </c>
      <c r="E323" s="145"/>
      <c r="F323" s="146" t="s">
        <v>264</v>
      </c>
      <c r="G323" s="145">
        <v>2</v>
      </c>
      <c r="H323" s="145" t="s">
        <v>300</v>
      </c>
      <c r="I323" s="142">
        <v>336.7</v>
      </c>
      <c r="J323" s="142">
        <v>304.3</v>
      </c>
      <c r="K323" s="142">
        <v>304.3</v>
      </c>
      <c r="L323" s="165">
        <v>15</v>
      </c>
      <c r="M323" s="145" t="s">
        <v>262</v>
      </c>
      <c r="N323" s="145" t="s">
        <v>266</v>
      </c>
      <c r="O323" s="147" t="s">
        <v>329</v>
      </c>
      <c r="P323" s="142">
        <v>48252.34</v>
      </c>
      <c r="Q323" s="142">
        <v>0</v>
      </c>
      <c r="R323" s="142">
        <v>0</v>
      </c>
      <c r="S323" s="142">
        <f t="shared" si="100"/>
        <v>48252.34</v>
      </c>
      <c r="T323" s="142">
        <f t="shared" si="72"/>
        <v>143.3095931095931</v>
      </c>
      <c r="U323" s="142">
        <v>143.3095931095931</v>
      </c>
      <c r="V323" s="213">
        <f>T323</f>
        <v>143.3095931095931</v>
      </c>
      <c r="W323" s="213">
        <f t="shared" si="102"/>
        <v>0</v>
      </c>
      <c r="X323" s="148" t="b">
        <f t="shared" si="103"/>
        <v>1</v>
      </c>
      <c r="Y323" s="211">
        <v>0</v>
      </c>
      <c r="Z323" s="211">
        <v>0</v>
      </c>
      <c r="AA323" s="211">
        <v>0</v>
      </c>
      <c r="AB323" s="211">
        <v>0</v>
      </c>
      <c r="AC323" s="211">
        <v>0</v>
      </c>
      <c r="AD323" s="211">
        <v>0</v>
      </c>
      <c r="AE323" s="211">
        <v>0</v>
      </c>
      <c r="AF323" s="214">
        <v>0</v>
      </c>
      <c r="AG323" s="211">
        <v>0</v>
      </c>
      <c r="AH323" s="211">
        <v>0</v>
      </c>
      <c r="AI323" s="211">
        <v>0</v>
      </c>
      <c r="AJ323" s="211">
        <v>0</v>
      </c>
      <c r="AK323" s="211">
        <v>0</v>
      </c>
      <c r="AL323" s="214">
        <v>0</v>
      </c>
      <c r="AM323" s="211">
        <v>0</v>
      </c>
      <c r="AN323" s="211">
        <v>0</v>
      </c>
      <c r="AO323" s="214">
        <v>0</v>
      </c>
      <c r="AP323" s="211">
        <v>0</v>
      </c>
      <c r="AQ323" s="211">
        <v>0</v>
      </c>
      <c r="AR323" s="211">
        <v>0</v>
      </c>
      <c r="AS323" s="211"/>
    </row>
    <row r="324" spans="1:45" s="148" customFormat="1" ht="36" customHeight="1" x14ac:dyDescent="0.25">
      <c r="A324" s="148">
        <v>1</v>
      </c>
      <c r="B324" s="143">
        <f>SUBTOTAL(103,$A$16:A324)</f>
        <v>294</v>
      </c>
      <c r="C324" s="144" t="s">
        <v>229</v>
      </c>
      <c r="D324" s="216">
        <v>1970</v>
      </c>
      <c r="E324" s="145"/>
      <c r="F324" s="146" t="s">
        <v>264</v>
      </c>
      <c r="G324" s="145">
        <v>2</v>
      </c>
      <c r="H324" s="145" t="s">
        <v>300</v>
      </c>
      <c r="I324" s="142">
        <v>351.6</v>
      </c>
      <c r="J324" s="142">
        <v>320.60000000000002</v>
      </c>
      <c r="K324" s="142">
        <v>320.60000000000002</v>
      </c>
      <c r="L324" s="165">
        <v>14</v>
      </c>
      <c r="M324" s="145" t="s">
        <v>262</v>
      </c>
      <c r="N324" s="145" t="s">
        <v>266</v>
      </c>
      <c r="O324" s="147" t="s">
        <v>331</v>
      </c>
      <c r="P324" s="142">
        <v>1361877.77</v>
      </c>
      <c r="Q324" s="142">
        <v>0</v>
      </c>
      <c r="R324" s="142">
        <v>0</v>
      </c>
      <c r="S324" s="142">
        <f t="shared" si="100"/>
        <v>1361877.77</v>
      </c>
      <c r="T324" s="142">
        <f t="shared" si="72"/>
        <v>3873.3724971558586</v>
      </c>
      <c r="U324" s="142">
        <f>V324</f>
        <v>7515.0662480091023</v>
      </c>
      <c r="V324" s="213">
        <f t="shared" si="101"/>
        <v>7515.0662480091023</v>
      </c>
      <c r="W324" s="213">
        <f t="shared" si="102"/>
        <v>3641.6937508532437</v>
      </c>
      <c r="X324" s="148" t="b">
        <f t="shared" si="103"/>
        <v>1</v>
      </c>
      <c r="Y324" s="211">
        <v>0</v>
      </c>
      <c r="Z324" s="211">
        <v>0</v>
      </c>
      <c r="AA324" s="211">
        <v>0</v>
      </c>
      <c r="AB324" s="211">
        <v>0</v>
      </c>
      <c r="AC324" s="211">
        <v>0</v>
      </c>
      <c r="AD324" s="211">
        <v>0</v>
      </c>
      <c r="AE324" s="211">
        <v>0</v>
      </c>
      <c r="AF324" s="214">
        <v>0</v>
      </c>
      <c r="AG324" s="211">
        <v>296.32</v>
      </c>
      <c r="AH324" s="214">
        <f>8917.04*AG324/I324</f>
        <v>7515.0662480091023</v>
      </c>
      <c r="AI324" s="211">
        <v>0</v>
      </c>
      <c r="AJ324" s="211">
        <v>0</v>
      </c>
      <c r="AK324" s="211">
        <v>0</v>
      </c>
      <c r="AL324" s="214">
        <v>0</v>
      </c>
      <c r="AM324" s="211">
        <v>0</v>
      </c>
      <c r="AN324" s="211">
        <v>0</v>
      </c>
      <c r="AO324" s="214">
        <v>0</v>
      </c>
      <c r="AP324" s="211">
        <v>0</v>
      </c>
      <c r="AQ324" s="211">
        <v>0</v>
      </c>
      <c r="AR324" s="211">
        <v>0</v>
      </c>
      <c r="AS324" s="211"/>
    </row>
    <row r="325" spans="1:45" s="148" customFormat="1" ht="36" customHeight="1" x14ac:dyDescent="0.25">
      <c r="A325" s="148">
        <v>1</v>
      </c>
      <c r="B325" s="143">
        <f>SUBTOTAL(103,$A$16:A325)</f>
        <v>295</v>
      </c>
      <c r="C325" s="144" t="s">
        <v>236</v>
      </c>
      <c r="D325" s="145">
        <v>1972</v>
      </c>
      <c r="E325" s="145"/>
      <c r="F325" s="146" t="s">
        <v>264</v>
      </c>
      <c r="G325" s="145">
        <v>2</v>
      </c>
      <c r="H325" s="145" t="s">
        <v>308</v>
      </c>
      <c r="I325" s="142">
        <v>899</v>
      </c>
      <c r="J325" s="142">
        <v>843.9</v>
      </c>
      <c r="K325" s="142">
        <v>843.9</v>
      </c>
      <c r="L325" s="165">
        <v>54</v>
      </c>
      <c r="M325" s="145" t="s">
        <v>262</v>
      </c>
      <c r="N325" s="145" t="s">
        <v>266</v>
      </c>
      <c r="O325" s="147" t="s">
        <v>329</v>
      </c>
      <c r="P325" s="142">
        <v>82017.66</v>
      </c>
      <c r="Q325" s="142">
        <v>0</v>
      </c>
      <c r="R325" s="142">
        <v>0</v>
      </c>
      <c r="S325" s="142">
        <f t="shared" si="100"/>
        <v>82017.66</v>
      </c>
      <c r="T325" s="142">
        <f t="shared" si="72"/>
        <v>91.232102335928815</v>
      </c>
      <c r="U325" s="142">
        <v>91.232102335928815</v>
      </c>
      <c r="V325" s="213">
        <f>T325</f>
        <v>91.232102335928815</v>
      </c>
      <c r="W325" s="213">
        <f t="shared" si="102"/>
        <v>0</v>
      </c>
      <c r="X325" s="148" t="b">
        <f t="shared" si="103"/>
        <v>1</v>
      </c>
      <c r="Y325" s="211">
        <v>0</v>
      </c>
      <c r="Z325" s="211">
        <v>0</v>
      </c>
      <c r="AA325" s="211">
        <v>0</v>
      </c>
      <c r="AB325" s="211">
        <v>0</v>
      </c>
      <c r="AC325" s="211">
        <v>0</v>
      </c>
      <c r="AD325" s="211">
        <v>0</v>
      </c>
      <c r="AE325" s="211">
        <v>0</v>
      </c>
      <c r="AF325" s="214">
        <v>0</v>
      </c>
      <c r="AG325" s="211">
        <v>0</v>
      </c>
      <c r="AH325" s="211">
        <v>0</v>
      </c>
      <c r="AI325" s="211">
        <v>0</v>
      </c>
      <c r="AJ325" s="211">
        <v>0</v>
      </c>
      <c r="AK325" s="211">
        <v>0</v>
      </c>
      <c r="AL325" s="214">
        <v>0</v>
      </c>
      <c r="AM325" s="211">
        <v>0</v>
      </c>
      <c r="AN325" s="211">
        <v>0</v>
      </c>
      <c r="AO325" s="214">
        <v>0</v>
      </c>
      <c r="AP325" s="211">
        <v>0</v>
      </c>
      <c r="AQ325" s="211">
        <v>0</v>
      </c>
      <c r="AR325" s="211">
        <v>0</v>
      </c>
      <c r="AS325" s="211"/>
    </row>
    <row r="326" spans="1:45" s="148" customFormat="1" ht="36" customHeight="1" x14ac:dyDescent="0.25">
      <c r="A326" s="148">
        <v>1</v>
      </c>
      <c r="B326" s="143">
        <f>SUBTOTAL(103,$A$16:A326)</f>
        <v>296</v>
      </c>
      <c r="C326" s="144" t="s">
        <v>1176</v>
      </c>
      <c r="D326" s="145">
        <v>1959</v>
      </c>
      <c r="E326" s="145"/>
      <c r="F326" s="146" t="s">
        <v>332</v>
      </c>
      <c r="G326" s="145">
        <v>2</v>
      </c>
      <c r="H326" s="145" t="s">
        <v>299</v>
      </c>
      <c r="I326" s="149">
        <v>654.4</v>
      </c>
      <c r="J326" s="149">
        <v>551.4</v>
      </c>
      <c r="K326" s="149">
        <v>551.4</v>
      </c>
      <c r="L326" s="165">
        <v>40</v>
      </c>
      <c r="M326" s="145" t="s">
        <v>262</v>
      </c>
      <c r="N326" s="145" t="s">
        <v>266</v>
      </c>
      <c r="O326" s="147" t="s">
        <v>330</v>
      </c>
      <c r="P326" s="142">
        <v>2704515.35</v>
      </c>
      <c r="Q326" s="142">
        <v>0</v>
      </c>
      <c r="R326" s="142">
        <v>0</v>
      </c>
      <c r="S326" s="142">
        <f t="shared" si="100"/>
        <v>2704515.35</v>
      </c>
      <c r="T326" s="142">
        <f t="shared" si="72"/>
        <v>4132.8168551344743</v>
      </c>
      <c r="U326" s="142">
        <v>7856.0264009779949</v>
      </c>
      <c r="V326" s="213">
        <f t="shared" si="101"/>
        <v>7856.0264009779949</v>
      </c>
      <c r="W326" s="213">
        <f t="shared" si="102"/>
        <v>3723.2095458435206</v>
      </c>
      <c r="X326" s="148" t="b">
        <f t="shared" si="103"/>
        <v>1</v>
      </c>
      <c r="Y326" s="211">
        <v>0</v>
      </c>
      <c r="Z326" s="211">
        <v>0</v>
      </c>
      <c r="AA326" s="211">
        <v>0</v>
      </c>
      <c r="AB326" s="211">
        <v>0</v>
      </c>
      <c r="AC326" s="211">
        <v>0</v>
      </c>
      <c r="AD326" s="211">
        <v>0</v>
      </c>
      <c r="AE326" s="211">
        <v>0</v>
      </c>
      <c r="AF326" s="214">
        <v>0</v>
      </c>
      <c r="AG326" s="211">
        <v>0</v>
      </c>
      <c r="AH326" s="211">
        <v>0</v>
      </c>
      <c r="AI326" s="211">
        <v>0</v>
      </c>
      <c r="AJ326" s="211">
        <v>0</v>
      </c>
      <c r="AK326" s="211">
        <v>658.88</v>
      </c>
      <c r="AL326" s="214">
        <f>7802.61*AK326/I326</f>
        <v>7856.0264009779949</v>
      </c>
      <c r="AM326" s="211">
        <v>0</v>
      </c>
      <c r="AN326" s="211">
        <v>0</v>
      </c>
      <c r="AO326" s="214">
        <v>0</v>
      </c>
      <c r="AP326" s="211">
        <v>0</v>
      </c>
      <c r="AQ326" s="211">
        <v>0</v>
      </c>
      <c r="AR326" s="211">
        <v>0</v>
      </c>
      <c r="AS326" s="211"/>
    </row>
    <row r="327" spans="1:45" s="148" customFormat="1" ht="36" customHeight="1" x14ac:dyDescent="0.25">
      <c r="A327" s="148">
        <v>1</v>
      </c>
      <c r="B327" s="143">
        <f>SUBTOTAL(103,$A$16:A327)</f>
        <v>297</v>
      </c>
      <c r="C327" s="144" t="s">
        <v>1177</v>
      </c>
      <c r="D327" s="145">
        <v>1977</v>
      </c>
      <c r="E327" s="145"/>
      <c r="F327" s="146" t="s">
        <v>264</v>
      </c>
      <c r="G327" s="145">
        <v>5</v>
      </c>
      <c r="H327" s="145" t="s">
        <v>300</v>
      </c>
      <c r="I327" s="142">
        <v>3019</v>
      </c>
      <c r="J327" s="142">
        <v>3019</v>
      </c>
      <c r="K327" s="142">
        <v>2048</v>
      </c>
      <c r="L327" s="165">
        <v>333</v>
      </c>
      <c r="M327" s="145" t="s">
        <v>262</v>
      </c>
      <c r="N327" s="145" t="s">
        <v>266</v>
      </c>
      <c r="O327" s="147" t="s">
        <v>1276</v>
      </c>
      <c r="P327" s="142">
        <v>2291266.0300000003</v>
      </c>
      <c r="Q327" s="142">
        <v>0</v>
      </c>
      <c r="R327" s="142">
        <v>0</v>
      </c>
      <c r="S327" s="142">
        <f t="shared" si="100"/>
        <v>2291266.0300000003</v>
      </c>
      <c r="T327" s="142">
        <f t="shared" si="72"/>
        <v>758.9486684332561</v>
      </c>
      <c r="U327" s="142">
        <v>810.46</v>
      </c>
      <c r="V327" s="213">
        <f t="shared" si="101"/>
        <v>810.46</v>
      </c>
      <c r="W327" s="213">
        <f t="shared" si="102"/>
        <v>51.511331566743934</v>
      </c>
      <c r="X327" s="148" t="b">
        <f t="shared" si="103"/>
        <v>1</v>
      </c>
      <c r="Y327" s="211">
        <v>0</v>
      </c>
      <c r="Z327" s="211">
        <v>0</v>
      </c>
      <c r="AA327" s="211">
        <v>0</v>
      </c>
      <c r="AB327" s="211">
        <v>0</v>
      </c>
      <c r="AC327" s="211">
        <v>810.46</v>
      </c>
      <c r="AD327" s="211">
        <v>0</v>
      </c>
      <c r="AE327" s="211">
        <v>0</v>
      </c>
      <c r="AF327" s="214">
        <v>0</v>
      </c>
      <c r="AG327" s="211">
        <v>0</v>
      </c>
      <c r="AH327" s="211">
        <v>0</v>
      </c>
      <c r="AI327" s="211">
        <v>0</v>
      </c>
      <c r="AJ327" s="211">
        <v>0</v>
      </c>
      <c r="AK327" s="211">
        <v>0</v>
      </c>
      <c r="AL327" s="214">
        <v>0</v>
      </c>
      <c r="AM327" s="211">
        <v>0</v>
      </c>
      <c r="AN327" s="211">
        <v>0</v>
      </c>
      <c r="AO327" s="214">
        <v>0</v>
      </c>
      <c r="AP327" s="211">
        <v>0</v>
      </c>
      <c r="AQ327" s="211">
        <v>0</v>
      </c>
      <c r="AR327" s="211">
        <v>0</v>
      </c>
      <c r="AS327" s="211"/>
    </row>
    <row r="328" spans="1:45" s="148" customFormat="1" ht="36" customHeight="1" x14ac:dyDescent="0.25">
      <c r="A328" s="148">
        <v>1</v>
      </c>
      <c r="B328" s="143">
        <f>SUBTOTAL(103,$A$16:A328)</f>
        <v>298</v>
      </c>
      <c r="C328" s="144" t="s">
        <v>1178</v>
      </c>
      <c r="D328" s="145">
        <v>1951</v>
      </c>
      <c r="E328" s="145"/>
      <c r="F328" s="146" t="s">
        <v>332</v>
      </c>
      <c r="G328" s="145">
        <v>2</v>
      </c>
      <c r="H328" s="145" t="s">
        <v>299</v>
      </c>
      <c r="I328" s="142">
        <v>859.4</v>
      </c>
      <c r="J328" s="142">
        <v>812.4</v>
      </c>
      <c r="K328" s="142">
        <v>812.4</v>
      </c>
      <c r="L328" s="165">
        <v>38</v>
      </c>
      <c r="M328" s="145" t="s">
        <v>262</v>
      </c>
      <c r="N328" s="145" t="s">
        <v>266</v>
      </c>
      <c r="O328" s="147" t="s">
        <v>329</v>
      </c>
      <c r="P328" s="142">
        <v>2890713.31</v>
      </c>
      <c r="Q328" s="142">
        <v>0</v>
      </c>
      <c r="R328" s="142">
        <v>0</v>
      </c>
      <c r="S328" s="142">
        <f t="shared" si="100"/>
        <v>2890713.31</v>
      </c>
      <c r="T328" s="142">
        <f t="shared" si="72"/>
        <v>3363.64127298115</v>
      </c>
      <c r="U328" s="142">
        <v>6854.7481382359783</v>
      </c>
      <c r="V328" s="213">
        <f t="shared" si="101"/>
        <v>6854.7481382359783</v>
      </c>
      <c r="W328" s="213">
        <f t="shared" si="102"/>
        <v>3491.1068652548283</v>
      </c>
      <c r="X328" s="148" t="b">
        <f t="shared" si="103"/>
        <v>1</v>
      </c>
      <c r="Y328" s="211">
        <v>0</v>
      </c>
      <c r="Z328" s="211">
        <v>0</v>
      </c>
      <c r="AA328" s="211">
        <v>0</v>
      </c>
      <c r="AB328" s="211">
        <v>0</v>
      </c>
      <c r="AC328" s="211">
        <v>0</v>
      </c>
      <c r="AD328" s="211">
        <v>0</v>
      </c>
      <c r="AE328" s="211">
        <v>0</v>
      </c>
      <c r="AF328" s="214">
        <v>0</v>
      </c>
      <c r="AG328" s="211">
        <v>0</v>
      </c>
      <c r="AH328" s="211">
        <v>0</v>
      </c>
      <c r="AI328" s="211">
        <v>0</v>
      </c>
      <c r="AJ328" s="211">
        <v>0</v>
      </c>
      <c r="AK328" s="211">
        <v>755</v>
      </c>
      <c r="AL328" s="214">
        <f>7802.61*AK328/I328</f>
        <v>6854.7481382359783</v>
      </c>
      <c r="AM328" s="211">
        <v>0</v>
      </c>
      <c r="AN328" s="211">
        <v>0</v>
      </c>
      <c r="AO328" s="214">
        <v>0</v>
      </c>
      <c r="AP328" s="211">
        <v>0</v>
      </c>
      <c r="AQ328" s="211">
        <v>0</v>
      </c>
      <c r="AR328" s="211">
        <v>0</v>
      </c>
      <c r="AS328" s="211"/>
    </row>
    <row r="329" spans="1:45" s="148" customFormat="1" ht="36" customHeight="1" x14ac:dyDescent="0.25">
      <c r="A329" s="148">
        <v>1</v>
      </c>
      <c r="B329" s="143">
        <f>SUBTOTAL(103,$A$16:A329)</f>
        <v>299</v>
      </c>
      <c r="C329" s="144" t="s">
        <v>1181</v>
      </c>
      <c r="D329" s="145">
        <v>1917</v>
      </c>
      <c r="E329" s="145"/>
      <c r="F329" s="146" t="s">
        <v>264</v>
      </c>
      <c r="G329" s="145">
        <v>2</v>
      </c>
      <c r="H329" s="145" t="s">
        <v>299</v>
      </c>
      <c r="I329" s="142">
        <v>389.7</v>
      </c>
      <c r="J329" s="142">
        <v>385</v>
      </c>
      <c r="K329" s="142">
        <v>385</v>
      </c>
      <c r="L329" s="165">
        <v>11</v>
      </c>
      <c r="M329" s="145" t="s">
        <v>262</v>
      </c>
      <c r="N329" s="145" t="s">
        <v>266</v>
      </c>
      <c r="O329" s="147" t="s">
        <v>329</v>
      </c>
      <c r="P329" s="142">
        <v>1714543.07</v>
      </c>
      <c r="Q329" s="142">
        <v>0</v>
      </c>
      <c r="R329" s="142">
        <v>0</v>
      </c>
      <c r="S329" s="142">
        <f t="shared" si="100"/>
        <v>1714543.07</v>
      </c>
      <c r="T329" s="142">
        <f t="shared" si="72"/>
        <v>4399.6486271490894</v>
      </c>
      <c r="U329" s="142">
        <f t="shared" ref="U329:U333" si="104">V329</f>
        <v>8564.6601796253544</v>
      </c>
      <c r="V329" s="213">
        <f t="shared" si="101"/>
        <v>8564.6601796253544</v>
      </c>
      <c r="W329" s="213">
        <f t="shared" si="102"/>
        <v>4165.011552476265</v>
      </c>
      <c r="X329" s="148" t="b">
        <f t="shared" si="103"/>
        <v>1</v>
      </c>
      <c r="Y329" s="211">
        <v>0</v>
      </c>
      <c r="Z329" s="211">
        <v>0</v>
      </c>
      <c r="AA329" s="211">
        <v>0</v>
      </c>
      <c r="AB329" s="211">
        <v>0</v>
      </c>
      <c r="AC329" s="211">
        <v>0</v>
      </c>
      <c r="AD329" s="211">
        <v>0</v>
      </c>
      <c r="AE329" s="211">
        <v>0</v>
      </c>
      <c r="AF329" s="214">
        <v>0</v>
      </c>
      <c r="AG329" s="211">
        <v>374.3</v>
      </c>
      <c r="AH329" s="214">
        <f>8917.04*AG329/I329</f>
        <v>8564.6601796253544</v>
      </c>
      <c r="AI329" s="211">
        <v>0</v>
      </c>
      <c r="AJ329" s="211">
        <v>0</v>
      </c>
      <c r="AK329" s="211">
        <v>0</v>
      </c>
      <c r="AL329" s="214">
        <v>0</v>
      </c>
      <c r="AM329" s="211">
        <v>0</v>
      </c>
      <c r="AN329" s="211">
        <v>0</v>
      </c>
      <c r="AO329" s="214">
        <v>0</v>
      </c>
      <c r="AP329" s="211">
        <v>0</v>
      </c>
      <c r="AQ329" s="211">
        <v>0</v>
      </c>
      <c r="AR329" s="211">
        <v>0</v>
      </c>
      <c r="AS329" s="211"/>
    </row>
    <row r="330" spans="1:45" s="148" customFormat="1" ht="36" customHeight="1" x14ac:dyDescent="0.25">
      <c r="A330" s="148">
        <v>1</v>
      </c>
      <c r="B330" s="143">
        <f>SUBTOTAL(103,$A$16:A330)</f>
        <v>300</v>
      </c>
      <c r="C330" s="144" t="s">
        <v>1493</v>
      </c>
      <c r="D330" s="145">
        <v>1967</v>
      </c>
      <c r="E330" s="145"/>
      <c r="F330" s="146" t="s">
        <v>264</v>
      </c>
      <c r="G330" s="145">
        <v>2</v>
      </c>
      <c r="H330" s="145" t="s">
        <v>300</v>
      </c>
      <c r="I330" s="142">
        <v>391.7</v>
      </c>
      <c r="J330" s="142">
        <v>362.7</v>
      </c>
      <c r="K330" s="142">
        <v>362.7</v>
      </c>
      <c r="L330" s="165">
        <v>18</v>
      </c>
      <c r="M330" s="145" t="s">
        <v>262</v>
      </c>
      <c r="N330" s="145" t="s">
        <v>266</v>
      </c>
      <c r="O330" s="147" t="s">
        <v>330</v>
      </c>
      <c r="P330" s="142">
        <v>1422597.9100000001</v>
      </c>
      <c r="Q330" s="142">
        <v>0</v>
      </c>
      <c r="R330" s="142">
        <v>0</v>
      </c>
      <c r="S330" s="142">
        <f t="shared" si="100"/>
        <v>1422597.9100000001</v>
      </c>
      <c r="T330" s="142">
        <f t="shared" si="72"/>
        <v>3631.8557824865975</v>
      </c>
      <c r="U330" s="142">
        <f t="shared" si="104"/>
        <v>7463.9517610416142</v>
      </c>
      <c r="V330" s="213">
        <f t="shared" si="101"/>
        <v>7463.9517610416142</v>
      </c>
      <c r="W330" s="213">
        <f t="shared" si="102"/>
        <v>3832.0959785550167</v>
      </c>
      <c r="X330" s="148" t="b">
        <f t="shared" si="103"/>
        <v>1</v>
      </c>
      <c r="Y330" s="211">
        <v>0</v>
      </c>
      <c r="Z330" s="211">
        <v>0</v>
      </c>
      <c r="AA330" s="211">
        <v>0</v>
      </c>
      <c r="AB330" s="211">
        <v>0</v>
      </c>
      <c r="AC330" s="211">
        <v>0</v>
      </c>
      <c r="AD330" s="211">
        <v>0</v>
      </c>
      <c r="AE330" s="211">
        <v>0</v>
      </c>
      <c r="AF330" s="214">
        <v>0</v>
      </c>
      <c r="AG330" s="211">
        <v>327.87</v>
      </c>
      <c r="AH330" s="214">
        <f>8917.04*AG330/I330</f>
        <v>7463.9517610416142</v>
      </c>
      <c r="AI330" s="211">
        <v>0</v>
      </c>
      <c r="AJ330" s="211">
        <v>0</v>
      </c>
      <c r="AK330" s="211">
        <v>0</v>
      </c>
      <c r="AL330" s="214">
        <v>0</v>
      </c>
      <c r="AM330" s="211">
        <v>0</v>
      </c>
      <c r="AN330" s="211">
        <v>0</v>
      </c>
      <c r="AO330" s="214">
        <v>0</v>
      </c>
      <c r="AP330" s="211">
        <v>0</v>
      </c>
      <c r="AQ330" s="211">
        <v>0</v>
      </c>
      <c r="AR330" s="211">
        <v>0</v>
      </c>
      <c r="AS330" s="211"/>
    </row>
    <row r="331" spans="1:45" s="148" customFormat="1" ht="36" customHeight="1" x14ac:dyDescent="0.25">
      <c r="A331" s="148">
        <v>1</v>
      </c>
      <c r="B331" s="143">
        <f>SUBTOTAL(103,$A$16:A331)</f>
        <v>301</v>
      </c>
      <c r="C331" s="144" t="s">
        <v>1494</v>
      </c>
      <c r="D331" s="145">
        <v>1969</v>
      </c>
      <c r="E331" s="145"/>
      <c r="F331" s="146" t="s">
        <v>264</v>
      </c>
      <c r="G331" s="145">
        <v>2</v>
      </c>
      <c r="H331" s="145" t="s">
        <v>299</v>
      </c>
      <c r="I331" s="142">
        <v>1229.8</v>
      </c>
      <c r="J331" s="142">
        <v>730</v>
      </c>
      <c r="K331" s="142">
        <v>648.4</v>
      </c>
      <c r="L331" s="165">
        <v>31</v>
      </c>
      <c r="M331" s="145" t="s">
        <v>262</v>
      </c>
      <c r="N331" s="145" t="s">
        <v>266</v>
      </c>
      <c r="O331" s="147" t="s">
        <v>329</v>
      </c>
      <c r="P331" s="142">
        <v>2288055.7799999998</v>
      </c>
      <c r="Q331" s="142">
        <v>0</v>
      </c>
      <c r="R331" s="142">
        <v>0</v>
      </c>
      <c r="S331" s="142">
        <f t="shared" si="100"/>
        <v>2288055.7799999998</v>
      </c>
      <c r="T331" s="142">
        <f t="shared" si="72"/>
        <v>1860.5104732476825</v>
      </c>
      <c r="U331" s="142">
        <f t="shared" si="104"/>
        <v>4354.3259320214675</v>
      </c>
      <c r="V331" s="213">
        <f t="shared" si="101"/>
        <v>4354.3259320214675</v>
      </c>
      <c r="W331" s="213">
        <f t="shared" si="102"/>
        <v>2493.8154587737849</v>
      </c>
      <c r="X331" s="148" t="b">
        <f t="shared" si="103"/>
        <v>1</v>
      </c>
      <c r="Y331" s="211">
        <v>0</v>
      </c>
      <c r="Z331" s="211">
        <v>0</v>
      </c>
      <c r="AA331" s="211">
        <v>0</v>
      </c>
      <c r="AB331" s="211">
        <v>0</v>
      </c>
      <c r="AC331" s="211">
        <v>0</v>
      </c>
      <c r="AD331" s="211">
        <v>0</v>
      </c>
      <c r="AE331" s="211">
        <v>0</v>
      </c>
      <c r="AF331" s="214">
        <v>0</v>
      </c>
      <c r="AG331" s="211">
        <v>600.53</v>
      </c>
      <c r="AH331" s="214">
        <f>8917.04*AG331/I331</f>
        <v>4354.3259320214675</v>
      </c>
      <c r="AI331" s="211">
        <v>0</v>
      </c>
      <c r="AJ331" s="211">
        <v>0</v>
      </c>
      <c r="AK331" s="211">
        <v>0</v>
      </c>
      <c r="AL331" s="214">
        <v>0</v>
      </c>
      <c r="AM331" s="211">
        <v>0</v>
      </c>
      <c r="AN331" s="211">
        <v>0</v>
      </c>
      <c r="AO331" s="214">
        <v>0</v>
      </c>
      <c r="AP331" s="211">
        <v>0</v>
      </c>
      <c r="AQ331" s="211">
        <v>0</v>
      </c>
      <c r="AR331" s="211">
        <v>0</v>
      </c>
      <c r="AS331" s="211"/>
    </row>
    <row r="332" spans="1:45" s="148" customFormat="1" ht="36" customHeight="1" x14ac:dyDescent="0.25">
      <c r="A332" s="148">
        <v>1</v>
      </c>
      <c r="B332" s="143">
        <f>SUBTOTAL(103,$A$16:A332)</f>
        <v>302</v>
      </c>
      <c r="C332" s="144" t="s">
        <v>1508</v>
      </c>
      <c r="D332" s="145">
        <v>1949</v>
      </c>
      <c r="E332" s="145"/>
      <c r="F332" s="146" t="s">
        <v>1277</v>
      </c>
      <c r="G332" s="145">
        <v>2</v>
      </c>
      <c r="H332" s="145" t="s">
        <v>299</v>
      </c>
      <c r="I332" s="142">
        <v>760.8</v>
      </c>
      <c r="J332" s="142">
        <v>760.8</v>
      </c>
      <c r="K332" s="142">
        <v>760.8</v>
      </c>
      <c r="L332" s="165">
        <v>40</v>
      </c>
      <c r="M332" s="145" t="s">
        <v>262</v>
      </c>
      <c r="N332" s="145" t="s">
        <v>266</v>
      </c>
      <c r="O332" s="147" t="s">
        <v>330</v>
      </c>
      <c r="P332" s="142">
        <v>2348671.69</v>
      </c>
      <c r="Q332" s="142">
        <v>0</v>
      </c>
      <c r="R332" s="142">
        <v>0</v>
      </c>
      <c r="S332" s="142">
        <f>P332-R332-Q332</f>
        <v>2348671.69</v>
      </c>
      <c r="T332" s="142">
        <f t="shared" si="72"/>
        <v>3087.1078995793901</v>
      </c>
      <c r="U332" s="142">
        <f t="shared" si="104"/>
        <v>7392.0714479495291</v>
      </c>
      <c r="V332" s="213">
        <f t="shared" si="101"/>
        <v>7392.0714479495291</v>
      </c>
      <c r="W332" s="213">
        <f t="shared" si="102"/>
        <v>4304.9635483701386</v>
      </c>
      <c r="X332" s="148" t="b">
        <f t="shared" si="103"/>
        <v>1</v>
      </c>
      <c r="Y332" s="211">
        <v>0</v>
      </c>
      <c r="Z332" s="211">
        <v>0</v>
      </c>
      <c r="AA332" s="211">
        <v>0</v>
      </c>
      <c r="AB332" s="211">
        <v>0</v>
      </c>
      <c r="AC332" s="211">
        <v>0</v>
      </c>
      <c r="AD332" s="211">
        <v>0</v>
      </c>
      <c r="AE332" s="211">
        <v>0</v>
      </c>
      <c r="AF332" s="214">
        <v>0</v>
      </c>
      <c r="AG332" s="211">
        <v>630.69000000000005</v>
      </c>
      <c r="AH332" s="214">
        <f>8917.04*AG332/I332</f>
        <v>7392.0714479495291</v>
      </c>
      <c r="AI332" s="211">
        <v>0</v>
      </c>
      <c r="AJ332" s="211">
        <v>0</v>
      </c>
      <c r="AK332" s="211">
        <v>0</v>
      </c>
      <c r="AL332" s="214">
        <v>0</v>
      </c>
      <c r="AM332" s="211">
        <v>0</v>
      </c>
      <c r="AN332" s="211">
        <v>0</v>
      </c>
      <c r="AO332" s="214">
        <v>0</v>
      </c>
      <c r="AP332" s="211">
        <v>0</v>
      </c>
      <c r="AQ332" s="211">
        <v>0</v>
      </c>
      <c r="AR332" s="211">
        <v>0</v>
      </c>
      <c r="AS332" s="211"/>
    </row>
    <row r="333" spans="1:45" s="148" customFormat="1" ht="36" customHeight="1" x14ac:dyDescent="0.25">
      <c r="A333" s="148">
        <v>1</v>
      </c>
      <c r="B333" s="143">
        <f>SUBTOTAL(103,$A$16:A333)</f>
        <v>303</v>
      </c>
      <c r="C333" s="144" t="s">
        <v>1509</v>
      </c>
      <c r="D333" s="145">
        <v>1961</v>
      </c>
      <c r="E333" s="145"/>
      <c r="F333" s="146" t="s">
        <v>264</v>
      </c>
      <c r="G333" s="145">
        <v>2</v>
      </c>
      <c r="H333" s="145" t="s">
        <v>299</v>
      </c>
      <c r="I333" s="142">
        <v>755.3</v>
      </c>
      <c r="J333" s="142">
        <v>755.3</v>
      </c>
      <c r="K333" s="142">
        <v>755.3</v>
      </c>
      <c r="L333" s="165">
        <v>28</v>
      </c>
      <c r="M333" s="145" t="s">
        <v>262</v>
      </c>
      <c r="N333" s="145" t="s">
        <v>266</v>
      </c>
      <c r="O333" s="147" t="s">
        <v>329</v>
      </c>
      <c r="P333" s="142">
        <v>2304366.3400000003</v>
      </c>
      <c r="Q333" s="142">
        <v>0</v>
      </c>
      <c r="R333" s="142">
        <v>0</v>
      </c>
      <c r="S333" s="142">
        <f>P333-R333-Q333</f>
        <v>2304366.3400000003</v>
      </c>
      <c r="T333" s="142">
        <f t="shared" ref="T333:T396" si="105">P333/I333</f>
        <v>3050.9285581887998</v>
      </c>
      <c r="U333" s="142">
        <f t="shared" si="104"/>
        <v>6989.9534923871324</v>
      </c>
      <c r="V333" s="213">
        <f t="shared" si="101"/>
        <v>6989.9534923871324</v>
      </c>
      <c r="W333" s="213">
        <f t="shared" si="102"/>
        <v>3939.0249341983326</v>
      </c>
      <c r="X333" s="148" t="b">
        <f t="shared" si="103"/>
        <v>1</v>
      </c>
      <c r="Y333" s="211">
        <v>0</v>
      </c>
      <c r="Z333" s="211">
        <v>0</v>
      </c>
      <c r="AA333" s="211">
        <v>0</v>
      </c>
      <c r="AB333" s="211">
        <v>0</v>
      </c>
      <c r="AC333" s="211">
        <v>0</v>
      </c>
      <c r="AD333" s="211">
        <v>0</v>
      </c>
      <c r="AE333" s="211">
        <v>0</v>
      </c>
      <c r="AF333" s="214">
        <v>0</v>
      </c>
      <c r="AG333" s="211">
        <v>592.07000000000005</v>
      </c>
      <c r="AH333" s="214">
        <f>8917.04*AG333/I333</f>
        <v>6989.9534923871324</v>
      </c>
      <c r="AI333" s="211">
        <v>0</v>
      </c>
      <c r="AJ333" s="211">
        <v>0</v>
      </c>
      <c r="AK333" s="211">
        <v>0</v>
      </c>
      <c r="AL333" s="214">
        <v>0</v>
      </c>
      <c r="AM333" s="211">
        <v>0</v>
      </c>
      <c r="AN333" s="211">
        <v>0</v>
      </c>
      <c r="AO333" s="214">
        <v>0</v>
      </c>
      <c r="AP333" s="211">
        <v>0</v>
      </c>
      <c r="AQ333" s="211">
        <v>0</v>
      </c>
      <c r="AR333" s="211">
        <v>0</v>
      </c>
      <c r="AS333" s="211"/>
    </row>
    <row r="334" spans="1:45" s="148" customFormat="1" ht="36" customHeight="1" x14ac:dyDescent="0.25">
      <c r="A334" s="148">
        <v>1</v>
      </c>
      <c r="B334" s="143">
        <f>SUBTOTAL(103,$A$16:A334)</f>
        <v>304</v>
      </c>
      <c r="C334" s="144" t="s">
        <v>1179</v>
      </c>
      <c r="D334" s="145">
        <v>1955</v>
      </c>
      <c r="E334" s="145"/>
      <c r="F334" s="146" t="s">
        <v>1277</v>
      </c>
      <c r="G334" s="145">
        <v>2</v>
      </c>
      <c r="H334" s="145" t="s">
        <v>299</v>
      </c>
      <c r="I334" s="149">
        <v>805.7</v>
      </c>
      <c r="J334" s="149">
        <v>731</v>
      </c>
      <c r="K334" s="149">
        <v>705.2</v>
      </c>
      <c r="L334" s="165">
        <v>37</v>
      </c>
      <c r="M334" s="145" t="s">
        <v>262</v>
      </c>
      <c r="N334" s="145" t="s">
        <v>266</v>
      </c>
      <c r="O334" s="147" t="s">
        <v>329</v>
      </c>
      <c r="P334" s="142">
        <v>78793.16</v>
      </c>
      <c r="Q334" s="142">
        <v>0</v>
      </c>
      <c r="R334" s="142">
        <v>0</v>
      </c>
      <c r="S334" s="142">
        <f>P334-Q334-R334</f>
        <v>78793.16</v>
      </c>
      <c r="T334" s="142">
        <f t="shared" si="105"/>
        <v>97.794663025940181</v>
      </c>
      <c r="U334" s="142">
        <v>97.794663025940181</v>
      </c>
      <c r="V334" s="213">
        <f t="shared" ref="V334:V335" si="106">T334</f>
        <v>97.794663025940181</v>
      </c>
      <c r="W334" s="213">
        <f t="shared" si="102"/>
        <v>0</v>
      </c>
      <c r="X334" s="148" t="b">
        <f t="shared" si="103"/>
        <v>1</v>
      </c>
      <c r="Y334" s="211">
        <v>0</v>
      </c>
      <c r="Z334" s="211">
        <v>0</v>
      </c>
      <c r="AA334" s="211">
        <v>0</v>
      </c>
      <c r="AB334" s="211">
        <v>0</v>
      </c>
      <c r="AC334" s="211">
        <v>0</v>
      </c>
      <c r="AD334" s="211">
        <v>0</v>
      </c>
      <c r="AE334" s="211">
        <v>0</v>
      </c>
      <c r="AF334" s="214">
        <v>0</v>
      </c>
      <c r="AG334" s="211">
        <v>0</v>
      </c>
      <c r="AH334" s="211">
        <v>0</v>
      </c>
      <c r="AI334" s="211">
        <v>0</v>
      </c>
      <c r="AJ334" s="211">
        <v>0</v>
      </c>
      <c r="AK334" s="211">
        <v>0</v>
      </c>
      <c r="AL334" s="214">
        <v>0</v>
      </c>
      <c r="AM334" s="211">
        <v>0</v>
      </c>
      <c r="AN334" s="211">
        <v>0</v>
      </c>
      <c r="AO334" s="214">
        <v>0</v>
      </c>
      <c r="AP334" s="211">
        <v>0</v>
      </c>
      <c r="AQ334" s="211">
        <v>0</v>
      </c>
      <c r="AR334" s="211">
        <v>0</v>
      </c>
      <c r="AS334" s="211"/>
    </row>
    <row r="335" spans="1:45" s="148" customFormat="1" ht="36" customHeight="1" x14ac:dyDescent="0.25">
      <c r="A335" s="148">
        <v>1</v>
      </c>
      <c r="B335" s="143">
        <f>SUBTOTAL(103,$A$16:A335)</f>
        <v>305</v>
      </c>
      <c r="C335" s="144" t="s">
        <v>1544</v>
      </c>
      <c r="D335" s="145">
        <v>1958</v>
      </c>
      <c r="E335" s="145"/>
      <c r="F335" s="146" t="s">
        <v>326</v>
      </c>
      <c r="G335" s="145">
        <v>2</v>
      </c>
      <c r="H335" s="145" t="s">
        <v>300</v>
      </c>
      <c r="I335" s="142">
        <v>658</v>
      </c>
      <c r="J335" s="142">
        <v>250.1</v>
      </c>
      <c r="K335" s="142">
        <v>250.1</v>
      </c>
      <c r="L335" s="165">
        <v>21</v>
      </c>
      <c r="M335" s="145" t="s">
        <v>262</v>
      </c>
      <c r="N335" s="145" t="s">
        <v>266</v>
      </c>
      <c r="O335" s="147" t="s">
        <v>329</v>
      </c>
      <c r="P335" s="142">
        <v>35684.67</v>
      </c>
      <c r="Q335" s="142">
        <v>0</v>
      </c>
      <c r="R335" s="142">
        <v>0</v>
      </c>
      <c r="S335" s="142">
        <f>P335-R335-Q335</f>
        <v>35684.67</v>
      </c>
      <c r="T335" s="142">
        <f t="shared" si="105"/>
        <v>54.232021276595745</v>
      </c>
      <c r="U335" s="142">
        <v>54.232021276595745</v>
      </c>
      <c r="V335" s="213">
        <f t="shared" si="106"/>
        <v>54.232021276595745</v>
      </c>
      <c r="W335" s="213">
        <f t="shared" si="102"/>
        <v>0</v>
      </c>
      <c r="X335" s="148" t="b">
        <f t="shared" si="103"/>
        <v>1</v>
      </c>
      <c r="Y335" s="211">
        <v>0</v>
      </c>
      <c r="Z335" s="211">
        <v>0</v>
      </c>
      <c r="AA335" s="211">
        <v>0</v>
      </c>
      <c r="AB335" s="211">
        <v>0</v>
      </c>
      <c r="AC335" s="211">
        <v>0</v>
      </c>
      <c r="AD335" s="211">
        <v>0</v>
      </c>
      <c r="AE335" s="211">
        <v>0</v>
      </c>
      <c r="AF335" s="214">
        <v>0</v>
      </c>
      <c r="AG335" s="211">
        <v>0</v>
      </c>
      <c r="AH335" s="211">
        <v>0</v>
      </c>
      <c r="AI335" s="211">
        <v>0</v>
      </c>
      <c r="AJ335" s="211">
        <v>0</v>
      </c>
      <c r="AK335" s="211">
        <v>0</v>
      </c>
      <c r="AL335" s="214">
        <v>0</v>
      </c>
      <c r="AM335" s="211">
        <v>0</v>
      </c>
      <c r="AN335" s="211">
        <v>0</v>
      </c>
      <c r="AO335" s="214">
        <v>0</v>
      </c>
      <c r="AP335" s="211">
        <v>0</v>
      </c>
      <c r="AQ335" s="211">
        <v>0</v>
      </c>
      <c r="AR335" s="211">
        <v>0</v>
      </c>
      <c r="AS335" s="211"/>
    </row>
    <row r="336" spans="1:45" s="148" customFormat="1" ht="36" customHeight="1" x14ac:dyDescent="0.25">
      <c r="B336" s="144" t="s">
        <v>797</v>
      </c>
      <c r="C336" s="144"/>
      <c r="D336" s="145" t="s">
        <v>862</v>
      </c>
      <c r="E336" s="145" t="s">
        <v>862</v>
      </c>
      <c r="F336" s="145" t="s">
        <v>862</v>
      </c>
      <c r="G336" s="145" t="s">
        <v>862</v>
      </c>
      <c r="H336" s="145" t="s">
        <v>862</v>
      </c>
      <c r="I336" s="149">
        <f>SUM(I337:I340)</f>
        <v>1395.0000000000002</v>
      </c>
      <c r="J336" s="149">
        <f>SUM(J337:J340)</f>
        <v>1153.6999999999998</v>
      </c>
      <c r="K336" s="149">
        <f>SUM(K337:K340)</f>
        <v>1153.6999999999998</v>
      </c>
      <c r="L336" s="210">
        <f>SUM(L337:L340)</f>
        <v>56</v>
      </c>
      <c r="M336" s="145" t="s">
        <v>862</v>
      </c>
      <c r="N336" s="145" t="s">
        <v>862</v>
      </c>
      <c r="O336" s="147" t="s">
        <v>862</v>
      </c>
      <c r="P336" s="149">
        <v>2221160.0099999998</v>
      </c>
      <c r="Q336" s="149">
        <f>SUM(Q337:Q340)</f>
        <v>0</v>
      </c>
      <c r="R336" s="149">
        <f>SUM(R337:R340)</f>
        <v>0</v>
      </c>
      <c r="S336" s="149">
        <f>SUM(S337:S340)</f>
        <v>2221160.0099999998</v>
      </c>
      <c r="T336" s="142">
        <f t="shared" si="105"/>
        <v>1592.229397849462</v>
      </c>
      <c r="U336" s="142">
        <f>MAX(U337:U340)</f>
        <v>7949.0631303831306</v>
      </c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</row>
    <row r="337" spans="1:45" s="148" customFormat="1" ht="36" customHeight="1" x14ac:dyDescent="0.25">
      <c r="A337" s="148">
        <v>1</v>
      </c>
      <c r="B337" s="143">
        <f>SUBTOTAL(103,$A$16:A337)</f>
        <v>306</v>
      </c>
      <c r="C337" s="144" t="s">
        <v>243</v>
      </c>
      <c r="D337" s="145">
        <v>1955</v>
      </c>
      <c r="E337" s="145"/>
      <c r="F337" s="146" t="s">
        <v>326</v>
      </c>
      <c r="G337" s="145">
        <v>2</v>
      </c>
      <c r="H337" s="145" t="s">
        <v>299</v>
      </c>
      <c r="I337" s="142">
        <v>374.6</v>
      </c>
      <c r="J337" s="142">
        <v>343.4</v>
      </c>
      <c r="K337" s="142">
        <v>343.4</v>
      </c>
      <c r="L337" s="165">
        <v>9</v>
      </c>
      <c r="M337" s="145" t="s">
        <v>262</v>
      </c>
      <c r="N337" s="145" t="s">
        <v>263</v>
      </c>
      <c r="O337" s="147" t="s">
        <v>265</v>
      </c>
      <c r="P337" s="142">
        <v>9547.9500000000007</v>
      </c>
      <c r="Q337" s="142">
        <v>0</v>
      </c>
      <c r="R337" s="142">
        <v>0</v>
      </c>
      <c r="S337" s="142">
        <f>P337-Q337-R337</f>
        <v>9547.9500000000007</v>
      </c>
      <c r="T337" s="142">
        <f t="shared" si="105"/>
        <v>25.488387613454353</v>
      </c>
      <c r="U337" s="142">
        <v>25.488387613454353</v>
      </c>
      <c r="V337" s="213">
        <f t="shared" ref="V337:V338" si="107">T337</f>
        <v>25.488387613454353</v>
      </c>
      <c r="W337" s="213">
        <f t="shared" ref="W337:W340" si="108">V337-T337</f>
        <v>0</v>
      </c>
      <c r="X337" s="148" t="b">
        <f t="shared" ref="X337:X340" si="109">V337=U337</f>
        <v>1</v>
      </c>
      <c r="Y337" s="211">
        <v>0</v>
      </c>
      <c r="Z337" s="211">
        <v>0</v>
      </c>
      <c r="AA337" s="211">
        <v>0</v>
      </c>
      <c r="AB337" s="211">
        <v>0</v>
      </c>
      <c r="AC337" s="211">
        <v>0</v>
      </c>
      <c r="AD337" s="211">
        <v>0</v>
      </c>
      <c r="AE337" s="211">
        <v>0</v>
      </c>
      <c r="AF337" s="214">
        <v>0</v>
      </c>
      <c r="AG337" s="211">
        <v>0</v>
      </c>
      <c r="AH337" s="211">
        <v>0</v>
      </c>
      <c r="AI337" s="211">
        <v>0</v>
      </c>
      <c r="AJ337" s="211">
        <v>0</v>
      </c>
      <c r="AK337" s="211">
        <v>0</v>
      </c>
      <c r="AL337" s="214">
        <v>0</v>
      </c>
      <c r="AM337" s="211">
        <v>0</v>
      </c>
      <c r="AN337" s="211">
        <v>0</v>
      </c>
      <c r="AO337" s="214">
        <v>0</v>
      </c>
      <c r="AP337" s="211">
        <v>0</v>
      </c>
      <c r="AQ337" s="211">
        <v>0</v>
      </c>
      <c r="AR337" s="211">
        <v>0</v>
      </c>
      <c r="AS337" s="211"/>
    </row>
    <row r="338" spans="1:45" s="148" customFormat="1" ht="36" customHeight="1" x14ac:dyDescent="0.25">
      <c r="A338" s="148">
        <v>1</v>
      </c>
      <c r="B338" s="143">
        <f>SUBTOTAL(103,$A$16:A338)</f>
        <v>307</v>
      </c>
      <c r="C338" s="144" t="s">
        <v>241</v>
      </c>
      <c r="D338" s="145">
        <v>1969</v>
      </c>
      <c r="E338" s="145"/>
      <c r="F338" s="146" t="s">
        <v>264</v>
      </c>
      <c r="G338" s="145">
        <v>2</v>
      </c>
      <c r="H338" s="145" t="s">
        <v>300</v>
      </c>
      <c r="I338" s="142">
        <v>384.6</v>
      </c>
      <c r="J338" s="142">
        <v>229.2</v>
      </c>
      <c r="K338" s="142">
        <v>229.2</v>
      </c>
      <c r="L338" s="165">
        <v>18</v>
      </c>
      <c r="M338" s="145" t="s">
        <v>262</v>
      </c>
      <c r="N338" s="145" t="s">
        <v>263</v>
      </c>
      <c r="O338" s="147" t="s">
        <v>265</v>
      </c>
      <c r="P338" s="142">
        <v>53163.29</v>
      </c>
      <c r="Q338" s="142">
        <v>0</v>
      </c>
      <c r="R338" s="142">
        <v>0</v>
      </c>
      <c r="S338" s="142">
        <f>P338-Q338-R338</f>
        <v>53163.29</v>
      </c>
      <c r="T338" s="142">
        <f t="shared" si="105"/>
        <v>138.23008320332812</v>
      </c>
      <c r="U338" s="142">
        <v>138.23008320332812</v>
      </c>
      <c r="V338" s="213">
        <f t="shared" si="107"/>
        <v>138.23008320332812</v>
      </c>
      <c r="W338" s="213">
        <f t="shared" si="108"/>
        <v>0</v>
      </c>
      <c r="X338" s="148" t="b">
        <f t="shared" si="109"/>
        <v>1</v>
      </c>
      <c r="Y338" s="211">
        <v>0</v>
      </c>
      <c r="Z338" s="211">
        <v>0</v>
      </c>
      <c r="AA338" s="211">
        <v>0</v>
      </c>
      <c r="AB338" s="211">
        <v>0</v>
      </c>
      <c r="AC338" s="211">
        <v>0</v>
      </c>
      <c r="AD338" s="211">
        <v>0</v>
      </c>
      <c r="AE338" s="211">
        <v>0</v>
      </c>
      <c r="AF338" s="214">
        <v>0</v>
      </c>
      <c r="AG338" s="211">
        <v>0</v>
      </c>
      <c r="AH338" s="211">
        <v>0</v>
      </c>
      <c r="AI338" s="211">
        <v>0</v>
      </c>
      <c r="AJ338" s="211">
        <v>0</v>
      </c>
      <c r="AK338" s="211">
        <v>0</v>
      </c>
      <c r="AL338" s="214">
        <v>0</v>
      </c>
      <c r="AM338" s="211">
        <v>0</v>
      </c>
      <c r="AN338" s="211">
        <v>0</v>
      </c>
      <c r="AO338" s="214">
        <v>0</v>
      </c>
      <c r="AP338" s="211">
        <v>0</v>
      </c>
      <c r="AQ338" s="211">
        <v>0</v>
      </c>
      <c r="AR338" s="211">
        <v>0</v>
      </c>
      <c r="AS338" s="211"/>
    </row>
    <row r="339" spans="1:45" s="148" customFormat="1" ht="36" customHeight="1" x14ac:dyDescent="0.25">
      <c r="A339" s="148">
        <v>1</v>
      </c>
      <c r="B339" s="143">
        <f>SUBTOTAL(103,$A$16:A339)</f>
        <v>308</v>
      </c>
      <c r="C339" s="144" t="s">
        <v>1495</v>
      </c>
      <c r="D339" s="145">
        <v>1960</v>
      </c>
      <c r="E339" s="145"/>
      <c r="F339" s="146" t="s">
        <v>264</v>
      </c>
      <c r="G339" s="145">
        <v>2</v>
      </c>
      <c r="H339" s="145" t="s">
        <v>300</v>
      </c>
      <c r="I339" s="142">
        <v>299.10000000000002</v>
      </c>
      <c r="J339" s="142">
        <v>244.4</v>
      </c>
      <c r="K339" s="142">
        <v>244.4</v>
      </c>
      <c r="L339" s="165">
        <v>16</v>
      </c>
      <c r="M339" s="145" t="s">
        <v>262</v>
      </c>
      <c r="N339" s="145" t="s">
        <v>263</v>
      </c>
      <c r="O339" s="147" t="s">
        <v>265</v>
      </c>
      <c r="P339" s="142">
        <v>944539.29999999993</v>
      </c>
      <c r="Q339" s="142">
        <v>0</v>
      </c>
      <c r="R339" s="142">
        <v>0</v>
      </c>
      <c r="S339" s="142">
        <f>P339-Q339-R339</f>
        <v>944539.29999999993</v>
      </c>
      <c r="T339" s="142">
        <f t="shared" si="105"/>
        <v>3157.9381477766628</v>
      </c>
      <c r="U339" s="142">
        <f t="shared" ref="U339:U340" si="110">V339</f>
        <v>7744.200302240054</v>
      </c>
      <c r="V339" s="213">
        <f t="shared" ref="V339:V340" si="111">Y339+Z339+AA339+AB339+AC339+AF339+AH339+AJ339+AL339+AN339+AO339+AP339+AQ339+AR339</f>
        <v>7744.200302240054</v>
      </c>
      <c r="W339" s="213">
        <f t="shared" si="108"/>
        <v>4586.2621544633912</v>
      </c>
      <c r="X339" s="148" t="b">
        <f t="shared" si="109"/>
        <v>1</v>
      </c>
      <c r="Y339" s="211">
        <v>0</v>
      </c>
      <c r="Z339" s="211">
        <v>0</v>
      </c>
      <c r="AA339" s="211">
        <v>0</v>
      </c>
      <c r="AB339" s="211">
        <v>0</v>
      </c>
      <c r="AC339" s="211">
        <v>0</v>
      </c>
      <c r="AD339" s="211">
        <v>0</v>
      </c>
      <c r="AE339" s="211">
        <v>0</v>
      </c>
      <c r="AF339" s="214">
        <v>0</v>
      </c>
      <c r="AG339" s="211">
        <v>259.76</v>
      </c>
      <c r="AH339" s="214">
        <f>8917.04*AG339/I339</f>
        <v>7744.200302240054</v>
      </c>
      <c r="AI339" s="211">
        <v>0</v>
      </c>
      <c r="AJ339" s="211">
        <v>0</v>
      </c>
      <c r="AK339" s="211">
        <v>0</v>
      </c>
      <c r="AL339" s="214">
        <v>0</v>
      </c>
      <c r="AM339" s="211">
        <v>0</v>
      </c>
      <c r="AN339" s="211">
        <v>0</v>
      </c>
      <c r="AO339" s="214">
        <v>0</v>
      </c>
      <c r="AP339" s="211">
        <v>0</v>
      </c>
      <c r="AQ339" s="211">
        <v>0</v>
      </c>
      <c r="AR339" s="211">
        <v>0</v>
      </c>
      <c r="AS339" s="211"/>
    </row>
    <row r="340" spans="1:45" s="148" customFormat="1" ht="36" customHeight="1" x14ac:dyDescent="0.25">
      <c r="A340" s="148">
        <v>1</v>
      </c>
      <c r="B340" s="143">
        <f>SUBTOTAL(103,$A$16:A340)</f>
        <v>309</v>
      </c>
      <c r="C340" s="144" t="s">
        <v>1496</v>
      </c>
      <c r="D340" s="145">
        <v>1962</v>
      </c>
      <c r="E340" s="145"/>
      <c r="F340" s="146" t="s">
        <v>264</v>
      </c>
      <c r="G340" s="145">
        <v>2</v>
      </c>
      <c r="H340" s="145" t="s">
        <v>300</v>
      </c>
      <c r="I340" s="142">
        <v>336.7</v>
      </c>
      <c r="J340" s="142">
        <v>336.7</v>
      </c>
      <c r="K340" s="142">
        <v>336.7</v>
      </c>
      <c r="L340" s="165">
        <v>13</v>
      </c>
      <c r="M340" s="145" t="s">
        <v>262</v>
      </c>
      <c r="N340" s="145" t="s">
        <v>337</v>
      </c>
      <c r="O340" s="147" t="s">
        <v>1539</v>
      </c>
      <c r="P340" s="142">
        <v>1213909.47</v>
      </c>
      <c r="Q340" s="142">
        <v>0</v>
      </c>
      <c r="R340" s="142">
        <v>0</v>
      </c>
      <c r="S340" s="142">
        <f>P340-R340-Q340</f>
        <v>1213909.47</v>
      </c>
      <c r="T340" s="142">
        <f t="shared" si="105"/>
        <v>3605.3147312147312</v>
      </c>
      <c r="U340" s="142">
        <f t="shared" si="110"/>
        <v>7949.0631303831306</v>
      </c>
      <c r="V340" s="213">
        <f t="shared" si="111"/>
        <v>7949.0631303831306</v>
      </c>
      <c r="W340" s="213">
        <f t="shared" si="108"/>
        <v>4343.7483991683994</v>
      </c>
      <c r="X340" s="148" t="b">
        <f t="shared" si="109"/>
        <v>1</v>
      </c>
      <c r="Y340" s="211">
        <v>0</v>
      </c>
      <c r="Z340" s="211">
        <v>0</v>
      </c>
      <c r="AA340" s="211">
        <v>0</v>
      </c>
      <c r="AB340" s="211">
        <v>0</v>
      </c>
      <c r="AC340" s="211">
        <v>0</v>
      </c>
      <c r="AD340" s="211">
        <v>0</v>
      </c>
      <c r="AE340" s="211">
        <v>0</v>
      </c>
      <c r="AF340" s="214">
        <v>0</v>
      </c>
      <c r="AG340" s="211">
        <v>300.14999999999998</v>
      </c>
      <c r="AH340" s="214">
        <f>8917.04*AG340/I340</f>
        <v>7949.0631303831306</v>
      </c>
      <c r="AI340" s="211">
        <v>0</v>
      </c>
      <c r="AJ340" s="211">
        <v>0</v>
      </c>
      <c r="AK340" s="211">
        <v>0</v>
      </c>
      <c r="AL340" s="214">
        <v>0</v>
      </c>
      <c r="AM340" s="211">
        <v>0</v>
      </c>
      <c r="AN340" s="211">
        <v>0</v>
      </c>
      <c r="AO340" s="214">
        <v>0</v>
      </c>
      <c r="AP340" s="211">
        <v>0</v>
      </c>
      <c r="AQ340" s="211">
        <v>0</v>
      </c>
      <c r="AR340" s="211">
        <v>0</v>
      </c>
      <c r="AS340" s="211"/>
    </row>
    <row r="341" spans="1:45" s="148" customFormat="1" ht="36" customHeight="1" x14ac:dyDescent="0.25">
      <c r="B341" s="144" t="s">
        <v>798</v>
      </c>
      <c r="C341" s="144"/>
      <c r="D341" s="145" t="s">
        <v>862</v>
      </c>
      <c r="E341" s="145" t="s">
        <v>862</v>
      </c>
      <c r="F341" s="145" t="s">
        <v>862</v>
      </c>
      <c r="G341" s="145" t="s">
        <v>862</v>
      </c>
      <c r="H341" s="145" t="s">
        <v>862</v>
      </c>
      <c r="I341" s="149">
        <f>SUM(I342:I343)</f>
        <v>1222.4000000000001</v>
      </c>
      <c r="J341" s="149">
        <f>SUM(J342:J343)</f>
        <v>1166.8</v>
      </c>
      <c r="K341" s="149">
        <f>SUM(K342:K343)</f>
        <v>1166.8</v>
      </c>
      <c r="L341" s="210">
        <f>SUM(L342:L343)</f>
        <v>44</v>
      </c>
      <c r="M341" s="145" t="s">
        <v>862</v>
      </c>
      <c r="N341" s="145" t="s">
        <v>862</v>
      </c>
      <c r="O341" s="147" t="s">
        <v>862</v>
      </c>
      <c r="P341" s="142">
        <v>4069083.7199999997</v>
      </c>
      <c r="Q341" s="142">
        <f>SUM(Q342:Q343)</f>
        <v>0</v>
      </c>
      <c r="R341" s="142">
        <f>SUM(R342:R343)</f>
        <v>0</v>
      </c>
      <c r="S341" s="142">
        <f>SUM(S342:S343)</f>
        <v>4069083.7199999997</v>
      </c>
      <c r="T341" s="142">
        <f t="shared" si="105"/>
        <v>3328.7661321989526</v>
      </c>
      <c r="U341" s="142">
        <f>MAX(U342:U343)</f>
        <v>8265.9378727897856</v>
      </c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</row>
    <row r="342" spans="1:45" s="148" customFormat="1" ht="36" customHeight="1" x14ac:dyDescent="0.25">
      <c r="A342" s="148">
        <v>1</v>
      </c>
      <c r="B342" s="143">
        <f>SUBTOTAL(103,$A$16:A342)</f>
        <v>310</v>
      </c>
      <c r="C342" s="144" t="s">
        <v>238</v>
      </c>
      <c r="D342" s="145">
        <v>1984</v>
      </c>
      <c r="E342" s="145"/>
      <c r="F342" s="146" t="s">
        <v>307</v>
      </c>
      <c r="G342" s="145">
        <v>2</v>
      </c>
      <c r="H342" s="145" t="s">
        <v>299</v>
      </c>
      <c r="I342" s="142">
        <v>611.6</v>
      </c>
      <c r="J342" s="142">
        <v>556</v>
      </c>
      <c r="K342" s="142">
        <v>556</v>
      </c>
      <c r="L342" s="165">
        <v>22</v>
      </c>
      <c r="M342" s="145" t="s">
        <v>262</v>
      </c>
      <c r="N342" s="145" t="s">
        <v>263</v>
      </c>
      <c r="O342" s="147" t="s">
        <v>265</v>
      </c>
      <c r="P342" s="142">
        <v>1936809.91</v>
      </c>
      <c r="Q342" s="142">
        <v>0</v>
      </c>
      <c r="R342" s="142">
        <v>0</v>
      </c>
      <c r="S342" s="142">
        <f>P342-Q342-R342</f>
        <v>1936809.91</v>
      </c>
      <c r="T342" s="142">
        <f t="shared" si="105"/>
        <v>3166.7918737737082</v>
      </c>
      <c r="U342" s="142">
        <v>8260.1011618705033</v>
      </c>
      <c r="V342" s="213">
        <f t="shared" ref="V342:V343" si="112">Y342+Z342+AA342+AB342+AC342+AF342+AH342+AJ342+AL342+AN342+AO342+AP342+AQ342+AR342</f>
        <v>8260.1011618705033</v>
      </c>
      <c r="W342" s="213">
        <f t="shared" ref="W342:W343" si="113">V342-T342</f>
        <v>5093.3092880967952</v>
      </c>
      <c r="X342" s="148" t="b">
        <f t="shared" ref="X342:X343" si="114">V342=U342</f>
        <v>1</v>
      </c>
      <c r="Y342" s="211">
        <v>0</v>
      </c>
      <c r="Z342" s="211">
        <v>0</v>
      </c>
      <c r="AA342" s="211">
        <v>0</v>
      </c>
      <c r="AB342" s="211">
        <v>0</v>
      </c>
      <c r="AC342" s="211">
        <v>0</v>
      </c>
      <c r="AD342" s="211">
        <v>0</v>
      </c>
      <c r="AE342" s="211">
        <v>0</v>
      </c>
      <c r="AF342" s="214">
        <v>0</v>
      </c>
      <c r="AG342" s="211">
        <v>0</v>
      </c>
      <c r="AH342" s="211">
        <v>0</v>
      </c>
      <c r="AI342" s="211">
        <v>0</v>
      </c>
      <c r="AJ342" s="211">
        <v>0</v>
      </c>
      <c r="AK342" s="211">
        <v>647.46</v>
      </c>
      <c r="AL342" s="214">
        <f>7802.61*AK342/I342</f>
        <v>8260.1011618705033</v>
      </c>
      <c r="AM342" s="211">
        <v>0</v>
      </c>
      <c r="AN342" s="211">
        <v>0</v>
      </c>
      <c r="AO342" s="214">
        <v>0</v>
      </c>
      <c r="AP342" s="211">
        <v>0</v>
      </c>
      <c r="AQ342" s="211">
        <v>0</v>
      </c>
      <c r="AR342" s="211">
        <v>0</v>
      </c>
      <c r="AS342" s="211"/>
    </row>
    <row r="343" spans="1:45" s="148" customFormat="1" ht="36" customHeight="1" x14ac:dyDescent="0.25">
      <c r="A343" s="148">
        <v>1</v>
      </c>
      <c r="B343" s="143">
        <f>SUBTOTAL(103,$A$16:A343)</f>
        <v>311</v>
      </c>
      <c r="C343" s="144" t="s">
        <v>1182</v>
      </c>
      <c r="D343" s="145">
        <v>1984</v>
      </c>
      <c r="E343" s="145"/>
      <c r="F343" s="146" t="s">
        <v>314</v>
      </c>
      <c r="G343" s="145">
        <v>2</v>
      </c>
      <c r="H343" s="145" t="s">
        <v>299</v>
      </c>
      <c r="I343" s="142">
        <v>610.79999999999995</v>
      </c>
      <c r="J343" s="142">
        <v>610.79999999999995</v>
      </c>
      <c r="K343" s="142">
        <v>610.79999999999995</v>
      </c>
      <c r="L343" s="165">
        <v>22</v>
      </c>
      <c r="M343" s="145" t="s">
        <v>262</v>
      </c>
      <c r="N343" s="145" t="s">
        <v>263</v>
      </c>
      <c r="O343" s="147" t="s">
        <v>265</v>
      </c>
      <c r="P343" s="142">
        <v>2132273.81</v>
      </c>
      <c r="Q343" s="142">
        <v>0</v>
      </c>
      <c r="R343" s="142">
        <v>0</v>
      </c>
      <c r="S343" s="142">
        <f>P343-Q343-R343</f>
        <v>2132273.81</v>
      </c>
      <c r="T343" s="142">
        <f t="shared" si="105"/>
        <v>3490.9525376555339</v>
      </c>
      <c r="U343" s="142">
        <v>8265.9378727897856</v>
      </c>
      <c r="V343" s="213">
        <f t="shared" si="112"/>
        <v>8265.9378727897856</v>
      </c>
      <c r="W343" s="213">
        <f t="shared" si="113"/>
        <v>4774.9853351342517</v>
      </c>
      <c r="X343" s="148" t="b">
        <f t="shared" si="114"/>
        <v>1</v>
      </c>
      <c r="Y343" s="211">
        <v>0</v>
      </c>
      <c r="Z343" s="211">
        <v>0</v>
      </c>
      <c r="AA343" s="211">
        <v>0</v>
      </c>
      <c r="AB343" s="211">
        <v>0</v>
      </c>
      <c r="AC343" s="211">
        <v>0</v>
      </c>
      <c r="AD343" s="211">
        <v>0</v>
      </c>
      <c r="AE343" s="211">
        <v>0</v>
      </c>
      <c r="AF343" s="214">
        <v>0</v>
      </c>
      <c r="AG343" s="211">
        <v>0</v>
      </c>
      <c r="AH343" s="211">
        <v>0</v>
      </c>
      <c r="AI343" s="211">
        <v>0</v>
      </c>
      <c r="AJ343" s="211">
        <v>0</v>
      </c>
      <c r="AK343" s="211">
        <v>647.07000000000005</v>
      </c>
      <c r="AL343" s="214">
        <f>7802.61*AK343/I343</f>
        <v>8265.9378727897856</v>
      </c>
      <c r="AM343" s="211">
        <v>0</v>
      </c>
      <c r="AN343" s="211">
        <v>0</v>
      </c>
      <c r="AO343" s="214">
        <v>0</v>
      </c>
      <c r="AP343" s="211">
        <v>0</v>
      </c>
      <c r="AQ343" s="211">
        <v>0</v>
      </c>
      <c r="AR343" s="211">
        <v>0</v>
      </c>
      <c r="AS343" s="211"/>
    </row>
    <row r="344" spans="1:45" s="148" customFormat="1" ht="36" customHeight="1" x14ac:dyDescent="0.25">
      <c r="B344" s="144" t="s">
        <v>799</v>
      </c>
      <c r="C344" s="217"/>
      <c r="D344" s="145" t="s">
        <v>862</v>
      </c>
      <c r="E344" s="145" t="s">
        <v>862</v>
      </c>
      <c r="F344" s="145" t="s">
        <v>862</v>
      </c>
      <c r="G344" s="145" t="s">
        <v>862</v>
      </c>
      <c r="H344" s="145" t="s">
        <v>862</v>
      </c>
      <c r="I344" s="149">
        <f>SUM(I345:I346)</f>
        <v>1746.5</v>
      </c>
      <c r="J344" s="149">
        <f>SUM(J345:J346)</f>
        <v>1598.5</v>
      </c>
      <c r="K344" s="149">
        <f>SUM(K345:K346)</f>
        <v>1598.5</v>
      </c>
      <c r="L344" s="210">
        <f>SUM(L345:L346)</f>
        <v>78</v>
      </c>
      <c r="M344" s="145" t="s">
        <v>862</v>
      </c>
      <c r="N344" s="145" t="s">
        <v>862</v>
      </c>
      <c r="O344" s="147" t="s">
        <v>862</v>
      </c>
      <c r="P344" s="142">
        <v>5178138.5</v>
      </c>
      <c r="Q344" s="142">
        <f>SUM(Q345:Q346)</f>
        <v>0</v>
      </c>
      <c r="R344" s="142">
        <f>SUM(R345:R346)</f>
        <v>0</v>
      </c>
      <c r="S344" s="142">
        <f>SUM(S345:S346)</f>
        <v>5178138.5</v>
      </c>
      <c r="T344" s="142">
        <f t="shared" si="105"/>
        <v>2964.8660177497854</v>
      </c>
      <c r="U344" s="142">
        <f>MAX(U345:U346)</f>
        <v>6931.2022470018937</v>
      </c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</row>
    <row r="345" spans="1:45" s="148" customFormat="1" ht="36" customHeight="1" x14ac:dyDescent="0.25">
      <c r="A345" s="148">
        <v>1</v>
      </c>
      <c r="B345" s="143">
        <f>SUBTOTAL(103,$A$16:A345)</f>
        <v>312</v>
      </c>
      <c r="C345" s="218" t="s">
        <v>0</v>
      </c>
      <c r="D345" s="145">
        <v>1975</v>
      </c>
      <c r="E345" s="145"/>
      <c r="F345" s="146" t="s">
        <v>264</v>
      </c>
      <c r="G345" s="145">
        <v>2</v>
      </c>
      <c r="H345" s="145" t="s">
        <v>299</v>
      </c>
      <c r="I345" s="142">
        <v>795.9</v>
      </c>
      <c r="J345" s="142">
        <v>735.5</v>
      </c>
      <c r="K345" s="142">
        <v>735.5</v>
      </c>
      <c r="L345" s="165">
        <v>42</v>
      </c>
      <c r="M345" s="145" t="s">
        <v>262</v>
      </c>
      <c r="N345" s="145" t="s">
        <v>263</v>
      </c>
      <c r="O345" s="147" t="s">
        <v>265</v>
      </c>
      <c r="P345" s="142">
        <v>2834457.48</v>
      </c>
      <c r="Q345" s="142">
        <v>0</v>
      </c>
      <c r="R345" s="142">
        <v>0</v>
      </c>
      <c r="S345" s="142">
        <f>P345-Q345-R345</f>
        <v>2834457.48</v>
      </c>
      <c r="T345" s="142">
        <f t="shared" si="105"/>
        <v>3561.3236336223144</v>
      </c>
      <c r="U345" s="142">
        <f t="shared" ref="U345:U346" si="115">V345</f>
        <v>6925.0187510993856</v>
      </c>
      <c r="V345" s="213">
        <f t="shared" ref="V345:V346" si="116">Y345+Z345+AA345+AB345+AC345+AF345+AH345+AJ345+AL345+AN345+AO345+AP345+AQ345+AR345</f>
        <v>6925.0187510993856</v>
      </c>
      <c r="W345" s="213">
        <f t="shared" ref="W345:W346" si="117">V345-T345</f>
        <v>3363.6951174770711</v>
      </c>
      <c r="X345" s="148" t="b">
        <f t="shared" ref="X345:X346" si="118">V345=U345</f>
        <v>1</v>
      </c>
      <c r="Y345" s="211">
        <v>0</v>
      </c>
      <c r="Z345" s="211">
        <v>0</v>
      </c>
      <c r="AA345" s="211">
        <v>0</v>
      </c>
      <c r="AB345" s="211">
        <v>0</v>
      </c>
      <c r="AC345" s="211">
        <v>0</v>
      </c>
      <c r="AD345" s="211">
        <v>0</v>
      </c>
      <c r="AE345" s="211">
        <v>0</v>
      </c>
      <c r="AF345" s="214">
        <v>0</v>
      </c>
      <c r="AG345" s="211">
        <v>618.1</v>
      </c>
      <c r="AH345" s="214">
        <f>8917.04*AG345/I345</f>
        <v>6925.0187510993856</v>
      </c>
      <c r="AI345" s="211">
        <v>0</v>
      </c>
      <c r="AJ345" s="211">
        <v>0</v>
      </c>
      <c r="AK345" s="211">
        <v>0</v>
      </c>
      <c r="AL345" s="214">
        <v>0</v>
      </c>
      <c r="AM345" s="211">
        <v>0</v>
      </c>
      <c r="AN345" s="211">
        <v>0</v>
      </c>
      <c r="AO345" s="214">
        <v>0</v>
      </c>
      <c r="AP345" s="211">
        <v>0</v>
      </c>
      <c r="AQ345" s="211">
        <v>0</v>
      </c>
      <c r="AR345" s="211">
        <v>0</v>
      </c>
      <c r="AS345" s="211"/>
    </row>
    <row r="346" spans="1:45" s="148" customFormat="1" ht="36" customHeight="1" x14ac:dyDescent="0.25">
      <c r="A346" s="148">
        <v>1</v>
      </c>
      <c r="B346" s="143">
        <f>SUBTOTAL(103,$A$16:A346)</f>
        <v>313</v>
      </c>
      <c r="C346" s="144" t="s">
        <v>5</v>
      </c>
      <c r="D346" s="145">
        <v>1979</v>
      </c>
      <c r="E346" s="145"/>
      <c r="F346" s="146" t="s">
        <v>264</v>
      </c>
      <c r="G346" s="145">
        <v>2</v>
      </c>
      <c r="H346" s="145" t="s">
        <v>308</v>
      </c>
      <c r="I346" s="142">
        <v>950.6</v>
      </c>
      <c r="J346" s="142">
        <v>863</v>
      </c>
      <c r="K346" s="142">
        <v>863</v>
      </c>
      <c r="L346" s="165">
        <v>36</v>
      </c>
      <c r="M346" s="145" t="s">
        <v>262</v>
      </c>
      <c r="N346" s="145" t="s">
        <v>263</v>
      </c>
      <c r="O346" s="147" t="s">
        <v>265</v>
      </c>
      <c r="P346" s="142">
        <v>2343681.02</v>
      </c>
      <c r="Q346" s="142">
        <v>0</v>
      </c>
      <c r="R346" s="142">
        <v>0</v>
      </c>
      <c r="S346" s="142">
        <f>P346-Q346-R346</f>
        <v>2343681.02</v>
      </c>
      <c r="T346" s="142">
        <f t="shared" si="105"/>
        <v>2465.4755102040817</v>
      </c>
      <c r="U346" s="142">
        <f t="shared" si="115"/>
        <v>6931.2022470018937</v>
      </c>
      <c r="V346" s="213">
        <f t="shared" si="116"/>
        <v>6931.2022470018937</v>
      </c>
      <c r="W346" s="213">
        <f t="shared" si="117"/>
        <v>4465.726736797812</v>
      </c>
      <c r="X346" s="148" t="b">
        <f t="shared" si="118"/>
        <v>1</v>
      </c>
      <c r="Y346" s="211">
        <v>0</v>
      </c>
      <c r="Z346" s="211">
        <v>0</v>
      </c>
      <c r="AA346" s="211">
        <v>0</v>
      </c>
      <c r="AB346" s="211">
        <v>0</v>
      </c>
      <c r="AC346" s="211">
        <v>0</v>
      </c>
      <c r="AD346" s="211">
        <v>0</v>
      </c>
      <c r="AE346" s="211">
        <v>0</v>
      </c>
      <c r="AF346" s="214">
        <v>0</v>
      </c>
      <c r="AG346" s="211">
        <v>738.9</v>
      </c>
      <c r="AH346" s="214">
        <f>8917.04*AG346/I346</f>
        <v>6931.2022470018937</v>
      </c>
      <c r="AI346" s="211">
        <v>0</v>
      </c>
      <c r="AJ346" s="211">
        <v>0</v>
      </c>
      <c r="AK346" s="211">
        <v>0</v>
      </c>
      <c r="AL346" s="214">
        <v>0</v>
      </c>
      <c r="AM346" s="211">
        <v>0</v>
      </c>
      <c r="AN346" s="211">
        <v>0</v>
      </c>
      <c r="AO346" s="214">
        <v>0</v>
      </c>
      <c r="AP346" s="211">
        <v>0</v>
      </c>
      <c r="AQ346" s="211">
        <v>0</v>
      </c>
      <c r="AR346" s="211">
        <v>0</v>
      </c>
      <c r="AS346" s="211"/>
    </row>
    <row r="347" spans="1:45" s="148" customFormat="1" ht="36" customHeight="1" x14ac:dyDescent="0.25">
      <c r="B347" s="144" t="s">
        <v>800</v>
      </c>
      <c r="C347" s="215"/>
      <c r="D347" s="145" t="s">
        <v>862</v>
      </c>
      <c r="E347" s="145" t="s">
        <v>862</v>
      </c>
      <c r="F347" s="145" t="s">
        <v>862</v>
      </c>
      <c r="G347" s="145" t="s">
        <v>862</v>
      </c>
      <c r="H347" s="145" t="s">
        <v>862</v>
      </c>
      <c r="I347" s="149">
        <f>SUM(I348:I350)</f>
        <v>5843.6</v>
      </c>
      <c r="J347" s="149">
        <f>SUM(J348:J350)</f>
        <v>5341</v>
      </c>
      <c r="K347" s="149">
        <f>SUM(K348:K350)</f>
        <v>4976.3</v>
      </c>
      <c r="L347" s="210">
        <f>SUM(L348:L350)</f>
        <v>224</v>
      </c>
      <c r="M347" s="145" t="s">
        <v>862</v>
      </c>
      <c r="N347" s="145" t="s">
        <v>862</v>
      </c>
      <c r="O347" s="147" t="s">
        <v>862</v>
      </c>
      <c r="P347" s="149">
        <v>8426851.959999999</v>
      </c>
      <c r="Q347" s="149">
        <f>SUM(Q348:Q350)</f>
        <v>0</v>
      </c>
      <c r="R347" s="149">
        <f>SUM(R348:R350)</f>
        <v>0</v>
      </c>
      <c r="S347" s="149">
        <f>SUM(S348:S350)</f>
        <v>8426851.959999999</v>
      </c>
      <c r="T347" s="142">
        <f t="shared" si="105"/>
        <v>1442.0651584639604</v>
      </c>
      <c r="U347" s="142">
        <f>MAX(U348:U350)</f>
        <v>8027.3087964601782</v>
      </c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</row>
    <row r="348" spans="1:45" s="148" customFormat="1" ht="36" customHeight="1" x14ac:dyDescent="0.25">
      <c r="A348" s="148">
        <v>1</v>
      </c>
      <c r="B348" s="143">
        <f>SUBTOTAL(103,$A$16:A348)</f>
        <v>314</v>
      </c>
      <c r="C348" s="144" t="s">
        <v>665</v>
      </c>
      <c r="D348" s="145">
        <v>1928</v>
      </c>
      <c r="E348" s="145"/>
      <c r="F348" s="146" t="s">
        <v>326</v>
      </c>
      <c r="G348" s="145" t="s">
        <v>299</v>
      </c>
      <c r="H348" s="145" t="s">
        <v>300</v>
      </c>
      <c r="I348" s="142">
        <v>253.1</v>
      </c>
      <c r="J348" s="142">
        <v>231.8</v>
      </c>
      <c r="K348" s="142">
        <v>231.8</v>
      </c>
      <c r="L348" s="165">
        <v>14</v>
      </c>
      <c r="M348" s="145" t="s">
        <v>262</v>
      </c>
      <c r="N348" s="145" t="s">
        <v>266</v>
      </c>
      <c r="O348" s="147" t="s">
        <v>698</v>
      </c>
      <c r="P348" s="142">
        <v>51949.1</v>
      </c>
      <c r="Q348" s="142">
        <v>0</v>
      </c>
      <c r="R348" s="142">
        <v>0</v>
      </c>
      <c r="S348" s="142">
        <f>P348-Q348-R348</f>
        <v>51949.1</v>
      </c>
      <c r="T348" s="142">
        <f t="shared" si="105"/>
        <v>205.25128407743975</v>
      </c>
      <c r="U348" s="142">
        <v>205.25128407743975</v>
      </c>
      <c r="V348" s="213">
        <f>T348</f>
        <v>205.25128407743975</v>
      </c>
      <c r="W348" s="213">
        <f t="shared" ref="W348:W350" si="119">V348-T348</f>
        <v>0</v>
      </c>
      <c r="X348" s="148" t="b">
        <f t="shared" ref="X348:X350" si="120">V348=U348</f>
        <v>1</v>
      </c>
      <c r="Y348" s="211">
        <v>0</v>
      </c>
      <c r="Z348" s="211">
        <v>0</v>
      </c>
      <c r="AA348" s="211">
        <v>0</v>
      </c>
      <c r="AB348" s="211">
        <v>0</v>
      </c>
      <c r="AC348" s="211">
        <v>0</v>
      </c>
      <c r="AD348" s="211">
        <v>0</v>
      </c>
      <c r="AE348" s="211">
        <v>0</v>
      </c>
      <c r="AF348" s="214">
        <v>0</v>
      </c>
      <c r="AG348" s="211">
        <v>0</v>
      </c>
      <c r="AH348" s="211">
        <v>0</v>
      </c>
      <c r="AI348" s="211">
        <v>0</v>
      </c>
      <c r="AJ348" s="211">
        <v>0</v>
      </c>
      <c r="AK348" s="211">
        <v>0</v>
      </c>
      <c r="AL348" s="214">
        <v>0</v>
      </c>
      <c r="AM348" s="211">
        <v>0</v>
      </c>
      <c r="AN348" s="211">
        <v>0</v>
      </c>
      <c r="AO348" s="214">
        <v>0</v>
      </c>
      <c r="AP348" s="211">
        <v>0</v>
      </c>
      <c r="AQ348" s="211">
        <v>0</v>
      </c>
      <c r="AR348" s="211">
        <v>0</v>
      </c>
      <c r="AS348" s="211"/>
    </row>
    <row r="349" spans="1:45" s="148" customFormat="1" ht="36" customHeight="1" x14ac:dyDescent="0.25">
      <c r="A349" s="148">
        <v>1</v>
      </c>
      <c r="B349" s="143">
        <f>SUBTOTAL(103,$A$16:A349)</f>
        <v>315</v>
      </c>
      <c r="C349" s="144" t="s">
        <v>1185</v>
      </c>
      <c r="D349" s="145">
        <v>1972</v>
      </c>
      <c r="E349" s="145">
        <v>2010</v>
      </c>
      <c r="F349" s="146" t="s">
        <v>264</v>
      </c>
      <c r="G349" s="145">
        <v>5</v>
      </c>
      <c r="H349" s="145" t="s">
        <v>308</v>
      </c>
      <c r="I349" s="142">
        <v>5138.5</v>
      </c>
      <c r="J349" s="142">
        <v>4692.3</v>
      </c>
      <c r="K349" s="142">
        <v>4327.6000000000004</v>
      </c>
      <c r="L349" s="165">
        <v>197</v>
      </c>
      <c r="M349" s="145" t="s">
        <v>262</v>
      </c>
      <c r="N349" s="145" t="s">
        <v>266</v>
      </c>
      <c r="O349" s="147" t="s">
        <v>698</v>
      </c>
      <c r="P349" s="142">
        <v>6562845.1299999999</v>
      </c>
      <c r="Q349" s="142">
        <v>0</v>
      </c>
      <c r="R349" s="142">
        <v>0</v>
      </c>
      <c r="S349" s="142">
        <f>P349-Q349-R349</f>
        <v>6562845.1299999999</v>
      </c>
      <c r="T349" s="142">
        <f t="shared" si="105"/>
        <v>1277.1908397392235</v>
      </c>
      <c r="U349" s="142">
        <v>3259.66</v>
      </c>
      <c r="V349" s="213">
        <f t="shared" ref="V349:V350" si="121">Y349+Z349+AA349+AB349+AC349+AF349+AH349+AJ349+AL349+AN349+AO349+AP349+AQ349+AR349</f>
        <v>3259.66</v>
      </c>
      <c r="W349" s="213">
        <f t="shared" si="119"/>
        <v>1982.4691602607763</v>
      </c>
      <c r="X349" s="148" t="b">
        <f t="shared" si="120"/>
        <v>1</v>
      </c>
      <c r="Y349" s="211">
        <v>0</v>
      </c>
      <c r="Z349" s="211">
        <v>0</v>
      </c>
      <c r="AA349" s="211">
        <v>3259.66</v>
      </c>
      <c r="AB349" s="211">
        <v>0</v>
      </c>
      <c r="AC349" s="211">
        <v>0</v>
      </c>
      <c r="AD349" s="211">
        <v>0</v>
      </c>
      <c r="AE349" s="211">
        <v>0</v>
      </c>
      <c r="AF349" s="214">
        <v>0</v>
      </c>
      <c r="AG349" s="211">
        <v>0</v>
      </c>
      <c r="AH349" s="211">
        <v>0</v>
      </c>
      <c r="AI349" s="211">
        <v>0</v>
      </c>
      <c r="AJ349" s="211">
        <v>0</v>
      </c>
      <c r="AK349" s="211">
        <v>0</v>
      </c>
      <c r="AL349" s="214">
        <v>0</v>
      </c>
      <c r="AM349" s="211">
        <v>0</v>
      </c>
      <c r="AN349" s="211">
        <v>0</v>
      </c>
      <c r="AO349" s="214">
        <v>0</v>
      </c>
      <c r="AP349" s="211">
        <v>0</v>
      </c>
      <c r="AQ349" s="211">
        <v>0</v>
      </c>
      <c r="AR349" s="211">
        <v>0</v>
      </c>
      <c r="AS349" s="211"/>
    </row>
    <row r="350" spans="1:45" s="148" customFormat="1" ht="36" customHeight="1" x14ac:dyDescent="0.25">
      <c r="A350" s="148">
        <v>1</v>
      </c>
      <c r="B350" s="143">
        <f>SUBTOTAL(103,$A$16:A350)</f>
        <v>316</v>
      </c>
      <c r="C350" s="144" t="s">
        <v>1532</v>
      </c>
      <c r="D350" s="145">
        <v>1985</v>
      </c>
      <c r="E350" s="145"/>
      <c r="F350" s="146" t="s">
        <v>264</v>
      </c>
      <c r="G350" s="145">
        <v>2</v>
      </c>
      <c r="H350" s="145" t="s">
        <v>300</v>
      </c>
      <c r="I350" s="142">
        <v>452</v>
      </c>
      <c r="J350" s="142">
        <v>416.9</v>
      </c>
      <c r="K350" s="142">
        <v>416.9</v>
      </c>
      <c r="L350" s="165">
        <v>13</v>
      </c>
      <c r="M350" s="145" t="s">
        <v>262</v>
      </c>
      <c r="N350" s="145" t="s">
        <v>266</v>
      </c>
      <c r="O350" s="147" t="s">
        <v>1540</v>
      </c>
      <c r="P350" s="142">
        <v>1812057.73</v>
      </c>
      <c r="Q350" s="142">
        <v>0</v>
      </c>
      <c r="R350" s="142">
        <v>0</v>
      </c>
      <c r="S350" s="142">
        <f>P350-R350-Q350</f>
        <v>1812057.73</v>
      </c>
      <c r="T350" s="142">
        <f t="shared" si="105"/>
        <v>4008.9772787610618</v>
      </c>
      <c r="U350" s="142">
        <f>V350</f>
        <v>8027.3087964601782</v>
      </c>
      <c r="V350" s="213">
        <f t="shared" si="121"/>
        <v>8027.3087964601782</v>
      </c>
      <c r="W350" s="213">
        <f t="shared" si="119"/>
        <v>4018.3315176991164</v>
      </c>
      <c r="X350" s="148" t="b">
        <f t="shared" si="120"/>
        <v>1</v>
      </c>
      <c r="Y350" s="211">
        <v>0</v>
      </c>
      <c r="Z350" s="211">
        <v>0</v>
      </c>
      <c r="AA350" s="211">
        <v>0</v>
      </c>
      <c r="AB350" s="211">
        <v>0</v>
      </c>
      <c r="AC350" s="211">
        <v>0</v>
      </c>
      <c r="AD350" s="211">
        <v>0</v>
      </c>
      <c r="AE350" s="211">
        <v>0</v>
      </c>
      <c r="AF350" s="214">
        <v>0</v>
      </c>
      <c r="AG350" s="211">
        <v>406.9</v>
      </c>
      <c r="AH350" s="214">
        <f>8917.04*AG350/I350</f>
        <v>8027.3087964601782</v>
      </c>
      <c r="AI350" s="211">
        <v>0</v>
      </c>
      <c r="AJ350" s="211">
        <v>0</v>
      </c>
      <c r="AK350" s="211">
        <v>0</v>
      </c>
      <c r="AL350" s="214">
        <v>0</v>
      </c>
      <c r="AM350" s="211">
        <v>0</v>
      </c>
      <c r="AN350" s="211">
        <v>0</v>
      </c>
      <c r="AO350" s="214">
        <v>0</v>
      </c>
      <c r="AP350" s="211">
        <v>0</v>
      </c>
      <c r="AQ350" s="211">
        <v>0</v>
      </c>
      <c r="AR350" s="211">
        <v>0</v>
      </c>
      <c r="AS350" s="211"/>
    </row>
    <row r="351" spans="1:45" s="148" customFormat="1" ht="36" customHeight="1" x14ac:dyDescent="0.25">
      <c r="B351" s="144" t="s">
        <v>801</v>
      </c>
      <c r="C351" s="144"/>
      <c r="D351" s="145" t="s">
        <v>862</v>
      </c>
      <c r="E351" s="145" t="s">
        <v>862</v>
      </c>
      <c r="F351" s="145" t="s">
        <v>862</v>
      </c>
      <c r="G351" s="145" t="s">
        <v>862</v>
      </c>
      <c r="H351" s="145" t="s">
        <v>862</v>
      </c>
      <c r="I351" s="149">
        <f>SUM(I352:I353)</f>
        <v>9076.82</v>
      </c>
      <c r="J351" s="149">
        <f>SUM(J352:J353)</f>
        <v>7152</v>
      </c>
      <c r="K351" s="149">
        <f>SUM(K352:K353)</f>
        <v>7030.7999999999993</v>
      </c>
      <c r="L351" s="210">
        <f>SUM(L352:L353)</f>
        <v>298</v>
      </c>
      <c r="M351" s="145" t="s">
        <v>862</v>
      </c>
      <c r="N351" s="145" t="s">
        <v>862</v>
      </c>
      <c r="O351" s="147" t="s">
        <v>862</v>
      </c>
      <c r="P351" s="149">
        <v>7968708.8700000001</v>
      </c>
      <c r="Q351" s="149">
        <f>SUM(Q352:Q353)</f>
        <v>0</v>
      </c>
      <c r="R351" s="149">
        <f>SUM(R352:R353)</f>
        <v>0</v>
      </c>
      <c r="S351" s="149">
        <f>SUM(S352:S353)</f>
        <v>7968708.8700000001</v>
      </c>
      <c r="T351" s="142">
        <f t="shared" si="105"/>
        <v>877.91857390583937</v>
      </c>
      <c r="U351" s="142">
        <f>MAX(U352:U353)</f>
        <v>3444.64</v>
      </c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</row>
    <row r="352" spans="1:45" s="148" customFormat="1" ht="36" customHeight="1" x14ac:dyDescent="0.25">
      <c r="A352" s="148">
        <v>1</v>
      </c>
      <c r="B352" s="143">
        <f>SUBTOTAL(103,$A$16:A352)</f>
        <v>317</v>
      </c>
      <c r="C352" s="144" t="s">
        <v>671</v>
      </c>
      <c r="D352" s="145">
        <v>1976</v>
      </c>
      <c r="E352" s="145">
        <v>2007</v>
      </c>
      <c r="F352" s="146" t="s">
        <v>307</v>
      </c>
      <c r="G352" s="145">
        <v>5</v>
      </c>
      <c r="H352" s="145" t="s">
        <v>366</v>
      </c>
      <c r="I352" s="142">
        <v>5095.72</v>
      </c>
      <c r="J352" s="142">
        <v>4603.3999999999996</v>
      </c>
      <c r="K352" s="142">
        <v>4482.2</v>
      </c>
      <c r="L352" s="165">
        <v>160</v>
      </c>
      <c r="M352" s="145" t="s">
        <v>262</v>
      </c>
      <c r="N352" s="145" t="s">
        <v>266</v>
      </c>
      <c r="O352" s="147" t="s">
        <v>699</v>
      </c>
      <c r="P352" s="142">
        <v>3211417.2</v>
      </c>
      <c r="Q352" s="142">
        <v>0</v>
      </c>
      <c r="R352" s="142">
        <v>0</v>
      </c>
      <c r="S352" s="142">
        <f>P352-Q352-R352</f>
        <v>3211417.2</v>
      </c>
      <c r="T352" s="142">
        <f t="shared" si="105"/>
        <v>630.21853634030128</v>
      </c>
      <c r="U352" s="142">
        <f>V352</f>
        <v>2002.804436036517</v>
      </c>
      <c r="V352" s="213">
        <f t="shared" ref="V352:V353" si="122">Y352+Z352+AA352+AB352+AC352+AF352+AH352+AJ352+AL352+AN352+AO352+AP352+AQ352+AR352</f>
        <v>2002.804436036517</v>
      </c>
      <c r="W352" s="213">
        <f t="shared" ref="W352:W353" si="123">V352-T352</f>
        <v>1372.5858996962156</v>
      </c>
      <c r="X352" s="148" t="b">
        <f t="shared" ref="X352:X353" si="124">V352=U352</f>
        <v>1</v>
      </c>
      <c r="Y352" s="211">
        <v>0</v>
      </c>
      <c r="Z352" s="211">
        <v>0</v>
      </c>
      <c r="AA352" s="211">
        <v>0</v>
      </c>
      <c r="AB352" s="211">
        <v>0</v>
      </c>
      <c r="AC352" s="211">
        <v>0</v>
      </c>
      <c r="AD352" s="211">
        <v>0</v>
      </c>
      <c r="AE352" s="211">
        <v>0</v>
      </c>
      <c r="AF352" s="214">
        <v>0</v>
      </c>
      <c r="AG352" s="211">
        <v>1144.52</v>
      </c>
      <c r="AH352" s="214">
        <f>8917.04*AG352/I352</f>
        <v>2002.804436036517</v>
      </c>
      <c r="AI352" s="211">
        <v>0</v>
      </c>
      <c r="AJ352" s="211">
        <v>0</v>
      </c>
      <c r="AK352" s="211">
        <v>0</v>
      </c>
      <c r="AL352" s="214">
        <v>0</v>
      </c>
      <c r="AM352" s="211">
        <v>0</v>
      </c>
      <c r="AN352" s="211">
        <v>0</v>
      </c>
      <c r="AO352" s="214">
        <v>0</v>
      </c>
      <c r="AP352" s="211">
        <v>0</v>
      </c>
      <c r="AQ352" s="211">
        <v>0</v>
      </c>
      <c r="AR352" s="211">
        <v>0</v>
      </c>
      <c r="AS352" s="211"/>
    </row>
    <row r="353" spans="1:45" s="148" customFormat="1" ht="36" customHeight="1" x14ac:dyDescent="0.25">
      <c r="A353" s="148">
        <v>1</v>
      </c>
      <c r="B353" s="143">
        <f>SUBTOTAL(103,$A$16:A353)</f>
        <v>318</v>
      </c>
      <c r="C353" s="144" t="s">
        <v>1186</v>
      </c>
      <c r="D353" s="145">
        <v>1975</v>
      </c>
      <c r="E353" s="145">
        <v>2015</v>
      </c>
      <c r="F353" s="146" t="s">
        <v>264</v>
      </c>
      <c r="G353" s="145">
        <v>3</v>
      </c>
      <c r="H353" s="145" t="s">
        <v>299</v>
      </c>
      <c r="I353" s="142">
        <v>3981.1</v>
      </c>
      <c r="J353" s="142">
        <v>2548.6</v>
      </c>
      <c r="K353" s="142">
        <v>2548.6</v>
      </c>
      <c r="L353" s="165">
        <v>138</v>
      </c>
      <c r="M353" s="145" t="s">
        <v>262</v>
      </c>
      <c r="N353" s="145" t="s">
        <v>266</v>
      </c>
      <c r="O353" s="147" t="s">
        <v>698</v>
      </c>
      <c r="P353" s="142">
        <v>4757291.67</v>
      </c>
      <c r="Q353" s="142">
        <v>0</v>
      </c>
      <c r="R353" s="142">
        <v>0</v>
      </c>
      <c r="S353" s="142">
        <f>P353-Q353-R353</f>
        <v>4757291.67</v>
      </c>
      <c r="T353" s="142">
        <f t="shared" si="105"/>
        <v>1194.9691467182438</v>
      </c>
      <c r="U353" s="142">
        <v>3444.64</v>
      </c>
      <c r="V353" s="213">
        <f t="shared" si="122"/>
        <v>3444.64</v>
      </c>
      <c r="W353" s="213">
        <f t="shared" si="123"/>
        <v>2249.6708532817561</v>
      </c>
      <c r="X353" s="148" t="b">
        <f t="shared" si="124"/>
        <v>1</v>
      </c>
      <c r="Y353" s="211">
        <v>0</v>
      </c>
      <c r="Z353" s="211">
        <v>0</v>
      </c>
      <c r="AA353" s="211">
        <v>3259.66</v>
      </c>
      <c r="AB353" s="211">
        <v>184.98</v>
      </c>
      <c r="AC353" s="211">
        <v>0</v>
      </c>
      <c r="AD353" s="211">
        <v>0</v>
      </c>
      <c r="AE353" s="211">
        <v>0</v>
      </c>
      <c r="AF353" s="214">
        <v>0</v>
      </c>
      <c r="AG353" s="211">
        <v>0</v>
      </c>
      <c r="AH353" s="211">
        <v>0</v>
      </c>
      <c r="AI353" s="211">
        <v>0</v>
      </c>
      <c r="AJ353" s="211">
        <v>0</v>
      </c>
      <c r="AK353" s="211">
        <v>0</v>
      </c>
      <c r="AL353" s="214">
        <v>0</v>
      </c>
      <c r="AM353" s="211">
        <v>0</v>
      </c>
      <c r="AN353" s="211">
        <v>0</v>
      </c>
      <c r="AO353" s="214">
        <v>0</v>
      </c>
      <c r="AP353" s="211">
        <v>0</v>
      </c>
      <c r="AQ353" s="211">
        <v>0</v>
      </c>
      <c r="AR353" s="211">
        <v>0</v>
      </c>
      <c r="AS353" s="211"/>
    </row>
    <row r="354" spans="1:45" s="148" customFormat="1" ht="36" customHeight="1" x14ac:dyDescent="0.25">
      <c r="B354" s="144" t="s">
        <v>802</v>
      </c>
      <c r="C354" s="144"/>
      <c r="D354" s="145" t="s">
        <v>862</v>
      </c>
      <c r="E354" s="145" t="s">
        <v>862</v>
      </c>
      <c r="F354" s="145" t="s">
        <v>862</v>
      </c>
      <c r="G354" s="145" t="s">
        <v>862</v>
      </c>
      <c r="H354" s="145" t="s">
        <v>862</v>
      </c>
      <c r="I354" s="149">
        <f>I355</f>
        <v>846.4</v>
      </c>
      <c r="J354" s="149">
        <f>J355</f>
        <v>794.7</v>
      </c>
      <c r="K354" s="149">
        <f>K355</f>
        <v>794.7</v>
      </c>
      <c r="L354" s="210">
        <f>L355</f>
        <v>26</v>
      </c>
      <c r="M354" s="145" t="s">
        <v>862</v>
      </c>
      <c r="N354" s="145" t="s">
        <v>862</v>
      </c>
      <c r="O354" s="147" t="s">
        <v>862</v>
      </c>
      <c r="P354" s="142">
        <v>1861701.91</v>
      </c>
      <c r="Q354" s="142">
        <f>Q355</f>
        <v>0</v>
      </c>
      <c r="R354" s="142">
        <f>R355</f>
        <v>0</v>
      </c>
      <c r="S354" s="142">
        <f>S355</f>
        <v>1861701.91</v>
      </c>
      <c r="T354" s="142">
        <f t="shared" si="105"/>
        <v>2199.5532963137994</v>
      </c>
      <c r="U354" s="142">
        <f>MAX(U355)</f>
        <v>6005.0954631379973</v>
      </c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</row>
    <row r="355" spans="1:45" s="148" customFormat="1" ht="36" customHeight="1" x14ac:dyDescent="0.25">
      <c r="A355" s="148">
        <v>1</v>
      </c>
      <c r="B355" s="143">
        <f>SUBTOTAL(103,$A$16:A355)</f>
        <v>319</v>
      </c>
      <c r="C355" s="144" t="s">
        <v>767</v>
      </c>
      <c r="D355" s="145">
        <v>1981</v>
      </c>
      <c r="E355" s="145"/>
      <c r="F355" s="146" t="s">
        <v>264</v>
      </c>
      <c r="G355" s="145">
        <v>2</v>
      </c>
      <c r="H355" s="145" t="s">
        <v>308</v>
      </c>
      <c r="I355" s="142">
        <v>846.4</v>
      </c>
      <c r="J355" s="142">
        <v>794.7</v>
      </c>
      <c r="K355" s="142">
        <v>794.7</v>
      </c>
      <c r="L355" s="165">
        <v>26</v>
      </c>
      <c r="M355" s="145" t="s">
        <v>262</v>
      </c>
      <c r="N355" s="145" t="s">
        <v>266</v>
      </c>
      <c r="O355" s="147" t="s">
        <v>698</v>
      </c>
      <c r="P355" s="142">
        <v>1861701.91</v>
      </c>
      <c r="Q355" s="142">
        <v>0</v>
      </c>
      <c r="R355" s="142">
        <v>0</v>
      </c>
      <c r="S355" s="142">
        <f>P355-Q355-R355</f>
        <v>1861701.91</v>
      </c>
      <c r="T355" s="142">
        <f t="shared" si="105"/>
        <v>2199.5532963137994</v>
      </c>
      <c r="U355" s="142">
        <f>V355</f>
        <v>6005.0954631379973</v>
      </c>
      <c r="V355" s="213">
        <f>Y355+Z355+AA355+AB355+AC355+AF355+AH355+AJ355+AL355+AN355+AO355+AP355+AQ355+AR355</f>
        <v>6005.0954631379973</v>
      </c>
      <c r="W355" s="213">
        <f>V355-T355</f>
        <v>3805.5421668241979</v>
      </c>
      <c r="X355" s="148" t="b">
        <f>V355=U355</f>
        <v>1</v>
      </c>
      <c r="Y355" s="211">
        <v>0</v>
      </c>
      <c r="Z355" s="211">
        <v>0</v>
      </c>
      <c r="AA355" s="211">
        <v>0</v>
      </c>
      <c r="AB355" s="211">
        <v>0</v>
      </c>
      <c r="AC355" s="211">
        <v>0</v>
      </c>
      <c r="AD355" s="211">
        <v>0</v>
      </c>
      <c r="AE355" s="211">
        <v>0</v>
      </c>
      <c r="AF355" s="214">
        <v>0</v>
      </c>
      <c r="AG355" s="211">
        <v>570</v>
      </c>
      <c r="AH355" s="214">
        <f>8917.04*AG355/I355</f>
        <v>6005.0954631379973</v>
      </c>
      <c r="AI355" s="211">
        <v>0</v>
      </c>
      <c r="AJ355" s="211">
        <v>0</v>
      </c>
      <c r="AK355" s="211">
        <v>0</v>
      </c>
      <c r="AL355" s="214">
        <v>0</v>
      </c>
      <c r="AM355" s="211">
        <v>0</v>
      </c>
      <c r="AN355" s="211">
        <v>0</v>
      </c>
      <c r="AO355" s="214">
        <v>0</v>
      </c>
      <c r="AP355" s="211">
        <v>0</v>
      </c>
      <c r="AQ355" s="211">
        <v>0</v>
      </c>
      <c r="AR355" s="211">
        <v>0</v>
      </c>
      <c r="AS355" s="211"/>
    </row>
    <row r="356" spans="1:45" s="148" customFormat="1" ht="36" customHeight="1" x14ac:dyDescent="0.25">
      <c r="B356" s="144" t="s">
        <v>803</v>
      </c>
      <c r="C356" s="215"/>
      <c r="D356" s="145" t="s">
        <v>862</v>
      </c>
      <c r="E356" s="145" t="s">
        <v>862</v>
      </c>
      <c r="F356" s="145" t="s">
        <v>862</v>
      </c>
      <c r="G356" s="145" t="s">
        <v>862</v>
      </c>
      <c r="H356" s="145" t="s">
        <v>862</v>
      </c>
      <c r="I356" s="149">
        <f>SUM(I357:I373)</f>
        <v>50658.080000000002</v>
      </c>
      <c r="J356" s="149">
        <f>SUM(J357:J373)</f>
        <v>46583.81</v>
      </c>
      <c r="K356" s="149">
        <f>SUM(K357:K373)</f>
        <v>46463.209999999992</v>
      </c>
      <c r="L356" s="210">
        <f>SUM(L357:L373)</f>
        <v>1648</v>
      </c>
      <c r="M356" s="145" t="s">
        <v>862</v>
      </c>
      <c r="N356" s="145" t="s">
        <v>862</v>
      </c>
      <c r="O356" s="147" t="s">
        <v>862</v>
      </c>
      <c r="P356" s="149">
        <v>44398957.329999998</v>
      </c>
      <c r="Q356" s="149">
        <f>SUM(Q357:Q373)</f>
        <v>0</v>
      </c>
      <c r="R356" s="149">
        <f>SUM(R357:R373)</f>
        <v>0</v>
      </c>
      <c r="S356" s="149">
        <f>SUM(S357:S373)</f>
        <v>44398957.329999998</v>
      </c>
      <c r="T356" s="142">
        <f t="shared" si="105"/>
        <v>876.44374461092877</v>
      </c>
      <c r="U356" s="142">
        <f>MAX(U357:U373)</f>
        <v>9726.5180697563319</v>
      </c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</row>
    <row r="357" spans="1:45" s="148" customFormat="1" ht="36" customHeight="1" x14ac:dyDescent="0.25">
      <c r="A357" s="148">
        <v>1</v>
      </c>
      <c r="B357" s="143">
        <f>SUBTOTAL(103,$A$16:A357)</f>
        <v>320</v>
      </c>
      <c r="C357" s="144" t="s">
        <v>114</v>
      </c>
      <c r="D357" s="145">
        <v>1973</v>
      </c>
      <c r="E357" s="145"/>
      <c r="F357" s="146" t="s">
        <v>264</v>
      </c>
      <c r="G357" s="145">
        <v>2</v>
      </c>
      <c r="H357" s="145" t="s">
        <v>299</v>
      </c>
      <c r="I357" s="142">
        <v>781.06</v>
      </c>
      <c r="J357" s="142">
        <v>721</v>
      </c>
      <c r="K357" s="142">
        <v>721</v>
      </c>
      <c r="L357" s="165">
        <v>38</v>
      </c>
      <c r="M357" s="145" t="s">
        <v>262</v>
      </c>
      <c r="N357" s="145" t="s">
        <v>266</v>
      </c>
      <c r="O357" s="147" t="s">
        <v>280</v>
      </c>
      <c r="P357" s="142">
        <v>54256.44</v>
      </c>
      <c r="Q357" s="142">
        <v>0</v>
      </c>
      <c r="R357" s="142">
        <v>0</v>
      </c>
      <c r="S357" s="142">
        <f t="shared" ref="S357:S373" si="125">P357-Q357-R357</f>
        <v>54256.44</v>
      </c>
      <c r="T357" s="142">
        <f t="shared" si="105"/>
        <v>69.465137121347922</v>
      </c>
      <c r="U357" s="142">
        <v>69.465137121347922</v>
      </c>
      <c r="V357" s="213">
        <f>T357</f>
        <v>69.465137121347922</v>
      </c>
      <c r="W357" s="213">
        <f t="shared" ref="W357:W373" si="126">V357-T357</f>
        <v>0</v>
      </c>
      <c r="X357" s="148" t="b">
        <f t="shared" ref="X357:X373" si="127">V357=U357</f>
        <v>1</v>
      </c>
      <c r="Y357" s="211">
        <v>0</v>
      </c>
      <c r="Z357" s="211">
        <v>0</v>
      </c>
      <c r="AA357" s="211">
        <v>0</v>
      </c>
      <c r="AB357" s="211">
        <v>0</v>
      </c>
      <c r="AC357" s="211">
        <v>0</v>
      </c>
      <c r="AD357" s="211">
        <v>0</v>
      </c>
      <c r="AE357" s="211">
        <v>0</v>
      </c>
      <c r="AF357" s="214">
        <v>0</v>
      </c>
      <c r="AG357" s="211">
        <v>0</v>
      </c>
      <c r="AH357" s="211">
        <v>0</v>
      </c>
      <c r="AI357" s="211">
        <v>0</v>
      </c>
      <c r="AJ357" s="211">
        <v>0</v>
      </c>
      <c r="AK357" s="211">
        <v>0</v>
      </c>
      <c r="AL357" s="214">
        <v>0</v>
      </c>
      <c r="AM357" s="211">
        <v>0</v>
      </c>
      <c r="AN357" s="211">
        <v>0</v>
      </c>
      <c r="AO357" s="214">
        <v>0</v>
      </c>
      <c r="AP357" s="211">
        <v>0</v>
      </c>
      <c r="AQ357" s="211">
        <v>0</v>
      </c>
      <c r="AR357" s="211">
        <v>0</v>
      </c>
      <c r="AS357" s="211"/>
    </row>
    <row r="358" spans="1:45" s="148" customFormat="1" ht="36" customHeight="1" x14ac:dyDescent="0.25">
      <c r="A358" s="148">
        <v>1</v>
      </c>
      <c r="B358" s="143">
        <f>SUBTOTAL(103,$A$16:A358)</f>
        <v>321</v>
      </c>
      <c r="C358" s="144" t="s">
        <v>117</v>
      </c>
      <c r="D358" s="145">
        <v>1972</v>
      </c>
      <c r="E358" s="145"/>
      <c r="F358" s="146" t="s">
        <v>264</v>
      </c>
      <c r="G358" s="145">
        <v>2</v>
      </c>
      <c r="H358" s="145" t="s">
        <v>299</v>
      </c>
      <c r="I358" s="142">
        <v>788.14</v>
      </c>
      <c r="J358" s="142">
        <v>731.68</v>
      </c>
      <c r="K358" s="142">
        <v>731.68</v>
      </c>
      <c r="L358" s="165">
        <v>38</v>
      </c>
      <c r="M358" s="145" t="s">
        <v>262</v>
      </c>
      <c r="N358" s="145" t="s">
        <v>266</v>
      </c>
      <c r="O358" s="147" t="s">
        <v>280</v>
      </c>
      <c r="P358" s="142">
        <v>2480548.0700000003</v>
      </c>
      <c r="Q358" s="142">
        <v>0</v>
      </c>
      <c r="R358" s="142">
        <v>0</v>
      </c>
      <c r="S358" s="142">
        <f t="shared" si="125"/>
        <v>2480548.0700000003</v>
      </c>
      <c r="T358" s="142">
        <f t="shared" si="105"/>
        <v>3147.3444692567314</v>
      </c>
      <c r="U358" s="142">
        <f t="shared" ref="U358:U366" si="128">V358</f>
        <v>6980.077978024211</v>
      </c>
      <c r="V358" s="213">
        <f t="shared" ref="V358:V370" si="129">Y358+Z358+AA358+AB358+AC358+AF358+AH358+AJ358+AL358+AN358+AO358+AP358+AQ358+AR358</f>
        <v>6980.077978024211</v>
      </c>
      <c r="W358" s="213">
        <f t="shared" si="126"/>
        <v>3832.7335087674796</v>
      </c>
      <c r="X358" s="148" t="b">
        <f t="shared" si="127"/>
        <v>1</v>
      </c>
      <c r="Y358" s="211">
        <v>0</v>
      </c>
      <c r="Z358" s="211">
        <v>0</v>
      </c>
      <c r="AA358" s="211">
        <v>0</v>
      </c>
      <c r="AB358" s="211">
        <v>0</v>
      </c>
      <c r="AC358" s="211">
        <v>0</v>
      </c>
      <c r="AD358" s="211">
        <v>0</v>
      </c>
      <c r="AE358" s="211">
        <v>0</v>
      </c>
      <c r="AF358" s="214">
        <v>0</v>
      </c>
      <c r="AG358" s="211">
        <v>616.94000000000005</v>
      </c>
      <c r="AH358" s="214">
        <f>8917.04*AG358/I358</f>
        <v>6980.077978024211</v>
      </c>
      <c r="AI358" s="211">
        <v>0</v>
      </c>
      <c r="AJ358" s="211">
        <v>0</v>
      </c>
      <c r="AK358" s="211">
        <v>0</v>
      </c>
      <c r="AL358" s="214">
        <v>0</v>
      </c>
      <c r="AM358" s="211">
        <v>0</v>
      </c>
      <c r="AN358" s="211">
        <v>0</v>
      </c>
      <c r="AO358" s="214">
        <v>0</v>
      </c>
      <c r="AP358" s="211">
        <v>0</v>
      </c>
      <c r="AQ358" s="211">
        <v>0</v>
      </c>
      <c r="AR358" s="211">
        <v>0</v>
      </c>
      <c r="AS358" s="211"/>
    </row>
    <row r="359" spans="1:45" s="148" customFormat="1" ht="36" customHeight="1" x14ac:dyDescent="0.25">
      <c r="A359" s="148">
        <v>1</v>
      </c>
      <c r="B359" s="143">
        <f>SUBTOTAL(103,$A$16:A359)</f>
        <v>322</v>
      </c>
      <c r="C359" s="144" t="s">
        <v>113</v>
      </c>
      <c r="D359" s="145">
        <v>1969</v>
      </c>
      <c r="E359" s="145"/>
      <c r="F359" s="146" t="s">
        <v>264</v>
      </c>
      <c r="G359" s="145">
        <v>2</v>
      </c>
      <c r="H359" s="145" t="s">
        <v>299</v>
      </c>
      <c r="I359" s="142">
        <v>399.42</v>
      </c>
      <c r="J359" s="142">
        <v>370.5</v>
      </c>
      <c r="K359" s="142">
        <v>370.5</v>
      </c>
      <c r="L359" s="165">
        <v>15</v>
      </c>
      <c r="M359" s="145" t="s">
        <v>262</v>
      </c>
      <c r="N359" s="145" t="s">
        <v>266</v>
      </c>
      <c r="O359" s="147" t="s">
        <v>280</v>
      </c>
      <c r="P359" s="142">
        <v>1443898.48</v>
      </c>
      <c r="Q359" s="142">
        <v>0</v>
      </c>
      <c r="R359" s="142">
        <v>0</v>
      </c>
      <c r="S359" s="142">
        <f t="shared" si="125"/>
        <v>1443898.48</v>
      </c>
      <c r="T359" s="142">
        <f t="shared" si="105"/>
        <v>3614.9879325021279</v>
      </c>
      <c r="U359" s="142">
        <f t="shared" si="128"/>
        <v>7599.4201992889693</v>
      </c>
      <c r="V359" s="213">
        <f t="shared" si="129"/>
        <v>7599.4201992889693</v>
      </c>
      <c r="W359" s="213">
        <f t="shared" si="126"/>
        <v>3984.4322667868414</v>
      </c>
      <c r="X359" s="148" t="b">
        <f t="shared" si="127"/>
        <v>1</v>
      </c>
      <c r="Y359" s="211">
        <v>0</v>
      </c>
      <c r="Z359" s="211">
        <v>0</v>
      </c>
      <c r="AA359" s="211">
        <v>0</v>
      </c>
      <c r="AB359" s="211">
        <v>0</v>
      </c>
      <c r="AC359" s="211">
        <v>0</v>
      </c>
      <c r="AD359" s="211">
        <v>0</v>
      </c>
      <c r="AE359" s="211">
        <v>0</v>
      </c>
      <c r="AF359" s="214">
        <v>0</v>
      </c>
      <c r="AG359" s="211">
        <v>340.4</v>
      </c>
      <c r="AH359" s="214">
        <f>8917.04*AG359/I359</f>
        <v>7599.4201992889693</v>
      </c>
      <c r="AI359" s="211">
        <v>0</v>
      </c>
      <c r="AJ359" s="211">
        <v>0</v>
      </c>
      <c r="AK359" s="211">
        <v>0</v>
      </c>
      <c r="AL359" s="214">
        <v>0</v>
      </c>
      <c r="AM359" s="211">
        <v>0</v>
      </c>
      <c r="AN359" s="211">
        <v>0</v>
      </c>
      <c r="AO359" s="214">
        <v>0</v>
      </c>
      <c r="AP359" s="211">
        <v>0</v>
      </c>
      <c r="AQ359" s="211">
        <v>0</v>
      </c>
      <c r="AR359" s="211">
        <v>0</v>
      </c>
      <c r="AS359" s="211"/>
    </row>
    <row r="360" spans="1:45" s="148" customFormat="1" ht="36" customHeight="1" x14ac:dyDescent="0.25">
      <c r="A360" s="148">
        <v>1</v>
      </c>
      <c r="B360" s="143">
        <f>SUBTOTAL(103,$A$16:A360)</f>
        <v>323</v>
      </c>
      <c r="C360" s="144" t="s">
        <v>115</v>
      </c>
      <c r="D360" s="145">
        <v>1972</v>
      </c>
      <c r="E360" s="145"/>
      <c r="F360" s="146" t="s">
        <v>283</v>
      </c>
      <c r="G360" s="145">
        <v>5</v>
      </c>
      <c r="H360" s="145" t="s">
        <v>347</v>
      </c>
      <c r="I360" s="142">
        <v>5806.44</v>
      </c>
      <c r="J360" s="142">
        <v>4487.95</v>
      </c>
      <c r="K360" s="142">
        <v>4487.95</v>
      </c>
      <c r="L360" s="165">
        <v>211</v>
      </c>
      <c r="M360" s="145" t="s">
        <v>262</v>
      </c>
      <c r="N360" s="145" t="s">
        <v>266</v>
      </c>
      <c r="O360" s="147" t="s">
        <v>281</v>
      </c>
      <c r="P360" s="142">
        <v>4557103.54</v>
      </c>
      <c r="Q360" s="142">
        <v>0</v>
      </c>
      <c r="R360" s="142">
        <v>0</v>
      </c>
      <c r="S360" s="142">
        <f t="shared" si="125"/>
        <v>4557103.54</v>
      </c>
      <c r="T360" s="142">
        <f t="shared" si="105"/>
        <v>784.83606822769207</v>
      </c>
      <c r="U360" s="142">
        <f t="shared" si="128"/>
        <v>1897.3765198641513</v>
      </c>
      <c r="V360" s="213">
        <f t="shared" si="129"/>
        <v>1897.3765198641513</v>
      </c>
      <c r="W360" s="213">
        <f t="shared" si="126"/>
        <v>1112.5404516364592</v>
      </c>
      <c r="X360" s="148" t="b">
        <f t="shared" si="127"/>
        <v>1</v>
      </c>
      <c r="Y360" s="211">
        <v>0</v>
      </c>
      <c r="Z360" s="211">
        <v>0</v>
      </c>
      <c r="AA360" s="211">
        <v>0</v>
      </c>
      <c r="AB360" s="211">
        <v>0</v>
      </c>
      <c r="AC360" s="211">
        <v>0</v>
      </c>
      <c r="AD360" s="211">
        <v>0</v>
      </c>
      <c r="AE360" s="211">
        <v>0</v>
      </c>
      <c r="AF360" s="214">
        <v>0</v>
      </c>
      <c r="AG360" s="211">
        <v>1235.5</v>
      </c>
      <c r="AH360" s="214">
        <f>8917.04*AG360/I360</f>
        <v>1897.3765198641513</v>
      </c>
      <c r="AI360" s="211">
        <v>0</v>
      </c>
      <c r="AJ360" s="211">
        <v>0</v>
      </c>
      <c r="AK360" s="211">
        <v>0</v>
      </c>
      <c r="AL360" s="214">
        <v>0</v>
      </c>
      <c r="AM360" s="211">
        <v>0</v>
      </c>
      <c r="AN360" s="211">
        <v>0</v>
      </c>
      <c r="AO360" s="214">
        <v>0</v>
      </c>
      <c r="AP360" s="211">
        <v>0</v>
      </c>
      <c r="AQ360" s="211">
        <v>0</v>
      </c>
      <c r="AR360" s="211">
        <v>0</v>
      </c>
      <c r="AS360" s="211"/>
    </row>
    <row r="361" spans="1:45" s="148" customFormat="1" ht="36" customHeight="1" x14ac:dyDescent="0.25">
      <c r="A361" s="148">
        <v>1</v>
      </c>
      <c r="B361" s="143">
        <f>SUBTOTAL(103,$A$16:A361)</f>
        <v>324</v>
      </c>
      <c r="C361" s="144" t="s">
        <v>116</v>
      </c>
      <c r="D361" s="145">
        <v>1973</v>
      </c>
      <c r="E361" s="145"/>
      <c r="F361" s="146" t="s">
        <v>283</v>
      </c>
      <c r="G361" s="145">
        <v>5</v>
      </c>
      <c r="H361" s="145" t="s">
        <v>366</v>
      </c>
      <c r="I361" s="142">
        <v>6042.57</v>
      </c>
      <c r="J361" s="142">
        <v>6042.57</v>
      </c>
      <c r="K361" s="142">
        <v>6042.57</v>
      </c>
      <c r="L361" s="165">
        <v>176</v>
      </c>
      <c r="M361" s="145" t="s">
        <v>262</v>
      </c>
      <c r="N361" s="145" t="s">
        <v>266</v>
      </c>
      <c r="O361" s="147" t="s">
        <v>281</v>
      </c>
      <c r="P361" s="142">
        <v>4223582.3699999992</v>
      </c>
      <c r="Q361" s="142">
        <v>0</v>
      </c>
      <c r="R361" s="142">
        <v>0</v>
      </c>
      <c r="S361" s="142">
        <f t="shared" si="125"/>
        <v>4223582.3699999992</v>
      </c>
      <c r="T361" s="142">
        <f t="shared" si="105"/>
        <v>698.97119437590288</v>
      </c>
      <c r="U361" s="142">
        <f t="shared" si="128"/>
        <v>1636.8204964443939</v>
      </c>
      <c r="V361" s="213">
        <f t="shared" si="129"/>
        <v>1636.8204964443939</v>
      </c>
      <c r="W361" s="213">
        <f t="shared" si="126"/>
        <v>937.84930206849106</v>
      </c>
      <c r="X361" s="148" t="b">
        <f t="shared" si="127"/>
        <v>1</v>
      </c>
      <c r="Y361" s="211">
        <v>0</v>
      </c>
      <c r="Z361" s="211">
        <v>0</v>
      </c>
      <c r="AA361" s="211">
        <v>0</v>
      </c>
      <c r="AB361" s="211">
        <v>0</v>
      </c>
      <c r="AC361" s="211">
        <v>0</v>
      </c>
      <c r="AD361" s="211">
        <v>0</v>
      </c>
      <c r="AE361" s="211">
        <v>0</v>
      </c>
      <c r="AF361" s="214">
        <v>0</v>
      </c>
      <c r="AG361" s="211">
        <v>1109.18</v>
      </c>
      <c r="AH361" s="214">
        <f>8917.04*AG361/I361</f>
        <v>1636.8204964443939</v>
      </c>
      <c r="AI361" s="211">
        <v>0</v>
      </c>
      <c r="AJ361" s="211">
        <v>0</v>
      </c>
      <c r="AK361" s="211">
        <v>0</v>
      </c>
      <c r="AL361" s="214">
        <v>0</v>
      </c>
      <c r="AM361" s="211">
        <v>0</v>
      </c>
      <c r="AN361" s="211">
        <v>0</v>
      </c>
      <c r="AO361" s="214">
        <v>0</v>
      </c>
      <c r="AP361" s="211">
        <v>0</v>
      </c>
      <c r="AQ361" s="211">
        <v>0</v>
      </c>
      <c r="AR361" s="211">
        <v>0</v>
      </c>
      <c r="AS361" s="211"/>
    </row>
    <row r="362" spans="1:45" s="148" customFormat="1" ht="36" customHeight="1" x14ac:dyDescent="0.25">
      <c r="A362" s="148">
        <v>1</v>
      </c>
      <c r="B362" s="143">
        <f>SUBTOTAL(103,$A$16:A362)</f>
        <v>325</v>
      </c>
      <c r="C362" s="144" t="s">
        <v>118</v>
      </c>
      <c r="D362" s="145">
        <v>1973</v>
      </c>
      <c r="E362" s="145"/>
      <c r="F362" s="146" t="s">
        <v>264</v>
      </c>
      <c r="G362" s="145">
        <v>2</v>
      </c>
      <c r="H362" s="145" t="s">
        <v>299</v>
      </c>
      <c r="I362" s="142">
        <v>787.52</v>
      </c>
      <c r="J362" s="142">
        <v>787.52</v>
      </c>
      <c r="K362" s="142">
        <v>787.52</v>
      </c>
      <c r="L362" s="165">
        <v>30</v>
      </c>
      <c r="M362" s="145" t="s">
        <v>262</v>
      </c>
      <c r="N362" s="145" t="s">
        <v>266</v>
      </c>
      <c r="O362" s="147" t="s">
        <v>281</v>
      </c>
      <c r="P362" s="142">
        <v>3024337.71</v>
      </c>
      <c r="Q362" s="142">
        <v>0</v>
      </c>
      <c r="R362" s="142">
        <v>0</v>
      </c>
      <c r="S362" s="142">
        <f t="shared" si="125"/>
        <v>3024337.71</v>
      </c>
      <c r="T362" s="142">
        <f t="shared" si="105"/>
        <v>3840.3313058715971</v>
      </c>
      <c r="U362" s="142">
        <f t="shared" si="128"/>
        <v>7231.8471627387253</v>
      </c>
      <c r="V362" s="213">
        <f t="shared" si="129"/>
        <v>7231.8471627387253</v>
      </c>
      <c r="W362" s="213">
        <f t="shared" si="126"/>
        <v>3391.5158568671282</v>
      </c>
      <c r="X362" s="148" t="b">
        <f t="shared" si="127"/>
        <v>1</v>
      </c>
      <c r="Y362" s="211">
        <v>0</v>
      </c>
      <c r="Z362" s="211">
        <v>0</v>
      </c>
      <c r="AA362" s="211">
        <v>0</v>
      </c>
      <c r="AB362" s="211">
        <v>0</v>
      </c>
      <c r="AC362" s="211">
        <v>0</v>
      </c>
      <c r="AD362" s="211">
        <v>0</v>
      </c>
      <c r="AE362" s="211">
        <v>0</v>
      </c>
      <c r="AF362" s="214">
        <v>0</v>
      </c>
      <c r="AG362" s="211">
        <v>638.69000000000005</v>
      </c>
      <c r="AH362" s="214">
        <f>8917.04*AG362/I362</f>
        <v>7231.8471627387253</v>
      </c>
      <c r="AI362" s="211">
        <v>0</v>
      </c>
      <c r="AJ362" s="211">
        <v>0</v>
      </c>
      <c r="AK362" s="211">
        <v>0</v>
      </c>
      <c r="AL362" s="214">
        <v>0</v>
      </c>
      <c r="AM362" s="211">
        <v>0</v>
      </c>
      <c r="AN362" s="211">
        <v>0</v>
      </c>
      <c r="AO362" s="214">
        <v>0</v>
      </c>
      <c r="AP362" s="211">
        <v>0</v>
      </c>
      <c r="AQ362" s="211">
        <v>0</v>
      </c>
      <c r="AR362" s="211">
        <v>0</v>
      </c>
      <c r="AS362" s="211"/>
    </row>
    <row r="363" spans="1:45" s="148" customFormat="1" ht="36" customHeight="1" x14ac:dyDescent="0.25">
      <c r="A363" s="148">
        <v>1</v>
      </c>
      <c r="B363" s="143">
        <f>SUBTOTAL(103,$A$16:A363)</f>
        <v>326</v>
      </c>
      <c r="C363" s="144" t="s">
        <v>1187</v>
      </c>
      <c r="D363" s="145" t="s">
        <v>305</v>
      </c>
      <c r="E363" s="145"/>
      <c r="F363" s="146" t="s">
        <v>264</v>
      </c>
      <c r="G363" s="145" t="s">
        <v>347</v>
      </c>
      <c r="H363" s="145" t="s">
        <v>366</v>
      </c>
      <c r="I363" s="142">
        <v>5104.3599999999997</v>
      </c>
      <c r="J363" s="142">
        <v>5104.3599999999997</v>
      </c>
      <c r="K363" s="142">
        <v>5104.3599999999997</v>
      </c>
      <c r="L363" s="165">
        <v>159</v>
      </c>
      <c r="M363" s="145" t="s">
        <v>262</v>
      </c>
      <c r="N363" s="145" t="s">
        <v>266</v>
      </c>
      <c r="O363" s="147" t="s">
        <v>1273</v>
      </c>
      <c r="P363" s="142">
        <v>5566366.3600000003</v>
      </c>
      <c r="Q363" s="142">
        <v>0</v>
      </c>
      <c r="R363" s="142">
        <v>0</v>
      </c>
      <c r="S363" s="142">
        <f t="shared" si="125"/>
        <v>5566366.3600000003</v>
      </c>
      <c r="T363" s="142">
        <f t="shared" si="105"/>
        <v>1090.5121033782884</v>
      </c>
      <c r="U363" s="142">
        <f t="shared" si="128"/>
        <v>3917.0977407549635</v>
      </c>
      <c r="V363" s="213">
        <f t="shared" si="129"/>
        <v>3917.0977407549635</v>
      </c>
      <c r="W363" s="213">
        <f t="shared" si="126"/>
        <v>2826.5856373766751</v>
      </c>
      <c r="X363" s="148" t="b">
        <f t="shared" si="127"/>
        <v>1</v>
      </c>
      <c r="Y363" s="211">
        <v>0</v>
      </c>
      <c r="Z363" s="211">
        <v>0</v>
      </c>
      <c r="AA363" s="211">
        <v>0</v>
      </c>
      <c r="AB363" s="211">
        <v>0</v>
      </c>
      <c r="AC363" s="211">
        <v>0</v>
      </c>
      <c r="AD363" s="211">
        <v>0</v>
      </c>
      <c r="AE363" s="211">
        <v>0</v>
      </c>
      <c r="AF363" s="214">
        <v>0</v>
      </c>
      <c r="AG363" s="211">
        <v>0</v>
      </c>
      <c r="AH363" s="211">
        <v>0</v>
      </c>
      <c r="AI363" s="211">
        <v>0</v>
      </c>
      <c r="AJ363" s="211">
        <v>0</v>
      </c>
      <c r="AK363" s="211">
        <v>2836.8</v>
      </c>
      <c r="AL363" s="214">
        <f>7048.18*AK363/I363</f>
        <v>3917.0977407549635</v>
      </c>
      <c r="AM363" s="211">
        <v>0</v>
      </c>
      <c r="AN363" s="211">
        <v>0</v>
      </c>
      <c r="AO363" s="214">
        <v>0</v>
      </c>
      <c r="AP363" s="211">
        <v>0</v>
      </c>
      <c r="AQ363" s="211">
        <v>0</v>
      </c>
      <c r="AR363" s="211">
        <v>0</v>
      </c>
      <c r="AS363" s="211"/>
    </row>
    <row r="364" spans="1:45" s="148" customFormat="1" ht="36" customHeight="1" x14ac:dyDescent="0.25">
      <c r="A364" s="148">
        <v>1</v>
      </c>
      <c r="B364" s="143">
        <f>SUBTOTAL(103,$A$16:A364)</f>
        <v>327</v>
      </c>
      <c r="C364" s="144" t="s">
        <v>1188</v>
      </c>
      <c r="D364" s="145">
        <v>1973</v>
      </c>
      <c r="E364" s="145"/>
      <c r="F364" s="146" t="s">
        <v>314</v>
      </c>
      <c r="G364" s="145">
        <v>5</v>
      </c>
      <c r="H364" s="145" t="s">
        <v>366</v>
      </c>
      <c r="I364" s="142">
        <v>6039.17</v>
      </c>
      <c r="J364" s="142">
        <v>6039.17</v>
      </c>
      <c r="K364" s="142">
        <v>6039.17</v>
      </c>
      <c r="L364" s="165">
        <v>184</v>
      </c>
      <c r="M364" s="145" t="s">
        <v>262</v>
      </c>
      <c r="N364" s="145" t="s">
        <v>266</v>
      </c>
      <c r="O364" s="147" t="s">
        <v>1274</v>
      </c>
      <c r="P364" s="142">
        <v>4137160</v>
      </c>
      <c r="Q364" s="142">
        <v>0</v>
      </c>
      <c r="R364" s="142">
        <v>0</v>
      </c>
      <c r="S364" s="142">
        <f t="shared" si="125"/>
        <v>4137160</v>
      </c>
      <c r="T364" s="142">
        <f t="shared" si="105"/>
        <v>685.05440317129671</v>
      </c>
      <c r="U364" s="142">
        <f t="shared" si="128"/>
        <v>1711.8492549141686</v>
      </c>
      <c r="V364" s="213">
        <f t="shared" si="129"/>
        <v>1711.8492549141686</v>
      </c>
      <c r="W364" s="213">
        <f t="shared" si="126"/>
        <v>1026.7948517428717</v>
      </c>
      <c r="X364" s="148" t="b">
        <f t="shared" si="127"/>
        <v>1</v>
      </c>
      <c r="Y364" s="211">
        <v>0</v>
      </c>
      <c r="Z364" s="211">
        <v>0</v>
      </c>
      <c r="AA364" s="211">
        <v>0</v>
      </c>
      <c r="AB364" s="211">
        <v>0</v>
      </c>
      <c r="AC364" s="211">
        <v>0</v>
      </c>
      <c r="AD364" s="211">
        <v>0</v>
      </c>
      <c r="AE364" s="211">
        <v>0</v>
      </c>
      <c r="AF364" s="214">
        <v>0</v>
      </c>
      <c r="AG364" s="211">
        <v>1159.3699999999999</v>
      </c>
      <c r="AH364" s="214">
        <f>8917.04*AG364/I364</f>
        <v>1711.8492549141686</v>
      </c>
      <c r="AI364" s="211">
        <v>0</v>
      </c>
      <c r="AJ364" s="211">
        <v>0</v>
      </c>
      <c r="AK364" s="211">
        <v>0</v>
      </c>
      <c r="AL364" s="214">
        <v>0</v>
      </c>
      <c r="AM364" s="211">
        <v>0</v>
      </c>
      <c r="AN364" s="211">
        <v>0</v>
      </c>
      <c r="AO364" s="214">
        <v>0</v>
      </c>
      <c r="AP364" s="211">
        <v>0</v>
      </c>
      <c r="AQ364" s="211">
        <v>0</v>
      </c>
      <c r="AR364" s="211">
        <v>0</v>
      </c>
      <c r="AS364" s="211"/>
    </row>
    <row r="365" spans="1:45" s="148" customFormat="1" ht="36" customHeight="1" x14ac:dyDescent="0.25">
      <c r="A365" s="148">
        <v>1</v>
      </c>
      <c r="B365" s="143">
        <f>SUBTOTAL(103,$A$16:A365)</f>
        <v>328</v>
      </c>
      <c r="C365" s="144" t="s">
        <v>1189</v>
      </c>
      <c r="D365" s="145">
        <v>1974</v>
      </c>
      <c r="E365" s="145"/>
      <c r="F365" s="146" t="s">
        <v>283</v>
      </c>
      <c r="G365" s="145">
        <v>5</v>
      </c>
      <c r="H365" s="145" t="s">
        <v>304</v>
      </c>
      <c r="I365" s="142">
        <v>4571.8999999999996</v>
      </c>
      <c r="J365" s="142">
        <v>3098.1</v>
      </c>
      <c r="K365" s="142">
        <v>3098.1</v>
      </c>
      <c r="L365" s="165">
        <v>119</v>
      </c>
      <c r="M365" s="145" t="s">
        <v>262</v>
      </c>
      <c r="N365" s="145" t="s">
        <v>266</v>
      </c>
      <c r="O365" s="147" t="s">
        <v>1295</v>
      </c>
      <c r="P365" s="142">
        <v>2786718.1</v>
      </c>
      <c r="Q365" s="142">
        <v>0</v>
      </c>
      <c r="R365" s="142">
        <v>0</v>
      </c>
      <c r="S365" s="142">
        <f t="shared" si="125"/>
        <v>2786718.1</v>
      </c>
      <c r="T365" s="142">
        <f t="shared" si="105"/>
        <v>609.53172641571348</v>
      </c>
      <c r="U365" s="142">
        <f t="shared" si="128"/>
        <v>1492.0570441173256</v>
      </c>
      <c r="V365" s="213">
        <f t="shared" si="129"/>
        <v>1492.0570441173256</v>
      </c>
      <c r="W365" s="213">
        <f t="shared" si="126"/>
        <v>882.52531770161215</v>
      </c>
      <c r="X365" s="148" t="b">
        <f t="shared" si="127"/>
        <v>1</v>
      </c>
      <c r="Y365" s="211">
        <v>0</v>
      </c>
      <c r="Z365" s="211">
        <v>0</v>
      </c>
      <c r="AA365" s="211">
        <v>0</v>
      </c>
      <c r="AB365" s="211">
        <v>0</v>
      </c>
      <c r="AC365" s="211">
        <v>0</v>
      </c>
      <c r="AD365" s="211">
        <v>0</v>
      </c>
      <c r="AE365" s="211">
        <v>0</v>
      </c>
      <c r="AF365" s="214">
        <v>0</v>
      </c>
      <c r="AG365" s="211">
        <v>765</v>
      </c>
      <c r="AH365" s="214">
        <f>8917.04*AG365/I365</f>
        <v>1492.0570441173256</v>
      </c>
      <c r="AI365" s="211">
        <v>0</v>
      </c>
      <c r="AJ365" s="211">
        <v>0</v>
      </c>
      <c r="AK365" s="211">
        <v>0</v>
      </c>
      <c r="AL365" s="214">
        <v>0</v>
      </c>
      <c r="AM365" s="211">
        <v>0</v>
      </c>
      <c r="AN365" s="211">
        <v>0</v>
      </c>
      <c r="AO365" s="214">
        <v>0</v>
      </c>
      <c r="AP365" s="211">
        <v>0</v>
      </c>
      <c r="AQ365" s="211">
        <v>0</v>
      </c>
      <c r="AR365" s="211">
        <v>0</v>
      </c>
      <c r="AS365" s="211"/>
    </row>
    <row r="366" spans="1:45" s="148" customFormat="1" ht="36" customHeight="1" x14ac:dyDescent="0.25">
      <c r="A366" s="148">
        <v>1</v>
      </c>
      <c r="B366" s="143">
        <f>SUBTOTAL(103,$A$16:A366)</f>
        <v>329</v>
      </c>
      <c r="C366" s="144" t="s">
        <v>1190</v>
      </c>
      <c r="D366" s="145">
        <v>1966</v>
      </c>
      <c r="E366" s="145"/>
      <c r="F366" s="146" t="s">
        <v>283</v>
      </c>
      <c r="G366" s="145">
        <v>2</v>
      </c>
      <c r="H366" s="145" t="s">
        <v>308</v>
      </c>
      <c r="I366" s="142">
        <v>418.6</v>
      </c>
      <c r="J366" s="142">
        <v>418.6</v>
      </c>
      <c r="K366" s="142">
        <v>418.6</v>
      </c>
      <c r="L366" s="165">
        <v>29</v>
      </c>
      <c r="M366" s="145" t="s">
        <v>262</v>
      </c>
      <c r="N366" s="145" t="s">
        <v>266</v>
      </c>
      <c r="O366" s="147" t="s">
        <v>1295</v>
      </c>
      <c r="P366" s="142">
        <v>1749750.39</v>
      </c>
      <c r="Q366" s="142">
        <v>0</v>
      </c>
      <c r="R366" s="142">
        <v>0</v>
      </c>
      <c r="S366" s="142">
        <f t="shared" si="125"/>
        <v>1749750.39</v>
      </c>
      <c r="T366" s="142">
        <f t="shared" si="105"/>
        <v>4180.0057095078828</v>
      </c>
      <c r="U366" s="142">
        <f t="shared" si="128"/>
        <v>9726.5180697563319</v>
      </c>
      <c r="V366" s="213">
        <f t="shared" si="129"/>
        <v>9726.5180697563319</v>
      </c>
      <c r="W366" s="213">
        <f t="shared" si="126"/>
        <v>5546.5123602484491</v>
      </c>
      <c r="X366" s="148" t="b">
        <f t="shared" si="127"/>
        <v>1</v>
      </c>
      <c r="Y366" s="211">
        <v>0</v>
      </c>
      <c r="Z366" s="211">
        <v>0</v>
      </c>
      <c r="AA366" s="211">
        <v>0</v>
      </c>
      <c r="AB366" s="211">
        <v>0</v>
      </c>
      <c r="AC366" s="211">
        <v>0</v>
      </c>
      <c r="AD366" s="211">
        <v>0</v>
      </c>
      <c r="AE366" s="211">
        <v>0</v>
      </c>
      <c r="AF366" s="214">
        <v>0</v>
      </c>
      <c r="AG366" s="211">
        <v>456.6</v>
      </c>
      <c r="AH366" s="214">
        <f>8917.04*AG366/I366</f>
        <v>9726.5180697563319</v>
      </c>
      <c r="AI366" s="211">
        <v>0</v>
      </c>
      <c r="AJ366" s="211">
        <v>0</v>
      </c>
      <c r="AK366" s="211">
        <v>0</v>
      </c>
      <c r="AL366" s="214">
        <v>0</v>
      </c>
      <c r="AM366" s="211">
        <v>0</v>
      </c>
      <c r="AN366" s="211">
        <v>0</v>
      </c>
      <c r="AO366" s="214">
        <v>0</v>
      </c>
      <c r="AP366" s="211">
        <v>0</v>
      </c>
      <c r="AQ366" s="211">
        <v>0</v>
      </c>
      <c r="AR366" s="211">
        <v>0</v>
      </c>
      <c r="AS366" s="211"/>
    </row>
    <row r="367" spans="1:45" s="148" customFormat="1" ht="36" customHeight="1" x14ac:dyDescent="0.25">
      <c r="A367" s="148">
        <v>1</v>
      </c>
      <c r="B367" s="143">
        <f>SUBTOTAL(103,$A$16:A367)</f>
        <v>330</v>
      </c>
      <c r="C367" s="144" t="s">
        <v>1191</v>
      </c>
      <c r="D367" s="145">
        <v>1987</v>
      </c>
      <c r="E367" s="145"/>
      <c r="F367" s="146" t="s">
        <v>264</v>
      </c>
      <c r="G367" s="145">
        <v>2</v>
      </c>
      <c r="H367" s="145" t="s">
        <v>308</v>
      </c>
      <c r="I367" s="142">
        <v>1448.2</v>
      </c>
      <c r="J367" s="142">
        <v>1448.2</v>
      </c>
      <c r="K367" s="142">
        <v>1448.2</v>
      </c>
      <c r="L367" s="165">
        <v>53</v>
      </c>
      <c r="M367" s="145" t="s">
        <v>262</v>
      </c>
      <c r="N367" s="145" t="s">
        <v>266</v>
      </c>
      <c r="O367" s="147" t="s">
        <v>1296</v>
      </c>
      <c r="P367" s="142">
        <v>119132.15</v>
      </c>
      <c r="Q367" s="142">
        <v>0</v>
      </c>
      <c r="R367" s="142">
        <v>0</v>
      </c>
      <c r="S367" s="142">
        <f t="shared" si="125"/>
        <v>119132.15</v>
      </c>
      <c r="T367" s="142">
        <f t="shared" si="105"/>
        <v>82.262222068775031</v>
      </c>
      <c r="U367" s="142">
        <v>113.09</v>
      </c>
      <c r="V367" s="213">
        <f t="shared" si="129"/>
        <v>113.09</v>
      </c>
      <c r="W367" s="213">
        <f t="shared" si="126"/>
        <v>30.827777931224972</v>
      </c>
      <c r="X367" s="148" t="b">
        <f t="shared" si="127"/>
        <v>1</v>
      </c>
      <c r="Y367" s="211">
        <v>113.09</v>
      </c>
      <c r="Z367" s="211">
        <v>0</v>
      </c>
      <c r="AA367" s="211">
        <v>0</v>
      </c>
      <c r="AB367" s="211">
        <v>0</v>
      </c>
      <c r="AC367" s="211">
        <v>0</v>
      </c>
      <c r="AD367" s="211">
        <v>0</v>
      </c>
      <c r="AE367" s="211">
        <v>0</v>
      </c>
      <c r="AF367" s="214">
        <v>0</v>
      </c>
      <c r="AG367" s="211">
        <v>0</v>
      </c>
      <c r="AH367" s="211">
        <v>0</v>
      </c>
      <c r="AI367" s="211">
        <v>0</v>
      </c>
      <c r="AJ367" s="211">
        <v>0</v>
      </c>
      <c r="AK367" s="211">
        <v>0</v>
      </c>
      <c r="AL367" s="214">
        <v>0</v>
      </c>
      <c r="AM367" s="211">
        <v>0</v>
      </c>
      <c r="AN367" s="211">
        <v>0</v>
      </c>
      <c r="AO367" s="214">
        <v>0</v>
      </c>
      <c r="AP367" s="211">
        <v>0</v>
      </c>
      <c r="AQ367" s="211">
        <v>0</v>
      </c>
      <c r="AR367" s="211">
        <v>0</v>
      </c>
      <c r="AS367" s="211"/>
    </row>
    <row r="368" spans="1:45" s="148" customFormat="1" ht="36" customHeight="1" x14ac:dyDescent="0.25">
      <c r="A368" s="148">
        <v>1</v>
      </c>
      <c r="B368" s="143">
        <f>SUBTOTAL(103,$A$16:A368)</f>
        <v>331</v>
      </c>
      <c r="C368" s="144" t="s">
        <v>1192</v>
      </c>
      <c r="D368" s="145">
        <v>1978</v>
      </c>
      <c r="E368" s="145"/>
      <c r="F368" s="146" t="s">
        <v>314</v>
      </c>
      <c r="G368" s="145">
        <v>5</v>
      </c>
      <c r="H368" s="145" t="s">
        <v>2203</v>
      </c>
      <c r="I368" s="142">
        <v>7971.79</v>
      </c>
      <c r="J368" s="142">
        <v>7971.79</v>
      </c>
      <c r="K368" s="142">
        <v>7971.79</v>
      </c>
      <c r="L368" s="165">
        <v>264</v>
      </c>
      <c r="M368" s="145" t="s">
        <v>262</v>
      </c>
      <c r="N368" s="145" t="s">
        <v>266</v>
      </c>
      <c r="O368" s="147" t="s">
        <v>1296</v>
      </c>
      <c r="P368" s="142">
        <v>6270786.4399999995</v>
      </c>
      <c r="Q368" s="142">
        <v>0</v>
      </c>
      <c r="R368" s="142">
        <v>0</v>
      </c>
      <c r="S368" s="142">
        <f t="shared" si="125"/>
        <v>6270786.4399999995</v>
      </c>
      <c r="T368" s="142">
        <f t="shared" si="105"/>
        <v>786.6221312904629</v>
      </c>
      <c r="U368" s="142">
        <f t="shared" ref="U368:U370" si="130">V368</f>
        <v>1714.349455366988</v>
      </c>
      <c r="V368" s="213">
        <f t="shared" si="129"/>
        <v>1714.349455366988</v>
      </c>
      <c r="W368" s="213">
        <f t="shared" si="126"/>
        <v>927.72732407652506</v>
      </c>
      <c r="X368" s="148" t="b">
        <f t="shared" si="127"/>
        <v>1</v>
      </c>
      <c r="Y368" s="211">
        <v>0</v>
      </c>
      <c r="Z368" s="211">
        <v>0</v>
      </c>
      <c r="AA368" s="211">
        <v>0</v>
      </c>
      <c r="AB368" s="211">
        <v>0</v>
      </c>
      <c r="AC368" s="211">
        <v>0</v>
      </c>
      <c r="AD368" s="211">
        <v>0</v>
      </c>
      <c r="AE368" s="211">
        <v>0</v>
      </c>
      <c r="AF368" s="214">
        <v>0</v>
      </c>
      <c r="AG368" s="211">
        <v>1532.62</v>
      </c>
      <c r="AH368" s="214">
        <f>8917.04*AG368/I368</f>
        <v>1714.349455366988</v>
      </c>
      <c r="AI368" s="211">
        <v>0</v>
      </c>
      <c r="AJ368" s="211">
        <v>0</v>
      </c>
      <c r="AK368" s="211">
        <v>0</v>
      </c>
      <c r="AL368" s="214">
        <v>0</v>
      </c>
      <c r="AM368" s="211">
        <v>0</v>
      </c>
      <c r="AN368" s="211">
        <v>0</v>
      </c>
      <c r="AO368" s="214">
        <v>0</v>
      </c>
      <c r="AP368" s="211">
        <v>0</v>
      </c>
      <c r="AQ368" s="211">
        <v>0</v>
      </c>
      <c r="AR368" s="211">
        <v>0</v>
      </c>
      <c r="AS368" s="211"/>
    </row>
    <row r="369" spans="1:45" s="148" customFormat="1" ht="36" customHeight="1" x14ac:dyDescent="0.25">
      <c r="A369" s="148">
        <v>1</v>
      </c>
      <c r="B369" s="143">
        <f>SUBTOTAL(103,$A$16:A369)</f>
        <v>332</v>
      </c>
      <c r="C369" s="144" t="s">
        <v>1519</v>
      </c>
      <c r="D369" s="145">
        <v>1977</v>
      </c>
      <c r="E369" s="145"/>
      <c r="F369" s="146" t="s">
        <v>1536</v>
      </c>
      <c r="G369" s="145">
        <v>2</v>
      </c>
      <c r="H369" s="145" t="s">
        <v>308</v>
      </c>
      <c r="I369" s="142">
        <v>982.4</v>
      </c>
      <c r="J369" s="142">
        <v>564.1</v>
      </c>
      <c r="K369" s="142">
        <v>564.1</v>
      </c>
      <c r="L369" s="165">
        <v>46</v>
      </c>
      <c r="M369" s="145" t="s">
        <v>262</v>
      </c>
      <c r="N369" s="145" t="s">
        <v>266</v>
      </c>
      <c r="O369" s="147" t="s">
        <v>1542</v>
      </c>
      <c r="P369" s="142">
        <v>3749769.7199999997</v>
      </c>
      <c r="Q369" s="142">
        <v>0</v>
      </c>
      <c r="R369" s="142">
        <v>0</v>
      </c>
      <c r="S369" s="142">
        <f t="shared" si="125"/>
        <v>3749769.7199999997</v>
      </c>
      <c r="T369" s="142">
        <f t="shared" si="105"/>
        <v>3816.9480048859932</v>
      </c>
      <c r="U369" s="142">
        <f t="shared" si="130"/>
        <v>8251.4388770358328</v>
      </c>
      <c r="V369" s="213">
        <f t="shared" si="129"/>
        <v>8251.4388770358328</v>
      </c>
      <c r="W369" s="213">
        <f t="shared" si="126"/>
        <v>4434.4908721498396</v>
      </c>
      <c r="X369" s="148" t="b">
        <f t="shared" si="127"/>
        <v>1</v>
      </c>
      <c r="Y369" s="211">
        <v>0</v>
      </c>
      <c r="Z369" s="211">
        <v>0</v>
      </c>
      <c r="AA369" s="211">
        <v>0</v>
      </c>
      <c r="AB369" s="211">
        <v>0</v>
      </c>
      <c r="AC369" s="211">
        <v>0</v>
      </c>
      <c r="AD369" s="211">
        <v>0</v>
      </c>
      <c r="AE369" s="211">
        <v>0</v>
      </c>
      <c r="AF369" s="214">
        <v>0</v>
      </c>
      <c r="AG369" s="211">
        <v>909.07</v>
      </c>
      <c r="AH369" s="214">
        <f>8917.04*AG369/I369</f>
        <v>8251.4388770358328</v>
      </c>
      <c r="AI369" s="211">
        <v>0</v>
      </c>
      <c r="AJ369" s="211">
        <v>0</v>
      </c>
      <c r="AK369" s="211">
        <v>0</v>
      </c>
      <c r="AL369" s="214">
        <v>0</v>
      </c>
      <c r="AM369" s="211">
        <v>0</v>
      </c>
      <c r="AN369" s="211">
        <v>0</v>
      </c>
      <c r="AO369" s="214">
        <v>0</v>
      </c>
      <c r="AP369" s="211">
        <v>0</v>
      </c>
      <c r="AQ369" s="211">
        <v>0</v>
      </c>
      <c r="AR369" s="211">
        <v>0</v>
      </c>
      <c r="AS369" s="211"/>
    </row>
    <row r="370" spans="1:45" s="148" customFormat="1" ht="36" customHeight="1" x14ac:dyDescent="0.25">
      <c r="A370" s="148">
        <v>1</v>
      </c>
      <c r="B370" s="143">
        <f>SUBTOTAL(103,$A$16:A370)</f>
        <v>333</v>
      </c>
      <c r="C370" s="144" t="s">
        <v>134</v>
      </c>
      <c r="D370" s="145">
        <v>1976</v>
      </c>
      <c r="E370" s="145"/>
      <c r="F370" s="146" t="s">
        <v>283</v>
      </c>
      <c r="G370" s="145">
        <v>5</v>
      </c>
      <c r="H370" s="145" t="s">
        <v>366</v>
      </c>
      <c r="I370" s="142">
        <v>6117.57</v>
      </c>
      <c r="J370" s="142">
        <v>6117.57</v>
      </c>
      <c r="K370" s="142">
        <v>6117.57</v>
      </c>
      <c r="L370" s="165">
        <v>166</v>
      </c>
      <c r="M370" s="145" t="s">
        <v>262</v>
      </c>
      <c r="N370" s="145" t="s">
        <v>266</v>
      </c>
      <c r="O370" s="147" t="s">
        <v>281</v>
      </c>
      <c r="P370" s="142">
        <v>3929633.31</v>
      </c>
      <c r="Q370" s="142">
        <v>0</v>
      </c>
      <c r="R370" s="142">
        <v>0</v>
      </c>
      <c r="S370" s="142">
        <f>P370-R370-Q370</f>
        <v>3929633.31</v>
      </c>
      <c r="T370" s="142">
        <f t="shared" si="105"/>
        <v>642.35199760689295</v>
      </c>
      <c r="U370" s="142">
        <f t="shared" si="130"/>
        <v>1618.56089211893</v>
      </c>
      <c r="V370" s="213">
        <f t="shared" si="129"/>
        <v>1618.56089211893</v>
      </c>
      <c r="W370" s="213">
        <f t="shared" si="126"/>
        <v>976.20889451203709</v>
      </c>
      <c r="X370" s="148" t="b">
        <f t="shared" si="127"/>
        <v>1</v>
      </c>
      <c r="Y370" s="211">
        <v>0</v>
      </c>
      <c r="Z370" s="211">
        <v>0</v>
      </c>
      <c r="AA370" s="211">
        <v>0</v>
      </c>
      <c r="AB370" s="211">
        <v>0</v>
      </c>
      <c r="AC370" s="211">
        <v>0</v>
      </c>
      <c r="AD370" s="211">
        <v>0</v>
      </c>
      <c r="AE370" s="211">
        <v>0</v>
      </c>
      <c r="AF370" s="214">
        <v>0</v>
      </c>
      <c r="AG370" s="211">
        <v>1110.42</v>
      </c>
      <c r="AH370" s="214">
        <f>8917.04*AG370/I370</f>
        <v>1618.56089211893</v>
      </c>
      <c r="AI370" s="211">
        <v>0</v>
      </c>
      <c r="AJ370" s="211">
        <v>0</v>
      </c>
      <c r="AK370" s="211">
        <v>0</v>
      </c>
      <c r="AL370" s="214">
        <v>0</v>
      </c>
      <c r="AM370" s="211">
        <v>0</v>
      </c>
      <c r="AN370" s="211">
        <v>0</v>
      </c>
      <c r="AO370" s="214">
        <v>0</v>
      </c>
      <c r="AP370" s="211">
        <v>0</v>
      </c>
      <c r="AQ370" s="211">
        <v>0</v>
      </c>
      <c r="AR370" s="211">
        <v>0</v>
      </c>
      <c r="AS370" s="211"/>
    </row>
    <row r="371" spans="1:45" s="148" customFormat="1" ht="36" customHeight="1" x14ac:dyDescent="0.25">
      <c r="A371" s="148">
        <v>1</v>
      </c>
      <c r="B371" s="143">
        <f>SUBTOTAL(103,$A371:A$552)</f>
        <v>136</v>
      </c>
      <c r="C371" s="144" t="s">
        <v>127</v>
      </c>
      <c r="D371" s="145">
        <v>1983</v>
      </c>
      <c r="E371" s="145"/>
      <c r="F371" s="146" t="s">
        <v>264</v>
      </c>
      <c r="G371" s="145">
        <v>2</v>
      </c>
      <c r="H371" s="145" t="s">
        <v>308</v>
      </c>
      <c r="I371" s="149">
        <v>1039.7</v>
      </c>
      <c r="J371" s="149">
        <v>968.1</v>
      </c>
      <c r="K371" s="149">
        <v>908.6</v>
      </c>
      <c r="L371" s="165">
        <v>39</v>
      </c>
      <c r="M371" s="145" t="s">
        <v>262</v>
      </c>
      <c r="N371" s="145" t="s">
        <v>266</v>
      </c>
      <c r="O371" s="147" t="s">
        <v>280</v>
      </c>
      <c r="P371" s="142">
        <v>108615.8</v>
      </c>
      <c r="Q371" s="142">
        <v>0</v>
      </c>
      <c r="R371" s="142">
        <v>0</v>
      </c>
      <c r="S371" s="142">
        <f t="shared" si="125"/>
        <v>108615.8</v>
      </c>
      <c r="T371" s="142">
        <f t="shared" si="105"/>
        <v>104.4684043474079</v>
      </c>
      <c r="U371" s="142">
        <v>104.4684043474079</v>
      </c>
      <c r="V371" s="213">
        <f t="shared" ref="V371:V373" si="131">T371</f>
        <v>104.4684043474079</v>
      </c>
      <c r="W371" s="213">
        <f t="shared" si="126"/>
        <v>0</v>
      </c>
      <c r="X371" s="148" t="b">
        <f t="shared" si="127"/>
        <v>1</v>
      </c>
      <c r="Y371" s="211">
        <v>0</v>
      </c>
      <c r="Z371" s="211">
        <v>0</v>
      </c>
      <c r="AA371" s="211">
        <v>0</v>
      </c>
      <c r="AB371" s="211">
        <v>0</v>
      </c>
      <c r="AC371" s="211">
        <v>0</v>
      </c>
      <c r="AD371" s="211">
        <v>0</v>
      </c>
      <c r="AE371" s="211">
        <v>0</v>
      </c>
      <c r="AF371" s="214">
        <v>0</v>
      </c>
      <c r="AG371" s="211">
        <v>0</v>
      </c>
      <c r="AH371" s="211">
        <v>0</v>
      </c>
      <c r="AI371" s="211">
        <v>0</v>
      </c>
      <c r="AJ371" s="211">
        <v>0</v>
      </c>
      <c r="AK371" s="211">
        <v>0</v>
      </c>
      <c r="AL371" s="214">
        <v>0</v>
      </c>
      <c r="AM371" s="211">
        <v>0</v>
      </c>
      <c r="AN371" s="211">
        <v>0</v>
      </c>
      <c r="AO371" s="214">
        <v>0</v>
      </c>
      <c r="AP371" s="211">
        <v>0</v>
      </c>
      <c r="AQ371" s="211">
        <v>0</v>
      </c>
      <c r="AR371" s="211">
        <v>0</v>
      </c>
      <c r="AS371" s="211"/>
    </row>
    <row r="372" spans="1:45" s="148" customFormat="1" ht="36" customHeight="1" x14ac:dyDescent="0.25">
      <c r="A372" s="148">
        <v>1</v>
      </c>
      <c r="B372" s="143">
        <f>SUBTOTAL(103,$A372:A$552)</f>
        <v>135</v>
      </c>
      <c r="C372" s="144" t="s">
        <v>125</v>
      </c>
      <c r="D372" s="145">
        <v>1981</v>
      </c>
      <c r="E372" s="145"/>
      <c r="F372" s="146" t="s">
        <v>264</v>
      </c>
      <c r="G372" s="145">
        <v>2</v>
      </c>
      <c r="H372" s="145" t="s">
        <v>308</v>
      </c>
      <c r="I372" s="149">
        <v>1572.8</v>
      </c>
      <c r="J372" s="149">
        <v>986.3</v>
      </c>
      <c r="K372" s="149">
        <v>925.2</v>
      </c>
      <c r="L372" s="165">
        <v>49</v>
      </c>
      <c r="M372" s="145" t="s">
        <v>262</v>
      </c>
      <c r="N372" s="145" t="s">
        <v>266</v>
      </c>
      <c r="O372" s="147" t="s">
        <v>280</v>
      </c>
      <c r="P372" s="142">
        <v>108130.57</v>
      </c>
      <c r="Q372" s="142">
        <v>0</v>
      </c>
      <c r="R372" s="142">
        <v>0</v>
      </c>
      <c r="S372" s="142">
        <f t="shared" si="125"/>
        <v>108130.57</v>
      </c>
      <c r="T372" s="142">
        <f t="shared" si="105"/>
        <v>68.750362410986781</v>
      </c>
      <c r="U372" s="142">
        <v>68.750362410986781</v>
      </c>
      <c r="V372" s="213">
        <f t="shared" si="131"/>
        <v>68.750362410986781</v>
      </c>
      <c r="W372" s="213">
        <f t="shared" si="126"/>
        <v>0</v>
      </c>
      <c r="X372" s="148" t="b">
        <f t="shared" si="127"/>
        <v>1</v>
      </c>
      <c r="Y372" s="211">
        <v>0</v>
      </c>
      <c r="Z372" s="211">
        <v>0</v>
      </c>
      <c r="AA372" s="211">
        <v>0</v>
      </c>
      <c r="AB372" s="211">
        <v>0</v>
      </c>
      <c r="AC372" s="211">
        <v>0</v>
      </c>
      <c r="AD372" s="211">
        <v>0</v>
      </c>
      <c r="AE372" s="211">
        <v>0</v>
      </c>
      <c r="AF372" s="214">
        <v>0</v>
      </c>
      <c r="AG372" s="211">
        <v>0</v>
      </c>
      <c r="AH372" s="211">
        <v>0</v>
      </c>
      <c r="AI372" s="211">
        <v>0</v>
      </c>
      <c r="AJ372" s="211">
        <v>0</v>
      </c>
      <c r="AK372" s="211">
        <v>0</v>
      </c>
      <c r="AL372" s="214">
        <v>0</v>
      </c>
      <c r="AM372" s="211">
        <v>0</v>
      </c>
      <c r="AN372" s="211">
        <v>0</v>
      </c>
      <c r="AO372" s="214">
        <v>0</v>
      </c>
      <c r="AP372" s="211">
        <v>0</v>
      </c>
      <c r="AQ372" s="211">
        <v>0</v>
      </c>
      <c r="AR372" s="211">
        <v>0</v>
      </c>
      <c r="AS372" s="211"/>
    </row>
    <row r="373" spans="1:45" s="148" customFormat="1" ht="36" customHeight="1" x14ac:dyDescent="0.25">
      <c r="A373" s="148">
        <v>1</v>
      </c>
      <c r="B373" s="143">
        <f>SUBTOTAL(103,$A373:A$552)</f>
        <v>134</v>
      </c>
      <c r="C373" s="144" t="s">
        <v>128</v>
      </c>
      <c r="D373" s="145">
        <v>1975</v>
      </c>
      <c r="E373" s="145"/>
      <c r="F373" s="146" t="s">
        <v>264</v>
      </c>
      <c r="G373" s="145">
        <v>2</v>
      </c>
      <c r="H373" s="145" t="s">
        <v>308</v>
      </c>
      <c r="I373" s="149">
        <v>786.44</v>
      </c>
      <c r="J373" s="149">
        <v>726.3</v>
      </c>
      <c r="K373" s="149">
        <v>726.3</v>
      </c>
      <c r="L373" s="165">
        <v>32</v>
      </c>
      <c r="M373" s="145" t="s">
        <v>262</v>
      </c>
      <c r="N373" s="145" t="s">
        <v>266</v>
      </c>
      <c r="O373" s="147" t="s">
        <v>280</v>
      </c>
      <c r="P373" s="142">
        <v>89167.88</v>
      </c>
      <c r="Q373" s="142">
        <v>0</v>
      </c>
      <c r="R373" s="142">
        <v>0</v>
      </c>
      <c r="S373" s="142">
        <f t="shared" si="125"/>
        <v>89167.88</v>
      </c>
      <c r="T373" s="142">
        <f t="shared" si="105"/>
        <v>113.38166929454249</v>
      </c>
      <c r="U373" s="142">
        <v>113.38166929454249</v>
      </c>
      <c r="V373" s="213">
        <f t="shared" si="131"/>
        <v>113.38166929454249</v>
      </c>
      <c r="W373" s="213">
        <f t="shared" si="126"/>
        <v>0</v>
      </c>
      <c r="X373" s="148" t="b">
        <f t="shared" si="127"/>
        <v>1</v>
      </c>
      <c r="Y373" s="211">
        <v>0</v>
      </c>
      <c r="Z373" s="211">
        <v>0</v>
      </c>
      <c r="AA373" s="211">
        <v>0</v>
      </c>
      <c r="AB373" s="211">
        <v>0</v>
      </c>
      <c r="AC373" s="211">
        <v>0</v>
      </c>
      <c r="AD373" s="211">
        <v>0</v>
      </c>
      <c r="AE373" s="211">
        <v>0</v>
      </c>
      <c r="AF373" s="214">
        <v>0</v>
      </c>
      <c r="AG373" s="211">
        <v>0</v>
      </c>
      <c r="AH373" s="211">
        <v>0</v>
      </c>
      <c r="AI373" s="211">
        <v>0</v>
      </c>
      <c r="AJ373" s="211">
        <v>0</v>
      </c>
      <c r="AK373" s="211">
        <v>0</v>
      </c>
      <c r="AL373" s="214">
        <v>0</v>
      </c>
      <c r="AM373" s="211">
        <v>0</v>
      </c>
      <c r="AN373" s="211">
        <v>0</v>
      </c>
      <c r="AO373" s="214">
        <v>0</v>
      </c>
      <c r="AP373" s="211">
        <v>0</v>
      </c>
      <c r="AQ373" s="211">
        <v>0</v>
      </c>
      <c r="AR373" s="211">
        <v>0</v>
      </c>
      <c r="AS373" s="211"/>
    </row>
    <row r="374" spans="1:45" s="148" customFormat="1" ht="36" customHeight="1" x14ac:dyDescent="0.25">
      <c r="B374" s="144" t="s">
        <v>804</v>
      </c>
      <c r="C374" s="144"/>
      <c r="D374" s="145" t="s">
        <v>862</v>
      </c>
      <c r="E374" s="145" t="s">
        <v>862</v>
      </c>
      <c r="F374" s="145" t="s">
        <v>862</v>
      </c>
      <c r="G374" s="145" t="s">
        <v>862</v>
      </c>
      <c r="H374" s="145" t="s">
        <v>862</v>
      </c>
      <c r="I374" s="149">
        <f>SUM(I375:I376)</f>
        <v>2529.2999999999997</v>
      </c>
      <c r="J374" s="149">
        <f>SUM(J375:J376)</f>
        <v>2222.2999999999997</v>
      </c>
      <c r="K374" s="149">
        <f>SUM(K375:K376)</f>
        <v>2222.2999999999997</v>
      </c>
      <c r="L374" s="210">
        <f>SUM(L375:L376)</f>
        <v>106</v>
      </c>
      <c r="M374" s="145" t="s">
        <v>862</v>
      </c>
      <c r="N374" s="145" t="s">
        <v>862</v>
      </c>
      <c r="O374" s="147" t="s">
        <v>862</v>
      </c>
      <c r="P374" s="142">
        <v>2076549.34</v>
      </c>
      <c r="Q374" s="142">
        <f>SUM(Q375:Q376)</f>
        <v>0</v>
      </c>
      <c r="R374" s="142">
        <f>SUM(R375:R376)</f>
        <v>0</v>
      </c>
      <c r="S374" s="142">
        <f>SUM(S375:S376)</f>
        <v>2076549.34</v>
      </c>
      <c r="T374" s="142">
        <f t="shared" si="105"/>
        <v>820.99764361681105</v>
      </c>
      <c r="U374" s="142">
        <f>MAX(U375:U376)</f>
        <v>2272.586780829703</v>
      </c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</row>
    <row r="375" spans="1:45" s="148" customFormat="1" ht="36" customHeight="1" x14ac:dyDescent="0.25">
      <c r="A375" s="148">
        <v>1</v>
      </c>
      <c r="B375" s="143">
        <f>SUBTOTAL(103,$A$16:A375)</f>
        <v>337</v>
      </c>
      <c r="C375" s="144" t="s">
        <v>119</v>
      </c>
      <c r="D375" s="145">
        <v>1984</v>
      </c>
      <c r="E375" s="145"/>
      <c r="F375" s="146" t="s">
        <v>283</v>
      </c>
      <c r="G375" s="145">
        <v>5</v>
      </c>
      <c r="H375" s="145" t="s">
        <v>308</v>
      </c>
      <c r="I375" s="142">
        <v>2111.6</v>
      </c>
      <c r="J375" s="142">
        <v>1804.6</v>
      </c>
      <c r="K375" s="142">
        <v>1804.6</v>
      </c>
      <c r="L375" s="165">
        <v>84</v>
      </c>
      <c r="M375" s="145" t="s">
        <v>262</v>
      </c>
      <c r="N375" s="145" t="s">
        <v>266</v>
      </c>
      <c r="O375" s="147" t="s">
        <v>282</v>
      </c>
      <c r="P375" s="142">
        <v>1724251.6300000001</v>
      </c>
      <c r="Q375" s="142">
        <v>0</v>
      </c>
      <c r="R375" s="142">
        <v>0</v>
      </c>
      <c r="S375" s="142">
        <f>P375-Q375-R375</f>
        <v>1724251.6300000001</v>
      </c>
      <c r="T375" s="142">
        <f t="shared" si="105"/>
        <v>816.56167361242672</v>
      </c>
      <c r="U375" s="142">
        <f>V375</f>
        <v>2272.586780829703</v>
      </c>
      <c r="V375" s="213">
        <f t="shared" ref="V375:V376" si="132">Y375+Z375+AA375+AB375+AC375+AF375+AH375+AJ375+AL375+AN375+AO375+AP375+AQ375+AR375</f>
        <v>2272.586780829703</v>
      </c>
      <c r="W375" s="213">
        <f t="shared" ref="W375:W376" si="133">V375-T375</f>
        <v>1456.0251072172764</v>
      </c>
      <c r="X375" s="148" t="b">
        <f t="shared" ref="X375:X376" si="134">V375=U375</f>
        <v>1</v>
      </c>
      <c r="Y375" s="211">
        <v>0</v>
      </c>
      <c r="Z375" s="211">
        <v>0</v>
      </c>
      <c r="AA375" s="211">
        <v>0</v>
      </c>
      <c r="AB375" s="211">
        <v>0</v>
      </c>
      <c r="AC375" s="211">
        <v>0</v>
      </c>
      <c r="AD375" s="211">
        <v>0</v>
      </c>
      <c r="AE375" s="211">
        <v>0</v>
      </c>
      <c r="AF375" s="214">
        <v>0</v>
      </c>
      <c r="AG375" s="211">
        <v>538.16</v>
      </c>
      <c r="AH375" s="214">
        <f>8917.04*AG375/I375</f>
        <v>2272.586780829703</v>
      </c>
      <c r="AI375" s="211">
        <v>0</v>
      </c>
      <c r="AJ375" s="211">
        <v>0</v>
      </c>
      <c r="AK375" s="211">
        <v>0</v>
      </c>
      <c r="AL375" s="214">
        <v>0</v>
      </c>
      <c r="AM375" s="211">
        <v>0</v>
      </c>
      <c r="AN375" s="211">
        <v>0</v>
      </c>
      <c r="AO375" s="214">
        <v>0</v>
      </c>
      <c r="AP375" s="211">
        <v>0</v>
      </c>
      <c r="AQ375" s="211">
        <v>0</v>
      </c>
      <c r="AR375" s="211">
        <v>0</v>
      </c>
      <c r="AS375" s="211"/>
    </row>
    <row r="376" spans="1:45" s="148" customFormat="1" ht="36" customHeight="1" x14ac:dyDescent="0.25">
      <c r="A376" s="148">
        <v>1</v>
      </c>
      <c r="B376" s="143">
        <f>SUBTOTAL(103,$A$16:A376)</f>
        <v>338</v>
      </c>
      <c r="C376" s="144" t="s">
        <v>1193</v>
      </c>
      <c r="D376" s="145">
        <v>1987</v>
      </c>
      <c r="E376" s="145"/>
      <c r="F376" s="146" t="s">
        <v>264</v>
      </c>
      <c r="G376" s="145">
        <v>2</v>
      </c>
      <c r="H376" s="145" t="s">
        <v>300</v>
      </c>
      <c r="I376" s="142">
        <v>417.7</v>
      </c>
      <c r="J376" s="142">
        <v>417.7</v>
      </c>
      <c r="K376" s="142">
        <v>417.7</v>
      </c>
      <c r="L376" s="165">
        <v>22</v>
      </c>
      <c r="M376" s="145" t="s">
        <v>262</v>
      </c>
      <c r="N376" s="145" t="s">
        <v>263</v>
      </c>
      <c r="O376" s="147" t="s">
        <v>265</v>
      </c>
      <c r="P376" s="142">
        <v>352297.70999999996</v>
      </c>
      <c r="Q376" s="142">
        <v>0</v>
      </c>
      <c r="R376" s="142">
        <v>0</v>
      </c>
      <c r="S376" s="142">
        <f>P376-Q376-R376</f>
        <v>352297.70999999996</v>
      </c>
      <c r="T376" s="142">
        <f t="shared" si="105"/>
        <v>843.4228154177639</v>
      </c>
      <c r="U376" s="142">
        <v>1108.53</v>
      </c>
      <c r="V376" s="213">
        <f t="shared" si="132"/>
        <v>1108.53</v>
      </c>
      <c r="W376" s="213">
        <f t="shared" si="133"/>
        <v>265.10718458223607</v>
      </c>
      <c r="X376" s="148" t="b">
        <f t="shared" si="134"/>
        <v>1</v>
      </c>
      <c r="Y376" s="211">
        <v>113.09</v>
      </c>
      <c r="Z376" s="211">
        <v>0</v>
      </c>
      <c r="AA376" s="211">
        <v>0</v>
      </c>
      <c r="AB376" s="211">
        <v>184.98</v>
      </c>
      <c r="AC376" s="211">
        <v>810.46</v>
      </c>
      <c r="AD376" s="211">
        <v>0</v>
      </c>
      <c r="AE376" s="211">
        <v>0</v>
      </c>
      <c r="AF376" s="214">
        <v>0</v>
      </c>
      <c r="AG376" s="211">
        <v>0</v>
      </c>
      <c r="AH376" s="211">
        <v>0</v>
      </c>
      <c r="AI376" s="211">
        <v>0</v>
      </c>
      <c r="AJ376" s="211">
        <v>0</v>
      </c>
      <c r="AK376" s="211">
        <v>0</v>
      </c>
      <c r="AL376" s="214">
        <v>0</v>
      </c>
      <c r="AM376" s="211">
        <v>0</v>
      </c>
      <c r="AN376" s="211">
        <v>0</v>
      </c>
      <c r="AO376" s="214">
        <v>0</v>
      </c>
      <c r="AP376" s="211">
        <v>0</v>
      </c>
      <c r="AQ376" s="211">
        <v>0</v>
      </c>
      <c r="AR376" s="211">
        <v>0</v>
      </c>
      <c r="AS376" s="211"/>
    </row>
    <row r="377" spans="1:45" s="148" customFormat="1" ht="36" customHeight="1" x14ac:dyDescent="0.25">
      <c r="B377" s="144" t="s">
        <v>863</v>
      </c>
      <c r="C377" s="144"/>
      <c r="D377" s="145" t="s">
        <v>862</v>
      </c>
      <c r="E377" s="145" t="s">
        <v>862</v>
      </c>
      <c r="F377" s="145" t="s">
        <v>862</v>
      </c>
      <c r="G377" s="145" t="s">
        <v>862</v>
      </c>
      <c r="H377" s="145" t="s">
        <v>862</v>
      </c>
      <c r="I377" s="149">
        <f>I378</f>
        <v>375</v>
      </c>
      <c r="J377" s="149">
        <f>J378</f>
        <v>310</v>
      </c>
      <c r="K377" s="149">
        <f>K378</f>
        <v>310</v>
      </c>
      <c r="L377" s="210">
        <f>L378</f>
        <v>21</v>
      </c>
      <c r="M377" s="145" t="s">
        <v>862</v>
      </c>
      <c r="N377" s="145" t="s">
        <v>862</v>
      </c>
      <c r="O377" s="147" t="s">
        <v>862</v>
      </c>
      <c r="P377" s="142">
        <v>2005046.9200000002</v>
      </c>
      <c r="Q377" s="142">
        <f>Q378</f>
        <v>0</v>
      </c>
      <c r="R377" s="142">
        <f>R378</f>
        <v>0</v>
      </c>
      <c r="S377" s="142">
        <f>S378</f>
        <v>2005046.9200000002</v>
      </c>
      <c r="T377" s="142">
        <f t="shared" si="105"/>
        <v>5346.7917866666667</v>
      </c>
      <c r="U377" s="142">
        <f>MAX(U378)</f>
        <v>14408.442750400001</v>
      </c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</row>
    <row r="378" spans="1:45" s="148" customFormat="1" ht="36" customHeight="1" x14ac:dyDescent="0.25">
      <c r="A378" s="148">
        <v>1</v>
      </c>
      <c r="B378" s="143">
        <f>SUBTOTAL(103,$A$16:A378)</f>
        <v>339</v>
      </c>
      <c r="C378" s="144" t="s">
        <v>120</v>
      </c>
      <c r="D378" s="145">
        <v>1967</v>
      </c>
      <c r="E378" s="145"/>
      <c r="F378" s="146" t="s">
        <v>264</v>
      </c>
      <c r="G378" s="145">
        <v>2</v>
      </c>
      <c r="H378" s="145" t="s">
        <v>300</v>
      </c>
      <c r="I378" s="142">
        <v>375</v>
      </c>
      <c r="J378" s="142">
        <v>310</v>
      </c>
      <c r="K378" s="142">
        <v>310</v>
      </c>
      <c r="L378" s="165">
        <v>21</v>
      </c>
      <c r="M378" s="145" t="s">
        <v>262</v>
      </c>
      <c r="N378" s="145" t="s">
        <v>263</v>
      </c>
      <c r="O378" s="147" t="s">
        <v>265</v>
      </c>
      <c r="P378" s="142">
        <v>2005046.9200000002</v>
      </c>
      <c r="Q378" s="142">
        <v>0</v>
      </c>
      <c r="R378" s="142">
        <v>0</v>
      </c>
      <c r="S378" s="142">
        <f>P378-Q378-R378</f>
        <v>2005046.9200000002</v>
      </c>
      <c r="T378" s="142">
        <f t="shared" si="105"/>
        <v>5346.7917866666667</v>
      </c>
      <c r="U378" s="142">
        <f>V378</f>
        <v>14408.442750400001</v>
      </c>
      <c r="V378" s="213">
        <f>Y378+Z378+AA378+AB378+AC378+AF378+AH378+AJ378+AL378+AN378+AO378+AP378+AQ378+AR378</f>
        <v>14408.442750400001</v>
      </c>
      <c r="W378" s="213">
        <f>V378-T378</f>
        <v>9061.6509637333347</v>
      </c>
      <c r="X378" s="148" t="b">
        <f>V378=U378</f>
        <v>1</v>
      </c>
      <c r="Y378" s="211">
        <v>0</v>
      </c>
      <c r="Z378" s="211">
        <v>0</v>
      </c>
      <c r="AA378" s="211">
        <v>0</v>
      </c>
      <c r="AB378" s="211">
        <v>0</v>
      </c>
      <c r="AC378" s="211">
        <v>0</v>
      </c>
      <c r="AD378" s="211">
        <v>0</v>
      </c>
      <c r="AE378" s="211">
        <v>0</v>
      </c>
      <c r="AF378" s="214">
        <v>0</v>
      </c>
      <c r="AG378" s="211">
        <v>317.68</v>
      </c>
      <c r="AH378" s="214">
        <f>8917.04*AG378/I378</f>
        <v>7554.040712533334</v>
      </c>
      <c r="AI378" s="211">
        <v>0</v>
      </c>
      <c r="AJ378" s="211">
        <v>0</v>
      </c>
      <c r="AK378" s="211">
        <v>364.69</v>
      </c>
      <c r="AL378" s="214">
        <f>7048.18*AK378/I378</f>
        <v>6854.4020378666673</v>
      </c>
      <c r="AM378" s="211">
        <v>0</v>
      </c>
      <c r="AN378" s="211">
        <v>0</v>
      </c>
      <c r="AO378" s="214">
        <v>0</v>
      </c>
      <c r="AP378" s="211">
        <v>0</v>
      </c>
      <c r="AQ378" s="211">
        <v>0</v>
      </c>
      <c r="AR378" s="211">
        <v>0</v>
      </c>
      <c r="AS378" s="211"/>
    </row>
    <row r="379" spans="1:45" s="148" customFormat="1" ht="36" customHeight="1" x14ac:dyDescent="0.25">
      <c r="B379" s="144" t="s">
        <v>805</v>
      </c>
      <c r="C379" s="144"/>
      <c r="D379" s="145" t="s">
        <v>862</v>
      </c>
      <c r="E379" s="145" t="s">
        <v>862</v>
      </c>
      <c r="F379" s="145" t="s">
        <v>862</v>
      </c>
      <c r="G379" s="145" t="s">
        <v>862</v>
      </c>
      <c r="H379" s="145" t="s">
        <v>862</v>
      </c>
      <c r="I379" s="149">
        <f>I380</f>
        <v>1156.21</v>
      </c>
      <c r="J379" s="149">
        <f>J380</f>
        <v>880.01</v>
      </c>
      <c r="K379" s="149">
        <f>K380</f>
        <v>880.01</v>
      </c>
      <c r="L379" s="210">
        <f>L380</f>
        <v>44</v>
      </c>
      <c r="M379" s="145" t="s">
        <v>862</v>
      </c>
      <c r="N379" s="145" t="s">
        <v>862</v>
      </c>
      <c r="O379" s="147" t="s">
        <v>862</v>
      </c>
      <c r="P379" s="142">
        <v>3682576.42</v>
      </c>
      <c r="Q379" s="142">
        <f>Q380</f>
        <v>0</v>
      </c>
      <c r="R379" s="142">
        <f>R380</f>
        <v>0</v>
      </c>
      <c r="S379" s="142">
        <f>S380</f>
        <v>3682576.42</v>
      </c>
      <c r="T379" s="142">
        <f t="shared" si="105"/>
        <v>3185.0411430449485</v>
      </c>
      <c r="U379" s="142">
        <f>MAX(U380)</f>
        <v>6452.111350014271</v>
      </c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</row>
    <row r="380" spans="1:45" s="148" customFormat="1" ht="36" customHeight="1" x14ac:dyDescent="0.25">
      <c r="A380" s="148">
        <v>1</v>
      </c>
      <c r="B380" s="143">
        <f>SUBTOTAL(103,$A$16:A380)</f>
        <v>340</v>
      </c>
      <c r="C380" s="144" t="s">
        <v>121</v>
      </c>
      <c r="D380" s="145">
        <v>1990</v>
      </c>
      <c r="E380" s="145"/>
      <c r="F380" s="146" t="s">
        <v>264</v>
      </c>
      <c r="G380" s="145">
        <v>2</v>
      </c>
      <c r="H380" s="145" t="s">
        <v>308</v>
      </c>
      <c r="I380" s="142">
        <v>1156.21</v>
      </c>
      <c r="J380" s="142">
        <v>880.01</v>
      </c>
      <c r="K380" s="142">
        <v>880.01</v>
      </c>
      <c r="L380" s="165">
        <v>44</v>
      </c>
      <c r="M380" s="145" t="s">
        <v>262</v>
      </c>
      <c r="N380" s="145" t="s">
        <v>263</v>
      </c>
      <c r="O380" s="147" t="s">
        <v>265</v>
      </c>
      <c r="P380" s="142">
        <v>3682576.42</v>
      </c>
      <c r="Q380" s="142">
        <v>0</v>
      </c>
      <c r="R380" s="142">
        <v>0</v>
      </c>
      <c r="S380" s="142">
        <f>P380-Q380-R380</f>
        <v>3682576.42</v>
      </c>
      <c r="T380" s="142">
        <f t="shared" si="105"/>
        <v>3185.0411430449485</v>
      </c>
      <c r="U380" s="142">
        <f>V380</f>
        <v>6452.111350014271</v>
      </c>
      <c r="V380" s="213">
        <f>Y380+Z380+AA380+AB380+AC380+AF380+AH380+AJ380+AL380+AN380+AO380+AP380+AQ380+AR380</f>
        <v>6452.111350014271</v>
      </c>
      <c r="W380" s="213">
        <f>V380-T380</f>
        <v>3267.0702069693225</v>
      </c>
      <c r="X380" s="148" t="b">
        <f>V380=U380</f>
        <v>1</v>
      </c>
      <c r="Y380" s="211">
        <v>0</v>
      </c>
      <c r="Z380" s="211">
        <v>0</v>
      </c>
      <c r="AA380" s="211">
        <v>0</v>
      </c>
      <c r="AB380" s="211">
        <v>0</v>
      </c>
      <c r="AC380" s="211">
        <v>0</v>
      </c>
      <c r="AD380" s="211">
        <v>0</v>
      </c>
      <c r="AE380" s="211">
        <v>0</v>
      </c>
      <c r="AF380" s="214">
        <v>0</v>
      </c>
      <c r="AG380" s="211">
        <v>836.6</v>
      </c>
      <c r="AH380" s="214">
        <f>8917.04*AG380/I380</f>
        <v>6452.111350014271</v>
      </c>
      <c r="AI380" s="211">
        <v>0</v>
      </c>
      <c r="AJ380" s="211">
        <v>0</v>
      </c>
      <c r="AK380" s="211">
        <v>0</v>
      </c>
      <c r="AL380" s="214">
        <v>0</v>
      </c>
      <c r="AM380" s="211">
        <v>0</v>
      </c>
      <c r="AN380" s="211">
        <v>0</v>
      </c>
      <c r="AO380" s="214">
        <v>0</v>
      </c>
      <c r="AP380" s="211">
        <v>0</v>
      </c>
      <c r="AQ380" s="211">
        <v>0</v>
      </c>
      <c r="AR380" s="211">
        <v>0</v>
      </c>
      <c r="AS380" s="211"/>
    </row>
    <row r="381" spans="1:45" s="148" customFormat="1" ht="36" customHeight="1" x14ac:dyDescent="0.25">
      <c r="B381" s="144" t="s">
        <v>806</v>
      </c>
      <c r="C381" s="215"/>
      <c r="D381" s="145" t="s">
        <v>862</v>
      </c>
      <c r="E381" s="145" t="s">
        <v>862</v>
      </c>
      <c r="F381" s="145" t="s">
        <v>862</v>
      </c>
      <c r="G381" s="145" t="s">
        <v>862</v>
      </c>
      <c r="H381" s="145" t="s">
        <v>862</v>
      </c>
      <c r="I381" s="149">
        <f>SUM(I382:I385)</f>
        <v>2624.2</v>
      </c>
      <c r="J381" s="149">
        <f>SUM(J382:J385)</f>
        <v>2293.7000000000003</v>
      </c>
      <c r="K381" s="149">
        <f>SUM(K382:K385)</f>
        <v>2293.7000000000003</v>
      </c>
      <c r="L381" s="210">
        <f>SUM(L382:L385)</f>
        <v>125</v>
      </c>
      <c r="M381" s="145" t="s">
        <v>862</v>
      </c>
      <c r="N381" s="145" t="s">
        <v>862</v>
      </c>
      <c r="O381" s="147" t="s">
        <v>862</v>
      </c>
      <c r="P381" s="149">
        <v>4283070.8099999996</v>
      </c>
      <c r="Q381" s="149">
        <f>SUM(Q382:Q385)</f>
        <v>0</v>
      </c>
      <c r="R381" s="149">
        <f>SUM(R382:R385)</f>
        <v>0</v>
      </c>
      <c r="S381" s="149">
        <f>SUM(S382:S385)</f>
        <v>4283070.8099999996</v>
      </c>
      <c r="T381" s="142">
        <f t="shared" si="105"/>
        <v>1632.1434380001524</v>
      </c>
      <c r="U381" s="142">
        <f>MAX(U382:U385)</f>
        <v>9201.9695246572064</v>
      </c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</row>
    <row r="382" spans="1:45" s="148" customFormat="1" ht="36" customHeight="1" x14ac:dyDescent="0.25">
      <c r="A382" s="148">
        <v>1</v>
      </c>
      <c r="B382" s="143">
        <f>SUBTOTAL(103,$A$16:A382)</f>
        <v>341</v>
      </c>
      <c r="C382" s="144" t="s">
        <v>169</v>
      </c>
      <c r="D382" s="145">
        <v>1957</v>
      </c>
      <c r="E382" s="145"/>
      <c r="F382" s="146" t="s">
        <v>264</v>
      </c>
      <c r="G382" s="145">
        <v>2</v>
      </c>
      <c r="H382" s="145" t="s">
        <v>299</v>
      </c>
      <c r="I382" s="142">
        <v>765.1</v>
      </c>
      <c r="J382" s="142">
        <v>686.7</v>
      </c>
      <c r="K382" s="142">
        <v>686.7</v>
      </c>
      <c r="L382" s="165">
        <v>31</v>
      </c>
      <c r="M382" s="145" t="s">
        <v>262</v>
      </c>
      <c r="N382" s="145" t="s">
        <v>333</v>
      </c>
      <c r="O382" s="147" t="s">
        <v>970</v>
      </c>
      <c r="P382" s="142">
        <v>2321700.09</v>
      </c>
      <c r="Q382" s="142">
        <v>0</v>
      </c>
      <c r="R382" s="142">
        <v>0</v>
      </c>
      <c r="S382" s="142">
        <f>P382-Q382-R382</f>
        <v>2321700.09</v>
      </c>
      <c r="T382" s="142">
        <f t="shared" si="105"/>
        <v>3034.5054110573778</v>
      </c>
      <c r="U382" s="142">
        <f t="shared" ref="U382:U383" si="135">V382</f>
        <v>7905.4087465690754</v>
      </c>
      <c r="V382" s="213">
        <f t="shared" ref="V382:V383" si="136">Y382+Z382+AA382+AB382+AC382+AF382+AH382+AJ382+AL382+AN382+AO382+AP382+AQ382+AR382</f>
        <v>7905.4087465690754</v>
      </c>
      <c r="W382" s="213">
        <f t="shared" ref="W382:W385" si="137">V382-T382</f>
        <v>4870.9033355116972</v>
      </c>
      <c r="X382" s="148" t="b">
        <f t="shared" ref="X382:X385" si="138">V382=U382</f>
        <v>1</v>
      </c>
      <c r="Y382" s="211">
        <v>0</v>
      </c>
      <c r="Z382" s="211">
        <v>0</v>
      </c>
      <c r="AA382" s="211">
        <v>0</v>
      </c>
      <c r="AB382" s="211">
        <v>0</v>
      </c>
      <c r="AC382" s="211">
        <v>0</v>
      </c>
      <c r="AD382" s="211">
        <v>0</v>
      </c>
      <c r="AE382" s="211">
        <v>0</v>
      </c>
      <c r="AF382" s="214">
        <v>0</v>
      </c>
      <c r="AG382" s="211">
        <v>678.3</v>
      </c>
      <c r="AH382" s="214">
        <f>8917.04*AG382/I382</f>
        <v>7905.4087465690754</v>
      </c>
      <c r="AI382" s="211">
        <v>0</v>
      </c>
      <c r="AJ382" s="211">
        <v>0</v>
      </c>
      <c r="AK382" s="211">
        <v>0</v>
      </c>
      <c r="AL382" s="214">
        <v>0</v>
      </c>
      <c r="AM382" s="211">
        <v>0</v>
      </c>
      <c r="AN382" s="211">
        <v>0</v>
      </c>
      <c r="AO382" s="214">
        <v>0</v>
      </c>
      <c r="AP382" s="211">
        <v>0</v>
      </c>
      <c r="AQ382" s="211">
        <v>0</v>
      </c>
      <c r="AR382" s="211">
        <v>0</v>
      </c>
      <c r="AS382" s="211"/>
    </row>
    <row r="383" spans="1:45" s="148" customFormat="1" ht="36" customHeight="1" x14ac:dyDescent="0.25">
      <c r="A383" s="148">
        <v>1</v>
      </c>
      <c r="B383" s="143">
        <f>SUBTOTAL(103,$A$16:A383)</f>
        <v>342</v>
      </c>
      <c r="C383" s="144" t="s">
        <v>170</v>
      </c>
      <c r="D383" s="145">
        <v>1957</v>
      </c>
      <c r="E383" s="145"/>
      <c r="F383" s="146" t="s">
        <v>264</v>
      </c>
      <c r="G383" s="145">
        <v>2</v>
      </c>
      <c r="H383" s="145" t="s">
        <v>299</v>
      </c>
      <c r="I383" s="142">
        <v>415.7</v>
      </c>
      <c r="J383" s="142">
        <v>368.1</v>
      </c>
      <c r="K383" s="142">
        <v>368.1</v>
      </c>
      <c r="L383" s="165">
        <v>26</v>
      </c>
      <c r="M383" s="145" t="s">
        <v>262</v>
      </c>
      <c r="N383" s="145" t="s">
        <v>333</v>
      </c>
      <c r="O383" s="147" t="s">
        <v>782</v>
      </c>
      <c r="P383" s="142">
        <v>1808703.59</v>
      </c>
      <c r="Q383" s="142">
        <v>0</v>
      </c>
      <c r="R383" s="142">
        <v>0</v>
      </c>
      <c r="S383" s="142">
        <f>P383-Q383-R383</f>
        <v>1808703.59</v>
      </c>
      <c r="T383" s="142">
        <f t="shared" si="105"/>
        <v>4350.9828963194614</v>
      </c>
      <c r="U383" s="142">
        <f t="shared" si="135"/>
        <v>9201.9695246572064</v>
      </c>
      <c r="V383" s="213">
        <f t="shared" si="136"/>
        <v>9201.9695246572064</v>
      </c>
      <c r="W383" s="213">
        <f t="shared" si="137"/>
        <v>4850.9866283377451</v>
      </c>
      <c r="X383" s="148" t="b">
        <f t="shared" si="138"/>
        <v>1</v>
      </c>
      <c r="Y383" s="211">
        <v>0</v>
      </c>
      <c r="Z383" s="211">
        <v>0</v>
      </c>
      <c r="AA383" s="211">
        <v>0</v>
      </c>
      <c r="AB383" s="211">
        <v>0</v>
      </c>
      <c r="AC383" s="211">
        <v>0</v>
      </c>
      <c r="AD383" s="211">
        <v>0</v>
      </c>
      <c r="AE383" s="211">
        <v>0</v>
      </c>
      <c r="AF383" s="214">
        <v>0</v>
      </c>
      <c r="AG383" s="211">
        <v>0</v>
      </c>
      <c r="AH383" s="211">
        <v>0</v>
      </c>
      <c r="AI383" s="211">
        <v>0</v>
      </c>
      <c r="AJ383" s="211">
        <v>0</v>
      </c>
      <c r="AK383" s="211">
        <v>542.73</v>
      </c>
      <c r="AL383" s="214">
        <f>7048.18*AK383/I383</f>
        <v>9201.9695246572064</v>
      </c>
      <c r="AM383" s="211">
        <v>0</v>
      </c>
      <c r="AN383" s="211">
        <v>0</v>
      </c>
      <c r="AO383" s="214">
        <v>0</v>
      </c>
      <c r="AP383" s="211">
        <v>0</v>
      </c>
      <c r="AQ383" s="211">
        <v>0</v>
      </c>
      <c r="AR383" s="211">
        <v>0</v>
      </c>
      <c r="AS383" s="211"/>
    </row>
    <row r="384" spans="1:45" s="148" customFormat="1" ht="36" customHeight="1" x14ac:dyDescent="0.25">
      <c r="A384" s="148">
        <v>1</v>
      </c>
      <c r="B384" s="143">
        <f>SUBTOTAL(103,$A$16:A384)</f>
        <v>343</v>
      </c>
      <c r="C384" s="144" t="s">
        <v>168</v>
      </c>
      <c r="D384" s="145">
        <v>1983</v>
      </c>
      <c r="E384" s="145"/>
      <c r="F384" s="146" t="s">
        <v>264</v>
      </c>
      <c r="G384" s="145">
        <v>2</v>
      </c>
      <c r="H384" s="145" t="s">
        <v>308</v>
      </c>
      <c r="I384" s="142">
        <v>1044.4000000000001</v>
      </c>
      <c r="J384" s="142">
        <v>943.9</v>
      </c>
      <c r="K384" s="142">
        <v>943.9</v>
      </c>
      <c r="L384" s="165">
        <v>47</v>
      </c>
      <c r="M384" s="145" t="s">
        <v>262</v>
      </c>
      <c r="N384" s="145" t="s">
        <v>333</v>
      </c>
      <c r="O384" s="147" t="s">
        <v>782</v>
      </c>
      <c r="P384" s="142">
        <v>104027.61</v>
      </c>
      <c r="Q384" s="142">
        <v>0</v>
      </c>
      <c r="R384" s="142">
        <v>0</v>
      </c>
      <c r="S384" s="142">
        <f>P384-Q384-R384</f>
        <v>104027.61</v>
      </c>
      <c r="T384" s="142">
        <f t="shared" si="105"/>
        <v>99.605141708157788</v>
      </c>
      <c r="U384" s="142">
        <v>99.605141708157788</v>
      </c>
      <c r="V384" s="213">
        <f t="shared" ref="V384:V385" si="139">T384</f>
        <v>99.605141708157788</v>
      </c>
      <c r="W384" s="213">
        <f t="shared" si="137"/>
        <v>0</v>
      </c>
      <c r="X384" s="148" t="b">
        <f t="shared" si="138"/>
        <v>1</v>
      </c>
      <c r="Y384" s="211">
        <v>0</v>
      </c>
      <c r="Z384" s="211">
        <v>0</v>
      </c>
      <c r="AA384" s="211">
        <v>0</v>
      </c>
      <c r="AB384" s="211">
        <v>0</v>
      </c>
      <c r="AC384" s="211">
        <v>0</v>
      </c>
      <c r="AD384" s="211">
        <v>0</v>
      </c>
      <c r="AE384" s="211">
        <v>0</v>
      </c>
      <c r="AF384" s="214">
        <v>0</v>
      </c>
      <c r="AG384" s="211">
        <v>0</v>
      </c>
      <c r="AH384" s="211">
        <v>0</v>
      </c>
      <c r="AI384" s="211">
        <v>0</v>
      </c>
      <c r="AJ384" s="211">
        <v>0</v>
      </c>
      <c r="AK384" s="211">
        <v>0</v>
      </c>
      <c r="AL384" s="214">
        <v>0</v>
      </c>
      <c r="AM384" s="211">
        <v>0</v>
      </c>
      <c r="AN384" s="211">
        <v>0</v>
      </c>
      <c r="AO384" s="214">
        <v>0</v>
      </c>
      <c r="AP384" s="211">
        <v>0</v>
      </c>
      <c r="AQ384" s="211">
        <v>0</v>
      </c>
      <c r="AR384" s="211">
        <v>0</v>
      </c>
      <c r="AS384" s="211"/>
    </row>
    <row r="385" spans="1:45" s="148" customFormat="1" ht="36" customHeight="1" x14ac:dyDescent="0.25">
      <c r="A385" s="148">
        <v>1</v>
      </c>
      <c r="B385" s="143">
        <f>SUBTOTAL(103,$A$16:A385)</f>
        <v>344</v>
      </c>
      <c r="C385" s="144" t="s">
        <v>1534</v>
      </c>
      <c r="D385" s="145">
        <v>1967</v>
      </c>
      <c r="E385" s="145"/>
      <c r="F385" s="146" t="s">
        <v>1536</v>
      </c>
      <c r="G385" s="145">
        <v>2</v>
      </c>
      <c r="H385" s="145" t="s">
        <v>300</v>
      </c>
      <c r="I385" s="142">
        <v>399</v>
      </c>
      <c r="J385" s="142">
        <v>295</v>
      </c>
      <c r="K385" s="142">
        <v>295</v>
      </c>
      <c r="L385" s="165">
        <v>21</v>
      </c>
      <c r="M385" s="145" t="s">
        <v>262</v>
      </c>
      <c r="N385" s="145" t="s">
        <v>333</v>
      </c>
      <c r="O385" s="147" t="s">
        <v>782</v>
      </c>
      <c r="P385" s="142">
        <v>48639.519999999997</v>
      </c>
      <c r="Q385" s="142">
        <v>0</v>
      </c>
      <c r="R385" s="142">
        <v>0</v>
      </c>
      <c r="S385" s="142">
        <f>P385-R385-Q385</f>
        <v>48639.519999999997</v>
      </c>
      <c r="T385" s="142">
        <f t="shared" si="105"/>
        <v>121.9035588972431</v>
      </c>
      <c r="U385" s="142">
        <v>121.9035588972431</v>
      </c>
      <c r="V385" s="213">
        <f t="shared" si="139"/>
        <v>121.9035588972431</v>
      </c>
      <c r="W385" s="213">
        <f t="shared" si="137"/>
        <v>0</v>
      </c>
      <c r="X385" s="148" t="b">
        <f t="shared" si="138"/>
        <v>1</v>
      </c>
      <c r="Y385" s="211">
        <v>0</v>
      </c>
      <c r="Z385" s="211">
        <v>0</v>
      </c>
      <c r="AA385" s="211">
        <v>0</v>
      </c>
      <c r="AB385" s="211">
        <v>0</v>
      </c>
      <c r="AC385" s="211">
        <v>0</v>
      </c>
      <c r="AD385" s="211">
        <v>0</v>
      </c>
      <c r="AE385" s="211">
        <v>0</v>
      </c>
      <c r="AF385" s="214">
        <v>0</v>
      </c>
      <c r="AG385" s="211">
        <v>0</v>
      </c>
      <c r="AH385" s="211">
        <v>0</v>
      </c>
      <c r="AI385" s="211">
        <v>0</v>
      </c>
      <c r="AJ385" s="211">
        <v>0</v>
      </c>
      <c r="AK385" s="211">
        <v>0</v>
      </c>
      <c r="AL385" s="214">
        <v>0</v>
      </c>
      <c r="AM385" s="211">
        <v>0</v>
      </c>
      <c r="AN385" s="211">
        <v>0</v>
      </c>
      <c r="AO385" s="214">
        <v>0</v>
      </c>
      <c r="AP385" s="211">
        <v>0</v>
      </c>
      <c r="AQ385" s="211">
        <v>0</v>
      </c>
      <c r="AR385" s="211">
        <v>0</v>
      </c>
      <c r="AS385" s="211"/>
    </row>
    <row r="386" spans="1:45" s="148" customFormat="1" ht="36" customHeight="1" x14ac:dyDescent="0.25">
      <c r="B386" s="144" t="s">
        <v>807</v>
      </c>
      <c r="C386" s="144"/>
      <c r="D386" s="145" t="s">
        <v>862</v>
      </c>
      <c r="E386" s="145" t="s">
        <v>862</v>
      </c>
      <c r="F386" s="145" t="s">
        <v>862</v>
      </c>
      <c r="G386" s="145" t="s">
        <v>862</v>
      </c>
      <c r="H386" s="145" t="s">
        <v>862</v>
      </c>
      <c r="I386" s="149">
        <f>SUM(I387:I388)</f>
        <v>1157</v>
      </c>
      <c r="J386" s="149">
        <f>SUM(J387:J388)</f>
        <v>1036</v>
      </c>
      <c r="K386" s="149">
        <f>SUM(K387:K388)</f>
        <v>1036</v>
      </c>
      <c r="L386" s="210">
        <f>SUM(L387:L388)</f>
        <v>40</v>
      </c>
      <c r="M386" s="145" t="s">
        <v>862</v>
      </c>
      <c r="N386" s="145" t="s">
        <v>862</v>
      </c>
      <c r="O386" s="147" t="s">
        <v>862</v>
      </c>
      <c r="P386" s="142">
        <v>3114731.1799999997</v>
      </c>
      <c r="Q386" s="142">
        <f>SUM(Q387:Q388)</f>
        <v>0</v>
      </c>
      <c r="R386" s="142">
        <f>SUM(R387:R388)</f>
        <v>0</v>
      </c>
      <c r="S386" s="142">
        <f>SUM(S387:S388)</f>
        <v>3114731.1799999997</v>
      </c>
      <c r="T386" s="142">
        <f t="shared" si="105"/>
        <v>2692.0753500432152</v>
      </c>
      <c r="U386" s="142">
        <f>MAX(U387:U388)</f>
        <v>7850.1239859649131</v>
      </c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</row>
    <row r="387" spans="1:45" s="148" customFormat="1" ht="36" customHeight="1" x14ac:dyDescent="0.25">
      <c r="A387" s="148">
        <v>1</v>
      </c>
      <c r="B387" s="143">
        <f>SUBTOTAL(103,$A$16:A387)</f>
        <v>345</v>
      </c>
      <c r="C387" s="144" t="s">
        <v>167</v>
      </c>
      <c r="D387" s="145">
        <v>1956</v>
      </c>
      <c r="E387" s="145"/>
      <c r="F387" s="146" t="s">
        <v>264</v>
      </c>
      <c r="G387" s="145">
        <v>2</v>
      </c>
      <c r="H387" s="145" t="s">
        <v>299</v>
      </c>
      <c r="I387" s="142">
        <v>456</v>
      </c>
      <c r="J387" s="142">
        <v>399</v>
      </c>
      <c r="K387" s="142">
        <v>399</v>
      </c>
      <c r="L387" s="165">
        <v>14</v>
      </c>
      <c r="M387" s="145" t="s">
        <v>262</v>
      </c>
      <c r="N387" s="145" t="s">
        <v>333</v>
      </c>
      <c r="O387" s="147" t="s">
        <v>971</v>
      </c>
      <c r="P387" s="142">
        <v>1327902.99</v>
      </c>
      <c r="Q387" s="142">
        <v>0</v>
      </c>
      <c r="R387" s="142">
        <v>0</v>
      </c>
      <c r="S387" s="142">
        <f>P387-Q387-R387</f>
        <v>1327902.99</v>
      </c>
      <c r="T387" s="142">
        <f t="shared" si="105"/>
        <v>2912.0679605263158</v>
      </c>
      <c r="U387" s="142">
        <f>V387</f>
        <v>7850.1239859649131</v>
      </c>
      <c r="V387" s="213">
        <f t="shared" ref="V387:V388" si="140">Y387+Z387+AA387+AB387+AC387+AF387+AH387+AJ387+AL387+AN387+AO387+AP387+AQ387+AR387</f>
        <v>7850.1239859649131</v>
      </c>
      <c r="W387" s="213">
        <f t="shared" ref="W387:W388" si="141">V387-T387</f>
        <v>4938.0560254385973</v>
      </c>
      <c r="X387" s="148" t="b">
        <f t="shared" ref="X387:X388" si="142">V387=U387</f>
        <v>1</v>
      </c>
      <c r="Y387" s="211">
        <v>0</v>
      </c>
      <c r="Z387" s="211">
        <v>0</v>
      </c>
      <c r="AA387" s="211">
        <v>0</v>
      </c>
      <c r="AB387" s="211">
        <v>0</v>
      </c>
      <c r="AC387" s="211">
        <v>0</v>
      </c>
      <c r="AD387" s="211">
        <v>0</v>
      </c>
      <c r="AE387" s="211">
        <v>0</v>
      </c>
      <c r="AF387" s="214">
        <v>0</v>
      </c>
      <c r="AG387" s="211">
        <v>401.44</v>
      </c>
      <c r="AH387" s="214">
        <f>8917.04*AG387/I387</f>
        <v>7850.1239859649131</v>
      </c>
      <c r="AI387" s="211">
        <v>0</v>
      </c>
      <c r="AJ387" s="211">
        <v>0</v>
      </c>
      <c r="AK387" s="211">
        <v>0</v>
      </c>
      <c r="AL387" s="214">
        <v>0</v>
      </c>
      <c r="AM387" s="211">
        <v>0</v>
      </c>
      <c r="AN387" s="211">
        <v>0</v>
      </c>
      <c r="AO387" s="214">
        <v>0</v>
      </c>
      <c r="AP387" s="211">
        <v>0</v>
      </c>
      <c r="AQ387" s="211">
        <v>0</v>
      </c>
      <c r="AR387" s="211">
        <v>0</v>
      </c>
      <c r="AS387" s="211"/>
    </row>
    <row r="388" spans="1:45" s="148" customFormat="1" ht="36" customHeight="1" x14ac:dyDescent="0.25">
      <c r="A388" s="148">
        <v>1</v>
      </c>
      <c r="B388" s="143">
        <f>SUBTOTAL(103,$A$16:A388)</f>
        <v>346</v>
      </c>
      <c r="C388" s="144" t="s">
        <v>1196</v>
      </c>
      <c r="D388" s="145">
        <v>1960</v>
      </c>
      <c r="E388" s="145"/>
      <c r="F388" s="146" t="s">
        <v>264</v>
      </c>
      <c r="G388" s="145">
        <v>2</v>
      </c>
      <c r="H388" s="145" t="s">
        <v>299</v>
      </c>
      <c r="I388" s="142">
        <v>701</v>
      </c>
      <c r="J388" s="142">
        <v>637</v>
      </c>
      <c r="K388" s="142">
        <v>637</v>
      </c>
      <c r="L388" s="165">
        <v>26</v>
      </c>
      <c r="M388" s="145" t="s">
        <v>262</v>
      </c>
      <c r="N388" s="145" t="s">
        <v>266</v>
      </c>
      <c r="O388" s="147" t="s">
        <v>971</v>
      </c>
      <c r="P388" s="142">
        <v>1786828.19</v>
      </c>
      <c r="Q388" s="142">
        <v>0</v>
      </c>
      <c r="R388" s="142">
        <v>0</v>
      </c>
      <c r="S388" s="142">
        <f>P388-Q388-R388</f>
        <v>1786828.19</v>
      </c>
      <c r="T388" s="142">
        <f t="shared" si="105"/>
        <v>2548.9703138373752</v>
      </c>
      <c r="U388" s="142">
        <v>4183.21</v>
      </c>
      <c r="V388" s="213">
        <f t="shared" si="140"/>
        <v>4183.21</v>
      </c>
      <c r="W388" s="213">
        <f t="shared" si="141"/>
        <v>1634.2396861626248</v>
      </c>
      <c r="X388" s="148" t="b">
        <f t="shared" si="142"/>
        <v>1</v>
      </c>
      <c r="Y388" s="211">
        <v>113.09</v>
      </c>
      <c r="Z388" s="211">
        <v>0</v>
      </c>
      <c r="AA388" s="211">
        <v>3259.66</v>
      </c>
      <c r="AB388" s="211">
        <v>0</v>
      </c>
      <c r="AC388" s="211">
        <v>810.46</v>
      </c>
      <c r="AD388" s="211">
        <v>0</v>
      </c>
      <c r="AE388" s="211">
        <v>0</v>
      </c>
      <c r="AF388" s="214">
        <v>0</v>
      </c>
      <c r="AG388" s="211">
        <v>0</v>
      </c>
      <c r="AH388" s="211">
        <v>0</v>
      </c>
      <c r="AI388" s="211">
        <v>0</v>
      </c>
      <c r="AJ388" s="211">
        <v>0</v>
      </c>
      <c r="AK388" s="211">
        <v>0</v>
      </c>
      <c r="AL388" s="214">
        <v>0</v>
      </c>
      <c r="AM388" s="211">
        <v>0</v>
      </c>
      <c r="AN388" s="211">
        <v>0</v>
      </c>
      <c r="AO388" s="214">
        <v>0</v>
      </c>
      <c r="AP388" s="211">
        <v>0</v>
      </c>
      <c r="AQ388" s="211">
        <v>0</v>
      </c>
      <c r="AR388" s="211">
        <v>0</v>
      </c>
      <c r="AS388" s="211"/>
    </row>
    <row r="389" spans="1:45" s="148" customFormat="1" ht="36" customHeight="1" x14ac:dyDescent="0.25">
      <c r="B389" s="144" t="s">
        <v>809</v>
      </c>
      <c r="C389" s="144"/>
      <c r="D389" s="145" t="s">
        <v>862</v>
      </c>
      <c r="E389" s="145" t="s">
        <v>862</v>
      </c>
      <c r="F389" s="145" t="s">
        <v>862</v>
      </c>
      <c r="G389" s="145" t="s">
        <v>862</v>
      </c>
      <c r="H389" s="145" t="s">
        <v>862</v>
      </c>
      <c r="I389" s="149">
        <f>I390</f>
        <v>407.9</v>
      </c>
      <c r="J389" s="149">
        <f>J390</f>
        <v>352.3</v>
      </c>
      <c r="K389" s="149">
        <f>K390</f>
        <v>352.3</v>
      </c>
      <c r="L389" s="210">
        <f>L390</f>
        <v>21</v>
      </c>
      <c r="M389" s="145" t="s">
        <v>862</v>
      </c>
      <c r="N389" s="145" t="s">
        <v>862</v>
      </c>
      <c r="O389" s="147" t="s">
        <v>862</v>
      </c>
      <c r="P389" s="142">
        <v>43566.44</v>
      </c>
      <c r="Q389" s="142">
        <f>Q390</f>
        <v>0</v>
      </c>
      <c r="R389" s="142">
        <f>R390</f>
        <v>0</v>
      </c>
      <c r="S389" s="142">
        <f>S390</f>
        <v>43566.44</v>
      </c>
      <c r="T389" s="142">
        <f t="shared" si="105"/>
        <v>106.80666830105419</v>
      </c>
      <c r="U389" s="142">
        <f>MAX(U390)</f>
        <v>106.80666830105419</v>
      </c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</row>
    <row r="390" spans="1:45" s="148" customFormat="1" ht="36" customHeight="1" x14ac:dyDescent="0.25">
      <c r="A390" s="148">
        <v>1</v>
      </c>
      <c r="B390" s="143">
        <f>SUBTOTAL(103,$A$16:A390)</f>
        <v>347</v>
      </c>
      <c r="C390" s="144" t="s">
        <v>166</v>
      </c>
      <c r="D390" s="145">
        <v>1954</v>
      </c>
      <c r="E390" s="145"/>
      <c r="F390" s="146" t="s">
        <v>264</v>
      </c>
      <c r="G390" s="145">
        <v>2</v>
      </c>
      <c r="H390" s="145" t="s">
        <v>300</v>
      </c>
      <c r="I390" s="142">
        <v>407.9</v>
      </c>
      <c r="J390" s="142">
        <v>352.3</v>
      </c>
      <c r="K390" s="142">
        <v>352.3</v>
      </c>
      <c r="L390" s="165">
        <v>21</v>
      </c>
      <c r="M390" s="145" t="s">
        <v>262</v>
      </c>
      <c r="N390" s="145" t="s">
        <v>263</v>
      </c>
      <c r="O390" s="147" t="s">
        <v>265</v>
      </c>
      <c r="P390" s="142">
        <v>43566.44</v>
      </c>
      <c r="Q390" s="142">
        <v>0</v>
      </c>
      <c r="R390" s="142">
        <v>0</v>
      </c>
      <c r="S390" s="142">
        <f>P390-Q390-R390</f>
        <v>43566.44</v>
      </c>
      <c r="T390" s="142">
        <f t="shared" si="105"/>
        <v>106.80666830105419</v>
      </c>
      <c r="U390" s="142">
        <v>106.80666830105419</v>
      </c>
      <c r="V390" s="213">
        <f>T390</f>
        <v>106.80666830105419</v>
      </c>
      <c r="W390" s="213">
        <f>V390-T390</f>
        <v>0</v>
      </c>
      <c r="X390" s="148" t="b">
        <f>V390=U390</f>
        <v>1</v>
      </c>
      <c r="Y390" s="211">
        <v>0</v>
      </c>
      <c r="Z390" s="211">
        <v>0</v>
      </c>
      <c r="AA390" s="211">
        <v>0</v>
      </c>
      <c r="AB390" s="211">
        <v>0</v>
      </c>
      <c r="AC390" s="211">
        <v>0</v>
      </c>
      <c r="AD390" s="211">
        <v>0</v>
      </c>
      <c r="AE390" s="211">
        <v>0</v>
      </c>
      <c r="AF390" s="214">
        <v>0</v>
      </c>
      <c r="AG390" s="211">
        <v>0</v>
      </c>
      <c r="AH390" s="211">
        <v>0</v>
      </c>
      <c r="AI390" s="211">
        <v>0</v>
      </c>
      <c r="AJ390" s="211">
        <v>0</v>
      </c>
      <c r="AK390" s="211">
        <v>0</v>
      </c>
      <c r="AL390" s="214">
        <v>0</v>
      </c>
      <c r="AM390" s="211">
        <v>0</v>
      </c>
      <c r="AN390" s="211">
        <v>0</v>
      </c>
      <c r="AO390" s="214">
        <v>0</v>
      </c>
      <c r="AP390" s="211">
        <v>0</v>
      </c>
      <c r="AQ390" s="211">
        <v>0</v>
      </c>
      <c r="AR390" s="211">
        <v>0</v>
      </c>
      <c r="AS390" s="211"/>
    </row>
    <row r="391" spans="1:45" s="148" customFormat="1" ht="36" customHeight="1" x14ac:dyDescent="0.25">
      <c r="B391" s="144" t="s">
        <v>808</v>
      </c>
      <c r="C391" s="144"/>
      <c r="D391" s="145" t="s">
        <v>862</v>
      </c>
      <c r="E391" s="145" t="s">
        <v>862</v>
      </c>
      <c r="F391" s="145" t="s">
        <v>862</v>
      </c>
      <c r="G391" s="145" t="s">
        <v>862</v>
      </c>
      <c r="H391" s="145" t="s">
        <v>862</v>
      </c>
      <c r="I391" s="149">
        <f>SUM(I392:I395)</f>
        <v>2253.2999999999997</v>
      </c>
      <c r="J391" s="149">
        <f>SUM(J392:J395)</f>
        <v>1874.1</v>
      </c>
      <c r="K391" s="149">
        <f>SUM(K392:K395)</f>
        <v>1874.1</v>
      </c>
      <c r="L391" s="210">
        <f>SUM(L392:L395)</f>
        <v>108</v>
      </c>
      <c r="M391" s="145" t="s">
        <v>862</v>
      </c>
      <c r="N391" s="145" t="s">
        <v>862</v>
      </c>
      <c r="O391" s="147" t="s">
        <v>862</v>
      </c>
      <c r="P391" s="149">
        <v>4166442.5</v>
      </c>
      <c r="Q391" s="149">
        <f>SUM(Q392:Q395)</f>
        <v>0</v>
      </c>
      <c r="R391" s="149">
        <f>SUM(R392:R395)</f>
        <v>0</v>
      </c>
      <c r="S391" s="149">
        <f>SUM(S392:S395)</f>
        <v>4166442.5</v>
      </c>
      <c r="T391" s="142">
        <f t="shared" si="105"/>
        <v>1849.0402964540897</v>
      </c>
      <c r="U391" s="142">
        <f>MAX(U392:U395)</f>
        <v>7297.422600512743</v>
      </c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</row>
    <row r="392" spans="1:45" s="148" customFormat="1" ht="36" customHeight="1" x14ac:dyDescent="0.25">
      <c r="A392" s="148">
        <v>1</v>
      </c>
      <c r="B392" s="143">
        <f>SUBTOTAL(103,$A$16:A392)</f>
        <v>348</v>
      </c>
      <c r="C392" s="144" t="s">
        <v>180</v>
      </c>
      <c r="D392" s="145">
        <v>1955</v>
      </c>
      <c r="E392" s="145"/>
      <c r="F392" s="146" t="s">
        <v>264</v>
      </c>
      <c r="G392" s="145">
        <v>2</v>
      </c>
      <c r="H392" s="145" t="s">
        <v>300</v>
      </c>
      <c r="I392" s="142">
        <v>545.6</v>
      </c>
      <c r="J392" s="142">
        <v>501.6</v>
      </c>
      <c r="K392" s="142">
        <v>501.6</v>
      </c>
      <c r="L392" s="165">
        <v>27</v>
      </c>
      <c r="M392" s="145" t="s">
        <v>262</v>
      </c>
      <c r="N392" s="145" t="s">
        <v>263</v>
      </c>
      <c r="O392" s="147" t="s">
        <v>265</v>
      </c>
      <c r="P392" s="142">
        <v>71741.72</v>
      </c>
      <c r="Q392" s="142">
        <v>0</v>
      </c>
      <c r="R392" s="142">
        <v>0</v>
      </c>
      <c r="S392" s="142">
        <f>P392-Q392-R392</f>
        <v>71741.72</v>
      </c>
      <c r="T392" s="142">
        <f t="shared" si="105"/>
        <v>131.49142228739004</v>
      </c>
      <c r="U392" s="142">
        <v>131.49142228739004</v>
      </c>
      <c r="V392" s="213">
        <f>T392</f>
        <v>131.49142228739004</v>
      </c>
      <c r="W392" s="213">
        <f t="shared" ref="W392:W395" si="143">V392-T392</f>
        <v>0</v>
      </c>
      <c r="X392" s="148" t="b">
        <f t="shared" ref="X392:X395" si="144">V392=U392</f>
        <v>1</v>
      </c>
      <c r="Y392" s="211">
        <v>0</v>
      </c>
      <c r="Z392" s="211">
        <v>0</v>
      </c>
      <c r="AA392" s="211">
        <v>0</v>
      </c>
      <c r="AB392" s="211">
        <v>0</v>
      </c>
      <c r="AC392" s="211">
        <v>0</v>
      </c>
      <c r="AD392" s="211">
        <v>0</v>
      </c>
      <c r="AE392" s="211">
        <v>0</v>
      </c>
      <c r="AF392" s="214">
        <v>0</v>
      </c>
      <c r="AG392" s="211">
        <v>0</v>
      </c>
      <c r="AH392" s="211">
        <v>0</v>
      </c>
      <c r="AI392" s="211">
        <v>0</v>
      </c>
      <c r="AJ392" s="211">
        <v>0</v>
      </c>
      <c r="AK392" s="211">
        <v>0</v>
      </c>
      <c r="AL392" s="214">
        <v>0</v>
      </c>
      <c r="AM392" s="211">
        <v>0</v>
      </c>
      <c r="AN392" s="211">
        <v>0</v>
      </c>
      <c r="AO392" s="214">
        <v>0</v>
      </c>
      <c r="AP392" s="211">
        <v>0</v>
      </c>
      <c r="AQ392" s="211">
        <v>0</v>
      </c>
      <c r="AR392" s="211">
        <v>0</v>
      </c>
      <c r="AS392" s="211"/>
    </row>
    <row r="393" spans="1:45" s="148" customFormat="1" ht="36" customHeight="1" x14ac:dyDescent="0.25">
      <c r="A393" s="148">
        <v>1</v>
      </c>
      <c r="B393" s="143">
        <f>SUBTOTAL(103,$A$16:A393)</f>
        <v>349</v>
      </c>
      <c r="C393" s="144" t="s">
        <v>1194</v>
      </c>
      <c r="D393" s="145">
        <v>1965</v>
      </c>
      <c r="E393" s="145"/>
      <c r="F393" s="146" t="s">
        <v>264</v>
      </c>
      <c r="G393" s="145">
        <v>2</v>
      </c>
      <c r="H393" s="145" t="s">
        <v>299</v>
      </c>
      <c r="I393" s="142">
        <v>527.5</v>
      </c>
      <c r="J393" s="142">
        <v>390.5</v>
      </c>
      <c r="K393" s="142">
        <v>390.5</v>
      </c>
      <c r="L393" s="165">
        <v>21</v>
      </c>
      <c r="M393" s="145" t="s">
        <v>262</v>
      </c>
      <c r="N393" s="145" t="s">
        <v>266</v>
      </c>
      <c r="O393" s="147" t="s">
        <v>1298</v>
      </c>
      <c r="P393" s="142">
        <v>1831950.75</v>
      </c>
      <c r="Q393" s="142">
        <v>0</v>
      </c>
      <c r="R393" s="142">
        <v>0</v>
      </c>
      <c r="S393" s="142">
        <f>P393-Q393-R393</f>
        <v>1831950.75</v>
      </c>
      <c r="T393" s="142">
        <f t="shared" si="105"/>
        <v>3472.8924170616115</v>
      </c>
      <c r="U393" s="142">
        <f t="shared" ref="U393:U394" si="145">V393</f>
        <v>5845.6469194312795</v>
      </c>
      <c r="V393" s="213">
        <f t="shared" ref="V393:V394" si="146">Y393+Z393+AA393+AB393+AC393+AF393+AH393+AJ393+AL393+AN393+AO393+AP393+AQ393+AR393</f>
        <v>5845.6469194312795</v>
      </c>
      <c r="W393" s="213">
        <f t="shared" si="143"/>
        <v>2372.754502369668</v>
      </c>
      <c r="X393" s="148" t="b">
        <f t="shared" si="144"/>
        <v>1</v>
      </c>
      <c r="Y393" s="211">
        <v>0</v>
      </c>
      <c r="Z393" s="211">
        <v>0</v>
      </c>
      <c r="AA393" s="211">
        <v>0</v>
      </c>
      <c r="AB393" s="211">
        <v>0</v>
      </c>
      <c r="AC393" s="211">
        <v>0</v>
      </c>
      <c r="AD393" s="211">
        <v>0</v>
      </c>
      <c r="AE393" s="211">
        <v>0</v>
      </c>
      <c r="AF393" s="214">
        <v>0</v>
      </c>
      <c r="AG393" s="211">
        <v>0</v>
      </c>
      <c r="AH393" s="211">
        <v>0</v>
      </c>
      <c r="AI393" s="211">
        <v>0</v>
      </c>
      <c r="AJ393" s="211">
        <v>0</v>
      </c>
      <c r="AK393" s="211">
        <v>437.5</v>
      </c>
      <c r="AL393" s="214">
        <f>7048.18*AK393/I393</f>
        <v>5845.6469194312795</v>
      </c>
      <c r="AM393" s="211">
        <v>0</v>
      </c>
      <c r="AN393" s="211">
        <v>0</v>
      </c>
      <c r="AO393" s="214">
        <v>0</v>
      </c>
      <c r="AP393" s="211">
        <v>0</v>
      </c>
      <c r="AQ393" s="211">
        <v>0</v>
      </c>
      <c r="AR393" s="211">
        <v>0</v>
      </c>
      <c r="AS393" s="211"/>
    </row>
    <row r="394" spans="1:45" s="148" customFormat="1" ht="36" customHeight="1" x14ac:dyDescent="0.25">
      <c r="A394" s="148">
        <v>1</v>
      </c>
      <c r="B394" s="143">
        <f>SUBTOTAL(103,$A$16:A394)</f>
        <v>350</v>
      </c>
      <c r="C394" s="144" t="s">
        <v>1195</v>
      </c>
      <c r="D394" s="145">
        <v>1963</v>
      </c>
      <c r="E394" s="145"/>
      <c r="F394" s="146" t="s">
        <v>264</v>
      </c>
      <c r="G394" s="145">
        <v>2</v>
      </c>
      <c r="H394" s="145" t="s">
        <v>299</v>
      </c>
      <c r="I394" s="142">
        <v>663.1</v>
      </c>
      <c r="J394" s="142">
        <v>609.9</v>
      </c>
      <c r="K394" s="142">
        <v>609.9</v>
      </c>
      <c r="L394" s="165">
        <v>42</v>
      </c>
      <c r="M394" s="145" t="s">
        <v>262</v>
      </c>
      <c r="N394" s="145" t="s">
        <v>266</v>
      </c>
      <c r="O394" s="147" t="s">
        <v>1298</v>
      </c>
      <c r="P394" s="142">
        <v>2207932.36</v>
      </c>
      <c r="Q394" s="142">
        <v>0</v>
      </c>
      <c r="R394" s="142">
        <v>0</v>
      </c>
      <c r="S394" s="142">
        <f>P394-Q394-R394</f>
        <v>2207932.36</v>
      </c>
      <c r="T394" s="142">
        <f t="shared" si="105"/>
        <v>3329.7125018850847</v>
      </c>
      <c r="U394" s="142">
        <f t="shared" si="145"/>
        <v>7297.422600512743</v>
      </c>
      <c r="V394" s="213">
        <f t="shared" si="146"/>
        <v>7297.422600512743</v>
      </c>
      <c r="W394" s="213">
        <f t="shared" si="143"/>
        <v>3967.7100986276582</v>
      </c>
      <c r="X394" s="148" t="b">
        <f t="shared" si="144"/>
        <v>1</v>
      </c>
      <c r="Y394" s="211">
        <v>0</v>
      </c>
      <c r="Z394" s="211">
        <v>0</v>
      </c>
      <c r="AA394" s="211">
        <v>0</v>
      </c>
      <c r="AB394" s="211">
        <v>0</v>
      </c>
      <c r="AC394" s="211">
        <v>0</v>
      </c>
      <c r="AD394" s="211">
        <v>0</v>
      </c>
      <c r="AE394" s="211">
        <v>0</v>
      </c>
      <c r="AF394" s="214">
        <v>0</v>
      </c>
      <c r="AG394" s="211">
        <v>542.66</v>
      </c>
      <c r="AH394" s="214">
        <f>8917.04*AG394/I394</f>
        <v>7297.422600512743</v>
      </c>
      <c r="AI394" s="211">
        <v>0</v>
      </c>
      <c r="AJ394" s="211">
        <v>0</v>
      </c>
      <c r="AK394" s="211">
        <v>0</v>
      </c>
      <c r="AL394" s="214">
        <v>0</v>
      </c>
      <c r="AM394" s="211">
        <v>0</v>
      </c>
      <c r="AN394" s="211">
        <v>0</v>
      </c>
      <c r="AO394" s="214">
        <v>0</v>
      </c>
      <c r="AP394" s="211">
        <v>0</v>
      </c>
      <c r="AQ394" s="211">
        <v>0</v>
      </c>
      <c r="AR394" s="211">
        <v>0</v>
      </c>
      <c r="AS394" s="211"/>
    </row>
    <row r="395" spans="1:45" s="148" customFormat="1" ht="36" customHeight="1" x14ac:dyDescent="0.25">
      <c r="A395" s="148">
        <v>1</v>
      </c>
      <c r="B395" s="143">
        <f>SUBTOTAL(103,$A$16:A395)</f>
        <v>351</v>
      </c>
      <c r="C395" s="144" t="s">
        <v>1533</v>
      </c>
      <c r="D395" s="145">
        <v>1976</v>
      </c>
      <c r="E395" s="145"/>
      <c r="F395" s="146" t="s">
        <v>1536</v>
      </c>
      <c r="G395" s="145">
        <v>2</v>
      </c>
      <c r="H395" s="145" t="s">
        <v>300</v>
      </c>
      <c r="I395" s="142">
        <v>517.1</v>
      </c>
      <c r="J395" s="142">
        <v>372.1</v>
      </c>
      <c r="K395" s="142">
        <v>372.1</v>
      </c>
      <c r="L395" s="165">
        <v>18</v>
      </c>
      <c r="M395" s="145" t="s">
        <v>262</v>
      </c>
      <c r="N395" s="145" t="s">
        <v>263</v>
      </c>
      <c r="O395" s="147" t="s">
        <v>265</v>
      </c>
      <c r="P395" s="142">
        <v>54817.67</v>
      </c>
      <c r="Q395" s="142">
        <v>0</v>
      </c>
      <c r="R395" s="142">
        <v>0</v>
      </c>
      <c r="S395" s="142">
        <f>P395-R395-Q395</f>
        <v>54817.67</v>
      </c>
      <c r="T395" s="142">
        <f t="shared" si="105"/>
        <v>106.00980467994584</v>
      </c>
      <c r="U395" s="142">
        <v>106.00980467994584</v>
      </c>
      <c r="V395" s="213">
        <f>T395</f>
        <v>106.00980467994584</v>
      </c>
      <c r="W395" s="213">
        <f t="shared" si="143"/>
        <v>0</v>
      </c>
      <c r="X395" s="148" t="b">
        <f t="shared" si="144"/>
        <v>1</v>
      </c>
      <c r="Y395" s="211">
        <v>0</v>
      </c>
      <c r="Z395" s="211">
        <v>0</v>
      </c>
      <c r="AA395" s="211">
        <v>0</v>
      </c>
      <c r="AB395" s="211">
        <v>0</v>
      </c>
      <c r="AC395" s="211">
        <v>0</v>
      </c>
      <c r="AD395" s="211">
        <v>0</v>
      </c>
      <c r="AE395" s="211">
        <v>0</v>
      </c>
      <c r="AF395" s="214">
        <v>0</v>
      </c>
      <c r="AG395" s="211">
        <v>0</v>
      </c>
      <c r="AH395" s="211">
        <v>0</v>
      </c>
      <c r="AI395" s="211">
        <v>0</v>
      </c>
      <c r="AJ395" s="211">
        <v>0</v>
      </c>
      <c r="AK395" s="211">
        <v>0</v>
      </c>
      <c r="AL395" s="214">
        <v>0</v>
      </c>
      <c r="AM395" s="211">
        <v>0</v>
      </c>
      <c r="AN395" s="211">
        <v>0</v>
      </c>
      <c r="AO395" s="214">
        <v>0</v>
      </c>
      <c r="AP395" s="211">
        <v>0</v>
      </c>
      <c r="AQ395" s="211">
        <v>0</v>
      </c>
      <c r="AR395" s="211">
        <v>0</v>
      </c>
      <c r="AS395" s="211"/>
    </row>
    <row r="396" spans="1:45" s="148" customFormat="1" ht="36" customHeight="1" x14ac:dyDescent="0.25">
      <c r="B396" s="144" t="s">
        <v>843</v>
      </c>
      <c r="C396" s="144"/>
      <c r="D396" s="145" t="s">
        <v>862</v>
      </c>
      <c r="E396" s="145" t="s">
        <v>862</v>
      </c>
      <c r="F396" s="145" t="s">
        <v>862</v>
      </c>
      <c r="G396" s="145" t="s">
        <v>862</v>
      </c>
      <c r="H396" s="145" t="s">
        <v>862</v>
      </c>
      <c r="I396" s="149">
        <f>I397</f>
        <v>829.4</v>
      </c>
      <c r="J396" s="149">
        <f>J397</f>
        <v>758.4</v>
      </c>
      <c r="K396" s="149">
        <f>K397</f>
        <v>758.4</v>
      </c>
      <c r="L396" s="210">
        <f>L397</f>
        <v>42</v>
      </c>
      <c r="M396" s="145" t="s">
        <v>862</v>
      </c>
      <c r="N396" s="145" t="s">
        <v>862</v>
      </c>
      <c r="O396" s="147" t="s">
        <v>862</v>
      </c>
      <c r="P396" s="142">
        <v>2786770.47</v>
      </c>
      <c r="Q396" s="142">
        <f>Q397</f>
        <v>0</v>
      </c>
      <c r="R396" s="142">
        <f>R397</f>
        <v>0</v>
      </c>
      <c r="S396" s="142">
        <f>S397</f>
        <v>2786770.47</v>
      </c>
      <c r="T396" s="142">
        <f t="shared" si="105"/>
        <v>3359.9836870026529</v>
      </c>
      <c r="U396" s="142">
        <f>MAX(U397)</f>
        <v>6954.7877909332055</v>
      </c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</row>
    <row r="397" spans="1:45" s="148" customFormat="1" ht="36" customHeight="1" x14ac:dyDescent="0.25">
      <c r="A397" s="148">
        <v>1</v>
      </c>
      <c r="B397" s="143">
        <f>SUBTOTAL(103,$A$16:A397)</f>
        <v>352</v>
      </c>
      <c r="C397" s="144" t="s">
        <v>1197</v>
      </c>
      <c r="D397" s="145">
        <v>1972</v>
      </c>
      <c r="E397" s="145">
        <v>2010</v>
      </c>
      <c r="F397" s="146" t="s">
        <v>264</v>
      </c>
      <c r="G397" s="145">
        <v>2</v>
      </c>
      <c r="H397" s="145" t="s">
        <v>299</v>
      </c>
      <c r="I397" s="142">
        <v>829.4</v>
      </c>
      <c r="J397" s="142">
        <v>758.4</v>
      </c>
      <c r="K397" s="142">
        <v>758.4</v>
      </c>
      <c r="L397" s="165">
        <v>42</v>
      </c>
      <c r="M397" s="145" t="s">
        <v>262</v>
      </c>
      <c r="N397" s="145" t="s">
        <v>266</v>
      </c>
      <c r="O397" s="147" t="s">
        <v>782</v>
      </c>
      <c r="P397" s="142">
        <v>2786770.47</v>
      </c>
      <c r="Q397" s="142">
        <v>0</v>
      </c>
      <c r="R397" s="142">
        <v>0</v>
      </c>
      <c r="S397" s="142">
        <f>P397-Q397-R397</f>
        <v>2786770.47</v>
      </c>
      <c r="T397" s="142">
        <f t="shared" ref="T397:T460" si="147">P397/I397</f>
        <v>3359.9836870026529</v>
      </c>
      <c r="U397" s="142">
        <f>V397</f>
        <v>6954.7877909332055</v>
      </c>
      <c r="V397" s="213">
        <f>Y397+Z397+AA397+AB397+AC397+AF397+AH397+AJ397+AL397+AN397+AO397+AP397+AQ397+AR397</f>
        <v>6954.7877909332055</v>
      </c>
      <c r="W397" s="213">
        <f>V397-T397</f>
        <v>3594.8041039305526</v>
      </c>
      <c r="X397" s="148" t="b">
        <f>V397=U397</f>
        <v>1</v>
      </c>
      <c r="Y397" s="211">
        <v>0</v>
      </c>
      <c r="Z397" s="211">
        <v>0</v>
      </c>
      <c r="AA397" s="211">
        <v>0</v>
      </c>
      <c r="AB397" s="211">
        <v>0</v>
      </c>
      <c r="AC397" s="211">
        <v>0</v>
      </c>
      <c r="AD397" s="211">
        <v>0</v>
      </c>
      <c r="AE397" s="211">
        <v>0</v>
      </c>
      <c r="AF397" s="214">
        <v>0</v>
      </c>
      <c r="AG397" s="211">
        <v>0</v>
      </c>
      <c r="AH397" s="211">
        <v>0</v>
      </c>
      <c r="AI397" s="211">
        <v>0</v>
      </c>
      <c r="AJ397" s="211">
        <v>0</v>
      </c>
      <c r="AK397" s="211">
        <v>818.41</v>
      </c>
      <c r="AL397" s="214">
        <f>7048.18*AK397/I397</f>
        <v>6954.7877909332055</v>
      </c>
      <c r="AM397" s="211">
        <v>0</v>
      </c>
      <c r="AN397" s="211">
        <v>0</v>
      </c>
      <c r="AO397" s="214">
        <v>0</v>
      </c>
      <c r="AP397" s="211">
        <v>0</v>
      </c>
      <c r="AQ397" s="211">
        <v>0</v>
      </c>
      <c r="AR397" s="211">
        <v>0</v>
      </c>
      <c r="AS397" s="211"/>
    </row>
    <row r="398" spans="1:45" s="148" customFormat="1" ht="36" customHeight="1" x14ac:dyDescent="0.25">
      <c r="B398" s="144" t="s">
        <v>810</v>
      </c>
      <c r="C398" s="215"/>
      <c r="D398" s="145" t="s">
        <v>862</v>
      </c>
      <c r="E398" s="145" t="s">
        <v>862</v>
      </c>
      <c r="F398" s="145" t="s">
        <v>862</v>
      </c>
      <c r="G398" s="145" t="s">
        <v>862</v>
      </c>
      <c r="H398" s="145" t="s">
        <v>862</v>
      </c>
      <c r="I398" s="149">
        <f>SUM(I399:I405)</f>
        <v>10312.24</v>
      </c>
      <c r="J398" s="149">
        <f>SUM(J399:J405)</f>
        <v>9429.44</v>
      </c>
      <c r="K398" s="149">
        <f>SUM(K399:K405)</f>
        <v>8532.14</v>
      </c>
      <c r="L398" s="210">
        <f>SUM(L399:L405)</f>
        <v>425</v>
      </c>
      <c r="M398" s="145" t="s">
        <v>862</v>
      </c>
      <c r="N398" s="145" t="s">
        <v>862</v>
      </c>
      <c r="O398" s="147" t="s">
        <v>862</v>
      </c>
      <c r="P398" s="142">
        <v>8480737.0799999982</v>
      </c>
      <c r="Q398" s="142">
        <f>SUM(Q399:Q405)</f>
        <v>0</v>
      </c>
      <c r="R398" s="142">
        <f>SUM(R399:R405)</f>
        <v>0</v>
      </c>
      <c r="S398" s="142">
        <f>SUM(S399:S405)</f>
        <v>8480737.0799999982</v>
      </c>
      <c r="T398" s="142">
        <f t="shared" si="147"/>
        <v>822.39523905572389</v>
      </c>
      <c r="U398" s="142">
        <f>MAX(U399:U405)</f>
        <v>6573.6612408586943</v>
      </c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</row>
    <row r="399" spans="1:45" s="148" customFormat="1" ht="36" customHeight="1" x14ac:dyDescent="0.25">
      <c r="A399" s="148">
        <v>1</v>
      </c>
      <c r="B399" s="143">
        <f>SUBTOTAL(103,$A$16:A399)</f>
        <v>353</v>
      </c>
      <c r="C399" s="144" t="s">
        <v>75</v>
      </c>
      <c r="D399" s="145">
        <v>1950</v>
      </c>
      <c r="E399" s="145"/>
      <c r="F399" s="146" t="s">
        <v>264</v>
      </c>
      <c r="G399" s="145">
        <v>3</v>
      </c>
      <c r="H399" s="145" t="s">
        <v>299</v>
      </c>
      <c r="I399" s="142">
        <v>847.8</v>
      </c>
      <c r="J399" s="142">
        <v>766.9</v>
      </c>
      <c r="K399" s="142">
        <v>663.2</v>
      </c>
      <c r="L399" s="165">
        <v>20</v>
      </c>
      <c r="M399" s="145" t="s">
        <v>262</v>
      </c>
      <c r="N399" s="145" t="s">
        <v>266</v>
      </c>
      <c r="O399" s="147" t="s">
        <v>272</v>
      </c>
      <c r="P399" s="142">
        <v>2519278.3999999994</v>
      </c>
      <c r="Q399" s="142">
        <v>0</v>
      </c>
      <c r="R399" s="142">
        <v>0</v>
      </c>
      <c r="S399" s="142">
        <f t="shared" ref="S399:S405" si="148">P399-Q399-R399</f>
        <v>2519278.3999999994</v>
      </c>
      <c r="T399" s="142">
        <f t="shared" si="147"/>
        <v>2971.548006605331</v>
      </c>
      <c r="U399" s="142">
        <f t="shared" ref="U399:U400" si="149">V399</f>
        <v>6573.6612408586943</v>
      </c>
      <c r="V399" s="213">
        <f t="shared" ref="V399:V402" si="150">Y399+Z399+AA399+AB399+AC399+AF399+AH399+AJ399+AL399+AN399+AO399+AP399+AQ399+AR399</f>
        <v>6573.6612408586943</v>
      </c>
      <c r="W399" s="213">
        <f t="shared" ref="W399:W405" si="151">V399-T399</f>
        <v>3602.1132342533633</v>
      </c>
      <c r="X399" s="148" t="b">
        <f t="shared" ref="X399:X405" si="152">V399=U399</f>
        <v>1</v>
      </c>
      <c r="Y399" s="211">
        <v>0</v>
      </c>
      <c r="Z399" s="211">
        <v>0</v>
      </c>
      <c r="AA399" s="211">
        <v>0</v>
      </c>
      <c r="AB399" s="211">
        <v>0</v>
      </c>
      <c r="AC399" s="211">
        <v>0</v>
      </c>
      <c r="AD399" s="211">
        <v>0</v>
      </c>
      <c r="AE399" s="211">
        <v>0</v>
      </c>
      <c r="AF399" s="214">
        <v>0</v>
      </c>
      <c r="AG399" s="211">
        <v>625</v>
      </c>
      <c r="AH399" s="214">
        <f>8917.04*AG399/I399</f>
        <v>6573.6612408586943</v>
      </c>
      <c r="AI399" s="211">
        <v>0</v>
      </c>
      <c r="AJ399" s="211">
        <v>0</v>
      </c>
      <c r="AK399" s="211">
        <v>0</v>
      </c>
      <c r="AL399" s="214">
        <v>0</v>
      </c>
      <c r="AM399" s="211">
        <v>0</v>
      </c>
      <c r="AN399" s="211">
        <v>0</v>
      </c>
      <c r="AO399" s="214">
        <v>0</v>
      </c>
      <c r="AP399" s="211">
        <v>0</v>
      </c>
      <c r="AQ399" s="211">
        <v>0</v>
      </c>
      <c r="AR399" s="211">
        <v>0</v>
      </c>
      <c r="AS399" s="211"/>
    </row>
    <row r="400" spans="1:45" s="148" customFormat="1" ht="36" customHeight="1" x14ac:dyDescent="0.25">
      <c r="A400" s="148">
        <v>1</v>
      </c>
      <c r="B400" s="143">
        <f>SUBTOTAL(103,$A$16:A400)</f>
        <v>354</v>
      </c>
      <c r="C400" s="144" t="s">
        <v>74</v>
      </c>
      <c r="D400" s="145">
        <v>1963</v>
      </c>
      <c r="E400" s="145"/>
      <c r="F400" s="146" t="s">
        <v>264</v>
      </c>
      <c r="G400" s="145">
        <v>4</v>
      </c>
      <c r="H400" s="145" t="s">
        <v>299</v>
      </c>
      <c r="I400" s="142">
        <v>1600.4</v>
      </c>
      <c r="J400" s="142">
        <v>1253</v>
      </c>
      <c r="K400" s="142">
        <v>1210.5999999999999</v>
      </c>
      <c r="L400" s="165">
        <v>54</v>
      </c>
      <c r="M400" s="145" t="s">
        <v>262</v>
      </c>
      <c r="N400" s="145" t="s">
        <v>266</v>
      </c>
      <c r="O400" s="147" t="s">
        <v>273</v>
      </c>
      <c r="P400" s="142">
        <v>2316768.9099999997</v>
      </c>
      <c r="Q400" s="142">
        <v>0</v>
      </c>
      <c r="R400" s="142">
        <v>0</v>
      </c>
      <c r="S400" s="142">
        <f t="shared" si="148"/>
        <v>2316768.9099999997</v>
      </c>
      <c r="T400" s="142">
        <f t="shared" si="147"/>
        <v>1447.6186640839787</v>
      </c>
      <c r="U400" s="142">
        <f t="shared" si="149"/>
        <v>2742.9760009997503</v>
      </c>
      <c r="V400" s="213">
        <f t="shared" si="150"/>
        <v>2742.9760009997503</v>
      </c>
      <c r="W400" s="213">
        <f t="shared" si="151"/>
        <v>1295.3573369157716</v>
      </c>
      <c r="X400" s="148" t="b">
        <f t="shared" si="152"/>
        <v>1</v>
      </c>
      <c r="Y400" s="211">
        <v>0</v>
      </c>
      <c r="Z400" s="211">
        <v>0</v>
      </c>
      <c r="AA400" s="211">
        <v>0</v>
      </c>
      <c r="AB400" s="211">
        <v>0</v>
      </c>
      <c r="AC400" s="211">
        <v>0</v>
      </c>
      <c r="AD400" s="211">
        <v>0</v>
      </c>
      <c r="AE400" s="211">
        <v>0</v>
      </c>
      <c r="AF400" s="214">
        <v>0</v>
      </c>
      <c r="AG400" s="211">
        <v>492.3</v>
      </c>
      <c r="AH400" s="214">
        <f>8917.04*AG400/I400</f>
        <v>2742.9760009997503</v>
      </c>
      <c r="AI400" s="211">
        <v>0</v>
      </c>
      <c r="AJ400" s="211">
        <v>0</v>
      </c>
      <c r="AK400" s="211">
        <v>0</v>
      </c>
      <c r="AL400" s="214">
        <v>0</v>
      </c>
      <c r="AM400" s="211">
        <v>0</v>
      </c>
      <c r="AN400" s="211">
        <v>0</v>
      </c>
      <c r="AO400" s="214">
        <v>0</v>
      </c>
      <c r="AP400" s="211">
        <v>0</v>
      </c>
      <c r="AQ400" s="211">
        <v>0</v>
      </c>
      <c r="AR400" s="211">
        <v>0</v>
      </c>
      <c r="AS400" s="211"/>
    </row>
    <row r="401" spans="1:45" s="148" customFormat="1" ht="36" customHeight="1" x14ac:dyDescent="0.25">
      <c r="A401" s="148">
        <v>1</v>
      </c>
      <c r="B401" s="143">
        <f>SUBTOTAL(103,$A$16:A401)</f>
        <v>355</v>
      </c>
      <c r="C401" s="144" t="s">
        <v>76</v>
      </c>
      <c r="D401" s="145">
        <v>1948</v>
      </c>
      <c r="E401" s="145"/>
      <c r="F401" s="146" t="s">
        <v>264</v>
      </c>
      <c r="G401" s="145">
        <v>4</v>
      </c>
      <c r="H401" s="145" t="s">
        <v>308</v>
      </c>
      <c r="I401" s="142">
        <v>1954.5</v>
      </c>
      <c r="J401" s="142">
        <v>1781</v>
      </c>
      <c r="K401" s="142">
        <v>1514.3</v>
      </c>
      <c r="L401" s="165">
        <v>58</v>
      </c>
      <c r="M401" s="145" t="s">
        <v>262</v>
      </c>
      <c r="N401" s="145" t="s">
        <v>266</v>
      </c>
      <c r="O401" s="147" t="s">
        <v>274</v>
      </c>
      <c r="P401" s="142">
        <v>132502.74</v>
      </c>
      <c r="Q401" s="142">
        <v>0</v>
      </c>
      <c r="R401" s="142">
        <v>0</v>
      </c>
      <c r="S401" s="142">
        <f t="shared" si="148"/>
        <v>132502.74</v>
      </c>
      <c r="T401" s="142">
        <f t="shared" si="147"/>
        <v>67.793676132003071</v>
      </c>
      <c r="U401" s="142">
        <v>67.793676132003071</v>
      </c>
      <c r="V401" s="213">
        <f>T401</f>
        <v>67.793676132003071</v>
      </c>
      <c r="W401" s="213">
        <f t="shared" si="151"/>
        <v>0</v>
      </c>
      <c r="X401" s="148" t="b">
        <f t="shared" si="152"/>
        <v>1</v>
      </c>
      <c r="Y401" s="211">
        <v>0</v>
      </c>
      <c r="Z401" s="211">
        <v>0</v>
      </c>
      <c r="AA401" s="211">
        <v>0</v>
      </c>
      <c r="AB401" s="211">
        <v>0</v>
      </c>
      <c r="AC401" s="211">
        <v>0</v>
      </c>
      <c r="AD401" s="211">
        <v>0</v>
      </c>
      <c r="AE401" s="211">
        <v>0</v>
      </c>
      <c r="AF401" s="214">
        <v>0</v>
      </c>
      <c r="AG401" s="211">
        <v>0</v>
      </c>
      <c r="AH401" s="211">
        <v>0</v>
      </c>
      <c r="AI401" s="211">
        <v>0</v>
      </c>
      <c r="AJ401" s="211">
        <v>0</v>
      </c>
      <c r="AK401" s="211">
        <v>0</v>
      </c>
      <c r="AL401" s="214">
        <v>0</v>
      </c>
      <c r="AM401" s="211">
        <v>0</v>
      </c>
      <c r="AN401" s="211">
        <v>0</v>
      </c>
      <c r="AO401" s="214">
        <v>0</v>
      </c>
      <c r="AP401" s="211">
        <v>0</v>
      </c>
      <c r="AQ401" s="211">
        <v>0</v>
      </c>
      <c r="AR401" s="211">
        <v>0</v>
      </c>
      <c r="AS401" s="211"/>
    </row>
    <row r="402" spans="1:45" s="148" customFormat="1" ht="36" customHeight="1" x14ac:dyDescent="0.25">
      <c r="A402" s="148">
        <v>1</v>
      </c>
      <c r="B402" s="143">
        <f>SUBTOTAL(103,$A$16:A402)</f>
        <v>356</v>
      </c>
      <c r="C402" s="144" t="s">
        <v>1198</v>
      </c>
      <c r="D402" s="145">
        <v>1974</v>
      </c>
      <c r="E402" s="145"/>
      <c r="F402" s="146" t="s">
        <v>264</v>
      </c>
      <c r="G402" s="145">
        <v>5</v>
      </c>
      <c r="H402" s="145" t="s">
        <v>299</v>
      </c>
      <c r="I402" s="142">
        <v>3906.04</v>
      </c>
      <c r="J402" s="142">
        <v>3790.94</v>
      </c>
      <c r="K402" s="142">
        <v>3406.44</v>
      </c>
      <c r="L402" s="165">
        <v>200</v>
      </c>
      <c r="M402" s="145" t="s">
        <v>262</v>
      </c>
      <c r="N402" s="145" t="s">
        <v>266</v>
      </c>
      <c r="O402" s="147" t="s">
        <v>1297</v>
      </c>
      <c r="P402" s="142">
        <v>3299628.9099999997</v>
      </c>
      <c r="Q402" s="142">
        <v>0</v>
      </c>
      <c r="R402" s="142">
        <v>0</v>
      </c>
      <c r="S402" s="142">
        <f t="shared" si="148"/>
        <v>3299628.9099999997</v>
      </c>
      <c r="T402" s="142">
        <f t="shared" si="147"/>
        <v>844.75041474229647</v>
      </c>
      <c r="U402" s="142">
        <f>V402</f>
        <v>2226.1781052933406</v>
      </c>
      <c r="V402" s="213">
        <f t="shared" si="150"/>
        <v>2226.1781052933406</v>
      </c>
      <c r="W402" s="213">
        <f t="shared" si="151"/>
        <v>1381.4276905510442</v>
      </c>
      <c r="X402" s="148" t="b">
        <f t="shared" si="152"/>
        <v>1</v>
      </c>
      <c r="Y402" s="211">
        <v>0</v>
      </c>
      <c r="Z402" s="211">
        <v>0</v>
      </c>
      <c r="AA402" s="211">
        <v>0</v>
      </c>
      <c r="AB402" s="211">
        <v>0</v>
      </c>
      <c r="AC402" s="211">
        <v>0</v>
      </c>
      <c r="AD402" s="211">
        <v>0</v>
      </c>
      <c r="AE402" s="211">
        <v>0</v>
      </c>
      <c r="AF402" s="214">
        <v>0</v>
      </c>
      <c r="AG402" s="211">
        <v>975.16</v>
      </c>
      <c r="AH402" s="214">
        <f>8917.04*AG402/I402</f>
        <v>2226.1781052933406</v>
      </c>
      <c r="AI402" s="211">
        <v>0</v>
      </c>
      <c r="AJ402" s="211">
        <v>0</v>
      </c>
      <c r="AK402" s="211">
        <v>0</v>
      </c>
      <c r="AL402" s="214">
        <v>0</v>
      </c>
      <c r="AM402" s="211">
        <v>0</v>
      </c>
      <c r="AN402" s="211">
        <v>0</v>
      </c>
      <c r="AO402" s="214">
        <v>0</v>
      </c>
      <c r="AP402" s="211">
        <v>0</v>
      </c>
      <c r="AQ402" s="211">
        <v>0</v>
      </c>
      <c r="AR402" s="211">
        <v>0</v>
      </c>
      <c r="AS402" s="211"/>
    </row>
    <row r="403" spans="1:45" s="148" customFormat="1" ht="36" customHeight="1" x14ac:dyDescent="0.25">
      <c r="A403" s="148">
        <v>1</v>
      </c>
      <c r="B403" s="143">
        <f>SUBTOTAL(103,$A$16:A403)</f>
        <v>357</v>
      </c>
      <c r="C403" s="144" t="s">
        <v>79</v>
      </c>
      <c r="D403" s="145">
        <v>1962</v>
      </c>
      <c r="E403" s="145"/>
      <c r="F403" s="146" t="s">
        <v>264</v>
      </c>
      <c r="G403" s="145">
        <v>2</v>
      </c>
      <c r="H403" s="145" t="s">
        <v>299</v>
      </c>
      <c r="I403" s="142">
        <v>355.8</v>
      </c>
      <c r="J403" s="142">
        <v>326.10000000000002</v>
      </c>
      <c r="K403" s="142">
        <v>326.10000000000002</v>
      </c>
      <c r="L403" s="165">
        <v>21</v>
      </c>
      <c r="M403" s="145" t="s">
        <v>262</v>
      </c>
      <c r="N403" s="145" t="s">
        <v>263</v>
      </c>
      <c r="O403" s="147" t="s">
        <v>265</v>
      </c>
      <c r="P403" s="142">
        <v>60672.79</v>
      </c>
      <c r="Q403" s="142">
        <v>0</v>
      </c>
      <c r="R403" s="142">
        <v>0</v>
      </c>
      <c r="S403" s="142">
        <f t="shared" si="148"/>
        <v>60672.79</v>
      </c>
      <c r="T403" s="142">
        <f t="shared" si="147"/>
        <v>170.52498594716133</v>
      </c>
      <c r="U403" s="142">
        <v>170.52498594716133</v>
      </c>
      <c r="V403" s="213">
        <f t="shared" ref="V403:V405" si="153">T403</f>
        <v>170.52498594716133</v>
      </c>
      <c r="W403" s="213">
        <f t="shared" si="151"/>
        <v>0</v>
      </c>
      <c r="X403" s="148" t="b">
        <f t="shared" si="152"/>
        <v>1</v>
      </c>
      <c r="Y403" s="211">
        <v>0</v>
      </c>
      <c r="Z403" s="211">
        <v>0</v>
      </c>
      <c r="AA403" s="211">
        <v>0</v>
      </c>
      <c r="AB403" s="211">
        <v>0</v>
      </c>
      <c r="AC403" s="211">
        <v>0</v>
      </c>
      <c r="AD403" s="211">
        <v>0</v>
      </c>
      <c r="AE403" s="211">
        <v>0</v>
      </c>
      <c r="AF403" s="214">
        <v>0</v>
      </c>
      <c r="AG403" s="211">
        <v>0</v>
      </c>
      <c r="AH403" s="211">
        <v>0</v>
      </c>
      <c r="AI403" s="211">
        <v>0</v>
      </c>
      <c r="AJ403" s="211">
        <v>0</v>
      </c>
      <c r="AK403" s="211">
        <v>0</v>
      </c>
      <c r="AL403" s="214">
        <v>0</v>
      </c>
      <c r="AM403" s="211">
        <v>0</v>
      </c>
      <c r="AN403" s="211">
        <v>0</v>
      </c>
      <c r="AO403" s="214">
        <v>0</v>
      </c>
      <c r="AP403" s="211">
        <v>0</v>
      </c>
      <c r="AQ403" s="211">
        <v>0</v>
      </c>
      <c r="AR403" s="211">
        <v>0</v>
      </c>
      <c r="AS403" s="211"/>
    </row>
    <row r="404" spans="1:45" s="148" customFormat="1" ht="36" customHeight="1" x14ac:dyDescent="0.25">
      <c r="A404" s="148">
        <v>1</v>
      </c>
      <c r="B404" s="143">
        <f>SUBTOTAL(103,$A$16:A404)</f>
        <v>358</v>
      </c>
      <c r="C404" s="144" t="s">
        <v>80</v>
      </c>
      <c r="D404" s="145">
        <v>1964</v>
      </c>
      <c r="E404" s="145"/>
      <c r="F404" s="146" t="s">
        <v>264</v>
      </c>
      <c r="G404" s="145">
        <v>2</v>
      </c>
      <c r="H404" s="145" t="s">
        <v>299</v>
      </c>
      <c r="I404" s="142">
        <v>651.6</v>
      </c>
      <c r="J404" s="142">
        <v>628.9</v>
      </c>
      <c r="K404" s="142">
        <v>628.9</v>
      </c>
      <c r="L404" s="165">
        <v>42</v>
      </c>
      <c r="M404" s="145" t="s">
        <v>262</v>
      </c>
      <c r="N404" s="145" t="s">
        <v>263</v>
      </c>
      <c r="O404" s="147" t="s">
        <v>265</v>
      </c>
      <c r="P404" s="142">
        <v>60672.79</v>
      </c>
      <c r="Q404" s="142">
        <v>0</v>
      </c>
      <c r="R404" s="142">
        <v>0</v>
      </c>
      <c r="S404" s="142">
        <f t="shared" si="148"/>
        <v>60672.79</v>
      </c>
      <c r="T404" s="142">
        <f t="shared" si="147"/>
        <v>93.113551258440765</v>
      </c>
      <c r="U404" s="142">
        <v>93.113551258440765</v>
      </c>
      <c r="V404" s="213">
        <f t="shared" si="153"/>
        <v>93.113551258440765</v>
      </c>
      <c r="W404" s="213">
        <f t="shared" si="151"/>
        <v>0</v>
      </c>
      <c r="X404" s="148" t="b">
        <f t="shared" si="152"/>
        <v>1</v>
      </c>
      <c r="Y404" s="211">
        <v>0</v>
      </c>
      <c r="Z404" s="211">
        <v>0</v>
      </c>
      <c r="AA404" s="211">
        <v>0</v>
      </c>
      <c r="AB404" s="211">
        <v>0</v>
      </c>
      <c r="AC404" s="211">
        <v>0</v>
      </c>
      <c r="AD404" s="211">
        <v>0</v>
      </c>
      <c r="AE404" s="211">
        <v>0</v>
      </c>
      <c r="AF404" s="214">
        <v>0</v>
      </c>
      <c r="AG404" s="211">
        <v>0</v>
      </c>
      <c r="AH404" s="211">
        <v>0</v>
      </c>
      <c r="AI404" s="211">
        <v>0</v>
      </c>
      <c r="AJ404" s="211">
        <v>0</v>
      </c>
      <c r="AK404" s="211">
        <v>0</v>
      </c>
      <c r="AL404" s="214">
        <v>0</v>
      </c>
      <c r="AM404" s="211">
        <v>0</v>
      </c>
      <c r="AN404" s="211">
        <v>0</v>
      </c>
      <c r="AO404" s="214">
        <v>0</v>
      </c>
      <c r="AP404" s="211">
        <v>0</v>
      </c>
      <c r="AQ404" s="211">
        <v>0</v>
      </c>
      <c r="AR404" s="211">
        <v>0</v>
      </c>
      <c r="AS404" s="211"/>
    </row>
    <row r="405" spans="1:45" s="148" customFormat="1" ht="36" customHeight="1" x14ac:dyDescent="0.25">
      <c r="A405" s="148">
        <v>1</v>
      </c>
      <c r="B405" s="143">
        <f>SUBTOTAL(103,$A$16:A405)</f>
        <v>359</v>
      </c>
      <c r="C405" s="144" t="s">
        <v>1634</v>
      </c>
      <c r="D405" s="145">
        <v>1953</v>
      </c>
      <c r="E405" s="145"/>
      <c r="F405" s="146" t="s">
        <v>264</v>
      </c>
      <c r="G405" s="145">
        <v>2</v>
      </c>
      <c r="H405" s="145" t="s">
        <v>308</v>
      </c>
      <c r="I405" s="142">
        <v>996.1</v>
      </c>
      <c r="J405" s="142">
        <v>882.6</v>
      </c>
      <c r="K405" s="142">
        <v>782.6</v>
      </c>
      <c r="L405" s="165">
        <v>30</v>
      </c>
      <c r="M405" s="145" t="s">
        <v>262</v>
      </c>
      <c r="N405" s="145" t="s">
        <v>263</v>
      </c>
      <c r="O405" s="147" t="s">
        <v>265</v>
      </c>
      <c r="P405" s="142">
        <v>91212.54</v>
      </c>
      <c r="Q405" s="142">
        <v>0</v>
      </c>
      <c r="R405" s="142">
        <v>0</v>
      </c>
      <c r="S405" s="142">
        <f t="shared" si="148"/>
        <v>91212.54</v>
      </c>
      <c r="T405" s="142">
        <f t="shared" si="147"/>
        <v>91.569661680554148</v>
      </c>
      <c r="U405" s="142">
        <v>91.569661680554148</v>
      </c>
      <c r="V405" s="213">
        <f t="shared" si="153"/>
        <v>91.569661680554148</v>
      </c>
      <c r="W405" s="213">
        <f t="shared" si="151"/>
        <v>0</v>
      </c>
      <c r="X405" s="148" t="b">
        <f t="shared" si="152"/>
        <v>1</v>
      </c>
      <c r="Y405" s="211">
        <v>0</v>
      </c>
      <c r="Z405" s="211">
        <v>0</v>
      </c>
      <c r="AA405" s="211">
        <v>0</v>
      </c>
      <c r="AB405" s="211">
        <v>0</v>
      </c>
      <c r="AC405" s="211">
        <v>0</v>
      </c>
      <c r="AD405" s="211">
        <v>0</v>
      </c>
      <c r="AE405" s="211">
        <v>0</v>
      </c>
      <c r="AF405" s="214">
        <v>0</v>
      </c>
      <c r="AG405" s="211">
        <v>0</v>
      </c>
      <c r="AH405" s="211">
        <v>0</v>
      </c>
      <c r="AI405" s="211">
        <v>0</v>
      </c>
      <c r="AJ405" s="211">
        <v>0</v>
      </c>
      <c r="AK405" s="211">
        <v>0</v>
      </c>
      <c r="AL405" s="214">
        <v>0</v>
      </c>
      <c r="AM405" s="211">
        <v>0</v>
      </c>
      <c r="AN405" s="211">
        <v>0</v>
      </c>
      <c r="AO405" s="214">
        <v>0</v>
      </c>
      <c r="AP405" s="211">
        <v>0</v>
      </c>
      <c r="AQ405" s="211">
        <v>0</v>
      </c>
      <c r="AR405" s="211">
        <v>0</v>
      </c>
      <c r="AS405" s="211"/>
    </row>
    <row r="406" spans="1:45" s="148" customFormat="1" ht="36" customHeight="1" x14ac:dyDescent="0.25">
      <c r="B406" s="144" t="s">
        <v>811</v>
      </c>
      <c r="C406" s="144"/>
      <c r="D406" s="145" t="s">
        <v>862</v>
      </c>
      <c r="E406" s="145" t="s">
        <v>862</v>
      </c>
      <c r="F406" s="145" t="s">
        <v>862</v>
      </c>
      <c r="G406" s="145" t="s">
        <v>862</v>
      </c>
      <c r="H406" s="145" t="s">
        <v>862</v>
      </c>
      <c r="I406" s="149">
        <f>I407</f>
        <v>613</v>
      </c>
      <c r="J406" s="149">
        <f>J407</f>
        <v>386</v>
      </c>
      <c r="K406" s="149">
        <f>K407</f>
        <v>386</v>
      </c>
      <c r="L406" s="210">
        <f>L407</f>
        <v>32</v>
      </c>
      <c r="M406" s="145" t="s">
        <v>862</v>
      </c>
      <c r="N406" s="145" t="s">
        <v>862</v>
      </c>
      <c r="O406" s="147" t="s">
        <v>862</v>
      </c>
      <c r="P406" s="142">
        <v>2358530.46</v>
      </c>
      <c r="Q406" s="142">
        <f>Q407</f>
        <v>0</v>
      </c>
      <c r="R406" s="142">
        <f>R407</f>
        <v>0</v>
      </c>
      <c r="S406" s="142">
        <f>S407</f>
        <v>2358530.46</v>
      </c>
      <c r="T406" s="142">
        <f t="shared" si="147"/>
        <v>3847.521141924959</v>
      </c>
      <c r="U406" s="142">
        <f>MAX(U407)</f>
        <v>7858.7779119086463</v>
      </c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</row>
    <row r="407" spans="1:45" s="148" customFormat="1" ht="36" customHeight="1" x14ac:dyDescent="0.25">
      <c r="A407" s="148">
        <v>1</v>
      </c>
      <c r="B407" s="143">
        <f>SUBTOTAL(103,$A$16:A407)</f>
        <v>360</v>
      </c>
      <c r="C407" s="144" t="s">
        <v>77</v>
      </c>
      <c r="D407" s="145">
        <v>1966</v>
      </c>
      <c r="E407" s="145"/>
      <c r="F407" s="146" t="s">
        <v>264</v>
      </c>
      <c r="G407" s="145">
        <v>2</v>
      </c>
      <c r="H407" s="145" t="s">
        <v>299</v>
      </c>
      <c r="I407" s="142">
        <v>613</v>
      </c>
      <c r="J407" s="142">
        <v>386</v>
      </c>
      <c r="K407" s="142">
        <v>386</v>
      </c>
      <c r="L407" s="165">
        <v>32</v>
      </c>
      <c r="M407" s="145" t="s">
        <v>262</v>
      </c>
      <c r="N407" s="145" t="s">
        <v>263</v>
      </c>
      <c r="O407" s="147" t="s">
        <v>265</v>
      </c>
      <c r="P407" s="142">
        <v>2358530.46</v>
      </c>
      <c r="Q407" s="142">
        <v>0</v>
      </c>
      <c r="R407" s="142">
        <v>0</v>
      </c>
      <c r="S407" s="142">
        <f>P407-Q407-R407</f>
        <v>2358530.46</v>
      </c>
      <c r="T407" s="142">
        <f t="shared" si="147"/>
        <v>3847.521141924959</v>
      </c>
      <c r="U407" s="142">
        <f>V407</f>
        <v>7858.7779119086463</v>
      </c>
      <c r="V407" s="213">
        <f>Y407+Z407+AA407+AB407+AC407+AF407+AH407+AJ407+AL407+AN407+AO407+AP407+AQ407+AR407</f>
        <v>7858.7779119086463</v>
      </c>
      <c r="W407" s="213">
        <f>V407-T407</f>
        <v>4011.2567699836873</v>
      </c>
      <c r="X407" s="148" t="b">
        <f>V407=U407</f>
        <v>1</v>
      </c>
      <c r="Y407" s="211">
        <v>0</v>
      </c>
      <c r="Z407" s="211">
        <v>0</v>
      </c>
      <c r="AA407" s="211">
        <v>0</v>
      </c>
      <c r="AB407" s="211">
        <v>0</v>
      </c>
      <c r="AC407" s="211">
        <v>0</v>
      </c>
      <c r="AD407" s="211">
        <v>0</v>
      </c>
      <c r="AE407" s="211">
        <v>0</v>
      </c>
      <c r="AF407" s="214">
        <v>0</v>
      </c>
      <c r="AG407" s="211">
        <v>540.25</v>
      </c>
      <c r="AH407" s="214">
        <f>8917.04*AG407/I407</f>
        <v>7858.7779119086463</v>
      </c>
      <c r="AI407" s="211">
        <v>0</v>
      </c>
      <c r="AJ407" s="211">
        <v>0</v>
      </c>
      <c r="AK407" s="211">
        <v>0</v>
      </c>
      <c r="AL407" s="214">
        <v>0</v>
      </c>
      <c r="AM407" s="211">
        <v>0</v>
      </c>
      <c r="AN407" s="211">
        <v>0</v>
      </c>
      <c r="AO407" s="214">
        <v>0</v>
      </c>
      <c r="AP407" s="211">
        <v>0</v>
      </c>
      <c r="AQ407" s="211">
        <v>0</v>
      </c>
      <c r="AR407" s="211">
        <v>0</v>
      </c>
      <c r="AS407" s="211"/>
    </row>
    <row r="408" spans="1:45" s="148" customFormat="1" ht="36" customHeight="1" x14ac:dyDescent="0.25">
      <c r="B408" s="144" t="s">
        <v>844</v>
      </c>
      <c r="C408" s="144"/>
      <c r="D408" s="145" t="s">
        <v>862</v>
      </c>
      <c r="E408" s="145" t="s">
        <v>862</v>
      </c>
      <c r="F408" s="145" t="s">
        <v>862</v>
      </c>
      <c r="G408" s="145" t="s">
        <v>862</v>
      </c>
      <c r="H408" s="145" t="s">
        <v>862</v>
      </c>
      <c r="I408" s="149">
        <f>SUM(I409:I411)</f>
        <v>866.6</v>
      </c>
      <c r="J408" s="149">
        <f>SUM(J409:J411)</f>
        <v>817.90000000000009</v>
      </c>
      <c r="K408" s="149">
        <f>SUM(K409:K411)</f>
        <v>794.40000000000009</v>
      </c>
      <c r="L408" s="210">
        <f>SUM(L409:L411)</f>
        <v>34</v>
      </c>
      <c r="M408" s="145" t="s">
        <v>862</v>
      </c>
      <c r="N408" s="145" t="s">
        <v>862</v>
      </c>
      <c r="O408" s="147" t="s">
        <v>862</v>
      </c>
      <c r="P408" s="142">
        <v>178408.21000000002</v>
      </c>
      <c r="Q408" s="142">
        <f>SUM(Q409:Q411)</f>
        <v>0</v>
      </c>
      <c r="R408" s="142">
        <f>SUM(R409:R411)</f>
        <v>0</v>
      </c>
      <c r="S408" s="142">
        <f>SUM(S409:S411)</f>
        <v>178408.21000000002</v>
      </c>
      <c r="T408" s="142">
        <f t="shared" si="147"/>
        <v>205.87146318947615</v>
      </c>
      <c r="U408" s="142">
        <f>MAX(U409:U411)</f>
        <v>282.33215434083604</v>
      </c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</row>
    <row r="409" spans="1:45" s="148" customFormat="1" ht="36" customHeight="1" x14ac:dyDescent="0.25">
      <c r="A409" s="148">
        <v>1</v>
      </c>
      <c r="B409" s="143">
        <f>SUBTOTAL(103,$A$16:A409)</f>
        <v>361</v>
      </c>
      <c r="C409" s="144" t="s">
        <v>1200</v>
      </c>
      <c r="D409" s="145">
        <v>1962</v>
      </c>
      <c r="E409" s="145"/>
      <c r="F409" s="146" t="s">
        <v>264</v>
      </c>
      <c r="G409" s="145">
        <v>2</v>
      </c>
      <c r="H409" s="145" t="s">
        <v>300</v>
      </c>
      <c r="I409" s="142">
        <v>311</v>
      </c>
      <c r="J409" s="142">
        <v>311</v>
      </c>
      <c r="K409" s="142">
        <v>287.5</v>
      </c>
      <c r="L409" s="165">
        <v>10</v>
      </c>
      <c r="M409" s="145" t="s">
        <v>262</v>
      </c>
      <c r="N409" s="145" t="s">
        <v>266</v>
      </c>
      <c r="O409" s="147" t="s">
        <v>1271</v>
      </c>
      <c r="P409" s="142">
        <v>87805.3</v>
      </c>
      <c r="Q409" s="142">
        <v>0</v>
      </c>
      <c r="R409" s="142">
        <v>0</v>
      </c>
      <c r="S409" s="142">
        <f>P409-Q409-R409</f>
        <v>87805.3</v>
      </c>
      <c r="T409" s="142">
        <f t="shared" si="147"/>
        <v>282.33215434083604</v>
      </c>
      <c r="U409" s="142">
        <v>282.33215434083604</v>
      </c>
      <c r="V409" s="213">
        <f>T409</f>
        <v>282.33215434083604</v>
      </c>
      <c r="W409" s="213">
        <f t="shared" ref="W409:W411" si="154">V409-T409</f>
        <v>0</v>
      </c>
      <c r="X409" s="148" t="b">
        <f t="shared" ref="X409:X411" si="155">V409=U409</f>
        <v>1</v>
      </c>
      <c r="Y409" s="211">
        <v>0</v>
      </c>
      <c r="Z409" s="211">
        <v>0</v>
      </c>
      <c r="AA409" s="211">
        <v>0</v>
      </c>
      <c r="AB409" s="211">
        <v>184.98</v>
      </c>
      <c r="AC409" s="211">
        <v>0</v>
      </c>
      <c r="AD409" s="211">
        <v>0</v>
      </c>
      <c r="AE409" s="211">
        <v>0</v>
      </c>
      <c r="AF409" s="214">
        <v>0</v>
      </c>
      <c r="AG409" s="211">
        <v>0</v>
      </c>
      <c r="AH409" s="211">
        <v>0</v>
      </c>
      <c r="AI409" s="211">
        <v>0</v>
      </c>
      <c r="AJ409" s="211">
        <v>0</v>
      </c>
      <c r="AK409" s="211">
        <v>0</v>
      </c>
      <c r="AL409" s="214">
        <v>0</v>
      </c>
      <c r="AM409" s="211">
        <v>0</v>
      </c>
      <c r="AN409" s="211">
        <v>0</v>
      </c>
      <c r="AO409" s="214">
        <v>0</v>
      </c>
      <c r="AP409" s="211">
        <v>0</v>
      </c>
      <c r="AQ409" s="211">
        <v>0</v>
      </c>
      <c r="AR409" s="211">
        <v>0</v>
      </c>
      <c r="AS409" s="211"/>
    </row>
    <row r="410" spans="1:45" s="148" customFormat="1" ht="36" customHeight="1" x14ac:dyDescent="0.25">
      <c r="A410" s="148">
        <v>1</v>
      </c>
      <c r="B410" s="143">
        <f>SUBTOTAL(103,$A$16:A410)</f>
        <v>362</v>
      </c>
      <c r="C410" s="144" t="s">
        <v>81</v>
      </c>
      <c r="D410" s="145">
        <v>1931</v>
      </c>
      <c r="E410" s="145"/>
      <c r="F410" s="146" t="s">
        <v>264</v>
      </c>
      <c r="G410" s="145">
        <v>2</v>
      </c>
      <c r="H410" s="145" t="s">
        <v>300</v>
      </c>
      <c r="I410" s="142">
        <v>345.1</v>
      </c>
      <c r="J410" s="142">
        <v>319.60000000000002</v>
      </c>
      <c r="K410" s="142">
        <v>319.60000000000002</v>
      </c>
      <c r="L410" s="165">
        <v>9</v>
      </c>
      <c r="M410" s="145" t="s">
        <v>262</v>
      </c>
      <c r="N410" s="145" t="s">
        <v>263</v>
      </c>
      <c r="O410" s="147" t="s">
        <v>265</v>
      </c>
      <c r="P410" s="142">
        <v>50003.71</v>
      </c>
      <c r="Q410" s="142">
        <v>0</v>
      </c>
      <c r="R410" s="142">
        <v>0</v>
      </c>
      <c r="S410" s="142">
        <f>P410-Q410-R410</f>
        <v>50003.71</v>
      </c>
      <c r="T410" s="142">
        <f t="shared" si="147"/>
        <v>144.89629093016515</v>
      </c>
      <c r="U410" s="142">
        <v>144.89629093016515</v>
      </c>
      <c r="V410" s="213">
        <f t="shared" ref="V410:V411" si="156">T410</f>
        <v>144.89629093016515</v>
      </c>
      <c r="W410" s="213">
        <f t="shared" si="154"/>
        <v>0</v>
      </c>
      <c r="X410" s="148" t="b">
        <f t="shared" si="155"/>
        <v>1</v>
      </c>
      <c r="Y410" s="211">
        <v>0</v>
      </c>
      <c r="Z410" s="211">
        <v>0</v>
      </c>
      <c r="AA410" s="211">
        <v>0</v>
      </c>
      <c r="AB410" s="211">
        <v>0</v>
      </c>
      <c r="AC410" s="211">
        <v>0</v>
      </c>
      <c r="AD410" s="211">
        <v>0</v>
      </c>
      <c r="AE410" s="211">
        <v>0</v>
      </c>
      <c r="AF410" s="214">
        <v>0</v>
      </c>
      <c r="AG410" s="211">
        <v>0</v>
      </c>
      <c r="AH410" s="211">
        <v>0</v>
      </c>
      <c r="AI410" s="211">
        <v>0</v>
      </c>
      <c r="AJ410" s="211">
        <v>0</v>
      </c>
      <c r="AK410" s="211">
        <v>0</v>
      </c>
      <c r="AL410" s="214">
        <v>0</v>
      </c>
      <c r="AM410" s="211">
        <v>0</v>
      </c>
      <c r="AN410" s="211">
        <v>0</v>
      </c>
      <c r="AO410" s="214">
        <v>0</v>
      </c>
      <c r="AP410" s="211">
        <v>0</v>
      </c>
      <c r="AQ410" s="211">
        <v>0</v>
      </c>
      <c r="AR410" s="211">
        <v>0</v>
      </c>
      <c r="AS410" s="211"/>
    </row>
    <row r="411" spans="1:45" s="148" customFormat="1" ht="36" customHeight="1" x14ac:dyDescent="0.25">
      <c r="A411" s="148">
        <v>1</v>
      </c>
      <c r="B411" s="143">
        <f>SUBTOTAL(103,$A$16:A411)</f>
        <v>363</v>
      </c>
      <c r="C411" s="144" t="s">
        <v>82</v>
      </c>
      <c r="D411" s="145">
        <v>1965</v>
      </c>
      <c r="E411" s="145"/>
      <c r="F411" s="146" t="s">
        <v>264</v>
      </c>
      <c r="G411" s="145">
        <v>2</v>
      </c>
      <c r="H411" s="145" t="s">
        <v>300</v>
      </c>
      <c r="I411" s="142">
        <v>210.5</v>
      </c>
      <c r="J411" s="142">
        <v>187.3</v>
      </c>
      <c r="K411" s="142">
        <v>187.3</v>
      </c>
      <c r="L411" s="165">
        <v>15</v>
      </c>
      <c r="M411" s="145" t="s">
        <v>262</v>
      </c>
      <c r="N411" s="145" t="s">
        <v>266</v>
      </c>
      <c r="O411" s="147" t="s">
        <v>275</v>
      </c>
      <c r="P411" s="142">
        <v>40599.199999999997</v>
      </c>
      <c r="Q411" s="142">
        <v>0</v>
      </c>
      <c r="R411" s="142">
        <v>0</v>
      </c>
      <c r="S411" s="142">
        <f>P411-Q411-R411</f>
        <v>40599.199999999997</v>
      </c>
      <c r="T411" s="142">
        <f t="shared" si="147"/>
        <v>192.87030878859855</v>
      </c>
      <c r="U411" s="142">
        <v>192.87030878859855</v>
      </c>
      <c r="V411" s="213">
        <f t="shared" si="156"/>
        <v>192.87030878859855</v>
      </c>
      <c r="W411" s="213">
        <f t="shared" si="154"/>
        <v>0</v>
      </c>
      <c r="X411" s="148" t="b">
        <f t="shared" si="155"/>
        <v>1</v>
      </c>
      <c r="Y411" s="211">
        <v>0</v>
      </c>
      <c r="Z411" s="211">
        <v>0</v>
      </c>
      <c r="AA411" s="211">
        <v>0</v>
      </c>
      <c r="AB411" s="211">
        <v>0</v>
      </c>
      <c r="AC411" s="211">
        <v>0</v>
      </c>
      <c r="AD411" s="211">
        <v>0</v>
      </c>
      <c r="AE411" s="211">
        <v>0</v>
      </c>
      <c r="AF411" s="214">
        <v>0</v>
      </c>
      <c r="AG411" s="211">
        <v>0</v>
      </c>
      <c r="AH411" s="211">
        <v>0</v>
      </c>
      <c r="AI411" s="211">
        <v>0</v>
      </c>
      <c r="AJ411" s="211">
        <v>0</v>
      </c>
      <c r="AK411" s="211">
        <v>0</v>
      </c>
      <c r="AL411" s="214">
        <v>0</v>
      </c>
      <c r="AM411" s="211">
        <v>0</v>
      </c>
      <c r="AN411" s="211">
        <v>0</v>
      </c>
      <c r="AO411" s="214">
        <v>0</v>
      </c>
      <c r="AP411" s="211">
        <v>0</v>
      </c>
      <c r="AQ411" s="211">
        <v>0</v>
      </c>
      <c r="AR411" s="211">
        <v>0</v>
      </c>
      <c r="AS411" s="211"/>
    </row>
    <row r="412" spans="1:45" s="148" customFormat="1" ht="36" customHeight="1" x14ac:dyDescent="0.25">
      <c r="B412" s="144" t="s">
        <v>812</v>
      </c>
      <c r="C412" s="215"/>
      <c r="D412" s="145" t="s">
        <v>862</v>
      </c>
      <c r="E412" s="145" t="s">
        <v>862</v>
      </c>
      <c r="F412" s="145" t="s">
        <v>862</v>
      </c>
      <c r="G412" s="145" t="s">
        <v>862</v>
      </c>
      <c r="H412" s="145" t="s">
        <v>862</v>
      </c>
      <c r="I412" s="149">
        <f>SUM(I413:I415)</f>
        <v>3663.2799999999997</v>
      </c>
      <c r="J412" s="149">
        <f>SUM(J413:J415)</f>
        <v>2787.65</v>
      </c>
      <c r="K412" s="149">
        <f>SUM(K413:K415)</f>
        <v>2473.65</v>
      </c>
      <c r="L412" s="210">
        <f>SUM(L413:L415)</f>
        <v>115</v>
      </c>
      <c r="M412" s="145" t="s">
        <v>862</v>
      </c>
      <c r="N412" s="145" t="s">
        <v>862</v>
      </c>
      <c r="O412" s="147" t="s">
        <v>862</v>
      </c>
      <c r="P412" s="149">
        <v>8700170.3300000001</v>
      </c>
      <c r="Q412" s="149">
        <f>SUM(Q413:Q415)</f>
        <v>0</v>
      </c>
      <c r="R412" s="149">
        <f>SUM(R413:R415)</f>
        <v>0</v>
      </c>
      <c r="S412" s="149">
        <f>SUM(S413:S415)</f>
        <v>8700170.3300000001</v>
      </c>
      <c r="T412" s="142">
        <f t="shared" si="147"/>
        <v>2374.9673325544322</v>
      </c>
      <c r="U412" s="142">
        <f>MAX(U413:U415)</f>
        <v>7881.986010341262</v>
      </c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</row>
    <row r="413" spans="1:45" s="148" customFormat="1" ht="36" customHeight="1" x14ac:dyDescent="0.25">
      <c r="A413" s="148">
        <v>1</v>
      </c>
      <c r="B413" s="143">
        <f>SUBTOTAL(103,$A$16:A413)</f>
        <v>364</v>
      </c>
      <c r="C413" s="144" t="s">
        <v>107</v>
      </c>
      <c r="D413" s="145">
        <v>1961</v>
      </c>
      <c r="E413" s="145"/>
      <c r="F413" s="146" t="s">
        <v>264</v>
      </c>
      <c r="G413" s="145">
        <v>3</v>
      </c>
      <c r="H413" s="145" t="s">
        <v>299</v>
      </c>
      <c r="I413" s="142">
        <v>1048.3800000000001</v>
      </c>
      <c r="J413" s="142">
        <v>975.35</v>
      </c>
      <c r="K413" s="142">
        <v>975.35</v>
      </c>
      <c r="L413" s="165">
        <v>49</v>
      </c>
      <c r="M413" s="145" t="s">
        <v>262</v>
      </c>
      <c r="N413" s="145" t="s">
        <v>266</v>
      </c>
      <c r="O413" s="147" t="s">
        <v>1051</v>
      </c>
      <c r="P413" s="142">
        <v>1877560.0999999999</v>
      </c>
      <c r="Q413" s="142">
        <v>0</v>
      </c>
      <c r="R413" s="142">
        <v>0</v>
      </c>
      <c r="S413" s="142">
        <f>P413-Q413-R413</f>
        <v>1877560.0999999999</v>
      </c>
      <c r="T413" s="142">
        <f t="shared" si="147"/>
        <v>1790.9156031210055</v>
      </c>
      <c r="U413" s="142">
        <f t="shared" ref="U413:U415" si="157">V413</f>
        <v>4672.3493229554178</v>
      </c>
      <c r="V413" s="213">
        <f t="shared" ref="V413:V415" si="158">Y413+Z413+AA413+AB413+AC413+AF413+AH413+AJ413+AL413+AN413+AO413+AP413+AQ413+AR413</f>
        <v>4672.3493229554178</v>
      </c>
      <c r="W413" s="213">
        <f t="shared" ref="W413:W415" si="159">V413-T413</f>
        <v>2881.4337198344124</v>
      </c>
      <c r="X413" s="148" t="b">
        <f t="shared" ref="X413:X415" si="160">V413=U413</f>
        <v>1</v>
      </c>
      <c r="Y413" s="211">
        <v>0</v>
      </c>
      <c r="Z413" s="211">
        <v>0</v>
      </c>
      <c r="AA413" s="211">
        <v>0</v>
      </c>
      <c r="AB413" s="211">
        <v>0</v>
      </c>
      <c r="AC413" s="211">
        <v>0</v>
      </c>
      <c r="AD413" s="211">
        <v>0</v>
      </c>
      <c r="AE413" s="211">
        <v>0</v>
      </c>
      <c r="AF413" s="214">
        <v>0</v>
      </c>
      <c r="AG413" s="211">
        <v>549.33000000000004</v>
      </c>
      <c r="AH413" s="214">
        <f>8917.04*AG413/I413</f>
        <v>4672.3493229554178</v>
      </c>
      <c r="AI413" s="211">
        <v>0</v>
      </c>
      <c r="AJ413" s="211">
        <v>0</v>
      </c>
      <c r="AK413" s="211">
        <v>0</v>
      </c>
      <c r="AL413" s="214">
        <v>0</v>
      </c>
      <c r="AM413" s="211">
        <v>0</v>
      </c>
      <c r="AN413" s="211">
        <v>0</v>
      </c>
      <c r="AO413" s="214">
        <v>0</v>
      </c>
      <c r="AP413" s="211">
        <v>0</v>
      </c>
      <c r="AQ413" s="211">
        <v>0</v>
      </c>
      <c r="AR413" s="211">
        <v>0</v>
      </c>
      <c r="AS413" s="211"/>
    </row>
    <row r="414" spans="1:45" s="148" customFormat="1" ht="36" customHeight="1" x14ac:dyDescent="0.25">
      <c r="A414" s="148">
        <v>1</v>
      </c>
      <c r="B414" s="143">
        <f>SUBTOTAL(103,$A$16:A414)</f>
        <v>365</v>
      </c>
      <c r="C414" s="144" t="s">
        <v>109</v>
      </c>
      <c r="D414" s="145">
        <v>1977</v>
      </c>
      <c r="E414" s="145"/>
      <c r="F414" s="146" t="s">
        <v>264</v>
      </c>
      <c r="G414" s="145">
        <v>2</v>
      </c>
      <c r="H414" s="145" t="s">
        <v>308</v>
      </c>
      <c r="I414" s="142">
        <v>1063.7</v>
      </c>
      <c r="J414" s="142">
        <v>938.3</v>
      </c>
      <c r="K414" s="142">
        <v>938.3</v>
      </c>
      <c r="L414" s="165">
        <v>34</v>
      </c>
      <c r="M414" s="145" t="s">
        <v>262</v>
      </c>
      <c r="N414" s="145" t="s">
        <v>263</v>
      </c>
      <c r="O414" s="147" t="s">
        <v>265</v>
      </c>
      <c r="P414" s="142">
        <v>3555061.2899999996</v>
      </c>
      <c r="Q414" s="142">
        <v>0</v>
      </c>
      <c r="R414" s="142">
        <v>0</v>
      </c>
      <c r="S414" s="142">
        <f>P414-Q414-R414</f>
        <v>3555061.2899999996</v>
      </c>
      <c r="T414" s="142">
        <f t="shared" si="147"/>
        <v>3342.1653567735257</v>
      </c>
      <c r="U414" s="142">
        <f t="shared" si="157"/>
        <v>7881.986010341262</v>
      </c>
      <c r="V414" s="213">
        <f t="shared" si="158"/>
        <v>7881.986010341262</v>
      </c>
      <c r="W414" s="213">
        <f t="shared" si="159"/>
        <v>4539.8206535677364</v>
      </c>
      <c r="X414" s="148" t="b">
        <f t="shared" si="160"/>
        <v>1</v>
      </c>
      <c r="Y414" s="211">
        <v>0</v>
      </c>
      <c r="Z414" s="211">
        <v>0</v>
      </c>
      <c r="AA414" s="211">
        <v>0</v>
      </c>
      <c r="AB414" s="211">
        <v>0</v>
      </c>
      <c r="AC414" s="211">
        <v>0</v>
      </c>
      <c r="AD414" s="211">
        <v>0</v>
      </c>
      <c r="AE414" s="211">
        <v>0</v>
      </c>
      <c r="AF414" s="214">
        <v>0</v>
      </c>
      <c r="AG414" s="211">
        <v>940.23</v>
      </c>
      <c r="AH414" s="214">
        <f>8917.04*AG414/I414</f>
        <v>7881.986010341262</v>
      </c>
      <c r="AI414" s="211">
        <v>0</v>
      </c>
      <c r="AJ414" s="211">
        <v>0</v>
      </c>
      <c r="AK414" s="211">
        <v>0</v>
      </c>
      <c r="AL414" s="214">
        <v>0</v>
      </c>
      <c r="AM414" s="211">
        <v>0</v>
      </c>
      <c r="AN414" s="211">
        <v>0</v>
      </c>
      <c r="AO414" s="214">
        <v>0</v>
      </c>
      <c r="AP414" s="211">
        <v>0</v>
      </c>
      <c r="AQ414" s="211">
        <v>0</v>
      </c>
      <c r="AR414" s="211">
        <v>0</v>
      </c>
      <c r="AS414" s="211"/>
    </row>
    <row r="415" spans="1:45" s="148" customFormat="1" ht="36" customHeight="1" x14ac:dyDescent="0.25">
      <c r="A415" s="148">
        <v>1</v>
      </c>
      <c r="B415" s="143">
        <f>SUBTOTAL(103,$A$16:A415)</f>
        <v>366</v>
      </c>
      <c r="C415" s="144" t="s">
        <v>1201</v>
      </c>
      <c r="D415" s="145">
        <v>1934</v>
      </c>
      <c r="E415" s="145"/>
      <c r="F415" s="146" t="s">
        <v>264</v>
      </c>
      <c r="G415" s="145">
        <v>2</v>
      </c>
      <c r="H415" s="145" t="s">
        <v>308</v>
      </c>
      <c r="I415" s="142">
        <v>1551.2</v>
      </c>
      <c r="J415" s="142">
        <v>874</v>
      </c>
      <c r="K415" s="142">
        <v>560</v>
      </c>
      <c r="L415" s="165">
        <v>32</v>
      </c>
      <c r="M415" s="145" t="s">
        <v>262</v>
      </c>
      <c r="N415" s="145" t="s">
        <v>263</v>
      </c>
      <c r="O415" s="147" t="s">
        <v>265</v>
      </c>
      <c r="P415" s="142">
        <v>3267548.94</v>
      </c>
      <c r="Q415" s="142">
        <v>0</v>
      </c>
      <c r="R415" s="142">
        <v>0</v>
      </c>
      <c r="S415" s="142">
        <f>P415-Q415-R415</f>
        <v>3267548.94</v>
      </c>
      <c r="T415" s="142">
        <f t="shared" si="147"/>
        <v>2106.465278494069</v>
      </c>
      <c r="U415" s="142">
        <f t="shared" si="157"/>
        <v>4641.3216193914395</v>
      </c>
      <c r="V415" s="213">
        <f t="shared" si="158"/>
        <v>4641.3216193914395</v>
      </c>
      <c r="W415" s="213">
        <f t="shared" si="159"/>
        <v>2534.8563408973705</v>
      </c>
      <c r="X415" s="148" t="b">
        <f t="shared" si="160"/>
        <v>1</v>
      </c>
      <c r="Y415" s="211">
        <v>0</v>
      </c>
      <c r="Z415" s="211">
        <v>0</v>
      </c>
      <c r="AA415" s="211">
        <v>0</v>
      </c>
      <c r="AB415" s="211">
        <v>0</v>
      </c>
      <c r="AC415" s="211">
        <v>0</v>
      </c>
      <c r="AD415" s="211">
        <v>0</v>
      </c>
      <c r="AE415" s="211">
        <v>0</v>
      </c>
      <c r="AF415" s="214">
        <v>0</v>
      </c>
      <c r="AG415" s="211">
        <v>807.4</v>
      </c>
      <c r="AH415" s="214">
        <f>8917.04*AG415/I415</f>
        <v>4641.3216193914395</v>
      </c>
      <c r="AI415" s="211">
        <v>0</v>
      </c>
      <c r="AJ415" s="211">
        <v>0</v>
      </c>
      <c r="AK415" s="211">
        <v>0</v>
      </c>
      <c r="AL415" s="214">
        <v>0</v>
      </c>
      <c r="AM415" s="211">
        <v>0</v>
      </c>
      <c r="AN415" s="211">
        <v>0</v>
      </c>
      <c r="AO415" s="214">
        <v>0</v>
      </c>
      <c r="AP415" s="211">
        <v>0</v>
      </c>
      <c r="AQ415" s="211">
        <v>0</v>
      </c>
      <c r="AR415" s="211">
        <v>0</v>
      </c>
      <c r="AS415" s="211"/>
    </row>
    <row r="416" spans="1:45" s="148" customFormat="1" ht="36" customHeight="1" x14ac:dyDescent="0.25">
      <c r="B416" s="144" t="s">
        <v>813</v>
      </c>
      <c r="C416" s="215"/>
      <c r="D416" s="145" t="s">
        <v>862</v>
      </c>
      <c r="E416" s="145" t="s">
        <v>862</v>
      </c>
      <c r="F416" s="145" t="s">
        <v>862</v>
      </c>
      <c r="G416" s="145" t="s">
        <v>862</v>
      </c>
      <c r="H416" s="145" t="s">
        <v>862</v>
      </c>
      <c r="I416" s="149">
        <f>I417</f>
        <v>2767.4</v>
      </c>
      <c r="J416" s="149">
        <f>J417</f>
        <v>2688.9</v>
      </c>
      <c r="K416" s="149">
        <f>K417</f>
        <v>2688.9</v>
      </c>
      <c r="L416" s="210">
        <f>L417</f>
        <v>31</v>
      </c>
      <c r="M416" s="145" t="s">
        <v>862</v>
      </c>
      <c r="N416" s="145" t="s">
        <v>862</v>
      </c>
      <c r="O416" s="147" t="s">
        <v>862</v>
      </c>
      <c r="P416" s="142">
        <v>4281723.32</v>
      </c>
      <c r="Q416" s="142">
        <f>Q417</f>
        <v>0</v>
      </c>
      <c r="R416" s="142">
        <f>R417</f>
        <v>2908349.77</v>
      </c>
      <c r="S416" s="142">
        <f>S417</f>
        <v>1373373.5500000003</v>
      </c>
      <c r="T416" s="142">
        <f t="shared" si="147"/>
        <v>1547.2007371540074</v>
      </c>
      <c r="U416" s="142">
        <f>MAX(U417)</f>
        <v>3111.8130302811305</v>
      </c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</row>
    <row r="417" spans="1:45" s="148" customFormat="1" ht="36" customHeight="1" x14ac:dyDescent="0.25">
      <c r="A417" s="148">
        <v>1</v>
      </c>
      <c r="B417" s="143">
        <f>SUBTOTAL(103,$A$16:A417)</f>
        <v>367</v>
      </c>
      <c r="C417" s="144" t="s">
        <v>40</v>
      </c>
      <c r="D417" s="145">
        <v>1979</v>
      </c>
      <c r="E417" s="145"/>
      <c r="F417" s="146" t="s">
        <v>264</v>
      </c>
      <c r="G417" s="145">
        <v>5</v>
      </c>
      <c r="H417" s="145" t="s">
        <v>304</v>
      </c>
      <c r="I417" s="142">
        <v>2767.4</v>
      </c>
      <c r="J417" s="142">
        <v>2688.9</v>
      </c>
      <c r="K417" s="142">
        <v>2688.9</v>
      </c>
      <c r="L417" s="165">
        <v>31</v>
      </c>
      <c r="M417" s="145" t="s">
        <v>262</v>
      </c>
      <c r="N417" s="145" t="s">
        <v>263</v>
      </c>
      <c r="O417" s="147" t="s">
        <v>265</v>
      </c>
      <c r="P417" s="142">
        <v>4281723.32</v>
      </c>
      <c r="Q417" s="142">
        <v>0</v>
      </c>
      <c r="R417" s="142">
        <v>2908349.77</v>
      </c>
      <c r="S417" s="142">
        <f>P417-R417</f>
        <v>1373373.5500000003</v>
      </c>
      <c r="T417" s="142">
        <f t="shared" si="147"/>
        <v>1547.2007371540074</v>
      </c>
      <c r="U417" s="142">
        <f>V417</f>
        <v>3111.8130302811305</v>
      </c>
      <c r="V417" s="213">
        <f>Y417+Z417+AA417+AB417+AC417+AF417+AH417+AJ417+AL417+AN417+AO417+AP417+AQ417+AR417</f>
        <v>3111.8130302811305</v>
      </c>
      <c r="W417" s="213">
        <f>V417-T417</f>
        <v>1564.6122931271232</v>
      </c>
      <c r="X417" s="148" t="b">
        <f>V417=U417</f>
        <v>1</v>
      </c>
      <c r="Y417" s="211">
        <v>0</v>
      </c>
      <c r="Z417" s="211">
        <v>0</v>
      </c>
      <c r="AA417" s="211">
        <v>0</v>
      </c>
      <c r="AB417" s="211">
        <v>0</v>
      </c>
      <c r="AC417" s="211">
        <v>0</v>
      </c>
      <c r="AD417" s="211">
        <v>0</v>
      </c>
      <c r="AE417" s="211">
        <v>0</v>
      </c>
      <c r="AF417" s="214">
        <v>0</v>
      </c>
      <c r="AG417" s="211">
        <v>965.75</v>
      </c>
      <c r="AH417" s="214">
        <f>8917.04*AG417/I417</f>
        <v>3111.8130302811305</v>
      </c>
      <c r="AI417" s="211">
        <v>0</v>
      </c>
      <c r="AJ417" s="211">
        <v>0</v>
      </c>
      <c r="AK417" s="211">
        <v>0</v>
      </c>
      <c r="AL417" s="214">
        <v>0</v>
      </c>
      <c r="AM417" s="211">
        <v>0</v>
      </c>
      <c r="AN417" s="211">
        <v>0</v>
      </c>
      <c r="AO417" s="214">
        <v>0</v>
      </c>
      <c r="AP417" s="211">
        <v>0</v>
      </c>
      <c r="AQ417" s="211">
        <v>0</v>
      </c>
      <c r="AR417" s="211">
        <v>0</v>
      </c>
      <c r="AS417" s="211"/>
    </row>
    <row r="418" spans="1:45" s="148" customFormat="1" ht="36" customHeight="1" x14ac:dyDescent="0.25">
      <c r="B418" s="144" t="s">
        <v>814</v>
      </c>
      <c r="C418" s="144"/>
      <c r="D418" s="145" t="s">
        <v>862</v>
      </c>
      <c r="E418" s="145" t="s">
        <v>862</v>
      </c>
      <c r="F418" s="145" t="s">
        <v>862</v>
      </c>
      <c r="G418" s="145" t="s">
        <v>862</v>
      </c>
      <c r="H418" s="145" t="s">
        <v>862</v>
      </c>
      <c r="I418" s="149">
        <f>SUM(I419:I421)</f>
        <v>15666.63</v>
      </c>
      <c r="J418" s="149">
        <f>SUM(J419:J421)</f>
        <v>12577.22</v>
      </c>
      <c r="K418" s="149">
        <f>SUM(K419:K421)</f>
        <v>12577.22</v>
      </c>
      <c r="L418" s="210">
        <f>SUM(L419:L421)</f>
        <v>545</v>
      </c>
      <c r="M418" s="145" t="s">
        <v>862</v>
      </c>
      <c r="N418" s="145" t="s">
        <v>862</v>
      </c>
      <c r="O418" s="147" t="s">
        <v>862</v>
      </c>
      <c r="P418" s="149">
        <v>2434186.5899999994</v>
      </c>
      <c r="Q418" s="149">
        <f>SUM(Q419:Q421)</f>
        <v>0</v>
      </c>
      <c r="R418" s="149">
        <f>SUM(R419:R421)</f>
        <v>0</v>
      </c>
      <c r="S418" s="149">
        <f>SUM(S419:S421)</f>
        <v>2434186.5899999994</v>
      </c>
      <c r="T418" s="142">
        <f t="shared" si="147"/>
        <v>155.37397576887943</v>
      </c>
      <c r="U418" s="142">
        <f>MAX(U419:U421)</f>
        <v>3820.48</v>
      </c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</row>
    <row r="419" spans="1:45" s="148" customFormat="1" ht="36" customHeight="1" x14ac:dyDescent="0.25">
      <c r="A419" s="148">
        <v>1</v>
      </c>
      <c r="B419" s="143">
        <f>SUBTOTAL(103,$A$16:A419)</f>
        <v>368</v>
      </c>
      <c r="C419" s="144" t="s">
        <v>63</v>
      </c>
      <c r="D419" s="145">
        <v>1976</v>
      </c>
      <c r="E419" s="145"/>
      <c r="F419" s="146" t="s">
        <v>264</v>
      </c>
      <c r="G419" s="145">
        <v>5</v>
      </c>
      <c r="H419" s="145" t="s">
        <v>366</v>
      </c>
      <c r="I419" s="142">
        <v>4783.1499999999996</v>
      </c>
      <c r="J419" s="142">
        <v>4417.7</v>
      </c>
      <c r="K419" s="142">
        <v>4417.7</v>
      </c>
      <c r="L419" s="165">
        <v>190</v>
      </c>
      <c r="M419" s="145" t="s">
        <v>262</v>
      </c>
      <c r="N419" s="145" t="s">
        <v>266</v>
      </c>
      <c r="O419" s="147" t="s">
        <v>267</v>
      </c>
      <c r="P419" s="142">
        <v>158769.03</v>
      </c>
      <c r="Q419" s="142">
        <v>0</v>
      </c>
      <c r="R419" s="142">
        <v>0</v>
      </c>
      <c r="S419" s="142">
        <f>P419-Q419-R419</f>
        <v>158769.03</v>
      </c>
      <c r="T419" s="142">
        <f t="shared" si="147"/>
        <v>33.193403928373563</v>
      </c>
      <c r="U419" s="142">
        <v>33.193403928373563</v>
      </c>
      <c r="V419" s="213">
        <f>T419</f>
        <v>33.193403928373563</v>
      </c>
      <c r="W419" s="213">
        <f t="shared" ref="W419:W421" si="161">V419-T419</f>
        <v>0</v>
      </c>
      <c r="X419" s="148" t="b">
        <f t="shared" ref="X419:X421" si="162">V419=U419</f>
        <v>1</v>
      </c>
      <c r="Y419" s="211">
        <v>0</v>
      </c>
      <c r="Z419" s="211">
        <v>0</v>
      </c>
      <c r="AA419" s="211">
        <v>0</v>
      </c>
      <c r="AB419" s="211">
        <v>0</v>
      </c>
      <c r="AC419" s="211">
        <v>0</v>
      </c>
      <c r="AD419" s="211">
        <v>0</v>
      </c>
      <c r="AE419" s="211">
        <v>0</v>
      </c>
      <c r="AF419" s="214">
        <v>0</v>
      </c>
      <c r="AG419" s="211">
        <v>0</v>
      </c>
      <c r="AH419" s="211">
        <v>0</v>
      </c>
      <c r="AI419" s="211">
        <v>0</v>
      </c>
      <c r="AJ419" s="211">
        <v>0</v>
      </c>
      <c r="AK419" s="211">
        <v>0</v>
      </c>
      <c r="AL419" s="214">
        <v>0</v>
      </c>
      <c r="AM419" s="211">
        <v>0</v>
      </c>
      <c r="AN419" s="211">
        <v>0</v>
      </c>
      <c r="AO419" s="214">
        <v>0</v>
      </c>
      <c r="AP419" s="211">
        <v>0</v>
      </c>
      <c r="AQ419" s="211">
        <v>0</v>
      </c>
      <c r="AR419" s="211">
        <v>0</v>
      </c>
      <c r="AS419" s="211"/>
    </row>
    <row r="420" spans="1:45" s="148" customFormat="1" ht="36" customHeight="1" x14ac:dyDescent="0.25">
      <c r="A420" s="148">
        <v>1</v>
      </c>
      <c r="B420" s="143">
        <f>SUBTOTAL(103,$A$16:A420)</f>
        <v>369</v>
      </c>
      <c r="C420" s="144" t="s">
        <v>1216</v>
      </c>
      <c r="D420" s="145">
        <v>1969</v>
      </c>
      <c r="E420" s="145"/>
      <c r="F420" s="146" t="s">
        <v>264</v>
      </c>
      <c r="G420" s="145">
        <v>5</v>
      </c>
      <c r="H420" s="145" t="s">
        <v>299</v>
      </c>
      <c r="I420" s="142">
        <v>3712.73</v>
      </c>
      <c r="J420" s="142">
        <v>3066.62</v>
      </c>
      <c r="K420" s="142">
        <v>3066.62</v>
      </c>
      <c r="L420" s="165">
        <v>137</v>
      </c>
      <c r="M420" s="145" t="s">
        <v>262</v>
      </c>
      <c r="N420" s="145" t="s">
        <v>266</v>
      </c>
      <c r="O420" s="147" t="s">
        <v>1267</v>
      </c>
      <c r="P420" s="142">
        <v>2151195.7399999998</v>
      </c>
      <c r="Q420" s="142">
        <v>0</v>
      </c>
      <c r="R420" s="142">
        <v>0</v>
      </c>
      <c r="S420" s="142">
        <f>P420-Q420-R420</f>
        <v>2151195.7399999998</v>
      </c>
      <c r="T420" s="142">
        <f t="shared" si="147"/>
        <v>579.41076781775132</v>
      </c>
      <c r="U420" s="142">
        <v>3820.48</v>
      </c>
      <c r="V420" s="213">
        <f t="shared" ref="V420" si="163">Y420+Z420+AA420+AB420+AC420+AF420+AH420+AJ420+AL420+AN420+AO420+AP420+AQ420+AR420</f>
        <v>3820.48</v>
      </c>
      <c r="W420" s="213">
        <f t="shared" si="161"/>
        <v>3241.0692321822489</v>
      </c>
      <c r="X420" s="148" t="b">
        <f t="shared" si="162"/>
        <v>1</v>
      </c>
      <c r="Y420" s="211">
        <v>113.09</v>
      </c>
      <c r="Z420" s="211">
        <v>262.75</v>
      </c>
      <c r="AA420" s="211">
        <v>3259.66</v>
      </c>
      <c r="AB420" s="211">
        <v>184.98</v>
      </c>
      <c r="AC420" s="211">
        <v>0</v>
      </c>
      <c r="AD420" s="211">
        <v>0</v>
      </c>
      <c r="AE420" s="211">
        <v>0</v>
      </c>
      <c r="AF420" s="214">
        <v>0</v>
      </c>
      <c r="AG420" s="211">
        <v>0</v>
      </c>
      <c r="AH420" s="211">
        <v>0</v>
      </c>
      <c r="AI420" s="211">
        <v>0</v>
      </c>
      <c r="AJ420" s="211">
        <v>0</v>
      </c>
      <c r="AK420" s="211">
        <v>0</v>
      </c>
      <c r="AL420" s="214">
        <v>0</v>
      </c>
      <c r="AM420" s="211">
        <v>0</v>
      </c>
      <c r="AN420" s="211">
        <v>0</v>
      </c>
      <c r="AO420" s="214">
        <v>0</v>
      </c>
      <c r="AP420" s="211">
        <v>0</v>
      </c>
      <c r="AQ420" s="211">
        <v>0</v>
      </c>
      <c r="AR420" s="211">
        <v>0</v>
      </c>
      <c r="AS420" s="211"/>
    </row>
    <row r="421" spans="1:45" s="148" customFormat="1" ht="36" customHeight="1" x14ac:dyDescent="0.25">
      <c r="A421" s="148">
        <v>1</v>
      </c>
      <c r="B421" s="143">
        <f>SUBTOTAL(103,$A$16:A421)</f>
        <v>370</v>
      </c>
      <c r="C421" s="144" t="s">
        <v>52</v>
      </c>
      <c r="D421" s="145">
        <v>1981</v>
      </c>
      <c r="E421" s="145"/>
      <c r="F421" s="146" t="s">
        <v>264</v>
      </c>
      <c r="G421" s="145">
        <v>5</v>
      </c>
      <c r="H421" s="145" t="s">
        <v>2203</v>
      </c>
      <c r="I421" s="142">
        <v>7170.75</v>
      </c>
      <c r="J421" s="142">
        <v>5092.8999999999996</v>
      </c>
      <c r="K421" s="142">
        <v>5092.8999999999996</v>
      </c>
      <c r="L421" s="165">
        <v>218</v>
      </c>
      <c r="M421" s="145" t="s">
        <v>262</v>
      </c>
      <c r="N421" s="145" t="s">
        <v>266</v>
      </c>
      <c r="O421" s="147" t="s">
        <v>267</v>
      </c>
      <c r="P421" s="142">
        <v>124221.82</v>
      </c>
      <c r="Q421" s="142">
        <v>0</v>
      </c>
      <c r="R421" s="142">
        <v>0</v>
      </c>
      <c r="S421" s="142">
        <f>P421-R421-Q421</f>
        <v>124221.82</v>
      </c>
      <c r="T421" s="142">
        <f t="shared" si="147"/>
        <v>17.323406896070843</v>
      </c>
      <c r="U421" s="142">
        <v>17.323406896070843</v>
      </c>
      <c r="V421" s="213">
        <f>T421</f>
        <v>17.323406896070843</v>
      </c>
      <c r="W421" s="213">
        <f t="shared" si="161"/>
        <v>0</v>
      </c>
      <c r="X421" s="148" t="b">
        <f t="shared" si="162"/>
        <v>1</v>
      </c>
      <c r="Y421" s="211">
        <v>0</v>
      </c>
      <c r="Z421" s="211">
        <v>0</v>
      </c>
      <c r="AA421" s="211">
        <v>0</v>
      </c>
      <c r="AB421" s="211">
        <v>0</v>
      </c>
      <c r="AC421" s="211">
        <v>0</v>
      </c>
      <c r="AD421" s="211">
        <v>0</v>
      </c>
      <c r="AE421" s="211">
        <v>0</v>
      </c>
      <c r="AF421" s="214">
        <v>0</v>
      </c>
      <c r="AG421" s="211">
        <v>0</v>
      </c>
      <c r="AH421" s="211">
        <v>0</v>
      </c>
      <c r="AI421" s="211">
        <v>0</v>
      </c>
      <c r="AJ421" s="211">
        <v>0</v>
      </c>
      <c r="AK421" s="211">
        <v>0</v>
      </c>
      <c r="AL421" s="214">
        <v>0</v>
      </c>
      <c r="AM421" s="211">
        <v>0</v>
      </c>
      <c r="AN421" s="211">
        <v>0</v>
      </c>
      <c r="AO421" s="214">
        <v>0</v>
      </c>
      <c r="AP421" s="211">
        <v>0</v>
      </c>
      <c r="AQ421" s="211">
        <v>0</v>
      </c>
      <c r="AR421" s="211">
        <v>0</v>
      </c>
      <c r="AS421" s="211"/>
    </row>
    <row r="422" spans="1:45" s="148" customFormat="1" ht="36" customHeight="1" x14ac:dyDescent="0.25">
      <c r="B422" s="144" t="s">
        <v>815</v>
      </c>
      <c r="C422" s="144"/>
      <c r="D422" s="145" t="s">
        <v>862</v>
      </c>
      <c r="E422" s="145" t="s">
        <v>862</v>
      </c>
      <c r="F422" s="145" t="s">
        <v>862</v>
      </c>
      <c r="G422" s="145" t="s">
        <v>862</v>
      </c>
      <c r="H422" s="145" t="s">
        <v>862</v>
      </c>
      <c r="I422" s="149">
        <f>SUM(I423:I428)</f>
        <v>14224.350000000002</v>
      </c>
      <c r="J422" s="149">
        <f>SUM(J423:J428)</f>
        <v>11894.25</v>
      </c>
      <c r="K422" s="149">
        <f>SUM(K423:K428)</f>
        <v>11435.45</v>
      </c>
      <c r="L422" s="210">
        <f>SUM(L423:L428)</f>
        <v>742</v>
      </c>
      <c r="M422" s="145" t="s">
        <v>862</v>
      </c>
      <c r="N422" s="145" t="s">
        <v>862</v>
      </c>
      <c r="O422" s="147" t="s">
        <v>862</v>
      </c>
      <c r="P422" s="149">
        <v>19736488.859999999</v>
      </c>
      <c r="Q422" s="149">
        <f>SUM(Q423:Q428)</f>
        <v>0</v>
      </c>
      <c r="R422" s="149">
        <f>SUM(R423:R428)</f>
        <v>0</v>
      </c>
      <c r="S422" s="149">
        <f>SUM(S423:S428)</f>
        <v>19736488.859999999</v>
      </c>
      <c r="T422" s="142">
        <f t="shared" si="147"/>
        <v>1387.5142878233448</v>
      </c>
      <c r="U422" s="142">
        <f>MAX(U423:U428)</f>
        <v>5801.3086013798402</v>
      </c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</row>
    <row r="423" spans="1:45" s="148" customFormat="1" ht="36" customHeight="1" x14ac:dyDescent="0.25">
      <c r="A423" s="148">
        <v>1</v>
      </c>
      <c r="B423" s="143">
        <f>SUBTOTAL(103,$A$16:A423)</f>
        <v>371</v>
      </c>
      <c r="C423" s="144" t="s">
        <v>47</v>
      </c>
      <c r="D423" s="145">
        <v>1964</v>
      </c>
      <c r="E423" s="145"/>
      <c r="F423" s="146" t="s">
        <v>264</v>
      </c>
      <c r="G423" s="145">
        <v>3</v>
      </c>
      <c r="H423" s="145" t="s">
        <v>299</v>
      </c>
      <c r="I423" s="142">
        <v>961.6</v>
      </c>
      <c r="J423" s="142">
        <v>723.4</v>
      </c>
      <c r="K423" s="142">
        <v>723.4</v>
      </c>
      <c r="L423" s="165">
        <v>25</v>
      </c>
      <c r="M423" s="145" t="s">
        <v>262</v>
      </c>
      <c r="N423" s="145" t="s">
        <v>266</v>
      </c>
      <c r="O423" s="147" t="s">
        <v>268</v>
      </c>
      <c r="P423" s="142">
        <v>106790.64</v>
      </c>
      <c r="Q423" s="142">
        <v>0</v>
      </c>
      <c r="R423" s="142">
        <v>0</v>
      </c>
      <c r="S423" s="142">
        <f t="shared" ref="S423:S428" si="164">P423-Q423-R423</f>
        <v>106790.64</v>
      </c>
      <c r="T423" s="142">
        <f t="shared" si="147"/>
        <v>111.05515806988352</v>
      </c>
      <c r="U423" s="142">
        <v>111.05515806988352</v>
      </c>
      <c r="V423" s="213">
        <f>T423</f>
        <v>111.05515806988352</v>
      </c>
      <c r="W423" s="213">
        <f t="shared" ref="W423:W428" si="165">V423-T423</f>
        <v>0</v>
      </c>
      <c r="X423" s="148" t="b">
        <f t="shared" ref="X423:X428" si="166">V423=U423</f>
        <v>1</v>
      </c>
      <c r="Y423" s="211">
        <v>0</v>
      </c>
      <c r="Z423" s="211">
        <v>0</v>
      </c>
      <c r="AA423" s="211">
        <v>0</v>
      </c>
      <c r="AB423" s="211">
        <v>0</v>
      </c>
      <c r="AC423" s="211">
        <v>0</v>
      </c>
      <c r="AD423" s="211">
        <v>0</v>
      </c>
      <c r="AE423" s="211">
        <v>0</v>
      </c>
      <c r="AF423" s="214">
        <v>0</v>
      </c>
      <c r="AG423" s="211">
        <v>0</v>
      </c>
      <c r="AH423" s="211">
        <v>0</v>
      </c>
      <c r="AI423" s="211">
        <v>0</v>
      </c>
      <c r="AJ423" s="211">
        <v>0</v>
      </c>
      <c r="AK423" s="211">
        <v>0</v>
      </c>
      <c r="AL423" s="214">
        <v>0</v>
      </c>
      <c r="AM423" s="211">
        <v>0</v>
      </c>
      <c r="AN423" s="211">
        <v>0</v>
      </c>
      <c r="AO423" s="214">
        <v>0</v>
      </c>
      <c r="AP423" s="211">
        <v>0</v>
      </c>
      <c r="AQ423" s="211">
        <v>0</v>
      </c>
      <c r="AR423" s="211">
        <v>0</v>
      </c>
      <c r="AS423" s="211"/>
    </row>
    <row r="424" spans="1:45" s="148" customFormat="1" ht="36" customHeight="1" x14ac:dyDescent="0.25">
      <c r="A424" s="148">
        <v>1</v>
      </c>
      <c r="B424" s="143">
        <f>SUBTOTAL(103,$A$16:A424)</f>
        <v>372</v>
      </c>
      <c r="C424" s="144" t="s">
        <v>768</v>
      </c>
      <c r="D424" s="145">
        <v>1989</v>
      </c>
      <c r="E424" s="145"/>
      <c r="F424" s="146" t="s">
        <v>264</v>
      </c>
      <c r="G424" s="145">
        <v>4</v>
      </c>
      <c r="H424" s="145" t="s">
        <v>300</v>
      </c>
      <c r="I424" s="142">
        <v>1871.3</v>
      </c>
      <c r="J424" s="142">
        <v>779.1</v>
      </c>
      <c r="K424" s="142">
        <v>779.1</v>
      </c>
      <c r="L424" s="165">
        <v>88</v>
      </c>
      <c r="M424" s="145" t="s">
        <v>262</v>
      </c>
      <c r="N424" s="145" t="s">
        <v>263</v>
      </c>
      <c r="O424" s="147" t="s">
        <v>265</v>
      </c>
      <c r="P424" s="142">
        <v>2606495.48</v>
      </c>
      <c r="Q424" s="142">
        <v>0</v>
      </c>
      <c r="R424" s="142">
        <v>0</v>
      </c>
      <c r="S424" s="142">
        <f t="shared" si="164"/>
        <v>2606495.48</v>
      </c>
      <c r="T424" s="142">
        <f t="shared" si="147"/>
        <v>1392.87953828889</v>
      </c>
      <c r="U424" s="142">
        <f>V424</f>
        <v>2949.6327472879821</v>
      </c>
      <c r="V424" s="213">
        <f t="shared" ref="V424:V428" si="167">Y424+Z424+AA424+AB424+AC424+AF424+AH424+AJ424+AL424+AN424+AO424+AP424+AQ424+AR424</f>
        <v>2949.6327472879821</v>
      </c>
      <c r="W424" s="213">
        <f t="shared" si="165"/>
        <v>1556.7532089990921</v>
      </c>
      <c r="X424" s="148" t="b">
        <f t="shared" si="166"/>
        <v>1</v>
      </c>
      <c r="Y424" s="211">
        <v>0</v>
      </c>
      <c r="Z424" s="211">
        <v>0</v>
      </c>
      <c r="AA424" s="211">
        <v>0</v>
      </c>
      <c r="AB424" s="211">
        <v>0</v>
      </c>
      <c r="AC424" s="211">
        <v>0</v>
      </c>
      <c r="AD424" s="211">
        <v>0</v>
      </c>
      <c r="AE424" s="211">
        <v>0</v>
      </c>
      <c r="AF424" s="214">
        <v>0</v>
      </c>
      <c r="AG424" s="211">
        <v>619</v>
      </c>
      <c r="AH424" s="214">
        <f>8917.04*AG424/I424</f>
        <v>2949.6327472879821</v>
      </c>
      <c r="AI424" s="211">
        <v>0</v>
      </c>
      <c r="AJ424" s="211">
        <v>0</v>
      </c>
      <c r="AK424" s="211">
        <v>0</v>
      </c>
      <c r="AL424" s="214">
        <v>0</v>
      </c>
      <c r="AM424" s="211">
        <v>0</v>
      </c>
      <c r="AN424" s="211">
        <v>0</v>
      </c>
      <c r="AO424" s="214">
        <v>0</v>
      </c>
      <c r="AP424" s="211">
        <v>0</v>
      </c>
      <c r="AQ424" s="211">
        <v>0</v>
      </c>
      <c r="AR424" s="211">
        <v>0</v>
      </c>
      <c r="AS424" s="211"/>
    </row>
    <row r="425" spans="1:45" s="148" customFormat="1" ht="36" customHeight="1" x14ac:dyDescent="0.25">
      <c r="A425" s="148">
        <v>1</v>
      </c>
      <c r="B425" s="143">
        <f>SUBTOTAL(103,$A$16:A425)</f>
        <v>373</v>
      </c>
      <c r="C425" s="144" t="s">
        <v>1204</v>
      </c>
      <c r="D425" s="145">
        <v>1977</v>
      </c>
      <c r="E425" s="145"/>
      <c r="F425" s="146" t="s">
        <v>264</v>
      </c>
      <c r="G425" s="145">
        <v>5</v>
      </c>
      <c r="H425" s="145" t="s">
        <v>304</v>
      </c>
      <c r="I425" s="142">
        <v>3134.05</v>
      </c>
      <c r="J425" s="142">
        <v>3134.05</v>
      </c>
      <c r="K425" s="142">
        <v>3134.05</v>
      </c>
      <c r="L425" s="165">
        <v>182</v>
      </c>
      <c r="M425" s="145" t="s">
        <v>262</v>
      </c>
      <c r="N425" s="145" t="s">
        <v>266</v>
      </c>
      <c r="O425" s="147" t="s">
        <v>1269</v>
      </c>
      <c r="P425" s="142">
        <v>5055398.58</v>
      </c>
      <c r="Q425" s="142">
        <v>0</v>
      </c>
      <c r="R425" s="142">
        <v>0</v>
      </c>
      <c r="S425" s="142">
        <f t="shared" si="164"/>
        <v>5055398.58</v>
      </c>
      <c r="T425" s="142">
        <f t="shared" si="147"/>
        <v>1613.0561350329444</v>
      </c>
      <c r="U425" s="142">
        <v>3820.48</v>
      </c>
      <c r="V425" s="213">
        <f t="shared" si="167"/>
        <v>3820.48</v>
      </c>
      <c r="W425" s="213">
        <f t="shared" si="165"/>
        <v>2207.4238649670556</v>
      </c>
      <c r="X425" s="148" t="b">
        <f t="shared" si="166"/>
        <v>1</v>
      </c>
      <c r="Y425" s="211">
        <v>113.09</v>
      </c>
      <c r="Z425" s="211">
        <v>262.75</v>
      </c>
      <c r="AA425" s="211">
        <v>3259.66</v>
      </c>
      <c r="AB425" s="211">
        <v>184.98</v>
      </c>
      <c r="AC425" s="211">
        <v>0</v>
      </c>
      <c r="AD425" s="211">
        <v>0</v>
      </c>
      <c r="AE425" s="211">
        <v>0</v>
      </c>
      <c r="AF425" s="214">
        <v>0</v>
      </c>
      <c r="AG425" s="211">
        <v>0</v>
      </c>
      <c r="AH425" s="211">
        <v>0</v>
      </c>
      <c r="AI425" s="211">
        <v>0</v>
      </c>
      <c r="AJ425" s="211">
        <v>0</v>
      </c>
      <c r="AK425" s="211">
        <v>0</v>
      </c>
      <c r="AL425" s="214">
        <v>0</v>
      </c>
      <c r="AM425" s="211">
        <v>0</v>
      </c>
      <c r="AN425" s="211">
        <v>0</v>
      </c>
      <c r="AO425" s="214">
        <v>0</v>
      </c>
      <c r="AP425" s="211">
        <v>0</v>
      </c>
      <c r="AQ425" s="211">
        <v>0</v>
      </c>
      <c r="AR425" s="211">
        <v>0</v>
      </c>
      <c r="AS425" s="211"/>
    </row>
    <row r="426" spans="1:45" s="148" customFormat="1" ht="36" customHeight="1" x14ac:dyDescent="0.25">
      <c r="A426" s="148">
        <v>1</v>
      </c>
      <c r="B426" s="143">
        <f>SUBTOTAL(103,$A$16:A426)</f>
        <v>374</v>
      </c>
      <c r="C426" s="144" t="s">
        <v>1205</v>
      </c>
      <c r="D426" s="145">
        <v>1992</v>
      </c>
      <c r="E426" s="145"/>
      <c r="F426" s="146" t="s">
        <v>264</v>
      </c>
      <c r="G426" s="145">
        <v>5</v>
      </c>
      <c r="H426" s="145" t="s">
        <v>347</v>
      </c>
      <c r="I426" s="142">
        <v>3322.7</v>
      </c>
      <c r="J426" s="142">
        <v>3322.7</v>
      </c>
      <c r="K426" s="142">
        <v>3322.7</v>
      </c>
      <c r="L426" s="165">
        <v>157</v>
      </c>
      <c r="M426" s="145" t="s">
        <v>262</v>
      </c>
      <c r="N426" s="145" t="s">
        <v>266</v>
      </c>
      <c r="O426" s="147" t="s">
        <v>1269</v>
      </c>
      <c r="P426" s="142">
        <v>5685725.29</v>
      </c>
      <c r="Q426" s="142">
        <v>0</v>
      </c>
      <c r="R426" s="142">
        <v>0</v>
      </c>
      <c r="S426" s="142">
        <f t="shared" si="164"/>
        <v>5685725.29</v>
      </c>
      <c r="T426" s="142">
        <f t="shared" si="147"/>
        <v>1711.1762392030578</v>
      </c>
      <c r="U426" s="142">
        <v>3820.48</v>
      </c>
      <c r="V426" s="213">
        <f t="shared" si="167"/>
        <v>3820.48</v>
      </c>
      <c r="W426" s="213">
        <f t="shared" si="165"/>
        <v>2109.3037607969422</v>
      </c>
      <c r="X426" s="148" t="b">
        <f t="shared" si="166"/>
        <v>1</v>
      </c>
      <c r="Y426" s="211">
        <v>113.09</v>
      </c>
      <c r="Z426" s="211">
        <v>262.75</v>
      </c>
      <c r="AA426" s="211">
        <v>3259.66</v>
      </c>
      <c r="AB426" s="211">
        <v>184.98</v>
      </c>
      <c r="AC426" s="211">
        <v>0</v>
      </c>
      <c r="AD426" s="211">
        <v>0</v>
      </c>
      <c r="AE426" s="211">
        <v>0</v>
      </c>
      <c r="AF426" s="214">
        <v>0</v>
      </c>
      <c r="AG426" s="211">
        <v>0</v>
      </c>
      <c r="AH426" s="211">
        <v>0</v>
      </c>
      <c r="AI426" s="211">
        <v>0</v>
      </c>
      <c r="AJ426" s="211">
        <v>0</v>
      </c>
      <c r="AK426" s="211">
        <v>0</v>
      </c>
      <c r="AL426" s="214">
        <v>0</v>
      </c>
      <c r="AM426" s="211">
        <v>0</v>
      </c>
      <c r="AN426" s="211">
        <v>0</v>
      </c>
      <c r="AO426" s="214">
        <v>0</v>
      </c>
      <c r="AP426" s="211">
        <v>0</v>
      </c>
      <c r="AQ426" s="211">
        <v>0</v>
      </c>
      <c r="AR426" s="211">
        <v>0</v>
      </c>
      <c r="AS426" s="211"/>
    </row>
    <row r="427" spans="1:45" s="148" customFormat="1" ht="36" customHeight="1" x14ac:dyDescent="0.25">
      <c r="A427" s="148">
        <v>1</v>
      </c>
      <c r="B427" s="143">
        <f>SUBTOTAL(103,$A$16:A427)</f>
        <v>375</v>
      </c>
      <c r="C427" s="144" t="s">
        <v>1206</v>
      </c>
      <c r="D427" s="145">
        <v>1970</v>
      </c>
      <c r="E427" s="145"/>
      <c r="F427" s="146" t="s">
        <v>264</v>
      </c>
      <c r="G427" s="145">
        <v>5</v>
      </c>
      <c r="H427" s="145" t="s">
        <v>308</v>
      </c>
      <c r="I427" s="142">
        <v>3891.1</v>
      </c>
      <c r="J427" s="142">
        <v>2891.4</v>
      </c>
      <c r="K427" s="142">
        <v>2505.5</v>
      </c>
      <c r="L427" s="165">
        <v>253</v>
      </c>
      <c r="M427" s="145" t="s">
        <v>262</v>
      </c>
      <c r="N427" s="145" t="s">
        <v>266</v>
      </c>
      <c r="O427" s="147" t="s">
        <v>1269</v>
      </c>
      <c r="P427" s="142">
        <v>2648193.62</v>
      </c>
      <c r="Q427" s="142">
        <v>0</v>
      </c>
      <c r="R427" s="142">
        <v>0</v>
      </c>
      <c r="S427" s="142">
        <f t="shared" si="164"/>
        <v>2648193.62</v>
      </c>
      <c r="T427" s="142">
        <f t="shared" si="147"/>
        <v>680.57711701061396</v>
      </c>
      <c r="U427" s="142">
        <v>3259.66</v>
      </c>
      <c r="V427" s="213">
        <f t="shared" si="167"/>
        <v>3259.66</v>
      </c>
      <c r="W427" s="213">
        <f t="shared" si="165"/>
        <v>2579.0828829893858</v>
      </c>
      <c r="X427" s="148" t="b">
        <f t="shared" si="166"/>
        <v>1</v>
      </c>
      <c r="Y427" s="211">
        <v>0</v>
      </c>
      <c r="Z427" s="211">
        <v>0</v>
      </c>
      <c r="AA427" s="211">
        <v>3259.66</v>
      </c>
      <c r="AB427" s="211">
        <v>0</v>
      </c>
      <c r="AC427" s="211">
        <v>0</v>
      </c>
      <c r="AD427" s="211">
        <v>0</v>
      </c>
      <c r="AE427" s="211">
        <v>0</v>
      </c>
      <c r="AF427" s="214">
        <v>0</v>
      </c>
      <c r="AG427" s="211">
        <v>0</v>
      </c>
      <c r="AH427" s="211">
        <v>0</v>
      </c>
      <c r="AI427" s="211">
        <v>0</v>
      </c>
      <c r="AJ427" s="211">
        <v>0</v>
      </c>
      <c r="AK427" s="211">
        <v>0</v>
      </c>
      <c r="AL427" s="214">
        <v>0</v>
      </c>
      <c r="AM427" s="211">
        <v>0</v>
      </c>
      <c r="AN427" s="211">
        <v>0</v>
      </c>
      <c r="AO427" s="214">
        <v>0</v>
      </c>
      <c r="AP427" s="211">
        <v>0</v>
      </c>
      <c r="AQ427" s="211">
        <v>0</v>
      </c>
      <c r="AR427" s="211">
        <v>0</v>
      </c>
      <c r="AS427" s="211"/>
    </row>
    <row r="428" spans="1:45" s="148" customFormat="1" ht="36" customHeight="1" x14ac:dyDescent="0.25">
      <c r="A428" s="148">
        <v>1</v>
      </c>
      <c r="B428" s="143">
        <f>SUBTOTAL(103,$A$16:A428)</f>
        <v>376</v>
      </c>
      <c r="C428" s="144" t="s">
        <v>1208</v>
      </c>
      <c r="D428" s="145">
        <v>1964</v>
      </c>
      <c r="E428" s="145"/>
      <c r="F428" s="146" t="s">
        <v>264</v>
      </c>
      <c r="G428" s="145">
        <v>3</v>
      </c>
      <c r="H428" s="145" t="s">
        <v>299</v>
      </c>
      <c r="I428" s="142">
        <v>1043.5999999999999</v>
      </c>
      <c r="J428" s="142">
        <v>1043.5999999999999</v>
      </c>
      <c r="K428" s="142">
        <v>970.7</v>
      </c>
      <c r="L428" s="165">
        <v>37</v>
      </c>
      <c r="M428" s="145" t="s">
        <v>262</v>
      </c>
      <c r="N428" s="145" t="s">
        <v>266</v>
      </c>
      <c r="O428" s="147" t="s">
        <v>268</v>
      </c>
      <c r="P428" s="142">
        <v>3633885.25</v>
      </c>
      <c r="Q428" s="142">
        <v>0</v>
      </c>
      <c r="R428" s="142">
        <v>0</v>
      </c>
      <c r="S428" s="142">
        <f t="shared" si="164"/>
        <v>3633885.25</v>
      </c>
      <c r="T428" s="142">
        <f t="shared" si="147"/>
        <v>3482.0671234189349</v>
      </c>
      <c r="U428" s="142">
        <f>V428</f>
        <v>5801.3086013798402</v>
      </c>
      <c r="V428" s="213">
        <f t="shared" si="167"/>
        <v>5801.3086013798402</v>
      </c>
      <c r="W428" s="213">
        <f t="shared" si="165"/>
        <v>2319.2414779609053</v>
      </c>
      <c r="X428" s="148" t="b">
        <f t="shared" si="166"/>
        <v>1</v>
      </c>
      <c r="Y428" s="211">
        <v>0</v>
      </c>
      <c r="Z428" s="211">
        <v>0</v>
      </c>
      <c r="AA428" s="211">
        <v>0</v>
      </c>
      <c r="AB428" s="211">
        <v>0</v>
      </c>
      <c r="AC428" s="211">
        <v>0</v>
      </c>
      <c r="AD428" s="211">
        <v>0</v>
      </c>
      <c r="AE428" s="211">
        <v>0</v>
      </c>
      <c r="AF428" s="214">
        <v>0</v>
      </c>
      <c r="AG428" s="211">
        <v>0</v>
      </c>
      <c r="AH428" s="211">
        <v>0</v>
      </c>
      <c r="AI428" s="211">
        <v>0</v>
      </c>
      <c r="AJ428" s="211">
        <v>0</v>
      </c>
      <c r="AK428" s="211">
        <v>858.98</v>
      </c>
      <c r="AL428" s="214">
        <f>7048.18*AK428/I428</f>
        <v>5801.3086013798402</v>
      </c>
      <c r="AM428" s="211">
        <v>0</v>
      </c>
      <c r="AN428" s="211">
        <v>0</v>
      </c>
      <c r="AO428" s="214">
        <v>0</v>
      </c>
      <c r="AP428" s="211">
        <v>0</v>
      </c>
      <c r="AQ428" s="211">
        <v>0</v>
      </c>
      <c r="AR428" s="211">
        <v>0</v>
      </c>
      <c r="AS428" s="211"/>
    </row>
    <row r="429" spans="1:45" s="148" customFormat="1" ht="36" customHeight="1" x14ac:dyDescent="0.25">
      <c r="B429" s="144" t="s">
        <v>816</v>
      </c>
      <c r="C429" s="144"/>
      <c r="D429" s="145" t="s">
        <v>862</v>
      </c>
      <c r="E429" s="145" t="s">
        <v>862</v>
      </c>
      <c r="F429" s="145" t="s">
        <v>862</v>
      </c>
      <c r="G429" s="145" t="s">
        <v>862</v>
      </c>
      <c r="H429" s="145" t="s">
        <v>862</v>
      </c>
      <c r="I429" s="149">
        <f>SUM(I430:I434)</f>
        <v>4806.5999999999995</v>
      </c>
      <c r="J429" s="149">
        <f>SUM(J430:J434)</f>
        <v>4646.83</v>
      </c>
      <c r="K429" s="149">
        <f>SUM(K430:K434)</f>
        <v>4528.83</v>
      </c>
      <c r="L429" s="210">
        <f>SUM(L430:L434)</f>
        <v>165</v>
      </c>
      <c r="M429" s="145" t="s">
        <v>862</v>
      </c>
      <c r="N429" s="145" t="s">
        <v>862</v>
      </c>
      <c r="O429" s="147" t="s">
        <v>862</v>
      </c>
      <c r="P429" s="142">
        <v>9389545.5499999989</v>
      </c>
      <c r="Q429" s="142">
        <f>SUM(Q430:Q434)</f>
        <v>0</v>
      </c>
      <c r="R429" s="142">
        <f>SUM(R430:R434)</f>
        <v>0</v>
      </c>
      <c r="S429" s="142">
        <f>SUM(S430:S434)</f>
        <v>9389545.5499999989</v>
      </c>
      <c r="T429" s="142">
        <f t="shared" si="147"/>
        <v>1953.4693026255566</v>
      </c>
      <c r="U429" s="142">
        <f>MAX(U430:U434)</f>
        <v>7645.5312117835692</v>
      </c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</row>
    <row r="430" spans="1:45" s="148" customFormat="1" ht="36" customHeight="1" x14ac:dyDescent="0.25">
      <c r="A430" s="148">
        <v>1</v>
      </c>
      <c r="B430" s="143">
        <f>SUBTOTAL(103,$A$16:A430)</f>
        <v>377</v>
      </c>
      <c r="C430" s="144" t="s">
        <v>44</v>
      </c>
      <c r="D430" s="145">
        <v>1956</v>
      </c>
      <c r="E430" s="145"/>
      <c r="F430" s="146" t="s">
        <v>264</v>
      </c>
      <c r="G430" s="145">
        <v>2</v>
      </c>
      <c r="H430" s="145" t="s">
        <v>299</v>
      </c>
      <c r="I430" s="142">
        <v>735.94</v>
      </c>
      <c r="J430" s="142">
        <v>672.45</v>
      </c>
      <c r="K430" s="142">
        <v>672.45</v>
      </c>
      <c r="L430" s="165">
        <v>32</v>
      </c>
      <c r="M430" s="145" t="s">
        <v>262</v>
      </c>
      <c r="N430" s="145" t="s">
        <v>266</v>
      </c>
      <c r="O430" s="147" t="s">
        <v>269</v>
      </c>
      <c r="P430" s="142">
        <v>2250143.48</v>
      </c>
      <c r="Q430" s="142">
        <v>0</v>
      </c>
      <c r="R430" s="142">
        <v>0</v>
      </c>
      <c r="S430" s="142">
        <f>P430-Q430-R430</f>
        <v>2250143.48</v>
      </c>
      <c r="T430" s="142">
        <f t="shared" si="147"/>
        <v>3057.5094165285209</v>
      </c>
      <c r="U430" s="142">
        <f t="shared" ref="U430:U432" si="168">V430</f>
        <v>7645.5312117835692</v>
      </c>
      <c r="V430" s="213">
        <f t="shared" ref="V430:V434" si="169">Y430+Z430+AA430+AB430+AC430+AF430+AH430+AJ430+AL430+AN430+AO430+AP430+AQ430+AR430</f>
        <v>7645.5312117835692</v>
      </c>
      <c r="W430" s="213">
        <f t="shared" ref="W430:W434" si="170">V430-T430</f>
        <v>4588.0217952550483</v>
      </c>
      <c r="X430" s="148" t="b">
        <f t="shared" ref="X430:X434" si="171">V430=U430</f>
        <v>1</v>
      </c>
      <c r="Y430" s="211">
        <v>0</v>
      </c>
      <c r="Z430" s="211">
        <v>0</v>
      </c>
      <c r="AA430" s="211">
        <v>0</v>
      </c>
      <c r="AB430" s="211">
        <v>0</v>
      </c>
      <c r="AC430" s="211">
        <v>0</v>
      </c>
      <c r="AD430" s="211">
        <v>0</v>
      </c>
      <c r="AE430" s="211">
        <v>0</v>
      </c>
      <c r="AF430" s="214">
        <v>0</v>
      </c>
      <c r="AG430" s="211">
        <v>631</v>
      </c>
      <c r="AH430" s="214">
        <f>8917.04*AG430/I430</f>
        <v>7645.5312117835692</v>
      </c>
      <c r="AI430" s="211">
        <v>0</v>
      </c>
      <c r="AJ430" s="211">
        <v>0</v>
      </c>
      <c r="AK430" s="211">
        <v>0</v>
      </c>
      <c r="AL430" s="214">
        <v>0</v>
      </c>
      <c r="AM430" s="211">
        <v>0</v>
      </c>
      <c r="AN430" s="211">
        <v>0</v>
      </c>
      <c r="AO430" s="214">
        <v>0</v>
      </c>
      <c r="AP430" s="211">
        <v>0</v>
      </c>
      <c r="AQ430" s="211">
        <v>0</v>
      </c>
      <c r="AR430" s="211">
        <v>0</v>
      </c>
      <c r="AS430" s="211"/>
    </row>
    <row r="431" spans="1:45" s="148" customFormat="1" ht="36" customHeight="1" x14ac:dyDescent="0.25">
      <c r="A431" s="148">
        <v>1</v>
      </c>
      <c r="B431" s="143">
        <f>SUBTOTAL(103,$A$16:A431)</f>
        <v>378</v>
      </c>
      <c r="C431" s="144" t="s">
        <v>43</v>
      </c>
      <c r="D431" s="145">
        <v>1963</v>
      </c>
      <c r="E431" s="145"/>
      <c r="F431" s="146" t="s">
        <v>264</v>
      </c>
      <c r="G431" s="145">
        <v>2</v>
      </c>
      <c r="H431" s="145" t="s">
        <v>299</v>
      </c>
      <c r="I431" s="142">
        <v>687.5</v>
      </c>
      <c r="J431" s="142">
        <v>639.5</v>
      </c>
      <c r="K431" s="142">
        <v>521.5</v>
      </c>
      <c r="L431" s="165">
        <v>16</v>
      </c>
      <c r="M431" s="145" t="s">
        <v>262</v>
      </c>
      <c r="N431" s="145" t="s">
        <v>266</v>
      </c>
      <c r="O431" s="147" t="s">
        <v>269</v>
      </c>
      <c r="P431" s="142">
        <v>2167263.7000000002</v>
      </c>
      <c r="Q431" s="142">
        <v>0</v>
      </c>
      <c r="R431" s="142">
        <v>0</v>
      </c>
      <c r="S431" s="142">
        <f>P431-Q431-R431</f>
        <v>2167263.7000000002</v>
      </c>
      <c r="T431" s="142">
        <f t="shared" si="147"/>
        <v>3152.3835636363638</v>
      </c>
      <c r="U431" s="142">
        <f t="shared" si="168"/>
        <v>7197.1861760000002</v>
      </c>
      <c r="V431" s="213">
        <f t="shared" si="169"/>
        <v>7197.1861760000002</v>
      </c>
      <c r="W431" s="213">
        <f t="shared" si="170"/>
        <v>4044.8026123636364</v>
      </c>
      <c r="X431" s="148" t="b">
        <f t="shared" si="171"/>
        <v>1</v>
      </c>
      <c r="Y431" s="211">
        <v>0</v>
      </c>
      <c r="Z431" s="211">
        <v>0</v>
      </c>
      <c r="AA431" s="211">
        <v>0</v>
      </c>
      <c r="AB431" s="211">
        <v>0</v>
      </c>
      <c r="AC431" s="211">
        <v>0</v>
      </c>
      <c r="AD431" s="211">
        <v>0</v>
      </c>
      <c r="AE431" s="211">
        <v>0</v>
      </c>
      <c r="AF431" s="214">
        <v>0</v>
      </c>
      <c r="AG431" s="211">
        <v>554.9</v>
      </c>
      <c r="AH431" s="214">
        <f>8917.04*AG431/I431</f>
        <v>7197.1861760000002</v>
      </c>
      <c r="AI431" s="211">
        <v>0</v>
      </c>
      <c r="AJ431" s="211">
        <v>0</v>
      </c>
      <c r="AK431" s="211">
        <v>0</v>
      </c>
      <c r="AL431" s="214">
        <v>0</v>
      </c>
      <c r="AM431" s="211">
        <v>0</v>
      </c>
      <c r="AN431" s="211">
        <v>0</v>
      </c>
      <c r="AO431" s="214">
        <v>0</v>
      </c>
      <c r="AP431" s="211">
        <v>0</v>
      </c>
      <c r="AQ431" s="211">
        <v>0</v>
      </c>
      <c r="AR431" s="211">
        <v>0</v>
      </c>
      <c r="AS431" s="211"/>
    </row>
    <row r="432" spans="1:45" s="148" customFormat="1" ht="36" customHeight="1" x14ac:dyDescent="0.25">
      <c r="A432" s="148">
        <v>1</v>
      </c>
      <c r="B432" s="143">
        <f>SUBTOTAL(103,$A$16:A432)</f>
        <v>379</v>
      </c>
      <c r="C432" s="144" t="s">
        <v>45</v>
      </c>
      <c r="D432" s="145">
        <v>1964</v>
      </c>
      <c r="E432" s="145"/>
      <c r="F432" s="146" t="s">
        <v>264</v>
      </c>
      <c r="G432" s="145">
        <v>2</v>
      </c>
      <c r="H432" s="145" t="s">
        <v>299</v>
      </c>
      <c r="I432" s="142">
        <v>691.68</v>
      </c>
      <c r="J432" s="142">
        <v>643.4</v>
      </c>
      <c r="K432" s="142">
        <v>643.4</v>
      </c>
      <c r="L432" s="165">
        <v>10</v>
      </c>
      <c r="M432" s="145" t="s">
        <v>262</v>
      </c>
      <c r="N432" s="145" t="s">
        <v>266</v>
      </c>
      <c r="O432" s="147" t="s">
        <v>269</v>
      </c>
      <c r="P432" s="142">
        <v>2202329.54</v>
      </c>
      <c r="Q432" s="142">
        <v>0</v>
      </c>
      <c r="R432" s="142">
        <v>0</v>
      </c>
      <c r="S432" s="142">
        <f>P432-Q432-R432</f>
        <v>2202329.54</v>
      </c>
      <c r="T432" s="142">
        <f t="shared" si="147"/>
        <v>3184.0295223224616</v>
      </c>
      <c r="U432" s="142">
        <f t="shared" si="168"/>
        <v>7245.223918575065</v>
      </c>
      <c r="V432" s="213">
        <f t="shared" si="169"/>
        <v>7245.223918575065</v>
      </c>
      <c r="W432" s="213">
        <f t="shared" si="170"/>
        <v>4061.1943962526034</v>
      </c>
      <c r="X432" s="148" t="b">
        <f t="shared" si="171"/>
        <v>1</v>
      </c>
      <c r="Y432" s="211">
        <v>0</v>
      </c>
      <c r="Z432" s="211">
        <v>0</v>
      </c>
      <c r="AA432" s="211">
        <v>0</v>
      </c>
      <c r="AB432" s="211">
        <v>0</v>
      </c>
      <c r="AC432" s="211">
        <v>0</v>
      </c>
      <c r="AD432" s="211">
        <v>0</v>
      </c>
      <c r="AE432" s="211">
        <v>0</v>
      </c>
      <c r="AF432" s="214">
        <v>0</v>
      </c>
      <c r="AG432" s="211">
        <v>562</v>
      </c>
      <c r="AH432" s="214">
        <f>8917.04*AG432/I432</f>
        <v>7245.223918575065</v>
      </c>
      <c r="AI432" s="211">
        <v>0</v>
      </c>
      <c r="AJ432" s="211">
        <v>0</v>
      </c>
      <c r="AK432" s="211">
        <v>0</v>
      </c>
      <c r="AL432" s="214">
        <v>0</v>
      </c>
      <c r="AM432" s="211">
        <v>0</v>
      </c>
      <c r="AN432" s="211">
        <v>0</v>
      </c>
      <c r="AO432" s="214">
        <v>0</v>
      </c>
      <c r="AP432" s="211">
        <v>0</v>
      </c>
      <c r="AQ432" s="211">
        <v>0</v>
      </c>
      <c r="AR432" s="211">
        <v>0</v>
      </c>
      <c r="AS432" s="211"/>
    </row>
    <row r="433" spans="1:45" s="148" customFormat="1" ht="36" customHeight="1" x14ac:dyDescent="0.25">
      <c r="A433" s="148">
        <v>1</v>
      </c>
      <c r="B433" s="143">
        <f>SUBTOTAL(103,$A$16:A433)</f>
        <v>380</v>
      </c>
      <c r="C433" s="144" t="s">
        <v>1214</v>
      </c>
      <c r="D433" s="145">
        <v>1974</v>
      </c>
      <c r="E433" s="145"/>
      <c r="F433" s="146" t="s">
        <v>264</v>
      </c>
      <c r="G433" s="145">
        <v>5</v>
      </c>
      <c r="H433" s="145" t="s">
        <v>299</v>
      </c>
      <c r="I433" s="142">
        <v>2146.1799999999998</v>
      </c>
      <c r="J433" s="142">
        <v>2146.1799999999998</v>
      </c>
      <c r="K433" s="142">
        <v>2146.1799999999998</v>
      </c>
      <c r="L433" s="165">
        <v>78</v>
      </c>
      <c r="M433" s="145" t="s">
        <v>262</v>
      </c>
      <c r="N433" s="145" t="s">
        <v>266</v>
      </c>
      <c r="O433" s="147" t="s">
        <v>269</v>
      </c>
      <c r="P433" s="142">
        <v>1467154.4200000002</v>
      </c>
      <c r="Q433" s="142">
        <v>0</v>
      </c>
      <c r="R433" s="142">
        <v>0</v>
      </c>
      <c r="S433" s="142">
        <f>P433-Q433-R433</f>
        <v>1467154.4200000002</v>
      </c>
      <c r="T433" s="142">
        <f t="shared" si="147"/>
        <v>683.61200831244366</v>
      </c>
      <c r="U433" s="142">
        <v>4183.21</v>
      </c>
      <c r="V433" s="213">
        <f t="shared" si="169"/>
        <v>4183.21</v>
      </c>
      <c r="W433" s="213">
        <f t="shared" si="170"/>
        <v>3499.5979916875563</v>
      </c>
      <c r="X433" s="148" t="b">
        <f t="shared" si="171"/>
        <v>1</v>
      </c>
      <c r="Y433" s="211">
        <v>113.09</v>
      </c>
      <c r="Z433" s="211">
        <v>0</v>
      </c>
      <c r="AA433" s="211">
        <v>3259.66</v>
      </c>
      <c r="AB433" s="211">
        <v>0</v>
      </c>
      <c r="AC433" s="211">
        <v>810.46</v>
      </c>
      <c r="AD433" s="211">
        <v>0</v>
      </c>
      <c r="AE433" s="211">
        <v>0</v>
      </c>
      <c r="AF433" s="214">
        <v>0</v>
      </c>
      <c r="AG433" s="211">
        <v>0</v>
      </c>
      <c r="AH433" s="211">
        <v>0</v>
      </c>
      <c r="AI433" s="211">
        <v>0</v>
      </c>
      <c r="AJ433" s="211">
        <v>0</v>
      </c>
      <c r="AK433" s="211">
        <v>0</v>
      </c>
      <c r="AL433" s="214">
        <v>0</v>
      </c>
      <c r="AM433" s="211">
        <v>0</v>
      </c>
      <c r="AN433" s="211">
        <v>0</v>
      </c>
      <c r="AO433" s="214">
        <v>0</v>
      </c>
      <c r="AP433" s="211">
        <v>0</v>
      </c>
      <c r="AQ433" s="211">
        <v>0</v>
      </c>
      <c r="AR433" s="211">
        <v>0</v>
      </c>
      <c r="AS433" s="211"/>
    </row>
    <row r="434" spans="1:45" s="148" customFormat="1" ht="36" customHeight="1" x14ac:dyDescent="0.25">
      <c r="A434" s="148">
        <v>1</v>
      </c>
      <c r="B434" s="143">
        <f>SUBTOTAL(103,$A$16:A434)</f>
        <v>381</v>
      </c>
      <c r="C434" s="144" t="s">
        <v>1215</v>
      </c>
      <c r="D434" s="145">
        <v>1936</v>
      </c>
      <c r="E434" s="145"/>
      <c r="F434" s="146" t="s">
        <v>326</v>
      </c>
      <c r="G434" s="145">
        <v>2</v>
      </c>
      <c r="H434" s="145" t="s">
        <v>299</v>
      </c>
      <c r="I434" s="142">
        <v>545.29999999999995</v>
      </c>
      <c r="J434" s="142">
        <v>545.29999999999995</v>
      </c>
      <c r="K434" s="142">
        <v>545.29999999999995</v>
      </c>
      <c r="L434" s="165">
        <v>29</v>
      </c>
      <c r="M434" s="145" t="s">
        <v>262</v>
      </c>
      <c r="N434" s="145" t="s">
        <v>266</v>
      </c>
      <c r="O434" s="147" t="s">
        <v>269</v>
      </c>
      <c r="P434" s="142">
        <v>1302654.4099999999</v>
      </c>
      <c r="Q434" s="142">
        <v>0</v>
      </c>
      <c r="R434" s="142">
        <v>0</v>
      </c>
      <c r="S434" s="142">
        <f>P434-Q434-R434</f>
        <v>1302654.4099999999</v>
      </c>
      <c r="T434" s="142">
        <f t="shared" si="147"/>
        <v>2388.8766000366772</v>
      </c>
      <c r="U434" s="142">
        <f>V434</f>
        <v>7183.9978228498085</v>
      </c>
      <c r="V434" s="213">
        <f t="shared" si="169"/>
        <v>7183.9978228498085</v>
      </c>
      <c r="W434" s="213">
        <f t="shared" si="170"/>
        <v>4795.1212228131317</v>
      </c>
      <c r="X434" s="148" t="b">
        <f t="shared" si="171"/>
        <v>1</v>
      </c>
      <c r="Y434" s="211">
        <v>0</v>
      </c>
      <c r="Z434" s="211">
        <v>0</v>
      </c>
      <c r="AA434" s="211">
        <v>0</v>
      </c>
      <c r="AB434" s="211">
        <v>0</v>
      </c>
      <c r="AC434" s="211">
        <v>0</v>
      </c>
      <c r="AD434" s="211">
        <v>0</v>
      </c>
      <c r="AE434" s="211">
        <v>0</v>
      </c>
      <c r="AF434" s="214">
        <v>0</v>
      </c>
      <c r="AG434" s="211">
        <v>439.32</v>
      </c>
      <c r="AH434" s="214">
        <f>8917.04*AG434/I434</f>
        <v>7183.9978228498085</v>
      </c>
      <c r="AI434" s="211">
        <v>0</v>
      </c>
      <c r="AJ434" s="211">
        <v>0</v>
      </c>
      <c r="AK434" s="211">
        <v>0</v>
      </c>
      <c r="AL434" s="214">
        <v>0</v>
      </c>
      <c r="AM434" s="211">
        <v>0</v>
      </c>
      <c r="AN434" s="211">
        <v>0</v>
      </c>
      <c r="AO434" s="214">
        <v>0</v>
      </c>
      <c r="AP434" s="211">
        <v>0</v>
      </c>
      <c r="AQ434" s="211">
        <v>0</v>
      </c>
      <c r="AR434" s="211">
        <v>0</v>
      </c>
      <c r="AS434" s="211"/>
    </row>
    <row r="435" spans="1:45" s="148" customFormat="1" ht="36" customHeight="1" x14ac:dyDescent="0.25">
      <c r="B435" s="144" t="s">
        <v>817</v>
      </c>
      <c r="C435" s="144"/>
      <c r="D435" s="145" t="s">
        <v>862</v>
      </c>
      <c r="E435" s="145" t="s">
        <v>862</v>
      </c>
      <c r="F435" s="145" t="s">
        <v>862</v>
      </c>
      <c r="G435" s="145" t="s">
        <v>862</v>
      </c>
      <c r="H435" s="145" t="s">
        <v>862</v>
      </c>
      <c r="I435" s="149">
        <f>SUM(I436:I437)</f>
        <v>1322.5</v>
      </c>
      <c r="J435" s="149">
        <f>SUM(J436:J437)</f>
        <v>1216.4000000000001</v>
      </c>
      <c r="K435" s="149">
        <f>SUM(K436:K437)</f>
        <v>1216.4000000000001</v>
      </c>
      <c r="L435" s="210">
        <f>SUM(L436:L437)</f>
        <v>60</v>
      </c>
      <c r="M435" s="145" t="s">
        <v>862</v>
      </c>
      <c r="N435" s="145" t="s">
        <v>862</v>
      </c>
      <c r="O435" s="147" t="s">
        <v>862</v>
      </c>
      <c r="P435" s="149">
        <v>5138784.57</v>
      </c>
      <c r="Q435" s="149">
        <f>SUM(Q436:Q437)</f>
        <v>0</v>
      </c>
      <c r="R435" s="149">
        <f>SUM(R436:R437)</f>
        <v>0</v>
      </c>
      <c r="S435" s="149">
        <f>SUM(S436:S437)</f>
        <v>5138784.57</v>
      </c>
      <c r="T435" s="142">
        <f t="shared" si="147"/>
        <v>3885.6594102079398</v>
      </c>
      <c r="U435" s="142">
        <f>MAX(U436:U437)</f>
        <v>10715.217710216719</v>
      </c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</row>
    <row r="436" spans="1:45" s="148" customFormat="1" ht="36" customHeight="1" x14ac:dyDescent="0.25">
      <c r="A436" s="148">
        <v>1</v>
      </c>
      <c r="B436" s="143">
        <f>SUBTOTAL(103,$A$16:A436)</f>
        <v>382</v>
      </c>
      <c r="C436" s="144" t="s">
        <v>42</v>
      </c>
      <c r="D436" s="145">
        <v>1960</v>
      </c>
      <c r="E436" s="145"/>
      <c r="F436" s="146" t="s">
        <v>264</v>
      </c>
      <c r="G436" s="145">
        <v>2</v>
      </c>
      <c r="H436" s="145" t="s">
        <v>299</v>
      </c>
      <c r="I436" s="142">
        <v>676.5</v>
      </c>
      <c r="J436" s="142">
        <v>628.1</v>
      </c>
      <c r="K436" s="142">
        <v>628.1</v>
      </c>
      <c r="L436" s="165">
        <v>25</v>
      </c>
      <c r="M436" s="145" t="s">
        <v>262</v>
      </c>
      <c r="N436" s="145" t="s">
        <v>266</v>
      </c>
      <c r="O436" s="147" t="s">
        <v>270</v>
      </c>
      <c r="P436" s="142">
        <v>2210436.8400000003</v>
      </c>
      <c r="Q436" s="142">
        <v>0</v>
      </c>
      <c r="R436" s="142">
        <v>0</v>
      </c>
      <c r="S436" s="142">
        <f>P436-Q436-R436</f>
        <v>2210436.8400000003</v>
      </c>
      <c r="T436" s="142">
        <f t="shared" si="147"/>
        <v>3267.4602217294905</v>
      </c>
      <c r="U436" s="142">
        <f t="shared" ref="U436:U437" si="172">V436</f>
        <v>7843.9635382113829</v>
      </c>
      <c r="V436" s="213">
        <f t="shared" ref="V436:V437" si="173">Y436+Z436+AA436+AB436+AC436+AF436+AH436+AJ436+AL436+AN436+AO436+AP436+AQ436+AR436</f>
        <v>7843.9635382113829</v>
      </c>
      <c r="W436" s="213">
        <f t="shared" ref="W436:W437" si="174">V436-T436</f>
        <v>4576.5033164818924</v>
      </c>
      <c r="X436" s="148" t="b">
        <f t="shared" ref="X436:X437" si="175">V436=U436</f>
        <v>1</v>
      </c>
      <c r="Y436" s="211">
        <v>0</v>
      </c>
      <c r="Z436" s="211">
        <v>0</v>
      </c>
      <c r="AA436" s="211">
        <v>0</v>
      </c>
      <c r="AB436" s="211">
        <v>0</v>
      </c>
      <c r="AC436" s="211">
        <v>0</v>
      </c>
      <c r="AD436" s="211">
        <v>0</v>
      </c>
      <c r="AE436" s="211">
        <v>0</v>
      </c>
      <c r="AF436" s="214">
        <v>0</v>
      </c>
      <c r="AG436" s="211">
        <v>595.09</v>
      </c>
      <c r="AH436" s="214">
        <f>8917.04*AG436/I436</f>
        <v>7843.9635382113829</v>
      </c>
      <c r="AI436" s="211">
        <v>0</v>
      </c>
      <c r="AJ436" s="211">
        <v>0</v>
      </c>
      <c r="AK436" s="211">
        <v>0</v>
      </c>
      <c r="AL436" s="214">
        <v>0</v>
      </c>
      <c r="AM436" s="211">
        <v>0</v>
      </c>
      <c r="AN436" s="211">
        <v>0</v>
      </c>
      <c r="AO436" s="214">
        <v>0</v>
      </c>
      <c r="AP436" s="211">
        <v>0</v>
      </c>
      <c r="AQ436" s="211">
        <v>0</v>
      </c>
      <c r="AR436" s="211">
        <v>0</v>
      </c>
      <c r="AS436" s="211"/>
    </row>
    <row r="437" spans="1:45" s="148" customFormat="1" ht="36" customHeight="1" x14ac:dyDescent="0.25">
      <c r="A437" s="148">
        <v>1</v>
      </c>
      <c r="B437" s="143">
        <f>SUBTOTAL(103,$A$16:A437)</f>
        <v>383</v>
      </c>
      <c r="C437" s="144" t="s">
        <v>1514</v>
      </c>
      <c r="D437" s="145">
        <v>1957</v>
      </c>
      <c r="E437" s="145"/>
      <c r="F437" s="146" t="s">
        <v>264</v>
      </c>
      <c r="G437" s="145">
        <v>2</v>
      </c>
      <c r="H437" s="145" t="s">
        <v>299</v>
      </c>
      <c r="I437" s="142">
        <v>646</v>
      </c>
      <c r="J437" s="142">
        <v>588.29999999999995</v>
      </c>
      <c r="K437" s="142">
        <v>588.29999999999995</v>
      </c>
      <c r="L437" s="165">
        <v>35</v>
      </c>
      <c r="M437" s="145" t="s">
        <v>262</v>
      </c>
      <c r="N437" s="145" t="s">
        <v>266</v>
      </c>
      <c r="O437" s="147" t="s">
        <v>270</v>
      </c>
      <c r="P437" s="142">
        <v>2928347.73</v>
      </c>
      <c r="Q437" s="142">
        <v>0</v>
      </c>
      <c r="R437" s="142">
        <v>0</v>
      </c>
      <c r="S437" s="142">
        <f>P437-R437-Q437</f>
        <v>2928347.73</v>
      </c>
      <c r="T437" s="142">
        <f t="shared" si="147"/>
        <v>4533.0460216718266</v>
      </c>
      <c r="U437" s="142">
        <f t="shared" si="172"/>
        <v>10715.217710216719</v>
      </c>
      <c r="V437" s="213">
        <f t="shared" si="173"/>
        <v>10715.217710216719</v>
      </c>
      <c r="W437" s="213">
        <f t="shared" si="174"/>
        <v>6182.1716885448923</v>
      </c>
      <c r="X437" s="148" t="b">
        <f t="shared" si="175"/>
        <v>1</v>
      </c>
      <c r="Y437" s="211">
        <v>0</v>
      </c>
      <c r="Z437" s="211">
        <v>0</v>
      </c>
      <c r="AA437" s="211">
        <v>0</v>
      </c>
      <c r="AB437" s="211">
        <v>0</v>
      </c>
      <c r="AC437" s="211">
        <v>0</v>
      </c>
      <c r="AD437" s="211">
        <v>0</v>
      </c>
      <c r="AE437" s="211">
        <v>0</v>
      </c>
      <c r="AF437" s="214">
        <v>0</v>
      </c>
      <c r="AG437" s="211">
        <v>776.27</v>
      </c>
      <c r="AH437" s="214">
        <f>8917.04*AG437/I437</f>
        <v>10715.217710216719</v>
      </c>
      <c r="AI437" s="211">
        <v>0</v>
      </c>
      <c r="AJ437" s="211">
        <v>0</v>
      </c>
      <c r="AK437" s="211">
        <v>0</v>
      </c>
      <c r="AL437" s="214">
        <v>0</v>
      </c>
      <c r="AM437" s="211">
        <v>0</v>
      </c>
      <c r="AN437" s="211">
        <v>0</v>
      </c>
      <c r="AO437" s="214">
        <v>0</v>
      </c>
      <c r="AP437" s="211">
        <v>0</v>
      </c>
      <c r="AQ437" s="211">
        <v>0</v>
      </c>
      <c r="AR437" s="211">
        <v>0</v>
      </c>
      <c r="AS437" s="211"/>
    </row>
    <row r="438" spans="1:45" s="148" customFormat="1" ht="36" customHeight="1" x14ac:dyDescent="0.25">
      <c r="B438" s="144" t="s">
        <v>818</v>
      </c>
      <c r="C438" s="144"/>
      <c r="D438" s="145" t="s">
        <v>862</v>
      </c>
      <c r="E438" s="145" t="s">
        <v>862</v>
      </c>
      <c r="F438" s="145" t="s">
        <v>862</v>
      </c>
      <c r="G438" s="145" t="s">
        <v>862</v>
      </c>
      <c r="H438" s="145" t="s">
        <v>862</v>
      </c>
      <c r="I438" s="149">
        <f>SUM(I439:I448)</f>
        <v>13058.16</v>
      </c>
      <c r="J438" s="149">
        <f>SUM(J439:J448)</f>
        <v>11210.9</v>
      </c>
      <c r="K438" s="149">
        <f>SUM(K439:K448)</f>
        <v>11135.9</v>
      </c>
      <c r="L438" s="210">
        <f>SUM(L439:L448)</f>
        <v>529</v>
      </c>
      <c r="M438" s="145" t="s">
        <v>862</v>
      </c>
      <c r="N438" s="145" t="s">
        <v>862</v>
      </c>
      <c r="O438" s="147" t="s">
        <v>862</v>
      </c>
      <c r="P438" s="142">
        <v>17752085.210000001</v>
      </c>
      <c r="Q438" s="142">
        <f>SUM(Q439:Q448)</f>
        <v>0</v>
      </c>
      <c r="R438" s="142">
        <f>SUM(R439:R448)</f>
        <v>0</v>
      </c>
      <c r="S438" s="142">
        <f>SUM(S439:S448)</f>
        <v>17752085.210000001</v>
      </c>
      <c r="T438" s="142">
        <f t="shared" si="147"/>
        <v>1359.4629878941598</v>
      </c>
      <c r="U438" s="142">
        <f>MAX(U439:U448)</f>
        <v>11205.478185895117</v>
      </c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</row>
    <row r="439" spans="1:45" s="148" customFormat="1" ht="36" customHeight="1" x14ac:dyDescent="0.25">
      <c r="A439" s="148">
        <v>1</v>
      </c>
      <c r="B439" s="143">
        <f>SUBTOTAL(103,$A$16:A439)</f>
        <v>384</v>
      </c>
      <c r="C439" s="144" t="s">
        <v>50</v>
      </c>
      <c r="D439" s="145">
        <v>1941</v>
      </c>
      <c r="E439" s="145"/>
      <c r="F439" s="146" t="s">
        <v>264</v>
      </c>
      <c r="G439" s="145">
        <v>3</v>
      </c>
      <c r="H439" s="145" t="s">
        <v>308</v>
      </c>
      <c r="I439" s="142">
        <v>1207.5</v>
      </c>
      <c r="J439" s="142">
        <v>1191.18</v>
      </c>
      <c r="K439" s="142">
        <v>1191.18</v>
      </c>
      <c r="L439" s="165">
        <v>51</v>
      </c>
      <c r="M439" s="145" t="s">
        <v>262</v>
      </c>
      <c r="N439" s="145" t="s">
        <v>263</v>
      </c>
      <c r="O439" s="147" t="s">
        <v>265</v>
      </c>
      <c r="P439" s="142">
        <v>4771616.71</v>
      </c>
      <c r="Q439" s="142">
        <v>0</v>
      </c>
      <c r="R439" s="142">
        <v>0</v>
      </c>
      <c r="S439" s="142">
        <f t="shared" ref="S439:S448" si="176">P439-Q439-R439</f>
        <v>4771616.71</v>
      </c>
      <c r="T439" s="142">
        <f t="shared" si="147"/>
        <v>3951.6494492753623</v>
      </c>
      <c r="U439" s="142">
        <f t="shared" ref="U439:U440" si="177">V439</f>
        <v>5662.5234795859215</v>
      </c>
      <c r="V439" s="213">
        <f t="shared" ref="V439:V446" si="178">Y439+Z439+AA439+AB439+AC439+AF439+AH439+AJ439+AL439+AN439+AO439+AP439+AQ439+AR439</f>
        <v>5662.5234795859215</v>
      </c>
      <c r="W439" s="213">
        <f t="shared" ref="W439:W448" si="179">V439-T439</f>
        <v>1710.8740303105592</v>
      </c>
      <c r="X439" s="148" t="b">
        <f t="shared" ref="X439:X448" si="180">V439=U439</f>
        <v>1</v>
      </c>
      <c r="Y439" s="211">
        <v>0</v>
      </c>
      <c r="Z439" s="211">
        <v>0</v>
      </c>
      <c r="AA439" s="211">
        <v>0</v>
      </c>
      <c r="AB439" s="211">
        <v>0</v>
      </c>
      <c r="AC439" s="211">
        <v>0</v>
      </c>
      <c r="AD439" s="211">
        <v>0</v>
      </c>
      <c r="AE439" s="211">
        <v>0</v>
      </c>
      <c r="AF439" s="214">
        <v>0</v>
      </c>
      <c r="AG439" s="211">
        <v>766.79</v>
      </c>
      <c r="AH439" s="214">
        <f>8917.04*AG439/I439</f>
        <v>5662.5234795859215</v>
      </c>
      <c r="AI439" s="211">
        <v>0</v>
      </c>
      <c r="AJ439" s="211">
        <v>0</v>
      </c>
      <c r="AK439" s="211">
        <v>0</v>
      </c>
      <c r="AL439" s="214">
        <v>0</v>
      </c>
      <c r="AM439" s="211">
        <v>0</v>
      </c>
      <c r="AN439" s="211">
        <v>0</v>
      </c>
      <c r="AO439" s="214">
        <v>0</v>
      </c>
      <c r="AP439" s="211">
        <v>0</v>
      </c>
      <c r="AQ439" s="211">
        <v>0</v>
      </c>
      <c r="AR439" s="211">
        <v>0</v>
      </c>
      <c r="AS439" s="211"/>
    </row>
    <row r="440" spans="1:45" s="148" customFormat="1" ht="36" customHeight="1" x14ac:dyDescent="0.25">
      <c r="A440" s="148">
        <v>1</v>
      </c>
      <c r="B440" s="143">
        <f>SUBTOTAL(103,$A$16:A440)</f>
        <v>385</v>
      </c>
      <c r="C440" s="144" t="s">
        <v>48</v>
      </c>
      <c r="D440" s="145">
        <v>1972</v>
      </c>
      <c r="E440" s="145"/>
      <c r="F440" s="146" t="s">
        <v>264</v>
      </c>
      <c r="G440" s="145">
        <v>2</v>
      </c>
      <c r="H440" s="145" t="s">
        <v>299</v>
      </c>
      <c r="I440" s="142">
        <v>729.8</v>
      </c>
      <c r="J440" s="142">
        <v>482.52</v>
      </c>
      <c r="K440" s="142">
        <v>482.52</v>
      </c>
      <c r="L440" s="165">
        <v>30</v>
      </c>
      <c r="M440" s="145" t="s">
        <v>262</v>
      </c>
      <c r="N440" s="145" t="s">
        <v>263</v>
      </c>
      <c r="O440" s="147" t="s">
        <v>265</v>
      </c>
      <c r="P440" s="142">
        <v>2810575.6300000004</v>
      </c>
      <c r="Q440" s="142">
        <v>0</v>
      </c>
      <c r="R440" s="142">
        <v>0</v>
      </c>
      <c r="S440" s="142">
        <f t="shared" si="176"/>
        <v>2810575.6300000004</v>
      </c>
      <c r="T440" s="142">
        <f t="shared" si="147"/>
        <v>3851.1587147163614</v>
      </c>
      <c r="U440" s="142">
        <f t="shared" si="177"/>
        <v>7978.6614414908199</v>
      </c>
      <c r="V440" s="213">
        <f t="shared" si="178"/>
        <v>7978.6614414908199</v>
      </c>
      <c r="W440" s="213">
        <f t="shared" si="179"/>
        <v>4127.502726774459</v>
      </c>
      <c r="X440" s="148" t="b">
        <f t="shared" si="180"/>
        <v>1</v>
      </c>
      <c r="Y440" s="211">
        <v>0</v>
      </c>
      <c r="Z440" s="211">
        <v>0</v>
      </c>
      <c r="AA440" s="211">
        <v>0</v>
      </c>
      <c r="AB440" s="211">
        <v>0</v>
      </c>
      <c r="AC440" s="211">
        <v>0</v>
      </c>
      <c r="AD440" s="211">
        <v>0</v>
      </c>
      <c r="AE440" s="211">
        <v>0</v>
      </c>
      <c r="AF440" s="214">
        <v>0</v>
      </c>
      <c r="AG440" s="211">
        <v>653</v>
      </c>
      <c r="AH440" s="214">
        <f>8917.04*AG440/I440</f>
        <v>7978.6614414908199</v>
      </c>
      <c r="AI440" s="211">
        <v>0</v>
      </c>
      <c r="AJ440" s="211">
        <v>0</v>
      </c>
      <c r="AK440" s="211">
        <v>0</v>
      </c>
      <c r="AL440" s="214">
        <v>0</v>
      </c>
      <c r="AM440" s="211">
        <v>0</v>
      </c>
      <c r="AN440" s="211">
        <v>0</v>
      </c>
      <c r="AO440" s="214">
        <v>0</v>
      </c>
      <c r="AP440" s="211">
        <v>0</v>
      </c>
      <c r="AQ440" s="211">
        <v>0</v>
      </c>
      <c r="AR440" s="211">
        <v>0</v>
      </c>
      <c r="AS440" s="211"/>
    </row>
    <row r="441" spans="1:45" s="148" customFormat="1" ht="36" customHeight="1" x14ac:dyDescent="0.25">
      <c r="A441" s="148">
        <v>1</v>
      </c>
      <c r="B441" s="143">
        <f>SUBTOTAL(103,$A$16:A441)</f>
        <v>386</v>
      </c>
      <c r="C441" s="144" t="s">
        <v>49</v>
      </c>
      <c r="D441" s="145">
        <v>1962</v>
      </c>
      <c r="E441" s="145"/>
      <c r="F441" s="146" t="s">
        <v>264</v>
      </c>
      <c r="G441" s="145">
        <v>4</v>
      </c>
      <c r="H441" s="145" t="s">
        <v>308</v>
      </c>
      <c r="I441" s="142">
        <v>1905.34</v>
      </c>
      <c r="J441" s="142">
        <v>1905.34</v>
      </c>
      <c r="K441" s="142">
        <v>1830.34</v>
      </c>
      <c r="L441" s="165">
        <v>101</v>
      </c>
      <c r="M441" s="145" t="s">
        <v>262</v>
      </c>
      <c r="N441" s="145" t="s">
        <v>263</v>
      </c>
      <c r="O441" s="147" t="s">
        <v>265</v>
      </c>
      <c r="P441" s="142">
        <v>131037.61</v>
      </c>
      <c r="Q441" s="142">
        <v>0</v>
      </c>
      <c r="R441" s="142">
        <v>0</v>
      </c>
      <c r="S441" s="142">
        <f t="shared" si="176"/>
        <v>131037.61</v>
      </c>
      <c r="T441" s="142">
        <f t="shared" si="147"/>
        <v>68.773872379732751</v>
      </c>
      <c r="U441" s="142">
        <v>68.773872379732751</v>
      </c>
      <c r="V441" s="213">
        <f>T441</f>
        <v>68.773872379732751</v>
      </c>
      <c r="W441" s="213">
        <f t="shared" si="179"/>
        <v>0</v>
      </c>
      <c r="X441" s="148" t="b">
        <f t="shared" si="180"/>
        <v>1</v>
      </c>
      <c r="Y441" s="211">
        <v>0</v>
      </c>
      <c r="Z441" s="211">
        <v>0</v>
      </c>
      <c r="AA441" s="211">
        <v>0</v>
      </c>
      <c r="AB441" s="211">
        <v>0</v>
      </c>
      <c r="AC441" s="211">
        <v>0</v>
      </c>
      <c r="AD441" s="211">
        <v>0</v>
      </c>
      <c r="AE441" s="211">
        <v>0</v>
      </c>
      <c r="AF441" s="214">
        <v>0</v>
      </c>
      <c r="AG441" s="211">
        <v>0</v>
      </c>
      <c r="AH441" s="211">
        <v>0</v>
      </c>
      <c r="AI441" s="211">
        <v>0</v>
      </c>
      <c r="AJ441" s="211">
        <v>0</v>
      </c>
      <c r="AK441" s="211">
        <v>0</v>
      </c>
      <c r="AL441" s="214">
        <v>0</v>
      </c>
      <c r="AM441" s="211">
        <v>0</v>
      </c>
      <c r="AN441" s="211">
        <v>0</v>
      </c>
      <c r="AO441" s="214">
        <v>0</v>
      </c>
      <c r="AP441" s="211">
        <v>0</v>
      </c>
      <c r="AQ441" s="211">
        <v>0</v>
      </c>
      <c r="AR441" s="211">
        <v>0</v>
      </c>
      <c r="AS441" s="211"/>
    </row>
    <row r="442" spans="1:45" s="148" customFormat="1" ht="36" customHeight="1" x14ac:dyDescent="0.25">
      <c r="A442" s="148">
        <v>1</v>
      </c>
      <c r="B442" s="143">
        <f>SUBTOTAL(103,$A$16:A442)</f>
        <v>387</v>
      </c>
      <c r="C442" s="144" t="s">
        <v>51</v>
      </c>
      <c r="D442" s="145">
        <v>1971</v>
      </c>
      <c r="E442" s="145"/>
      <c r="F442" s="146" t="s">
        <v>264</v>
      </c>
      <c r="G442" s="145">
        <v>2</v>
      </c>
      <c r="H442" s="145" t="s">
        <v>299</v>
      </c>
      <c r="I442" s="142">
        <v>754.85</v>
      </c>
      <c r="J442" s="142">
        <v>754.85</v>
      </c>
      <c r="K442" s="142">
        <v>754.85</v>
      </c>
      <c r="L442" s="165">
        <v>42</v>
      </c>
      <c r="M442" s="145" t="s">
        <v>262</v>
      </c>
      <c r="N442" s="145" t="s">
        <v>263</v>
      </c>
      <c r="O442" s="147" t="s">
        <v>265</v>
      </c>
      <c r="P442" s="142">
        <v>2938871.62</v>
      </c>
      <c r="Q442" s="142">
        <v>0</v>
      </c>
      <c r="R442" s="142">
        <v>0</v>
      </c>
      <c r="S442" s="142">
        <f t="shared" si="176"/>
        <v>2938871.62</v>
      </c>
      <c r="T442" s="142">
        <f t="shared" si="147"/>
        <v>3893.3186990792874</v>
      </c>
      <c r="U442" s="142">
        <f t="shared" ref="U442:U446" si="181">V442</f>
        <v>8032.8372524342585</v>
      </c>
      <c r="V442" s="213">
        <f t="shared" si="178"/>
        <v>8032.8372524342585</v>
      </c>
      <c r="W442" s="213">
        <f t="shared" si="179"/>
        <v>4139.5185533549711</v>
      </c>
      <c r="X442" s="148" t="b">
        <f t="shared" si="180"/>
        <v>1</v>
      </c>
      <c r="Y442" s="211">
        <v>0</v>
      </c>
      <c r="Z442" s="211">
        <v>0</v>
      </c>
      <c r="AA442" s="211">
        <v>0</v>
      </c>
      <c r="AB442" s="211">
        <v>0</v>
      </c>
      <c r="AC442" s="211">
        <v>0</v>
      </c>
      <c r="AD442" s="211">
        <v>0</v>
      </c>
      <c r="AE442" s="211">
        <v>0</v>
      </c>
      <c r="AF442" s="214">
        <v>0</v>
      </c>
      <c r="AG442" s="211">
        <v>680</v>
      </c>
      <c r="AH442" s="214">
        <f>8917.04*AG442/I442</f>
        <v>8032.8372524342585</v>
      </c>
      <c r="AI442" s="211">
        <v>0</v>
      </c>
      <c r="AJ442" s="211">
        <v>0</v>
      </c>
      <c r="AK442" s="211">
        <v>0</v>
      </c>
      <c r="AL442" s="214">
        <v>0</v>
      </c>
      <c r="AM442" s="211">
        <v>0</v>
      </c>
      <c r="AN442" s="211">
        <v>0</v>
      </c>
      <c r="AO442" s="214">
        <v>0</v>
      </c>
      <c r="AP442" s="211">
        <v>0</v>
      </c>
      <c r="AQ442" s="211">
        <v>0</v>
      </c>
      <c r="AR442" s="211">
        <v>0</v>
      </c>
      <c r="AS442" s="211"/>
    </row>
    <row r="443" spans="1:45" s="148" customFormat="1" ht="36" customHeight="1" x14ac:dyDescent="0.25">
      <c r="A443" s="148">
        <v>1</v>
      </c>
      <c r="B443" s="143">
        <f>SUBTOTAL(103,$A$16:A443)</f>
        <v>388</v>
      </c>
      <c r="C443" s="144" t="s">
        <v>1209</v>
      </c>
      <c r="D443" s="145">
        <v>1978</v>
      </c>
      <c r="E443" s="145"/>
      <c r="F443" s="146" t="s">
        <v>264</v>
      </c>
      <c r="G443" s="145">
        <v>3</v>
      </c>
      <c r="H443" s="145" t="s">
        <v>308</v>
      </c>
      <c r="I443" s="142">
        <v>1326.37</v>
      </c>
      <c r="J443" s="142">
        <v>1326.37</v>
      </c>
      <c r="K443" s="142">
        <v>1326.37</v>
      </c>
      <c r="L443" s="165">
        <v>61</v>
      </c>
      <c r="M443" s="145" t="s">
        <v>262</v>
      </c>
      <c r="N443" s="145" t="s">
        <v>263</v>
      </c>
      <c r="O443" s="147" t="s">
        <v>265</v>
      </c>
      <c r="P443" s="142">
        <v>2250237.6300000004</v>
      </c>
      <c r="Q443" s="142">
        <v>0</v>
      </c>
      <c r="R443" s="142">
        <v>0</v>
      </c>
      <c r="S443" s="142">
        <f t="shared" si="176"/>
        <v>2250237.6300000004</v>
      </c>
      <c r="T443" s="142">
        <f t="shared" si="147"/>
        <v>1696.5383942640444</v>
      </c>
      <c r="U443" s="142">
        <f t="shared" si="181"/>
        <v>4561.4810648612383</v>
      </c>
      <c r="V443" s="213">
        <f t="shared" si="178"/>
        <v>4561.4810648612383</v>
      </c>
      <c r="W443" s="213">
        <f t="shared" si="179"/>
        <v>2864.9426705971937</v>
      </c>
      <c r="X443" s="148" t="b">
        <f t="shared" si="180"/>
        <v>1</v>
      </c>
      <c r="Y443" s="211">
        <v>0</v>
      </c>
      <c r="Z443" s="211">
        <v>0</v>
      </c>
      <c r="AA443" s="211">
        <v>0</v>
      </c>
      <c r="AB443" s="211">
        <v>0</v>
      </c>
      <c r="AC443" s="211">
        <v>0</v>
      </c>
      <c r="AD443" s="211">
        <v>0</v>
      </c>
      <c r="AE443" s="211">
        <v>0</v>
      </c>
      <c r="AF443" s="214">
        <v>0</v>
      </c>
      <c r="AG443" s="211">
        <v>678.5</v>
      </c>
      <c r="AH443" s="214">
        <f>8917.04*AG443/I443</f>
        <v>4561.4810648612383</v>
      </c>
      <c r="AI443" s="211">
        <v>0</v>
      </c>
      <c r="AJ443" s="211">
        <v>0</v>
      </c>
      <c r="AK443" s="211">
        <v>0</v>
      </c>
      <c r="AL443" s="214">
        <v>0</v>
      </c>
      <c r="AM443" s="211">
        <v>0</v>
      </c>
      <c r="AN443" s="211">
        <v>0</v>
      </c>
      <c r="AO443" s="214">
        <v>0</v>
      </c>
      <c r="AP443" s="211">
        <v>0</v>
      </c>
      <c r="AQ443" s="211">
        <v>0</v>
      </c>
      <c r="AR443" s="211">
        <v>0</v>
      </c>
      <c r="AS443" s="211"/>
    </row>
    <row r="444" spans="1:45" s="148" customFormat="1" ht="36" customHeight="1" x14ac:dyDescent="0.25">
      <c r="A444" s="148">
        <v>1</v>
      </c>
      <c r="B444" s="143">
        <f>SUBTOTAL(103,$A$16:A444)</f>
        <v>389</v>
      </c>
      <c r="C444" s="144" t="s">
        <v>1210</v>
      </c>
      <c r="D444" s="145">
        <v>1983</v>
      </c>
      <c r="E444" s="145"/>
      <c r="F444" s="146" t="s">
        <v>264</v>
      </c>
      <c r="G444" s="145">
        <v>5</v>
      </c>
      <c r="H444" s="145" t="s">
        <v>366</v>
      </c>
      <c r="I444" s="142">
        <v>5165.2</v>
      </c>
      <c r="J444" s="142">
        <v>4087.35</v>
      </c>
      <c r="K444" s="142">
        <v>4087.35</v>
      </c>
      <c r="L444" s="165">
        <v>153</v>
      </c>
      <c r="M444" s="145" t="s">
        <v>262</v>
      </c>
      <c r="N444" s="145" t="s">
        <v>266</v>
      </c>
      <c r="O444" s="147" t="s">
        <v>1268</v>
      </c>
      <c r="P444" s="142">
        <v>2695769.57</v>
      </c>
      <c r="Q444" s="142">
        <v>0</v>
      </c>
      <c r="R444" s="142">
        <v>0</v>
      </c>
      <c r="S444" s="142">
        <f t="shared" si="176"/>
        <v>2695769.57</v>
      </c>
      <c r="T444" s="142">
        <f t="shared" si="147"/>
        <v>521.91000735692717</v>
      </c>
      <c r="U444" s="142">
        <f t="shared" si="181"/>
        <v>2199.3765564934565</v>
      </c>
      <c r="V444" s="213">
        <f t="shared" si="178"/>
        <v>2199.3765564934565</v>
      </c>
      <c r="W444" s="213">
        <f t="shared" si="179"/>
        <v>1677.4665491365295</v>
      </c>
      <c r="X444" s="148" t="b">
        <f t="shared" si="180"/>
        <v>1</v>
      </c>
      <c r="Y444" s="211">
        <v>0</v>
      </c>
      <c r="Z444" s="211">
        <v>0</v>
      </c>
      <c r="AA444" s="211">
        <v>0</v>
      </c>
      <c r="AB444" s="211">
        <v>0</v>
      </c>
      <c r="AC444" s="211">
        <v>0</v>
      </c>
      <c r="AD444" s="211">
        <v>0</v>
      </c>
      <c r="AE444" s="211">
        <v>0</v>
      </c>
      <c r="AF444" s="214">
        <v>0</v>
      </c>
      <c r="AG444" s="211">
        <v>1273.99</v>
      </c>
      <c r="AH444" s="214">
        <f>8917.04*AG444/I444</f>
        <v>2199.3765564934565</v>
      </c>
      <c r="AI444" s="211">
        <v>0</v>
      </c>
      <c r="AJ444" s="211">
        <v>0</v>
      </c>
      <c r="AK444" s="211">
        <v>0</v>
      </c>
      <c r="AL444" s="214">
        <v>0</v>
      </c>
      <c r="AM444" s="211">
        <v>0</v>
      </c>
      <c r="AN444" s="211">
        <v>0</v>
      </c>
      <c r="AO444" s="214">
        <v>0</v>
      </c>
      <c r="AP444" s="211">
        <v>0</v>
      </c>
      <c r="AQ444" s="211">
        <v>0</v>
      </c>
      <c r="AR444" s="211">
        <v>0</v>
      </c>
      <c r="AS444" s="211"/>
    </row>
    <row r="445" spans="1:45" s="148" customFormat="1" ht="36" customHeight="1" x14ac:dyDescent="0.25">
      <c r="A445" s="148">
        <v>1</v>
      </c>
      <c r="B445" s="143">
        <f>SUBTOTAL(103,$A$16:A445)</f>
        <v>390</v>
      </c>
      <c r="C445" s="144" t="s">
        <v>1212</v>
      </c>
      <c r="D445" s="145">
        <v>1959</v>
      </c>
      <c r="E445" s="145"/>
      <c r="F445" s="146" t="s">
        <v>264</v>
      </c>
      <c r="G445" s="145" t="s">
        <v>299</v>
      </c>
      <c r="H445" s="145" t="s">
        <v>300</v>
      </c>
      <c r="I445" s="142">
        <v>264.3</v>
      </c>
      <c r="J445" s="142">
        <v>264.3</v>
      </c>
      <c r="K445" s="142">
        <v>264.3</v>
      </c>
      <c r="L445" s="165">
        <v>15</v>
      </c>
      <c r="M445" s="145" t="s">
        <v>262</v>
      </c>
      <c r="N445" s="145" t="s">
        <v>263</v>
      </c>
      <c r="O445" s="147" t="s">
        <v>265</v>
      </c>
      <c r="P445" s="142">
        <v>791834.9</v>
      </c>
      <c r="Q445" s="142">
        <v>0</v>
      </c>
      <c r="R445" s="142">
        <v>0</v>
      </c>
      <c r="S445" s="142">
        <f t="shared" si="176"/>
        <v>791834.9</v>
      </c>
      <c r="T445" s="142">
        <f t="shared" si="147"/>
        <v>2995.9701097237985</v>
      </c>
      <c r="U445" s="142">
        <f t="shared" si="181"/>
        <v>7894.7686719636777</v>
      </c>
      <c r="V445" s="213">
        <f t="shared" si="178"/>
        <v>7894.7686719636777</v>
      </c>
      <c r="W445" s="213">
        <f t="shared" si="179"/>
        <v>4898.7985622398792</v>
      </c>
      <c r="X445" s="148" t="b">
        <f t="shared" si="180"/>
        <v>1</v>
      </c>
      <c r="Y445" s="211">
        <v>0</v>
      </c>
      <c r="Z445" s="211">
        <v>0</v>
      </c>
      <c r="AA445" s="211">
        <v>0</v>
      </c>
      <c r="AB445" s="211">
        <v>0</v>
      </c>
      <c r="AC445" s="211">
        <v>0</v>
      </c>
      <c r="AD445" s="211">
        <v>0</v>
      </c>
      <c r="AE445" s="211">
        <v>0</v>
      </c>
      <c r="AF445" s="214">
        <v>0</v>
      </c>
      <c r="AG445" s="211">
        <v>234</v>
      </c>
      <c r="AH445" s="214">
        <f>8917.04*AG445/I445</f>
        <v>7894.7686719636777</v>
      </c>
      <c r="AI445" s="211">
        <v>0</v>
      </c>
      <c r="AJ445" s="211">
        <v>0</v>
      </c>
      <c r="AK445" s="211">
        <v>0</v>
      </c>
      <c r="AL445" s="214">
        <v>0</v>
      </c>
      <c r="AM445" s="211">
        <v>0</v>
      </c>
      <c r="AN445" s="211">
        <v>0</v>
      </c>
      <c r="AO445" s="214">
        <v>0</v>
      </c>
      <c r="AP445" s="211">
        <v>0</v>
      </c>
      <c r="AQ445" s="211">
        <v>0</v>
      </c>
      <c r="AR445" s="211">
        <v>0</v>
      </c>
      <c r="AS445" s="211"/>
    </row>
    <row r="446" spans="1:45" s="148" customFormat="1" ht="36" customHeight="1" x14ac:dyDescent="0.25">
      <c r="A446" s="148">
        <v>1</v>
      </c>
      <c r="B446" s="143">
        <f>SUBTOTAL(103,$A$16:A446)</f>
        <v>391</v>
      </c>
      <c r="C446" s="144" t="s">
        <v>1213</v>
      </c>
      <c r="D446" s="145">
        <v>1957</v>
      </c>
      <c r="E446" s="145"/>
      <c r="F446" s="146" t="s">
        <v>326</v>
      </c>
      <c r="G446" s="145">
        <v>2</v>
      </c>
      <c r="H446" s="145" t="s">
        <v>299</v>
      </c>
      <c r="I446" s="142">
        <v>276.5</v>
      </c>
      <c r="J446" s="142">
        <v>234.3</v>
      </c>
      <c r="K446" s="142">
        <v>234.3</v>
      </c>
      <c r="L446" s="165">
        <v>12</v>
      </c>
      <c r="M446" s="145" t="s">
        <v>262</v>
      </c>
      <c r="N446" s="145" t="s">
        <v>263</v>
      </c>
      <c r="O446" s="147" t="s">
        <v>265</v>
      </c>
      <c r="P446" s="142">
        <v>1207929.18</v>
      </c>
      <c r="Q446" s="142">
        <v>0</v>
      </c>
      <c r="R446" s="142">
        <v>0</v>
      </c>
      <c r="S446" s="142">
        <f>P446-Q446-R446</f>
        <v>1207929.18</v>
      </c>
      <c r="T446" s="142">
        <f t="shared" si="147"/>
        <v>4368.640795660036</v>
      </c>
      <c r="U446" s="142">
        <f t="shared" si="181"/>
        <v>11205.478185895117</v>
      </c>
      <c r="V446" s="213">
        <f t="shared" si="178"/>
        <v>11205.478185895117</v>
      </c>
      <c r="W446" s="213">
        <f t="shared" si="179"/>
        <v>6836.8373902350813</v>
      </c>
      <c r="X446" s="148" t="b">
        <f t="shared" si="180"/>
        <v>1</v>
      </c>
      <c r="Y446" s="211">
        <v>0</v>
      </c>
      <c r="Z446" s="211">
        <v>0</v>
      </c>
      <c r="AA446" s="211">
        <v>0</v>
      </c>
      <c r="AB446" s="211">
        <v>0</v>
      </c>
      <c r="AC446" s="211">
        <v>0</v>
      </c>
      <c r="AD446" s="211">
        <v>0</v>
      </c>
      <c r="AE446" s="211">
        <v>0</v>
      </c>
      <c r="AF446" s="214">
        <v>0</v>
      </c>
      <c r="AG446" s="211">
        <v>347.46</v>
      </c>
      <c r="AH446" s="214">
        <f>8917.04*AG446/I446</f>
        <v>11205.478185895117</v>
      </c>
      <c r="AI446" s="211">
        <v>0</v>
      </c>
      <c r="AJ446" s="211">
        <v>0</v>
      </c>
      <c r="AK446" s="211">
        <v>0</v>
      </c>
      <c r="AL446" s="214">
        <v>0</v>
      </c>
      <c r="AM446" s="211">
        <v>0</v>
      </c>
      <c r="AN446" s="211">
        <v>0</v>
      </c>
      <c r="AO446" s="214">
        <v>0</v>
      </c>
      <c r="AP446" s="211">
        <v>0</v>
      </c>
      <c r="AQ446" s="211">
        <v>0</v>
      </c>
      <c r="AR446" s="211">
        <v>0</v>
      </c>
      <c r="AS446" s="211"/>
    </row>
    <row r="447" spans="1:45" s="148" customFormat="1" ht="36" customHeight="1" x14ac:dyDescent="0.25">
      <c r="A447" s="148">
        <v>1</v>
      </c>
      <c r="B447" s="143">
        <f>SUBTOTAL(103,$A$16:A447)</f>
        <v>392</v>
      </c>
      <c r="C447" s="144" t="s">
        <v>58</v>
      </c>
      <c r="D447" s="145">
        <v>1970</v>
      </c>
      <c r="E447" s="145"/>
      <c r="F447" s="146" t="s">
        <v>264</v>
      </c>
      <c r="G447" s="145">
        <v>2</v>
      </c>
      <c r="H447" s="145" t="s">
        <v>299</v>
      </c>
      <c r="I447" s="142">
        <v>726.6</v>
      </c>
      <c r="J447" s="142">
        <v>482.19</v>
      </c>
      <c r="K447" s="142">
        <v>482.19</v>
      </c>
      <c r="L447" s="165">
        <v>33</v>
      </c>
      <c r="M447" s="145" t="s">
        <v>262</v>
      </c>
      <c r="N447" s="145" t="s">
        <v>263</v>
      </c>
      <c r="O447" s="147" t="s">
        <v>265</v>
      </c>
      <c r="P447" s="142">
        <v>77311.89</v>
      </c>
      <c r="Q447" s="142">
        <v>0</v>
      </c>
      <c r="R447" s="142">
        <v>0</v>
      </c>
      <c r="S447" s="142">
        <f t="shared" si="176"/>
        <v>77311.89</v>
      </c>
      <c r="T447" s="142">
        <f t="shared" si="147"/>
        <v>106.40227085053674</v>
      </c>
      <c r="U447" s="142">
        <v>106.40227085053674</v>
      </c>
      <c r="V447" s="213">
        <f t="shared" ref="V447:V448" si="182">T447</f>
        <v>106.40227085053674</v>
      </c>
      <c r="W447" s="213">
        <f t="shared" si="179"/>
        <v>0</v>
      </c>
      <c r="X447" s="148" t="b">
        <f t="shared" si="180"/>
        <v>1</v>
      </c>
      <c r="Y447" s="211">
        <v>0</v>
      </c>
      <c r="Z447" s="211">
        <v>0</v>
      </c>
      <c r="AA447" s="211">
        <v>0</v>
      </c>
      <c r="AB447" s="211">
        <v>0</v>
      </c>
      <c r="AC447" s="211">
        <v>0</v>
      </c>
      <c r="AD447" s="211">
        <v>0</v>
      </c>
      <c r="AE447" s="211">
        <v>0</v>
      </c>
      <c r="AF447" s="214">
        <v>0</v>
      </c>
      <c r="AG447" s="211">
        <v>0</v>
      </c>
      <c r="AH447" s="211">
        <v>0</v>
      </c>
      <c r="AI447" s="211">
        <v>0</v>
      </c>
      <c r="AJ447" s="211">
        <v>0</v>
      </c>
      <c r="AK447" s="211">
        <v>0</v>
      </c>
      <c r="AL447" s="214">
        <v>0</v>
      </c>
      <c r="AM447" s="211">
        <v>0</v>
      </c>
      <c r="AN447" s="211">
        <v>0</v>
      </c>
      <c r="AO447" s="214">
        <v>0</v>
      </c>
      <c r="AP447" s="211">
        <v>0</v>
      </c>
      <c r="AQ447" s="211">
        <v>0</v>
      </c>
      <c r="AR447" s="211">
        <v>0</v>
      </c>
      <c r="AS447" s="211"/>
    </row>
    <row r="448" spans="1:45" s="148" customFormat="1" ht="36" customHeight="1" x14ac:dyDescent="0.25">
      <c r="A448" s="148">
        <v>1</v>
      </c>
      <c r="B448" s="143">
        <f>SUBTOTAL(103,$A$16:A448)</f>
        <v>393</v>
      </c>
      <c r="C448" s="144" t="s">
        <v>59</v>
      </c>
      <c r="D448" s="145">
        <v>1973</v>
      </c>
      <c r="E448" s="145"/>
      <c r="F448" s="146" t="s">
        <v>264</v>
      </c>
      <c r="G448" s="145">
        <v>2</v>
      </c>
      <c r="H448" s="145" t="s">
        <v>299</v>
      </c>
      <c r="I448" s="142">
        <v>701.7</v>
      </c>
      <c r="J448" s="142">
        <v>482.5</v>
      </c>
      <c r="K448" s="142">
        <v>482.5</v>
      </c>
      <c r="L448" s="165">
        <v>31</v>
      </c>
      <c r="M448" s="145" t="s">
        <v>262</v>
      </c>
      <c r="N448" s="145" t="s">
        <v>263</v>
      </c>
      <c r="O448" s="147" t="s">
        <v>265</v>
      </c>
      <c r="P448" s="142">
        <v>76900.47</v>
      </c>
      <c r="Q448" s="142">
        <v>0</v>
      </c>
      <c r="R448" s="142">
        <v>0</v>
      </c>
      <c r="S448" s="142">
        <f t="shared" si="176"/>
        <v>76900.47</v>
      </c>
      <c r="T448" s="142">
        <f t="shared" si="147"/>
        <v>109.59166310389054</v>
      </c>
      <c r="U448" s="142">
        <v>109.59166310389054</v>
      </c>
      <c r="V448" s="213">
        <f t="shared" si="182"/>
        <v>109.59166310389054</v>
      </c>
      <c r="W448" s="213">
        <f t="shared" si="179"/>
        <v>0</v>
      </c>
      <c r="X448" s="148" t="b">
        <f t="shared" si="180"/>
        <v>1</v>
      </c>
      <c r="Y448" s="211">
        <v>0</v>
      </c>
      <c r="Z448" s="211">
        <v>0</v>
      </c>
      <c r="AA448" s="211">
        <v>0</v>
      </c>
      <c r="AB448" s="211">
        <v>0</v>
      </c>
      <c r="AC448" s="211">
        <v>0</v>
      </c>
      <c r="AD448" s="211">
        <v>0</v>
      </c>
      <c r="AE448" s="211">
        <v>0</v>
      </c>
      <c r="AF448" s="214">
        <v>0</v>
      </c>
      <c r="AG448" s="211">
        <v>0</v>
      </c>
      <c r="AH448" s="211">
        <v>0</v>
      </c>
      <c r="AI448" s="211">
        <v>0</v>
      </c>
      <c r="AJ448" s="211">
        <v>0</v>
      </c>
      <c r="AK448" s="211">
        <v>0</v>
      </c>
      <c r="AL448" s="214">
        <v>0</v>
      </c>
      <c r="AM448" s="211">
        <v>0</v>
      </c>
      <c r="AN448" s="211">
        <v>0</v>
      </c>
      <c r="AO448" s="214">
        <v>0</v>
      </c>
      <c r="AP448" s="211">
        <v>0</v>
      </c>
      <c r="AQ448" s="211">
        <v>0</v>
      </c>
      <c r="AR448" s="211">
        <v>0</v>
      </c>
      <c r="AS448" s="211"/>
    </row>
    <row r="449" spans="1:45" s="148" customFormat="1" ht="36" customHeight="1" x14ac:dyDescent="0.25">
      <c r="B449" s="144" t="s">
        <v>855</v>
      </c>
      <c r="C449" s="144"/>
      <c r="D449" s="145" t="s">
        <v>862</v>
      </c>
      <c r="E449" s="145" t="s">
        <v>862</v>
      </c>
      <c r="F449" s="145" t="s">
        <v>862</v>
      </c>
      <c r="G449" s="145" t="s">
        <v>862</v>
      </c>
      <c r="H449" s="145" t="s">
        <v>862</v>
      </c>
      <c r="I449" s="142">
        <f>I450</f>
        <v>878.6</v>
      </c>
      <c r="J449" s="142">
        <f>J450</f>
        <v>878.6</v>
      </c>
      <c r="K449" s="142">
        <f>K450</f>
        <v>878.6</v>
      </c>
      <c r="L449" s="219">
        <f>L450</f>
        <v>55</v>
      </c>
      <c r="M449" s="145" t="s">
        <v>862</v>
      </c>
      <c r="N449" s="145" t="s">
        <v>862</v>
      </c>
      <c r="O449" s="147" t="s">
        <v>862</v>
      </c>
      <c r="P449" s="142">
        <v>3622790.6399999997</v>
      </c>
      <c r="Q449" s="142">
        <f>Q450</f>
        <v>0</v>
      </c>
      <c r="R449" s="142">
        <f>R450</f>
        <v>0</v>
      </c>
      <c r="S449" s="142">
        <f>S450</f>
        <v>3622790.6399999997</v>
      </c>
      <c r="T449" s="142">
        <f t="shared" si="147"/>
        <v>4123.3674482130655</v>
      </c>
      <c r="U449" s="142">
        <f>U450</f>
        <v>8497.8802549510583</v>
      </c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</row>
    <row r="450" spans="1:45" s="148" customFormat="1" ht="36" customHeight="1" x14ac:dyDescent="0.25">
      <c r="A450" s="148">
        <v>1</v>
      </c>
      <c r="B450" s="143">
        <f>SUBTOTAL(103,$A$16:A450)</f>
        <v>394</v>
      </c>
      <c r="C450" s="144" t="s">
        <v>1513</v>
      </c>
      <c r="D450" s="145">
        <v>1979</v>
      </c>
      <c r="E450" s="145"/>
      <c r="F450" s="146" t="s">
        <v>264</v>
      </c>
      <c r="G450" s="145">
        <v>2</v>
      </c>
      <c r="H450" s="145" t="s">
        <v>308</v>
      </c>
      <c r="I450" s="142">
        <v>878.6</v>
      </c>
      <c r="J450" s="142">
        <v>878.6</v>
      </c>
      <c r="K450" s="142">
        <v>878.6</v>
      </c>
      <c r="L450" s="165">
        <v>55</v>
      </c>
      <c r="M450" s="145" t="s">
        <v>262</v>
      </c>
      <c r="N450" s="145" t="s">
        <v>263</v>
      </c>
      <c r="O450" s="147" t="s">
        <v>265</v>
      </c>
      <c r="P450" s="142">
        <v>3622790.6399999997</v>
      </c>
      <c r="Q450" s="142">
        <v>0</v>
      </c>
      <c r="R450" s="142">
        <v>0</v>
      </c>
      <c r="S450" s="142">
        <f>P450-R450-Q450</f>
        <v>3622790.6399999997</v>
      </c>
      <c r="T450" s="142">
        <f t="shared" si="147"/>
        <v>4123.3674482130655</v>
      </c>
      <c r="U450" s="142">
        <f>V450</f>
        <v>8497.8802549510583</v>
      </c>
      <c r="V450" s="213">
        <f>Y450+Z450+AA450+AB450+AC450+AF450+AH450+AJ450+AL450+AN450+AO450+AP450+AQ450+AR450</f>
        <v>8497.8802549510583</v>
      </c>
      <c r="W450" s="213">
        <f>V450-T450</f>
        <v>4374.5128067379928</v>
      </c>
      <c r="X450" s="148" t="b">
        <f>V450=U450</f>
        <v>1</v>
      </c>
      <c r="Y450" s="211">
        <v>0</v>
      </c>
      <c r="Z450" s="211">
        <v>0</v>
      </c>
      <c r="AA450" s="211">
        <v>0</v>
      </c>
      <c r="AB450" s="211">
        <v>0</v>
      </c>
      <c r="AC450" s="211">
        <v>0</v>
      </c>
      <c r="AD450" s="211">
        <v>0</v>
      </c>
      <c r="AE450" s="211">
        <v>0</v>
      </c>
      <c r="AF450" s="214">
        <v>0</v>
      </c>
      <c r="AG450" s="211">
        <v>837.3</v>
      </c>
      <c r="AH450" s="214">
        <f>8917.04*AG450/I450</f>
        <v>8497.8802549510583</v>
      </c>
      <c r="AI450" s="211">
        <v>0</v>
      </c>
      <c r="AJ450" s="211">
        <v>0</v>
      </c>
      <c r="AK450" s="211">
        <v>0</v>
      </c>
      <c r="AL450" s="214">
        <v>0</v>
      </c>
      <c r="AM450" s="211">
        <v>0</v>
      </c>
      <c r="AN450" s="211">
        <v>0</v>
      </c>
      <c r="AO450" s="214">
        <v>0</v>
      </c>
      <c r="AP450" s="211">
        <v>0</v>
      </c>
      <c r="AQ450" s="211">
        <v>0</v>
      </c>
      <c r="AR450" s="211">
        <v>0</v>
      </c>
      <c r="AS450" s="211"/>
    </row>
    <row r="451" spans="1:45" s="148" customFormat="1" ht="36" customHeight="1" x14ac:dyDescent="0.25">
      <c r="B451" s="144" t="s">
        <v>819</v>
      </c>
      <c r="C451" s="215"/>
      <c r="D451" s="145" t="s">
        <v>723</v>
      </c>
      <c r="E451" s="145" t="s">
        <v>723</v>
      </c>
      <c r="F451" s="145" t="s">
        <v>723</v>
      </c>
      <c r="G451" s="145" t="s">
        <v>723</v>
      </c>
      <c r="H451" s="145" t="s">
        <v>723</v>
      </c>
      <c r="I451" s="142">
        <f>I452</f>
        <v>940.6</v>
      </c>
      <c r="J451" s="142">
        <f>J452</f>
        <v>853.9</v>
      </c>
      <c r="K451" s="142">
        <f>K452</f>
        <v>853.9</v>
      </c>
      <c r="L451" s="219">
        <f>L452</f>
        <v>33</v>
      </c>
      <c r="M451" s="145" t="s">
        <v>723</v>
      </c>
      <c r="N451" s="145" t="s">
        <v>723</v>
      </c>
      <c r="O451" s="147" t="s">
        <v>723</v>
      </c>
      <c r="P451" s="142">
        <v>3515825.94</v>
      </c>
      <c r="Q451" s="142">
        <f>Q452</f>
        <v>0</v>
      </c>
      <c r="R451" s="142">
        <f>R452</f>
        <v>0</v>
      </c>
      <c r="S451" s="142">
        <f>S452</f>
        <v>3515825.94</v>
      </c>
      <c r="T451" s="142">
        <f t="shared" si="147"/>
        <v>3737.8544971294918</v>
      </c>
      <c r="U451" s="142">
        <f>U452</f>
        <v>7644.9919166489472</v>
      </c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</row>
    <row r="452" spans="1:45" s="148" customFormat="1" ht="36" customHeight="1" x14ac:dyDescent="0.25">
      <c r="A452" s="148">
        <v>1</v>
      </c>
      <c r="B452" s="143">
        <f>SUBTOTAL(103,$A$16:A452)</f>
        <v>395</v>
      </c>
      <c r="C452" s="144" t="s">
        <v>224</v>
      </c>
      <c r="D452" s="145">
        <v>1995</v>
      </c>
      <c r="E452" s="145"/>
      <c r="F452" s="146" t="s">
        <v>264</v>
      </c>
      <c r="G452" s="145">
        <v>2</v>
      </c>
      <c r="H452" s="145" t="s">
        <v>308</v>
      </c>
      <c r="I452" s="142">
        <v>940.6</v>
      </c>
      <c r="J452" s="142">
        <v>853.9</v>
      </c>
      <c r="K452" s="142">
        <v>853.9</v>
      </c>
      <c r="L452" s="165">
        <v>33</v>
      </c>
      <c r="M452" s="145" t="s">
        <v>262</v>
      </c>
      <c r="N452" s="145" t="s">
        <v>266</v>
      </c>
      <c r="O452" s="147" t="s">
        <v>675</v>
      </c>
      <c r="P452" s="142">
        <v>3515825.94</v>
      </c>
      <c r="Q452" s="142">
        <v>0</v>
      </c>
      <c r="R452" s="142">
        <v>0</v>
      </c>
      <c r="S452" s="142">
        <f>P452-Q452-R452</f>
        <v>3515825.94</v>
      </c>
      <c r="T452" s="142">
        <f t="shared" si="147"/>
        <v>3737.8544971294918</v>
      </c>
      <c r="U452" s="142">
        <f>V452</f>
        <v>7644.9919166489472</v>
      </c>
      <c r="V452" s="213">
        <f>Y452+Z452+AA452+AB452+AC452+AF452+AH452+AJ452+AL452+AN452+AO452+AP452+AQ452+AR452</f>
        <v>7644.9919166489472</v>
      </c>
      <c r="W452" s="213">
        <f>V452-T452</f>
        <v>3907.1374195194553</v>
      </c>
      <c r="X452" s="148" t="b">
        <f>V452=U452</f>
        <v>1</v>
      </c>
      <c r="Y452" s="211">
        <v>0</v>
      </c>
      <c r="Z452" s="211">
        <v>0</v>
      </c>
      <c r="AA452" s="211">
        <v>0</v>
      </c>
      <c r="AB452" s="211">
        <v>0</v>
      </c>
      <c r="AC452" s="211">
        <v>0</v>
      </c>
      <c r="AD452" s="211">
        <v>0</v>
      </c>
      <c r="AE452" s="211">
        <v>0</v>
      </c>
      <c r="AF452" s="214">
        <v>0</v>
      </c>
      <c r="AG452" s="211">
        <v>806.42</v>
      </c>
      <c r="AH452" s="214">
        <f>8917.04*AG452/I452</f>
        <v>7644.9919166489472</v>
      </c>
      <c r="AI452" s="211">
        <v>0</v>
      </c>
      <c r="AJ452" s="211">
        <v>0</v>
      </c>
      <c r="AK452" s="211">
        <v>0</v>
      </c>
      <c r="AL452" s="214">
        <v>0</v>
      </c>
      <c r="AM452" s="211">
        <v>0</v>
      </c>
      <c r="AN452" s="211">
        <v>0</v>
      </c>
      <c r="AO452" s="214">
        <v>0</v>
      </c>
      <c r="AP452" s="211">
        <v>0</v>
      </c>
      <c r="AQ452" s="211">
        <v>0</v>
      </c>
      <c r="AR452" s="211">
        <v>0</v>
      </c>
      <c r="AS452" s="211"/>
    </row>
    <row r="453" spans="1:45" s="148" customFormat="1" ht="36" customHeight="1" x14ac:dyDescent="0.25">
      <c r="B453" s="144" t="s">
        <v>820</v>
      </c>
      <c r="C453" s="144"/>
      <c r="D453" s="145" t="s">
        <v>723</v>
      </c>
      <c r="E453" s="145" t="s">
        <v>723</v>
      </c>
      <c r="F453" s="145" t="s">
        <v>723</v>
      </c>
      <c r="G453" s="145" t="s">
        <v>723</v>
      </c>
      <c r="H453" s="145" t="s">
        <v>723</v>
      </c>
      <c r="I453" s="142">
        <f>I454</f>
        <v>340.3</v>
      </c>
      <c r="J453" s="142">
        <f>J454</f>
        <v>309.10000000000002</v>
      </c>
      <c r="K453" s="142">
        <f>K454</f>
        <v>309.10000000000002</v>
      </c>
      <c r="L453" s="219">
        <f>L454</f>
        <v>19</v>
      </c>
      <c r="M453" s="145" t="s">
        <v>723</v>
      </c>
      <c r="N453" s="145" t="s">
        <v>723</v>
      </c>
      <c r="O453" s="147" t="s">
        <v>723</v>
      </c>
      <c r="P453" s="142">
        <v>1371104.41</v>
      </c>
      <c r="Q453" s="142">
        <f>Q454</f>
        <v>0</v>
      </c>
      <c r="R453" s="142">
        <f>R454</f>
        <v>0</v>
      </c>
      <c r="S453" s="142">
        <f>S454</f>
        <v>1371104.41</v>
      </c>
      <c r="T453" s="142">
        <f t="shared" si="147"/>
        <v>4029.1049368204522</v>
      </c>
      <c r="U453" s="142">
        <f>U454</f>
        <v>7913.4471936526597</v>
      </c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</row>
    <row r="454" spans="1:45" s="148" customFormat="1" ht="36" customHeight="1" x14ac:dyDescent="0.25">
      <c r="A454" s="148">
        <v>1</v>
      </c>
      <c r="B454" s="143">
        <f>SUBTOTAL(103,$A$16:A454)</f>
        <v>396</v>
      </c>
      <c r="C454" s="144" t="s">
        <v>227</v>
      </c>
      <c r="D454" s="145">
        <v>1981</v>
      </c>
      <c r="E454" s="145"/>
      <c r="F454" s="146" t="s">
        <v>264</v>
      </c>
      <c r="G454" s="145">
        <v>2</v>
      </c>
      <c r="H454" s="145" t="s">
        <v>300</v>
      </c>
      <c r="I454" s="142">
        <v>340.3</v>
      </c>
      <c r="J454" s="142">
        <v>309.10000000000002</v>
      </c>
      <c r="K454" s="142">
        <v>309.10000000000002</v>
      </c>
      <c r="L454" s="165">
        <v>19</v>
      </c>
      <c r="M454" s="145" t="s">
        <v>262</v>
      </c>
      <c r="N454" s="145" t="s">
        <v>266</v>
      </c>
      <c r="O454" s="147" t="s">
        <v>675</v>
      </c>
      <c r="P454" s="142">
        <v>1371104.41</v>
      </c>
      <c r="Q454" s="142">
        <v>0</v>
      </c>
      <c r="R454" s="142">
        <v>0</v>
      </c>
      <c r="S454" s="142">
        <f>P454-Q454-R454</f>
        <v>1371104.41</v>
      </c>
      <c r="T454" s="142">
        <f t="shared" si="147"/>
        <v>4029.1049368204522</v>
      </c>
      <c r="U454" s="142">
        <f>V454</f>
        <v>7913.4471936526597</v>
      </c>
      <c r="V454" s="213">
        <f>Y454+Z454+AA454+AB454+AC454+AF454+AH454+AJ454+AL454+AN454+AO454+AP454+AQ454+AR454</f>
        <v>7913.4471936526597</v>
      </c>
      <c r="W454" s="213">
        <f>V454-T454</f>
        <v>3884.3422568322076</v>
      </c>
      <c r="X454" s="148" t="b">
        <f>V454=U454</f>
        <v>1</v>
      </c>
      <c r="Y454" s="211">
        <v>0</v>
      </c>
      <c r="Z454" s="211">
        <v>0</v>
      </c>
      <c r="AA454" s="211">
        <v>0</v>
      </c>
      <c r="AB454" s="211">
        <v>0</v>
      </c>
      <c r="AC454" s="211">
        <v>0</v>
      </c>
      <c r="AD454" s="211">
        <v>0</v>
      </c>
      <c r="AE454" s="211">
        <v>0</v>
      </c>
      <c r="AF454" s="214">
        <v>0</v>
      </c>
      <c r="AG454" s="211">
        <v>302</v>
      </c>
      <c r="AH454" s="214">
        <f>8917.04*AG454/I454</f>
        <v>7913.4471936526597</v>
      </c>
      <c r="AI454" s="211">
        <v>0</v>
      </c>
      <c r="AJ454" s="211">
        <v>0</v>
      </c>
      <c r="AK454" s="211">
        <v>0</v>
      </c>
      <c r="AL454" s="214">
        <v>0</v>
      </c>
      <c r="AM454" s="211">
        <v>0</v>
      </c>
      <c r="AN454" s="211">
        <v>0</v>
      </c>
      <c r="AO454" s="214">
        <v>0</v>
      </c>
      <c r="AP454" s="211">
        <v>0</v>
      </c>
      <c r="AQ454" s="211">
        <v>0</v>
      </c>
      <c r="AR454" s="211">
        <v>0</v>
      </c>
      <c r="AS454" s="211"/>
    </row>
    <row r="455" spans="1:45" s="148" customFormat="1" ht="36" customHeight="1" x14ac:dyDescent="0.25">
      <c r="B455" s="144" t="s">
        <v>1255</v>
      </c>
      <c r="C455" s="144"/>
      <c r="D455" s="145" t="s">
        <v>723</v>
      </c>
      <c r="E455" s="145" t="s">
        <v>723</v>
      </c>
      <c r="F455" s="145" t="s">
        <v>723</v>
      </c>
      <c r="G455" s="145" t="s">
        <v>723</v>
      </c>
      <c r="H455" s="145" t="s">
        <v>723</v>
      </c>
      <c r="I455" s="142">
        <f>I456</f>
        <v>953.9</v>
      </c>
      <c r="J455" s="142">
        <f>J456</f>
        <v>865.7</v>
      </c>
      <c r="K455" s="142">
        <f>K456</f>
        <v>865.7</v>
      </c>
      <c r="L455" s="219">
        <f>L456</f>
        <v>28</v>
      </c>
      <c r="M455" s="145" t="s">
        <v>723</v>
      </c>
      <c r="N455" s="145" t="s">
        <v>723</v>
      </c>
      <c r="O455" s="147" t="s">
        <v>723</v>
      </c>
      <c r="P455" s="142">
        <v>40161.910000000003</v>
      </c>
      <c r="Q455" s="142">
        <f>Q456</f>
        <v>0</v>
      </c>
      <c r="R455" s="142">
        <f>R456</f>
        <v>0</v>
      </c>
      <c r="S455" s="142">
        <f>S456</f>
        <v>40161.910000000003</v>
      </c>
      <c r="T455" s="142">
        <f t="shared" si="147"/>
        <v>42.102851451934171</v>
      </c>
      <c r="U455" s="142">
        <f>U456</f>
        <v>42.102851451934171</v>
      </c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</row>
    <row r="456" spans="1:45" s="148" customFormat="1" ht="36" customHeight="1" x14ac:dyDescent="0.25">
      <c r="A456" s="148">
        <v>1</v>
      </c>
      <c r="B456" s="143">
        <f>SUBTOTAL(103,$A$16:A456)</f>
        <v>397</v>
      </c>
      <c r="C456" s="144" t="s">
        <v>1256</v>
      </c>
      <c r="D456" s="145">
        <v>1984</v>
      </c>
      <c r="E456" s="145"/>
      <c r="F456" s="146" t="s">
        <v>264</v>
      </c>
      <c r="G456" s="145">
        <v>2</v>
      </c>
      <c r="H456" s="145" t="s">
        <v>308</v>
      </c>
      <c r="I456" s="142">
        <v>953.9</v>
      </c>
      <c r="J456" s="142">
        <v>865.7</v>
      </c>
      <c r="K456" s="142">
        <v>865.7</v>
      </c>
      <c r="L456" s="165">
        <v>28</v>
      </c>
      <c r="M456" s="145" t="s">
        <v>262</v>
      </c>
      <c r="N456" s="145" t="s">
        <v>263</v>
      </c>
      <c r="O456" s="147" t="s">
        <v>265</v>
      </c>
      <c r="P456" s="142">
        <v>40161.910000000003</v>
      </c>
      <c r="Q456" s="142">
        <v>0</v>
      </c>
      <c r="R456" s="142">
        <v>0</v>
      </c>
      <c r="S456" s="142">
        <f>P456-Q456-R456</f>
        <v>40161.910000000003</v>
      </c>
      <c r="T456" s="142">
        <f t="shared" si="147"/>
        <v>42.102851451934171</v>
      </c>
      <c r="U456" s="142">
        <v>42.102851451934171</v>
      </c>
      <c r="V456" s="213">
        <f>T456</f>
        <v>42.102851451934171</v>
      </c>
      <c r="W456" s="213">
        <f>V456-T456</f>
        <v>0</v>
      </c>
      <c r="X456" s="148" t="b">
        <f>V456=U456</f>
        <v>1</v>
      </c>
      <c r="Y456" s="211">
        <v>0</v>
      </c>
      <c r="Z456" s="211">
        <v>0</v>
      </c>
      <c r="AA456" s="211">
        <v>0</v>
      </c>
      <c r="AB456" s="211">
        <v>0</v>
      </c>
      <c r="AC456" s="211">
        <v>0</v>
      </c>
      <c r="AD456" s="211">
        <v>0</v>
      </c>
      <c r="AE456" s="211">
        <v>0</v>
      </c>
      <c r="AF456" s="214">
        <v>0</v>
      </c>
      <c r="AG456" s="211">
        <v>0</v>
      </c>
      <c r="AH456" s="211">
        <v>0</v>
      </c>
      <c r="AI456" s="211">
        <v>0</v>
      </c>
      <c r="AJ456" s="211">
        <v>0</v>
      </c>
      <c r="AK456" s="211">
        <v>0</v>
      </c>
      <c r="AL456" s="214">
        <v>0</v>
      </c>
      <c r="AM456" s="211">
        <v>0</v>
      </c>
      <c r="AN456" s="211">
        <v>0</v>
      </c>
      <c r="AO456" s="214">
        <v>0</v>
      </c>
      <c r="AP456" s="211">
        <v>0</v>
      </c>
      <c r="AQ456" s="211">
        <v>0</v>
      </c>
      <c r="AR456" s="211">
        <v>0</v>
      </c>
      <c r="AS456" s="211"/>
    </row>
    <row r="457" spans="1:45" s="148" customFormat="1" ht="36" customHeight="1" x14ac:dyDescent="0.25">
      <c r="B457" s="144" t="s">
        <v>821</v>
      </c>
      <c r="C457" s="215"/>
      <c r="D457" s="145" t="s">
        <v>723</v>
      </c>
      <c r="E457" s="145" t="s">
        <v>723</v>
      </c>
      <c r="F457" s="145" t="s">
        <v>723</v>
      </c>
      <c r="G457" s="145" t="s">
        <v>723</v>
      </c>
      <c r="H457" s="145" t="s">
        <v>723</v>
      </c>
      <c r="I457" s="142">
        <f>I458</f>
        <v>1446.38</v>
      </c>
      <c r="J457" s="142">
        <f>J458</f>
        <v>996.18</v>
      </c>
      <c r="K457" s="142">
        <f>K458</f>
        <v>996.18</v>
      </c>
      <c r="L457" s="219">
        <f>L458</f>
        <v>78</v>
      </c>
      <c r="M457" s="145" t="s">
        <v>723</v>
      </c>
      <c r="N457" s="145" t="s">
        <v>723</v>
      </c>
      <c r="O457" s="147" t="s">
        <v>723</v>
      </c>
      <c r="P457" s="142">
        <v>127877.6</v>
      </c>
      <c r="Q457" s="142">
        <f>Q458</f>
        <v>0</v>
      </c>
      <c r="R457" s="142">
        <f>R458</f>
        <v>0</v>
      </c>
      <c r="S457" s="142">
        <f>S458</f>
        <v>127877.6</v>
      </c>
      <c r="T457" s="142">
        <f t="shared" si="147"/>
        <v>88.412173840899342</v>
      </c>
      <c r="U457" s="142">
        <f>MAX(U458)</f>
        <v>88.412173840899342</v>
      </c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</row>
    <row r="458" spans="1:45" s="148" customFormat="1" ht="36" customHeight="1" x14ac:dyDescent="0.25">
      <c r="A458" s="148">
        <v>1</v>
      </c>
      <c r="B458" s="143">
        <f>SUBTOTAL(103,$A$16:A458)</f>
        <v>398</v>
      </c>
      <c r="C458" s="144" t="s">
        <v>138</v>
      </c>
      <c r="D458" s="145">
        <v>1969</v>
      </c>
      <c r="E458" s="145"/>
      <c r="F458" s="146" t="s">
        <v>264</v>
      </c>
      <c r="G458" s="145">
        <v>2</v>
      </c>
      <c r="H458" s="145" t="s">
        <v>300</v>
      </c>
      <c r="I458" s="142">
        <v>1446.38</v>
      </c>
      <c r="J458" s="142">
        <v>996.18</v>
      </c>
      <c r="K458" s="142">
        <v>996.18</v>
      </c>
      <c r="L458" s="165">
        <v>78</v>
      </c>
      <c r="M458" s="145" t="s">
        <v>262</v>
      </c>
      <c r="N458" s="145" t="s">
        <v>266</v>
      </c>
      <c r="O458" s="147" t="s">
        <v>964</v>
      </c>
      <c r="P458" s="142">
        <v>127877.6</v>
      </c>
      <c r="Q458" s="142">
        <v>0</v>
      </c>
      <c r="R458" s="142">
        <v>0</v>
      </c>
      <c r="S458" s="142">
        <f>P458-Q458-R458</f>
        <v>127877.6</v>
      </c>
      <c r="T458" s="142">
        <f t="shared" si="147"/>
        <v>88.412173840899342</v>
      </c>
      <c r="U458" s="142">
        <v>88.412173840899342</v>
      </c>
      <c r="V458" s="213">
        <f>T458</f>
        <v>88.412173840899342</v>
      </c>
      <c r="W458" s="213">
        <f>V458-T458</f>
        <v>0</v>
      </c>
      <c r="X458" s="148" t="b">
        <f>V458=U458</f>
        <v>1</v>
      </c>
      <c r="Y458" s="211">
        <v>0</v>
      </c>
      <c r="Z458" s="211">
        <v>0</v>
      </c>
      <c r="AA458" s="211">
        <v>0</v>
      </c>
      <c r="AB458" s="211">
        <v>0</v>
      </c>
      <c r="AC458" s="211">
        <v>0</v>
      </c>
      <c r="AD458" s="211">
        <v>0</v>
      </c>
      <c r="AE458" s="211">
        <v>0</v>
      </c>
      <c r="AF458" s="214">
        <v>0</v>
      </c>
      <c r="AG458" s="211">
        <v>0</v>
      </c>
      <c r="AH458" s="211">
        <v>0</v>
      </c>
      <c r="AI458" s="211">
        <v>0</v>
      </c>
      <c r="AJ458" s="211">
        <v>0</v>
      </c>
      <c r="AK458" s="211">
        <v>0</v>
      </c>
      <c r="AL458" s="214">
        <v>0</v>
      </c>
      <c r="AM458" s="211">
        <v>0</v>
      </c>
      <c r="AN458" s="211">
        <v>0</v>
      </c>
      <c r="AO458" s="214">
        <v>0</v>
      </c>
      <c r="AP458" s="211">
        <v>0</v>
      </c>
      <c r="AQ458" s="211">
        <v>0</v>
      </c>
      <c r="AR458" s="211">
        <v>0</v>
      </c>
      <c r="AS458" s="211"/>
    </row>
    <row r="459" spans="1:45" s="148" customFormat="1" ht="36" customHeight="1" x14ac:dyDescent="0.25">
      <c r="B459" s="144" t="s">
        <v>822</v>
      </c>
      <c r="C459" s="144"/>
      <c r="D459" s="145" t="s">
        <v>723</v>
      </c>
      <c r="E459" s="145" t="s">
        <v>723</v>
      </c>
      <c r="F459" s="145" t="s">
        <v>723</v>
      </c>
      <c r="G459" s="145" t="s">
        <v>723</v>
      </c>
      <c r="H459" s="145" t="s">
        <v>723</v>
      </c>
      <c r="I459" s="142">
        <f>I460</f>
        <v>676.3</v>
      </c>
      <c r="J459" s="142">
        <f>J460</f>
        <v>633.29999999999995</v>
      </c>
      <c r="K459" s="142">
        <f>K460</f>
        <v>633.29999999999995</v>
      </c>
      <c r="L459" s="219">
        <f>L460</f>
        <v>32</v>
      </c>
      <c r="M459" s="145" t="s">
        <v>723</v>
      </c>
      <c r="N459" s="145" t="s">
        <v>723</v>
      </c>
      <c r="O459" s="147" t="s">
        <v>723</v>
      </c>
      <c r="P459" s="142">
        <v>87573.72</v>
      </c>
      <c r="Q459" s="142">
        <f>Q460</f>
        <v>0</v>
      </c>
      <c r="R459" s="142">
        <f>R460</f>
        <v>0</v>
      </c>
      <c r="S459" s="142">
        <f>S460</f>
        <v>87573.72</v>
      </c>
      <c r="T459" s="142">
        <f t="shared" si="147"/>
        <v>129.48945734141654</v>
      </c>
      <c r="U459" s="142">
        <f>MAX(U460)</f>
        <v>129.48945734141654</v>
      </c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</row>
    <row r="460" spans="1:45" s="148" customFormat="1" ht="36" customHeight="1" x14ac:dyDescent="0.25">
      <c r="A460" s="148">
        <v>1</v>
      </c>
      <c r="B460" s="143">
        <f>SUBTOTAL(103,$A$16:A460)</f>
        <v>399</v>
      </c>
      <c r="C460" s="144" t="s">
        <v>143</v>
      </c>
      <c r="D460" s="145">
        <v>1965</v>
      </c>
      <c r="E460" s="145"/>
      <c r="F460" s="146" t="s">
        <v>264</v>
      </c>
      <c r="G460" s="145">
        <v>2</v>
      </c>
      <c r="H460" s="145" t="s">
        <v>299</v>
      </c>
      <c r="I460" s="142">
        <v>676.3</v>
      </c>
      <c r="J460" s="142">
        <v>633.29999999999995</v>
      </c>
      <c r="K460" s="142">
        <v>633.29999999999995</v>
      </c>
      <c r="L460" s="165">
        <v>32</v>
      </c>
      <c r="M460" s="145" t="s">
        <v>262</v>
      </c>
      <c r="N460" s="145" t="s">
        <v>266</v>
      </c>
      <c r="O460" s="147" t="s">
        <v>284</v>
      </c>
      <c r="P460" s="142">
        <v>87573.72</v>
      </c>
      <c r="Q460" s="142">
        <v>0</v>
      </c>
      <c r="R460" s="142">
        <v>0</v>
      </c>
      <c r="S460" s="142">
        <f>P460-Q460-R460</f>
        <v>87573.72</v>
      </c>
      <c r="T460" s="142">
        <f t="shared" si="147"/>
        <v>129.48945734141654</v>
      </c>
      <c r="U460" s="142">
        <v>129.48945734141654</v>
      </c>
      <c r="V460" s="213">
        <f>T460</f>
        <v>129.48945734141654</v>
      </c>
      <c r="W460" s="213">
        <f>V460-T460</f>
        <v>0</v>
      </c>
      <c r="X460" s="148" t="b">
        <f>V460=U460</f>
        <v>1</v>
      </c>
      <c r="Y460" s="211">
        <v>0</v>
      </c>
      <c r="Z460" s="211">
        <v>0</v>
      </c>
      <c r="AA460" s="211">
        <v>0</v>
      </c>
      <c r="AB460" s="211">
        <v>0</v>
      </c>
      <c r="AC460" s="211">
        <v>0</v>
      </c>
      <c r="AD460" s="211">
        <v>0</v>
      </c>
      <c r="AE460" s="211">
        <v>0</v>
      </c>
      <c r="AF460" s="214">
        <v>0</v>
      </c>
      <c r="AG460" s="211">
        <v>0</v>
      </c>
      <c r="AH460" s="211">
        <v>0</v>
      </c>
      <c r="AI460" s="211">
        <v>0</v>
      </c>
      <c r="AJ460" s="211">
        <v>0</v>
      </c>
      <c r="AK460" s="211">
        <v>0</v>
      </c>
      <c r="AL460" s="214">
        <v>0</v>
      </c>
      <c r="AM460" s="211">
        <v>0</v>
      </c>
      <c r="AN460" s="211">
        <v>0</v>
      </c>
      <c r="AO460" s="214">
        <v>0</v>
      </c>
      <c r="AP460" s="211">
        <v>0</v>
      </c>
      <c r="AQ460" s="211">
        <v>0</v>
      </c>
      <c r="AR460" s="211">
        <v>0</v>
      </c>
      <c r="AS460" s="211"/>
    </row>
    <row r="461" spans="1:45" s="148" customFormat="1" ht="36" customHeight="1" x14ac:dyDescent="0.25">
      <c r="B461" s="144" t="s">
        <v>823</v>
      </c>
      <c r="C461" s="144"/>
      <c r="D461" s="145" t="s">
        <v>862</v>
      </c>
      <c r="E461" s="145" t="s">
        <v>862</v>
      </c>
      <c r="F461" s="145" t="s">
        <v>862</v>
      </c>
      <c r="G461" s="145" t="s">
        <v>862</v>
      </c>
      <c r="H461" s="145" t="s">
        <v>862</v>
      </c>
      <c r="I461" s="149">
        <f>SUM(I462:I466)</f>
        <v>3130</v>
      </c>
      <c r="J461" s="149">
        <f>SUM(J462:J466)</f>
        <v>2960</v>
      </c>
      <c r="K461" s="149">
        <f>SUM(K462:K466)</f>
        <v>2960</v>
      </c>
      <c r="L461" s="210">
        <f>SUM(L462:L466)</f>
        <v>140</v>
      </c>
      <c r="M461" s="145" t="s">
        <v>862</v>
      </c>
      <c r="N461" s="145" t="s">
        <v>862</v>
      </c>
      <c r="O461" s="147" t="s">
        <v>862</v>
      </c>
      <c r="P461" s="142">
        <v>3911488.5799999996</v>
      </c>
      <c r="Q461" s="142">
        <f>SUM(Q462:Q466)</f>
        <v>0</v>
      </c>
      <c r="R461" s="142">
        <f>SUM(R462:R466)</f>
        <v>0</v>
      </c>
      <c r="S461" s="142">
        <f>SUM(S462:S466)</f>
        <v>3911488.5799999996</v>
      </c>
      <c r="T461" s="142">
        <f t="shared" ref="T461:T524" si="183">P461/I461</f>
        <v>1249.6768626198082</v>
      </c>
      <c r="U461" s="142">
        <f>MAX(U462:U466)</f>
        <v>9024.9934101259041</v>
      </c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</row>
    <row r="462" spans="1:45" s="148" customFormat="1" ht="36" customHeight="1" x14ac:dyDescent="0.25">
      <c r="A462" s="148">
        <v>1</v>
      </c>
      <c r="B462" s="143">
        <f>SUBTOTAL(103,$A$16:A462)</f>
        <v>400</v>
      </c>
      <c r="C462" s="144" t="s">
        <v>141</v>
      </c>
      <c r="D462" s="145">
        <v>1983</v>
      </c>
      <c r="E462" s="145"/>
      <c r="F462" s="146" t="s">
        <v>264</v>
      </c>
      <c r="G462" s="145">
        <v>3</v>
      </c>
      <c r="H462" s="145" t="s">
        <v>299</v>
      </c>
      <c r="I462" s="142">
        <v>1387.1</v>
      </c>
      <c r="J462" s="142">
        <v>1285.0999999999999</v>
      </c>
      <c r="K462" s="142">
        <v>1285.0999999999999</v>
      </c>
      <c r="L462" s="165">
        <v>58</v>
      </c>
      <c r="M462" s="145" t="s">
        <v>262</v>
      </c>
      <c r="N462" s="145" t="s">
        <v>266</v>
      </c>
      <c r="O462" s="147" t="s">
        <v>285</v>
      </c>
      <c r="P462" s="142">
        <v>141265.9</v>
      </c>
      <c r="Q462" s="142">
        <v>0</v>
      </c>
      <c r="R462" s="142">
        <v>0</v>
      </c>
      <c r="S462" s="142">
        <f>P462-Q462-R462</f>
        <v>141265.9</v>
      </c>
      <c r="T462" s="142">
        <f t="shared" si="183"/>
        <v>101.84262129622955</v>
      </c>
      <c r="U462" s="142">
        <v>101.84262129622955</v>
      </c>
      <c r="V462" s="213">
        <f>T462</f>
        <v>101.84262129622955</v>
      </c>
      <c r="W462" s="213">
        <f t="shared" ref="W462:W466" si="184">V462-T462</f>
        <v>0</v>
      </c>
      <c r="X462" s="148" t="b">
        <f t="shared" ref="X462:X466" si="185">V462=U462</f>
        <v>1</v>
      </c>
      <c r="Y462" s="211">
        <v>0</v>
      </c>
      <c r="Z462" s="211">
        <v>0</v>
      </c>
      <c r="AA462" s="211">
        <v>0</v>
      </c>
      <c r="AB462" s="211">
        <v>0</v>
      </c>
      <c r="AC462" s="211">
        <v>0</v>
      </c>
      <c r="AD462" s="211">
        <v>0</v>
      </c>
      <c r="AE462" s="211">
        <v>0</v>
      </c>
      <c r="AF462" s="214">
        <v>0</v>
      </c>
      <c r="AG462" s="211">
        <v>0</v>
      </c>
      <c r="AH462" s="211">
        <v>0</v>
      </c>
      <c r="AI462" s="211">
        <v>0</v>
      </c>
      <c r="AJ462" s="211">
        <v>0</v>
      </c>
      <c r="AK462" s="211">
        <v>0</v>
      </c>
      <c r="AL462" s="214">
        <v>0</v>
      </c>
      <c r="AM462" s="211">
        <v>0</v>
      </c>
      <c r="AN462" s="211">
        <v>0</v>
      </c>
      <c r="AO462" s="214">
        <v>0</v>
      </c>
      <c r="AP462" s="211">
        <v>0</v>
      </c>
      <c r="AQ462" s="211">
        <v>0</v>
      </c>
      <c r="AR462" s="211">
        <v>0</v>
      </c>
      <c r="AS462" s="211"/>
    </row>
    <row r="463" spans="1:45" s="148" customFormat="1" ht="36" customHeight="1" x14ac:dyDescent="0.25">
      <c r="A463" s="148">
        <v>1</v>
      </c>
      <c r="B463" s="143">
        <f>SUBTOTAL(103,$A$16:A463)</f>
        <v>401</v>
      </c>
      <c r="C463" s="144" t="s">
        <v>142</v>
      </c>
      <c r="D463" s="145">
        <v>1964</v>
      </c>
      <c r="E463" s="145"/>
      <c r="F463" s="146" t="s">
        <v>264</v>
      </c>
      <c r="G463" s="145">
        <v>2</v>
      </c>
      <c r="H463" s="145" t="s">
        <v>300</v>
      </c>
      <c r="I463" s="142">
        <v>337.2</v>
      </c>
      <c r="J463" s="142">
        <v>337.2</v>
      </c>
      <c r="K463" s="142">
        <v>337.2</v>
      </c>
      <c r="L463" s="165">
        <v>18</v>
      </c>
      <c r="M463" s="145" t="s">
        <v>262</v>
      </c>
      <c r="N463" s="145" t="s">
        <v>266</v>
      </c>
      <c r="O463" s="147" t="s">
        <v>285</v>
      </c>
      <c r="P463" s="142">
        <v>1216558.3500000001</v>
      </c>
      <c r="Q463" s="142">
        <v>0</v>
      </c>
      <c r="R463" s="142">
        <v>0</v>
      </c>
      <c r="S463" s="142">
        <f>P463-Q463-R463</f>
        <v>1216558.3500000001</v>
      </c>
      <c r="T463" s="142">
        <f t="shared" si="183"/>
        <v>3607.8242882562281</v>
      </c>
      <c r="U463" s="142">
        <f t="shared" ref="U463:U465" si="186">V463</f>
        <v>8404.019311981021</v>
      </c>
      <c r="V463" s="213">
        <f t="shared" ref="V463:V465" si="187">Y463+Z463+AA463+AB463+AC463+AF463+AH463+AJ463+AL463+AN463+AO463+AP463+AQ463+AR463</f>
        <v>8404.019311981021</v>
      </c>
      <c r="W463" s="213">
        <f t="shared" si="184"/>
        <v>4796.1950237247929</v>
      </c>
      <c r="X463" s="148" t="b">
        <f t="shared" si="185"/>
        <v>1</v>
      </c>
      <c r="Y463" s="211">
        <v>0</v>
      </c>
      <c r="Z463" s="211">
        <v>0</v>
      </c>
      <c r="AA463" s="211">
        <v>0</v>
      </c>
      <c r="AB463" s="211">
        <v>0</v>
      </c>
      <c r="AC463" s="211">
        <v>0</v>
      </c>
      <c r="AD463" s="211">
        <v>0</v>
      </c>
      <c r="AE463" s="211">
        <v>0</v>
      </c>
      <c r="AF463" s="214">
        <v>0</v>
      </c>
      <c r="AG463" s="211">
        <v>317.8</v>
      </c>
      <c r="AH463" s="214">
        <f>8917.04*AG463/I463</f>
        <v>8404.019311981021</v>
      </c>
      <c r="AI463" s="211">
        <v>0</v>
      </c>
      <c r="AJ463" s="211">
        <v>0</v>
      </c>
      <c r="AK463" s="211">
        <v>0</v>
      </c>
      <c r="AL463" s="214">
        <v>0</v>
      </c>
      <c r="AM463" s="211">
        <v>0</v>
      </c>
      <c r="AN463" s="211">
        <v>0</v>
      </c>
      <c r="AO463" s="214">
        <v>0</v>
      </c>
      <c r="AP463" s="211">
        <v>0</v>
      </c>
      <c r="AQ463" s="211">
        <v>0</v>
      </c>
      <c r="AR463" s="211">
        <v>0</v>
      </c>
      <c r="AS463" s="211"/>
    </row>
    <row r="464" spans="1:45" s="148" customFormat="1" ht="36" customHeight="1" x14ac:dyDescent="0.25">
      <c r="A464" s="148">
        <v>1</v>
      </c>
      <c r="B464" s="143">
        <f>SUBTOTAL(103,$A$16:A464)</f>
        <v>402</v>
      </c>
      <c r="C464" s="144" t="s">
        <v>1226</v>
      </c>
      <c r="D464" s="145">
        <v>1962</v>
      </c>
      <c r="E464" s="145"/>
      <c r="F464" s="146" t="s">
        <v>264</v>
      </c>
      <c r="G464" s="145">
        <v>2</v>
      </c>
      <c r="H464" s="145" t="s">
        <v>300</v>
      </c>
      <c r="I464" s="142">
        <v>373.3</v>
      </c>
      <c r="J464" s="142">
        <v>373.3</v>
      </c>
      <c r="K464" s="142">
        <v>373.3</v>
      </c>
      <c r="L464" s="165">
        <v>21</v>
      </c>
      <c r="M464" s="145" t="s">
        <v>262</v>
      </c>
      <c r="N464" s="145" t="s">
        <v>263</v>
      </c>
      <c r="O464" s="147" t="s">
        <v>265</v>
      </c>
      <c r="P464" s="142">
        <v>1576619.73</v>
      </c>
      <c r="Q464" s="142">
        <v>0</v>
      </c>
      <c r="R464" s="142">
        <v>0</v>
      </c>
      <c r="S464" s="142">
        <f>P464-Q464-R464</f>
        <v>1576619.73</v>
      </c>
      <c r="T464" s="142">
        <f t="shared" si="183"/>
        <v>4223.4656576480038</v>
      </c>
      <c r="U464" s="142">
        <f t="shared" si="186"/>
        <v>9024.9934101259041</v>
      </c>
      <c r="V464" s="213">
        <f t="shared" si="187"/>
        <v>9024.9934101259041</v>
      </c>
      <c r="W464" s="213">
        <f t="shared" si="184"/>
        <v>4801.5277524779003</v>
      </c>
      <c r="X464" s="148" t="b">
        <f t="shared" si="185"/>
        <v>1</v>
      </c>
      <c r="Y464" s="211">
        <v>0</v>
      </c>
      <c r="Z464" s="211">
        <v>0</v>
      </c>
      <c r="AA464" s="211">
        <v>0</v>
      </c>
      <c r="AB464" s="211">
        <v>0</v>
      </c>
      <c r="AC464" s="211">
        <v>0</v>
      </c>
      <c r="AD464" s="211">
        <v>0</v>
      </c>
      <c r="AE464" s="211">
        <v>0</v>
      </c>
      <c r="AF464" s="214">
        <v>0</v>
      </c>
      <c r="AG464" s="211">
        <v>0</v>
      </c>
      <c r="AH464" s="211">
        <v>0</v>
      </c>
      <c r="AI464" s="211">
        <v>0</v>
      </c>
      <c r="AJ464" s="211">
        <v>0</v>
      </c>
      <c r="AK464" s="211">
        <v>478</v>
      </c>
      <c r="AL464" s="214">
        <f>7048.18*AK464/I464</f>
        <v>9024.9934101259041</v>
      </c>
      <c r="AM464" s="211">
        <v>0</v>
      </c>
      <c r="AN464" s="211">
        <v>0</v>
      </c>
      <c r="AO464" s="214">
        <v>0</v>
      </c>
      <c r="AP464" s="211">
        <v>0</v>
      </c>
      <c r="AQ464" s="211">
        <v>0</v>
      </c>
      <c r="AR464" s="211">
        <v>0</v>
      </c>
      <c r="AS464" s="211"/>
    </row>
    <row r="465" spans="1:45" s="148" customFormat="1" ht="36" customHeight="1" x14ac:dyDescent="0.25">
      <c r="A465" s="148">
        <v>1</v>
      </c>
      <c r="B465" s="143">
        <f>SUBTOTAL(103,$A$16:A465)</f>
        <v>403</v>
      </c>
      <c r="C465" s="144" t="s">
        <v>1227</v>
      </c>
      <c r="D465" s="145">
        <v>1961</v>
      </c>
      <c r="E465" s="145"/>
      <c r="F465" s="146" t="s">
        <v>264</v>
      </c>
      <c r="G465" s="145">
        <v>2</v>
      </c>
      <c r="H465" s="145" t="s">
        <v>300</v>
      </c>
      <c r="I465" s="142">
        <v>230.2</v>
      </c>
      <c r="J465" s="142">
        <v>230.2</v>
      </c>
      <c r="K465" s="142">
        <v>230.2</v>
      </c>
      <c r="L465" s="165">
        <v>7</v>
      </c>
      <c r="M465" s="145" t="s">
        <v>262</v>
      </c>
      <c r="N465" s="145" t="s">
        <v>266</v>
      </c>
      <c r="O465" s="147" t="s">
        <v>285</v>
      </c>
      <c r="P465" s="142">
        <v>890333.29999999993</v>
      </c>
      <c r="Q465" s="142">
        <v>0</v>
      </c>
      <c r="R465" s="142">
        <v>0</v>
      </c>
      <c r="S465" s="142">
        <f>P465-Q465-R465</f>
        <v>890333.29999999993</v>
      </c>
      <c r="T465" s="142">
        <f t="shared" si="183"/>
        <v>3867.6511728931364</v>
      </c>
      <c r="U465" s="142">
        <f t="shared" si="186"/>
        <v>7328.8617202432679</v>
      </c>
      <c r="V465" s="213">
        <f t="shared" si="187"/>
        <v>7328.8617202432679</v>
      </c>
      <c r="W465" s="213">
        <f t="shared" si="184"/>
        <v>3461.2105473501315</v>
      </c>
      <c r="X465" s="148" t="b">
        <f t="shared" si="185"/>
        <v>1</v>
      </c>
      <c r="Y465" s="211">
        <v>0</v>
      </c>
      <c r="Z465" s="211">
        <v>0</v>
      </c>
      <c r="AA465" s="211">
        <v>0</v>
      </c>
      <c r="AB465" s="211">
        <v>0</v>
      </c>
      <c r="AC465" s="211">
        <v>0</v>
      </c>
      <c r="AD465" s="211">
        <v>0</v>
      </c>
      <c r="AE465" s="211">
        <v>0</v>
      </c>
      <c r="AF465" s="214">
        <v>0</v>
      </c>
      <c r="AG465" s="211">
        <v>189.2</v>
      </c>
      <c r="AH465" s="214">
        <f>8917.04*AG465/I465</f>
        <v>7328.8617202432679</v>
      </c>
      <c r="AI465" s="211">
        <v>0</v>
      </c>
      <c r="AJ465" s="211">
        <v>0</v>
      </c>
      <c r="AK465" s="211">
        <v>0</v>
      </c>
      <c r="AL465" s="214">
        <v>0</v>
      </c>
      <c r="AM465" s="211">
        <v>0</v>
      </c>
      <c r="AN465" s="211">
        <v>0</v>
      </c>
      <c r="AO465" s="214">
        <v>0</v>
      </c>
      <c r="AP465" s="211">
        <v>0</v>
      </c>
      <c r="AQ465" s="211">
        <v>0</v>
      </c>
      <c r="AR465" s="211">
        <v>0</v>
      </c>
      <c r="AS465" s="211"/>
    </row>
    <row r="466" spans="1:45" s="148" customFormat="1" ht="36" customHeight="1" x14ac:dyDescent="0.25">
      <c r="A466" s="148">
        <v>1</v>
      </c>
      <c r="B466" s="143">
        <f>SUBTOTAL(103,$A$16:A466)</f>
        <v>404</v>
      </c>
      <c r="C466" s="144" t="s">
        <v>1262</v>
      </c>
      <c r="D466" s="145">
        <v>1974</v>
      </c>
      <c r="E466" s="145"/>
      <c r="F466" s="146" t="s">
        <v>264</v>
      </c>
      <c r="G466" s="145">
        <v>2</v>
      </c>
      <c r="H466" s="145" t="s">
        <v>299</v>
      </c>
      <c r="I466" s="142">
        <v>802.2</v>
      </c>
      <c r="J466" s="142">
        <v>734.2</v>
      </c>
      <c r="K466" s="142">
        <v>734.2</v>
      </c>
      <c r="L466" s="165">
        <v>36</v>
      </c>
      <c r="M466" s="145" t="s">
        <v>262</v>
      </c>
      <c r="N466" s="145" t="s">
        <v>263</v>
      </c>
      <c r="O466" s="147" t="s">
        <v>265</v>
      </c>
      <c r="P466" s="142">
        <v>86711.3</v>
      </c>
      <c r="Q466" s="142">
        <v>0</v>
      </c>
      <c r="R466" s="142">
        <v>0</v>
      </c>
      <c r="S466" s="142">
        <f>P466-Q466-R466</f>
        <v>86711.3</v>
      </c>
      <c r="T466" s="142">
        <f t="shared" si="183"/>
        <v>108.09187235103465</v>
      </c>
      <c r="U466" s="142">
        <v>108.09187235103465</v>
      </c>
      <c r="V466" s="213">
        <f>T466</f>
        <v>108.09187235103465</v>
      </c>
      <c r="W466" s="213">
        <f t="shared" si="184"/>
        <v>0</v>
      </c>
      <c r="X466" s="148" t="b">
        <f t="shared" si="185"/>
        <v>1</v>
      </c>
      <c r="Y466" s="211">
        <v>0</v>
      </c>
      <c r="Z466" s="211">
        <v>0</v>
      </c>
      <c r="AA466" s="211">
        <v>0</v>
      </c>
      <c r="AB466" s="211">
        <v>0</v>
      </c>
      <c r="AC466" s="211">
        <v>0</v>
      </c>
      <c r="AD466" s="211">
        <v>0</v>
      </c>
      <c r="AE466" s="211">
        <v>0</v>
      </c>
      <c r="AF466" s="214">
        <v>0</v>
      </c>
      <c r="AG466" s="211">
        <v>0</v>
      </c>
      <c r="AH466" s="211">
        <v>0</v>
      </c>
      <c r="AI466" s="211">
        <v>0</v>
      </c>
      <c r="AJ466" s="211">
        <v>0</v>
      </c>
      <c r="AK466" s="211">
        <v>0</v>
      </c>
      <c r="AL466" s="214">
        <v>0</v>
      </c>
      <c r="AM466" s="211">
        <v>0</v>
      </c>
      <c r="AN466" s="211">
        <v>0</v>
      </c>
      <c r="AO466" s="214">
        <v>0</v>
      </c>
      <c r="AP466" s="211">
        <v>0</v>
      </c>
      <c r="AQ466" s="211">
        <v>0</v>
      </c>
      <c r="AR466" s="211">
        <v>0</v>
      </c>
      <c r="AS466" s="211"/>
    </row>
    <row r="467" spans="1:45" s="148" customFormat="1" ht="36" customHeight="1" x14ac:dyDescent="0.25">
      <c r="B467" s="144" t="s">
        <v>824</v>
      </c>
      <c r="C467" s="144"/>
      <c r="D467" s="145" t="s">
        <v>862</v>
      </c>
      <c r="E467" s="145" t="s">
        <v>862</v>
      </c>
      <c r="F467" s="145" t="s">
        <v>862</v>
      </c>
      <c r="G467" s="145" t="s">
        <v>862</v>
      </c>
      <c r="H467" s="145" t="s">
        <v>862</v>
      </c>
      <c r="I467" s="149">
        <f>SUM(I468:I478)</f>
        <v>36117.07</v>
      </c>
      <c r="J467" s="149">
        <f>SUM(J468:J478)</f>
        <v>29322.149999999998</v>
      </c>
      <c r="K467" s="149">
        <f>SUM(K468:K478)</f>
        <v>29294.05</v>
      </c>
      <c r="L467" s="210">
        <f>SUM(L468:L478)</f>
        <v>1569</v>
      </c>
      <c r="M467" s="145" t="s">
        <v>862</v>
      </c>
      <c r="N467" s="145" t="s">
        <v>862</v>
      </c>
      <c r="O467" s="147" t="s">
        <v>862</v>
      </c>
      <c r="P467" s="149">
        <v>23897111.18</v>
      </c>
      <c r="Q467" s="149">
        <f>SUM(Q468:Q478)</f>
        <v>0</v>
      </c>
      <c r="R467" s="149">
        <f>SUM(R468:R478)</f>
        <v>0</v>
      </c>
      <c r="S467" s="149">
        <f>SUM(S468:S478)</f>
        <v>23897111.18</v>
      </c>
      <c r="T467" s="142">
        <f t="shared" si="183"/>
        <v>661.65697217409934</v>
      </c>
      <c r="U467" s="142">
        <f>MAX(U468:U478)</f>
        <v>4716.9170323670605</v>
      </c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</row>
    <row r="468" spans="1:45" s="148" customFormat="1" ht="36" customHeight="1" x14ac:dyDescent="0.25">
      <c r="A468" s="148">
        <v>1</v>
      </c>
      <c r="B468" s="143">
        <f>SUBTOTAL(103,$A$16:A468)</f>
        <v>405</v>
      </c>
      <c r="C468" s="144" t="s">
        <v>144</v>
      </c>
      <c r="D468" s="145">
        <v>1976</v>
      </c>
      <c r="E468" s="145"/>
      <c r="F468" s="146" t="s">
        <v>283</v>
      </c>
      <c r="G468" s="145">
        <v>5</v>
      </c>
      <c r="H468" s="145" t="s">
        <v>2203</v>
      </c>
      <c r="I468" s="142">
        <v>6622.77</v>
      </c>
      <c r="J468" s="142">
        <v>6062.77</v>
      </c>
      <c r="K468" s="142">
        <v>6062.77</v>
      </c>
      <c r="L468" s="165">
        <v>252</v>
      </c>
      <c r="M468" s="145" t="s">
        <v>262</v>
      </c>
      <c r="N468" s="145" t="s">
        <v>266</v>
      </c>
      <c r="O468" s="147" t="s">
        <v>286</v>
      </c>
      <c r="P468" s="142">
        <v>4629120.46</v>
      </c>
      <c r="Q468" s="142">
        <v>0</v>
      </c>
      <c r="R468" s="142">
        <v>0</v>
      </c>
      <c r="S468" s="142">
        <f t="shared" ref="S468:S475" si="188">P468-Q468-R468</f>
        <v>4629120.46</v>
      </c>
      <c r="T468" s="142">
        <f t="shared" si="183"/>
        <v>698.97043986126641</v>
      </c>
      <c r="U468" s="142">
        <f t="shared" ref="U468:U470" si="189">V468</f>
        <v>2071.927280216586</v>
      </c>
      <c r="V468" s="213">
        <f t="shared" ref="V468:V478" si="190">Y468+Z468+AA468+AB468+AC468+AF468+AH468+AJ468+AL468+AN468+AO468+AP468+AQ468+AR468</f>
        <v>2071.927280216586</v>
      </c>
      <c r="W468" s="213">
        <f t="shared" ref="W468:W478" si="191">V468-T468</f>
        <v>1372.9568403553196</v>
      </c>
      <c r="X468" s="148" t="b">
        <f t="shared" ref="X468:X478" si="192">V468=U468</f>
        <v>1</v>
      </c>
      <c r="Y468" s="211">
        <v>0</v>
      </c>
      <c r="Z468" s="211">
        <v>0</v>
      </c>
      <c r="AA468" s="211">
        <v>0</v>
      </c>
      <c r="AB468" s="211">
        <v>0</v>
      </c>
      <c r="AC468" s="211">
        <v>0</v>
      </c>
      <c r="AD468" s="211">
        <v>0</v>
      </c>
      <c r="AE468" s="211">
        <v>0</v>
      </c>
      <c r="AF468" s="214">
        <v>0</v>
      </c>
      <c r="AG468" s="211">
        <v>1538.84</v>
      </c>
      <c r="AH468" s="214">
        <f>8917.04*AG468/I468</f>
        <v>2071.927280216586</v>
      </c>
      <c r="AI468" s="211">
        <v>0</v>
      </c>
      <c r="AJ468" s="211">
        <v>0</v>
      </c>
      <c r="AK468" s="211">
        <v>0</v>
      </c>
      <c r="AL468" s="214">
        <v>0</v>
      </c>
      <c r="AM468" s="211">
        <v>0</v>
      </c>
      <c r="AN468" s="211">
        <v>0</v>
      </c>
      <c r="AO468" s="214">
        <v>0</v>
      </c>
      <c r="AP468" s="211">
        <v>0</v>
      </c>
      <c r="AQ468" s="211">
        <v>0</v>
      </c>
      <c r="AR468" s="211">
        <v>0</v>
      </c>
      <c r="AS468" s="211"/>
    </row>
    <row r="469" spans="1:45" s="148" customFormat="1" ht="36" customHeight="1" x14ac:dyDescent="0.25">
      <c r="A469" s="148">
        <v>1</v>
      </c>
      <c r="B469" s="143">
        <f>SUBTOTAL(103,$A$16:A469)</f>
        <v>406</v>
      </c>
      <c r="C469" s="144" t="s">
        <v>139</v>
      </c>
      <c r="D469" s="145">
        <v>1969</v>
      </c>
      <c r="E469" s="145"/>
      <c r="F469" s="146" t="s">
        <v>283</v>
      </c>
      <c r="G469" s="145">
        <v>5</v>
      </c>
      <c r="H469" s="145" t="s">
        <v>347</v>
      </c>
      <c r="I469" s="142">
        <v>4894</v>
      </c>
      <c r="J469" s="142">
        <v>4495.3</v>
      </c>
      <c r="K469" s="142">
        <v>4495.3</v>
      </c>
      <c r="L469" s="165">
        <v>218</v>
      </c>
      <c r="M469" s="145" t="s">
        <v>262</v>
      </c>
      <c r="N469" s="145" t="s">
        <v>266</v>
      </c>
      <c r="O469" s="147" t="s">
        <v>286</v>
      </c>
      <c r="P469" s="142">
        <v>3488886.51</v>
      </c>
      <c r="Q469" s="142">
        <v>0</v>
      </c>
      <c r="R469" s="142">
        <v>0</v>
      </c>
      <c r="S469" s="142">
        <f t="shared" si="188"/>
        <v>3488886.51</v>
      </c>
      <c r="T469" s="142">
        <f t="shared" si="183"/>
        <v>712.8905823457294</v>
      </c>
      <c r="U469" s="142">
        <f t="shared" si="189"/>
        <v>1830.4165067429508</v>
      </c>
      <c r="V469" s="213">
        <f t="shared" si="190"/>
        <v>1830.4165067429508</v>
      </c>
      <c r="W469" s="213">
        <f t="shared" si="191"/>
        <v>1117.5259243972214</v>
      </c>
      <c r="X469" s="148" t="b">
        <f t="shared" si="192"/>
        <v>1</v>
      </c>
      <c r="Y469" s="211">
        <v>0</v>
      </c>
      <c r="Z469" s="211">
        <v>0</v>
      </c>
      <c r="AA469" s="211">
        <v>0</v>
      </c>
      <c r="AB469" s="211">
        <v>0</v>
      </c>
      <c r="AC469" s="211">
        <v>0</v>
      </c>
      <c r="AD469" s="211">
        <v>0</v>
      </c>
      <c r="AE469" s="211">
        <v>0</v>
      </c>
      <c r="AF469" s="214">
        <v>0</v>
      </c>
      <c r="AG469" s="211">
        <v>1004.6</v>
      </c>
      <c r="AH469" s="214">
        <f>8917.04*AG469/I469</f>
        <v>1830.4165067429508</v>
      </c>
      <c r="AI469" s="211">
        <v>0</v>
      </c>
      <c r="AJ469" s="211">
        <v>0</v>
      </c>
      <c r="AK469" s="211">
        <v>0</v>
      </c>
      <c r="AL469" s="214">
        <v>0</v>
      </c>
      <c r="AM469" s="211">
        <v>0</v>
      </c>
      <c r="AN469" s="211">
        <v>0</v>
      </c>
      <c r="AO469" s="214">
        <v>0</v>
      </c>
      <c r="AP469" s="211">
        <v>0</v>
      </c>
      <c r="AQ469" s="211">
        <v>0</v>
      </c>
      <c r="AR469" s="211">
        <v>0</v>
      </c>
      <c r="AS469" s="211"/>
    </row>
    <row r="470" spans="1:45" s="148" customFormat="1" ht="36" customHeight="1" x14ac:dyDescent="0.25">
      <c r="A470" s="148">
        <v>1</v>
      </c>
      <c r="B470" s="143">
        <f>SUBTOTAL(103,$A$16:A470)</f>
        <v>407</v>
      </c>
      <c r="C470" s="144" t="s">
        <v>140</v>
      </c>
      <c r="D470" s="145">
        <v>1987</v>
      </c>
      <c r="E470" s="145"/>
      <c r="F470" s="146" t="s">
        <v>283</v>
      </c>
      <c r="G470" s="145">
        <v>5</v>
      </c>
      <c r="H470" s="145" t="s">
        <v>2204</v>
      </c>
      <c r="I470" s="142">
        <v>7649.2</v>
      </c>
      <c r="J470" s="142">
        <v>5430.3</v>
      </c>
      <c r="K470" s="142">
        <v>5430.3</v>
      </c>
      <c r="L470" s="165">
        <v>315</v>
      </c>
      <c r="M470" s="145" t="s">
        <v>262</v>
      </c>
      <c r="N470" s="145" t="s">
        <v>266</v>
      </c>
      <c r="O470" s="147" t="s">
        <v>286</v>
      </c>
      <c r="P470" s="142">
        <v>4309479.43</v>
      </c>
      <c r="Q470" s="142">
        <v>0</v>
      </c>
      <c r="R470" s="142">
        <v>0</v>
      </c>
      <c r="S470" s="142">
        <f t="shared" si="188"/>
        <v>4309479.43</v>
      </c>
      <c r="T470" s="142">
        <f t="shared" si="183"/>
        <v>563.38956099984307</v>
      </c>
      <c r="U470" s="142">
        <f t="shared" si="189"/>
        <v>1557.7891219996864</v>
      </c>
      <c r="V470" s="213">
        <f t="shared" si="190"/>
        <v>1557.7891219996864</v>
      </c>
      <c r="W470" s="213">
        <f t="shared" si="191"/>
        <v>994.39956099984329</v>
      </c>
      <c r="X470" s="148" t="b">
        <f t="shared" si="192"/>
        <v>1</v>
      </c>
      <c r="Y470" s="211">
        <v>0</v>
      </c>
      <c r="Z470" s="211">
        <v>0</v>
      </c>
      <c r="AA470" s="211">
        <v>0</v>
      </c>
      <c r="AB470" s="211">
        <v>0</v>
      </c>
      <c r="AC470" s="211">
        <v>0</v>
      </c>
      <c r="AD470" s="211">
        <v>0</v>
      </c>
      <c r="AE470" s="211">
        <v>0</v>
      </c>
      <c r="AF470" s="214">
        <v>0</v>
      </c>
      <c r="AG470" s="211">
        <v>1336.3</v>
      </c>
      <c r="AH470" s="214">
        <f>8917.04*AG470/I470</f>
        <v>1557.7891219996864</v>
      </c>
      <c r="AI470" s="211">
        <v>0</v>
      </c>
      <c r="AJ470" s="211">
        <v>0</v>
      </c>
      <c r="AK470" s="211">
        <v>0</v>
      </c>
      <c r="AL470" s="214">
        <v>0</v>
      </c>
      <c r="AM470" s="211">
        <v>0</v>
      </c>
      <c r="AN470" s="211">
        <v>0</v>
      </c>
      <c r="AO470" s="214">
        <v>0</v>
      </c>
      <c r="AP470" s="211">
        <v>0</v>
      </c>
      <c r="AQ470" s="211">
        <v>0</v>
      </c>
      <c r="AR470" s="211">
        <v>0</v>
      </c>
      <c r="AS470" s="211"/>
    </row>
    <row r="471" spans="1:45" s="148" customFormat="1" ht="36" customHeight="1" x14ac:dyDescent="0.25">
      <c r="A471" s="148">
        <v>1</v>
      </c>
      <c r="B471" s="143">
        <f>SUBTOTAL(103,$A$16:A471)</f>
        <v>408</v>
      </c>
      <c r="C471" s="144" t="s">
        <v>1218</v>
      </c>
      <c r="D471" s="145">
        <v>1963</v>
      </c>
      <c r="E471" s="145"/>
      <c r="F471" s="146" t="s">
        <v>264</v>
      </c>
      <c r="G471" s="145">
        <v>2</v>
      </c>
      <c r="H471" s="145" t="s">
        <v>299</v>
      </c>
      <c r="I471" s="142">
        <v>683.63</v>
      </c>
      <c r="J471" s="142">
        <v>683.63</v>
      </c>
      <c r="K471" s="142">
        <v>683.63</v>
      </c>
      <c r="L471" s="165">
        <v>42</v>
      </c>
      <c r="M471" s="145" t="s">
        <v>262</v>
      </c>
      <c r="N471" s="145" t="s">
        <v>266</v>
      </c>
      <c r="O471" s="147" t="s">
        <v>286</v>
      </c>
      <c r="P471" s="142">
        <v>1167976.3099999998</v>
      </c>
      <c r="Q471" s="142">
        <v>0</v>
      </c>
      <c r="R471" s="142">
        <v>0</v>
      </c>
      <c r="S471" s="142">
        <f t="shared" si="188"/>
        <v>1167976.3099999998</v>
      </c>
      <c r="T471" s="142">
        <f t="shared" si="183"/>
        <v>1708.4918888872633</v>
      </c>
      <c r="U471" s="142">
        <v>4368.1900000000005</v>
      </c>
      <c r="V471" s="213">
        <f t="shared" si="190"/>
        <v>4368.1900000000005</v>
      </c>
      <c r="W471" s="213">
        <f t="shared" si="191"/>
        <v>2659.698111112737</v>
      </c>
      <c r="X471" s="148" t="b">
        <f t="shared" si="192"/>
        <v>1</v>
      </c>
      <c r="Y471" s="211">
        <v>113.09</v>
      </c>
      <c r="Z471" s="211">
        <v>0</v>
      </c>
      <c r="AA471" s="211">
        <v>3259.66</v>
      </c>
      <c r="AB471" s="211">
        <v>184.98</v>
      </c>
      <c r="AC471" s="211">
        <v>810.46</v>
      </c>
      <c r="AD471" s="211">
        <v>0</v>
      </c>
      <c r="AE471" s="211">
        <v>0</v>
      </c>
      <c r="AF471" s="214">
        <v>0</v>
      </c>
      <c r="AG471" s="211">
        <v>0</v>
      </c>
      <c r="AH471" s="211">
        <v>0</v>
      </c>
      <c r="AI471" s="211">
        <v>0</v>
      </c>
      <c r="AJ471" s="211">
        <v>0</v>
      </c>
      <c r="AK471" s="211">
        <v>0</v>
      </c>
      <c r="AL471" s="214">
        <v>0</v>
      </c>
      <c r="AM471" s="211">
        <v>0</v>
      </c>
      <c r="AN471" s="211">
        <v>0</v>
      </c>
      <c r="AO471" s="214">
        <v>0</v>
      </c>
      <c r="AP471" s="211">
        <v>0</v>
      </c>
      <c r="AQ471" s="211">
        <v>0</v>
      </c>
      <c r="AR471" s="211">
        <v>0</v>
      </c>
      <c r="AS471" s="211"/>
    </row>
    <row r="472" spans="1:45" s="148" customFormat="1" ht="36" customHeight="1" x14ac:dyDescent="0.25">
      <c r="A472" s="148">
        <v>1</v>
      </c>
      <c r="B472" s="143">
        <f>SUBTOTAL(103,$A$16:A472)</f>
        <v>409</v>
      </c>
      <c r="C472" s="144" t="s">
        <v>1219</v>
      </c>
      <c r="D472" s="145" t="s">
        <v>302</v>
      </c>
      <c r="E472" s="145"/>
      <c r="F472" s="146" t="s">
        <v>264</v>
      </c>
      <c r="G472" s="145" t="s">
        <v>299</v>
      </c>
      <c r="H472" s="145" t="s">
        <v>299</v>
      </c>
      <c r="I472" s="142">
        <v>1132.77</v>
      </c>
      <c r="J472" s="142">
        <v>1132.77</v>
      </c>
      <c r="K472" s="142">
        <v>1132.77</v>
      </c>
      <c r="L472" s="165">
        <v>25</v>
      </c>
      <c r="M472" s="145" t="s">
        <v>262</v>
      </c>
      <c r="N472" s="145" t="s">
        <v>266</v>
      </c>
      <c r="O472" s="147" t="s">
        <v>286</v>
      </c>
      <c r="P472" s="142">
        <v>1211378.6299999999</v>
      </c>
      <c r="Q472" s="142">
        <v>0</v>
      </c>
      <c r="R472" s="142">
        <v>0</v>
      </c>
      <c r="S472" s="142">
        <f t="shared" si="188"/>
        <v>1211378.6299999999</v>
      </c>
      <c r="T472" s="142">
        <f t="shared" si="183"/>
        <v>1069.3950493039185</v>
      </c>
      <c r="U472" s="142">
        <v>4368.1900000000005</v>
      </c>
      <c r="V472" s="213">
        <f t="shared" si="190"/>
        <v>4368.1900000000005</v>
      </c>
      <c r="W472" s="213">
        <f t="shared" si="191"/>
        <v>3298.7949506960822</v>
      </c>
      <c r="X472" s="148" t="b">
        <f t="shared" si="192"/>
        <v>1</v>
      </c>
      <c r="Y472" s="211">
        <v>113.09</v>
      </c>
      <c r="Z472" s="211">
        <v>0</v>
      </c>
      <c r="AA472" s="211">
        <v>3259.66</v>
      </c>
      <c r="AB472" s="211">
        <v>184.98</v>
      </c>
      <c r="AC472" s="211">
        <v>810.46</v>
      </c>
      <c r="AD472" s="211">
        <v>0</v>
      </c>
      <c r="AE472" s="211">
        <v>0</v>
      </c>
      <c r="AF472" s="214">
        <v>0</v>
      </c>
      <c r="AG472" s="211">
        <v>0</v>
      </c>
      <c r="AH472" s="211">
        <v>0</v>
      </c>
      <c r="AI472" s="211">
        <v>0</v>
      </c>
      <c r="AJ472" s="211">
        <v>0</v>
      </c>
      <c r="AK472" s="211">
        <v>0</v>
      </c>
      <c r="AL472" s="214">
        <v>0</v>
      </c>
      <c r="AM472" s="211">
        <v>0</v>
      </c>
      <c r="AN472" s="211">
        <v>0</v>
      </c>
      <c r="AO472" s="214">
        <v>0</v>
      </c>
      <c r="AP472" s="211">
        <v>0</v>
      </c>
      <c r="AQ472" s="211">
        <v>0</v>
      </c>
      <c r="AR472" s="211">
        <v>0</v>
      </c>
      <c r="AS472" s="211"/>
    </row>
    <row r="473" spans="1:45" s="148" customFormat="1" ht="36" customHeight="1" x14ac:dyDescent="0.25">
      <c r="A473" s="148">
        <v>1</v>
      </c>
      <c r="B473" s="143">
        <f>SUBTOTAL(103,$A$16:A473)</f>
        <v>410</v>
      </c>
      <c r="C473" s="144" t="s">
        <v>1220</v>
      </c>
      <c r="D473" s="145">
        <v>1964</v>
      </c>
      <c r="E473" s="145"/>
      <c r="F473" s="146" t="s">
        <v>264</v>
      </c>
      <c r="G473" s="145">
        <v>2</v>
      </c>
      <c r="H473" s="145" t="s">
        <v>304</v>
      </c>
      <c r="I473" s="142">
        <v>768.3</v>
      </c>
      <c r="J473" s="142">
        <v>297</v>
      </c>
      <c r="K473" s="142">
        <v>268.89999999999998</v>
      </c>
      <c r="L473" s="165">
        <v>80</v>
      </c>
      <c r="M473" s="145" t="s">
        <v>262</v>
      </c>
      <c r="N473" s="145" t="s">
        <v>266</v>
      </c>
      <c r="O473" s="147" t="s">
        <v>284</v>
      </c>
      <c r="P473" s="142">
        <v>908111.25</v>
      </c>
      <c r="Q473" s="142">
        <v>0</v>
      </c>
      <c r="R473" s="142">
        <v>0</v>
      </c>
      <c r="S473" s="142">
        <f t="shared" si="188"/>
        <v>908111.25</v>
      </c>
      <c r="T473" s="142">
        <f t="shared" si="183"/>
        <v>1181.974814525576</v>
      </c>
      <c r="U473" s="142">
        <v>3259.66</v>
      </c>
      <c r="V473" s="213">
        <f t="shared" si="190"/>
        <v>3259.66</v>
      </c>
      <c r="W473" s="213">
        <f t="shared" si="191"/>
        <v>2077.6851854744236</v>
      </c>
      <c r="X473" s="148" t="b">
        <f t="shared" si="192"/>
        <v>1</v>
      </c>
      <c r="Y473" s="211">
        <v>0</v>
      </c>
      <c r="Z473" s="211">
        <v>0</v>
      </c>
      <c r="AA473" s="211">
        <v>3259.66</v>
      </c>
      <c r="AB473" s="211">
        <v>0</v>
      </c>
      <c r="AC473" s="211">
        <v>0</v>
      </c>
      <c r="AD473" s="211">
        <v>0</v>
      </c>
      <c r="AE473" s="211">
        <v>0</v>
      </c>
      <c r="AF473" s="214">
        <v>0</v>
      </c>
      <c r="AG473" s="211">
        <v>0</v>
      </c>
      <c r="AH473" s="211">
        <v>0</v>
      </c>
      <c r="AI473" s="211">
        <v>0</v>
      </c>
      <c r="AJ473" s="211">
        <v>0</v>
      </c>
      <c r="AK473" s="211">
        <v>0</v>
      </c>
      <c r="AL473" s="214">
        <v>0</v>
      </c>
      <c r="AM473" s="211">
        <v>0</v>
      </c>
      <c r="AN473" s="211">
        <v>0</v>
      </c>
      <c r="AO473" s="214">
        <v>0</v>
      </c>
      <c r="AP473" s="211">
        <v>0</v>
      </c>
      <c r="AQ473" s="211">
        <v>0</v>
      </c>
      <c r="AR473" s="211">
        <v>0</v>
      </c>
      <c r="AS473" s="211"/>
    </row>
    <row r="474" spans="1:45" s="148" customFormat="1" ht="36" customHeight="1" x14ac:dyDescent="0.25">
      <c r="A474" s="148">
        <v>1</v>
      </c>
      <c r="B474" s="143">
        <f>SUBTOTAL(103,$A$16:A474)</f>
        <v>411</v>
      </c>
      <c r="C474" s="144" t="s">
        <v>1248</v>
      </c>
      <c r="D474" s="145">
        <v>1958</v>
      </c>
      <c r="E474" s="145"/>
      <c r="F474" s="146" t="s">
        <v>264</v>
      </c>
      <c r="G474" s="145">
        <v>2</v>
      </c>
      <c r="H474" s="145" t="s">
        <v>299</v>
      </c>
      <c r="I474" s="142">
        <v>554</v>
      </c>
      <c r="J474" s="142">
        <v>554</v>
      </c>
      <c r="K474" s="142">
        <v>554</v>
      </c>
      <c r="L474" s="165">
        <v>30</v>
      </c>
      <c r="M474" s="145" t="s">
        <v>262</v>
      </c>
      <c r="N474" s="145" t="s">
        <v>266</v>
      </c>
      <c r="O474" s="147" t="s">
        <v>284</v>
      </c>
      <c r="P474" s="142">
        <v>55068.52</v>
      </c>
      <c r="Q474" s="142">
        <v>0</v>
      </c>
      <c r="R474" s="142">
        <v>0</v>
      </c>
      <c r="S474" s="142">
        <f t="shared" si="188"/>
        <v>55068.52</v>
      </c>
      <c r="T474" s="142">
        <f t="shared" si="183"/>
        <v>99.40166064981949</v>
      </c>
      <c r="U474" s="142">
        <v>99.40166064981949</v>
      </c>
      <c r="V474" s="213">
        <f t="shared" ref="V474:V475" si="193">T474</f>
        <v>99.40166064981949</v>
      </c>
      <c r="W474" s="213">
        <f t="shared" si="191"/>
        <v>0</v>
      </c>
      <c r="X474" s="148" t="b">
        <f t="shared" si="192"/>
        <v>1</v>
      </c>
      <c r="Y474" s="211">
        <v>0</v>
      </c>
      <c r="Z474" s="211">
        <v>0</v>
      </c>
      <c r="AA474" s="211">
        <v>0</v>
      </c>
      <c r="AB474" s="211">
        <v>0</v>
      </c>
      <c r="AC474" s="211">
        <v>0</v>
      </c>
      <c r="AD474" s="211">
        <v>0</v>
      </c>
      <c r="AE474" s="211">
        <v>0</v>
      </c>
      <c r="AF474" s="214">
        <v>0</v>
      </c>
      <c r="AG474" s="211">
        <v>0</v>
      </c>
      <c r="AH474" s="211">
        <v>0</v>
      </c>
      <c r="AI474" s="211">
        <v>0</v>
      </c>
      <c r="AJ474" s="211">
        <v>0</v>
      </c>
      <c r="AK474" s="211">
        <v>0</v>
      </c>
      <c r="AL474" s="214">
        <v>0</v>
      </c>
      <c r="AM474" s="211">
        <v>0</v>
      </c>
      <c r="AN474" s="211">
        <v>0</v>
      </c>
      <c r="AO474" s="214">
        <v>0</v>
      </c>
      <c r="AP474" s="211">
        <v>0</v>
      </c>
      <c r="AQ474" s="211">
        <v>0</v>
      </c>
      <c r="AR474" s="211">
        <v>0</v>
      </c>
      <c r="AS474" s="211"/>
    </row>
    <row r="475" spans="1:45" s="148" customFormat="1" ht="36" customHeight="1" x14ac:dyDescent="0.25">
      <c r="A475" s="148">
        <v>1</v>
      </c>
      <c r="B475" s="143">
        <f>SUBTOTAL(103,$A$16:A475)</f>
        <v>412</v>
      </c>
      <c r="C475" s="144" t="s">
        <v>1249</v>
      </c>
      <c r="D475" s="145">
        <v>1973</v>
      </c>
      <c r="E475" s="145"/>
      <c r="F475" s="146" t="s">
        <v>264</v>
      </c>
      <c r="G475" s="145">
        <v>5</v>
      </c>
      <c r="H475" s="145" t="s">
        <v>308</v>
      </c>
      <c r="I475" s="142">
        <v>3131.46</v>
      </c>
      <c r="J475" s="142">
        <v>3131.28</v>
      </c>
      <c r="K475" s="142">
        <v>3131.28</v>
      </c>
      <c r="L475" s="165">
        <v>208</v>
      </c>
      <c r="M475" s="145" t="s">
        <v>262</v>
      </c>
      <c r="N475" s="145" t="s">
        <v>266</v>
      </c>
      <c r="O475" s="147" t="s">
        <v>1321</v>
      </c>
      <c r="P475" s="142">
        <v>98964.25</v>
      </c>
      <c r="Q475" s="142">
        <v>0</v>
      </c>
      <c r="R475" s="142">
        <v>0</v>
      </c>
      <c r="S475" s="142">
        <f t="shared" si="188"/>
        <v>98964.25</v>
      </c>
      <c r="T475" s="142">
        <f t="shared" si="183"/>
        <v>31.603229803350512</v>
      </c>
      <c r="U475" s="142">
        <v>31.603229803350512</v>
      </c>
      <c r="V475" s="213">
        <f t="shared" si="193"/>
        <v>31.603229803350512</v>
      </c>
      <c r="W475" s="213">
        <f t="shared" si="191"/>
        <v>0</v>
      </c>
      <c r="X475" s="148" t="b">
        <f t="shared" si="192"/>
        <v>1</v>
      </c>
      <c r="Y475" s="211">
        <v>0</v>
      </c>
      <c r="Z475" s="211">
        <v>0</v>
      </c>
      <c r="AA475" s="211">
        <v>0</v>
      </c>
      <c r="AB475" s="211">
        <v>0</v>
      </c>
      <c r="AC475" s="211">
        <v>0</v>
      </c>
      <c r="AD475" s="211">
        <v>0</v>
      </c>
      <c r="AE475" s="211">
        <v>0</v>
      </c>
      <c r="AF475" s="214">
        <v>0</v>
      </c>
      <c r="AG475" s="211">
        <v>0</v>
      </c>
      <c r="AH475" s="211">
        <v>0</v>
      </c>
      <c r="AI475" s="211">
        <v>0</v>
      </c>
      <c r="AJ475" s="211">
        <v>0</v>
      </c>
      <c r="AK475" s="211">
        <v>0</v>
      </c>
      <c r="AL475" s="214">
        <v>0</v>
      </c>
      <c r="AM475" s="211">
        <v>0</v>
      </c>
      <c r="AN475" s="211">
        <v>0</v>
      </c>
      <c r="AO475" s="214">
        <v>0</v>
      </c>
      <c r="AP475" s="211">
        <v>0</v>
      </c>
      <c r="AQ475" s="211">
        <v>0</v>
      </c>
      <c r="AR475" s="211">
        <v>0</v>
      </c>
      <c r="AS475" s="211"/>
    </row>
    <row r="476" spans="1:45" s="148" customFormat="1" ht="36" customHeight="1" x14ac:dyDescent="0.25">
      <c r="A476" s="148">
        <v>1</v>
      </c>
      <c r="B476" s="143">
        <f>SUBTOTAL(103,$A$16:A476)</f>
        <v>413</v>
      </c>
      <c r="C476" s="144" t="s">
        <v>1520</v>
      </c>
      <c r="D476" s="145">
        <v>1961</v>
      </c>
      <c r="E476" s="145"/>
      <c r="F476" s="146" t="s">
        <v>1536</v>
      </c>
      <c r="G476" s="145">
        <v>2</v>
      </c>
      <c r="H476" s="145" t="s">
        <v>299</v>
      </c>
      <c r="I476" s="142">
        <v>970.74</v>
      </c>
      <c r="J476" s="142">
        <v>543.79999999999995</v>
      </c>
      <c r="K476" s="142">
        <v>543.79999999999995</v>
      </c>
      <c r="L476" s="165">
        <v>42</v>
      </c>
      <c r="M476" s="145" t="s">
        <v>262</v>
      </c>
      <c r="N476" s="145" t="s">
        <v>263</v>
      </c>
      <c r="O476" s="147" t="s">
        <v>265</v>
      </c>
      <c r="P476" s="142">
        <v>2347663.2300000004</v>
      </c>
      <c r="Q476" s="142">
        <v>0</v>
      </c>
      <c r="R476" s="142">
        <v>0</v>
      </c>
      <c r="S476" s="142">
        <f>P476-R476-Q476</f>
        <v>2347663.2300000004</v>
      </c>
      <c r="T476" s="142">
        <f t="shared" si="183"/>
        <v>2418.426386055999</v>
      </c>
      <c r="U476" s="142">
        <f t="shared" ref="U476:U478" si="194">V476</f>
        <v>4716.9170323670605</v>
      </c>
      <c r="V476" s="213">
        <f t="shared" si="190"/>
        <v>4716.9170323670605</v>
      </c>
      <c r="W476" s="213">
        <f t="shared" si="191"/>
        <v>2298.4906463110615</v>
      </c>
      <c r="X476" s="148" t="b">
        <f t="shared" si="192"/>
        <v>1</v>
      </c>
      <c r="Y476" s="211">
        <v>0</v>
      </c>
      <c r="Z476" s="211">
        <v>0</v>
      </c>
      <c r="AA476" s="211">
        <v>0</v>
      </c>
      <c r="AB476" s="211">
        <v>0</v>
      </c>
      <c r="AC476" s="211">
        <v>0</v>
      </c>
      <c r="AD476" s="211">
        <v>0</v>
      </c>
      <c r="AE476" s="211">
        <v>0</v>
      </c>
      <c r="AF476" s="214">
        <v>0</v>
      </c>
      <c r="AG476" s="211">
        <v>513.5</v>
      </c>
      <c r="AH476" s="214">
        <f>8917.04*AG476/I476</f>
        <v>4716.9170323670605</v>
      </c>
      <c r="AI476" s="211">
        <v>0</v>
      </c>
      <c r="AJ476" s="211">
        <v>0</v>
      </c>
      <c r="AK476" s="211">
        <v>0</v>
      </c>
      <c r="AL476" s="214">
        <v>0</v>
      </c>
      <c r="AM476" s="211">
        <v>0</v>
      </c>
      <c r="AN476" s="211">
        <v>0</v>
      </c>
      <c r="AO476" s="214">
        <v>0</v>
      </c>
      <c r="AP476" s="211">
        <v>0</v>
      </c>
      <c r="AQ476" s="211">
        <v>0</v>
      </c>
      <c r="AR476" s="211">
        <v>0</v>
      </c>
      <c r="AS476" s="211"/>
    </row>
    <row r="477" spans="1:45" s="148" customFormat="1" ht="36" customHeight="1" x14ac:dyDescent="0.25">
      <c r="A477" s="148">
        <v>1</v>
      </c>
      <c r="B477" s="143">
        <f>SUBTOTAL(103,$A$16:A477)</f>
        <v>414</v>
      </c>
      <c r="C477" s="144" t="s">
        <v>150</v>
      </c>
      <c r="D477" s="145">
        <v>1983</v>
      </c>
      <c r="E477" s="145"/>
      <c r="F477" s="146" t="s">
        <v>283</v>
      </c>
      <c r="G477" s="145">
        <v>5</v>
      </c>
      <c r="H477" s="145" t="s">
        <v>304</v>
      </c>
      <c r="I477" s="149">
        <v>4333.8</v>
      </c>
      <c r="J477" s="149">
        <v>3128.2</v>
      </c>
      <c r="K477" s="149">
        <v>3128.2</v>
      </c>
      <c r="L477" s="165">
        <v>151</v>
      </c>
      <c r="M477" s="145" t="s">
        <v>262</v>
      </c>
      <c r="N477" s="145" t="s">
        <v>266</v>
      </c>
      <c r="O477" s="147" t="s">
        <v>289</v>
      </c>
      <c r="P477" s="142">
        <v>2512797.5499999998</v>
      </c>
      <c r="Q477" s="142">
        <v>0</v>
      </c>
      <c r="R477" s="142">
        <v>0</v>
      </c>
      <c r="S477" s="142">
        <f>P477-Q477-R477</f>
        <v>2512797.5499999998</v>
      </c>
      <c r="T477" s="142">
        <f t="shared" si="183"/>
        <v>579.81391619364058</v>
      </c>
      <c r="U477" s="142">
        <f t="shared" si="194"/>
        <v>1627.7743977110158</v>
      </c>
      <c r="V477" s="213">
        <f t="shared" si="190"/>
        <v>1627.7743977110158</v>
      </c>
      <c r="W477" s="213">
        <f t="shared" si="191"/>
        <v>1047.9604815173752</v>
      </c>
      <c r="X477" s="148" t="b">
        <f t="shared" si="192"/>
        <v>1</v>
      </c>
      <c r="Y477" s="211">
        <v>0</v>
      </c>
      <c r="Z477" s="211">
        <v>0</v>
      </c>
      <c r="AA477" s="211">
        <v>0</v>
      </c>
      <c r="AB477" s="211">
        <v>0</v>
      </c>
      <c r="AC477" s="211">
        <v>0</v>
      </c>
      <c r="AD477" s="211">
        <v>0</v>
      </c>
      <c r="AE477" s="211">
        <v>0</v>
      </c>
      <c r="AF477" s="214">
        <v>0</v>
      </c>
      <c r="AG477" s="211">
        <v>791.12</v>
      </c>
      <c r="AH477" s="214">
        <f>8917.04*AG477/I477</f>
        <v>1627.7743977110158</v>
      </c>
      <c r="AI477" s="211">
        <v>0</v>
      </c>
      <c r="AJ477" s="211">
        <v>0</v>
      </c>
      <c r="AK477" s="211">
        <v>0</v>
      </c>
      <c r="AL477" s="214">
        <v>0</v>
      </c>
      <c r="AM477" s="211">
        <v>0</v>
      </c>
      <c r="AN477" s="211">
        <v>0</v>
      </c>
      <c r="AO477" s="214">
        <v>0</v>
      </c>
      <c r="AP477" s="211">
        <v>0</v>
      </c>
      <c r="AQ477" s="211">
        <v>0</v>
      </c>
      <c r="AR477" s="211">
        <v>0</v>
      </c>
      <c r="AS477" s="211"/>
    </row>
    <row r="478" spans="1:45" s="148" customFormat="1" ht="36" customHeight="1" x14ac:dyDescent="0.25">
      <c r="A478" s="148">
        <v>1</v>
      </c>
      <c r="B478" s="143">
        <f>SUBTOTAL(103,$A$16:A478)</f>
        <v>415</v>
      </c>
      <c r="C478" s="144" t="s">
        <v>151</v>
      </c>
      <c r="D478" s="145">
        <v>1985</v>
      </c>
      <c r="E478" s="145"/>
      <c r="F478" s="146" t="s">
        <v>283</v>
      </c>
      <c r="G478" s="145">
        <v>5</v>
      </c>
      <c r="H478" s="145" t="s">
        <v>347</v>
      </c>
      <c r="I478" s="149">
        <v>5376.4</v>
      </c>
      <c r="J478" s="149">
        <v>3863.1</v>
      </c>
      <c r="K478" s="149">
        <v>3863.1</v>
      </c>
      <c r="L478" s="165">
        <v>206</v>
      </c>
      <c r="M478" s="145" t="s">
        <v>262</v>
      </c>
      <c r="N478" s="145" t="s">
        <v>266</v>
      </c>
      <c r="O478" s="147" t="s">
        <v>289</v>
      </c>
      <c r="P478" s="142">
        <v>3167665.04</v>
      </c>
      <c r="Q478" s="142">
        <v>0</v>
      </c>
      <c r="R478" s="142">
        <v>0</v>
      </c>
      <c r="S478" s="142">
        <f>P478-Q478-R478</f>
        <v>3167665.04</v>
      </c>
      <c r="T478" s="142">
        <f t="shared" si="183"/>
        <v>589.17956997247234</v>
      </c>
      <c r="U478" s="142">
        <f t="shared" si="194"/>
        <v>1644.2554711703003</v>
      </c>
      <c r="V478" s="213">
        <f t="shared" si="190"/>
        <v>1644.2554711703003</v>
      </c>
      <c r="W478" s="213">
        <f t="shared" si="191"/>
        <v>1055.075901197828</v>
      </c>
      <c r="X478" s="148" t="b">
        <f t="shared" si="192"/>
        <v>1</v>
      </c>
      <c r="Y478" s="211">
        <v>0</v>
      </c>
      <c r="Z478" s="211">
        <v>0</v>
      </c>
      <c r="AA478" s="211">
        <v>0</v>
      </c>
      <c r="AB478" s="211">
        <v>0</v>
      </c>
      <c r="AC478" s="211">
        <v>0</v>
      </c>
      <c r="AD478" s="211">
        <v>0</v>
      </c>
      <c r="AE478" s="211">
        <v>0</v>
      </c>
      <c r="AF478" s="214">
        <v>0</v>
      </c>
      <c r="AG478" s="211">
        <v>991.38</v>
      </c>
      <c r="AH478" s="214">
        <f>8917.04*AG478/I478</f>
        <v>1644.2554711703003</v>
      </c>
      <c r="AI478" s="211">
        <v>0</v>
      </c>
      <c r="AJ478" s="211">
        <v>0</v>
      </c>
      <c r="AK478" s="211">
        <v>0</v>
      </c>
      <c r="AL478" s="214">
        <v>0</v>
      </c>
      <c r="AM478" s="211">
        <v>0</v>
      </c>
      <c r="AN478" s="211">
        <v>0</v>
      </c>
      <c r="AO478" s="214">
        <v>0</v>
      </c>
      <c r="AP478" s="211">
        <v>0</v>
      </c>
      <c r="AQ478" s="211">
        <v>0</v>
      </c>
      <c r="AR478" s="211">
        <v>0</v>
      </c>
      <c r="AS478" s="211"/>
    </row>
    <row r="479" spans="1:45" s="148" customFormat="1" ht="36" customHeight="1" x14ac:dyDescent="0.25">
      <c r="B479" s="144" t="s">
        <v>825</v>
      </c>
      <c r="C479" s="144"/>
      <c r="D479" s="145" t="s">
        <v>862</v>
      </c>
      <c r="E479" s="145" t="s">
        <v>862</v>
      </c>
      <c r="F479" s="145" t="s">
        <v>862</v>
      </c>
      <c r="G479" s="145" t="s">
        <v>862</v>
      </c>
      <c r="H479" s="145" t="s">
        <v>862</v>
      </c>
      <c r="I479" s="149">
        <f>SUM(I480:I487)</f>
        <v>32478.429999999997</v>
      </c>
      <c r="J479" s="149">
        <f>SUM(J480:J487)</f>
        <v>21805.200000000001</v>
      </c>
      <c r="K479" s="149">
        <f>SUM(K480:K487)</f>
        <v>20949.2</v>
      </c>
      <c r="L479" s="210">
        <f>SUM(L480:L487)</f>
        <v>1444</v>
      </c>
      <c r="M479" s="145" t="s">
        <v>862</v>
      </c>
      <c r="N479" s="145" t="s">
        <v>862</v>
      </c>
      <c r="O479" s="147" t="s">
        <v>862</v>
      </c>
      <c r="P479" s="142">
        <v>24440368.16</v>
      </c>
      <c r="Q479" s="142">
        <f>SUM(Q480:Q487)</f>
        <v>0</v>
      </c>
      <c r="R479" s="142">
        <f>SUM(R480:R487)</f>
        <v>0</v>
      </c>
      <c r="S479" s="142">
        <f>SUM(S480:S487)</f>
        <v>24440368.16</v>
      </c>
      <c r="T479" s="142">
        <f t="shared" si="183"/>
        <v>752.51076360526054</v>
      </c>
      <c r="U479" s="142">
        <f>MAX(U480:U487)</f>
        <v>5460.4525044658822</v>
      </c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</row>
    <row r="480" spans="1:45" s="148" customFormat="1" ht="36" customHeight="1" x14ac:dyDescent="0.25">
      <c r="A480" s="148">
        <v>1</v>
      </c>
      <c r="B480" s="143">
        <f>SUBTOTAL(103,$A$16:A480)</f>
        <v>416</v>
      </c>
      <c r="C480" s="144" t="s">
        <v>136</v>
      </c>
      <c r="D480" s="145">
        <v>1982</v>
      </c>
      <c r="E480" s="145"/>
      <c r="F480" s="146" t="s">
        <v>264</v>
      </c>
      <c r="G480" s="145">
        <v>5</v>
      </c>
      <c r="H480" s="145" t="s">
        <v>366</v>
      </c>
      <c r="I480" s="142">
        <v>3868.3</v>
      </c>
      <c r="J480" s="142">
        <v>2289.6</v>
      </c>
      <c r="K480" s="142">
        <v>2289.6</v>
      </c>
      <c r="L480" s="165">
        <v>192</v>
      </c>
      <c r="M480" s="145" t="s">
        <v>262</v>
      </c>
      <c r="N480" s="145" t="s">
        <v>287</v>
      </c>
      <c r="O480" s="147" t="s">
        <v>297</v>
      </c>
      <c r="P480" s="142">
        <v>2050029.61</v>
      </c>
      <c r="Q480" s="142">
        <v>0</v>
      </c>
      <c r="R480" s="142">
        <v>0</v>
      </c>
      <c r="S480" s="142">
        <f t="shared" ref="S480:S487" si="195">P480-Q480-R480</f>
        <v>2050029.61</v>
      </c>
      <c r="T480" s="142">
        <f t="shared" si="183"/>
        <v>529.95621073856728</v>
      </c>
      <c r="U480" s="142">
        <f t="shared" ref="U480:U482" si="196">V480</f>
        <v>2374.0354044929304</v>
      </c>
      <c r="V480" s="213">
        <f t="shared" ref="V480:V487" si="197">Y480+Z480+AA480+AB480+AC480+AF480+AH480+AJ480+AL480+AN480+AO480+AP480+AQ480+AR480</f>
        <v>2374.0354044929304</v>
      </c>
      <c r="W480" s="213">
        <f t="shared" ref="W480:W487" si="198">V480-T480</f>
        <v>1844.0791937543631</v>
      </c>
      <c r="X480" s="148" t="b">
        <f t="shared" ref="X480:X487" si="199">V480=U480</f>
        <v>1</v>
      </c>
      <c r="Y480" s="211">
        <v>0</v>
      </c>
      <c r="Z480" s="211">
        <v>0</v>
      </c>
      <c r="AA480" s="211">
        <v>0</v>
      </c>
      <c r="AB480" s="211">
        <v>0</v>
      </c>
      <c r="AC480" s="211">
        <v>0</v>
      </c>
      <c r="AD480" s="211">
        <v>0</v>
      </c>
      <c r="AE480" s="211">
        <v>0</v>
      </c>
      <c r="AF480" s="214">
        <v>0</v>
      </c>
      <c r="AG480" s="211">
        <v>1029.8800000000001</v>
      </c>
      <c r="AH480" s="214">
        <f>8917.04*AG480/I480</f>
        <v>2374.0354044929304</v>
      </c>
      <c r="AI480" s="211">
        <v>0</v>
      </c>
      <c r="AJ480" s="211">
        <v>0</v>
      </c>
      <c r="AK480" s="211">
        <v>0</v>
      </c>
      <c r="AL480" s="214">
        <v>0</v>
      </c>
      <c r="AM480" s="211">
        <v>0</v>
      </c>
      <c r="AN480" s="211">
        <v>0</v>
      </c>
      <c r="AO480" s="214">
        <v>0</v>
      </c>
      <c r="AP480" s="211">
        <v>0</v>
      </c>
      <c r="AQ480" s="211">
        <v>0</v>
      </c>
      <c r="AR480" s="211">
        <v>0</v>
      </c>
      <c r="AS480" s="211"/>
    </row>
    <row r="481" spans="1:45" s="148" customFormat="1" ht="36" customHeight="1" x14ac:dyDescent="0.25">
      <c r="A481" s="148">
        <v>1</v>
      </c>
      <c r="B481" s="143">
        <f>SUBTOTAL(103,$A$16:A481)</f>
        <v>417</v>
      </c>
      <c r="C481" s="144" t="s">
        <v>137</v>
      </c>
      <c r="D481" s="145">
        <v>1964</v>
      </c>
      <c r="E481" s="145"/>
      <c r="F481" s="146" t="s">
        <v>264</v>
      </c>
      <c r="G481" s="145">
        <v>4</v>
      </c>
      <c r="H481" s="145" t="s">
        <v>299</v>
      </c>
      <c r="I481" s="142">
        <v>839.7</v>
      </c>
      <c r="J481" s="142">
        <v>839.7</v>
      </c>
      <c r="K481" s="142">
        <v>839.7</v>
      </c>
      <c r="L481" s="165">
        <v>75</v>
      </c>
      <c r="M481" s="145" t="s">
        <v>262</v>
      </c>
      <c r="N481" s="145" t="s">
        <v>287</v>
      </c>
      <c r="O481" s="147" t="s">
        <v>288</v>
      </c>
      <c r="P481" s="142">
        <v>1928448.7800000003</v>
      </c>
      <c r="Q481" s="142">
        <v>0</v>
      </c>
      <c r="R481" s="142">
        <v>0</v>
      </c>
      <c r="S481" s="142">
        <f t="shared" si="195"/>
        <v>1928448.7800000003</v>
      </c>
      <c r="T481" s="142">
        <f t="shared" si="183"/>
        <v>2296.5925687745626</v>
      </c>
      <c r="U481" s="142">
        <f t="shared" si="196"/>
        <v>5460.4525044658822</v>
      </c>
      <c r="V481" s="213">
        <f t="shared" si="197"/>
        <v>5460.4525044658822</v>
      </c>
      <c r="W481" s="213">
        <f t="shared" si="198"/>
        <v>3163.8599356913196</v>
      </c>
      <c r="X481" s="148" t="b">
        <f t="shared" si="199"/>
        <v>1</v>
      </c>
      <c r="Y481" s="211">
        <v>0</v>
      </c>
      <c r="Z481" s="211">
        <v>0</v>
      </c>
      <c r="AA481" s="211">
        <v>0</v>
      </c>
      <c r="AB481" s="211">
        <v>0</v>
      </c>
      <c r="AC481" s="211">
        <v>0</v>
      </c>
      <c r="AD481" s="211">
        <v>0</v>
      </c>
      <c r="AE481" s="211">
        <v>0</v>
      </c>
      <c r="AF481" s="214">
        <v>0</v>
      </c>
      <c r="AG481" s="211">
        <v>514.20000000000005</v>
      </c>
      <c r="AH481" s="214">
        <f>8917.04*AG481/I481</f>
        <v>5460.4525044658822</v>
      </c>
      <c r="AI481" s="211">
        <v>0</v>
      </c>
      <c r="AJ481" s="211">
        <v>0</v>
      </c>
      <c r="AK481" s="211">
        <v>0</v>
      </c>
      <c r="AL481" s="214">
        <v>0</v>
      </c>
      <c r="AM481" s="211">
        <v>0</v>
      </c>
      <c r="AN481" s="211">
        <v>0</v>
      </c>
      <c r="AO481" s="214">
        <v>0</v>
      </c>
      <c r="AP481" s="211">
        <v>0</v>
      </c>
      <c r="AQ481" s="211">
        <v>0</v>
      </c>
      <c r="AR481" s="211">
        <v>0</v>
      </c>
      <c r="AS481" s="211"/>
    </row>
    <row r="482" spans="1:45" s="148" customFormat="1" ht="36" customHeight="1" x14ac:dyDescent="0.25">
      <c r="A482" s="148">
        <v>1</v>
      </c>
      <c r="B482" s="143">
        <f>SUBTOTAL(103,$A$16:A482)</f>
        <v>418</v>
      </c>
      <c r="C482" s="144" t="s">
        <v>146</v>
      </c>
      <c r="D482" s="145">
        <v>1972</v>
      </c>
      <c r="E482" s="145"/>
      <c r="F482" s="146" t="s">
        <v>264</v>
      </c>
      <c r="G482" s="145">
        <v>5</v>
      </c>
      <c r="H482" s="145" t="s">
        <v>2203</v>
      </c>
      <c r="I482" s="142">
        <v>8090.9</v>
      </c>
      <c r="J482" s="142">
        <v>6096.3</v>
      </c>
      <c r="K482" s="142">
        <v>6096.3</v>
      </c>
      <c r="L482" s="165">
        <v>307</v>
      </c>
      <c r="M482" s="145" t="s">
        <v>262</v>
      </c>
      <c r="N482" s="145" t="s">
        <v>266</v>
      </c>
      <c r="O482" s="147" t="s">
        <v>290</v>
      </c>
      <c r="P482" s="142">
        <v>9931926.4399999995</v>
      </c>
      <c r="Q482" s="142">
        <v>0</v>
      </c>
      <c r="R482" s="142">
        <v>0</v>
      </c>
      <c r="S482" s="142">
        <f t="shared" si="195"/>
        <v>9931926.4399999995</v>
      </c>
      <c r="T482" s="142">
        <f t="shared" si="183"/>
        <v>1227.542849373988</v>
      </c>
      <c r="U482" s="142">
        <f t="shared" si="196"/>
        <v>2153.8923918970695</v>
      </c>
      <c r="V482" s="213">
        <f t="shared" si="197"/>
        <v>2153.8923918970695</v>
      </c>
      <c r="W482" s="213">
        <f t="shared" si="198"/>
        <v>926.34954252308148</v>
      </c>
      <c r="X482" s="148" t="b">
        <f t="shared" si="199"/>
        <v>1</v>
      </c>
      <c r="Y482" s="211">
        <v>0</v>
      </c>
      <c r="Z482" s="211">
        <v>0</v>
      </c>
      <c r="AA482" s="211">
        <v>0</v>
      </c>
      <c r="AB482" s="211">
        <v>0</v>
      </c>
      <c r="AC482" s="211">
        <v>0</v>
      </c>
      <c r="AD482" s="211">
        <v>0</v>
      </c>
      <c r="AE482" s="211">
        <v>0</v>
      </c>
      <c r="AF482" s="214">
        <v>0</v>
      </c>
      <c r="AG482" s="211">
        <v>1954.34</v>
      </c>
      <c r="AH482" s="214">
        <f>8917.04*AG482/I482</f>
        <v>2153.8923918970695</v>
      </c>
      <c r="AI482" s="211">
        <v>0</v>
      </c>
      <c r="AJ482" s="211">
        <v>0</v>
      </c>
      <c r="AK482" s="211">
        <v>0</v>
      </c>
      <c r="AL482" s="214">
        <v>0</v>
      </c>
      <c r="AM482" s="211">
        <v>0</v>
      </c>
      <c r="AN482" s="211">
        <v>0</v>
      </c>
      <c r="AO482" s="214">
        <v>0</v>
      </c>
      <c r="AP482" s="211">
        <v>0</v>
      </c>
      <c r="AQ482" s="211">
        <v>0</v>
      </c>
      <c r="AR482" s="211">
        <v>0</v>
      </c>
      <c r="AS482" s="211"/>
    </row>
    <row r="483" spans="1:45" s="148" customFormat="1" ht="36" customHeight="1" x14ac:dyDescent="0.25">
      <c r="A483" s="148">
        <v>1</v>
      </c>
      <c r="B483" s="143">
        <f>SUBTOTAL(103,$A$16:A483)</f>
        <v>419</v>
      </c>
      <c r="C483" s="144" t="s">
        <v>1223</v>
      </c>
      <c r="D483" s="145">
        <v>1928</v>
      </c>
      <c r="E483" s="145"/>
      <c r="F483" s="146" t="s">
        <v>264</v>
      </c>
      <c r="G483" s="145">
        <v>3</v>
      </c>
      <c r="H483" s="145" t="s">
        <v>308</v>
      </c>
      <c r="I483" s="142">
        <v>1739</v>
      </c>
      <c r="J483" s="142">
        <v>1665.2</v>
      </c>
      <c r="K483" s="142">
        <v>998.7</v>
      </c>
      <c r="L483" s="165">
        <v>235</v>
      </c>
      <c r="M483" s="145" t="s">
        <v>262</v>
      </c>
      <c r="N483" s="145" t="s">
        <v>266</v>
      </c>
      <c r="O483" s="147" t="s">
        <v>284</v>
      </c>
      <c r="P483" s="142">
        <v>29614.32</v>
      </c>
      <c r="Q483" s="142">
        <v>0</v>
      </c>
      <c r="R483" s="142">
        <v>0</v>
      </c>
      <c r="S483" s="142">
        <f t="shared" si="195"/>
        <v>29614.32</v>
      </c>
      <c r="T483" s="142">
        <f t="shared" si="183"/>
        <v>17.029511213340999</v>
      </c>
      <c r="U483" s="142">
        <v>17.029511213340999</v>
      </c>
      <c r="V483" s="213">
        <f>T483</f>
        <v>17.029511213340999</v>
      </c>
      <c r="W483" s="213">
        <f t="shared" si="198"/>
        <v>0</v>
      </c>
      <c r="X483" s="148" t="b">
        <f t="shared" si="199"/>
        <v>1</v>
      </c>
      <c r="Y483" s="211">
        <v>0</v>
      </c>
      <c r="Z483" s="211">
        <v>0</v>
      </c>
      <c r="AA483" s="211">
        <v>0</v>
      </c>
      <c r="AB483" s="211">
        <v>0</v>
      </c>
      <c r="AC483" s="211">
        <v>0</v>
      </c>
      <c r="AD483" s="211">
        <v>0</v>
      </c>
      <c r="AE483" s="211">
        <v>0</v>
      </c>
      <c r="AF483" s="214">
        <v>0</v>
      </c>
      <c r="AG483" s="211">
        <v>0</v>
      </c>
      <c r="AH483" s="211">
        <v>0</v>
      </c>
      <c r="AI483" s="211">
        <v>0</v>
      </c>
      <c r="AJ483" s="211">
        <v>0</v>
      </c>
      <c r="AK483" s="211">
        <v>0</v>
      </c>
      <c r="AL483" s="214">
        <v>0</v>
      </c>
      <c r="AM483" s="211">
        <v>0</v>
      </c>
      <c r="AN483" s="211">
        <v>0</v>
      </c>
      <c r="AO483" s="214">
        <v>0</v>
      </c>
      <c r="AP483" s="211">
        <v>0</v>
      </c>
      <c r="AQ483" s="211">
        <v>0</v>
      </c>
      <c r="AR483" s="211">
        <v>0</v>
      </c>
      <c r="AS483" s="211"/>
    </row>
    <row r="484" spans="1:45" s="148" customFormat="1" ht="36" customHeight="1" x14ac:dyDescent="0.25">
      <c r="A484" s="148">
        <v>1</v>
      </c>
      <c r="B484" s="143">
        <f>SUBTOTAL(103,$A$16:A484)</f>
        <v>420</v>
      </c>
      <c r="C484" s="144" t="s">
        <v>1224</v>
      </c>
      <c r="D484" s="145">
        <v>1962</v>
      </c>
      <c r="E484" s="145"/>
      <c r="F484" s="146" t="s">
        <v>264</v>
      </c>
      <c r="G484" s="145">
        <v>3</v>
      </c>
      <c r="H484" s="145" t="s">
        <v>308</v>
      </c>
      <c r="I484" s="142">
        <v>1520.4</v>
      </c>
      <c r="J484" s="142">
        <v>1093.04</v>
      </c>
      <c r="K484" s="142">
        <v>903.54</v>
      </c>
      <c r="L484" s="165">
        <v>135</v>
      </c>
      <c r="M484" s="145" t="s">
        <v>262</v>
      </c>
      <c r="N484" s="145" t="s">
        <v>266</v>
      </c>
      <c r="O484" s="147" t="s">
        <v>1302</v>
      </c>
      <c r="P484" s="142">
        <v>3373126.15</v>
      </c>
      <c r="Q484" s="142">
        <v>0</v>
      </c>
      <c r="R484" s="142">
        <v>0</v>
      </c>
      <c r="S484" s="142">
        <f t="shared" si="195"/>
        <v>3373126.15</v>
      </c>
      <c r="T484" s="142">
        <f t="shared" si="183"/>
        <v>2218.5781044461983</v>
      </c>
      <c r="U484" s="142">
        <f t="shared" ref="U484:U485" si="200">V484</f>
        <v>4899.7387050776115</v>
      </c>
      <c r="V484" s="213">
        <f t="shared" si="197"/>
        <v>4899.7387050776115</v>
      </c>
      <c r="W484" s="213">
        <f t="shared" si="198"/>
        <v>2681.1606006314132</v>
      </c>
      <c r="X484" s="148" t="b">
        <f t="shared" si="199"/>
        <v>1</v>
      </c>
      <c r="Y484" s="211">
        <v>0</v>
      </c>
      <c r="Z484" s="211">
        <v>0</v>
      </c>
      <c r="AA484" s="211">
        <v>0</v>
      </c>
      <c r="AB484" s="211">
        <v>0</v>
      </c>
      <c r="AC484" s="211">
        <v>0</v>
      </c>
      <c r="AD484" s="211">
        <v>0</v>
      </c>
      <c r="AE484" s="211">
        <v>0</v>
      </c>
      <c r="AF484" s="214">
        <v>0</v>
      </c>
      <c r="AG484" s="211">
        <v>835.43</v>
      </c>
      <c r="AH484" s="214">
        <f>8917.04*AG484/I484</f>
        <v>4899.7387050776115</v>
      </c>
      <c r="AI484" s="211">
        <v>0</v>
      </c>
      <c r="AJ484" s="211">
        <v>0</v>
      </c>
      <c r="AK484" s="211">
        <v>0</v>
      </c>
      <c r="AL484" s="214">
        <v>0</v>
      </c>
      <c r="AM484" s="211">
        <v>0</v>
      </c>
      <c r="AN484" s="211">
        <v>0</v>
      </c>
      <c r="AO484" s="214">
        <v>0</v>
      </c>
      <c r="AP484" s="211">
        <v>0</v>
      </c>
      <c r="AQ484" s="211">
        <v>0</v>
      </c>
      <c r="AR484" s="211">
        <v>0</v>
      </c>
      <c r="AS484" s="211"/>
    </row>
    <row r="485" spans="1:45" s="148" customFormat="1" ht="36" customHeight="1" x14ac:dyDescent="0.25">
      <c r="A485" s="148">
        <v>1</v>
      </c>
      <c r="B485" s="143">
        <f>SUBTOTAL(103,$A$16:A485)</f>
        <v>421</v>
      </c>
      <c r="C485" s="144" t="s">
        <v>1225</v>
      </c>
      <c r="D485" s="145">
        <v>1970</v>
      </c>
      <c r="E485" s="145"/>
      <c r="F485" s="146" t="s">
        <v>264</v>
      </c>
      <c r="G485" s="145">
        <v>5</v>
      </c>
      <c r="H485" s="145" t="s">
        <v>366</v>
      </c>
      <c r="I485" s="142">
        <v>7885.15</v>
      </c>
      <c r="J485" s="142">
        <v>4459.3599999999997</v>
      </c>
      <c r="K485" s="142">
        <v>4459.3599999999997</v>
      </c>
      <c r="L485" s="165">
        <v>224</v>
      </c>
      <c r="M485" s="145" t="s">
        <v>262</v>
      </c>
      <c r="N485" s="145" t="s">
        <v>266</v>
      </c>
      <c r="O485" s="147" t="s">
        <v>1303</v>
      </c>
      <c r="P485" s="142">
        <v>5805618.4400000004</v>
      </c>
      <c r="Q485" s="142">
        <v>0</v>
      </c>
      <c r="R485" s="142">
        <v>0</v>
      </c>
      <c r="S485" s="142">
        <f t="shared" si="195"/>
        <v>5805618.4400000004</v>
      </c>
      <c r="T485" s="142">
        <f t="shared" si="183"/>
        <v>736.27241587033859</v>
      </c>
      <c r="U485" s="142">
        <f t="shared" si="200"/>
        <v>1598.1383902652456</v>
      </c>
      <c r="V485" s="213">
        <f t="shared" si="197"/>
        <v>1598.1383902652456</v>
      </c>
      <c r="W485" s="213">
        <f t="shared" si="198"/>
        <v>861.86597439490697</v>
      </c>
      <c r="X485" s="148" t="b">
        <f t="shared" si="199"/>
        <v>1</v>
      </c>
      <c r="Y485" s="211">
        <v>0</v>
      </c>
      <c r="Z485" s="211">
        <v>0</v>
      </c>
      <c r="AA485" s="211">
        <v>0</v>
      </c>
      <c r="AB485" s="211">
        <v>0</v>
      </c>
      <c r="AC485" s="211">
        <v>0</v>
      </c>
      <c r="AD485" s="211">
        <v>0</v>
      </c>
      <c r="AE485" s="211">
        <v>0</v>
      </c>
      <c r="AF485" s="214">
        <v>0</v>
      </c>
      <c r="AG485" s="211">
        <v>1413.2</v>
      </c>
      <c r="AH485" s="214">
        <f>8917.04*AG485/I485</f>
        <v>1598.1383902652456</v>
      </c>
      <c r="AI485" s="211">
        <v>0</v>
      </c>
      <c r="AJ485" s="211">
        <v>0</v>
      </c>
      <c r="AK485" s="211">
        <v>0</v>
      </c>
      <c r="AL485" s="214">
        <v>0</v>
      </c>
      <c r="AM485" s="211">
        <v>0</v>
      </c>
      <c r="AN485" s="211">
        <v>0</v>
      </c>
      <c r="AO485" s="214">
        <v>0</v>
      </c>
      <c r="AP485" s="211">
        <v>0</v>
      </c>
      <c r="AQ485" s="211">
        <v>0</v>
      </c>
      <c r="AR485" s="211">
        <v>0</v>
      </c>
      <c r="AS485" s="211"/>
    </row>
    <row r="486" spans="1:45" s="148" customFormat="1" ht="36" customHeight="1" x14ac:dyDescent="0.25">
      <c r="A486" s="148">
        <v>1</v>
      </c>
      <c r="B486" s="143">
        <f>SUBTOTAL(103,$A$16:A486)</f>
        <v>422</v>
      </c>
      <c r="C486" s="144" t="s">
        <v>165</v>
      </c>
      <c r="D486" s="145">
        <v>1966</v>
      </c>
      <c r="E486" s="145"/>
      <c r="F486" s="146" t="s">
        <v>264</v>
      </c>
      <c r="G486" s="145">
        <v>4</v>
      </c>
      <c r="H486" s="145" t="s">
        <v>299</v>
      </c>
      <c r="I486" s="142">
        <v>1285.3</v>
      </c>
      <c r="J486" s="142">
        <v>836.8</v>
      </c>
      <c r="K486" s="142">
        <v>836.8</v>
      </c>
      <c r="L486" s="165">
        <v>76</v>
      </c>
      <c r="M486" s="145" t="s">
        <v>262</v>
      </c>
      <c r="N486" s="145" t="s">
        <v>287</v>
      </c>
      <c r="O486" s="147" t="s">
        <v>296</v>
      </c>
      <c r="P486" s="142">
        <v>303399.58999999997</v>
      </c>
      <c r="Q486" s="142">
        <v>0</v>
      </c>
      <c r="R486" s="142">
        <v>0</v>
      </c>
      <c r="S486" s="142">
        <f t="shared" si="195"/>
        <v>303399.58999999997</v>
      </c>
      <c r="T486" s="142">
        <f t="shared" si="183"/>
        <v>236.05352057885318</v>
      </c>
      <c r="U486" s="142">
        <v>3168.0843056095855</v>
      </c>
      <c r="V486" s="213">
        <f t="shared" si="197"/>
        <v>3168.0843056095855</v>
      </c>
      <c r="W486" s="213">
        <f t="shared" si="198"/>
        <v>2932.0307850307322</v>
      </c>
      <c r="X486" s="148" t="b">
        <f t="shared" si="199"/>
        <v>1</v>
      </c>
      <c r="Y486" s="211">
        <v>0</v>
      </c>
      <c r="Z486" s="211">
        <v>0</v>
      </c>
      <c r="AA486" s="211">
        <v>0</v>
      </c>
      <c r="AB486" s="211">
        <v>0</v>
      </c>
      <c r="AC486" s="211">
        <v>0</v>
      </c>
      <c r="AD486" s="211">
        <v>0</v>
      </c>
      <c r="AE486" s="211">
        <v>0</v>
      </c>
      <c r="AF486" s="214">
        <v>0</v>
      </c>
      <c r="AG486" s="211">
        <v>0</v>
      </c>
      <c r="AH486" s="211">
        <v>0</v>
      </c>
      <c r="AI486" s="211">
        <v>459.05</v>
      </c>
      <c r="AJ486" s="214">
        <f>8870.36*AI486/I486</f>
        <v>3168.0843056095855</v>
      </c>
      <c r="AK486" s="211">
        <v>0</v>
      </c>
      <c r="AL486" s="214">
        <v>0</v>
      </c>
      <c r="AM486" s="211">
        <v>0</v>
      </c>
      <c r="AN486" s="211">
        <v>0</v>
      </c>
      <c r="AO486" s="214">
        <v>0</v>
      </c>
      <c r="AP486" s="211">
        <v>0</v>
      </c>
      <c r="AQ486" s="211">
        <v>0</v>
      </c>
      <c r="AR486" s="211">
        <v>0</v>
      </c>
      <c r="AS486" s="211"/>
    </row>
    <row r="487" spans="1:45" s="148" customFormat="1" ht="36" customHeight="1" x14ac:dyDescent="0.25">
      <c r="A487" s="148">
        <v>1</v>
      </c>
      <c r="B487" s="143">
        <f>SUBTOTAL(103,$A$16:A487)</f>
        <v>423</v>
      </c>
      <c r="C487" s="144" t="s">
        <v>1247</v>
      </c>
      <c r="D487" s="145">
        <v>1983</v>
      </c>
      <c r="E487" s="145"/>
      <c r="F487" s="146" t="s">
        <v>264</v>
      </c>
      <c r="G487" s="145">
        <v>5</v>
      </c>
      <c r="H487" s="145" t="s">
        <v>366</v>
      </c>
      <c r="I487" s="142">
        <v>7249.68</v>
      </c>
      <c r="J487" s="142">
        <v>4525.2</v>
      </c>
      <c r="K487" s="142">
        <v>4525.2</v>
      </c>
      <c r="L487" s="165">
        <v>200</v>
      </c>
      <c r="M487" s="145" t="s">
        <v>262</v>
      </c>
      <c r="N487" s="145" t="s">
        <v>337</v>
      </c>
      <c r="O487" s="147" t="s">
        <v>1322</v>
      </c>
      <c r="P487" s="142">
        <v>1018204.83</v>
      </c>
      <c r="Q487" s="142">
        <v>0</v>
      </c>
      <c r="R487" s="142">
        <v>0</v>
      </c>
      <c r="S487" s="142">
        <f t="shared" si="195"/>
        <v>1018204.83</v>
      </c>
      <c r="T487" s="142">
        <f t="shared" si="183"/>
        <v>140.44824461217598</v>
      </c>
      <c r="U487" s="142">
        <v>3259.66</v>
      </c>
      <c r="V487" s="213">
        <f t="shared" si="197"/>
        <v>3259.66</v>
      </c>
      <c r="W487" s="213">
        <f t="shared" si="198"/>
        <v>3119.2117553878238</v>
      </c>
      <c r="X487" s="148" t="b">
        <f t="shared" si="199"/>
        <v>1</v>
      </c>
      <c r="Y487" s="211">
        <v>0</v>
      </c>
      <c r="Z487" s="211">
        <v>0</v>
      </c>
      <c r="AA487" s="211">
        <v>3259.66</v>
      </c>
      <c r="AB487" s="211">
        <v>0</v>
      </c>
      <c r="AC487" s="211">
        <v>0</v>
      </c>
      <c r="AD487" s="211">
        <v>0</v>
      </c>
      <c r="AE487" s="211">
        <v>0</v>
      </c>
      <c r="AF487" s="214">
        <v>0</v>
      </c>
      <c r="AG487" s="211">
        <v>0</v>
      </c>
      <c r="AH487" s="211">
        <v>0</v>
      </c>
      <c r="AI487" s="211">
        <v>0</v>
      </c>
      <c r="AJ487" s="211">
        <v>0</v>
      </c>
      <c r="AK487" s="211">
        <v>0</v>
      </c>
      <c r="AL487" s="214">
        <v>0</v>
      </c>
      <c r="AM487" s="211">
        <v>0</v>
      </c>
      <c r="AN487" s="211">
        <v>0</v>
      </c>
      <c r="AO487" s="214">
        <v>0</v>
      </c>
      <c r="AP487" s="211">
        <v>0</v>
      </c>
      <c r="AQ487" s="211">
        <v>0</v>
      </c>
      <c r="AR487" s="211">
        <v>0</v>
      </c>
      <c r="AS487" s="211"/>
    </row>
    <row r="488" spans="1:45" s="148" customFormat="1" ht="36" customHeight="1" x14ac:dyDescent="0.25">
      <c r="B488" s="144" t="s">
        <v>1221</v>
      </c>
      <c r="C488" s="144"/>
      <c r="D488" s="145" t="s">
        <v>862</v>
      </c>
      <c r="E488" s="145" t="s">
        <v>862</v>
      </c>
      <c r="F488" s="145" t="s">
        <v>862</v>
      </c>
      <c r="G488" s="145" t="s">
        <v>862</v>
      </c>
      <c r="H488" s="145" t="s">
        <v>862</v>
      </c>
      <c r="I488" s="149">
        <f>SUM(I489:I489)</f>
        <v>546.02</v>
      </c>
      <c r="J488" s="149">
        <f>SUM(J489:J489)</f>
        <v>546.02</v>
      </c>
      <c r="K488" s="149">
        <f>SUM(K489:K489)</f>
        <v>546.02</v>
      </c>
      <c r="L488" s="210">
        <f>SUM(L489:L489)</f>
        <v>20</v>
      </c>
      <c r="M488" s="145" t="s">
        <v>862</v>
      </c>
      <c r="N488" s="145" t="s">
        <v>862</v>
      </c>
      <c r="O488" s="147" t="s">
        <v>862</v>
      </c>
      <c r="P488" s="142">
        <v>1483737.75</v>
      </c>
      <c r="Q488" s="142">
        <f>Q489</f>
        <v>0</v>
      </c>
      <c r="R488" s="142">
        <f>R489</f>
        <v>0</v>
      </c>
      <c r="S488" s="142">
        <f>S489</f>
        <v>1483737.75</v>
      </c>
      <c r="T488" s="142">
        <f t="shared" si="183"/>
        <v>2717.368869272188</v>
      </c>
      <c r="U488" s="142">
        <f>MAX(U489)</f>
        <v>7912.1949921248324</v>
      </c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</row>
    <row r="489" spans="1:45" s="148" customFormat="1" ht="36" customHeight="1" x14ac:dyDescent="0.25">
      <c r="A489" s="148">
        <v>1</v>
      </c>
      <c r="B489" s="143">
        <f>SUBTOTAL(103,$A$16:A489)</f>
        <v>424</v>
      </c>
      <c r="C489" s="144" t="s">
        <v>1222</v>
      </c>
      <c r="D489" s="145">
        <v>1976</v>
      </c>
      <c r="E489" s="145"/>
      <c r="F489" s="146" t="s">
        <v>264</v>
      </c>
      <c r="G489" s="145">
        <v>2</v>
      </c>
      <c r="H489" s="145" t="s">
        <v>299</v>
      </c>
      <c r="I489" s="142">
        <v>546.02</v>
      </c>
      <c r="J489" s="142">
        <v>546.02</v>
      </c>
      <c r="K489" s="142">
        <v>546.02</v>
      </c>
      <c r="L489" s="165">
        <v>20</v>
      </c>
      <c r="M489" s="145" t="s">
        <v>262</v>
      </c>
      <c r="N489" s="145" t="s">
        <v>266</v>
      </c>
      <c r="O489" s="147" t="s">
        <v>284</v>
      </c>
      <c r="P489" s="142">
        <v>1483737.75</v>
      </c>
      <c r="Q489" s="142">
        <v>0</v>
      </c>
      <c r="R489" s="142">
        <v>0</v>
      </c>
      <c r="S489" s="142">
        <f>P489-Q489-R489</f>
        <v>1483737.75</v>
      </c>
      <c r="T489" s="142">
        <f t="shared" si="183"/>
        <v>2717.368869272188</v>
      </c>
      <c r="U489" s="142">
        <f>V489</f>
        <v>7912.1949921248324</v>
      </c>
      <c r="V489" s="213">
        <f>Y489+Z489+AA489+AB489+AC489+AF489+AH489+AJ489+AL489+AN489+AO489+AP489+AQ489+AR489</f>
        <v>7912.1949921248324</v>
      </c>
      <c r="W489" s="213">
        <f>V489-T489</f>
        <v>5194.8261228526444</v>
      </c>
      <c r="X489" s="148" t="b">
        <f>V489=U489</f>
        <v>1</v>
      </c>
      <c r="Y489" s="211">
        <v>0</v>
      </c>
      <c r="Z489" s="211">
        <v>0</v>
      </c>
      <c r="AA489" s="211">
        <v>0</v>
      </c>
      <c r="AB489" s="211">
        <v>0</v>
      </c>
      <c r="AC489" s="211">
        <v>0</v>
      </c>
      <c r="AD489" s="211">
        <v>0</v>
      </c>
      <c r="AE489" s="211">
        <v>0</v>
      </c>
      <c r="AF489" s="214">
        <v>0</v>
      </c>
      <c r="AG489" s="211">
        <v>484.49</v>
      </c>
      <c r="AH489" s="214">
        <f>8917.04*AG489/I489</f>
        <v>7912.1949921248324</v>
      </c>
      <c r="AI489" s="211">
        <v>0</v>
      </c>
      <c r="AJ489" s="211">
        <v>0</v>
      </c>
      <c r="AK489" s="211">
        <v>0</v>
      </c>
      <c r="AL489" s="214">
        <v>0</v>
      </c>
      <c r="AM489" s="211">
        <v>0</v>
      </c>
      <c r="AN489" s="211">
        <v>0</v>
      </c>
      <c r="AO489" s="214">
        <v>0</v>
      </c>
      <c r="AP489" s="211">
        <v>0</v>
      </c>
      <c r="AQ489" s="211">
        <v>0</v>
      </c>
      <c r="AR489" s="211">
        <v>0</v>
      </c>
      <c r="AS489" s="211"/>
    </row>
    <row r="490" spans="1:45" s="148" customFormat="1" ht="36" customHeight="1" x14ac:dyDescent="0.25">
      <c r="B490" s="144" t="s">
        <v>1018</v>
      </c>
      <c r="C490" s="144"/>
      <c r="D490" s="145" t="s">
        <v>862</v>
      </c>
      <c r="E490" s="145" t="s">
        <v>862</v>
      </c>
      <c r="F490" s="145" t="s">
        <v>862</v>
      </c>
      <c r="G490" s="145" t="s">
        <v>862</v>
      </c>
      <c r="H490" s="145" t="s">
        <v>862</v>
      </c>
      <c r="I490" s="149">
        <f>I491</f>
        <v>1598.9</v>
      </c>
      <c r="J490" s="149">
        <f>J491</f>
        <v>874</v>
      </c>
      <c r="K490" s="149">
        <f>K491</f>
        <v>874</v>
      </c>
      <c r="L490" s="210">
        <f>L491</f>
        <v>38</v>
      </c>
      <c r="M490" s="145" t="s">
        <v>862</v>
      </c>
      <c r="N490" s="145" t="s">
        <v>862</v>
      </c>
      <c r="O490" s="147" t="s">
        <v>862</v>
      </c>
      <c r="P490" s="142">
        <v>446142.85</v>
      </c>
      <c r="Q490" s="142">
        <f>Q491</f>
        <v>0</v>
      </c>
      <c r="R490" s="142">
        <f>R491</f>
        <v>0</v>
      </c>
      <c r="S490" s="142">
        <f>S491</f>
        <v>446142.85</v>
      </c>
      <c r="T490" s="142">
        <f t="shared" si="183"/>
        <v>279.03111514165988</v>
      </c>
      <c r="U490" s="142">
        <f>MAX(U491)</f>
        <v>279.03111514165988</v>
      </c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</row>
    <row r="491" spans="1:45" s="148" customFormat="1" ht="36" customHeight="1" x14ac:dyDescent="0.25">
      <c r="A491" s="148">
        <v>1</v>
      </c>
      <c r="B491" s="143">
        <f>SUBTOTAL(103,$A$16:A491)</f>
        <v>425</v>
      </c>
      <c r="C491" s="144" t="s">
        <v>1006</v>
      </c>
      <c r="D491" s="145">
        <v>1974</v>
      </c>
      <c r="E491" s="145"/>
      <c r="F491" s="146" t="s">
        <v>264</v>
      </c>
      <c r="G491" s="145">
        <v>2</v>
      </c>
      <c r="H491" s="145" t="s">
        <v>308</v>
      </c>
      <c r="I491" s="142">
        <v>1598.9</v>
      </c>
      <c r="J491" s="142">
        <v>874</v>
      </c>
      <c r="K491" s="142">
        <v>874</v>
      </c>
      <c r="L491" s="165">
        <v>38</v>
      </c>
      <c r="M491" s="145" t="s">
        <v>262</v>
      </c>
      <c r="N491" s="145" t="s">
        <v>266</v>
      </c>
      <c r="O491" s="147" t="s">
        <v>290</v>
      </c>
      <c r="P491" s="142">
        <v>446142.85</v>
      </c>
      <c r="Q491" s="142">
        <v>0</v>
      </c>
      <c r="R491" s="142">
        <v>0</v>
      </c>
      <c r="S491" s="142">
        <f>P491-Q491-R491</f>
        <v>446142.85</v>
      </c>
      <c r="T491" s="142">
        <f t="shared" si="183"/>
        <v>279.03111514165988</v>
      </c>
      <c r="U491" s="142">
        <v>279.03111514165988</v>
      </c>
      <c r="V491" s="213">
        <f>T491</f>
        <v>279.03111514165988</v>
      </c>
      <c r="W491" s="213">
        <f>V491-T491</f>
        <v>0</v>
      </c>
      <c r="X491" s="148" t="b">
        <f>V491=U491</f>
        <v>1</v>
      </c>
      <c r="Y491" s="211">
        <v>0</v>
      </c>
      <c r="Z491" s="211">
        <v>0</v>
      </c>
      <c r="AA491" s="211">
        <v>0</v>
      </c>
      <c r="AB491" s="211">
        <v>0</v>
      </c>
      <c r="AC491" s="211">
        <v>0</v>
      </c>
      <c r="AD491" s="211">
        <v>0</v>
      </c>
      <c r="AE491" s="211">
        <v>0</v>
      </c>
      <c r="AF491" s="214">
        <v>0</v>
      </c>
      <c r="AG491" s="211">
        <v>0</v>
      </c>
      <c r="AH491" s="211">
        <v>0</v>
      </c>
      <c r="AI491" s="211">
        <v>0</v>
      </c>
      <c r="AJ491" s="211">
        <v>0</v>
      </c>
      <c r="AK491" s="211">
        <v>53.53</v>
      </c>
      <c r="AL491" s="214">
        <f>7048.18*AK491/I491</f>
        <v>235.9679000562887</v>
      </c>
      <c r="AM491" s="211">
        <v>0</v>
      </c>
      <c r="AN491" s="211">
        <v>0</v>
      </c>
      <c r="AO491" s="214">
        <v>0</v>
      </c>
      <c r="AP491" s="211">
        <v>0</v>
      </c>
      <c r="AQ491" s="211">
        <v>0</v>
      </c>
      <c r="AR491" s="211">
        <v>0</v>
      </c>
      <c r="AS491" s="211"/>
    </row>
    <row r="492" spans="1:45" s="148" customFormat="1" ht="36" customHeight="1" x14ac:dyDescent="0.25">
      <c r="B492" s="144" t="s">
        <v>854</v>
      </c>
      <c r="C492" s="215"/>
      <c r="D492" s="145" t="s">
        <v>862</v>
      </c>
      <c r="E492" s="145" t="s">
        <v>862</v>
      </c>
      <c r="F492" s="145" t="s">
        <v>862</v>
      </c>
      <c r="G492" s="145" t="s">
        <v>862</v>
      </c>
      <c r="H492" s="145" t="s">
        <v>862</v>
      </c>
      <c r="I492" s="149">
        <f>SUM(I493:I496)</f>
        <v>9103.2800000000007</v>
      </c>
      <c r="J492" s="149">
        <f>SUM(J493:J496)</f>
        <v>6597.92</v>
      </c>
      <c r="K492" s="149">
        <f>SUM(K493:K496)</f>
        <v>6581.6</v>
      </c>
      <c r="L492" s="210">
        <f>SUM(L493:L496)</f>
        <v>365</v>
      </c>
      <c r="M492" s="145" t="s">
        <v>862</v>
      </c>
      <c r="N492" s="145" t="s">
        <v>862</v>
      </c>
      <c r="O492" s="147" t="s">
        <v>862</v>
      </c>
      <c r="P492" s="142">
        <v>3380450.98</v>
      </c>
      <c r="Q492" s="142">
        <f>SUM(Q493:Q496)</f>
        <v>0</v>
      </c>
      <c r="R492" s="142">
        <f>SUM(R493:R496)</f>
        <v>0</v>
      </c>
      <c r="S492" s="142">
        <f>SUM(S493:S496)</f>
        <v>3380450.98</v>
      </c>
      <c r="T492" s="142">
        <f t="shared" si="183"/>
        <v>371.34428250037348</v>
      </c>
      <c r="U492" s="142">
        <f>MAX(U493:U496)</f>
        <v>1204.9885049088359</v>
      </c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</row>
    <row r="493" spans="1:45" s="148" customFormat="1" ht="36" customHeight="1" x14ac:dyDescent="0.25">
      <c r="A493" s="148">
        <v>1</v>
      </c>
      <c r="B493" s="143">
        <f>SUBTOTAL(103,$A$16:A493)</f>
        <v>426</v>
      </c>
      <c r="C493" s="144" t="s">
        <v>1637</v>
      </c>
      <c r="D493" s="145">
        <v>1978</v>
      </c>
      <c r="E493" s="145"/>
      <c r="F493" s="146" t="s">
        <v>314</v>
      </c>
      <c r="G493" s="145">
        <v>3</v>
      </c>
      <c r="H493" s="145" t="s">
        <v>2204</v>
      </c>
      <c r="I493" s="149">
        <v>3214.48</v>
      </c>
      <c r="J493" s="149">
        <v>1869.92</v>
      </c>
      <c r="K493" s="149">
        <v>1853.6</v>
      </c>
      <c r="L493" s="165">
        <v>124</v>
      </c>
      <c r="M493" s="145" t="s">
        <v>262</v>
      </c>
      <c r="N493" s="145" t="s">
        <v>263</v>
      </c>
      <c r="O493" s="147" t="s">
        <v>265</v>
      </c>
      <c r="P493" s="142">
        <v>824971.76</v>
      </c>
      <c r="Q493" s="142">
        <v>0</v>
      </c>
      <c r="R493" s="142">
        <v>0</v>
      </c>
      <c r="S493" s="142">
        <f>P493-Q493-R493</f>
        <v>824971.76</v>
      </c>
      <c r="T493" s="142">
        <f t="shared" si="183"/>
        <v>256.6423682835171</v>
      </c>
      <c r="U493" s="142">
        <f t="shared" ref="U493:U496" si="201">V493</f>
        <v>568.67462233393894</v>
      </c>
      <c r="V493" s="213">
        <f t="shared" ref="V493:V496" si="202">Y493+Z493+AA493+AB493+AC493+AF493+AH493+AJ493+AL493+AN493+AO493+AP493+AQ493+AR493</f>
        <v>568.67462233393894</v>
      </c>
      <c r="W493" s="213">
        <f t="shared" ref="W493:W496" si="203">V493-T493</f>
        <v>312.03225405042184</v>
      </c>
      <c r="X493" s="148" t="b">
        <f t="shared" ref="X493:X496" si="204">V493=U493</f>
        <v>1</v>
      </c>
      <c r="Y493" s="211">
        <v>0</v>
      </c>
      <c r="Z493" s="211">
        <v>0</v>
      </c>
      <c r="AA493" s="211">
        <v>0</v>
      </c>
      <c r="AB493" s="211">
        <v>0</v>
      </c>
      <c r="AC493" s="211">
        <v>0</v>
      </c>
      <c r="AD493" s="211">
        <v>0</v>
      </c>
      <c r="AE493" s="211">
        <v>0</v>
      </c>
      <c r="AF493" s="214">
        <v>0</v>
      </c>
      <c r="AG493" s="211">
        <v>205</v>
      </c>
      <c r="AH493" s="214">
        <f>8917.04*AG493/I493</f>
        <v>568.67462233393894</v>
      </c>
      <c r="AI493" s="211">
        <v>0</v>
      </c>
      <c r="AJ493" s="211">
        <v>0</v>
      </c>
      <c r="AK493" s="211">
        <v>0</v>
      </c>
      <c r="AL493" s="214">
        <v>0</v>
      </c>
      <c r="AM493" s="211">
        <v>0</v>
      </c>
      <c r="AN493" s="211">
        <v>0</v>
      </c>
      <c r="AO493" s="214">
        <v>0</v>
      </c>
      <c r="AP493" s="211">
        <v>0</v>
      </c>
      <c r="AQ493" s="211">
        <v>0</v>
      </c>
      <c r="AR493" s="211">
        <v>0</v>
      </c>
      <c r="AS493" s="211"/>
    </row>
    <row r="494" spans="1:45" s="148" customFormat="1" ht="36" customHeight="1" x14ac:dyDescent="0.25">
      <c r="A494" s="148">
        <v>1</v>
      </c>
      <c r="B494" s="143">
        <f>SUBTOTAL(103,$A$16:A494)</f>
        <v>427</v>
      </c>
      <c r="C494" s="144" t="s">
        <v>1638</v>
      </c>
      <c r="D494" s="145">
        <v>1980</v>
      </c>
      <c r="E494" s="145"/>
      <c r="F494" s="146" t="s">
        <v>314</v>
      </c>
      <c r="G494" s="145">
        <v>5</v>
      </c>
      <c r="H494" s="145" t="s">
        <v>299</v>
      </c>
      <c r="I494" s="149">
        <v>2143.8000000000002</v>
      </c>
      <c r="J494" s="149">
        <v>2143.8000000000002</v>
      </c>
      <c r="K494" s="149">
        <v>2143.8000000000002</v>
      </c>
      <c r="L494" s="165">
        <v>95</v>
      </c>
      <c r="M494" s="145" t="s">
        <v>262</v>
      </c>
      <c r="N494" s="145" t="s">
        <v>263</v>
      </c>
      <c r="O494" s="147" t="s">
        <v>265</v>
      </c>
      <c r="P494" s="142">
        <v>848636.41</v>
      </c>
      <c r="Q494" s="142">
        <v>0</v>
      </c>
      <c r="R494" s="142">
        <v>0</v>
      </c>
      <c r="S494" s="142">
        <f>P494-Q494-R494</f>
        <v>848636.41</v>
      </c>
      <c r="T494" s="142">
        <f t="shared" si="183"/>
        <v>395.85614796156358</v>
      </c>
      <c r="U494" s="142">
        <f t="shared" si="201"/>
        <v>807.35024909040021</v>
      </c>
      <c r="V494" s="213">
        <f t="shared" si="202"/>
        <v>807.35024909040021</v>
      </c>
      <c r="W494" s="213">
        <f t="shared" si="203"/>
        <v>411.49410112883663</v>
      </c>
      <c r="X494" s="148" t="b">
        <f t="shared" si="204"/>
        <v>1</v>
      </c>
      <c r="Y494" s="211">
        <v>0</v>
      </c>
      <c r="Z494" s="211">
        <v>0</v>
      </c>
      <c r="AA494" s="211">
        <v>0</v>
      </c>
      <c r="AB494" s="211">
        <v>0</v>
      </c>
      <c r="AC494" s="211">
        <v>0</v>
      </c>
      <c r="AD494" s="211">
        <v>0</v>
      </c>
      <c r="AE494" s="211">
        <v>0</v>
      </c>
      <c r="AF494" s="214">
        <v>0</v>
      </c>
      <c r="AG494" s="211">
        <v>194.1</v>
      </c>
      <c r="AH494" s="214">
        <f>8917.04*AG494/I494</f>
        <v>807.35024909040021</v>
      </c>
      <c r="AI494" s="211">
        <v>0</v>
      </c>
      <c r="AJ494" s="211">
        <v>0</v>
      </c>
      <c r="AK494" s="211">
        <v>0</v>
      </c>
      <c r="AL494" s="214">
        <v>0</v>
      </c>
      <c r="AM494" s="211">
        <v>0</v>
      </c>
      <c r="AN494" s="211">
        <v>0</v>
      </c>
      <c r="AO494" s="214">
        <v>0</v>
      </c>
      <c r="AP494" s="211">
        <v>0</v>
      </c>
      <c r="AQ494" s="211">
        <v>0</v>
      </c>
      <c r="AR494" s="211">
        <v>0</v>
      </c>
      <c r="AS494" s="211"/>
    </row>
    <row r="495" spans="1:45" s="148" customFormat="1" ht="36" customHeight="1" x14ac:dyDescent="0.25">
      <c r="A495" s="148">
        <v>1</v>
      </c>
      <c r="B495" s="143">
        <f>SUBTOTAL(103,$A$16:A495)</f>
        <v>428</v>
      </c>
      <c r="C495" s="144" t="s">
        <v>1639</v>
      </c>
      <c r="D495" s="145">
        <v>1982</v>
      </c>
      <c r="E495" s="145"/>
      <c r="F495" s="146" t="s">
        <v>314</v>
      </c>
      <c r="G495" s="145">
        <v>5</v>
      </c>
      <c r="H495" s="145" t="s">
        <v>308</v>
      </c>
      <c r="I495" s="149">
        <v>2319</v>
      </c>
      <c r="J495" s="149">
        <v>1158.2</v>
      </c>
      <c r="K495" s="149">
        <v>1158.2</v>
      </c>
      <c r="L495" s="165">
        <v>93</v>
      </c>
      <c r="M495" s="145" t="s">
        <v>262</v>
      </c>
      <c r="N495" s="145" t="s">
        <v>263</v>
      </c>
      <c r="O495" s="147" t="s">
        <v>265</v>
      </c>
      <c r="P495" s="142">
        <v>854226.54</v>
      </c>
      <c r="Q495" s="142">
        <v>0</v>
      </c>
      <c r="R495" s="142">
        <v>0</v>
      </c>
      <c r="S495" s="142">
        <f>P495-Q495-R495</f>
        <v>854226.54</v>
      </c>
      <c r="T495" s="142">
        <f t="shared" si="183"/>
        <v>368.35987063389393</v>
      </c>
      <c r="U495" s="142">
        <f t="shared" si="201"/>
        <v>742.89440620957305</v>
      </c>
      <c r="V495" s="213">
        <f t="shared" si="202"/>
        <v>742.89440620957305</v>
      </c>
      <c r="W495" s="213">
        <f t="shared" si="203"/>
        <v>374.53453557567912</v>
      </c>
      <c r="X495" s="148" t="b">
        <f t="shared" si="204"/>
        <v>1</v>
      </c>
      <c r="Y495" s="211">
        <v>0</v>
      </c>
      <c r="Z495" s="211">
        <v>0</v>
      </c>
      <c r="AA495" s="211">
        <v>0</v>
      </c>
      <c r="AB495" s="211">
        <v>0</v>
      </c>
      <c r="AC495" s="211">
        <v>0</v>
      </c>
      <c r="AD495" s="211">
        <v>0</v>
      </c>
      <c r="AE495" s="211">
        <v>0</v>
      </c>
      <c r="AF495" s="214">
        <v>0</v>
      </c>
      <c r="AG495" s="211">
        <v>193.2</v>
      </c>
      <c r="AH495" s="214">
        <f>8917.04*AG495/I495</f>
        <v>742.89440620957305</v>
      </c>
      <c r="AI495" s="211">
        <v>0</v>
      </c>
      <c r="AJ495" s="211">
        <v>0</v>
      </c>
      <c r="AK495" s="211">
        <v>0</v>
      </c>
      <c r="AL495" s="214">
        <v>0</v>
      </c>
      <c r="AM495" s="211">
        <v>0</v>
      </c>
      <c r="AN495" s="211">
        <v>0</v>
      </c>
      <c r="AO495" s="214">
        <v>0</v>
      </c>
      <c r="AP495" s="211">
        <v>0</v>
      </c>
      <c r="AQ495" s="211">
        <v>0</v>
      </c>
      <c r="AR495" s="211">
        <v>0</v>
      </c>
      <c r="AS495" s="211"/>
    </row>
    <row r="496" spans="1:45" s="148" customFormat="1" ht="36" customHeight="1" x14ac:dyDescent="0.25">
      <c r="A496" s="148">
        <v>1</v>
      </c>
      <c r="B496" s="143">
        <f>SUBTOTAL(103,$A$16:A496)</f>
        <v>429</v>
      </c>
      <c r="C496" s="144" t="s">
        <v>1636</v>
      </c>
      <c r="D496" s="145">
        <v>1983</v>
      </c>
      <c r="E496" s="145"/>
      <c r="F496" s="146" t="s">
        <v>314</v>
      </c>
      <c r="G496" s="145">
        <v>5</v>
      </c>
      <c r="H496" s="145" t="s">
        <v>299</v>
      </c>
      <c r="I496" s="149">
        <v>1426</v>
      </c>
      <c r="J496" s="149">
        <v>1426</v>
      </c>
      <c r="K496" s="149">
        <v>1426</v>
      </c>
      <c r="L496" s="165">
        <v>53</v>
      </c>
      <c r="M496" s="145" t="s">
        <v>262</v>
      </c>
      <c r="N496" s="145" t="s">
        <v>263</v>
      </c>
      <c r="O496" s="147" t="s">
        <v>265</v>
      </c>
      <c r="P496" s="142">
        <v>852616.27</v>
      </c>
      <c r="Q496" s="142">
        <v>0</v>
      </c>
      <c r="R496" s="142">
        <v>0</v>
      </c>
      <c r="S496" s="142">
        <f>P496-Q496-R496</f>
        <v>852616.27</v>
      </c>
      <c r="T496" s="142">
        <f t="shared" si="183"/>
        <v>597.90762272089762</v>
      </c>
      <c r="U496" s="142">
        <f t="shared" si="201"/>
        <v>1204.9885049088359</v>
      </c>
      <c r="V496" s="213">
        <f t="shared" si="202"/>
        <v>1204.9885049088359</v>
      </c>
      <c r="W496" s="213">
        <f t="shared" si="203"/>
        <v>607.0808821879383</v>
      </c>
      <c r="X496" s="148" t="b">
        <f t="shared" si="204"/>
        <v>1</v>
      </c>
      <c r="Y496" s="211">
        <v>0</v>
      </c>
      <c r="Z496" s="211">
        <v>0</v>
      </c>
      <c r="AA496" s="211">
        <v>0</v>
      </c>
      <c r="AB496" s="211">
        <v>0</v>
      </c>
      <c r="AC496" s="211">
        <v>0</v>
      </c>
      <c r="AD496" s="211">
        <v>0</v>
      </c>
      <c r="AE496" s="211">
        <v>0</v>
      </c>
      <c r="AF496" s="214">
        <v>0</v>
      </c>
      <c r="AG496" s="211">
        <v>192.7</v>
      </c>
      <c r="AH496" s="214">
        <f>8917.04*AG496/I496</f>
        <v>1204.9885049088359</v>
      </c>
      <c r="AI496" s="211">
        <v>0</v>
      </c>
      <c r="AJ496" s="211">
        <v>0</v>
      </c>
      <c r="AK496" s="211">
        <v>0</v>
      </c>
      <c r="AL496" s="214">
        <v>0</v>
      </c>
      <c r="AM496" s="211">
        <v>0</v>
      </c>
      <c r="AN496" s="211">
        <v>0</v>
      </c>
      <c r="AO496" s="214">
        <v>0</v>
      </c>
      <c r="AP496" s="211">
        <v>0</v>
      </c>
      <c r="AQ496" s="211">
        <v>0</v>
      </c>
      <c r="AR496" s="211">
        <v>0</v>
      </c>
      <c r="AS496" s="211"/>
    </row>
    <row r="497" spans="1:45" s="148" customFormat="1" ht="36" customHeight="1" x14ac:dyDescent="0.25">
      <c r="B497" s="144" t="s">
        <v>826</v>
      </c>
      <c r="C497" s="215"/>
      <c r="D497" s="145" t="s">
        <v>862</v>
      </c>
      <c r="E497" s="145" t="s">
        <v>862</v>
      </c>
      <c r="F497" s="145" t="s">
        <v>862</v>
      </c>
      <c r="G497" s="145" t="s">
        <v>862</v>
      </c>
      <c r="H497" s="145" t="s">
        <v>862</v>
      </c>
      <c r="I497" s="149">
        <f>SUM(I498:I502)</f>
        <v>2977.1</v>
      </c>
      <c r="J497" s="149">
        <f>SUM(J498:J502)</f>
        <v>2780.3</v>
      </c>
      <c r="K497" s="149">
        <f>SUM(K498:K502)</f>
        <v>2727.3</v>
      </c>
      <c r="L497" s="210">
        <f>SUM(L498:L502)</f>
        <v>125</v>
      </c>
      <c r="M497" s="145" t="s">
        <v>862</v>
      </c>
      <c r="N497" s="145" t="s">
        <v>862</v>
      </c>
      <c r="O497" s="147" t="s">
        <v>862</v>
      </c>
      <c r="P497" s="142">
        <v>7738017.7799999993</v>
      </c>
      <c r="Q497" s="142">
        <f>SUM(Q498:Q502)</f>
        <v>0</v>
      </c>
      <c r="R497" s="142">
        <f>SUM(R498:R502)</f>
        <v>0</v>
      </c>
      <c r="S497" s="142">
        <f>SUM(S498:S502)</f>
        <v>7738017.7799999993</v>
      </c>
      <c r="T497" s="142">
        <f t="shared" si="183"/>
        <v>2599.179664774445</v>
      </c>
      <c r="U497" s="142">
        <f>MAX(U498:U502)</f>
        <v>8968.0806274201987</v>
      </c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</row>
    <row r="498" spans="1:45" s="148" customFormat="1" ht="36" customHeight="1" x14ac:dyDescent="0.25">
      <c r="A498" s="148">
        <v>1</v>
      </c>
      <c r="B498" s="143">
        <f>SUBTOTAL(103,$A$16:A498)</f>
        <v>430</v>
      </c>
      <c r="C498" s="144" t="s">
        <v>89</v>
      </c>
      <c r="D498" s="145">
        <v>1969</v>
      </c>
      <c r="E498" s="145"/>
      <c r="F498" s="146" t="s">
        <v>264</v>
      </c>
      <c r="G498" s="145">
        <v>2</v>
      </c>
      <c r="H498" s="145" t="s">
        <v>299</v>
      </c>
      <c r="I498" s="142">
        <v>773.4</v>
      </c>
      <c r="J498" s="142">
        <v>714.5</v>
      </c>
      <c r="K498" s="142">
        <v>714.5</v>
      </c>
      <c r="L498" s="165">
        <v>41</v>
      </c>
      <c r="M498" s="145" t="s">
        <v>262</v>
      </c>
      <c r="N498" s="145" t="s">
        <v>266</v>
      </c>
      <c r="O498" s="147" t="s">
        <v>276</v>
      </c>
      <c r="P498" s="142">
        <v>2421334.88</v>
      </c>
      <c r="Q498" s="142">
        <v>0</v>
      </c>
      <c r="R498" s="142">
        <v>0</v>
      </c>
      <c r="S498" s="142">
        <f>P498-Q498-R498</f>
        <v>2421334.88</v>
      </c>
      <c r="T498" s="142">
        <f t="shared" si="183"/>
        <v>3130.7665890871476</v>
      </c>
      <c r="U498" s="142">
        <f t="shared" ref="U498:U500" si="205">V498</f>
        <v>7252.1569175071118</v>
      </c>
      <c r="V498" s="213">
        <f t="shared" ref="V498:V502" si="206">Y498+Z498+AA498+AB498+AC498+AF498+AH498+AJ498+AL498+AN498+AO498+AP498+AQ498+AR498</f>
        <v>7252.1569175071118</v>
      </c>
      <c r="W498" s="213">
        <f t="shared" ref="W498:W502" si="207">V498-T498</f>
        <v>4121.3903284199641</v>
      </c>
      <c r="X498" s="148" t="b">
        <f t="shared" ref="X498:X502" si="208">V498=U498</f>
        <v>1</v>
      </c>
      <c r="Y498" s="211">
        <v>0</v>
      </c>
      <c r="Z498" s="211">
        <v>0</v>
      </c>
      <c r="AA498" s="211">
        <v>0</v>
      </c>
      <c r="AB498" s="211">
        <v>0</v>
      </c>
      <c r="AC498" s="211">
        <v>0</v>
      </c>
      <c r="AD498" s="211">
        <v>0</v>
      </c>
      <c r="AE498" s="211">
        <v>0</v>
      </c>
      <c r="AF498" s="214">
        <v>0</v>
      </c>
      <c r="AG498" s="211">
        <v>629</v>
      </c>
      <c r="AH498" s="214">
        <f>8917.04*AG498/I498</f>
        <v>7252.1569175071118</v>
      </c>
      <c r="AI498" s="211">
        <v>0</v>
      </c>
      <c r="AJ498" s="211">
        <v>0</v>
      </c>
      <c r="AK498" s="211">
        <v>0</v>
      </c>
      <c r="AL498" s="214">
        <v>0</v>
      </c>
      <c r="AM498" s="211">
        <v>0</v>
      </c>
      <c r="AN498" s="211">
        <v>0</v>
      </c>
      <c r="AO498" s="214">
        <v>0</v>
      </c>
      <c r="AP498" s="211">
        <v>0</v>
      </c>
      <c r="AQ498" s="211">
        <v>0</v>
      </c>
      <c r="AR498" s="211">
        <v>0</v>
      </c>
      <c r="AS498" s="211"/>
    </row>
    <row r="499" spans="1:45" s="148" customFormat="1" ht="36" customHeight="1" x14ac:dyDescent="0.25">
      <c r="A499" s="148">
        <v>1</v>
      </c>
      <c r="B499" s="143">
        <f>SUBTOTAL(103,$A$16:A499)</f>
        <v>431</v>
      </c>
      <c r="C499" s="144" t="s">
        <v>90</v>
      </c>
      <c r="D499" s="145">
        <v>1960</v>
      </c>
      <c r="E499" s="145"/>
      <c r="F499" s="146" t="s">
        <v>264</v>
      </c>
      <c r="G499" s="145">
        <v>2</v>
      </c>
      <c r="H499" s="145" t="s">
        <v>300</v>
      </c>
      <c r="I499" s="142">
        <v>382.2</v>
      </c>
      <c r="J499" s="142">
        <v>358.4</v>
      </c>
      <c r="K499" s="142">
        <v>358.4</v>
      </c>
      <c r="L499" s="165">
        <v>21</v>
      </c>
      <c r="M499" s="145" t="s">
        <v>262</v>
      </c>
      <c r="N499" s="145" t="s">
        <v>266</v>
      </c>
      <c r="O499" s="147" t="s">
        <v>276</v>
      </c>
      <c r="P499" s="142">
        <v>1656413.77</v>
      </c>
      <c r="Q499" s="142">
        <v>0</v>
      </c>
      <c r="R499" s="142">
        <v>0</v>
      </c>
      <c r="S499" s="142">
        <f>P499-Q499-R499</f>
        <v>1656413.77</v>
      </c>
      <c r="T499" s="142">
        <f t="shared" si="183"/>
        <v>4333.892647828362</v>
      </c>
      <c r="U499" s="142">
        <f t="shared" si="205"/>
        <v>8968.0806274201987</v>
      </c>
      <c r="V499" s="213">
        <f t="shared" si="206"/>
        <v>8968.0806274201987</v>
      </c>
      <c r="W499" s="213">
        <f t="shared" si="207"/>
        <v>4634.1879795918367</v>
      </c>
      <c r="X499" s="148" t="b">
        <f t="shared" si="208"/>
        <v>1</v>
      </c>
      <c r="Y499" s="211">
        <v>0</v>
      </c>
      <c r="Z499" s="211">
        <v>0</v>
      </c>
      <c r="AA499" s="211">
        <v>0</v>
      </c>
      <c r="AB499" s="211">
        <v>0</v>
      </c>
      <c r="AC499" s="211">
        <v>0</v>
      </c>
      <c r="AD499" s="211">
        <v>0</v>
      </c>
      <c r="AE499" s="211">
        <v>0</v>
      </c>
      <c r="AF499" s="214">
        <v>0</v>
      </c>
      <c r="AG499" s="211">
        <v>0</v>
      </c>
      <c r="AH499" s="211">
        <v>0</v>
      </c>
      <c r="AI499" s="211">
        <v>0</v>
      </c>
      <c r="AJ499" s="211">
        <v>0</v>
      </c>
      <c r="AK499" s="211">
        <v>486.31</v>
      </c>
      <c r="AL499" s="214">
        <f>7048.18*AK499/I499</f>
        <v>8968.0806274201987</v>
      </c>
      <c r="AM499" s="211">
        <v>0</v>
      </c>
      <c r="AN499" s="211">
        <v>0</v>
      </c>
      <c r="AO499" s="214">
        <v>0</v>
      </c>
      <c r="AP499" s="211">
        <v>0</v>
      </c>
      <c r="AQ499" s="211">
        <v>0</v>
      </c>
      <c r="AR499" s="211">
        <v>0</v>
      </c>
      <c r="AS499" s="211"/>
    </row>
    <row r="500" spans="1:45" s="148" customFormat="1" ht="36" customHeight="1" x14ac:dyDescent="0.25">
      <c r="A500" s="148">
        <v>1</v>
      </c>
      <c r="B500" s="143">
        <f>SUBTOTAL(103,$A$16:A500)</f>
        <v>432</v>
      </c>
      <c r="C500" s="144" t="s">
        <v>1228</v>
      </c>
      <c r="D500" s="145">
        <v>1965</v>
      </c>
      <c r="E500" s="145"/>
      <c r="F500" s="146" t="s">
        <v>326</v>
      </c>
      <c r="G500" s="145">
        <v>2</v>
      </c>
      <c r="H500" s="145" t="s">
        <v>300</v>
      </c>
      <c r="I500" s="142">
        <v>377</v>
      </c>
      <c r="J500" s="142">
        <v>377</v>
      </c>
      <c r="K500" s="142">
        <v>377</v>
      </c>
      <c r="L500" s="165">
        <v>23</v>
      </c>
      <c r="M500" s="145" t="s">
        <v>262</v>
      </c>
      <c r="N500" s="145" t="s">
        <v>266</v>
      </c>
      <c r="O500" s="147" t="s">
        <v>276</v>
      </c>
      <c r="P500" s="142">
        <v>507522.62999999995</v>
      </c>
      <c r="Q500" s="142">
        <v>0</v>
      </c>
      <c r="R500" s="142">
        <v>0</v>
      </c>
      <c r="S500" s="142">
        <f>P500-Q500-R500</f>
        <v>507522.62999999995</v>
      </c>
      <c r="T500" s="142">
        <f t="shared" si="183"/>
        <v>1346.2138726790449</v>
      </c>
      <c r="U500" s="142">
        <f t="shared" si="205"/>
        <v>3684.2896551724143</v>
      </c>
      <c r="V500" s="213">
        <f t="shared" si="206"/>
        <v>3684.2896551724143</v>
      </c>
      <c r="W500" s="213">
        <f t="shared" si="207"/>
        <v>2338.0757824933694</v>
      </c>
      <c r="X500" s="148" t="b">
        <f t="shared" si="208"/>
        <v>1</v>
      </c>
      <c r="Y500" s="211">
        <v>0</v>
      </c>
      <c r="Z500" s="211">
        <v>0</v>
      </c>
      <c r="AA500" s="211">
        <v>0</v>
      </c>
      <c r="AB500" s="211">
        <v>0</v>
      </c>
      <c r="AC500" s="211">
        <v>0</v>
      </c>
      <c r="AD500" s="211">
        <v>0</v>
      </c>
      <c r="AE500" s="211">
        <v>0</v>
      </c>
      <c r="AF500" s="214">
        <v>0</v>
      </c>
      <c r="AG500" s="211">
        <v>0</v>
      </c>
      <c r="AH500" s="211">
        <v>0</v>
      </c>
      <c r="AI500" s="211">
        <v>0</v>
      </c>
      <c r="AJ500" s="211">
        <v>0</v>
      </c>
      <c r="AK500" s="211">
        <v>438.75</v>
      </c>
      <c r="AL500" s="214">
        <f>3165.76*AK500/I500</f>
        <v>3684.2896551724143</v>
      </c>
      <c r="AM500" s="211">
        <v>0</v>
      </c>
      <c r="AN500" s="211">
        <v>0</v>
      </c>
      <c r="AO500" s="214">
        <v>0</v>
      </c>
      <c r="AP500" s="211">
        <v>0</v>
      </c>
      <c r="AQ500" s="211">
        <v>0</v>
      </c>
      <c r="AR500" s="211">
        <v>0</v>
      </c>
      <c r="AS500" s="211"/>
    </row>
    <row r="501" spans="1:45" s="148" customFormat="1" ht="36" customHeight="1" x14ac:dyDescent="0.25">
      <c r="A501" s="148">
        <v>1</v>
      </c>
      <c r="B501" s="143">
        <f>SUBTOTAL(103,$A$16:A501)</f>
        <v>433</v>
      </c>
      <c r="C501" s="144" t="s">
        <v>1229</v>
      </c>
      <c r="D501" s="145">
        <v>1917</v>
      </c>
      <c r="E501" s="145"/>
      <c r="F501" s="146" t="s">
        <v>264</v>
      </c>
      <c r="G501" s="145">
        <v>2</v>
      </c>
      <c r="H501" s="145" t="s">
        <v>300</v>
      </c>
      <c r="I501" s="142">
        <v>319.3</v>
      </c>
      <c r="J501" s="142">
        <v>205.2</v>
      </c>
      <c r="K501" s="142">
        <v>152.19999999999999</v>
      </c>
      <c r="L501" s="165">
        <v>14</v>
      </c>
      <c r="M501" s="145" t="s">
        <v>262</v>
      </c>
      <c r="N501" s="145" t="s">
        <v>263</v>
      </c>
      <c r="O501" s="147" t="s">
        <v>265</v>
      </c>
      <c r="P501" s="142">
        <v>81322.009999999995</v>
      </c>
      <c r="Q501" s="142">
        <v>0</v>
      </c>
      <c r="R501" s="142">
        <v>0</v>
      </c>
      <c r="S501" s="142">
        <f>P501-Q501-R501</f>
        <v>81322.009999999995</v>
      </c>
      <c r="T501" s="142">
        <f t="shared" si="183"/>
        <v>254.68841215158156</v>
      </c>
      <c r="U501" s="142">
        <v>254.68841215158156</v>
      </c>
      <c r="V501" s="213">
        <f>T501</f>
        <v>254.68841215158156</v>
      </c>
      <c r="W501" s="213">
        <f t="shared" si="207"/>
        <v>0</v>
      </c>
      <c r="X501" s="148" t="b">
        <f t="shared" si="208"/>
        <v>1</v>
      </c>
      <c r="Y501" s="211">
        <v>0</v>
      </c>
      <c r="Z501" s="211">
        <v>0</v>
      </c>
      <c r="AA501" s="211">
        <v>0</v>
      </c>
      <c r="AB501" s="211">
        <v>0</v>
      </c>
      <c r="AC501" s="211">
        <v>0</v>
      </c>
      <c r="AD501" s="211">
        <v>0</v>
      </c>
      <c r="AE501" s="211">
        <v>0</v>
      </c>
      <c r="AF501" s="214">
        <v>0</v>
      </c>
      <c r="AG501" s="211">
        <v>0</v>
      </c>
      <c r="AH501" s="211">
        <v>0</v>
      </c>
      <c r="AI501" s="211">
        <v>0</v>
      </c>
      <c r="AJ501" s="211">
        <v>0</v>
      </c>
      <c r="AK501" s="211">
        <v>0</v>
      </c>
      <c r="AL501" s="214">
        <v>0</v>
      </c>
      <c r="AM501" s="211">
        <v>0</v>
      </c>
      <c r="AN501" s="211">
        <v>0</v>
      </c>
      <c r="AO501" s="214">
        <v>0</v>
      </c>
      <c r="AP501" s="211">
        <v>0</v>
      </c>
      <c r="AQ501" s="211">
        <v>0</v>
      </c>
      <c r="AR501" s="211">
        <v>0</v>
      </c>
      <c r="AS501" s="211"/>
    </row>
    <row r="502" spans="1:45" s="148" customFormat="1" ht="36" customHeight="1" x14ac:dyDescent="0.25">
      <c r="A502" s="148">
        <v>1</v>
      </c>
      <c r="B502" s="143">
        <f>SUBTOTAL(103,$A$16:A502)</f>
        <v>434</v>
      </c>
      <c r="C502" s="144" t="s">
        <v>1230</v>
      </c>
      <c r="D502" s="145">
        <v>1978</v>
      </c>
      <c r="E502" s="145"/>
      <c r="F502" s="146" t="s">
        <v>1308</v>
      </c>
      <c r="G502" s="145">
        <v>2</v>
      </c>
      <c r="H502" s="145" t="s">
        <v>304</v>
      </c>
      <c r="I502" s="142">
        <v>1125.2</v>
      </c>
      <c r="J502" s="142">
        <v>1125.2</v>
      </c>
      <c r="K502" s="142">
        <v>1125.2</v>
      </c>
      <c r="L502" s="165">
        <v>26</v>
      </c>
      <c r="M502" s="145" t="s">
        <v>262</v>
      </c>
      <c r="N502" s="145" t="s">
        <v>266</v>
      </c>
      <c r="O502" s="147" t="s">
        <v>1309</v>
      </c>
      <c r="P502" s="142">
        <v>3071424.4899999998</v>
      </c>
      <c r="Q502" s="142">
        <v>0</v>
      </c>
      <c r="R502" s="142">
        <v>0</v>
      </c>
      <c r="S502" s="142">
        <f>P502-Q502-R502</f>
        <v>3071424.4899999998</v>
      </c>
      <c r="T502" s="142">
        <f t="shared" si="183"/>
        <v>2729.6698275862068</v>
      </c>
      <c r="U502" s="142">
        <f>V502</f>
        <v>7324.1453679345905</v>
      </c>
      <c r="V502" s="213">
        <f t="shared" si="206"/>
        <v>7324.1453679345905</v>
      </c>
      <c r="W502" s="213">
        <f t="shared" si="207"/>
        <v>4594.4755403483832</v>
      </c>
      <c r="X502" s="148" t="b">
        <f t="shared" si="208"/>
        <v>1</v>
      </c>
      <c r="Y502" s="211">
        <v>0</v>
      </c>
      <c r="Z502" s="211">
        <v>0</v>
      </c>
      <c r="AA502" s="211">
        <v>0</v>
      </c>
      <c r="AB502" s="211">
        <v>0</v>
      </c>
      <c r="AC502" s="211">
        <v>0</v>
      </c>
      <c r="AD502" s="211">
        <v>0</v>
      </c>
      <c r="AE502" s="211">
        <v>0</v>
      </c>
      <c r="AF502" s="214">
        <v>0</v>
      </c>
      <c r="AG502" s="211">
        <v>924.2</v>
      </c>
      <c r="AH502" s="214">
        <f>8917.04*AG502/I502</f>
        <v>7324.1453679345905</v>
      </c>
      <c r="AI502" s="211">
        <v>0</v>
      </c>
      <c r="AJ502" s="211">
        <v>0</v>
      </c>
      <c r="AK502" s="211">
        <v>0</v>
      </c>
      <c r="AL502" s="214">
        <v>0</v>
      </c>
      <c r="AM502" s="211">
        <v>0</v>
      </c>
      <c r="AN502" s="211">
        <v>0</v>
      </c>
      <c r="AO502" s="214">
        <v>0</v>
      </c>
      <c r="AP502" s="211">
        <v>0</v>
      </c>
      <c r="AQ502" s="211">
        <v>0</v>
      </c>
      <c r="AR502" s="211">
        <v>0</v>
      </c>
      <c r="AS502" s="211"/>
    </row>
    <row r="503" spans="1:45" s="148" customFormat="1" ht="36" customHeight="1" x14ac:dyDescent="0.25">
      <c r="B503" s="144" t="s">
        <v>853</v>
      </c>
      <c r="C503" s="144"/>
      <c r="D503" s="145" t="s">
        <v>862</v>
      </c>
      <c r="E503" s="145" t="s">
        <v>862</v>
      </c>
      <c r="F503" s="145" t="s">
        <v>862</v>
      </c>
      <c r="G503" s="145" t="s">
        <v>862</v>
      </c>
      <c r="H503" s="145" t="s">
        <v>862</v>
      </c>
      <c r="I503" s="149">
        <f>I504</f>
        <v>1191.0999999999999</v>
      </c>
      <c r="J503" s="149">
        <f>J504</f>
        <v>714.7</v>
      </c>
      <c r="K503" s="149">
        <f>K504</f>
        <v>714.7</v>
      </c>
      <c r="L503" s="210">
        <f>L504</f>
        <v>26</v>
      </c>
      <c r="M503" s="145" t="s">
        <v>862</v>
      </c>
      <c r="N503" s="145" t="s">
        <v>862</v>
      </c>
      <c r="O503" s="147" t="s">
        <v>862</v>
      </c>
      <c r="P503" s="142">
        <v>2846268.34</v>
      </c>
      <c r="Q503" s="142">
        <f>Q504</f>
        <v>0</v>
      </c>
      <c r="R503" s="142">
        <f>R504</f>
        <v>0</v>
      </c>
      <c r="S503" s="142">
        <f>S504</f>
        <v>2846268.34</v>
      </c>
      <c r="T503" s="142">
        <f t="shared" si="183"/>
        <v>2389.6132482579128</v>
      </c>
      <c r="U503" s="142">
        <f>MAX(U504)</f>
        <v>4590.654796406684</v>
      </c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</row>
    <row r="504" spans="1:45" s="148" customFormat="1" ht="36" customHeight="1" x14ac:dyDescent="0.25">
      <c r="A504" s="148">
        <v>1</v>
      </c>
      <c r="B504" s="143">
        <f>SUBTOTAL(103,$A$16:A504)</f>
        <v>435</v>
      </c>
      <c r="C504" s="144" t="s">
        <v>91</v>
      </c>
      <c r="D504" s="145">
        <v>1967</v>
      </c>
      <c r="E504" s="145"/>
      <c r="F504" s="146" t="s">
        <v>264</v>
      </c>
      <c r="G504" s="145">
        <v>2</v>
      </c>
      <c r="H504" s="145" t="s">
        <v>299</v>
      </c>
      <c r="I504" s="142">
        <v>1191.0999999999999</v>
      </c>
      <c r="J504" s="142">
        <v>714.7</v>
      </c>
      <c r="K504" s="142">
        <v>714.7</v>
      </c>
      <c r="L504" s="165">
        <v>26</v>
      </c>
      <c r="M504" s="145" t="s">
        <v>262</v>
      </c>
      <c r="N504" s="145" t="s">
        <v>266</v>
      </c>
      <c r="O504" s="147" t="s">
        <v>277</v>
      </c>
      <c r="P504" s="142">
        <v>2846268.34</v>
      </c>
      <c r="Q504" s="142">
        <v>0</v>
      </c>
      <c r="R504" s="142">
        <v>0</v>
      </c>
      <c r="S504" s="142">
        <f>P504-Q504-R504</f>
        <v>2846268.34</v>
      </c>
      <c r="T504" s="142">
        <f t="shared" si="183"/>
        <v>2389.6132482579128</v>
      </c>
      <c r="U504" s="142">
        <f>V504</f>
        <v>4590.654796406684</v>
      </c>
      <c r="V504" s="213">
        <f>Y504+Z504+AA504+AB504+AC504+AF504+AH504+AJ504+AL504+AN504+AO504+AP504+AQ504+AR504</f>
        <v>4590.654796406684</v>
      </c>
      <c r="W504" s="213">
        <f>V504-T504</f>
        <v>2201.0415481487712</v>
      </c>
      <c r="X504" s="148" t="b">
        <f>V504=U504</f>
        <v>1</v>
      </c>
      <c r="Y504" s="211">
        <v>0</v>
      </c>
      <c r="Z504" s="211">
        <v>0</v>
      </c>
      <c r="AA504" s="211">
        <v>0</v>
      </c>
      <c r="AB504" s="211">
        <v>0</v>
      </c>
      <c r="AC504" s="211">
        <v>0</v>
      </c>
      <c r="AD504" s="211">
        <v>0</v>
      </c>
      <c r="AE504" s="211">
        <v>0</v>
      </c>
      <c r="AF504" s="214">
        <v>0</v>
      </c>
      <c r="AG504" s="211">
        <v>613.20000000000005</v>
      </c>
      <c r="AH504" s="214">
        <f>8917.04*AG504/I504</f>
        <v>4590.654796406684</v>
      </c>
      <c r="AI504" s="211">
        <v>0</v>
      </c>
      <c r="AJ504" s="211">
        <v>0</v>
      </c>
      <c r="AK504" s="211">
        <v>0</v>
      </c>
      <c r="AL504" s="214">
        <v>0</v>
      </c>
      <c r="AM504" s="211">
        <v>0</v>
      </c>
      <c r="AN504" s="211">
        <v>0</v>
      </c>
      <c r="AO504" s="214">
        <v>0</v>
      </c>
      <c r="AP504" s="211">
        <v>0</v>
      </c>
      <c r="AQ504" s="211">
        <v>0</v>
      </c>
      <c r="AR504" s="211">
        <v>0</v>
      </c>
      <c r="AS504" s="211"/>
    </row>
    <row r="505" spans="1:45" s="148" customFormat="1" ht="36" customHeight="1" x14ac:dyDescent="0.25">
      <c r="B505" s="144" t="s">
        <v>827</v>
      </c>
      <c r="C505" s="144"/>
      <c r="D505" s="145" t="s">
        <v>862</v>
      </c>
      <c r="E505" s="145" t="s">
        <v>862</v>
      </c>
      <c r="F505" s="145" t="s">
        <v>862</v>
      </c>
      <c r="G505" s="145" t="s">
        <v>862</v>
      </c>
      <c r="H505" s="145" t="s">
        <v>862</v>
      </c>
      <c r="I505" s="149">
        <f>SUM(I506:I507)</f>
        <v>1414.1</v>
      </c>
      <c r="J505" s="149">
        <f>SUM(J506:J507)</f>
        <v>1414.1</v>
      </c>
      <c r="K505" s="149">
        <f>SUM(K506:K507)</f>
        <v>1414.1</v>
      </c>
      <c r="L505" s="210">
        <f>SUM(L506:L507)</f>
        <v>84</v>
      </c>
      <c r="M505" s="145" t="s">
        <v>862</v>
      </c>
      <c r="N505" s="145" t="s">
        <v>862</v>
      </c>
      <c r="O505" s="147" t="s">
        <v>862</v>
      </c>
      <c r="P505" s="142">
        <v>2794020.73</v>
      </c>
      <c r="Q505" s="149">
        <f>SUM(Q506:Q507)</f>
        <v>0</v>
      </c>
      <c r="R505" s="149">
        <f>SUM(R506:R507)</f>
        <v>0</v>
      </c>
      <c r="S505" s="149">
        <f>SUM(S506:S507)</f>
        <v>2794020.73</v>
      </c>
      <c r="T505" s="142">
        <f t="shared" si="183"/>
        <v>1975.829665511633</v>
      </c>
      <c r="U505" s="142">
        <f>MAX(U506:U507)</f>
        <v>7695.4307807365449</v>
      </c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</row>
    <row r="506" spans="1:45" s="148" customFormat="1" ht="36" customHeight="1" x14ac:dyDescent="0.25">
      <c r="A506" s="148">
        <v>1</v>
      </c>
      <c r="B506" s="143">
        <f>SUBTOTAL(103,$A$16:A506)</f>
        <v>436</v>
      </c>
      <c r="C506" s="144" t="s">
        <v>92</v>
      </c>
      <c r="D506" s="145">
        <v>1979</v>
      </c>
      <c r="E506" s="145"/>
      <c r="F506" s="146" t="s">
        <v>264</v>
      </c>
      <c r="G506" s="145">
        <v>2</v>
      </c>
      <c r="H506" s="145" t="s">
        <v>299</v>
      </c>
      <c r="I506" s="142">
        <v>706</v>
      </c>
      <c r="J506" s="142">
        <v>706</v>
      </c>
      <c r="K506" s="142">
        <v>706</v>
      </c>
      <c r="L506" s="165">
        <v>42</v>
      </c>
      <c r="M506" s="145" t="s">
        <v>262</v>
      </c>
      <c r="N506" s="145" t="s">
        <v>266</v>
      </c>
      <c r="O506" s="147" t="s">
        <v>965</v>
      </c>
      <c r="P506" s="142">
        <v>2718963.56</v>
      </c>
      <c r="Q506" s="142">
        <v>0</v>
      </c>
      <c r="R506" s="142">
        <v>0</v>
      </c>
      <c r="S506" s="142">
        <f>P506-Q506-R506</f>
        <v>2718963.56</v>
      </c>
      <c r="T506" s="142">
        <f t="shared" si="183"/>
        <v>3851.2231728045326</v>
      </c>
      <c r="U506" s="142">
        <f>V506</f>
        <v>7695.4307807365449</v>
      </c>
      <c r="V506" s="213">
        <f t="shared" ref="V506" si="209">Y506+Z506+AA506+AB506+AC506+AF506+AH506+AJ506+AL506+AN506+AO506+AP506+AQ506+AR506</f>
        <v>7695.4307807365449</v>
      </c>
      <c r="W506" s="213">
        <f t="shared" ref="W506:W507" si="210">V506-T506</f>
        <v>3844.2076079320123</v>
      </c>
      <c r="X506" s="148" t="b">
        <f t="shared" ref="X506:X507" si="211">V506=U506</f>
        <v>1</v>
      </c>
      <c r="Y506" s="211">
        <v>0</v>
      </c>
      <c r="Z506" s="211">
        <v>0</v>
      </c>
      <c r="AA506" s="211">
        <v>0</v>
      </c>
      <c r="AB506" s="211">
        <v>0</v>
      </c>
      <c r="AC506" s="211">
        <v>0</v>
      </c>
      <c r="AD506" s="211">
        <v>0</v>
      </c>
      <c r="AE506" s="211">
        <v>0</v>
      </c>
      <c r="AF506" s="214">
        <v>0</v>
      </c>
      <c r="AG506" s="211">
        <v>609.28</v>
      </c>
      <c r="AH506" s="214">
        <f>8917.04*AG506/I506</f>
        <v>7695.4307807365449</v>
      </c>
      <c r="AI506" s="211">
        <v>0</v>
      </c>
      <c r="AJ506" s="211">
        <v>0</v>
      </c>
      <c r="AK506" s="211">
        <v>0</v>
      </c>
      <c r="AL506" s="214">
        <v>0</v>
      </c>
      <c r="AM506" s="211">
        <v>0</v>
      </c>
      <c r="AN506" s="211">
        <v>0</v>
      </c>
      <c r="AO506" s="214">
        <v>0</v>
      </c>
      <c r="AP506" s="211">
        <v>0</v>
      </c>
      <c r="AQ506" s="211">
        <v>0</v>
      </c>
      <c r="AR506" s="211">
        <v>0</v>
      </c>
      <c r="AS506" s="211"/>
    </row>
    <row r="507" spans="1:45" s="148" customFormat="1" ht="36" customHeight="1" x14ac:dyDescent="0.25">
      <c r="A507" s="148">
        <v>1</v>
      </c>
      <c r="B507" s="143">
        <f>SUBTOTAL(103,$A$16:A507)</f>
        <v>437</v>
      </c>
      <c r="C507" s="144" t="s">
        <v>97</v>
      </c>
      <c r="D507" s="145">
        <v>1969</v>
      </c>
      <c r="E507" s="145"/>
      <c r="F507" s="146" t="s">
        <v>264</v>
      </c>
      <c r="G507" s="145">
        <v>2</v>
      </c>
      <c r="H507" s="145" t="s">
        <v>299</v>
      </c>
      <c r="I507" s="142">
        <v>708.1</v>
      </c>
      <c r="J507" s="142">
        <v>708.1</v>
      </c>
      <c r="K507" s="142">
        <v>708.1</v>
      </c>
      <c r="L507" s="165">
        <v>42</v>
      </c>
      <c r="M507" s="145" t="s">
        <v>262</v>
      </c>
      <c r="N507" s="145" t="s">
        <v>266</v>
      </c>
      <c r="O507" s="147" t="s">
        <v>965</v>
      </c>
      <c r="P507" s="142">
        <v>75057.17</v>
      </c>
      <c r="Q507" s="142">
        <v>0</v>
      </c>
      <c r="R507" s="142">
        <v>0</v>
      </c>
      <c r="S507" s="142">
        <f>P507-Q507-R507</f>
        <v>75057.17</v>
      </c>
      <c r="T507" s="142">
        <f t="shared" si="183"/>
        <v>105.99798051122723</v>
      </c>
      <c r="U507" s="142">
        <v>105.99798051122723</v>
      </c>
      <c r="V507" s="213">
        <f>T507</f>
        <v>105.99798051122723</v>
      </c>
      <c r="W507" s="213">
        <f t="shared" si="210"/>
        <v>0</v>
      </c>
      <c r="X507" s="148" t="b">
        <f t="shared" si="211"/>
        <v>1</v>
      </c>
      <c r="Y507" s="211">
        <v>0</v>
      </c>
      <c r="Z507" s="211">
        <v>0</v>
      </c>
      <c r="AA507" s="211">
        <v>0</v>
      </c>
      <c r="AB507" s="211">
        <v>0</v>
      </c>
      <c r="AC507" s="211">
        <v>0</v>
      </c>
      <c r="AD507" s="211">
        <v>0</v>
      </c>
      <c r="AE507" s="211">
        <v>0</v>
      </c>
      <c r="AF507" s="214">
        <v>0</v>
      </c>
      <c r="AG507" s="211">
        <v>0</v>
      </c>
      <c r="AH507" s="211">
        <v>0</v>
      </c>
      <c r="AI507" s="211">
        <v>0</v>
      </c>
      <c r="AJ507" s="211">
        <v>0</v>
      </c>
      <c r="AK507" s="211">
        <v>0</v>
      </c>
      <c r="AL507" s="214">
        <v>0</v>
      </c>
      <c r="AM507" s="211">
        <v>0</v>
      </c>
      <c r="AN507" s="211">
        <v>0</v>
      </c>
      <c r="AO507" s="214">
        <v>0</v>
      </c>
      <c r="AP507" s="211">
        <v>0</v>
      </c>
      <c r="AQ507" s="211">
        <v>0</v>
      </c>
      <c r="AR507" s="211">
        <v>0</v>
      </c>
      <c r="AS507" s="211"/>
    </row>
    <row r="508" spans="1:45" s="148" customFormat="1" ht="36" customHeight="1" x14ac:dyDescent="0.25">
      <c r="B508" s="144" t="s">
        <v>828</v>
      </c>
      <c r="C508" s="144"/>
      <c r="D508" s="145" t="s">
        <v>862</v>
      </c>
      <c r="E508" s="145" t="s">
        <v>862</v>
      </c>
      <c r="F508" s="145" t="s">
        <v>862</v>
      </c>
      <c r="G508" s="145" t="s">
        <v>862</v>
      </c>
      <c r="H508" s="145" t="s">
        <v>862</v>
      </c>
      <c r="I508" s="149">
        <f>SUM(I509:I510)</f>
        <v>2762.9</v>
      </c>
      <c r="J508" s="149">
        <f>SUM(J509:J510)</f>
        <v>2645</v>
      </c>
      <c r="K508" s="149">
        <f>SUM(K509:K510)</f>
        <v>2645</v>
      </c>
      <c r="L508" s="210">
        <f>SUM(L509:L510)</f>
        <v>125</v>
      </c>
      <c r="M508" s="145" t="s">
        <v>862</v>
      </c>
      <c r="N508" s="145" t="s">
        <v>862</v>
      </c>
      <c r="O508" s="147" t="s">
        <v>862</v>
      </c>
      <c r="P508" s="149">
        <v>4868704.13</v>
      </c>
      <c r="Q508" s="149">
        <f>SUM(Q509:Q510)</f>
        <v>0</v>
      </c>
      <c r="R508" s="149">
        <f>SUM(R509:R510)</f>
        <v>0</v>
      </c>
      <c r="S508" s="149">
        <f>SUM(S509:S510)</f>
        <v>4868704.13</v>
      </c>
      <c r="T508" s="142">
        <f t="shared" si="183"/>
        <v>1762.171678309023</v>
      </c>
      <c r="U508" s="142">
        <f>MAX(U509:U510)</f>
        <v>4830.4340610656554</v>
      </c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</row>
    <row r="509" spans="1:45" s="148" customFormat="1" ht="36" customHeight="1" x14ac:dyDescent="0.25">
      <c r="A509" s="148">
        <v>1</v>
      </c>
      <c r="B509" s="143">
        <f>SUBTOTAL(103,$A$16:A509)</f>
        <v>438</v>
      </c>
      <c r="C509" s="144" t="s">
        <v>93</v>
      </c>
      <c r="D509" s="145">
        <v>1980</v>
      </c>
      <c r="E509" s="145"/>
      <c r="F509" s="146" t="s">
        <v>264</v>
      </c>
      <c r="G509" s="145" t="s">
        <v>308</v>
      </c>
      <c r="H509" s="145" t="s">
        <v>308</v>
      </c>
      <c r="I509" s="142">
        <v>2004.4</v>
      </c>
      <c r="J509" s="142">
        <v>1886.5</v>
      </c>
      <c r="K509" s="142">
        <v>1886.5</v>
      </c>
      <c r="L509" s="165">
        <v>94</v>
      </c>
      <c r="M509" s="145" t="s">
        <v>262</v>
      </c>
      <c r="N509" s="145" t="s">
        <v>266</v>
      </c>
      <c r="O509" s="147" t="s">
        <v>276</v>
      </c>
      <c r="P509" s="142">
        <v>4831403.93</v>
      </c>
      <c r="Q509" s="142">
        <v>0</v>
      </c>
      <c r="R509" s="142">
        <v>0</v>
      </c>
      <c r="S509" s="142">
        <f>P509-Q509-R509</f>
        <v>4831403.93</v>
      </c>
      <c r="T509" s="142">
        <f t="shared" si="183"/>
        <v>2410.3990870085809</v>
      </c>
      <c r="U509" s="142">
        <f>V509</f>
        <v>4830.4340610656554</v>
      </c>
      <c r="V509" s="213">
        <f t="shared" ref="V509" si="212">Y509+Z509+AA509+AB509+AC509+AF509+AH509+AJ509+AL509+AN509+AO509+AP509+AQ509+AR509</f>
        <v>4830.4340610656554</v>
      </c>
      <c r="W509" s="213">
        <f t="shared" ref="W509:W510" si="213">V509-T509</f>
        <v>2420.0349740570746</v>
      </c>
      <c r="X509" s="148" t="b">
        <f t="shared" ref="X509:X510" si="214">V509=U509</f>
        <v>1</v>
      </c>
      <c r="Y509" s="211">
        <v>0</v>
      </c>
      <c r="Z509" s="211">
        <v>0</v>
      </c>
      <c r="AA509" s="211">
        <v>0</v>
      </c>
      <c r="AB509" s="211">
        <v>0</v>
      </c>
      <c r="AC509" s="211">
        <v>0</v>
      </c>
      <c r="AD509" s="211">
        <v>0</v>
      </c>
      <c r="AE509" s="211">
        <v>0</v>
      </c>
      <c r="AF509" s="214">
        <v>0</v>
      </c>
      <c r="AG509" s="211">
        <v>1085.8</v>
      </c>
      <c r="AH509" s="214">
        <f>8917.04*AG509/I509</f>
        <v>4830.4340610656554</v>
      </c>
      <c r="AI509" s="211">
        <v>0</v>
      </c>
      <c r="AJ509" s="211">
        <v>0</v>
      </c>
      <c r="AK509" s="211">
        <v>0</v>
      </c>
      <c r="AL509" s="214">
        <v>0</v>
      </c>
      <c r="AM509" s="211">
        <v>0</v>
      </c>
      <c r="AN509" s="211">
        <v>0</v>
      </c>
      <c r="AO509" s="214">
        <v>0</v>
      </c>
      <c r="AP509" s="211">
        <v>0</v>
      </c>
      <c r="AQ509" s="211">
        <v>0</v>
      </c>
      <c r="AR509" s="211">
        <v>0</v>
      </c>
      <c r="AS509" s="211"/>
    </row>
    <row r="510" spans="1:45" s="148" customFormat="1" ht="36" customHeight="1" x14ac:dyDescent="0.25">
      <c r="A510" s="148">
        <v>1</v>
      </c>
      <c r="B510" s="143">
        <f>SUBTOTAL(103,$A$16:A510)</f>
        <v>439</v>
      </c>
      <c r="C510" s="144" t="s">
        <v>1569</v>
      </c>
      <c r="D510" s="145">
        <v>1974</v>
      </c>
      <c r="E510" s="145"/>
      <c r="F510" s="146" t="s">
        <v>1308</v>
      </c>
      <c r="G510" s="145">
        <v>2</v>
      </c>
      <c r="H510" s="145" t="s">
        <v>308</v>
      </c>
      <c r="I510" s="149">
        <v>758.5</v>
      </c>
      <c r="J510" s="149">
        <v>758.5</v>
      </c>
      <c r="K510" s="149">
        <v>758.5</v>
      </c>
      <c r="L510" s="165">
        <v>31</v>
      </c>
      <c r="M510" s="145" t="s">
        <v>262</v>
      </c>
      <c r="N510" s="145" t="s">
        <v>263</v>
      </c>
      <c r="O510" s="147" t="s">
        <v>265</v>
      </c>
      <c r="P510" s="142">
        <v>37300.199999999997</v>
      </c>
      <c r="Q510" s="142">
        <v>0</v>
      </c>
      <c r="R510" s="142">
        <v>0</v>
      </c>
      <c r="S510" s="142">
        <f>P510-Q510-R510</f>
        <v>37300.199999999997</v>
      </c>
      <c r="T510" s="142">
        <f t="shared" si="183"/>
        <v>49.176268951878704</v>
      </c>
      <c r="U510" s="142">
        <v>49.176268951878704</v>
      </c>
      <c r="V510" s="213">
        <f>T510</f>
        <v>49.176268951878704</v>
      </c>
      <c r="W510" s="213">
        <f t="shared" si="213"/>
        <v>0</v>
      </c>
      <c r="X510" s="148" t="b">
        <f t="shared" si="214"/>
        <v>1</v>
      </c>
      <c r="Y510" s="211">
        <v>0</v>
      </c>
      <c r="Z510" s="211">
        <v>0</v>
      </c>
      <c r="AA510" s="211">
        <v>0</v>
      </c>
      <c r="AB510" s="211">
        <v>0</v>
      </c>
      <c r="AC510" s="211">
        <v>0</v>
      </c>
      <c r="AD510" s="211">
        <v>0</v>
      </c>
      <c r="AE510" s="211">
        <v>0</v>
      </c>
      <c r="AF510" s="214">
        <v>0</v>
      </c>
      <c r="AG510" s="211">
        <v>0</v>
      </c>
      <c r="AH510" s="211">
        <v>0</v>
      </c>
      <c r="AI510" s="211">
        <v>0</v>
      </c>
      <c r="AJ510" s="211">
        <v>0</v>
      </c>
      <c r="AK510" s="211">
        <v>0</v>
      </c>
      <c r="AL510" s="214">
        <v>0</v>
      </c>
      <c r="AM510" s="211">
        <v>0</v>
      </c>
      <c r="AN510" s="211">
        <v>0</v>
      </c>
      <c r="AO510" s="214">
        <v>0</v>
      </c>
      <c r="AP510" s="211">
        <v>0</v>
      </c>
      <c r="AQ510" s="211">
        <v>0</v>
      </c>
      <c r="AR510" s="211">
        <v>0</v>
      </c>
      <c r="AS510" s="211"/>
    </row>
    <row r="511" spans="1:45" s="148" customFormat="1" ht="36" customHeight="1" x14ac:dyDescent="0.25">
      <c r="B511" s="144" t="s">
        <v>829</v>
      </c>
      <c r="C511" s="144"/>
      <c r="D511" s="145" t="s">
        <v>862</v>
      </c>
      <c r="E511" s="145" t="s">
        <v>862</v>
      </c>
      <c r="F511" s="145" t="s">
        <v>862</v>
      </c>
      <c r="G511" s="145" t="s">
        <v>862</v>
      </c>
      <c r="H511" s="145" t="s">
        <v>862</v>
      </c>
      <c r="I511" s="149">
        <f>I512</f>
        <v>702.7</v>
      </c>
      <c r="J511" s="149">
        <f>J512</f>
        <v>702.7</v>
      </c>
      <c r="K511" s="149">
        <f>K512</f>
        <v>702.7</v>
      </c>
      <c r="L511" s="210">
        <f>L512</f>
        <v>16</v>
      </c>
      <c r="M511" s="145" t="s">
        <v>862</v>
      </c>
      <c r="N511" s="145" t="s">
        <v>862</v>
      </c>
      <c r="O511" s="147" t="s">
        <v>862</v>
      </c>
      <c r="P511" s="142">
        <v>2570556.2200000002</v>
      </c>
      <c r="Q511" s="142">
        <f>Q512</f>
        <v>0</v>
      </c>
      <c r="R511" s="142">
        <f>R512</f>
        <v>0</v>
      </c>
      <c r="S511" s="142">
        <f>S512</f>
        <v>2570556.2200000002</v>
      </c>
      <c r="T511" s="142">
        <f t="shared" si="183"/>
        <v>3658.1133058204073</v>
      </c>
      <c r="U511" s="142">
        <f>MAX(U512)</f>
        <v>8815.522538778996</v>
      </c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</row>
    <row r="512" spans="1:45" s="148" customFormat="1" ht="36" customHeight="1" x14ac:dyDescent="0.25">
      <c r="A512" s="148">
        <v>1</v>
      </c>
      <c r="B512" s="143">
        <f>SUBTOTAL(103,$A$16:A512)</f>
        <v>440</v>
      </c>
      <c r="C512" s="144" t="s">
        <v>94</v>
      </c>
      <c r="D512" s="145">
        <v>1969</v>
      </c>
      <c r="E512" s="145"/>
      <c r="F512" s="146" t="s">
        <v>264</v>
      </c>
      <c r="G512" s="145">
        <v>2</v>
      </c>
      <c r="H512" s="145" t="s">
        <v>299</v>
      </c>
      <c r="I512" s="142">
        <v>702.7</v>
      </c>
      <c r="J512" s="142">
        <v>702.7</v>
      </c>
      <c r="K512" s="142">
        <v>702.7</v>
      </c>
      <c r="L512" s="165">
        <v>16</v>
      </c>
      <c r="M512" s="145" t="s">
        <v>262</v>
      </c>
      <c r="N512" s="145" t="s">
        <v>266</v>
      </c>
      <c r="O512" s="147" t="s">
        <v>278</v>
      </c>
      <c r="P512" s="142">
        <v>2570556.2200000002</v>
      </c>
      <c r="Q512" s="142">
        <v>0</v>
      </c>
      <c r="R512" s="142">
        <v>0</v>
      </c>
      <c r="S512" s="142">
        <f>P512-Q512-R512</f>
        <v>2570556.2200000002</v>
      </c>
      <c r="T512" s="142">
        <f t="shared" si="183"/>
        <v>3658.1133058204073</v>
      </c>
      <c r="U512" s="142">
        <f>V512</f>
        <v>8815.522538778996</v>
      </c>
      <c r="V512" s="213">
        <f>Y512+Z512+AA512+AB512+AC512+AF512+AH512+AJ512+AL512+AN512+AO512+AP512+AQ512+AR512</f>
        <v>8815.522538778996</v>
      </c>
      <c r="W512" s="213">
        <f>V512-T512</f>
        <v>5157.4092329585892</v>
      </c>
      <c r="X512" s="148" t="b">
        <f>V512=U512</f>
        <v>1</v>
      </c>
      <c r="Y512" s="211">
        <v>0</v>
      </c>
      <c r="Z512" s="211">
        <v>0</v>
      </c>
      <c r="AA512" s="211">
        <v>0</v>
      </c>
      <c r="AB512" s="211">
        <v>0</v>
      </c>
      <c r="AC512" s="211">
        <v>0</v>
      </c>
      <c r="AD512" s="211">
        <v>0</v>
      </c>
      <c r="AE512" s="211">
        <v>0</v>
      </c>
      <c r="AF512" s="214">
        <v>0</v>
      </c>
      <c r="AG512" s="211">
        <v>694.7</v>
      </c>
      <c r="AH512" s="214">
        <f>8917.04*AG512/I512</f>
        <v>8815.522538778996</v>
      </c>
      <c r="AI512" s="211">
        <v>0</v>
      </c>
      <c r="AJ512" s="211">
        <v>0</v>
      </c>
      <c r="AK512" s="211">
        <v>0</v>
      </c>
      <c r="AL512" s="214">
        <v>0</v>
      </c>
      <c r="AM512" s="211">
        <v>0</v>
      </c>
      <c r="AN512" s="211">
        <v>0</v>
      </c>
      <c r="AO512" s="214">
        <v>0</v>
      </c>
      <c r="AP512" s="211">
        <v>0</v>
      </c>
      <c r="AQ512" s="211">
        <v>0</v>
      </c>
      <c r="AR512" s="211">
        <v>0</v>
      </c>
      <c r="AS512" s="211"/>
    </row>
    <row r="513" spans="1:45" s="148" customFormat="1" ht="36" customHeight="1" x14ac:dyDescent="0.25">
      <c r="B513" s="144" t="s">
        <v>1231</v>
      </c>
      <c r="C513" s="144"/>
      <c r="D513" s="145" t="s">
        <v>862</v>
      </c>
      <c r="E513" s="145" t="s">
        <v>862</v>
      </c>
      <c r="F513" s="145" t="s">
        <v>862</v>
      </c>
      <c r="G513" s="145" t="s">
        <v>862</v>
      </c>
      <c r="H513" s="145" t="s">
        <v>862</v>
      </c>
      <c r="I513" s="149">
        <f>SUM(I514:I515)</f>
        <v>1625.9</v>
      </c>
      <c r="J513" s="149">
        <f>SUM(J514:J515)</f>
        <v>1564.5</v>
      </c>
      <c r="K513" s="149">
        <f>SUM(K514:K515)</f>
        <v>1564.5</v>
      </c>
      <c r="L513" s="210">
        <f>SUM(L514:L515)</f>
        <v>63</v>
      </c>
      <c r="M513" s="145" t="s">
        <v>862</v>
      </c>
      <c r="N513" s="145" t="s">
        <v>862</v>
      </c>
      <c r="O513" s="147" t="s">
        <v>862</v>
      </c>
      <c r="P513" s="142">
        <v>1181101.6800000002</v>
      </c>
      <c r="Q513" s="149">
        <f>SUM(Q514:Q515)</f>
        <v>0</v>
      </c>
      <c r="R513" s="149">
        <f>SUM(R514:R515)</f>
        <v>0</v>
      </c>
      <c r="S513" s="149">
        <f>SUM(S514:S515)</f>
        <v>1181101.6800000002</v>
      </c>
      <c r="T513" s="142">
        <f t="shared" si="183"/>
        <v>726.42947290731297</v>
      </c>
      <c r="U513" s="142">
        <f>MAX(U514:U515)</f>
        <v>4255.1000000000004</v>
      </c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</row>
    <row r="514" spans="1:45" s="148" customFormat="1" ht="36" customHeight="1" x14ac:dyDescent="0.25">
      <c r="A514" s="148">
        <v>1</v>
      </c>
      <c r="B514" s="143">
        <f>SUBTOTAL(103,$A$16:A514)</f>
        <v>441</v>
      </c>
      <c r="C514" s="144" t="s">
        <v>1232</v>
      </c>
      <c r="D514" s="145">
        <v>1981</v>
      </c>
      <c r="E514" s="145"/>
      <c r="F514" s="146" t="s">
        <v>332</v>
      </c>
      <c r="G514" s="145">
        <v>2</v>
      </c>
      <c r="H514" s="145" t="s">
        <v>308</v>
      </c>
      <c r="I514" s="142">
        <v>837.6</v>
      </c>
      <c r="J514" s="142">
        <v>837.6</v>
      </c>
      <c r="K514" s="142">
        <v>837.6</v>
      </c>
      <c r="L514" s="165">
        <v>47</v>
      </c>
      <c r="M514" s="145" t="s">
        <v>262</v>
      </c>
      <c r="N514" s="145" t="s">
        <v>266</v>
      </c>
      <c r="O514" s="147" t="s">
        <v>1263</v>
      </c>
      <c r="P514" s="142">
        <v>1104118.9700000002</v>
      </c>
      <c r="Q514" s="142">
        <v>0</v>
      </c>
      <c r="R514" s="142">
        <v>0</v>
      </c>
      <c r="S514" s="142">
        <f>P514-Q514-R514</f>
        <v>1104118.9700000002</v>
      </c>
      <c r="T514" s="142">
        <f t="shared" si="183"/>
        <v>1318.193612702961</v>
      </c>
      <c r="U514" s="142">
        <v>4255.1000000000004</v>
      </c>
      <c r="V514" s="213">
        <f t="shared" ref="V514" si="215">Y514+Z514+AA514+AB514+AC514+AF514+AH514+AJ514+AL514+AN514+AO514+AP514+AQ514+AR514</f>
        <v>4255.1000000000004</v>
      </c>
      <c r="W514" s="213">
        <f t="shared" ref="W514:W515" si="216">V514-T514</f>
        <v>2936.9063872970391</v>
      </c>
      <c r="X514" s="148" t="b">
        <f t="shared" ref="X514:X515" si="217">V514=U514</f>
        <v>1</v>
      </c>
      <c r="Y514" s="211">
        <v>0</v>
      </c>
      <c r="Z514" s="211">
        <v>0</v>
      </c>
      <c r="AA514" s="211">
        <v>3259.66</v>
      </c>
      <c r="AB514" s="211">
        <v>184.98</v>
      </c>
      <c r="AC514" s="211">
        <v>810.46</v>
      </c>
      <c r="AD514" s="211">
        <v>0</v>
      </c>
      <c r="AE514" s="211">
        <v>0</v>
      </c>
      <c r="AF514" s="214">
        <v>0</v>
      </c>
      <c r="AG514" s="211">
        <v>0</v>
      </c>
      <c r="AH514" s="211">
        <v>0</v>
      </c>
      <c r="AI514" s="211">
        <v>0</v>
      </c>
      <c r="AJ514" s="211">
        <v>0</v>
      </c>
      <c r="AK514" s="211">
        <v>0</v>
      </c>
      <c r="AL514" s="214">
        <v>0</v>
      </c>
      <c r="AM514" s="211">
        <v>0</v>
      </c>
      <c r="AN514" s="211">
        <v>0</v>
      </c>
      <c r="AO514" s="214">
        <v>0</v>
      </c>
      <c r="AP514" s="211">
        <v>0</v>
      </c>
      <c r="AQ514" s="211">
        <v>0</v>
      </c>
      <c r="AR514" s="211">
        <v>0</v>
      </c>
      <c r="AS514" s="211"/>
    </row>
    <row r="515" spans="1:45" s="148" customFormat="1" ht="36" customHeight="1" x14ac:dyDescent="0.25">
      <c r="A515" s="148">
        <v>1</v>
      </c>
      <c r="B515" s="143">
        <f>SUBTOTAL(103,$A$16:A515)</f>
        <v>442</v>
      </c>
      <c r="C515" s="144" t="s">
        <v>98</v>
      </c>
      <c r="D515" s="145">
        <v>1972</v>
      </c>
      <c r="E515" s="145"/>
      <c r="F515" s="146" t="s">
        <v>264</v>
      </c>
      <c r="G515" s="145">
        <v>2</v>
      </c>
      <c r="H515" s="145" t="s">
        <v>299</v>
      </c>
      <c r="I515" s="142">
        <v>788.3</v>
      </c>
      <c r="J515" s="142">
        <v>726.9</v>
      </c>
      <c r="K515" s="142">
        <v>726.9</v>
      </c>
      <c r="L515" s="165">
        <v>16</v>
      </c>
      <c r="M515" s="145" t="s">
        <v>262</v>
      </c>
      <c r="N515" s="145" t="s">
        <v>279</v>
      </c>
      <c r="O515" s="147" t="s">
        <v>265</v>
      </c>
      <c r="P515" s="142">
        <v>76982.710000000006</v>
      </c>
      <c r="Q515" s="142">
        <v>0</v>
      </c>
      <c r="R515" s="142">
        <v>0</v>
      </c>
      <c r="S515" s="142">
        <f>P515-Q515-R515</f>
        <v>76982.710000000006</v>
      </c>
      <c r="T515" s="142">
        <f t="shared" si="183"/>
        <v>97.656615501712565</v>
      </c>
      <c r="U515" s="142">
        <v>97.656615501712565</v>
      </c>
      <c r="V515" s="213">
        <f>T515</f>
        <v>97.656615501712565</v>
      </c>
      <c r="W515" s="213">
        <f t="shared" si="216"/>
        <v>0</v>
      </c>
      <c r="X515" s="148" t="b">
        <f t="shared" si="217"/>
        <v>1</v>
      </c>
      <c r="Y515" s="211">
        <v>0</v>
      </c>
      <c r="Z515" s="211">
        <v>0</v>
      </c>
      <c r="AA515" s="211">
        <v>0</v>
      </c>
      <c r="AB515" s="211">
        <v>0</v>
      </c>
      <c r="AC515" s="211">
        <v>0</v>
      </c>
      <c r="AD515" s="211">
        <v>0</v>
      </c>
      <c r="AE515" s="211">
        <v>0</v>
      </c>
      <c r="AF515" s="214">
        <v>0</v>
      </c>
      <c r="AG515" s="211">
        <v>0</v>
      </c>
      <c r="AH515" s="211">
        <v>0</v>
      </c>
      <c r="AI515" s="211">
        <v>0</v>
      </c>
      <c r="AJ515" s="211">
        <v>0</v>
      </c>
      <c r="AK515" s="211">
        <v>0</v>
      </c>
      <c r="AL515" s="214">
        <v>0</v>
      </c>
      <c r="AM515" s="211">
        <v>0</v>
      </c>
      <c r="AN515" s="211">
        <v>0</v>
      </c>
      <c r="AO515" s="214">
        <v>0</v>
      </c>
      <c r="AP515" s="211">
        <v>0</v>
      </c>
      <c r="AQ515" s="211">
        <v>0</v>
      </c>
      <c r="AR515" s="211">
        <v>0</v>
      </c>
      <c r="AS515" s="211"/>
    </row>
    <row r="516" spans="1:45" s="148" customFormat="1" ht="36" customHeight="1" x14ac:dyDescent="0.25">
      <c r="B516" s="144" t="s">
        <v>830</v>
      </c>
      <c r="C516" s="215"/>
      <c r="D516" s="145" t="s">
        <v>862</v>
      </c>
      <c r="E516" s="145" t="s">
        <v>862</v>
      </c>
      <c r="F516" s="145" t="s">
        <v>862</v>
      </c>
      <c r="G516" s="145" t="s">
        <v>862</v>
      </c>
      <c r="H516" s="145" t="s">
        <v>862</v>
      </c>
      <c r="I516" s="149">
        <f>SUM(I517:I521)</f>
        <v>2462.8000000000002</v>
      </c>
      <c r="J516" s="149">
        <f>SUM(J517:J521)</f>
        <v>2411.3999999999996</v>
      </c>
      <c r="K516" s="149">
        <f>SUM(K517:K521)</f>
        <v>2411.3999999999996</v>
      </c>
      <c r="L516" s="210">
        <f>SUM(L517:L521)</f>
        <v>120</v>
      </c>
      <c r="M516" s="145" t="s">
        <v>862</v>
      </c>
      <c r="N516" s="145" t="s">
        <v>862</v>
      </c>
      <c r="O516" s="147" t="s">
        <v>862</v>
      </c>
      <c r="P516" s="142">
        <v>5058199.54</v>
      </c>
      <c r="Q516" s="142">
        <f>SUM(Q517:Q521)</f>
        <v>0</v>
      </c>
      <c r="R516" s="142">
        <f>SUM(R517:R521)</f>
        <v>0</v>
      </c>
      <c r="S516" s="142">
        <f>SUM(S517:S521)</f>
        <v>5058199.54</v>
      </c>
      <c r="T516" s="142">
        <f t="shared" si="183"/>
        <v>2053.8409696280655</v>
      </c>
      <c r="U516" s="142">
        <f>MAX(U517:U521)</f>
        <v>8993.6293266147513</v>
      </c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</row>
    <row r="517" spans="1:45" s="148" customFormat="1" ht="36" customHeight="1" x14ac:dyDescent="0.25">
      <c r="A517" s="148">
        <v>1</v>
      </c>
      <c r="B517" s="143">
        <f>SUBTOTAL(103,$A$16:A517)</f>
        <v>443</v>
      </c>
      <c r="C517" s="144" t="s">
        <v>183</v>
      </c>
      <c r="D517" s="145" t="s">
        <v>298</v>
      </c>
      <c r="E517" s="145"/>
      <c r="F517" s="146" t="s">
        <v>264</v>
      </c>
      <c r="G517" s="145" t="s">
        <v>299</v>
      </c>
      <c r="H517" s="145" t="s">
        <v>300</v>
      </c>
      <c r="I517" s="142">
        <v>259.5</v>
      </c>
      <c r="J517" s="142">
        <v>250.8</v>
      </c>
      <c r="K517" s="142">
        <v>250.8</v>
      </c>
      <c r="L517" s="165">
        <v>16</v>
      </c>
      <c r="M517" s="145" t="s">
        <v>262</v>
      </c>
      <c r="N517" s="145" t="s">
        <v>266</v>
      </c>
      <c r="O517" s="147" t="s">
        <v>966</v>
      </c>
      <c r="P517" s="142">
        <v>1255071.44</v>
      </c>
      <c r="Q517" s="142">
        <v>0</v>
      </c>
      <c r="R517" s="142">
        <v>0</v>
      </c>
      <c r="S517" s="142">
        <f>P517-Q517-R517</f>
        <v>1255071.44</v>
      </c>
      <c r="T517" s="142">
        <f t="shared" si="183"/>
        <v>4836.4988053949901</v>
      </c>
      <c r="U517" s="142">
        <f>V517</f>
        <v>5927.5121387283243</v>
      </c>
      <c r="V517" s="213">
        <f t="shared" ref="V517:V521" si="218">Y517+Z517+AA517+AB517+AC517+AF517+AH517+AJ517+AL517+AN517+AO517+AP517+AQ517+AR517</f>
        <v>5927.5121387283243</v>
      </c>
      <c r="W517" s="213">
        <f t="shared" ref="W517:W521" si="219">V517-T517</f>
        <v>1091.0133333333342</v>
      </c>
      <c r="X517" s="148" t="b">
        <f t="shared" ref="X517:X521" si="220">V517=U517</f>
        <v>1</v>
      </c>
      <c r="Y517" s="211">
        <v>0</v>
      </c>
      <c r="Z517" s="211">
        <v>0</v>
      </c>
      <c r="AA517" s="211">
        <v>0</v>
      </c>
      <c r="AB517" s="211">
        <v>0</v>
      </c>
      <c r="AC517" s="211">
        <v>0</v>
      </c>
      <c r="AD517" s="211">
        <v>0</v>
      </c>
      <c r="AE517" s="211">
        <v>0</v>
      </c>
      <c r="AF517" s="214">
        <v>0</v>
      </c>
      <c r="AG517" s="211">
        <v>172.5</v>
      </c>
      <c r="AH517" s="214">
        <f>8917.04*AG517/I517</f>
        <v>5927.5121387283243</v>
      </c>
      <c r="AI517" s="211">
        <v>0</v>
      </c>
      <c r="AJ517" s="211">
        <v>0</v>
      </c>
      <c r="AK517" s="211">
        <v>0</v>
      </c>
      <c r="AL517" s="214">
        <v>0</v>
      </c>
      <c r="AM517" s="211">
        <v>0</v>
      </c>
      <c r="AN517" s="211">
        <v>0</v>
      </c>
      <c r="AO517" s="214">
        <v>0</v>
      </c>
      <c r="AP517" s="211">
        <v>0</v>
      </c>
      <c r="AQ517" s="211">
        <v>0</v>
      </c>
      <c r="AR517" s="211">
        <v>0</v>
      </c>
      <c r="AS517" s="211"/>
    </row>
    <row r="518" spans="1:45" s="148" customFormat="1" ht="36" customHeight="1" x14ac:dyDescent="0.25">
      <c r="A518" s="148">
        <v>1</v>
      </c>
      <c r="B518" s="143">
        <f>SUBTOTAL(103,$A$16:A518)</f>
        <v>444</v>
      </c>
      <c r="C518" s="144" t="s">
        <v>182</v>
      </c>
      <c r="D518" s="145" t="s">
        <v>298</v>
      </c>
      <c r="E518" s="145"/>
      <c r="F518" s="146" t="s">
        <v>264</v>
      </c>
      <c r="G518" s="145" t="s">
        <v>299</v>
      </c>
      <c r="H518" s="145" t="s">
        <v>300</v>
      </c>
      <c r="I518" s="142">
        <v>365</v>
      </c>
      <c r="J518" s="142">
        <v>328</v>
      </c>
      <c r="K518" s="142">
        <v>328</v>
      </c>
      <c r="L518" s="165">
        <v>21</v>
      </c>
      <c r="M518" s="145" t="s">
        <v>262</v>
      </c>
      <c r="N518" s="145" t="s">
        <v>263</v>
      </c>
      <c r="O518" s="147" t="s">
        <v>265</v>
      </c>
      <c r="P518" s="142">
        <v>68497.22</v>
      </c>
      <c r="Q518" s="142">
        <v>0</v>
      </c>
      <c r="R518" s="142">
        <v>0</v>
      </c>
      <c r="S518" s="142">
        <f>P518-Q518-R518</f>
        <v>68497.22</v>
      </c>
      <c r="T518" s="142">
        <f t="shared" si="183"/>
        <v>187.66361643835617</v>
      </c>
      <c r="U518" s="142">
        <v>187.66361643835617</v>
      </c>
      <c r="V518" s="213">
        <f>T518</f>
        <v>187.66361643835617</v>
      </c>
      <c r="W518" s="213">
        <f t="shared" si="219"/>
        <v>0</v>
      </c>
      <c r="X518" s="148" t="b">
        <f t="shared" si="220"/>
        <v>1</v>
      </c>
      <c r="Y518" s="211">
        <v>0</v>
      </c>
      <c r="Z518" s="211">
        <v>0</v>
      </c>
      <c r="AA518" s="211">
        <v>0</v>
      </c>
      <c r="AB518" s="211">
        <v>0</v>
      </c>
      <c r="AC518" s="211">
        <v>0</v>
      </c>
      <c r="AD518" s="211">
        <v>0</v>
      </c>
      <c r="AE518" s="211">
        <v>0</v>
      </c>
      <c r="AF518" s="214">
        <v>0</v>
      </c>
      <c r="AG518" s="211">
        <v>0</v>
      </c>
      <c r="AH518" s="211">
        <v>0</v>
      </c>
      <c r="AI518" s="211">
        <v>0</v>
      </c>
      <c r="AJ518" s="211">
        <v>0</v>
      </c>
      <c r="AK518" s="211">
        <v>0</v>
      </c>
      <c r="AL518" s="214">
        <v>0</v>
      </c>
      <c r="AM518" s="211">
        <v>0</v>
      </c>
      <c r="AN518" s="211">
        <v>0</v>
      </c>
      <c r="AO518" s="214">
        <v>0</v>
      </c>
      <c r="AP518" s="211">
        <v>0</v>
      </c>
      <c r="AQ518" s="211">
        <v>0</v>
      </c>
      <c r="AR518" s="211">
        <v>0</v>
      </c>
      <c r="AS518" s="211"/>
    </row>
    <row r="519" spans="1:45" s="148" customFormat="1" ht="36" customHeight="1" x14ac:dyDescent="0.25">
      <c r="A519" s="148">
        <v>1</v>
      </c>
      <c r="B519" s="143">
        <f>SUBTOTAL(103,$A$16:A519)</f>
        <v>445</v>
      </c>
      <c r="C519" s="144" t="s">
        <v>1233</v>
      </c>
      <c r="D519" s="145">
        <v>1917</v>
      </c>
      <c r="E519" s="145"/>
      <c r="F519" s="146" t="s">
        <v>264</v>
      </c>
      <c r="G519" s="145">
        <v>2</v>
      </c>
      <c r="H519" s="145" t="s">
        <v>300</v>
      </c>
      <c r="I519" s="142">
        <v>436.6</v>
      </c>
      <c r="J519" s="142">
        <v>436.6</v>
      </c>
      <c r="K519" s="142">
        <v>436.6</v>
      </c>
      <c r="L519" s="165">
        <v>21</v>
      </c>
      <c r="M519" s="145" t="s">
        <v>262</v>
      </c>
      <c r="N519" s="145" t="s">
        <v>266</v>
      </c>
      <c r="O519" s="147" t="s">
        <v>1275</v>
      </c>
      <c r="P519" s="142">
        <v>1767372.2100000002</v>
      </c>
      <c r="Q519" s="142">
        <v>0</v>
      </c>
      <c r="R519" s="142">
        <v>0</v>
      </c>
      <c r="S519" s="142">
        <f>P519-Q519-R519</f>
        <v>1767372.2100000002</v>
      </c>
      <c r="T519" s="142">
        <f t="shared" si="183"/>
        <v>4048.0352954649566</v>
      </c>
      <c r="U519" s="142">
        <f t="shared" ref="U519:U520" si="221">V519</f>
        <v>8993.6293266147513</v>
      </c>
      <c r="V519" s="213">
        <f t="shared" si="218"/>
        <v>8993.6293266147513</v>
      </c>
      <c r="W519" s="213">
        <f t="shared" si="219"/>
        <v>4945.5940311497943</v>
      </c>
      <c r="X519" s="148" t="b">
        <f t="shared" si="220"/>
        <v>1</v>
      </c>
      <c r="Y519" s="211">
        <v>0</v>
      </c>
      <c r="Z519" s="211">
        <v>0</v>
      </c>
      <c r="AA519" s="211">
        <v>0</v>
      </c>
      <c r="AB519" s="211">
        <v>0</v>
      </c>
      <c r="AC519" s="211">
        <v>0</v>
      </c>
      <c r="AD519" s="211">
        <v>0</v>
      </c>
      <c r="AE519" s="211">
        <v>0</v>
      </c>
      <c r="AF519" s="214">
        <v>0</v>
      </c>
      <c r="AG519" s="211">
        <v>440.35</v>
      </c>
      <c r="AH519" s="214">
        <f>8917.04*AG519/I519</f>
        <v>8993.6293266147513</v>
      </c>
      <c r="AI519" s="211">
        <v>0</v>
      </c>
      <c r="AJ519" s="211">
        <v>0</v>
      </c>
      <c r="AK519" s="211">
        <v>0</v>
      </c>
      <c r="AL519" s="214">
        <v>0</v>
      </c>
      <c r="AM519" s="211">
        <v>0</v>
      </c>
      <c r="AN519" s="211">
        <v>0</v>
      </c>
      <c r="AO519" s="214">
        <v>0</v>
      </c>
      <c r="AP519" s="211">
        <v>0</v>
      </c>
      <c r="AQ519" s="211">
        <v>0</v>
      </c>
      <c r="AR519" s="211">
        <v>0</v>
      </c>
      <c r="AS519" s="211"/>
    </row>
    <row r="520" spans="1:45" s="148" customFormat="1" ht="36" customHeight="1" x14ac:dyDescent="0.25">
      <c r="A520" s="148">
        <v>1</v>
      </c>
      <c r="B520" s="143">
        <f>SUBTOTAL(103,$A$16:A520)</f>
        <v>446</v>
      </c>
      <c r="C520" s="144" t="s">
        <v>1234</v>
      </c>
      <c r="D520" s="145">
        <v>1917</v>
      </c>
      <c r="E520" s="145"/>
      <c r="F520" s="146" t="s">
        <v>264</v>
      </c>
      <c r="G520" s="145">
        <v>2</v>
      </c>
      <c r="H520" s="145" t="s">
        <v>300</v>
      </c>
      <c r="I520" s="142">
        <v>476.7</v>
      </c>
      <c r="J520" s="142">
        <v>476.7</v>
      </c>
      <c r="K520" s="142">
        <v>476.7</v>
      </c>
      <c r="L520" s="165">
        <v>28</v>
      </c>
      <c r="M520" s="145" t="s">
        <v>262</v>
      </c>
      <c r="N520" s="145" t="s">
        <v>266</v>
      </c>
      <c r="O520" s="147" t="s">
        <v>1313</v>
      </c>
      <c r="P520" s="142">
        <v>1327119.4200000002</v>
      </c>
      <c r="Q520" s="142">
        <v>0</v>
      </c>
      <c r="R520" s="142">
        <v>0</v>
      </c>
      <c r="S520" s="142">
        <f>P520-Q520-R520</f>
        <v>1327119.4200000002</v>
      </c>
      <c r="T520" s="142">
        <f t="shared" si="183"/>
        <v>2783.9719320327254</v>
      </c>
      <c r="U520" s="142">
        <f t="shared" si="221"/>
        <v>7631.9536815607307</v>
      </c>
      <c r="V520" s="213">
        <f t="shared" si="218"/>
        <v>7631.9536815607307</v>
      </c>
      <c r="W520" s="213">
        <f t="shared" si="219"/>
        <v>4847.9817495280058</v>
      </c>
      <c r="X520" s="148" t="b">
        <f t="shared" si="220"/>
        <v>1</v>
      </c>
      <c r="Y520" s="211">
        <v>0</v>
      </c>
      <c r="Z520" s="211">
        <v>0</v>
      </c>
      <c r="AA520" s="211">
        <v>0</v>
      </c>
      <c r="AB520" s="211">
        <v>0</v>
      </c>
      <c r="AC520" s="211">
        <v>0</v>
      </c>
      <c r="AD520" s="211">
        <v>0</v>
      </c>
      <c r="AE520" s="211">
        <v>0</v>
      </c>
      <c r="AF520" s="214">
        <v>0</v>
      </c>
      <c r="AG520" s="211">
        <v>408</v>
      </c>
      <c r="AH520" s="214">
        <f>8917.04*AG520/I520</f>
        <v>7631.9536815607307</v>
      </c>
      <c r="AI520" s="211">
        <v>0</v>
      </c>
      <c r="AJ520" s="211">
        <v>0</v>
      </c>
      <c r="AK520" s="211">
        <v>0</v>
      </c>
      <c r="AL520" s="214">
        <v>0</v>
      </c>
      <c r="AM520" s="211">
        <v>0</v>
      </c>
      <c r="AN520" s="211">
        <v>0</v>
      </c>
      <c r="AO520" s="214">
        <v>0</v>
      </c>
      <c r="AP520" s="211">
        <v>0</v>
      </c>
      <c r="AQ520" s="211">
        <v>0</v>
      </c>
      <c r="AR520" s="211">
        <v>0</v>
      </c>
      <c r="AS520" s="211"/>
    </row>
    <row r="521" spans="1:45" s="148" customFormat="1" ht="36" customHeight="1" x14ac:dyDescent="0.25">
      <c r="A521" s="148">
        <v>1</v>
      </c>
      <c r="B521" s="143">
        <f>SUBTOTAL(103,$A$16:A521)</f>
        <v>447</v>
      </c>
      <c r="C521" s="144" t="s">
        <v>1235</v>
      </c>
      <c r="D521" s="145">
        <v>1967</v>
      </c>
      <c r="E521" s="145">
        <v>2014</v>
      </c>
      <c r="F521" s="146" t="s">
        <v>264</v>
      </c>
      <c r="G521" s="145">
        <v>2</v>
      </c>
      <c r="H521" s="145" t="s">
        <v>304</v>
      </c>
      <c r="I521" s="142">
        <v>925</v>
      </c>
      <c r="J521" s="142">
        <v>919.3</v>
      </c>
      <c r="K521" s="142">
        <v>919.3</v>
      </c>
      <c r="L521" s="165">
        <v>34</v>
      </c>
      <c r="M521" s="145" t="s">
        <v>262</v>
      </c>
      <c r="N521" s="145" t="s">
        <v>266</v>
      </c>
      <c r="O521" s="147" t="s">
        <v>1314</v>
      </c>
      <c r="P521" s="142">
        <v>640139.25</v>
      </c>
      <c r="Q521" s="142">
        <v>0</v>
      </c>
      <c r="R521" s="142">
        <v>0</v>
      </c>
      <c r="S521" s="142">
        <f>P521-Q521-R521</f>
        <v>640139.25</v>
      </c>
      <c r="T521" s="142">
        <f t="shared" si="183"/>
        <v>692.04243243243241</v>
      </c>
      <c r="U521" s="142">
        <v>810.46</v>
      </c>
      <c r="V521" s="213">
        <f t="shared" si="218"/>
        <v>810.46</v>
      </c>
      <c r="W521" s="213">
        <f t="shared" si="219"/>
        <v>118.41756756756763</v>
      </c>
      <c r="X521" s="148" t="b">
        <f t="shared" si="220"/>
        <v>1</v>
      </c>
      <c r="Y521" s="211">
        <v>0</v>
      </c>
      <c r="Z521" s="211">
        <v>0</v>
      </c>
      <c r="AA521" s="211">
        <v>0</v>
      </c>
      <c r="AB521" s="211">
        <v>0</v>
      </c>
      <c r="AC521" s="211">
        <v>810.46</v>
      </c>
      <c r="AD521" s="211">
        <v>0</v>
      </c>
      <c r="AE521" s="211">
        <v>0</v>
      </c>
      <c r="AF521" s="214">
        <v>0</v>
      </c>
      <c r="AG521" s="211">
        <v>0</v>
      </c>
      <c r="AH521" s="211">
        <v>0</v>
      </c>
      <c r="AI521" s="211">
        <v>0</v>
      </c>
      <c r="AJ521" s="211">
        <v>0</v>
      </c>
      <c r="AK521" s="211">
        <v>0</v>
      </c>
      <c r="AL521" s="214">
        <v>0</v>
      </c>
      <c r="AM521" s="211">
        <v>0</v>
      </c>
      <c r="AN521" s="211">
        <v>0</v>
      </c>
      <c r="AO521" s="214">
        <v>0</v>
      </c>
      <c r="AP521" s="211">
        <v>0</v>
      </c>
      <c r="AQ521" s="211">
        <v>0</v>
      </c>
      <c r="AR521" s="211">
        <v>0</v>
      </c>
      <c r="AS521" s="211"/>
    </row>
    <row r="522" spans="1:45" s="148" customFormat="1" ht="36" customHeight="1" x14ac:dyDescent="0.25">
      <c r="B522" s="144" t="s">
        <v>831</v>
      </c>
      <c r="C522" s="144"/>
      <c r="D522" s="145" t="s">
        <v>862</v>
      </c>
      <c r="E522" s="145" t="s">
        <v>862</v>
      </c>
      <c r="F522" s="145" t="s">
        <v>862</v>
      </c>
      <c r="G522" s="145" t="s">
        <v>862</v>
      </c>
      <c r="H522" s="145" t="s">
        <v>862</v>
      </c>
      <c r="I522" s="149">
        <f>I523</f>
        <v>1755.2</v>
      </c>
      <c r="J522" s="149">
        <f>J523</f>
        <v>1537.2</v>
      </c>
      <c r="K522" s="149">
        <f>K523</f>
        <v>1537.2</v>
      </c>
      <c r="L522" s="210">
        <f>L523</f>
        <v>62</v>
      </c>
      <c r="M522" s="145" t="s">
        <v>862</v>
      </c>
      <c r="N522" s="145" t="s">
        <v>862</v>
      </c>
      <c r="O522" s="147" t="s">
        <v>862</v>
      </c>
      <c r="P522" s="142">
        <v>3982171.62</v>
      </c>
      <c r="Q522" s="142">
        <f>Q523</f>
        <v>0</v>
      </c>
      <c r="R522" s="142">
        <f>R523</f>
        <v>0</v>
      </c>
      <c r="S522" s="142">
        <f>S523</f>
        <v>3982171.62</v>
      </c>
      <c r="T522" s="142">
        <f t="shared" si="183"/>
        <v>2268.7851071103009</v>
      </c>
      <c r="U522" s="142">
        <f>MAX(U523)</f>
        <v>5205.9419033728354</v>
      </c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</row>
    <row r="523" spans="1:45" s="148" customFormat="1" ht="36" customHeight="1" x14ac:dyDescent="0.25">
      <c r="A523" s="148">
        <v>1</v>
      </c>
      <c r="B523" s="143">
        <f>SUBTOTAL(103,$A$16:A523)</f>
        <v>448</v>
      </c>
      <c r="C523" s="144" t="s">
        <v>186</v>
      </c>
      <c r="D523" s="145">
        <v>1959</v>
      </c>
      <c r="E523" s="145"/>
      <c r="F523" s="146" t="s">
        <v>264</v>
      </c>
      <c r="G523" s="145">
        <v>3</v>
      </c>
      <c r="H523" s="145" t="s">
        <v>304</v>
      </c>
      <c r="I523" s="142">
        <v>1755.2</v>
      </c>
      <c r="J523" s="142">
        <v>1537.2</v>
      </c>
      <c r="K523" s="142">
        <v>1537.2</v>
      </c>
      <c r="L523" s="165">
        <v>62</v>
      </c>
      <c r="M523" s="145" t="s">
        <v>262</v>
      </c>
      <c r="N523" s="145" t="s">
        <v>263</v>
      </c>
      <c r="O523" s="147" t="s">
        <v>265</v>
      </c>
      <c r="P523" s="142">
        <v>3982171.62</v>
      </c>
      <c r="Q523" s="142">
        <v>0</v>
      </c>
      <c r="R523" s="142">
        <v>0</v>
      </c>
      <c r="S523" s="142">
        <f>P523-Q523-R523</f>
        <v>3982171.62</v>
      </c>
      <c r="T523" s="142">
        <f t="shared" si="183"/>
        <v>2268.7851071103009</v>
      </c>
      <c r="U523" s="142">
        <f>V523</f>
        <v>5205.9419033728354</v>
      </c>
      <c r="V523" s="213">
        <f>Y523+Z523+AA523+AB523+AC523+AF523+AH523+AJ523+AL523+AN523+AO523+AP523+AQ523+AR523</f>
        <v>5205.9419033728354</v>
      </c>
      <c r="W523" s="213">
        <f>V523-T523</f>
        <v>2937.1567962625345</v>
      </c>
      <c r="X523" s="148" t="b">
        <f>V523=U523</f>
        <v>1</v>
      </c>
      <c r="Y523" s="211">
        <v>0</v>
      </c>
      <c r="Z523" s="211">
        <v>0</v>
      </c>
      <c r="AA523" s="211">
        <v>0</v>
      </c>
      <c r="AB523" s="211">
        <v>0</v>
      </c>
      <c r="AC523" s="211">
        <v>0</v>
      </c>
      <c r="AD523" s="211">
        <v>0</v>
      </c>
      <c r="AE523" s="211">
        <v>0</v>
      </c>
      <c r="AF523" s="214">
        <v>0</v>
      </c>
      <c r="AG523" s="211">
        <v>1024.72</v>
      </c>
      <c r="AH523" s="214">
        <f>8917.04*AG523/I523</f>
        <v>5205.9419033728354</v>
      </c>
      <c r="AI523" s="211">
        <v>0</v>
      </c>
      <c r="AJ523" s="211">
        <v>0</v>
      </c>
      <c r="AK523" s="211">
        <v>0</v>
      </c>
      <c r="AL523" s="214">
        <v>0</v>
      </c>
      <c r="AM523" s="211">
        <v>0</v>
      </c>
      <c r="AN523" s="211">
        <v>0</v>
      </c>
      <c r="AO523" s="214">
        <v>0</v>
      </c>
      <c r="AP523" s="211">
        <v>0</v>
      </c>
      <c r="AQ523" s="211">
        <v>0</v>
      </c>
      <c r="AR523" s="211">
        <v>0</v>
      </c>
      <c r="AS523" s="211"/>
    </row>
    <row r="524" spans="1:45" s="148" customFormat="1" ht="36" customHeight="1" x14ac:dyDescent="0.25">
      <c r="B524" s="144" t="s">
        <v>832</v>
      </c>
      <c r="C524" s="144"/>
      <c r="D524" s="145" t="s">
        <v>862</v>
      </c>
      <c r="E524" s="145" t="s">
        <v>862</v>
      </c>
      <c r="F524" s="145" t="s">
        <v>862</v>
      </c>
      <c r="G524" s="145" t="s">
        <v>862</v>
      </c>
      <c r="H524" s="145" t="s">
        <v>862</v>
      </c>
      <c r="I524" s="149">
        <f>SUM(I525:I526)</f>
        <v>4921.7999999999993</v>
      </c>
      <c r="J524" s="149">
        <f>SUM(J525:J526)</f>
        <v>4712.7999999999993</v>
      </c>
      <c r="K524" s="149">
        <f>SUM(K525:K526)</f>
        <v>3049.1</v>
      </c>
      <c r="L524" s="210">
        <f>SUM(L525:L526)</f>
        <v>126</v>
      </c>
      <c r="M524" s="145" t="s">
        <v>862</v>
      </c>
      <c r="N524" s="145" t="s">
        <v>862</v>
      </c>
      <c r="O524" s="147" t="s">
        <v>862</v>
      </c>
      <c r="P524" s="149">
        <v>8046011.1599999992</v>
      </c>
      <c r="Q524" s="149">
        <f>SUM(Q525:Q526)</f>
        <v>0</v>
      </c>
      <c r="R524" s="149">
        <f>SUM(R525:R526)</f>
        <v>0</v>
      </c>
      <c r="S524" s="149">
        <f>SUM(S525:S526)</f>
        <v>8046011.1599999992</v>
      </c>
      <c r="T524" s="142">
        <f t="shared" si="183"/>
        <v>1634.7700353529196</v>
      </c>
      <c r="U524" s="142">
        <f>MAX(U525:U526)</f>
        <v>7536.0532872996318</v>
      </c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</row>
    <row r="525" spans="1:45" s="148" customFormat="1" ht="36" customHeight="1" x14ac:dyDescent="0.25">
      <c r="A525" s="148">
        <v>1</v>
      </c>
      <c r="B525" s="143">
        <f>SUBTOTAL(103,$A$16:A525)</f>
        <v>449</v>
      </c>
      <c r="C525" s="144" t="s">
        <v>185</v>
      </c>
      <c r="D525" s="145" t="s">
        <v>301</v>
      </c>
      <c r="E525" s="145"/>
      <c r="F525" s="146" t="s">
        <v>264</v>
      </c>
      <c r="G525" s="145" t="s">
        <v>299</v>
      </c>
      <c r="H525" s="145" t="s">
        <v>299</v>
      </c>
      <c r="I525" s="142">
        <v>729.9</v>
      </c>
      <c r="J525" s="142">
        <v>520.9</v>
      </c>
      <c r="K525" s="142">
        <v>520.9</v>
      </c>
      <c r="L525" s="165">
        <v>35</v>
      </c>
      <c r="M525" s="145" t="s">
        <v>262</v>
      </c>
      <c r="N525" s="145" t="s">
        <v>266</v>
      </c>
      <c r="O525" s="147" t="s">
        <v>967</v>
      </c>
      <c r="P525" s="142">
        <v>2614299.75</v>
      </c>
      <c r="Q525" s="142">
        <v>0</v>
      </c>
      <c r="R525" s="142">
        <v>0</v>
      </c>
      <c r="S525" s="142">
        <f>P525-Q525-R525</f>
        <v>2614299.75</v>
      </c>
      <c r="T525" s="142">
        <f t="shared" ref="T525:T588" si="222">P525/I525</f>
        <v>3581.7231812577065</v>
      </c>
      <c r="U525" s="142">
        <f t="shared" ref="U525:U526" si="223">V525</f>
        <v>7536.0532872996318</v>
      </c>
      <c r="V525" s="213">
        <f t="shared" ref="V525:V526" si="224">Y525+Z525+AA525+AB525+AC525+AF525+AH525+AJ525+AL525+AN525+AO525+AP525+AQ525+AR525</f>
        <v>7536.0532872996318</v>
      </c>
      <c r="W525" s="213">
        <f t="shared" ref="W525:W526" si="225">V525-T525</f>
        <v>3954.3301060419253</v>
      </c>
      <c r="X525" s="148" t="b">
        <f t="shared" ref="X525:X526" si="226">V525=U525</f>
        <v>1</v>
      </c>
      <c r="Y525" s="211">
        <v>0</v>
      </c>
      <c r="Z525" s="211">
        <v>0</v>
      </c>
      <c r="AA525" s="211">
        <v>0</v>
      </c>
      <c r="AB525" s="211">
        <v>0</v>
      </c>
      <c r="AC525" s="211">
        <v>0</v>
      </c>
      <c r="AD525" s="211">
        <v>0</v>
      </c>
      <c r="AE525" s="211">
        <v>0</v>
      </c>
      <c r="AF525" s="214">
        <v>0</v>
      </c>
      <c r="AG525" s="211">
        <v>616.86</v>
      </c>
      <c r="AH525" s="214">
        <f>8917.04*AG525/I525</f>
        <v>7536.0532872996318</v>
      </c>
      <c r="AI525" s="211">
        <v>0</v>
      </c>
      <c r="AJ525" s="211">
        <v>0</v>
      </c>
      <c r="AK525" s="211">
        <v>0</v>
      </c>
      <c r="AL525" s="214">
        <v>0</v>
      </c>
      <c r="AM525" s="211">
        <v>0</v>
      </c>
      <c r="AN525" s="211">
        <v>0</v>
      </c>
      <c r="AO525" s="214">
        <v>0</v>
      </c>
      <c r="AP525" s="211">
        <v>0</v>
      </c>
      <c r="AQ525" s="211">
        <v>0</v>
      </c>
      <c r="AR525" s="211">
        <v>0</v>
      </c>
      <c r="AS525" s="211"/>
    </row>
    <row r="526" spans="1:45" s="148" customFormat="1" ht="36" customHeight="1" x14ac:dyDescent="0.25">
      <c r="A526" s="148">
        <v>1</v>
      </c>
      <c r="B526" s="143">
        <f>SUBTOTAL(103,$A$16:A526)</f>
        <v>450</v>
      </c>
      <c r="C526" s="144" t="s">
        <v>1507</v>
      </c>
      <c r="D526" s="145">
        <v>1977</v>
      </c>
      <c r="E526" s="145"/>
      <c r="F526" s="146" t="s">
        <v>264</v>
      </c>
      <c r="G526" s="145">
        <v>5</v>
      </c>
      <c r="H526" s="145" t="s">
        <v>300</v>
      </c>
      <c r="I526" s="142">
        <v>4191.8999999999996</v>
      </c>
      <c r="J526" s="142">
        <v>4191.8999999999996</v>
      </c>
      <c r="K526" s="142">
        <v>2528.1999999999998</v>
      </c>
      <c r="L526" s="165">
        <v>91</v>
      </c>
      <c r="M526" s="145" t="s">
        <v>262</v>
      </c>
      <c r="N526" s="145" t="s">
        <v>266</v>
      </c>
      <c r="O526" s="147" t="s">
        <v>1543</v>
      </c>
      <c r="P526" s="142">
        <v>5431711.4099999992</v>
      </c>
      <c r="Q526" s="142">
        <v>0</v>
      </c>
      <c r="R526" s="142">
        <v>0</v>
      </c>
      <c r="S526" s="142">
        <f>P526-R526-Q526</f>
        <v>5431711.4099999992</v>
      </c>
      <c r="T526" s="142">
        <f t="shared" si="222"/>
        <v>1295.7635940742859</v>
      </c>
      <c r="U526" s="142">
        <f t="shared" si="223"/>
        <v>4823.8813950714484</v>
      </c>
      <c r="V526" s="213">
        <f t="shared" si="224"/>
        <v>4823.8813950714484</v>
      </c>
      <c r="W526" s="213">
        <f t="shared" si="225"/>
        <v>3528.1178009971627</v>
      </c>
      <c r="X526" s="148" t="b">
        <f t="shared" si="226"/>
        <v>1</v>
      </c>
      <c r="Y526" s="211">
        <v>0</v>
      </c>
      <c r="Z526" s="211">
        <v>0</v>
      </c>
      <c r="AA526" s="211">
        <v>0</v>
      </c>
      <c r="AB526" s="211">
        <v>0</v>
      </c>
      <c r="AC526" s="211">
        <v>0</v>
      </c>
      <c r="AD526" s="211">
        <v>0</v>
      </c>
      <c r="AE526" s="211">
        <v>0</v>
      </c>
      <c r="AF526" s="214">
        <v>0</v>
      </c>
      <c r="AG526" s="211">
        <v>0</v>
      </c>
      <c r="AH526" s="211">
        <v>0</v>
      </c>
      <c r="AI526" s="211">
        <v>0</v>
      </c>
      <c r="AJ526" s="211">
        <v>0</v>
      </c>
      <c r="AK526" s="211">
        <v>2869</v>
      </c>
      <c r="AL526" s="214">
        <f>7048.18*AK526/I526</f>
        <v>4823.8813950714484</v>
      </c>
      <c r="AM526" s="211">
        <v>0</v>
      </c>
      <c r="AN526" s="211">
        <v>0</v>
      </c>
      <c r="AO526" s="214">
        <v>0</v>
      </c>
      <c r="AP526" s="211">
        <v>0</v>
      </c>
      <c r="AQ526" s="211">
        <v>0</v>
      </c>
      <c r="AR526" s="211">
        <v>0</v>
      </c>
      <c r="AS526" s="211"/>
    </row>
    <row r="527" spans="1:45" s="148" customFormat="1" ht="36" customHeight="1" x14ac:dyDescent="0.25">
      <c r="B527" s="144" t="s">
        <v>833</v>
      </c>
      <c r="C527" s="144"/>
      <c r="D527" s="145" t="s">
        <v>862</v>
      </c>
      <c r="E527" s="145" t="s">
        <v>862</v>
      </c>
      <c r="F527" s="145" t="s">
        <v>862</v>
      </c>
      <c r="G527" s="145" t="s">
        <v>862</v>
      </c>
      <c r="H527" s="145" t="s">
        <v>862</v>
      </c>
      <c r="I527" s="149">
        <f>I528</f>
        <v>428.4</v>
      </c>
      <c r="J527" s="149">
        <f>J528</f>
        <v>385.4</v>
      </c>
      <c r="K527" s="149">
        <f>K528</f>
        <v>385.4</v>
      </c>
      <c r="L527" s="210">
        <f>L528</f>
        <v>20</v>
      </c>
      <c r="M527" s="145" t="s">
        <v>862</v>
      </c>
      <c r="N527" s="145" t="s">
        <v>862</v>
      </c>
      <c r="O527" s="147" t="s">
        <v>862</v>
      </c>
      <c r="P527" s="142">
        <v>1241065.97</v>
      </c>
      <c r="Q527" s="142">
        <f>Q528</f>
        <v>0</v>
      </c>
      <c r="R527" s="142">
        <f>R528</f>
        <v>0</v>
      </c>
      <c r="S527" s="142">
        <f>S528</f>
        <v>1241065.97</v>
      </c>
      <c r="T527" s="142">
        <f t="shared" si="222"/>
        <v>2896.9793884220358</v>
      </c>
      <c r="U527" s="142">
        <f>U528</f>
        <v>7534.9404295051372</v>
      </c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</row>
    <row r="528" spans="1:45" s="148" customFormat="1" ht="36" customHeight="1" x14ac:dyDescent="0.25">
      <c r="A528" s="148">
        <v>1</v>
      </c>
      <c r="B528" s="143">
        <f>SUBTOTAL(103,$A$16:A528)</f>
        <v>451</v>
      </c>
      <c r="C528" s="144" t="s">
        <v>184</v>
      </c>
      <c r="D528" s="145" t="s">
        <v>302</v>
      </c>
      <c r="E528" s="145"/>
      <c r="F528" s="146" t="s">
        <v>264</v>
      </c>
      <c r="G528" s="145" t="s">
        <v>299</v>
      </c>
      <c r="H528" s="145" t="s">
        <v>299</v>
      </c>
      <c r="I528" s="142">
        <v>428.4</v>
      </c>
      <c r="J528" s="142">
        <v>385.4</v>
      </c>
      <c r="K528" s="142">
        <v>385.4</v>
      </c>
      <c r="L528" s="165">
        <v>20</v>
      </c>
      <c r="M528" s="145" t="s">
        <v>262</v>
      </c>
      <c r="N528" s="145" t="s">
        <v>263</v>
      </c>
      <c r="O528" s="147" t="s">
        <v>265</v>
      </c>
      <c r="P528" s="142">
        <v>1241065.97</v>
      </c>
      <c r="Q528" s="142">
        <v>0</v>
      </c>
      <c r="R528" s="142">
        <v>0</v>
      </c>
      <c r="S528" s="142">
        <f>P528-Q528-R528</f>
        <v>1241065.97</v>
      </c>
      <c r="T528" s="142">
        <f t="shared" si="222"/>
        <v>2896.9793884220358</v>
      </c>
      <c r="U528" s="142">
        <f>V528</f>
        <v>7534.9404295051372</v>
      </c>
      <c r="V528" s="213">
        <f>Y528+Z528+AA528+AB528+AC528+AF528+AH528+AJ528+AL528+AN528+AO528+AP528+AQ528+AR528</f>
        <v>7534.9404295051372</v>
      </c>
      <c r="W528" s="213">
        <f>V528-T528</f>
        <v>4637.961041083101</v>
      </c>
      <c r="X528" s="148" t="b">
        <f>V528=U528</f>
        <v>1</v>
      </c>
      <c r="Y528" s="211">
        <v>0</v>
      </c>
      <c r="Z528" s="211">
        <v>0</v>
      </c>
      <c r="AA528" s="211">
        <v>0</v>
      </c>
      <c r="AB528" s="211">
        <v>0</v>
      </c>
      <c r="AC528" s="211">
        <v>0</v>
      </c>
      <c r="AD528" s="211">
        <v>0</v>
      </c>
      <c r="AE528" s="211">
        <v>0</v>
      </c>
      <c r="AF528" s="214">
        <v>0</v>
      </c>
      <c r="AG528" s="211">
        <v>362</v>
      </c>
      <c r="AH528" s="214">
        <f>8917.04*AG528/I528</f>
        <v>7534.9404295051372</v>
      </c>
      <c r="AI528" s="211">
        <v>0</v>
      </c>
      <c r="AJ528" s="211">
        <v>0</v>
      </c>
      <c r="AK528" s="211">
        <v>0</v>
      </c>
      <c r="AL528" s="214">
        <v>0</v>
      </c>
      <c r="AM528" s="211">
        <v>0</v>
      </c>
      <c r="AN528" s="211">
        <v>0</v>
      </c>
      <c r="AO528" s="214">
        <v>0</v>
      </c>
      <c r="AP528" s="211">
        <v>0</v>
      </c>
      <c r="AQ528" s="211">
        <v>0</v>
      </c>
      <c r="AR528" s="211">
        <v>0</v>
      </c>
      <c r="AS528" s="211"/>
    </row>
    <row r="529" spans="1:45" s="148" customFormat="1" ht="36" customHeight="1" x14ac:dyDescent="0.25">
      <c r="B529" s="144" t="s">
        <v>834</v>
      </c>
      <c r="C529" s="215"/>
      <c r="D529" s="145" t="s">
        <v>862</v>
      </c>
      <c r="E529" s="145" t="s">
        <v>862</v>
      </c>
      <c r="F529" s="145" t="s">
        <v>862</v>
      </c>
      <c r="G529" s="145" t="s">
        <v>862</v>
      </c>
      <c r="H529" s="145" t="s">
        <v>862</v>
      </c>
      <c r="I529" s="149">
        <f>SUM(I530:I538)</f>
        <v>12546.099999999999</v>
      </c>
      <c r="J529" s="149">
        <f>SUM(J530:J538)</f>
        <v>10792.6</v>
      </c>
      <c r="K529" s="149">
        <f>SUM(K530:K538)</f>
        <v>10596.7</v>
      </c>
      <c r="L529" s="210">
        <f>SUM(L530:L538)</f>
        <v>564</v>
      </c>
      <c r="M529" s="145" t="s">
        <v>862</v>
      </c>
      <c r="N529" s="145" t="s">
        <v>862</v>
      </c>
      <c r="O529" s="147" t="s">
        <v>862</v>
      </c>
      <c r="P529" s="149">
        <v>9190793.5899999999</v>
      </c>
      <c r="Q529" s="149">
        <f>SUM(Q530:Q538)</f>
        <v>0</v>
      </c>
      <c r="R529" s="149">
        <f>SUM(R530:R538)</f>
        <v>0</v>
      </c>
      <c r="S529" s="149">
        <f>SUM(S530:S538)</f>
        <v>9190793.5899999999</v>
      </c>
      <c r="T529" s="142">
        <f t="shared" si="222"/>
        <v>732.56179928423978</v>
      </c>
      <c r="U529" s="142">
        <f>MAX(U530:U538)</f>
        <v>3259.66</v>
      </c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</row>
    <row r="530" spans="1:45" s="148" customFormat="1" ht="36" customHeight="1" x14ac:dyDescent="0.25">
      <c r="A530" s="148">
        <v>1</v>
      </c>
      <c r="B530" s="143">
        <f>SUBTOTAL(103,$A$16:A530)</f>
        <v>452</v>
      </c>
      <c r="C530" s="144" t="s">
        <v>213</v>
      </c>
      <c r="D530" s="145">
        <v>1974</v>
      </c>
      <c r="E530" s="145"/>
      <c r="F530" s="146" t="s">
        <v>264</v>
      </c>
      <c r="G530" s="145">
        <v>5</v>
      </c>
      <c r="H530" s="145" t="s">
        <v>304</v>
      </c>
      <c r="I530" s="142">
        <v>3601.7</v>
      </c>
      <c r="J530" s="142">
        <v>3307.8</v>
      </c>
      <c r="K530" s="142">
        <v>3307.8</v>
      </c>
      <c r="L530" s="165">
        <v>143</v>
      </c>
      <c r="M530" s="145" t="s">
        <v>262</v>
      </c>
      <c r="N530" s="145" t="s">
        <v>266</v>
      </c>
      <c r="O530" s="147" t="s">
        <v>328</v>
      </c>
      <c r="P530" s="142">
        <v>4272931.8100000005</v>
      </c>
      <c r="Q530" s="142">
        <v>0</v>
      </c>
      <c r="R530" s="142">
        <v>0</v>
      </c>
      <c r="S530" s="142">
        <f t="shared" ref="S530:S535" si="227">P530-Q530-R530</f>
        <v>4272931.8100000005</v>
      </c>
      <c r="T530" s="142">
        <f t="shared" si="222"/>
        <v>1186.365274731377</v>
      </c>
      <c r="U530" s="142">
        <f>V530</f>
        <v>2613.1183076880366</v>
      </c>
      <c r="V530" s="213">
        <f t="shared" ref="V530:V533" si="228">Y530+Z530+AA530+AB530+AC530+AF530+AH530+AJ530+AL530+AN530+AO530+AP530+AQ530+AR530</f>
        <v>2613.1183076880366</v>
      </c>
      <c r="W530" s="213">
        <f t="shared" ref="W530:W538" si="229">V530-T530</f>
        <v>1426.7530329566596</v>
      </c>
      <c r="X530" s="148" t="b">
        <f t="shared" ref="X530:X538" si="230">V530=U530</f>
        <v>1</v>
      </c>
      <c r="Y530" s="211">
        <v>0</v>
      </c>
      <c r="Z530" s="211">
        <v>0</v>
      </c>
      <c r="AA530" s="211">
        <v>0</v>
      </c>
      <c r="AB530" s="211">
        <v>0</v>
      </c>
      <c r="AC530" s="211">
        <v>0</v>
      </c>
      <c r="AD530" s="211">
        <v>0</v>
      </c>
      <c r="AE530" s="211">
        <v>0</v>
      </c>
      <c r="AF530" s="214">
        <v>0</v>
      </c>
      <c r="AG530" s="211">
        <v>1055.47</v>
      </c>
      <c r="AH530" s="214">
        <f>8917.04*AG530/I530</f>
        <v>2613.1183076880366</v>
      </c>
      <c r="AI530" s="211">
        <v>0</v>
      </c>
      <c r="AJ530" s="211">
        <v>0</v>
      </c>
      <c r="AK530" s="211">
        <v>0</v>
      </c>
      <c r="AL530" s="214">
        <v>0</v>
      </c>
      <c r="AM530" s="211">
        <v>0</v>
      </c>
      <c r="AN530" s="211">
        <v>0</v>
      </c>
      <c r="AO530" s="214">
        <v>0</v>
      </c>
      <c r="AP530" s="211">
        <v>0</v>
      </c>
      <c r="AQ530" s="211">
        <v>0</v>
      </c>
      <c r="AR530" s="211">
        <v>0</v>
      </c>
      <c r="AS530" s="211"/>
    </row>
    <row r="531" spans="1:45" s="148" customFormat="1" ht="36" customHeight="1" x14ac:dyDescent="0.25">
      <c r="A531" s="148">
        <v>1</v>
      </c>
      <c r="B531" s="143">
        <f>SUBTOTAL(103,$A$16:A531)</f>
        <v>453</v>
      </c>
      <c r="C531" s="144" t="s">
        <v>1237</v>
      </c>
      <c r="D531" s="145">
        <v>1967</v>
      </c>
      <c r="E531" s="145"/>
      <c r="F531" s="146" t="s">
        <v>264</v>
      </c>
      <c r="G531" s="145">
        <v>4</v>
      </c>
      <c r="H531" s="145" t="s">
        <v>300</v>
      </c>
      <c r="I531" s="142">
        <v>2162.6999999999998</v>
      </c>
      <c r="J531" s="142">
        <v>1343.3</v>
      </c>
      <c r="K531" s="142">
        <v>1343.3</v>
      </c>
      <c r="L531" s="165">
        <v>138</v>
      </c>
      <c r="M531" s="145" t="s">
        <v>262</v>
      </c>
      <c r="N531" s="145" t="s">
        <v>266</v>
      </c>
      <c r="O531" s="147" t="s">
        <v>1265</v>
      </c>
      <c r="P531" s="142">
        <v>2514865.17</v>
      </c>
      <c r="Q531" s="142">
        <v>0</v>
      </c>
      <c r="R531" s="142">
        <v>0</v>
      </c>
      <c r="S531" s="142">
        <f t="shared" si="227"/>
        <v>2514865.17</v>
      </c>
      <c r="T531" s="142">
        <f t="shared" si="222"/>
        <v>1162.8358856984325</v>
      </c>
      <c r="U531" s="142">
        <v>3259.66</v>
      </c>
      <c r="V531" s="213">
        <f t="shared" si="228"/>
        <v>3259.66</v>
      </c>
      <c r="W531" s="213">
        <f t="shared" si="229"/>
        <v>2096.8241143015675</v>
      </c>
      <c r="X531" s="148" t="b">
        <f t="shared" si="230"/>
        <v>1</v>
      </c>
      <c r="Y531" s="211">
        <v>0</v>
      </c>
      <c r="Z531" s="211">
        <v>0</v>
      </c>
      <c r="AA531" s="211">
        <v>3259.66</v>
      </c>
      <c r="AB531" s="211">
        <v>0</v>
      </c>
      <c r="AC531" s="211">
        <v>0</v>
      </c>
      <c r="AD531" s="211">
        <v>0</v>
      </c>
      <c r="AE531" s="211">
        <v>0</v>
      </c>
      <c r="AF531" s="214">
        <v>0</v>
      </c>
      <c r="AG531" s="211">
        <v>0</v>
      </c>
      <c r="AH531" s="211">
        <v>0</v>
      </c>
      <c r="AI531" s="211">
        <v>0</v>
      </c>
      <c r="AJ531" s="211">
        <v>0</v>
      </c>
      <c r="AK531" s="211">
        <v>0</v>
      </c>
      <c r="AL531" s="214">
        <v>0</v>
      </c>
      <c r="AM531" s="211">
        <v>0</v>
      </c>
      <c r="AN531" s="211">
        <v>0</v>
      </c>
      <c r="AO531" s="214">
        <v>0</v>
      </c>
      <c r="AP531" s="211">
        <v>0</v>
      </c>
      <c r="AQ531" s="211">
        <v>0</v>
      </c>
      <c r="AR531" s="211">
        <v>0</v>
      </c>
      <c r="AS531" s="211"/>
    </row>
    <row r="532" spans="1:45" s="148" customFormat="1" ht="36" customHeight="1" x14ac:dyDescent="0.25">
      <c r="A532" s="148">
        <v>1</v>
      </c>
      <c r="B532" s="143">
        <f>SUBTOTAL(103,$A$16:A532)</f>
        <v>454</v>
      </c>
      <c r="C532" s="144" t="s">
        <v>1238</v>
      </c>
      <c r="D532" s="145">
        <v>1980</v>
      </c>
      <c r="E532" s="145"/>
      <c r="F532" s="146" t="s">
        <v>264</v>
      </c>
      <c r="G532" s="145">
        <v>2</v>
      </c>
      <c r="H532" s="145" t="s">
        <v>308</v>
      </c>
      <c r="I532" s="142">
        <v>955</v>
      </c>
      <c r="J532" s="142">
        <v>869.8</v>
      </c>
      <c r="K532" s="142">
        <v>869.8</v>
      </c>
      <c r="L532" s="165">
        <v>47</v>
      </c>
      <c r="M532" s="145" t="s">
        <v>262</v>
      </c>
      <c r="N532" s="145" t="s">
        <v>266</v>
      </c>
      <c r="O532" s="147" t="s">
        <v>1265</v>
      </c>
      <c r="P532" s="142">
        <v>229212.26</v>
      </c>
      <c r="Q532" s="142">
        <v>0</v>
      </c>
      <c r="R532" s="142">
        <v>0</v>
      </c>
      <c r="S532" s="142">
        <f t="shared" si="227"/>
        <v>229212.26</v>
      </c>
      <c r="T532" s="142">
        <f t="shared" si="222"/>
        <v>240.01283769633508</v>
      </c>
      <c r="U532" s="142">
        <v>3259.66</v>
      </c>
      <c r="V532" s="213">
        <f t="shared" si="228"/>
        <v>3259.66</v>
      </c>
      <c r="W532" s="213">
        <f t="shared" si="229"/>
        <v>3019.6471623036646</v>
      </c>
      <c r="X532" s="148" t="b">
        <f t="shared" si="230"/>
        <v>1</v>
      </c>
      <c r="Y532" s="211">
        <v>0</v>
      </c>
      <c r="Z532" s="211">
        <v>0</v>
      </c>
      <c r="AA532" s="211">
        <v>3259.66</v>
      </c>
      <c r="AB532" s="211">
        <v>0</v>
      </c>
      <c r="AC532" s="211">
        <v>0</v>
      </c>
      <c r="AD532" s="211">
        <v>0</v>
      </c>
      <c r="AE532" s="211">
        <v>0</v>
      </c>
      <c r="AF532" s="214">
        <v>0</v>
      </c>
      <c r="AG532" s="211">
        <v>0</v>
      </c>
      <c r="AH532" s="211">
        <v>0</v>
      </c>
      <c r="AI532" s="211">
        <v>0</v>
      </c>
      <c r="AJ532" s="211">
        <v>0</v>
      </c>
      <c r="AK532" s="211">
        <v>0</v>
      </c>
      <c r="AL532" s="214">
        <v>0</v>
      </c>
      <c r="AM532" s="211">
        <v>0</v>
      </c>
      <c r="AN532" s="211">
        <v>0</v>
      </c>
      <c r="AO532" s="214">
        <v>0</v>
      </c>
      <c r="AP532" s="211">
        <v>0</v>
      </c>
      <c r="AQ532" s="211">
        <v>0</v>
      </c>
      <c r="AR532" s="211">
        <v>0</v>
      </c>
      <c r="AS532" s="211"/>
    </row>
    <row r="533" spans="1:45" s="148" customFormat="1" ht="36" customHeight="1" x14ac:dyDescent="0.25">
      <c r="A533" s="148">
        <v>1</v>
      </c>
      <c r="B533" s="143">
        <f>SUBTOTAL(103,$A$16:A533)</f>
        <v>455</v>
      </c>
      <c r="C533" s="144" t="s">
        <v>1239</v>
      </c>
      <c r="D533" s="145">
        <v>1967</v>
      </c>
      <c r="E533" s="145"/>
      <c r="F533" s="146" t="s">
        <v>264</v>
      </c>
      <c r="G533" s="145">
        <v>2</v>
      </c>
      <c r="H533" s="145" t="s">
        <v>299</v>
      </c>
      <c r="I533" s="142">
        <v>783.4</v>
      </c>
      <c r="J533" s="142">
        <v>725.6</v>
      </c>
      <c r="K533" s="142">
        <v>725.6</v>
      </c>
      <c r="L533" s="165">
        <v>35</v>
      </c>
      <c r="M533" s="145" t="s">
        <v>262</v>
      </c>
      <c r="N533" s="145" t="s">
        <v>266</v>
      </c>
      <c r="O533" s="147" t="s">
        <v>1265</v>
      </c>
      <c r="P533" s="142">
        <v>1879611.64</v>
      </c>
      <c r="Q533" s="142">
        <v>0</v>
      </c>
      <c r="R533" s="142">
        <v>0</v>
      </c>
      <c r="S533" s="142">
        <f t="shared" si="227"/>
        <v>1879611.64</v>
      </c>
      <c r="T533" s="142">
        <f t="shared" si="222"/>
        <v>2399.300025529742</v>
      </c>
      <c r="U533" s="142">
        <v>3259.66</v>
      </c>
      <c r="V533" s="213">
        <f t="shared" si="228"/>
        <v>3259.66</v>
      </c>
      <c r="W533" s="213">
        <f t="shared" si="229"/>
        <v>860.35997447025784</v>
      </c>
      <c r="X533" s="148" t="b">
        <f t="shared" si="230"/>
        <v>1</v>
      </c>
      <c r="Y533" s="211">
        <v>0</v>
      </c>
      <c r="Z533" s="211">
        <v>0</v>
      </c>
      <c r="AA533" s="211">
        <v>3259.66</v>
      </c>
      <c r="AB533" s="211">
        <v>0</v>
      </c>
      <c r="AC533" s="211">
        <v>0</v>
      </c>
      <c r="AD533" s="211">
        <v>0</v>
      </c>
      <c r="AE533" s="211">
        <v>0</v>
      </c>
      <c r="AF533" s="214">
        <v>0</v>
      </c>
      <c r="AG533" s="211">
        <v>0</v>
      </c>
      <c r="AH533" s="211">
        <v>0</v>
      </c>
      <c r="AI533" s="211">
        <v>0</v>
      </c>
      <c r="AJ533" s="211">
        <v>0</v>
      </c>
      <c r="AK533" s="211">
        <v>0</v>
      </c>
      <c r="AL533" s="214">
        <v>0</v>
      </c>
      <c r="AM533" s="211">
        <v>0</v>
      </c>
      <c r="AN533" s="211">
        <v>0</v>
      </c>
      <c r="AO533" s="214">
        <v>0</v>
      </c>
      <c r="AP533" s="211">
        <v>0</v>
      </c>
      <c r="AQ533" s="211">
        <v>0</v>
      </c>
      <c r="AR533" s="211">
        <v>0</v>
      </c>
      <c r="AS533" s="211"/>
    </row>
    <row r="534" spans="1:45" s="148" customFormat="1" ht="36" customHeight="1" x14ac:dyDescent="0.25">
      <c r="A534" s="148">
        <v>1</v>
      </c>
      <c r="B534" s="143">
        <f>SUBTOTAL(103,$A$16:A534)</f>
        <v>456</v>
      </c>
      <c r="C534" s="144" t="s">
        <v>214</v>
      </c>
      <c r="D534" s="145">
        <v>1992</v>
      </c>
      <c r="E534" s="145"/>
      <c r="F534" s="146" t="s">
        <v>307</v>
      </c>
      <c r="G534" s="145">
        <v>2</v>
      </c>
      <c r="H534" s="145" t="s">
        <v>299</v>
      </c>
      <c r="I534" s="142">
        <v>690.3</v>
      </c>
      <c r="J534" s="142">
        <v>630.29999999999995</v>
      </c>
      <c r="K534" s="142">
        <v>564.4</v>
      </c>
      <c r="L534" s="165">
        <v>29</v>
      </c>
      <c r="M534" s="145" t="s">
        <v>262</v>
      </c>
      <c r="N534" s="145" t="s">
        <v>266</v>
      </c>
      <c r="O534" s="147" t="s">
        <v>328</v>
      </c>
      <c r="P534" s="142">
        <v>57236.97</v>
      </c>
      <c r="Q534" s="142">
        <v>0</v>
      </c>
      <c r="R534" s="142">
        <v>0</v>
      </c>
      <c r="S534" s="142">
        <f t="shared" si="227"/>
        <v>57236.97</v>
      </c>
      <c r="T534" s="142">
        <f t="shared" si="222"/>
        <v>82.916079965232512</v>
      </c>
      <c r="U534" s="142">
        <v>82.916079965232512</v>
      </c>
      <c r="V534" s="213">
        <f t="shared" ref="V534:V538" si="231">T534</f>
        <v>82.916079965232512</v>
      </c>
      <c r="W534" s="213">
        <f t="shared" si="229"/>
        <v>0</v>
      </c>
      <c r="X534" s="148" t="b">
        <f t="shared" si="230"/>
        <v>1</v>
      </c>
      <c r="Y534" s="211">
        <v>0</v>
      </c>
      <c r="Z534" s="211">
        <v>0</v>
      </c>
      <c r="AA534" s="211">
        <v>0</v>
      </c>
      <c r="AB534" s="211">
        <v>0</v>
      </c>
      <c r="AC534" s="211">
        <v>0</v>
      </c>
      <c r="AD534" s="211">
        <v>0</v>
      </c>
      <c r="AE534" s="211">
        <v>0</v>
      </c>
      <c r="AF534" s="214">
        <v>0</v>
      </c>
      <c r="AG534" s="211">
        <v>0</v>
      </c>
      <c r="AH534" s="211">
        <v>0</v>
      </c>
      <c r="AI534" s="211">
        <v>0</v>
      </c>
      <c r="AJ534" s="211">
        <v>0</v>
      </c>
      <c r="AK534" s="211">
        <v>0</v>
      </c>
      <c r="AL534" s="214">
        <v>0</v>
      </c>
      <c r="AM534" s="211">
        <v>0</v>
      </c>
      <c r="AN534" s="211">
        <v>0</v>
      </c>
      <c r="AO534" s="214">
        <v>0</v>
      </c>
      <c r="AP534" s="211">
        <v>0</v>
      </c>
      <c r="AQ534" s="211">
        <v>0</v>
      </c>
      <c r="AR534" s="211">
        <v>0</v>
      </c>
      <c r="AS534" s="211"/>
    </row>
    <row r="535" spans="1:45" s="148" customFormat="1" ht="36" customHeight="1" x14ac:dyDescent="0.25">
      <c r="A535" s="148">
        <v>1</v>
      </c>
      <c r="B535" s="143">
        <f>SUBTOTAL(103,$A$16:A535)</f>
        <v>457</v>
      </c>
      <c r="C535" s="144" t="s">
        <v>1521</v>
      </c>
      <c r="D535" s="145">
        <v>1981</v>
      </c>
      <c r="E535" s="145"/>
      <c r="F535" s="146" t="s">
        <v>1536</v>
      </c>
      <c r="G535" s="145">
        <v>2</v>
      </c>
      <c r="H535" s="145" t="s">
        <v>308</v>
      </c>
      <c r="I535" s="142">
        <v>922.9</v>
      </c>
      <c r="J535" s="142">
        <v>838.7</v>
      </c>
      <c r="K535" s="142">
        <v>838.7</v>
      </c>
      <c r="L535" s="165">
        <v>43</v>
      </c>
      <c r="M535" s="145" t="s">
        <v>262</v>
      </c>
      <c r="N535" s="145" t="s">
        <v>263</v>
      </c>
      <c r="O535" s="147" t="s">
        <v>265</v>
      </c>
      <c r="P535" s="142">
        <v>60862.57</v>
      </c>
      <c r="Q535" s="142">
        <v>0</v>
      </c>
      <c r="R535" s="142">
        <v>0</v>
      </c>
      <c r="S535" s="142">
        <f t="shared" si="227"/>
        <v>60862.57</v>
      </c>
      <c r="T535" s="142">
        <f t="shared" si="222"/>
        <v>65.947090692382702</v>
      </c>
      <c r="U535" s="142">
        <v>65.947090692382702</v>
      </c>
      <c r="V535" s="213">
        <f t="shared" si="231"/>
        <v>65.947090692382702</v>
      </c>
      <c r="W535" s="213">
        <f t="shared" si="229"/>
        <v>0</v>
      </c>
      <c r="X535" s="148" t="b">
        <f t="shared" si="230"/>
        <v>1</v>
      </c>
      <c r="Y535" s="211">
        <v>0</v>
      </c>
      <c r="Z535" s="211">
        <v>0</v>
      </c>
      <c r="AA535" s="211">
        <v>0</v>
      </c>
      <c r="AB535" s="211">
        <v>0</v>
      </c>
      <c r="AC535" s="211">
        <v>0</v>
      </c>
      <c r="AD535" s="211">
        <v>0</v>
      </c>
      <c r="AE535" s="211">
        <v>0</v>
      </c>
      <c r="AF535" s="214">
        <v>0</v>
      </c>
      <c r="AG535" s="211">
        <v>0</v>
      </c>
      <c r="AH535" s="211">
        <v>0</v>
      </c>
      <c r="AI535" s="211">
        <v>0</v>
      </c>
      <c r="AJ535" s="211">
        <v>0</v>
      </c>
      <c r="AK535" s="211">
        <v>0</v>
      </c>
      <c r="AL535" s="214">
        <v>0</v>
      </c>
      <c r="AM535" s="211">
        <v>0</v>
      </c>
      <c r="AN535" s="211">
        <v>0</v>
      </c>
      <c r="AO535" s="214">
        <v>0</v>
      </c>
      <c r="AP535" s="211">
        <v>0</v>
      </c>
      <c r="AQ535" s="211">
        <v>0</v>
      </c>
      <c r="AR535" s="211">
        <v>0</v>
      </c>
      <c r="AS535" s="211"/>
    </row>
    <row r="536" spans="1:45" s="148" customFormat="1" ht="36" customHeight="1" x14ac:dyDescent="0.25">
      <c r="A536" s="148">
        <v>1</v>
      </c>
      <c r="B536" s="143">
        <f>SUBTOTAL(103,$A$16:A536)</f>
        <v>458</v>
      </c>
      <c r="C536" s="144" t="s">
        <v>1522</v>
      </c>
      <c r="D536" s="145">
        <v>1980</v>
      </c>
      <c r="E536" s="145"/>
      <c r="F536" s="146" t="s">
        <v>1536</v>
      </c>
      <c r="G536" s="145">
        <v>2</v>
      </c>
      <c r="H536" s="145" t="s">
        <v>308</v>
      </c>
      <c r="I536" s="142">
        <v>1035.4000000000001</v>
      </c>
      <c r="J536" s="142">
        <v>947.5</v>
      </c>
      <c r="K536" s="142">
        <v>947.5</v>
      </c>
      <c r="L536" s="165">
        <v>35</v>
      </c>
      <c r="M536" s="145" t="s">
        <v>262</v>
      </c>
      <c r="N536" s="145" t="s">
        <v>263</v>
      </c>
      <c r="O536" s="147" t="s">
        <v>265</v>
      </c>
      <c r="P536" s="142">
        <v>64885.78</v>
      </c>
      <c r="Q536" s="142">
        <v>0</v>
      </c>
      <c r="R536" s="142">
        <v>0</v>
      </c>
      <c r="S536" s="142">
        <f>P536-R536-Q536</f>
        <v>64885.78</v>
      </c>
      <c r="T536" s="142">
        <f t="shared" si="222"/>
        <v>62.66735561135792</v>
      </c>
      <c r="U536" s="142">
        <v>62.66735561135792</v>
      </c>
      <c r="V536" s="213">
        <f t="shared" si="231"/>
        <v>62.66735561135792</v>
      </c>
      <c r="W536" s="213">
        <f t="shared" si="229"/>
        <v>0</v>
      </c>
      <c r="X536" s="148" t="b">
        <f t="shared" si="230"/>
        <v>1</v>
      </c>
      <c r="Y536" s="211">
        <v>0</v>
      </c>
      <c r="Z536" s="211">
        <v>0</v>
      </c>
      <c r="AA536" s="211">
        <v>0</v>
      </c>
      <c r="AB536" s="211">
        <v>0</v>
      </c>
      <c r="AC536" s="211">
        <v>0</v>
      </c>
      <c r="AD536" s="211">
        <v>0</v>
      </c>
      <c r="AE536" s="211">
        <v>0</v>
      </c>
      <c r="AF536" s="214">
        <v>0</v>
      </c>
      <c r="AG536" s="211">
        <v>0</v>
      </c>
      <c r="AH536" s="211">
        <v>0</v>
      </c>
      <c r="AI536" s="211">
        <v>0</v>
      </c>
      <c r="AJ536" s="211">
        <v>0</v>
      </c>
      <c r="AK536" s="211">
        <v>0</v>
      </c>
      <c r="AL536" s="214">
        <v>0</v>
      </c>
      <c r="AM536" s="211">
        <v>0</v>
      </c>
      <c r="AN536" s="211">
        <v>0</v>
      </c>
      <c r="AO536" s="214">
        <v>0</v>
      </c>
      <c r="AP536" s="211">
        <v>0</v>
      </c>
      <c r="AQ536" s="211">
        <v>0</v>
      </c>
      <c r="AR536" s="211">
        <v>0</v>
      </c>
      <c r="AS536" s="211"/>
    </row>
    <row r="537" spans="1:45" s="148" customFormat="1" ht="36" customHeight="1" x14ac:dyDescent="0.25">
      <c r="A537" s="148">
        <v>1</v>
      </c>
      <c r="B537" s="143">
        <f>SUBTOTAL(103,$A$16:A537)</f>
        <v>459</v>
      </c>
      <c r="C537" s="144" t="s">
        <v>208</v>
      </c>
      <c r="D537" s="145">
        <v>1938</v>
      </c>
      <c r="E537" s="145"/>
      <c r="F537" s="146" t="s">
        <v>264</v>
      </c>
      <c r="G537" s="145">
        <v>3</v>
      </c>
      <c r="H537" s="145" t="s">
        <v>304</v>
      </c>
      <c r="I537" s="142">
        <v>1645.1</v>
      </c>
      <c r="J537" s="142">
        <v>1444.2</v>
      </c>
      <c r="K537" s="142">
        <v>1314.2</v>
      </c>
      <c r="L537" s="165">
        <v>58</v>
      </c>
      <c r="M537" s="145" t="s">
        <v>262</v>
      </c>
      <c r="N537" s="145" t="s">
        <v>263</v>
      </c>
      <c r="O537" s="147" t="s">
        <v>265</v>
      </c>
      <c r="P537" s="142">
        <v>77010.039999999994</v>
      </c>
      <c r="Q537" s="142">
        <v>0</v>
      </c>
      <c r="R537" s="142">
        <v>0</v>
      </c>
      <c r="S537" s="142">
        <f>P537-R537-Q537</f>
        <v>77010.039999999994</v>
      </c>
      <c r="T537" s="142">
        <f t="shared" si="222"/>
        <v>46.811768281563431</v>
      </c>
      <c r="U537" s="142">
        <v>46.811768281563431</v>
      </c>
      <c r="V537" s="213">
        <f t="shared" si="231"/>
        <v>46.811768281563431</v>
      </c>
      <c r="W537" s="213">
        <f t="shared" si="229"/>
        <v>0</v>
      </c>
      <c r="X537" s="148" t="b">
        <f t="shared" si="230"/>
        <v>1</v>
      </c>
      <c r="Y537" s="211">
        <v>0</v>
      </c>
      <c r="Z537" s="211">
        <v>0</v>
      </c>
      <c r="AA537" s="211">
        <v>0</v>
      </c>
      <c r="AB537" s="211">
        <v>0</v>
      </c>
      <c r="AC537" s="211">
        <v>0</v>
      </c>
      <c r="AD537" s="211">
        <v>0</v>
      </c>
      <c r="AE537" s="211">
        <v>0</v>
      </c>
      <c r="AF537" s="214">
        <v>0</v>
      </c>
      <c r="AG537" s="211">
        <v>0</v>
      </c>
      <c r="AH537" s="211">
        <v>0</v>
      </c>
      <c r="AI537" s="211">
        <v>0</v>
      </c>
      <c r="AJ537" s="211">
        <v>0</v>
      </c>
      <c r="AK537" s="211">
        <v>0</v>
      </c>
      <c r="AL537" s="214">
        <v>0</v>
      </c>
      <c r="AM537" s="211">
        <v>0</v>
      </c>
      <c r="AN537" s="211">
        <v>0</v>
      </c>
      <c r="AO537" s="214">
        <v>0</v>
      </c>
      <c r="AP537" s="211">
        <v>0</v>
      </c>
      <c r="AQ537" s="211">
        <v>0</v>
      </c>
      <c r="AR537" s="211">
        <v>0</v>
      </c>
      <c r="AS537" s="211"/>
    </row>
    <row r="538" spans="1:45" s="148" customFormat="1" ht="36" customHeight="1" x14ac:dyDescent="0.25">
      <c r="A538" s="148">
        <v>1</v>
      </c>
      <c r="B538" s="143">
        <f>SUBTOTAL(103,$A$16:A538)</f>
        <v>460</v>
      </c>
      <c r="C538" s="144" t="s">
        <v>209</v>
      </c>
      <c r="D538" s="145">
        <v>1974</v>
      </c>
      <c r="E538" s="145"/>
      <c r="F538" s="146" t="s">
        <v>264</v>
      </c>
      <c r="G538" s="145">
        <v>2</v>
      </c>
      <c r="H538" s="145" t="s">
        <v>299</v>
      </c>
      <c r="I538" s="142">
        <v>749.6</v>
      </c>
      <c r="J538" s="142">
        <v>685.4</v>
      </c>
      <c r="K538" s="142">
        <v>685.4</v>
      </c>
      <c r="L538" s="165">
        <v>36</v>
      </c>
      <c r="M538" s="145" t="s">
        <v>262</v>
      </c>
      <c r="N538" s="145" t="s">
        <v>266</v>
      </c>
      <c r="O538" s="147" t="s">
        <v>328</v>
      </c>
      <c r="P538" s="142">
        <v>34177.35</v>
      </c>
      <c r="Q538" s="142">
        <v>0</v>
      </c>
      <c r="R538" s="142">
        <v>0</v>
      </c>
      <c r="S538" s="142">
        <f>P538-R538-Q538</f>
        <v>34177.35</v>
      </c>
      <c r="T538" s="142">
        <f t="shared" si="222"/>
        <v>45.594116862326572</v>
      </c>
      <c r="U538" s="142">
        <v>45.594116862326572</v>
      </c>
      <c r="V538" s="213">
        <f t="shared" si="231"/>
        <v>45.594116862326572</v>
      </c>
      <c r="W538" s="213">
        <f t="shared" si="229"/>
        <v>0</v>
      </c>
      <c r="X538" s="148" t="b">
        <f t="shared" si="230"/>
        <v>1</v>
      </c>
      <c r="Y538" s="211">
        <v>0</v>
      </c>
      <c r="Z538" s="211">
        <v>0</v>
      </c>
      <c r="AA538" s="211">
        <v>0</v>
      </c>
      <c r="AB538" s="211">
        <v>0</v>
      </c>
      <c r="AC538" s="211">
        <v>0</v>
      </c>
      <c r="AD538" s="211">
        <v>0</v>
      </c>
      <c r="AE538" s="211">
        <v>0</v>
      </c>
      <c r="AF538" s="214">
        <v>0</v>
      </c>
      <c r="AG538" s="211">
        <v>0</v>
      </c>
      <c r="AH538" s="211">
        <v>0</v>
      </c>
      <c r="AI538" s="211">
        <v>0</v>
      </c>
      <c r="AJ538" s="211">
        <v>0</v>
      </c>
      <c r="AK538" s="211">
        <v>0</v>
      </c>
      <c r="AL538" s="214">
        <v>0</v>
      </c>
      <c r="AM538" s="211">
        <v>0</v>
      </c>
      <c r="AN538" s="211">
        <v>0</v>
      </c>
      <c r="AO538" s="214">
        <v>0</v>
      </c>
      <c r="AP538" s="211">
        <v>0</v>
      </c>
      <c r="AQ538" s="211">
        <v>0</v>
      </c>
      <c r="AR538" s="211">
        <v>0</v>
      </c>
      <c r="AS538" s="211"/>
    </row>
    <row r="539" spans="1:45" s="148" customFormat="1" ht="36" customHeight="1" x14ac:dyDescent="0.25">
      <c r="B539" s="144" t="s">
        <v>835</v>
      </c>
      <c r="C539" s="144"/>
      <c r="D539" s="145" t="s">
        <v>862</v>
      </c>
      <c r="E539" s="145" t="s">
        <v>862</v>
      </c>
      <c r="F539" s="145" t="s">
        <v>862</v>
      </c>
      <c r="G539" s="145" t="s">
        <v>862</v>
      </c>
      <c r="H539" s="145" t="s">
        <v>862</v>
      </c>
      <c r="I539" s="149">
        <f>SUM(I540:I543)</f>
        <v>2975.2</v>
      </c>
      <c r="J539" s="149">
        <f>SUM(J540:J543)</f>
        <v>2622.3</v>
      </c>
      <c r="K539" s="149">
        <f>SUM(K540:K543)</f>
        <v>2622.3</v>
      </c>
      <c r="L539" s="210">
        <f>SUM(L540:L543)</f>
        <v>130</v>
      </c>
      <c r="M539" s="145" t="s">
        <v>862</v>
      </c>
      <c r="N539" s="145" t="s">
        <v>862</v>
      </c>
      <c r="O539" s="147" t="s">
        <v>862</v>
      </c>
      <c r="P539" s="142">
        <v>3506290.42</v>
      </c>
      <c r="Q539" s="142">
        <f>SUM(Q540:Q543)</f>
        <v>0</v>
      </c>
      <c r="R539" s="142">
        <f>SUM(R540:R543)</f>
        <v>0</v>
      </c>
      <c r="S539" s="142">
        <f>SUM(S540:S543)</f>
        <v>3506290.42</v>
      </c>
      <c r="T539" s="142">
        <f t="shared" si="222"/>
        <v>1178.5057878461953</v>
      </c>
      <c r="U539" s="142">
        <f>MAX(U540:U543)</f>
        <v>7099.2077045425294</v>
      </c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</row>
    <row r="540" spans="1:45" s="148" customFormat="1" ht="36" customHeight="1" x14ac:dyDescent="0.25">
      <c r="A540" s="148">
        <v>1</v>
      </c>
      <c r="B540" s="143">
        <f>SUBTOTAL(103,$A$16:A540)</f>
        <v>461</v>
      </c>
      <c r="C540" s="144" t="s">
        <v>217</v>
      </c>
      <c r="D540" s="145">
        <v>1971</v>
      </c>
      <c r="E540" s="145"/>
      <c r="F540" s="146" t="s">
        <v>264</v>
      </c>
      <c r="G540" s="145">
        <v>2</v>
      </c>
      <c r="H540" s="145" t="s">
        <v>299</v>
      </c>
      <c r="I540" s="142">
        <v>777.1</v>
      </c>
      <c r="J540" s="142">
        <v>718.2</v>
      </c>
      <c r="K540" s="142">
        <v>718.2</v>
      </c>
      <c r="L540" s="165">
        <v>38</v>
      </c>
      <c r="M540" s="145" t="s">
        <v>262</v>
      </c>
      <c r="N540" s="145" t="s">
        <v>266</v>
      </c>
      <c r="O540" s="147" t="s">
        <v>328</v>
      </c>
      <c r="P540" s="142">
        <v>2426341.25</v>
      </c>
      <c r="Q540" s="142">
        <v>0</v>
      </c>
      <c r="R540" s="142">
        <v>0</v>
      </c>
      <c r="S540" s="142">
        <f>P540-Q540-R540</f>
        <v>2426341.25</v>
      </c>
      <c r="T540" s="142">
        <f t="shared" si="222"/>
        <v>3122.3024707244886</v>
      </c>
      <c r="U540" s="142">
        <f>V540</f>
        <v>7099.2077045425294</v>
      </c>
      <c r="V540" s="213">
        <f t="shared" ref="V540:V542" si="232">Y540+Z540+AA540+AB540+AC540+AF540+AH540+AJ540+AL540+AN540+AO540+AP540+AQ540+AR540</f>
        <v>7099.2077045425294</v>
      </c>
      <c r="W540" s="213">
        <f t="shared" ref="W540:W543" si="233">V540-T540</f>
        <v>3976.9052338180409</v>
      </c>
      <c r="X540" s="148" t="b">
        <f t="shared" ref="X540:X543" si="234">V540=U540</f>
        <v>1</v>
      </c>
      <c r="Y540" s="211">
        <v>0</v>
      </c>
      <c r="Z540" s="211">
        <v>0</v>
      </c>
      <c r="AA540" s="211">
        <v>0</v>
      </c>
      <c r="AB540" s="211">
        <v>0</v>
      </c>
      <c r="AC540" s="211">
        <v>0</v>
      </c>
      <c r="AD540" s="211">
        <v>0</v>
      </c>
      <c r="AE540" s="211">
        <v>0</v>
      </c>
      <c r="AF540" s="214">
        <v>0</v>
      </c>
      <c r="AG540" s="211">
        <v>618.67999999999995</v>
      </c>
      <c r="AH540" s="214">
        <f>8917.04*AG540/I540</f>
        <v>7099.2077045425294</v>
      </c>
      <c r="AI540" s="211">
        <v>0</v>
      </c>
      <c r="AJ540" s="211">
        <v>0</v>
      </c>
      <c r="AK540" s="211">
        <v>0</v>
      </c>
      <c r="AL540" s="214">
        <v>0</v>
      </c>
      <c r="AM540" s="211">
        <v>0</v>
      </c>
      <c r="AN540" s="211">
        <v>0</v>
      </c>
      <c r="AO540" s="214">
        <v>0</v>
      </c>
      <c r="AP540" s="211">
        <v>0</v>
      </c>
      <c r="AQ540" s="211">
        <v>0</v>
      </c>
      <c r="AR540" s="211">
        <v>0</v>
      </c>
      <c r="AS540" s="211"/>
    </row>
    <row r="541" spans="1:45" s="148" customFormat="1" ht="36" customHeight="1" x14ac:dyDescent="0.25">
      <c r="A541" s="148">
        <v>1</v>
      </c>
      <c r="B541" s="143">
        <f>SUBTOTAL(103,$A$16:A541)</f>
        <v>462</v>
      </c>
      <c r="C541" s="144" t="s">
        <v>222</v>
      </c>
      <c r="D541" s="145">
        <v>1978</v>
      </c>
      <c r="E541" s="145"/>
      <c r="F541" s="146" t="s">
        <v>307</v>
      </c>
      <c r="G541" s="145">
        <v>3</v>
      </c>
      <c r="H541" s="145" t="s">
        <v>299</v>
      </c>
      <c r="I541" s="142">
        <v>1015.3</v>
      </c>
      <c r="J541" s="142">
        <v>929.3</v>
      </c>
      <c r="K541" s="142">
        <v>929.3</v>
      </c>
      <c r="L541" s="165">
        <v>37</v>
      </c>
      <c r="M541" s="145" t="s">
        <v>262</v>
      </c>
      <c r="N541" s="145" t="s">
        <v>266</v>
      </c>
      <c r="O541" s="147" t="s">
        <v>328</v>
      </c>
      <c r="P541" s="142">
        <v>112884.08</v>
      </c>
      <c r="Q541" s="142">
        <v>0</v>
      </c>
      <c r="R541" s="142">
        <v>0</v>
      </c>
      <c r="S541" s="142">
        <f>P541-Q541-R541</f>
        <v>112884.08</v>
      </c>
      <c r="T541" s="142">
        <f t="shared" si="222"/>
        <v>111.18298039988181</v>
      </c>
      <c r="U541" s="142">
        <v>111.18298039988181</v>
      </c>
      <c r="V541" s="213">
        <f>T541</f>
        <v>111.18298039988181</v>
      </c>
      <c r="W541" s="213">
        <f t="shared" si="233"/>
        <v>0</v>
      </c>
      <c r="X541" s="148" t="b">
        <f t="shared" si="234"/>
        <v>1</v>
      </c>
      <c r="Y541" s="211">
        <v>0</v>
      </c>
      <c r="Z541" s="211">
        <v>0</v>
      </c>
      <c r="AA541" s="211">
        <v>0</v>
      </c>
      <c r="AB541" s="211">
        <v>0</v>
      </c>
      <c r="AC541" s="211">
        <v>0</v>
      </c>
      <c r="AD541" s="211">
        <v>0</v>
      </c>
      <c r="AE541" s="211">
        <v>0</v>
      </c>
      <c r="AF541" s="214">
        <v>0</v>
      </c>
      <c r="AG541" s="211">
        <v>0</v>
      </c>
      <c r="AH541" s="211">
        <v>0</v>
      </c>
      <c r="AI541" s="211">
        <v>0</v>
      </c>
      <c r="AJ541" s="211">
        <v>0</v>
      </c>
      <c r="AK541" s="211">
        <v>0</v>
      </c>
      <c r="AL541" s="214">
        <v>0</v>
      </c>
      <c r="AM541" s="211">
        <v>0</v>
      </c>
      <c r="AN541" s="211">
        <v>0</v>
      </c>
      <c r="AO541" s="214">
        <v>0</v>
      </c>
      <c r="AP541" s="211">
        <v>0</v>
      </c>
      <c r="AQ541" s="211">
        <v>0</v>
      </c>
      <c r="AR541" s="211">
        <v>0</v>
      </c>
      <c r="AS541" s="211"/>
    </row>
    <row r="542" spans="1:45" s="148" customFormat="1" ht="36" customHeight="1" x14ac:dyDescent="0.25">
      <c r="A542" s="148">
        <v>1</v>
      </c>
      <c r="B542" s="143">
        <f>SUBTOTAL(103,$A$16:A542)</f>
        <v>463</v>
      </c>
      <c r="C542" s="144" t="s">
        <v>1059</v>
      </c>
      <c r="D542" s="145">
        <v>1938</v>
      </c>
      <c r="E542" s="145"/>
      <c r="F542" s="146" t="s">
        <v>326</v>
      </c>
      <c r="G542" s="145">
        <v>2</v>
      </c>
      <c r="H542" s="145" t="s">
        <v>300</v>
      </c>
      <c r="I542" s="142">
        <v>369.2</v>
      </c>
      <c r="J542" s="142">
        <v>222.5</v>
      </c>
      <c r="K542" s="142">
        <v>222.5</v>
      </c>
      <c r="L542" s="165">
        <v>16</v>
      </c>
      <c r="M542" s="145" t="s">
        <v>262</v>
      </c>
      <c r="N542" s="145" t="s">
        <v>263</v>
      </c>
      <c r="O542" s="147" t="s">
        <v>265</v>
      </c>
      <c r="P542" s="142">
        <v>930608.30999999994</v>
      </c>
      <c r="Q542" s="142">
        <v>0</v>
      </c>
      <c r="R542" s="142">
        <v>0</v>
      </c>
      <c r="S542" s="142">
        <f>P542-Q542-R542</f>
        <v>930608.30999999994</v>
      </c>
      <c r="T542" s="142">
        <f t="shared" si="222"/>
        <v>2520.6075568797401</v>
      </c>
      <c r="U542" s="142">
        <f>V542</f>
        <v>4622.755839653305</v>
      </c>
      <c r="V542" s="213">
        <f t="shared" si="232"/>
        <v>4622.755839653305</v>
      </c>
      <c r="W542" s="213">
        <f t="shared" si="233"/>
        <v>2102.1482827735649</v>
      </c>
      <c r="X542" s="148" t="b">
        <f t="shared" si="234"/>
        <v>1</v>
      </c>
      <c r="Y542" s="211">
        <v>0</v>
      </c>
      <c r="Z542" s="211">
        <v>0</v>
      </c>
      <c r="AA542" s="211">
        <v>0</v>
      </c>
      <c r="AB542" s="211">
        <v>0</v>
      </c>
      <c r="AC542" s="211">
        <v>0</v>
      </c>
      <c r="AD542" s="211">
        <v>0</v>
      </c>
      <c r="AE542" s="211">
        <v>0</v>
      </c>
      <c r="AF542" s="214">
        <v>0</v>
      </c>
      <c r="AG542" s="211">
        <v>191.4</v>
      </c>
      <c r="AH542" s="214">
        <f>8917.04*AG542/I542</f>
        <v>4622.755839653305</v>
      </c>
      <c r="AI542" s="211">
        <v>0</v>
      </c>
      <c r="AJ542" s="211">
        <v>0</v>
      </c>
      <c r="AK542" s="211">
        <v>0</v>
      </c>
      <c r="AL542" s="214">
        <v>0</v>
      </c>
      <c r="AM542" s="211">
        <v>0</v>
      </c>
      <c r="AN542" s="211">
        <v>0</v>
      </c>
      <c r="AO542" s="214">
        <v>0</v>
      </c>
      <c r="AP542" s="211">
        <v>0</v>
      </c>
      <c r="AQ542" s="211">
        <v>0</v>
      </c>
      <c r="AR542" s="211">
        <v>0</v>
      </c>
      <c r="AS542" s="211"/>
    </row>
    <row r="543" spans="1:45" s="148" customFormat="1" ht="36" customHeight="1" x14ac:dyDescent="0.25">
      <c r="A543" s="148">
        <v>1</v>
      </c>
      <c r="B543" s="143">
        <f>SUBTOTAL(103,$A$16:A543)</f>
        <v>464</v>
      </c>
      <c r="C543" s="144" t="s">
        <v>221</v>
      </c>
      <c r="D543" s="145">
        <v>1973</v>
      </c>
      <c r="E543" s="145"/>
      <c r="F543" s="146" t="s">
        <v>264</v>
      </c>
      <c r="G543" s="145">
        <v>2</v>
      </c>
      <c r="H543" s="145" t="s">
        <v>299</v>
      </c>
      <c r="I543" s="142">
        <v>813.6</v>
      </c>
      <c r="J543" s="142">
        <v>752.3</v>
      </c>
      <c r="K543" s="142">
        <v>752.3</v>
      </c>
      <c r="L543" s="165">
        <v>39</v>
      </c>
      <c r="M543" s="145" t="s">
        <v>262</v>
      </c>
      <c r="N543" s="145" t="s">
        <v>263</v>
      </c>
      <c r="O543" s="147" t="s">
        <v>265</v>
      </c>
      <c r="P543" s="142">
        <v>36456.78</v>
      </c>
      <c r="Q543" s="142">
        <v>0</v>
      </c>
      <c r="R543" s="142">
        <v>0</v>
      </c>
      <c r="S543" s="142">
        <f>P543-Q543-R543</f>
        <v>36456.78</v>
      </c>
      <c r="T543" s="142">
        <f t="shared" si="222"/>
        <v>44.809218289085543</v>
      </c>
      <c r="U543" s="142">
        <v>44.809218289085543</v>
      </c>
      <c r="V543" s="213">
        <f>T543</f>
        <v>44.809218289085543</v>
      </c>
      <c r="W543" s="213">
        <f t="shared" si="233"/>
        <v>0</v>
      </c>
      <c r="X543" s="148" t="b">
        <f t="shared" si="234"/>
        <v>1</v>
      </c>
      <c r="Y543" s="211">
        <v>0</v>
      </c>
      <c r="Z543" s="211">
        <v>0</v>
      </c>
      <c r="AA543" s="211">
        <v>0</v>
      </c>
      <c r="AB543" s="211">
        <v>0</v>
      </c>
      <c r="AC543" s="211">
        <v>0</v>
      </c>
      <c r="AD543" s="211">
        <v>0</v>
      </c>
      <c r="AE543" s="211">
        <v>0</v>
      </c>
      <c r="AF543" s="214">
        <v>0</v>
      </c>
      <c r="AG543" s="211">
        <v>0</v>
      </c>
      <c r="AH543" s="211">
        <v>0</v>
      </c>
      <c r="AI543" s="211">
        <v>0</v>
      </c>
      <c r="AJ543" s="211">
        <v>0</v>
      </c>
      <c r="AK543" s="211">
        <v>0</v>
      </c>
      <c r="AL543" s="214">
        <v>0</v>
      </c>
      <c r="AM543" s="211">
        <v>0</v>
      </c>
      <c r="AN543" s="211">
        <v>0</v>
      </c>
      <c r="AO543" s="214">
        <v>0</v>
      </c>
      <c r="AP543" s="211">
        <v>0</v>
      </c>
      <c r="AQ543" s="211">
        <v>0</v>
      </c>
      <c r="AR543" s="211">
        <v>0</v>
      </c>
      <c r="AS543" s="211"/>
    </row>
    <row r="544" spans="1:45" s="148" customFormat="1" ht="36" customHeight="1" x14ac:dyDescent="0.25">
      <c r="B544" s="144" t="s">
        <v>836</v>
      </c>
      <c r="C544" s="144"/>
      <c r="D544" s="145" t="s">
        <v>862</v>
      </c>
      <c r="E544" s="145" t="s">
        <v>862</v>
      </c>
      <c r="F544" s="145" t="s">
        <v>862</v>
      </c>
      <c r="G544" s="145" t="s">
        <v>862</v>
      </c>
      <c r="H544" s="145" t="s">
        <v>862</v>
      </c>
      <c r="I544" s="149">
        <f>SUM(I545:I546)</f>
        <v>1422.8</v>
      </c>
      <c r="J544" s="149">
        <f>SUM(J545:J546)</f>
        <v>1303.8000000000002</v>
      </c>
      <c r="K544" s="149">
        <f>SUM(K545:K546)</f>
        <v>1303.8000000000002</v>
      </c>
      <c r="L544" s="210">
        <f>SUM(L545:L546)</f>
        <v>64</v>
      </c>
      <c r="M544" s="145" t="s">
        <v>862</v>
      </c>
      <c r="N544" s="145" t="s">
        <v>862</v>
      </c>
      <c r="O544" s="147" t="s">
        <v>862</v>
      </c>
      <c r="P544" s="142">
        <v>735510.79</v>
      </c>
      <c r="Q544" s="142">
        <f>SUM(Q545:Q546)</f>
        <v>0</v>
      </c>
      <c r="R544" s="142">
        <f>SUM(R545:R546)</f>
        <v>0</v>
      </c>
      <c r="S544" s="142">
        <f>SUM(S545:S546)</f>
        <v>735510.79</v>
      </c>
      <c r="T544" s="142">
        <f t="shared" si="222"/>
        <v>516.94601490019681</v>
      </c>
      <c r="U544" s="142">
        <f>MAX(U545:U546)</f>
        <v>5142.0017938118508</v>
      </c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</row>
    <row r="545" spans="1:45" s="148" customFormat="1" ht="36" customHeight="1" x14ac:dyDescent="0.25">
      <c r="A545" s="148">
        <v>1</v>
      </c>
      <c r="B545" s="143">
        <f>SUBTOTAL(103,$A$16:A545)</f>
        <v>465</v>
      </c>
      <c r="C545" s="144" t="s">
        <v>1253</v>
      </c>
      <c r="D545" s="145">
        <v>1976</v>
      </c>
      <c r="E545" s="145"/>
      <c r="F545" s="146" t="s">
        <v>264</v>
      </c>
      <c r="G545" s="145">
        <v>2</v>
      </c>
      <c r="H545" s="145" t="s">
        <v>299</v>
      </c>
      <c r="I545" s="142">
        <v>798.3</v>
      </c>
      <c r="J545" s="142">
        <v>736.7</v>
      </c>
      <c r="K545" s="142">
        <v>736.7</v>
      </c>
      <c r="L545" s="165">
        <v>32</v>
      </c>
      <c r="M545" s="145" t="s">
        <v>262</v>
      </c>
      <c r="N545" s="145" t="s">
        <v>263</v>
      </c>
      <c r="O545" s="147" t="s">
        <v>265</v>
      </c>
      <c r="P545" s="142">
        <v>306059.67</v>
      </c>
      <c r="Q545" s="142">
        <v>0</v>
      </c>
      <c r="R545" s="142">
        <v>0</v>
      </c>
      <c r="S545" s="142">
        <f>P545-Q545-R545</f>
        <v>306059.67</v>
      </c>
      <c r="T545" s="142">
        <f t="shared" si="222"/>
        <v>383.38928974069898</v>
      </c>
      <c r="U545" s="142">
        <f>V545</f>
        <v>5142.0017938118508</v>
      </c>
      <c r="V545" s="213">
        <f t="shared" ref="V545:V546" si="235">Y545+Z545+AA545+AB545+AC545+AF545+AH545+AJ545+AL545+AN545+AO545+AP545+AQ545+AR545</f>
        <v>5142.0017938118508</v>
      </c>
      <c r="W545" s="213">
        <f t="shared" ref="W545:W546" si="236">V545-T545</f>
        <v>4758.6125040711522</v>
      </c>
      <c r="X545" s="148" t="b">
        <f t="shared" ref="X545:X546" si="237">V545=U545</f>
        <v>1</v>
      </c>
      <c r="Y545" s="211">
        <v>0</v>
      </c>
      <c r="Z545" s="211">
        <v>0</v>
      </c>
      <c r="AA545" s="211">
        <v>0</v>
      </c>
      <c r="AB545" s="211">
        <v>0</v>
      </c>
      <c r="AC545" s="211">
        <v>0</v>
      </c>
      <c r="AD545" s="211">
        <v>0</v>
      </c>
      <c r="AE545" s="211">
        <v>0</v>
      </c>
      <c r="AF545" s="214">
        <v>0</v>
      </c>
      <c r="AG545" s="211">
        <v>0</v>
      </c>
      <c r="AH545" s="211">
        <v>0</v>
      </c>
      <c r="AI545" s="211">
        <v>0</v>
      </c>
      <c r="AJ545" s="211">
        <v>0</v>
      </c>
      <c r="AK545" s="211">
        <v>582.4</v>
      </c>
      <c r="AL545" s="214">
        <f>7048.18*AK545/I545</f>
        <v>5142.0017938118508</v>
      </c>
      <c r="AM545" s="211">
        <v>0</v>
      </c>
      <c r="AN545" s="211">
        <v>0</v>
      </c>
      <c r="AO545" s="214">
        <v>0</v>
      </c>
      <c r="AP545" s="211">
        <v>0</v>
      </c>
      <c r="AQ545" s="211">
        <v>0</v>
      </c>
      <c r="AR545" s="211">
        <v>0</v>
      </c>
      <c r="AS545" s="211"/>
    </row>
    <row r="546" spans="1:45" s="148" customFormat="1" ht="36" customHeight="1" x14ac:dyDescent="0.25">
      <c r="A546" s="148">
        <v>1</v>
      </c>
      <c r="B546" s="143">
        <f>SUBTOTAL(103,$A$16:A546)</f>
        <v>466</v>
      </c>
      <c r="C546" s="144" t="s">
        <v>1254</v>
      </c>
      <c r="D546" s="145">
        <v>1986</v>
      </c>
      <c r="E546" s="145"/>
      <c r="F546" s="146" t="s">
        <v>314</v>
      </c>
      <c r="G546" s="145">
        <v>2</v>
      </c>
      <c r="H546" s="145" t="s">
        <v>299</v>
      </c>
      <c r="I546" s="142">
        <v>624.5</v>
      </c>
      <c r="J546" s="142">
        <v>567.1</v>
      </c>
      <c r="K546" s="142">
        <v>567.1</v>
      </c>
      <c r="L546" s="165">
        <v>32</v>
      </c>
      <c r="M546" s="145" t="s">
        <v>262</v>
      </c>
      <c r="N546" s="145" t="s">
        <v>263</v>
      </c>
      <c r="O546" s="147" t="s">
        <v>265</v>
      </c>
      <c r="P546" s="142">
        <v>429451.12</v>
      </c>
      <c r="Q546" s="142">
        <v>0</v>
      </c>
      <c r="R546" s="142">
        <v>0</v>
      </c>
      <c r="S546" s="142">
        <f>P546-Q546-R546</f>
        <v>429451.12</v>
      </c>
      <c r="T546" s="142">
        <f t="shared" si="222"/>
        <v>687.67192954363486</v>
      </c>
      <c r="U546" s="142">
        <v>3738.4767846277018</v>
      </c>
      <c r="V546" s="213">
        <f t="shared" si="235"/>
        <v>3738.4767846277018</v>
      </c>
      <c r="W546" s="213">
        <f t="shared" si="236"/>
        <v>3050.8048550840667</v>
      </c>
      <c r="X546" s="148" t="b">
        <f t="shared" si="237"/>
        <v>1</v>
      </c>
      <c r="Y546" s="211">
        <v>0</v>
      </c>
      <c r="Z546" s="211">
        <v>0</v>
      </c>
      <c r="AA546" s="211">
        <v>0</v>
      </c>
      <c r="AB546" s="211">
        <v>0</v>
      </c>
      <c r="AC546" s="211">
        <v>0</v>
      </c>
      <c r="AD546" s="211">
        <v>0</v>
      </c>
      <c r="AE546" s="211">
        <v>0</v>
      </c>
      <c r="AF546" s="214">
        <v>0</v>
      </c>
      <c r="AG546" s="211">
        <v>0</v>
      </c>
      <c r="AH546" s="211">
        <v>0</v>
      </c>
      <c r="AI546" s="211">
        <v>263.2</v>
      </c>
      <c r="AJ546" s="214">
        <f>8870.36*AI546/I546</f>
        <v>3738.4767846277018</v>
      </c>
      <c r="AK546" s="211">
        <v>0</v>
      </c>
      <c r="AL546" s="214">
        <v>0</v>
      </c>
      <c r="AM546" s="211">
        <v>0</v>
      </c>
      <c r="AN546" s="211">
        <v>0</v>
      </c>
      <c r="AO546" s="214">
        <v>0</v>
      </c>
      <c r="AP546" s="211">
        <v>0</v>
      </c>
      <c r="AQ546" s="211">
        <v>0</v>
      </c>
      <c r="AR546" s="211">
        <v>0</v>
      </c>
      <c r="AS546" s="211"/>
    </row>
    <row r="547" spans="1:45" s="148" customFormat="1" ht="36" customHeight="1" x14ac:dyDescent="0.25">
      <c r="B547" s="144" t="s">
        <v>837</v>
      </c>
      <c r="C547" s="144"/>
      <c r="D547" s="145" t="s">
        <v>862</v>
      </c>
      <c r="E547" s="145" t="s">
        <v>862</v>
      </c>
      <c r="F547" s="145" t="s">
        <v>862</v>
      </c>
      <c r="G547" s="145" t="s">
        <v>862</v>
      </c>
      <c r="H547" s="145" t="s">
        <v>862</v>
      </c>
      <c r="I547" s="149">
        <f>SUM(I548:I549)</f>
        <v>1109.3</v>
      </c>
      <c r="J547" s="149">
        <f>SUM(J548:J549)</f>
        <v>1034.5999999999999</v>
      </c>
      <c r="K547" s="149">
        <f>SUM(K548:K549)</f>
        <v>1034.5999999999999</v>
      </c>
      <c r="L547" s="210">
        <f>SUM(L548:L549)</f>
        <v>49</v>
      </c>
      <c r="M547" s="145" t="s">
        <v>862</v>
      </c>
      <c r="N547" s="145" t="s">
        <v>862</v>
      </c>
      <c r="O547" s="147" t="s">
        <v>862</v>
      </c>
      <c r="P547" s="142">
        <v>1268994.68</v>
      </c>
      <c r="Q547" s="142">
        <f>SUM(Q548:Q549)</f>
        <v>0</v>
      </c>
      <c r="R547" s="142">
        <f>SUM(R548:R549)</f>
        <v>0</v>
      </c>
      <c r="S547" s="142">
        <f>SUM(S548:S549)</f>
        <v>1268994.68</v>
      </c>
      <c r="T547" s="142">
        <f t="shared" si="222"/>
        <v>1143.9598665825295</v>
      </c>
      <c r="U547" s="142">
        <f>MAX(U548:U549)</f>
        <v>8343.9221172022699</v>
      </c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</row>
    <row r="548" spans="1:45" s="148" customFormat="1" ht="36" customHeight="1" x14ac:dyDescent="0.25">
      <c r="A548" s="148">
        <v>1</v>
      </c>
      <c r="B548" s="143">
        <f>SUBTOTAL(103,$A$16:A548)</f>
        <v>467</v>
      </c>
      <c r="C548" s="144" t="s">
        <v>219</v>
      </c>
      <c r="D548" s="145">
        <v>1966</v>
      </c>
      <c r="E548" s="145"/>
      <c r="F548" s="146" t="s">
        <v>264</v>
      </c>
      <c r="G548" s="145">
        <v>2</v>
      </c>
      <c r="H548" s="145" t="s">
        <v>300</v>
      </c>
      <c r="I548" s="142">
        <v>317.39999999999998</v>
      </c>
      <c r="J548" s="142">
        <v>297.7</v>
      </c>
      <c r="K548" s="142">
        <v>297.7</v>
      </c>
      <c r="L548" s="165">
        <v>22</v>
      </c>
      <c r="M548" s="145" t="s">
        <v>262</v>
      </c>
      <c r="N548" s="145" t="s">
        <v>263</v>
      </c>
      <c r="O548" s="147" t="s">
        <v>265</v>
      </c>
      <c r="P548" s="142">
        <v>1233277.05</v>
      </c>
      <c r="Q548" s="142">
        <v>0</v>
      </c>
      <c r="R548" s="142">
        <v>0</v>
      </c>
      <c r="S548" s="142">
        <f>P548-Q548-R548</f>
        <v>1233277.05</v>
      </c>
      <c r="T548" s="142">
        <f t="shared" si="222"/>
        <v>3885.5609640831763</v>
      </c>
      <c r="U548" s="142">
        <f>V548</f>
        <v>8343.9221172022699</v>
      </c>
      <c r="V548" s="213">
        <f t="shared" ref="V548" si="238">Y548+Z548+AA548+AB548+AC548+AF548+AH548+AJ548+AL548+AN548+AO548+AP548+AQ548+AR548</f>
        <v>8343.9221172022699</v>
      </c>
      <c r="W548" s="213">
        <f t="shared" ref="W548:W549" si="239">V548-T548</f>
        <v>4458.3611531190936</v>
      </c>
      <c r="X548" s="148" t="b">
        <f t="shared" ref="X548:X549" si="240">V548=U548</f>
        <v>1</v>
      </c>
      <c r="Y548" s="211">
        <v>0</v>
      </c>
      <c r="Z548" s="211">
        <v>0</v>
      </c>
      <c r="AA548" s="211">
        <v>0</v>
      </c>
      <c r="AB548" s="211">
        <v>0</v>
      </c>
      <c r="AC548" s="211">
        <v>0</v>
      </c>
      <c r="AD548" s="211">
        <v>0</v>
      </c>
      <c r="AE548" s="211">
        <v>0</v>
      </c>
      <c r="AF548" s="214">
        <v>0</v>
      </c>
      <c r="AG548" s="211">
        <v>297</v>
      </c>
      <c r="AH548" s="214">
        <f>8917.04*AG548/I548</f>
        <v>8343.9221172022699</v>
      </c>
      <c r="AI548" s="211">
        <v>0</v>
      </c>
      <c r="AJ548" s="211">
        <v>0</v>
      </c>
      <c r="AK548" s="211">
        <v>0</v>
      </c>
      <c r="AL548" s="214">
        <v>0</v>
      </c>
      <c r="AM548" s="211">
        <v>0</v>
      </c>
      <c r="AN548" s="211">
        <v>0</v>
      </c>
      <c r="AO548" s="214">
        <v>0</v>
      </c>
      <c r="AP548" s="211">
        <v>0</v>
      </c>
      <c r="AQ548" s="211">
        <v>0</v>
      </c>
      <c r="AR548" s="211">
        <v>0</v>
      </c>
      <c r="AS548" s="211"/>
    </row>
    <row r="549" spans="1:45" s="148" customFormat="1" ht="36" customHeight="1" x14ac:dyDescent="0.25">
      <c r="A549" s="148">
        <v>1</v>
      </c>
      <c r="B549" s="143">
        <f>SUBTOTAL(103,$A$16:A549)</f>
        <v>468</v>
      </c>
      <c r="C549" s="144" t="s">
        <v>215</v>
      </c>
      <c r="D549" s="145">
        <v>1979</v>
      </c>
      <c r="E549" s="145"/>
      <c r="F549" s="146" t="s">
        <v>264</v>
      </c>
      <c r="G549" s="145">
        <v>2</v>
      </c>
      <c r="H549" s="145" t="s">
        <v>299</v>
      </c>
      <c r="I549" s="142">
        <v>791.9</v>
      </c>
      <c r="J549" s="142">
        <v>736.9</v>
      </c>
      <c r="K549" s="142">
        <v>736.9</v>
      </c>
      <c r="L549" s="165">
        <v>27</v>
      </c>
      <c r="M549" s="145" t="s">
        <v>262</v>
      </c>
      <c r="N549" s="145" t="s">
        <v>263</v>
      </c>
      <c r="O549" s="147" t="s">
        <v>265</v>
      </c>
      <c r="P549" s="142">
        <v>35717.629999999997</v>
      </c>
      <c r="Q549" s="142">
        <v>0</v>
      </c>
      <c r="R549" s="142">
        <v>0</v>
      </c>
      <c r="S549" s="142">
        <f>P549-Q549-R549</f>
        <v>35717.629999999997</v>
      </c>
      <c r="T549" s="142">
        <f t="shared" si="222"/>
        <v>45.103712589973476</v>
      </c>
      <c r="U549" s="142">
        <v>45.103712589973476</v>
      </c>
      <c r="V549" s="213">
        <f>T549</f>
        <v>45.103712589973476</v>
      </c>
      <c r="W549" s="213">
        <f t="shared" si="239"/>
        <v>0</v>
      </c>
      <c r="X549" s="148" t="b">
        <f t="shared" si="240"/>
        <v>1</v>
      </c>
      <c r="Y549" s="211">
        <v>0</v>
      </c>
      <c r="Z549" s="211">
        <v>0</v>
      </c>
      <c r="AA549" s="211">
        <v>0</v>
      </c>
      <c r="AB549" s="211">
        <v>0</v>
      </c>
      <c r="AC549" s="211">
        <v>0</v>
      </c>
      <c r="AD549" s="211">
        <v>0</v>
      </c>
      <c r="AE549" s="211">
        <v>0</v>
      </c>
      <c r="AF549" s="214">
        <v>0</v>
      </c>
      <c r="AG549" s="211">
        <v>0</v>
      </c>
      <c r="AH549" s="211">
        <v>0</v>
      </c>
      <c r="AI549" s="211">
        <v>0</v>
      </c>
      <c r="AJ549" s="211">
        <v>0</v>
      </c>
      <c r="AK549" s="211">
        <v>0</v>
      </c>
      <c r="AL549" s="214">
        <v>0</v>
      </c>
      <c r="AM549" s="211">
        <v>0</v>
      </c>
      <c r="AN549" s="211">
        <v>0</v>
      </c>
      <c r="AO549" s="214">
        <v>0</v>
      </c>
      <c r="AP549" s="211">
        <v>0</v>
      </c>
      <c r="AQ549" s="211">
        <v>0</v>
      </c>
      <c r="AR549" s="211">
        <v>0</v>
      </c>
      <c r="AS549" s="211"/>
    </row>
    <row r="550" spans="1:45" s="148" customFormat="1" ht="36" customHeight="1" x14ac:dyDescent="0.25">
      <c r="B550" s="144" t="s">
        <v>726</v>
      </c>
      <c r="C550" s="144"/>
      <c r="D550" s="145" t="s">
        <v>862</v>
      </c>
      <c r="E550" s="145" t="s">
        <v>862</v>
      </c>
      <c r="F550" s="145" t="s">
        <v>862</v>
      </c>
      <c r="G550" s="145" t="s">
        <v>862</v>
      </c>
      <c r="H550" s="145" t="s">
        <v>862</v>
      </c>
      <c r="I550" s="149">
        <f>I551+I639+I667+I711+I767+I784+I804+I811+I815+I820+I822+I825+I827+I830+I845+I852+I857+I861+I863+I867+I869+I871+I874+I889+I893+I896+I899+I902+I911+I915+I917+I923+I925+I927+I931+I940+I937+I942+I951+I957+I962+I964+I969+I973+I978+I986+I990+I992+I996+I998+I1006+I1010+I1017+I1023+I1008+I855+I886+I955+I967+I994+I921+I859+I865+I949+I960+I1021+I1004</f>
        <v>1278440.3800000004</v>
      </c>
      <c r="J550" s="149">
        <f>J551+J639+J667+J711+J767+J784+J804+J811+J815+J820+J822+J825+J827+J830+J845+J852+J857+J861+J863+J867+J869+J871+J874+J889+J893+J896+J899+J902+J911+J915+J917+J923+J925+J927+J931+J940+J937+J942+J951+J957+J962+J964+J969+J973+J978+J986+J990+J992+J996+J998+J1006+J1010+J1017+J1023+J1008+J855+J886+J955+J967+J994+J921+J859+J865+J949+J960+J1021+J1004</f>
        <v>1108224.0599999998</v>
      </c>
      <c r="K550" s="149">
        <f>K551+K639+K667+K711+K767+K784+K804+K811+K815+K820+K822+K825+K827+K830+K845+K852+K857+K861+K863+K867+K869+K871+K874+K889+K893+K896+K899+K902+K911+K915+K917+K923+K925+K927+K931+K940+K937+K942+K951+K957+K962+K964+K969+K973+K978+K986+K990+K992+K996+K998+K1006+K1010+K1017+K1023+K1008+K855+K886+K955+K967+K994+K921+K859+K865+K949+K960+K1021+K1004</f>
        <v>973654.68999999971</v>
      </c>
      <c r="L550" s="210">
        <f>L551+L639+L667+L711+L767+L784+L804+L811+L815+L820+L822+L825+L827+L830+L845+L852+L857+L861+L863+L867+L869+L871+L874+L889+L893+L896+L899+L902+L911+L915+L917+L923+L925+L927+L931+L940+L937+L942+L951+L957+L962+L964+L969+L973+L978+L986+L990+L992+L996+L998+L1006+L1010+L1017+L1023+L1008+L855+L886+L955+L967+L994+L921+L859+L865+L949+L960+L1021+L1004</f>
        <v>36447</v>
      </c>
      <c r="M550" s="145" t="s">
        <v>862</v>
      </c>
      <c r="N550" s="145" t="s">
        <v>862</v>
      </c>
      <c r="O550" s="147" t="s">
        <v>862</v>
      </c>
      <c r="P550" s="149">
        <v>1180076428.51</v>
      </c>
      <c r="Q550" s="149">
        <f>Q551+Q639+Q667+Q711+Q767+Q784+Q804+Q811+Q815+Q820+Q822+Q825+Q827+Q830+Q845+Q852+Q857+Q861+Q863+Q867+Q869+Q871+Q874+Q889+Q893+Q896+Q899+Q902+Q911+Q915+Q917+Q923+Q925+Q927+Q931+Q940+Q937+Q942+Q951+Q957+Q962+Q964+Q969+Q973+Q978+Q986+Q990+Q992+Q996+Q998+Q1006+Q1010+Q1017+Q1023+Q1008+Q855+Q886+Q955+Q967+Q994+Q921+Q859+Q865+Q949+Q960+Q1021+Q1004</f>
        <v>162877744</v>
      </c>
      <c r="R550" s="149">
        <f>R551+R639+R667+R711+R767+R784+R804+R811+R815+R820+R822+R825+R827+R830+R845+R852+R857+R861+R863+R867+R869+R871+R874+R889+R893+R896+R899+R902+R911+R915+R917+R923+R925+R927+R931+R940+R937+R942+R951+R957+R962+R964+R969+R973+R978+R986+R990+R992+R996+R998+R1006+R1010+R1017+R1023+R1008+R855+R886+R955+R967+R994+R921+R859+R865+R949+R960+R1021+R1004</f>
        <v>0</v>
      </c>
      <c r="S550" s="149">
        <f>S551+S639+S667+S711+S767+S784+S804+S811+S815+S820+S822+S825+S827+S830+S845+S852+S857+S861+S863+S867+S869+S871+S874+S889+S893+S896+S899+S902+S911+S915+S917+S923+S925+S927+S931+S940+S937+S942+S951+S957+S962+S964+S969+S973+S978+S986+S990+S992+S996+S998+S1006+S1010+S1017+S1023+S1008+S855+S886+S955+S967+S994+S921+S859+S865+S949+S960+S1021+S1004</f>
        <v>1017198684.5099999</v>
      </c>
      <c r="T550" s="142">
        <f t="shared" si="222"/>
        <v>923.05941440147535</v>
      </c>
      <c r="U550" s="142">
        <f>MAX(U551:U1024)</f>
        <v>10058.702763677386</v>
      </c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</row>
    <row r="551" spans="1:45" s="148" customFormat="1" ht="36" customHeight="1" x14ac:dyDescent="0.25">
      <c r="B551" s="144" t="s">
        <v>1058</v>
      </c>
      <c r="C551" s="215"/>
      <c r="D551" s="145" t="s">
        <v>862</v>
      </c>
      <c r="E551" s="145" t="s">
        <v>862</v>
      </c>
      <c r="F551" s="145" t="s">
        <v>862</v>
      </c>
      <c r="G551" s="145" t="s">
        <v>862</v>
      </c>
      <c r="H551" s="145" t="s">
        <v>862</v>
      </c>
      <c r="I551" s="149">
        <f>SUM(I552:I638)</f>
        <v>273362.17999999993</v>
      </c>
      <c r="J551" s="149">
        <f>SUM(J552:J638)</f>
        <v>221454.15999999997</v>
      </c>
      <c r="K551" s="149">
        <f>SUM(K552:K638)</f>
        <v>205589.86000000002</v>
      </c>
      <c r="L551" s="210">
        <f>SUM(L552:L638)</f>
        <v>10369</v>
      </c>
      <c r="M551" s="145" t="s">
        <v>862</v>
      </c>
      <c r="N551" s="145" t="s">
        <v>862</v>
      </c>
      <c r="O551" s="147" t="s">
        <v>862</v>
      </c>
      <c r="P551" s="149">
        <v>169044313.67999998</v>
      </c>
      <c r="Q551" s="149">
        <f>SUM(Q552:Q638)</f>
        <v>8711392</v>
      </c>
      <c r="R551" s="149">
        <f>SUM(R552:R638)</f>
        <v>0</v>
      </c>
      <c r="S551" s="149">
        <f>SUM(S552:S638)</f>
        <v>160332921.67999998</v>
      </c>
      <c r="T551" s="142">
        <f t="shared" si="222"/>
        <v>618.38954342550244</v>
      </c>
      <c r="U551" s="142">
        <f>MAX(U552:U638)</f>
        <v>9301.0625345147328</v>
      </c>
      <c r="W551" s="220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</row>
    <row r="552" spans="1:45" s="148" customFormat="1" ht="36" customHeight="1" x14ac:dyDescent="0.25">
      <c r="A552" s="148">
        <v>1</v>
      </c>
      <c r="B552" s="143">
        <f>SUBTOTAL(103,$A$552:A552)</f>
        <v>1</v>
      </c>
      <c r="C552" s="144" t="s">
        <v>518</v>
      </c>
      <c r="D552" s="145" t="s">
        <v>348</v>
      </c>
      <c r="E552" s="145"/>
      <c r="F552" s="146" t="s">
        <v>307</v>
      </c>
      <c r="G552" s="145" t="s">
        <v>347</v>
      </c>
      <c r="H552" s="145" t="s">
        <v>304</v>
      </c>
      <c r="I552" s="149">
        <v>3788.4</v>
      </c>
      <c r="J552" s="149">
        <v>3520.9</v>
      </c>
      <c r="K552" s="149">
        <v>3520.9</v>
      </c>
      <c r="L552" s="165">
        <v>100</v>
      </c>
      <c r="M552" s="145" t="s">
        <v>262</v>
      </c>
      <c r="N552" s="145" t="s">
        <v>266</v>
      </c>
      <c r="O552" s="147" t="s">
        <v>1042</v>
      </c>
      <c r="P552" s="142">
        <v>4537146.4799999995</v>
      </c>
      <c r="Q552" s="142">
        <v>0</v>
      </c>
      <c r="R552" s="142">
        <v>0</v>
      </c>
      <c r="S552" s="142">
        <f t="shared" ref="S552:S597" si="241">P552-Q552-R552</f>
        <v>4537146.4799999995</v>
      </c>
      <c r="T552" s="142">
        <f t="shared" si="222"/>
        <v>1197.6418751979727</v>
      </c>
      <c r="U552" s="142">
        <v>2259.6236933797909</v>
      </c>
      <c r="V552" s="213">
        <f t="shared" ref="V552:V614" si="242">Y552+Z552+AA552+AB552+AC552+AF552+AH552+AJ552+AL552+AN552+AO552+AP552+AQ552+AR552</f>
        <v>2259.6236933797909</v>
      </c>
      <c r="W552" s="213">
        <f t="shared" ref="W552:W615" si="243">V552-T552</f>
        <v>1061.9818181818182</v>
      </c>
      <c r="X552" s="148" t="b">
        <f t="shared" ref="X552:X615" si="244">V552=U552</f>
        <v>1</v>
      </c>
      <c r="Y552" s="211">
        <v>0</v>
      </c>
      <c r="Z552" s="211">
        <v>0</v>
      </c>
      <c r="AA552" s="211">
        <v>0</v>
      </c>
      <c r="AB552" s="211">
        <v>0</v>
      </c>
      <c r="AC552" s="211">
        <v>0</v>
      </c>
      <c r="AD552" s="211">
        <v>0</v>
      </c>
      <c r="AE552" s="211">
        <v>0</v>
      </c>
      <c r="AF552" s="214">
        <v>0</v>
      </c>
      <c r="AG552" s="211">
        <v>960</v>
      </c>
      <c r="AH552" s="214">
        <f>8917.04*AG552/I552</f>
        <v>2259.6236933797909</v>
      </c>
      <c r="AI552" s="211">
        <v>0</v>
      </c>
      <c r="AJ552" s="211">
        <v>0</v>
      </c>
      <c r="AK552" s="211">
        <v>0</v>
      </c>
      <c r="AL552" s="214">
        <v>0</v>
      </c>
      <c r="AM552" s="211">
        <v>0</v>
      </c>
      <c r="AN552" s="211">
        <v>0</v>
      </c>
      <c r="AO552" s="214">
        <v>0</v>
      </c>
      <c r="AP552" s="211">
        <v>0</v>
      </c>
      <c r="AQ552" s="211">
        <v>0</v>
      </c>
      <c r="AR552" s="211">
        <v>0</v>
      </c>
      <c r="AS552" s="211"/>
    </row>
    <row r="553" spans="1:45" s="148" customFormat="1" ht="36" customHeight="1" x14ac:dyDescent="0.25">
      <c r="A553" s="148">
        <v>1</v>
      </c>
      <c r="B553" s="143">
        <f>SUBTOTAL(103,$A$552:A553)</f>
        <v>2</v>
      </c>
      <c r="C553" s="144" t="s">
        <v>519</v>
      </c>
      <c r="D553" s="145" t="s">
        <v>310</v>
      </c>
      <c r="E553" s="145"/>
      <c r="F553" s="146" t="s">
        <v>307</v>
      </c>
      <c r="G553" s="145" t="s">
        <v>347</v>
      </c>
      <c r="H553" s="145" t="s">
        <v>304</v>
      </c>
      <c r="I553" s="149">
        <v>3837.6</v>
      </c>
      <c r="J553" s="149">
        <v>3516.3</v>
      </c>
      <c r="K553" s="149">
        <v>3516.3</v>
      </c>
      <c r="L553" s="165">
        <v>162</v>
      </c>
      <c r="M553" s="145" t="s">
        <v>262</v>
      </c>
      <c r="N553" s="145" t="s">
        <v>266</v>
      </c>
      <c r="O553" s="147" t="s">
        <v>1042</v>
      </c>
      <c r="P553" s="142">
        <v>4537152.93</v>
      </c>
      <c r="Q553" s="142">
        <v>0</v>
      </c>
      <c r="R553" s="142">
        <v>0</v>
      </c>
      <c r="S553" s="142">
        <f t="shared" si="241"/>
        <v>4537152.93</v>
      </c>
      <c r="T553" s="142">
        <f t="shared" si="222"/>
        <v>1182.2891729205753</v>
      </c>
      <c r="U553" s="142">
        <v>2230.654158849281</v>
      </c>
      <c r="V553" s="213">
        <f t="shared" si="242"/>
        <v>2230.654158849281</v>
      </c>
      <c r="W553" s="213">
        <f t="shared" si="243"/>
        <v>1048.3649859287057</v>
      </c>
      <c r="X553" s="148" t="b">
        <f t="shared" si="244"/>
        <v>1</v>
      </c>
      <c r="Y553" s="211">
        <v>0</v>
      </c>
      <c r="Z553" s="211">
        <v>0</v>
      </c>
      <c r="AA553" s="211">
        <v>0</v>
      </c>
      <c r="AB553" s="211">
        <v>0</v>
      </c>
      <c r="AC553" s="211">
        <v>0</v>
      </c>
      <c r="AD553" s="211">
        <v>0</v>
      </c>
      <c r="AE553" s="211">
        <v>0</v>
      </c>
      <c r="AF553" s="214">
        <v>0</v>
      </c>
      <c r="AG553" s="211">
        <v>960</v>
      </c>
      <c r="AH553" s="214">
        <f>8917.04*AG553/I553</f>
        <v>2230.654158849281</v>
      </c>
      <c r="AI553" s="211">
        <v>0</v>
      </c>
      <c r="AJ553" s="211">
        <v>0</v>
      </c>
      <c r="AK553" s="211">
        <v>0</v>
      </c>
      <c r="AL553" s="214">
        <v>0</v>
      </c>
      <c r="AM553" s="211">
        <v>0</v>
      </c>
      <c r="AN553" s="211">
        <v>0</v>
      </c>
      <c r="AO553" s="214">
        <v>0</v>
      </c>
      <c r="AP553" s="211">
        <v>0</v>
      </c>
      <c r="AQ553" s="211">
        <v>0</v>
      </c>
      <c r="AR553" s="211">
        <v>0</v>
      </c>
      <c r="AS553" s="211"/>
    </row>
    <row r="554" spans="1:45" s="148" customFormat="1" ht="36" customHeight="1" x14ac:dyDescent="0.25">
      <c r="A554" s="148">
        <v>1</v>
      </c>
      <c r="B554" s="143">
        <f>SUBTOTAL(103,$A$552:A554)</f>
        <v>3</v>
      </c>
      <c r="C554" s="144" t="s">
        <v>520</v>
      </c>
      <c r="D554" s="145" t="s">
        <v>306</v>
      </c>
      <c r="E554" s="145"/>
      <c r="F554" s="146" t="s">
        <v>307</v>
      </c>
      <c r="G554" s="145" t="s">
        <v>347</v>
      </c>
      <c r="H554" s="145" t="s">
        <v>308</v>
      </c>
      <c r="I554" s="149">
        <v>2494.5</v>
      </c>
      <c r="J554" s="149">
        <v>2290.6</v>
      </c>
      <c r="K554" s="149">
        <v>2290.6</v>
      </c>
      <c r="L554" s="165">
        <v>117</v>
      </c>
      <c r="M554" s="145" t="s">
        <v>262</v>
      </c>
      <c r="N554" s="145" t="s">
        <v>266</v>
      </c>
      <c r="O554" s="147" t="s">
        <v>1043</v>
      </c>
      <c r="P554" s="142">
        <v>1630479.8800000001</v>
      </c>
      <c r="Q554" s="142">
        <v>0</v>
      </c>
      <c r="R554" s="142">
        <v>0</v>
      </c>
      <c r="S554" s="142">
        <f t="shared" si="241"/>
        <v>1630479.8800000001</v>
      </c>
      <c r="T554" s="142">
        <f t="shared" si="222"/>
        <v>653.62993786329935</v>
      </c>
      <c r="U554" s="142">
        <v>1976.7982040489076</v>
      </c>
      <c r="V554" s="213">
        <f t="shared" si="242"/>
        <v>1976.7982040489076</v>
      </c>
      <c r="W554" s="213">
        <f t="shared" si="243"/>
        <v>1323.1682661856082</v>
      </c>
      <c r="X554" s="148" t="b">
        <f t="shared" si="244"/>
        <v>1</v>
      </c>
      <c r="Y554" s="211">
        <v>0</v>
      </c>
      <c r="Z554" s="211">
        <v>0</v>
      </c>
      <c r="AA554" s="211">
        <v>0</v>
      </c>
      <c r="AB554" s="211">
        <v>0</v>
      </c>
      <c r="AC554" s="211">
        <v>0</v>
      </c>
      <c r="AD554" s="211">
        <v>0</v>
      </c>
      <c r="AE554" s="211">
        <v>0</v>
      </c>
      <c r="AF554" s="214">
        <v>0</v>
      </c>
      <c r="AG554" s="211">
        <v>553</v>
      </c>
      <c r="AH554" s="214">
        <f>8917.04*AG554/I554</f>
        <v>1976.7982040489076</v>
      </c>
      <c r="AI554" s="211">
        <v>0</v>
      </c>
      <c r="AJ554" s="211">
        <v>0</v>
      </c>
      <c r="AK554" s="211">
        <v>0</v>
      </c>
      <c r="AL554" s="214">
        <v>0</v>
      </c>
      <c r="AM554" s="211">
        <v>0</v>
      </c>
      <c r="AN554" s="211">
        <v>0</v>
      </c>
      <c r="AO554" s="214">
        <v>0</v>
      </c>
      <c r="AP554" s="211">
        <v>0</v>
      </c>
      <c r="AQ554" s="211">
        <v>0</v>
      </c>
      <c r="AR554" s="211">
        <v>0</v>
      </c>
      <c r="AS554" s="211"/>
    </row>
    <row r="555" spans="1:45" s="148" customFormat="1" ht="36" customHeight="1" x14ac:dyDescent="0.25">
      <c r="A555" s="148">
        <v>1</v>
      </c>
      <c r="B555" s="143">
        <f>SUBTOTAL(103,$A$552:A555)</f>
        <v>4</v>
      </c>
      <c r="C555" s="144" t="s">
        <v>524</v>
      </c>
      <c r="D555" s="145" t="s">
        <v>350</v>
      </c>
      <c r="E555" s="145"/>
      <c r="F555" s="146" t="s">
        <v>264</v>
      </c>
      <c r="G555" s="145" t="s">
        <v>308</v>
      </c>
      <c r="H555" s="145" t="s">
        <v>299</v>
      </c>
      <c r="I555" s="149">
        <v>944.2</v>
      </c>
      <c r="J555" s="149">
        <v>863.6</v>
      </c>
      <c r="K555" s="149">
        <v>863.6</v>
      </c>
      <c r="L555" s="165">
        <v>47</v>
      </c>
      <c r="M555" s="145" t="s">
        <v>262</v>
      </c>
      <c r="N555" s="145" t="s">
        <v>266</v>
      </c>
      <c r="O555" s="147" t="s">
        <v>1361</v>
      </c>
      <c r="P555" s="142">
        <v>88158.53</v>
      </c>
      <c r="Q555" s="142">
        <v>0</v>
      </c>
      <c r="R555" s="142">
        <v>0</v>
      </c>
      <c r="S555" s="142">
        <f t="shared" si="241"/>
        <v>88158.53</v>
      </c>
      <c r="T555" s="142">
        <f t="shared" si="222"/>
        <v>93.368491844948096</v>
      </c>
      <c r="U555" s="221">
        <f>T555</f>
        <v>93.368491844948096</v>
      </c>
      <c r="V555" s="213">
        <f>T555</f>
        <v>93.368491844948096</v>
      </c>
      <c r="W555" s="213">
        <f t="shared" si="243"/>
        <v>0</v>
      </c>
      <c r="X555" s="148" t="b">
        <f t="shared" si="244"/>
        <v>1</v>
      </c>
      <c r="Y555" s="211">
        <v>0</v>
      </c>
      <c r="Z555" s="211">
        <v>0</v>
      </c>
      <c r="AA555" s="211">
        <v>0</v>
      </c>
      <c r="AB555" s="211">
        <v>0</v>
      </c>
      <c r="AC555" s="211">
        <v>0</v>
      </c>
      <c r="AD555" s="211">
        <v>0</v>
      </c>
      <c r="AE555" s="211">
        <v>0</v>
      </c>
      <c r="AF555" s="214">
        <v>0</v>
      </c>
      <c r="AG555" s="211">
        <v>0</v>
      </c>
      <c r="AH555" s="211">
        <v>0</v>
      </c>
      <c r="AI555" s="211">
        <v>0</v>
      </c>
      <c r="AJ555" s="211">
        <v>0</v>
      </c>
      <c r="AK555" s="211">
        <v>0</v>
      </c>
      <c r="AL555" s="214">
        <v>0</v>
      </c>
      <c r="AM555" s="211">
        <v>0</v>
      </c>
      <c r="AN555" s="211">
        <v>0</v>
      </c>
      <c r="AO555" s="214">
        <v>0</v>
      </c>
      <c r="AP555" s="211">
        <v>0</v>
      </c>
      <c r="AQ555" s="211">
        <v>0</v>
      </c>
      <c r="AR555" s="211">
        <v>0</v>
      </c>
      <c r="AS555" s="211"/>
    </row>
    <row r="556" spans="1:45" s="148" customFormat="1" ht="36" customHeight="1" x14ac:dyDescent="0.25">
      <c r="A556" s="148">
        <v>1</v>
      </c>
      <c r="B556" s="143">
        <f>SUBTOTAL(103,$A$552:A556)</f>
        <v>5</v>
      </c>
      <c r="C556" s="144" t="s">
        <v>525</v>
      </c>
      <c r="D556" s="145" t="s">
        <v>351</v>
      </c>
      <c r="E556" s="145"/>
      <c r="F556" s="146" t="s">
        <v>264</v>
      </c>
      <c r="G556" s="145" t="s">
        <v>347</v>
      </c>
      <c r="H556" s="145" t="s">
        <v>300</v>
      </c>
      <c r="I556" s="149">
        <v>5616.2</v>
      </c>
      <c r="J556" s="149">
        <v>2949.2</v>
      </c>
      <c r="K556" s="149">
        <v>2949.2</v>
      </c>
      <c r="L556" s="165">
        <v>186</v>
      </c>
      <c r="M556" s="145" t="s">
        <v>262</v>
      </c>
      <c r="N556" s="145" t="s">
        <v>266</v>
      </c>
      <c r="O556" s="147" t="s">
        <v>1347</v>
      </c>
      <c r="P556" s="142">
        <v>2441027.59</v>
      </c>
      <c r="Q556" s="142">
        <v>0</v>
      </c>
      <c r="R556" s="142">
        <v>0</v>
      </c>
      <c r="S556" s="142">
        <f t="shared" si="241"/>
        <v>2441027.59</v>
      </c>
      <c r="T556" s="142">
        <f t="shared" si="222"/>
        <v>434.64043125244825</v>
      </c>
      <c r="U556" s="142">
        <v>1535.3402086820274</v>
      </c>
      <c r="V556" s="213">
        <f t="shared" si="242"/>
        <v>1535.3402086820274</v>
      </c>
      <c r="W556" s="213">
        <f t="shared" si="243"/>
        <v>1100.6997774295792</v>
      </c>
      <c r="X556" s="148" t="b">
        <f t="shared" si="244"/>
        <v>1</v>
      </c>
      <c r="Y556" s="211">
        <v>0</v>
      </c>
      <c r="Z556" s="211">
        <v>0</v>
      </c>
      <c r="AA556" s="211">
        <v>0</v>
      </c>
      <c r="AB556" s="211">
        <v>0</v>
      </c>
      <c r="AC556" s="211">
        <v>0</v>
      </c>
      <c r="AD556" s="211">
        <v>0</v>
      </c>
      <c r="AE556" s="211">
        <v>0</v>
      </c>
      <c r="AF556" s="214">
        <v>0</v>
      </c>
      <c r="AG556" s="211">
        <v>967</v>
      </c>
      <c r="AH556" s="214">
        <f t="shared" ref="AH556:AH561" si="245">8917.04*AG556/I556</f>
        <v>1535.3402086820274</v>
      </c>
      <c r="AI556" s="211">
        <v>0</v>
      </c>
      <c r="AJ556" s="211">
        <v>0</v>
      </c>
      <c r="AK556" s="211">
        <v>0</v>
      </c>
      <c r="AL556" s="214">
        <v>0</v>
      </c>
      <c r="AM556" s="211">
        <v>0</v>
      </c>
      <c r="AN556" s="211">
        <v>0</v>
      </c>
      <c r="AO556" s="214">
        <v>0</v>
      </c>
      <c r="AP556" s="211">
        <v>0</v>
      </c>
      <c r="AQ556" s="211">
        <v>0</v>
      </c>
      <c r="AR556" s="211">
        <v>0</v>
      </c>
      <c r="AS556" s="211"/>
    </row>
    <row r="557" spans="1:45" s="148" customFormat="1" ht="36" customHeight="1" x14ac:dyDescent="0.25">
      <c r="A557" s="148">
        <v>1</v>
      </c>
      <c r="B557" s="143">
        <f>SUBTOTAL(103,$A$552:A557)</f>
        <v>6</v>
      </c>
      <c r="C557" s="144" t="s">
        <v>526</v>
      </c>
      <c r="D557" s="145">
        <v>1985</v>
      </c>
      <c r="E557" s="145"/>
      <c r="F557" s="146" t="s">
        <v>264</v>
      </c>
      <c r="G557" s="145" t="s">
        <v>347</v>
      </c>
      <c r="H557" s="145" t="s">
        <v>366</v>
      </c>
      <c r="I557" s="149">
        <v>5781</v>
      </c>
      <c r="J557" s="149">
        <v>5781</v>
      </c>
      <c r="K557" s="149">
        <v>5781</v>
      </c>
      <c r="L557" s="165">
        <v>208</v>
      </c>
      <c r="M557" s="145" t="s">
        <v>262</v>
      </c>
      <c r="N557" s="145" t="s">
        <v>266</v>
      </c>
      <c r="O557" s="147" t="s">
        <v>1042</v>
      </c>
      <c r="P557" s="142">
        <v>3222253.47</v>
      </c>
      <c r="Q557" s="142">
        <v>0</v>
      </c>
      <c r="R557" s="142">
        <v>0</v>
      </c>
      <c r="S557" s="142">
        <f t="shared" si="241"/>
        <v>3222253.47</v>
      </c>
      <c r="T557" s="142">
        <f t="shared" si="222"/>
        <v>557.38686559418784</v>
      </c>
      <c r="U557" s="142">
        <f>V557</f>
        <v>1918.837183878222</v>
      </c>
      <c r="V557" s="213">
        <f t="shared" si="242"/>
        <v>1918.837183878222</v>
      </c>
      <c r="W557" s="213">
        <f t="shared" si="243"/>
        <v>1361.4503182840342</v>
      </c>
      <c r="X557" s="148" t="b">
        <f t="shared" si="244"/>
        <v>1</v>
      </c>
      <c r="Y557" s="211">
        <v>0</v>
      </c>
      <c r="Z557" s="211">
        <v>0</v>
      </c>
      <c r="AA557" s="211">
        <v>0</v>
      </c>
      <c r="AB557" s="211">
        <v>0</v>
      </c>
      <c r="AC557" s="211">
        <v>0</v>
      </c>
      <c r="AD557" s="211">
        <v>0</v>
      </c>
      <c r="AE557" s="211">
        <v>0</v>
      </c>
      <c r="AF557" s="214">
        <v>0</v>
      </c>
      <c r="AG557" s="211">
        <v>1244</v>
      </c>
      <c r="AH557" s="214">
        <f t="shared" si="245"/>
        <v>1918.837183878222</v>
      </c>
      <c r="AI557" s="211">
        <v>0</v>
      </c>
      <c r="AJ557" s="211">
        <v>0</v>
      </c>
      <c r="AK557" s="211">
        <v>0</v>
      </c>
      <c r="AL557" s="214">
        <v>0</v>
      </c>
      <c r="AM557" s="211">
        <v>0</v>
      </c>
      <c r="AN557" s="211">
        <v>0</v>
      </c>
      <c r="AO557" s="214">
        <v>0</v>
      </c>
      <c r="AP557" s="211">
        <v>0</v>
      </c>
      <c r="AQ557" s="211">
        <v>0</v>
      </c>
      <c r="AR557" s="211">
        <v>0</v>
      </c>
      <c r="AS557" s="211"/>
    </row>
    <row r="558" spans="1:45" s="148" customFormat="1" ht="36" customHeight="1" x14ac:dyDescent="0.25">
      <c r="A558" s="148">
        <v>1</v>
      </c>
      <c r="B558" s="143">
        <f>SUBTOTAL(103,$A$552:A558)</f>
        <v>7</v>
      </c>
      <c r="C558" s="144" t="s">
        <v>527</v>
      </c>
      <c r="D558" s="145" t="s">
        <v>303</v>
      </c>
      <c r="E558" s="145"/>
      <c r="F558" s="146" t="s">
        <v>264</v>
      </c>
      <c r="G558" s="145" t="s">
        <v>308</v>
      </c>
      <c r="H558" s="145" t="s">
        <v>300</v>
      </c>
      <c r="I558" s="149">
        <v>761.1</v>
      </c>
      <c r="J558" s="149">
        <v>761.1</v>
      </c>
      <c r="K558" s="149">
        <v>625.20000000000005</v>
      </c>
      <c r="L558" s="165">
        <v>54</v>
      </c>
      <c r="M558" s="145" t="s">
        <v>262</v>
      </c>
      <c r="N558" s="145" t="s">
        <v>266</v>
      </c>
      <c r="O558" s="147" t="s">
        <v>1347</v>
      </c>
      <c r="P558" s="142">
        <v>3298642.27</v>
      </c>
      <c r="Q558" s="142">
        <v>0</v>
      </c>
      <c r="R558" s="142">
        <v>0</v>
      </c>
      <c r="S558" s="142">
        <f t="shared" si="241"/>
        <v>3298642.27</v>
      </c>
      <c r="T558" s="142">
        <f t="shared" si="222"/>
        <v>4334.0458152673764</v>
      </c>
      <c r="U558" s="142">
        <v>6139.1787675732503</v>
      </c>
      <c r="V558" s="213">
        <f t="shared" si="242"/>
        <v>6139.1787675732503</v>
      </c>
      <c r="W558" s="213">
        <f t="shared" si="243"/>
        <v>1805.1329523058739</v>
      </c>
      <c r="X558" s="148" t="b">
        <f t="shared" si="244"/>
        <v>1</v>
      </c>
      <c r="Y558" s="211">
        <v>0</v>
      </c>
      <c r="Z558" s="211">
        <v>0</v>
      </c>
      <c r="AA558" s="211">
        <v>0</v>
      </c>
      <c r="AB558" s="211">
        <v>0</v>
      </c>
      <c r="AC558" s="211">
        <v>0</v>
      </c>
      <c r="AD558" s="211">
        <v>0</v>
      </c>
      <c r="AE558" s="211">
        <v>0</v>
      </c>
      <c r="AF558" s="214">
        <v>0</v>
      </c>
      <c r="AG558" s="211">
        <v>524</v>
      </c>
      <c r="AH558" s="214">
        <f t="shared" si="245"/>
        <v>6139.1787675732503</v>
      </c>
      <c r="AI558" s="211">
        <v>0</v>
      </c>
      <c r="AJ558" s="211">
        <v>0</v>
      </c>
      <c r="AK558" s="211">
        <v>0</v>
      </c>
      <c r="AL558" s="214">
        <v>0</v>
      </c>
      <c r="AM558" s="211">
        <v>0</v>
      </c>
      <c r="AN558" s="211">
        <v>0</v>
      </c>
      <c r="AO558" s="214">
        <v>0</v>
      </c>
      <c r="AP558" s="211">
        <v>0</v>
      </c>
      <c r="AQ558" s="211">
        <v>0</v>
      </c>
      <c r="AR558" s="211">
        <v>0</v>
      </c>
      <c r="AS558" s="211"/>
    </row>
    <row r="559" spans="1:45" s="148" customFormat="1" ht="36" customHeight="1" x14ac:dyDescent="0.25">
      <c r="A559" s="148">
        <v>1</v>
      </c>
      <c r="B559" s="143">
        <f>SUBTOTAL(103,$A$552:A559)</f>
        <v>8</v>
      </c>
      <c r="C559" s="144" t="s">
        <v>528</v>
      </c>
      <c r="D559" s="145" t="s">
        <v>352</v>
      </c>
      <c r="E559" s="145"/>
      <c r="F559" s="146" t="s">
        <v>264</v>
      </c>
      <c r="G559" s="145" t="s">
        <v>353</v>
      </c>
      <c r="H559" s="145" t="s">
        <v>300</v>
      </c>
      <c r="I559" s="149">
        <v>7585.7</v>
      </c>
      <c r="J559" s="149">
        <v>5261.8</v>
      </c>
      <c r="K559" s="149">
        <v>4715.1000000000004</v>
      </c>
      <c r="L559" s="165">
        <v>348</v>
      </c>
      <c r="M559" s="145" t="s">
        <v>262</v>
      </c>
      <c r="N559" s="145" t="s">
        <v>266</v>
      </c>
      <c r="O559" s="147" t="s">
        <v>1347</v>
      </c>
      <c r="P559" s="142">
        <v>2496866.9499999997</v>
      </c>
      <c r="Q559" s="142">
        <v>0</v>
      </c>
      <c r="R559" s="142">
        <v>0</v>
      </c>
      <c r="S559" s="142">
        <f t="shared" si="241"/>
        <v>2496866.9499999997</v>
      </c>
      <c r="T559" s="142">
        <f t="shared" si="222"/>
        <v>329.15445509313577</v>
      </c>
      <c r="U559" s="142">
        <f>V559</f>
        <v>1070.9334829481788</v>
      </c>
      <c r="V559" s="213">
        <f t="shared" si="242"/>
        <v>1070.9334829481788</v>
      </c>
      <c r="W559" s="213">
        <f t="shared" si="243"/>
        <v>741.77902785504307</v>
      </c>
      <c r="X559" s="148" t="b">
        <f t="shared" si="244"/>
        <v>1</v>
      </c>
      <c r="Y559" s="211">
        <v>0</v>
      </c>
      <c r="Z559" s="211">
        <v>0</v>
      </c>
      <c r="AA559" s="211">
        <v>0</v>
      </c>
      <c r="AB559" s="211">
        <v>0</v>
      </c>
      <c r="AC559" s="211">
        <v>0</v>
      </c>
      <c r="AD559" s="211">
        <v>0</v>
      </c>
      <c r="AE559" s="211">
        <v>0</v>
      </c>
      <c r="AF559" s="214">
        <v>0</v>
      </c>
      <c r="AG559" s="211">
        <v>911.04</v>
      </c>
      <c r="AH559" s="214">
        <f t="shared" si="245"/>
        <v>1070.9334829481788</v>
      </c>
      <c r="AI559" s="211">
        <v>0</v>
      </c>
      <c r="AJ559" s="211">
        <v>0</v>
      </c>
      <c r="AK559" s="211">
        <v>0</v>
      </c>
      <c r="AL559" s="214">
        <v>0</v>
      </c>
      <c r="AM559" s="211">
        <v>0</v>
      </c>
      <c r="AN559" s="211">
        <v>0</v>
      </c>
      <c r="AO559" s="214">
        <v>0</v>
      </c>
      <c r="AP559" s="211">
        <v>0</v>
      </c>
      <c r="AQ559" s="211">
        <v>0</v>
      </c>
      <c r="AR559" s="211">
        <v>0</v>
      </c>
      <c r="AS559" s="211"/>
    </row>
    <row r="560" spans="1:45" s="148" customFormat="1" ht="36" customHeight="1" x14ac:dyDescent="0.25">
      <c r="A560" s="148">
        <v>1</v>
      </c>
      <c r="B560" s="143">
        <f>SUBTOTAL(103,$A$552:A560)</f>
        <v>9</v>
      </c>
      <c r="C560" s="144" t="s">
        <v>531</v>
      </c>
      <c r="D560" s="145">
        <v>1968</v>
      </c>
      <c r="E560" s="145"/>
      <c r="F560" s="146" t="s">
        <v>264</v>
      </c>
      <c r="G560" s="145" t="s">
        <v>347</v>
      </c>
      <c r="H560" s="145" t="s">
        <v>304</v>
      </c>
      <c r="I560" s="149">
        <v>3511.62</v>
      </c>
      <c r="J560" s="149">
        <v>3241.9</v>
      </c>
      <c r="K560" s="149">
        <v>2726.1</v>
      </c>
      <c r="L560" s="165">
        <v>238</v>
      </c>
      <c r="M560" s="145" t="s">
        <v>262</v>
      </c>
      <c r="N560" s="145" t="s">
        <v>266</v>
      </c>
      <c r="O560" s="147" t="s">
        <v>1349</v>
      </c>
      <c r="P560" s="142">
        <v>5133204.34</v>
      </c>
      <c r="Q560" s="142">
        <v>0</v>
      </c>
      <c r="R560" s="142">
        <v>0</v>
      </c>
      <c r="S560" s="142">
        <f t="shared" si="241"/>
        <v>5133204.34</v>
      </c>
      <c r="T560" s="142">
        <f t="shared" si="222"/>
        <v>1461.7767127422671</v>
      </c>
      <c r="U560" s="142">
        <v>2696.7315597929164</v>
      </c>
      <c r="V560" s="213">
        <f t="shared" si="242"/>
        <v>2696.7315597929164</v>
      </c>
      <c r="W560" s="213">
        <f t="shared" si="243"/>
        <v>1234.9548470506493</v>
      </c>
      <c r="X560" s="148" t="b">
        <f t="shared" si="244"/>
        <v>1</v>
      </c>
      <c r="Y560" s="211">
        <v>0</v>
      </c>
      <c r="Z560" s="211">
        <v>0</v>
      </c>
      <c r="AA560" s="211">
        <v>0</v>
      </c>
      <c r="AB560" s="211">
        <v>0</v>
      </c>
      <c r="AC560" s="211">
        <v>0</v>
      </c>
      <c r="AD560" s="211">
        <v>0</v>
      </c>
      <c r="AE560" s="211">
        <v>0</v>
      </c>
      <c r="AF560" s="214">
        <v>0</v>
      </c>
      <c r="AG560" s="211">
        <v>1062</v>
      </c>
      <c r="AH560" s="214">
        <f t="shared" si="245"/>
        <v>2696.7315597929164</v>
      </c>
      <c r="AI560" s="211">
        <v>0</v>
      </c>
      <c r="AJ560" s="211">
        <v>0</v>
      </c>
      <c r="AK560" s="211">
        <v>0</v>
      </c>
      <c r="AL560" s="214">
        <v>0</v>
      </c>
      <c r="AM560" s="211">
        <v>0</v>
      </c>
      <c r="AN560" s="211">
        <v>0</v>
      </c>
      <c r="AO560" s="214">
        <v>0</v>
      </c>
      <c r="AP560" s="211">
        <v>0</v>
      </c>
      <c r="AQ560" s="211">
        <v>0</v>
      </c>
      <c r="AR560" s="211">
        <v>0</v>
      </c>
      <c r="AS560" s="211"/>
    </row>
    <row r="561" spans="1:45" s="148" customFormat="1" ht="36" customHeight="1" x14ac:dyDescent="0.25">
      <c r="A561" s="148">
        <v>1</v>
      </c>
      <c r="B561" s="143">
        <f>SUBTOTAL(103,$A$552:A561)</f>
        <v>10</v>
      </c>
      <c r="C561" s="144" t="s">
        <v>530</v>
      </c>
      <c r="D561" s="145">
        <v>1970</v>
      </c>
      <c r="E561" s="145"/>
      <c r="F561" s="146" t="s">
        <v>264</v>
      </c>
      <c r="G561" s="145">
        <v>5</v>
      </c>
      <c r="H561" s="145" t="s">
        <v>304</v>
      </c>
      <c r="I561" s="149">
        <v>4104.5</v>
      </c>
      <c r="J561" s="149">
        <v>3361</v>
      </c>
      <c r="K561" s="149">
        <v>2986.4</v>
      </c>
      <c r="L561" s="165">
        <v>141</v>
      </c>
      <c r="M561" s="145" t="s">
        <v>262</v>
      </c>
      <c r="N561" s="145" t="s">
        <v>266</v>
      </c>
      <c r="O561" s="147" t="s">
        <v>1601</v>
      </c>
      <c r="P561" s="142">
        <v>6090000</v>
      </c>
      <c r="Q561" s="142">
        <v>0</v>
      </c>
      <c r="R561" s="142">
        <v>0</v>
      </c>
      <c r="S561" s="142">
        <f t="shared" si="241"/>
        <v>6090000</v>
      </c>
      <c r="T561" s="142">
        <f t="shared" si="222"/>
        <v>1483.7373614325741</v>
      </c>
      <c r="U561" s="142">
        <v>2320.2335777804851</v>
      </c>
      <c r="V561" s="213">
        <f t="shared" si="242"/>
        <v>2320.2335777804851</v>
      </c>
      <c r="W561" s="213">
        <f t="shared" si="243"/>
        <v>836.49621634791106</v>
      </c>
      <c r="X561" s="148" t="b">
        <f t="shared" si="244"/>
        <v>1</v>
      </c>
      <c r="Y561" s="211">
        <v>0</v>
      </c>
      <c r="Z561" s="211">
        <v>0</v>
      </c>
      <c r="AA561" s="211">
        <v>0</v>
      </c>
      <c r="AB561" s="211">
        <v>0</v>
      </c>
      <c r="AC561" s="211">
        <v>0</v>
      </c>
      <c r="AD561" s="211">
        <v>0</v>
      </c>
      <c r="AE561" s="211">
        <v>0</v>
      </c>
      <c r="AF561" s="214">
        <v>0</v>
      </c>
      <c r="AG561" s="211">
        <v>1068</v>
      </c>
      <c r="AH561" s="214">
        <f t="shared" si="245"/>
        <v>2320.2335777804851</v>
      </c>
      <c r="AI561" s="211">
        <v>0</v>
      </c>
      <c r="AJ561" s="211">
        <v>0</v>
      </c>
      <c r="AK561" s="211">
        <v>0</v>
      </c>
      <c r="AL561" s="214">
        <v>0</v>
      </c>
      <c r="AM561" s="211">
        <v>0</v>
      </c>
      <c r="AN561" s="211">
        <v>0</v>
      </c>
      <c r="AO561" s="214">
        <v>0</v>
      </c>
      <c r="AP561" s="211">
        <v>0</v>
      </c>
      <c r="AQ561" s="211">
        <v>0</v>
      </c>
      <c r="AR561" s="211">
        <v>0</v>
      </c>
      <c r="AS561" s="211"/>
    </row>
    <row r="562" spans="1:45" s="148" customFormat="1" ht="36" customHeight="1" x14ac:dyDescent="0.25">
      <c r="A562" s="148">
        <v>1</v>
      </c>
      <c r="B562" s="143">
        <f>SUBTOTAL(103,$A$552:A562)</f>
        <v>11</v>
      </c>
      <c r="C562" s="144" t="s">
        <v>769</v>
      </c>
      <c r="D562" s="145">
        <v>1961</v>
      </c>
      <c r="E562" s="145"/>
      <c r="F562" s="146" t="s">
        <v>264</v>
      </c>
      <c r="G562" s="145">
        <v>4</v>
      </c>
      <c r="H562" s="145" t="s">
        <v>299</v>
      </c>
      <c r="I562" s="149">
        <v>1116.9000000000001</v>
      </c>
      <c r="J562" s="149">
        <v>860.4</v>
      </c>
      <c r="K562" s="149">
        <v>748.8</v>
      </c>
      <c r="L562" s="165">
        <v>36</v>
      </c>
      <c r="M562" s="145" t="s">
        <v>262</v>
      </c>
      <c r="N562" s="145" t="s">
        <v>266</v>
      </c>
      <c r="O562" s="147" t="s">
        <v>1551</v>
      </c>
      <c r="P562" s="142">
        <v>88074.58</v>
      </c>
      <c r="Q562" s="142">
        <v>0</v>
      </c>
      <c r="R562" s="142">
        <v>0</v>
      </c>
      <c r="S562" s="142">
        <f t="shared" si="241"/>
        <v>88074.58</v>
      </c>
      <c r="T562" s="142">
        <f t="shared" si="222"/>
        <v>78.856280777151042</v>
      </c>
      <c r="U562" s="221">
        <f>T562</f>
        <v>78.856280777151042</v>
      </c>
      <c r="V562" s="213">
        <f>T562</f>
        <v>78.856280777151042</v>
      </c>
      <c r="W562" s="213">
        <f t="shared" si="243"/>
        <v>0</v>
      </c>
      <c r="X562" s="148" t="b">
        <f t="shared" si="244"/>
        <v>1</v>
      </c>
      <c r="Y562" s="211">
        <v>0</v>
      </c>
      <c r="Z562" s="211">
        <v>0</v>
      </c>
      <c r="AA562" s="211">
        <v>0</v>
      </c>
      <c r="AB562" s="211">
        <v>0</v>
      </c>
      <c r="AC562" s="211">
        <v>0</v>
      </c>
      <c r="AD562" s="211">
        <v>0</v>
      </c>
      <c r="AE562" s="211">
        <v>0</v>
      </c>
      <c r="AF562" s="214">
        <v>0</v>
      </c>
      <c r="AG562" s="211">
        <v>0</v>
      </c>
      <c r="AH562" s="211">
        <v>0</v>
      </c>
      <c r="AI562" s="211">
        <v>0</v>
      </c>
      <c r="AJ562" s="211">
        <v>0</v>
      </c>
      <c r="AK562" s="211">
        <v>0</v>
      </c>
      <c r="AL562" s="214">
        <v>0</v>
      </c>
      <c r="AM562" s="211">
        <v>0</v>
      </c>
      <c r="AN562" s="211">
        <v>0</v>
      </c>
      <c r="AO562" s="214">
        <v>0</v>
      </c>
      <c r="AP562" s="211">
        <v>0</v>
      </c>
      <c r="AQ562" s="211">
        <v>0</v>
      </c>
      <c r="AR562" s="211">
        <v>0</v>
      </c>
      <c r="AS562" s="211"/>
    </row>
    <row r="563" spans="1:45" s="148" customFormat="1" ht="36" customHeight="1" x14ac:dyDescent="0.25">
      <c r="A563" s="148">
        <v>1</v>
      </c>
      <c r="B563" s="143">
        <f>SUBTOTAL(103,$A$552:A563)</f>
        <v>12</v>
      </c>
      <c r="C563" s="144" t="s">
        <v>533</v>
      </c>
      <c r="D563" s="145" t="s">
        <v>303</v>
      </c>
      <c r="E563" s="145"/>
      <c r="F563" s="146" t="s">
        <v>307</v>
      </c>
      <c r="G563" s="145" t="s">
        <v>347</v>
      </c>
      <c r="H563" s="145" t="s">
        <v>304</v>
      </c>
      <c r="I563" s="149">
        <v>3904.9</v>
      </c>
      <c r="J563" s="149">
        <v>3572.7</v>
      </c>
      <c r="K563" s="149">
        <v>3572.7</v>
      </c>
      <c r="L563" s="165">
        <v>170</v>
      </c>
      <c r="M563" s="145" t="s">
        <v>262</v>
      </c>
      <c r="N563" s="145" t="s">
        <v>266</v>
      </c>
      <c r="O563" s="147" t="s">
        <v>1042</v>
      </c>
      <c r="P563" s="142">
        <v>4593727.93</v>
      </c>
      <c r="Q563" s="142">
        <v>0</v>
      </c>
      <c r="R563" s="142">
        <v>0</v>
      </c>
      <c r="S563" s="142">
        <f t="shared" si="241"/>
        <v>4593727.93</v>
      </c>
      <c r="T563" s="142">
        <f t="shared" si="222"/>
        <v>1176.4009142359598</v>
      </c>
      <c r="U563" s="142">
        <f t="shared" ref="U563:U564" si="246">V563</f>
        <v>2198.374966836539</v>
      </c>
      <c r="V563" s="213">
        <f t="shared" si="242"/>
        <v>2198.374966836539</v>
      </c>
      <c r="W563" s="213">
        <f t="shared" si="243"/>
        <v>1021.9740526005792</v>
      </c>
      <c r="X563" s="148" t="b">
        <f t="shared" si="244"/>
        <v>1</v>
      </c>
      <c r="Y563" s="211">
        <v>0</v>
      </c>
      <c r="Z563" s="211">
        <v>0</v>
      </c>
      <c r="AA563" s="211">
        <v>0</v>
      </c>
      <c r="AB563" s="211">
        <v>0</v>
      </c>
      <c r="AC563" s="211">
        <v>0</v>
      </c>
      <c r="AD563" s="211">
        <v>0</v>
      </c>
      <c r="AE563" s="211">
        <v>0</v>
      </c>
      <c r="AF563" s="214">
        <v>0</v>
      </c>
      <c r="AG563" s="211">
        <v>962.7</v>
      </c>
      <c r="AH563" s="214">
        <f>8917.04*AG563/I563</f>
        <v>2198.374966836539</v>
      </c>
      <c r="AI563" s="211">
        <v>0</v>
      </c>
      <c r="AJ563" s="211">
        <v>0</v>
      </c>
      <c r="AK563" s="211">
        <v>0</v>
      </c>
      <c r="AL563" s="214">
        <v>0</v>
      </c>
      <c r="AM563" s="211">
        <v>0</v>
      </c>
      <c r="AN563" s="211">
        <v>0</v>
      </c>
      <c r="AO563" s="214">
        <v>0</v>
      </c>
      <c r="AP563" s="211">
        <v>0</v>
      </c>
      <c r="AQ563" s="211">
        <v>0</v>
      </c>
      <c r="AR563" s="211">
        <v>0</v>
      </c>
      <c r="AS563" s="211"/>
    </row>
    <row r="564" spans="1:45" s="148" customFormat="1" ht="36" customHeight="1" x14ac:dyDescent="0.25">
      <c r="A564" s="148">
        <v>1</v>
      </c>
      <c r="B564" s="143">
        <f>SUBTOTAL(103,$A$552:A564)</f>
        <v>13</v>
      </c>
      <c r="C564" s="144" t="s">
        <v>534</v>
      </c>
      <c r="D564" s="145" t="s">
        <v>303</v>
      </c>
      <c r="E564" s="145"/>
      <c r="F564" s="146" t="s">
        <v>307</v>
      </c>
      <c r="G564" s="145" t="s">
        <v>347</v>
      </c>
      <c r="H564" s="145" t="s">
        <v>308</v>
      </c>
      <c r="I564" s="149">
        <v>3361</v>
      </c>
      <c r="J564" s="149">
        <v>2572.6</v>
      </c>
      <c r="K564" s="149">
        <v>2572.6</v>
      </c>
      <c r="L564" s="165">
        <v>133</v>
      </c>
      <c r="M564" s="145" t="s">
        <v>262</v>
      </c>
      <c r="N564" s="145" t="s">
        <v>266</v>
      </c>
      <c r="O564" s="147" t="s">
        <v>1042</v>
      </c>
      <c r="P564" s="142">
        <v>3672024.83</v>
      </c>
      <c r="Q564" s="142">
        <v>0</v>
      </c>
      <c r="R564" s="142">
        <v>0</v>
      </c>
      <c r="S564" s="142">
        <f t="shared" si="241"/>
        <v>3672024.83</v>
      </c>
      <c r="T564" s="142">
        <f t="shared" si="222"/>
        <v>1092.5393722106517</v>
      </c>
      <c r="U564" s="142">
        <f t="shared" si="246"/>
        <v>1920.5728223742933</v>
      </c>
      <c r="V564" s="213">
        <f t="shared" si="242"/>
        <v>1920.5728223742933</v>
      </c>
      <c r="W564" s="213">
        <f t="shared" si="243"/>
        <v>828.03345016364165</v>
      </c>
      <c r="X564" s="148" t="b">
        <f t="shared" si="244"/>
        <v>1</v>
      </c>
      <c r="Y564" s="211">
        <v>0</v>
      </c>
      <c r="Z564" s="211">
        <v>0</v>
      </c>
      <c r="AA564" s="211">
        <v>0</v>
      </c>
      <c r="AB564" s="211">
        <v>0</v>
      </c>
      <c r="AC564" s="211">
        <v>0</v>
      </c>
      <c r="AD564" s="211">
        <v>0</v>
      </c>
      <c r="AE564" s="211">
        <v>0</v>
      </c>
      <c r="AF564" s="214">
        <v>0</v>
      </c>
      <c r="AG564" s="211">
        <v>723.9</v>
      </c>
      <c r="AH564" s="214">
        <f>8917.04*AG564/I564</f>
        <v>1920.5728223742933</v>
      </c>
      <c r="AI564" s="211">
        <v>0</v>
      </c>
      <c r="AJ564" s="211">
        <v>0</v>
      </c>
      <c r="AK564" s="211">
        <v>0</v>
      </c>
      <c r="AL564" s="214">
        <v>0</v>
      </c>
      <c r="AM564" s="211">
        <v>0</v>
      </c>
      <c r="AN564" s="211">
        <v>0</v>
      </c>
      <c r="AO564" s="214">
        <v>0</v>
      </c>
      <c r="AP564" s="211">
        <v>0</v>
      </c>
      <c r="AQ564" s="211">
        <v>0</v>
      </c>
      <c r="AR564" s="211">
        <v>0</v>
      </c>
      <c r="AS564" s="211"/>
    </row>
    <row r="565" spans="1:45" s="148" customFormat="1" ht="36" customHeight="1" x14ac:dyDescent="0.25">
      <c r="A565" s="148">
        <v>1</v>
      </c>
      <c r="B565" s="143">
        <f>SUBTOTAL(103,$A$552:A565)</f>
        <v>14</v>
      </c>
      <c r="C565" s="144" t="s">
        <v>1365</v>
      </c>
      <c r="D565" s="145">
        <v>1965</v>
      </c>
      <c r="E565" s="145"/>
      <c r="F565" s="146" t="s">
        <v>264</v>
      </c>
      <c r="G565" s="145">
        <v>5</v>
      </c>
      <c r="H565" s="145" t="s">
        <v>304</v>
      </c>
      <c r="I565" s="149">
        <v>4215.8</v>
      </c>
      <c r="J565" s="149">
        <v>4102.3</v>
      </c>
      <c r="K565" s="149">
        <v>2512.3000000000002</v>
      </c>
      <c r="L565" s="165">
        <v>122</v>
      </c>
      <c r="M565" s="145" t="s">
        <v>262</v>
      </c>
      <c r="N565" s="145" t="s">
        <v>266</v>
      </c>
      <c r="O565" s="147" t="s">
        <v>1042</v>
      </c>
      <c r="P565" s="142">
        <v>4922134.1900000004</v>
      </c>
      <c r="Q565" s="142">
        <v>0</v>
      </c>
      <c r="R565" s="142">
        <v>0</v>
      </c>
      <c r="S565" s="142">
        <f t="shared" si="241"/>
        <v>4922134.1900000004</v>
      </c>
      <c r="T565" s="142">
        <f t="shared" si="222"/>
        <v>1167.5445206129323</v>
      </c>
      <c r="U565" s="142">
        <v>2288.5898951563167</v>
      </c>
      <c r="V565" s="213">
        <f t="shared" si="242"/>
        <v>2288.5898951563167</v>
      </c>
      <c r="W565" s="213">
        <f t="shared" si="243"/>
        <v>1121.0453745433845</v>
      </c>
      <c r="X565" s="148" t="b">
        <f t="shared" si="244"/>
        <v>1</v>
      </c>
      <c r="Y565" s="211">
        <v>0</v>
      </c>
      <c r="Z565" s="211">
        <v>0</v>
      </c>
      <c r="AA565" s="211">
        <v>0</v>
      </c>
      <c r="AB565" s="211">
        <v>0</v>
      </c>
      <c r="AC565" s="211">
        <v>0</v>
      </c>
      <c r="AD565" s="211">
        <v>0</v>
      </c>
      <c r="AE565" s="211">
        <v>0</v>
      </c>
      <c r="AF565" s="214">
        <v>0</v>
      </c>
      <c r="AG565" s="211">
        <v>1082</v>
      </c>
      <c r="AH565" s="214">
        <f>8917.04*AG565/I565</f>
        <v>2288.5898951563167</v>
      </c>
      <c r="AI565" s="211">
        <v>0</v>
      </c>
      <c r="AJ565" s="211">
        <v>0</v>
      </c>
      <c r="AK565" s="211">
        <v>0</v>
      </c>
      <c r="AL565" s="214">
        <v>0</v>
      </c>
      <c r="AM565" s="211">
        <v>0</v>
      </c>
      <c r="AN565" s="211">
        <v>0</v>
      </c>
      <c r="AO565" s="214">
        <v>0</v>
      </c>
      <c r="AP565" s="211">
        <v>0</v>
      </c>
      <c r="AQ565" s="211">
        <v>0</v>
      </c>
      <c r="AR565" s="211">
        <v>0</v>
      </c>
      <c r="AS565" s="211"/>
    </row>
    <row r="566" spans="1:45" s="148" customFormat="1" ht="36" customHeight="1" x14ac:dyDescent="0.25">
      <c r="A566" s="148">
        <v>1</v>
      </c>
      <c r="B566" s="143">
        <f>SUBTOTAL(103,$A$552:A566)</f>
        <v>15</v>
      </c>
      <c r="C566" s="144" t="s">
        <v>536</v>
      </c>
      <c r="D566" s="145" t="s">
        <v>306</v>
      </c>
      <c r="E566" s="145"/>
      <c r="F566" s="146" t="s">
        <v>264</v>
      </c>
      <c r="G566" s="145" t="s">
        <v>347</v>
      </c>
      <c r="H566" s="145" t="s">
        <v>300</v>
      </c>
      <c r="I566" s="149">
        <v>667.4</v>
      </c>
      <c r="J566" s="149">
        <v>629.79999999999995</v>
      </c>
      <c r="K566" s="149">
        <v>629.79999999999995</v>
      </c>
      <c r="L566" s="165">
        <v>29</v>
      </c>
      <c r="M566" s="145" t="s">
        <v>262</v>
      </c>
      <c r="N566" s="145" t="s">
        <v>266</v>
      </c>
      <c r="O566" s="147" t="s">
        <v>1347</v>
      </c>
      <c r="P566" s="142">
        <v>956472.53</v>
      </c>
      <c r="Q566" s="142">
        <v>0</v>
      </c>
      <c r="R566" s="142">
        <v>0</v>
      </c>
      <c r="S566" s="142">
        <f t="shared" si="241"/>
        <v>956472.53</v>
      </c>
      <c r="T566" s="142">
        <f t="shared" si="222"/>
        <v>1433.1323494156429</v>
      </c>
      <c r="U566" s="142">
        <f>V566</f>
        <v>3594.0721606233146</v>
      </c>
      <c r="V566" s="213">
        <f t="shared" si="242"/>
        <v>3594.0721606233146</v>
      </c>
      <c r="W566" s="213">
        <f t="shared" si="243"/>
        <v>2160.9398112076715</v>
      </c>
      <c r="X566" s="148" t="b">
        <f t="shared" si="244"/>
        <v>1</v>
      </c>
      <c r="Y566" s="211">
        <v>0</v>
      </c>
      <c r="Z566" s="211">
        <v>0</v>
      </c>
      <c r="AA566" s="211">
        <v>0</v>
      </c>
      <c r="AB566" s="211">
        <v>0</v>
      </c>
      <c r="AC566" s="211">
        <v>0</v>
      </c>
      <c r="AD566" s="211">
        <v>0</v>
      </c>
      <c r="AE566" s="211">
        <v>0</v>
      </c>
      <c r="AF566" s="214">
        <v>0</v>
      </c>
      <c r="AG566" s="211">
        <v>269</v>
      </c>
      <c r="AH566" s="214">
        <f>8917.04*AG566/I566</f>
        <v>3594.0721606233146</v>
      </c>
      <c r="AI566" s="211">
        <v>0</v>
      </c>
      <c r="AJ566" s="211">
        <v>0</v>
      </c>
      <c r="AK566" s="211">
        <v>0</v>
      </c>
      <c r="AL566" s="214">
        <v>0</v>
      </c>
      <c r="AM566" s="211">
        <v>0</v>
      </c>
      <c r="AN566" s="211">
        <v>0</v>
      </c>
      <c r="AO566" s="214">
        <v>0</v>
      </c>
      <c r="AP566" s="211">
        <v>0</v>
      </c>
      <c r="AQ566" s="211">
        <v>0</v>
      </c>
      <c r="AR566" s="211">
        <v>0</v>
      </c>
      <c r="AS566" s="211"/>
    </row>
    <row r="567" spans="1:45" s="148" customFormat="1" ht="36" customHeight="1" x14ac:dyDescent="0.25">
      <c r="A567" s="148">
        <v>1</v>
      </c>
      <c r="B567" s="143">
        <f>SUBTOTAL(103,$A$552:A567)</f>
        <v>16</v>
      </c>
      <c r="C567" s="144" t="s">
        <v>772</v>
      </c>
      <c r="D567" s="145">
        <v>1987</v>
      </c>
      <c r="E567" s="145"/>
      <c r="F567" s="146" t="s">
        <v>307</v>
      </c>
      <c r="G567" s="145">
        <v>9</v>
      </c>
      <c r="H567" s="145" t="s">
        <v>347</v>
      </c>
      <c r="I567" s="149">
        <v>10923.8</v>
      </c>
      <c r="J567" s="149">
        <v>9687.5</v>
      </c>
      <c r="K567" s="149">
        <v>9446.6</v>
      </c>
      <c r="L567" s="165">
        <v>489</v>
      </c>
      <c r="M567" s="145" t="s">
        <v>262</v>
      </c>
      <c r="N567" s="145" t="s">
        <v>266</v>
      </c>
      <c r="O567" s="147" t="s">
        <v>1347</v>
      </c>
      <c r="P567" s="142">
        <v>110143.02</v>
      </c>
      <c r="Q567" s="142">
        <v>0</v>
      </c>
      <c r="R567" s="142">
        <v>0</v>
      </c>
      <c r="S567" s="142">
        <f t="shared" si="241"/>
        <v>110143.02</v>
      </c>
      <c r="T567" s="142">
        <f t="shared" si="222"/>
        <v>10.082848459327341</v>
      </c>
      <c r="U567" s="221">
        <f>T567</f>
        <v>10.082848459327341</v>
      </c>
      <c r="V567" s="213">
        <f t="shared" ref="V567:V568" si="247">T567</f>
        <v>10.082848459327341</v>
      </c>
      <c r="W567" s="213">
        <f t="shared" si="243"/>
        <v>0</v>
      </c>
      <c r="X567" s="148" t="b">
        <f t="shared" si="244"/>
        <v>1</v>
      </c>
      <c r="Y567" s="211">
        <v>0</v>
      </c>
      <c r="Z567" s="211">
        <v>0</v>
      </c>
      <c r="AA567" s="211">
        <v>0</v>
      </c>
      <c r="AB567" s="211">
        <v>0</v>
      </c>
      <c r="AC567" s="211">
        <v>0</v>
      </c>
      <c r="AD567" s="211">
        <v>0</v>
      </c>
      <c r="AE567" s="211">
        <v>0</v>
      </c>
      <c r="AF567" s="214">
        <v>0</v>
      </c>
      <c r="AG567" s="211">
        <v>0</v>
      </c>
      <c r="AH567" s="211">
        <v>0</v>
      </c>
      <c r="AI567" s="211">
        <v>0</v>
      </c>
      <c r="AJ567" s="211">
        <v>0</v>
      </c>
      <c r="AK567" s="211">
        <v>0</v>
      </c>
      <c r="AL567" s="214">
        <v>0</v>
      </c>
      <c r="AM567" s="211">
        <v>0</v>
      </c>
      <c r="AN567" s="211">
        <v>0</v>
      </c>
      <c r="AO567" s="214">
        <v>0</v>
      </c>
      <c r="AP567" s="211">
        <v>0</v>
      </c>
      <c r="AQ567" s="211">
        <v>0</v>
      </c>
      <c r="AR567" s="211">
        <v>0</v>
      </c>
      <c r="AS567" s="211"/>
    </row>
    <row r="568" spans="1:45" s="148" customFormat="1" ht="36" customHeight="1" x14ac:dyDescent="0.25">
      <c r="A568" s="148">
        <v>1</v>
      </c>
      <c r="B568" s="143">
        <f>SUBTOTAL(103,$A$552:A568)</f>
        <v>17</v>
      </c>
      <c r="C568" s="144" t="s">
        <v>539</v>
      </c>
      <c r="D568" s="145" t="s">
        <v>302</v>
      </c>
      <c r="E568" s="145"/>
      <c r="F568" s="146" t="s">
        <v>264</v>
      </c>
      <c r="G568" s="145" t="s">
        <v>347</v>
      </c>
      <c r="H568" s="145" t="s">
        <v>304</v>
      </c>
      <c r="I568" s="149">
        <v>3951</v>
      </c>
      <c r="J568" s="149">
        <v>3662.3</v>
      </c>
      <c r="K568" s="149">
        <v>2494.3000000000002</v>
      </c>
      <c r="L568" s="165">
        <v>140</v>
      </c>
      <c r="M568" s="145" t="s">
        <v>262</v>
      </c>
      <c r="N568" s="145" t="s">
        <v>266</v>
      </c>
      <c r="O568" s="147" t="s">
        <v>1043</v>
      </c>
      <c r="P568" s="142">
        <v>99992.84</v>
      </c>
      <c r="Q568" s="142">
        <v>0</v>
      </c>
      <c r="R568" s="142">
        <v>0</v>
      </c>
      <c r="S568" s="142">
        <f t="shared" si="241"/>
        <v>99992.84</v>
      </c>
      <c r="T568" s="142">
        <f t="shared" si="222"/>
        <v>25.308235889648188</v>
      </c>
      <c r="U568" s="221">
        <f>T568</f>
        <v>25.308235889648188</v>
      </c>
      <c r="V568" s="213">
        <f t="shared" si="247"/>
        <v>25.308235889648188</v>
      </c>
      <c r="W568" s="213">
        <f t="shared" si="243"/>
        <v>0</v>
      </c>
      <c r="X568" s="148" t="b">
        <f t="shared" si="244"/>
        <v>1</v>
      </c>
      <c r="Y568" s="211">
        <v>0</v>
      </c>
      <c r="Z568" s="211">
        <v>0</v>
      </c>
      <c r="AA568" s="211">
        <v>0</v>
      </c>
      <c r="AB568" s="211">
        <v>0</v>
      </c>
      <c r="AC568" s="211">
        <v>0</v>
      </c>
      <c r="AD568" s="211">
        <v>0</v>
      </c>
      <c r="AE568" s="211">
        <v>0</v>
      </c>
      <c r="AF568" s="214">
        <v>0</v>
      </c>
      <c r="AG568" s="211">
        <v>0</v>
      </c>
      <c r="AH568" s="211">
        <v>0</v>
      </c>
      <c r="AI568" s="211">
        <v>0</v>
      </c>
      <c r="AJ568" s="211">
        <v>0</v>
      </c>
      <c r="AK568" s="211">
        <v>0</v>
      </c>
      <c r="AL568" s="214">
        <v>0</v>
      </c>
      <c r="AM568" s="211">
        <v>0</v>
      </c>
      <c r="AN568" s="211">
        <v>0</v>
      </c>
      <c r="AO568" s="214">
        <v>0</v>
      </c>
      <c r="AP568" s="211">
        <v>0</v>
      </c>
      <c r="AQ568" s="211">
        <v>0</v>
      </c>
      <c r="AR568" s="211">
        <v>0</v>
      </c>
      <c r="AS568" s="211"/>
    </row>
    <row r="569" spans="1:45" s="148" customFormat="1" ht="36" customHeight="1" x14ac:dyDescent="0.25">
      <c r="A569" s="148">
        <v>1</v>
      </c>
      <c r="B569" s="143">
        <f>SUBTOTAL(103,$A$552:A569)</f>
        <v>18</v>
      </c>
      <c r="C569" s="144" t="s">
        <v>1588</v>
      </c>
      <c r="D569" s="145" t="s">
        <v>358</v>
      </c>
      <c r="E569" s="145"/>
      <c r="F569" s="146" t="s">
        <v>264</v>
      </c>
      <c r="G569" s="145" t="s">
        <v>299</v>
      </c>
      <c r="H569" s="145" t="s">
        <v>308</v>
      </c>
      <c r="I569" s="149">
        <v>574.1</v>
      </c>
      <c r="J569" s="149">
        <v>444.8</v>
      </c>
      <c r="K569" s="149">
        <v>444.8</v>
      </c>
      <c r="L569" s="165">
        <v>19</v>
      </c>
      <c r="M569" s="145" t="s">
        <v>262</v>
      </c>
      <c r="N569" s="145" t="s">
        <v>266</v>
      </c>
      <c r="O569" s="147" t="s">
        <v>1603</v>
      </c>
      <c r="P569" s="142">
        <v>2379578.94</v>
      </c>
      <c r="Q569" s="142">
        <v>0</v>
      </c>
      <c r="R569" s="142">
        <v>0</v>
      </c>
      <c r="S569" s="142">
        <f t="shared" si="241"/>
        <v>2379578.94</v>
      </c>
      <c r="T569" s="142">
        <f t="shared" si="222"/>
        <v>4144.8858038669223</v>
      </c>
      <c r="U569" s="142">
        <v>7533.1203623062183</v>
      </c>
      <c r="V569" s="213">
        <f t="shared" si="242"/>
        <v>7533.1203623062183</v>
      </c>
      <c r="W569" s="213">
        <f t="shared" si="243"/>
        <v>3388.2345584392961</v>
      </c>
      <c r="X569" s="148" t="b">
        <f t="shared" si="244"/>
        <v>1</v>
      </c>
      <c r="Y569" s="211">
        <v>0</v>
      </c>
      <c r="Z569" s="211">
        <v>0</v>
      </c>
      <c r="AA569" s="211">
        <v>0</v>
      </c>
      <c r="AB569" s="211">
        <v>0</v>
      </c>
      <c r="AC569" s="211">
        <v>0</v>
      </c>
      <c r="AD569" s="211">
        <v>0</v>
      </c>
      <c r="AE569" s="211">
        <v>0</v>
      </c>
      <c r="AF569" s="214">
        <v>0</v>
      </c>
      <c r="AG569" s="211">
        <v>485</v>
      </c>
      <c r="AH569" s="214">
        <f>8917.04*AG569/I569</f>
        <v>7533.1203623062183</v>
      </c>
      <c r="AI569" s="211">
        <v>0</v>
      </c>
      <c r="AJ569" s="211">
        <v>0</v>
      </c>
      <c r="AK569" s="211">
        <v>0</v>
      </c>
      <c r="AL569" s="214">
        <v>0</v>
      </c>
      <c r="AM569" s="211">
        <v>0</v>
      </c>
      <c r="AN569" s="211">
        <v>0</v>
      </c>
      <c r="AO569" s="214">
        <v>0</v>
      </c>
      <c r="AP569" s="211">
        <v>0</v>
      </c>
      <c r="AQ569" s="211">
        <v>0</v>
      </c>
      <c r="AR569" s="211">
        <v>0</v>
      </c>
      <c r="AS569" s="211"/>
    </row>
    <row r="570" spans="1:45" s="148" customFormat="1" ht="36" customHeight="1" x14ac:dyDescent="0.25">
      <c r="A570" s="148">
        <v>1</v>
      </c>
      <c r="B570" s="143">
        <f>SUBTOTAL(103,$A$552:A570)</f>
        <v>19</v>
      </c>
      <c r="C570" s="144" t="s">
        <v>544</v>
      </c>
      <c r="D570" s="145">
        <v>1985</v>
      </c>
      <c r="E570" s="145"/>
      <c r="F570" s="146" t="s">
        <v>307</v>
      </c>
      <c r="G570" s="145">
        <v>2</v>
      </c>
      <c r="H570" s="145" t="s">
        <v>299</v>
      </c>
      <c r="I570" s="149">
        <v>626.1</v>
      </c>
      <c r="J570" s="149">
        <v>568.4</v>
      </c>
      <c r="K570" s="149">
        <v>568.4</v>
      </c>
      <c r="L570" s="165">
        <v>44</v>
      </c>
      <c r="M570" s="145" t="s">
        <v>262</v>
      </c>
      <c r="N570" s="145" t="s">
        <v>266</v>
      </c>
      <c r="O570" s="147" t="s">
        <v>1347</v>
      </c>
      <c r="P570" s="142">
        <v>83352.800000000003</v>
      </c>
      <c r="Q570" s="142">
        <v>0</v>
      </c>
      <c r="R570" s="142">
        <v>0</v>
      </c>
      <c r="S570" s="142">
        <f t="shared" si="241"/>
        <v>83352.800000000003</v>
      </c>
      <c r="T570" s="142">
        <f t="shared" si="222"/>
        <v>133.13017089921738</v>
      </c>
      <c r="U570" s="221">
        <f>T570</f>
        <v>133.13017089921738</v>
      </c>
      <c r="V570" s="213">
        <f t="shared" ref="V570:V571" si="248">T570</f>
        <v>133.13017089921738</v>
      </c>
      <c r="W570" s="213">
        <f t="shared" si="243"/>
        <v>0</v>
      </c>
      <c r="X570" s="148" t="b">
        <f t="shared" si="244"/>
        <v>1</v>
      </c>
      <c r="Y570" s="211">
        <v>0</v>
      </c>
      <c r="Z570" s="211">
        <v>0</v>
      </c>
      <c r="AA570" s="211">
        <v>0</v>
      </c>
      <c r="AB570" s="211">
        <v>0</v>
      </c>
      <c r="AC570" s="211">
        <v>0</v>
      </c>
      <c r="AD570" s="211">
        <v>0</v>
      </c>
      <c r="AE570" s="211">
        <v>0</v>
      </c>
      <c r="AF570" s="214">
        <v>0</v>
      </c>
      <c r="AG570" s="211">
        <v>0</v>
      </c>
      <c r="AH570" s="211">
        <v>0</v>
      </c>
      <c r="AI570" s="211">
        <v>0</v>
      </c>
      <c r="AJ570" s="211">
        <v>0</v>
      </c>
      <c r="AK570" s="211">
        <v>0</v>
      </c>
      <c r="AL570" s="214">
        <v>0</v>
      </c>
      <c r="AM570" s="211">
        <v>0</v>
      </c>
      <c r="AN570" s="211">
        <v>0</v>
      </c>
      <c r="AO570" s="214">
        <v>0</v>
      </c>
      <c r="AP570" s="211">
        <v>0</v>
      </c>
      <c r="AQ570" s="211">
        <v>0</v>
      </c>
      <c r="AR570" s="211">
        <v>0</v>
      </c>
      <c r="AS570" s="211"/>
    </row>
    <row r="571" spans="1:45" s="148" customFormat="1" ht="36" customHeight="1" x14ac:dyDescent="0.25">
      <c r="A571" s="148">
        <v>1</v>
      </c>
      <c r="B571" s="143">
        <f>SUBTOTAL(103,$A$552:A571)</f>
        <v>20</v>
      </c>
      <c r="C571" s="144" t="s">
        <v>545</v>
      </c>
      <c r="D571" s="145">
        <v>1977</v>
      </c>
      <c r="E571" s="145"/>
      <c r="F571" s="146" t="s">
        <v>264</v>
      </c>
      <c r="G571" s="145">
        <v>2</v>
      </c>
      <c r="H571" s="145" t="s">
        <v>299</v>
      </c>
      <c r="I571" s="149">
        <v>814.4</v>
      </c>
      <c r="J571" s="149">
        <v>814.4</v>
      </c>
      <c r="K571" s="149">
        <v>814.4</v>
      </c>
      <c r="L571" s="165">
        <v>45</v>
      </c>
      <c r="M571" s="145" t="s">
        <v>262</v>
      </c>
      <c r="N571" s="145" t="s">
        <v>266</v>
      </c>
      <c r="O571" s="147" t="s">
        <v>1594</v>
      </c>
      <c r="P571" s="142">
        <v>76248.11</v>
      </c>
      <c r="Q571" s="142">
        <v>0</v>
      </c>
      <c r="R571" s="142">
        <v>0</v>
      </c>
      <c r="S571" s="142">
        <f t="shared" si="241"/>
        <v>76248.11</v>
      </c>
      <c r="T571" s="142">
        <f t="shared" si="222"/>
        <v>93.624889489194501</v>
      </c>
      <c r="U571" s="221">
        <f>T571</f>
        <v>93.624889489194501</v>
      </c>
      <c r="V571" s="213">
        <f t="shared" si="248"/>
        <v>93.624889489194501</v>
      </c>
      <c r="W571" s="213">
        <f t="shared" si="243"/>
        <v>0</v>
      </c>
      <c r="X571" s="148" t="b">
        <f t="shared" si="244"/>
        <v>1</v>
      </c>
      <c r="Y571" s="211">
        <v>0</v>
      </c>
      <c r="Z571" s="211">
        <v>0</v>
      </c>
      <c r="AA571" s="211">
        <v>0</v>
      </c>
      <c r="AB571" s="211">
        <v>0</v>
      </c>
      <c r="AC571" s="211">
        <v>0</v>
      </c>
      <c r="AD571" s="211">
        <v>0</v>
      </c>
      <c r="AE571" s="211">
        <v>0</v>
      </c>
      <c r="AF571" s="214">
        <v>0</v>
      </c>
      <c r="AG571" s="211">
        <v>0</v>
      </c>
      <c r="AH571" s="211">
        <v>0</v>
      </c>
      <c r="AI571" s="211">
        <v>0</v>
      </c>
      <c r="AJ571" s="211">
        <v>0</v>
      </c>
      <c r="AK571" s="211">
        <v>0</v>
      </c>
      <c r="AL571" s="214">
        <v>0</v>
      </c>
      <c r="AM571" s="211">
        <v>0</v>
      </c>
      <c r="AN571" s="211">
        <v>0</v>
      </c>
      <c r="AO571" s="214">
        <v>0</v>
      </c>
      <c r="AP571" s="211">
        <v>0</v>
      </c>
      <c r="AQ571" s="211">
        <v>0</v>
      </c>
      <c r="AR571" s="211">
        <v>0</v>
      </c>
      <c r="AS571" s="211"/>
    </row>
    <row r="572" spans="1:45" s="148" customFormat="1" ht="36" customHeight="1" x14ac:dyDescent="0.25">
      <c r="A572" s="148">
        <v>1</v>
      </c>
      <c r="B572" s="143">
        <f>SUBTOTAL(103,$A$552:A572)</f>
        <v>21</v>
      </c>
      <c r="C572" s="144" t="s">
        <v>546</v>
      </c>
      <c r="D572" s="145" t="s">
        <v>361</v>
      </c>
      <c r="E572" s="145"/>
      <c r="F572" s="146" t="s">
        <v>264</v>
      </c>
      <c r="G572" s="145" t="s">
        <v>353</v>
      </c>
      <c r="H572" s="145" t="s">
        <v>308</v>
      </c>
      <c r="I572" s="149">
        <v>6810.7</v>
      </c>
      <c r="J572" s="149">
        <v>6388.4</v>
      </c>
      <c r="K572" s="149">
        <v>6388.4</v>
      </c>
      <c r="L572" s="165">
        <v>302</v>
      </c>
      <c r="M572" s="145" t="s">
        <v>262</v>
      </c>
      <c r="N572" s="145" t="s">
        <v>266</v>
      </c>
      <c r="O572" s="147" t="s">
        <v>1602</v>
      </c>
      <c r="P572" s="142">
        <v>2182292.5300000003</v>
      </c>
      <c r="Q572" s="142">
        <v>0</v>
      </c>
      <c r="R572" s="142">
        <v>0</v>
      </c>
      <c r="S572" s="142">
        <f t="shared" si="241"/>
        <v>2182292.5300000003</v>
      </c>
      <c r="T572" s="142">
        <f t="shared" si="222"/>
        <v>320.42117990808583</v>
      </c>
      <c r="U572" s="142">
        <v>1307.9599688725095</v>
      </c>
      <c r="V572" s="213">
        <f t="shared" si="242"/>
        <v>1307.9599688725095</v>
      </c>
      <c r="W572" s="213">
        <f t="shared" si="243"/>
        <v>987.5387889644237</v>
      </c>
      <c r="X572" s="148" t="b">
        <f t="shared" si="244"/>
        <v>1</v>
      </c>
      <c r="Y572" s="211">
        <v>0</v>
      </c>
      <c r="Z572" s="211">
        <v>0</v>
      </c>
      <c r="AA572" s="211">
        <v>0</v>
      </c>
      <c r="AB572" s="211">
        <v>0</v>
      </c>
      <c r="AC572" s="211">
        <v>0</v>
      </c>
      <c r="AD572" s="211">
        <v>0</v>
      </c>
      <c r="AE572" s="211">
        <v>0</v>
      </c>
      <c r="AF572" s="214">
        <v>0</v>
      </c>
      <c r="AG572" s="211">
        <v>999</v>
      </c>
      <c r="AH572" s="214">
        <f>8917.04*AG572/I572</f>
        <v>1307.9599688725095</v>
      </c>
      <c r="AI572" s="211">
        <v>0</v>
      </c>
      <c r="AJ572" s="211">
        <v>0</v>
      </c>
      <c r="AK572" s="211">
        <v>0</v>
      </c>
      <c r="AL572" s="214">
        <v>0</v>
      </c>
      <c r="AM572" s="211">
        <v>0</v>
      </c>
      <c r="AN572" s="211">
        <v>0</v>
      </c>
      <c r="AO572" s="214">
        <v>0</v>
      </c>
      <c r="AP572" s="211">
        <v>0</v>
      </c>
      <c r="AQ572" s="211">
        <v>0</v>
      </c>
      <c r="AR572" s="211">
        <v>0</v>
      </c>
      <c r="AS572" s="211"/>
    </row>
    <row r="573" spans="1:45" s="148" customFormat="1" ht="36" customHeight="1" x14ac:dyDescent="0.25">
      <c r="A573" s="148">
        <v>1</v>
      </c>
      <c r="B573" s="143">
        <f>SUBTOTAL(103,$A$552:A573)</f>
        <v>22</v>
      </c>
      <c r="C573" s="144" t="s">
        <v>548</v>
      </c>
      <c r="D573" s="145" t="s">
        <v>362</v>
      </c>
      <c r="E573" s="145"/>
      <c r="F573" s="146" t="s">
        <v>360</v>
      </c>
      <c r="G573" s="145" t="s">
        <v>299</v>
      </c>
      <c r="H573" s="145" t="s">
        <v>299</v>
      </c>
      <c r="I573" s="149">
        <v>485.3</v>
      </c>
      <c r="J573" s="149">
        <v>337.2</v>
      </c>
      <c r="K573" s="149">
        <v>337.2</v>
      </c>
      <c r="L573" s="165">
        <v>32</v>
      </c>
      <c r="M573" s="145" t="s">
        <v>262</v>
      </c>
      <c r="N573" s="145" t="s">
        <v>266</v>
      </c>
      <c r="O573" s="147" t="s">
        <v>1605</v>
      </c>
      <c r="P573" s="142">
        <v>1877750</v>
      </c>
      <c r="Q573" s="142">
        <v>0</v>
      </c>
      <c r="R573" s="142">
        <v>0</v>
      </c>
      <c r="S573" s="142">
        <f t="shared" si="241"/>
        <v>1877750</v>
      </c>
      <c r="T573" s="142">
        <f t="shared" si="222"/>
        <v>3869.2561302287245</v>
      </c>
      <c r="U573" s="142">
        <v>9301.0625345147328</v>
      </c>
      <c r="V573" s="213">
        <f t="shared" si="242"/>
        <v>9301.0625345147328</v>
      </c>
      <c r="W573" s="213">
        <f t="shared" si="243"/>
        <v>5431.8064042860078</v>
      </c>
      <c r="X573" s="148" t="b">
        <f t="shared" si="244"/>
        <v>1</v>
      </c>
      <c r="Y573" s="211">
        <v>0</v>
      </c>
      <c r="Z573" s="211">
        <v>0</v>
      </c>
      <c r="AA573" s="211">
        <v>0</v>
      </c>
      <c r="AB573" s="211">
        <v>0</v>
      </c>
      <c r="AC573" s="211">
        <v>0</v>
      </c>
      <c r="AD573" s="211">
        <v>0</v>
      </c>
      <c r="AE573" s="211">
        <v>0</v>
      </c>
      <c r="AF573" s="214">
        <v>0</v>
      </c>
      <c r="AG573" s="211">
        <v>506.2</v>
      </c>
      <c r="AH573" s="214">
        <f>8917.04*AG573/I573</f>
        <v>9301.0625345147328</v>
      </c>
      <c r="AI573" s="211">
        <v>0</v>
      </c>
      <c r="AJ573" s="211">
        <v>0</v>
      </c>
      <c r="AK573" s="211">
        <v>0</v>
      </c>
      <c r="AL573" s="214">
        <v>0</v>
      </c>
      <c r="AM573" s="211">
        <v>0</v>
      </c>
      <c r="AN573" s="211">
        <v>0</v>
      </c>
      <c r="AO573" s="214">
        <v>0</v>
      </c>
      <c r="AP573" s="211">
        <v>0</v>
      </c>
      <c r="AQ573" s="211">
        <v>0</v>
      </c>
      <c r="AR573" s="211">
        <v>0</v>
      </c>
      <c r="AS573" s="211"/>
    </row>
    <row r="574" spans="1:45" s="148" customFormat="1" ht="36" customHeight="1" x14ac:dyDescent="0.25">
      <c r="A574" s="148">
        <v>1</v>
      </c>
      <c r="B574" s="143">
        <f>SUBTOTAL(103,$A$552:A574)</f>
        <v>23</v>
      </c>
      <c r="C574" s="144" t="s">
        <v>549</v>
      </c>
      <c r="D574" s="145" t="s">
        <v>363</v>
      </c>
      <c r="E574" s="145"/>
      <c r="F574" s="146" t="s">
        <v>307</v>
      </c>
      <c r="G574" s="145" t="s">
        <v>347</v>
      </c>
      <c r="H574" s="145" t="s">
        <v>304</v>
      </c>
      <c r="I574" s="149">
        <v>3872.2</v>
      </c>
      <c r="J574" s="149">
        <v>3548.7</v>
      </c>
      <c r="K574" s="149">
        <v>3548.7</v>
      </c>
      <c r="L574" s="165">
        <v>172</v>
      </c>
      <c r="M574" s="145" t="s">
        <v>262</v>
      </c>
      <c r="N574" s="145" t="s">
        <v>266</v>
      </c>
      <c r="O574" s="147" t="s">
        <v>1042</v>
      </c>
      <c r="P574" s="142">
        <v>3020366.74</v>
      </c>
      <c r="Q574" s="142">
        <v>0</v>
      </c>
      <c r="R574" s="142">
        <v>0</v>
      </c>
      <c r="S574" s="142">
        <f t="shared" si="241"/>
        <v>3020366.74</v>
      </c>
      <c r="T574" s="142">
        <f t="shared" si="222"/>
        <v>780.01310366200107</v>
      </c>
      <c r="U574" s="142">
        <v>2130.122927534735</v>
      </c>
      <c r="V574" s="213">
        <f t="shared" si="242"/>
        <v>2130.122927534735</v>
      </c>
      <c r="W574" s="213">
        <f t="shared" si="243"/>
        <v>1350.1098238727341</v>
      </c>
      <c r="X574" s="148" t="b">
        <f t="shared" si="244"/>
        <v>1</v>
      </c>
      <c r="Y574" s="211">
        <v>0</v>
      </c>
      <c r="Z574" s="211">
        <v>0</v>
      </c>
      <c r="AA574" s="211">
        <v>0</v>
      </c>
      <c r="AB574" s="211">
        <v>0</v>
      </c>
      <c r="AC574" s="211">
        <v>0</v>
      </c>
      <c r="AD574" s="211">
        <v>0</v>
      </c>
      <c r="AE574" s="211">
        <v>0</v>
      </c>
      <c r="AF574" s="214">
        <v>0</v>
      </c>
      <c r="AG574" s="211">
        <v>925</v>
      </c>
      <c r="AH574" s="214">
        <f>8917.04*AG574/I574</f>
        <v>2130.122927534735</v>
      </c>
      <c r="AI574" s="211">
        <v>0</v>
      </c>
      <c r="AJ574" s="211">
        <v>0</v>
      </c>
      <c r="AK574" s="211">
        <v>0</v>
      </c>
      <c r="AL574" s="214">
        <v>0</v>
      </c>
      <c r="AM574" s="211">
        <v>0</v>
      </c>
      <c r="AN574" s="211">
        <v>0</v>
      </c>
      <c r="AO574" s="214">
        <v>0</v>
      </c>
      <c r="AP574" s="211">
        <v>0</v>
      </c>
      <c r="AQ574" s="211">
        <v>0</v>
      </c>
      <c r="AR574" s="211">
        <v>0</v>
      </c>
      <c r="AS574" s="211"/>
    </row>
    <row r="575" spans="1:45" s="148" customFormat="1" ht="36" customHeight="1" x14ac:dyDescent="0.25">
      <c r="A575" s="148">
        <v>1</v>
      </c>
      <c r="B575" s="143">
        <f>SUBTOTAL(103,$A$552:A575)</f>
        <v>24</v>
      </c>
      <c r="C575" s="144" t="s">
        <v>550</v>
      </c>
      <c r="D575" s="145" t="s">
        <v>357</v>
      </c>
      <c r="E575" s="145"/>
      <c r="F575" s="146" t="s">
        <v>264</v>
      </c>
      <c r="G575" s="145" t="s">
        <v>304</v>
      </c>
      <c r="H575" s="145" t="s">
        <v>308</v>
      </c>
      <c r="I575" s="149">
        <v>2170</v>
      </c>
      <c r="J575" s="149">
        <v>2000.7</v>
      </c>
      <c r="K575" s="149">
        <v>2000.7</v>
      </c>
      <c r="L575" s="165">
        <v>125</v>
      </c>
      <c r="M575" s="145" t="s">
        <v>262</v>
      </c>
      <c r="N575" s="145" t="s">
        <v>266</v>
      </c>
      <c r="O575" s="147" t="s">
        <v>1043</v>
      </c>
      <c r="P575" s="142">
        <v>99987.66</v>
      </c>
      <c r="Q575" s="142">
        <v>0</v>
      </c>
      <c r="R575" s="142">
        <v>0</v>
      </c>
      <c r="S575" s="142">
        <f t="shared" si="241"/>
        <v>99987.66</v>
      </c>
      <c r="T575" s="142">
        <f t="shared" si="222"/>
        <v>46.077262672811059</v>
      </c>
      <c r="U575" s="221">
        <f>T575</f>
        <v>46.077262672811059</v>
      </c>
      <c r="V575" s="213">
        <f>T575</f>
        <v>46.077262672811059</v>
      </c>
      <c r="W575" s="213">
        <f t="shared" si="243"/>
        <v>0</v>
      </c>
      <c r="X575" s="148" t="b">
        <f t="shared" si="244"/>
        <v>1</v>
      </c>
      <c r="Y575" s="211">
        <v>0</v>
      </c>
      <c r="Z575" s="211">
        <v>0</v>
      </c>
      <c r="AA575" s="211">
        <v>0</v>
      </c>
      <c r="AB575" s="211">
        <v>0</v>
      </c>
      <c r="AC575" s="211">
        <v>0</v>
      </c>
      <c r="AD575" s="211">
        <v>0</v>
      </c>
      <c r="AE575" s="211">
        <v>0</v>
      </c>
      <c r="AF575" s="214">
        <v>0</v>
      </c>
      <c r="AG575" s="211">
        <v>0</v>
      </c>
      <c r="AH575" s="211">
        <v>0</v>
      </c>
      <c r="AI575" s="211">
        <v>0</v>
      </c>
      <c r="AJ575" s="211">
        <v>0</v>
      </c>
      <c r="AK575" s="211">
        <v>0</v>
      </c>
      <c r="AL575" s="214">
        <v>0</v>
      </c>
      <c r="AM575" s="211">
        <v>0</v>
      </c>
      <c r="AN575" s="211">
        <v>0</v>
      </c>
      <c r="AO575" s="214">
        <v>0</v>
      </c>
      <c r="AP575" s="211">
        <v>0</v>
      </c>
      <c r="AQ575" s="211">
        <v>0</v>
      </c>
      <c r="AR575" s="211">
        <v>0</v>
      </c>
      <c r="AS575" s="211"/>
    </row>
    <row r="576" spans="1:45" s="148" customFormat="1" ht="36" customHeight="1" x14ac:dyDescent="0.25">
      <c r="A576" s="148">
        <v>1</v>
      </c>
      <c r="B576" s="143">
        <f>SUBTOTAL(103,$A$552:A576)</f>
        <v>25</v>
      </c>
      <c r="C576" s="144" t="s">
        <v>551</v>
      </c>
      <c r="D576" s="145">
        <v>1981</v>
      </c>
      <c r="E576" s="145"/>
      <c r="F576" s="146" t="s">
        <v>264</v>
      </c>
      <c r="G576" s="145" t="s">
        <v>366</v>
      </c>
      <c r="H576" s="145" t="s">
        <v>300</v>
      </c>
      <c r="I576" s="149">
        <v>1247.5999999999999</v>
      </c>
      <c r="J576" s="149">
        <v>982.4</v>
      </c>
      <c r="K576" s="149">
        <v>982.4</v>
      </c>
      <c r="L576" s="165">
        <v>40</v>
      </c>
      <c r="M576" s="145" t="s">
        <v>262</v>
      </c>
      <c r="N576" s="145" t="s">
        <v>266</v>
      </c>
      <c r="O576" s="147" t="s">
        <v>1363</v>
      </c>
      <c r="P576" s="142">
        <v>1141875</v>
      </c>
      <c r="Q576" s="142">
        <v>0</v>
      </c>
      <c r="R576" s="142">
        <v>0</v>
      </c>
      <c r="S576" s="142">
        <f t="shared" si="241"/>
        <v>1141875</v>
      </c>
      <c r="T576" s="142">
        <f t="shared" si="222"/>
        <v>915.2572940044887</v>
      </c>
      <c r="U576" s="142">
        <v>2051.2908624559159</v>
      </c>
      <c r="V576" s="213">
        <f t="shared" si="242"/>
        <v>2051.2908624559159</v>
      </c>
      <c r="W576" s="213">
        <f t="shared" si="243"/>
        <v>1136.0335684514271</v>
      </c>
      <c r="X576" s="148" t="b">
        <f t="shared" si="244"/>
        <v>1</v>
      </c>
      <c r="Y576" s="211">
        <v>0</v>
      </c>
      <c r="Z576" s="211">
        <v>0</v>
      </c>
      <c r="AA576" s="211">
        <v>0</v>
      </c>
      <c r="AB576" s="211">
        <v>0</v>
      </c>
      <c r="AC576" s="211">
        <v>0</v>
      </c>
      <c r="AD576" s="211">
        <v>0</v>
      </c>
      <c r="AE576" s="211">
        <v>0</v>
      </c>
      <c r="AF576" s="214">
        <v>0</v>
      </c>
      <c r="AG576" s="211">
        <v>287</v>
      </c>
      <c r="AH576" s="214">
        <f>8917.04*AG576/I576</f>
        <v>2051.2908624559159</v>
      </c>
      <c r="AI576" s="211">
        <v>0</v>
      </c>
      <c r="AJ576" s="211">
        <v>0</v>
      </c>
      <c r="AK576" s="211">
        <v>0</v>
      </c>
      <c r="AL576" s="214">
        <v>0</v>
      </c>
      <c r="AM576" s="211">
        <v>0</v>
      </c>
      <c r="AN576" s="211">
        <v>0</v>
      </c>
      <c r="AO576" s="214">
        <v>0</v>
      </c>
      <c r="AP576" s="211">
        <v>0</v>
      </c>
      <c r="AQ576" s="211">
        <v>0</v>
      </c>
      <c r="AR576" s="211">
        <v>0</v>
      </c>
      <c r="AS576" s="211"/>
    </row>
    <row r="577" spans="1:45" s="148" customFormat="1" ht="36" customHeight="1" x14ac:dyDescent="0.25">
      <c r="A577" s="148">
        <v>1</v>
      </c>
      <c r="B577" s="143">
        <f>SUBTOTAL(103,$A$552:A577)</f>
        <v>26</v>
      </c>
      <c r="C577" s="144" t="s">
        <v>552</v>
      </c>
      <c r="D577" s="145" t="s">
        <v>313</v>
      </c>
      <c r="E577" s="145"/>
      <c r="F577" s="146" t="s">
        <v>264</v>
      </c>
      <c r="G577" s="145" t="s">
        <v>347</v>
      </c>
      <c r="H577" s="145" t="s">
        <v>300</v>
      </c>
      <c r="I577" s="149">
        <v>2919</v>
      </c>
      <c r="J577" s="149">
        <v>1836.4</v>
      </c>
      <c r="K577" s="149">
        <v>1239.3</v>
      </c>
      <c r="L577" s="165">
        <v>128</v>
      </c>
      <c r="M577" s="145" t="s">
        <v>262</v>
      </c>
      <c r="N577" s="145" t="s">
        <v>266</v>
      </c>
      <c r="O577" s="147" t="s">
        <v>1347</v>
      </c>
      <c r="P577" s="142">
        <v>2145058.59</v>
      </c>
      <c r="Q577" s="142">
        <v>0</v>
      </c>
      <c r="R577" s="142">
        <v>0</v>
      </c>
      <c r="S577" s="142">
        <f t="shared" si="241"/>
        <v>2145058.59</v>
      </c>
      <c r="T577" s="142">
        <f t="shared" si="222"/>
        <v>734.86077081192184</v>
      </c>
      <c r="U577" s="142">
        <v>2172.5929592326142</v>
      </c>
      <c r="V577" s="213">
        <f t="shared" si="242"/>
        <v>2172.5929592326142</v>
      </c>
      <c r="W577" s="213">
        <f t="shared" si="243"/>
        <v>1437.7321884206924</v>
      </c>
      <c r="X577" s="148" t="b">
        <f t="shared" si="244"/>
        <v>1</v>
      </c>
      <c r="Y577" s="211">
        <v>0</v>
      </c>
      <c r="Z577" s="211">
        <v>0</v>
      </c>
      <c r="AA577" s="211">
        <v>0</v>
      </c>
      <c r="AB577" s="211">
        <v>0</v>
      </c>
      <c r="AC577" s="211">
        <v>0</v>
      </c>
      <c r="AD577" s="211">
        <v>0</v>
      </c>
      <c r="AE577" s="211">
        <v>0</v>
      </c>
      <c r="AF577" s="214">
        <v>0</v>
      </c>
      <c r="AG577" s="211">
        <v>711.2</v>
      </c>
      <c r="AH577" s="214">
        <f>8917.04*AG577/I577</f>
        <v>2172.5929592326142</v>
      </c>
      <c r="AI577" s="211">
        <v>0</v>
      </c>
      <c r="AJ577" s="211">
        <v>0</v>
      </c>
      <c r="AK577" s="211">
        <v>0</v>
      </c>
      <c r="AL577" s="214">
        <v>0</v>
      </c>
      <c r="AM577" s="211">
        <v>0</v>
      </c>
      <c r="AN577" s="211">
        <v>0</v>
      </c>
      <c r="AO577" s="214">
        <v>0</v>
      </c>
      <c r="AP577" s="211">
        <v>0</v>
      </c>
      <c r="AQ577" s="211">
        <v>0</v>
      </c>
      <c r="AR577" s="211">
        <v>0</v>
      </c>
      <c r="AS577" s="211"/>
    </row>
    <row r="578" spans="1:45" s="148" customFormat="1" ht="36" customHeight="1" x14ac:dyDescent="0.25">
      <c r="A578" s="148">
        <v>1</v>
      </c>
      <c r="B578" s="143">
        <f>SUBTOTAL(103,$A$552:A578)</f>
        <v>27</v>
      </c>
      <c r="C578" s="144" t="s">
        <v>553</v>
      </c>
      <c r="D578" s="145" t="s">
        <v>303</v>
      </c>
      <c r="E578" s="145"/>
      <c r="F578" s="146" t="s">
        <v>307</v>
      </c>
      <c r="G578" s="145" t="s">
        <v>347</v>
      </c>
      <c r="H578" s="145" t="s">
        <v>2204</v>
      </c>
      <c r="I578" s="149">
        <v>8158.5</v>
      </c>
      <c r="J578" s="149">
        <v>6419.1</v>
      </c>
      <c r="K578" s="149">
        <v>6419.1</v>
      </c>
      <c r="L578" s="165">
        <v>324</v>
      </c>
      <c r="M578" s="145" t="s">
        <v>262</v>
      </c>
      <c r="N578" s="145" t="s">
        <v>266</v>
      </c>
      <c r="O578" s="147" t="s">
        <v>1347</v>
      </c>
      <c r="P578" s="142">
        <v>77179.509999999995</v>
      </c>
      <c r="Q578" s="142">
        <v>0</v>
      </c>
      <c r="R578" s="142">
        <v>0</v>
      </c>
      <c r="S578" s="142">
        <f t="shared" si="241"/>
        <v>77179.509999999995</v>
      </c>
      <c r="T578" s="142">
        <f t="shared" si="222"/>
        <v>9.460012257155114</v>
      </c>
      <c r="U578" s="221">
        <f>T578</f>
        <v>9.460012257155114</v>
      </c>
      <c r="V578" s="213">
        <f t="shared" ref="V578:V581" si="249">T578</f>
        <v>9.460012257155114</v>
      </c>
      <c r="W578" s="213">
        <f t="shared" si="243"/>
        <v>0</v>
      </c>
      <c r="X578" s="148" t="b">
        <f t="shared" si="244"/>
        <v>1</v>
      </c>
      <c r="Y578" s="211">
        <v>0</v>
      </c>
      <c r="Z578" s="211">
        <v>0</v>
      </c>
      <c r="AA578" s="211">
        <v>0</v>
      </c>
      <c r="AB578" s="211">
        <v>0</v>
      </c>
      <c r="AC578" s="211">
        <v>0</v>
      </c>
      <c r="AD578" s="211">
        <v>0</v>
      </c>
      <c r="AE578" s="211">
        <v>0</v>
      </c>
      <c r="AF578" s="214">
        <v>0</v>
      </c>
      <c r="AG578" s="211">
        <v>0</v>
      </c>
      <c r="AH578" s="211">
        <v>0</v>
      </c>
      <c r="AI578" s="211">
        <v>0</v>
      </c>
      <c r="AJ578" s="211">
        <v>0</v>
      </c>
      <c r="AK578" s="211">
        <v>0</v>
      </c>
      <c r="AL578" s="214">
        <v>0</v>
      </c>
      <c r="AM578" s="211">
        <v>0</v>
      </c>
      <c r="AN578" s="211">
        <v>0</v>
      </c>
      <c r="AO578" s="214">
        <v>0</v>
      </c>
      <c r="AP578" s="211">
        <v>0</v>
      </c>
      <c r="AQ578" s="211">
        <v>0</v>
      </c>
      <c r="AR578" s="211">
        <v>0</v>
      </c>
      <c r="AS578" s="211"/>
    </row>
    <row r="579" spans="1:45" s="148" customFormat="1" ht="36" customHeight="1" x14ac:dyDescent="0.25">
      <c r="A579" s="148">
        <v>1</v>
      </c>
      <c r="B579" s="143">
        <f>SUBTOTAL(103,$A$552:A579)</f>
        <v>28</v>
      </c>
      <c r="C579" s="144" t="s">
        <v>1341</v>
      </c>
      <c r="D579" s="145">
        <v>1961</v>
      </c>
      <c r="E579" s="145"/>
      <c r="F579" s="146" t="s">
        <v>264</v>
      </c>
      <c r="G579" s="145" t="s">
        <v>347</v>
      </c>
      <c r="H579" s="145" t="s">
        <v>308</v>
      </c>
      <c r="I579" s="149">
        <v>2946.9</v>
      </c>
      <c r="J579" s="149">
        <v>2565.1</v>
      </c>
      <c r="K579" s="149">
        <v>2131.1999999999998</v>
      </c>
      <c r="L579" s="165">
        <v>129</v>
      </c>
      <c r="M579" s="145" t="s">
        <v>262</v>
      </c>
      <c r="N579" s="145" t="s">
        <v>266</v>
      </c>
      <c r="O579" s="147" t="s">
        <v>1348</v>
      </c>
      <c r="P579" s="142">
        <v>99997.66</v>
      </c>
      <c r="Q579" s="142">
        <v>0</v>
      </c>
      <c r="R579" s="142">
        <v>0</v>
      </c>
      <c r="S579" s="142">
        <f t="shared" si="241"/>
        <v>99997.66</v>
      </c>
      <c r="T579" s="142">
        <f t="shared" si="222"/>
        <v>33.933170450303706</v>
      </c>
      <c r="U579" s="221">
        <f>T579</f>
        <v>33.933170450303706</v>
      </c>
      <c r="V579" s="213">
        <f t="shared" si="249"/>
        <v>33.933170450303706</v>
      </c>
      <c r="W579" s="213">
        <f t="shared" si="243"/>
        <v>0</v>
      </c>
      <c r="X579" s="148" t="b">
        <f t="shared" si="244"/>
        <v>1</v>
      </c>
      <c r="Y579" s="211">
        <v>0</v>
      </c>
      <c r="Z579" s="211">
        <v>0</v>
      </c>
      <c r="AA579" s="211">
        <v>0</v>
      </c>
      <c r="AB579" s="211">
        <v>0</v>
      </c>
      <c r="AC579" s="211">
        <v>0</v>
      </c>
      <c r="AD579" s="211">
        <v>0</v>
      </c>
      <c r="AE579" s="211">
        <v>0</v>
      </c>
      <c r="AF579" s="214">
        <v>0</v>
      </c>
      <c r="AG579" s="211">
        <v>0</v>
      </c>
      <c r="AH579" s="211">
        <v>0</v>
      </c>
      <c r="AI579" s="211">
        <v>0</v>
      </c>
      <c r="AJ579" s="211">
        <v>0</v>
      </c>
      <c r="AK579" s="211">
        <v>0</v>
      </c>
      <c r="AL579" s="214">
        <v>0</v>
      </c>
      <c r="AM579" s="211">
        <v>0</v>
      </c>
      <c r="AN579" s="211">
        <v>0</v>
      </c>
      <c r="AO579" s="214">
        <v>0</v>
      </c>
      <c r="AP579" s="211">
        <v>0</v>
      </c>
      <c r="AQ579" s="211">
        <v>0</v>
      </c>
      <c r="AR579" s="211">
        <v>0</v>
      </c>
      <c r="AS579" s="211"/>
    </row>
    <row r="580" spans="1:45" s="148" customFormat="1" ht="36" customHeight="1" x14ac:dyDescent="0.25">
      <c r="A580" s="148">
        <v>1</v>
      </c>
      <c r="B580" s="143">
        <f>SUBTOTAL(103,$A$552:A580)</f>
        <v>29</v>
      </c>
      <c r="C580" s="144" t="s">
        <v>1342</v>
      </c>
      <c r="D580" s="145">
        <v>1994</v>
      </c>
      <c r="E580" s="145"/>
      <c r="F580" s="146" t="s">
        <v>264</v>
      </c>
      <c r="G580" s="145">
        <v>4</v>
      </c>
      <c r="H580" s="145" t="s">
        <v>308</v>
      </c>
      <c r="I580" s="149">
        <v>1861.8</v>
      </c>
      <c r="J580" s="149">
        <v>1644.3</v>
      </c>
      <c r="K580" s="149">
        <v>1644.3</v>
      </c>
      <c r="L580" s="165">
        <v>71</v>
      </c>
      <c r="M580" s="145" t="s">
        <v>262</v>
      </c>
      <c r="N580" s="145" t="s">
        <v>266</v>
      </c>
      <c r="O580" s="147" t="s">
        <v>1360</v>
      </c>
      <c r="P580" s="142">
        <v>99991.79</v>
      </c>
      <c r="Q580" s="142">
        <v>0</v>
      </c>
      <c r="R580" s="142">
        <v>0</v>
      </c>
      <c r="S580" s="142">
        <f t="shared" si="241"/>
        <v>99991.79</v>
      </c>
      <c r="T580" s="142">
        <f t="shared" si="222"/>
        <v>53.70705231496401</v>
      </c>
      <c r="U580" s="221">
        <f>T580</f>
        <v>53.70705231496401</v>
      </c>
      <c r="V580" s="213">
        <f t="shared" si="249"/>
        <v>53.70705231496401</v>
      </c>
      <c r="W580" s="213">
        <f t="shared" si="243"/>
        <v>0</v>
      </c>
      <c r="X580" s="148" t="b">
        <f t="shared" si="244"/>
        <v>1</v>
      </c>
      <c r="Y580" s="211">
        <v>0</v>
      </c>
      <c r="Z580" s="211">
        <v>0</v>
      </c>
      <c r="AA580" s="211">
        <v>0</v>
      </c>
      <c r="AB580" s="211">
        <v>0</v>
      </c>
      <c r="AC580" s="211">
        <v>0</v>
      </c>
      <c r="AD580" s="211">
        <v>0</v>
      </c>
      <c r="AE580" s="211">
        <v>0</v>
      </c>
      <c r="AF580" s="214">
        <v>0</v>
      </c>
      <c r="AG580" s="211">
        <v>0</v>
      </c>
      <c r="AH580" s="211">
        <v>0</v>
      </c>
      <c r="AI580" s="211">
        <v>0</v>
      </c>
      <c r="AJ580" s="211">
        <v>0</v>
      </c>
      <c r="AK580" s="211">
        <v>0</v>
      </c>
      <c r="AL580" s="214">
        <v>0</v>
      </c>
      <c r="AM580" s="211">
        <v>0</v>
      </c>
      <c r="AN580" s="211">
        <v>0</v>
      </c>
      <c r="AO580" s="214">
        <v>0</v>
      </c>
      <c r="AP580" s="211">
        <v>0</v>
      </c>
      <c r="AQ580" s="211">
        <v>0</v>
      </c>
      <c r="AR580" s="211">
        <v>0</v>
      </c>
      <c r="AS580" s="211"/>
    </row>
    <row r="581" spans="1:45" s="148" customFormat="1" ht="36" customHeight="1" x14ac:dyDescent="0.25">
      <c r="A581" s="148">
        <v>1</v>
      </c>
      <c r="B581" s="143">
        <f>SUBTOTAL(103,$A$552:A581)</f>
        <v>30</v>
      </c>
      <c r="C581" s="144" t="s">
        <v>1345</v>
      </c>
      <c r="D581" s="145">
        <v>1961</v>
      </c>
      <c r="E581" s="145"/>
      <c r="F581" s="146" t="s">
        <v>264</v>
      </c>
      <c r="G581" s="145" t="s">
        <v>304</v>
      </c>
      <c r="H581" s="145" t="s">
        <v>299</v>
      </c>
      <c r="I581" s="149">
        <v>1478.4</v>
      </c>
      <c r="J581" s="149">
        <v>1363.8</v>
      </c>
      <c r="K581" s="149">
        <v>1044.5999999999999</v>
      </c>
      <c r="L581" s="165">
        <v>50</v>
      </c>
      <c r="M581" s="145" t="s">
        <v>262</v>
      </c>
      <c r="N581" s="145" t="s">
        <v>266</v>
      </c>
      <c r="O581" s="147" t="s">
        <v>1362</v>
      </c>
      <c r="P581" s="142">
        <v>99990.04</v>
      </c>
      <c r="Q581" s="142">
        <v>0</v>
      </c>
      <c r="R581" s="142">
        <v>0</v>
      </c>
      <c r="S581" s="142">
        <f t="shared" si="241"/>
        <v>99990.04</v>
      </c>
      <c r="T581" s="142">
        <f t="shared" si="222"/>
        <v>67.633955627705618</v>
      </c>
      <c r="U581" s="221">
        <f>T581</f>
        <v>67.633955627705618</v>
      </c>
      <c r="V581" s="213">
        <f t="shared" si="249"/>
        <v>67.633955627705618</v>
      </c>
      <c r="W581" s="213">
        <f t="shared" si="243"/>
        <v>0</v>
      </c>
      <c r="X581" s="148" t="b">
        <f t="shared" si="244"/>
        <v>1</v>
      </c>
      <c r="Y581" s="211">
        <v>0</v>
      </c>
      <c r="Z581" s="211">
        <v>0</v>
      </c>
      <c r="AA581" s="211">
        <v>0</v>
      </c>
      <c r="AB581" s="211">
        <v>0</v>
      </c>
      <c r="AC581" s="211">
        <v>0</v>
      </c>
      <c r="AD581" s="211">
        <v>0</v>
      </c>
      <c r="AE581" s="211">
        <v>0</v>
      </c>
      <c r="AF581" s="214">
        <v>0</v>
      </c>
      <c r="AG581" s="211">
        <v>0</v>
      </c>
      <c r="AH581" s="211">
        <v>0</v>
      </c>
      <c r="AI581" s="211">
        <v>0</v>
      </c>
      <c r="AJ581" s="211">
        <v>0</v>
      </c>
      <c r="AK581" s="211">
        <v>0</v>
      </c>
      <c r="AL581" s="214">
        <v>0</v>
      </c>
      <c r="AM581" s="211">
        <v>0</v>
      </c>
      <c r="AN581" s="211">
        <v>0</v>
      </c>
      <c r="AO581" s="214">
        <v>0</v>
      </c>
      <c r="AP581" s="211">
        <v>0</v>
      </c>
      <c r="AQ581" s="211">
        <v>0</v>
      </c>
      <c r="AR581" s="211">
        <v>0</v>
      </c>
      <c r="AS581" s="211"/>
    </row>
    <row r="582" spans="1:45" s="148" customFormat="1" ht="36" customHeight="1" x14ac:dyDescent="0.25">
      <c r="A582" s="148">
        <v>1</v>
      </c>
      <c r="B582" s="143">
        <f>SUBTOTAL(103,$A$552:A582)</f>
        <v>31</v>
      </c>
      <c r="C582" s="144" t="s">
        <v>1035</v>
      </c>
      <c r="D582" s="145">
        <v>1941</v>
      </c>
      <c r="E582" s="145"/>
      <c r="F582" s="146" t="s">
        <v>264</v>
      </c>
      <c r="G582" s="145">
        <v>3</v>
      </c>
      <c r="H582" s="145" t="s">
        <v>299</v>
      </c>
      <c r="I582" s="149">
        <v>1265</v>
      </c>
      <c r="J582" s="149">
        <v>1152.5999999999999</v>
      </c>
      <c r="K582" s="149">
        <v>1105.5</v>
      </c>
      <c r="L582" s="165">
        <v>60</v>
      </c>
      <c r="M582" s="145" t="s">
        <v>262</v>
      </c>
      <c r="N582" s="145" t="s">
        <v>266</v>
      </c>
      <c r="O582" s="147" t="s">
        <v>1043</v>
      </c>
      <c r="P582" s="142">
        <v>2198934.85</v>
      </c>
      <c r="Q582" s="142">
        <v>0</v>
      </c>
      <c r="R582" s="142">
        <v>0</v>
      </c>
      <c r="S582" s="142">
        <f t="shared" si="241"/>
        <v>2198934.85</v>
      </c>
      <c r="T582" s="142">
        <f t="shared" si="222"/>
        <v>1738.288418972332</v>
      </c>
      <c r="U582" s="142">
        <v>6539.7081369169964</v>
      </c>
      <c r="V582" s="213">
        <f t="shared" si="242"/>
        <v>6539.7081369169964</v>
      </c>
      <c r="W582" s="213">
        <f t="shared" si="243"/>
        <v>4801.4197179446646</v>
      </c>
      <c r="X582" s="148" t="b">
        <f t="shared" si="244"/>
        <v>1</v>
      </c>
      <c r="Y582" s="211">
        <v>0</v>
      </c>
      <c r="Z582" s="211">
        <v>0</v>
      </c>
      <c r="AA582" s="211">
        <v>0</v>
      </c>
      <c r="AB582" s="211">
        <v>0</v>
      </c>
      <c r="AC582" s="211">
        <v>0</v>
      </c>
      <c r="AD582" s="211">
        <v>0</v>
      </c>
      <c r="AE582" s="211">
        <v>0</v>
      </c>
      <c r="AF582" s="214">
        <v>0</v>
      </c>
      <c r="AG582" s="211">
        <v>0</v>
      </c>
      <c r="AH582" s="211">
        <v>0</v>
      </c>
      <c r="AI582" s="211">
        <v>0</v>
      </c>
      <c r="AJ582" s="211">
        <v>0</v>
      </c>
      <c r="AK582" s="211">
        <v>1173.74</v>
      </c>
      <c r="AL582" s="214">
        <f>7048.18*AK582/I582</f>
        <v>6539.7081369169964</v>
      </c>
      <c r="AM582" s="211">
        <v>0</v>
      </c>
      <c r="AN582" s="211">
        <v>0</v>
      </c>
      <c r="AO582" s="214">
        <v>0</v>
      </c>
      <c r="AP582" s="211">
        <v>0</v>
      </c>
      <c r="AQ582" s="211">
        <v>0</v>
      </c>
      <c r="AR582" s="211">
        <v>0</v>
      </c>
      <c r="AS582" s="211"/>
    </row>
    <row r="583" spans="1:45" s="148" customFormat="1" ht="36" customHeight="1" x14ac:dyDescent="0.25">
      <c r="A583" s="148">
        <v>1</v>
      </c>
      <c r="B583" s="143">
        <f>SUBTOTAL(103,$A$552:A583)</f>
        <v>32</v>
      </c>
      <c r="C583" s="144" t="s">
        <v>1364</v>
      </c>
      <c r="D583" s="145">
        <v>1961</v>
      </c>
      <c r="E583" s="145"/>
      <c r="F583" s="146" t="s">
        <v>264</v>
      </c>
      <c r="G583" s="145" t="s">
        <v>366</v>
      </c>
      <c r="H583" s="145" t="s">
        <v>308</v>
      </c>
      <c r="I583" s="149">
        <v>2941.6</v>
      </c>
      <c r="J583" s="149">
        <v>2564.1</v>
      </c>
      <c r="K583" s="149">
        <v>2365.9</v>
      </c>
      <c r="L583" s="165">
        <v>130</v>
      </c>
      <c r="M583" s="145" t="s">
        <v>262</v>
      </c>
      <c r="N583" s="145" t="s">
        <v>266</v>
      </c>
      <c r="O583" s="147" t="s">
        <v>1348</v>
      </c>
      <c r="P583" s="142">
        <v>3863646.31</v>
      </c>
      <c r="Q583" s="142">
        <v>0</v>
      </c>
      <c r="R583" s="142">
        <v>0</v>
      </c>
      <c r="S583" s="142">
        <f t="shared" si="241"/>
        <v>3863646.31</v>
      </c>
      <c r="T583" s="142">
        <f t="shared" si="222"/>
        <v>1313.4506085123742</v>
      </c>
      <c r="U583" s="142">
        <v>2822.6178357356544</v>
      </c>
      <c r="V583" s="213">
        <f t="shared" si="242"/>
        <v>2822.6178357356544</v>
      </c>
      <c r="W583" s="213">
        <f t="shared" si="243"/>
        <v>1509.1672272232802</v>
      </c>
      <c r="X583" s="148" t="b">
        <f t="shared" si="244"/>
        <v>1</v>
      </c>
      <c r="Y583" s="211">
        <v>0</v>
      </c>
      <c r="Z583" s="211">
        <v>0</v>
      </c>
      <c r="AA583" s="211">
        <v>0</v>
      </c>
      <c r="AB583" s="211">
        <v>0</v>
      </c>
      <c r="AC583" s="211">
        <v>0</v>
      </c>
      <c r="AD583" s="211">
        <v>0</v>
      </c>
      <c r="AE583" s="211">
        <v>0</v>
      </c>
      <c r="AF583" s="214">
        <v>0</v>
      </c>
      <c r="AG583" s="211">
        <v>931.14</v>
      </c>
      <c r="AH583" s="214">
        <f>8917.04*AG583/I583</f>
        <v>2822.6178357356544</v>
      </c>
      <c r="AI583" s="211">
        <v>0</v>
      </c>
      <c r="AJ583" s="211">
        <v>0</v>
      </c>
      <c r="AK583" s="211">
        <v>0</v>
      </c>
      <c r="AL583" s="214">
        <v>0</v>
      </c>
      <c r="AM583" s="211">
        <v>0</v>
      </c>
      <c r="AN583" s="211">
        <v>0</v>
      </c>
      <c r="AO583" s="214">
        <v>0</v>
      </c>
      <c r="AP583" s="211">
        <v>0</v>
      </c>
      <c r="AQ583" s="211">
        <v>0</v>
      </c>
      <c r="AR583" s="211">
        <v>0</v>
      </c>
      <c r="AS583" s="211"/>
    </row>
    <row r="584" spans="1:45" s="148" customFormat="1" ht="36" customHeight="1" x14ac:dyDescent="0.25">
      <c r="A584" s="148">
        <v>1</v>
      </c>
      <c r="B584" s="143">
        <f>SUBTOTAL(103,$A$552:A584)</f>
        <v>33</v>
      </c>
      <c r="C584" s="144" t="s">
        <v>1085</v>
      </c>
      <c r="D584" s="145" t="s">
        <v>363</v>
      </c>
      <c r="E584" s="145"/>
      <c r="F584" s="146" t="s">
        <v>264</v>
      </c>
      <c r="G584" s="145" t="s">
        <v>304</v>
      </c>
      <c r="H584" s="145" t="s">
        <v>299</v>
      </c>
      <c r="I584" s="149">
        <v>1341.9</v>
      </c>
      <c r="J584" s="149">
        <v>1245.7</v>
      </c>
      <c r="K584" s="149">
        <v>1245.7</v>
      </c>
      <c r="L584" s="165">
        <v>62</v>
      </c>
      <c r="M584" s="145" t="s">
        <v>262</v>
      </c>
      <c r="N584" s="145" t="s">
        <v>266</v>
      </c>
      <c r="O584" s="147" t="s">
        <v>1600</v>
      </c>
      <c r="P584" s="142">
        <v>2839946.57</v>
      </c>
      <c r="Q584" s="142">
        <v>0</v>
      </c>
      <c r="R584" s="142">
        <v>0</v>
      </c>
      <c r="S584" s="142">
        <f t="shared" si="241"/>
        <v>2839946.57</v>
      </c>
      <c r="T584" s="142">
        <f t="shared" si="222"/>
        <v>2116.3622997242715</v>
      </c>
      <c r="U584" s="142">
        <v>3012.881687159997</v>
      </c>
      <c r="V584" s="213">
        <f t="shared" si="242"/>
        <v>3012.881687159997</v>
      </c>
      <c r="W584" s="213">
        <f t="shared" si="243"/>
        <v>896.51938743572555</v>
      </c>
      <c r="X584" s="148" t="b">
        <f t="shared" si="244"/>
        <v>1</v>
      </c>
      <c r="Y584" s="211">
        <v>0</v>
      </c>
      <c r="Z584" s="211">
        <v>0</v>
      </c>
      <c r="AA584" s="211">
        <v>0</v>
      </c>
      <c r="AB584" s="211">
        <v>0</v>
      </c>
      <c r="AC584" s="211">
        <v>0</v>
      </c>
      <c r="AD584" s="211">
        <v>0</v>
      </c>
      <c r="AE584" s="211">
        <v>0</v>
      </c>
      <c r="AF584" s="214">
        <v>0</v>
      </c>
      <c r="AG584" s="211">
        <v>453.4</v>
      </c>
      <c r="AH584" s="214">
        <f>8917.04*AG584/I584</f>
        <v>3012.881687159997</v>
      </c>
      <c r="AI584" s="211">
        <v>0</v>
      </c>
      <c r="AJ584" s="211">
        <v>0</v>
      </c>
      <c r="AK584" s="211">
        <v>0</v>
      </c>
      <c r="AL584" s="214">
        <v>0</v>
      </c>
      <c r="AM584" s="211">
        <v>0</v>
      </c>
      <c r="AN584" s="211">
        <v>0</v>
      </c>
      <c r="AO584" s="214">
        <v>0</v>
      </c>
      <c r="AP584" s="211">
        <v>0</v>
      </c>
      <c r="AQ584" s="211">
        <v>0</v>
      </c>
      <c r="AR584" s="211">
        <v>0</v>
      </c>
      <c r="AS584" s="211"/>
    </row>
    <row r="585" spans="1:45" s="148" customFormat="1" ht="36" customHeight="1" x14ac:dyDescent="0.25">
      <c r="A585" s="148">
        <v>1</v>
      </c>
      <c r="B585" s="143">
        <f>SUBTOTAL(103,$A$552:A585)</f>
        <v>34</v>
      </c>
      <c r="C585" s="144" t="s">
        <v>1574</v>
      </c>
      <c r="D585" s="145">
        <v>1966</v>
      </c>
      <c r="E585" s="145"/>
      <c r="F585" s="146" t="s">
        <v>307</v>
      </c>
      <c r="G585" s="145">
        <v>5</v>
      </c>
      <c r="H585" s="145" t="s">
        <v>304</v>
      </c>
      <c r="I585" s="149">
        <v>3858.2</v>
      </c>
      <c r="J585" s="149">
        <v>3557.3</v>
      </c>
      <c r="K585" s="149">
        <v>3557.3</v>
      </c>
      <c r="L585" s="165">
        <v>184</v>
      </c>
      <c r="M585" s="145" t="s">
        <v>262</v>
      </c>
      <c r="N585" s="145" t="s">
        <v>266</v>
      </c>
      <c r="O585" s="147" t="s">
        <v>1042</v>
      </c>
      <c r="P585" s="142">
        <v>3146857.02</v>
      </c>
      <c r="Q585" s="142">
        <v>0</v>
      </c>
      <c r="R585" s="142">
        <v>0</v>
      </c>
      <c r="S585" s="142">
        <f t="shared" si="241"/>
        <v>3146857.02</v>
      </c>
      <c r="T585" s="142">
        <f t="shared" si="222"/>
        <v>815.62827743507341</v>
      </c>
      <c r="U585" s="142">
        <f>V585</f>
        <v>2298.3877451661397</v>
      </c>
      <c r="V585" s="213">
        <f t="shared" si="242"/>
        <v>2298.3877451661397</v>
      </c>
      <c r="W585" s="213">
        <f t="shared" si="243"/>
        <v>1482.7594677310663</v>
      </c>
      <c r="X585" s="148" t="b">
        <f t="shared" si="244"/>
        <v>1</v>
      </c>
      <c r="Y585" s="211">
        <v>0</v>
      </c>
      <c r="Z585" s="211">
        <v>0</v>
      </c>
      <c r="AA585" s="211">
        <v>0</v>
      </c>
      <c r="AB585" s="211">
        <v>0</v>
      </c>
      <c r="AC585" s="211">
        <v>0</v>
      </c>
      <c r="AD585" s="211">
        <v>0</v>
      </c>
      <c r="AE585" s="211">
        <v>0</v>
      </c>
      <c r="AF585" s="214">
        <v>0</v>
      </c>
      <c r="AG585" s="211">
        <v>994.46</v>
      </c>
      <c r="AH585" s="214">
        <f>8917.04*AG585/I585</f>
        <v>2298.3877451661397</v>
      </c>
      <c r="AI585" s="211">
        <v>0</v>
      </c>
      <c r="AJ585" s="211">
        <v>0</v>
      </c>
      <c r="AK585" s="211">
        <v>0</v>
      </c>
      <c r="AL585" s="214">
        <v>0</v>
      </c>
      <c r="AM585" s="211">
        <v>0</v>
      </c>
      <c r="AN585" s="211">
        <v>0</v>
      </c>
      <c r="AO585" s="214">
        <v>0</v>
      </c>
      <c r="AP585" s="211">
        <v>0</v>
      </c>
      <c r="AQ585" s="211">
        <v>0</v>
      </c>
      <c r="AR585" s="211">
        <v>0</v>
      </c>
      <c r="AS585" s="211"/>
    </row>
    <row r="586" spans="1:45" s="148" customFormat="1" ht="36" customHeight="1" x14ac:dyDescent="0.25">
      <c r="A586" s="148">
        <v>1</v>
      </c>
      <c r="B586" s="143">
        <f>SUBTOTAL(103,$A$552:A586)</f>
        <v>35</v>
      </c>
      <c r="C586" s="144" t="s">
        <v>1576</v>
      </c>
      <c r="D586" s="145">
        <v>1959</v>
      </c>
      <c r="E586" s="145"/>
      <c r="F586" s="146" t="s">
        <v>264</v>
      </c>
      <c r="G586" s="145">
        <v>3</v>
      </c>
      <c r="H586" s="145" t="s">
        <v>308</v>
      </c>
      <c r="I586" s="149">
        <v>1365.9</v>
      </c>
      <c r="J586" s="149">
        <v>1149.9000000000001</v>
      </c>
      <c r="K586" s="149">
        <v>1149.9000000000001</v>
      </c>
      <c r="L586" s="165">
        <v>40</v>
      </c>
      <c r="M586" s="145" t="s">
        <v>262</v>
      </c>
      <c r="N586" s="145" t="s">
        <v>266</v>
      </c>
      <c r="O586" s="147" t="s">
        <v>1361</v>
      </c>
      <c r="P586" s="142">
        <v>99996.47</v>
      </c>
      <c r="Q586" s="142">
        <v>0</v>
      </c>
      <c r="R586" s="142">
        <v>0</v>
      </c>
      <c r="S586" s="142">
        <f t="shared" si="241"/>
        <v>99996.47</v>
      </c>
      <c r="T586" s="142">
        <f t="shared" si="222"/>
        <v>73.209217365839365</v>
      </c>
      <c r="U586" s="221">
        <f>T586</f>
        <v>73.209217365839365</v>
      </c>
      <c r="V586" s="213">
        <f>T586</f>
        <v>73.209217365839365</v>
      </c>
      <c r="W586" s="213">
        <f t="shared" si="243"/>
        <v>0</v>
      </c>
      <c r="X586" s="148" t="b">
        <f t="shared" si="244"/>
        <v>1</v>
      </c>
      <c r="Y586" s="211">
        <v>0</v>
      </c>
      <c r="Z586" s="211">
        <v>0</v>
      </c>
      <c r="AA586" s="211">
        <v>0</v>
      </c>
      <c r="AB586" s="211">
        <v>0</v>
      </c>
      <c r="AC586" s="211">
        <v>0</v>
      </c>
      <c r="AD586" s="211">
        <v>0</v>
      </c>
      <c r="AE586" s="211">
        <v>0</v>
      </c>
      <c r="AF586" s="214">
        <v>0</v>
      </c>
      <c r="AG586" s="211">
        <v>0</v>
      </c>
      <c r="AH586" s="211">
        <v>0</v>
      </c>
      <c r="AI586" s="211">
        <v>0</v>
      </c>
      <c r="AJ586" s="211">
        <v>0</v>
      </c>
      <c r="AK586" s="211">
        <v>0</v>
      </c>
      <c r="AL586" s="214">
        <v>0</v>
      </c>
      <c r="AM586" s="211">
        <v>0</v>
      </c>
      <c r="AN586" s="211">
        <v>0</v>
      </c>
      <c r="AO586" s="214">
        <v>0</v>
      </c>
      <c r="AP586" s="211">
        <v>0</v>
      </c>
      <c r="AQ586" s="211">
        <v>0</v>
      </c>
      <c r="AR586" s="211">
        <v>0</v>
      </c>
      <c r="AS586" s="211"/>
    </row>
    <row r="587" spans="1:45" s="148" customFormat="1" ht="36" customHeight="1" x14ac:dyDescent="0.25">
      <c r="A587" s="148">
        <v>1</v>
      </c>
      <c r="B587" s="143">
        <f>SUBTOTAL(103,$A$552:A587)</f>
        <v>36</v>
      </c>
      <c r="C587" s="144" t="s">
        <v>1643</v>
      </c>
      <c r="D587" s="145">
        <v>1989</v>
      </c>
      <c r="E587" s="145"/>
      <c r="F587" s="146" t="s">
        <v>314</v>
      </c>
      <c r="G587" s="145">
        <v>7</v>
      </c>
      <c r="H587" s="145" t="s">
        <v>299</v>
      </c>
      <c r="I587" s="149">
        <v>4121.3999999999996</v>
      </c>
      <c r="J587" s="149">
        <v>3057</v>
      </c>
      <c r="K587" s="149">
        <v>3057</v>
      </c>
      <c r="L587" s="165">
        <v>163</v>
      </c>
      <c r="M587" s="145" t="s">
        <v>262</v>
      </c>
      <c r="N587" s="145" t="s">
        <v>266</v>
      </c>
      <c r="O587" s="147" t="s">
        <v>1646</v>
      </c>
      <c r="P587" s="142">
        <v>2873967.7</v>
      </c>
      <c r="Q587" s="142">
        <v>1982592</v>
      </c>
      <c r="R587" s="142">
        <v>0</v>
      </c>
      <c r="S587" s="142">
        <f t="shared" si="241"/>
        <v>891375.70000000019</v>
      </c>
      <c r="T587" s="142">
        <f t="shared" si="222"/>
        <v>697.32801960498875</v>
      </c>
      <c r="U587" s="142">
        <v>1120.7123792885914</v>
      </c>
      <c r="V587" s="213">
        <f t="shared" si="242"/>
        <v>1120.7123792885914</v>
      </c>
      <c r="W587" s="213">
        <f t="shared" si="243"/>
        <v>423.38435968360261</v>
      </c>
      <c r="X587" s="148" t="b">
        <f t="shared" si="244"/>
        <v>1</v>
      </c>
      <c r="Y587" s="211">
        <v>0</v>
      </c>
      <c r="Z587" s="211">
        <v>0</v>
      </c>
      <c r="AA587" s="211">
        <v>0</v>
      </c>
      <c r="AB587" s="211">
        <v>0</v>
      </c>
      <c r="AC587" s="211">
        <v>0</v>
      </c>
      <c r="AD587" s="211">
        <v>0</v>
      </c>
      <c r="AE587" s="211">
        <v>2</v>
      </c>
      <c r="AF587" s="214">
        <f>2309452*AE587/I587</f>
        <v>1120.7123792885914</v>
      </c>
      <c r="AG587" s="211">
        <v>0</v>
      </c>
      <c r="AH587" s="211">
        <v>0</v>
      </c>
      <c r="AI587" s="211">
        <v>0</v>
      </c>
      <c r="AJ587" s="211">
        <v>0</v>
      </c>
      <c r="AK587" s="211">
        <v>0</v>
      </c>
      <c r="AL587" s="214">
        <v>0</v>
      </c>
      <c r="AM587" s="211">
        <v>0</v>
      </c>
      <c r="AN587" s="211">
        <v>0</v>
      </c>
      <c r="AO587" s="214">
        <v>0</v>
      </c>
      <c r="AP587" s="211">
        <v>0</v>
      </c>
      <c r="AQ587" s="211">
        <v>0</v>
      </c>
      <c r="AR587" s="211">
        <v>0</v>
      </c>
      <c r="AS587" s="211"/>
    </row>
    <row r="588" spans="1:45" s="148" customFormat="1" ht="36" customHeight="1" x14ac:dyDescent="0.25">
      <c r="A588" s="148">
        <v>1</v>
      </c>
      <c r="B588" s="143">
        <f>SUBTOTAL(103,$A$552:A588)</f>
        <v>37</v>
      </c>
      <c r="C588" s="144" t="s">
        <v>480</v>
      </c>
      <c r="D588" s="145">
        <v>1957</v>
      </c>
      <c r="E588" s="145"/>
      <c r="F588" s="146" t="s">
        <v>264</v>
      </c>
      <c r="G588" s="145">
        <v>2</v>
      </c>
      <c r="H588" s="145" t="s">
        <v>300</v>
      </c>
      <c r="I588" s="149">
        <v>718.26</v>
      </c>
      <c r="J588" s="149">
        <v>408.26</v>
      </c>
      <c r="K588" s="149">
        <v>408.26</v>
      </c>
      <c r="L588" s="165">
        <v>22</v>
      </c>
      <c r="M588" s="145" t="s">
        <v>262</v>
      </c>
      <c r="N588" s="145" t="s">
        <v>266</v>
      </c>
      <c r="O588" s="147" t="s">
        <v>1286</v>
      </c>
      <c r="P588" s="142">
        <v>1511938.35</v>
      </c>
      <c r="Q588" s="142">
        <v>0</v>
      </c>
      <c r="R588" s="142">
        <v>0</v>
      </c>
      <c r="S588" s="142">
        <f t="shared" si="241"/>
        <v>1511938.35</v>
      </c>
      <c r="T588" s="142">
        <f t="shared" si="222"/>
        <v>2105.0014618661767</v>
      </c>
      <c r="U588" s="142">
        <v>5289.1279202517198</v>
      </c>
      <c r="V588" s="213">
        <f t="shared" si="242"/>
        <v>5289.1279202517198</v>
      </c>
      <c r="W588" s="213">
        <f t="shared" si="243"/>
        <v>3184.1264583855432</v>
      </c>
      <c r="X588" s="148" t="b">
        <f t="shared" si="244"/>
        <v>1</v>
      </c>
      <c r="Y588" s="211">
        <v>0</v>
      </c>
      <c r="Z588" s="211">
        <v>0</v>
      </c>
      <c r="AA588" s="211">
        <v>0</v>
      </c>
      <c r="AB588" s="211">
        <v>0</v>
      </c>
      <c r="AC588" s="211">
        <v>0</v>
      </c>
      <c r="AD588" s="211">
        <v>0</v>
      </c>
      <c r="AE588" s="211">
        <v>0</v>
      </c>
      <c r="AF588" s="214">
        <v>0</v>
      </c>
      <c r="AG588" s="211">
        <v>0</v>
      </c>
      <c r="AH588" s="211">
        <v>0</v>
      </c>
      <c r="AI588" s="211">
        <v>0</v>
      </c>
      <c r="AJ588" s="211">
        <v>0</v>
      </c>
      <c r="AK588" s="211">
        <v>539</v>
      </c>
      <c r="AL588" s="214">
        <f>7048.18*AK588/I588</f>
        <v>5289.1279202517198</v>
      </c>
      <c r="AM588" s="211">
        <v>0</v>
      </c>
      <c r="AN588" s="211">
        <v>0</v>
      </c>
      <c r="AO588" s="214">
        <v>0</v>
      </c>
      <c r="AP588" s="211">
        <v>0</v>
      </c>
      <c r="AQ588" s="211">
        <v>0</v>
      </c>
      <c r="AR588" s="211">
        <v>0</v>
      </c>
      <c r="AS588" s="211"/>
    </row>
    <row r="589" spans="1:45" s="148" customFormat="1" ht="36" customHeight="1" x14ac:dyDescent="0.25">
      <c r="A589" s="148">
        <v>1</v>
      </c>
      <c r="B589" s="143">
        <f>SUBTOTAL(103,$A$552:A589)</f>
        <v>38</v>
      </c>
      <c r="C589" s="144" t="s">
        <v>485</v>
      </c>
      <c r="D589" s="145">
        <v>1995</v>
      </c>
      <c r="E589" s="145"/>
      <c r="F589" s="146" t="s">
        <v>264</v>
      </c>
      <c r="G589" s="145">
        <v>9</v>
      </c>
      <c r="H589" s="145" t="s">
        <v>300</v>
      </c>
      <c r="I589" s="149">
        <v>6176.6</v>
      </c>
      <c r="J589" s="149">
        <v>5017.5</v>
      </c>
      <c r="K589" s="149">
        <v>4212.5</v>
      </c>
      <c r="L589" s="165">
        <v>299</v>
      </c>
      <c r="M589" s="145" t="s">
        <v>262</v>
      </c>
      <c r="N589" s="145" t="s">
        <v>266</v>
      </c>
      <c r="O589" s="147" t="s">
        <v>1042</v>
      </c>
      <c r="P589" s="142">
        <v>2422779.04</v>
      </c>
      <c r="Q589" s="142">
        <v>0</v>
      </c>
      <c r="R589" s="142">
        <v>0</v>
      </c>
      <c r="S589" s="142">
        <f t="shared" si="241"/>
        <v>2422779.04</v>
      </c>
      <c r="T589" s="142">
        <f t="shared" ref="T589:T658" si="250">P589/I589</f>
        <v>392.25124502153284</v>
      </c>
      <c r="U589" s="142">
        <f>V589</f>
        <v>397.92118641323702</v>
      </c>
      <c r="V589" s="213">
        <f t="shared" si="242"/>
        <v>397.92118641323702</v>
      </c>
      <c r="W589" s="213">
        <f t="shared" si="243"/>
        <v>5.6699413917041852</v>
      </c>
      <c r="X589" s="148" t="b">
        <f t="shared" si="244"/>
        <v>1</v>
      </c>
      <c r="Y589" s="211">
        <v>0</v>
      </c>
      <c r="Z589" s="211">
        <v>0</v>
      </c>
      <c r="AA589" s="211">
        <v>0</v>
      </c>
      <c r="AB589" s="211">
        <v>0</v>
      </c>
      <c r="AC589" s="211">
        <v>0</v>
      </c>
      <c r="AD589" s="211">
        <v>0</v>
      </c>
      <c r="AE589" s="211">
        <v>1</v>
      </c>
      <c r="AF589" s="214">
        <f>2457800*AE589/I589</f>
        <v>397.92118641323702</v>
      </c>
      <c r="AG589" s="211">
        <v>0</v>
      </c>
      <c r="AH589" s="211">
        <v>0</v>
      </c>
      <c r="AI589" s="211">
        <v>0</v>
      </c>
      <c r="AJ589" s="211">
        <v>0</v>
      </c>
      <c r="AK589" s="211">
        <v>0</v>
      </c>
      <c r="AL589" s="214">
        <v>0</v>
      </c>
      <c r="AM589" s="211">
        <v>0</v>
      </c>
      <c r="AN589" s="211">
        <v>0</v>
      </c>
      <c r="AO589" s="214">
        <v>0</v>
      </c>
      <c r="AP589" s="211">
        <v>0</v>
      </c>
      <c r="AQ589" s="211">
        <v>0</v>
      </c>
      <c r="AR589" s="211">
        <v>0</v>
      </c>
      <c r="AS589" s="211"/>
    </row>
    <row r="590" spans="1:45" s="148" customFormat="1" ht="36" customHeight="1" x14ac:dyDescent="0.25">
      <c r="A590" s="148">
        <v>1</v>
      </c>
      <c r="B590" s="143">
        <f>SUBTOTAL(103,$A$552:A590)</f>
        <v>39</v>
      </c>
      <c r="C590" s="144" t="s">
        <v>492</v>
      </c>
      <c r="D590" s="145">
        <v>1985</v>
      </c>
      <c r="E590" s="145"/>
      <c r="F590" s="146" t="s">
        <v>307</v>
      </c>
      <c r="G590" s="145">
        <v>2</v>
      </c>
      <c r="H590" s="145" t="s">
        <v>299</v>
      </c>
      <c r="I590" s="149">
        <v>617.79999999999995</v>
      </c>
      <c r="J590" s="149">
        <v>560.5</v>
      </c>
      <c r="K590" s="149">
        <v>560.5</v>
      </c>
      <c r="L590" s="165">
        <v>38</v>
      </c>
      <c r="M590" s="145" t="s">
        <v>262</v>
      </c>
      <c r="N590" s="145" t="s">
        <v>266</v>
      </c>
      <c r="O590" s="147" t="s">
        <v>1347</v>
      </c>
      <c r="P590" s="142">
        <v>1994020.5499999998</v>
      </c>
      <c r="Q590" s="142">
        <v>0</v>
      </c>
      <c r="R590" s="142">
        <v>0</v>
      </c>
      <c r="S590" s="142">
        <f t="shared" si="241"/>
        <v>1994020.5499999998</v>
      </c>
      <c r="T590" s="142">
        <f t="shared" si="250"/>
        <v>3227.6150048559402</v>
      </c>
      <c r="U590" s="142">
        <v>6913.6648753641966</v>
      </c>
      <c r="V590" s="213">
        <f t="shared" si="242"/>
        <v>6913.6648753641966</v>
      </c>
      <c r="W590" s="213">
        <f t="shared" si="243"/>
        <v>3686.0498705082564</v>
      </c>
      <c r="X590" s="148" t="b">
        <f t="shared" si="244"/>
        <v>1</v>
      </c>
      <c r="Y590" s="211">
        <v>0</v>
      </c>
      <c r="Z590" s="211">
        <v>0</v>
      </c>
      <c r="AA590" s="211">
        <v>0</v>
      </c>
      <c r="AB590" s="211">
        <v>0</v>
      </c>
      <c r="AC590" s="211">
        <v>0</v>
      </c>
      <c r="AD590" s="211">
        <v>0</v>
      </c>
      <c r="AE590" s="211">
        <v>0</v>
      </c>
      <c r="AF590" s="214">
        <v>0</v>
      </c>
      <c r="AG590" s="211">
        <v>479</v>
      </c>
      <c r="AH590" s="214">
        <f>8917.04*AG590/I590</f>
        <v>6913.6648753641966</v>
      </c>
      <c r="AI590" s="211">
        <v>0</v>
      </c>
      <c r="AJ590" s="211">
        <v>0</v>
      </c>
      <c r="AK590" s="211">
        <v>0</v>
      </c>
      <c r="AL590" s="214">
        <v>0</v>
      </c>
      <c r="AM590" s="211">
        <v>0</v>
      </c>
      <c r="AN590" s="211">
        <v>0</v>
      </c>
      <c r="AO590" s="214">
        <v>0</v>
      </c>
      <c r="AP590" s="211">
        <v>0</v>
      </c>
      <c r="AQ590" s="211">
        <v>0</v>
      </c>
      <c r="AR590" s="211">
        <v>0</v>
      </c>
      <c r="AS590" s="211"/>
    </row>
    <row r="591" spans="1:45" s="148" customFormat="1" ht="36" customHeight="1" x14ac:dyDescent="0.25">
      <c r="A591" s="148">
        <v>1</v>
      </c>
      <c r="B591" s="143">
        <f>SUBTOTAL(103,$A$552:A591)</f>
        <v>40</v>
      </c>
      <c r="C591" s="144" t="s">
        <v>1572</v>
      </c>
      <c r="D591" s="145">
        <v>1962</v>
      </c>
      <c r="E591" s="145"/>
      <c r="F591" s="146" t="s">
        <v>264</v>
      </c>
      <c r="G591" s="145">
        <v>2</v>
      </c>
      <c r="H591" s="145" t="s">
        <v>299</v>
      </c>
      <c r="I591" s="149">
        <v>682.9</v>
      </c>
      <c r="J591" s="149">
        <v>653.4</v>
      </c>
      <c r="K591" s="149">
        <v>653.4</v>
      </c>
      <c r="L591" s="165">
        <v>36</v>
      </c>
      <c r="M591" s="145" t="s">
        <v>262</v>
      </c>
      <c r="N591" s="145" t="s">
        <v>266</v>
      </c>
      <c r="O591" s="147" t="s">
        <v>1350</v>
      </c>
      <c r="P591" s="142">
        <v>2018639.07</v>
      </c>
      <c r="Q591" s="142">
        <v>0</v>
      </c>
      <c r="R591" s="142">
        <v>0</v>
      </c>
      <c r="S591" s="142">
        <f t="shared" si="241"/>
        <v>2018639.07</v>
      </c>
      <c r="T591" s="142">
        <f t="shared" si="250"/>
        <v>2955.9804803045836</v>
      </c>
      <c r="U591" s="142">
        <v>7482.0089617806425</v>
      </c>
      <c r="V591" s="213">
        <f t="shared" si="242"/>
        <v>7482.0089617806425</v>
      </c>
      <c r="W591" s="213">
        <f t="shared" si="243"/>
        <v>4526.0284814760589</v>
      </c>
      <c r="X591" s="148" t="b">
        <f t="shared" si="244"/>
        <v>1</v>
      </c>
      <c r="Y591" s="211">
        <v>0</v>
      </c>
      <c r="Z591" s="211">
        <v>0</v>
      </c>
      <c r="AA591" s="211">
        <v>0</v>
      </c>
      <c r="AB591" s="211">
        <v>0</v>
      </c>
      <c r="AC591" s="211">
        <v>0</v>
      </c>
      <c r="AD591" s="211">
        <v>0</v>
      </c>
      <c r="AE591" s="211">
        <v>0</v>
      </c>
      <c r="AF591" s="214">
        <v>0</v>
      </c>
      <c r="AG591" s="211">
        <v>573</v>
      </c>
      <c r="AH591" s="214">
        <f>8917.04*AG591/I591</f>
        <v>7482.0089617806425</v>
      </c>
      <c r="AI591" s="211">
        <v>0</v>
      </c>
      <c r="AJ591" s="211">
        <v>0</v>
      </c>
      <c r="AK591" s="211">
        <v>0</v>
      </c>
      <c r="AL591" s="214">
        <v>0</v>
      </c>
      <c r="AM591" s="211">
        <v>0</v>
      </c>
      <c r="AN591" s="211">
        <v>0</v>
      </c>
      <c r="AO591" s="214">
        <v>0</v>
      </c>
      <c r="AP591" s="211">
        <v>0</v>
      </c>
      <c r="AQ591" s="211">
        <v>0</v>
      </c>
      <c r="AR591" s="211">
        <v>0</v>
      </c>
      <c r="AS591" s="211"/>
    </row>
    <row r="592" spans="1:45" s="148" customFormat="1" ht="36" customHeight="1" x14ac:dyDescent="0.25">
      <c r="A592" s="148">
        <v>1</v>
      </c>
      <c r="B592" s="143">
        <f>SUBTOTAL(103,$A$552:A592)</f>
        <v>41</v>
      </c>
      <c r="C592" s="144" t="s">
        <v>1655</v>
      </c>
      <c r="D592" s="145">
        <v>1991</v>
      </c>
      <c r="E592" s="145"/>
      <c r="F592" s="146" t="s">
        <v>307</v>
      </c>
      <c r="G592" s="145">
        <v>9</v>
      </c>
      <c r="H592" s="145" t="s">
        <v>304</v>
      </c>
      <c r="I592" s="149">
        <v>8855.2999999999993</v>
      </c>
      <c r="J592" s="149">
        <v>8855.2999999999993</v>
      </c>
      <c r="K592" s="149">
        <v>8855.2999999999993</v>
      </c>
      <c r="L592" s="165">
        <v>382</v>
      </c>
      <c r="M592" s="145" t="s">
        <v>262</v>
      </c>
      <c r="N592" s="145" t="s">
        <v>266</v>
      </c>
      <c r="O592" s="147" t="s">
        <v>344</v>
      </c>
      <c r="P592" s="142">
        <v>6556437.4000000004</v>
      </c>
      <c r="Q592" s="142">
        <v>4598400</v>
      </c>
      <c r="R592" s="142">
        <v>0</v>
      </c>
      <c r="S592" s="142">
        <f t="shared" si="241"/>
        <v>1958037.4000000004</v>
      </c>
      <c r="T592" s="142">
        <f t="shared" si="250"/>
        <v>740.39698259799229</v>
      </c>
      <c r="U592" s="142">
        <v>1110.205187853602</v>
      </c>
      <c r="V592" s="213">
        <f t="shared" si="242"/>
        <v>1110.205187853602</v>
      </c>
      <c r="W592" s="213">
        <f t="shared" si="243"/>
        <v>369.80820525560966</v>
      </c>
      <c r="X592" s="148" t="b">
        <f t="shared" si="244"/>
        <v>1</v>
      </c>
      <c r="Y592" s="211">
        <v>0</v>
      </c>
      <c r="Z592" s="211">
        <v>0</v>
      </c>
      <c r="AA592" s="211">
        <v>0</v>
      </c>
      <c r="AB592" s="211">
        <v>0</v>
      </c>
      <c r="AC592" s="211">
        <v>0</v>
      </c>
      <c r="AD592" s="211">
        <v>0</v>
      </c>
      <c r="AE592" s="211">
        <v>4</v>
      </c>
      <c r="AF592" s="214">
        <f>2457800*AE592/I592</f>
        <v>1110.205187853602</v>
      </c>
      <c r="AG592" s="211">
        <v>0</v>
      </c>
      <c r="AH592" s="211">
        <v>0</v>
      </c>
      <c r="AI592" s="211">
        <v>0</v>
      </c>
      <c r="AJ592" s="211">
        <v>0</v>
      </c>
      <c r="AK592" s="211">
        <v>0</v>
      </c>
      <c r="AL592" s="214">
        <v>0</v>
      </c>
      <c r="AM592" s="211">
        <v>0</v>
      </c>
      <c r="AN592" s="211">
        <v>0</v>
      </c>
      <c r="AO592" s="214">
        <v>0</v>
      </c>
      <c r="AP592" s="211">
        <v>0</v>
      </c>
      <c r="AQ592" s="211">
        <v>0</v>
      </c>
      <c r="AR592" s="211">
        <v>0</v>
      </c>
      <c r="AS592" s="211"/>
    </row>
    <row r="593" spans="1:45" s="148" customFormat="1" ht="36" customHeight="1" x14ac:dyDescent="0.25">
      <c r="A593" s="148">
        <v>1</v>
      </c>
      <c r="B593" s="143">
        <f>SUBTOTAL(103,$A$552:A593)</f>
        <v>42</v>
      </c>
      <c r="C593" s="144" t="s">
        <v>1656</v>
      </c>
      <c r="D593" s="216">
        <v>1998</v>
      </c>
      <c r="E593" s="145"/>
      <c r="F593" s="146" t="s">
        <v>264</v>
      </c>
      <c r="G593" s="145">
        <v>10</v>
      </c>
      <c r="H593" s="145" t="s">
        <v>299</v>
      </c>
      <c r="I593" s="149">
        <v>5111.5</v>
      </c>
      <c r="J593" s="149">
        <v>5111.5</v>
      </c>
      <c r="K593" s="149">
        <v>5111.5</v>
      </c>
      <c r="L593" s="165">
        <v>194</v>
      </c>
      <c r="M593" s="145" t="s">
        <v>262</v>
      </c>
      <c r="N593" s="145" t="s">
        <v>266</v>
      </c>
      <c r="O593" s="147" t="s">
        <v>1348</v>
      </c>
      <c r="P593" s="142">
        <v>2887325.06</v>
      </c>
      <c r="Q593" s="142">
        <v>0</v>
      </c>
      <c r="R593" s="142">
        <v>0</v>
      </c>
      <c r="S593" s="142">
        <f t="shared" si="241"/>
        <v>2887325.06</v>
      </c>
      <c r="T593" s="142">
        <f t="shared" si="250"/>
        <v>564.86844566174318</v>
      </c>
      <c r="U593" s="142">
        <v>1660.769261469236</v>
      </c>
      <c r="V593" s="213">
        <f t="shared" si="242"/>
        <v>1660.769261469236</v>
      </c>
      <c r="W593" s="213">
        <f t="shared" si="243"/>
        <v>1095.9008158074928</v>
      </c>
      <c r="X593" s="148" t="b">
        <f t="shared" si="244"/>
        <v>1</v>
      </c>
      <c r="Y593" s="211">
        <v>0</v>
      </c>
      <c r="Z593" s="211">
        <v>0</v>
      </c>
      <c r="AA593" s="211">
        <v>0</v>
      </c>
      <c r="AB593" s="211">
        <v>0</v>
      </c>
      <c r="AC593" s="211">
        <v>0</v>
      </c>
      <c r="AD593" s="211">
        <v>0</v>
      </c>
      <c r="AE593" s="211">
        <v>0</v>
      </c>
      <c r="AF593" s="214">
        <v>0</v>
      </c>
      <c r="AG593" s="211">
        <v>952</v>
      </c>
      <c r="AH593" s="214">
        <f>8917.04*AG593/I593</f>
        <v>1660.769261469236</v>
      </c>
      <c r="AI593" s="211">
        <v>0</v>
      </c>
      <c r="AJ593" s="211">
        <v>0</v>
      </c>
      <c r="AK593" s="211">
        <v>0</v>
      </c>
      <c r="AL593" s="214">
        <v>0</v>
      </c>
      <c r="AM593" s="211">
        <v>0</v>
      </c>
      <c r="AN593" s="211">
        <v>0</v>
      </c>
      <c r="AO593" s="214">
        <v>0</v>
      </c>
      <c r="AP593" s="211">
        <v>0</v>
      </c>
      <c r="AQ593" s="211">
        <v>0</v>
      </c>
      <c r="AR593" s="211">
        <v>0</v>
      </c>
      <c r="AS593" s="211"/>
    </row>
    <row r="594" spans="1:45" s="148" customFormat="1" ht="36" customHeight="1" x14ac:dyDescent="0.25">
      <c r="A594" s="148">
        <v>1</v>
      </c>
      <c r="B594" s="143">
        <f>SUBTOTAL(103,$A$552:A594)</f>
        <v>43</v>
      </c>
      <c r="C594" s="144" t="s">
        <v>1827</v>
      </c>
      <c r="D594" s="145">
        <v>1970</v>
      </c>
      <c r="E594" s="145"/>
      <c r="F594" s="146" t="s">
        <v>264</v>
      </c>
      <c r="G594" s="145">
        <v>5</v>
      </c>
      <c r="H594" s="145" t="s">
        <v>299</v>
      </c>
      <c r="I594" s="142">
        <v>2303.6999999999998</v>
      </c>
      <c r="J594" s="142">
        <v>1759</v>
      </c>
      <c r="K594" s="142">
        <v>1399.2</v>
      </c>
      <c r="L594" s="165">
        <v>77</v>
      </c>
      <c r="M594" s="145" t="s">
        <v>262</v>
      </c>
      <c r="N594" s="145" t="s">
        <v>266</v>
      </c>
      <c r="O594" s="147" t="s">
        <v>1347</v>
      </c>
      <c r="P594" s="142">
        <v>99980.24</v>
      </c>
      <c r="Q594" s="142">
        <v>0</v>
      </c>
      <c r="R594" s="142">
        <v>0</v>
      </c>
      <c r="S594" s="142">
        <f t="shared" si="241"/>
        <v>99980.24</v>
      </c>
      <c r="T594" s="142">
        <f t="shared" si="250"/>
        <v>43.399852411338287</v>
      </c>
      <c r="U594" s="221">
        <f>T594</f>
        <v>43.399852411338287</v>
      </c>
      <c r="V594" s="213">
        <f t="shared" ref="V594:V595" si="251">T594</f>
        <v>43.399852411338287</v>
      </c>
      <c r="W594" s="213">
        <f t="shared" si="243"/>
        <v>0</v>
      </c>
      <c r="X594" s="148" t="b">
        <f t="shared" si="244"/>
        <v>1</v>
      </c>
      <c r="Y594" s="211">
        <v>0</v>
      </c>
      <c r="Z594" s="211">
        <v>0</v>
      </c>
      <c r="AA594" s="211">
        <v>0</v>
      </c>
      <c r="AB594" s="211">
        <v>0</v>
      </c>
      <c r="AC594" s="211">
        <v>0</v>
      </c>
      <c r="AD594" s="211">
        <v>0</v>
      </c>
      <c r="AE594" s="211">
        <v>0</v>
      </c>
      <c r="AF594" s="214">
        <v>0</v>
      </c>
      <c r="AG594" s="211">
        <v>0</v>
      </c>
      <c r="AH594" s="211">
        <v>0</v>
      </c>
      <c r="AI594" s="211">
        <v>0</v>
      </c>
      <c r="AJ594" s="211">
        <v>0</v>
      </c>
      <c r="AK594" s="211">
        <v>0</v>
      </c>
      <c r="AL594" s="214">
        <v>0</v>
      </c>
      <c r="AM594" s="211">
        <v>0</v>
      </c>
      <c r="AN594" s="211">
        <v>0</v>
      </c>
      <c r="AO594" s="214">
        <v>0</v>
      </c>
      <c r="AP594" s="211">
        <v>0</v>
      </c>
      <c r="AQ594" s="211">
        <v>0</v>
      </c>
      <c r="AR594" s="211">
        <v>0</v>
      </c>
      <c r="AS594" s="211"/>
    </row>
    <row r="595" spans="1:45" s="148" customFormat="1" ht="36" customHeight="1" x14ac:dyDescent="0.25">
      <c r="A595" s="148">
        <v>1</v>
      </c>
      <c r="B595" s="143">
        <f>SUBTOTAL(103,$A$552:A595)</f>
        <v>44</v>
      </c>
      <c r="C595" s="144" t="s">
        <v>1869</v>
      </c>
      <c r="D595" s="145">
        <v>1970</v>
      </c>
      <c r="E595" s="145"/>
      <c r="F595" s="146" t="s">
        <v>1536</v>
      </c>
      <c r="G595" s="145" t="s">
        <v>304</v>
      </c>
      <c r="H595" s="145" t="s">
        <v>300</v>
      </c>
      <c r="I595" s="142">
        <v>1694.4</v>
      </c>
      <c r="J595" s="142">
        <v>1418.1</v>
      </c>
      <c r="K595" s="142">
        <v>1418.1</v>
      </c>
      <c r="L595" s="165">
        <v>111</v>
      </c>
      <c r="M595" s="145" t="s">
        <v>262</v>
      </c>
      <c r="N595" s="145" t="s">
        <v>266</v>
      </c>
      <c r="O595" s="147" t="s">
        <v>2206</v>
      </c>
      <c r="P595" s="142">
        <v>99982.67</v>
      </c>
      <c r="Q595" s="142">
        <v>0</v>
      </c>
      <c r="R595" s="142">
        <v>0</v>
      </c>
      <c r="S595" s="142">
        <f t="shared" si="241"/>
        <v>99982.67</v>
      </c>
      <c r="T595" s="142">
        <f t="shared" si="250"/>
        <v>59.007713644948062</v>
      </c>
      <c r="U595" s="221">
        <f>T595</f>
        <v>59.007713644948062</v>
      </c>
      <c r="V595" s="213">
        <f t="shared" si="251"/>
        <v>59.007713644948062</v>
      </c>
      <c r="W595" s="213">
        <f t="shared" si="243"/>
        <v>0</v>
      </c>
      <c r="X595" s="148" t="b">
        <f t="shared" si="244"/>
        <v>1</v>
      </c>
      <c r="Y595" s="211">
        <v>0</v>
      </c>
      <c r="Z595" s="211">
        <v>0</v>
      </c>
      <c r="AA595" s="211">
        <v>0</v>
      </c>
      <c r="AB595" s="211">
        <v>0</v>
      </c>
      <c r="AC595" s="211">
        <v>0</v>
      </c>
      <c r="AD595" s="211">
        <v>0</v>
      </c>
      <c r="AE595" s="211">
        <v>0</v>
      </c>
      <c r="AF595" s="214">
        <v>0</v>
      </c>
      <c r="AG595" s="211">
        <v>0</v>
      </c>
      <c r="AH595" s="211">
        <v>0</v>
      </c>
      <c r="AI595" s="211">
        <v>0</v>
      </c>
      <c r="AJ595" s="211">
        <v>0</v>
      </c>
      <c r="AK595" s="211">
        <v>0</v>
      </c>
      <c r="AL595" s="214">
        <v>0</v>
      </c>
      <c r="AM595" s="211">
        <v>0</v>
      </c>
      <c r="AN595" s="211">
        <v>0</v>
      </c>
      <c r="AO595" s="214">
        <v>0</v>
      </c>
      <c r="AP595" s="211">
        <v>0</v>
      </c>
      <c r="AQ595" s="211">
        <v>0</v>
      </c>
      <c r="AR595" s="211">
        <v>0</v>
      </c>
      <c r="AS595" s="211"/>
    </row>
    <row r="596" spans="1:45" s="148" customFormat="1" ht="36" customHeight="1" x14ac:dyDescent="0.25">
      <c r="A596" s="148">
        <v>1</v>
      </c>
      <c r="B596" s="143">
        <f>SUBTOTAL(103,$A$552:A596)</f>
        <v>45</v>
      </c>
      <c r="C596" s="144" t="s">
        <v>1870</v>
      </c>
      <c r="D596" s="145">
        <v>1984</v>
      </c>
      <c r="E596" s="145"/>
      <c r="F596" s="146" t="s">
        <v>1536</v>
      </c>
      <c r="G596" s="145" t="s">
        <v>353</v>
      </c>
      <c r="H596" s="145" t="s">
        <v>300</v>
      </c>
      <c r="I596" s="142">
        <v>6288</v>
      </c>
      <c r="J596" s="142">
        <v>5117.7</v>
      </c>
      <c r="K596" s="142">
        <v>5074.5</v>
      </c>
      <c r="L596" s="165">
        <v>320</v>
      </c>
      <c r="M596" s="145" t="s">
        <v>262</v>
      </c>
      <c r="N596" s="145" t="s">
        <v>266</v>
      </c>
      <c r="O596" s="147" t="s">
        <v>1284</v>
      </c>
      <c r="P596" s="142">
        <v>4348676.0199999996</v>
      </c>
      <c r="Q596" s="142">
        <v>0</v>
      </c>
      <c r="R596" s="142">
        <v>0</v>
      </c>
      <c r="S596" s="142">
        <f t="shared" si="241"/>
        <v>4348676.0199999996</v>
      </c>
      <c r="T596" s="142">
        <f t="shared" si="250"/>
        <v>691.58333651399482</v>
      </c>
      <c r="U596" s="142">
        <f>V596</f>
        <v>1212.4791984732826</v>
      </c>
      <c r="V596" s="213">
        <f t="shared" si="242"/>
        <v>1212.4791984732826</v>
      </c>
      <c r="W596" s="213">
        <f t="shared" si="243"/>
        <v>520.8958619592878</v>
      </c>
      <c r="X596" s="148" t="b">
        <f t="shared" si="244"/>
        <v>1</v>
      </c>
      <c r="Y596" s="211">
        <v>0</v>
      </c>
      <c r="Z596" s="211">
        <v>0</v>
      </c>
      <c r="AA596" s="211">
        <v>0</v>
      </c>
      <c r="AB596" s="211">
        <v>0</v>
      </c>
      <c r="AC596" s="211">
        <v>0</v>
      </c>
      <c r="AD596" s="211">
        <v>0</v>
      </c>
      <c r="AE596" s="211">
        <v>0</v>
      </c>
      <c r="AF596" s="214">
        <v>0</v>
      </c>
      <c r="AG596" s="211">
        <v>855</v>
      </c>
      <c r="AH596" s="214">
        <f t="shared" ref="AH596:AH603" si="252">8917.04*AG596/I596</f>
        <v>1212.4791984732826</v>
      </c>
      <c r="AI596" s="211">
        <v>0</v>
      </c>
      <c r="AJ596" s="211">
        <v>0</v>
      </c>
      <c r="AK596" s="211">
        <v>0</v>
      </c>
      <c r="AL596" s="214">
        <v>0</v>
      </c>
      <c r="AM596" s="211">
        <v>0</v>
      </c>
      <c r="AN596" s="211">
        <v>0</v>
      </c>
      <c r="AO596" s="214">
        <v>0</v>
      </c>
      <c r="AP596" s="211">
        <v>0</v>
      </c>
      <c r="AQ596" s="211">
        <v>0</v>
      </c>
      <c r="AR596" s="211">
        <v>0</v>
      </c>
      <c r="AS596" s="211"/>
    </row>
    <row r="597" spans="1:45" s="148" customFormat="1" ht="36" customHeight="1" x14ac:dyDescent="0.25">
      <c r="A597" s="148">
        <v>1</v>
      </c>
      <c r="B597" s="143">
        <f>SUBTOTAL(103,$A$552:A597)</f>
        <v>46</v>
      </c>
      <c r="C597" s="144" t="s">
        <v>1871</v>
      </c>
      <c r="D597" s="145">
        <v>1988</v>
      </c>
      <c r="E597" s="145"/>
      <c r="F597" s="146" t="s">
        <v>1536</v>
      </c>
      <c r="G597" s="145" t="s">
        <v>353</v>
      </c>
      <c r="H597" s="145" t="s">
        <v>300</v>
      </c>
      <c r="I597" s="142">
        <v>7446.7</v>
      </c>
      <c r="J597" s="142">
        <v>6148.5</v>
      </c>
      <c r="K597" s="142">
        <v>5708.1</v>
      </c>
      <c r="L597" s="165">
        <v>289</v>
      </c>
      <c r="M597" s="145" t="s">
        <v>262</v>
      </c>
      <c r="N597" s="145" t="s">
        <v>266</v>
      </c>
      <c r="O597" s="147" t="s">
        <v>1284</v>
      </c>
      <c r="P597" s="142">
        <v>4350824.5599999996</v>
      </c>
      <c r="Q597" s="142">
        <v>0</v>
      </c>
      <c r="R597" s="142">
        <v>0</v>
      </c>
      <c r="S597" s="142">
        <f t="shared" si="241"/>
        <v>4350824.5599999996</v>
      </c>
      <c r="T597" s="142">
        <f t="shared" si="250"/>
        <v>584.26209730484641</v>
      </c>
      <c r="U597" s="142">
        <v>1023.8184967838105</v>
      </c>
      <c r="V597" s="213">
        <f t="shared" si="242"/>
        <v>1023.8184967838105</v>
      </c>
      <c r="W597" s="213">
        <f t="shared" si="243"/>
        <v>439.55639947896407</v>
      </c>
      <c r="X597" s="148" t="b">
        <f t="shared" si="244"/>
        <v>1</v>
      </c>
      <c r="Y597" s="211">
        <v>0</v>
      </c>
      <c r="Z597" s="211">
        <v>0</v>
      </c>
      <c r="AA597" s="211">
        <v>0</v>
      </c>
      <c r="AB597" s="211">
        <v>0</v>
      </c>
      <c r="AC597" s="211">
        <v>0</v>
      </c>
      <c r="AD597" s="211">
        <v>0</v>
      </c>
      <c r="AE597" s="211">
        <v>0</v>
      </c>
      <c r="AF597" s="214">
        <v>0</v>
      </c>
      <c r="AG597" s="211">
        <v>855</v>
      </c>
      <c r="AH597" s="214">
        <f t="shared" si="252"/>
        <v>1023.8184967838105</v>
      </c>
      <c r="AI597" s="211">
        <v>0</v>
      </c>
      <c r="AJ597" s="211">
        <v>0</v>
      </c>
      <c r="AK597" s="211">
        <v>0</v>
      </c>
      <c r="AL597" s="214">
        <v>0</v>
      </c>
      <c r="AM597" s="211">
        <v>0</v>
      </c>
      <c r="AN597" s="211">
        <v>0</v>
      </c>
      <c r="AO597" s="214">
        <v>0</v>
      </c>
      <c r="AP597" s="211">
        <v>0</v>
      </c>
      <c r="AQ597" s="211">
        <v>0</v>
      </c>
      <c r="AR597" s="211">
        <v>0</v>
      </c>
      <c r="AS597" s="211"/>
    </row>
    <row r="598" spans="1:45" s="148" customFormat="1" ht="36" customHeight="1" x14ac:dyDescent="0.25">
      <c r="A598" s="148">
        <v>1</v>
      </c>
      <c r="B598" s="143">
        <f>SUBTOTAL(103,$A$552:A598)</f>
        <v>47</v>
      </c>
      <c r="C598" s="144" t="s">
        <v>1872</v>
      </c>
      <c r="D598" s="145">
        <v>1972</v>
      </c>
      <c r="E598" s="145"/>
      <c r="F598" s="146" t="s">
        <v>1536</v>
      </c>
      <c r="G598" s="145" t="s">
        <v>347</v>
      </c>
      <c r="H598" s="145" t="s">
        <v>299</v>
      </c>
      <c r="I598" s="142">
        <v>4729.3</v>
      </c>
      <c r="J598" s="142">
        <v>2860.4</v>
      </c>
      <c r="K598" s="142">
        <v>2738.6</v>
      </c>
      <c r="L598" s="165">
        <v>204</v>
      </c>
      <c r="M598" s="145" t="s">
        <v>262</v>
      </c>
      <c r="N598" s="145" t="s">
        <v>266</v>
      </c>
      <c r="O598" s="147" t="s">
        <v>1284</v>
      </c>
      <c r="P598" s="142">
        <v>5174988.24</v>
      </c>
      <c r="Q598" s="142">
        <v>0</v>
      </c>
      <c r="R598" s="142">
        <v>0</v>
      </c>
      <c r="S598" s="142">
        <f>P598-Q598-R598</f>
        <v>5174988.24</v>
      </c>
      <c r="T598" s="142">
        <f t="shared" si="250"/>
        <v>1094.2397902437992</v>
      </c>
      <c r="U598" s="142">
        <v>1953.3659188463412</v>
      </c>
      <c r="V598" s="213">
        <f t="shared" si="242"/>
        <v>1953.3659188463412</v>
      </c>
      <c r="W598" s="213">
        <f t="shared" si="243"/>
        <v>859.12612860254194</v>
      </c>
      <c r="X598" s="148" t="b">
        <f t="shared" si="244"/>
        <v>1</v>
      </c>
      <c r="Y598" s="211">
        <v>0</v>
      </c>
      <c r="Z598" s="211">
        <v>0</v>
      </c>
      <c r="AA598" s="211">
        <v>0</v>
      </c>
      <c r="AB598" s="211">
        <v>0</v>
      </c>
      <c r="AC598" s="211">
        <v>0</v>
      </c>
      <c r="AD598" s="211">
        <v>0</v>
      </c>
      <c r="AE598" s="211">
        <v>0</v>
      </c>
      <c r="AF598" s="214">
        <v>0</v>
      </c>
      <c r="AG598" s="211">
        <v>1036</v>
      </c>
      <c r="AH598" s="214">
        <f t="shared" si="252"/>
        <v>1953.3659188463412</v>
      </c>
      <c r="AI598" s="211">
        <v>0</v>
      </c>
      <c r="AJ598" s="211">
        <v>0</v>
      </c>
      <c r="AK598" s="211">
        <v>0</v>
      </c>
      <c r="AL598" s="214">
        <v>0</v>
      </c>
      <c r="AM598" s="211">
        <v>0</v>
      </c>
      <c r="AN598" s="211">
        <v>0</v>
      </c>
      <c r="AO598" s="214">
        <v>0</v>
      </c>
      <c r="AP598" s="211">
        <v>0</v>
      </c>
      <c r="AQ598" s="211">
        <v>0</v>
      </c>
      <c r="AR598" s="211">
        <v>0</v>
      </c>
      <c r="AS598" s="211"/>
    </row>
    <row r="599" spans="1:45" s="148" customFormat="1" ht="36" customHeight="1" x14ac:dyDescent="0.25">
      <c r="A599" s="148">
        <v>1</v>
      </c>
      <c r="B599" s="143">
        <f>SUBTOTAL(103,$A$552:A599)</f>
        <v>48</v>
      </c>
      <c r="C599" s="144" t="s">
        <v>1034</v>
      </c>
      <c r="D599" s="145">
        <v>1959</v>
      </c>
      <c r="E599" s="145"/>
      <c r="F599" s="146" t="s">
        <v>264</v>
      </c>
      <c r="G599" s="145">
        <v>2</v>
      </c>
      <c r="H599" s="145" t="s">
        <v>299</v>
      </c>
      <c r="I599" s="142">
        <v>918.1</v>
      </c>
      <c r="J599" s="142">
        <v>907</v>
      </c>
      <c r="K599" s="142">
        <v>907</v>
      </c>
      <c r="L599" s="165">
        <v>40</v>
      </c>
      <c r="M599" s="145" t="s">
        <v>262</v>
      </c>
      <c r="N599" s="145" t="s">
        <v>266</v>
      </c>
      <c r="O599" s="147" t="s">
        <v>1042</v>
      </c>
      <c r="P599" s="142">
        <v>1768613.96</v>
      </c>
      <c r="Q599" s="142">
        <v>0</v>
      </c>
      <c r="R599" s="142">
        <v>0</v>
      </c>
      <c r="S599" s="142">
        <f>P599-R599-Q599</f>
        <v>1768613.96</v>
      </c>
      <c r="T599" s="142">
        <f t="shared" si="250"/>
        <v>1926.3848818211522</v>
      </c>
      <c r="U599" s="142">
        <f>V599</f>
        <v>4895.0965690011981</v>
      </c>
      <c r="V599" s="213">
        <f t="shared" si="242"/>
        <v>4895.0965690011981</v>
      </c>
      <c r="W599" s="213">
        <f t="shared" si="243"/>
        <v>2968.7116871800458</v>
      </c>
      <c r="X599" s="148" t="b">
        <f t="shared" si="244"/>
        <v>1</v>
      </c>
      <c r="Y599" s="211">
        <v>0</v>
      </c>
      <c r="Z599" s="211">
        <v>0</v>
      </c>
      <c r="AA599" s="211">
        <v>0</v>
      </c>
      <c r="AB599" s="211">
        <v>0</v>
      </c>
      <c r="AC599" s="211">
        <v>0</v>
      </c>
      <c r="AD599" s="211">
        <v>0</v>
      </c>
      <c r="AE599" s="211">
        <v>0</v>
      </c>
      <c r="AF599" s="214">
        <v>0</v>
      </c>
      <c r="AG599" s="211">
        <v>504</v>
      </c>
      <c r="AH599" s="214">
        <f t="shared" si="252"/>
        <v>4895.0965690011981</v>
      </c>
      <c r="AI599" s="211">
        <v>0</v>
      </c>
      <c r="AJ599" s="211">
        <v>0</v>
      </c>
      <c r="AK599" s="211">
        <v>0</v>
      </c>
      <c r="AL599" s="214">
        <v>0</v>
      </c>
      <c r="AM599" s="211">
        <v>0</v>
      </c>
      <c r="AN599" s="211">
        <v>0</v>
      </c>
      <c r="AO599" s="214">
        <v>0</v>
      </c>
      <c r="AP599" s="211">
        <v>0</v>
      </c>
      <c r="AQ599" s="211">
        <v>0</v>
      </c>
      <c r="AR599" s="211">
        <v>0</v>
      </c>
      <c r="AS599" s="211"/>
    </row>
    <row r="600" spans="1:45" s="148" customFormat="1" ht="36" customHeight="1" x14ac:dyDescent="0.25">
      <c r="A600" s="148">
        <v>1</v>
      </c>
      <c r="B600" s="143">
        <f>SUBTOTAL(103,$A$552:A600)</f>
        <v>49</v>
      </c>
      <c r="C600" s="144" t="s">
        <v>477</v>
      </c>
      <c r="D600" s="216">
        <v>1989</v>
      </c>
      <c r="E600" s="145"/>
      <c r="F600" s="146" t="s">
        <v>264</v>
      </c>
      <c r="G600" s="145">
        <v>5</v>
      </c>
      <c r="H600" s="145" t="s">
        <v>308</v>
      </c>
      <c r="I600" s="149">
        <v>2454.8000000000002</v>
      </c>
      <c r="J600" s="149">
        <v>1816.2</v>
      </c>
      <c r="K600" s="149">
        <v>1749.1</v>
      </c>
      <c r="L600" s="165">
        <v>71</v>
      </c>
      <c r="M600" s="145" t="s">
        <v>262</v>
      </c>
      <c r="N600" s="145" t="s">
        <v>266</v>
      </c>
      <c r="O600" s="147" t="s">
        <v>1347</v>
      </c>
      <c r="P600" s="142">
        <v>2481174.12</v>
      </c>
      <c r="Q600" s="142">
        <v>0</v>
      </c>
      <c r="R600" s="142">
        <v>0</v>
      </c>
      <c r="S600" s="142">
        <f t="shared" ref="S600:S619" si="253">P600-Q600-R600</f>
        <v>2481174.12</v>
      </c>
      <c r="T600" s="142">
        <f t="shared" si="250"/>
        <v>1010.7438976698712</v>
      </c>
      <c r="U600" s="142">
        <v>2433.5149939709954</v>
      </c>
      <c r="V600" s="213">
        <f t="shared" si="242"/>
        <v>2433.5149939709954</v>
      </c>
      <c r="W600" s="213">
        <f t="shared" si="243"/>
        <v>1422.7710963011241</v>
      </c>
      <c r="X600" s="148" t="b">
        <f t="shared" si="244"/>
        <v>1</v>
      </c>
      <c r="Y600" s="211">
        <v>0</v>
      </c>
      <c r="Z600" s="211">
        <v>0</v>
      </c>
      <c r="AA600" s="211">
        <v>0</v>
      </c>
      <c r="AB600" s="211">
        <v>0</v>
      </c>
      <c r="AC600" s="211">
        <v>0</v>
      </c>
      <c r="AD600" s="211">
        <v>0</v>
      </c>
      <c r="AE600" s="211">
        <v>0</v>
      </c>
      <c r="AF600" s="214">
        <v>0</v>
      </c>
      <c r="AG600" s="211">
        <v>669.93</v>
      </c>
      <c r="AH600" s="214">
        <f t="shared" si="252"/>
        <v>2433.5149939709954</v>
      </c>
      <c r="AI600" s="211">
        <v>0</v>
      </c>
      <c r="AJ600" s="211">
        <v>0</v>
      </c>
      <c r="AK600" s="211">
        <v>0</v>
      </c>
      <c r="AL600" s="214">
        <v>0</v>
      </c>
      <c r="AM600" s="211">
        <v>0</v>
      </c>
      <c r="AN600" s="211">
        <v>0</v>
      </c>
      <c r="AO600" s="214">
        <v>0</v>
      </c>
      <c r="AP600" s="211">
        <v>0</v>
      </c>
      <c r="AQ600" s="211">
        <v>0</v>
      </c>
      <c r="AR600" s="211">
        <v>0</v>
      </c>
      <c r="AS600" s="211"/>
    </row>
    <row r="601" spans="1:45" s="148" customFormat="1" ht="36" customHeight="1" x14ac:dyDescent="0.25">
      <c r="A601" s="148">
        <v>1</v>
      </c>
      <c r="B601" s="143">
        <f>SUBTOTAL(103,$A$552:A601)</f>
        <v>50</v>
      </c>
      <c r="C601" s="144" t="s">
        <v>1064</v>
      </c>
      <c r="D601" s="216">
        <v>1974</v>
      </c>
      <c r="E601" s="145"/>
      <c r="F601" s="146" t="s">
        <v>1536</v>
      </c>
      <c r="G601" s="145" t="s">
        <v>347</v>
      </c>
      <c r="H601" s="145" t="s">
        <v>304</v>
      </c>
      <c r="I601" s="149">
        <v>4916.8</v>
      </c>
      <c r="J601" s="149">
        <v>4565.5</v>
      </c>
      <c r="K601" s="149">
        <v>4565.5</v>
      </c>
      <c r="L601" s="165">
        <v>114</v>
      </c>
      <c r="M601" s="145" t="s">
        <v>262</v>
      </c>
      <c r="N601" s="145" t="s">
        <v>266</v>
      </c>
      <c r="O601" s="147" t="s">
        <v>1648</v>
      </c>
      <c r="P601" s="142">
        <v>2086713.73</v>
      </c>
      <c r="Q601" s="142">
        <v>0</v>
      </c>
      <c r="R601" s="142">
        <v>0</v>
      </c>
      <c r="S601" s="142">
        <f t="shared" si="253"/>
        <v>2086713.73</v>
      </c>
      <c r="T601" s="142">
        <f t="shared" si="250"/>
        <v>424.40484258054016</v>
      </c>
      <c r="U601" s="142">
        <v>2149.4622128213477</v>
      </c>
      <c r="V601" s="213">
        <f t="shared" si="242"/>
        <v>2149.4622128213477</v>
      </c>
      <c r="W601" s="213">
        <f t="shared" si="243"/>
        <v>1725.0573702408076</v>
      </c>
      <c r="X601" s="148" t="b">
        <f t="shared" si="244"/>
        <v>1</v>
      </c>
      <c r="Y601" s="211">
        <v>0</v>
      </c>
      <c r="Z601" s="211">
        <v>0</v>
      </c>
      <c r="AA601" s="211">
        <v>0</v>
      </c>
      <c r="AB601" s="211">
        <v>0</v>
      </c>
      <c r="AC601" s="211">
        <v>0</v>
      </c>
      <c r="AD601" s="211">
        <v>0</v>
      </c>
      <c r="AE601" s="211">
        <v>0</v>
      </c>
      <c r="AF601" s="214">
        <v>0</v>
      </c>
      <c r="AG601" s="211">
        <v>1185.2</v>
      </c>
      <c r="AH601" s="214">
        <f t="shared" si="252"/>
        <v>2149.4622128213477</v>
      </c>
      <c r="AI601" s="211">
        <v>0</v>
      </c>
      <c r="AJ601" s="211">
        <v>0</v>
      </c>
      <c r="AK601" s="211">
        <v>0</v>
      </c>
      <c r="AL601" s="214">
        <v>0</v>
      </c>
      <c r="AM601" s="211">
        <v>0</v>
      </c>
      <c r="AN601" s="211">
        <v>0</v>
      </c>
      <c r="AO601" s="214">
        <v>0</v>
      </c>
      <c r="AP601" s="211">
        <v>0</v>
      </c>
      <c r="AQ601" s="211">
        <v>0</v>
      </c>
      <c r="AR601" s="211">
        <v>0</v>
      </c>
      <c r="AS601" s="211"/>
    </row>
    <row r="602" spans="1:45" s="148" customFormat="1" ht="36" customHeight="1" x14ac:dyDescent="0.25">
      <c r="A602" s="148">
        <v>1</v>
      </c>
      <c r="B602" s="143">
        <f>SUBTOTAL(103,$A$552:A602)</f>
        <v>51</v>
      </c>
      <c r="C602" s="144" t="s">
        <v>1546</v>
      </c>
      <c r="D602" s="216">
        <v>1970</v>
      </c>
      <c r="E602" s="145"/>
      <c r="F602" s="146" t="s">
        <v>264</v>
      </c>
      <c r="G602" s="145">
        <v>5</v>
      </c>
      <c r="H602" s="145" t="s">
        <v>304</v>
      </c>
      <c r="I602" s="149">
        <v>12297.5</v>
      </c>
      <c r="J602" s="149">
        <v>3386.1</v>
      </c>
      <c r="K602" s="149">
        <v>3386.1</v>
      </c>
      <c r="L602" s="165">
        <v>153</v>
      </c>
      <c r="M602" s="145" t="s">
        <v>262</v>
      </c>
      <c r="N602" s="145" t="s">
        <v>266</v>
      </c>
      <c r="O602" s="147" t="s">
        <v>1550</v>
      </c>
      <c r="P602" s="142">
        <v>7374001.2199999997</v>
      </c>
      <c r="Q602" s="142">
        <v>0</v>
      </c>
      <c r="R602" s="142">
        <v>0</v>
      </c>
      <c r="S602" s="142">
        <f t="shared" si="253"/>
        <v>7374001.2199999997</v>
      </c>
      <c r="T602" s="142">
        <f t="shared" si="250"/>
        <v>599.63417117300264</v>
      </c>
      <c r="U602" s="142">
        <f>V602</f>
        <v>822.20220825371018</v>
      </c>
      <c r="V602" s="213">
        <f t="shared" si="242"/>
        <v>822.20220825371018</v>
      </c>
      <c r="W602" s="213">
        <f t="shared" si="243"/>
        <v>222.56803708070754</v>
      </c>
      <c r="X602" s="148" t="b">
        <f t="shared" si="244"/>
        <v>1</v>
      </c>
      <c r="Y602" s="211">
        <v>0</v>
      </c>
      <c r="Z602" s="211">
        <v>0</v>
      </c>
      <c r="AA602" s="211">
        <v>0</v>
      </c>
      <c r="AB602" s="211">
        <v>0</v>
      </c>
      <c r="AC602" s="211">
        <v>0</v>
      </c>
      <c r="AD602" s="211">
        <v>0</v>
      </c>
      <c r="AE602" s="211">
        <v>0</v>
      </c>
      <c r="AF602" s="214">
        <v>0</v>
      </c>
      <c r="AG602" s="211">
        <v>1133.9000000000001</v>
      </c>
      <c r="AH602" s="214">
        <f t="shared" si="252"/>
        <v>822.20220825371018</v>
      </c>
      <c r="AI602" s="211">
        <v>0</v>
      </c>
      <c r="AJ602" s="211">
        <v>0</v>
      </c>
      <c r="AK602" s="211">
        <v>0</v>
      </c>
      <c r="AL602" s="214">
        <v>0</v>
      </c>
      <c r="AM602" s="211">
        <v>0</v>
      </c>
      <c r="AN602" s="211">
        <v>0</v>
      </c>
      <c r="AO602" s="214">
        <v>0</v>
      </c>
      <c r="AP602" s="211">
        <v>0</v>
      </c>
      <c r="AQ602" s="211">
        <v>0</v>
      </c>
      <c r="AR602" s="211">
        <v>0</v>
      </c>
      <c r="AS602" s="211"/>
    </row>
    <row r="603" spans="1:45" s="148" customFormat="1" ht="36" customHeight="1" x14ac:dyDescent="0.25">
      <c r="A603" s="148">
        <v>1</v>
      </c>
      <c r="B603" s="143">
        <f>SUBTOTAL(103,$A$552:A603)</f>
        <v>52</v>
      </c>
      <c r="C603" s="144" t="s">
        <v>563</v>
      </c>
      <c r="D603" s="216">
        <v>1987</v>
      </c>
      <c r="E603" s="145"/>
      <c r="F603" s="146" t="s">
        <v>314</v>
      </c>
      <c r="G603" s="145" t="s">
        <v>347</v>
      </c>
      <c r="H603" s="145" t="s">
        <v>304</v>
      </c>
      <c r="I603" s="149">
        <v>3579.9</v>
      </c>
      <c r="J603" s="149">
        <v>3187.3</v>
      </c>
      <c r="K603" s="149">
        <v>3187.3</v>
      </c>
      <c r="L603" s="165">
        <v>157</v>
      </c>
      <c r="M603" s="145" t="s">
        <v>262</v>
      </c>
      <c r="N603" s="145" t="s">
        <v>266</v>
      </c>
      <c r="O603" s="147" t="s">
        <v>2208</v>
      </c>
      <c r="P603" s="142">
        <v>1962577.5599999998</v>
      </c>
      <c r="Q603" s="142">
        <v>0</v>
      </c>
      <c r="R603" s="142">
        <v>0</v>
      </c>
      <c r="S603" s="142">
        <f t="shared" si="253"/>
        <v>1962577.5599999998</v>
      </c>
      <c r="T603" s="142">
        <f t="shared" si="250"/>
        <v>548.2213357915025</v>
      </c>
      <c r="U603" s="142">
        <v>1911.4881689432666</v>
      </c>
      <c r="V603" s="213">
        <f t="shared" si="242"/>
        <v>1911.4881689432666</v>
      </c>
      <c r="W603" s="213">
        <f t="shared" si="243"/>
        <v>1363.2668331517641</v>
      </c>
      <c r="X603" s="148" t="b">
        <f t="shared" si="244"/>
        <v>1</v>
      </c>
      <c r="Y603" s="211">
        <v>0</v>
      </c>
      <c r="Z603" s="211">
        <v>0</v>
      </c>
      <c r="AA603" s="211">
        <v>0</v>
      </c>
      <c r="AB603" s="211">
        <v>0</v>
      </c>
      <c r="AC603" s="211">
        <v>0</v>
      </c>
      <c r="AD603" s="211">
        <v>0</v>
      </c>
      <c r="AE603" s="211">
        <v>0</v>
      </c>
      <c r="AF603" s="214">
        <v>0</v>
      </c>
      <c r="AG603" s="211">
        <v>767.4</v>
      </c>
      <c r="AH603" s="214">
        <f t="shared" si="252"/>
        <v>1911.4881689432666</v>
      </c>
      <c r="AI603" s="211">
        <v>0</v>
      </c>
      <c r="AJ603" s="211">
        <v>0</v>
      </c>
      <c r="AK603" s="211">
        <v>0</v>
      </c>
      <c r="AL603" s="214">
        <v>0</v>
      </c>
      <c r="AM603" s="211">
        <v>0</v>
      </c>
      <c r="AN603" s="211">
        <v>0</v>
      </c>
      <c r="AO603" s="214">
        <v>0</v>
      </c>
      <c r="AP603" s="211">
        <v>0</v>
      </c>
      <c r="AQ603" s="211">
        <v>0</v>
      </c>
      <c r="AR603" s="211">
        <v>0</v>
      </c>
      <c r="AS603" s="211"/>
    </row>
    <row r="604" spans="1:45" s="148" customFormat="1" ht="36" customHeight="1" x14ac:dyDescent="0.25">
      <c r="A604" s="148">
        <v>1</v>
      </c>
      <c r="B604" s="143">
        <f>SUBTOTAL(103,$A$552:A604)</f>
        <v>53</v>
      </c>
      <c r="C604" s="144" t="s">
        <v>1547</v>
      </c>
      <c r="D604" s="216">
        <v>1960</v>
      </c>
      <c r="E604" s="145"/>
      <c r="F604" s="146" t="s">
        <v>1536</v>
      </c>
      <c r="G604" s="145" t="s">
        <v>304</v>
      </c>
      <c r="H604" s="145" t="s">
        <v>299</v>
      </c>
      <c r="I604" s="149">
        <v>1706.1</v>
      </c>
      <c r="J604" s="149">
        <v>1266.5999999999999</v>
      </c>
      <c r="K604" s="149">
        <v>1266.5999999999999</v>
      </c>
      <c r="L604" s="165">
        <v>56</v>
      </c>
      <c r="M604" s="145" t="s">
        <v>262</v>
      </c>
      <c r="N604" s="145" t="s">
        <v>266</v>
      </c>
      <c r="O604" s="147" t="s">
        <v>1284</v>
      </c>
      <c r="P604" s="142">
        <v>2362146.4899999998</v>
      </c>
      <c r="Q604" s="142">
        <v>0</v>
      </c>
      <c r="R604" s="142">
        <v>0</v>
      </c>
      <c r="S604" s="142">
        <f t="shared" si="253"/>
        <v>2362146.4899999998</v>
      </c>
      <c r="T604" s="142">
        <f t="shared" si="250"/>
        <v>1384.5299161831076</v>
      </c>
      <c r="U604" s="142">
        <v>4845.8561280112544</v>
      </c>
      <c r="V604" s="213">
        <f t="shared" si="242"/>
        <v>4845.8561280112544</v>
      </c>
      <c r="W604" s="213">
        <f t="shared" si="243"/>
        <v>3461.3262118281468</v>
      </c>
      <c r="X604" s="148" t="b">
        <f t="shared" si="244"/>
        <v>1</v>
      </c>
      <c r="Y604" s="211">
        <v>0</v>
      </c>
      <c r="Z604" s="211">
        <v>0</v>
      </c>
      <c r="AA604" s="211">
        <v>0</v>
      </c>
      <c r="AB604" s="211">
        <v>0</v>
      </c>
      <c r="AC604" s="211">
        <v>0</v>
      </c>
      <c r="AD604" s="211">
        <v>0</v>
      </c>
      <c r="AE604" s="211">
        <v>0</v>
      </c>
      <c r="AF604" s="214">
        <v>0</v>
      </c>
      <c r="AG604" s="211">
        <v>0</v>
      </c>
      <c r="AH604" s="211">
        <v>0</v>
      </c>
      <c r="AI604" s="211">
        <v>0</v>
      </c>
      <c r="AJ604" s="211">
        <v>0</v>
      </c>
      <c r="AK604" s="211">
        <v>1173</v>
      </c>
      <c r="AL604" s="214">
        <f>7048.18*AK604/I604</f>
        <v>4845.8561280112544</v>
      </c>
      <c r="AM604" s="211">
        <v>0</v>
      </c>
      <c r="AN604" s="211">
        <v>0</v>
      </c>
      <c r="AO604" s="214">
        <v>0</v>
      </c>
      <c r="AP604" s="211">
        <v>0</v>
      </c>
      <c r="AQ604" s="211">
        <v>0</v>
      </c>
      <c r="AR604" s="211">
        <v>0</v>
      </c>
      <c r="AS604" s="211"/>
    </row>
    <row r="605" spans="1:45" s="148" customFormat="1" ht="36" customHeight="1" x14ac:dyDescent="0.25">
      <c r="A605" s="148">
        <v>1</v>
      </c>
      <c r="B605" s="143">
        <f>SUBTOTAL(103,$A$552:A605)</f>
        <v>54</v>
      </c>
      <c r="C605" s="144" t="s">
        <v>487</v>
      </c>
      <c r="D605" s="145">
        <v>1980</v>
      </c>
      <c r="E605" s="145"/>
      <c r="F605" s="146" t="s">
        <v>314</v>
      </c>
      <c r="G605" s="145" t="s">
        <v>347</v>
      </c>
      <c r="H605" s="145" t="s">
        <v>304</v>
      </c>
      <c r="I605" s="149">
        <v>3319.7</v>
      </c>
      <c r="J605" s="149">
        <v>3048.7</v>
      </c>
      <c r="K605" s="149">
        <v>3048.7</v>
      </c>
      <c r="L605" s="165">
        <v>147</v>
      </c>
      <c r="M605" s="145" t="s">
        <v>262</v>
      </c>
      <c r="N605" s="145" t="s">
        <v>266</v>
      </c>
      <c r="O605" s="147" t="s">
        <v>1648</v>
      </c>
      <c r="P605" s="142">
        <v>3603174.9400000004</v>
      </c>
      <c r="Q605" s="142">
        <v>0</v>
      </c>
      <c r="R605" s="142">
        <v>0</v>
      </c>
      <c r="S605" s="142">
        <f t="shared" si="253"/>
        <v>3603174.9400000004</v>
      </c>
      <c r="T605" s="142">
        <f t="shared" si="250"/>
        <v>1085.3917341928488</v>
      </c>
      <c r="U605" s="142">
        <f>V605</f>
        <v>2079.0399614422995</v>
      </c>
      <c r="V605" s="213">
        <f t="shared" si="242"/>
        <v>2079.0399614422995</v>
      </c>
      <c r="W605" s="213">
        <f t="shared" si="243"/>
        <v>993.64822724945066</v>
      </c>
      <c r="X605" s="148" t="b">
        <f t="shared" si="244"/>
        <v>1</v>
      </c>
      <c r="Y605" s="211">
        <v>0</v>
      </c>
      <c r="Z605" s="211">
        <v>0</v>
      </c>
      <c r="AA605" s="211">
        <v>0</v>
      </c>
      <c r="AB605" s="211">
        <v>0</v>
      </c>
      <c r="AC605" s="211">
        <v>0</v>
      </c>
      <c r="AD605" s="211">
        <v>0</v>
      </c>
      <c r="AE605" s="211">
        <v>0</v>
      </c>
      <c r="AF605" s="214">
        <v>0</v>
      </c>
      <c r="AG605" s="211">
        <v>774</v>
      </c>
      <c r="AH605" s="214">
        <f>8917.04*AG605/I605</f>
        <v>2079.0399614422995</v>
      </c>
      <c r="AI605" s="211">
        <v>0</v>
      </c>
      <c r="AJ605" s="211">
        <v>0</v>
      </c>
      <c r="AK605" s="211">
        <v>0</v>
      </c>
      <c r="AL605" s="214">
        <v>0</v>
      </c>
      <c r="AM605" s="211">
        <v>0</v>
      </c>
      <c r="AN605" s="211">
        <v>0</v>
      </c>
      <c r="AO605" s="214">
        <v>0</v>
      </c>
      <c r="AP605" s="211">
        <v>0</v>
      </c>
      <c r="AQ605" s="211">
        <v>0</v>
      </c>
      <c r="AR605" s="211">
        <v>0</v>
      </c>
      <c r="AS605" s="211"/>
    </row>
    <row r="606" spans="1:45" s="148" customFormat="1" ht="36" customHeight="1" x14ac:dyDescent="0.25">
      <c r="A606" s="148">
        <v>1</v>
      </c>
      <c r="B606" s="143">
        <f>SUBTOTAL(103,$A$552:A606)</f>
        <v>55</v>
      </c>
      <c r="C606" s="144" t="s">
        <v>1548</v>
      </c>
      <c r="D606" s="145">
        <v>1961</v>
      </c>
      <c r="E606" s="145"/>
      <c r="F606" s="146" t="s">
        <v>264</v>
      </c>
      <c r="G606" s="145">
        <v>4</v>
      </c>
      <c r="H606" s="145" t="s">
        <v>299</v>
      </c>
      <c r="I606" s="149">
        <v>1732.3</v>
      </c>
      <c r="J606" s="149">
        <v>1276.7</v>
      </c>
      <c r="K606" s="149">
        <v>1276.7</v>
      </c>
      <c r="L606" s="165">
        <v>59</v>
      </c>
      <c r="M606" s="145" t="s">
        <v>262</v>
      </c>
      <c r="N606" s="145" t="s">
        <v>266</v>
      </c>
      <c r="O606" s="147" t="s">
        <v>1551</v>
      </c>
      <c r="P606" s="142">
        <v>2347629.29</v>
      </c>
      <c r="Q606" s="142">
        <v>0</v>
      </c>
      <c r="R606" s="142">
        <v>0</v>
      </c>
      <c r="S606" s="142">
        <f t="shared" si="253"/>
        <v>2347629.29</v>
      </c>
      <c r="T606" s="142">
        <f t="shared" si="250"/>
        <v>1355.2094267736536</v>
      </c>
      <c r="U606" s="142">
        <v>2763.4948302257121</v>
      </c>
      <c r="V606" s="213">
        <f t="shared" si="242"/>
        <v>2763.4948302257121</v>
      </c>
      <c r="W606" s="213">
        <f t="shared" si="243"/>
        <v>1408.2854034520585</v>
      </c>
      <c r="X606" s="148" t="b">
        <f t="shared" si="244"/>
        <v>1</v>
      </c>
      <c r="Y606" s="211">
        <v>0</v>
      </c>
      <c r="Z606" s="211">
        <v>0</v>
      </c>
      <c r="AA606" s="211">
        <v>0</v>
      </c>
      <c r="AB606" s="211">
        <v>0</v>
      </c>
      <c r="AC606" s="211">
        <v>0</v>
      </c>
      <c r="AD606" s="211">
        <v>0</v>
      </c>
      <c r="AE606" s="211">
        <v>0</v>
      </c>
      <c r="AF606" s="214">
        <v>0</v>
      </c>
      <c r="AG606" s="211">
        <v>536.86</v>
      </c>
      <c r="AH606" s="214">
        <f>8917.04*AG606/I606</f>
        <v>2763.4948302257121</v>
      </c>
      <c r="AI606" s="211">
        <v>0</v>
      </c>
      <c r="AJ606" s="211">
        <v>0</v>
      </c>
      <c r="AK606" s="211">
        <v>0</v>
      </c>
      <c r="AL606" s="214">
        <v>0</v>
      </c>
      <c r="AM606" s="211">
        <v>0</v>
      </c>
      <c r="AN606" s="211">
        <v>0</v>
      </c>
      <c r="AO606" s="214">
        <v>0</v>
      </c>
      <c r="AP606" s="211">
        <v>0</v>
      </c>
      <c r="AQ606" s="211">
        <v>0</v>
      </c>
      <c r="AR606" s="211">
        <v>0</v>
      </c>
      <c r="AS606" s="211"/>
    </row>
    <row r="607" spans="1:45" s="148" customFormat="1" ht="36" customHeight="1" x14ac:dyDescent="0.25">
      <c r="A607" s="148">
        <v>1</v>
      </c>
      <c r="B607" s="143">
        <f>SUBTOTAL(103,$A$552:A607)</f>
        <v>56</v>
      </c>
      <c r="C607" s="144" t="s">
        <v>491</v>
      </c>
      <c r="D607" s="145">
        <v>1981</v>
      </c>
      <c r="E607" s="145"/>
      <c r="F607" s="146" t="s">
        <v>1536</v>
      </c>
      <c r="G607" s="145" t="s">
        <v>347</v>
      </c>
      <c r="H607" s="145" t="s">
        <v>300</v>
      </c>
      <c r="I607" s="149">
        <v>855.3</v>
      </c>
      <c r="J607" s="149">
        <v>794.8</v>
      </c>
      <c r="K607" s="149">
        <v>583.6</v>
      </c>
      <c r="L607" s="165">
        <v>24</v>
      </c>
      <c r="M607" s="145" t="s">
        <v>262</v>
      </c>
      <c r="N607" s="145" t="s">
        <v>266</v>
      </c>
      <c r="O607" s="147" t="s">
        <v>344</v>
      </c>
      <c r="P607" s="142">
        <v>675883.04</v>
      </c>
      <c r="Q607" s="142">
        <v>0</v>
      </c>
      <c r="R607" s="142">
        <v>0</v>
      </c>
      <c r="S607" s="142">
        <f t="shared" si="253"/>
        <v>675883.04</v>
      </c>
      <c r="T607" s="142">
        <f t="shared" si="250"/>
        <v>790.22920612650546</v>
      </c>
      <c r="U607" s="142">
        <v>3259.66</v>
      </c>
      <c r="V607" s="213">
        <f t="shared" si="242"/>
        <v>3259.66</v>
      </c>
      <c r="W607" s="213">
        <f t="shared" si="243"/>
        <v>2469.4307938734946</v>
      </c>
      <c r="X607" s="148" t="b">
        <f t="shared" si="244"/>
        <v>1</v>
      </c>
      <c r="Y607" s="211">
        <v>0</v>
      </c>
      <c r="Z607" s="211">
        <v>0</v>
      </c>
      <c r="AA607" s="211">
        <v>3259.66</v>
      </c>
      <c r="AB607" s="211">
        <v>0</v>
      </c>
      <c r="AC607" s="211">
        <v>0</v>
      </c>
      <c r="AD607" s="211">
        <v>0</v>
      </c>
      <c r="AE607" s="211">
        <v>0</v>
      </c>
      <c r="AF607" s="214">
        <v>0</v>
      </c>
      <c r="AG607" s="211">
        <v>0</v>
      </c>
      <c r="AH607" s="211">
        <v>0</v>
      </c>
      <c r="AI607" s="211">
        <v>0</v>
      </c>
      <c r="AJ607" s="211">
        <v>0</v>
      </c>
      <c r="AK607" s="211">
        <v>0</v>
      </c>
      <c r="AL607" s="214">
        <v>0</v>
      </c>
      <c r="AM607" s="211">
        <v>0</v>
      </c>
      <c r="AN607" s="211">
        <v>0</v>
      </c>
      <c r="AO607" s="214">
        <v>0</v>
      </c>
      <c r="AP607" s="211">
        <v>0</v>
      </c>
      <c r="AQ607" s="211">
        <v>0</v>
      </c>
      <c r="AR607" s="211">
        <v>0</v>
      </c>
      <c r="AS607" s="211"/>
    </row>
    <row r="608" spans="1:45" s="148" customFormat="1" ht="36" customHeight="1" x14ac:dyDescent="0.25">
      <c r="A608" s="148">
        <v>1</v>
      </c>
      <c r="B608" s="143">
        <f>SUBTOTAL(103,$A$552:A608)</f>
        <v>57</v>
      </c>
      <c r="C608" s="144" t="s">
        <v>493</v>
      </c>
      <c r="D608" s="145">
        <v>1967</v>
      </c>
      <c r="E608" s="145"/>
      <c r="F608" s="146" t="s">
        <v>264</v>
      </c>
      <c r="G608" s="145">
        <v>2</v>
      </c>
      <c r="H608" s="145" t="s">
        <v>299</v>
      </c>
      <c r="I608" s="149">
        <v>709.3</v>
      </c>
      <c r="J608" s="149">
        <v>653.29999999999995</v>
      </c>
      <c r="K608" s="149">
        <v>653.29999999999995</v>
      </c>
      <c r="L608" s="165">
        <v>36</v>
      </c>
      <c r="M608" s="145" t="s">
        <v>262</v>
      </c>
      <c r="N608" s="145" t="s">
        <v>266</v>
      </c>
      <c r="O608" s="147" t="s">
        <v>1347</v>
      </c>
      <c r="P608" s="142">
        <v>2521995.15</v>
      </c>
      <c r="Q608" s="142">
        <v>0</v>
      </c>
      <c r="R608" s="142">
        <v>0</v>
      </c>
      <c r="S608" s="142">
        <f t="shared" si="253"/>
        <v>2521995.15</v>
      </c>
      <c r="T608" s="142">
        <f t="shared" si="250"/>
        <v>3555.6113774143523</v>
      </c>
      <c r="U608" s="142">
        <f>V608</f>
        <v>7480.8597524319757</v>
      </c>
      <c r="V608" s="213">
        <f t="shared" si="242"/>
        <v>7480.8597524319757</v>
      </c>
      <c r="W608" s="213">
        <f t="shared" si="243"/>
        <v>3925.2483750176234</v>
      </c>
      <c r="X608" s="148" t="b">
        <f t="shared" si="244"/>
        <v>1</v>
      </c>
      <c r="Y608" s="211">
        <v>0</v>
      </c>
      <c r="Z608" s="211">
        <v>0</v>
      </c>
      <c r="AA608" s="211">
        <v>0</v>
      </c>
      <c r="AB608" s="211">
        <v>0</v>
      </c>
      <c r="AC608" s="211">
        <v>0</v>
      </c>
      <c r="AD608" s="211">
        <v>0</v>
      </c>
      <c r="AE608" s="211">
        <v>0</v>
      </c>
      <c r="AF608" s="214">
        <v>0</v>
      </c>
      <c r="AG608" s="211">
        <v>595.05999999999995</v>
      </c>
      <c r="AH608" s="214">
        <f>8917.04*AG608/I608</f>
        <v>7480.8597524319757</v>
      </c>
      <c r="AI608" s="211">
        <v>0</v>
      </c>
      <c r="AJ608" s="211">
        <v>0</v>
      </c>
      <c r="AK608" s="211">
        <v>0</v>
      </c>
      <c r="AL608" s="214">
        <v>0</v>
      </c>
      <c r="AM608" s="211">
        <v>0</v>
      </c>
      <c r="AN608" s="211">
        <v>0</v>
      </c>
      <c r="AO608" s="214">
        <v>0</v>
      </c>
      <c r="AP608" s="211">
        <v>0</v>
      </c>
      <c r="AQ608" s="211">
        <v>0</v>
      </c>
      <c r="AR608" s="211">
        <v>0</v>
      </c>
      <c r="AS608" s="211"/>
    </row>
    <row r="609" spans="1:45" s="148" customFormat="1" ht="36" customHeight="1" x14ac:dyDescent="0.25">
      <c r="A609" s="148">
        <v>1</v>
      </c>
      <c r="B609" s="143">
        <f>SUBTOTAL(103,$A$552:A609)</f>
        <v>58</v>
      </c>
      <c r="C609" s="144" t="s">
        <v>516</v>
      </c>
      <c r="D609" s="145">
        <v>1988</v>
      </c>
      <c r="E609" s="145"/>
      <c r="F609" s="146" t="s">
        <v>264</v>
      </c>
      <c r="G609" s="145">
        <v>2</v>
      </c>
      <c r="H609" s="145" t="s">
        <v>299</v>
      </c>
      <c r="I609" s="149">
        <v>1063.8</v>
      </c>
      <c r="J609" s="149">
        <v>565.6</v>
      </c>
      <c r="K609" s="149">
        <v>565.6</v>
      </c>
      <c r="L609" s="165">
        <v>36</v>
      </c>
      <c r="M609" s="145" t="s">
        <v>262</v>
      </c>
      <c r="N609" s="145" t="s">
        <v>266</v>
      </c>
      <c r="O609" s="147" t="s">
        <v>1363</v>
      </c>
      <c r="P609" s="142">
        <v>1957983.6400000001</v>
      </c>
      <c r="Q609" s="142">
        <v>0</v>
      </c>
      <c r="R609" s="142">
        <v>0</v>
      </c>
      <c r="S609" s="142">
        <f t="shared" si="253"/>
        <v>1957983.6400000001</v>
      </c>
      <c r="T609" s="142">
        <f t="shared" si="250"/>
        <v>1840.5561571724011</v>
      </c>
      <c r="U609" s="142">
        <v>4601.8565143824035</v>
      </c>
      <c r="V609" s="213">
        <f t="shared" si="242"/>
        <v>4601.8565143824035</v>
      </c>
      <c r="W609" s="213">
        <f t="shared" si="243"/>
        <v>2761.3003572100024</v>
      </c>
      <c r="X609" s="148" t="b">
        <f t="shared" si="244"/>
        <v>1</v>
      </c>
      <c r="Y609" s="211">
        <v>0</v>
      </c>
      <c r="Z609" s="211">
        <v>0</v>
      </c>
      <c r="AA609" s="211">
        <v>0</v>
      </c>
      <c r="AB609" s="211">
        <v>0</v>
      </c>
      <c r="AC609" s="211">
        <v>0</v>
      </c>
      <c r="AD609" s="211">
        <v>0</v>
      </c>
      <c r="AE609" s="211">
        <v>0</v>
      </c>
      <c r="AF609" s="214">
        <v>0</v>
      </c>
      <c r="AG609" s="211">
        <v>549</v>
      </c>
      <c r="AH609" s="214">
        <f>8917.04*AG609/I609</f>
        <v>4601.8565143824035</v>
      </c>
      <c r="AI609" s="211">
        <v>0</v>
      </c>
      <c r="AJ609" s="211">
        <v>0</v>
      </c>
      <c r="AK609" s="211">
        <v>0</v>
      </c>
      <c r="AL609" s="214">
        <v>0</v>
      </c>
      <c r="AM609" s="211">
        <v>0</v>
      </c>
      <c r="AN609" s="211">
        <v>0</v>
      </c>
      <c r="AO609" s="214">
        <v>0</v>
      </c>
      <c r="AP609" s="211">
        <v>0</v>
      </c>
      <c r="AQ609" s="211">
        <v>0</v>
      </c>
      <c r="AR609" s="211">
        <v>0</v>
      </c>
      <c r="AS609" s="211"/>
    </row>
    <row r="610" spans="1:45" s="148" customFormat="1" ht="36" customHeight="1" x14ac:dyDescent="0.25">
      <c r="A610" s="148">
        <v>1</v>
      </c>
      <c r="B610" s="143">
        <f>SUBTOTAL(103,$A$552:A610)</f>
        <v>59</v>
      </c>
      <c r="C610" s="144" t="s">
        <v>1339</v>
      </c>
      <c r="D610" s="145">
        <v>1960</v>
      </c>
      <c r="E610" s="145"/>
      <c r="F610" s="146" t="s">
        <v>1536</v>
      </c>
      <c r="G610" s="145" t="s">
        <v>299</v>
      </c>
      <c r="H610" s="145" t="s">
        <v>299</v>
      </c>
      <c r="I610" s="149">
        <v>678.4</v>
      </c>
      <c r="J610" s="149">
        <v>622.9</v>
      </c>
      <c r="K610" s="149">
        <v>622.9</v>
      </c>
      <c r="L610" s="165">
        <v>21</v>
      </c>
      <c r="M610" s="145" t="s">
        <v>262</v>
      </c>
      <c r="N610" s="145" t="s">
        <v>266</v>
      </c>
      <c r="O610" s="147" t="s">
        <v>345</v>
      </c>
      <c r="P610" s="142">
        <v>1597151.74</v>
      </c>
      <c r="Q610" s="142">
        <v>0</v>
      </c>
      <c r="R610" s="142">
        <v>0</v>
      </c>
      <c r="S610" s="142">
        <f t="shared" si="253"/>
        <v>1597151.74</v>
      </c>
      <c r="T610" s="142">
        <f t="shared" si="250"/>
        <v>2354.2920695754719</v>
      </c>
      <c r="U610" s="142">
        <v>7646.6103773584919</v>
      </c>
      <c r="V610" s="213">
        <f t="shared" si="242"/>
        <v>7646.6103773584919</v>
      </c>
      <c r="W610" s="213">
        <f t="shared" si="243"/>
        <v>5292.3183077830199</v>
      </c>
      <c r="X610" s="148" t="b">
        <f t="shared" si="244"/>
        <v>1</v>
      </c>
      <c r="Y610" s="211">
        <v>0</v>
      </c>
      <c r="Z610" s="211">
        <v>0</v>
      </c>
      <c r="AA610" s="211">
        <v>0</v>
      </c>
      <c r="AB610" s="211">
        <v>0</v>
      </c>
      <c r="AC610" s="211">
        <v>0</v>
      </c>
      <c r="AD610" s="211">
        <v>0</v>
      </c>
      <c r="AE610" s="211">
        <v>0</v>
      </c>
      <c r="AF610" s="214">
        <v>0</v>
      </c>
      <c r="AG610" s="211">
        <v>0</v>
      </c>
      <c r="AH610" s="211">
        <v>0</v>
      </c>
      <c r="AI610" s="211">
        <v>0</v>
      </c>
      <c r="AJ610" s="211">
        <v>0</v>
      </c>
      <c r="AK610" s="211">
        <v>736</v>
      </c>
      <c r="AL610" s="214">
        <f>7048.18*AK610/I610</f>
        <v>7646.6103773584919</v>
      </c>
      <c r="AM610" s="211">
        <v>0</v>
      </c>
      <c r="AN610" s="211">
        <v>0</v>
      </c>
      <c r="AO610" s="214">
        <v>0</v>
      </c>
      <c r="AP610" s="211">
        <v>0</v>
      </c>
      <c r="AQ610" s="211">
        <v>0</v>
      </c>
      <c r="AR610" s="211">
        <v>0</v>
      </c>
      <c r="AS610" s="211"/>
    </row>
    <row r="611" spans="1:45" s="148" customFormat="1" ht="36" customHeight="1" x14ac:dyDescent="0.25">
      <c r="A611" s="148">
        <v>1</v>
      </c>
      <c r="B611" s="143">
        <f>SUBTOTAL(103,$A$552:A611)</f>
        <v>60</v>
      </c>
      <c r="C611" s="144" t="s">
        <v>1575</v>
      </c>
      <c r="D611" s="145">
        <v>1961</v>
      </c>
      <c r="E611" s="145"/>
      <c r="F611" s="146" t="s">
        <v>1536</v>
      </c>
      <c r="G611" s="145" t="s">
        <v>308</v>
      </c>
      <c r="H611" s="145" t="s">
        <v>308</v>
      </c>
      <c r="I611" s="149">
        <v>1516.8</v>
      </c>
      <c r="J611" s="149">
        <v>1516.8</v>
      </c>
      <c r="K611" s="149">
        <v>1516.8</v>
      </c>
      <c r="L611" s="165">
        <v>76</v>
      </c>
      <c r="M611" s="145" t="s">
        <v>262</v>
      </c>
      <c r="N611" s="145" t="s">
        <v>266</v>
      </c>
      <c r="O611" s="147" t="s">
        <v>2206</v>
      </c>
      <c r="P611" s="142">
        <v>3504472.23</v>
      </c>
      <c r="Q611" s="142">
        <v>0</v>
      </c>
      <c r="R611" s="142">
        <v>0</v>
      </c>
      <c r="S611" s="142">
        <f t="shared" si="253"/>
        <v>3504472.23</v>
      </c>
      <c r="T611" s="142">
        <f t="shared" si="250"/>
        <v>2310.4379153481013</v>
      </c>
      <c r="U611" s="142">
        <v>4815.7189388185661</v>
      </c>
      <c r="V611" s="213">
        <f t="shared" si="242"/>
        <v>4815.7189388185661</v>
      </c>
      <c r="W611" s="213">
        <f t="shared" si="243"/>
        <v>2505.2810234704648</v>
      </c>
      <c r="X611" s="148" t="b">
        <f t="shared" si="244"/>
        <v>1</v>
      </c>
      <c r="Y611" s="211">
        <v>0</v>
      </c>
      <c r="Z611" s="211">
        <v>0</v>
      </c>
      <c r="AA611" s="211">
        <v>0</v>
      </c>
      <c r="AB611" s="211">
        <v>0</v>
      </c>
      <c r="AC611" s="211">
        <v>0</v>
      </c>
      <c r="AD611" s="211">
        <v>0</v>
      </c>
      <c r="AE611" s="211">
        <v>0</v>
      </c>
      <c r="AF611" s="214">
        <v>0</v>
      </c>
      <c r="AG611" s="211">
        <v>819.16</v>
      </c>
      <c r="AH611" s="214">
        <f>8917.04*AG611/I611</f>
        <v>4815.7189388185661</v>
      </c>
      <c r="AI611" s="211">
        <v>0</v>
      </c>
      <c r="AJ611" s="211">
        <v>0</v>
      </c>
      <c r="AK611" s="211">
        <v>0</v>
      </c>
      <c r="AL611" s="214">
        <v>0</v>
      </c>
      <c r="AM611" s="211">
        <v>0</v>
      </c>
      <c r="AN611" s="211">
        <v>0</v>
      </c>
      <c r="AO611" s="214">
        <v>0</v>
      </c>
      <c r="AP611" s="211">
        <v>0</v>
      </c>
      <c r="AQ611" s="211">
        <v>0</v>
      </c>
      <c r="AR611" s="211">
        <v>0</v>
      </c>
      <c r="AS611" s="211"/>
    </row>
    <row r="612" spans="1:45" s="148" customFormat="1" ht="36" customHeight="1" x14ac:dyDescent="0.25">
      <c r="A612" s="148">
        <v>1</v>
      </c>
      <c r="B612" s="143">
        <f>SUBTOTAL(103,$A$552:A612)</f>
        <v>61</v>
      </c>
      <c r="C612" s="144" t="s">
        <v>555</v>
      </c>
      <c r="D612" s="145" t="s">
        <v>305</v>
      </c>
      <c r="E612" s="145"/>
      <c r="F612" s="146" t="s">
        <v>264</v>
      </c>
      <c r="G612" s="145" t="s">
        <v>347</v>
      </c>
      <c r="H612" s="145" t="s">
        <v>300</v>
      </c>
      <c r="I612" s="149">
        <v>658.3</v>
      </c>
      <c r="J612" s="149">
        <v>606.6</v>
      </c>
      <c r="K612" s="149">
        <v>606.6</v>
      </c>
      <c r="L612" s="165">
        <v>17</v>
      </c>
      <c r="M612" s="145" t="s">
        <v>262</v>
      </c>
      <c r="N612" s="145" t="s">
        <v>266</v>
      </c>
      <c r="O612" s="147" t="s">
        <v>1607</v>
      </c>
      <c r="P612" s="142">
        <v>867626.01</v>
      </c>
      <c r="Q612" s="142">
        <v>0</v>
      </c>
      <c r="R612" s="142">
        <v>0</v>
      </c>
      <c r="S612" s="142">
        <f t="shared" si="253"/>
        <v>867626.01</v>
      </c>
      <c r="T612" s="142">
        <f t="shared" si="250"/>
        <v>1317.9796597296067</v>
      </c>
      <c r="U612" s="142">
        <v>2726.0432933313086</v>
      </c>
      <c r="V612" s="213">
        <f t="shared" si="242"/>
        <v>2726.0432933313086</v>
      </c>
      <c r="W612" s="213">
        <f t="shared" si="243"/>
        <v>1408.0636336017019</v>
      </c>
      <c r="X612" s="148" t="b">
        <f t="shared" si="244"/>
        <v>1</v>
      </c>
      <c r="Y612" s="211">
        <v>0</v>
      </c>
      <c r="Z612" s="211">
        <v>0</v>
      </c>
      <c r="AA612" s="211">
        <v>0</v>
      </c>
      <c r="AB612" s="211">
        <v>0</v>
      </c>
      <c r="AC612" s="211">
        <v>0</v>
      </c>
      <c r="AD612" s="211">
        <v>0</v>
      </c>
      <c r="AE612" s="211">
        <v>0</v>
      </c>
      <c r="AF612" s="214">
        <v>0</v>
      </c>
      <c r="AG612" s="211">
        <v>201.25</v>
      </c>
      <c r="AH612" s="214">
        <f>8917.04*AG612/I612</f>
        <v>2726.0432933313086</v>
      </c>
      <c r="AI612" s="211">
        <v>0</v>
      </c>
      <c r="AJ612" s="211">
        <v>0</v>
      </c>
      <c r="AK612" s="211">
        <v>0</v>
      </c>
      <c r="AL612" s="214">
        <v>0</v>
      </c>
      <c r="AM612" s="211">
        <v>0</v>
      </c>
      <c r="AN612" s="211">
        <v>0</v>
      </c>
      <c r="AO612" s="214">
        <v>0</v>
      </c>
      <c r="AP612" s="211">
        <v>0</v>
      </c>
      <c r="AQ612" s="211">
        <v>0</v>
      </c>
      <c r="AR612" s="211">
        <v>0</v>
      </c>
      <c r="AS612" s="211"/>
    </row>
    <row r="613" spans="1:45" s="148" customFormat="1" ht="36" customHeight="1" x14ac:dyDescent="0.25">
      <c r="A613" s="148">
        <v>1</v>
      </c>
      <c r="B613" s="143">
        <f>SUBTOTAL(103,$A$552:A613)</f>
        <v>62</v>
      </c>
      <c r="C613" s="144" t="s">
        <v>479</v>
      </c>
      <c r="D613" s="145">
        <v>1962</v>
      </c>
      <c r="E613" s="145"/>
      <c r="F613" s="146" t="s">
        <v>264</v>
      </c>
      <c r="G613" s="145">
        <v>3</v>
      </c>
      <c r="H613" s="145" t="s">
        <v>308</v>
      </c>
      <c r="I613" s="149">
        <v>2721.6</v>
      </c>
      <c r="J613" s="149">
        <v>1752.6</v>
      </c>
      <c r="K613" s="149">
        <v>1752.6</v>
      </c>
      <c r="L613" s="165">
        <v>82</v>
      </c>
      <c r="M613" s="145" t="s">
        <v>262</v>
      </c>
      <c r="N613" s="145" t="s">
        <v>266</v>
      </c>
      <c r="O613" s="147" t="s">
        <v>1286</v>
      </c>
      <c r="P613" s="142">
        <v>3422878.75</v>
      </c>
      <c r="Q613" s="142">
        <v>0</v>
      </c>
      <c r="R613" s="142">
        <v>0</v>
      </c>
      <c r="S613" s="142">
        <f t="shared" si="253"/>
        <v>3422878.75</v>
      </c>
      <c r="T613" s="142">
        <f t="shared" si="250"/>
        <v>1257.671498383304</v>
      </c>
      <c r="U613" s="142">
        <v>2326.2413286302176</v>
      </c>
      <c r="V613" s="213">
        <f t="shared" si="242"/>
        <v>2326.2413286302176</v>
      </c>
      <c r="W613" s="213">
        <f t="shared" si="243"/>
        <v>1068.5698302469136</v>
      </c>
      <c r="X613" s="148" t="b">
        <f t="shared" si="244"/>
        <v>1</v>
      </c>
      <c r="Y613" s="211">
        <v>0</v>
      </c>
      <c r="Z613" s="211">
        <v>0</v>
      </c>
      <c r="AA613" s="211">
        <v>0</v>
      </c>
      <c r="AB613" s="211">
        <v>0</v>
      </c>
      <c r="AC613" s="211">
        <v>0</v>
      </c>
      <c r="AD613" s="211">
        <v>0</v>
      </c>
      <c r="AE613" s="211">
        <v>0</v>
      </c>
      <c r="AF613" s="214">
        <v>0</v>
      </c>
      <c r="AG613" s="211">
        <v>710</v>
      </c>
      <c r="AH613" s="214">
        <f>8917.04*AG613/I613</f>
        <v>2326.2413286302176</v>
      </c>
      <c r="AI613" s="211">
        <v>0</v>
      </c>
      <c r="AJ613" s="211">
        <v>0</v>
      </c>
      <c r="AK613" s="211">
        <v>0</v>
      </c>
      <c r="AL613" s="214">
        <v>0</v>
      </c>
      <c r="AM613" s="211">
        <v>0</v>
      </c>
      <c r="AN613" s="211">
        <v>0</v>
      </c>
      <c r="AO613" s="214">
        <v>0</v>
      </c>
      <c r="AP613" s="211">
        <v>0</v>
      </c>
      <c r="AQ613" s="211">
        <v>0</v>
      </c>
      <c r="AR613" s="211">
        <v>0</v>
      </c>
      <c r="AS613" s="211"/>
    </row>
    <row r="614" spans="1:45" s="148" customFormat="1" ht="36" customHeight="1" x14ac:dyDescent="0.25">
      <c r="A614" s="148">
        <v>1</v>
      </c>
      <c r="B614" s="143">
        <f>SUBTOTAL(103,$A$552:A614)</f>
        <v>63</v>
      </c>
      <c r="C614" s="144" t="s">
        <v>1067</v>
      </c>
      <c r="D614" s="145">
        <v>1974</v>
      </c>
      <c r="E614" s="145"/>
      <c r="F614" s="146" t="s">
        <v>1536</v>
      </c>
      <c r="G614" s="145" t="s">
        <v>366</v>
      </c>
      <c r="H614" s="145" t="s">
        <v>300</v>
      </c>
      <c r="I614" s="149">
        <v>865.7</v>
      </c>
      <c r="J614" s="149">
        <v>865.7</v>
      </c>
      <c r="K614" s="149">
        <v>602.4</v>
      </c>
      <c r="L614" s="165">
        <v>22</v>
      </c>
      <c r="M614" s="145" t="s">
        <v>262</v>
      </c>
      <c r="N614" s="145" t="s">
        <v>266</v>
      </c>
      <c r="O614" s="147" t="s">
        <v>344</v>
      </c>
      <c r="P614" s="142">
        <v>4249442.9799999995</v>
      </c>
      <c r="Q614" s="142">
        <v>0</v>
      </c>
      <c r="R614" s="142">
        <v>0</v>
      </c>
      <c r="S614" s="142">
        <f t="shared" si="253"/>
        <v>4249442.9799999995</v>
      </c>
      <c r="T614" s="142">
        <f t="shared" si="250"/>
        <v>4908.6785029455923</v>
      </c>
      <c r="U614" s="142">
        <v>9211.4021624119214</v>
      </c>
      <c r="V614" s="213">
        <f t="shared" si="242"/>
        <v>9211.4021624119214</v>
      </c>
      <c r="W614" s="213">
        <f t="shared" si="243"/>
        <v>4302.7236594663291</v>
      </c>
      <c r="X614" s="148" t="b">
        <f t="shared" si="244"/>
        <v>1</v>
      </c>
      <c r="Y614" s="211">
        <v>0</v>
      </c>
      <c r="Z614" s="211">
        <v>0</v>
      </c>
      <c r="AA614" s="211">
        <v>0</v>
      </c>
      <c r="AB614" s="211">
        <v>0</v>
      </c>
      <c r="AC614" s="211">
        <v>0</v>
      </c>
      <c r="AD614" s="211">
        <v>0</v>
      </c>
      <c r="AE614" s="211">
        <v>0</v>
      </c>
      <c r="AF614" s="214">
        <v>0</v>
      </c>
      <c r="AG614" s="211">
        <v>0</v>
      </c>
      <c r="AH614" s="211">
        <v>0</v>
      </c>
      <c r="AI614" s="211">
        <v>0</v>
      </c>
      <c r="AJ614" s="211">
        <v>0</v>
      </c>
      <c r="AK614" s="211">
        <v>1131.4000000000001</v>
      </c>
      <c r="AL614" s="214">
        <f>7048.18*AK614/I614</f>
        <v>9211.4021624119214</v>
      </c>
      <c r="AM614" s="211">
        <v>0</v>
      </c>
      <c r="AN614" s="211">
        <v>0</v>
      </c>
      <c r="AO614" s="214">
        <v>0</v>
      </c>
      <c r="AP614" s="211">
        <v>0</v>
      </c>
      <c r="AQ614" s="211">
        <v>0</v>
      </c>
      <c r="AR614" s="211">
        <v>0</v>
      </c>
      <c r="AS614" s="211"/>
    </row>
    <row r="615" spans="1:45" s="148" customFormat="1" ht="36" customHeight="1" x14ac:dyDescent="0.25">
      <c r="A615" s="148">
        <v>1</v>
      </c>
      <c r="B615" s="143">
        <f>SUBTOTAL(103,$A$552:A615)</f>
        <v>64</v>
      </c>
      <c r="C615" s="144" t="s">
        <v>565</v>
      </c>
      <c r="D615" s="145" t="s">
        <v>306</v>
      </c>
      <c r="E615" s="145"/>
      <c r="F615" s="146" t="s">
        <v>307</v>
      </c>
      <c r="G615" s="145" t="s">
        <v>347</v>
      </c>
      <c r="H615" s="145" t="s">
        <v>308</v>
      </c>
      <c r="I615" s="149">
        <v>2249.1</v>
      </c>
      <c r="J615" s="149">
        <v>2046.7</v>
      </c>
      <c r="K615" s="149">
        <v>2046.7</v>
      </c>
      <c r="L615" s="165">
        <v>100</v>
      </c>
      <c r="M615" s="145" t="s">
        <v>262</v>
      </c>
      <c r="N615" s="145" t="s">
        <v>266</v>
      </c>
      <c r="O615" s="147" t="s">
        <v>1348</v>
      </c>
      <c r="P615" s="142">
        <v>99979.94</v>
      </c>
      <c r="Q615" s="142">
        <v>0</v>
      </c>
      <c r="R615" s="142">
        <v>0</v>
      </c>
      <c r="S615" s="142">
        <f t="shared" si="253"/>
        <v>99979.94</v>
      </c>
      <c r="T615" s="142">
        <f t="shared" si="250"/>
        <v>44.453310212974081</v>
      </c>
      <c r="U615" s="221">
        <f>T615</f>
        <v>44.453310212974081</v>
      </c>
      <c r="V615" s="213">
        <f t="shared" ref="V615:V617" si="254">T615</f>
        <v>44.453310212974081</v>
      </c>
      <c r="W615" s="213">
        <f t="shared" si="243"/>
        <v>0</v>
      </c>
      <c r="X615" s="148" t="b">
        <f t="shared" si="244"/>
        <v>1</v>
      </c>
      <c r="Y615" s="211">
        <v>0</v>
      </c>
      <c r="Z615" s="211">
        <v>0</v>
      </c>
      <c r="AA615" s="211">
        <v>0</v>
      </c>
      <c r="AB615" s="211">
        <v>0</v>
      </c>
      <c r="AC615" s="211">
        <v>0</v>
      </c>
      <c r="AD615" s="211">
        <v>0</v>
      </c>
      <c r="AE615" s="211">
        <v>0</v>
      </c>
      <c r="AF615" s="214">
        <v>0</v>
      </c>
      <c r="AG615" s="211">
        <v>0</v>
      </c>
      <c r="AH615" s="211">
        <v>0</v>
      </c>
      <c r="AI615" s="211">
        <v>0</v>
      </c>
      <c r="AJ615" s="211">
        <v>0</v>
      </c>
      <c r="AK615" s="211">
        <v>0</v>
      </c>
      <c r="AL615" s="214">
        <v>0</v>
      </c>
      <c r="AM615" s="211">
        <v>0</v>
      </c>
      <c r="AN615" s="211">
        <v>0</v>
      </c>
      <c r="AO615" s="214">
        <v>0</v>
      </c>
      <c r="AP615" s="211">
        <v>0</v>
      </c>
      <c r="AQ615" s="211">
        <v>0</v>
      </c>
      <c r="AR615" s="211">
        <v>0</v>
      </c>
      <c r="AS615" s="211"/>
    </row>
    <row r="616" spans="1:45" s="148" customFormat="1" ht="36" customHeight="1" x14ac:dyDescent="0.25">
      <c r="A616" s="148">
        <v>1</v>
      </c>
      <c r="B616" s="143">
        <f>SUBTOTAL(103,$A$552:A616)</f>
        <v>65</v>
      </c>
      <c r="C616" s="144" t="s">
        <v>573</v>
      </c>
      <c r="D616" s="145" t="s">
        <v>365</v>
      </c>
      <c r="E616" s="145"/>
      <c r="F616" s="146" t="s">
        <v>307</v>
      </c>
      <c r="G616" s="145" t="s">
        <v>347</v>
      </c>
      <c r="H616" s="145" t="s">
        <v>308</v>
      </c>
      <c r="I616" s="149">
        <v>2899.7</v>
      </c>
      <c r="J616" s="149">
        <v>2899.7</v>
      </c>
      <c r="K616" s="149">
        <v>2899.7</v>
      </c>
      <c r="L616" s="165">
        <v>83</v>
      </c>
      <c r="M616" s="145" t="s">
        <v>262</v>
      </c>
      <c r="N616" s="145" t="s">
        <v>266</v>
      </c>
      <c r="O616" s="147" t="s">
        <v>1042</v>
      </c>
      <c r="P616" s="142">
        <v>99986.69</v>
      </c>
      <c r="Q616" s="142">
        <v>0</v>
      </c>
      <c r="R616" s="142">
        <v>0</v>
      </c>
      <c r="S616" s="142">
        <f t="shared" si="253"/>
        <v>99986.69</v>
      </c>
      <c r="T616" s="142">
        <f t="shared" si="250"/>
        <v>34.481736041659488</v>
      </c>
      <c r="U616" s="221">
        <f>T616</f>
        <v>34.481736041659488</v>
      </c>
      <c r="V616" s="213">
        <f t="shared" si="254"/>
        <v>34.481736041659488</v>
      </c>
      <c r="W616" s="213">
        <f t="shared" ref="W616:W638" si="255">V616-T616</f>
        <v>0</v>
      </c>
      <c r="X616" s="148" t="b">
        <f t="shared" ref="X616:X638" si="256">V616=U616</f>
        <v>1</v>
      </c>
      <c r="Y616" s="211">
        <v>0</v>
      </c>
      <c r="Z616" s="211">
        <v>0</v>
      </c>
      <c r="AA616" s="211">
        <v>0</v>
      </c>
      <c r="AB616" s="211">
        <v>0</v>
      </c>
      <c r="AC616" s="211">
        <v>0</v>
      </c>
      <c r="AD616" s="211">
        <v>0</v>
      </c>
      <c r="AE616" s="211">
        <v>0</v>
      </c>
      <c r="AF616" s="214">
        <v>0</v>
      </c>
      <c r="AG616" s="211">
        <v>0</v>
      </c>
      <c r="AH616" s="211">
        <v>0</v>
      </c>
      <c r="AI616" s="211">
        <v>0</v>
      </c>
      <c r="AJ616" s="211">
        <v>0</v>
      </c>
      <c r="AK616" s="211">
        <v>0</v>
      </c>
      <c r="AL616" s="214">
        <v>0</v>
      </c>
      <c r="AM616" s="211">
        <v>0</v>
      </c>
      <c r="AN616" s="211">
        <v>0</v>
      </c>
      <c r="AO616" s="214">
        <v>0</v>
      </c>
      <c r="AP616" s="211">
        <v>0</v>
      </c>
      <c r="AQ616" s="211">
        <v>0</v>
      </c>
      <c r="AR616" s="211">
        <v>0</v>
      </c>
      <c r="AS616" s="211"/>
    </row>
    <row r="617" spans="1:45" s="148" customFormat="1" ht="36" customHeight="1" x14ac:dyDescent="0.25">
      <c r="A617" s="148">
        <v>1</v>
      </c>
      <c r="B617" s="143">
        <f>SUBTOTAL(103,$A$552:A617)</f>
        <v>66</v>
      </c>
      <c r="C617" s="144" t="s">
        <v>577</v>
      </c>
      <c r="D617" s="145" t="s">
        <v>371</v>
      </c>
      <c r="E617" s="145"/>
      <c r="F617" s="146" t="s">
        <v>307</v>
      </c>
      <c r="G617" s="145" t="s">
        <v>347</v>
      </c>
      <c r="H617" s="145" t="s">
        <v>308</v>
      </c>
      <c r="I617" s="149">
        <v>2812.6</v>
      </c>
      <c r="J617" s="149">
        <v>2039.4</v>
      </c>
      <c r="K617" s="149">
        <v>2039.4</v>
      </c>
      <c r="L617" s="165">
        <v>98</v>
      </c>
      <c r="M617" s="145" t="s">
        <v>262</v>
      </c>
      <c r="N617" s="145" t="s">
        <v>266</v>
      </c>
      <c r="O617" s="147" t="s">
        <v>1603</v>
      </c>
      <c r="P617" s="142">
        <v>99984.29</v>
      </c>
      <c r="Q617" s="142">
        <v>0</v>
      </c>
      <c r="R617" s="142">
        <v>0</v>
      </c>
      <c r="S617" s="142">
        <f t="shared" si="253"/>
        <v>99984.29</v>
      </c>
      <c r="T617" s="142">
        <f t="shared" si="250"/>
        <v>35.548705823792929</v>
      </c>
      <c r="U617" s="221">
        <f>T617</f>
        <v>35.548705823792929</v>
      </c>
      <c r="V617" s="213">
        <f t="shared" si="254"/>
        <v>35.548705823792929</v>
      </c>
      <c r="W617" s="213">
        <f t="shared" si="255"/>
        <v>0</v>
      </c>
      <c r="X617" s="148" t="b">
        <f t="shared" si="256"/>
        <v>1</v>
      </c>
      <c r="Y617" s="211">
        <v>0</v>
      </c>
      <c r="Z617" s="211">
        <v>0</v>
      </c>
      <c r="AA617" s="211">
        <v>0</v>
      </c>
      <c r="AB617" s="211">
        <v>0</v>
      </c>
      <c r="AC617" s="211">
        <v>0</v>
      </c>
      <c r="AD617" s="211">
        <v>0</v>
      </c>
      <c r="AE617" s="211">
        <v>0</v>
      </c>
      <c r="AF617" s="214">
        <v>0</v>
      </c>
      <c r="AG617" s="211">
        <v>0</v>
      </c>
      <c r="AH617" s="211">
        <v>0</v>
      </c>
      <c r="AI617" s="211">
        <v>0</v>
      </c>
      <c r="AJ617" s="211">
        <v>0</v>
      </c>
      <c r="AK617" s="211">
        <v>0</v>
      </c>
      <c r="AL617" s="214">
        <v>0</v>
      </c>
      <c r="AM617" s="211">
        <v>0</v>
      </c>
      <c r="AN617" s="211">
        <v>0</v>
      </c>
      <c r="AO617" s="214">
        <v>0</v>
      </c>
      <c r="AP617" s="211">
        <v>0</v>
      </c>
      <c r="AQ617" s="211">
        <v>0</v>
      </c>
      <c r="AR617" s="211">
        <v>0</v>
      </c>
      <c r="AS617" s="211"/>
    </row>
    <row r="618" spans="1:45" s="148" customFormat="1" ht="36" customHeight="1" x14ac:dyDescent="0.25">
      <c r="A618" s="148">
        <v>1</v>
      </c>
      <c r="B618" s="143">
        <f>SUBTOTAL(103,$A$552:A618)</f>
        <v>67</v>
      </c>
      <c r="C618" s="144" t="s">
        <v>583</v>
      </c>
      <c r="D618" s="145" t="s">
        <v>319</v>
      </c>
      <c r="E618" s="145"/>
      <c r="F618" s="146" t="s">
        <v>307</v>
      </c>
      <c r="G618" s="145" t="s">
        <v>347</v>
      </c>
      <c r="H618" s="145" t="s">
        <v>304</v>
      </c>
      <c r="I618" s="149">
        <v>4424.1000000000004</v>
      </c>
      <c r="J618" s="149">
        <v>3136.3</v>
      </c>
      <c r="K618" s="149">
        <v>3136.3</v>
      </c>
      <c r="L618" s="165">
        <v>144</v>
      </c>
      <c r="M618" s="145" t="s">
        <v>262</v>
      </c>
      <c r="N618" s="145" t="s">
        <v>266</v>
      </c>
      <c r="O618" s="147" t="s">
        <v>1044</v>
      </c>
      <c r="P618" s="142">
        <v>3411032.71</v>
      </c>
      <c r="Q618" s="142">
        <v>0</v>
      </c>
      <c r="R618" s="142">
        <v>0</v>
      </c>
      <c r="S618" s="142">
        <f>P618-Q618-R618</f>
        <v>3411032.71</v>
      </c>
      <c r="T618" s="142">
        <f t="shared" si="250"/>
        <v>771.01166564951052</v>
      </c>
      <c r="U618" s="142">
        <f>V618</f>
        <v>1549.9658145159467</v>
      </c>
      <c r="V618" s="213">
        <f t="shared" ref="V618:V638" si="257">Y618+Z618+AA618+AB618+AC618+AF618+AH618+AJ618+AL618+AN618+AO618+AP618+AQ618+AR618</f>
        <v>1549.9658145159467</v>
      </c>
      <c r="W618" s="213">
        <f t="shared" si="255"/>
        <v>778.95414886643619</v>
      </c>
      <c r="X618" s="148" t="b">
        <f t="shared" si="256"/>
        <v>1</v>
      </c>
      <c r="Y618" s="211">
        <v>0</v>
      </c>
      <c r="Z618" s="211">
        <v>0</v>
      </c>
      <c r="AA618" s="211">
        <v>0</v>
      </c>
      <c r="AB618" s="211">
        <v>0</v>
      </c>
      <c r="AC618" s="211">
        <v>0</v>
      </c>
      <c r="AD618" s="211">
        <v>0</v>
      </c>
      <c r="AE618" s="211">
        <v>0</v>
      </c>
      <c r="AF618" s="214">
        <v>0</v>
      </c>
      <c r="AG618" s="211">
        <v>769</v>
      </c>
      <c r="AH618" s="214">
        <f>8917.04*AG618/I618</f>
        <v>1549.9658145159467</v>
      </c>
      <c r="AI618" s="211">
        <v>0</v>
      </c>
      <c r="AJ618" s="211">
        <v>0</v>
      </c>
      <c r="AK618" s="211">
        <v>0</v>
      </c>
      <c r="AL618" s="214">
        <v>0</v>
      </c>
      <c r="AM618" s="211">
        <v>0</v>
      </c>
      <c r="AN618" s="211">
        <v>0</v>
      </c>
      <c r="AO618" s="214">
        <v>0</v>
      </c>
      <c r="AP618" s="211">
        <v>0</v>
      </c>
      <c r="AQ618" s="211">
        <v>0</v>
      </c>
      <c r="AR618" s="211">
        <v>0</v>
      </c>
      <c r="AS618" s="211"/>
    </row>
    <row r="619" spans="1:45" s="148" customFormat="1" ht="36" customHeight="1" x14ac:dyDescent="0.25">
      <c r="A619" s="148">
        <v>1</v>
      </c>
      <c r="B619" s="143">
        <f>SUBTOTAL(103,$A$552:A619)</f>
        <v>68</v>
      </c>
      <c r="C619" s="144" t="s">
        <v>570</v>
      </c>
      <c r="D619" s="145" t="s">
        <v>370</v>
      </c>
      <c r="E619" s="145"/>
      <c r="F619" s="146" t="s">
        <v>264</v>
      </c>
      <c r="G619" s="145" t="s">
        <v>2203</v>
      </c>
      <c r="H619" s="145" t="s">
        <v>300</v>
      </c>
      <c r="I619" s="149">
        <v>1800.4</v>
      </c>
      <c r="J619" s="149">
        <v>1058.3</v>
      </c>
      <c r="K619" s="149">
        <v>1043.0999999999999</v>
      </c>
      <c r="L619" s="165">
        <v>51</v>
      </c>
      <c r="M619" s="145" t="s">
        <v>262</v>
      </c>
      <c r="N619" s="145" t="s">
        <v>266</v>
      </c>
      <c r="O619" s="147" t="s">
        <v>1605</v>
      </c>
      <c r="P619" s="142">
        <v>2284238.91</v>
      </c>
      <c r="Q619" s="142">
        <v>0</v>
      </c>
      <c r="R619" s="142">
        <v>0</v>
      </c>
      <c r="S619" s="142">
        <f t="shared" si="253"/>
        <v>2284238.91</v>
      </c>
      <c r="T619" s="142">
        <f t="shared" si="250"/>
        <v>1268.7396745167741</v>
      </c>
      <c r="U619" s="142">
        <v>1320.5732059542324</v>
      </c>
      <c r="V619" s="213">
        <f t="shared" si="257"/>
        <v>1320.5732059542324</v>
      </c>
      <c r="W619" s="213">
        <f t="shared" si="255"/>
        <v>51.833531437458305</v>
      </c>
      <c r="X619" s="148" t="b">
        <f t="shared" si="256"/>
        <v>1</v>
      </c>
      <c r="Y619" s="211">
        <v>0</v>
      </c>
      <c r="Z619" s="211">
        <v>0</v>
      </c>
      <c r="AA619" s="211">
        <v>0</v>
      </c>
      <c r="AB619" s="211">
        <v>0</v>
      </c>
      <c r="AC619" s="211">
        <v>0</v>
      </c>
      <c r="AD619" s="211">
        <v>0</v>
      </c>
      <c r="AE619" s="211">
        <v>1</v>
      </c>
      <c r="AF619" s="214">
        <f>2377560*AE619/I619</f>
        <v>1320.5732059542324</v>
      </c>
      <c r="AG619" s="211">
        <v>0</v>
      </c>
      <c r="AH619" s="211">
        <v>0</v>
      </c>
      <c r="AI619" s="211">
        <v>0</v>
      </c>
      <c r="AJ619" s="211">
        <v>0</v>
      </c>
      <c r="AK619" s="211">
        <v>0</v>
      </c>
      <c r="AL619" s="214">
        <v>0</v>
      </c>
      <c r="AM619" s="211">
        <v>0</v>
      </c>
      <c r="AN619" s="211">
        <v>0</v>
      </c>
      <c r="AO619" s="214">
        <v>0</v>
      </c>
      <c r="AP619" s="211">
        <v>0</v>
      </c>
      <c r="AQ619" s="211">
        <v>0</v>
      </c>
      <c r="AR619" s="211">
        <v>0</v>
      </c>
      <c r="AS619" s="211"/>
    </row>
    <row r="620" spans="1:45" s="148" customFormat="1" ht="36" customHeight="1" x14ac:dyDescent="0.25">
      <c r="A620" s="148">
        <v>1</v>
      </c>
      <c r="B620" s="143">
        <f>SUBTOTAL(103,$A$552:A620)</f>
        <v>69</v>
      </c>
      <c r="C620" s="144" t="s">
        <v>771</v>
      </c>
      <c r="D620" s="145">
        <v>1963</v>
      </c>
      <c r="E620" s="145"/>
      <c r="F620" s="146" t="s">
        <v>1536</v>
      </c>
      <c r="G620" s="145" t="s">
        <v>299</v>
      </c>
      <c r="H620" s="145" t="s">
        <v>300</v>
      </c>
      <c r="I620" s="149">
        <v>316.5</v>
      </c>
      <c r="J620" s="149">
        <v>207.1</v>
      </c>
      <c r="K620" s="149">
        <v>207.1</v>
      </c>
      <c r="L620" s="165">
        <v>24</v>
      </c>
      <c r="M620" s="145" t="s">
        <v>262</v>
      </c>
      <c r="N620" s="145" t="s">
        <v>266</v>
      </c>
      <c r="O620" s="147" t="s">
        <v>2206</v>
      </c>
      <c r="P620" s="142">
        <v>1125497.8499999999</v>
      </c>
      <c r="Q620" s="142">
        <v>0</v>
      </c>
      <c r="R620" s="142">
        <v>0</v>
      </c>
      <c r="S620" s="142">
        <f>P620-Q620-R620</f>
        <v>1125497.8499999999</v>
      </c>
      <c r="T620" s="142">
        <f t="shared" si="250"/>
        <v>3556.0753554502367</v>
      </c>
      <c r="U620" s="142">
        <v>8739.544417061612</v>
      </c>
      <c r="V620" s="213">
        <f t="shared" si="257"/>
        <v>8739.544417061612</v>
      </c>
      <c r="W620" s="213">
        <f t="shared" si="255"/>
        <v>5183.4690616113749</v>
      </c>
      <c r="X620" s="148" t="b">
        <f t="shared" si="256"/>
        <v>1</v>
      </c>
      <c r="Y620" s="211">
        <v>0</v>
      </c>
      <c r="Z620" s="211">
        <v>0</v>
      </c>
      <c r="AA620" s="211">
        <v>0</v>
      </c>
      <c r="AB620" s="211">
        <v>0</v>
      </c>
      <c r="AC620" s="211">
        <v>0</v>
      </c>
      <c r="AD620" s="211">
        <v>0</v>
      </c>
      <c r="AE620" s="211">
        <v>0</v>
      </c>
      <c r="AF620" s="214">
        <v>0</v>
      </c>
      <c r="AG620" s="211">
        <v>310.2</v>
      </c>
      <c r="AH620" s="214">
        <f>8917.04*AG620/I620</f>
        <v>8739.544417061612</v>
      </c>
      <c r="AI620" s="211">
        <v>0</v>
      </c>
      <c r="AJ620" s="211">
        <v>0</v>
      </c>
      <c r="AK620" s="211">
        <v>0</v>
      </c>
      <c r="AL620" s="214">
        <v>0</v>
      </c>
      <c r="AM620" s="211">
        <v>0</v>
      </c>
      <c r="AN620" s="211">
        <v>0</v>
      </c>
      <c r="AO620" s="214">
        <v>0</v>
      </c>
      <c r="AP620" s="211">
        <v>0</v>
      </c>
      <c r="AQ620" s="211">
        <v>0</v>
      </c>
      <c r="AR620" s="211">
        <v>0</v>
      </c>
      <c r="AS620" s="211"/>
    </row>
    <row r="621" spans="1:45" s="148" customFormat="1" ht="36" customHeight="1" x14ac:dyDescent="0.25">
      <c r="A621" s="148">
        <v>1</v>
      </c>
      <c r="B621" s="143">
        <f>SUBTOTAL(103,$A$552:A621)</f>
        <v>70</v>
      </c>
      <c r="C621" s="144" t="s">
        <v>559</v>
      </c>
      <c r="D621" s="145" t="s">
        <v>365</v>
      </c>
      <c r="E621" s="145"/>
      <c r="F621" s="146" t="s">
        <v>307</v>
      </c>
      <c r="G621" s="145" t="s">
        <v>347</v>
      </c>
      <c r="H621" s="145" t="s">
        <v>304</v>
      </c>
      <c r="I621" s="149">
        <v>4042.4</v>
      </c>
      <c r="J621" s="149">
        <v>3045.4</v>
      </c>
      <c r="K621" s="149">
        <v>2978.7</v>
      </c>
      <c r="L621" s="165">
        <v>118</v>
      </c>
      <c r="M621" s="145" t="s">
        <v>262</v>
      </c>
      <c r="N621" s="145" t="s">
        <v>266</v>
      </c>
      <c r="O621" s="147" t="s">
        <v>1286</v>
      </c>
      <c r="P621" s="142">
        <v>125774.21</v>
      </c>
      <c r="Q621" s="142">
        <v>0</v>
      </c>
      <c r="R621" s="142">
        <v>0</v>
      </c>
      <c r="S621" s="142">
        <f>P621-Q621-R621</f>
        <v>125774.21</v>
      </c>
      <c r="T621" s="142">
        <f t="shared" si="250"/>
        <v>31.113746784088661</v>
      </c>
      <c r="U621" s="221">
        <f>T621</f>
        <v>31.113746784088661</v>
      </c>
      <c r="V621" s="213">
        <f t="shared" ref="V621:V622" si="258">T621</f>
        <v>31.113746784088661</v>
      </c>
      <c r="W621" s="213">
        <f t="shared" si="255"/>
        <v>0</v>
      </c>
      <c r="X621" s="148" t="b">
        <f t="shared" si="256"/>
        <v>1</v>
      </c>
      <c r="Y621" s="211">
        <v>0</v>
      </c>
      <c r="Z621" s="211">
        <v>0</v>
      </c>
      <c r="AA621" s="211">
        <v>0</v>
      </c>
      <c r="AB621" s="211">
        <v>0</v>
      </c>
      <c r="AC621" s="211">
        <v>0</v>
      </c>
      <c r="AD621" s="211">
        <v>0</v>
      </c>
      <c r="AE621" s="211">
        <v>0</v>
      </c>
      <c r="AF621" s="214">
        <v>0</v>
      </c>
      <c r="AG621" s="211">
        <v>0</v>
      </c>
      <c r="AH621" s="211">
        <v>0</v>
      </c>
      <c r="AI621" s="211">
        <v>0</v>
      </c>
      <c r="AJ621" s="211">
        <v>0</v>
      </c>
      <c r="AK621" s="211">
        <v>0</v>
      </c>
      <c r="AL621" s="214">
        <v>0</v>
      </c>
      <c r="AM621" s="211">
        <v>0</v>
      </c>
      <c r="AN621" s="211">
        <v>0</v>
      </c>
      <c r="AO621" s="214">
        <v>0</v>
      </c>
      <c r="AP621" s="211">
        <v>0</v>
      </c>
      <c r="AQ621" s="211">
        <v>0</v>
      </c>
      <c r="AR621" s="211">
        <v>0</v>
      </c>
      <c r="AS621" s="211"/>
    </row>
    <row r="622" spans="1:45" s="148" customFormat="1" ht="36" customHeight="1" x14ac:dyDescent="0.25">
      <c r="A622" s="148">
        <v>1</v>
      </c>
      <c r="B622" s="143">
        <f>SUBTOTAL(103,$A$552:A622)</f>
        <v>71</v>
      </c>
      <c r="C622" s="144" t="s">
        <v>2407</v>
      </c>
      <c r="D622" s="145">
        <v>1975</v>
      </c>
      <c r="E622" s="145"/>
      <c r="F622" s="146" t="s">
        <v>314</v>
      </c>
      <c r="G622" s="145">
        <v>5</v>
      </c>
      <c r="H622" s="145">
        <v>4</v>
      </c>
      <c r="I622" s="149">
        <v>4051.1</v>
      </c>
      <c r="J622" s="149">
        <v>3064</v>
      </c>
      <c r="K622" s="149">
        <v>2752.8</v>
      </c>
      <c r="L622" s="165">
        <v>143</v>
      </c>
      <c r="M622" s="145" t="s">
        <v>262</v>
      </c>
      <c r="N622" s="145" t="s">
        <v>266</v>
      </c>
      <c r="O622" s="147" t="s">
        <v>1286</v>
      </c>
      <c r="P622" s="142">
        <v>125989.02</v>
      </c>
      <c r="Q622" s="142">
        <v>0</v>
      </c>
      <c r="R622" s="142">
        <v>0</v>
      </c>
      <c r="S622" s="142">
        <f t="shared" ref="S622:S638" si="259">P622-Q622-R622</f>
        <v>125989.02</v>
      </c>
      <c r="T622" s="142">
        <f t="shared" si="250"/>
        <v>31.099953099158256</v>
      </c>
      <c r="U622" s="221">
        <f>T622</f>
        <v>31.099953099158256</v>
      </c>
      <c r="V622" s="213">
        <f t="shared" si="258"/>
        <v>31.099953099158256</v>
      </c>
      <c r="W622" s="213">
        <f t="shared" si="255"/>
        <v>0</v>
      </c>
      <c r="X622" s="148" t="b">
        <f t="shared" si="256"/>
        <v>1</v>
      </c>
      <c r="Y622" s="211">
        <v>0</v>
      </c>
      <c r="Z622" s="211">
        <v>0</v>
      </c>
      <c r="AA622" s="211">
        <v>0</v>
      </c>
      <c r="AB622" s="211">
        <v>0</v>
      </c>
      <c r="AC622" s="211">
        <v>0</v>
      </c>
      <c r="AD622" s="211">
        <v>0</v>
      </c>
      <c r="AE622" s="211">
        <v>0</v>
      </c>
      <c r="AF622" s="214">
        <v>0</v>
      </c>
      <c r="AG622" s="211">
        <v>0</v>
      </c>
      <c r="AH622" s="211">
        <v>0</v>
      </c>
      <c r="AI622" s="211">
        <v>0</v>
      </c>
      <c r="AJ622" s="211">
        <v>0</v>
      </c>
      <c r="AK622" s="211">
        <v>0</v>
      </c>
      <c r="AL622" s="214">
        <v>0</v>
      </c>
      <c r="AM622" s="211">
        <v>0</v>
      </c>
      <c r="AN622" s="211">
        <v>0</v>
      </c>
      <c r="AO622" s="214">
        <v>0</v>
      </c>
      <c r="AP622" s="211">
        <v>0</v>
      </c>
      <c r="AQ622" s="211">
        <v>0</v>
      </c>
      <c r="AR622" s="211">
        <v>0</v>
      </c>
      <c r="AS622" s="211"/>
    </row>
    <row r="623" spans="1:45" s="148" customFormat="1" ht="36" customHeight="1" x14ac:dyDescent="0.25">
      <c r="A623" s="148">
        <v>1</v>
      </c>
      <c r="B623" s="143">
        <f>SUBTOTAL(103,$A$552:A623)</f>
        <v>72</v>
      </c>
      <c r="C623" s="144" t="s">
        <v>2396</v>
      </c>
      <c r="D623" s="145">
        <v>1956</v>
      </c>
      <c r="E623" s="145"/>
      <c r="F623" s="146" t="s">
        <v>264</v>
      </c>
      <c r="G623" s="145">
        <v>2</v>
      </c>
      <c r="H623" s="145">
        <v>1</v>
      </c>
      <c r="I623" s="149">
        <v>515.9</v>
      </c>
      <c r="J623" s="149">
        <v>418.9</v>
      </c>
      <c r="K623" s="149">
        <v>419.9</v>
      </c>
      <c r="L623" s="165">
        <v>57</v>
      </c>
      <c r="M623" s="145" t="s">
        <v>262</v>
      </c>
      <c r="N623" s="145" t="s">
        <v>266</v>
      </c>
      <c r="O623" s="147" t="s">
        <v>1347</v>
      </c>
      <c r="P623" s="142">
        <v>4467911.78</v>
      </c>
      <c r="Q623" s="142">
        <v>0</v>
      </c>
      <c r="R623" s="142">
        <v>0</v>
      </c>
      <c r="S623" s="142">
        <f t="shared" si="259"/>
        <v>4467911.78</v>
      </c>
      <c r="T623" s="142">
        <f t="shared" si="250"/>
        <v>8660.4221360728825</v>
      </c>
      <c r="U623" s="142">
        <v>8660.4221434386527</v>
      </c>
      <c r="V623" s="213">
        <f t="shared" si="257"/>
        <v>8660.4221434386527</v>
      </c>
      <c r="W623" s="213">
        <f t="shared" si="255"/>
        <v>7.3657702159835026E-6</v>
      </c>
      <c r="X623" s="148" t="b">
        <f t="shared" si="256"/>
        <v>1</v>
      </c>
      <c r="Y623" s="211">
        <v>0</v>
      </c>
      <c r="Z623" s="211">
        <v>0</v>
      </c>
      <c r="AA623" s="211">
        <v>0</v>
      </c>
      <c r="AB623" s="211">
        <v>0</v>
      </c>
      <c r="AC623" s="211">
        <v>0</v>
      </c>
      <c r="AD623" s="211">
        <v>0</v>
      </c>
      <c r="AE623" s="211">
        <v>0</v>
      </c>
      <c r="AF623" s="214">
        <v>0</v>
      </c>
      <c r="AG623" s="211">
        <v>0</v>
      </c>
      <c r="AH623" s="211">
        <v>0</v>
      </c>
      <c r="AI623" s="211">
        <v>0</v>
      </c>
      <c r="AJ623" s="211">
        <v>0</v>
      </c>
      <c r="AK623" s="211">
        <v>633.91</v>
      </c>
      <c r="AL623" s="214">
        <f>7048.18*AK623/I623</f>
        <v>8660.4221434386527</v>
      </c>
      <c r="AM623" s="211">
        <v>0</v>
      </c>
      <c r="AN623" s="211">
        <v>0</v>
      </c>
      <c r="AO623" s="214">
        <v>0</v>
      </c>
      <c r="AP623" s="211">
        <v>0</v>
      </c>
      <c r="AQ623" s="211">
        <v>0</v>
      </c>
      <c r="AR623" s="211">
        <v>0</v>
      </c>
      <c r="AS623" s="211"/>
    </row>
    <row r="624" spans="1:45" s="148" customFormat="1" ht="36" customHeight="1" x14ac:dyDescent="0.25">
      <c r="A624" s="148">
        <v>1</v>
      </c>
      <c r="B624" s="143">
        <f>SUBTOTAL(103,$A$552:A624)</f>
        <v>73</v>
      </c>
      <c r="C624" s="144" t="s">
        <v>569</v>
      </c>
      <c r="D624" s="145" t="s">
        <v>369</v>
      </c>
      <c r="E624" s="145"/>
      <c r="F624" s="146" t="s">
        <v>307</v>
      </c>
      <c r="G624" s="145" t="s">
        <v>347</v>
      </c>
      <c r="H624" s="145" t="s">
        <v>304</v>
      </c>
      <c r="I624" s="149">
        <v>3861</v>
      </c>
      <c r="J624" s="149">
        <v>3552.1</v>
      </c>
      <c r="K624" s="149">
        <v>3552.1</v>
      </c>
      <c r="L624" s="165">
        <v>165</v>
      </c>
      <c r="M624" s="145" t="s">
        <v>262</v>
      </c>
      <c r="N624" s="145" t="s">
        <v>266</v>
      </c>
      <c r="O624" s="147" t="s">
        <v>1042</v>
      </c>
      <c r="P624" s="142">
        <v>100000</v>
      </c>
      <c r="Q624" s="142">
        <v>0</v>
      </c>
      <c r="R624" s="142">
        <v>0</v>
      </c>
      <c r="S624" s="142">
        <f t="shared" si="259"/>
        <v>100000</v>
      </c>
      <c r="T624" s="142">
        <f t="shared" si="250"/>
        <v>25.900025900025899</v>
      </c>
      <c r="U624" s="142">
        <f t="shared" ref="U624:U625" si="260">V624</f>
        <v>25.900025900025899</v>
      </c>
      <c r="V624" s="213">
        <f t="shared" ref="V624:V637" si="261">T624</f>
        <v>25.900025900025899</v>
      </c>
      <c r="W624" s="213">
        <f t="shared" si="255"/>
        <v>0</v>
      </c>
      <c r="X624" s="148" t="b">
        <f t="shared" si="256"/>
        <v>1</v>
      </c>
      <c r="Y624" s="211">
        <v>0</v>
      </c>
      <c r="Z624" s="211">
        <v>0</v>
      </c>
      <c r="AA624" s="211">
        <v>0</v>
      </c>
      <c r="AB624" s="211">
        <v>0</v>
      </c>
      <c r="AC624" s="211">
        <v>0</v>
      </c>
      <c r="AD624" s="211">
        <v>0</v>
      </c>
      <c r="AE624" s="211">
        <v>0</v>
      </c>
      <c r="AF624" s="214">
        <v>0</v>
      </c>
      <c r="AG624" s="211">
        <v>0</v>
      </c>
      <c r="AH624" s="211">
        <v>0</v>
      </c>
      <c r="AI624" s="211">
        <v>0</v>
      </c>
      <c r="AJ624" s="211">
        <v>0</v>
      </c>
      <c r="AK624" s="211">
        <v>0</v>
      </c>
      <c r="AL624" s="214">
        <v>0</v>
      </c>
      <c r="AM624" s="211">
        <v>0</v>
      </c>
      <c r="AN624" s="211">
        <v>0</v>
      </c>
      <c r="AO624" s="214">
        <v>0</v>
      </c>
      <c r="AP624" s="211">
        <v>0</v>
      </c>
      <c r="AQ624" s="211">
        <v>0</v>
      </c>
      <c r="AR624" s="211">
        <v>0</v>
      </c>
      <c r="AS624" s="211"/>
    </row>
    <row r="625" spans="1:45" s="148" customFormat="1" ht="31.5" customHeight="1" x14ac:dyDescent="0.25">
      <c r="A625" s="148">
        <v>1</v>
      </c>
      <c r="B625" s="143">
        <f>SUBTOTAL(103,$A$552:A625)</f>
        <v>74</v>
      </c>
      <c r="C625" s="144" t="s">
        <v>585</v>
      </c>
      <c r="D625" s="145" t="s">
        <v>365</v>
      </c>
      <c r="E625" s="145"/>
      <c r="F625" s="146" t="s">
        <v>307</v>
      </c>
      <c r="G625" s="145" t="s">
        <v>347</v>
      </c>
      <c r="H625" s="145" t="s">
        <v>347</v>
      </c>
      <c r="I625" s="149">
        <v>5067.1000000000004</v>
      </c>
      <c r="J625" s="149">
        <v>3815.6</v>
      </c>
      <c r="K625" s="149">
        <v>3768.9</v>
      </c>
      <c r="L625" s="165">
        <v>163</v>
      </c>
      <c r="M625" s="145" t="s">
        <v>262</v>
      </c>
      <c r="N625" s="145" t="s">
        <v>266</v>
      </c>
      <c r="O625" s="147" t="s">
        <v>1286</v>
      </c>
      <c r="P625" s="142">
        <v>100000</v>
      </c>
      <c r="Q625" s="142">
        <v>0</v>
      </c>
      <c r="R625" s="142">
        <v>0</v>
      </c>
      <c r="S625" s="142">
        <f t="shared" si="259"/>
        <v>100000</v>
      </c>
      <c r="T625" s="142">
        <f t="shared" si="250"/>
        <v>19.735154230230307</v>
      </c>
      <c r="U625" s="142">
        <f t="shared" si="260"/>
        <v>19.735154230230307</v>
      </c>
      <c r="V625" s="213">
        <f t="shared" si="261"/>
        <v>19.735154230230307</v>
      </c>
      <c r="W625" s="213">
        <f t="shared" si="255"/>
        <v>0</v>
      </c>
      <c r="X625" s="148" t="b">
        <f t="shared" si="256"/>
        <v>1</v>
      </c>
      <c r="Y625" s="211">
        <v>0</v>
      </c>
      <c r="Z625" s="211">
        <v>0</v>
      </c>
      <c r="AA625" s="211">
        <v>0</v>
      </c>
      <c r="AB625" s="211">
        <v>0</v>
      </c>
      <c r="AC625" s="211">
        <v>0</v>
      </c>
      <c r="AD625" s="211">
        <v>0</v>
      </c>
      <c r="AE625" s="211">
        <v>0</v>
      </c>
      <c r="AF625" s="214">
        <v>0</v>
      </c>
      <c r="AG625" s="211">
        <v>0</v>
      </c>
      <c r="AH625" s="211">
        <v>0</v>
      </c>
      <c r="AI625" s="211">
        <v>0</v>
      </c>
      <c r="AJ625" s="211">
        <v>0</v>
      </c>
      <c r="AK625" s="211">
        <v>0</v>
      </c>
      <c r="AL625" s="214">
        <v>0</v>
      </c>
      <c r="AM625" s="211">
        <v>0</v>
      </c>
      <c r="AN625" s="211">
        <v>0</v>
      </c>
      <c r="AO625" s="214">
        <v>0</v>
      </c>
      <c r="AP625" s="211">
        <v>0</v>
      </c>
      <c r="AQ625" s="211">
        <v>0</v>
      </c>
      <c r="AR625" s="211">
        <v>0</v>
      </c>
      <c r="AS625" s="211"/>
    </row>
    <row r="626" spans="1:45" s="148" customFormat="1" ht="36" customHeight="1" x14ac:dyDescent="0.25">
      <c r="A626" s="148">
        <v>1</v>
      </c>
      <c r="B626" s="143">
        <f>SUBTOTAL(103,$A$552:A626)</f>
        <v>75</v>
      </c>
      <c r="C626" s="144" t="s">
        <v>1037</v>
      </c>
      <c r="D626" s="145">
        <v>1994</v>
      </c>
      <c r="E626" s="145"/>
      <c r="F626" s="146" t="s">
        <v>264</v>
      </c>
      <c r="G626" s="145">
        <v>9</v>
      </c>
      <c r="H626" s="145" t="s">
        <v>366</v>
      </c>
      <c r="I626" s="149">
        <v>11615.7</v>
      </c>
      <c r="J626" s="149">
        <v>9319.2999999999993</v>
      </c>
      <c r="K626" s="149">
        <v>5667.8</v>
      </c>
      <c r="L626" s="165">
        <v>441</v>
      </c>
      <c r="M626" s="145" t="s">
        <v>262</v>
      </c>
      <c r="N626" s="145" t="s">
        <v>266</v>
      </c>
      <c r="O626" s="147" t="s">
        <v>1044</v>
      </c>
      <c r="P626" s="142">
        <v>75248.2</v>
      </c>
      <c r="Q626" s="142">
        <v>0</v>
      </c>
      <c r="R626" s="142">
        <v>0</v>
      </c>
      <c r="S626" s="142">
        <f t="shared" si="259"/>
        <v>75248.2</v>
      </c>
      <c r="T626" s="142">
        <f t="shared" si="250"/>
        <v>6.4781459576263156</v>
      </c>
      <c r="U626" s="221">
        <f>T626</f>
        <v>6.4781459576263156</v>
      </c>
      <c r="V626" s="213">
        <f t="shared" si="261"/>
        <v>6.4781459576263156</v>
      </c>
      <c r="W626" s="213">
        <f t="shared" si="255"/>
        <v>0</v>
      </c>
      <c r="X626" s="148" t="b">
        <f t="shared" si="256"/>
        <v>1</v>
      </c>
      <c r="Y626" s="211">
        <v>0</v>
      </c>
      <c r="Z626" s="211">
        <v>0</v>
      </c>
      <c r="AA626" s="211">
        <v>0</v>
      </c>
      <c r="AB626" s="211">
        <v>0</v>
      </c>
      <c r="AC626" s="211">
        <v>0</v>
      </c>
      <c r="AD626" s="211">
        <v>0</v>
      </c>
      <c r="AE626" s="211">
        <v>0</v>
      </c>
      <c r="AF626" s="214">
        <v>0</v>
      </c>
      <c r="AG626" s="211">
        <v>0</v>
      </c>
      <c r="AH626" s="211">
        <v>0</v>
      </c>
      <c r="AI626" s="211">
        <v>0</v>
      </c>
      <c r="AJ626" s="211">
        <v>0</v>
      </c>
      <c r="AK626" s="211">
        <v>0</v>
      </c>
      <c r="AL626" s="214">
        <v>0</v>
      </c>
      <c r="AM626" s="211">
        <v>0</v>
      </c>
      <c r="AN626" s="211">
        <v>0</v>
      </c>
      <c r="AO626" s="214">
        <v>0</v>
      </c>
      <c r="AP626" s="211">
        <v>0</v>
      </c>
      <c r="AQ626" s="211">
        <v>0</v>
      </c>
      <c r="AR626" s="211">
        <v>0</v>
      </c>
      <c r="AS626" s="211"/>
    </row>
    <row r="627" spans="1:45" s="148" customFormat="1" ht="36" customHeight="1" x14ac:dyDescent="0.25">
      <c r="A627" s="148">
        <v>1</v>
      </c>
      <c r="B627" s="143">
        <f>SUBTOTAL(103,$A$552:A627)</f>
        <v>76</v>
      </c>
      <c r="C627" s="144" t="s">
        <v>575</v>
      </c>
      <c r="D627" s="145" t="s">
        <v>357</v>
      </c>
      <c r="E627" s="145"/>
      <c r="F627" s="146" t="s">
        <v>264</v>
      </c>
      <c r="G627" s="145" t="s">
        <v>347</v>
      </c>
      <c r="H627" s="145" t="s">
        <v>308</v>
      </c>
      <c r="I627" s="149">
        <v>2923.9</v>
      </c>
      <c r="J627" s="149">
        <v>2704.4</v>
      </c>
      <c r="K627" s="149">
        <v>1930.7</v>
      </c>
      <c r="L627" s="165">
        <v>125</v>
      </c>
      <c r="M627" s="145" t="s">
        <v>262</v>
      </c>
      <c r="N627" s="145" t="s">
        <v>266</v>
      </c>
      <c r="O627" s="147" t="s">
        <v>1608</v>
      </c>
      <c r="P627" s="142">
        <v>224046.97</v>
      </c>
      <c r="Q627" s="142">
        <v>0</v>
      </c>
      <c r="R627" s="142">
        <v>0</v>
      </c>
      <c r="S627" s="142">
        <f t="shared" si="259"/>
        <v>224046.97</v>
      </c>
      <c r="T627" s="142">
        <f t="shared" si="250"/>
        <v>76.626071343069185</v>
      </c>
      <c r="U627" s="221">
        <f>T627</f>
        <v>76.626071343069185</v>
      </c>
      <c r="V627" s="213">
        <f t="shared" si="261"/>
        <v>76.626071343069185</v>
      </c>
      <c r="W627" s="213">
        <f t="shared" si="255"/>
        <v>0</v>
      </c>
      <c r="X627" s="148" t="b">
        <f t="shared" si="256"/>
        <v>1</v>
      </c>
      <c r="Y627" s="211">
        <v>0</v>
      </c>
      <c r="Z627" s="211">
        <v>0</v>
      </c>
      <c r="AA627" s="211">
        <v>0</v>
      </c>
      <c r="AB627" s="211">
        <v>0</v>
      </c>
      <c r="AC627" s="211">
        <v>0</v>
      </c>
      <c r="AD627" s="211">
        <v>0</v>
      </c>
      <c r="AE627" s="211">
        <v>0</v>
      </c>
      <c r="AF627" s="214">
        <v>0</v>
      </c>
      <c r="AG627" s="211">
        <v>0</v>
      </c>
      <c r="AH627" s="211">
        <v>0</v>
      </c>
      <c r="AI627" s="211">
        <v>0</v>
      </c>
      <c r="AJ627" s="211">
        <v>0</v>
      </c>
      <c r="AK627" s="211">
        <v>0</v>
      </c>
      <c r="AL627" s="214">
        <v>0</v>
      </c>
      <c r="AM627" s="211">
        <v>0</v>
      </c>
      <c r="AN627" s="211">
        <v>0</v>
      </c>
      <c r="AO627" s="214">
        <v>0</v>
      </c>
      <c r="AP627" s="211">
        <v>0</v>
      </c>
      <c r="AQ627" s="211">
        <v>0</v>
      </c>
      <c r="AR627" s="211">
        <v>0</v>
      </c>
      <c r="AS627" s="211"/>
    </row>
    <row r="628" spans="1:45" s="148" customFormat="1" ht="36" customHeight="1" x14ac:dyDescent="0.25">
      <c r="A628" s="148">
        <v>1</v>
      </c>
      <c r="B628" s="143">
        <f>SUBTOTAL(103,$A$552:A628)</f>
        <v>77</v>
      </c>
      <c r="C628" s="144" t="s">
        <v>576</v>
      </c>
      <c r="D628" s="145">
        <v>1963</v>
      </c>
      <c r="E628" s="145"/>
      <c r="F628" s="146" t="s">
        <v>264</v>
      </c>
      <c r="G628" s="145">
        <v>5</v>
      </c>
      <c r="H628" s="145" t="s">
        <v>299</v>
      </c>
      <c r="I628" s="149">
        <v>1703.9</v>
      </c>
      <c r="J628" s="149">
        <v>1558.5</v>
      </c>
      <c r="K628" s="149">
        <v>1516.4</v>
      </c>
      <c r="L628" s="165">
        <v>68</v>
      </c>
      <c r="M628" s="145" t="s">
        <v>262</v>
      </c>
      <c r="N628" s="145" t="s">
        <v>266</v>
      </c>
      <c r="O628" s="147" t="s">
        <v>1361</v>
      </c>
      <c r="P628" s="142">
        <v>155484.94</v>
      </c>
      <c r="Q628" s="142">
        <v>0</v>
      </c>
      <c r="R628" s="142">
        <v>0</v>
      </c>
      <c r="S628" s="142">
        <f t="shared" si="259"/>
        <v>155484.94</v>
      </c>
      <c r="T628" s="142">
        <f t="shared" si="250"/>
        <v>91.252385703386352</v>
      </c>
      <c r="U628" s="221">
        <f>T628</f>
        <v>91.252385703386352</v>
      </c>
      <c r="V628" s="213">
        <f t="shared" si="261"/>
        <v>91.252385703386352</v>
      </c>
      <c r="W628" s="213">
        <f t="shared" si="255"/>
        <v>0</v>
      </c>
      <c r="X628" s="148" t="b">
        <f t="shared" si="256"/>
        <v>1</v>
      </c>
      <c r="Y628" s="211">
        <v>0</v>
      </c>
      <c r="Z628" s="211">
        <v>0</v>
      </c>
      <c r="AA628" s="211">
        <v>0</v>
      </c>
      <c r="AB628" s="211">
        <v>0</v>
      </c>
      <c r="AC628" s="211">
        <v>0</v>
      </c>
      <c r="AD628" s="211">
        <v>0</v>
      </c>
      <c r="AE628" s="211">
        <v>0</v>
      </c>
      <c r="AF628" s="214">
        <v>0</v>
      </c>
      <c r="AG628" s="211">
        <v>0</v>
      </c>
      <c r="AH628" s="211">
        <v>0</v>
      </c>
      <c r="AI628" s="211">
        <v>0</v>
      </c>
      <c r="AJ628" s="211">
        <v>0</v>
      </c>
      <c r="AK628" s="211">
        <v>0</v>
      </c>
      <c r="AL628" s="214">
        <v>0</v>
      </c>
      <c r="AM628" s="211">
        <v>0</v>
      </c>
      <c r="AN628" s="211">
        <v>0</v>
      </c>
      <c r="AO628" s="214">
        <v>0</v>
      </c>
      <c r="AP628" s="211">
        <v>0</v>
      </c>
      <c r="AQ628" s="211">
        <v>0</v>
      </c>
      <c r="AR628" s="211">
        <v>0</v>
      </c>
      <c r="AS628" s="211"/>
    </row>
    <row r="629" spans="1:45" s="148" customFormat="1" ht="36" customHeight="1" x14ac:dyDescent="0.25">
      <c r="A629" s="148">
        <v>1</v>
      </c>
      <c r="B629" s="143">
        <f>SUBTOTAL(103,$A$552:A629)</f>
        <v>78</v>
      </c>
      <c r="C629" s="144" t="s">
        <v>578</v>
      </c>
      <c r="D629" s="145">
        <v>1972</v>
      </c>
      <c r="E629" s="145"/>
      <c r="F629" s="146" t="s">
        <v>264</v>
      </c>
      <c r="G629" s="145">
        <v>9</v>
      </c>
      <c r="H629" s="145" t="s">
        <v>300</v>
      </c>
      <c r="I629" s="149">
        <v>1896.4</v>
      </c>
      <c r="J629" s="149">
        <v>1896.4</v>
      </c>
      <c r="K629" s="149">
        <v>1859.1</v>
      </c>
      <c r="L629" s="165">
        <v>90</v>
      </c>
      <c r="M629" s="145" t="s">
        <v>262</v>
      </c>
      <c r="N629" s="145" t="s">
        <v>266</v>
      </c>
      <c r="O629" s="147" t="s">
        <v>1349</v>
      </c>
      <c r="P629" s="142">
        <v>195419.03</v>
      </c>
      <c r="Q629" s="142">
        <v>0</v>
      </c>
      <c r="R629" s="142">
        <v>0</v>
      </c>
      <c r="S629" s="142">
        <f t="shared" si="259"/>
        <v>195419.03</v>
      </c>
      <c r="T629" s="142">
        <f t="shared" si="250"/>
        <v>103.04736869858679</v>
      </c>
      <c r="U629" s="221">
        <f t="shared" ref="U629:U634" si="262">T629</f>
        <v>103.04736869858679</v>
      </c>
      <c r="V629" s="213">
        <f t="shared" si="261"/>
        <v>103.04736869858679</v>
      </c>
      <c r="W629" s="213">
        <f t="shared" si="255"/>
        <v>0</v>
      </c>
      <c r="X629" s="148" t="b">
        <f t="shared" si="256"/>
        <v>1</v>
      </c>
      <c r="Y629" s="211">
        <v>0</v>
      </c>
      <c r="Z629" s="211">
        <v>0</v>
      </c>
      <c r="AA629" s="211">
        <v>0</v>
      </c>
      <c r="AB629" s="211">
        <v>0</v>
      </c>
      <c r="AC629" s="211">
        <v>0</v>
      </c>
      <c r="AD629" s="211">
        <v>0</v>
      </c>
      <c r="AE629" s="211">
        <v>0</v>
      </c>
      <c r="AF629" s="214">
        <v>0</v>
      </c>
      <c r="AG629" s="211">
        <v>0</v>
      </c>
      <c r="AH629" s="211">
        <v>0</v>
      </c>
      <c r="AI629" s="211">
        <v>0</v>
      </c>
      <c r="AJ629" s="211">
        <v>0</v>
      </c>
      <c r="AK629" s="211">
        <v>0</v>
      </c>
      <c r="AL629" s="214">
        <v>0</v>
      </c>
      <c r="AM629" s="211">
        <v>0</v>
      </c>
      <c r="AN629" s="211">
        <v>0</v>
      </c>
      <c r="AO629" s="214">
        <v>0</v>
      </c>
      <c r="AP629" s="211">
        <v>0</v>
      </c>
      <c r="AQ629" s="211">
        <v>0</v>
      </c>
      <c r="AR629" s="211">
        <v>0</v>
      </c>
      <c r="AS629" s="211"/>
    </row>
    <row r="630" spans="1:45" s="148" customFormat="1" ht="36" customHeight="1" x14ac:dyDescent="0.25">
      <c r="A630" s="148">
        <v>1</v>
      </c>
      <c r="B630" s="143">
        <f>SUBTOTAL(103,$A$552:A630)</f>
        <v>79</v>
      </c>
      <c r="C630" s="144" t="s">
        <v>580</v>
      </c>
      <c r="D630" s="145" t="s">
        <v>368</v>
      </c>
      <c r="E630" s="145"/>
      <c r="F630" s="146" t="s">
        <v>264</v>
      </c>
      <c r="G630" s="145" t="s">
        <v>347</v>
      </c>
      <c r="H630" s="145" t="s">
        <v>308</v>
      </c>
      <c r="I630" s="149">
        <v>2600.9</v>
      </c>
      <c r="J630" s="149">
        <v>2217.3000000000002</v>
      </c>
      <c r="K630" s="149">
        <v>2214.6</v>
      </c>
      <c r="L630" s="165">
        <v>77</v>
      </c>
      <c r="M630" s="145" t="s">
        <v>262</v>
      </c>
      <c r="N630" s="145" t="s">
        <v>266</v>
      </c>
      <c r="O630" s="147" t="s">
        <v>1347</v>
      </c>
      <c r="P630" s="142">
        <v>221881.5</v>
      </c>
      <c r="Q630" s="142">
        <v>0</v>
      </c>
      <c r="R630" s="142">
        <v>0</v>
      </c>
      <c r="S630" s="142">
        <f t="shared" si="259"/>
        <v>221881.5</v>
      </c>
      <c r="T630" s="142">
        <f t="shared" si="250"/>
        <v>85.309508247145217</v>
      </c>
      <c r="U630" s="221">
        <f t="shared" si="262"/>
        <v>85.309508247145217</v>
      </c>
      <c r="V630" s="213">
        <f t="shared" si="261"/>
        <v>85.309508247145217</v>
      </c>
      <c r="W630" s="213">
        <f t="shared" si="255"/>
        <v>0</v>
      </c>
      <c r="X630" s="148" t="b">
        <f t="shared" si="256"/>
        <v>1</v>
      </c>
      <c r="Y630" s="211">
        <v>0</v>
      </c>
      <c r="Z630" s="211">
        <v>0</v>
      </c>
      <c r="AA630" s="211">
        <v>0</v>
      </c>
      <c r="AB630" s="211">
        <v>0</v>
      </c>
      <c r="AC630" s="211">
        <v>0</v>
      </c>
      <c r="AD630" s="211">
        <v>0</v>
      </c>
      <c r="AE630" s="211">
        <v>0</v>
      </c>
      <c r="AF630" s="214">
        <v>0</v>
      </c>
      <c r="AG630" s="211">
        <v>0</v>
      </c>
      <c r="AH630" s="211">
        <v>0</v>
      </c>
      <c r="AI630" s="211">
        <v>0</v>
      </c>
      <c r="AJ630" s="211">
        <v>0</v>
      </c>
      <c r="AK630" s="211">
        <v>0</v>
      </c>
      <c r="AL630" s="214">
        <v>0</v>
      </c>
      <c r="AM630" s="211">
        <v>0</v>
      </c>
      <c r="AN630" s="211">
        <v>0</v>
      </c>
      <c r="AO630" s="214">
        <v>0</v>
      </c>
      <c r="AP630" s="211">
        <v>0</v>
      </c>
      <c r="AQ630" s="211">
        <v>0</v>
      </c>
      <c r="AR630" s="211">
        <v>0</v>
      </c>
      <c r="AS630" s="211"/>
    </row>
    <row r="631" spans="1:45" s="148" customFormat="1" ht="36" customHeight="1" x14ac:dyDescent="0.25">
      <c r="A631" s="148">
        <v>1</v>
      </c>
      <c r="B631" s="143">
        <f>SUBTOTAL(103,$A$552:A631)</f>
        <v>80</v>
      </c>
      <c r="C631" s="144" t="s">
        <v>537</v>
      </c>
      <c r="D631" s="145" t="s">
        <v>354</v>
      </c>
      <c r="E631" s="145"/>
      <c r="F631" s="146" t="s">
        <v>264</v>
      </c>
      <c r="G631" s="145" t="s">
        <v>304</v>
      </c>
      <c r="H631" s="145" t="s">
        <v>300</v>
      </c>
      <c r="I631" s="149">
        <v>946</v>
      </c>
      <c r="J631" s="149">
        <v>977.4</v>
      </c>
      <c r="K631" s="149">
        <v>688.5</v>
      </c>
      <c r="L631" s="165">
        <v>25</v>
      </c>
      <c r="M631" s="145" t="s">
        <v>262</v>
      </c>
      <c r="N631" s="145" t="s">
        <v>266</v>
      </c>
      <c r="O631" s="147" t="s">
        <v>1347</v>
      </c>
      <c r="P631" s="142">
        <v>116860.12</v>
      </c>
      <c r="Q631" s="142">
        <v>0</v>
      </c>
      <c r="R631" s="142">
        <v>0</v>
      </c>
      <c r="S631" s="142">
        <f t="shared" si="259"/>
        <v>116860.12</v>
      </c>
      <c r="T631" s="142">
        <f t="shared" si="250"/>
        <v>123.53078224101479</v>
      </c>
      <c r="U631" s="221">
        <f t="shared" si="262"/>
        <v>123.53078224101479</v>
      </c>
      <c r="V631" s="213">
        <f t="shared" si="261"/>
        <v>123.53078224101479</v>
      </c>
      <c r="W631" s="213">
        <f t="shared" si="255"/>
        <v>0</v>
      </c>
      <c r="X631" s="148" t="b">
        <f t="shared" si="256"/>
        <v>1</v>
      </c>
      <c r="Y631" s="211">
        <v>0</v>
      </c>
      <c r="Z631" s="211">
        <v>0</v>
      </c>
      <c r="AA631" s="211">
        <v>0</v>
      </c>
      <c r="AB631" s="211">
        <v>0</v>
      </c>
      <c r="AC631" s="211">
        <v>0</v>
      </c>
      <c r="AD631" s="211">
        <v>0</v>
      </c>
      <c r="AE631" s="211">
        <v>0</v>
      </c>
      <c r="AF631" s="214">
        <v>0</v>
      </c>
      <c r="AG631" s="211">
        <v>0</v>
      </c>
      <c r="AH631" s="211">
        <v>0</v>
      </c>
      <c r="AI631" s="211">
        <v>0</v>
      </c>
      <c r="AJ631" s="211">
        <v>0</v>
      </c>
      <c r="AK631" s="211">
        <v>0</v>
      </c>
      <c r="AL631" s="214">
        <v>0</v>
      </c>
      <c r="AM631" s="211">
        <v>0</v>
      </c>
      <c r="AN631" s="211">
        <v>0</v>
      </c>
      <c r="AO631" s="214">
        <v>0</v>
      </c>
      <c r="AP631" s="211">
        <v>0</v>
      </c>
      <c r="AQ631" s="211">
        <v>0</v>
      </c>
      <c r="AR631" s="211">
        <v>0</v>
      </c>
      <c r="AS631" s="211"/>
    </row>
    <row r="632" spans="1:45" s="148" customFormat="1" ht="36" customHeight="1" x14ac:dyDescent="0.25">
      <c r="A632" s="148">
        <v>1</v>
      </c>
      <c r="B632" s="143">
        <f>SUBTOTAL(103,$A$552:A632)</f>
        <v>81</v>
      </c>
      <c r="C632" s="144" t="s">
        <v>541</v>
      </c>
      <c r="D632" s="145" t="s">
        <v>302</v>
      </c>
      <c r="E632" s="145"/>
      <c r="F632" s="146" t="s">
        <v>264</v>
      </c>
      <c r="G632" s="145" t="s">
        <v>347</v>
      </c>
      <c r="H632" s="145" t="s">
        <v>299</v>
      </c>
      <c r="I632" s="149">
        <v>2023.4</v>
      </c>
      <c r="J632" s="149">
        <v>1578.1</v>
      </c>
      <c r="K632" s="149">
        <v>1536.2</v>
      </c>
      <c r="L632" s="165">
        <v>72</v>
      </c>
      <c r="M632" s="145" t="s">
        <v>262</v>
      </c>
      <c r="N632" s="145" t="s">
        <v>266</v>
      </c>
      <c r="O632" s="147" t="s">
        <v>1347</v>
      </c>
      <c r="P632" s="142">
        <v>168754.88</v>
      </c>
      <c r="Q632" s="142">
        <v>0</v>
      </c>
      <c r="R632" s="142">
        <v>0</v>
      </c>
      <c r="S632" s="142">
        <f t="shared" si="259"/>
        <v>168754.88</v>
      </c>
      <c r="T632" s="142">
        <f t="shared" si="250"/>
        <v>83.401640802609464</v>
      </c>
      <c r="U632" s="221">
        <f t="shared" si="262"/>
        <v>83.401640802609464</v>
      </c>
      <c r="V632" s="213">
        <f t="shared" si="261"/>
        <v>83.401640802609464</v>
      </c>
      <c r="W632" s="213">
        <f t="shared" si="255"/>
        <v>0</v>
      </c>
      <c r="X632" s="148" t="b">
        <f t="shared" si="256"/>
        <v>1</v>
      </c>
      <c r="Y632" s="211">
        <v>0</v>
      </c>
      <c r="Z632" s="211">
        <v>0</v>
      </c>
      <c r="AA632" s="211">
        <v>0</v>
      </c>
      <c r="AB632" s="211">
        <v>0</v>
      </c>
      <c r="AC632" s="211">
        <v>0</v>
      </c>
      <c r="AD632" s="211">
        <v>0</v>
      </c>
      <c r="AE632" s="211">
        <v>0</v>
      </c>
      <c r="AF632" s="214">
        <v>0</v>
      </c>
      <c r="AG632" s="211">
        <v>0</v>
      </c>
      <c r="AH632" s="211">
        <v>0</v>
      </c>
      <c r="AI632" s="211">
        <v>0</v>
      </c>
      <c r="AJ632" s="211">
        <v>0</v>
      </c>
      <c r="AK632" s="211">
        <v>0</v>
      </c>
      <c r="AL632" s="214">
        <v>0</v>
      </c>
      <c r="AM632" s="211">
        <v>0</v>
      </c>
      <c r="AN632" s="211">
        <v>0</v>
      </c>
      <c r="AO632" s="214">
        <v>0</v>
      </c>
      <c r="AP632" s="211">
        <v>0</v>
      </c>
      <c r="AQ632" s="211">
        <v>0</v>
      </c>
      <c r="AR632" s="211">
        <v>0</v>
      </c>
      <c r="AS632" s="211"/>
    </row>
    <row r="633" spans="1:45" s="148" customFormat="1" ht="36" customHeight="1" x14ac:dyDescent="0.25">
      <c r="A633" s="148">
        <v>1</v>
      </c>
      <c r="B633" s="143">
        <f>SUBTOTAL(103,$A$552:A633)</f>
        <v>82</v>
      </c>
      <c r="C633" s="144" t="s">
        <v>2226</v>
      </c>
      <c r="D633" s="145">
        <v>1976</v>
      </c>
      <c r="E633" s="145"/>
      <c r="F633" s="146" t="s">
        <v>264</v>
      </c>
      <c r="G633" s="145">
        <v>5</v>
      </c>
      <c r="H633" s="145">
        <v>1</v>
      </c>
      <c r="I633" s="149">
        <v>579.79999999999995</v>
      </c>
      <c r="J633" s="149">
        <v>348.4</v>
      </c>
      <c r="K633" s="149">
        <v>348.4</v>
      </c>
      <c r="L633" s="165">
        <v>37</v>
      </c>
      <c r="M633" s="145" t="s">
        <v>262</v>
      </c>
      <c r="N633" s="145" t="s">
        <v>266</v>
      </c>
      <c r="O633" s="147" t="s">
        <v>1605</v>
      </c>
      <c r="P633" s="142">
        <v>103957.24</v>
      </c>
      <c r="Q633" s="142">
        <v>0</v>
      </c>
      <c r="R633" s="142">
        <v>0</v>
      </c>
      <c r="S633" s="142">
        <f t="shared" si="259"/>
        <v>103957.24</v>
      </c>
      <c r="T633" s="142">
        <f t="shared" si="250"/>
        <v>179.29844774060024</v>
      </c>
      <c r="U633" s="221">
        <f t="shared" si="262"/>
        <v>179.29844774060024</v>
      </c>
      <c r="V633" s="213">
        <f t="shared" si="261"/>
        <v>179.29844774060024</v>
      </c>
      <c r="W633" s="213">
        <f t="shared" si="255"/>
        <v>0</v>
      </c>
      <c r="X633" s="148" t="b">
        <f t="shared" si="256"/>
        <v>1</v>
      </c>
      <c r="Y633" s="211">
        <v>0</v>
      </c>
      <c r="Z633" s="211">
        <v>0</v>
      </c>
      <c r="AA633" s="211">
        <v>0</v>
      </c>
      <c r="AB633" s="211">
        <v>0</v>
      </c>
      <c r="AC633" s="211">
        <v>0</v>
      </c>
      <c r="AD633" s="211">
        <v>0</v>
      </c>
      <c r="AE633" s="211">
        <v>0</v>
      </c>
      <c r="AF633" s="214">
        <v>0</v>
      </c>
      <c r="AG633" s="211">
        <v>0</v>
      </c>
      <c r="AH633" s="211">
        <v>0</v>
      </c>
      <c r="AI633" s="211">
        <v>0</v>
      </c>
      <c r="AJ633" s="211">
        <v>0</v>
      </c>
      <c r="AK633" s="211">
        <v>0</v>
      </c>
      <c r="AL633" s="214">
        <v>0</v>
      </c>
      <c r="AM633" s="211">
        <v>0</v>
      </c>
      <c r="AN633" s="211">
        <v>0</v>
      </c>
      <c r="AO633" s="214">
        <v>0</v>
      </c>
      <c r="AP633" s="211">
        <v>0</v>
      </c>
      <c r="AQ633" s="211">
        <v>0</v>
      </c>
      <c r="AR633" s="211">
        <v>0</v>
      </c>
      <c r="AS633" s="211"/>
    </row>
    <row r="634" spans="1:45" s="148" customFormat="1" ht="36" customHeight="1" x14ac:dyDescent="0.25">
      <c r="A634" s="148">
        <v>1</v>
      </c>
      <c r="B634" s="143">
        <f>SUBTOTAL(103,$A$552:A634)</f>
        <v>83</v>
      </c>
      <c r="C634" s="144" t="s">
        <v>2228</v>
      </c>
      <c r="D634" s="145">
        <v>1956</v>
      </c>
      <c r="E634" s="145"/>
      <c r="F634" s="146" t="s">
        <v>264</v>
      </c>
      <c r="G634" s="145">
        <v>3</v>
      </c>
      <c r="H634" s="145">
        <v>1</v>
      </c>
      <c r="I634" s="149">
        <v>1526.8</v>
      </c>
      <c r="J634" s="149">
        <v>781.9</v>
      </c>
      <c r="K634" s="149">
        <v>629.4</v>
      </c>
      <c r="L634" s="165">
        <v>107</v>
      </c>
      <c r="M634" s="145" t="s">
        <v>262</v>
      </c>
      <c r="N634" s="145" t="s">
        <v>266</v>
      </c>
      <c r="O634" s="147" t="s">
        <v>1347</v>
      </c>
      <c r="P634" s="142">
        <v>148118.72</v>
      </c>
      <c r="Q634" s="142">
        <v>0</v>
      </c>
      <c r="R634" s="142">
        <v>0</v>
      </c>
      <c r="S634" s="142">
        <f t="shared" si="259"/>
        <v>148118.72</v>
      </c>
      <c r="T634" s="142">
        <f t="shared" si="250"/>
        <v>97.01252292376212</v>
      </c>
      <c r="U634" s="221">
        <f t="shared" si="262"/>
        <v>97.01252292376212</v>
      </c>
      <c r="V634" s="213">
        <f t="shared" si="261"/>
        <v>97.01252292376212</v>
      </c>
      <c r="W634" s="213">
        <f t="shared" si="255"/>
        <v>0</v>
      </c>
      <c r="X634" s="148" t="b">
        <f t="shared" si="256"/>
        <v>1</v>
      </c>
      <c r="Y634" s="211">
        <v>0</v>
      </c>
      <c r="Z634" s="211">
        <v>0</v>
      </c>
      <c r="AA634" s="211">
        <v>0</v>
      </c>
      <c r="AB634" s="211">
        <v>0</v>
      </c>
      <c r="AC634" s="211">
        <v>0</v>
      </c>
      <c r="AD634" s="211">
        <v>0</v>
      </c>
      <c r="AE634" s="211">
        <v>0</v>
      </c>
      <c r="AF634" s="214">
        <v>0</v>
      </c>
      <c r="AG634" s="211">
        <v>0</v>
      </c>
      <c r="AH634" s="211">
        <v>0</v>
      </c>
      <c r="AI634" s="211">
        <v>0</v>
      </c>
      <c r="AJ634" s="211">
        <v>0</v>
      </c>
      <c r="AK634" s="211">
        <v>0</v>
      </c>
      <c r="AL634" s="214">
        <v>0</v>
      </c>
      <c r="AM634" s="211">
        <v>0</v>
      </c>
      <c r="AN634" s="211">
        <v>0</v>
      </c>
      <c r="AO634" s="214">
        <v>0</v>
      </c>
      <c r="AP634" s="211">
        <v>0</v>
      </c>
      <c r="AQ634" s="211">
        <v>0</v>
      </c>
      <c r="AR634" s="211">
        <v>0</v>
      </c>
      <c r="AS634" s="211"/>
    </row>
    <row r="635" spans="1:45" s="148" customFormat="1" ht="36" customHeight="1" x14ac:dyDescent="0.25">
      <c r="A635" s="148">
        <v>1</v>
      </c>
      <c r="B635" s="143">
        <f>SUBTOTAL(103,$A$552:A635)</f>
        <v>84</v>
      </c>
      <c r="C635" s="144" t="s">
        <v>2229</v>
      </c>
      <c r="D635" s="145">
        <v>1958</v>
      </c>
      <c r="E635" s="145"/>
      <c r="F635" s="146" t="s">
        <v>264</v>
      </c>
      <c r="G635" s="145">
        <v>3</v>
      </c>
      <c r="H635" s="145">
        <v>3</v>
      </c>
      <c r="I635" s="149">
        <v>1457.8</v>
      </c>
      <c r="J635" s="149">
        <v>1370.6</v>
      </c>
      <c r="K635" s="149">
        <v>1307.8</v>
      </c>
      <c r="L635" s="165">
        <v>67</v>
      </c>
      <c r="M635" s="145" t="s">
        <v>262</v>
      </c>
      <c r="N635" s="145" t="s">
        <v>266</v>
      </c>
      <c r="O635" s="147" t="s">
        <v>1347</v>
      </c>
      <c r="P635" s="142">
        <v>177763.37</v>
      </c>
      <c r="Q635" s="142">
        <v>0</v>
      </c>
      <c r="R635" s="142">
        <v>0</v>
      </c>
      <c r="S635" s="142">
        <f t="shared" si="259"/>
        <v>177763.37</v>
      </c>
      <c r="T635" s="142">
        <f t="shared" si="250"/>
        <v>121.93947729455344</v>
      </c>
      <c r="U635" s="221">
        <f>T635</f>
        <v>121.93947729455344</v>
      </c>
      <c r="V635" s="213">
        <f t="shared" si="261"/>
        <v>121.93947729455344</v>
      </c>
      <c r="W635" s="213">
        <f t="shared" si="255"/>
        <v>0</v>
      </c>
      <c r="X635" s="148" t="b">
        <f t="shared" si="256"/>
        <v>1</v>
      </c>
      <c r="Y635" s="211">
        <v>0</v>
      </c>
      <c r="Z635" s="211">
        <v>0</v>
      </c>
      <c r="AA635" s="211">
        <v>0</v>
      </c>
      <c r="AB635" s="211">
        <v>0</v>
      </c>
      <c r="AC635" s="211">
        <v>0</v>
      </c>
      <c r="AD635" s="211">
        <v>0</v>
      </c>
      <c r="AE635" s="211">
        <v>0</v>
      </c>
      <c r="AF635" s="214">
        <v>0</v>
      </c>
      <c r="AG635" s="211">
        <v>0</v>
      </c>
      <c r="AH635" s="211">
        <v>0</v>
      </c>
      <c r="AI635" s="211">
        <v>0</v>
      </c>
      <c r="AJ635" s="211">
        <v>0</v>
      </c>
      <c r="AK635" s="211">
        <v>0</v>
      </c>
      <c r="AL635" s="214">
        <v>0</v>
      </c>
      <c r="AM635" s="211">
        <v>0</v>
      </c>
      <c r="AN635" s="211">
        <v>0</v>
      </c>
      <c r="AO635" s="214">
        <v>0</v>
      </c>
      <c r="AP635" s="211">
        <v>0</v>
      </c>
      <c r="AQ635" s="211">
        <v>0</v>
      </c>
      <c r="AR635" s="211">
        <v>0</v>
      </c>
      <c r="AS635" s="211"/>
    </row>
    <row r="636" spans="1:45" s="148" customFormat="1" ht="36" customHeight="1" x14ac:dyDescent="0.25">
      <c r="A636" s="148">
        <v>1</v>
      </c>
      <c r="B636" s="143">
        <f>SUBTOTAL(103,$A$552:A636)</f>
        <v>85</v>
      </c>
      <c r="C636" s="144" t="s">
        <v>2230</v>
      </c>
      <c r="D636" s="145">
        <v>1959</v>
      </c>
      <c r="E636" s="145"/>
      <c r="F636" s="146" t="s">
        <v>264</v>
      </c>
      <c r="G636" s="145">
        <v>3</v>
      </c>
      <c r="H636" s="145">
        <v>3</v>
      </c>
      <c r="I636" s="149">
        <v>1142.4000000000001</v>
      </c>
      <c r="J636" s="149">
        <v>950.3</v>
      </c>
      <c r="K636" s="149">
        <v>950.3</v>
      </c>
      <c r="L636" s="165">
        <v>45</v>
      </c>
      <c r="M636" s="145" t="s">
        <v>262</v>
      </c>
      <c r="N636" s="145" t="s">
        <v>266</v>
      </c>
      <c r="O636" s="147" t="s">
        <v>1043</v>
      </c>
      <c r="P636" s="142">
        <v>139611.54999999999</v>
      </c>
      <c r="Q636" s="142">
        <v>0</v>
      </c>
      <c r="R636" s="142">
        <v>0</v>
      </c>
      <c r="S636" s="142">
        <f t="shared" si="259"/>
        <v>139611.54999999999</v>
      </c>
      <c r="T636" s="142">
        <f t="shared" si="250"/>
        <v>122.20898984593836</v>
      </c>
      <c r="U636" s="221">
        <f>T636</f>
        <v>122.20898984593836</v>
      </c>
      <c r="V636" s="213">
        <f t="shared" si="261"/>
        <v>122.20898984593836</v>
      </c>
      <c r="W636" s="213">
        <f t="shared" si="255"/>
        <v>0</v>
      </c>
      <c r="X636" s="148" t="b">
        <f t="shared" si="256"/>
        <v>1</v>
      </c>
      <c r="Y636" s="211">
        <v>0</v>
      </c>
      <c r="Z636" s="211">
        <v>0</v>
      </c>
      <c r="AA636" s="211">
        <v>0</v>
      </c>
      <c r="AB636" s="211">
        <v>0</v>
      </c>
      <c r="AC636" s="211">
        <v>0</v>
      </c>
      <c r="AD636" s="211">
        <v>0</v>
      </c>
      <c r="AE636" s="211">
        <v>0</v>
      </c>
      <c r="AF636" s="214">
        <v>0</v>
      </c>
      <c r="AG636" s="211">
        <v>0</v>
      </c>
      <c r="AH636" s="211">
        <v>0</v>
      </c>
      <c r="AI636" s="211">
        <v>0</v>
      </c>
      <c r="AJ636" s="211">
        <v>0</v>
      </c>
      <c r="AK636" s="211">
        <v>0</v>
      </c>
      <c r="AL636" s="214">
        <v>0</v>
      </c>
      <c r="AM636" s="211">
        <v>0</v>
      </c>
      <c r="AN636" s="211">
        <v>0</v>
      </c>
      <c r="AO636" s="214">
        <v>0</v>
      </c>
      <c r="AP636" s="211">
        <v>0</v>
      </c>
      <c r="AQ636" s="211">
        <v>0</v>
      </c>
      <c r="AR636" s="211">
        <v>0</v>
      </c>
      <c r="AS636" s="211"/>
    </row>
    <row r="637" spans="1:45" s="148" customFormat="1" ht="36" customHeight="1" x14ac:dyDescent="0.25">
      <c r="A637" s="148">
        <v>1</v>
      </c>
      <c r="B637" s="143">
        <f>SUBTOTAL(103,$A$552:A637)</f>
        <v>86</v>
      </c>
      <c r="C637" s="144" t="s">
        <v>571</v>
      </c>
      <c r="D637" s="145">
        <v>1962</v>
      </c>
      <c r="E637" s="145"/>
      <c r="F637" s="146" t="s">
        <v>264</v>
      </c>
      <c r="G637" s="145">
        <v>5</v>
      </c>
      <c r="H637" s="145" t="s">
        <v>304</v>
      </c>
      <c r="I637" s="149">
        <v>4073.9</v>
      </c>
      <c r="J637" s="149">
        <v>3163.1</v>
      </c>
      <c r="K637" s="149">
        <v>2004.3</v>
      </c>
      <c r="L637" s="165">
        <v>146</v>
      </c>
      <c r="M637" s="145" t="s">
        <v>262</v>
      </c>
      <c r="N637" s="145" t="s">
        <v>266</v>
      </c>
      <c r="O637" s="147" t="s">
        <v>1057</v>
      </c>
      <c r="P637" s="142">
        <v>79681.850000000006</v>
      </c>
      <c r="Q637" s="142">
        <v>0</v>
      </c>
      <c r="R637" s="142">
        <v>0</v>
      </c>
      <c r="S637" s="142">
        <f t="shared" si="259"/>
        <v>79681.850000000006</v>
      </c>
      <c r="T637" s="142">
        <f t="shared" si="250"/>
        <v>19.559107980068241</v>
      </c>
      <c r="U637" s="142">
        <f>V637</f>
        <v>19.559107980068241</v>
      </c>
      <c r="V637" s="213">
        <f t="shared" si="261"/>
        <v>19.559107980068241</v>
      </c>
      <c r="W637" s="213">
        <f t="shared" si="255"/>
        <v>0</v>
      </c>
      <c r="X637" s="148" t="b">
        <f t="shared" si="256"/>
        <v>1</v>
      </c>
      <c r="Y637" s="211">
        <v>0</v>
      </c>
      <c r="Z637" s="211">
        <v>0</v>
      </c>
      <c r="AA637" s="211">
        <v>0</v>
      </c>
      <c r="AB637" s="211">
        <v>0</v>
      </c>
      <c r="AC637" s="211">
        <v>0</v>
      </c>
      <c r="AD637" s="211">
        <v>0</v>
      </c>
      <c r="AE637" s="211">
        <v>0</v>
      </c>
      <c r="AF637" s="214">
        <v>0</v>
      </c>
      <c r="AG637" s="211">
        <v>0</v>
      </c>
      <c r="AH637" s="211">
        <v>0</v>
      </c>
      <c r="AI637" s="211">
        <v>0</v>
      </c>
      <c r="AJ637" s="211">
        <v>0</v>
      </c>
      <c r="AK637" s="211">
        <v>0</v>
      </c>
      <c r="AL637" s="214">
        <v>0</v>
      </c>
      <c r="AM637" s="211">
        <v>0</v>
      </c>
      <c r="AN637" s="211">
        <v>0</v>
      </c>
      <c r="AO637" s="214">
        <v>0</v>
      </c>
      <c r="AP637" s="211">
        <v>0</v>
      </c>
      <c r="AQ637" s="211">
        <v>0</v>
      </c>
      <c r="AR637" s="211">
        <v>0</v>
      </c>
      <c r="AS637" s="211"/>
    </row>
    <row r="638" spans="1:45" s="148" customFormat="1" ht="36" customHeight="1" x14ac:dyDescent="0.25">
      <c r="A638" s="148">
        <v>1</v>
      </c>
      <c r="B638" s="143">
        <f>SUBTOTAL(103,$A$552:A638)</f>
        <v>87</v>
      </c>
      <c r="C638" s="144" t="s">
        <v>515</v>
      </c>
      <c r="D638" s="145">
        <v>1996</v>
      </c>
      <c r="E638" s="145"/>
      <c r="F638" s="146" t="s">
        <v>314</v>
      </c>
      <c r="G638" s="145" t="s">
        <v>353</v>
      </c>
      <c r="H638" s="145" t="s">
        <v>304</v>
      </c>
      <c r="I638" s="149">
        <v>8787.9</v>
      </c>
      <c r="J638" s="149">
        <v>6287.1</v>
      </c>
      <c r="K638" s="149">
        <v>5664.6</v>
      </c>
      <c r="L638" s="165" t="s">
        <v>2647</v>
      </c>
      <c r="M638" s="145" t="s">
        <v>262</v>
      </c>
      <c r="N638" s="145" t="s">
        <v>266</v>
      </c>
      <c r="O638" s="147" t="s">
        <v>2648</v>
      </c>
      <c r="P638" s="142">
        <v>4623513.21</v>
      </c>
      <c r="Q638" s="142">
        <v>2130400</v>
      </c>
      <c r="R638" s="142">
        <v>0</v>
      </c>
      <c r="S638" s="142">
        <f t="shared" si="259"/>
        <v>2493113.21</v>
      </c>
      <c r="T638" s="142">
        <f t="shared" si="250"/>
        <v>526.12264704878305</v>
      </c>
      <c r="U638" s="142">
        <v>559.36002913096422</v>
      </c>
      <c r="V638" s="213">
        <f t="shared" si="257"/>
        <v>559.36002913096422</v>
      </c>
      <c r="W638" s="213">
        <f t="shared" si="255"/>
        <v>33.237382082181171</v>
      </c>
      <c r="X638" s="148" t="b">
        <f t="shared" si="256"/>
        <v>1</v>
      </c>
      <c r="Y638" s="211">
        <v>0</v>
      </c>
      <c r="Z638" s="211">
        <v>0</v>
      </c>
      <c r="AA638" s="211">
        <v>0</v>
      </c>
      <c r="AB638" s="211">
        <v>0</v>
      </c>
      <c r="AC638" s="211">
        <v>0</v>
      </c>
      <c r="AD638" s="211">
        <v>0</v>
      </c>
      <c r="AE638" s="211">
        <v>2</v>
      </c>
      <c r="AF638" s="214">
        <f>2457800*AE638/I638</f>
        <v>559.36002913096422</v>
      </c>
      <c r="AG638" s="211">
        <v>0</v>
      </c>
      <c r="AH638" s="211">
        <v>0</v>
      </c>
      <c r="AI638" s="211">
        <v>0</v>
      </c>
      <c r="AJ638" s="211">
        <v>0</v>
      </c>
      <c r="AK638" s="211">
        <v>0</v>
      </c>
      <c r="AL638" s="214">
        <v>0</v>
      </c>
      <c r="AM638" s="211">
        <v>0</v>
      </c>
      <c r="AN638" s="211">
        <v>0</v>
      </c>
      <c r="AO638" s="214">
        <v>0</v>
      </c>
      <c r="AP638" s="211">
        <v>0</v>
      </c>
      <c r="AQ638" s="211">
        <v>0</v>
      </c>
      <c r="AR638" s="211">
        <v>0</v>
      </c>
      <c r="AS638" s="211"/>
    </row>
    <row r="639" spans="1:45" s="148" customFormat="1" ht="36" customHeight="1" x14ac:dyDescent="0.25">
      <c r="B639" s="144" t="s">
        <v>728</v>
      </c>
      <c r="C639" s="215"/>
      <c r="D639" s="145" t="s">
        <v>862</v>
      </c>
      <c r="E639" s="145" t="s">
        <v>862</v>
      </c>
      <c r="F639" s="145" t="s">
        <v>862</v>
      </c>
      <c r="G639" s="145" t="s">
        <v>862</v>
      </c>
      <c r="H639" s="145" t="s">
        <v>862</v>
      </c>
      <c r="I639" s="149">
        <f>SUM(I640:I666)</f>
        <v>40390.210000000006</v>
      </c>
      <c r="J639" s="149">
        <f>SUM(J640:J666)</f>
        <v>37873.899999999994</v>
      </c>
      <c r="K639" s="149">
        <f>SUM(K640:K666)</f>
        <v>36058.400000000001</v>
      </c>
      <c r="L639" s="210">
        <f>SUM(L640:L666)</f>
        <v>1696</v>
      </c>
      <c r="M639" s="145" t="s">
        <v>862</v>
      </c>
      <c r="N639" s="145" t="s">
        <v>862</v>
      </c>
      <c r="O639" s="147" t="s">
        <v>862</v>
      </c>
      <c r="P639" s="149">
        <v>69289530.939999998</v>
      </c>
      <c r="Q639" s="149">
        <f>SUM(Q640:Q666)</f>
        <v>0</v>
      </c>
      <c r="R639" s="149">
        <f>SUM(R640:R666)</f>
        <v>0</v>
      </c>
      <c r="S639" s="149">
        <f>SUM(S640:S666)</f>
        <v>69289530.939999998</v>
      </c>
      <c r="T639" s="142">
        <f t="shared" si="250"/>
        <v>1715.5031117689159</v>
      </c>
      <c r="U639" s="142">
        <f>MAX(U640:U666)</f>
        <v>9690.842742343033</v>
      </c>
      <c r="W639" s="220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</row>
    <row r="640" spans="1:45" s="148" customFormat="1" ht="36" customHeight="1" x14ac:dyDescent="0.25">
      <c r="A640" s="148">
        <v>1</v>
      </c>
      <c r="B640" s="143">
        <f>SUBTOTAL(103,$A$552:A640)</f>
        <v>88</v>
      </c>
      <c r="C640" s="144" t="s">
        <v>444</v>
      </c>
      <c r="D640" s="145">
        <v>1960</v>
      </c>
      <c r="E640" s="145"/>
      <c r="F640" s="146" t="s">
        <v>264</v>
      </c>
      <c r="G640" s="145">
        <v>2</v>
      </c>
      <c r="H640" s="145" t="s">
        <v>299</v>
      </c>
      <c r="I640" s="149">
        <v>634.6</v>
      </c>
      <c r="J640" s="149">
        <v>634.6</v>
      </c>
      <c r="K640" s="149">
        <v>634.6</v>
      </c>
      <c r="L640" s="165">
        <v>26</v>
      </c>
      <c r="M640" s="145" t="s">
        <v>262</v>
      </c>
      <c r="N640" s="145" t="s">
        <v>263</v>
      </c>
      <c r="O640" s="147" t="s">
        <v>265</v>
      </c>
      <c r="P640" s="142">
        <v>3153465.39</v>
      </c>
      <c r="Q640" s="142">
        <v>0</v>
      </c>
      <c r="R640" s="142">
        <v>0</v>
      </c>
      <c r="S640" s="142">
        <f t="shared" ref="S640:S666" si="263">P640-Q640-R640</f>
        <v>3153465.39</v>
      </c>
      <c r="T640" s="142">
        <f t="shared" si="250"/>
        <v>4969.2174440592498</v>
      </c>
      <c r="U640" s="142">
        <v>8877.1339275133942</v>
      </c>
      <c r="V640" s="213">
        <f t="shared" ref="V640:V664" si="264">Y640+Z640+AA640+AB640+AC640+AF640+AH640+AJ640+AL640+AN640+AO640+AP640+AQ640+AR640</f>
        <v>8877.1339275133942</v>
      </c>
      <c r="W640" s="213">
        <f t="shared" ref="W640:W666" si="265">V640-T640</f>
        <v>3907.9164834541443</v>
      </c>
      <c r="X640" s="148" t="b">
        <f t="shared" ref="X640:X666" si="266">V640=U640</f>
        <v>1</v>
      </c>
      <c r="Y640" s="211">
        <v>0</v>
      </c>
      <c r="Z640" s="211">
        <v>0</v>
      </c>
      <c r="AA640" s="211">
        <v>0</v>
      </c>
      <c r="AB640" s="211">
        <v>0</v>
      </c>
      <c r="AC640" s="211">
        <v>0</v>
      </c>
      <c r="AD640" s="211">
        <v>0</v>
      </c>
      <c r="AE640" s="211">
        <v>0</v>
      </c>
      <c r="AF640" s="214">
        <v>0</v>
      </c>
      <c r="AG640" s="211">
        <v>631.76</v>
      </c>
      <c r="AH640" s="214">
        <f>8917.04*AG640/I640</f>
        <v>8877.1339275133942</v>
      </c>
      <c r="AI640" s="211">
        <v>0</v>
      </c>
      <c r="AJ640" s="211">
        <v>0</v>
      </c>
      <c r="AK640" s="211">
        <v>0</v>
      </c>
      <c r="AL640" s="214">
        <v>0</v>
      </c>
      <c r="AM640" s="211">
        <v>0</v>
      </c>
      <c r="AN640" s="211">
        <v>0</v>
      </c>
      <c r="AO640" s="214">
        <v>0</v>
      </c>
      <c r="AP640" s="211">
        <v>0</v>
      </c>
      <c r="AQ640" s="211">
        <v>0</v>
      </c>
      <c r="AR640" s="211">
        <v>0</v>
      </c>
      <c r="AS640" s="211"/>
    </row>
    <row r="641" spans="1:45" s="148" customFormat="1" ht="61.5" x14ac:dyDescent="0.25">
      <c r="A641" s="148">
        <v>1</v>
      </c>
      <c r="B641" s="143">
        <f>SUBTOTAL(103,$A$552:A641)</f>
        <v>89</v>
      </c>
      <c r="C641" s="144" t="s">
        <v>445</v>
      </c>
      <c r="D641" s="145">
        <v>1952</v>
      </c>
      <c r="E641" s="145">
        <v>2008</v>
      </c>
      <c r="F641" s="146" t="s">
        <v>264</v>
      </c>
      <c r="G641" s="145">
        <v>2</v>
      </c>
      <c r="H641" s="145" t="s">
        <v>300</v>
      </c>
      <c r="I641" s="149">
        <v>427.8</v>
      </c>
      <c r="J641" s="149">
        <v>392.1</v>
      </c>
      <c r="K641" s="149">
        <v>392.1</v>
      </c>
      <c r="L641" s="165">
        <v>21</v>
      </c>
      <c r="M641" s="145" t="s">
        <v>262</v>
      </c>
      <c r="N641" s="145" t="s">
        <v>266</v>
      </c>
      <c r="O641" s="147" t="s">
        <v>336</v>
      </c>
      <c r="P641" s="142">
        <v>2143017.0299999998</v>
      </c>
      <c r="Q641" s="142">
        <v>0</v>
      </c>
      <c r="R641" s="142">
        <v>0</v>
      </c>
      <c r="S641" s="142">
        <f t="shared" si="263"/>
        <v>2143017.0299999998</v>
      </c>
      <c r="T641" s="142">
        <f t="shared" si="250"/>
        <v>5009.3899719495084</v>
      </c>
      <c r="U641" s="142">
        <v>6952.6226273959792</v>
      </c>
      <c r="V641" s="213">
        <f t="shared" si="264"/>
        <v>6952.6226273959792</v>
      </c>
      <c r="W641" s="213">
        <f t="shared" si="265"/>
        <v>1943.2326554464707</v>
      </c>
      <c r="X641" s="148" t="b">
        <f t="shared" si="266"/>
        <v>1</v>
      </c>
      <c r="Y641" s="211">
        <v>0</v>
      </c>
      <c r="Z641" s="211">
        <v>0</v>
      </c>
      <c r="AA641" s="211">
        <v>0</v>
      </c>
      <c r="AB641" s="211">
        <v>0</v>
      </c>
      <c r="AC641" s="211">
        <v>0</v>
      </c>
      <c r="AD641" s="211">
        <v>0</v>
      </c>
      <c r="AE641" s="211">
        <v>0</v>
      </c>
      <c r="AF641" s="214">
        <v>0</v>
      </c>
      <c r="AG641" s="211">
        <v>0</v>
      </c>
      <c r="AH641" s="211">
        <v>0</v>
      </c>
      <c r="AI641" s="211">
        <v>0</v>
      </c>
      <c r="AJ641" s="211">
        <v>0</v>
      </c>
      <c r="AK641" s="211">
        <v>422</v>
      </c>
      <c r="AL641" s="214">
        <f>7048.18*AK641/I641</f>
        <v>6952.6226273959792</v>
      </c>
      <c r="AM641" s="211">
        <v>0</v>
      </c>
      <c r="AN641" s="211">
        <v>0</v>
      </c>
      <c r="AO641" s="214">
        <v>0</v>
      </c>
      <c r="AP641" s="211">
        <v>0</v>
      </c>
      <c r="AQ641" s="211">
        <v>0</v>
      </c>
      <c r="AR641" s="211">
        <v>0</v>
      </c>
      <c r="AS641" s="211"/>
    </row>
    <row r="642" spans="1:45" s="148" customFormat="1" ht="36" customHeight="1" x14ac:dyDescent="0.25">
      <c r="A642" s="148">
        <v>1</v>
      </c>
      <c r="B642" s="143">
        <f>SUBTOTAL(103,$A$552:A642)</f>
        <v>90</v>
      </c>
      <c r="C642" s="144" t="s">
        <v>446</v>
      </c>
      <c r="D642" s="145">
        <v>1963</v>
      </c>
      <c r="E642" s="145"/>
      <c r="F642" s="146" t="s">
        <v>264</v>
      </c>
      <c r="G642" s="145">
        <v>4</v>
      </c>
      <c r="H642" s="145" t="s">
        <v>308</v>
      </c>
      <c r="I642" s="149">
        <v>2171.1999999999998</v>
      </c>
      <c r="J642" s="149">
        <v>2025.5</v>
      </c>
      <c r="K642" s="149">
        <v>2025.5</v>
      </c>
      <c r="L642" s="165">
        <v>84</v>
      </c>
      <c r="M642" s="145" t="s">
        <v>262</v>
      </c>
      <c r="N642" s="145" t="s">
        <v>263</v>
      </c>
      <c r="O642" s="147" t="s">
        <v>265</v>
      </c>
      <c r="P642" s="142">
        <v>105815.67999999999</v>
      </c>
      <c r="Q642" s="142">
        <v>0</v>
      </c>
      <c r="R642" s="142">
        <v>0</v>
      </c>
      <c r="S642" s="142">
        <f t="shared" si="263"/>
        <v>105815.67999999999</v>
      </c>
      <c r="T642" s="142">
        <f t="shared" si="250"/>
        <v>48.736035372144435</v>
      </c>
      <c r="U642" s="221">
        <f>T642</f>
        <v>48.736035372144435</v>
      </c>
      <c r="V642" s="213">
        <f>T642</f>
        <v>48.736035372144435</v>
      </c>
      <c r="W642" s="213">
        <f t="shared" si="265"/>
        <v>0</v>
      </c>
      <c r="X642" s="148" t="b">
        <f t="shared" si="266"/>
        <v>1</v>
      </c>
      <c r="Y642" s="211">
        <v>0</v>
      </c>
      <c r="Z642" s="211">
        <v>0</v>
      </c>
      <c r="AA642" s="211">
        <v>0</v>
      </c>
      <c r="AB642" s="211">
        <v>0</v>
      </c>
      <c r="AC642" s="211">
        <v>0</v>
      </c>
      <c r="AD642" s="211">
        <v>0</v>
      </c>
      <c r="AE642" s="211">
        <v>0</v>
      </c>
      <c r="AF642" s="214">
        <v>0</v>
      </c>
      <c r="AG642" s="211">
        <v>0</v>
      </c>
      <c r="AH642" s="211">
        <v>0</v>
      </c>
      <c r="AI642" s="211">
        <v>0</v>
      </c>
      <c r="AJ642" s="211">
        <v>0</v>
      </c>
      <c r="AK642" s="211">
        <v>0</v>
      </c>
      <c r="AL642" s="214">
        <v>0</v>
      </c>
      <c r="AM642" s="211">
        <v>0</v>
      </c>
      <c r="AN642" s="211">
        <v>0</v>
      </c>
      <c r="AO642" s="214">
        <v>0</v>
      </c>
      <c r="AP642" s="211">
        <v>0</v>
      </c>
      <c r="AQ642" s="211">
        <v>0</v>
      </c>
      <c r="AR642" s="211">
        <v>0</v>
      </c>
      <c r="AS642" s="211"/>
    </row>
    <row r="643" spans="1:45" s="148" customFormat="1" ht="36" customHeight="1" x14ac:dyDescent="0.25">
      <c r="A643" s="148">
        <v>1</v>
      </c>
      <c r="B643" s="143">
        <f>SUBTOTAL(103,$A$552:A643)</f>
        <v>91</v>
      </c>
      <c r="C643" s="144" t="s">
        <v>447</v>
      </c>
      <c r="D643" s="145">
        <v>1959</v>
      </c>
      <c r="E643" s="145"/>
      <c r="F643" s="146" t="s">
        <v>264</v>
      </c>
      <c r="G643" s="145">
        <v>2</v>
      </c>
      <c r="H643" s="145" t="s">
        <v>299</v>
      </c>
      <c r="I643" s="149">
        <v>679.1</v>
      </c>
      <c r="J643" s="149">
        <v>632.4</v>
      </c>
      <c r="K643" s="149">
        <v>632.4</v>
      </c>
      <c r="L643" s="165">
        <v>43</v>
      </c>
      <c r="M643" s="145" t="s">
        <v>262</v>
      </c>
      <c r="N643" s="145" t="s">
        <v>263</v>
      </c>
      <c r="O643" s="147" t="s">
        <v>265</v>
      </c>
      <c r="P643" s="142">
        <v>3741129.75</v>
      </c>
      <c r="Q643" s="142">
        <v>0</v>
      </c>
      <c r="R643" s="142">
        <v>0</v>
      </c>
      <c r="S643" s="142">
        <f t="shared" si="263"/>
        <v>3741129.75</v>
      </c>
      <c r="T643" s="142">
        <f t="shared" si="250"/>
        <v>5508.9526579296125</v>
      </c>
      <c r="U643" s="142">
        <v>7930.9264614931526</v>
      </c>
      <c r="V643" s="213">
        <f t="shared" si="264"/>
        <v>7930.9264614931526</v>
      </c>
      <c r="W643" s="213">
        <f t="shared" si="265"/>
        <v>2421.9738035635401</v>
      </c>
      <c r="X643" s="148" t="b">
        <f t="shared" si="266"/>
        <v>1</v>
      </c>
      <c r="Y643" s="211">
        <v>0</v>
      </c>
      <c r="Z643" s="211">
        <v>0</v>
      </c>
      <c r="AA643" s="211">
        <v>0</v>
      </c>
      <c r="AB643" s="211">
        <v>0</v>
      </c>
      <c r="AC643" s="211">
        <v>0</v>
      </c>
      <c r="AD643" s="211">
        <v>0</v>
      </c>
      <c r="AE643" s="211">
        <v>0</v>
      </c>
      <c r="AF643" s="214">
        <v>0</v>
      </c>
      <c r="AG643" s="211">
        <v>604</v>
      </c>
      <c r="AH643" s="214">
        <f>8917.04*AG643/I643</f>
        <v>7930.9264614931526</v>
      </c>
      <c r="AI643" s="211">
        <v>0</v>
      </c>
      <c r="AJ643" s="211">
        <v>0</v>
      </c>
      <c r="AK643" s="211">
        <v>0</v>
      </c>
      <c r="AL643" s="214">
        <v>0</v>
      </c>
      <c r="AM643" s="211">
        <v>0</v>
      </c>
      <c r="AN643" s="211">
        <v>0</v>
      </c>
      <c r="AO643" s="214">
        <v>0</v>
      </c>
      <c r="AP643" s="211">
        <v>0</v>
      </c>
      <c r="AQ643" s="211">
        <v>0</v>
      </c>
      <c r="AR643" s="211">
        <v>0</v>
      </c>
      <c r="AS643" s="211"/>
    </row>
    <row r="644" spans="1:45" s="148" customFormat="1" ht="36" customHeight="1" x14ac:dyDescent="0.25">
      <c r="A644" s="148">
        <v>1</v>
      </c>
      <c r="B644" s="143">
        <f>SUBTOTAL(103,$A$552:A644)</f>
        <v>92</v>
      </c>
      <c r="C644" s="144" t="s">
        <v>448</v>
      </c>
      <c r="D644" s="145">
        <v>1959</v>
      </c>
      <c r="E644" s="145"/>
      <c r="F644" s="146" t="s">
        <v>264</v>
      </c>
      <c r="G644" s="145">
        <v>2</v>
      </c>
      <c r="H644" s="145" t="s">
        <v>299</v>
      </c>
      <c r="I644" s="149">
        <v>692.3</v>
      </c>
      <c r="J644" s="149">
        <v>645.9</v>
      </c>
      <c r="K644" s="149">
        <v>615.29999999999995</v>
      </c>
      <c r="L644" s="165">
        <v>28</v>
      </c>
      <c r="M644" s="145" t="s">
        <v>262</v>
      </c>
      <c r="N644" s="145" t="s">
        <v>263</v>
      </c>
      <c r="O644" s="147" t="s">
        <v>265</v>
      </c>
      <c r="P644" s="142">
        <v>3742522.28</v>
      </c>
      <c r="Q644" s="142">
        <v>0</v>
      </c>
      <c r="R644" s="142">
        <v>0</v>
      </c>
      <c r="S644" s="142">
        <f t="shared" si="263"/>
        <v>3742522.28</v>
      </c>
      <c r="T644" s="142">
        <f t="shared" si="250"/>
        <v>5405.9255813953487</v>
      </c>
      <c r="U644" s="142">
        <v>7779.7084500938909</v>
      </c>
      <c r="V644" s="213">
        <f t="shared" si="264"/>
        <v>7779.7084500938909</v>
      </c>
      <c r="W644" s="213">
        <f t="shared" si="265"/>
        <v>2373.7828686985422</v>
      </c>
      <c r="X644" s="148" t="b">
        <f t="shared" si="266"/>
        <v>1</v>
      </c>
      <c r="Y644" s="211">
        <v>0</v>
      </c>
      <c r="Z644" s="211">
        <v>0</v>
      </c>
      <c r="AA644" s="211">
        <v>0</v>
      </c>
      <c r="AB644" s="211">
        <v>0</v>
      </c>
      <c r="AC644" s="211">
        <v>0</v>
      </c>
      <c r="AD644" s="211">
        <v>0</v>
      </c>
      <c r="AE644" s="211">
        <v>0</v>
      </c>
      <c r="AF644" s="214">
        <v>0</v>
      </c>
      <c r="AG644" s="211">
        <v>604</v>
      </c>
      <c r="AH644" s="214">
        <f>8917.04*AG644/I644</f>
        <v>7779.7084500938909</v>
      </c>
      <c r="AI644" s="211">
        <v>0</v>
      </c>
      <c r="AJ644" s="211">
        <v>0</v>
      </c>
      <c r="AK644" s="211">
        <v>0</v>
      </c>
      <c r="AL644" s="214">
        <v>0</v>
      </c>
      <c r="AM644" s="211">
        <v>0</v>
      </c>
      <c r="AN644" s="211">
        <v>0</v>
      </c>
      <c r="AO644" s="214">
        <v>0</v>
      </c>
      <c r="AP644" s="211">
        <v>0</v>
      </c>
      <c r="AQ644" s="211">
        <v>0</v>
      </c>
      <c r="AR644" s="211">
        <v>0</v>
      </c>
      <c r="AS644" s="211"/>
    </row>
    <row r="645" spans="1:45" s="148" customFormat="1" ht="36" customHeight="1" x14ac:dyDescent="0.25">
      <c r="A645" s="148">
        <v>1</v>
      </c>
      <c r="B645" s="143">
        <f>SUBTOTAL(103,$A$552:A645)</f>
        <v>93</v>
      </c>
      <c r="C645" s="144" t="s">
        <v>449</v>
      </c>
      <c r="D645" s="145">
        <v>1972</v>
      </c>
      <c r="E645" s="145"/>
      <c r="F645" s="146" t="s">
        <v>264</v>
      </c>
      <c r="G645" s="145">
        <v>2</v>
      </c>
      <c r="H645" s="145" t="s">
        <v>299</v>
      </c>
      <c r="I645" s="149">
        <v>800.8</v>
      </c>
      <c r="J645" s="149">
        <v>734.3</v>
      </c>
      <c r="K645" s="149">
        <v>734.3</v>
      </c>
      <c r="L645" s="165">
        <v>35</v>
      </c>
      <c r="M645" s="145" t="s">
        <v>262</v>
      </c>
      <c r="N645" s="145" t="s">
        <v>263</v>
      </c>
      <c r="O645" s="147" t="s">
        <v>265</v>
      </c>
      <c r="P645" s="142">
        <v>3132062.8899999997</v>
      </c>
      <c r="Q645" s="142">
        <v>0</v>
      </c>
      <c r="R645" s="142">
        <v>0</v>
      </c>
      <c r="S645" s="142">
        <f t="shared" si="263"/>
        <v>3132062.8899999997</v>
      </c>
      <c r="T645" s="142">
        <f t="shared" si="250"/>
        <v>3911.1674450549449</v>
      </c>
      <c r="U645" s="142">
        <v>7411.0089560439565</v>
      </c>
      <c r="V645" s="213">
        <f t="shared" si="264"/>
        <v>7411.0089560439565</v>
      </c>
      <c r="W645" s="213">
        <f t="shared" si="265"/>
        <v>3499.8415109890116</v>
      </c>
      <c r="X645" s="148" t="b">
        <f t="shared" si="266"/>
        <v>1</v>
      </c>
      <c r="Y645" s="211">
        <v>0</v>
      </c>
      <c r="Z645" s="211">
        <v>0</v>
      </c>
      <c r="AA645" s="211">
        <v>0</v>
      </c>
      <c r="AB645" s="211">
        <v>0</v>
      </c>
      <c r="AC645" s="211">
        <v>0</v>
      </c>
      <c r="AD645" s="211">
        <v>0</v>
      </c>
      <c r="AE645" s="211">
        <v>0</v>
      </c>
      <c r="AF645" s="214">
        <v>0</v>
      </c>
      <c r="AG645" s="211">
        <v>665.55</v>
      </c>
      <c r="AH645" s="214">
        <f>8917.04*AG645/I645</f>
        <v>7411.0089560439565</v>
      </c>
      <c r="AI645" s="211">
        <v>0</v>
      </c>
      <c r="AJ645" s="211">
        <v>0</v>
      </c>
      <c r="AK645" s="211">
        <v>0</v>
      </c>
      <c r="AL645" s="214">
        <v>0</v>
      </c>
      <c r="AM645" s="211">
        <v>0</v>
      </c>
      <c r="AN645" s="211">
        <v>0</v>
      </c>
      <c r="AO645" s="214">
        <v>0</v>
      </c>
      <c r="AP645" s="211">
        <v>0</v>
      </c>
      <c r="AQ645" s="211">
        <v>0</v>
      </c>
      <c r="AR645" s="211">
        <v>0</v>
      </c>
      <c r="AS645" s="211"/>
    </row>
    <row r="646" spans="1:45" s="148" customFormat="1" ht="36" customHeight="1" x14ac:dyDescent="0.25">
      <c r="A646" s="148">
        <v>1</v>
      </c>
      <c r="B646" s="143">
        <f>SUBTOTAL(103,$A$552:A646)</f>
        <v>94</v>
      </c>
      <c r="C646" s="144" t="s">
        <v>450</v>
      </c>
      <c r="D646" s="145">
        <v>1954</v>
      </c>
      <c r="E646" s="145"/>
      <c r="F646" s="146" t="s">
        <v>320</v>
      </c>
      <c r="G646" s="145">
        <v>2</v>
      </c>
      <c r="H646" s="145" t="s">
        <v>299</v>
      </c>
      <c r="I646" s="149">
        <v>391.3</v>
      </c>
      <c r="J646" s="149">
        <v>360.5</v>
      </c>
      <c r="K646" s="149">
        <v>360.5</v>
      </c>
      <c r="L646" s="165">
        <v>15</v>
      </c>
      <c r="M646" s="145" t="s">
        <v>262</v>
      </c>
      <c r="N646" s="145" t="s">
        <v>263</v>
      </c>
      <c r="O646" s="147" t="s">
        <v>265</v>
      </c>
      <c r="P646" s="142">
        <v>975506.3</v>
      </c>
      <c r="Q646" s="142">
        <v>0</v>
      </c>
      <c r="R646" s="142">
        <v>0</v>
      </c>
      <c r="S646" s="142">
        <f t="shared" si="263"/>
        <v>975506.3</v>
      </c>
      <c r="T646" s="142">
        <f t="shared" si="250"/>
        <v>2492.9882443138258</v>
      </c>
      <c r="U646" s="142">
        <v>7247.4741390237659</v>
      </c>
      <c r="V646" s="213">
        <f t="shared" si="264"/>
        <v>7247.4741390237659</v>
      </c>
      <c r="W646" s="213">
        <f t="shared" si="265"/>
        <v>4754.4858947099401</v>
      </c>
      <c r="X646" s="148" t="b">
        <f t="shared" si="266"/>
        <v>1</v>
      </c>
      <c r="Y646" s="211">
        <v>0</v>
      </c>
      <c r="Z646" s="211">
        <v>0</v>
      </c>
      <c r="AA646" s="211">
        <v>0</v>
      </c>
      <c r="AB646" s="211">
        <v>0</v>
      </c>
      <c r="AC646" s="211">
        <v>0</v>
      </c>
      <c r="AD646" s="211">
        <v>0</v>
      </c>
      <c r="AE646" s="211">
        <v>0</v>
      </c>
      <c r="AF646" s="214">
        <v>0</v>
      </c>
      <c r="AG646" s="211">
        <v>0</v>
      </c>
      <c r="AH646" s="211">
        <v>0</v>
      </c>
      <c r="AI646" s="211">
        <v>0</v>
      </c>
      <c r="AJ646" s="211">
        <v>0</v>
      </c>
      <c r="AK646" s="211">
        <v>363.46</v>
      </c>
      <c r="AL646" s="214">
        <f>7802.61*AK646/I646</f>
        <v>7247.4741390237659</v>
      </c>
      <c r="AM646" s="211">
        <v>0</v>
      </c>
      <c r="AN646" s="211">
        <v>0</v>
      </c>
      <c r="AO646" s="214">
        <v>0</v>
      </c>
      <c r="AP646" s="211">
        <v>0</v>
      </c>
      <c r="AQ646" s="211">
        <v>0</v>
      </c>
      <c r="AR646" s="211">
        <v>0</v>
      </c>
      <c r="AS646" s="211"/>
    </row>
    <row r="647" spans="1:45" s="148" customFormat="1" ht="36" customHeight="1" x14ac:dyDescent="0.25">
      <c r="A647" s="148">
        <v>1</v>
      </c>
      <c r="B647" s="143">
        <f>SUBTOTAL(103,$A$552:A647)</f>
        <v>95</v>
      </c>
      <c r="C647" s="144" t="s">
        <v>453</v>
      </c>
      <c r="D647" s="145">
        <v>1957</v>
      </c>
      <c r="E647" s="145">
        <v>2010</v>
      </c>
      <c r="F647" s="146" t="s">
        <v>264</v>
      </c>
      <c r="G647" s="145">
        <v>2</v>
      </c>
      <c r="H647" s="145" t="s">
        <v>299</v>
      </c>
      <c r="I647" s="149">
        <v>728.8</v>
      </c>
      <c r="J647" s="149">
        <v>720.3</v>
      </c>
      <c r="K647" s="149">
        <v>720.3</v>
      </c>
      <c r="L647" s="165">
        <v>14</v>
      </c>
      <c r="M647" s="145" t="s">
        <v>262</v>
      </c>
      <c r="N647" s="145" t="s">
        <v>337</v>
      </c>
      <c r="O647" s="147" t="s">
        <v>338</v>
      </c>
      <c r="P647" s="142">
        <v>3879579.3999999994</v>
      </c>
      <c r="Q647" s="142">
        <v>0</v>
      </c>
      <c r="R647" s="142">
        <v>0</v>
      </c>
      <c r="S647" s="142">
        <f t="shared" si="263"/>
        <v>3879579.3999999994</v>
      </c>
      <c r="T647" s="142">
        <f t="shared" si="250"/>
        <v>5323.2428649835338</v>
      </c>
      <c r="U647" s="221">
        <f>T647</f>
        <v>5323.2428649835338</v>
      </c>
      <c r="V647" s="213">
        <f>T647</f>
        <v>5323.2428649835338</v>
      </c>
      <c r="W647" s="213">
        <f t="shared" si="265"/>
        <v>0</v>
      </c>
      <c r="X647" s="148" t="b">
        <f t="shared" si="266"/>
        <v>1</v>
      </c>
      <c r="Y647" s="211">
        <v>113.09</v>
      </c>
      <c r="Z647" s="211">
        <v>0</v>
      </c>
      <c r="AA647" s="211">
        <v>3259.66</v>
      </c>
      <c r="AB647" s="211">
        <v>184.98</v>
      </c>
      <c r="AC647" s="211">
        <v>810.46</v>
      </c>
      <c r="AD647" s="211">
        <v>0</v>
      </c>
      <c r="AE647" s="211">
        <v>0</v>
      </c>
      <c r="AF647" s="214">
        <v>0</v>
      </c>
      <c r="AG647" s="211">
        <v>0</v>
      </c>
      <c r="AH647" s="211">
        <v>0</v>
      </c>
      <c r="AI647" s="211">
        <v>0</v>
      </c>
      <c r="AJ647" s="211">
        <v>0</v>
      </c>
      <c r="AK647" s="211">
        <v>0</v>
      </c>
      <c r="AL647" s="214">
        <v>0</v>
      </c>
      <c r="AM647" s="211">
        <v>0</v>
      </c>
      <c r="AN647" s="211">
        <v>0</v>
      </c>
      <c r="AO647" s="214">
        <v>0</v>
      </c>
      <c r="AP647" s="211">
        <v>0</v>
      </c>
      <c r="AQ647" s="211">
        <v>0</v>
      </c>
      <c r="AR647" s="211">
        <v>0</v>
      </c>
      <c r="AS647" s="211"/>
    </row>
    <row r="648" spans="1:45" s="148" customFormat="1" ht="36" customHeight="1" x14ac:dyDescent="0.25">
      <c r="A648" s="148">
        <v>1</v>
      </c>
      <c r="B648" s="143">
        <f>SUBTOTAL(103,$A$552:A648)</f>
        <v>96</v>
      </c>
      <c r="C648" s="144" t="s">
        <v>454</v>
      </c>
      <c r="D648" s="145">
        <v>1976</v>
      </c>
      <c r="E648" s="145">
        <v>2008</v>
      </c>
      <c r="F648" s="146" t="s">
        <v>307</v>
      </c>
      <c r="G648" s="145">
        <v>5</v>
      </c>
      <c r="H648" s="145" t="s">
        <v>2205</v>
      </c>
      <c r="I648" s="149">
        <v>7722.2</v>
      </c>
      <c r="J648" s="149">
        <v>7705.8</v>
      </c>
      <c r="K648" s="149">
        <v>7705.8</v>
      </c>
      <c r="L648" s="165">
        <v>351</v>
      </c>
      <c r="M648" s="145" t="s">
        <v>262</v>
      </c>
      <c r="N648" s="145" t="s">
        <v>266</v>
      </c>
      <c r="O648" s="147" t="s">
        <v>339</v>
      </c>
      <c r="P648" s="142">
        <v>7890296.8599999994</v>
      </c>
      <c r="Q648" s="142">
        <v>0</v>
      </c>
      <c r="R648" s="142">
        <v>0</v>
      </c>
      <c r="S648" s="142">
        <f t="shared" si="263"/>
        <v>7890296.8599999994</v>
      </c>
      <c r="T648" s="142">
        <f t="shared" si="250"/>
        <v>1021.7680013467664</v>
      </c>
      <c r="U648" s="142">
        <v>2207.0314873999641</v>
      </c>
      <c r="V648" s="213">
        <f t="shared" si="264"/>
        <v>2207.0314873999641</v>
      </c>
      <c r="W648" s="213">
        <f t="shared" si="265"/>
        <v>1185.2634860531978</v>
      </c>
      <c r="X648" s="148" t="b">
        <f t="shared" si="266"/>
        <v>1</v>
      </c>
      <c r="Y648" s="211">
        <v>0</v>
      </c>
      <c r="Z648" s="211">
        <v>0</v>
      </c>
      <c r="AA648" s="211">
        <v>0</v>
      </c>
      <c r="AB648" s="211">
        <v>0</v>
      </c>
      <c r="AC648" s="211">
        <v>0</v>
      </c>
      <c r="AD648" s="211">
        <v>0</v>
      </c>
      <c r="AE648" s="211">
        <v>0</v>
      </c>
      <c r="AF648" s="214">
        <v>0</v>
      </c>
      <c r="AG648" s="211">
        <v>1911.3</v>
      </c>
      <c r="AH648" s="214">
        <f t="shared" ref="AH648:AH656" si="267">8917.04*AG648/I648</f>
        <v>2207.0314873999641</v>
      </c>
      <c r="AI648" s="211">
        <v>0</v>
      </c>
      <c r="AJ648" s="211">
        <v>0</v>
      </c>
      <c r="AK648" s="211">
        <v>0</v>
      </c>
      <c r="AL648" s="214">
        <v>0</v>
      </c>
      <c r="AM648" s="211">
        <v>0</v>
      </c>
      <c r="AN648" s="211">
        <v>0</v>
      </c>
      <c r="AO648" s="214">
        <v>0</v>
      </c>
      <c r="AP648" s="211">
        <v>0</v>
      </c>
      <c r="AQ648" s="211">
        <v>0</v>
      </c>
      <c r="AR648" s="211">
        <v>0</v>
      </c>
      <c r="AS648" s="211"/>
    </row>
    <row r="649" spans="1:45" s="148" customFormat="1" ht="36" customHeight="1" x14ac:dyDescent="0.25">
      <c r="A649" s="148">
        <v>1</v>
      </c>
      <c r="B649" s="143">
        <f>SUBTOTAL(103,$A$552:A649)</f>
        <v>97</v>
      </c>
      <c r="C649" s="144" t="s">
        <v>434</v>
      </c>
      <c r="D649" s="145">
        <v>1969</v>
      </c>
      <c r="E649" s="145"/>
      <c r="F649" s="146" t="s">
        <v>264</v>
      </c>
      <c r="G649" s="145">
        <v>2</v>
      </c>
      <c r="H649" s="145" t="s">
        <v>299</v>
      </c>
      <c r="I649" s="142">
        <v>725.2</v>
      </c>
      <c r="J649" s="142">
        <v>674.9</v>
      </c>
      <c r="K649" s="142">
        <v>674.9</v>
      </c>
      <c r="L649" s="165">
        <v>25</v>
      </c>
      <c r="M649" s="145" t="s">
        <v>262</v>
      </c>
      <c r="N649" s="145" t="s">
        <v>263</v>
      </c>
      <c r="O649" s="147" t="s">
        <v>265</v>
      </c>
      <c r="P649" s="142">
        <v>2276102.04</v>
      </c>
      <c r="Q649" s="142">
        <v>0</v>
      </c>
      <c r="R649" s="142">
        <v>0</v>
      </c>
      <c r="S649" s="142">
        <f t="shared" si="263"/>
        <v>2276102.04</v>
      </c>
      <c r="T649" s="142">
        <f t="shared" si="250"/>
        <v>3138.5852730281299</v>
      </c>
      <c r="U649" s="142">
        <v>7720.8876955322676</v>
      </c>
      <c r="V649" s="213">
        <f t="shared" si="264"/>
        <v>7720.8876955322676</v>
      </c>
      <c r="W649" s="213">
        <f t="shared" si="265"/>
        <v>4582.3024225041372</v>
      </c>
      <c r="X649" s="148" t="b">
        <f t="shared" si="266"/>
        <v>1</v>
      </c>
      <c r="Y649" s="211">
        <v>0</v>
      </c>
      <c r="Z649" s="211">
        <v>0</v>
      </c>
      <c r="AA649" s="211">
        <v>0</v>
      </c>
      <c r="AB649" s="211">
        <v>0</v>
      </c>
      <c r="AC649" s="211">
        <v>0</v>
      </c>
      <c r="AD649" s="211">
        <v>0</v>
      </c>
      <c r="AE649" s="211">
        <v>0</v>
      </c>
      <c r="AF649" s="214">
        <v>0</v>
      </c>
      <c r="AG649" s="211">
        <v>627.91999999999996</v>
      </c>
      <c r="AH649" s="214">
        <f t="shared" si="267"/>
        <v>7720.8876955322676</v>
      </c>
      <c r="AI649" s="211">
        <v>0</v>
      </c>
      <c r="AJ649" s="211">
        <v>0</v>
      </c>
      <c r="AK649" s="211">
        <v>0</v>
      </c>
      <c r="AL649" s="214">
        <v>0</v>
      </c>
      <c r="AM649" s="211">
        <v>0</v>
      </c>
      <c r="AN649" s="211">
        <v>0</v>
      </c>
      <c r="AO649" s="214">
        <v>0</v>
      </c>
      <c r="AP649" s="211">
        <v>0</v>
      </c>
      <c r="AQ649" s="211">
        <v>0</v>
      </c>
      <c r="AR649" s="211">
        <v>0</v>
      </c>
      <c r="AS649" s="211"/>
    </row>
    <row r="650" spans="1:45" s="148" customFormat="1" ht="36" customHeight="1" x14ac:dyDescent="0.25">
      <c r="A650" s="148">
        <v>1</v>
      </c>
      <c r="B650" s="143">
        <f>SUBTOTAL(103,$A$552:A650)</f>
        <v>98</v>
      </c>
      <c r="C650" s="144" t="s">
        <v>1252</v>
      </c>
      <c r="D650" s="145">
        <v>1970</v>
      </c>
      <c r="E650" s="145"/>
      <c r="F650" s="146" t="s">
        <v>264</v>
      </c>
      <c r="G650" s="145">
        <v>2</v>
      </c>
      <c r="H650" s="145" t="s">
        <v>299</v>
      </c>
      <c r="I650" s="149">
        <v>781.5</v>
      </c>
      <c r="J650" s="149">
        <v>722.4</v>
      </c>
      <c r="K650" s="149">
        <v>722.4</v>
      </c>
      <c r="L650" s="165">
        <v>29</v>
      </c>
      <c r="M650" s="145" t="s">
        <v>262</v>
      </c>
      <c r="N650" s="145" t="s">
        <v>263</v>
      </c>
      <c r="O650" s="147" t="s">
        <v>265</v>
      </c>
      <c r="P650" s="142">
        <v>3075563.96</v>
      </c>
      <c r="Q650" s="142">
        <v>0</v>
      </c>
      <c r="R650" s="142">
        <v>0</v>
      </c>
      <c r="S650" s="142">
        <f t="shared" si="263"/>
        <v>3075563.96</v>
      </c>
      <c r="T650" s="142">
        <f t="shared" si="250"/>
        <v>3935.4625207933459</v>
      </c>
      <c r="U650" s="142">
        <v>7163.9830254638518</v>
      </c>
      <c r="V650" s="213">
        <f t="shared" si="264"/>
        <v>7163.9830254638518</v>
      </c>
      <c r="W650" s="213">
        <f t="shared" si="265"/>
        <v>3228.5205046705059</v>
      </c>
      <c r="X650" s="148" t="b">
        <f t="shared" si="266"/>
        <v>1</v>
      </c>
      <c r="Y650" s="211">
        <v>0</v>
      </c>
      <c r="Z650" s="211">
        <v>0</v>
      </c>
      <c r="AA650" s="211">
        <v>0</v>
      </c>
      <c r="AB650" s="211">
        <v>0</v>
      </c>
      <c r="AC650" s="211">
        <v>0</v>
      </c>
      <c r="AD650" s="211">
        <v>0</v>
      </c>
      <c r="AE650" s="211">
        <v>0</v>
      </c>
      <c r="AF650" s="214">
        <v>0</v>
      </c>
      <c r="AG650" s="211">
        <v>627.86</v>
      </c>
      <c r="AH650" s="214">
        <f t="shared" si="267"/>
        <v>7163.9830254638518</v>
      </c>
      <c r="AI650" s="211">
        <v>0</v>
      </c>
      <c r="AJ650" s="211">
        <v>0</v>
      </c>
      <c r="AK650" s="211">
        <v>0</v>
      </c>
      <c r="AL650" s="214">
        <v>0</v>
      </c>
      <c r="AM650" s="211">
        <v>0</v>
      </c>
      <c r="AN650" s="211">
        <v>0</v>
      </c>
      <c r="AO650" s="214">
        <v>0</v>
      </c>
      <c r="AP650" s="211">
        <v>0</v>
      </c>
      <c r="AQ650" s="211">
        <v>0</v>
      </c>
      <c r="AR650" s="211">
        <v>0</v>
      </c>
      <c r="AS650" s="211"/>
    </row>
    <row r="651" spans="1:45" s="148" customFormat="1" ht="36" customHeight="1" x14ac:dyDescent="0.25">
      <c r="A651" s="148">
        <v>1</v>
      </c>
      <c r="B651" s="143">
        <f>SUBTOTAL(103,$A$552:A651)</f>
        <v>99</v>
      </c>
      <c r="C651" s="144" t="s">
        <v>452</v>
      </c>
      <c r="D651" s="145">
        <v>1971</v>
      </c>
      <c r="E651" s="145"/>
      <c r="F651" s="146" t="s">
        <v>264</v>
      </c>
      <c r="G651" s="145">
        <v>2</v>
      </c>
      <c r="H651" s="145" t="s">
        <v>299</v>
      </c>
      <c r="I651" s="149">
        <v>775.3</v>
      </c>
      <c r="J651" s="149">
        <v>716.1</v>
      </c>
      <c r="K651" s="149">
        <v>716.1</v>
      </c>
      <c r="L651" s="165">
        <v>35</v>
      </c>
      <c r="M651" s="145" t="s">
        <v>262</v>
      </c>
      <c r="N651" s="145" t="s">
        <v>263</v>
      </c>
      <c r="O651" s="147" t="s">
        <v>265</v>
      </c>
      <c r="P651" s="142">
        <v>4461589.9800000004</v>
      </c>
      <c r="Q651" s="142">
        <v>0</v>
      </c>
      <c r="R651" s="142">
        <v>0</v>
      </c>
      <c r="S651" s="142">
        <f t="shared" si="263"/>
        <v>4461589.9800000004</v>
      </c>
      <c r="T651" s="142">
        <f t="shared" si="250"/>
        <v>5754.6626854120996</v>
      </c>
      <c r="U651" s="142">
        <f>V651</f>
        <v>7624.281976009288</v>
      </c>
      <c r="V651" s="213">
        <f t="shared" si="264"/>
        <v>7624.281976009288</v>
      </c>
      <c r="W651" s="213">
        <f t="shared" si="265"/>
        <v>1869.6192905971884</v>
      </c>
      <c r="X651" s="148" t="b">
        <f t="shared" si="266"/>
        <v>1</v>
      </c>
      <c r="Y651" s="211">
        <v>0</v>
      </c>
      <c r="Z651" s="211">
        <v>0</v>
      </c>
      <c r="AA651" s="211">
        <v>0</v>
      </c>
      <c r="AB651" s="211">
        <v>0</v>
      </c>
      <c r="AC651" s="211">
        <v>0</v>
      </c>
      <c r="AD651" s="211">
        <v>0</v>
      </c>
      <c r="AE651" s="211">
        <v>0</v>
      </c>
      <c r="AF651" s="214">
        <v>0</v>
      </c>
      <c r="AG651" s="211">
        <v>662.9</v>
      </c>
      <c r="AH651" s="214">
        <f t="shared" si="267"/>
        <v>7624.281976009288</v>
      </c>
      <c r="AI651" s="211">
        <v>0</v>
      </c>
      <c r="AJ651" s="211">
        <v>0</v>
      </c>
      <c r="AK651" s="211">
        <v>0</v>
      </c>
      <c r="AL651" s="214">
        <v>0</v>
      </c>
      <c r="AM651" s="211">
        <v>0</v>
      </c>
      <c r="AN651" s="211">
        <v>0</v>
      </c>
      <c r="AO651" s="214">
        <v>0</v>
      </c>
      <c r="AP651" s="211">
        <v>0</v>
      </c>
      <c r="AQ651" s="211">
        <v>0</v>
      </c>
      <c r="AR651" s="211">
        <v>0</v>
      </c>
      <c r="AS651" s="211"/>
    </row>
    <row r="652" spans="1:45" s="148" customFormat="1" ht="36" customHeight="1" x14ac:dyDescent="0.25">
      <c r="A652" s="148">
        <v>1</v>
      </c>
      <c r="B652" s="143">
        <f>SUBTOTAL(103,$A$552:A652)</f>
        <v>100</v>
      </c>
      <c r="C652" s="144" t="s">
        <v>1583</v>
      </c>
      <c r="D652" s="145">
        <v>1959</v>
      </c>
      <c r="E652" s="145"/>
      <c r="F652" s="146" t="s">
        <v>1308</v>
      </c>
      <c r="G652" s="145">
        <v>2</v>
      </c>
      <c r="H652" s="145" t="s">
        <v>299</v>
      </c>
      <c r="I652" s="149">
        <v>693.8</v>
      </c>
      <c r="J652" s="149">
        <v>645.20000000000005</v>
      </c>
      <c r="K652" s="149">
        <v>573.4</v>
      </c>
      <c r="L652" s="165">
        <v>22</v>
      </c>
      <c r="M652" s="145" t="s">
        <v>262</v>
      </c>
      <c r="N652" s="145" t="s">
        <v>263</v>
      </c>
      <c r="O652" s="147" t="s">
        <v>265</v>
      </c>
      <c r="P652" s="142">
        <v>4080487.78</v>
      </c>
      <c r="Q652" s="142">
        <v>0</v>
      </c>
      <c r="R652" s="142">
        <v>0</v>
      </c>
      <c r="S652" s="142">
        <f t="shared" si="263"/>
        <v>4080487.78</v>
      </c>
      <c r="T652" s="142">
        <f t="shared" si="250"/>
        <v>5881.3603055635631</v>
      </c>
      <c r="U652" s="142">
        <v>8066.206837705392</v>
      </c>
      <c r="V652" s="213">
        <f t="shared" si="264"/>
        <v>8066.206837705392</v>
      </c>
      <c r="W652" s="213">
        <f t="shared" si="265"/>
        <v>2184.8465321418289</v>
      </c>
      <c r="X652" s="148" t="b">
        <f t="shared" si="266"/>
        <v>1</v>
      </c>
      <c r="Y652" s="211">
        <v>0</v>
      </c>
      <c r="Z652" s="211">
        <v>0</v>
      </c>
      <c r="AA652" s="211">
        <v>0</v>
      </c>
      <c r="AB652" s="211">
        <v>0</v>
      </c>
      <c r="AC652" s="211">
        <v>0</v>
      </c>
      <c r="AD652" s="211">
        <v>0</v>
      </c>
      <c r="AE652" s="211">
        <v>0</v>
      </c>
      <c r="AF652" s="214">
        <v>0</v>
      </c>
      <c r="AG652" s="211">
        <v>627.6</v>
      </c>
      <c r="AH652" s="214">
        <f t="shared" si="267"/>
        <v>8066.206837705392</v>
      </c>
      <c r="AI652" s="211">
        <v>0</v>
      </c>
      <c r="AJ652" s="211">
        <v>0</v>
      </c>
      <c r="AK652" s="211">
        <v>0</v>
      </c>
      <c r="AL652" s="214">
        <v>0</v>
      </c>
      <c r="AM652" s="211">
        <v>0</v>
      </c>
      <c r="AN652" s="211">
        <v>0</v>
      </c>
      <c r="AO652" s="214">
        <v>0</v>
      </c>
      <c r="AP652" s="211">
        <v>0</v>
      </c>
      <c r="AQ652" s="211">
        <v>0</v>
      </c>
      <c r="AR652" s="211">
        <v>0</v>
      </c>
      <c r="AS652" s="211"/>
    </row>
    <row r="653" spans="1:45" s="148" customFormat="1" ht="36" customHeight="1" x14ac:dyDescent="0.25">
      <c r="A653" s="148">
        <v>1</v>
      </c>
      <c r="B653" s="143">
        <f>SUBTOTAL(103,$A$552:A653)</f>
        <v>101</v>
      </c>
      <c r="C653" s="144" t="s">
        <v>1584</v>
      </c>
      <c r="D653" s="145">
        <v>1959</v>
      </c>
      <c r="E653" s="145"/>
      <c r="F653" s="146" t="s">
        <v>1308</v>
      </c>
      <c r="G653" s="145">
        <v>2</v>
      </c>
      <c r="H653" s="145" t="s">
        <v>300</v>
      </c>
      <c r="I653" s="149">
        <v>301.39999999999998</v>
      </c>
      <c r="J653" s="149">
        <v>280.39999999999998</v>
      </c>
      <c r="K653" s="149">
        <v>280.39999999999998</v>
      </c>
      <c r="L653" s="165">
        <v>17</v>
      </c>
      <c r="M653" s="145" t="s">
        <v>262</v>
      </c>
      <c r="N653" s="145" t="s">
        <v>263</v>
      </c>
      <c r="O653" s="147" t="s">
        <v>265</v>
      </c>
      <c r="P653" s="142">
        <v>1188949.76</v>
      </c>
      <c r="Q653" s="142">
        <v>0</v>
      </c>
      <c r="R653" s="142">
        <v>0</v>
      </c>
      <c r="S653" s="142">
        <f t="shared" si="263"/>
        <v>1188949.76</v>
      </c>
      <c r="T653" s="142">
        <f t="shared" si="250"/>
        <v>3944.7570006635701</v>
      </c>
      <c r="U653" s="142">
        <f t="shared" ref="U653:U656" si="268">V653</f>
        <v>7254.9321459854018</v>
      </c>
      <c r="V653" s="213">
        <f t="shared" si="264"/>
        <v>7254.9321459854018</v>
      </c>
      <c r="W653" s="213">
        <f t="shared" si="265"/>
        <v>3310.1751453218317</v>
      </c>
      <c r="X653" s="148" t="b">
        <f t="shared" si="266"/>
        <v>1</v>
      </c>
      <c r="Y653" s="211">
        <v>0</v>
      </c>
      <c r="Z653" s="211">
        <v>0</v>
      </c>
      <c r="AA653" s="211">
        <v>0</v>
      </c>
      <c r="AB653" s="211">
        <v>0</v>
      </c>
      <c r="AC653" s="211">
        <v>0</v>
      </c>
      <c r="AD653" s="211">
        <v>0</v>
      </c>
      <c r="AE653" s="211">
        <v>0</v>
      </c>
      <c r="AF653" s="214">
        <v>0</v>
      </c>
      <c r="AG653" s="211">
        <v>245.22</v>
      </c>
      <c r="AH653" s="214">
        <f t="shared" si="267"/>
        <v>7254.9321459854018</v>
      </c>
      <c r="AI653" s="211">
        <v>0</v>
      </c>
      <c r="AJ653" s="211">
        <v>0</v>
      </c>
      <c r="AK653" s="211">
        <v>0</v>
      </c>
      <c r="AL653" s="214">
        <v>0</v>
      </c>
      <c r="AM653" s="211">
        <v>0</v>
      </c>
      <c r="AN653" s="211">
        <v>0</v>
      </c>
      <c r="AO653" s="214">
        <v>0</v>
      </c>
      <c r="AP653" s="211">
        <v>0</v>
      </c>
      <c r="AQ653" s="211">
        <v>0</v>
      </c>
      <c r="AR653" s="211">
        <v>0</v>
      </c>
      <c r="AS653" s="211"/>
    </row>
    <row r="654" spans="1:45" s="148" customFormat="1" ht="36" customHeight="1" x14ac:dyDescent="0.25">
      <c r="A654" s="148">
        <v>1</v>
      </c>
      <c r="B654" s="143">
        <f>SUBTOTAL(103,$A$552:A654)</f>
        <v>102</v>
      </c>
      <c r="C654" s="144" t="s">
        <v>1585</v>
      </c>
      <c r="D654" s="145">
        <v>1962</v>
      </c>
      <c r="E654" s="145"/>
      <c r="F654" s="146" t="s">
        <v>1308</v>
      </c>
      <c r="G654" s="145">
        <v>2</v>
      </c>
      <c r="H654" s="145" t="s">
        <v>299</v>
      </c>
      <c r="I654" s="149">
        <v>585.91</v>
      </c>
      <c r="J654" s="149">
        <v>546.5</v>
      </c>
      <c r="K654" s="149">
        <v>546.5</v>
      </c>
      <c r="L654" s="165">
        <v>38</v>
      </c>
      <c r="M654" s="145" t="s">
        <v>262</v>
      </c>
      <c r="N654" s="145" t="s">
        <v>263</v>
      </c>
      <c r="O654" s="147" t="s">
        <v>265</v>
      </c>
      <c r="P654" s="142">
        <v>2192920.11</v>
      </c>
      <c r="Q654" s="142">
        <v>0</v>
      </c>
      <c r="R654" s="142">
        <v>0</v>
      </c>
      <c r="S654" s="142">
        <f t="shared" si="263"/>
        <v>2192920.11</v>
      </c>
      <c r="T654" s="142">
        <f t="shared" si="250"/>
        <v>3742.7593145704973</v>
      </c>
      <c r="U654" s="142">
        <f t="shared" si="268"/>
        <v>7555.9932740523309</v>
      </c>
      <c r="V654" s="213">
        <f t="shared" si="264"/>
        <v>7555.9932740523309</v>
      </c>
      <c r="W654" s="213">
        <f t="shared" si="265"/>
        <v>3813.2339594818336</v>
      </c>
      <c r="X654" s="148" t="b">
        <f t="shared" si="266"/>
        <v>1</v>
      </c>
      <c r="Y654" s="211">
        <v>0</v>
      </c>
      <c r="Z654" s="211">
        <v>0</v>
      </c>
      <c r="AA654" s="211">
        <v>0</v>
      </c>
      <c r="AB654" s="211">
        <v>0</v>
      </c>
      <c r="AC654" s="211">
        <v>0</v>
      </c>
      <c r="AD654" s="211">
        <v>0</v>
      </c>
      <c r="AE654" s="211">
        <v>0</v>
      </c>
      <c r="AF654" s="214">
        <v>0</v>
      </c>
      <c r="AG654" s="211">
        <v>496.48</v>
      </c>
      <c r="AH654" s="214">
        <f t="shared" si="267"/>
        <v>7555.9932740523309</v>
      </c>
      <c r="AI654" s="211">
        <v>0</v>
      </c>
      <c r="AJ654" s="211">
        <v>0</v>
      </c>
      <c r="AK654" s="211">
        <v>0</v>
      </c>
      <c r="AL654" s="214">
        <v>0</v>
      </c>
      <c r="AM654" s="211">
        <v>0</v>
      </c>
      <c r="AN654" s="211">
        <v>0</v>
      </c>
      <c r="AO654" s="214">
        <v>0</v>
      </c>
      <c r="AP654" s="211">
        <v>0</v>
      </c>
      <c r="AQ654" s="211">
        <v>0</v>
      </c>
      <c r="AR654" s="211">
        <v>0</v>
      </c>
      <c r="AS654" s="211"/>
    </row>
    <row r="655" spans="1:45" s="148" customFormat="1" ht="36" customHeight="1" x14ac:dyDescent="0.25">
      <c r="A655" s="148">
        <v>1</v>
      </c>
      <c r="B655" s="143">
        <f>SUBTOTAL(103,$A$552:A655)</f>
        <v>103</v>
      </c>
      <c r="C655" s="144" t="s">
        <v>1586</v>
      </c>
      <c r="D655" s="145">
        <v>1966</v>
      </c>
      <c r="E655" s="145"/>
      <c r="F655" s="146" t="s">
        <v>1308</v>
      </c>
      <c r="G655" s="145">
        <v>2</v>
      </c>
      <c r="H655" s="145" t="s">
        <v>299</v>
      </c>
      <c r="I655" s="149">
        <v>462.3</v>
      </c>
      <c r="J655" s="149">
        <v>462.3</v>
      </c>
      <c r="K655" s="149">
        <v>462.3</v>
      </c>
      <c r="L655" s="165">
        <v>32</v>
      </c>
      <c r="M655" s="145" t="s">
        <v>262</v>
      </c>
      <c r="N655" s="145" t="s">
        <v>263</v>
      </c>
      <c r="O655" s="147" t="s">
        <v>265</v>
      </c>
      <c r="P655" s="142">
        <v>1858562.25</v>
      </c>
      <c r="Q655" s="142">
        <v>0</v>
      </c>
      <c r="R655" s="142">
        <v>0</v>
      </c>
      <c r="S655" s="142">
        <f t="shared" si="263"/>
        <v>1858562.25</v>
      </c>
      <c r="T655" s="142">
        <f t="shared" si="250"/>
        <v>4020.2514600908498</v>
      </c>
      <c r="U655" s="142">
        <f t="shared" si="268"/>
        <v>7979.6224269954582</v>
      </c>
      <c r="V655" s="213">
        <f t="shared" si="264"/>
        <v>7979.6224269954582</v>
      </c>
      <c r="W655" s="213">
        <f t="shared" si="265"/>
        <v>3959.3709669046084</v>
      </c>
      <c r="X655" s="148" t="b">
        <f t="shared" si="266"/>
        <v>1</v>
      </c>
      <c r="Y655" s="211">
        <v>0</v>
      </c>
      <c r="Z655" s="211">
        <v>0</v>
      </c>
      <c r="AA655" s="211">
        <v>0</v>
      </c>
      <c r="AB655" s="211">
        <v>0</v>
      </c>
      <c r="AC655" s="211">
        <v>0</v>
      </c>
      <c r="AD655" s="211">
        <v>0</v>
      </c>
      <c r="AE655" s="211">
        <v>0</v>
      </c>
      <c r="AF655" s="214">
        <v>0</v>
      </c>
      <c r="AG655" s="211">
        <v>413.7</v>
      </c>
      <c r="AH655" s="214">
        <f t="shared" si="267"/>
        <v>7979.6224269954582</v>
      </c>
      <c r="AI655" s="211">
        <v>0</v>
      </c>
      <c r="AJ655" s="211">
        <v>0</v>
      </c>
      <c r="AK655" s="211">
        <v>0</v>
      </c>
      <c r="AL655" s="214">
        <v>0</v>
      </c>
      <c r="AM655" s="211">
        <v>0</v>
      </c>
      <c r="AN655" s="211">
        <v>0</v>
      </c>
      <c r="AO655" s="214">
        <v>0</v>
      </c>
      <c r="AP655" s="211">
        <v>0</v>
      </c>
      <c r="AQ655" s="211">
        <v>0</v>
      </c>
      <c r="AR655" s="211">
        <v>0</v>
      </c>
      <c r="AS655" s="211"/>
    </row>
    <row r="656" spans="1:45" s="148" customFormat="1" ht="36" customHeight="1" x14ac:dyDescent="0.25">
      <c r="A656" s="148">
        <v>1</v>
      </c>
      <c r="B656" s="143">
        <f>SUBTOTAL(103,$A$552:A656)</f>
        <v>104</v>
      </c>
      <c r="C656" s="144" t="s">
        <v>465</v>
      </c>
      <c r="D656" s="145">
        <v>1958</v>
      </c>
      <c r="E656" s="145"/>
      <c r="F656" s="146" t="s">
        <v>264</v>
      </c>
      <c r="G656" s="145">
        <v>2</v>
      </c>
      <c r="H656" s="145" t="s">
        <v>300</v>
      </c>
      <c r="I656" s="142">
        <v>660.3</v>
      </c>
      <c r="J656" s="142">
        <v>660.3</v>
      </c>
      <c r="K656" s="142">
        <v>660.3</v>
      </c>
      <c r="L656" s="165">
        <v>17</v>
      </c>
      <c r="M656" s="145" t="s">
        <v>262</v>
      </c>
      <c r="N656" s="145" t="s">
        <v>337</v>
      </c>
      <c r="O656" s="147" t="s">
        <v>338</v>
      </c>
      <c r="P656" s="142">
        <v>3247222.64</v>
      </c>
      <c r="Q656" s="142">
        <v>0</v>
      </c>
      <c r="R656" s="142">
        <v>0</v>
      </c>
      <c r="S656" s="142">
        <f t="shared" si="263"/>
        <v>3247222.64</v>
      </c>
      <c r="T656" s="142">
        <f t="shared" si="250"/>
        <v>4917.7989398758145</v>
      </c>
      <c r="U656" s="142">
        <f t="shared" si="268"/>
        <v>8946.3448262910806</v>
      </c>
      <c r="V656" s="213">
        <f t="shared" si="264"/>
        <v>8946.3448262910806</v>
      </c>
      <c r="W656" s="213">
        <f t="shared" si="265"/>
        <v>4028.5458864152661</v>
      </c>
      <c r="X656" s="148" t="b">
        <f t="shared" si="266"/>
        <v>1</v>
      </c>
      <c r="Y656" s="211">
        <v>0</v>
      </c>
      <c r="Z656" s="211">
        <v>0</v>
      </c>
      <c r="AA656" s="211">
        <v>0</v>
      </c>
      <c r="AB656" s="211">
        <v>0</v>
      </c>
      <c r="AC656" s="211">
        <v>0</v>
      </c>
      <c r="AD656" s="211">
        <v>0</v>
      </c>
      <c r="AE656" s="211">
        <v>0</v>
      </c>
      <c r="AF656" s="214">
        <v>0</v>
      </c>
      <c r="AG656" s="211">
        <v>662.47</v>
      </c>
      <c r="AH656" s="214">
        <f t="shared" si="267"/>
        <v>8946.3448262910806</v>
      </c>
      <c r="AI656" s="211">
        <v>0</v>
      </c>
      <c r="AJ656" s="211">
        <v>0</v>
      </c>
      <c r="AK656" s="211">
        <v>0</v>
      </c>
      <c r="AL656" s="214">
        <v>0</v>
      </c>
      <c r="AM656" s="211">
        <v>0</v>
      </c>
      <c r="AN656" s="211">
        <v>0</v>
      </c>
      <c r="AO656" s="214">
        <v>0</v>
      </c>
      <c r="AP656" s="211">
        <v>0</v>
      </c>
      <c r="AQ656" s="211">
        <v>0</v>
      </c>
      <c r="AR656" s="211">
        <v>0</v>
      </c>
      <c r="AS656" s="211"/>
    </row>
    <row r="657" spans="1:45" s="148" customFormat="1" ht="36" customHeight="1" x14ac:dyDescent="0.25">
      <c r="A657" s="148">
        <v>1</v>
      </c>
      <c r="B657" s="143">
        <f>SUBTOTAL(103,$A$552:A657)</f>
        <v>105</v>
      </c>
      <c r="C657" s="144" t="s">
        <v>1116</v>
      </c>
      <c r="D657" s="145">
        <v>1985</v>
      </c>
      <c r="E657" s="145">
        <v>2014</v>
      </c>
      <c r="F657" s="146" t="s">
        <v>264</v>
      </c>
      <c r="G657" s="145">
        <v>9</v>
      </c>
      <c r="H657" s="145" t="s">
        <v>308</v>
      </c>
      <c r="I657" s="142">
        <v>7073.4</v>
      </c>
      <c r="J657" s="142">
        <v>6236.1</v>
      </c>
      <c r="K657" s="142">
        <v>5330.6</v>
      </c>
      <c r="L657" s="165">
        <v>229</v>
      </c>
      <c r="M657" s="145" t="s">
        <v>262</v>
      </c>
      <c r="N657" s="145" t="s">
        <v>266</v>
      </c>
      <c r="O657" s="147" t="s">
        <v>1294</v>
      </c>
      <c r="P657" s="142">
        <v>3276957.95</v>
      </c>
      <c r="Q657" s="142">
        <v>0</v>
      </c>
      <c r="R657" s="142">
        <v>0</v>
      </c>
      <c r="S657" s="142">
        <f t="shared" si="263"/>
        <v>3276957.95</v>
      </c>
      <c r="T657" s="142">
        <f t="shared" si="250"/>
        <v>463.27903836910122</v>
      </c>
      <c r="U657" s="142">
        <v>4070.12</v>
      </c>
      <c r="V657" s="213">
        <f t="shared" si="264"/>
        <v>4070.12</v>
      </c>
      <c r="W657" s="213">
        <f t="shared" si="265"/>
        <v>3606.8409616308986</v>
      </c>
      <c r="X657" s="148" t="b">
        <f t="shared" si="266"/>
        <v>1</v>
      </c>
      <c r="Y657" s="211">
        <v>0</v>
      </c>
      <c r="Z657" s="211">
        <v>0</v>
      </c>
      <c r="AA657" s="211">
        <v>3259.66</v>
      </c>
      <c r="AB657" s="211">
        <v>0</v>
      </c>
      <c r="AC657" s="211">
        <v>810.46</v>
      </c>
      <c r="AD657" s="211">
        <v>0</v>
      </c>
      <c r="AE657" s="211">
        <v>0</v>
      </c>
      <c r="AF657" s="214">
        <v>0</v>
      </c>
      <c r="AG657" s="211">
        <v>0</v>
      </c>
      <c r="AH657" s="211">
        <v>0</v>
      </c>
      <c r="AI657" s="211">
        <v>0</v>
      </c>
      <c r="AJ657" s="211">
        <v>0</v>
      </c>
      <c r="AK657" s="211">
        <v>0</v>
      </c>
      <c r="AL657" s="214">
        <v>0</v>
      </c>
      <c r="AM657" s="211">
        <v>0</v>
      </c>
      <c r="AN657" s="211">
        <v>0</v>
      </c>
      <c r="AO657" s="214">
        <v>0</v>
      </c>
      <c r="AP657" s="211">
        <v>0</v>
      </c>
      <c r="AQ657" s="211">
        <v>0</v>
      </c>
      <c r="AR657" s="211">
        <v>0</v>
      </c>
      <c r="AS657" s="211"/>
    </row>
    <row r="658" spans="1:45" s="148" customFormat="1" ht="36" customHeight="1" x14ac:dyDescent="0.25">
      <c r="A658" s="148">
        <v>1</v>
      </c>
      <c r="B658" s="143">
        <f>SUBTOTAL(103,$A$552:A658)</f>
        <v>106</v>
      </c>
      <c r="C658" s="144" t="s">
        <v>443</v>
      </c>
      <c r="D658" s="145">
        <v>1937</v>
      </c>
      <c r="E658" s="145">
        <v>2010</v>
      </c>
      <c r="F658" s="146" t="s">
        <v>326</v>
      </c>
      <c r="G658" s="145">
        <v>2</v>
      </c>
      <c r="H658" s="145" t="s">
        <v>299</v>
      </c>
      <c r="I658" s="149">
        <v>522</v>
      </c>
      <c r="J658" s="149">
        <v>471.4</v>
      </c>
      <c r="K658" s="149">
        <v>471.4</v>
      </c>
      <c r="L658" s="165">
        <v>22</v>
      </c>
      <c r="M658" s="145" t="s">
        <v>262</v>
      </c>
      <c r="N658" s="145" t="s">
        <v>263</v>
      </c>
      <c r="O658" s="147" t="s">
        <v>265</v>
      </c>
      <c r="P658" s="142">
        <v>1068937.46</v>
      </c>
      <c r="Q658" s="142">
        <v>0</v>
      </c>
      <c r="R658" s="142">
        <v>0</v>
      </c>
      <c r="S658" s="142">
        <f t="shared" si="263"/>
        <v>1068937.46</v>
      </c>
      <c r="T658" s="142">
        <f t="shared" si="250"/>
        <v>2047.7729118773946</v>
      </c>
      <c r="U658" s="142">
        <v>3266.4335938697322</v>
      </c>
      <c r="V658" s="213">
        <f t="shared" si="264"/>
        <v>3266.4335938697322</v>
      </c>
      <c r="W658" s="213">
        <f t="shared" si="265"/>
        <v>1218.6606819923377</v>
      </c>
      <c r="X658" s="148" t="b">
        <f t="shared" si="266"/>
        <v>1</v>
      </c>
      <c r="Y658" s="211">
        <v>0</v>
      </c>
      <c r="Z658" s="211">
        <v>0</v>
      </c>
      <c r="AA658" s="211">
        <v>0</v>
      </c>
      <c r="AB658" s="211">
        <v>0</v>
      </c>
      <c r="AC658" s="211">
        <v>0</v>
      </c>
      <c r="AD658" s="211">
        <v>0</v>
      </c>
      <c r="AE658" s="211">
        <v>0</v>
      </c>
      <c r="AF658" s="214">
        <v>0</v>
      </c>
      <c r="AG658" s="211">
        <v>0</v>
      </c>
      <c r="AH658" s="211">
        <v>0</v>
      </c>
      <c r="AI658" s="211">
        <v>0</v>
      </c>
      <c r="AJ658" s="211">
        <v>0</v>
      </c>
      <c r="AK658" s="211">
        <v>538.6</v>
      </c>
      <c r="AL658" s="214">
        <f>3165.76*AK658/I658</f>
        <v>3266.4335938697322</v>
      </c>
      <c r="AM658" s="211">
        <v>0</v>
      </c>
      <c r="AN658" s="211">
        <v>0</v>
      </c>
      <c r="AO658" s="214">
        <v>0</v>
      </c>
      <c r="AP658" s="211">
        <v>0</v>
      </c>
      <c r="AQ658" s="211">
        <v>0</v>
      </c>
      <c r="AR658" s="211">
        <v>0</v>
      </c>
      <c r="AS658" s="211"/>
    </row>
    <row r="659" spans="1:45" s="148" customFormat="1" ht="36" customHeight="1" x14ac:dyDescent="0.25">
      <c r="A659" s="148">
        <v>1</v>
      </c>
      <c r="B659" s="143">
        <f>SUBTOTAL(103,$A$552:A659)</f>
        <v>107</v>
      </c>
      <c r="C659" s="144" t="s">
        <v>1105</v>
      </c>
      <c r="D659" s="145">
        <v>1928</v>
      </c>
      <c r="E659" s="145"/>
      <c r="F659" s="146" t="s">
        <v>1536</v>
      </c>
      <c r="G659" s="145" t="s">
        <v>299</v>
      </c>
      <c r="H659" s="145" t="s">
        <v>299</v>
      </c>
      <c r="I659" s="142">
        <v>550</v>
      </c>
      <c r="J659" s="142">
        <v>498.3</v>
      </c>
      <c r="K659" s="142">
        <v>498.3</v>
      </c>
      <c r="L659" s="165">
        <v>28</v>
      </c>
      <c r="M659" s="145" t="s">
        <v>262</v>
      </c>
      <c r="N659" s="145" t="s">
        <v>263</v>
      </c>
      <c r="O659" s="147" t="s">
        <v>265</v>
      </c>
      <c r="P659" s="142">
        <v>1315746.92</v>
      </c>
      <c r="Q659" s="142">
        <v>0</v>
      </c>
      <c r="R659" s="142">
        <v>0</v>
      </c>
      <c r="S659" s="142">
        <f t="shared" si="263"/>
        <v>1315746.92</v>
      </c>
      <c r="T659" s="142">
        <f t="shared" ref="T659:T701" si="269">P659/I659</f>
        <v>2392.2671272727271</v>
      </c>
      <c r="U659" s="142">
        <f>V659</f>
        <v>9542.4668276363645</v>
      </c>
      <c r="V659" s="213">
        <f t="shared" si="264"/>
        <v>9542.4668276363645</v>
      </c>
      <c r="W659" s="213">
        <f t="shared" si="265"/>
        <v>7150.199700363637</v>
      </c>
      <c r="X659" s="148" t="b">
        <f t="shared" si="266"/>
        <v>1</v>
      </c>
      <c r="Y659" s="211">
        <v>0</v>
      </c>
      <c r="Z659" s="211">
        <v>0</v>
      </c>
      <c r="AA659" s="211">
        <v>0</v>
      </c>
      <c r="AB659" s="211">
        <v>0</v>
      </c>
      <c r="AC659" s="211">
        <v>0</v>
      </c>
      <c r="AD659" s="211">
        <v>0</v>
      </c>
      <c r="AE659" s="211">
        <v>0</v>
      </c>
      <c r="AF659" s="214">
        <v>0</v>
      </c>
      <c r="AG659" s="211">
        <v>0</v>
      </c>
      <c r="AH659" s="211">
        <v>0</v>
      </c>
      <c r="AI659" s="211">
        <v>0</v>
      </c>
      <c r="AJ659" s="211">
        <v>0</v>
      </c>
      <c r="AK659" s="211">
        <v>744.64</v>
      </c>
      <c r="AL659" s="214">
        <f>7048.18*AK659/I659</f>
        <v>9542.4668276363645</v>
      </c>
      <c r="AM659" s="211">
        <v>0</v>
      </c>
      <c r="AN659" s="211">
        <v>0</v>
      </c>
      <c r="AO659" s="214">
        <v>0</v>
      </c>
      <c r="AP659" s="211">
        <v>0</v>
      </c>
      <c r="AQ659" s="211">
        <v>0</v>
      </c>
      <c r="AR659" s="211">
        <v>0</v>
      </c>
      <c r="AS659" s="211"/>
    </row>
    <row r="660" spans="1:45" s="148" customFormat="1" ht="36" customHeight="1" x14ac:dyDescent="0.25">
      <c r="A660" s="148">
        <v>1</v>
      </c>
      <c r="B660" s="143">
        <f>SUBTOTAL(103,$A$552:A660)</f>
        <v>108</v>
      </c>
      <c r="C660" s="144" t="s">
        <v>1115</v>
      </c>
      <c r="D660" s="145">
        <v>1970</v>
      </c>
      <c r="E660" s="145"/>
      <c r="F660" s="146" t="s">
        <v>264</v>
      </c>
      <c r="G660" s="145">
        <v>5</v>
      </c>
      <c r="H660" s="145" t="s">
        <v>304</v>
      </c>
      <c r="I660" s="142">
        <v>3635.4</v>
      </c>
      <c r="J660" s="142">
        <v>3360</v>
      </c>
      <c r="K660" s="142">
        <v>3247.2</v>
      </c>
      <c r="L660" s="165">
        <v>167</v>
      </c>
      <c r="M660" s="145" t="s">
        <v>262</v>
      </c>
      <c r="N660" s="145" t="s">
        <v>266</v>
      </c>
      <c r="O660" s="147" t="s">
        <v>1294</v>
      </c>
      <c r="P660" s="142">
        <v>1724939.83</v>
      </c>
      <c r="Q660" s="142">
        <v>0</v>
      </c>
      <c r="R660" s="142">
        <v>0</v>
      </c>
      <c r="S660" s="142">
        <f t="shared" si="263"/>
        <v>1724939.83</v>
      </c>
      <c r="T660" s="142">
        <f t="shared" si="269"/>
        <v>474.48419156076363</v>
      </c>
      <c r="U660" s="142">
        <v>3259.66</v>
      </c>
      <c r="V660" s="213">
        <f t="shared" si="264"/>
        <v>3259.66</v>
      </c>
      <c r="W660" s="213">
        <f t="shared" si="265"/>
        <v>2785.1758084392363</v>
      </c>
      <c r="X660" s="148" t="b">
        <f t="shared" si="266"/>
        <v>1</v>
      </c>
      <c r="Y660" s="211">
        <v>0</v>
      </c>
      <c r="Z660" s="211">
        <v>0</v>
      </c>
      <c r="AA660" s="211">
        <v>3259.66</v>
      </c>
      <c r="AB660" s="211">
        <v>0</v>
      </c>
      <c r="AC660" s="211">
        <v>0</v>
      </c>
      <c r="AD660" s="211">
        <v>0</v>
      </c>
      <c r="AE660" s="211">
        <v>0</v>
      </c>
      <c r="AF660" s="214">
        <v>0</v>
      </c>
      <c r="AG660" s="211">
        <v>0</v>
      </c>
      <c r="AH660" s="211">
        <v>0</v>
      </c>
      <c r="AI660" s="211">
        <v>0</v>
      </c>
      <c r="AJ660" s="211">
        <v>0</v>
      </c>
      <c r="AK660" s="211">
        <v>0</v>
      </c>
      <c r="AL660" s="214">
        <v>0</v>
      </c>
      <c r="AM660" s="211">
        <v>0</v>
      </c>
      <c r="AN660" s="211">
        <v>0</v>
      </c>
      <c r="AO660" s="214">
        <v>0</v>
      </c>
      <c r="AP660" s="211">
        <v>0</v>
      </c>
      <c r="AQ660" s="211">
        <v>0</v>
      </c>
      <c r="AR660" s="211">
        <v>0</v>
      </c>
      <c r="AS660" s="211"/>
    </row>
    <row r="661" spans="1:45" s="148" customFormat="1" ht="36" customHeight="1" x14ac:dyDescent="0.25">
      <c r="A661" s="148">
        <v>1</v>
      </c>
      <c r="B661" s="143">
        <f>SUBTOTAL(103,$A$552:A661)</f>
        <v>109</v>
      </c>
      <c r="C661" s="144" t="s">
        <v>451</v>
      </c>
      <c r="D661" s="145">
        <v>1970</v>
      </c>
      <c r="E661" s="145"/>
      <c r="F661" s="146" t="s">
        <v>264</v>
      </c>
      <c r="G661" s="145">
        <v>2</v>
      </c>
      <c r="H661" s="145" t="s">
        <v>299</v>
      </c>
      <c r="I661" s="142">
        <v>794.7</v>
      </c>
      <c r="J661" s="142">
        <v>737.8</v>
      </c>
      <c r="K661" s="142">
        <v>737.8</v>
      </c>
      <c r="L661" s="165">
        <v>38</v>
      </c>
      <c r="M661" s="145" t="s">
        <v>262</v>
      </c>
      <c r="N661" s="145" t="s">
        <v>263</v>
      </c>
      <c r="O661" s="147" t="s">
        <v>265</v>
      </c>
      <c r="P661" s="142">
        <v>2256753.77</v>
      </c>
      <c r="Q661" s="142">
        <v>0</v>
      </c>
      <c r="R661" s="142">
        <v>0</v>
      </c>
      <c r="S661" s="142">
        <f t="shared" si="263"/>
        <v>2256753.77</v>
      </c>
      <c r="T661" s="142">
        <f t="shared" si="269"/>
        <v>2839.7555933056497</v>
      </c>
      <c r="U661" s="142">
        <v>7014.0200125833653</v>
      </c>
      <c r="V661" s="213">
        <f t="shared" si="264"/>
        <v>7014.0200125833653</v>
      </c>
      <c r="W661" s="213">
        <f t="shared" si="265"/>
        <v>4174.2644192777152</v>
      </c>
      <c r="X661" s="148" t="b">
        <f t="shared" si="266"/>
        <v>1</v>
      </c>
      <c r="Y661" s="211">
        <v>0</v>
      </c>
      <c r="Z661" s="211">
        <v>0</v>
      </c>
      <c r="AA661" s="211">
        <v>0</v>
      </c>
      <c r="AB661" s="211">
        <v>0</v>
      </c>
      <c r="AC661" s="211">
        <v>0</v>
      </c>
      <c r="AD661" s="211">
        <v>0</v>
      </c>
      <c r="AE661" s="211">
        <v>0</v>
      </c>
      <c r="AF661" s="214">
        <v>0</v>
      </c>
      <c r="AG661" s="211">
        <v>625.1</v>
      </c>
      <c r="AH661" s="214">
        <f>8917.04*AG661/I661</f>
        <v>7014.0200125833653</v>
      </c>
      <c r="AI661" s="211">
        <v>0</v>
      </c>
      <c r="AJ661" s="211">
        <v>0</v>
      </c>
      <c r="AK661" s="211">
        <v>0</v>
      </c>
      <c r="AL661" s="214">
        <v>0</v>
      </c>
      <c r="AM661" s="211">
        <v>0</v>
      </c>
      <c r="AN661" s="211">
        <v>0</v>
      </c>
      <c r="AO661" s="214">
        <v>0</v>
      </c>
      <c r="AP661" s="211">
        <v>0</v>
      </c>
      <c r="AQ661" s="211">
        <v>0</v>
      </c>
      <c r="AR661" s="211">
        <v>0</v>
      </c>
      <c r="AS661" s="211"/>
    </row>
    <row r="662" spans="1:45" s="148" customFormat="1" ht="36" customHeight="1" x14ac:dyDescent="0.25">
      <c r="A662" s="148">
        <v>1</v>
      </c>
      <c r="B662" s="143">
        <f>SUBTOTAL(103,$A$552:A662)</f>
        <v>110</v>
      </c>
      <c r="C662" s="144" t="s">
        <v>1251</v>
      </c>
      <c r="D662" s="145">
        <v>1978</v>
      </c>
      <c r="E662" s="145"/>
      <c r="F662" s="146" t="s">
        <v>326</v>
      </c>
      <c r="G662" s="145" t="s">
        <v>299</v>
      </c>
      <c r="H662" s="145" t="s">
        <v>308</v>
      </c>
      <c r="I662" s="142">
        <v>873.7</v>
      </c>
      <c r="J662" s="142">
        <v>873.7</v>
      </c>
      <c r="K662" s="142">
        <v>873.7</v>
      </c>
      <c r="L662" s="165">
        <v>31</v>
      </c>
      <c r="M662" s="145" t="s">
        <v>262</v>
      </c>
      <c r="N662" s="145" t="s">
        <v>263</v>
      </c>
      <c r="O662" s="147" t="s">
        <v>265</v>
      </c>
      <c r="P662" s="142">
        <v>2391061.65</v>
      </c>
      <c r="Q662" s="142">
        <v>0</v>
      </c>
      <c r="R662" s="142">
        <v>0</v>
      </c>
      <c r="S662" s="142">
        <f t="shared" si="263"/>
        <v>2391061.65</v>
      </c>
      <c r="T662" s="142">
        <f t="shared" si="269"/>
        <v>2736.707851665331</v>
      </c>
      <c r="U662" s="142">
        <f t="shared" ref="U662:U663" si="270">V662</f>
        <v>2736.707851665331</v>
      </c>
      <c r="V662" s="213">
        <f>T662</f>
        <v>2736.707851665331</v>
      </c>
      <c r="W662" s="213">
        <f t="shared" si="265"/>
        <v>0</v>
      </c>
      <c r="X662" s="148" t="b">
        <f t="shared" si="266"/>
        <v>1</v>
      </c>
      <c r="Y662" s="211">
        <v>0</v>
      </c>
      <c r="Z662" s="211">
        <v>0</v>
      </c>
      <c r="AA662" s="211">
        <v>0</v>
      </c>
      <c r="AB662" s="211">
        <v>0</v>
      </c>
      <c r="AC662" s="211">
        <v>0</v>
      </c>
      <c r="AD662" s="211">
        <v>0</v>
      </c>
      <c r="AE662" s="211">
        <v>0</v>
      </c>
      <c r="AF662" s="214">
        <v>0</v>
      </c>
      <c r="AG662" s="211">
        <v>0</v>
      </c>
      <c r="AH662" s="211">
        <v>0</v>
      </c>
      <c r="AI662" s="211">
        <v>0</v>
      </c>
      <c r="AJ662" s="211">
        <v>0</v>
      </c>
      <c r="AK662" s="211">
        <v>696.02</v>
      </c>
      <c r="AL662" s="214">
        <f>3165.76*AK662/I662</f>
        <v>2521.9552194116973</v>
      </c>
      <c r="AM662" s="211">
        <v>0</v>
      </c>
      <c r="AN662" s="211">
        <v>0</v>
      </c>
      <c r="AO662" s="214">
        <v>0</v>
      </c>
      <c r="AP662" s="211">
        <v>0</v>
      </c>
      <c r="AQ662" s="211">
        <v>0</v>
      </c>
      <c r="AR662" s="211">
        <v>0</v>
      </c>
      <c r="AS662" s="211"/>
    </row>
    <row r="663" spans="1:45" s="148" customFormat="1" ht="61.5" x14ac:dyDescent="0.25">
      <c r="A663" s="148">
        <v>1</v>
      </c>
      <c r="B663" s="143">
        <f>SUBTOTAL(103,$A$552:A663)</f>
        <v>111</v>
      </c>
      <c r="C663" s="144" t="s">
        <v>1518</v>
      </c>
      <c r="D663" s="145">
        <v>1927</v>
      </c>
      <c r="E663" s="145"/>
      <c r="F663" s="146" t="s">
        <v>1536</v>
      </c>
      <c r="G663" s="145">
        <v>2</v>
      </c>
      <c r="H663" s="145" t="s">
        <v>299</v>
      </c>
      <c r="I663" s="142">
        <v>522.4</v>
      </c>
      <c r="J663" s="142">
        <v>474.6</v>
      </c>
      <c r="K663" s="142">
        <v>239.9</v>
      </c>
      <c r="L663" s="165">
        <v>7</v>
      </c>
      <c r="M663" s="145" t="s">
        <v>262</v>
      </c>
      <c r="N663" s="145" t="s">
        <v>266</v>
      </c>
      <c r="O663" s="147" t="s">
        <v>1535</v>
      </c>
      <c r="P663" s="142">
        <v>3082917.9299999997</v>
      </c>
      <c r="Q663" s="142">
        <v>0</v>
      </c>
      <c r="R663" s="142">
        <v>0</v>
      </c>
      <c r="S663" s="142">
        <f t="shared" si="263"/>
        <v>3082917.9299999997</v>
      </c>
      <c r="T663" s="142">
        <f t="shared" si="269"/>
        <v>5901.4508614088818</v>
      </c>
      <c r="U663" s="142">
        <f t="shared" si="270"/>
        <v>9690.842742343033</v>
      </c>
      <c r="V663" s="213">
        <f t="shared" si="264"/>
        <v>9690.842742343033</v>
      </c>
      <c r="W663" s="213">
        <f t="shared" si="265"/>
        <v>3789.3918809341512</v>
      </c>
      <c r="X663" s="148" t="b">
        <f t="shared" si="266"/>
        <v>1</v>
      </c>
      <c r="Y663" s="211">
        <v>0</v>
      </c>
      <c r="Z663" s="211">
        <v>0</v>
      </c>
      <c r="AA663" s="211">
        <v>0</v>
      </c>
      <c r="AB663" s="211">
        <v>0</v>
      </c>
      <c r="AC663" s="211">
        <v>0</v>
      </c>
      <c r="AD663" s="211">
        <v>0</v>
      </c>
      <c r="AE663" s="211">
        <v>0</v>
      </c>
      <c r="AF663" s="214">
        <v>0</v>
      </c>
      <c r="AG663" s="211">
        <v>0</v>
      </c>
      <c r="AH663" s="211">
        <v>0</v>
      </c>
      <c r="AI663" s="211">
        <v>0</v>
      </c>
      <c r="AJ663" s="211">
        <v>0</v>
      </c>
      <c r="AK663" s="211">
        <v>718.27</v>
      </c>
      <c r="AL663" s="214">
        <f>7048.18*AK663/I663</f>
        <v>9690.842742343033</v>
      </c>
      <c r="AM663" s="211">
        <v>0</v>
      </c>
      <c r="AN663" s="211">
        <v>0</v>
      </c>
      <c r="AO663" s="214">
        <v>0</v>
      </c>
      <c r="AP663" s="211">
        <v>0</v>
      </c>
      <c r="AQ663" s="211">
        <v>0</v>
      </c>
      <c r="AR663" s="211">
        <v>0</v>
      </c>
      <c r="AS663" s="211"/>
    </row>
    <row r="664" spans="1:45" s="148" customFormat="1" ht="36" customHeight="1" x14ac:dyDescent="0.25">
      <c r="A664" s="148">
        <v>1</v>
      </c>
      <c r="B664" s="143">
        <f>SUBTOTAL(103,$A$552:A664)</f>
        <v>112</v>
      </c>
      <c r="C664" s="144" t="s">
        <v>442</v>
      </c>
      <c r="D664" s="145">
        <v>1962</v>
      </c>
      <c r="E664" s="145"/>
      <c r="F664" s="146" t="s">
        <v>264</v>
      </c>
      <c r="G664" s="145" t="s">
        <v>308</v>
      </c>
      <c r="H664" s="145" t="s">
        <v>308</v>
      </c>
      <c r="I664" s="142">
        <v>1651.8</v>
      </c>
      <c r="J664" s="142">
        <v>1537.5</v>
      </c>
      <c r="K664" s="142">
        <v>1462.9</v>
      </c>
      <c r="L664" s="165">
        <v>58</v>
      </c>
      <c r="M664" s="145" t="s">
        <v>262</v>
      </c>
      <c r="N664" s="145" t="s">
        <v>337</v>
      </c>
      <c r="O664" s="147" t="s">
        <v>343</v>
      </c>
      <c r="P664" s="142">
        <v>2775034.26</v>
      </c>
      <c r="Q664" s="142">
        <v>0</v>
      </c>
      <c r="R664" s="142">
        <v>0</v>
      </c>
      <c r="S664" s="142">
        <f t="shared" si="263"/>
        <v>2775034.26</v>
      </c>
      <c r="T664" s="142">
        <f t="shared" si="269"/>
        <v>1680.0062114057391</v>
      </c>
      <c r="U664" s="142">
        <v>4540.0355006659411</v>
      </c>
      <c r="V664" s="213">
        <f t="shared" si="264"/>
        <v>4540.0355006659411</v>
      </c>
      <c r="W664" s="213">
        <f t="shared" si="265"/>
        <v>2860.0292892602019</v>
      </c>
      <c r="X664" s="148" t="b">
        <f t="shared" si="266"/>
        <v>1</v>
      </c>
      <c r="Y664" s="211">
        <v>0</v>
      </c>
      <c r="Z664" s="211">
        <v>0</v>
      </c>
      <c r="AA664" s="211">
        <v>0</v>
      </c>
      <c r="AB664" s="211">
        <v>0</v>
      </c>
      <c r="AC664" s="211">
        <v>0</v>
      </c>
      <c r="AD664" s="211">
        <v>0</v>
      </c>
      <c r="AE664" s="211">
        <v>0</v>
      </c>
      <c r="AF664" s="214">
        <v>0</v>
      </c>
      <c r="AG664" s="211">
        <v>841</v>
      </c>
      <c r="AH664" s="214">
        <f>8917.04*AG664/I664</f>
        <v>4540.0355006659411</v>
      </c>
      <c r="AI664" s="211">
        <v>0</v>
      </c>
      <c r="AJ664" s="211">
        <v>0</v>
      </c>
      <c r="AK664" s="211">
        <v>0</v>
      </c>
      <c r="AL664" s="214">
        <v>0</v>
      </c>
      <c r="AM664" s="211">
        <v>0</v>
      </c>
      <c r="AN664" s="211">
        <v>0</v>
      </c>
      <c r="AO664" s="214">
        <v>0</v>
      </c>
      <c r="AP664" s="211">
        <v>0</v>
      </c>
      <c r="AQ664" s="211">
        <v>0</v>
      </c>
      <c r="AR664" s="211">
        <v>0</v>
      </c>
      <c r="AS664" s="211"/>
    </row>
    <row r="665" spans="1:45" s="148" customFormat="1" ht="61.5" x14ac:dyDescent="0.25">
      <c r="A665" s="148">
        <v>1</v>
      </c>
      <c r="B665" s="143">
        <f>SUBTOTAL(103,$A$552:A665)</f>
        <v>113</v>
      </c>
      <c r="C665" s="144" t="s">
        <v>1873</v>
      </c>
      <c r="D665" s="145">
        <v>1976</v>
      </c>
      <c r="E665" s="145"/>
      <c r="F665" s="146" t="s">
        <v>1536</v>
      </c>
      <c r="G665" s="145" t="s">
        <v>347</v>
      </c>
      <c r="H665" s="145" t="s">
        <v>366</v>
      </c>
      <c r="I665" s="142">
        <v>4908.2</v>
      </c>
      <c r="J665" s="142">
        <v>4507.3</v>
      </c>
      <c r="K665" s="142">
        <v>4121.8</v>
      </c>
      <c r="L665" s="165">
        <v>252</v>
      </c>
      <c r="M665" s="145" t="s">
        <v>262</v>
      </c>
      <c r="N665" s="145" t="s">
        <v>263</v>
      </c>
      <c r="O665" s="147" t="s">
        <v>265</v>
      </c>
      <c r="P665" s="142">
        <v>132387.07</v>
      </c>
      <c r="Q665" s="142">
        <v>0</v>
      </c>
      <c r="R665" s="142">
        <v>0</v>
      </c>
      <c r="S665" s="142">
        <f t="shared" si="263"/>
        <v>132387.07</v>
      </c>
      <c r="T665" s="142">
        <f t="shared" si="269"/>
        <v>26.97263151460821</v>
      </c>
      <c r="U665" s="221">
        <f>T665</f>
        <v>26.97263151460821</v>
      </c>
      <c r="V665" s="213">
        <f t="shared" ref="V665:V666" si="271">T665</f>
        <v>26.97263151460821</v>
      </c>
      <c r="W665" s="213">
        <f t="shared" si="265"/>
        <v>0</v>
      </c>
      <c r="X665" s="148" t="b">
        <f t="shared" si="266"/>
        <v>1</v>
      </c>
      <c r="Y665" s="211">
        <v>0</v>
      </c>
      <c r="Z665" s="211">
        <v>0</v>
      </c>
      <c r="AA665" s="211">
        <v>0</v>
      </c>
      <c r="AB665" s="211">
        <v>0</v>
      </c>
      <c r="AC665" s="211">
        <v>0</v>
      </c>
      <c r="AD665" s="211">
        <v>0</v>
      </c>
      <c r="AE665" s="211">
        <v>0</v>
      </c>
      <c r="AF665" s="214">
        <v>0</v>
      </c>
      <c r="AG665" s="211">
        <v>0</v>
      </c>
      <c r="AH665" s="211">
        <v>0</v>
      </c>
      <c r="AI665" s="211">
        <v>0</v>
      </c>
      <c r="AJ665" s="211">
        <v>0</v>
      </c>
      <c r="AK665" s="211">
        <v>0</v>
      </c>
      <c r="AL665" s="214">
        <v>0</v>
      </c>
      <c r="AM665" s="211">
        <v>0</v>
      </c>
      <c r="AN665" s="211">
        <v>0</v>
      </c>
      <c r="AO665" s="214">
        <v>0</v>
      </c>
      <c r="AP665" s="211">
        <v>0</v>
      </c>
      <c r="AQ665" s="211">
        <v>0</v>
      </c>
      <c r="AR665" s="211">
        <v>0</v>
      </c>
      <c r="AS665" s="211"/>
    </row>
    <row r="666" spans="1:45" s="148" customFormat="1" ht="61.5" x14ac:dyDescent="0.25">
      <c r="A666" s="148">
        <v>1</v>
      </c>
      <c r="B666" s="143">
        <f>SUBTOTAL(103,$A$552:A666)</f>
        <v>114</v>
      </c>
      <c r="C666" s="144" t="s">
        <v>2243</v>
      </c>
      <c r="D666" s="145">
        <v>1961</v>
      </c>
      <c r="E666" s="145" t="s">
        <v>702</v>
      </c>
      <c r="F666" s="146" t="s">
        <v>264</v>
      </c>
      <c r="G666" s="145">
        <v>2</v>
      </c>
      <c r="H666" s="145">
        <v>2</v>
      </c>
      <c r="I666" s="142">
        <v>624.79999999999995</v>
      </c>
      <c r="J666" s="142">
        <v>617.70000000000005</v>
      </c>
      <c r="K666" s="142">
        <v>617.70000000000005</v>
      </c>
      <c r="L666" s="165">
        <v>32</v>
      </c>
      <c r="M666" s="145" t="s">
        <v>262</v>
      </c>
      <c r="N666" s="145" t="s">
        <v>263</v>
      </c>
      <c r="O666" s="147" t="s">
        <v>265</v>
      </c>
      <c r="P666" s="142">
        <v>120000</v>
      </c>
      <c r="Q666" s="142">
        <v>0</v>
      </c>
      <c r="R666" s="142">
        <v>0</v>
      </c>
      <c r="S666" s="142">
        <f t="shared" si="263"/>
        <v>120000</v>
      </c>
      <c r="T666" s="142">
        <f t="shared" si="269"/>
        <v>192.06145966709349</v>
      </c>
      <c r="U666" s="221">
        <f>T666</f>
        <v>192.06145966709349</v>
      </c>
      <c r="V666" s="213">
        <f t="shared" si="271"/>
        <v>192.06145966709349</v>
      </c>
      <c r="W666" s="213">
        <f t="shared" si="265"/>
        <v>0</v>
      </c>
      <c r="X666" s="148" t="b">
        <f t="shared" si="266"/>
        <v>1</v>
      </c>
      <c r="Y666" s="211">
        <v>0</v>
      </c>
      <c r="Z666" s="211">
        <v>0</v>
      </c>
      <c r="AA666" s="211">
        <v>0</v>
      </c>
      <c r="AB666" s="211">
        <v>0</v>
      </c>
      <c r="AC666" s="211">
        <v>0</v>
      </c>
      <c r="AD666" s="211">
        <v>0</v>
      </c>
      <c r="AE666" s="211">
        <v>0</v>
      </c>
      <c r="AF666" s="214">
        <v>0</v>
      </c>
      <c r="AG666" s="211">
        <v>0</v>
      </c>
      <c r="AH666" s="211">
        <v>0</v>
      </c>
      <c r="AI666" s="211">
        <v>0</v>
      </c>
      <c r="AJ666" s="211">
        <v>0</v>
      </c>
      <c r="AK666" s="211">
        <v>0</v>
      </c>
      <c r="AL666" s="214">
        <v>0</v>
      </c>
      <c r="AM666" s="211">
        <v>0</v>
      </c>
      <c r="AN666" s="211">
        <v>0</v>
      </c>
      <c r="AO666" s="214">
        <v>0</v>
      </c>
      <c r="AP666" s="211">
        <v>0</v>
      </c>
      <c r="AQ666" s="211">
        <v>0</v>
      </c>
      <c r="AR666" s="211">
        <v>0</v>
      </c>
      <c r="AS666" s="211"/>
    </row>
    <row r="667" spans="1:45" s="148" customFormat="1" ht="36" customHeight="1" x14ac:dyDescent="0.25">
      <c r="B667" s="144" t="s">
        <v>729</v>
      </c>
      <c r="C667" s="215"/>
      <c r="D667" s="145" t="s">
        <v>862</v>
      </c>
      <c r="E667" s="145" t="s">
        <v>862</v>
      </c>
      <c r="F667" s="145" t="s">
        <v>862</v>
      </c>
      <c r="G667" s="145" t="s">
        <v>862</v>
      </c>
      <c r="H667" s="145" t="s">
        <v>862</v>
      </c>
      <c r="I667" s="149">
        <f>SUM(I668:I710)</f>
        <v>111279.86</v>
      </c>
      <c r="J667" s="149">
        <f>SUM(J668:J710)</f>
        <v>97352.73</v>
      </c>
      <c r="K667" s="149">
        <f>SUM(K668:K710)</f>
        <v>90571.73000000001</v>
      </c>
      <c r="L667" s="210">
        <f>SUM(L668:L710)</f>
        <v>4046</v>
      </c>
      <c r="M667" s="145" t="s">
        <v>862</v>
      </c>
      <c r="N667" s="145" t="s">
        <v>862</v>
      </c>
      <c r="O667" s="147" t="s">
        <v>862</v>
      </c>
      <c r="P667" s="149">
        <v>132174456.22</v>
      </c>
      <c r="Q667" s="149">
        <f>SUM(Q668:Q710)</f>
        <v>8435280</v>
      </c>
      <c r="R667" s="149">
        <f>SUM(R668:R710)</f>
        <v>0</v>
      </c>
      <c r="S667" s="149">
        <f>SUM(S668:S710)</f>
        <v>123739176.22</v>
      </c>
      <c r="T667" s="142">
        <f t="shared" si="269"/>
        <v>1187.7661979445338</v>
      </c>
      <c r="U667" s="142">
        <f>MAX(U668:U710)</f>
        <v>9598.5360602798737</v>
      </c>
      <c r="W667" s="220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</row>
    <row r="668" spans="1:45" s="148" customFormat="1" ht="36" customHeight="1" x14ac:dyDescent="0.25">
      <c r="A668" s="148">
        <v>1</v>
      </c>
      <c r="B668" s="143">
        <f>SUBTOTAL(103,$A$552:A668)</f>
        <v>115</v>
      </c>
      <c r="C668" s="144" t="s">
        <v>394</v>
      </c>
      <c r="D668" s="145">
        <v>1985</v>
      </c>
      <c r="E668" s="145"/>
      <c r="F668" s="146" t="s">
        <v>264</v>
      </c>
      <c r="G668" s="145">
        <v>5</v>
      </c>
      <c r="H668" s="145" t="s">
        <v>366</v>
      </c>
      <c r="I668" s="149">
        <v>4537.2</v>
      </c>
      <c r="J668" s="149">
        <v>4163</v>
      </c>
      <c r="K668" s="149">
        <v>4163</v>
      </c>
      <c r="L668" s="165">
        <v>198</v>
      </c>
      <c r="M668" s="145" t="s">
        <v>262</v>
      </c>
      <c r="N668" s="145" t="s">
        <v>266</v>
      </c>
      <c r="O668" s="147" t="s">
        <v>961</v>
      </c>
      <c r="P668" s="142">
        <v>4849430.93</v>
      </c>
      <c r="Q668" s="142">
        <v>0</v>
      </c>
      <c r="R668" s="142">
        <v>0</v>
      </c>
      <c r="S668" s="142">
        <f t="shared" ref="S668:S710" si="272">P668-Q668-R668</f>
        <v>4849430.93</v>
      </c>
      <c r="T668" s="142">
        <f t="shared" si="269"/>
        <v>1068.815774045667</v>
      </c>
      <c r="U668" s="142">
        <f>V668</f>
        <v>2323.8703997178882</v>
      </c>
      <c r="V668" s="213">
        <f t="shared" ref="V668:V707" si="273">Y668+Z668+AA668+AB668+AC668+AF668+AH668+AJ668+AL668+AN668+AO668+AP668+AQ668+AR668</f>
        <v>2323.8703997178882</v>
      </c>
      <c r="W668" s="213">
        <f t="shared" ref="W668:W710" si="274">V668-T668</f>
        <v>1255.0546256722212</v>
      </c>
      <c r="X668" s="148" t="b">
        <f t="shared" ref="X668:X710" si="275">V668=U668</f>
        <v>1</v>
      </c>
      <c r="Y668" s="211">
        <v>0</v>
      </c>
      <c r="Z668" s="211">
        <v>0</v>
      </c>
      <c r="AA668" s="211">
        <v>0</v>
      </c>
      <c r="AB668" s="211">
        <v>0</v>
      </c>
      <c r="AC668" s="211">
        <v>0</v>
      </c>
      <c r="AD668" s="211">
        <v>0</v>
      </c>
      <c r="AE668" s="211">
        <v>0</v>
      </c>
      <c r="AF668" s="214">
        <v>0</v>
      </c>
      <c r="AG668" s="211">
        <v>1182.44</v>
      </c>
      <c r="AH668" s="214">
        <f>8917.04*AG668/I668</f>
        <v>2323.8703997178882</v>
      </c>
      <c r="AI668" s="211">
        <v>0</v>
      </c>
      <c r="AJ668" s="211">
        <v>0</v>
      </c>
      <c r="AK668" s="211">
        <v>0</v>
      </c>
      <c r="AL668" s="214">
        <v>0</v>
      </c>
      <c r="AM668" s="211">
        <v>0</v>
      </c>
      <c r="AN668" s="211">
        <v>0</v>
      </c>
      <c r="AO668" s="214">
        <v>0</v>
      </c>
      <c r="AP668" s="211">
        <v>0</v>
      </c>
      <c r="AQ668" s="211">
        <v>0</v>
      </c>
      <c r="AR668" s="211">
        <v>0</v>
      </c>
      <c r="AS668" s="211"/>
    </row>
    <row r="669" spans="1:45" s="148" customFormat="1" ht="36" customHeight="1" x14ac:dyDescent="0.25">
      <c r="A669" s="148">
        <v>1</v>
      </c>
      <c r="B669" s="143">
        <f>SUBTOTAL(103,$A$552:A669)</f>
        <v>116</v>
      </c>
      <c r="C669" s="144" t="s">
        <v>396</v>
      </c>
      <c r="D669" s="145">
        <v>1987</v>
      </c>
      <c r="E669" s="145"/>
      <c r="F669" s="146" t="s">
        <v>264</v>
      </c>
      <c r="G669" s="145">
        <v>9</v>
      </c>
      <c r="H669" s="145" t="s">
        <v>300</v>
      </c>
      <c r="I669" s="149">
        <v>6006.9</v>
      </c>
      <c r="J669" s="149">
        <v>4691.3999999999996</v>
      </c>
      <c r="K669" s="149">
        <v>3628.4</v>
      </c>
      <c r="L669" s="165">
        <v>297</v>
      </c>
      <c r="M669" s="145" t="s">
        <v>262</v>
      </c>
      <c r="N669" s="145" t="s">
        <v>266</v>
      </c>
      <c r="O669" s="147" t="s">
        <v>317</v>
      </c>
      <c r="P669" s="142">
        <v>3569146.2800000003</v>
      </c>
      <c r="Q669" s="142">
        <v>0</v>
      </c>
      <c r="R669" s="142">
        <v>0</v>
      </c>
      <c r="S669" s="142">
        <f t="shared" si="272"/>
        <v>3569146.2800000003</v>
      </c>
      <c r="T669" s="142">
        <f t="shared" si="269"/>
        <v>594.17441275866099</v>
      </c>
      <c r="U669" s="142">
        <v>1225.4268457940036</v>
      </c>
      <c r="V669" s="213">
        <f t="shared" si="273"/>
        <v>1225.4268457940036</v>
      </c>
      <c r="W669" s="213">
        <f t="shared" si="274"/>
        <v>631.25243303534262</v>
      </c>
      <c r="X669" s="148" t="b">
        <f t="shared" si="275"/>
        <v>1</v>
      </c>
      <c r="Y669" s="211">
        <v>0</v>
      </c>
      <c r="Z669" s="211">
        <v>0</v>
      </c>
      <c r="AA669" s="211">
        <v>0</v>
      </c>
      <c r="AB669" s="211">
        <v>0</v>
      </c>
      <c r="AC669" s="211">
        <v>0</v>
      </c>
      <c r="AD669" s="211">
        <v>0</v>
      </c>
      <c r="AE669" s="211">
        <v>0</v>
      </c>
      <c r="AF669" s="214">
        <v>0</v>
      </c>
      <c r="AG669" s="211">
        <v>825.5</v>
      </c>
      <c r="AH669" s="214">
        <f>8917.04*AG669/I669</f>
        <v>1225.4268457940036</v>
      </c>
      <c r="AI669" s="211">
        <v>0</v>
      </c>
      <c r="AJ669" s="211">
        <v>0</v>
      </c>
      <c r="AK669" s="211">
        <v>0</v>
      </c>
      <c r="AL669" s="214">
        <v>0</v>
      </c>
      <c r="AM669" s="211">
        <v>0</v>
      </c>
      <c r="AN669" s="211">
        <v>0</v>
      </c>
      <c r="AO669" s="214">
        <v>0</v>
      </c>
      <c r="AP669" s="211">
        <v>0</v>
      </c>
      <c r="AQ669" s="211">
        <v>0</v>
      </c>
      <c r="AR669" s="211">
        <v>0</v>
      </c>
      <c r="AS669" s="211"/>
    </row>
    <row r="670" spans="1:45" s="148" customFormat="1" ht="36" customHeight="1" x14ac:dyDescent="0.25">
      <c r="A670" s="148">
        <v>1</v>
      </c>
      <c r="B670" s="143">
        <f>SUBTOTAL(103,$A$552:A670)</f>
        <v>117</v>
      </c>
      <c r="C670" s="144" t="s">
        <v>397</v>
      </c>
      <c r="D670" s="145">
        <v>1992</v>
      </c>
      <c r="E670" s="145"/>
      <c r="F670" s="146" t="s">
        <v>264</v>
      </c>
      <c r="G670" s="145">
        <v>4</v>
      </c>
      <c r="H670" s="145" t="s">
        <v>300</v>
      </c>
      <c r="I670" s="149">
        <v>1756.3</v>
      </c>
      <c r="J670" s="149">
        <v>1356.3</v>
      </c>
      <c r="K670" s="149">
        <v>1356.3</v>
      </c>
      <c r="L670" s="165">
        <v>65</v>
      </c>
      <c r="M670" s="145" t="s">
        <v>262</v>
      </c>
      <c r="N670" s="145" t="s">
        <v>263</v>
      </c>
      <c r="O670" s="147" t="s">
        <v>265</v>
      </c>
      <c r="P670" s="142">
        <v>3343354.1199999996</v>
      </c>
      <c r="Q670" s="142">
        <v>0</v>
      </c>
      <c r="R670" s="142">
        <v>0</v>
      </c>
      <c r="S670" s="142">
        <f t="shared" si="272"/>
        <v>3343354.1199999996</v>
      </c>
      <c r="T670" s="142">
        <f t="shared" si="269"/>
        <v>1903.6349826339463</v>
      </c>
      <c r="U670" s="142">
        <f>V670</f>
        <v>2939.6835164835165</v>
      </c>
      <c r="V670" s="213">
        <f t="shared" si="273"/>
        <v>2939.6835164835165</v>
      </c>
      <c r="W670" s="213">
        <f t="shared" si="274"/>
        <v>1036.0485338495703</v>
      </c>
      <c r="X670" s="148" t="b">
        <f t="shared" si="275"/>
        <v>1</v>
      </c>
      <c r="Y670" s="211">
        <v>0</v>
      </c>
      <c r="Z670" s="211">
        <v>0</v>
      </c>
      <c r="AA670" s="211">
        <v>0</v>
      </c>
      <c r="AB670" s="211">
        <v>0</v>
      </c>
      <c r="AC670" s="211">
        <v>0</v>
      </c>
      <c r="AD670" s="211">
        <v>0</v>
      </c>
      <c r="AE670" s="211">
        <v>0</v>
      </c>
      <c r="AF670" s="214">
        <v>0</v>
      </c>
      <c r="AG670" s="211">
        <v>579</v>
      </c>
      <c r="AH670" s="214">
        <f>8917.04*AG670/I670</f>
        <v>2939.6835164835165</v>
      </c>
      <c r="AI670" s="211">
        <v>0</v>
      </c>
      <c r="AJ670" s="211">
        <v>0</v>
      </c>
      <c r="AK670" s="211">
        <v>0</v>
      </c>
      <c r="AL670" s="214">
        <v>0</v>
      </c>
      <c r="AM670" s="211">
        <v>0</v>
      </c>
      <c r="AN670" s="211">
        <v>0</v>
      </c>
      <c r="AO670" s="214">
        <v>0</v>
      </c>
      <c r="AP670" s="211">
        <v>0</v>
      </c>
      <c r="AQ670" s="211">
        <v>0</v>
      </c>
      <c r="AR670" s="211">
        <v>0</v>
      </c>
      <c r="AS670" s="211"/>
    </row>
    <row r="671" spans="1:45" s="148" customFormat="1" ht="36" customHeight="1" x14ac:dyDescent="0.25">
      <c r="A671" s="148">
        <v>1</v>
      </c>
      <c r="B671" s="143">
        <f>SUBTOTAL(103,$A$552:A671)</f>
        <v>118</v>
      </c>
      <c r="C671" s="144" t="s">
        <v>398</v>
      </c>
      <c r="D671" s="145">
        <v>1941</v>
      </c>
      <c r="E671" s="145"/>
      <c r="F671" s="146" t="s">
        <v>320</v>
      </c>
      <c r="G671" s="145">
        <v>2</v>
      </c>
      <c r="H671" s="145" t="s">
        <v>299</v>
      </c>
      <c r="I671" s="149">
        <v>743.7</v>
      </c>
      <c r="J671" s="149">
        <v>670.6</v>
      </c>
      <c r="K671" s="149">
        <v>553.1</v>
      </c>
      <c r="L671" s="165">
        <v>23</v>
      </c>
      <c r="M671" s="145" t="s">
        <v>262</v>
      </c>
      <c r="N671" s="145" t="s">
        <v>266</v>
      </c>
      <c r="O671" s="147" t="s">
        <v>321</v>
      </c>
      <c r="P671" s="142">
        <v>3389665.14</v>
      </c>
      <c r="Q671" s="142">
        <v>0</v>
      </c>
      <c r="R671" s="142">
        <v>0</v>
      </c>
      <c r="S671" s="142">
        <f t="shared" si="272"/>
        <v>3389665.14</v>
      </c>
      <c r="T671" s="142">
        <f t="shared" si="269"/>
        <v>4557.8393707139976</v>
      </c>
      <c r="U671" s="142">
        <v>6954.2600510958719</v>
      </c>
      <c r="V671" s="213">
        <f t="shared" si="273"/>
        <v>6954.2600510958719</v>
      </c>
      <c r="W671" s="213">
        <f t="shared" si="274"/>
        <v>2396.4206803818743</v>
      </c>
      <c r="X671" s="148" t="b">
        <f t="shared" si="275"/>
        <v>1</v>
      </c>
      <c r="Y671" s="211">
        <v>0</v>
      </c>
      <c r="Z671" s="211">
        <v>0</v>
      </c>
      <c r="AA671" s="211">
        <v>0</v>
      </c>
      <c r="AB671" s="211">
        <v>0</v>
      </c>
      <c r="AC671" s="211">
        <v>0</v>
      </c>
      <c r="AD671" s="211">
        <v>0</v>
      </c>
      <c r="AE671" s="211">
        <v>0</v>
      </c>
      <c r="AF671" s="214">
        <v>0</v>
      </c>
      <c r="AG671" s="211">
        <v>580</v>
      </c>
      <c r="AH671" s="214">
        <f>8917.04*AG671/I671</f>
        <v>6954.2600510958719</v>
      </c>
      <c r="AI671" s="211">
        <v>0</v>
      </c>
      <c r="AJ671" s="211">
        <v>0</v>
      </c>
      <c r="AK671" s="211">
        <v>0</v>
      </c>
      <c r="AL671" s="214">
        <v>0</v>
      </c>
      <c r="AM671" s="211">
        <v>0</v>
      </c>
      <c r="AN671" s="211">
        <v>0</v>
      </c>
      <c r="AO671" s="214">
        <v>0</v>
      </c>
      <c r="AP671" s="211">
        <v>0</v>
      </c>
      <c r="AQ671" s="211">
        <v>0</v>
      </c>
      <c r="AR671" s="211">
        <v>0</v>
      </c>
      <c r="AS671" s="211"/>
    </row>
    <row r="672" spans="1:45" s="148" customFormat="1" ht="36" customHeight="1" x14ac:dyDescent="0.25">
      <c r="A672" s="148">
        <v>1</v>
      </c>
      <c r="B672" s="143">
        <f>SUBTOTAL(103,$A$552:A672)</f>
        <v>119</v>
      </c>
      <c r="C672" s="144" t="s">
        <v>399</v>
      </c>
      <c r="D672" s="145">
        <v>1957</v>
      </c>
      <c r="E672" s="145"/>
      <c r="F672" s="146" t="s">
        <v>264</v>
      </c>
      <c r="G672" s="145">
        <v>2</v>
      </c>
      <c r="H672" s="145" t="s">
        <v>299</v>
      </c>
      <c r="I672" s="149">
        <v>706.7</v>
      </c>
      <c r="J672" s="149">
        <v>646.1</v>
      </c>
      <c r="K672" s="149">
        <v>646.1</v>
      </c>
      <c r="L672" s="165">
        <v>18</v>
      </c>
      <c r="M672" s="145" t="s">
        <v>262</v>
      </c>
      <c r="N672" s="145" t="s">
        <v>266</v>
      </c>
      <c r="O672" s="147" t="s">
        <v>321</v>
      </c>
      <c r="P672" s="142">
        <v>2778209.21</v>
      </c>
      <c r="Q672" s="142">
        <v>0</v>
      </c>
      <c r="R672" s="142">
        <v>0</v>
      </c>
      <c r="S672" s="142">
        <f>P672-Q672-R672</f>
        <v>2778209.21</v>
      </c>
      <c r="T672" s="142">
        <f t="shared" si="269"/>
        <v>3931.2426913824816</v>
      </c>
      <c r="U672" s="142">
        <v>7002.9109947643974</v>
      </c>
      <c r="V672" s="213">
        <f t="shared" si="273"/>
        <v>7002.9109947643974</v>
      </c>
      <c r="W672" s="213">
        <f t="shared" si="274"/>
        <v>3071.6683033819158</v>
      </c>
      <c r="X672" s="148" t="b">
        <f t="shared" si="275"/>
        <v>1</v>
      </c>
      <c r="Y672" s="211">
        <v>0</v>
      </c>
      <c r="Z672" s="211">
        <v>0</v>
      </c>
      <c r="AA672" s="211">
        <v>0</v>
      </c>
      <c r="AB672" s="211">
        <v>0</v>
      </c>
      <c r="AC672" s="211">
        <v>0</v>
      </c>
      <c r="AD672" s="211">
        <v>0</v>
      </c>
      <c r="AE672" s="211">
        <v>0</v>
      </c>
      <c r="AF672" s="214">
        <v>0</v>
      </c>
      <c r="AG672" s="211">
        <v>555</v>
      </c>
      <c r="AH672" s="214">
        <f>8917.04*AG672/I672</f>
        <v>7002.9109947643974</v>
      </c>
      <c r="AI672" s="211">
        <v>0</v>
      </c>
      <c r="AJ672" s="211">
        <v>0</v>
      </c>
      <c r="AK672" s="211">
        <v>0</v>
      </c>
      <c r="AL672" s="214">
        <v>0</v>
      </c>
      <c r="AM672" s="211">
        <v>0</v>
      </c>
      <c r="AN672" s="211">
        <v>0</v>
      </c>
      <c r="AO672" s="214">
        <v>0</v>
      </c>
      <c r="AP672" s="211">
        <v>0</v>
      </c>
      <c r="AQ672" s="211">
        <v>0</v>
      </c>
      <c r="AR672" s="211">
        <v>0</v>
      </c>
      <c r="AS672" s="211"/>
    </row>
    <row r="673" spans="1:45" s="148" customFormat="1" ht="36" customHeight="1" x14ac:dyDescent="0.25">
      <c r="A673" s="148">
        <v>1</v>
      </c>
      <c r="B673" s="143">
        <f>SUBTOTAL(103,$A$552:A673)</f>
        <v>120</v>
      </c>
      <c r="C673" s="144" t="s">
        <v>197</v>
      </c>
      <c r="D673" s="216">
        <v>1967</v>
      </c>
      <c r="E673" s="145"/>
      <c r="F673" s="146" t="s">
        <v>264</v>
      </c>
      <c r="G673" s="145">
        <v>2</v>
      </c>
      <c r="H673" s="145" t="s">
        <v>299</v>
      </c>
      <c r="I673" s="149">
        <v>1003.5</v>
      </c>
      <c r="J673" s="149">
        <v>634.5</v>
      </c>
      <c r="K673" s="149">
        <v>634.5</v>
      </c>
      <c r="L673" s="165">
        <v>28</v>
      </c>
      <c r="M673" s="145" t="s">
        <v>262</v>
      </c>
      <c r="N673" s="145" t="s">
        <v>266</v>
      </c>
      <c r="O673" s="147" t="s">
        <v>322</v>
      </c>
      <c r="P673" s="142">
        <v>2516514.2199999997</v>
      </c>
      <c r="Q673" s="142">
        <v>0</v>
      </c>
      <c r="R673" s="142">
        <v>0</v>
      </c>
      <c r="S673" s="142">
        <f t="shared" si="272"/>
        <v>2516514.2199999997</v>
      </c>
      <c r="T673" s="142">
        <f t="shared" si="269"/>
        <v>2507.7371400099651</v>
      </c>
      <c r="U673" s="142">
        <f>V673</f>
        <v>3444.64</v>
      </c>
      <c r="V673" s="213">
        <f t="shared" si="273"/>
        <v>3444.64</v>
      </c>
      <c r="W673" s="213">
        <f t="shared" si="274"/>
        <v>936.90285999003481</v>
      </c>
      <c r="X673" s="148" t="b">
        <f t="shared" si="275"/>
        <v>1</v>
      </c>
      <c r="Y673" s="211">
        <v>0</v>
      </c>
      <c r="Z673" s="211">
        <v>0</v>
      </c>
      <c r="AA673" s="211">
        <v>3259.66</v>
      </c>
      <c r="AB673" s="211">
        <v>184.98</v>
      </c>
      <c r="AC673" s="211">
        <v>0</v>
      </c>
      <c r="AD673" s="211">
        <v>0</v>
      </c>
      <c r="AE673" s="211">
        <v>0</v>
      </c>
      <c r="AF673" s="214">
        <v>0</v>
      </c>
      <c r="AG673" s="211">
        <v>0</v>
      </c>
      <c r="AH673" s="211">
        <v>0</v>
      </c>
      <c r="AI673" s="211">
        <v>0</v>
      </c>
      <c r="AJ673" s="211">
        <v>0</v>
      </c>
      <c r="AK673" s="211">
        <v>0</v>
      </c>
      <c r="AL673" s="214">
        <v>0</v>
      </c>
      <c r="AM673" s="211">
        <v>0</v>
      </c>
      <c r="AN673" s="211">
        <v>0</v>
      </c>
      <c r="AO673" s="214">
        <v>0</v>
      </c>
      <c r="AP673" s="211">
        <v>0</v>
      </c>
      <c r="AQ673" s="211">
        <v>0</v>
      </c>
      <c r="AR673" s="211">
        <v>0</v>
      </c>
      <c r="AS673" s="211"/>
    </row>
    <row r="674" spans="1:45" s="148" customFormat="1" ht="36" customHeight="1" x14ac:dyDescent="0.25">
      <c r="A674" s="148">
        <v>1</v>
      </c>
      <c r="B674" s="143">
        <f>SUBTOTAL(103,$A$552:A674)</f>
        <v>121</v>
      </c>
      <c r="C674" s="144" t="s">
        <v>198</v>
      </c>
      <c r="D674" s="145">
        <v>1973</v>
      </c>
      <c r="E674" s="145"/>
      <c r="F674" s="146" t="s">
        <v>264</v>
      </c>
      <c r="G674" s="145">
        <v>2</v>
      </c>
      <c r="H674" s="145" t="s">
        <v>299</v>
      </c>
      <c r="I674" s="149">
        <v>692.9</v>
      </c>
      <c r="J674" s="149">
        <v>692.9</v>
      </c>
      <c r="K674" s="149">
        <v>692.9</v>
      </c>
      <c r="L674" s="165">
        <v>47</v>
      </c>
      <c r="M674" s="145" t="s">
        <v>262</v>
      </c>
      <c r="N674" s="145" t="s">
        <v>266</v>
      </c>
      <c r="O674" s="147" t="s">
        <v>322</v>
      </c>
      <c r="P674" s="142">
        <v>760276.74</v>
      </c>
      <c r="Q674" s="142">
        <v>0</v>
      </c>
      <c r="R674" s="142">
        <v>0</v>
      </c>
      <c r="S674" s="142">
        <f t="shared" si="272"/>
        <v>760276.74</v>
      </c>
      <c r="T674" s="142">
        <f t="shared" si="269"/>
        <v>1097.2387646124982</v>
      </c>
      <c r="U674" s="142">
        <v>1097.2387646124982</v>
      </c>
      <c r="V674" s="213">
        <f>T674</f>
        <v>1097.2387646124982</v>
      </c>
      <c r="W674" s="213">
        <f t="shared" si="274"/>
        <v>0</v>
      </c>
      <c r="X674" s="148" t="b">
        <f t="shared" si="275"/>
        <v>1</v>
      </c>
      <c r="Y674" s="211">
        <v>0</v>
      </c>
      <c r="Z674" s="211">
        <v>0</v>
      </c>
      <c r="AA674" s="211">
        <v>0</v>
      </c>
      <c r="AB674" s="211">
        <v>0</v>
      </c>
      <c r="AC674" s="211">
        <v>810.46</v>
      </c>
      <c r="AD674" s="211">
        <v>0</v>
      </c>
      <c r="AE674" s="211">
        <v>0</v>
      </c>
      <c r="AF674" s="214">
        <v>0</v>
      </c>
      <c r="AG674" s="211">
        <v>0</v>
      </c>
      <c r="AH674" s="211">
        <v>0</v>
      </c>
      <c r="AI674" s="211">
        <v>0</v>
      </c>
      <c r="AJ674" s="211">
        <v>0</v>
      </c>
      <c r="AK674" s="211">
        <v>0</v>
      </c>
      <c r="AL674" s="214">
        <v>0</v>
      </c>
      <c r="AM674" s="211">
        <v>0</v>
      </c>
      <c r="AN674" s="211">
        <v>0</v>
      </c>
      <c r="AO674" s="214">
        <v>0</v>
      </c>
      <c r="AP674" s="211">
        <v>0</v>
      </c>
      <c r="AQ674" s="211">
        <v>0</v>
      </c>
      <c r="AR674" s="211">
        <v>0</v>
      </c>
      <c r="AS674" s="211"/>
    </row>
    <row r="675" spans="1:45" s="148" customFormat="1" ht="36" customHeight="1" x14ac:dyDescent="0.25">
      <c r="A675" s="148">
        <v>1</v>
      </c>
      <c r="B675" s="143">
        <f>SUBTOTAL(103,$A$552:A675)</f>
        <v>122</v>
      </c>
      <c r="C675" s="144" t="s">
        <v>400</v>
      </c>
      <c r="D675" s="145">
        <v>1960</v>
      </c>
      <c r="E675" s="145"/>
      <c r="F675" s="146" t="s">
        <v>264</v>
      </c>
      <c r="G675" s="145">
        <v>2</v>
      </c>
      <c r="H675" s="145" t="s">
        <v>299</v>
      </c>
      <c r="I675" s="149">
        <v>582.70000000000005</v>
      </c>
      <c r="J675" s="149">
        <v>576.70000000000005</v>
      </c>
      <c r="K675" s="149">
        <v>576.70000000000005</v>
      </c>
      <c r="L675" s="165">
        <v>31</v>
      </c>
      <c r="M675" s="145" t="s">
        <v>262</v>
      </c>
      <c r="N675" s="145" t="s">
        <v>266</v>
      </c>
      <c r="O675" s="147" t="s">
        <v>317</v>
      </c>
      <c r="P675" s="142">
        <v>2648939.79</v>
      </c>
      <c r="Q675" s="142">
        <v>0</v>
      </c>
      <c r="R675" s="142">
        <v>0</v>
      </c>
      <c r="S675" s="142">
        <f t="shared" si="272"/>
        <v>2648939.79</v>
      </c>
      <c r="T675" s="142">
        <f t="shared" si="269"/>
        <v>4545.9752702934611</v>
      </c>
      <c r="U675" s="142">
        <v>7766.4097655740516</v>
      </c>
      <c r="V675" s="213">
        <f t="shared" si="273"/>
        <v>7766.4097655740516</v>
      </c>
      <c r="W675" s="213">
        <f t="shared" si="274"/>
        <v>3220.4344952805905</v>
      </c>
      <c r="X675" s="148" t="b">
        <f t="shared" si="275"/>
        <v>1</v>
      </c>
      <c r="Y675" s="211">
        <v>0</v>
      </c>
      <c r="Z675" s="211">
        <v>0</v>
      </c>
      <c r="AA675" s="211">
        <v>0</v>
      </c>
      <c r="AB675" s="211">
        <v>0</v>
      </c>
      <c r="AC675" s="211">
        <v>0</v>
      </c>
      <c r="AD675" s="211">
        <v>0</v>
      </c>
      <c r="AE675" s="211">
        <v>0</v>
      </c>
      <c r="AF675" s="214">
        <v>0</v>
      </c>
      <c r="AG675" s="211">
        <v>507.51</v>
      </c>
      <c r="AH675" s="214">
        <f>8917.04*AG675/I675</f>
        <v>7766.4097655740516</v>
      </c>
      <c r="AI675" s="211">
        <v>0</v>
      </c>
      <c r="AJ675" s="211">
        <v>0</v>
      </c>
      <c r="AK675" s="211">
        <v>0</v>
      </c>
      <c r="AL675" s="214">
        <v>0</v>
      </c>
      <c r="AM675" s="211">
        <v>0</v>
      </c>
      <c r="AN675" s="211">
        <v>0</v>
      </c>
      <c r="AO675" s="214">
        <v>0</v>
      </c>
      <c r="AP675" s="211">
        <v>0</v>
      </c>
      <c r="AQ675" s="211">
        <v>0</v>
      </c>
      <c r="AR675" s="211">
        <v>0</v>
      </c>
      <c r="AS675" s="211"/>
    </row>
    <row r="676" spans="1:45" s="148" customFormat="1" ht="36" customHeight="1" x14ac:dyDescent="0.25">
      <c r="A676" s="148">
        <v>1</v>
      </c>
      <c r="B676" s="143">
        <f>SUBTOTAL(103,$A$552:A676)</f>
        <v>123</v>
      </c>
      <c r="C676" s="144" t="s">
        <v>401</v>
      </c>
      <c r="D676" s="145">
        <v>1960</v>
      </c>
      <c r="E676" s="145"/>
      <c r="F676" s="146" t="s">
        <v>264</v>
      </c>
      <c r="G676" s="145">
        <v>2</v>
      </c>
      <c r="H676" s="145" t="s">
        <v>299</v>
      </c>
      <c r="I676" s="149">
        <v>592.20000000000005</v>
      </c>
      <c r="J676" s="149">
        <v>550.70000000000005</v>
      </c>
      <c r="K676" s="149">
        <v>550.70000000000005</v>
      </c>
      <c r="L676" s="165">
        <v>37</v>
      </c>
      <c r="M676" s="145" t="s">
        <v>262</v>
      </c>
      <c r="N676" s="145" t="s">
        <v>266</v>
      </c>
      <c r="O676" s="147" t="s">
        <v>324</v>
      </c>
      <c r="P676" s="142">
        <v>2651701.0900000003</v>
      </c>
      <c r="Q676" s="142">
        <v>0</v>
      </c>
      <c r="R676" s="142">
        <v>0</v>
      </c>
      <c r="S676" s="142">
        <f t="shared" si="272"/>
        <v>2651701.0900000003</v>
      </c>
      <c r="T676" s="142">
        <f t="shared" si="269"/>
        <v>4477.7120736237757</v>
      </c>
      <c r="U676" s="142">
        <v>7408.2804457953398</v>
      </c>
      <c r="V676" s="213">
        <f t="shared" si="273"/>
        <v>7408.2804457953398</v>
      </c>
      <c r="W676" s="213">
        <f t="shared" si="274"/>
        <v>2930.5683721715641</v>
      </c>
      <c r="X676" s="148" t="b">
        <f t="shared" si="275"/>
        <v>1</v>
      </c>
      <c r="Y676" s="211">
        <v>0</v>
      </c>
      <c r="Z676" s="211">
        <v>0</v>
      </c>
      <c r="AA676" s="211">
        <v>0</v>
      </c>
      <c r="AB676" s="211">
        <v>0</v>
      </c>
      <c r="AC676" s="211">
        <v>0</v>
      </c>
      <c r="AD676" s="211">
        <v>0</v>
      </c>
      <c r="AE676" s="211">
        <v>0</v>
      </c>
      <c r="AF676" s="214">
        <v>0</v>
      </c>
      <c r="AG676" s="211">
        <v>492</v>
      </c>
      <c r="AH676" s="214">
        <f>8917.04*AG676/I676</f>
        <v>7408.2804457953398</v>
      </c>
      <c r="AI676" s="211">
        <v>0</v>
      </c>
      <c r="AJ676" s="211">
        <v>0</v>
      </c>
      <c r="AK676" s="211">
        <v>0</v>
      </c>
      <c r="AL676" s="214">
        <v>0</v>
      </c>
      <c r="AM676" s="211">
        <v>0</v>
      </c>
      <c r="AN676" s="211">
        <v>0</v>
      </c>
      <c r="AO676" s="214">
        <v>0</v>
      </c>
      <c r="AP676" s="211">
        <v>0</v>
      </c>
      <c r="AQ676" s="211">
        <v>0</v>
      </c>
      <c r="AR676" s="211">
        <v>0</v>
      </c>
      <c r="AS676" s="211"/>
    </row>
    <row r="677" spans="1:45" s="148" customFormat="1" ht="36" customHeight="1" x14ac:dyDescent="0.25">
      <c r="A677" s="148">
        <v>1</v>
      </c>
      <c r="B677" s="143">
        <f>SUBTOTAL(103,$A$552:A677)</f>
        <v>124</v>
      </c>
      <c r="C677" s="144" t="s">
        <v>402</v>
      </c>
      <c r="D677" s="145">
        <v>1950</v>
      </c>
      <c r="E677" s="145"/>
      <c r="F677" s="146" t="s">
        <v>264</v>
      </c>
      <c r="G677" s="145">
        <v>3</v>
      </c>
      <c r="H677" s="145" t="s">
        <v>299</v>
      </c>
      <c r="I677" s="149">
        <v>786.1</v>
      </c>
      <c r="J677" s="149">
        <v>786.1</v>
      </c>
      <c r="K677" s="149">
        <v>527.79999999999995</v>
      </c>
      <c r="L677" s="165">
        <v>18</v>
      </c>
      <c r="M677" s="145" t="s">
        <v>262</v>
      </c>
      <c r="N677" s="145" t="s">
        <v>266</v>
      </c>
      <c r="O677" s="147" t="s">
        <v>322</v>
      </c>
      <c r="P677" s="142">
        <v>103384.42</v>
      </c>
      <c r="Q677" s="142">
        <v>0</v>
      </c>
      <c r="R677" s="142">
        <v>0</v>
      </c>
      <c r="S677" s="142">
        <f t="shared" si="272"/>
        <v>103384.42</v>
      </c>
      <c r="T677" s="142">
        <f t="shared" si="269"/>
        <v>131.51560870118306</v>
      </c>
      <c r="U677" s="221">
        <f>T677</f>
        <v>131.51560870118306</v>
      </c>
      <c r="V677" s="213">
        <f>T677</f>
        <v>131.51560870118306</v>
      </c>
      <c r="W677" s="213">
        <f t="shared" si="274"/>
        <v>0</v>
      </c>
      <c r="X677" s="148" t="b">
        <f t="shared" si="275"/>
        <v>1</v>
      </c>
      <c r="Y677" s="211">
        <v>0</v>
      </c>
      <c r="Z677" s="211">
        <v>0</v>
      </c>
      <c r="AA677" s="211">
        <v>0</v>
      </c>
      <c r="AB677" s="211">
        <v>0</v>
      </c>
      <c r="AC677" s="211">
        <v>0</v>
      </c>
      <c r="AD677" s="211">
        <v>0</v>
      </c>
      <c r="AE677" s="211">
        <v>0</v>
      </c>
      <c r="AF677" s="214">
        <v>0</v>
      </c>
      <c r="AG677" s="211">
        <v>0</v>
      </c>
      <c r="AH677" s="211">
        <v>0</v>
      </c>
      <c r="AI677" s="211">
        <v>0</v>
      </c>
      <c r="AJ677" s="211">
        <v>0</v>
      </c>
      <c r="AK677" s="211">
        <v>0</v>
      </c>
      <c r="AL677" s="214">
        <v>0</v>
      </c>
      <c r="AM677" s="211">
        <v>0</v>
      </c>
      <c r="AN677" s="211">
        <v>0</v>
      </c>
      <c r="AO677" s="214">
        <v>0</v>
      </c>
      <c r="AP677" s="211">
        <v>0</v>
      </c>
      <c r="AQ677" s="211">
        <v>0</v>
      </c>
      <c r="AR677" s="211">
        <v>0</v>
      </c>
      <c r="AS677" s="211"/>
    </row>
    <row r="678" spans="1:45" s="148" customFormat="1" ht="36" customHeight="1" x14ac:dyDescent="0.25">
      <c r="A678" s="148">
        <v>1</v>
      </c>
      <c r="B678" s="143">
        <f>SUBTOTAL(103,$A$552:A678)</f>
        <v>125</v>
      </c>
      <c r="C678" s="144" t="s">
        <v>403</v>
      </c>
      <c r="D678" s="145">
        <v>1977</v>
      </c>
      <c r="E678" s="145"/>
      <c r="F678" s="146" t="s">
        <v>264</v>
      </c>
      <c r="G678" s="145">
        <v>9</v>
      </c>
      <c r="H678" s="145" t="s">
        <v>299</v>
      </c>
      <c r="I678" s="149">
        <v>4984</v>
      </c>
      <c r="J678" s="149">
        <v>3767.5</v>
      </c>
      <c r="K678" s="149">
        <v>3767.5</v>
      </c>
      <c r="L678" s="165">
        <v>163</v>
      </c>
      <c r="M678" s="145" t="s">
        <v>262</v>
      </c>
      <c r="N678" s="145" t="s">
        <v>266</v>
      </c>
      <c r="O678" s="147" t="s">
        <v>961</v>
      </c>
      <c r="P678" s="142">
        <v>2382043.14</v>
      </c>
      <c r="Q678" s="142">
        <v>0</v>
      </c>
      <c r="R678" s="142">
        <v>0</v>
      </c>
      <c r="S678" s="142">
        <f t="shared" si="272"/>
        <v>2382043.14</v>
      </c>
      <c r="T678" s="142">
        <f t="shared" si="269"/>
        <v>477.93802969502411</v>
      </c>
      <c r="U678" s="142">
        <v>1068.9355373996791</v>
      </c>
      <c r="V678" s="213">
        <f t="shared" si="273"/>
        <v>1068.9355373996791</v>
      </c>
      <c r="W678" s="213">
        <f t="shared" si="274"/>
        <v>590.99750770465494</v>
      </c>
      <c r="X678" s="148" t="b">
        <f t="shared" si="275"/>
        <v>1</v>
      </c>
      <c r="Y678" s="211">
        <v>0</v>
      </c>
      <c r="Z678" s="211">
        <v>0</v>
      </c>
      <c r="AA678" s="211">
        <v>0</v>
      </c>
      <c r="AB678" s="211">
        <v>0</v>
      </c>
      <c r="AC678" s="211">
        <v>0</v>
      </c>
      <c r="AD678" s="211">
        <v>0</v>
      </c>
      <c r="AE678" s="211">
        <v>0</v>
      </c>
      <c r="AF678" s="214">
        <v>0</v>
      </c>
      <c r="AG678" s="211">
        <v>597.46</v>
      </c>
      <c r="AH678" s="214">
        <f>8917.04*AG678/I678</f>
        <v>1068.9355373996791</v>
      </c>
      <c r="AI678" s="211">
        <v>0</v>
      </c>
      <c r="AJ678" s="211">
        <v>0</v>
      </c>
      <c r="AK678" s="211">
        <v>0</v>
      </c>
      <c r="AL678" s="214">
        <v>0</v>
      </c>
      <c r="AM678" s="211">
        <v>0</v>
      </c>
      <c r="AN678" s="211">
        <v>0</v>
      </c>
      <c r="AO678" s="214">
        <v>0</v>
      </c>
      <c r="AP678" s="211">
        <v>0</v>
      </c>
      <c r="AQ678" s="211">
        <v>0</v>
      </c>
      <c r="AR678" s="211">
        <v>0</v>
      </c>
      <c r="AS678" s="211"/>
    </row>
    <row r="679" spans="1:45" s="148" customFormat="1" ht="36" customHeight="1" x14ac:dyDescent="0.25">
      <c r="A679" s="148">
        <v>1</v>
      </c>
      <c r="B679" s="143">
        <f>SUBTOTAL(103,$A$552:A679)</f>
        <v>126</v>
      </c>
      <c r="C679" s="144" t="s">
        <v>404</v>
      </c>
      <c r="D679" s="145">
        <v>1961</v>
      </c>
      <c r="E679" s="145"/>
      <c r="F679" s="146" t="s">
        <v>264</v>
      </c>
      <c r="G679" s="145">
        <v>4</v>
      </c>
      <c r="H679" s="145" t="s">
        <v>304</v>
      </c>
      <c r="I679" s="149">
        <v>2700.93</v>
      </c>
      <c r="J679" s="149">
        <v>2461.3000000000002</v>
      </c>
      <c r="K679" s="149">
        <v>2280.6999999999998</v>
      </c>
      <c r="L679" s="165">
        <v>87</v>
      </c>
      <c r="M679" s="145" t="s">
        <v>262</v>
      </c>
      <c r="N679" s="145" t="s">
        <v>266</v>
      </c>
      <c r="O679" s="147" t="s">
        <v>317</v>
      </c>
      <c r="P679" s="142">
        <v>105750.06</v>
      </c>
      <c r="Q679" s="142">
        <v>0</v>
      </c>
      <c r="R679" s="142">
        <v>0</v>
      </c>
      <c r="S679" s="142">
        <f t="shared" si="272"/>
        <v>105750.06</v>
      </c>
      <c r="T679" s="142">
        <f t="shared" si="269"/>
        <v>39.153202785707144</v>
      </c>
      <c r="U679" s="221">
        <f>T679</f>
        <v>39.153202785707144</v>
      </c>
      <c r="V679" s="213">
        <f>T679</f>
        <v>39.153202785707144</v>
      </c>
      <c r="W679" s="213">
        <f t="shared" si="274"/>
        <v>0</v>
      </c>
      <c r="X679" s="148" t="b">
        <f t="shared" si="275"/>
        <v>1</v>
      </c>
      <c r="Y679" s="211">
        <v>0</v>
      </c>
      <c r="Z679" s="211">
        <v>0</v>
      </c>
      <c r="AA679" s="211">
        <v>0</v>
      </c>
      <c r="AB679" s="211">
        <v>0</v>
      </c>
      <c r="AC679" s="211">
        <v>0</v>
      </c>
      <c r="AD679" s="211">
        <v>0</v>
      </c>
      <c r="AE679" s="211">
        <v>0</v>
      </c>
      <c r="AF679" s="214">
        <v>0</v>
      </c>
      <c r="AG679" s="211">
        <v>0</v>
      </c>
      <c r="AH679" s="211">
        <v>0</v>
      </c>
      <c r="AI679" s="211">
        <v>0</v>
      </c>
      <c r="AJ679" s="211">
        <v>0</v>
      </c>
      <c r="AK679" s="211">
        <v>0</v>
      </c>
      <c r="AL679" s="214">
        <v>0</v>
      </c>
      <c r="AM679" s="211">
        <v>0</v>
      </c>
      <c r="AN679" s="211">
        <v>0</v>
      </c>
      <c r="AO679" s="214">
        <v>0</v>
      </c>
      <c r="AP679" s="211">
        <v>0</v>
      </c>
      <c r="AQ679" s="211">
        <v>0</v>
      </c>
      <c r="AR679" s="211">
        <v>0</v>
      </c>
      <c r="AS679" s="211"/>
    </row>
    <row r="680" spans="1:45" s="148" customFormat="1" ht="36" customHeight="1" x14ac:dyDescent="0.25">
      <c r="A680" s="148">
        <v>1</v>
      </c>
      <c r="B680" s="143">
        <f>SUBTOTAL(103,$A$552:A680)</f>
        <v>127</v>
      </c>
      <c r="C680" s="144" t="s">
        <v>406</v>
      </c>
      <c r="D680" s="145">
        <v>1958</v>
      </c>
      <c r="E680" s="145"/>
      <c r="F680" s="146" t="s">
        <v>264</v>
      </c>
      <c r="G680" s="145">
        <v>2</v>
      </c>
      <c r="H680" s="145" t="s">
        <v>299</v>
      </c>
      <c r="I680" s="149">
        <v>653.29999999999995</v>
      </c>
      <c r="J680" s="149">
        <v>605.6</v>
      </c>
      <c r="K680" s="149">
        <v>605.6</v>
      </c>
      <c r="L680" s="165">
        <v>30</v>
      </c>
      <c r="M680" s="145" t="s">
        <v>262</v>
      </c>
      <c r="N680" s="145" t="s">
        <v>266</v>
      </c>
      <c r="O680" s="147" t="s">
        <v>321</v>
      </c>
      <c r="P680" s="142">
        <v>2963667.8699999996</v>
      </c>
      <c r="Q680" s="142">
        <v>0</v>
      </c>
      <c r="R680" s="142">
        <v>0</v>
      </c>
      <c r="S680" s="142">
        <f t="shared" si="272"/>
        <v>2963667.8699999996</v>
      </c>
      <c r="T680" s="142">
        <f t="shared" si="269"/>
        <v>4536.4577835603859</v>
      </c>
      <c r="U680" s="142">
        <v>7693.3867993264967</v>
      </c>
      <c r="V680" s="213">
        <f t="shared" si="273"/>
        <v>7693.3867993264967</v>
      </c>
      <c r="W680" s="213">
        <f t="shared" si="274"/>
        <v>3156.9290157661108</v>
      </c>
      <c r="X680" s="148" t="b">
        <f t="shared" si="275"/>
        <v>1</v>
      </c>
      <c r="Y680" s="211">
        <v>0</v>
      </c>
      <c r="Z680" s="211">
        <v>0</v>
      </c>
      <c r="AA680" s="211">
        <v>0</v>
      </c>
      <c r="AB680" s="211">
        <v>0</v>
      </c>
      <c r="AC680" s="211">
        <v>0</v>
      </c>
      <c r="AD680" s="211">
        <v>0</v>
      </c>
      <c r="AE680" s="211">
        <v>0</v>
      </c>
      <c r="AF680" s="214">
        <v>0</v>
      </c>
      <c r="AG680" s="211">
        <v>563.65</v>
      </c>
      <c r="AH680" s="214">
        <f t="shared" ref="AH680:AH690" si="276">8917.04*AG680/I680</f>
        <v>7693.3867993264967</v>
      </c>
      <c r="AI680" s="211">
        <v>0</v>
      </c>
      <c r="AJ680" s="211">
        <v>0</v>
      </c>
      <c r="AK680" s="211">
        <v>0</v>
      </c>
      <c r="AL680" s="214">
        <v>0</v>
      </c>
      <c r="AM680" s="211">
        <v>0</v>
      </c>
      <c r="AN680" s="211">
        <v>0</v>
      </c>
      <c r="AO680" s="214">
        <v>0</v>
      </c>
      <c r="AP680" s="211">
        <v>0</v>
      </c>
      <c r="AQ680" s="211">
        <v>0</v>
      </c>
      <c r="AR680" s="211">
        <v>0</v>
      </c>
      <c r="AS680" s="211"/>
    </row>
    <row r="681" spans="1:45" s="148" customFormat="1" ht="36" customHeight="1" x14ac:dyDescent="0.25">
      <c r="A681" s="148">
        <v>1</v>
      </c>
      <c r="B681" s="143">
        <f>SUBTOTAL(103,$A$552:A681)</f>
        <v>128</v>
      </c>
      <c r="C681" s="144" t="s">
        <v>407</v>
      </c>
      <c r="D681" s="145">
        <v>1961</v>
      </c>
      <c r="E681" s="145"/>
      <c r="F681" s="146" t="s">
        <v>264</v>
      </c>
      <c r="G681" s="145">
        <v>2</v>
      </c>
      <c r="H681" s="145" t="s">
        <v>300</v>
      </c>
      <c r="I681" s="149">
        <v>291.64999999999998</v>
      </c>
      <c r="J681" s="149">
        <v>275.13</v>
      </c>
      <c r="K681" s="149">
        <v>275.13</v>
      </c>
      <c r="L681" s="165">
        <v>17</v>
      </c>
      <c r="M681" s="145" t="s">
        <v>262</v>
      </c>
      <c r="N681" s="145" t="s">
        <v>263</v>
      </c>
      <c r="O681" s="147" t="s">
        <v>265</v>
      </c>
      <c r="P681" s="142">
        <v>1476366.8</v>
      </c>
      <c r="Q681" s="142">
        <v>0</v>
      </c>
      <c r="R681" s="142">
        <v>0</v>
      </c>
      <c r="S681" s="142">
        <f t="shared" si="272"/>
        <v>1476366.8</v>
      </c>
      <c r="T681" s="142">
        <f t="shared" si="269"/>
        <v>5062.1182924738559</v>
      </c>
      <c r="U681" s="142">
        <v>8103.4537342705316</v>
      </c>
      <c r="V681" s="213">
        <f t="shared" si="273"/>
        <v>8103.4537342705316</v>
      </c>
      <c r="W681" s="213">
        <f t="shared" si="274"/>
        <v>3041.3354417966757</v>
      </c>
      <c r="X681" s="148" t="b">
        <f t="shared" si="275"/>
        <v>1</v>
      </c>
      <c r="Y681" s="211">
        <v>0</v>
      </c>
      <c r="Z681" s="211">
        <v>0</v>
      </c>
      <c r="AA681" s="211">
        <v>0</v>
      </c>
      <c r="AB681" s="211">
        <v>0</v>
      </c>
      <c r="AC681" s="211">
        <v>0</v>
      </c>
      <c r="AD681" s="211">
        <v>0</v>
      </c>
      <c r="AE681" s="211">
        <v>0</v>
      </c>
      <c r="AF681" s="214">
        <v>0</v>
      </c>
      <c r="AG681" s="211">
        <v>265.04000000000002</v>
      </c>
      <c r="AH681" s="214">
        <f t="shared" si="276"/>
        <v>8103.4537342705316</v>
      </c>
      <c r="AI681" s="211">
        <v>0</v>
      </c>
      <c r="AJ681" s="211">
        <v>0</v>
      </c>
      <c r="AK681" s="211">
        <v>0</v>
      </c>
      <c r="AL681" s="214">
        <v>0</v>
      </c>
      <c r="AM681" s="211">
        <v>0</v>
      </c>
      <c r="AN681" s="211">
        <v>0</v>
      </c>
      <c r="AO681" s="214">
        <v>0</v>
      </c>
      <c r="AP681" s="211">
        <v>0</v>
      </c>
      <c r="AQ681" s="211">
        <v>0</v>
      </c>
      <c r="AR681" s="211">
        <v>0</v>
      </c>
      <c r="AS681" s="211"/>
    </row>
    <row r="682" spans="1:45" s="148" customFormat="1" ht="36" customHeight="1" x14ac:dyDescent="0.25">
      <c r="A682" s="148">
        <v>1</v>
      </c>
      <c r="B682" s="143">
        <f>SUBTOTAL(103,$A$552:A682)</f>
        <v>129</v>
      </c>
      <c r="C682" s="144" t="s">
        <v>409</v>
      </c>
      <c r="D682" s="145">
        <v>1941</v>
      </c>
      <c r="E682" s="145"/>
      <c r="F682" s="146" t="s">
        <v>320</v>
      </c>
      <c r="G682" s="145">
        <v>2</v>
      </c>
      <c r="H682" s="145" t="s">
        <v>299</v>
      </c>
      <c r="I682" s="149">
        <v>613.70000000000005</v>
      </c>
      <c r="J682" s="149">
        <v>345.1</v>
      </c>
      <c r="K682" s="149">
        <v>345.1</v>
      </c>
      <c r="L682" s="165">
        <v>22</v>
      </c>
      <c r="M682" s="145" t="s">
        <v>262</v>
      </c>
      <c r="N682" s="145" t="s">
        <v>266</v>
      </c>
      <c r="O682" s="147" t="s">
        <v>321</v>
      </c>
      <c r="P682" s="142">
        <v>2629575.83</v>
      </c>
      <c r="Q682" s="142">
        <v>0</v>
      </c>
      <c r="R682" s="142">
        <v>0</v>
      </c>
      <c r="S682" s="142">
        <f t="shared" si="272"/>
        <v>2629575.83</v>
      </c>
      <c r="T682" s="142">
        <f t="shared" si="269"/>
        <v>4284.7903372983537</v>
      </c>
      <c r="U682" s="142">
        <v>6702.6732149258596</v>
      </c>
      <c r="V682" s="213">
        <f t="shared" si="273"/>
        <v>6702.6732149258596</v>
      </c>
      <c r="W682" s="213">
        <f t="shared" si="274"/>
        <v>2417.8828776275059</v>
      </c>
      <c r="X682" s="148" t="b">
        <f t="shared" si="275"/>
        <v>1</v>
      </c>
      <c r="Y682" s="211">
        <v>0</v>
      </c>
      <c r="Z682" s="211">
        <v>0</v>
      </c>
      <c r="AA682" s="211">
        <v>0</v>
      </c>
      <c r="AB682" s="211">
        <v>0</v>
      </c>
      <c r="AC682" s="211">
        <v>0</v>
      </c>
      <c r="AD682" s="211">
        <v>0</v>
      </c>
      <c r="AE682" s="211">
        <v>0</v>
      </c>
      <c r="AF682" s="214">
        <v>0</v>
      </c>
      <c r="AG682" s="211">
        <v>461.3</v>
      </c>
      <c r="AH682" s="214">
        <f t="shared" si="276"/>
        <v>6702.6732149258596</v>
      </c>
      <c r="AI682" s="211">
        <v>0</v>
      </c>
      <c r="AJ682" s="211">
        <v>0</v>
      </c>
      <c r="AK682" s="211">
        <v>0</v>
      </c>
      <c r="AL682" s="214">
        <v>0</v>
      </c>
      <c r="AM682" s="211">
        <v>0</v>
      </c>
      <c r="AN682" s="211">
        <v>0</v>
      </c>
      <c r="AO682" s="214">
        <v>0</v>
      </c>
      <c r="AP682" s="211">
        <v>0</v>
      </c>
      <c r="AQ682" s="211">
        <v>0</v>
      </c>
      <c r="AR682" s="211">
        <v>0</v>
      </c>
      <c r="AS682" s="211"/>
    </row>
    <row r="683" spans="1:45" s="148" customFormat="1" ht="36" customHeight="1" x14ac:dyDescent="0.25">
      <c r="A683" s="148">
        <v>1</v>
      </c>
      <c r="B683" s="143">
        <f>SUBTOTAL(103,$A$552:A683)</f>
        <v>130</v>
      </c>
      <c r="C683" s="144" t="s">
        <v>410</v>
      </c>
      <c r="D683" s="145">
        <v>1954</v>
      </c>
      <c r="E683" s="145"/>
      <c r="F683" s="146" t="s">
        <v>320</v>
      </c>
      <c r="G683" s="145">
        <v>2</v>
      </c>
      <c r="H683" s="145" t="s">
        <v>299</v>
      </c>
      <c r="I683" s="149">
        <v>441</v>
      </c>
      <c r="J683" s="149">
        <v>399.8</v>
      </c>
      <c r="K683" s="149">
        <v>399.8</v>
      </c>
      <c r="L683" s="165">
        <v>27</v>
      </c>
      <c r="M683" s="145" t="s">
        <v>262</v>
      </c>
      <c r="N683" s="145" t="s">
        <v>266</v>
      </c>
      <c r="O683" s="147" t="s">
        <v>321</v>
      </c>
      <c r="P683" s="142">
        <v>2063308.78</v>
      </c>
      <c r="Q683" s="142">
        <v>0</v>
      </c>
      <c r="R683" s="142">
        <v>0</v>
      </c>
      <c r="S683" s="142">
        <f t="shared" si="272"/>
        <v>2063308.78</v>
      </c>
      <c r="T683" s="142">
        <f t="shared" si="269"/>
        <v>4678.7047165532877</v>
      </c>
      <c r="U683" s="142">
        <v>7676.338017233561</v>
      </c>
      <c r="V683" s="213">
        <f t="shared" si="273"/>
        <v>7676.338017233561</v>
      </c>
      <c r="W683" s="213">
        <f t="shared" si="274"/>
        <v>2997.6333006802734</v>
      </c>
      <c r="X683" s="148" t="b">
        <f t="shared" si="275"/>
        <v>1</v>
      </c>
      <c r="Y683" s="211">
        <v>0</v>
      </c>
      <c r="Z683" s="211">
        <v>0</v>
      </c>
      <c r="AA683" s="211">
        <v>0</v>
      </c>
      <c r="AB683" s="211">
        <v>0</v>
      </c>
      <c r="AC683" s="211">
        <v>0</v>
      </c>
      <c r="AD683" s="211">
        <v>0</v>
      </c>
      <c r="AE683" s="211">
        <v>0</v>
      </c>
      <c r="AF683" s="214">
        <v>0</v>
      </c>
      <c r="AG683" s="211">
        <v>379.64</v>
      </c>
      <c r="AH683" s="214">
        <f t="shared" si="276"/>
        <v>7676.338017233561</v>
      </c>
      <c r="AI683" s="211">
        <v>0</v>
      </c>
      <c r="AJ683" s="211">
        <v>0</v>
      </c>
      <c r="AK683" s="211">
        <v>0</v>
      </c>
      <c r="AL683" s="214">
        <v>0</v>
      </c>
      <c r="AM683" s="211">
        <v>0</v>
      </c>
      <c r="AN683" s="211">
        <v>0</v>
      </c>
      <c r="AO683" s="214">
        <v>0</v>
      </c>
      <c r="AP683" s="211">
        <v>0</v>
      </c>
      <c r="AQ683" s="211">
        <v>0</v>
      </c>
      <c r="AR683" s="211">
        <v>0</v>
      </c>
      <c r="AS683" s="211"/>
    </row>
    <row r="684" spans="1:45" s="148" customFormat="1" ht="36" customHeight="1" x14ac:dyDescent="0.25">
      <c r="A684" s="148">
        <v>1</v>
      </c>
      <c r="B684" s="143">
        <f>SUBTOTAL(103,$A$552:A684)</f>
        <v>131</v>
      </c>
      <c r="C684" s="144" t="s">
        <v>411</v>
      </c>
      <c r="D684" s="145">
        <v>1987</v>
      </c>
      <c r="E684" s="145"/>
      <c r="F684" s="146" t="s">
        <v>264</v>
      </c>
      <c r="G684" s="145">
        <v>5</v>
      </c>
      <c r="H684" s="145" t="s">
        <v>304</v>
      </c>
      <c r="I684" s="149">
        <v>4250.6000000000004</v>
      </c>
      <c r="J684" s="149">
        <v>2613.6</v>
      </c>
      <c r="K684" s="149">
        <v>2613.6</v>
      </c>
      <c r="L684" s="165">
        <v>107</v>
      </c>
      <c r="M684" s="145" t="s">
        <v>262</v>
      </c>
      <c r="N684" s="145" t="s">
        <v>266</v>
      </c>
      <c r="O684" s="147" t="s">
        <v>322</v>
      </c>
      <c r="P684" s="142">
        <v>2866181.7800000003</v>
      </c>
      <c r="Q684" s="142">
        <v>0</v>
      </c>
      <c r="R684" s="142">
        <v>0</v>
      </c>
      <c r="S684" s="142">
        <f t="shared" si="272"/>
        <v>2866181.7800000003</v>
      </c>
      <c r="T684" s="142">
        <f t="shared" si="269"/>
        <v>674.30051757398951</v>
      </c>
      <c r="U684" s="142">
        <v>1447.2096208535265</v>
      </c>
      <c r="V684" s="213">
        <f t="shared" si="273"/>
        <v>1447.2096208535265</v>
      </c>
      <c r="W684" s="213">
        <f t="shared" si="274"/>
        <v>772.90910327953702</v>
      </c>
      <c r="X684" s="148" t="b">
        <f t="shared" si="275"/>
        <v>1</v>
      </c>
      <c r="Y684" s="211">
        <v>0</v>
      </c>
      <c r="Z684" s="211">
        <v>0</v>
      </c>
      <c r="AA684" s="211">
        <v>0</v>
      </c>
      <c r="AB684" s="211">
        <v>0</v>
      </c>
      <c r="AC684" s="211">
        <v>0</v>
      </c>
      <c r="AD684" s="211">
        <v>0</v>
      </c>
      <c r="AE684" s="211">
        <v>0</v>
      </c>
      <c r="AF684" s="214">
        <v>0</v>
      </c>
      <c r="AG684" s="211">
        <v>689.86</v>
      </c>
      <c r="AH684" s="214">
        <f t="shared" si="276"/>
        <v>1447.2096208535265</v>
      </c>
      <c r="AI684" s="211">
        <v>0</v>
      </c>
      <c r="AJ684" s="211">
        <v>0</v>
      </c>
      <c r="AK684" s="211">
        <v>0</v>
      </c>
      <c r="AL684" s="214">
        <v>0</v>
      </c>
      <c r="AM684" s="211">
        <v>0</v>
      </c>
      <c r="AN684" s="211">
        <v>0</v>
      </c>
      <c r="AO684" s="214">
        <v>0</v>
      </c>
      <c r="AP684" s="211">
        <v>0</v>
      </c>
      <c r="AQ684" s="211">
        <v>0</v>
      </c>
      <c r="AR684" s="211">
        <v>0</v>
      </c>
      <c r="AS684" s="211"/>
    </row>
    <row r="685" spans="1:45" s="148" customFormat="1" ht="36" customHeight="1" x14ac:dyDescent="0.25">
      <c r="A685" s="148">
        <v>1</v>
      </c>
      <c r="B685" s="143">
        <f>SUBTOTAL(103,$A$552:A685)</f>
        <v>132</v>
      </c>
      <c r="C685" s="144" t="s">
        <v>413</v>
      </c>
      <c r="D685" s="145">
        <v>1964</v>
      </c>
      <c r="E685" s="145"/>
      <c r="F685" s="146" t="s">
        <v>264</v>
      </c>
      <c r="G685" s="145">
        <v>3</v>
      </c>
      <c r="H685" s="145" t="s">
        <v>299</v>
      </c>
      <c r="I685" s="149">
        <v>1192.79</v>
      </c>
      <c r="J685" s="149">
        <v>1192.79</v>
      </c>
      <c r="K685" s="149">
        <v>1192.79</v>
      </c>
      <c r="L685" s="165">
        <v>56</v>
      </c>
      <c r="M685" s="145" t="s">
        <v>262</v>
      </c>
      <c r="N685" s="145" t="s">
        <v>266</v>
      </c>
      <c r="O685" s="147" t="s">
        <v>318</v>
      </c>
      <c r="P685" s="142">
        <v>2350874.31</v>
      </c>
      <c r="Q685" s="142">
        <v>0</v>
      </c>
      <c r="R685" s="142">
        <v>0</v>
      </c>
      <c r="S685" s="142">
        <f t="shared" si="272"/>
        <v>2350874.31</v>
      </c>
      <c r="T685" s="142">
        <f t="shared" si="269"/>
        <v>1970.9037718290731</v>
      </c>
      <c r="U685" s="142">
        <f>V685</f>
        <v>4335.9545267817475</v>
      </c>
      <c r="V685" s="213">
        <f t="shared" si="273"/>
        <v>4335.9545267817475</v>
      </c>
      <c r="W685" s="213">
        <f t="shared" si="274"/>
        <v>2365.0507549526747</v>
      </c>
      <c r="X685" s="148" t="b">
        <f t="shared" si="275"/>
        <v>1</v>
      </c>
      <c r="Y685" s="211">
        <v>0</v>
      </c>
      <c r="Z685" s="211">
        <v>0</v>
      </c>
      <c r="AA685" s="211">
        <v>0</v>
      </c>
      <c r="AB685" s="211">
        <v>0</v>
      </c>
      <c r="AC685" s="211">
        <v>0</v>
      </c>
      <c r="AD685" s="211">
        <v>0</v>
      </c>
      <c r="AE685" s="211">
        <v>0</v>
      </c>
      <c r="AF685" s="214">
        <v>0</v>
      </c>
      <c r="AG685" s="211">
        <v>580</v>
      </c>
      <c r="AH685" s="214">
        <f t="shared" si="276"/>
        <v>4335.9545267817475</v>
      </c>
      <c r="AI685" s="211">
        <v>0</v>
      </c>
      <c r="AJ685" s="211">
        <v>0</v>
      </c>
      <c r="AK685" s="211">
        <v>0</v>
      </c>
      <c r="AL685" s="214">
        <v>0</v>
      </c>
      <c r="AM685" s="211">
        <v>0</v>
      </c>
      <c r="AN685" s="211">
        <v>0</v>
      </c>
      <c r="AO685" s="214">
        <v>0</v>
      </c>
      <c r="AP685" s="211">
        <v>0</v>
      </c>
      <c r="AQ685" s="211">
        <v>0</v>
      </c>
      <c r="AR685" s="211">
        <v>0</v>
      </c>
      <c r="AS685" s="211"/>
    </row>
    <row r="686" spans="1:45" s="148" customFormat="1" ht="36" customHeight="1" x14ac:dyDescent="0.25">
      <c r="A686" s="148">
        <v>1</v>
      </c>
      <c r="B686" s="143">
        <f>SUBTOTAL(103,$A$552:A686)</f>
        <v>133</v>
      </c>
      <c r="C686" s="144" t="s">
        <v>414</v>
      </c>
      <c r="D686" s="145">
        <v>1941</v>
      </c>
      <c r="E686" s="145"/>
      <c r="F686" s="146" t="s">
        <v>264</v>
      </c>
      <c r="G686" s="145">
        <v>2</v>
      </c>
      <c r="H686" s="145" t="s">
        <v>299</v>
      </c>
      <c r="I686" s="149">
        <v>858.3</v>
      </c>
      <c r="J686" s="149">
        <v>655.4</v>
      </c>
      <c r="K686" s="149">
        <v>655.4</v>
      </c>
      <c r="L686" s="165">
        <v>31</v>
      </c>
      <c r="M686" s="145" t="s">
        <v>262</v>
      </c>
      <c r="N686" s="145" t="s">
        <v>266</v>
      </c>
      <c r="O686" s="147" t="s">
        <v>321</v>
      </c>
      <c r="P686" s="142">
        <v>3255890.12</v>
      </c>
      <c r="Q686" s="142">
        <v>0</v>
      </c>
      <c r="R686" s="142">
        <v>0</v>
      </c>
      <c r="S686" s="142">
        <f t="shared" si="272"/>
        <v>3255890.12</v>
      </c>
      <c r="T686" s="142">
        <f t="shared" si="269"/>
        <v>3793.4173598974721</v>
      </c>
      <c r="U686" s="142">
        <v>5869.8911802400107</v>
      </c>
      <c r="V686" s="213">
        <f t="shared" si="273"/>
        <v>5869.8911802400107</v>
      </c>
      <c r="W686" s="213">
        <f t="shared" si="274"/>
        <v>2076.4738203425386</v>
      </c>
      <c r="X686" s="148" t="b">
        <f t="shared" si="275"/>
        <v>1</v>
      </c>
      <c r="Y686" s="211">
        <v>0</v>
      </c>
      <c r="Z686" s="211">
        <v>0</v>
      </c>
      <c r="AA686" s="211">
        <v>0</v>
      </c>
      <c r="AB686" s="211">
        <v>0</v>
      </c>
      <c r="AC686" s="211">
        <v>0</v>
      </c>
      <c r="AD686" s="211">
        <v>0</v>
      </c>
      <c r="AE686" s="211">
        <v>0</v>
      </c>
      <c r="AF686" s="214">
        <v>0</v>
      </c>
      <c r="AG686" s="211">
        <v>565</v>
      </c>
      <c r="AH686" s="214">
        <f t="shared" si="276"/>
        <v>5869.8911802400107</v>
      </c>
      <c r="AI686" s="211">
        <v>0</v>
      </c>
      <c r="AJ686" s="211">
        <v>0</v>
      </c>
      <c r="AK686" s="211">
        <v>0</v>
      </c>
      <c r="AL686" s="214">
        <v>0</v>
      </c>
      <c r="AM686" s="211">
        <v>0</v>
      </c>
      <c r="AN686" s="211">
        <v>0</v>
      </c>
      <c r="AO686" s="214">
        <v>0</v>
      </c>
      <c r="AP686" s="211">
        <v>0</v>
      </c>
      <c r="AQ686" s="211">
        <v>0</v>
      </c>
      <c r="AR686" s="211">
        <v>0</v>
      </c>
      <c r="AS686" s="211"/>
    </row>
    <row r="687" spans="1:45" s="148" customFormat="1" ht="36" customHeight="1" x14ac:dyDescent="0.25">
      <c r="A687" s="148">
        <v>1</v>
      </c>
      <c r="B687" s="143">
        <f>SUBTOTAL(103,$A$552:A687)</f>
        <v>134</v>
      </c>
      <c r="C687" s="144" t="s">
        <v>415</v>
      </c>
      <c r="D687" s="145">
        <v>1962</v>
      </c>
      <c r="E687" s="145"/>
      <c r="F687" s="146" t="s">
        <v>320</v>
      </c>
      <c r="G687" s="145">
        <v>2</v>
      </c>
      <c r="H687" s="145" t="s">
        <v>299</v>
      </c>
      <c r="I687" s="149">
        <v>590.99</v>
      </c>
      <c r="J687" s="149">
        <v>550.29</v>
      </c>
      <c r="K687" s="149">
        <v>550.29</v>
      </c>
      <c r="L687" s="165">
        <v>18</v>
      </c>
      <c r="M687" s="145" t="s">
        <v>262</v>
      </c>
      <c r="N687" s="145" t="s">
        <v>266</v>
      </c>
      <c r="O687" s="147" t="s">
        <v>324</v>
      </c>
      <c r="P687" s="142">
        <v>2533670.4300000002</v>
      </c>
      <c r="Q687" s="142">
        <v>0</v>
      </c>
      <c r="R687" s="142">
        <v>0</v>
      </c>
      <c r="S687" s="142">
        <f t="shared" si="272"/>
        <v>2533670.4300000002</v>
      </c>
      <c r="T687" s="142">
        <f t="shared" si="269"/>
        <v>4287.1629469195759</v>
      </c>
      <c r="U687" s="142">
        <v>7271.659854819879</v>
      </c>
      <c r="V687" s="213">
        <f t="shared" si="273"/>
        <v>7271.659854819879</v>
      </c>
      <c r="W687" s="213">
        <f t="shared" si="274"/>
        <v>2984.4969079003031</v>
      </c>
      <c r="X687" s="148" t="b">
        <f t="shared" si="275"/>
        <v>1</v>
      </c>
      <c r="Y687" s="211">
        <v>0</v>
      </c>
      <c r="Z687" s="211">
        <v>0</v>
      </c>
      <c r="AA687" s="211">
        <v>0</v>
      </c>
      <c r="AB687" s="211">
        <v>0</v>
      </c>
      <c r="AC687" s="211">
        <v>0</v>
      </c>
      <c r="AD687" s="211">
        <v>0</v>
      </c>
      <c r="AE687" s="211">
        <v>0</v>
      </c>
      <c r="AF687" s="214">
        <v>0</v>
      </c>
      <c r="AG687" s="211">
        <v>481.94</v>
      </c>
      <c r="AH687" s="214">
        <f t="shared" si="276"/>
        <v>7271.659854819879</v>
      </c>
      <c r="AI687" s="211">
        <v>0</v>
      </c>
      <c r="AJ687" s="211">
        <v>0</v>
      </c>
      <c r="AK687" s="211">
        <v>0</v>
      </c>
      <c r="AL687" s="214">
        <v>0</v>
      </c>
      <c r="AM687" s="211">
        <v>0</v>
      </c>
      <c r="AN687" s="211">
        <v>0</v>
      </c>
      <c r="AO687" s="214">
        <v>0</v>
      </c>
      <c r="AP687" s="211">
        <v>0</v>
      </c>
      <c r="AQ687" s="211">
        <v>0</v>
      </c>
      <c r="AR687" s="211">
        <v>0</v>
      </c>
      <c r="AS687" s="211"/>
    </row>
    <row r="688" spans="1:45" s="148" customFormat="1" ht="36" customHeight="1" x14ac:dyDescent="0.25">
      <c r="A688" s="148">
        <v>1</v>
      </c>
      <c r="B688" s="143">
        <f>SUBTOTAL(103,$A$552:A688)</f>
        <v>135</v>
      </c>
      <c r="C688" s="144" t="s">
        <v>1582</v>
      </c>
      <c r="D688" s="145">
        <v>1960</v>
      </c>
      <c r="E688" s="145"/>
      <c r="F688" s="146" t="s">
        <v>1308</v>
      </c>
      <c r="G688" s="145">
        <v>4</v>
      </c>
      <c r="H688" s="145" t="s">
        <v>304</v>
      </c>
      <c r="I688" s="149">
        <v>2241.9</v>
      </c>
      <c r="J688" s="149">
        <v>2091.3000000000002</v>
      </c>
      <c r="K688" s="149">
        <v>1908.9</v>
      </c>
      <c r="L688" s="165">
        <v>87</v>
      </c>
      <c r="M688" s="145" t="s">
        <v>262</v>
      </c>
      <c r="N688" s="145" t="s">
        <v>293</v>
      </c>
      <c r="O688" s="147" t="s">
        <v>2649</v>
      </c>
      <c r="P688" s="142">
        <v>7428184.7300000004</v>
      </c>
      <c r="Q688" s="142">
        <v>0</v>
      </c>
      <c r="R688" s="142">
        <v>0</v>
      </c>
      <c r="S688" s="142">
        <f t="shared" si="272"/>
        <v>7428184.7300000004</v>
      </c>
      <c r="T688" s="142">
        <f t="shared" si="269"/>
        <v>3313.3434720549535</v>
      </c>
      <c r="U688" s="142">
        <f>V688</f>
        <v>3508.1088719389809</v>
      </c>
      <c r="V688" s="213">
        <f t="shared" si="273"/>
        <v>3508.1088719389809</v>
      </c>
      <c r="W688" s="213">
        <f t="shared" si="274"/>
        <v>194.76539988402737</v>
      </c>
      <c r="X688" s="148" t="b">
        <f t="shared" si="275"/>
        <v>1</v>
      </c>
      <c r="Y688" s="211">
        <v>0</v>
      </c>
      <c r="Z688" s="211">
        <v>0</v>
      </c>
      <c r="AA688" s="211">
        <v>0</v>
      </c>
      <c r="AB688" s="211">
        <v>0</v>
      </c>
      <c r="AC688" s="211">
        <v>0</v>
      </c>
      <c r="AD688" s="211">
        <v>0</v>
      </c>
      <c r="AE688" s="211">
        <v>0</v>
      </c>
      <c r="AF688" s="214">
        <v>0</v>
      </c>
      <c r="AG688" s="211">
        <v>882</v>
      </c>
      <c r="AH688" s="214">
        <f t="shared" si="276"/>
        <v>3508.1088719389809</v>
      </c>
      <c r="AI688" s="211">
        <v>0</v>
      </c>
      <c r="AJ688" s="211">
        <v>0</v>
      </c>
      <c r="AK688" s="211">
        <v>0</v>
      </c>
      <c r="AL688" s="214">
        <v>0</v>
      </c>
      <c r="AM688" s="211">
        <v>0</v>
      </c>
      <c r="AN688" s="211">
        <v>0</v>
      </c>
      <c r="AO688" s="214">
        <v>0</v>
      </c>
      <c r="AP688" s="211">
        <v>0</v>
      </c>
      <c r="AQ688" s="211">
        <v>0</v>
      </c>
      <c r="AR688" s="211">
        <v>0</v>
      </c>
      <c r="AS688" s="211"/>
    </row>
    <row r="689" spans="1:45" s="148" customFormat="1" ht="36" customHeight="1" x14ac:dyDescent="0.25">
      <c r="A689" s="148">
        <v>1</v>
      </c>
      <c r="B689" s="143">
        <f>SUBTOTAL(103,$A$552:A689)</f>
        <v>136</v>
      </c>
      <c r="C689" s="144" t="s">
        <v>1611</v>
      </c>
      <c r="D689" s="145">
        <v>1959</v>
      </c>
      <c r="E689" s="145"/>
      <c r="F689" s="146" t="s">
        <v>1308</v>
      </c>
      <c r="G689" s="145">
        <v>3</v>
      </c>
      <c r="H689" s="145" t="s">
        <v>299</v>
      </c>
      <c r="I689" s="149">
        <v>1638.8</v>
      </c>
      <c r="J689" s="149">
        <v>1086.7</v>
      </c>
      <c r="K689" s="149">
        <v>1052.4000000000001</v>
      </c>
      <c r="L689" s="165">
        <v>92</v>
      </c>
      <c r="M689" s="145" t="s">
        <v>262</v>
      </c>
      <c r="N689" s="145" t="s">
        <v>266</v>
      </c>
      <c r="O689" s="147" t="s">
        <v>322</v>
      </c>
      <c r="P689" s="142">
        <v>2594436.9500000002</v>
      </c>
      <c r="Q689" s="142">
        <v>0</v>
      </c>
      <c r="R689" s="142">
        <v>0</v>
      </c>
      <c r="S689" s="142">
        <f t="shared" si="272"/>
        <v>2594436.9500000002</v>
      </c>
      <c r="T689" s="142">
        <f t="shared" si="269"/>
        <v>1583.132139370271</v>
      </c>
      <c r="U689" s="142">
        <v>2611.7764217720287</v>
      </c>
      <c r="V689" s="213">
        <f t="shared" si="273"/>
        <v>2611.7764217720287</v>
      </c>
      <c r="W689" s="213">
        <f t="shared" si="274"/>
        <v>1028.6442824017577</v>
      </c>
      <c r="X689" s="148" t="b">
        <f t="shared" si="275"/>
        <v>1</v>
      </c>
      <c r="Y689" s="211">
        <v>0</v>
      </c>
      <c r="Z689" s="211">
        <v>0</v>
      </c>
      <c r="AA689" s="211">
        <v>0</v>
      </c>
      <c r="AB689" s="211">
        <v>0</v>
      </c>
      <c r="AC689" s="211">
        <v>0</v>
      </c>
      <c r="AD689" s="211">
        <v>0</v>
      </c>
      <c r="AE689" s="211">
        <v>0</v>
      </c>
      <c r="AF689" s="214">
        <v>0</v>
      </c>
      <c r="AG689" s="211">
        <v>480</v>
      </c>
      <c r="AH689" s="214">
        <f t="shared" si="276"/>
        <v>2611.7764217720287</v>
      </c>
      <c r="AI689" s="211">
        <v>0</v>
      </c>
      <c r="AJ689" s="211">
        <v>0</v>
      </c>
      <c r="AK689" s="211">
        <v>0</v>
      </c>
      <c r="AL689" s="214">
        <v>0</v>
      </c>
      <c r="AM689" s="211">
        <v>0</v>
      </c>
      <c r="AN689" s="211">
        <v>0</v>
      </c>
      <c r="AO689" s="214">
        <v>0</v>
      </c>
      <c r="AP689" s="211">
        <v>0</v>
      </c>
      <c r="AQ689" s="211">
        <v>0</v>
      </c>
      <c r="AR689" s="211">
        <v>0</v>
      </c>
      <c r="AS689" s="211"/>
    </row>
    <row r="690" spans="1:45" s="148" customFormat="1" ht="36" customHeight="1" x14ac:dyDescent="0.25">
      <c r="A690" s="148">
        <v>1</v>
      </c>
      <c r="B690" s="143">
        <f>SUBTOTAL(103,$A$552:A690)</f>
        <v>137</v>
      </c>
      <c r="C690" s="144" t="s">
        <v>1612</v>
      </c>
      <c r="D690" s="145">
        <v>1942</v>
      </c>
      <c r="E690" s="145"/>
      <c r="F690" s="146" t="s">
        <v>1308</v>
      </c>
      <c r="G690" s="145">
        <v>2</v>
      </c>
      <c r="H690" s="145" t="s">
        <v>299</v>
      </c>
      <c r="I690" s="149">
        <v>659.9</v>
      </c>
      <c r="J690" s="149">
        <v>659.9</v>
      </c>
      <c r="K690" s="149">
        <v>659.9</v>
      </c>
      <c r="L690" s="165">
        <v>25</v>
      </c>
      <c r="M690" s="145" t="s">
        <v>262</v>
      </c>
      <c r="N690" s="145" t="s">
        <v>266</v>
      </c>
      <c r="O690" s="147" t="s">
        <v>322</v>
      </c>
      <c r="P690" s="142">
        <v>3292242.61</v>
      </c>
      <c r="Q690" s="142">
        <v>0</v>
      </c>
      <c r="R690" s="142">
        <v>0</v>
      </c>
      <c r="S690" s="142">
        <f t="shared" si="272"/>
        <v>3292242.61</v>
      </c>
      <c r="T690" s="142">
        <f t="shared" si="269"/>
        <v>4989.0022882254889</v>
      </c>
      <c r="U690" s="142">
        <v>7634.6834368843774</v>
      </c>
      <c r="V690" s="213">
        <f t="shared" si="273"/>
        <v>7634.6834368843774</v>
      </c>
      <c r="W690" s="213">
        <f t="shared" si="274"/>
        <v>2645.6811486588886</v>
      </c>
      <c r="X690" s="148" t="b">
        <f t="shared" si="275"/>
        <v>1</v>
      </c>
      <c r="Y690" s="211">
        <v>0</v>
      </c>
      <c r="Z690" s="211">
        <v>0</v>
      </c>
      <c r="AA690" s="211">
        <v>0</v>
      </c>
      <c r="AB690" s="211">
        <v>0</v>
      </c>
      <c r="AC690" s="211">
        <v>0</v>
      </c>
      <c r="AD690" s="211">
        <v>0</v>
      </c>
      <c r="AE690" s="211">
        <v>0</v>
      </c>
      <c r="AF690" s="214">
        <v>0</v>
      </c>
      <c r="AG690" s="211">
        <v>565</v>
      </c>
      <c r="AH690" s="214">
        <f t="shared" si="276"/>
        <v>7634.6834368843774</v>
      </c>
      <c r="AI690" s="211">
        <v>0</v>
      </c>
      <c r="AJ690" s="211">
        <v>0</v>
      </c>
      <c r="AK690" s="211">
        <v>0</v>
      </c>
      <c r="AL690" s="214">
        <v>0</v>
      </c>
      <c r="AM690" s="211">
        <v>0</v>
      </c>
      <c r="AN690" s="211">
        <v>0</v>
      </c>
      <c r="AO690" s="214">
        <v>0</v>
      </c>
      <c r="AP690" s="211">
        <v>0</v>
      </c>
      <c r="AQ690" s="211">
        <v>0</v>
      </c>
      <c r="AR690" s="211">
        <v>0</v>
      </c>
      <c r="AS690" s="211"/>
    </row>
    <row r="691" spans="1:45" s="148" customFormat="1" ht="36" customHeight="1" x14ac:dyDescent="0.25">
      <c r="A691" s="148">
        <v>1</v>
      </c>
      <c r="B691" s="143">
        <f>SUBTOTAL(103,$A$552:A691)</f>
        <v>138</v>
      </c>
      <c r="C691" s="144" t="s">
        <v>427</v>
      </c>
      <c r="D691" s="145">
        <v>1994</v>
      </c>
      <c r="E691" s="145"/>
      <c r="F691" s="146" t="s">
        <v>307</v>
      </c>
      <c r="G691" s="145">
        <v>9</v>
      </c>
      <c r="H691" s="145" t="s">
        <v>299</v>
      </c>
      <c r="I691" s="149">
        <v>4306.3</v>
      </c>
      <c r="J691" s="149">
        <v>3866</v>
      </c>
      <c r="K691" s="149">
        <v>3866</v>
      </c>
      <c r="L691" s="165">
        <v>182</v>
      </c>
      <c r="M691" s="145" t="s">
        <v>262</v>
      </c>
      <c r="N691" s="145" t="s">
        <v>266</v>
      </c>
      <c r="O691" s="147" t="s">
        <v>317</v>
      </c>
      <c r="P691" s="142">
        <v>2957619.0999999996</v>
      </c>
      <c r="Q691" s="142">
        <v>2030976</v>
      </c>
      <c r="R691" s="142">
        <v>0</v>
      </c>
      <c r="S691" s="142">
        <f t="shared" si="272"/>
        <v>926643.09999999963</v>
      </c>
      <c r="T691" s="142">
        <f t="shared" si="269"/>
        <v>686.81213570814839</v>
      </c>
      <c r="U691" s="142">
        <v>1141.4903745674942</v>
      </c>
      <c r="V691" s="213">
        <f t="shared" si="273"/>
        <v>1141.4903745674942</v>
      </c>
      <c r="W691" s="213">
        <f t="shared" si="274"/>
        <v>454.67823885934581</v>
      </c>
      <c r="X691" s="148" t="b">
        <f t="shared" si="275"/>
        <v>1</v>
      </c>
      <c r="Y691" s="211">
        <v>0</v>
      </c>
      <c r="Z691" s="211">
        <v>0</v>
      </c>
      <c r="AA691" s="211">
        <v>0</v>
      </c>
      <c r="AB691" s="211">
        <v>0</v>
      </c>
      <c r="AC691" s="211">
        <v>0</v>
      </c>
      <c r="AD691" s="211">
        <v>0</v>
      </c>
      <c r="AE691" s="211">
        <v>2</v>
      </c>
      <c r="AF691" s="214">
        <f>2457800*AE691/I691</f>
        <v>1141.4903745674942</v>
      </c>
      <c r="AG691" s="211">
        <v>0</v>
      </c>
      <c r="AH691" s="211">
        <v>0</v>
      </c>
      <c r="AI691" s="211">
        <v>0</v>
      </c>
      <c r="AJ691" s="211">
        <v>0</v>
      </c>
      <c r="AK691" s="211">
        <v>0</v>
      </c>
      <c r="AL691" s="214">
        <v>0</v>
      </c>
      <c r="AM691" s="211">
        <v>0</v>
      </c>
      <c r="AN691" s="211">
        <v>0</v>
      </c>
      <c r="AO691" s="214">
        <v>0</v>
      </c>
      <c r="AP691" s="211">
        <v>0</v>
      </c>
      <c r="AQ691" s="211">
        <v>0</v>
      </c>
      <c r="AR691" s="211">
        <v>0</v>
      </c>
      <c r="AS691" s="211"/>
    </row>
    <row r="692" spans="1:45" s="148" customFormat="1" ht="36" customHeight="1" x14ac:dyDescent="0.25">
      <c r="A692" s="148">
        <v>1</v>
      </c>
      <c r="B692" s="143">
        <f>SUBTOTAL(103,$A$552:A692)</f>
        <v>139</v>
      </c>
      <c r="C692" s="144" t="s">
        <v>1630</v>
      </c>
      <c r="D692" s="145">
        <v>1952</v>
      </c>
      <c r="E692" s="145"/>
      <c r="F692" s="146" t="s">
        <v>1308</v>
      </c>
      <c r="G692" s="145">
        <v>2</v>
      </c>
      <c r="H692" s="145" t="s">
        <v>299</v>
      </c>
      <c r="I692" s="149">
        <v>557.4</v>
      </c>
      <c r="J692" s="149">
        <v>517.5</v>
      </c>
      <c r="K692" s="149">
        <v>517.5</v>
      </c>
      <c r="L692" s="165">
        <v>31</v>
      </c>
      <c r="M692" s="145" t="s">
        <v>262</v>
      </c>
      <c r="N692" s="145" t="s">
        <v>263</v>
      </c>
      <c r="O692" s="147" t="s">
        <v>265</v>
      </c>
      <c r="P692" s="142">
        <v>2930743.46</v>
      </c>
      <c r="Q692" s="142">
        <v>0</v>
      </c>
      <c r="R692" s="142">
        <v>0</v>
      </c>
      <c r="S692" s="142">
        <f t="shared" si="272"/>
        <v>2930743.46</v>
      </c>
      <c r="T692" s="142">
        <f t="shared" si="269"/>
        <v>5257.8820595622537</v>
      </c>
      <c r="U692" s="142">
        <v>9598.5360602798737</v>
      </c>
      <c r="V692" s="213">
        <f t="shared" si="273"/>
        <v>9598.5360602798737</v>
      </c>
      <c r="W692" s="213">
        <f t="shared" si="274"/>
        <v>4340.65400071762</v>
      </c>
      <c r="X692" s="148" t="b">
        <f t="shared" si="275"/>
        <v>1</v>
      </c>
      <c r="Y692" s="211">
        <v>0</v>
      </c>
      <c r="Z692" s="211">
        <v>0</v>
      </c>
      <c r="AA692" s="211">
        <v>0</v>
      </c>
      <c r="AB692" s="211">
        <v>0</v>
      </c>
      <c r="AC692" s="211">
        <v>0</v>
      </c>
      <c r="AD692" s="211">
        <v>0</v>
      </c>
      <c r="AE692" s="211">
        <v>0</v>
      </c>
      <c r="AF692" s="214">
        <v>0</v>
      </c>
      <c r="AG692" s="211">
        <v>600</v>
      </c>
      <c r="AH692" s="214">
        <f>8917.04*AG692/I692</f>
        <v>9598.5360602798737</v>
      </c>
      <c r="AI692" s="211">
        <v>0</v>
      </c>
      <c r="AJ692" s="211">
        <v>0</v>
      </c>
      <c r="AK692" s="211">
        <v>0</v>
      </c>
      <c r="AL692" s="214">
        <v>0</v>
      </c>
      <c r="AM692" s="211">
        <v>0</v>
      </c>
      <c r="AN692" s="211">
        <v>0</v>
      </c>
      <c r="AO692" s="214">
        <v>0</v>
      </c>
      <c r="AP692" s="211">
        <v>0</v>
      </c>
      <c r="AQ692" s="211">
        <v>0</v>
      </c>
      <c r="AR692" s="211">
        <v>0</v>
      </c>
      <c r="AS692" s="211"/>
    </row>
    <row r="693" spans="1:45" s="148" customFormat="1" ht="36" customHeight="1" x14ac:dyDescent="0.25">
      <c r="A693" s="148">
        <v>1</v>
      </c>
      <c r="B693" s="143">
        <f>SUBTOTAL(103,$A$552:A693)</f>
        <v>140</v>
      </c>
      <c r="C693" s="144" t="s">
        <v>1631</v>
      </c>
      <c r="D693" s="145">
        <v>1950</v>
      </c>
      <c r="E693" s="145"/>
      <c r="F693" s="146" t="s">
        <v>1308</v>
      </c>
      <c r="G693" s="145">
        <v>2</v>
      </c>
      <c r="H693" s="145" t="s">
        <v>300</v>
      </c>
      <c r="I693" s="149">
        <v>462.7</v>
      </c>
      <c r="J693" s="149">
        <v>460.2</v>
      </c>
      <c r="K693" s="149">
        <v>460.2</v>
      </c>
      <c r="L693" s="165">
        <v>17</v>
      </c>
      <c r="M693" s="145" t="s">
        <v>262</v>
      </c>
      <c r="N693" s="145" t="s">
        <v>266</v>
      </c>
      <c r="O693" s="147" t="s">
        <v>317</v>
      </c>
      <c r="P693" s="142">
        <v>2227389.04</v>
      </c>
      <c r="Q693" s="142">
        <v>0</v>
      </c>
      <c r="R693" s="142">
        <v>0</v>
      </c>
      <c r="S693" s="142">
        <f t="shared" si="272"/>
        <v>2227389.04</v>
      </c>
      <c r="T693" s="142">
        <f t="shared" si="269"/>
        <v>4813.8946185433324</v>
      </c>
      <c r="U693" s="142">
        <v>7901.4186297817168</v>
      </c>
      <c r="V693" s="213">
        <f t="shared" si="273"/>
        <v>7901.4186297817168</v>
      </c>
      <c r="W693" s="213">
        <f t="shared" si="274"/>
        <v>3087.5240112383844</v>
      </c>
      <c r="X693" s="148" t="b">
        <f t="shared" si="275"/>
        <v>1</v>
      </c>
      <c r="Y693" s="211">
        <v>0</v>
      </c>
      <c r="Z693" s="211">
        <v>0</v>
      </c>
      <c r="AA693" s="211">
        <v>0</v>
      </c>
      <c r="AB693" s="211">
        <v>0</v>
      </c>
      <c r="AC693" s="211">
        <v>0</v>
      </c>
      <c r="AD693" s="211">
        <v>0</v>
      </c>
      <c r="AE693" s="211">
        <v>0</v>
      </c>
      <c r="AF693" s="214">
        <v>0</v>
      </c>
      <c r="AG693" s="211">
        <v>410</v>
      </c>
      <c r="AH693" s="214">
        <f>8917.04*AG693/I693</f>
        <v>7901.4186297817168</v>
      </c>
      <c r="AI693" s="211">
        <v>0</v>
      </c>
      <c r="AJ693" s="211">
        <v>0</v>
      </c>
      <c r="AK693" s="211">
        <v>0</v>
      </c>
      <c r="AL693" s="214">
        <v>0</v>
      </c>
      <c r="AM693" s="211">
        <v>0</v>
      </c>
      <c r="AN693" s="211">
        <v>0</v>
      </c>
      <c r="AO693" s="214">
        <v>0</v>
      </c>
      <c r="AP693" s="211">
        <v>0</v>
      </c>
      <c r="AQ693" s="211">
        <v>0</v>
      </c>
      <c r="AR693" s="211">
        <v>0</v>
      </c>
      <c r="AS693" s="211"/>
    </row>
    <row r="694" spans="1:45" s="148" customFormat="1" ht="36" customHeight="1" x14ac:dyDescent="0.25">
      <c r="A694" s="148">
        <v>1</v>
      </c>
      <c r="B694" s="143">
        <f>SUBTOTAL(103,$A$552:A694)</f>
        <v>141</v>
      </c>
      <c r="C694" s="144" t="s">
        <v>1257</v>
      </c>
      <c r="D694" s="145">
        <v>1958</v>
      </c>
      <c r="E694" s="145"/>
      <c r="F694" s="146" t="s">
        <v>264</v>
      </c>
      <c r="G694" s="145">
        <v>4</v>
      </c>
      <c r="H694" s="145" t="s">
        <v>304</v>
      </c>
      <c r="I694" s="142">
        <v>5856.4</v>
      </c>
      <c r="J694" s="142">
        <v>3235.1</v>
      </c>
      <c r="K694" s="142">
        <v>2625</v>
      </c>
      <c r="L694" s="165">
        <v>86</v>
      </c>
      <c r="M694" s="145" t="s">
        <v>262</v>
      </c>
      <c r="N694" s="145" t="s">
        <v>266</v>
      </c>
      <c r="O694" s="147" t="s">
        <v>317</v>
      </c>
      <c r="P694" s="142">
        <v>11747132.949999999</v>
      </c>
      <c r="Q694" s="142">
        <v>0</v>
      </c>
      <c r="R694" s="142">
        <v>0</v>
      </c>
      <c r="S694" s="142">
        <f t="shared" si="272"/>
        <v>11747132.949999999</v>
      </c>
      <c r="T694" s="142">
        <f t="shared" si="269"/>
        <v>2005.862466703094</v>
      </c>
      <c r="U694" s="142">
        <f t="shared" ref="U694:U695" si="277">V694</f>
        <v>3037.6351205518749</v>
      </c>
      <c r="V694" s="213">
        <f t="shared" si="273"/>
        <v>3037.6351205518749</v>
      </c>
      <c r="W694" s="213">
        <f t="shared" si="274"/>
        <v>1031.7726538487809</v>
      </c>
      <c r="X694" s="148" t="b">
        <f t="shared" si="275"/>
        <v>1</v>
      </c>
      <c r="Y694" s="211">
        <v>0</v>
      </c>
      <c r="Z694" s="211">
        <v>0</v>
      </c>
      <c r="AA694" s="211">
        <v>0</v>
      </c>
      <c r="AB694" s="211">
        <v>0</v>
      </c>
      <c r="AC694" s="211">
        <v>0</v>
      </c>
      <c r="AD694" s="211">
        <v>0</v>
      </c>
      <c r="AE694" s="211">
        <v>0</v>
      </c>
      <c r="AF694" s="214">
        <v>0</v>
      </c>
      <c r="AG694" s="211">
        <v>0</v>
      </c>
      <c r="AH694" s="211">
        <v>0</v>
      </c>
      <c r="AI694" s="211">
        <v>0</v>
      </c>
      <c r="AJ694" s="211">
        <v>0</v>
      </c>
      <c r="AK694" s="211">
        <v>2524</v>
      </c>
      <c r="AL694" s="214">
        <f>7048.18*AK694/I694</f>
        <v>3037.6351205518749</v>
      </c>
      <c r="AM694" s="211">
        <v>0</v>
      </c>
      <c r="AN694" s="211">
        <v>0</v>
      </c>
      <c r="AO694" s="214">
        <v>0</v>
      </c>
      <c r="AP694" s="211">
        <v>0</v>
      </c>
      <c r="AQ694" s="211">
        <v>0</v>
      </c>
      <c r="AR694" s="211">
        <v>0</v>
      </c>
      <c r="AS694" s="211"/>
    </row>
    <row r="695" spans="1:45" s="148" customFormat="1" ht="36" customHeight="1" x14ac:dyDescent="0.25">
      <c r="A695" s="148">
        <v>1</v>
      </c>
      <c r="B695" s="143">
        <f>SUBTOTAL(103,$A$552:A695)</f>
        <v>142</v>
      </c>
      <c r="C695" s="144" t="s">
        <v>1552</v>
      </c>
      <c r="D695" s="145">
        <v>1986</v>
      </c>
      <c r="E695" s="145"/>
      <c r="F695" s="146" t="s">
        <v>314</v>
      </c>
      <c r="G695" s="145">
        <v>5</v>
      </c>
      <c r="H695" s="145" t="s">
        <v>304</v>
      </c>
      <c r="I695" s="142">
        <v>3450.6</v>
      </c>
      <c r="J695" s="142">
        <v>3118.5</v>
      </c>
      <c r="K695" s="142">
        <v>3118.5</v>
      </c>
      <c r="L695" s="165">
        <v>32</v>
      </c>
      <c r="M695" s="145" t="s">
        <v>262</v>
      </c>
      <c r="N695" s="145" t="s">
        <v>266</v>
      </c>
      <c r="O695" s="147" t="s">
        <v>317</v>
      </c>
      <c r="P695" s="142">
        <v>3026054.9</v>
      </c>
      <c r="Q695" s="142">
        <v>0</v>
      </c>
      <c r="R695" s="142">
        <v>0</v>
      </c>
      <c r="S695" s="142">
        <f t="shared" si="272"/>
        <v>3026054.9</v>
      </c>
      <c r="T695" s="142">
        <f t="shared" si="269"/>
        <v>876.9648466933287</v>
      </c>
      <c r="U695" s="142">
        <f t="shared" si="277"/>
        <v>1185.2786211093721</v>
      </c>
      <c r="V695" s="213">
        <f t="shared" si="273"/>
        <v>1185.2786211093721</v>
      </c>
      <c r="W695" s="213">
        <f t="shared" si="274"/>
        <v>308.31377441604343</v>
      </c>
      <c r="X695" s="148" t="b">
        <f t="shared" si="275"/>
        <v>1</v>
      </c>
      <c r="Y695" s="211">
        <v>0</v>
      </c>
      <c r="Z695" s="211">
        <v>0</v>
      </c>
      <c r="AA695" s="211">
        <v>0</v>
      </c>
      <c r="AB695" s="211">
        <v>0</v>
      </c>
      <c r="AC695" s="211">
        <v>0</v>
      </c>
      <c r="AD695" s="211">
        <v>0</v>
      </c>
      <c r="AE695" s="211">
        <v>0</v>
      </c>
      <c r="AF695" s="214">
        <v>0</v>
      </c>
      <c r="AG695" s="211">
        <v>0</v>
      </c>
      <c r="AH695" s="211">
        <v>0</v>
      </c>
      <c r="AI695" s="211">
        <v>0</v>
      </c>
      <c r="AJ695" s="211">
        <v>0</v>
      </c>
      <c r="AK695" s="211">
        <v>0</v>
      </c>
      <c r="AL695" s="214">
        <v>0</v>
      </c>
      <c r="AM695" s="211">
        <v>121.1</v>
      </c>
      <c r="AN695" s="211">
        <f>33773.1*AM695/I695</f>
        <v>1185.2786211093721</v>
      </c>
      <c r="AO695" s="214">
        <v>0</v>
      </c>
      <c r="AP695" s="211">
        <v>0</v>
      </c>
      <c r="AQ695" s="211">
        <v>0</v>
      </c>
      <c r="AR695" s="211">
        <v>0</v>
      </c>
      <c r="AS695" s="211"/>
    </row>
    <row r="696" spans="1:45" s="148" customFormat="1" ht="36" customHeight="1" x14ac:dyDescent="0.25">
      <c r="A696" s="148">
        <v>1</v>
      </c>
      <c r="B696" s="143">
        <f>SUBTOTAL(103,$A$552:A696)</f>
        <v>143</v>
      </c>
      <c r="C696" s="144" t="s">
        <v>1826</v>
      </c>
      <c r="D696" s="145">
        <v>1974</v>
      </c>
      <c r="E696" s="145"/>
      <c r="F696" s="146" t="s">
        <v>264</v>
      </c>
      <c r="G696" s="145">
        <v>5</v>
      </c>
      <c r="H696" s="145" t="s">
        <v>366</v>
      </c>
      <c r="I696" s="142">
        <v>4544.2</v>
      </c>
      <c r="J696" s="142">
        <v>4544.2</v>
      </c>
      <c r="K696" s="142">
        <v>3002.6</v>
      </c>
      <c r="L696" s="165">
        <v>207</v>
      </c>
      <c r="M696" s="145" t="s">
        <v>262</v>
      </c>
      <c r="N696" s="145" t="s">
        <v>266</v>
      </c>
      <c r="O696" s="147" t="s">
        <v>317</v>
      </c>
      <c r="P696" s="142">
        <v>1498304.0199999998</v>
      </c>
      <c r="Q696" s="142">
        <v>0</v>
      </c>
      <c r="R696" s="142">
        <v>0</v>
      </c>
      <c r="S696" s="142">
        <f t="shared" si="272"/>
        <v>1498304.0199999998</v>
      </c>
      <c r="T696" s="142">
        <f t="shared" si="269"/>
        <v>329.71788653668409</v>
      </c>
      <c r="U696" s="142">
        <v>810.46</v>
      </c>
      <c r="V696" s="213">
        <f t="shared" si="273"/>
        <v>810.46</v>
      </c>
      <c r="W696" s="213">
        <f t="shared" si="274"/>
        <v>480.74211346331595</v>
      </c>
      <c r="X696" s="148" t="b">
        <f t="shared" si="275"/>
        <v>1</v>
      </c>
      <c r="Y696" s="211">
        <v>0</v>
      </c>
      <c r="Z696" s="211">
        <v>0</v>
      </c>
      <c r="AA696" s="211">
        <v>0</v>
      </c>
      <c r="AB696" s="211">
        <v>0</v>
      </c>
      <c r="AC696" s="211">
        <v>810.46</v>
      </c>
      <c r="AD696" s="211">
        <v>0</v>
      </c>
      <c r="AE696" s="211">
        <v>0</v>
      </c>
      <c r="AF696" s="214">
        <v>0</v>
      </c>
      <c r="AG696" s="211">
        <v>0</v>
      </c>
      <c r="AH696" s="211">
        <v>0</v>
      </c>
      <c r="AI696" s="211">
        <v>0</v>
      </c>
      <c r="AJ696" s="211">
        <v>0</v>
      </c>
      <c r="AK696" s="211">
        <v>0</v>
      </c>
      <c r="AL696" s="214">
        <v>0</v>
      </c>
      <c r="AM696" s="211">
        <v>0</v>
      </c>
      <c r="AN696" s="211">
        <v>0</v>
      </c>
      <c r="AO696" s="214">
        <v>0</v>
      </c>
      <c r="AP696" s="211">
        <v>0</v>
      </c>
      <c r="AQ696" s="211">
        <v>0</v>
      </c>
      <c r="AR696" s="211">
        <v>0</v>
      </c>
      <c r="AS696" s="211"/>
    </row>
    <row r="697" spans="1:45" s="148" customFormat="1" ht="36" customHeight="1" x14ac:dyDescent="0.25">
      <c r="A697" s="148">
        <v>1</v>
      </c>
      <c r="B697" s="143">
        <f>SUBTOTAL(103,$A$552:A697)</f>
        <v>144</v>
      </c>
      <c r="C697" s="144" t="s">
        <v>1126</v>
      </c>
      <c r="D697" s="145">
        <v>1959</v>
      </c>
      <c r="E697" s="145"/>
      <c r="F697" s="146" t="s">
        <v>1536</v>
      </c>
      <c r="G697" s="145" t="s">
        <v>304</v>
      </c>
      <c r="H697" s="145" t="s">
        <v>299</v>
      </c>
      <c r="I697" s="149">
        <v>1378.1</v>
      </c>
      <c r="J697" s="149">
        <v>1378.1</v>
      </c>
      <c r="K697" s="149">
        <v>1378.1</v>
      </c>
      <c r="L697" s="165">
        <v>83</v>
      </c>
      <c r="M697" s="145" t="s">
        <v>262</v>
      </c>
      <c r="N697" s="145" t="s">
        <v>266</v>
      </c>
      <c r="O697" s="147" t="s">
        <v>324</v>
      </c>
      <c r="P697" s="142">
        <v>375226.5</v>
      </c>
      <c r="Q697" s="142">
        <v>0</v>
      </c>
      <c r="R697" s="142">
        <v>0</v>
      </c>
      <c r="S697" s="142">
        <f t="shared" si="272"/>
        <v>375226.5</v>
      </c>
      <c r="T697" s="142">
        <f t="shared" si="269"/>
        <v>272.27813656483568</v>
      </c>
      <c r="U697" s="142">
        <v>810.46</v>
      </c>
      <c r="V697" s="213">
        <f t="shared" si="273"/>
        <v>810.46</v>
      </c>
      <c r="W697" s="213">
        <f t="shared" si="274"/>
        <v>538.18186343516436</v>
      </c>
      <c r="X697" s="148" t="b">
        <f t="shared" si="275"/>
        <v>1</v>
      </c>
      <c r="Y697" s="211">
        <v>0</v>
      </c>
      <c r="Z697" s="211">
        <v>0</v>
      </c>
      <c r="AA697" s="211">
        <v>0</v>
      </c>
      <c r="AB697" s="211">
        <v>0</v>
      </c>
      <c r="AC697" s="211">
        <v>810.46</v>
      </c>
      <c r="AD697" s="211">
        <v>0</v>
      </c>
      <c r="AE697" s="211">
        <v>0</v>
      </c>
      <c r="AF697" s="214">
        <v>0</v>
      </c>
      <c r="AG697" s="211">
        <v>0</v>
      </c>
      <c r="AH697" s="211">
        <v>0</v>
      </c>
      <c r="AI697" s="211">
        <v>0</v>
      </c>
      <c r="AJ697" s="211">
        <v>0</v>
      </c>
      <c r="AK697" s="211">
        <v>0</v>
      </c>
      <c r="AL697" s="214">
        <v>0</v>
      </c>
      <c r="AM697" s="211">
        <v>0</v>
      </c>
      <c r="AN697" s="211">
        <v>0</v>
      </c>
      <c r="AO697" s="214">
        <v>0</v>
      </c>
      <c r="AP697" s="211">
        <v>0</v>
      </c>
      <c r="AQ697" s="211">
        <v>0</v>
      </c>
      <c r="AR697" s="211">
        <v>0</v>
      </c>
      <c r="AS697" s="211"/>
    </row>
    <row r="698" spans="1:45" s="148" customFormat="1" ht="36" customHeight="1" x14ac:dyDescent="0.25">
      <c r="A698" s="148">
        <v>1</v>
      </c>
      <c r="B698" s="143">
        <f>SUBTOTAL(103,$A$552:A698)</f>
        <v>145</v>
      </c>
      <c r="C698" s="144" t="s">
        <v>1127</v>
      </c>
      <c r="D698" s="145">
        <v>1963</v>
      </c>
      <c r="E698" s="145"/>
      <c r="F698" s="146" t="s">
        <v>1536</v>
      </c>
      <c r="G698" s="145" t="s">
        <v>299</v>
      </c>
      <c r="H698" s="145" t="s">
        <v>299</v>
      </c>
      <c r="I698" s="149">
        <v>623.29999999999995</v>
      </c>
      <c r="J698" s="149">
        <v>623.29999999999995</v>
      </c>
      <c r="K698" s="149">
        <v>623.29999999999995</v>
      </c>
      <c r="L698" s="165">
        <v>32</v>
      </c>
      <c r="M698" s="145" t="s">
        <v>262</v>
      </c>
      <c r="N698" s="145" t="s">
        <v>266</v>
      </c>
      <c r="O698" s="147" t="s">
        <v>322</v>
      </c>
      <c r="P698" s="142">
        <v>160103.5</v>
      </c>
      <c r="Q698" s="142">
        <v>0</v>
      </c>
      <c r="R698" s="142">
        <v>0</v>
      </c>
      <c r="S698" s="142">
        <f t="shared" si="272"/>
        <v>160103.5</v>
      </c>
      <c r="T698" s="142">
        <f t="shared" si="269"/>
        <v>256.86427081662123</v>
      </c>
      <c r="U698" s="142">
        <v>810.46</v>
      </c>
      <c r="V698" s="213">
        <f t="shared" si="273"/>
        <v>810.46</v>
      </c>
      <c r="W698" s="213">
        <f t="shared" si="274"/>
        <v>553.59572918337881</v>
      </c>
      <c r="X698" s="148" t="b">
        <f t="shared" si="275"/>
        <v>1</v>
      </c>
      <c r="Y698" s="211">
        <v>0</v>
      </c>
      <c r="Z698" s="211">
        <v>0</v>
      </c>
      <c r="AA698" s="211">
        <v>0</v>
      </c>
      <c r="AB698" s="211">
        <v>0</v>
      </c>
      <c r="AC698" s="211">
        <v>810.46</v>
      </c>
      <c r="AD698" s="211">
        <v>0</v>
      </c>
      <c r="AE698" s="211">
        <v>0</v>
      </c>
      <c r="AF698" s="214">
        <v>0</v>
      </c>
      <c r="AG698" s="211">
        <v>0</v>
      </c>
      <c r="AH698" s="211">
        <v>0</v>
      </c>
      <c r="AI698" s="211">
        <v>0</v>
      </c>
      <c r="AJ698" s="211">
        <v>0</v>
      </c>
      <c r="AK698" s="211">
        <v>0</v>
      </c>
      <c r="AL698" s="214">
        <v>0</v>
      </c>
      <c r="AM698" s="211">
        <v>0</v>
      </c>
      <c r="AN698" s="211">
        <v>0</v>
      </c>
      <c r="AO698" s="214">
        <v>0</v>
      </c>
      <c r="AP698" s="211">
        <v>0</v>
      </c>
      <c r="AQ698" s="211">
        <v>0</v>
      </c>
      <c r="AR698" s="211">
        <v>0</v>
      </c>
      <c r="AS698" s="211"/>
    </row>
    <row r="699" spans="1:45" s="148" customFormat="1" ht="36" customHeight="1" x14ac:dyDescent="0.25">
      <c r="A699" s="148">
        <v>1</v>
      </c>
      <c r="B699" s="143">
        <f>SUBTOTAL(103,$A$552:A699)</f>
        <v>146</v>
      </c>
      <c r="C699" s="144" t="s">
        <v>2242</v>
      </c>
      <c r="D699" s="145">
        <v>1956</v>
      </c>
      <c r="E699" s="145"/>
      <c r="F699" s="146" t="s">
        <v>264</v>
      </c>
      <c r="G699" s="145">
        <v>2</v>
      </c>
      <c r="H699" s="145">
        <v>2</v>
      </c>
      <c r="I699" s="149">
        <v>783.5</v>
      </c>
      <c r="J699" s="149">
        <v>466.8</v>
      </c>
      <c r="K699" s="149">
        <v>466.8</v>
      </c>
      <c r="L699" s="165">
        <v>31</v>
      </c>
      <c r="M699" s="145" t="s">
        <v>262</v>
      </c>
      <c r="N699" s="145" t="s">
        <v>263</v>
      </c>
      <c r="O699" s="147" t="s">
        <v>265</v>
      </c>
      <c r="P699" s="142">
        <v>5171712.33</v>
      </c>
      <c r="Q699" s="142">
        <v>0</v>
      </c>
      <c r="R699" s="142">
        <v>0</v>
      </c>
      <c r="S699" s="142">
        <f t="shared" si="272"/>
        <v>5171712.33</v>
      </c>
      <c r="T699" s="142">
        <f t="shared" si="269"/>
        <v>6600.7815315890239</v>
      </c>
      <c r="U699" s="142">
        <f>V699</f>
        <v>7734.5505858328024</v>
      </c>
      <c r="V699" s="213">
        <f t="shared" si="273"/>
        <v>7734.5505858328024</v>
      </c>
      <c r="W699" s="213">
        <f t="shared" si="274"/>
        <v>1133.7690542437786</v>
      </c>
      <c r="X699" s="148" t="b">
        <f t="shared" si="275"/>
        <v>1</v>
      </c>
      <c r="Y699" s="211">
        <v>0</v>
      </c>
      <c r="Z699" s="211">
        <v>0</v>
      </c>
      <c r="AA699" s="211">
        <v>0</v>
      </c>
      <c r="AB699" s="211">
        <v>0</v>
      </c>
      <c r="AC699" s="211">
        <v>0</v>
      </c>
      <c r="AD699" s="211">
        <v>0</v>
      </c>
      <c r="AE699" s="211">
        <v>0</v>
      </c>
      <c r="AF699" s="214">
        <v>0</v>
      </c>
      <c r="AG699" s="211">
        <v>679.6</v>
      </c>
      <c r="AH699" s="214">
        <f>8917.04*AG699/I699</f>
        <v>7734.5505858328024</v>
      </c>
      <c r="AI699" s="211">
        <v>0</v>
      </c>
      <c r="AJ699" s="211">
        <v>0</v>
      </c>
      <c r="AK699" s="211">
        <v>0</v>
      </c>
      <c r="AL699" s="214">
        <v>0</v>
      </c>
      <c r="AM699" s="211">
        <v>0</v>
      </c>
      <c r="AN699" s="211">
        <v>0</v>
      </c>
      <c r="AO699" s="214">
        <v>0</v>
      </c>
      <c r="AP699" s="211">
        <v>0</v>
      </c>
      <c r="AQ699" s="211">
        <v>0</v>
      </c>
      <c r="AR699" s="211">
        <v>0</v>
      </c>
      <c r="AS699" s="211"/>
    </row>
    <row r="700" spans="1:45" s="148" customFormat="1" ht="36" customHeight="1" x14ac:dyDescent="0.25">
      <c r="A700" s="148">
        <v>1</v>
      </c>
      <c r="B700" s="143">
        <f>SUBTOTAL(103,$A$552:A700)</f>
        <v>147</v>
      </c>
      <c r="C700" s="144" t="s">
        <v>2241</v>
      </c>
      <c r="D700" s="145">
        <v>1954</v>
      </c>
      <c r="E700" s="145"/>
      <c r="F700" s="146" t="s">
        <v>264</v>
      </c>
      <c r="G700" s="145">
        <v>2</v>
      </c>
      <c r="H700" s="145">
        <v>2</v>
      </c>
      <c r="I700" s="149">
        <v>972.5</v>
      </c>
      <c r="J700" s="149">
        <v>972.5</v>
      </c>
      <c r="K700" s="149">
        <v>514.9</v>
      </c>
      <c r="L700" s="165">
        <v>43</v>
      </c>
      <c r="M700" s="145" t="s">
        <v>262</v>
      </c>
      <c r="N700" s="145" t="s">
        <v>263</v>
      </c>
      <c r="O700" s="147" t="s">
        <v>265</v>
      </c>
      <c r="P700" s="142">
        <v>6150097.8900000006</v>
      </c>
      <c r="Q700" s="142">
        <v>0</v>
      </c>
      <c r="R700" s="142">
        <v>0</v>
      </c>
      <c r="S700" s="142">
        <f t="shared" si="272"/>
        <v>6150097.8900000006</v>
      </c>
      <c r="T700" s="142">
        <f t="shared" si="269"/>
        <v>6324.0081131105408</v>
      </c>
      <c r="U700" s="142">
        <v>9480.94535732648</v>
      </c>
      <c r="V700" s="213">
        <f t="shared" si="273"/>
        <v>9480.94535732648</v>
      </c>
      <c r="W700" s="213">
        <f t="shared" si="274"/>
        <v>3156.9372442159392</v>
      </c>
      <c r="X700" s="148" t="b">
        <f t="shared" si="275"/>
        <v>1</v>
      </c>
      <c r="Y700" s="211">
        <v>0</v>
      </c>
      <c r="Z700" s="211">
        <v>0</v>
      </c>
      <c r="AA700" s="211">
        <v>0</v>
      </c>
      <c r="AB700" s="211">
        <v>0</v>
      </c>
      <c r="AC700" s="211">
        <v>0</v>
      </c>
      <c r="AD700" s="211">
        <v>0</v>
      </c>
      <c r="AE700" s="211">
        <v>0</v>
      </c>
      <c r="AF700" s="214">
        <v>0</v>
      </c>
      <c r="AG700" s="211">
        <v>1034</v>
      </c>
      <c r="AH700" s="214">
        <f>8917.04*AG700/I700</f>
        <v>9480.94535732648</v>
      </c>
      <c r="AI700" s="211">
        <v>0</v>
      </c>
      <c r="AJ700" s="211">
        <v>0</v>
      </c>
      <c r="AK700" s="211">
        <v>0</v>
      </c>
      <c r="AL700" s="214">
        <v>0</v>
      </c>
      <c r="AM700" s="211">
        <v>0</v>
      </c>
      <c r="AN700" s="211">
        <v>0</v>
      </c>
      <c r="AO700" s="214">
        <v>0</v>
      </c>
      <c r="AP700" s="211">
        <v>0</v>
      </c>
      <c r="AQ700" s="211">
        <v>0</v>
      </c>
      <c r="AR700" s="211">
        <v>0</v>
      </c>
      <c r="AS700" s="211"/>
    </row>
    <row r="701" spans="1:45" s="148" customFormat="1" ht="36" customHeight="1" x14ac:dyDescent="0.25">
      <c r="A701" s="148">
        <v>1</v>
      </c>
      <c r="B701" s="143">
        <f>SUBTOTAL(103,$A$552:A701)</f>
        <v>148</v>
      </c>
      <c r="C701" s="144" t="s">
        <v>2260</v>
      </c>
      <c r="D701" s="145">
        <v>1994</v>
      </c>
      <c r="E701" s="145"/>
      <c r="F701" s="146" t="s">
        <v>264</v>
      </c>
      <c r="G701" s="145">
        <v>9</v>
      </c>
      <c r="H701" s="145">
        <v>1</v>
      </c>
      <c r="I701" s="149">
        <v>2822.7</v>
      </c>
      <c r="J701" s="149">
        <v>2542.4</v>
      </c>
      <c r="K701" s="149">
        <v>2542.4</v>
      </c>
      <c r="L701" s="165">
        <v>110</v>
      </c>
      <c r="M701" s="145" t="s">
        <v>262</v>
      </c>
      <c r="N701" s="145" t="s">
        <v>266</v>
      </c>
      <c r="O701" s="147" t="s">
        <v>318</v>
      </c>
      <c r="P701" s="142">
        <v>2373485.7200000002</v>
      </c>
      <c r="Q701" s="142">
        <v>0</v>
      </c>
      <c r="R701" s="142">
        <v>0</v>
      </c>
      <c r="S701" s="142">
        <f t="shared" si="272"/>
        <v>2373485.7200000002</v>
      </c>
      <c r="T701" s="142">
        <f t="shared" si="269"/>
        <v>840.85652743826847</v>
      </c>
      <c r="U701" s="142">
        <v>870.72660927480786</v>
      </c>
      <c r="V701" s="213">
        <f t="shared" si="273"/>
        <v>870.72660927480786</v>
      </c>
      <c r="W701" s="213">
        <f t="shared" si="274"/>
        <v>29.870081836539384</v>
      </c>
      <c r="X701" s="148" t="b">
        <f t="shared" si="275"/>
        <v>1</v>
      </c>
      <c r="Y701" s="211">
        <v>0</v>
      </c>
      <c r="Z701" s="211">
        <v>0</v>
      </c>
      <c r="AA701" s="211">
        <v>0</v>
      </c>
      <c r="AB701" s="211">
        <v>0</v>
      </c>
      <c r="AC701" s="211">
        <v>0</v>
      </c>
      <c r="AD701" s="211">
        <v>0</v>
      </c>
      <c r="AE701" s="211">
        <v>1</v>
      </c>
      <c r="AF701" s="214">
        <f>2457800*AE701/I701</f>
        <v>870.72660927480786</v>
      </c>
      <c r="AG701" s="211">
        <v>0</v>
      </c>
      <c r="AH701" s="211">
        <v>0</v>
      </c>
      <c r="AI701" s="211">
        <v>0</v>
      </c>
      <c r="AJ701" s="211">
        <v>0</v>
      </c>
      <c r="AK701" s="211">
        <v>0</v>
      </c>
      <c r="AL701" s="214">
        <v>0</v>
      </c>
      <c r="AM701" s="211">
        <v>0</v>
      </c>
      <c r="AN701" s="211">
        <v>0</v>
      </c>
      <c r="AO701" s="214">
        <v>0</v>
      </c>
      <c r="AP701" s="211">
        <v>0</v>
      </c>
      <c r="AQ701" s="211">
        <v>0</v>
      </c>
      <c r="AR701" s="211">
        <v>0</v>
      </c>
      <c r="AS701" s="211"/>
    </row>
    <row r="702" spans="1:45" s="148" customFormat="1" ht="36" customHeight="1" x14ac:dyDescent="0.25">
      <c r="A702" s="148">
        <v>1</v>
      </c>
      <c r="B702" s="143">
        <f>SUBTOTAL(103,$A$552:A702)</f>
        <v>149</v>
      </c>
      <c r="C702" s="144" t="s">
        <v>2261</v>
      </c>
      <c r="D702" s="145">
        <v>1988</v>
      </c>
      <c r="E702" s="145"/>
      <c r="F702" s="146" t="s">
        <v>314</v>
      </c>
      <c r="G702" s="145">
        <v>9</v>
      </c>
      <c r="H702" s="145">
        <v>6</v>
      </c>
      <c r="I702" s="149">
        <v>12966</v>
      </c>
      <c r="J702" s="149">
        <v>11544.4</v>
      </c>
      <c r="K702" s="149">
        <v>11529</v>
      </c>
      <c r="L702" s="165">
        <v>510</v>
      </c>
      <c r="M702" s="145" t="s">
        <v>262</v>
      </c>
      <c r="N702" s="145" t="s">
        <v>266</v>
      </c>
      <c r="O702" s="147" t="s">
        <v>317</v>
      </c>
      <c r="P702" s="142">
        <v>13834864.17</v>
      </c>
      <c r="Q702" s="142">
        <v>0</v>
      </c>
      <c r="R702" s="142">
        <v>0</v>
      </c>
      <c r="S702" s="142">
        <f t="shared" si="272"/>
        <v>13834864.17</v>
      </c>
      <c r="T702" s="142">
        <f>P702/I702</f>
        <v>1067.0109648310968</v>
      </c>
      <c r="U702" s="142">
        <v>1137.3438223044886</v>
      </c>
      <c r="V702" s="213">
        <f t="shared" si="273"/>
        <v>1137.3438223044886</v>
      </c>
      <c r="W702" s="213">
        <f t="shared" si="274"/>
        <v>70.332857473391869</v>
      </c>
      <c r="X702" s="148" t="b">
        <f t="shared" si="275"/>
        <v>1</v>
      </c>
      <c r="Y702" s="211">
        <v>0</v>
      </c>
      <c r="Z702" s="211">
        <v>0</v>
      </c>
      <c r="AA702" s="211">
        <v>0</v>
      </c>
      <c r="AB702" s="211">
        <v>0</v>
      </c>
      <c r="AC702" s="211">
        <v>0</v>
      </c>
      <c r="AD702" s="211">
        <v>0</v>
      </c>
      <c r="AE702" s="211">
        <v>6</v>
      </c>
      <c r="AF702" s="214">
        <f>2457800*AE702/I702</f>
        <v>1137.3438223044886</v>
      </c>
      <c r="AG702" s="211">
        <v>0</v>
      </c>
      <c r="AH702" s="211">
        <v>0</v>
      </c>
      <c r="AI702" s="211">
        <v>0</v>
      </c>
      <c r="AJ702" s="211">
        <v>0</v>
      </c>
      <c r="AK702" s="211">
        <v>0</v>
      </c>
      <c r="AL702" s="214">
        <v>0</v>
      </c>
      <c r="AM702" s="211">
        <v>0</v>
      </c>
      <c r="AN702" s="211">
        <v>0</v>
      </c>
      <c r="AO702" s="214">
        <v>0</v>
      </c>
      <c r="AP702" s="211">
        <v>0</v>
      </c>
      <c r="AQ702" s="211">
        <v>0</v>
      </c>
      <c r="AR702" s="211">
        <v>0</v>
      </c>
      <c r="AS702" s="211"/>
    </row>
    <row r="703" spans="1:45" s="148" customFormat="1" ht="36" customHeight="1" x14ac:dyDescent="0.25">
      <c r="A703" s="148">
        <v>1</v>
      </c>
      <c r="B703" s="143">
        <f>SUBTOTAL(103,$A$552:A703)</f>
        <v>150</v>
      </c>
      <c r="C703" s="144" t="s">
        <v>786</v>
      </c>
      <c r="D703" s="145">
        <v>1988</v>
      </c>
      <c r="E703" s="145"/>
      <c r="F703" s="146" t="s">
        <v>264</v>
      </c>
      <c r="G703" s="145">
        <v>9</v>
      </c>
      <c r="H703" s="145" t="s">
        <v>308</v>
      </c>
      <c r="I703" s="149">
        <v>5795.4</v>
      </c>
      <c r="J703" s="149">
        <v>5795.4</v>
      </c>
      <c r="K703" s="149">
        <v>5264.2</v>
      </c>
      <c r="L703" s="165">
        <v>304</v>
      </c>
      <c r="M703" s="145" t="s">
        <v>262</v>
      </c>
      <c r="N703" s="145" t="s">
        <v>266</v>
      </c>
      <c r="O703" s="147" t="s">
        <v>961</v>
      </c>
      <c r="P703" s="142">
        <v>90029.61</v>
      </c>
      <c r="Q703" s="142">
        <v>0</v>
      </c>
      <c r="R703" s="142">
        <v>0</v>
      </c>
      <c r="S703" s="142">
        <f t="shared" si="272"/>
        <v>90029.61</v>
      </c>
      <c r="T703" s="142">
        <v>1104.3241191289644</v>
      </c>
      <c r="U703" s="142">
        <f t="shared" ref="U703:U704" si="278">V703</f>
        <v>1104.3241191289644</v>
      </c>
      <c r="V703" s="213">
        <f t="shared" ref="V703:V704" si="279">T703</f>
        <v>1104.3241191289644</v>
      </c>
      <c r="W703" s="213">
        <f t="shared" si="274"/>
        <v>0</v>
      </c>
      <c r="X703" s="148" t="b">
        <f t="shared" si="275"/>
        <v>1</v>
      </c>
      <c r="Y703" s="211">
        <v>0</v>
      </c>
      <c r="Z703" s="211">
        <v>0</v>
      </c>
      <c r="AA703" s="211">
        <v>0</v>
      </c>
      <c r="AB703" s="211">
        <v>0</v>
      </c>
      <c r="AC703" s="211">
        <v>0</v>
      </c>
      <c r="AD703" s="211">
        <v>0</v>
      </c>
      <c r="AE703" s="211">
        <v>0</v>
      </c>
      <c r="AF703" s="214">
        <v>0</v>
      </c>
      <c r="AG703" s="211">
        <v>0</v>
      </c>
      <c r="AH703" s="211">
        <v>0</v>
      </c>
      <c r="AI703" s="211">
        <v>0</v>
      </c>
      <c r="AJ703" s="211">
        <v>0</v>
      </c>
      <c r="AK703" s="211">
        <v>0</v>
      </c>
      <c r="AL703" s="214">
        <v>0</v>
      </c>
      <c r="AM703" s="211">
        <v>0</v>
      </c>
      <c r="AN703" s="211">
        <v>0</v>
      </c>
      <c r="AO703" s="214">
        <v>0</v>
      </c>
      <c r="AP703" s="211">
        <v>0</v>
      </c>
      <c r="AQ703" s="211">
        <v>0</v>
      </c>
      <c r="AR703" s="211">
        <v>0</v>
      </c>
      <c r="AS703" s="211"/>
    </row>
    <row r="704" spans="1:45" s="148" customFormat="1" ht="36" customHeight="1" x14ac:dyDescent="0.25">
      <c r="A704" s="148">
        <v>1</v>
      </c>
      <c r="B704" s="143">
        <f>SUBTOTAL(103,$A$552:A704)</f>
        <v>151</v>
      </c>
      <c r="C704" s="144" t="s">
        <v>421</v>
      </c>
      <c r="D704" s="145">
        <v>1974</v>
      </c>
      <c r="E704" s="145"/>
      <c r="F704" s="146" t="s">
        <v>264</v>
      </c>
      <c r="G704" s="145">
        <v>9</v>
      </c>
      <c r="H704" s="145" t="s">
        <v>299</v>
      </c>
      <c r="I704" s="149">
        <v>5409.4</v>
      </c>
      <c r="J704" s="149">
        <v>5101.5</v>
      </c>
      <c r="K704" s="149">
        <v>4227.7</v>
      </c>
      <c r="L704" s="165">
        <v>198</v>
      </c>
      <c r="M704" s="145" t="s">
        <v>262</v>
      </c>
      <c r="N704" s="145" t="s">
        <v>266</v>
      </c>
      <c r="O704" s="147" t="s">
        <v>961</v>
      </c>
      <c r="P704" s="142">
        <v>91994.559999999998</v>
      </c>
      <c r="Q704" s="142">
        <v>0</v>
      </c>
      <c r="R704" s="142">
        <v>0</v>
      </c>
      <c r="S704" s="142">
        <f t="shared" si="272"/>
        <v>91994.559999999998</v>
      </c>
      <c r="T704" s="142">
        <v>819.2464099530448</v>
      </c>
      <c r="U704" s="142">
        <f t="shared" si="278"/>
        <v>819.2464099530448</v>
      </c>
      <c r="V704" s="213">
        <f t="shared" si="279"/>
        <v>819.2464099530448</v>
      </c>
      <c r="W704" s="213">
        <f t="shared" si="274"/>
        <v>0</v>
      </c>
      <c r="X704" s="148" t="b">
        <f t="shared" si="275"/>
        <v>1</v>
      </c>
      <c r="Y704" s="211">
        <v>0</v>
      </c>
      <c r="Z704" s="211">
        <v>0</v>
      </c>
      <c r="AA704" s="211">
        <v>0</v>
      </c>
      <c r="AB704" s="211">
        <v>0</v>
      </c>
      <c r="AC704" s="211">
        <v>0</v>
      </c>
      <c r="AD704" s="211">
        <v>0</v>
      </c>
      <c r="AE704" s="211">
        <v>0</v>
      </c>
      <c r="AF704" s="214">
        <v>0</v>
      </c>
      <c r="AG704" s="211">
        <v>0</v>
      </c>
      <c r="AH704" s="211">
        <v>0</v>
      </c>
      <c r="AI704" s="211">
        <v>0</v>
      </c>
      <c r="AJ704" s="211">
        <v>0</v>
      </c>
      <c r="AK704" s="211">
        <v>0</v>
      </c>
      <c r="AL704" s="214">
        <v>0</v>
      </c>
      <c r="AM704" s="211">
        <v>0</v>
      </c>
      <c r="AN704" s="211">
        <v>0</v>
      </c>
      <c r="AO704" s="214">
        <v>0</v>
      </c>
      <c r="AP704" s="211">
        <v>0</v>
      </c>
      <c r="AQ704" s="211">
        <v>0</v>
      </c>
      <c r="AR704" s="211">
        <v>0</v>
      </c>
      <c r="AS704" s="211"/>
    </row>
    <row r="705" spans="1:45" s="148" customFormat="1" ht="36" customHeight="1" x14ac:dyDescent="0.25">
      <c r="A705" s="148">
        <v>1</v>
      </c>
      <c r="B705" s="143">
        <f>SUBTOTAL(103,$A$552:A705)</f>
        <v>152</v>
      </c>
      <c r="C705" s="144" t="s">
        <v>2592</v>
      </c>
      <c r="D705" s="145">
        <v>1996</v>
      </c>
      <c r="E705" s="145"/>
      <c r="F705" s="146" t="s">
        <v>2607</v>
      </c>
      <c r="G705" s="145" t="s">
        <v>353</v>
      </c>
      <c r="H705" s="145">
        <v>1</v>
      </c>
      <c r="I705" s="149">
        <v>3077.8</v>
      </c>
      <c r="J705" s="149">
        <v>2755.2</v>
      </c>
      <c r="K705" s="149">
        <v>2755.2</v>
      </c>
      <c r="L705" s="165">
        <v>140</v>
      </c>
      <c r="M705" s="145" t="s">
        <v>262</v>
      </c>
      <c r="N705" s="145" t="s">
        <v>266</v>
      </c>
      <c r="O705" s="147" t="s">
        <v>318</v>
      </c>
      <c r="P705" s="142">
        <v>1900462.5799999998</v>
      </c>
      <c r="Q705" s="142">
        <v>1054000</v>
      </c>
      <c r="R705" s="142">
        <v>0</v>
      </c>
      <c r="S705" s="142">
        <f t="shared" si="272"/>
        <v>846462.57999999984</v>
      </c>
      <c r="T705" s="142">
        <f t="shared" ref="T705:T768" si="280">P705/I705</f>
        <v>617.4743583078822</v>
      </c>
      <c r="U705" s="142">
        <v>798.55741113782562</v>
      </c>
      <c r="V705" s="213">
        <f t="shared" si="273"/>
        <v>798.55741113782562</v>
      </c>
      <c r="W705" s="213">
        <f t="shared" si="274"/>
        <v>181.08305282994343</v>
      </c>
      <c r="X705" s="148" t="b">
        <f t="shared" si="275"/>
        <v>1</v>
      </c>
      <c r="Y705" s="211">
        <v>0</v>
      </c>
      <c r="Z705" s="211">
        <v>0</v>
      </c>
      <c r="AA705" s="211">
        <v>0</v>
      </c>
      <c r="AB705" s="211">
        <v>0</v>
      </c>
      <c r="AC705" s="211">
        <v>0</v>
      </c>
      <c r="AD705" s="211">
        <v>0</v>
      </c>
      <c r="AE705" s="211">
        <v>1</v>
      </c>
      <c r="AF705" s="214">
        <f>2457800*AE705/I705</f>
        <v>798.55741113782562</v>
      </c>
      <c r="AG705" s="211">
        <v>0</v>
      </c>
      <c r="AH705" s="211">
        <v>0</v>
      </c>
      <c r="AI705" s="211">
        <v>0</v>
      </c>
      <c r="AJ705" s="211">
        <v>0</v>
      </c>
      <c r="AK705" s="211">
        <v>0</v>
      </c>
      <c r="AL705" s="214">
        <v>0</v>
      </c>
      <c r="AM705" s="211">
        <v>0</v>
      </c>
      <c r="AN705" s="211">
        <v>0</v>
      </c>
      <c r="AO705" s="214">
        <v>0</v>
      </c>
      <c r="AP705" s="211">
        <v>0</v>
      </c>
      <c r="AQ705" s="211">
        <v>0</v>
      </c>
      <c r="AR705" s="211">
        <v>0</v>
      </c>
      <c r="AS705" s="211"/>
    </row>
    <row r="706" spans="1:45" s="148" customFormat="1" ht="36" customHeight="1" x14ac:dyDescent="0.25">
      <c r="A706" s="148">
        <v>1</v>
      </c>
      <c r="B706" s="143">
        <f>SUBTOTAL(103,$A$552:A706)</f>
        <v>153</v>
      </c>
      <c r="C706" s="144" t="s">
        <v>2593</v>
      </c>
      <c r="D706" s="145">
        <v>1996</v>
      </c>
      <c r="E706" s="145"/>
      <c r="F706" s="146" t="s">
        <v>2607</v>
      </c>
      <c r="G706" s="145" t="s">
        <v>353</v>
      </c>
      <c r="H706" s="145">
        <v>2</v>
      </c>
      <c r="I706" s="149">
        <v>5535.7</v>
      </c>
      <c r="J706" s="149">
        <v>5530.52</v>
      </c>
      <c r="K706" s="149">
        <v>5530.52</v>
      </c>
      <c r="L706" s="165">
        <v>278</v>
      </c>
      <c r="M706" s="145" t="s">
        <v>262</v>
      </c>
      <c r="N706" s="145" t="s">
        <v>266</v>
      </c>
      <c r="O706" s="147" t="s">
        <v>318</v>
      </c>
      <c r="P706" s="142">
        <v>3714876.8799999994</v>
      </c>
      <c r="Q706" s="142">
        <v>2108000</v>
      </c>
      <c r="R706" s="142">
        <v>0</v>
      </c>
      <c r="S706" s="142">
        <f t="shared" si="272"/>
        <v>1606876.8799999994</v>
      </c>
      <c r="T706" s="142">
        <f t="shared" si="280"/>
        <v>671.07626497100625</v>
      </c>
      <c r="U706" s="142">
        <v>887.98164640424886</v>
      </c>
      <c r="V706" s="213">
        <f t="shared" si="273"/>
        <v>887.98164640424886</v>
      </c>
      <c r="W706" s="213">
        <f t="shared" si="274"/>
        <v>216.90538143324261</v>
      </c>
      <c r="X706" s="148" t="b">
        <f t="shared" si="275"/>
        <v>1</v>
      </c>
      <c r="Y706" s="211">
        <v>0</v>
      </c>
      <c r="Z706" s="211">
        <v>0</v>
      </c>
      <c r="AA706" s="211">
        <v>0</v>
      </c>
      <c r="AB706" s="211">
        <v>0</v>
      </c>
      <c r="AC706" s="211">
        <v>0</v>
      </c>
      <c r="AD706" s="211">
        <v>0</v>
      </c>
      <c r="AE706" s="211">
        <v>2</v>
      </c>
      <c r="AF706" s="214">
        <f>2457800*AE706/I706</f>
        <v>887.98164640424886</v>
      </c>
      <c r="AG706" s="211">
        <v>0</v>
      </c>
      <c r="AH706" s="211">
        <v>0</v>
      </c>
      <c r="AI706" s="211">
        <v>0</v>
      </c>
      <c r="AJ706" s="211">
        <v>0</v>
      </c>
      <c r="AK706" s="211">
        <v>0</v>
      </c>
      <c r="AL706" s="214">
        <v>0</v>
      </c>
      <c r="AM706" s="211">
        <v>0</v>
      </c>
      <c r="AN706" s="211">
        <v>0</v>
      </c>
      <c r="AO706" s="214">
        <v>0</v>
      </c>
      <c r="AP706" s="211">
        <v>0</v>
      </c>
      <c r="AQ706" s="211">
        <v>0</v>
      </c>
      <c r="AR706" s="211">
        <v>0</v>
      </c>
      <c r="AS706" s="211"/>
    </row>
    <row r="707" spans="1:45" s="148" customFormat="1" ht="36" customHeight="1" x14ac:dyDescent="0.25">
      <c r="A707" s="148">
        <v>1</v>
      </c>
      <c r="B707" s="143">
        <f>SUBTOTAL(103,$A$552:A707)</f>
        <v>154</v>
      </c>
      <c r="C707" s="144" t="s">
        <v>2594</v>
      </c>
      <c r="D707" s="145">
        <v>1996</v>
      </c>
      <c r="E707" s="145"/>
      <c r="F707" s="146" t="s">
        <v>314</v>
      </c>
      <c r="G707" s="145" t="s">
        <v>353</v>
      </c>
      <c r="H707" s="145" t="s">
        <v>304</v>
      </c>
      <c r="I707" s="149">
        <v>8578.7000000000007</v>
      </c>
      <c r="J707" s="149">
        <v>8578</v>
      </c>
      <c r="K707" s="149">
        <v>7723</v>
      </c>
      <c r="L707" s="165" t="s">
        <v>2608</v>
      </c>
      <c r="M707" s="145" t="s">
        <v>262</v>
      </c>
      <c r="N707" s="145" t="s">
        <v>266</v>
      </c>
      <c r="O707" s="147" t="s">
        <v>1319</v>
      </c>
      <c r="P707" s="142">
        <v>5511572.6900000004</v>
      </c>
      <c r="Q707" s="142">
        <v>3242304</v>
      </c>
      <c r="R707" s="142">
        <v>0</v>
      </c>
      <c r="S707" s="142">
        <f t="shared" si="272"/>
        <v>2269268.6900000004</v>
      </c>
      <c r="T707" s="142">
        <f>P707/I707</f>
        <v>642.47178360357634</v>
      </c>
      <c r="U707" s="142">
        <v>859.50085677317065</v>
      </c>
      <c r="V707" s="213">
        <f t="shared" si="273"/>
        <v>859.50085677317065</v>
      </c>
      <c r="W707" s="213">
        <f t="shared" si="274"/>
        <v>217.02907316959431</v>
      </c>
      <c r="X707" s="148" t="b">
        <f t="shared" si="275"/>
        <v>1</v>
      </c>
      <c r="Y707" s="211">
        <v>0</v>
      </c>
      <c r="Z707" s="211">
        <v>0</v>
      </c>
      <c r="AA707" s="211">
        <v>0</v>
      </c>
      <c r="AB707" s="211">
        <v>0</v>
      </c>
      <c r="AC707" s="211">
        <v>0</v>
      </c>
      <c r="AD707" s="211">
        <v>0</v>
      </c>
      <c r="AE707" s="211">
        <v>3</v>
      </c>
      <c r="AF707" s="214">
        <f>2457800*AE707/I707</f>
        <v>859.50085677317065</v>
      </c>
      <c r="AG707" s="211">
        <v>0</v>
      </c>
      <c r="AH707" s="211">
        <v>0</v>
      </c>
      <c r="AI707" s="211">
        <v>0</v>
      </c>
      <c r="AJ707" s="211">
        <v>0</v>
      </c>
      <c r="AK707" s="211">
        <v>0</v>
      </c>
      <c r="AL707" s="214">
        <v>0</v>
      </c>
      <c r="AM707" s="211">
        <v>0</v>
      </c>
      <c r="AN707" s="211">
        <v>0</v>
      </c>
      <c r="AO707" s="214">
        <v>0</v>
      </c>
      <c r="AP707" s="211">
        <v>0</v>
      </c>
      <c r="AQ707" s="211">
        <v>0</v>
      </c>
      <c r="AR707" s="211">
        <v>0</v>
      </c>
      <c r="AS707" s="211"/>
    </row>
    <row r="708" spans="1:45" s="148" customFormat="1" ht="36" customHeight="1" x14ac:dyDescent="0.25">
      <c r="A708" s="148">
        <v>1</v>
      </c>
      <c r="B708" s="143">
        <f>SUBTOTAL(103,$A$552:A708)</f>
        <v>155</v>
      </c>
      <c r="C708" s="144" t="s">
        <v>200</v>
      </c>
      <c r="D708" s="145">
        <v>1981</v>
      </c>
      <c r="E708" s="145"/>
      <c r="F708" s="146" t="s">
        <v>264</v>
      </c>
      <c r="G708" s="145">
        <v>2</v>
      </c>
      <c r="H708" s="145" t="s">
        <v>299</v>
      </c>
      <c r="I708" s="149">
        <v>946.6</v>
      </c>
      <c r="J708" s="149">
        <v>861.8</v>
      </c>
      <c r="K708" s="149">
        <v>861.8</v>
      </c>
      <c r="L708" s="165">
        <v>44</v>
      </c>
      <c r="M708" s="145" t="s">
        <v>262</v>
      </c>
      <c r="N708" s="145" t="s">
        <v>263</v>
      </c>
      <c r="O708" s="147" t="s">
        <v>265</v>
      </c>
      <c r="P708" s="142">
        <v>5592621.0499999998</v>
      </c>
      <c r="Q708" s="142">
        <v>0</v>
      </c>
      <c r="R708" s="142">
        <v>0</v>
      </c>
      <c r="S708" s="142">
        <f t="shared" si="272"/>
        <v>5592621.0499999998</v>
      </c>
      <c r="T708" s="142">
        <f>P708/I708</f>
        <v>5908.1143566448336</v>
      </c>
      <c r="U708" s="221">
        <f>T708</f>
        <v>5908.1143566448336</v>
      </c>
      <c r="V708" s="213">
        <f>T708</f>
        <v>5908.1143566448336</v>
      </c>
      <c r="W708" s="213">
        <f t="shared" si="274"/>
        <v>0</v>
      </c>
      <c r="X708" s="148" t="b">
        <f t="shared" si="275"/>
        <v>1</v>
      </c>
      <c r="Y708" s="211">
        <v>0</v>
      </c>
      <c r="Z708" s="211">
        <v>0</v>
      </c>
      <c r="AA708" s="211">
        <v>0</v>
      </c>
      <c r="AB708" s="211">
        <v>0</v>
      </c>
      <c r="AC708" s="211">
        <v>0</v>
      </c>
      <c r="AD708" s="211">
        <v>0</v>
      </c>
      <c r="AE708" s="211">
        <v>0</v>
      </c>
      <c r="AF708" s="214">
        <v>0</v>
      </c>
      <c r="AG708" s="211">
        <v>617.9</v>
      </c>
      <c r="AH708" s="214">
        <f>8917.04*AG708/I708</f>
        <v>5820.6623874920779</v>
      </c>
      <c r="AI708" s="211">
        <v>0</v>
      </c>
      <c r="AJ708" s="211">
        <v>0</v>
      </c>
      <c r="AK708" s="211">
        <v>0</v>
      </c>
      <c r="AL708" s="214">
        <v>0</v>
      </c>
      <c r="AM708" s="211">
        <v>0</v>
      </c>
      <c r="AN708" s="211">
        <v>0</v>
      </c>
      <c r="AO708" s="214">
        <v>0</v>
      </c>
      <c r="AP708" s="211">
        <v>0</v>
      </c>
      <c r="AQ708" s="211">
        <v>0</v>
      </c>
      <c r="AR708" s="211">
        <v>0</v>
      </c>
      <c r="AS708" s="211"/>
    </row>
    <row r="709" spans="1:45" s="148" customFormat="1" ht="36" customHeight="1" x14ac:dyDescent="0.25">
      <c r="A709" s="148">
        <v>1</v>
      </c>
      <c r="B709" s="143">
        <f>SUBTOTAL(103,$A$552:A709)</f>
        <v>156</v>
      </c>
      <c r="C709" s="144" t="s">
        <v>1654</v>
      </c>
      <c r="D709" s="145">
        <v>1980</v>
      </c>
      <c r="E709" s="145"/>
      <c r="F709" s="146" t="s">
        <v>264</v>
      </c>
      <c r="G709" s="145">
        <v>5</v>
      </c>
      <c r="H709" s="145" t="s">
        <v>299</v>
      </c>
      <c r="I709" s="149">
        <v>1589.4</v>
      </c>
      <c r="J709" s="149">
        <v>1176.4000000000001</v>
      </c>
      <c r="K709" s="149">
        <v>1117.8000000000002</v>
      </c>
      <c r="L709" s="165">
        <v>61</v>
      </c>
      <c r="M709" s="145" t="s">
        <v>262</v>
      </c>
      <c r="N709" s="145" t="s">
        <v>266</v>
      </c>
      <c r="O709" s="147" t="s">
        <v>321</v>
      </c>
      <c r="P709" s="142">
        <v>120148.07</v>
      </c>
      <c r="Q709" s="142">
        <v>0</v>
      </c>
      <c r="R709" s="142">
        <v>0</v>
      </c>
      <c r="S709" s="142">
        <f t="shared" si="272"/>
        <v>120148.07</v>
      </c>
      <c r="T709" s="142">
        <f t="shared" si="280"/>
        <v>75.593349691707559</v>
      </c>
      <c r="U709" s="221">
        <f>T709</f>
        <v>75.593349691707559</v>
      </c>
      <c r="V709" s="213">
        <f t="shared" ref="V709:V710" si="281">T709</f>
        <v>75.593349691707559</v>
      </c>
      <c r="W709" s="213">
        <f t="shared" si="274"/>
        <v>0</v>
      </c>
      <c r="X709" s="148" t="b">
        <f t="shared" si="275"/>
        <v>1</v>
      </c>
      <c r="Y709" s="211">
        <v>0</v>
      </c>
      <c r="Z709" s="211">
        <v>0</v>
      </c>
      <c r="AA709" s="211">
        <v>0</v>
      </c>
      <c r="AB709" s="211">
        <v>0</v>
      </c>
      <c r="AC709" s="211">
        <v>0</v>
      </c>
      <c r="AD709" s="211">
        <v>0</v>
      </c>
      <c r="AE709" s="211">
        <v>0</v>
      </c>
      <c r="AF709" s="214">
        <v>0</v>
      </c>
      <c r="AG709" s="211">
        <v>0</v>
      </c>
      <c r="AH709" s="211">
        <v>0</v>
      </c>
      <c r="AI709" s="211">
        <v>0</v>
      </c>
      <c r="AJ709" s="211">
        <v>0</v>
      </c>
      <c r="AK709" s="211">
        <v>0</v>
      </c>
      <c r="AL709" s="214">
        <v>0</v>
      </c>
      <c r="AM709" s="211">
        <v>0</v>
      </c>
      <c r="AN709" s="211">
        <v>0</v>
      </c>
      <c r="AO709" s="214">
        <v>0</v>
      </c>
      <c r="AP709" s="211">
        <v>0</v>
      </c>
      <c r="AQ709" s="211">
        <v>0</v>
      </c>
      <c r="AR709" s="211">
        <v>0</v>
      </c>
      <c r="AS709" s="211"/>
    </row>
    <row r="710" spans="1:45" s="148" customFormat="1" ht="36" customHeight="1" x14ac:dyDescent="0.25">
      <c r="A710" s="148">
        <v>1</v>
      </c>
      <c r="B710" s="143">
        <f>SUBTOTAL(103,$A$552:A710)</f>
        <v>157</v>
      </c>
      <c r="C710" s="144" t="s">
        <v>202</v>
      </c>
      <c r="D710" s="145">
        <v>1983</v>
      </c>
      <c r="E710" s="145"/>
      <c r="F710" s="146" t="s">
        <v>264</v>
      </c>
      <c r="G710" s="145">
        <v>5</v>
      </c>
      <c r="H710" s="145" t="s">
        <v>304</v>
      </c>
      <c r="I710" s="149">
        <v>3097.1</v>
      </c>
      <c r="J710" s="149">
        <v>2812.2</v>
      </c>
      <c r="K710" s="149">
        <v>2810.6</v>
      </c>
      <c r="L710" s="165">
        <v>133</v>
      </c>
      <c r="M710" s="145" t="s">
        <v>262</v>
      </c>
      <c r="N710" s="145" t="s">
        <v>266</v>
      </c>
      <c r="O710" s="147" t="s">
        <v>961</v>
      </c>
      <c r="P710" s="142">
        <v>147201.85</v>
      </c>
      <c r="Q710" s="142">
        <v>0</v>
      </c>
      <c r="R710" s="142">
        <v>0</v>
      </c>
      <c r="S710" s="142">
        <f t="shared" si="272"/>
        <v>147201.85</v>
      </c>
      <c r="T710" s="142">
        <f t="shared" si="280"/>
        <v>47.528930289625784</v>
      </c>
      <c r="U710" s="221">
        <f>T710</f>
        <v>47.528930289625784</v>
      </c>
      <c r="V710" s="213">
        <f t="shared" si="281"/>
        <v>47.528930289625784</v>
      </c>
      <c r="W710" s="213">
        <f t="shared" si="274"/>
        <v>0</v>
      </c>
      <c r="X710" s="148" t="b">
        <f t="shared" si="275"/>
        <v>1</v>
      </c>
      <c r="Y710" s="211">
        <v>0</v>
      </c>
      <c r="Z710" s="211">
        <v>0</v>
      </c>
      <c r="AA710" s="211">
        <v>0</v>
      </c>
      <c r="AB710" s="211">
        <v>0</v>
      </c>
      <c r="AC710" s="211">
        <v>0</v>
      </c>
      <c r="AD710" s="211">
        <v>0</v>
      </c>
      <c r="AE710" s="211">
        <v>0</v>
      </c>
      <c r="AF710" s="214">
        <v>0</v>
      </c>
      <c r="AG710" s="211">
        <v>0</v>
      </c>
      <c r="AH710" s="211">
        <v>0</v>
      </c>
      <c r="AI710" s="211">
        <v>0</v>
      </c>
      <c r="AJ710" s="211">
        <v>0</v>
      </c>
      <c r="AK710" s="211">
        <v>0</v>
      </c>
      <c r="AL710" s="214">
        <v>0</v>
      </c>
      <c r="AM710" s="211">
        <v>0</v>
      </c>
      <c r="AN710" s="211">
        <v>0</v>
      </c>
      <c r="AO710" s="214">
        <v>0</v>
      </c>
      <c r="AP710" s="211">
        <v>0</v>
      </c>
      <c r="AQ710" s="211">
        <v>0</v>
      </c>
      <c r="AR710" s="211">
        <v>0</v>
      </c>
      <c r="AS710" s="211"/>
    </row>
    <row r="711" spans="1:45" s="148" customFormat="1" ht="36" customHeight="1" x14ac:dyDescent="0.25">
      <c r="B711" s="144" t="s">
        <v>732</v>
      </c>
      <c r="C711" s="144"/>
      <c r="D711" s="145" t="s">
        <v>862</v>
      </c>
      <c r="E711" s="145" t="s">
        <v>862</v>
      </c>
      <c r="F711" s="145" t="s">
        <v>862</v>
      </c>
      <c r="G711" s="145" t="s">
        <v>862</v>
      </c>
      <c r="H711" s="145" t="s">
        <v>862</v>
      </c>
      <c r="I711" s="149">
        <f>SUM(I712:I766)</f>
        <v>406262.56</v>
      </c>
      <c r="J711" s="149">
        <f>SUM(J712:J766)</f>
        <v>382078.80999999982</v>
      </c>
      <c r="K711" s="149">
        <f>SUM(K712:K766)</f>
        <v>310573.40999999997</v>
      </c>
      <c r="L711" s="210">
        <f>SUM(L712:L766)</f>
        <v>4212</v>
      </c>
      <c r="M711" s="145" t="s">
        <v>862</v>
      </c>
      <c r="N711" s="145" t="s">
        <v>862</v>
      </c>
      <c r="O711" s="147" t="s">
        <v>862</v>
      </c>
      <c r="P711" s="149">
        <v>312141185.39999998</v>
      </c>
      <c r="Q711" s="149">
        <f>SUM(Q712:Q766)</f>
        <v>119296640</v>
      </c>
      <c r="R711" s="149">
        <f>SUM(R712:R766)</f>
        <v>0</v>
      </c>
      <c r="S711" s="149">
        <f>SUM(S712:S766)</f>
        <v>192844545.39999998</v>
      </c>
      <c r="T711" s="142">
        <f t="shared" si="280"/>
        <v>768.32377908513149</v>
      </c>
      <c r="U711" s="142">
        <f>MAX(U712:U766)</f>
        <v>6784.135496243799</v>
      </c>
      <c r="W711" s="220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</row>
    <row r="712" spans="1:45" s="148" customFormat="1" ht="36" customHeight="1" x14ac:dyDescent="0.25">
      <c r="A712" s="148">
        <v>1</v>
      </c>
      <c r="B712" s="143">
        <f>SUBTOTAL(103,$A$552:A712)</f>
        <v>158</v>
      </c>
      <c r="C712" s="144" t="s">
        <v>745</v>
      </c>
      <c r="D712" s="145">
        <v>1959</v>
      </c>
      <c r="E712" s="145"/>
      <c r="F712" s="146" t="s">
        <v>332</v>
      </c>
      <c r="G712" s="145">
        <v>3</v>
      </c>
      <c r="H712" s="145" t="s">
        <v>299</v>
      </c>
      <c r="I712" s="149">
        <v>1267.5</v>
      </c>
      <c r="J712" s="149">
        <v>1160</v>
      </c>
      <c r="K712" s="149">
        <v>785.9</v>
      </c>
      <c r="L712" s="165">
        <v>31</v>
      </c>
      <c r="M712" s="145" t="s">
        <v>262</v>
      </c>
      <c r="N712" s="145" t="s">
        <v>263</v>
      </c>
      <c r="O712" s="147" t="s">
        <v>265</v>
      </c>
      <c r="P712" s="142">
        <v>109991.35</v>
      </c>
      <c r="Q712" s="142">
        <v>0</v>
      </c>
      <c r="R712" s="142">
        <v>0</v>
      </c>
      <c r="S712" s="142">
        <f t="shared" ref="S712:S766" si="282">P712-Q712-R712</f>
        <v>109991.35</v>
      </c>
      <c r="T712" s="142">
        <f t="shared" si="280"/>
        <v>86.778185404339254</v>
      </c>
      <c r="U712" s="142">
        <f>V712</f>
        <v>86.778185404339254</v>
      </c>
      <c r="V712" s="213">
        <f>T712</f>
        <v>86.778185404339254</v>
      </c>
      <c r="W712" s="213">
        <f t="shared" ref="W712:W766" si="283">V712-T712</f>
        <v>0</v>
      </c>
      <c r="X712" s="148" t="b">
        <f t="shared" ref="X712:X766" si="284">V712=U712</f>
        <v>1</v>
      </c>
      <c r="Y712" s="211">
        <v>0</v>
      </c>
      <c r="Z712" s="211">
        <v>0</v>
      </c>
      <c r="AA712" s="211">
        <v>0</v>
      </c>
      <c r="AB712" s="211">
        <v>0</v>
      </c>
      <c r="AC712" s="211">
        <v>0</v>
      </c>
      <c r="AD712" s="211">
        <v>0</v>
      </c>
      <c r="AE712" s="211">
        <v>0</v>
      </c>
      <c r="AF712" s="214">
        <v>0</v>
      </c>
      <c r="AG712" s="211">
        <v>0</v>
      </c>
      <c r="AH712" s="211">
        <v>0</v>
      </c>
      <c r="AI712" s="211">
        <v>0</v>
      </c>
      <c r="AJ712" s="211">
        <v>0</v>
      </c>
      <c r="AK712" s="211">
        <v>0</v>
      </c>
      <c r="AL712" s="214">
        <v>0</v>
      </c>
      <c r="AM712" s="211">
        <v>0</v>
      </c>
      <c r="AN712" s="211">
        <v>0</v>
      </c>
      <c r="AO712" s="214">
        <v>0</v>
      </c>
      <c r="AP712" s="211">
        <v>0</v>
      </c>
      <c r="AQ712" s="211">
        <v>0</v>
      </c>
      <c r="AR712" s="211">
        <v>0</v>
      </c>
      <c r="AS712" s="211"/>
    </row>
    <row r="713" spans="1:45" s="148" customFormat="1" ht="36" customHeight="1" x14ac:dyDescent="0.25">
      <c r="A713" s="148">
        <v>1</v>
      </c>
      <c r="B713" s="143">
        <f>SUBTOTAL(103,$A$552:A713)</f>
        <v>159</v>
      </c>
      <c r="C713" s="144" t="s">
        <v>747</v>
      </c>
      <c r="D713" s="145">
        <v>1993</v>
      </c>
      <c r="E713" s="145"/>
      <c r="F713" s="146" t="s">
        <v>314</v>
      </c>
      <c r="G713" s="145">
        <v>9</v>
      </c>
      <c r="H713" s="145" t="s">
        <v>304</v>
      </c>
      <c r="I713" s="149">
        <v>11047.1</v>
      </c>
      <c r="J713" s="149">
        <v>7851.2</v>
      </c>
      <c r="K713" s="149">
        <v>7851.2</v>
      </c>
      <c r="L713" s="165">
        <v>267</v>
      </c>
      <c r="M713" s="145" t="s">
        <v>262</v>
      </c>
      <c r="N713" s="145" t="s">
        <v>266</v>
      </c>
      <c r="O713" s="147" t="s">
        <v>779</v>
      </c>
      <c r="P713" s="142">
        <v>6290060.6799999997</v>
      </c>
      <c r="Q713" s="142">
        <v>0</v>
      </c>
      <c r="R713" s="142">
        <v>0</v>
      </c>
      <c r="S713" s="142">
        <f t="shared" si="282"/>
        <v>6290060.6799999997</v>
      </c>
      <c r="T713" s="142">
        <f t="shared" si="280"/>
        <v>569.38569217260635</v>
      </c>
      <c r="U713" s="142">
        <v>889.93491504557755</v>
      </c>
      <c r="V713" s="213">
        <f t="shared" ref="V713:V766" si="285">Y713+Z713+AA713+AB713+AC713+AF713+AH713+AJ713+AL713+AN713+AO713+AP713+AQ713+AR713</f>
        <v>889.93491504557755</v>
      </c>
      <c r="W713" s="213">
        <f t="shared" si="283"/>
        <v>320.5492228729712</v>
      </c>
      <c r="X713" s="148" t="b">
        <f t="shared" si="284"/>
        <v>1</v>
      </c>
      <c r="Y713" s="211">
        <v>0</v>
      </c>
      <c r="Z713" s="211">
        <v>0</v>
      </c>
      <c r="AA713" s="211">
        <v>0</v>
      </c>
      <c r="AB713" s="211">
        <v>0</v>
      </c>
      <c r="AC713" s="211">
        <v>0</v>
      </c>
      <c r="AD713" s="211">
        <v>0</v>
      </c>
      <c r="AE713" s="211">
        <v>4</v>
      </c>
      <c r="AF713" s="214">
        <f>2457800*AE713/I713</f>
        <v>889.93491504557755</v>
      </c>
      <c r="AG713" s="211">
        <v>0</v>
      </c>
      <c r="AH713" s="211">
        <v>0</v>
      </c>
      <c r="AI713" s="211">
        <v>0</v>
      </c>
      <c r="AJ713" s="211">
        <v>0</v>
      </c>
      <c r="AK713" s="211">
        <v>0</v>
      </c>
      <c r="AL713" s="214">
        <v>0</v>
      </c>
      <c r="AM713" s="211">
        <v>0</v>
      </c>
      <c r="AN713" s="211">
        <v>0</v>
      </c>
      <c r="AO713" s="214">
        <v>0</v>
      </c>
      <c r="AP713" s="211">
        <v>0</v>
      </c>
      <c r="AQ713" s="211">
        <v>0</v>
      </c>
      <c r="AR713" s="211">
        <v>0</v>
      </c>
      <c r="AS713" s="211"/>
    </row>
    <row r="714" spans="1:45" s="148" customFormat="1" ht="36" customHeight="1" x14ac:dyDescent="0.25">
      <c r="A714" s="148">
        <v>1</v>
      </c>
      <c r="B714" s="143">
        <f>SUBTOTAL(103,$A$552:A714)</f>
        <v>160</v>
      </c>
      <c r="C714" s="144" t="s">
        <v>757</v>
      </c>
      <c r="D714" s="145">
        <v>1991</v>
      </c>
      <c r="E714" s="145"/>
      <c r="F714" s="146" t="s">
        <v>314</v>
      </c>
      <c r="G714" s="145">
        <v>9</v>
      </c>
      <c r="H714" s="145" t="s">
        <v>304</v>
      </c>
      <c r="I714" s="149">
        <v>10990.1</v>
      </c>
      <c r="J714" s="149">
        <v>7793.3</v>
      </c>
      <c r="K714" s="149">
        <v>7793.3</v>
      </c>
      <c r="L714" s="165">
        <v>318</v>
      </c>
      <c r="M714" s="145" t="s">
        <v>262</v>
      </c>
      <c r="N714" s="145" t="s">
        <v>266</v>
      </c>
      <c r="O714" s="147" t="s">
        <v>779</v>
      </c>
      <c r="P714" s="142">
        <v>8882683.6500000004</v>
      </c>
      <c r="Q714" s="142">
        <v>4320320</v>
      </c>
      <c r="R714" s="142">
        <v>0</v>
      </c>
      <c r="S714" s="142">
        <f t="shared" si="282"/>
        <v>4562363.6500000004</v>
      </c>
      <c r="T714" s="142">
        <f t="shared" si="280"/>
        <v>808.24411515818781</v>
      </c>
      <c r="U714" s="142">
        <v>894.55055004049098</v>
      </c>
      <c r="V714" s="213">
        <f t="shared" si="285"/>
        <v>894.55055004049098</v>
      </c>
      <c r="W714" s="213">
        <f t="shared" si="283"/>
        <v>86.306434882303165</v>
      </c>
      <c r="X714" s="148" t="b">
        <f t="shared" si="284"/>
        <v>1</v>
      </c>
      <c r="Y714" s="211">
        <v>0</v>
      </c>
      <c r="Z714" s="211">
        <v>0</v>
      </c>
      <c r="AA714" s="211">
        <v>0</v>
      </c>
      <c r="AB714" s="211">
        <v>0</v>
      </c>
      <c r="AC714" s="211">
        <v>0</v>
      </c>
      <c r="AD714" s="211">
        <v>0</v>
      </c>
      <c r="AE714" s="211">
        <v>4</v>
      </c>
      <c r="AF714" s="214">
        <f>2457800*AE714/I714</f>
        <v>894.55055004049098</v>
      </c>
      <c r="AG714" s="211">
        <v>0</v>
      </c>
      <c r="AH714" s="211">
        <v>0</v>
      </c>
      <c r="AI714" s="211">
        <v>0</v>
      </c>
      <c r="AJ714" s="211">
        <v>0</v>
      </c>
      <c r="AK714" s="211">
        <v>0</v>
      </c>
      <c r="AL714" s="214">
        <v>0</v>
      </c>
      <c r="AM714" s="211">
        <v>0</v>
      </c>
      <c r="AN714" s="211">
        <v>0</v>
      </c>
      <c r="AO714" s="214">
        <v>0</v>
      </c>
      <c r="AP714" s="211">
        <v>0</v>
      </c>
      <c r="AQ714" s="211">
        <v>0</v>
      </c>
      <c r="AR714" s="211">
        <v>0</v>
      </c>
      <c r="AS714" s="211"/>
    </row>
    <row r="715" spans="1:45" s="148" customFormat="1" ht="36" customHeight="1" x14ac:dyDescent="0.25">
      <c r="A715" s="148">
        <v>1</v>
      </c>
      <c r="B715" s="143">
        <f>SUBTOTAL(103,$A$552:A715)</f>
        <v>161</v>
      </c>
      <c r="C715" s="144" t="s">
        <v>1045</v>
      </c>
      <c r="D715" s="145">
        <v>1960</v>
      </c>
      <c r="E715" s="145"/>
      <c r="F715" s="146" t="s">
        <v>264</v>
      </c>
      <c r="G715" s="145">
        <v>3</v>
      </c>
      <c r="H715" s="145" t="s">
        <v>299</v>
      </c>
      <c r="I715" s="149">
        <v>1377.9</v>
      </c>
      <c r="J715" s="149">
        <v>966.6</v>
      </c>
      <c r="K715" s="149">
        <v>764.1</v>
      </c>
      <c r="L715" s="165">
        <v>28</v>
      </c>
      <c r="M715" s="145" t="s">
        <v>262</v>
      </c>
      <c r="N715" s="145" t="s">
        <v>263</v>
      </c>
      <c r="O715" s="147" t="s">
        <v>265</v>
      </c>
      <c r="P715" s="142">
        <v>88143.9</v>
      </c>
      <c r="Q715" s="142">
        <v>0</v>
      </c>
      <c r="R715" s="142">
        <v>0</v>
      </c>
      <c r="S715" s="142">
        <f t="shared" si="282"/>
        <v>88143.9</v>
      </c>
      <c r="T715" s="142">
        <f t="shared" si="280"/>
        <v>63.969736555628124</v>
      </c>
      <c r="U715" s="221">
        <f>T715</f>
        <v>63.969736555628124</v>
      </c>
      <c r="V715" s="213">
        <f t="shared" ref="V715:V716" si="286">T715</f>
        <v>63.969736555628124</v>
      </c>
      <c r="W715" s="213">
        <f t="shared" si="283"/>
        <v>0</v>
      </c>
      <c r="X715" s="148" t="b">
        <f t="shared" si="284"/>
        <v>1</v>
      </c>
      <c r="Y715" s="211">
        <v>0</v>
      </c>
      <c r="Z715" s="211">
        <v>0</v>
      </c>
      <c r="AA715" s="211">
        <v>0</v>
      </c>
      <c r="AB715" s="211">
        <v>0</v>
      </c>
      <c r="AC715" s="211">
        <v>0</v>
      </c>
      <c r="AD715" s="211">
        <v>0</v>
      </c>
      <c r="AE715" s="211">
        <v>0</v>
      </c>
      <c r="AF715" s="214">
        <v>0</v>
      </c>
      <c r="AG715" s="211">
        <v>0</v>
      </c>
      <c r="AH715" s="211">
        <v>0</v>
      </c>
      <c r="AI715" s="211">
        <v>0</v>
      </c>
      <c r="AJ715" s="211">
        <v>0</v>
      </c>
      <c r="AK715" s="211">
        <v>0</v>
      </c>
      <c r="AL715" s="214">
        <v>0</v>
      </c>
      <c r="AM715" s="211">
        <v>0</v>
      </c>
      <c r="AN715" s="211">
        <v>0</v>
      </c>
      <c r="AO715" s="214">
        <v>0</v>
      </c>
      <c r="AP715" s="211">
        <v>0</v>
      </c>
      <c r="AQ715" s="211">
        <v>0</v>
      </c>
      <c r="AR715" s="211">
        <v>0</v>
      </c>
      <c r="AS715" s="211"/>
    </row>
    <row r="716" spans="1:45" s="148" customFormat="1" ht="36" customHeight="1" x14ac:dyDescent="0.25">
      <c r="A716" s="148">
        <v>1</v>
      </c>
      <c r="B716" s="143">
        <f>SUBTOTAL(103,$A$552:A716)</f>
        <v>162</v>
      </c>
      <c r="C716" s="144" t="s">
        <v>750</v>
      </c>
      <c r="D716" s="145">
        <v>1966</v>
      </c>
      <c r="E716" s="145"/>
      <c r="F716" s="146" t="s">
        <v>264</v>
      </c>
      <c r="G716" s="145">
        <v>4</v>
      </c>
      <c r="H716" s="145" t="s">
        <v>304</v>
      </c>
      <c r="I716" s="149">
        <v>3436.5</v>
      </c>
      <c r="J716" s="149">
        <v>2673</v>
      </c>
      <c r="K716" s="149">
        <v>2483.9</v>
      </c>
      <c r="L716" s="165">
        <v>109</v>
      </c>
      <c r="M716" s="145" t="s">
        <v>262</v>
      </c>
      <c r="N716" s="145" t="s">
        <v>266</v>
      </c>
      <c r="O716" s="147" t="s">
        <v>775</v>
      </c>
      <c r="P716" s="142">
        <v>139991.65</v>
      </c>
      <c r="Q716" s="142">
        <v>0</v>
      </c>
      <c r="R716" s="142">
        <v>0</v>
      </c>
      <c r="S716" s="142">
        <f t="shared" si="282"/>
        <v>139991.65</v>
      </c>
      <c r="T716" s="142">
        <f t="shared" si="280"/>
        <v>40.736694311072313</v>
      </c>
      <c r="U716" s="142">
        <f t="shared" ref="U716:U717" si="287">V716</f>
        <v>40.736694311072313</v>
      </c>
      <c r="V716" s="213">
        <f t="shared" si="286"/>
        <v>40.736694311072313</v>
      </c>
      <c r="W716" s="213">
        <f t="shared" si="283"/>
        <v>0</v>
      </c>
      <c r="X716" s="148" t="b">
        <f t="shared" si="284"/>
        <v>1</v>
      </c>
      <c r="Y716" s="211">
        <v>0</v>
      </c>
      <c r="Z716" s="211">
        <v>0</v>
      </c>
      <c r="AA716" s="211">
        <v>0</v>
      </c>
      <c r="AB716" s="211">
        <v>0</v>
      </c>
      <c r="AC716" s="211">
        <v>0</v>
      </c>
      <c r="AD716" s="211">
        <v>0</v>
      </c>
      <c r="AE716" s="211">
        <v>0</v>
      </c>
      <c r="AF716" s="214">
        <v>0</v>
      </c>
      <c r="AG716" s="211">
        <v>0</v>
      </c>
      <c r="AH716" s="211">
        <v>0</v>
      </c>
      <c r="AI716" s="211">
        <v>0</v>
      </c>
      <c r="AJ716" s="211">
        <v>0</v>
      </c>
      <c r="AK716" s="211">
        <v>0</v>
      </c>
      <c r="AL716" s="214">
        <v>0</v>
      </c>
      <c r="AM716" s="211">
        <v>0</v>
      </c>
      <c r="AN716" s="211">
        <v>0</v>
      </c>
      <c r="AO716" s="214">
        <v>0</v>
      </c>
      <c r="AP716" s="211">
        <v>0</v>
      </c>
      <c r="AQ716" s="211">
        <v>0</v>
      </c>
      <c r="AR716" s="211">
        <v>0</v>
      </c>
      <c r="AS716" s="211"/>
    </row>
    <row r="717" spans="1:45" s="148" customFormat="1" ht="36" customHeight="1" x14ac:dyDescent="0.25">
      <c r="A717" s="148">
        <v>1</v>
      </c>
      <c r="B717" s="143">
        <f>SUBTOTAL(103,$A$552:A717)</f>
        <v>163</v>
      </c>
      <c r="C717" s="144" t="s">
        <v>1562</v>
      </c>
      <c r="D717" s="145">
        <v>1980</v>
      </c>
      <c r="E717" s="145"/>
      <c r="F717" s="146" t="s">
        <v>264</v>
      </c>
      <c r="G717" s="145">
        <v>5</v>
      </c>
      <c r="H717" s="145" t="s">
        <v>300</v>
      </c>
      <c r="I717" s="149">
        <v>2427.5</v>
      </c>
      <c r="J717" s="149">
        <v>2065.6999999999998</v>
      </c>
      <c r="K717" s="149">
        <v>2065.6999999999998</v>
      </c>
      <c r="L717" s="165">
        <v>58</v>
      </c>
      <c r="M717" s="145" t="s">
        <v>262</v>
      </c>
      <c r="N717" s="145" t="s">
        <v>263</v>
      </c>
      <c r="O717" s="147" t="s">
        <v>265</v>
      </c>
      <c r="P717" s="142">
        <v>2915751.56</v>
      </c>
      <c r="Q717" s="142">
        <v>0</v>
      </c>
      <c r="R717" s="142">
        <v>0</v>
      </c>
      <c r="S717" s="142">
        <f t="shared" si="282"/>
        <v>2915751.56</v>
      </c>
      <c r="T717" s="142">
        <f t="shared" si="280"/>
        <v>1201.1334953656026</v>
      </c>
      <c r="U717" s="142">
        <f t="shared" si="287"/>
        <v>2225.2009560453143</v>
      </c>
      <c r="V717" s="213">
        <f t="shared" si="285"/>
        <v>2225.2009560453143</v>
      </c>
      <c r="W717" s="213">
        <f t="shared" si="283"/>
        <v>1024.0674606797118</v>
      </c>
      <c r="X717" s="148" t="b">
        <f t="shared" si="284"/>
        <v>1</v>
      </c>
      <c r="Y717" s="211">
        <v>0</v>
      </c>
      <c r="Z717" s="211">
        <v>0</v>
      </c>
      <c r="AA717" s="211">
        <v>0</v>
      </c>
      <c r="AB717" s="211">
        <v>0</v>
      </c>
      <c r="AC717" s="211">
        <v>0</v>
      </c>
      <c r="AD717" s="211">
        <v>0</v>
      </c>
      <c r="AE717" s="211">
        <v>0</v>
      </c>
      <c r="AF717" s="214">
        <v>0</v>
      </c>
      <c r="AG717" s="211">
        <v>605.77</v>
      </c>
      <c r="AH717" s="214">
        <f>8917.04*AG717/I717</f>
        <v>2225.2009560453143</v>
      </c>
      <c r="AI717" s="211">
        <v>0</v>
      </c>
      <c r="AJ717" s="211">
        <v>0</v>
      </c>
      <c r="AK717" s="211">
        <v>0</v>
      </c>
      <c r="AL717" s="214">
        <v>0</v>
      </c>
      <c r="AM717" s="211">
        <v>0</v>
      </c>
      <c r="AN717" s="211">
        <v>0</v>
      </c>
      <c r="AO717" s="214">
        <v>0</v>
      </c>
      <c r="AP717" s="211">
        <v>0</v>
      </c>
      <c r="AQ717" s="211">
        <v>0</v>
      </c>
      <c r="AR717" s="211">
        <v>0</v>
      </c>
      <c r="AS717" s="211"/>
    </row>
    <row r="718" spans="1:45" s="148" customFormat="1" ht="36" customHeight="1" x14ac:dyDescent="0.25">
      <c r="A718" s="148">
        <v>1</v>
      </c>
      <c r="B718" s="143">
        <f>SUBTOTAL(103,$A$552:A718)</f>
        <v>164</v>
      </c>
      <c r="C718" s="144" t="s">
        <v>742</v>
      </c>
      <c r="D718" s="145">
        <v>1962</v>
      </c>
      <c r="E718" s="145"/>
      <c r="F718" s="146" t="s">
        <v>264</v>
      </c>
      <c r="G718" s="145">
        <v>6</v>
      </c>
      <c r="H718" s="145" t="s">
        <v>347</v>
      </c>
      <c r="I718" s="142">
        <v>5489.1</v>
      </c>
      <c r="J718" s="142">
        <v>4500.5</v>
      </c>
      <c r="K718" s="142">
        <v>4154.3</v>
      </c>
      <c r="L718" s="165">
        <v>130</v>
      </c>
      <c r="M718" s="145" t="s">
        <v>262</v>
      </c>
      <c r="N718" s="145" t="s">
        <v>266</v>
      </c>
      <c r="O718" s="147" t="s">
        <v>778</v>
      </c>
      <c r="P718" s="142">
        <v>5973712.9199999999</v>
      </c>
      <c r="Q718" s="142">
        <v>0</v>
      </c>
      <c r="R718" s="142">
        <v>0</v>
      </c>
      <c r="S718" s="142">
        <f t="shared" si="282"/>
        <v>5973712.9199999999</v>
      </c>
      <c r="T718" s="142">
        <f t="shared" si="280"/>
        <v>1088.2864076078044</v>
      </c>
      <c r="U718" s="142">
        <v>2069.6123153158078</v>
      </c>
      <c r="V718" s="213">
        <f t="shared" si="285"/>
        <v>2069.6123153158078</v>
      </c>
      <c r="W718" s="213">
        <f t="shared" si="283"/>
        <v>981.32590770800334</v>
      </c>
      <c r="X718" s="148" t="b">
        <f t="shared" si="284"/>
        <v>1</v>
      </c>
      <c r="Y718" s="211">
        <v>0</v>
      </c>
      <c r="Z718" s="211">
        <v>0</v>
      </c>
      <c r="AA718" s="211">
        <v>0</v>
      </c>
      <c r="AB718" s="211">
        <v>0</v>
      </c>
      <c r="AC718" s="211">
        <v>0</v>
      </c>
      <c r="AD718" s="211">
        <v>0</v>
      </c>
      <c r="AE718" s="211">
        <v>0</v>
      </c>
      <c r="AF718" s="214">
        <v>0</v>
      </c>
      <c r="AG718" s="211">
        <v>1274</v>
      </c>
      <c r="AH718" s="214">
        <f>8917.04*AG718/I718</f>
        <v>2069.6123153158078</v>
      </c>
      <c r="AI718" s="211">
        <v>0</v>
      </c>
      <c r="AJ718" s="211">
        <v>0</v>
      </c>
      <c r="AK718" s="211">
        <v>0</v>
      </c>
      <c r="AL718" s="214">
        <v>0</v>
      </c>
      <c r="AM718" s="211">
        <v>0</v>
      </c>
      <c r="AN718" s="211">
        <v>0</v>
      </c>
      <c r="AO718" s="214">
        <v>0</v>
      </c>
      <c r="AP718" s="211">
        <v>0</v>
      </c>
      <c r="AQ718" s="211">
        <v>0</v>
      </c>
      <c r="AR718" s="211">
        <v>0</v>
      </c>
      <c r="AS718" s="211"/>
    </row>
    <row r="719" spans="1:45" s="148" customFormat="1" ht="36" customHeight="1" x14ac:dyDescent="0.25">
      <c r="A719" s="148">
        <v>1</v>
      </c>
      <c r="B719" s="143">
        <f>SUBTOTAL(103,$A$552:A719)</f>
        <v>165</v>
      </c>
      <c r="C719" s="144" t="s">
        <v>733</v>
      </c>
      <c r="D719" s="145">
        <v>1960</v>
      </c>
      <c r="E719" s="145"/>
      <c r="F719" s="146" t="s">
        <v>264</v>
      </c>
      <c r="G719" s="145">
        <v>4</v>
      </c>
      <c r="H719" s="145" t="s">
        <v>308</v>
      </c>
      <c r="I719" s="149">
        <v>2116.5</v>
      </c>
      <c r="J719" s="149">
        <v>1931.2</v>
      </c>
      <c r="K719" s="149">
        <v>1680.5</v>
      </c>
      <c r="L719" s="165">
        <v>73</v>
      </c>
      <c r="M719" s="145" t="s">
        <v>262</v>
      </c>
      <c r="N719" s="145" t="s">
        <v>266</v>
      </c>
      <c r="O719" s="147" t="s">
        <v>773</v>
      </c>
      <c r="P719" s="142">
        <v>10334775.68</v>
      </c>
      <c r="Q719" s="142">
        <v>0</v>
      </c>
      <c r="R719" s="142">
        <v>0</v>
      </c>
      <c r="S719" s="142">
        <f>P719-Q719-R719</f>
        <v>10334775.68</v>
      </c>
      <c r="T719" s="142">
        <f t="shared" si="280"/>
        <v>4882.9556721001654</v>
      </c>
      <c r="U719" s="142">
        <f t="shared" ref="U719:U720" si="288">V719</f>
        <v>6784.135496243799</v>
      </c>
      <c r="V719" s="213">
        <f t="shared" si="285"/>
        <v>6784.135496243799</v>
      </c>
      <c r="W719" s="213">
        <f t="shared" si="283"/>
        <v>1901.1798241436336</v>
      </c>
      <c r="X719" s="148" t="b">
        <f t="shared" si="284"/>
        <v>1</v>
      </c>
      <c r="Y719" s="211">
        <v>0</v>
      </c>
      <c r="Z719" s="211">
        <v>0</v>
      </c>
      <c r="AA719" s="211">
        <v>0</v>
      </c>
      <c r="AB719" s="211">
        <v>0</v>
      </c>
      <c r="AC719" s="211">
        <v>0</v>
      </c>
      <c r="AD719" s="211">
        <v>0</v>
      </c>
      <c r="AE719" s="211">
        <v>0</v>
      </c>
      <c r="AF719" s="214">
        <v>0</v>
      </c>
      <c r="AG719" s="211">
        <v>0</v>
      </c>
      <c r="AH719" s="211">
        <v>0</v>
      </c>
      <c r="AI719" s="211">
        <v>0</v>
      </c>
      <c r="AJ719" s="211">
        <v>0</v>
      </c>
      <c r="AK719" s="211">
        <v>2037.21</v>
      </c>
      <c r="AL719" s="214">
        <f>7048.18*AK719/I719</f>
        <v>6784.135496243799</v>
      </c>
      <c r="AM719" s="211">
        <v>0</v>
      </c>
      <c r="AN719" s="211">
        <v>0</v>
      </c>
      <c r="AO719" s="214">
        <v>0</v>
      </c>
      <c r="AP719" s="211">
        <v>0</v>
      </c>
      <c r="AQ719" s="211">
        <v>0</v>
      </c>
      <c r="AR719" s="211">
        <v>0</v>
      </c>
      <c r="AS719" s="211"/>
    </row>
    <row r="720" spans="1:45" s="148" customFormat="1" ht="36" customHeight="1" x14ac:dyDescent="0.25">
      <c r="A720" s="148">
        <v>1</v>
      </c>
      <c r="B720" s="143">
        <f>SUBTOTAL(103,$A$552:A720)</f>
        <v>166</v>
      </c>
      <c r="C720" s="144" t="s">
        <v>740</v>
      </c>
      <c r="D720" s="145">
        <v>1937</v>
      </c>
      <c r="E720" s="145"/>
      <c r="F720" s="146" t="s">
        <v>264</v>
      </c>
      <c r="G720" s="145">
        <v>3</v>
      </c>
      <c r="H720" s="145" t="s">
        <v>304</v>
      </c>
      <c r="I720" s="149">
        <v>2718</v>
      </c>
      <c r="J720" s="149">
        <v>2039</v>
      </c>
      <c r="K720" s="149">
        <v>2039</v>
      </c>
      <c r="L720" s="165">
        <v>62</v>
      </c>
      <c r="M720" s="145" t="s">
        <v>262</v>
      </c>
      <c r="N720" s="145" t="s">
        <v>266</v>
      </c>
      <c r="O720" s="147" t="s">
        <v>777</v>
      </c>
      <c r="P720" s="142">
        <v>3360171.32</v>
      </c>
      <c r="Q720" s="142">
        <v>0</v>
      </c>
      <c r="R720" s="142">
        <v>0</v>
      </c>
      <c r="S720" s="142">
        <f t="shared" si="282"/>
        <v>3360171.32</v>
      </c>
      <c r="T720" s="142">
        <f t="shared" si="280"/>
        <v>1236.2661221486387</v>
      </c>
      <c r="U720" s="142">
        <f t="shared" si="288"/>
        <v>3259.66</v>
      </c>
      <c r="V720" s="213">
        <f t="shared" si="285"/>
        <v>3259.66</v>
      </c>
      <c r="W720" s="213">
        <f t="shared" si="283"/>
        <v>2023.3938778513611</v>
      </c>
      <c r="X720" s="148" t="b">
        <f t="shared" si="284"/>
        <v>1</v>
      </c>
      <c r="Y720" s="211">
        <v>0</v>
      </c>
      <c r="Z720" s="211">
        <v>0</v>
      </c>
      <c r="AA720" s="211">
        <v>3259.66</v>
      </c>
      <c r="AB720" s="211">
        <v>0</v>
      </c>
      <c r="AC720" s="211">
        <v>0</v>
      </c>
      <c r="AD720" s="211">
        <v>0</v>
      </c>
      <c r="AE720" s="211">
        <v>0</v>
      </c>
      <c r="AF720" s="214">
        <v>0</v>
      </c>
      <c r="AG720" s="211">
        <v>0</v>
      </c>
      <c r="AH720" s="211">
        <v>0</v>
      </c>
      <c r="AI720" s="211">
        <v>0</v>
      </c>
      <c r="AJ720" s="211">
        <v>0</v>
      </c>
      <c r="AK720" s="211">
        <v>0</v>
      </c>
      <c r="AL720" s="214">
        <v>0</v>
      </c>
      <c r="AM720" s="211">
        <v>0</v>
      </c>
      <c r="AN720" s="211">
        <v>0</v>
      </c>
      <c r="AO720" s="214">
        <v>0</v>
      </c>
      <c r="AP720" s="211">
        <v>0</v>
      </c>
      <c r="AQ720" s="211">
        <v>0</v>
      </c>
      <c r="AR720" s="211">
        <v>0</v>
      </c>
      <c r="AS720" s="211"/>
    </row>
    <row r="721" spans="1:45" s="148" customFormat="1" ht="36" customHeight="1" x14ac:dyDescent="0.25">
      <c r="A721" s="148">
        <v>1</v>
      </c>
      <c r="B721" s="143">
        <f>SUBTOTAL(103,$A$552:A721)</f>
        <v>167</v>
      </c>
      <c r="C721" s="144" t="s">
        <v>1134</v>
      </c>
      <c r="D721" s="145">
        <v>1965</v>
      </c>
      <c r="E721" s="145"/>
      <c r="F721" s="146" t="s">
        <v>264</v>
      </c>
      <c r="G721" s="145">
        <v>4</v>
      </c>
      <c r="H721" s="145" t="s">
        <v>299</v>
      </c>
      <c r="I721" s="149">
        <v>819</v>
      </c>
      <c r="J721" s="149">
        <v>819</v>
      </c>
      <c r="K721" s="149">
        <v>819</v>
      </c>
      <c r="L721" s="165">
        <v>55</v>
      </c>
      <c r="M721" s="145" t="s">
        <v>262</v>
      </c>
      <c r="N721" s="145" t="s">
        <v>266</v>
      </c>
      <c r="O721" s="147" t="s">
        <v>777</v>
      </c>
      <c r="P721" s="142">
        <v>438597.56</v>
      </c>
      <c r="Q721" s="142">
        <v>0</v>
      </c>
      <c r="R721" s="142">
        <v>0</v>
      </c>
      <c r="S721" s="142">
        <f t="shared" si="282"/>
        <v>438597.56</v>
      </c>
      <c r="T721" s="142">
        <f t="shared" si="280"/>
        <v>535.52815628815631</v>
      </c>
      <c r="U721" s="142">
        <v>810.46</v>
      </c>
      <c r="V721" s="213">
        <f t="shared" si="285"/>
        <v>810.46</v>
      </c>
      <c r="W721" s="213">
        <f t="shared" si="283"/>
        <v>274.93184371184373</v>
      </c>
      <c r="X721" s="148" t="b">
        <f t="shared" si="284"/>
        <v>1</v>
      </c>
      <c r="Y721" s="211">
        <v>0</v>
      </c>
      <c r="Z721" s="211">
        <v>0</v>
      </c>
      <c r="AA721" s="211">
        <v>0</v>
      </c>
      <c r="AB721" s="211">
        <v>0</v>
      </c>
      <c r="AC721" s="211">
        <v>810.46</v>
      </c>
      <c r="AD721" s="211">
        <v>0</v>
      </c>
      <c r="AE721" s="211">
        <v>0</v>
      </c>
      <c r="AF721" s="214">
        <v>0</v>
      </c>
      <c r="AG721" s="211">
        <v>0</v>
      </c>
      <c r="AH721" s="211">
        <v>0</v>
      </c>
      <c r="AI721" s="211">
        <v>0</v>
      </c>
      <c r="AJ721" s="211">
        <v>0</v>
      </c>
      <c r="AK721" s="211">
        <v>0</v>
      </c>
      <c r="AL721" s="214">
        <v>0</v>
      </c>
      <c r="AM721" s="211">
        <v>0</v>
      </c>
      <c r="AN721" s="211">
        <v>0</v>
      </c>
      <c r="AO721" s="214">
        <v>0</v>
      </c>
      <c r="AP721" s="211">
        <v>0</v>
      </c>
      <c r="AQ721" s="211">
        <v>0</v>
      </c>
      <c r="AR721" s="211">
        <v>0</v>
      </c>
      <c r="AS721" s="211"/>
    </row>
    <row r="722" spans="1:45" s="148" customFormat="1" ht="36" customHeight="1" x14ac:dyDescent="0.25">
      <c r="A722" s="148">
        <v>1</v>
      </c>
      <c r="B722" s="143">
        <f>SUBTOTAL(103,$A$552:A722)</f>
        <v>168</v>
      </c>
      <c r="C722" s="144" t="s">
        <v>1243</v>
      </c>
      <c r="D722" s="145">
        <v>1931</v>
      </c>
      <c r="E722" s="145"/>
      <c r="F722" s="146" t="s">
        <v>264</v>
      </c>
      <c r="G722" s="145">
        <v>4</v>
      </c>
      <c r="H722" s="145" t="s">
        <v>366</v>
      </c>
      <c r="I722" s="149">
        <v>4408.1000000000004</v>
      </c>
      <c r="J722" s="149">
        <v>4408.1000000000004</v>
      </c>
      <c r="K722" s="149">
        <v>2703.21</v>
      </c>
      <c r="L722" s="165">
        <v>109</v>
      </c>
      <c r="M722" s="145" t="s">
        <v>262</v>
      </c>
      <c r="N722" s="145" t="s">
        <v>266</v>
      </c>
      <c r="O722" s="147" t="s">
        <v>1320</v>
      </c>
      <c r="P722" s="142">
        <v>11165000.01</v>
      </c>
      <c r="Q722" s="142">
        <v>0</v>
      </c>
      <c r="R722" s="142">
        <v>0</v>
      </c>
      <c r="S722" s="142">
        <f t="shared" si="282"/>
        <v>11165000.01</v>
      </c>
      <c r="T722" s="142">
        <f t="shared" si="280"/>
        <v>2532.8372790998387</v>
      </c>
      <c r="U722" s="142">
        <f>V722</f>
        <v>3017.5242322088884</v>
      </c>
      <c r="V722" s="213">
        <f t="shared" si="285"/>
        <v>3017.5242322088884</v>
      </c>
      <c r="W722" s="213">
        <f t="shared" si="283"/>
        <v>484.68695310904968</v>
      </c>
      <c r="X722" s="148" t="b">
        <f t="shared" si="284"/>
        <v>1</v>
      </c>
      <c r="Y722" s="211">
        <v>0</v>
      </c>
      <c r="Z722" s="211">
        <v>0</v>
      </c>
      <c r="AA722" s="211">
        <v>0</v>
      </c>
      <c r="AB722" s="211">
        <v>0</v>
      </c>
      <c r="AC722" s="211">
        <v>0</v>
      </c>
      <c r="AD722" s="211">
        <v>0</v>
      </c>
      <c r="AE722" s="211">
        <v>0</v>
      </c>
      <c r="AF722" s="214">
        <v>0</v>
      </c>
      <c r="AG722" s="211">
        <v>1491.7</v>
      </c>
      <c r="AH722" s="214">
        <f>8917.04*AG722/I722</f>
        <v>3017.5242322088884</v>
      </c>
      <c r="AI722" s="211">
        <v>0</v>
      </c>
      <c r="AJ722" s="211">
        <v>0</v>
      </c>
      <c r="AK722" s="211">
        <v>0</v>
      </c>
      <c r="AL722" s="214">
        <v>0</v>
      </c>
      <c r="AM722" s="211">
        <v>0</v>
      </c>
      <c r="AN722" s="211">
        <v>0</v>
      </c>
      <c r="AO722" s="214">
        <v>0</v>
      </c>
      <c r="AP722" s="211">
        <v>0</v>
      </c>
      <c r="AQ722" s="211">
        <v>0</v>
      </c>
      <c r="AR722" s="211">
        <v>0</v>
      </c>
      <c r="AS722" s="211"/>
    </row>
    <row r="723" spans="1:45" s="148" customFormat="1" ht="36" customHeight="1" x14ac:dyDescent="0.25">
      <c r="A723" s="148">
        <v>1</v>
      </c>
      <c r="B723" s="143">
        <f>SUBTOTAL(103,$A$552:A723)</f>
        <v>169</v>
      </c>
      <c r="C723" s="144" t="s">
        <v>785</v>
      </c>
      <c r="D723" s="145">
        <v>1959</v>
      </c>
      <c r="E723" s="145"/>
      <c r="F723" s="146" t="s">
        <v>264</v>
      </c>
      <c r="G723" s="145">
        <v>2</v>
      </c>
      <c r="H723" s="145" t="s">
        <v>300</v>
      </c>
      <c r="I723" s="149">
        <v>309.2</v>
      </c>
      <c r="J723" s="149">
        <v>287.5</v>
      </c>
      <c r="K723" s="149">
        <v>287.5</v>
      </c>
      <c r="L723" s="165">
        <v>14</v>
      </c>
      <c r="M723" s="145" t="s">
        <v>262</v>
      </c>
      <c r="N723" s="145" t="s">
        <v>266</v>
      </c>
      <c r="O723" s="147" t="s">
        <v>958</v>
      </c>
      <c r="P723" s="142">
        <v>80000</v>
      </c>
      <c r="Q723" s="142">
        <v>0</v>
      </c>
      <c r="R723" s="142">
        <v>0</v>
      </c>
      <c r="S723" s="142">
        <f>P723-Q723-R723</f>
        <v>80000</v>
      </c>
      <c r="T723" s="142">
        <f>P723/I723</f>
        <v>258.73221216041401</v>
      </c>
      <c r="U723" s="221">
        <f>T723</f>
        <v>258.73221216041401</v>
      </c>
      <c r="V723" s="213">
        <f>T723</f>
        <v>258.73221216041401</v>
      </c>
      <c r="W723" s="213">
        <f t="shared" si="283"/>
        <v>0</v>
      </c>
      <c r="X723" s="148" t="b">
        <f t="shared" si="284"/>
        <v>1</v>
      </c>
      <c r="Y723" s="211">
        <v>0</v>
      </c>
      <c r="Z723" s="211">
        <v>0</v>
      </c>
      <c r="AA723" s="211">
        <v>0</v>
      </c>
      <c r="AB723" s="211">
        <v>0</v>
      </c>
      <c r="AC723" s="211">
        <v>0</v>
      </c>
      <c r="AD723" s="211">
        <v>0</v>
      </c>
      <c r="AE723" s="211">
        <v>0</v>
      </c>
      <c r="AF723" s="214">
        <v>0</v>
      </c>
      <c r="AG723" s="211">
        <v>0</v>
      </c>
      <c r="AH723" s="211">
        <v>0</v>
      </c>
      <c r="AI723" s="211">
        <v>0</v>
      </c>
      <c r="AJ723" s="211">
        <v>0</v>
      </c>
      <c r="AK723" s="211">
        <v>0</v>
      </c>
      <c r="AL723" s="214">
        <v>0</v>
      </c>
      <c r="AM723" s="211">
        <v>0</v>
      </c>
      <c r="AN723" s="211">
        <v>0</v>
      </c>
      <c r="AO723" s="214">
        <v>0</v>
      </c>
      <c r="AP723" s="211">
        <v>0</v>
      </c>
      <c r="AQ723" s="211">
        <v>0</v>
      </c>
      <c r="AR723" s="211">
        <v>0</v>
      </c>
      <c r="AS723" s="211"/>
    </row>
    <row r="724" spans="1:45" s="148" customFormat="1" ht="36" customHeight="1" x14ac:dyDescent="0.25">
      <c r="A724" s="148">
        <v>1</v>
      </c>
      <c r="B724" s="143">
        <f>SUBTOTAL(103,$A$552:A724)</f>
        <v>170</v>
      </c>
      <c r="C724" s="144" t="s">
        <v>1875</v>
      </c>
      <c r="D724" s="145">
        <v>1989</v>
      </c>
      <c r="E724" s="145"/>
      <c r="F724" s="146" t="s">
        <v>314</v>
      </c>
      <c r="G724" s="145">
        <v>9</v>
      </c>
      <c r="H724" s="145" t="s">
        <v>299</v>
      </c>
      <c r="I724" s="149">
        <v>4406.3999999999996</v>
      </c>
      <c r="J724" s="149">
        <v>3895.4</v>
      </c>
      <c r="K724" s="149">
        <v>3895.4</v>
      </c>
      <c r="L724" s="165">
        <v>125</v>
      </c>
      <c r="M724" s="145" t="s">
        <v>262</v>
      </c>
      <c r="N724" s="145" t="s">
        <v>266</v>
      </c>
      <c r="O724" s="147" t="s">
        <v>773</v>
      </c>
      <c r="P724" s="142">
        <v>4049613.36</v>
      </c>
      <c r="Q724" s="142">
        <v>2358400</v>
      </c>
      <c r="R724" s="142">
        <v>0</v>
      </c>
      <c r="S724" s="142">
        <f t="shared" si="282"/>
        <v>1691213.3599999999</v>
      </c>
      <c r="T724" s="142">
        <f t="shared" si="280"/>
        <v>919.0299019607844</v>
      </c>
      <c r="U724" s="142">
        <v>1115.559186637618</v>
      </c>
      <c r="V724" s="213">
        <f t="shared" si="285"/>
        <v>1115.559186637618</v>
      </c>
      <c r="W724" s="213">
        <f t="shared" si="283"/>
        <v>196.52928467683364</v>
      </c>
      <c r="X724" s="148" t="b">
        <f t="shared" si="284"/>
        <v>1</v>
      </c>
      <c r="Y724" s="211">
        <v>0</v>
      </c>
      <c r="Z724" s="211">
        <v>0</v>
      </c>
      <c r="AA724" s="211">
        <v>0</v>
      </c>
      <c r="AB724" s="211">
        <v>0</v>
      </c>
      <c r="AC724" s="211">
        <v>0</v>
      </c>
      <c r="AD724" s="211">
        <v>0</v>
      </c>
      <c r="AE724" s="211">
        <v>2</v>
      </c>
      <c r="AF724" s="214">
        <f t="shared" ref="AF724:AF751" si="289">2457800*AE724/I724</f>
        <v>1115.559186637618</v>
      </c>
      <c r="AG724" s="211">
        <v>0</v>
      </c>
      <c r="AH724" s="211">
        <v>0</v>
      </c>
      <c r="AI724" s="211">
        <v>0</v>
      </c>
      <c r="AJ724" s="211">
        <v>0</v>
      </c>
      <c r="AK724" s="211">
        <v>0</v>
      </c>
      <c r="AL724" s="214">
        <v>0</v>
      </c>
      <c r="AM724" s="211">
        <v>0</v>
      </c>
      <c r="AN724" s="211">
        <v>0</v>
      </c>
      <c r="AO724" s="214">
        <v>0</v>
      </c>
      <c r="AP724" s="211">
        <v>0</v>
      </c>
      <c r="AQ724" s="211">
        <v>0</v>
      </c>
      <c r="AR724" s="211">
        <v>0</v>
      </c>
      <c r="AS724" s="211"/>
    </row>
    <row r="725" spans="1:45" s="148" customFormat="1" ht="36" customHeight="1" x14ac:dyDescent="0.25">
      <c r="A725" s="148">
        <v>1</v>
      </c>
      <c r="B725" s="143">
        <f>SUBTOTAL(103,$A$552:A725)</f>
        <v>171</v>
      </c>
      <c r="C725" s="144" t="s">
        <v>1874</v>
      </c>
      <c r="D725" s="145">
        <v>1995</v>
      </c>
      <c r="E725" s="145"/>
      <c r="F725" s="146" t="s">
        <v>314</v>
      </c>
      <c r="G725" s="145">
        <v>9</v>
      </c>
      <c r="H725" s="145" t="s">
        <v>299</v>
      </c>
      <c r="I725" s="149">
        <v>5022.6000000000004</v>
      </c>
      <c r="J725" s="149">
        <v>3902.5</v>
      </c>
      <c r="K725" s="149">
        <v>3902.5</v>
      </c>
      <c r="L725" s="165">
        <v>111</v>
      </c>
      <c r="M725" s="145" t="s">
        <v>262</v>
      </c>
      <c r="N725" s="145" t="s">
        <v>266</v>
      </c>
      <c r="O725" s="147" t="s">
        <v>1633</v>
      </c>
      <c r="P725" s="142">
        <v>4048071.6</v>
      </c>
      <c r="Q725" s="142">
        <v>2358400</v>
      </c>
      <c r="R725" s="142">
        <v>0</v>
      </c>
      <c r="S725" s="142">
        <f t="shared" si="282"/>
        <v>1689671.6</v>
      </c>
      <c r="T725" s="142">
        <f t="shared" si="280"/>
        <v>805.97132959025203</v>
      </c>
      <c r="U725" s="142">
        <v>978.69629275673947</v>
      </c>
      <c r="V725" s="213">
        <f t="shared" si="285"/>
        <v>978.69629275673947</v>
      </c>
      <c r="W725" s="213">
        <f t="shared" si="283"/>
        <v>172.72496316648744</v>
      </c>
      <c r="X725" s="148" t="b">
        <f t="shared" si="284"/>
        <v>1</v>
      </c>
      <c r="Y725" s="211">
        <v>0</v>
      </c>
      <c r="Z725" s="211">
        <v>0</v>
      </c>
      <c r="AA725" s="211">
        <v>0</v>
      </c>
      <c r="AB725" s="211">
        <v>0</v>
      </c>
      <c r="AC725" s="211">
        <v>0</v>
      </c>
      <c r="AD725" s="211">
        <v>0</v>
      </c>
      <c r="AE725" s="211">
        <v>2</v>
      </c>
      <c r="AF725" s="214">
        <f t="shared" si="289"/>
        <v>978.69629275673947</v>
      </c>
      <c r="AG725" s="211">
        <v>0</v>
      </c>
      <c r="AH725" s="211">
        <v>0</v>
      </c>
      <c r="AI725" s="211">
        <v>0</v>
      </c>
      <c r="AJ725" s="211">
        <v>0</v>
      </c>
      <c r="AK725" s="211">
        <v>0</v>
      </c>
      <c r="AL725" s="214">
        <v>0</v>
      </c>
      <c r="AM725" s="211">
        <v>0</v>
      </c>
      <c r="AN725" s="211">
        <v>0</v>
      </c>
      <c r="AO725" s="214">
        <v>0</v>
      </c>
      <c r="AP725" s="211">
        <v>0</v>
      </c>
      <c r="AQ725" s="211">
        <v>0</v>
      </c>
      <c r="AR725" s="211">
        <v>0</v>
      </c>
      <c r="AS725" s="211"/>
    </row>
    <row r="726" spans="1:45" s="148" customFormat="1" ht="36" customHeight="1" x14ac:dyDescent="0.25">
      <c r="A726" s="148">
        <v>1</v>
      </c>
      <c r="B726" s="143">
        <f>SUBTOTAL(103,$A$552:A726)</f>
        <v>172</v>
      </c>
      <c r="C726" s="144" t="s">
        <v>2237</v>
      </c>
      <c r="D726" s="145">
        <v>1980</v>
      </c>
      <c r="E726" s="145"/>
      <c r="F726" s="146" t="s">
        <v>314</v>
      </c>
      <c r="G726" s="145">
        <v>9</v>
      </c>
      <c r="H726" s="145">
        <v>2</v>
      </c>
      <c r="I726" s="149">
        <v>3931.7</v>
      </c>
      <c r="J726" s="149">
        <v>3931.7</v>
      </c>
      <c r="K726" s="149">
        <v>2282.6999999999998</v>
      </c>
      <c r="L726" s="165">
        <v>141</v>
      </c>
      <c r="M726" s="145" t="s">
        <v>262</v>
      </c>
      <c r="N726" s="145" t="s">
        <v>266</v>
      </c>
      <c r="O726" s="147" t="s">
        <v>2367</v>
      </c>
      <c r="P726" s="142">
        <v>4676752.8099999996</v>
      </c>
      <c r="Q726" s="142">
        <v>0</v>
      </c>
      <c r="R726" s="142">
        <v>0</v>
      </c>
      <c r="S726" s="142">
        <f t="shared" si="282"/>
        <v>4676752.8099999996</v>
      </c>
      <c r="T726" s="142">
        <f t="shared" si="280"/>
        <v>1189.4988961517918</v>
      </c>
      <c r="U726" s="142">
        <v>1250.247984332477</v>
      </c>
      <c r="V726" s="213">
        <f t="shared" si="285"/>
        <v>1250.247984332477</v>
      </c>
      <c r="W726" s="213">
        <f t="shared" si="283"/>
        <v>60.749088180685249</v>
      </c>
      <c r="X726" s="148" t="b">
        <f t="shared" si="284"/>
        <v>1</v>
      </c>
      <c r="Y726" s="211">
        <v>0</v>
      </c>
      <c r="Z726" s="211">
        <v>0</v>
      </c>
      <c r="AA726" s="211">
        <v>0</v>
      </c>
      <c r="AB726" s="211">
        <v>0</v>
      </c>
      <c r="AC726" s="211">
        <v>0</v>
      </c>
      <c r="AD726" s="211">
        <v>0</v>
      </c>
      <c r="AE726" s="211">
        <v>2</v>
      </c>
      <c r="AF726" s="214">
        <f t="shared" si="289"/>
        <v>1250.247984332477</v>
      </c>
      <c r="AG726" s="211">
        <v>0</v>
      </c>
      <c r="AH726" s="211">
        <v>0</v>
      </c>
      <c r="AI726" s="211">
        <v>0</v>
      </c>
      <c r="AJ726" s="211">
        <v>0</v>
      </c>
      <c r="AK726" s="211">
        <v>0</v>
      </c>
      <c r="AL726" s="214">
        <v>0</v>
      </c>
      <c r="AM726" s="211">
        <v>0</v>
      </c>
      <c r="AN726" s="211">
        <v>0</v>
      </c>
      <c r="AO726" s="214">
        <v>0</v>
      </c>
      <c r="AP726" s="211">
        <v>0</v>
      </c>
      <c r="AQ726" s="211">
        <v>0</v>
      </c>
      <c r="AR726" s="211">
        <v>0</v>
      </c>
      <c r="AS726" s="211"/>
    </row>
    <row r="727" spans="1:45" s="148" customFormat="1" ht="36" customHeight="1" x14ac:dyDescent="0.25">
      <c r="A727" s="148">
        <v>1</v>
      </c>
      <c r="B727" s="143">
        <f>SUBTOTAL(103,$A$552:A727)</f>
        <v>173</v>
      </c>
      <c r="C727" s="144" t="s">
        <v>2253</v>
      </c>
      <c r="D727" s="145">
        <v>1988</v>
      </c>
      <c r="E727" s="145"/>
      <c r="F727" s="146" t="s">
        <v>314</v>
      </c>
      <c r="G727" s="145">
        <v>9</v>
      </c>
      <c r="H727" s="145" t="s">
        <v>308</v>
      </c>
      <c r="I727" s="149">
        <v>6638.3</v>
      </c>
      <c r="J727" s="149">
        <v>5898.1</v>
      </c>
      <c r="K727" s="149">
        <v>5898.1</v>
      </c>
      <c r="L727" s="165">
        <v>226</v>
      </c>
      <c r="M727" s="145" t="s">
        <v>262</v>
      </c>
      <c r="N727" s="145" t="s">
        <v>266</v>
      </c>
      <c r="O727" s="147" t="s">
        <v>2368</v>
      </c>
      <c r="P727" s="142">
        <v>6671927.7799999993</v>
      </c>
      <c r="Q727" s="142">
        <v>0</v>
      </c>
      <c r="R727" s="142">
        <v>0</v>
      </c>
      <c r="S727" s="142">
        <f t="shared" si="282"/>
        <v>6671927.7799999993</v>
      </c>
      <c r="T727" s="142">
        <f t="shared" si="280"/>
        <v>1005.0657216456019</v>
      </c>
      <c r="U727" s="142">
        <v>1110.7361824563518</v>
      </c>
      <c r="V727" s="213">
        <f t="shared" si="285"/>
        <v>1110.7361824563518</v>
      </c>
      <c r="W727" s="213">
        <f t="shared" si="283"/>
        <v>105.67046081074989</v>
      </c>
      <c r="X727" s="148" t="b">
        <f t="shared" si="284"/>
        <v>1</v>
      </c>
      <c r="Y727" s="211">
        <v>0</v>
      </c>
      <c r="Z727" s="211">
        <v>0</v>
      </c>
      <c r="AA727" s="211">
        <v>0</v>
      </c>
      <c r="AB727" s="211">
        <v>0</v>
      </c>
      <c r="AC727" s="211">
        <v>0</v>
      </c>
      <c r="AD727" s="211">
        <v>0</v>
      </c>
      <c r="AE727" s="211">
        <v>3</v>
      </c>
      <c r="AF727" s="214">
        <f t="shared" si="289"/>
        <v>1110.7361824563518</v>
      </c>
      <c r="AG727" s="211">
        <v>0</v>
      </c>
      <c r="AH727" s="211">
        <v>0</v>
      </c>
      <c r="AI727" s="211">
        <v>0</v>
      </c>
      <c r="AJ727" s="211">
        <v>0</v>
      </c>
      <c r="AK727" s="211">
        <v>0</v>
      </c>
      <c r="AL727" s="214">
        <v>0</v>
      </c>
      <c r="AM727" s="211">
        <v>0</v>
      </c>
      <c r="AN727" s="211">
        <v>0</v>
      </c>
      <c r="AO727" s="214">
        <v>0</v>
      </c>
      <c r="AP727" s="211">
        <v>0</v>
      </c>
      <c r="AQ727" s="211">
        <v>0</v>
      </c>
      <c r="AR727" s="211">
        <v>0</v>
      </c>
      <c r="AS727" s="211"/>
    </row>
    <row r="728" spans="1:45" s="148" customFormat="1" ht="36" customHeight="1" x14ac:dyDescent="0.25">
      <c r="A728" s="148">
        <v>1</v>
      </c>
      <c r="B728" s="143">
        <f>SUBTOTAL(103,$A$552:A728)</f>
        <v>174</v>
      </c>
      <c r="C728" s="144" t="s">
        <v>2029</v>
      </c>
      <c r="D728" s="145">
        <v>1990</v>
      </c>
      <c r="E728" s="145"/>
      <c r="F728" s="146" t="s">
        <v>314</v>
      </c>
      <c r="G728" s="145">
        <v>9</v>
      </c>
      <c r="H728" s="145" t="s">
        <v>2369</v>
      </c>
      <c r="I728" s="149">
        <v>28464.2</v>
      </c>
      <c r="J728" s="149">
        <v>22228.1</v>
      </c>
      <c r="K728" s="149">
        <v>22102.2</v>
      </c>
      <c r="L728" s="165">
        <v>895</v>
      </c>
      <c r="M728" s="145" t="s">
        <v>262</v>
      </c>
      <c r="N728" s="145" t="s">
        <v>266</v>
      </c>
      <c r="O728" s="147" t="s">
        <v>1633</v>
      </c>
      <c r="P728" s="142">
        <v>22067813.52</v>
      </c>
      <c r="Q728" s="142">
        <v>0</v>
      </c>
      <c r="R728" s="142">
        <v>0</v>
      </c>
      <c r="S728" s="142">
        <f t="shared" si="282"/>
        <v>22067813.52</v>
      </c>
      <c r="T728" s="142">
        <f t="shared" si="280"/>
        <v>775.28311071451151</v>
      </c>
      <c r="U728" s="142">
        <v>863.47060518124522</v>
      </c>
      <c r="V728" s="213">
        <f t="shared" si="285"/>
        <v>863.47060518124522</v>
      </c>
      <c r="W728" s="213">
        <f t="shared" si="283"/>
        <v>88.18749446673371</v>
      </c>
      <c r="X728" s="148" t="b">
        <f t="shared" si="284"/>
        <v>1</v>
      </c>
      <c r="Y728" s="211">
        <v>0</v>
      </c>
      <c r="Z728" s="211">
        <v>0</v>
      </c>
      <c r="AA728" s="211">
        <v>0</v>
      </c>
      <c r="AB728" s="211">
        <v>0</v>
      </c>
      <c r="AC728" s="211">
        <v>0</v>
      </c>
      <c r="AD728" s="211">
        <v>0</v>
      </c>
      <c r="AE728" s="211">
        <v>10</v>
      </c>
      <c r="AF728" s="214">
        <f t="shared" si="289"/>
        <v>863.47060518124522</v>
      </c>
      <c r="AG728" s="211">
        <v>0</v>
      </c>
      <c r="AH728" s="211">
        <v>0</v>
      </c>
      <c r="AI728" s="211">
        <v>0</v>
      </c>
      <c r="AJ728" s="211">
        <v>0</v>
      </c>
      <c r="AK728" s="211">
        <v>0</v>
      </c>
      <c r="AL728" s="214">
        <v>0</v>
      </c>
      <c r="AM728" s="211">
        <v>0</v>
      </c>
      <c r="AN728" s="211">
        <v>0</v>
      </c>
      <c r="AO728" s="214">
        <v>0</v>
      </c>
      <c r="AP728" s="211">
        <v>0</v>
      </c>
      <c r="AQ728" s="211">
        <v>0</v>
      </c>
      <c r="AR728" s="211">
        <v>0</v>
      </c>
      <c r="AS728" s="211"/>
    </row>
    <row r="729" spans="1:45" s="148" customFormat="1" ht="36" customHeight="1" x14ac:dyDescent="0.25">
      <c r="A729" s="148">
        <v>1</v>
      </c>
      <c r="B729" s="143">
        <f>SUBTOTAL(103,$A$552:A729)</f>
        <v>175</v>
      </c>
      <c r="C729" s="144" t="s">
        <v>2254</v>
      </c>
      <c r="D729" s="145">
        <v>1990</v>
      </c>
      <c r="E729" s="145"/>
      <c r="F729" s="146" t="s">
        <v>314</v>
      </c>
      <c r="G729" s="145">
        <v>9</v>
      </c>
      <c r="H729" s="145" t="s">
        <v>299</v>
      </c>
      <c r="I729" s="149">
        <v>4344</v>
      </c>
      <c r="J729" s="149">
        <v>3864.2</v>
      </c>
      <c r="K729" s="149">
        <v>3864.2</v>
      </c>
      <c r="L729" s="165">
        <v>169</v>
      </c>
      <c r="M729" s="145" t="s">
        <v>262</v>
      </c>
      <c r="N729" s="145" t="s">
        <v>266</v>
      </c>
      <c r="O729" s="147" t="s">
        <v>2368</v>
      </c>
      <c r="P729" s="142">
        <v>4487769.63</v>
      </c>
      <c r="Q729" s="142">
        <v>0</v>
      </c>
      <c r="R729" s="142">
        <v>0</v>
      </c>
      <c r="S729" s="142">
        <f t="shared" si="282"/>
        <v>4487769.63</v>
      </c>
      <c r="T729" s="142">
        <f t="shared" si="280"/>
        <v>1033.0961395027623</v>
      </c>
      <c r="U729" s="142">
        <v>1131.5837937384899</v>
      </c>
      <c r="V729" s="213">
        <f t="shared" si="285"/>
        <v>1131.5837937384899</v>
      </c>
      <c r="W729" s="213">
        <f t="shared" si="283"/>
        <v>98.487654235727632</v>
      </c>
      <c r="X729" s="148" t="b">
        <f t="shared" si="284"/>
        <v>1</v>
      </c>
      <c r="Y729" s="211">
        <v>0</v>
      </c>
      <c r="Z729" s="211">
        <v>0</v>
      </c>
      <c r="AA729" s="211">
        <v>0</v>
      </c>
      <c r="AB729" s="211">
        <v>0</v>
      </c>
      <c r="AC729" s="211">
        <v>0</v>
      </c>
      <c r="AD729" s="211">
        <v>0</v>
      </c>
      <c r="AE729" s="211">
        <v>2</v>
      </c>
      <c r="AF729" s="214">
        <f t="shared" si="289"/>
        <v>1131.5837937384899</v>
      </c>
      <c r="AG729" s="211">
        <v>0</v>
      </c>
      <c r="AH729" s="211">
        <v>0</v>
      </c>
      <c r="AI729" s="211">
        <v>0</v>
      </c>
      <c r="AJ729" s="211">
        <v>0</v>
      </c>
      <c r="AK729" s="211">
        <v>0</v>
      </c>
      <c r="AL729" s="214">
        <v>0</v>
      </c>
      <c r="AM729" s="211">
        <v>0</v>
      </c>
      <c r="AN729" s="211">
        <v>0</v>
      </c>
      <c r="AO729" s="214">
        <v>0</v>
      </c>
      <c r="AP729" s="211">
        <v>0</v>
      </c>
      <c r="AQ729" s="211">
        <v>0</v>
      </c>
      <c r="AR729" s="211">
        <v>0</v>
      </c>
      <c r="AS729" s="211"/>
    </row>
    <row r="730" spans="1:45" s="148" customFormat="1" ht="36" customHeight="1" x14ac:dyDescent="0.25">
      <c r="A730" s="148">
        <v>1</v>
      </c>
      <c r="B730" s="143">
        <f>SUBTOTAL(103,$A$552:A730)</f>
        <v>176</v>
      </c>
      <c r="C730" s="144" t="s">
        <v>2255</v>
      </c>
      <c r="D730" s="145">
        <v>1989</v>
      </c>
      <c r="E730" s="145"/>
      <c r="F730" s="146" t="s">
        <v>314</v>
      </c>
      <c r="G730" s="145">
        <v>9</v>
      </c>
      <c r="H730" s="145" t="s">
        <v>299</v>
      </c>
      <c r="I730" s="149">
        <v>4374.3</v>
      </c>
      <c r="J730" s="149">
        <v>3893.6</v>
      </c>
      <c r="K730" s="149">
        <v>3893.6</v>
      </c>
      <c r="L730" s="165">
        <v>153</v>
      </c>
      <c r="M730" s="145" t="s">
        <v>262</v>
      </c>
      <c r="N730" s="145" t="s">
        <v>266</v>
      </c>
      <c r="O730" s="147" t="s">
        <v>2368</v>
      </c>
      <c r="P730" s="142">
        <v>4474698.3500000006</v>
      </c>
      <c r="Q730" s="142">
        <v>0</v>
      </c>
      <c r="R730" s="142">
        <v>0</v>
      </c>
      <c r="S730" s="142">
        <f t="shared" si="282"/>
        <v>4474698.3500000006</v>
      </c>
      <c r="T730" s="142">
        <f t="shared" si="280"/>
        <v>1022.9518665843678</v>
      </c>
      <c r="U730" s="142">
        <v>1123.7455135678852</v>
      </c>
      <c r="V730" s="213">
        <f t="shared" si="285"/>
        <v>1123.7455135678852</v>
      </c>
      <c r="W730" s="213">
        <f t="shared" si="283"/>
        <v>100.79364698351731</v>
      </c>
      <c r="X730" s="148" t="b">
        <f t="shared" si="284"/>
        <v>1</v>
      </c>
      <c r="Y730" s="211">
        <v>0</v>
      </c>
      <c r="Z730" s="211">
        <v>0</v>
      </c>
      <c r="AA730" s="211">
        <v>0</v>
      </c>
      <c r="AB730" s="211">
        <v>0</v>
      </c>
      <c r="AC730" s="211">
        <v>0</v>
      </c>
      <c r="AD730" s="211">
        <v>0</v>
      </c>
      <c r="AE730" s="211">
        <v>2</v>
      </c>
      <c r="AF730" s="214">
        <f t="shared" si="289"/>
        <v>1123.7455135678852</v>
      </c>
      <c r="AG730" s="211">
        <v>0</v>
      </c>
      <c r="AH730" s="211">
        <v>0</v>
      </c>
      <c r="AI730" s="211">
        <v>0</v>
      </c>
      <c r="AJ730" s="211">
        <v>0</v>
      </c>
      <c r="AK730" s="211">
        <v>0</v>
      </c>
      <c r="AL730" s="214">
        <v>0</v>
      </c>
      <c r="AM730" s="211">
        <v>0</v>
      </c>
      <c r="AN730" s="211">
        <v>0</v>
      </c>
      <c r="AO730" s="214">
        <v>0</v>
      </c>
      <c r="AP730" s="211">
        <v>0</v>
      </c>
      <c r="AQ730" s="211">
        <v>0</v>
      </c>
      <c r="AR730" s="211">
        <v>0</v>
      </c>
      <c r="AS730" s="211"/>
    </row>
    <row r="731" spans="1:45" s="148" customFormat="1" ht="36" customHeight="1" x14ac:dyDescent="0.25">
      <c r="A731" s="148">
        <v>1</v>
      </c>
      <c r="B731" s="143">
        <f>SUBTOTAL(103,$A$552:A731)</f>
        <v>177</v>
      </c>
      <c r="C731" s="144" t="s">
        <v>2256</v>
      </c>
      <c r="D731" s="145">
        <v>1988</v>
      </c>
      <c r="E731" s="145"/>
      <c r="F731" s="146" t="s">
        <v>314</v>
      </c>
      <c r="G731" s="145">
        <v>9</v>
      </c>
      <c r="H731" s="145" t="s">
        <v>299</v>
      </c>
      <c r="I731" s="149">
        <v>4376.2</v>
      </c>
      <c r="J731" s="149">
        <v>4376.2</v>
      </c>
      <c r="K731" s="149">
        <v>2308.1999999999998</v>
      </c>
      <c r="L731" s="165">
        <v>146</v>
      </c>
      <c r="M731" s="145" t="s">
        <v>262</v>
      </c>
      <c r="N731" s="145" t="s">
        <v>266</v>
      </c>
      <c r="O731" s="147" t="s">
        <v>2367</v>
      </c>
      <c r="P731" s="142">
        <v>4474879.3800000008</v>
      </c>
      <c r="Q731" s="142">
        <v>0</v>
      </c>
      <c r="R731" s="142">
        <v>0</v>
      </c>
      <c r="S731" s="142">
        <f t="shared" si="282"/>
        <v>4474879.3800000008</v>
      </c>
      <c r="T731" s="142">
        <f t="shared" si="280"/>
        <v>1022.5491019606053</v>
      </c>
      <c r="U731" s="142">
        <v>1123.2576207668753</v>
      </c>
      <c r="V731" s="213">
        <f t="shared" si="285"/>
        <v>1123.2576207668753</v>
      </c>
      <c r="W731" s="213">
        <f t="shared" si="283"/>
        <v>100.70851880627004</v>
      </c>
      <c r="X731" s="148" t="b">
        <f t="shared" si="284"/>
        <v>1</v>
      </c>
      <c r="Y731" s="211">
        <v>0</v>
      </c>
      <c r="Z731" s="211">
        <v>0</v>
      </c>
      <c r="AA731" s="211">
        <v>0</v>
      </c>
      <c r="AB731" s="211">
        <v>0</v>
      </c>
      <c r="AC731" s="211">
        <v>0</v>
      </c>
      <c r="AD731" s="211">
        <v>0</v>
      </c>
      <c r="AE731" s="211">
        <v>2</v>
      </c>
      <c r="AF731" s="214">
        <f t="shared" si="289"/>
        <v>1123.2576207668753</v>
      </c>
      <c r="AG731" s="211">
        <v>0</v>
      </c>
      <c r="AH731" s="211">
        <v>0</v>
      </c>
      <c r="AI731" s="211">
        <v>0</v>
      </c>
      <c r="AJ731" s="211">
        <v>0</v>
      </c>
      <c r="AK731" s="211">
        <v>0</v>
      </c>
      <c r="AL731" s="214">
        <v>0</v>
      </c>
      <c r="AM731" s="211">
        <v>0</v>
      </c>
      <c r="AN731" s="211">
        <v>0</v>
      </c>
      <c r="AO731" s="214">
        <v>0</v>
      </c>
      <c r="AP731" s="211">
        <v>0</v>
      </c>
      <c r="AQ731" s="211">
        <v>0</v>
      </c>
      <c r="AR731" s="211">
        <v>0</v>
      </c>
      <c r="AS731" s="211"/>
    </row>
    <row r="732" spans="1:45" s="148" customFormat="1" ht="36" customHeight="1" x14ac:dyDescent="0.25">
      <c r="A732" s="148">
        <v>1</v>
      </c>
      <c r="B732" s="143">
        <f>SUBTOTAL(103,$A$552:A732)</f>
        <v>178</v>
      </c>
      <c r="C732" s="144" t="s">
        <v>2257</v>
      </c>
      <c r="D732" s="145">
        <v>1987</v>
      </c>
      <c r="E732" s="145"/>
      <c r="F732" s="146" t="s">
        <v>314</v>
      </c>
      <c r="G732" s="145">
        <v>9</v>
      </c>
      <c r="H732" s="145" t="s">
        <v>304</v>
      </c>
      <c r="I732" s="149">
        <v>7835.6</v>
      </c>
      <c r="J732" s="149">
        <v>7835.6</v>
      </c>
      <c r="K732" s="149">
        <v>4668.3</v>
      </c>
      <c r="L732" s="165">
        <v>336</v>
      </c>
      <c r="M732" s="145" t="s">
        <v>262</v>
      </c>
      <c r="N732" s="145" t="s">
        <v>266</v>
      </c>
      <c r="O732" s="147" t="s">
        <v>2367</v>
      </c>
      <c r="P732" s="142">
        <v>8858571.4600000009</v>
      </c>
      <c r="Q732" s="142">
        <v>0</v>
      </c>
      <c r="R732" s="142">
        <v>0</v>
      </c>
      <c r="S732" s="142">
        <f t="shared" si="282"/>
        <v>8858571.4600000009</v>
      </c>
      <c r="T732" s="142">
        <f t="shared" si="280"/>
        <v>1130.554323855225</v>
      </c>
      <c r="U732" s="142">
        <v>1254.6837510847924</v>
      </c>
      <c r="V732" s="213">
        <f t="shared" si="285"/>
        <v>1254.6837510847924</v>
      </c>
      <c r="W732" s="213">
        <f t="shared" si="283"/>
        <v>124.12942722956745</v>
      </c>
      <c r="X732" s="148" t="b">
        <f t="shared" si="284"/>
        <v>1</v>
      </c>
      <c r="Y732" s="211">
        <v>0</v>
      </c>
      <c r="Z732" s="211">
        <v>0</v>
      </c>
      <c r="AA732" s="211">
        <v>0</v>
      </c>
      <c r="AB732" s="211">
        <v>0</v>
      </c>
      <c r="AC732" s="211">
        <v>0</v>
      </c>
      <c r="AD732" s="211">
        <v>0</v>
      </c>
      <c r="AE732" s="211">
        <v>4</v>
      </c>
      <c r="AF732" s="214">
        <f t="shared" si="289"/>
        <v>1254.6837510847924</v>
      </c>
      <c r="AG732" s="211">
        <v>0</v>
      </c>
      <c r="AH732" s="211">
        <v>0</v>
      </c>
      <c r="AI732" s="211">
        <v>0</v>
      </c>
      <c r="AJ732" s="211">
        <v>0</v>
      </c>
      <c r="AK732" s="211">
        <v>0</v>
      </c>
      <c r="AL732" s="214">
        <v>0</v>
      </c>
      <c r="AM732" s="211">
        <v>0</v>
      </c>
      <c r="AN732" s="211">
        <v>0</v>
      </c>
      <c r="AO732" s="214">
        <v>0</v>
      </c>
      <c r="AP732" s="211">
        <v>0</v>
      </c>
      <c r="AQ732" s="211">
        <v>0</v>
      </c>
      <c r="AR732" s="211">
        <v>0</v>
      </c>
      <c r="AS732" s="211"/>
    </row>
    <row r="733" spans="1:45" s="148" customFormat="1" ht="36" customHeight="1" x14ac:dyDescent="0.25">
      <c r="A733" s="148">
        <v>1</v>
      </c>
      <c r="B733" s="143">
        <f>SUBTOTAL(103,$A$552:A733)</f>
        <v>179</v>
      </c>
      <c r="C733" s="144" t="s">
        <v>2258</v>
      </c>
      <c r="D733" s="145">
        <v>1988</v>
      </c>
      <c r="E733" s="145"/>
      <c r="F733" s="146" t="s">
        <v>314</v>
      </c>
      <c r="G733" s="145">
        <v>9</v>
      </c>
      <c r="H733" s="145" t="s">
        <v>299</v>
      </c>
      <c r="I733" s="149">
        <v>3934.5</v>
      </c>
      <c r="J733" s="149">
        <v>3934.5</v>
      </c>
      <c r="K733" s="149">
        <v>2323.1</v>
      </c>
      <c r="L733" s="165">
        <v>164</v>
      </c>
      <c r="M733" s="145" t="s">
        <v>262</v>
      </c>
      <c r="N733" s="145" t="s">
        <v>266</v>
      </c>
      <c r="O733" s="147" t="s">
        <v>2367</v>
      </c>
      <c r="P733" s="142">
        <v>4475819.28</v>
      </c>
      <c r="Q733" s="142">
        <v>0</v>
      </c>
      <c r="R733" s="142">
        <v>0</v>
      </c>
      <c r="S733" s="142">
        <f t="shared" si="282"/>
        <v>4475819.28</v>
      </c>
      <c r="T733" s="142">
        <f t="shared" si="280"/>
        <v>1137.5827373236752</v>
      </c>
      <c r="U733" s="142">
        <v>1249.3582411996442</v>
      </c>
      <c r="V733" s="213">
        <f t="shared" si="285"/>
        <v>1249.3582411996442</v>
      </c>
      <c r="W733" s="213">
        <f t="shared" si="283"/>
        <v>111.77550387596898</v>
      </c>
      <c r="X733" s="148" t="b">
        <f t="shared" si="284"/>
        <v>1</v>
      </c>
      <c r="Y733" s="211">
        <v>0</v>
      </c>
      <c r="Z733" s="211">
        <v>0</v>
      </c>
      <c r="AA733" s="211">
        <v>0</v>
      </c>
      <c r="AB733" s="211">
        <v>0</v>
      </c>
      <c r="AC733" s="211">
        <v>0</v>
      </c>
      <c r="AD733" s="211">
        <v>0</v>
      </c>
      <c r="AE733" s="211">
        <v>2</v>
      </c>
      <c r="AF733" s="214">
        <f t="shared" si="289"/>
        <v>1249.3582411996442</v>
      </c>
      <c r="AG733" s="211">
        <v>0</v>
      </c>
      <c r="AH733" s="211">
        <v>0</v>
      </c>
      <c r="AI733" s="211">
        <v>0</v>
      </c>
      <c r="AJ733" s="211">
        <v>0</v>
      </c>
      <c r="AK733" s="211">
        <v>0</v>
      </c>
      <c r="AL733" s="214">
        <v>0</v>
      </c>
      <c r="AM733" s="211">
        <v>0</v>
      </c>
      <c r="AN733" s="211">
        <v>0</v>
      </c>
      <c r="AO733" s="214">
        <v>0</v>
      </c>
      <c r="AP733" s="211">
        <v>0</v>
      </c>
      <c r="AQ733" s="211">
        <v>0</v>
      </c>
      <c r="AR733" s="211">
        <v>0</v>
      </c>
      <c r="AS733" s="211"/>
    </row>
    <row r="734" spans="1:45" s="148" customFormat="1" ht="36" customHeight="1" x14ac:dyDescent="0.25">
      <c r="A734" s="148">
        <v>1</v>
      </c>
      <c r="B734" s="143">
        <f>SUBTOTAL(103,$A$552:A734)</f>
        <v>180</v>
      </c>
      <c r="C734" s="144" t="s">
        <v>2567</v>
      </c>
      <c r="D734" s="145">
        <v>1994</v>
      </c>
      <c r="E734" s="145"/>
      <c r="F734" s="146" t="s">
        <v>314</v>
      </c>
      <c r="G734" s="145" t="s">
        <v>353</v>
      </c>
      <c r="H734" s="145" t="s">
        <v>308</v>
      </c>
      <c r="I734" s="149">
        <v>7509.8</v>
      </c>
      <c r="J734" s="149">
        <v>7509.8</v>
      </c>
      <c r="K734" s="149">
        <v>5873.7</v>
      </c>
      <c r="L734" s="165" t="s">
        <v>2609</v>
      </c>
      <c r="M734" s="145" t="s">
        <v>262</v>
      </c>
      <c r="N734" s="145" t="s">
        <v>266</v>
      </c>
      <c r="O734" s="147" t="s">
        <v>2374</v>
      </c>
      <c r="P734" s="142">
        <v>5518522.2999999989</v>
      </c>
      <c r="Q734" s="142">
        <v>3159120</v>
      </c>
      <c r="R734" s="142">
        <v>0</v>
      </c>
      <c r="S734" s="142">
        <f t="shared" si="282"/>
        <v>2359402.2999999989</v>
      </c>
      <c r="T734" s="142">
        <f t="shared" si="280"/>
        <v>734.84277876907493</v>
      </c>
      <c r="U734" s="142">
        <v>981.83706623345495</v>
      </c>
      <c r="V734" s="213">
        <f t="shared" si="285"/>
        <v>981.83706623345495</v>
      </c>
      <c r="W734" s="213">
        <f t="shared" si="283"/>
        <v>246.99428746438002</v>
      </c>
      <c r="X734" s="148" t="b">
        <f t="shared" si="284"/>
        <v>1</v>
      </c>
      <c r="Y734" s="211">
        <v>0</v>
      </c>
      <c r="Z734" s="211">
        <v>0</v>
      </c>
      <c r="AA734" s="211">
        <v>0</v>
      </c>
      <c r="AB734" s="211">
        <v>0</v>
      </c>
      <c r="AC734" s="211">
        <v>0</v>
      </c>
      <c r="AD734" s="211">
        <v>0</v>
      </c>
      <c r="AE734" s="211">
        <v>3</v>
      </c>
      <c r="AF734" s="214">
        <f t="shared" si="289"/>
        <v>981.83706623345495</v>
      </c>
      <c r="AG734" s="211">
        <v>0</v>
      </c>
      <c r="AH734" s="211">
        <v>0</v>
      </c>
      <c r="AI734" s="211">
        <v>0</v>
      </c>
      <c r="AJ734" s="211">
        <v>0</v>
      </c>
      <c r="AK734" s="211">
        <v>0</v>
      </c>
      <c r="AL734" s="214">
        <v>0</v>
      </c>
      <c r="AM734" s="211">
        <v>0</v>
      </c>
      <c r="AN734" s="211">
        <v>0</v>
      </c>
      <c r="AO734" s="214">
        <v>0</v>
      </c>
      <c r="AP734" s="211">
        <v>0</v>
      </c>
      <c r="AQ734" s="211">
        <v>0</v>
      </c>
      <c r="AR734" s="211">
        <v>0</v>
      </c>
      <c r="AS734" s="211"/>
    </row>
    <row r="735" spans="1:45" s="148" customFormat="1" ht="36" customHeight="1" x14ac:dyDescent="0.25">
      <c r="A735" s="148">
        <v>1</v>
      </c>
      <c r="B735" s="143">
        <f>SUBTOTAL(103,$A$552:A735)</f>
        <v>181</v>
      </c>
      <c r="C735" s="144" t="s">
        <v>2568</v>
      </c>
      <c r="D735" s="145">
        <v>1995</v>
      </c>
      <c r="E735" s="145"/>
      <c r="F735" s="146" t="s">
        <v>314</v>
      </c>
      <c r="G735" s="145" t="s">
        <v>353</v>
      </c>
      <c r="H735" s="145" t="s">
        <v>299</v>
      </c>
      <c r="I735" s="149">
        <v>4981.6000000000004</v>
      </c>
      <c r="J735" s="149">
        <v>4981.6000000000004</v>
      </c>
      <c r="K735" s="149">
        <v>3855.3</v>
      </c>
      <c r="L735" s="165" t="s">
        <v>2610</v>
      </c>
      <c r="M735" s="145" t="s">
        <v>262</v>
      </c>
      <c r="N735" s="145" t="s">
        <v>266</v>
      </c>
      <c r="O735" s="147" t="s">
        <v>2374</v>
      </c>
      <c r="P735" s="142">
        <v>3693891.7199999997</v>
      </c>
      <c r="Q735" s="142">
        <v>2106080</v>
      </c>
      <c r="R735" s="142">
        <v>0</v>
      </c>
      <c r="S735" s="142">
        <f t="shared" si="282"/>
        <v>1587811.7199999997</v>
      </c>
      <c r="T735" s="142">
        <f t="shared" si="280"/>
        <v>741.50709009153672</v>
      </c>
      <c r="U735" s="142">
        <v>986.7512445800545</v>
      </c>
      <c r="V735" s="213">
        <f t="shared" si="285"/>
        <v>986.7512445800545</v>
      </c>
      <c r="W735" s="213">
        <f t="shared" si="283"/>
        <v>245.24415448851778</v>
      </c>
      <c r="X735" s="148" t="b">
        <f t="shared" si="284"/>
        <v>1</v>
      </c>
      <c r="Y735" s="211">
        <v>0</v>
      </c>
      <c r="Z735" s="211">
        <v>0</v>
      </c>
      <c r="AA735" s="211">
        <v>0</v>
      </c>
      <c r="AB735" s="211">
        <v>0</v>
      </c>
      <c r="AC735" s="211">
        <v>0</v>
      </c>
      <c r="AD735" s="211">
        <v>0</v>
      </c>
      <c r="AE735" s="211">
        <v>2</v>
      </c>
      <c r="AF735" s="214">
        <f t="shared" si="289"/>
        <v>986.7512445800545</v>
      </c>
      <c r="AG735" s="211">
        <v>0</v>
      </c>
      <c r="AH735" s="211">
        <v>0</v>
      </c>
      <c r="AI735" s="211">
        <v>0</v>
      </c>
      <c r="AJ735" s="211">
        <v>0</v>
      </c>
      <c r="AK735" s="211">
        <v>0</v>
      </c>
      <c r="AL735" s="214">
        <v>0</v>
      </c>
      <c r="AM735" s="211">
        <v>0</v>
      </c>
      <c r="AN735" s="211">
        <v>0</v>
      </c>
      <c r="AO735" s="214">
        <v>0</v>
      </c>
      <c r="AP735" s="211">
        <v>0</v>
      </c>
      <c r="AQ735" s="211">
        <v>0</v>
      </c>
      <c r="AR735" s="211">
        <v>0</v>
      </c>
      <c r="AS735" s="211"/>
    </row>
    <row r="736" spans="1:45" s="148" customFormat="1" ht="36" customHeight="1" x14ac:dyDescent="0.25">
      <c r="A736" s="148">
        <v>1</v>
      </c>
      <c r="B736" s="143">
        <f>SUBTOTAL(103,$A$552:A736)</f>
        <v>182</v>
      </c>
      <c r="C736" s="144" t="s">
        <v>2569</v>
      </c>
      <c r="D736" s="145">
        <v>1994</v>
      </c>
      <c r="E736" s="145"/>
      <c r="F736" s="146" t="s">
        <v>314</v>
      </c>
      <c r="G736" s="145" t="s">
        <v>353</v>
      </c>
      <c r="H736" s="145" t="s">
        <v>299</v>
      </c>
      <c r="I736" s="149">
        <v>4945.1000000000004</v>
      </c>
      <c r="J736" s="149">
        <v>4945.1000000000004</v>
      </c>
      <c r="K736" s="149">
        <v>3847</v>
      </c>
      <c r="L736" s="165" t="s">
        <v>2611</v>
      </c>
      <c r="M736" s="145" t="s">
        <v>262</v>
      </c>
      <c r="N736" s="145" t="s">
        <v>266</v>
      </c>
      <c r="O736" s="147" t="s">
        <v>2374</v>
      </c>
      <c r="P736" s="142">
        <v>3693666.8000000003</v>
      </c>
      <c r="Q736" s="142">
        <v>2106080</v>
      </c>
      <c r="R736" s="142">
        <v>0</v>
      </c>
      <c r="S736" s="142">
        <f t="shared" si="282"/>
        <v>1587586.8000000003</v>
      </c>
      <c r="T736" s="142">
        <f t="shared" si="280"/>
        <v>746.93470303937227</v>
      </c>
      <c r="U736" s="142">
        <v>994.03449879678863</v>
      </c>
      <c r="V736" s="213">
        <f t="shared" si="285"/>
        <v>994.03449879678863</v>
      </c>
      <c r="W736" s="213">
        <f t="shared" si="283"/>
        <v>247.09979575741636</v>
      </c>
      <c r="X736" s="148" t="b">
        <f t="shared" si="284"/>
        <v>1</v>
      </c>
      <c r="Y736" s="211">
        <v>0</v>
      </c>
      <c r="Z736" s="211">
        <v>0</v>
      </c>
      <c r="AA736" s="211">
        <v>0</v>
      </c>
      <c r="AB736" s="211">
        <v>0</v>
      </c>
      <c r="AC736" s="211">
        <v>0</v>
      </c>
      <c r="AD736" s="211">
        <v>0</v>
      </c>
      <c r="AE736" s="211">
        <v>2</v>
      </c>
      <c r="AF736" s="214">
        <f t="shared" si="289"/>
        <v>994.03449879678863</v>
      </c>
      <c r="AG736" s="211">
        <v>0</v>
      </c>
      <c r="AH736" s="211">
        <v>0</v>
      </c>
      <c r="AI736" s="211">
        <v>0</v>
      </c>
      <c r="AJ736" s="211">
        <v>0</v>
      </c>
      <c r="AK736" s="211">
        <v>0</v>
      </c>
      <c r="AL736" s="214">
        <v>0</v>
      </c>
      <c r="AM736" s="211">
        <v>0</v>
      </c>
      <c r="AN736" s="211">
        <v>0</v>
      </c>
      <c r="AO736" s="214">
        <v>0</v>
      </c>
      <c r="AP736" s="211">
        <v>0</v>
      </c>
      <c r="AQ736" s="211">
        <v>0</v>
      </c>
      <c r="AR736" s="211">
        <v>0</v>
      </c>
      <c r="AS736" s="211"/>
    </row>
    <row r="737" spans="1:45" s="148" customFormat="1" ht="36" customHeight="1" x14ac:dyDescent="0.25">
      <c r="A737" s="148">
        <v>1</v>
      </c>
      <c r="B737" s="143">
        <f>SUBTOTAL(103,$A$552:A737)</f>
        <v>183</v>
      </c>
      <c r="C737" s="144" t="s">
        <v>2570</v>
      </c>
      <c r="D737" s="145">
        <v>1989</v>
      </c>
      <c r="E737" s="145"/>
      <c r="F737" s="146" t="s">
        <v>314</v>
      </c>
      <c r="G737" s="145" t="s">
        <v>353</v>
      </c>
      <c r="H737" s="145">
        <v>12</v>
      </c>
      <c r="I737" s="149">
        <v>33058.300000000003</v>
      </c>
      <c r="J737" s="149">
        <v>32003.25</v>
      </c>
      <c r="K737" s="149">
        <v>22816.2</v>
      </c>
      <c r="L737" s="165" t="s">
        <v>2612</v>
      </c>
      <c r="M737" s="145" t="s">
        <v>262</v>
      </c>
      <c r="N737" s="145" t="s">
        <v>266</v>
      </c>
      <c r="O737" s="147" t="s">
        <v>2613</v>
      </c>
      <c r="P737" s="142">
        <v>16488499.559999999</v>
      </c>
      <c r="Q737" s="142">
        <v>9509680</v>
      </c>
      <c r="R737" s="142">
        <v>0</v>
      </c>
      <c r="S737" s="142">
        <f t="shared" si="282"/>
        <v>6978819.5599999987</v>
      </c>
      <c r="T737" s="142">
        <f t="shared" si="280"/>
        <v>498.77034088262241</v>
      </c>
      <c r="U737" s="142">
        <v>669.12696660142831</v>
      </c>
      <c r="V737" s="213">
        <f t="shared" si="285"/>
        <v>669.12696660142831</v>
      </c>
      <c r="W737" s="213">
        <f t="shared" si="283"/>
        <v>170.3566257188059</v>
      </c>
      <c r="X737" s="148" t="b">
        <f t="shared" si="284"/>
        <v>1</v>
      </c>
      <c r="Y737" s="211">
        <v>0</v>
      </c>
      <c r="Z737" s="211">
        <v>0</v>
      </c>
      <c r="AA737" s="211">
        <v>0</v>
      </c>
      <c r="AB737" s="211">
        <v>0</v>
      </c>
      <c r="AC737" s="211">
        <v>0</v>
      </c>
      <c r="AD737" s="211">
        <v>0</v>
      </c>
      <c r="AE737" s="211">
        <v>9</v>
      </c>
      <c r="AF737" s="214">
        <f t="shared" si="289"/>
        <v>669.12696660142831</v>
      </c>
      <c r="AG737" s="211">
        <v>0</v>
      </c>
      <c r="AH737" s="211">
        <v>0</v>
      </c>
      <c r="AI737" s="211">
        <v>0</v>
      </c>
      <c r="AJ737" s="211">
        <v>0</v>
      </c>
      <c r="AK737" s="211">
        <v>0</v>
      </c>
      <c r="AL737" s="214">
        <v>0</v>
      </c>
      <c r="AM737" s="211">
        <v>0</v>
      </c>
      <c r="AN737" s="211">
        <v>0</v>
      </c>
      <c r="AO737" s="214">
        <v>0</v>
      </c>
      <c r="AP737" s="211">
        <v>0</v>
      </c>
      <c r="AQ737" s="211">
        <v>0</v>
      </c>
      <c r="AR737" s="211">
        <v>0</v>
      </c>
      <c r="AS737" s="211"/>
    </row>
    <row r="738" spans="1:45" s="148" customFormat="1" ht="36" customHeight="1" x14ac:dyDescent="0.25">
      <c r="A738" s="148">
        <v>1</v>
      </c>
      <c r="B738" s="143">
        <f>SUBTOTAL(103,$A$552:A738)</f>
        <v>184</v>
      </c>
      <c r="C738" s="144" t="s">
        <v>2571</v>
      </c>
      <c r="D738" s="145">
        <v>1991</v>
      </c>
      <c r="E738" s="145"/>
      <c r="F738" s="146" t="s">
        <v>314</v>
      </c>
      <c r="G738" s="145" t="s">
        <v>353</v>
      </c>
      <c r="H738" s="145" t="s">
        <v>308</v>
      </c>
      <c r="I738" s="149">
        <v>7550.6</v>
      </c>
      <c r="J738" s="149">
        <v>7550.6</v>
      </c>
      <c r="K738" s="149">
        <v>5871.8</v>
      </c>
      <c r="L738" s="165" t="s">
        <v>2614</v>
      </c>
      <c r="M738" s="145" t="s">
        <v>262</v>
      </c>
      <c r="N738" s="145" t="s">
        <v>266</v>
      </c>
      <c r="O738" s="147" t="s">
        <v>2374</v>
      </c>
      <c r="P738" s="142">
        <v>5518341.3499999996</v>
      </c>
      <c r="Q738" s="142">
        <v>3159120</v>
      </c>
      <c r="R738" s="142">
        <v>0</v>
      </c>
      <c r="S738" s="142">
        <f t="shared" si="282"/>
        <v>2359221.3499999996</v>
      </c>
      <c r="T738" s="142">
        <f t="shared" si="280"/>
        <v>730.84805843244237</v>
      </c>
      <c r="U738" s="142">
        <v>976.53166635764046</v>
      </c>
      <c r="V738" s="213">
        <f t="shared" si="285"/>
        <v>976.53166635764046</v>
      </c>
      <c r="W738" s="213">
        <f t="shared" si="283"/>
        <v>245.68360792519809</v>
      </c>
      <c r="X738" s="148" t="b">
        <f t="shared" si="284"/>
        <v>1</v>
      </c>
      <c r="Y738" s="211">
        <v>0</v>
      </c>
      <c r="Z738" s="211">
        <v>0</v>
      </c>
      <c r="AA738" s="211">
        <v>0</v>
      </c>
      <c r="AB738" s="211">
        <v>0</v>
      </c>
      <c r="AC738" s="211">
        <v>0</v>
      </c>
      <c r="AD738" s="211">
        <v>0</v>
      </c>
      <c r="AE738" s="211">
        <v>3</v>
      </c>
      <c r="AF738" s="214">
        <f t="shared" si="289"/>
        <v>976.53166635764046</v>
      </c>
      <c r="AG738" s="211">
        <v>0</v>
      </c>
      <c r="AH738" s="211">
        <v>0</v>
      </c>
      <c r="AI738" s="211">
        <v>0</v>
      </c>
      <c r="AJ738" s="211">
        <v>0</v>
      </c>
      <c r="AK738" s="211">
        <v>0</v>
      </c>
      <c r="AL738" s="214">
        <v>0</v>
      </c>
      <c r="AM738" s="211">
        <v>0</v>
      </c>
      <c r="AN738" s="211">
        <v>0</v>
      </c>
      <c r="AO738" s="214">
        <v>0</v>
      </c>
      <c r="AP738" s="211">
        <v>0</v>
      </c>
      <c r="AQ738" s="211">
        <v>0</v>
      </c>
      <c r="AR738" s="211">
        <v>0</v>
      </c>
      <c r="AS738" s="211"/>
    </row>
    <row r="739" spans="1:45" s="148" customFormat="1" ht="36" customHeight="1" x14ac:dyDescent="0.25">
      <c r="A739" s="148">
        <v>1</v>
      </c>
      <c r="B739" s="143">
        <f>SUBTOTAL(103,$A$552:A739)</f>
        <v>185</v>
      </c>
      <c r="C739" s="144" t="s">
        <v>2572</v>
      </c>
      <c r="D739" s="145">
        <v>1984</v>
      </c>
      <c r="E739" s="145"/>
      <c r="F739" s="146" t="s">
        <v>314</v>
      </c>
      <c r="G739" s="145" t="s">
        <v>353</v>
      </c>
      <c r="H739" s="145" t="s">
        <v>308</v>
      </c>
      <c r="I739" s="149">
        <v>8008.7</v>
      </c>
      <c r="J739" s="149">
        <v>8008.3</v>
      </c>
      <c r="K739" s="149">
        <v>6267.8</v>
      </c>
      <c r="L739" s="165" t="s">
        <v>2615</v>
      </c>
      <c r="M739" s="145" t="s">
        <v>262</v>
      </c>
      <c r="N739" s="145" t="s">
        <v>266</v>
      </c>
      <c r="O739" s="147" t="s">
        <v>2374</v>
      </c>
      <c r="P739" s="142">
        <v>5665898.2199999997</v>
      </c>
      <c r="Q739" s="142">
        <v>3207600</v>
      </c>
      <c r="R739" s="142">
        <v>0</v>
      </c>
      <c r="S739" s="142">
        <f t="shared" si="282"/>
        <v>2458298.2199999997</v>
      </c>
      <c r="T739" s="142">
        <f t="shared" si="280"/>
        <v>707.46790615205964</v>
      </c>
      <c r="U739" s="142">
        <v>920.67376727808505</v>
      </c>
      <c r="V739" s="213">
        <f t="shared" si="285"/>
        <v>920.67376727808505</v>
      </c>
      <c r="W739" s="213">
        <f t="shared" si="283"/>
        <v>213.20586112602541</v>
      </c>
      <c r="X739" s="148" t="b">
        <f t="shared" si="284"/>
        <v>1</v>
      </c>
      <c r="Y739" s="211">
        <v>0</v>
      </c>
      <c r="Z739" s="211">
        <v>0</v>
      </c>
      <c r="AA739" s="211">
        <v>0</v>
      </c>
      <c r="AB739" s="211">
        <v>0</v>
      </c>
      <c r="AC739" s="211">
        <v>0</v>
      </c>
      <c r="AD739" s="211">
        <v>0</v>
      </c>
      <c r="AE739" s="211">
        <v>3</v>
      </c>
      <c r="AF739" s="214">
        <f t="shared" si="289"/>
        <v>920.67376727808505</v>
      </c>
      <c r="AG739" s="211">
        <v>0</v>
      </c>
      <c r="AH739" s="211">
        <v>0</v>
      </c>
      <c r="AI739" s="211">
        <v>0</v>
      </c>
      <c r="AJ739" s="211">
        <v>0</v>
      </c>
      <c r="AK739" s="211">
        <v>0</v>
      </c>
      <c r="AL739" s="214">
        <v>0</v>
      </c>
      <c r="AM739" s="211">
        <v>0</v>
      </c>
      <c r="AN739" s="211">
        <v>0</v>
      </c>
      <c r="AO739" s="214">
        <v>0</v>
      </c>
      <c r="AP739" s="211">
        <v>0</v>
      </c>
      <c r="AQ739" s="211">
        <v>0</v>
      </c>
      <c r="AR739" s="211">
        <v>0</v>
      </c>
      <c r="AS739" s="211"/>
    </row>
    <row r="740" spans="1:45" s="148" customFormat="1" ht="36" customHeight="1" x14ac:dyDescent="0.25">
      <c r="A740" s="148">
        <v>1</v>
      </c>
      <c r="B740" s="143">
        <f>SUBTOTAL(103,$A$552:A740)</f>
        <v>186</v>
      </c>
      <c r="C740" s="144" t="s">
        <v>2573</v>
      </c>
      <c r="D740" s="145">
        <v>1983</v>
      </c>
      <c r="E740" s="145"/>
      <c r="F740" s="146" t="s">
        <v>314</v>
      </c>
      <c r="G740" s="145" t="s">
        <v>353</v>
      </c>
      <c r="H740" s="145" t="s">
        <v>304</v>
      </c>
      <c r="I740" s="149">
        <v>9628.9</v>
      </c>
      <c r="J740" s="149">
        <v>9628.9</v>
      </c>
      <c r="K740" s="149">
        <v>7113.7</v>
      </c>
      <c r="L740" s="165" t="s">
        <v>2616</v>
      </c>
      <c r="M740" s="145" t="s">
        <v>262</v>
      </c>
      <c r="N740" s="145" t="s">
        <v>266</v>
      </c>
      <c r="O740" s="147" t="s">
        <v>2617</v>
      </c>
      <c r="P740" s="142">
        <v>5706832.9500000002</v>
      </c>
      <c r="Q740" s="142">
        <v>3207600</v>
      </c>
      <c r="R740" s="142">
        <v>0</v>
      </c>
      <c r="S740" s="142">
        <f t="shared" si="282"/>
        <v>2499232.9500000002</v>
      </c>
      <c r="T740" s="142">
        <f t="shared" si="280"/>
        <v>592.67755922275649</v>
      </c>
      <c r="U740" s="142">
        <v>765.75725160714103</v>
      </c>
      <c r="V740" s="213">
        <f t="shared" si="285"/>
        <v>765.75725160714103</v>
      </c>
      <c r="W740" s="213">
        <f t="shared" si="283"/>
        <v>173.07969238438454</v>
      </c>
      <c r="X740" s="148" t="b">
        <f t="shared" si="284"/>
        <v>1</v>
      </c>
      <c r="Y740" s="211">
        <v>0</v>
      </c>
      <c r="Z740" s="211">
        <v>0</v>
      </c>
      <c r="AA740" s="211">
        <v>0</v>
      </c>
      <c r="AB740" s="211">
        <v>0</v>
      </c>
      <c r="AC740" s="211">
        <v>0</v>
      </c>
      <c r="AD740" s="211">
        <v>0</v>
      </c>
      <c r="AE740" s="211">
        <v>3</v>
      </c>
      <c r="AF740" s="214">
        <f t="shared" si="289"/>
        <v>765.75725160714103</v>
      </c>
      <c r="AG740" s="211">
        <v>0</v>
      </c>
      <c r="AH740" s="211">
        <v>0</v>
      </c>
      <c r="AI740" s="211">
        <v>0</v>
      </c>
      <c r="AJ740" s="211">
        <v>0</v>
      </c>
      <c r="AK740" s="211">
        <v>0</v>
      </c>
      <c r="AL740" s="214">
        <v>0</v>
      </c>
      <c r="AM740" s="211">
        <v>0</v>
      </c>
      <c r="AN740" s="211">
        <v>0</v>
      </c>
      <c r="AO740" s="214">
        <v>0</v>
      </c>
      <c r="AP740" s="211">
        <v>0</v>
      </c>
      <c r="AQ740" s="211">
        <v>0</v>
      </c>
      <c r="AR740" s="211">
        <v>0</v>
      </c>
      <c r="AS740" s="211"/>
    </row>
    <row r="741" spans="1:45" s="148" customFormat="1" ht="36" customHeight="1" x14ac:dyDescent="0.25">
      <c r="A741" s="148">
        <v>1</v>
      </c>
      <c r="B741" s="143">
        <f>SUBTOTAL(103,$A$552:A741)</f>
        <v>187</v>
      </c>
      <c r="C741" s="144" t="s">
        <v>2574</v>
      </c>
      <c r="D741" s="145">
        <v>1982</v>
      </c>
      <c r="E741" s="145"/>
      <c r="F741" s="146" t="s">
        <v>314</v>
      </c>
      <c r="G741" s="145" t="s">
        <v>353</v>
      </c>
      <c r="H741" s="145" t="s">
        <v>304</v>
      </c>
      <c r="I741" s="149">
        <v>9581.2999999999993</v>
      </c>
      <c r="J741" s="149">
        <v>9581.2999999999993</v>
      </c>
      <c r="K741" s="149">
        <v>7107.6</v>
      </c>
      <c r="L741" s="165" t="s">
        <v>2618</v>
      </c>
      <c r="M741" s="145" t="s">
        <v>262</v>
      </c>
      <c r="N741" s="145" t="s">
        <v>266</v>
      </c>
      <c r="O741" s="147" t="s">
        <v>2619</v>
      </c>
      <c r="P741" s="142">
        <v>7580925.5</v>
      </c>
      <c r="Q741" s="142">
        <v>4276800</v>
      </c>
      <c r="R741" s="142">
        <v>0</v>
      </c>
      <c r="S741" s="142">
        <f t="shared" si="282"/>
        <v>3304125.5</v>
      </c>
      <c r="T741" s="142">
        <f t="shared" si="280"/>
        <v>791.22097210190691</v>
      </c>
      <c r="U741" s="142">
        <v>1026.0820556709425</v>
      </c>
      <c r="V741" s="213">
        <f t="shared" si="285"/>
        <v>1026.0820556709425</v>
      </c>
      <c r="W741" s="213">
        <f t="shared" si="283"/>
        <v>234.8610835690356</v>
      </c>
      <c r="X741" s="148" t="b">
        <f t="shared" si="284"/>
        <v>1</v>
      </c>
      <c r="Y741" s="211">
        <v>0</v>
      </c>
      <c r="Z741" s="211">
        <v>0</v>
      </c>
      <c r="AA741" s="211">
        <v>0</v>
      </c>
      <c r="AB741" s="211">
        <v>0</v>
      </c>
      <c r="AC741" s="211">
        <v>0</v>
      </c>
      <c r="AD741" s="211">
        <v>0</v>
      </c>
      <c r="AE741" s="211">
        <v>4</v>
      </c>
      <c r="AF741" s="214">
        <f t="shared" si="289"/>
        <v>1026.0820556709425</v>
      </c>
      <c r="AG741" s="211">
        <v>0</v>
      </c>
      <c r="AH741" s="211">
        <v>0</v>
      </c>
      <c r="AI741" s="211">
        <v>0</v>
      </c>
      <c r="AJ741" s="211">
        <v>0</v>
      </c>
      <c r="AK741" s="211">
        <v>0</v>
      </c>
      <c r="AL741" s="214">
        <v>0</v>
      </c>
      <c r="AM741" s="211">
        <v>0</v>
      </c>
      <c r="AN741" s="211">
        <v>0</v>
      </c>
      <c r="AO741" s="214">
        <v>0</v>
      </c>
      <c r="AP741" s="211">
        <v>0</v>
      </c>
      <c r="AQ741" s="211">
        <v>0</v>
      </c>
      <c r="AR741" s="211">
        <v>0</v>
      </c>
      <c r="AS741" s="211"/>
    </row>
    <row r="742" spans="1:45" s="148" customFormat="1" ht="36" customHeight="1" x14ac:dyDescent="0.25">
      <c r="A742" s="148">
        <v>1</v>
      </c>
      <c r="B742" s="143">
        <f>SUBTOTAL(103,$A$552:A742)</f>
        <v>188</v>
      </c>
      <c r="C742" s="144" t="s">
        <v>2575</v>
      </c>
      <c r="D742" s="145">
        <v>1983</v>
      </c>
      <c r="E742" s="145"/>
      <c r="F742" s="146" t="s">
        <v>314</v>
      </c>
      <c r="G742" s="145" t="s">
        <v>353</v>
      </c>
      <c r="H742" s="145" t="s">
        <v>299</v>
      </c>
      <c r="I742" s="149">
        <v>4949.49</v>
      </c>
      <c r="J742" s="149">
        <v>4949.49</v>
      </c>
      <c r="K742" s="149">
        <v>3860.1</v>
      </c>
      <c r="L742" s="165" t="s">
        <v>2620</v>
      </c>
      <c r="M742" s="145" t="s">
        <v>262</v>
      </c>
      <c r="N742" s="145" t="s">
        <v>266</v>
      </c>
      <c r="O742" s="147" t="s">
        <v>2617</v>
      </c>
      <c r="P742" s="142">
        <v>3841279.75</v>
      </c>
      <c r="Q742" s="142">
        <v>2138400</v>
      </c>
      <c r="R742" s="142">
        <v>0</v>
      </c>
      <c r="S742" s="142">
        <f t="shared" si="282"/>
        <v>1702879.75</v>
      </c>
      <c r="T742" s="142">
        <f t="shared" si="280"/>
        <v>776.096072524644</v>
      </c>
      <c r="U742" s="142">
        <v>993.15282988752381</v>
      </c>
      <c r="V742" s="213">
        <f t="shared" si="285"/>
        <v>993.15282988752381</v>
      </c>
      <c r="W742" s="213">
        <f t="shared" si="283"/>
        <v>217.05675736287981</v>
      </c>
      <c r="X742" s="148" t="b">
        <f t="shared" si="284"/>
        <v>1</v>
      </c>
      <c r="Y742" s="211">
        <v>0</v>
      </c>
      <c r="Z742" s="211">
        <v>0</v>
      </c>
      <c r="AA742" s="211">
        <v>0</v>
      </c>
      <c r="AB742" s="211">
        <v>0</v>
      </c>
      <c r="AC742" s="211">
        <v>0</v>
      </c>
      <c r="AD742" s="211">
        <v>0</v>
      </c>
      <c r="AE742" s="211">
        <v>2</v>
      </c>
      <c r="AF742" s="214">
        <f t="shared" si="289"/>
        <v>993.15282988752381</v>
      </c>
      <c r="AG742" s="211">
        <v>0</v>
      </c>
      <c r="AH742" s="211">
        <v>0</v>
      </c>
      <c r="AI742" s="211">
        <v>0</v>
      </c>
      <c r="AJ742" s="211">
        <v>0</v>
      </c>
      <c r="AK742" s="211">
        <v>0</v>
      </c>
      <c r="AL742" s="214">
        <v>0</v>
      </c>
      <c r="AM742" s="211">
        <v>0</v>
      </c>
      <c r="AN742" s="211">
        <v>0</v>
      </c>
      <c r="AO742" s="214">
        <v>0</v>
      </c>
      <c r="AP742" s="211">
        <v>0</v>
      </c>
      <c r="AQ742" s="211">
        <v>0</v>
      </c>
      <c r="AR742" s="211">
        <v>0</v>
      </c>
      <c r="AS742" s="211"/>
    </row>
    <row r="743" spans="1:45" s="148" customFormat="1" ht="36" customHeight="1" x14ac:dyDescent="0.25">
      <c r="A743" s="148">
        <v>1</v>
      </c>
      <c r="B743" s="143">
        <f>SUBTOTAL(103,$A$552:A743)</f>
        <v>189</v>
      </c>
      <c r="C743" s="144" t="s">
        <v>2576</v>
      </c>
      <c r="D743" s="145">
        <v>1982</v>
      </c>
      <c r="E743" s="145"/>
      <c r="F743" s="146" t="s">
        <v>314</v>
      </c>
      <c r="G743" s="145" t="s">
        <v>353</v>
      </c>
      <c r="H743" s="145" t="s">
        <v>299</v>
      </c>
      <c r="I743" s="149">
        <v>4951.76</v>
      </c>
      <c r="J743" s="149">
        <v>4951.76</v>
      </c>
      <c r="K743" s="149">
        <v>3868.4</v>
      </c>
      <c r="L743" s="165" t="s">
        <v>2621</v>
      </c>
      <c r="M743" s="145" t="s">
        <v>262</v>
      </c>
      <c r="N743" s="145" t="s">
        <v>266</v>
      </c>
      <c r="O743" s="147" t="s">
        <v>2617</v>
      </c>
      <c r="P743" s="142">
        <v>3840642.37</v>
      </c>
      <c r="Q743" s="142">
        <v>2138400</v>
      </c>
      <c r="R743" s="142">
        <v>0</v>
      </c>
      <c r="S743" s="142">
        <f t="shared" si="282"/>
        <v>1702242.37</v>
      </c>
      <c r="T743" s="142">
        <f t="shared" si="280"/>
        <v>775.61157447049129</v>
      </c>
      <c r="U743" s="142">
        <v>992.69754592306572</v>
      </c>
      <c r="V743" s="213">
        <f t="shared" si="285"/>
        <v>992.69754592306572</v>
      </c>
      <c r="W743" s="213">
        <f t="shared" si="283"/>
        <v>217.08597145257443</v>
      </c>
      <c r="X743" s="148" t="b">
        <f t="shared" si="284"/>
        <v>1</v>
      </c>
      <c r="Y743" s="211">
        <v>0</v>
      </c>
      <c r="Z743" s="211">
        <v>0</v>
      </c>
      <c r="AA743" s="211">
        <v>0</v>
      </c>
      <c r="AB743" s="211">
        <v>0</v>
      </c>
      <c r="AC743" s="211">
        <v>0</v>
      </c>
      <c r="AD743" s="211">
        <v>0</v>
      </c>
      <c r="AE743" s="211">
        <v>2</v>
      </c>
      <c r="AF743" s="214">
        <f t="shared" si="289"/>
        <v>992.69754592306572</v>
      </c>
      <c r="AG743" s="211">
        <v>0</v>
      </c>
      <c r="AH743" s="211">
        <v>0</v>
      </c>
      <c r="AI743" s="211">
        <v>0</v>
      </c>
      <c r="AJ743" s="211">
        <v>0</v>
      </c>
      <c r="AK743" s="211">
        <v>0</v>
      </c>
      <c r="AL743" s="214">
        <v>0</v>
      </c>
      <c r="AM743" s="211">
        <v>0</v>
      </c>
      <c r="AN743" s="211">
        <v>0</v>
      </c>
      <c r="AO743" s="214">
        <v>0</v>
      </c>
      <c r="AP743" s="211">
        <v>0</v>
      </c>
      <c r="AQ743" s="211">
        <v>0</v>
      </c>
      <c r="AR743" s="211">
        <v>0</v>
      </c>
      <c r="AS743" s="211"/>
    </row>
    <row r="744" spans="1:45" s="148" customFormat="1" ht="36" customHeight="1" x14ac:dyDescent="0.25">
      <c r="A744" s="148">
        <v>1</v>
      </c>
      <c r="B744" s="143">
        <f>SUBTOTAL(103,$A$552:A744)</f>
        <v>190</v>
      </c>
      <c r="C744" s="144" t="s">
        <v>1764</v>
      </c>
      <c r="D744" s="145">
        <v>1984</v>
      </c>
      <c r="E744" s="145"/>
      <c r="F744" s="146" t="s">
        <v>314</v>
      </c>
      <c r="G744" s="145" t="s">
        <v>353</v>
      </c>
      <c r="H744" s="145" t="s">
        <v>304</v>
      </c>
      <c r="I744" s="149">
        <v>9011.44</v>
      </c>
      <c r="J744" s="149">
        <v>9011.44</v>
      </c>
      <c r="K744" s="149">
        <v>6852.4</v>
      </c>
      <c r="L744" s="165" t="s">
        <v>2622</v>
      </c>
      <c r="M744" s="145" t="s">
        <v>262</v>
      </c>
      <c r="N744" s="145" t="s">
        <v>266</v>
      </c>
      <c r="O744" s="147" t="s">
        <v>2617</v>
      </c>
      <c r="P744" s="142">
        <v>5720080.3900000006</v>
      </c>
      <c r="Q744" s="142">
        <v>3207600</v>
      </c>
      <c r="R744" s="142">
        <v>0</v>
      </c>
      <c r="S744" s="142">
        <f t="shared" si="282"/>
        <v>2512480.3900000006</v>
      </c>
      <c r="T744" s="142">
        <f t="shared" si="280"/>
        <v>634.75764028834465</v>
      </c>
      <c r="U744" s="142">
        <v>818.22660973162999</v>
      </c>
      <c r="V744" s="213">
        <f t="shared" si="285"/>
        <v>818.22660973162999</v>
      </c>
      <c r="W744" s="213">
        <f t="shared" si="283"/>
        <v>183.46896944328535</v>
      </c>
      <c r="X744" s="148" t="b">
        <f t="shared" si="284"/>
        <v>1</v>
      </c>
      <c r="Y744" s="211">
        <v>0</v>
      </c>
      <c r="Z744" s="211">
        <v>0</v>
      </c>
      <c r="AA744" s="211">
        <v>0</v>
      </c>
      <c r="AB744" s="211">
        <v>0</v>
      </c>
      <c r="AC744" s="211">
        <v>0</v>
      </c>
      <c r="AD744" s="211">
        <v>0</v>
      </c>
      <c r="AE744" s="211">
        <v>3</v>
      </c>
      <c r="AF744" s="214">
        <f t="shared" si="289"/>
        <v>818.22660973162999</v>
      </c>
      <c r="AG744" s="211">
        <v>0</v>
      </c>
      <c r="AH744" s="211">
        <v>0</v>
      </c>
      <c r="AI744" s="211">
        <v>0</v>
      </c>
      <c r="AJ744" s="211">
        <v>0</v>
      </c>
      <c r="AK744" s="211">
        <v>0</v>
      </c>
      <c r="AL744" s="214">
        <v>0</v>
      </c>
      <c r="AM744" s="211">
        <v>0</v>
      </c>
      <c r="AN744" s="211">
        <v>0</v>
      </c>
      <c r="AO744" s="214">
        <v>0</v>
      </c>
      <c r="AP744" s="211">
        <v>0</v>
      </c>
      <c r="AQ744" s="211">
        <v>0</v>
      </c>
      <c r="AR744" s="211">
        <v>0</v>
      </c>
      <c r="AS744" s="211"/>
    </row>
    <row r="745" spans="1:45" s="148" customFormat="1" ht="36" customHeight="1" x14ac:dyDescent="0.25">
      <c r="A745" s="148">
        <v>1</v>
      </c>
      <c r="B745" s="143">
        <f>SUBTOTAL(103,$A$552:A745)</f>
        <v>191</v>
      </c>
      <c r="C745" s="144" t="s">
        <v>2577</v>
      </c>
      <c r="D745" s="145">
        <v>1986</v>
      </c>
      <c r="E745" s="145"/>
      <c r="F745" s="146" t="s">
        <v>314</v>
      </c>
      <c r="G745" s="145" t="s">
        <v>353</v>
      </c>
      <c r="H745" s="145" t="s">
        <v>304</v>
      </c>
      <c r="I745" s="149">
        <v>8922.0400000000009</v>
      </c>
      <c r="J745" s="149">
        <v>8922.0400000000009</v>
      </c>
      <c r="K745" s="149">
        <v>6888</v>
      </c>
      <c r="L745" s="165" t="s">
        <v>2623</v>
      </c>
      <c r="M745" s="145" t="s">
        <v>262</v>
      </c>
      <c r="N745" s="145" t="s">
        <v>266</v>
      </c>
      <c r="O745" s="147" t="s">
        <v>2617</v>
      </c>
      <c r="P745" s="142">
        <v>7613038.9900000002</v>
      </c>
      <c r="Q745" s="142">
        <v>4276800</v>
      </c>
      <c r="R745" s="142">
        <v>0</v>
      </c>
      <c r="S745" s="142">
        <f t="shared" si="282"/>
        <v>3336238.99</v>
      </c>
      <c r="T745" s="142">
        <f t="shared" si="280"/>
        <v>853.28456160250346</v>
      </c>
      <c r="U745" s="142">
        <v>1101.9004622261275</v>
      </c>
      <c r="V745" s="213">
        <f t="shared" si="285"/>
        <v>1101.9004622261275</v>
      </c>
      <c r="W745" s="213">
        <f t="shared" si="283"/>
        <v>248.61590062362404</v>
      </c>
      <c r="X745" s="148" t="b">
        <f t="shared" si="284"/>
        <v>1</v>
      </c>
      <c r="Y745" s="211">
        <v>0</v>
      </c>
      <c r="Z745" s="211">
        <v>0</v>
      </c>
      <c r="AA745" s="211">
        <v>0</v>
      </c>
      <c r="AB745" s="211">
        <v>0</v>
      </c>
      <c r="AC745" s="211">
        <v>0</v>
      </c>
      <c r="AD745" s="211">
        <v>0</v>
      </c>
      <c r="AE745" s="211">
        <v>4</v>
      </c>
      <c r="AF745" s="214">
        <f t="shared" si="289"/>
        <v>1101.9004622261275</v>
      </c>
      <c r="AG745" s="211">
        <v>0</v>
      </c>
      <c r="AH745" s="211">
        <v>0</v>
      </c>
      <c r="AI745" s="211">
        <v>0</v>
      </c>
      <c r="AJ745" s="211">
        <v>0</v>
      </c>
      <c r="AK745" s="211">
        <v>0</v>
      </c>
      <c r="AL745" s="214">
        <v>0</v>
      </c>
      <c r="AM745" s="211">
        <v>0</v>
      </c>
      <c r="AN745" s="211">
        <v>0</v>
      </c>
      <c r="AO745" s="214">
        <v>0</v>
      </c>
      <c r="AP745" s="211">
        <v>0</v>
      </c>
      <c r="AQ745" s="211">
        <v>0</v>
      </c>
      <c r="AR745" s="211">
        <v>0</v>
      </c>
      <c r="AS745" s="211"/>
    </row>
    <row r="746" spans="1:45" s="148" customFormat="1" ht="36" customHeight="1" x14ac:dyDescent="0.25">
      <c r="A746" s="148">
        <v>1</v>
      </c>
      <c r="B746" s="143">
        <f>SUBTOTAL(103,$A$552:A746)</f>
        <v>192</v>
      </c>
      <c r="C746" s="144" t="s">
        <v>2477</v>
      </c>
      <c r="D746" s="145">
        <v>1983</v>
      </c>
      <c r="E746" s="145"/>
      <c r="F746" s="146" t="s">
        <v>314</v>
      </c>
      <c r="G746" s="145" t="s">
        <v>353</v>
      </c>
      <c r="H746" s="145" t="s">
        <v>304</v>
      </c>
      <c r="I746" s="149">
        <v>8995.5400000000009</v>
      </c>
      <c r="J746" s="149">
        <v>8995.5400000000009</v>
      </c>
      <c r="K746" s="149">
        <v>6957.5</v>
      </c>
      <c r="L746" s="165" t="s">
        <v>2624</v>
      </c>
      <c r="M746" s="145" t="s">
        <v>262</v>
      </c>
      <c r="N746" s="145" t="s">
        <v>266</v>
      </c>
      <c r="O746" s="147" t="s">
        <v>2617</v>
      </c>
      <c r="P746" s="142">
        <v>5720810.6399999997</v>
      </c>
      <c r="Q746" s="142">
        <v>3207600</v>
      </c>
      <c r="R746" s="142">
        <v>0</v>
      </c>
      <c r="S746" s="142">
        <f t="shared" si="282"/>
        <v>2513210.6399999997</v>
      </c>
      <c r="T746" s="142">
        <f t="shared" si="280"/>
        <v>635.96078056459078</v>
      </c>
      <c r="U746" s="142">
        <v>819.67286010623036</v>
      </c>
      <c r="V746" s="213">
        <f t="shared" si="285"/>
        <v>819.67286010623036</v>
      </c>
      <c r="W746" s="213">
        <f t="shared" si="283"/>
        <v>183.71207954163958</v>
      </c>
      <c r="X746" s="148" t="b">
        <f t="shared" si="284"/>
        <v>1</v>
      </c>
      <c r="Y746" s="211">
        <v>0</v>
      </c>
      <c r="Z746" s="211">
        <v>0</v>
      </c>
      <c r="AA746" s="211">
        <v>0</v>
      </c>
      <c r="AB746" s="211">
        <v>0</v>
      </c>
      <c r="AC746" s="211">
        <v>0</v>
      </c>
      <c r="AD746" s="211">
        <v>0</v>
      </c>
      <c r="AE746" s="211">
        <v>3</v>
      </c>
      <c r="AF746" s="214">
        <f t="shared" si="289"/>
        <v>819.67286010623036</v>
      </c>
      <c r="AG746" s="211">
        <v>0</v>
      </c>
      <c r="AH746" s="211">
        <v>0</v>
      </c>
      <c r="AI746" s="211">
        <v>0</v>
      </c>
      <c r="AJ746" s="211">
        <v>0</v>
      </c>
      <c r="AK746" s="211">
        <v>0</v>
      </c>
      <c r="AL746" s="214">
        <v>0</v>
      </c>
      <c r="AM746" s="211">
        <v>0</v>
      </c>
      <c r="AN746" s="211">
        <v>0</v>
      </c>
      <c r="AO746" s="214">
        <v>0</v>
      </c>
      <c r="AP746" s="211">
        <v>0</v>
      </c>
      <c r="AQ746" s="211">
        <v>0</v>
      </c>
      <c r="AR746" s="211">
        <v>0</v>
      </c>
      <c r="AS746" s="211"/>
    </row>
    <row r="747" spans="1:45" s="148" customFormat="1" ht="36" customHeight="1" x14ac:dyDescent="0.25">
      <c r="A747" s="148">
        <v>1</v>
      </c>
      <c r="B747" s="143">
        <f>SUBTOTAL(103,$A$552:A747)</f>
        <v>193</v>
      </c>
      <c r="C747" s="144" t="s">
        <v>2578</v>
      </c>
      <c r="D747" s="145">
        <v>1990</v>
      </c>
      <c r="E747" s="145"/>
      <c r="F747" s="146" t="s">
        <v>314</v>
      </c>
      <c r="G747" s="145" t="s">
        <v>353</v>
      </c>
      <c r="H747" s="145" t="s">
        <v>347</v>
      </c>
      <c r="I747" s="149">
        <v>12418.1</v>
      </c>
      <c r="J747" s="149">
        <v>12414.2</v>
      </c>
      <c r="K747" s="149">
        <v>9746.7999999999993</v>
      </c>
      <c r="L747" s="165" t="s">
        <v>2625</v>
      </c>
      <c r="M747" s="145" t="s">
        <v>262</v>
      </c>
      <c r="N747" s="145" t="s">
        <v>266</v>
      </c>
      <c r="O747" s="147" t="s">
        <v>2374</v>
      </c>
      <c r="P747" s="142">
        <v>9146322.9900000002</v>
      </c>
      <c r="Q747" s="142">
        <v>5265200</v>
      </c>
      <c r="R747" s="142">
        <v>0</v>
      </c>
      <c r="S747" s="142">
        <f t="shared" si="282"/>
        <v>3881122.99</v>
      </c>
      <c r="T747" s="142">
        <f t="shared" si="280"/>
        <v>736.53159420523264</v>
      </c>
      <c r="U747" s="142">
        <v>989.6038846522415</v>
      </c>
      <c r="V747" s="213">
        <f t="shared" si="285"/>
        <v>989.6038846522415</v>
      </c>
      <c r="W747" s="213">
        <f t="shared" si="283"/>
        <v>253.07229044700887</v>
      </c>
      <c r="X747" s="148" t="b">
        <f t="shared" si="284"/>
        <v>1</v>
      </c>
      <c r="Y747" s="211">
        <v>0</v>
      </c>
      <c r="Z747" s="211">
        <v>0</v>
      </c>
      <c r="AA747" s="211">
        <v>0</v>
      </c>
      <c r="AB747" s="211">
        <v>0</v>
      </c>
      <c r="AC747" s="211">
        <v>0</v>
      </c>
      <c r="AD747" s="211">
        <v>0</v>
      </c>
      <c r="AE747" s="211">
        <v>5</v>
      </c>
      <c r="AF747" s="214">
        <f t="shared" si="289"/>
        <v>989.6038846522415</v>
      </c>
      <c r="AG747" s="211">
        <v>0</v>
      </c>
      <c r="AH747" s="211">
        <v>0</v>
      </c>
      <c r="AI747" s="211">
        <v>0</v>
      </c>
      <c r="AJ747" s="211">
        <v>0</v>
      </c>
      <c r="AK747" s="211">
        <v>0</v>
      </c>
      <c r="AL747" s="214">
        <v>0</v>
      </c>
      <c r="AM747" s="211">
        <v>0</v>
      </c>
      <c r="AN747" s="211">
        <v>0</v>
      </c>
      <c r="AO747" s="214">
        <v>0</v>
      </c>
      <c r="AP747" s="211">
        <v>0</v>
      </c>
      <c r="AQ747" s="211">
        <v>0</v>
      </c>
      <c r="AR747" s="211">
        <v>0</v>
      </c>
      <c r="AS747" s="211"/>
    </row>
    <row r="748" spans="1:45" s="148" customFormat="1" ht="36" customHeight="1" x14ac:dyDescent="0.25">
      <c r="A748" s="148">
        <v>1</v>
      </c>
      <c r="B748" s="143">
        <f>SUBTOTAL(103,$A$552:A748)</f>
        <v>194</v>
      </c>
      <c r="C748" s="144" t="s">
        <v>2579</v>
      </c>
      <c r="D748" s="145">
        <v>1993</v>
      </c>
      <c r="E748" s="145"/>
      <c r="F748" s="146" t="s">
        <v>314</v>
      </c>
      <c r="G748" s="145" t="s">
        <v>353</v>
      </c>
      <c r="H748" s="145" t="s">
        <v>304</v>
      </c>
      <c r="I748" s="149">
        <v>10031.700000000001</v>
      </c>
      <c r="J748" s="149">
        <v>8599.4</v>
      </c>
      <c r="K748" s="149">
        <v>5931.8</v>
      </c>
      <c r="L748" s="165" t="s">
        <v>2626</v>
      </c>
      <c r="M748" s="145" t="s">
        <v>262</v>
      </c>
      <c r="N748" s="145" t="s">
        <v>266</v>
      </c>
      <c r="O748" s="147" t="s">
        <v>2374</v>
      </c>
      <c r="P748" s="142">
        <v>7331058.2799999993</v>
      </c>
      <c r="Q748" s="142">
        <v>4212160</v>
      </c>
      <c r="R748" s="142">
        <v>0</v>
      </c>
      <c r="S748" s="142">
        <f t="shared" si="282"/>
        <v>3118898.2799999993</v>
      </c>
      <c r="T748" s="142">
        <f t="shared" si="280"/>
        <v>730.78922615309455</v>
      </c>
      <c r="U748" s="142">
        <v>980.01335765622969</v>
      </c>
      <c r="V748" s="213">
        <f t="shared" si="285"/>
        <v>980.01335765622969</v>
      </c>
      <c r="W748" s="213">
        <f t="shared" si="283"/>
        <v>249.22413150313514</v>
      </c>
      <c r="X748" s="148" t="b">
        <f t="shared" si="284"/>
        <v>1</v>
      </c>
      <c r="Y748" s="211">
        <v>0</v>
      </c>
      <c r="Z748" s="211">
        <v>0</v>
      </c>
      <c r="AA748" s="211">
        <v>0</v>
      </c>
      <c r="AB748" s="211">
        <v>0</v>
      </c>
      <c r="AC748" s="211">
        <v>0</v>
      </c>
      <c r="AD748" s="211">
        <v>0</v>
      </c>
      <c r="AE748" s="211">
        <v>4</v>
      </c>
      <c r="AF748" s="214">
        <f t="shared" si="289"/>
        <v>980.01335765622969</v>
      </c>
      <c r="AG748" s="211">
        <v>0</v>
      </c>
      <c r="AH748" s="211">
        <v>0</v>
      </c>
      <c r="AI748" s="211">
        <v>0</v>
      </c>
      <c r="AJ748" s="211">
        <v>0</v>
      </c>
      <c r="AK748" s="211">
        <v>0</v>
      </c>
      <c r="AL748" s="214">
        <v>0</v>
      </c>
      <c r="AM748" s="211">
        <v>0</v>
      </c>
      <c r="AN748" s="211">
        <v>0</v>
      </c>
      <c r="AO748" s="214">
        <v>0</v>
      </c>
      <c r="AP748" s="211">
        <v>0</v>
      </c>
      <c r="AQ748" s="211">
        <v>0</v>
      </c>
      <c r="AR748" s="211">
        <v>0</v>
      </c>
      <c r="AS748" s="211"/>
    </row>
    <row r="749" spans="1:45" s="148" customFormat="1" ht="36" customHeight="1" x14ac:dyDescent="0.25">
      <c r="A749" s="148">
        <v>1</v>
      </c>
      <c r="B749" s="143">
        <f>SUBTOTAL(103,$A$552:A749)</f>
        <v>195</v>
      </c>
      <c r="C749" s="144" t="s">
        <v>2580</v>
      </c>
      <c r="D749" s="145">
        <v>1993</v>
      </c>
      <c r="E749" s="145"/>
      <c r="F749" s="146" t="s">
        <v>314</v>
      </c>
      <c r="G749" s="145" t="s">
        <v>353</v>
      </c>
      <c r="H749" s="145" t="s">
        <v>308</v>
      </c>
      <c r="I749" s="149">
        <v>8599.4</v>
      </c>
      <c r="J749" s="149">
        <v>8599.4</v>
      </c>
      <c r="K749" s="149">
        <v>5931.8</v>
      </c>
      <c r="L749" s="165" t="s">
        <v>2627</v>
      </c>
      <c r="M749" s="145" t="s">
        <v>262</v>
      </c>
      <c r="N749" s="145" t="s">
        <v>266</v>
      </c>
      <c r="O749" s="147" t="s">
        <v>2628</v>
      </c>
      <c r="P749" s="142">
        <v>5657037.5</v>
      </c>
      <c r="Q749" s="142">
        <v>3207600</v>
      </c>
      <c r="R749" s="142">
        <v>0</v>
      </c>
      <c r="S749" s="142">
        <f t="shared" si="282"/>
        <v>2449437.5</v>
      </c>
      <c r="T749" s="142">
        <f t="shared" si="280"/>
        <v>657.84095402004789</v>
      </c>
      <c r="U749" s="142">
        <f>V749</f>
        <v>857.43191385445505</v>
      </c>
      <c r="V749" s="213">
        <f t="shared" si="285"/>
        <v>857.43191385445505</v>
      </c>
      <c r="W749" s="213">
        <f t="shared" si="283"/>
        <v>199.59095983440716</v>
      </c>
      <c r="X749" s="148" t="b">
        <f t="shared" si="284"/>
        <v>1</v>
      </c>
      <c r="Y749" s="211">
        <v>0</v>
      </c>
      <c r="Z749" s="211">
        <v>0</v>
      </c>
      <c r="AA749" s="211">
        <v>0</v>
      </c>
      <c r="AB749" s="211">
        <v>0</v>
      </c>
      <c r="AC749" s="211">
        <v>0</v>
      </c>
      <c r="AD749" s="211">
        <v>0</v>
      </c>
      <c r="AE749" s="211">
        <v>3</v>
      </c>
      <c r="AF749" s="214">
        <f t="shared" si="289"/>
        <v>857.43191385445505</v>
      </c>
      <c r="AG749" s="211">
        <v>0</v>
      </c>
      <c r="AH749" s="211">
        <v>0</v>
      </c>
      <c r="AI749" s="211">
        <v>0</v>
      </c>
      <c r="AJ749" s="211">
        <v>0</v>
      </c>
      <c r="AK749" s="211">
        <v>0</v>
      </c>
      <c r="AL749" s="214">
        <v>0</v>
      </c>
      <c r="AM749" s="211">
        <v>0</v>
      </c>
      <c r="AN749" s="211">
        <v>0</v>
      </c>
      <c r="AO749" s="214">
        <v>0</v>
      </c>
      <c r="AP749" s="211">
        <v>0</v>
      </c>
      <c r="AQ749" s="211">
        <v>0</v>
      </c>
      <c r="AR749" s="211">
        <v>0</v>
      </c>
      <c r="AS749" s="211"/>
    </row>
    <row r="750" spans="1:45" s="148" customFormat="1" ht="36" customHeight="1" x14ac:dyDescent="0.25">
      <c r="A750" s="148">
        <v>1</v>
      </c>
      <c r="B750" s="143">
        <f>SUBTOTAL(103,$A$552:A750)</f>
        <v>196</v>
      </c>
      <c r="C750" s="144" t="s">
        <v>2581</v>
      </c>
      <c r="D750" s="145">
        <v>1983</v>
      </c>
      <c r="E750" s="145"/>
      <c r="F750" s="146" t="s">
        <v>2607</v>
      </c>
      <c r="G750" s="145" t="s">
        <v>353</v>
      </c>
      <c r="H750" s="145">
        <v>1</v>
      </c>
      <c r="I750" s="149">
        <v>4378.03</v>
      </c>
      <c r="J750" s="149">
        <v>4378.03</v>
      </c>
      <c r="K750" s="149">
        <v>3117.3</v>
      </c>
      <c r="L750" s="165" t="s">
        <v>2629</v>
      </c>
      <c r="M750" s="145" t="s">
        <v>262</v>
      </c>
      <c r="N750" s="145" t="s">
        <v>266</v>
      </c>
      <c r="O750" s="147" t="s">
        <v>2613</v>
      </c>
      <c r="P750" s="142">
        <v>1946605.2699999998</v>
      </c>
      <c r="Q750" s="142">
        <v>1069200</v>
      </c>
      <c r="R750" s="142">
        <v>0</v>
      </c>
      <c r="S750" s="142">
        <f t="shared" si="282"/>
        <v>877405.26999999979</v>
      </c>
      <c r="T750" s="142">
        <f t="shared" si="280"/>
        <v>444.63040911094714</v>
      </c>
      <c r="U750" s="142">
        <v>561.39405166250572</v>
      </c>
      <c r="V750" s="213">
        <f t="shared" si="285"/>
        <v>561.39405166250572</v>
      </c>
      <c r="W750" s="213">
        <f t="shared" si="283"/>
        <v>116.76364255155858</v>
      </c>
      <c r="X750" s="148" t="b">
        <f t="shared" si="284"/>
        <v>1</v>
      </c>
      <c r="Y750" s="211">
        <v>0</v>
      </c>
      <c r="Z750" s="211">
        <v>0</v>
      </c>
      <c r="AA750" s="211">
        <v>0</v>
      </c>
      <c r="AB750" s="211">
        <v>0</v>
      </c>
      <c r="AC750" s="211">
        <v>0</v>
      </c>
      <c r="AD750" s="211">
        <v>0</v>
      </c>
      <c r="AE750" s="211">
        <v>1</v>
      </c>
      <c r="AF750" s="214">
        <f t="shared" si="289"/>
        <v>561.39405166250572</v>
      </c>
      <c r="AG750" s="211">
        <v>0</v>
      </c>
      <c r="AH750" s="211">
        <v>0</v>
      </c>
      <c r="AI750" s="211">
        <v>0</v>
      </c>
      <c r="AJ750" s="211">
        <v>0</v>
      </c>
      <c r="AK750" s="211">
        <v>0</v>
      </c>
      <c r="AL750" s="214">
        <v>0</v>
      </c>
      <c r="AM750" s="211">
        <v>0</v>
      </c>
      <c r="AN750" s="211">
        <v>0</v>
      </c>
      <c r="AO750" s="214">
        <v>0</v>
      </c>
      <c r="AP750" s="211">
        <v>0</v>
      </c>
      <c r="AQ750" s="211">
        <v>0</v>
      </c>
      <c r="AR750" s="211">
        <v>0</v>
      </c>
      <c r="AS750" s="211"/>
    </row>
    <row r="751" spans="1:45" s="148" customFormat="1" ht="36" customHeight="1" x14ac:dyDescent="0.25">
      <c r="A751" s="148">
        <v>1</v>
      </c>
      <c r="B751" s="143">
        <f>SUBTOTAL(103,$A$552:A751)</f>
        <v>197</v>
      </c>
      <c r="C751" s="144" t="s">
        <v>2582</v>
      </c>
      <c r="D751" s="145">
        <v>1993</v>
      </c>
      <c r="E751" s="145"/>
      <c r="F751" s="146" t="s">
        <v>314</v>
      </c>
      <c r="G751" s="145" t="s">
        <v>353</v>
      </c>
      <c r="H751" s="145" t="s">
        <v>299</v>
      </c>
      <c r="I751" s="149">
        <v>4345.8</v>
      </c>
      <c r="J751" s="149">
        <v>4345.8</v>
      </c>
      <c r="K751" s="149">
        <v>3869.1</v>
      </c>
      <c r="L751" s="165" t="s">
        <v>2630</v>
      </c>
      <c r="M751" s="145" t="s">
        <v>262</v>
      </c>
      <c r="N751" s="145" t="s">
        <v>266</v>
      </c>
      <c r="O751" s="147" t="s">
        <v>2619</v>
      </c>
      <c r="P751" s="142">
        <v>3700172.58</v>
      </c>
      <c r="Q751" s="142">
        <v>2106080</v>
      </c>
      <c r="R751" s="142">
        <v>0</v>
      </c>
      <c r="S751" s="142">
        <f t="shared" si="282"/>
        <v>1594092.58</v>
      </c>
      <c r="T751" s="142">
        <f t="shared" si="280"/>
        <v>851.43646279166092</v>
      </c>
      <c r="U751" s="142">
        <v>1131.1150996364306</v>
      </c>
      <c r="V751" s="213">
        <f t="shared" si="285"/>
        <v>1131.1150996364306</v>
      </c>
      <c r="W751" s="213">
        <f t="shared" si="283"/>
        <v>279.6786368447697</v>
      </c>
      <c r="X751" s="148" t="b">
        <f t="shared" si="284"/>
        <v>1</v>
      </c>
      <c r="Y751" s="211">
        <v>0</v>
      </c>
      <c r="Z751" s="211">
        <v>0</v>
      </c>
      <c r="AA751" s="211">
        <v>0</v>
      </c>
      <c r="AB751" s="211">
        <v>0</v>
      </c>
      <c r="AC751" s="211">
        <v>0</v>
      </c>
      <c r="AD751" s="211">
        <v>0</v>
      </c>
      <c r="AE751" s="211">
        <v>2</v>
      </c>
      <c r="AF751" s="214">
        <f t="shared" si="289"/>
        <v>1131.1150996364306</v>
      </c>
      <c r="AG751" s="211">
        <v>0</v>
      </c>
      <c r="AH751" s="211">
        <v>0</v>
      </c>
      <c r="AI751" s="211">
        <v>0</v>
      </c>
      <c r="AJ751" s="211">
        <v>0</v>
      </c>
      <c r="AK751" s="211">
        <v>0</v>
      </c>
      <c r="AL751" s="214">
        <v>0</v>
      </c>
      <c r="AM751" s="211">
        <v>0</v>
      </c>
      <c r="AN751" s="211">
        <v>0</v>
      </c>
      <c r="AO751" s="214">
        <v>0</v>
      </c>
      <c r="AP751" s="211">
        <v>0</v>
      </c>
      <c r="AQ751" s="211">
        <v>0</v>
      </c>
      <c r="AR751" s="211">
        <v>0</v>
      </c>
      <c r="AS751" s="211"/>
    </row>
    <row r="752" spans="1:45" s="155" customFormat="1" ht="36" customHeight="1" x14ac:dyDescent="0.25">
      <c r="A752" s="155">
        <v>1</v>
      </c>
      <c r="B752" s="143">
        <f>SUBTOTAL(103,$A$552:A752)</f>
        <v>198</v>
      </c>
      <c r="C752" s="150" t="s">
        <v>2372</v>
      </c>
      <c r="D752" s="151">
        <v>1988</v>
      </c>
      <c r="E752" s="151"/>
      <c r="F752" s="146" t="s">
        <v>314</v>
      </c>
      <c r="G752" s="151">
        <v>9</v>
      </c>
      <c r="H752" s="151">
        <v>2</v>
      </c>
      <c r="I752" s="152">
        <v>4409.1000000000004</v>
      </c>
      <c r="J752" s="152">
        <v>3904.2</v>
      </c>
      <c r="K752" s="152">
        <v>3904.2</v>
      </c>
      <c r="L752" s="166">
        <v>164</v>
      </c>
      <c r="M752" s="151" t="s">
        <v>262</v>
      </c>
      <c r="N752" s="151" t="s">
        <v>266</v>
      </c>
      <c r="O752" s="153" t="s">
        <v>1854</v>
      </c>
      <c r="P752" s="154">
        <v>79337.539999999994</v>
      </c>
      <c r="Q752" s="154">
        <v>0</v>
      </c>
      <c r="R752" s="154">
        <v>0</v>
      </c>
      <c r="S752" s="154">
        <f t="shared" si="282"/>
        <v>79337.539999999994</v>
      </c>
      <c r="T752" s="154">
        <f t="shared" si="280"/>
        <v>17.994044135991469</v>
      </c>
      <c r="U752" s="221">
        <f>T752</f>
        <v>17.994044135991469</v>
      </c>
      <c r="V752" s="213">
        <f t="shared" ref="V752:V753" si="290">T752</f>
        <v>17.994044135991469</v>
      </c>
      <c r="W752" s="213">
        <f t="shared" si="283"/>
        <v>0</v>
      </c>
      <c r="X752" s="148" t="b">
        <f t="shared" si="284"/>
        <v>1</v>
      </c>
      <c r="Y752" s="211">
        <v>0</v>
      </c>
      <c r="Z752" s="211">
        <v>0</v>
      </c>
      <c r="AA752" s="222">
        <v>0</v>
      </c>
      <c r="AB752" s="222">
        <v>0</v>
      </c>
      <c r="AC752" s="222">
        <v>0</v>
      </c>
      <c r="AD752" s="222">
        <v>0</v>
      </c>
      <c r="AE752" s="222">
        <v>0</v>
      </c>
      <c r="AF752" s="214">
        <v>0</v>
      </c>
      <c r="AG752" s="222">
        <v>0</v>
      </c>
      <c r="AH752" s="222">
        <v>0</v>
      </c>
      <c r="AI752" s="222">
        <v>0</v>
      </c>
      <c r="AJ752" s="222">
        <v>0</v>
      </c>
      <c r="AK752" s="222">
        <v>0</v>
      </c>
      <c r="AL752" s="223">
        <v>0</v>
      </c>
      <c r="AM752" s="222">
        <v>0</v>
      </c>
      <c r="AN752" s="222">
        <v>0</v>
      </c>
      <c r="AO752" s="223">
        <v>0</v>
      </c>
      <c r="AP752" s="222">
        <v>0</v>
      </c>
      <c r="AQ752" s="222">
        <v>0</v>
      </c>
      <c r="AR752" s="222">
        <v>0</v>
      </c>
      <c r="AS752" s="222"/>
    </row>
    <row r="753" spans="1:45" s="155" customFormat="1" ht="36" customHeight="1" x14ac:dyDescent="0.25">
      <c r="A753" s="155">
        <v>1</v>
      </c>
      <c r="B753" s="143">
        <f>SUBTOTAL(103,$A$552:A753)</f>
        <v>199</v>
      </c>
      <c r="C753" s="150" t="s">
        <v>2373</v>
      </c>
      <c r="D753" s="151">
        <v>1989</v>
      </c>
      <c r="E753" s="151"/>
      <c r="F753" s="146" t="s">
        <v>264</v>
      </c>
      <c r="G753" s="151">
        <v>9</v>
      </c>
      <c r="H753" s="151">
        <v>2</v>
      </c>
      <c r="I753" s="152">
        <v>5092.8</v>
      </c>
      <c r="J753" s="152">
        <v>3984.1</v>
      </c>
      <c r="K753" s="152">
        <v>3984.1</v>
      </c>
      <c r="L753" s="166">
        <v>155</v>
      </c>
      <c r="M753" s="151" t="s">
        <v>262</v>
      </c>
      <c r="N753" s="151" t="s">
        <v>266</v>
      </c>
      <c r="O753" s="153" t="s">
        <v>2374</v>
      </c>
      <c r="P753" s="154">
        <v>80050.720000000001</v>
      </c>
      <c r="Q753" s="154">
        <v>0</v>
      </c>
      <c r="R753" s="154">
        <v>0</v>
      </c>
      <c r="S753" s="154">
        <f t="shared" si="282"/>
        <v>80050.720000000001</v>
      </c>
      <c r="T753" s="154">
        <f t="shared" si="280"/>
        <v>15.718410304743951</v>
      </c>
      <c r="U753" s="221">
        <f>T753</f>
        <v>15.718410304743951</v>
      </c>
      <c r="V753" s="213">
        <f t="shared" si="290"/>
        <v>15.718410304743951</v>
      </c>
      <c r="W753" s="213">
        <f t="shared" si="283"/>
        <v>0</v>
      </c>
      <c r="X753" s="148" t="b">
        <f t="shared" si="284"/>
        <v>1</v>
      </c>
      <c r="Y753" s="211">
        <v>0</v>
      </c>
      <c r="Z753" s="211">
        <v>0</v>
      </c>
      <c r="AA753" s="222">
        <v>0</v>
      </c>
      <c r="AB753" s="222">
        <v>0</v>
      </c>
      <c r="AC753" s="222">
        <v>0</v>
      </c>
      <c r="AD753" s="222">
        <v>0</v>
      </c>
      <c r="AE753" s="222">
        <v>0</v>
      </c>
      <c r="AF753" s="214">
        <v>0</v>
      </c>
      <c r="AG753" s="222">
        <v>0</v>
      </c>
      <c r="AH753" s="222">
        <v>0</v>
      </c>
      <c r="AI753" s="222">
        <v>0</v>
      </c>
      <c r="AJ753" s="222">
        <v>0</v>
      </c>
      <c r="AK753" s="222">
        <v>0</v>
      </c>
      <c r="AL753" s="223">
        <v>0</v>
      </c>
      <c r="AM753" s="222">
        <v>0</v>
      </c>
      <c r="AN753" s="222">
        <v>0</v>
      </c>
      <c r="AO753" s="223">
        <v>0</v>
      </c>
      <c r="AP753" s="222">
        <v>0</v>
      </c>
      <c r="AQ753" s="222">
        <v>0</v>
      </c>
      <c r="AR753" s="222">
        <v>0</v>
      </c>
      <c r="AS753" s="222"/>
    </row>
    <row r="754" spans="1:45" s="148" customFormat="1" ht="36" customHeight="1" x14ac:dyDescent="0.25">
      <c r="A754" s="148">
        <v>1</v>
      </c>
      <c r="B754" s="143">
        <f>SUBTOTAL(103,$A$552:A754)</f>
        <v>200</v>
      </c>
      <c r="C754" s="144" t="s">
        <v>2066</v>
      </c>
      <c r="D754" s="145">
        <v>1979</v>
      </c>
      <c r="E754" s="145" t="s">
        <v>1490</v>
      </c>
      <c r="F754" s="146" t="s">
        <v>314</v>
      </c>
      <c r="G754" s="145" t="s">
        <v>353</v>
      </c>
      <c r="H754" s="145">
        <v>4</v>
      </c>
      <c r="I754" s="149">
        <v>8810.4</v>
      </c>
      <c r="J754" s="149">
        <v>8733.6</v>
      </c>
      <c r="K754" s="149">
        <v>7873.9</v>
      </c>
      <c r="L754" s="165" t="s">
        <v>2631</v>
      </c>
      <c r="M754" s="145" t="s">
        <v>262</v>
      </c>
      <c r="N754" s="145" t="s">
        <v>337</v>
      </c>
      <c r="O754" s="147" t="s">
        <v>2632</v>
      </c>
      <c r="P754" s="142">
        <v>7612984.629999999</v>
      </c>
      <c r="Q754" s="142">
        <v>4276800</v>
      </c>
      <c r="R754" s="142">
        <v>0</v>
      </c>
      <c r="S754" s="142">
        <f t="shared" si="282"/>
        <v>3336184.629999999</v>
      </c>
      <c r="T754" s="142">
        <f t="shared" si="280"/>
        <v>864.09069168255689</v>
      </c>
      <c r="U754" s="142">
        <v>1115.8630709161901</v>
      </c>
      <c r="V754" s="213">
        <f t="shared" si="285"/>
        <v>1115.8630709161901</v>
      </c>
      <c r="W754" s="213">
        <f t="shared" si="283"/>
        <v>251.77237923363316</v>
      </c>
      <c r="X754" s="148" t="b">
        <f t="shared" si="284"/>
        <v>1</v>
      </c>
      <c r="Y754" s="211">
        <v>0</v>
      </c>
      <c r="Z754" s="211">
        <v>0</v>
      </c>
      <c r="AA754" s="211">
        <v>0</v>
      </c>
      <c r="AB754" s="211">
        <v>0</v>
      </c>
      <c r="AC754" s="211">
        <v>0</v>
      </c>
      <c r="AD754" s="211">
        <v>0</v>
      </c>
      <c r="AE754" s="211">
        <v>4</v>
      </c>
      <c r="AF754" s="214">
        <f t="shared" ref="AF754:AF760" si="291">2457800*AE754/I754</f>
        <v>1115.8630709161901</v>
      </c>
      <c r="AG754" s="211">
        <v>0</v>
      </c>
      <c r="AH754" s="211">
        <v>0</v>
      </c>
      <c r="AI754" s="211">
        <v>0</v>
      </c>
      <c r="AJ754" s="211">
        <v>0</v>
      </c>
      <c r="AK754" s="211">
        <v>0</v>
      </c>
      <c r="AL754" s="214">
        <v>0</v>
      </c>
      <c r="AM754" s="211">
        <v>0</v>
      </c>
      <c r="AN754" s="211">
        <v>0</v>
      </c>
      <c r="AO754" s="214">
        <v>0</v>
      </c>
      <c r="AP754" s="211">
        <v>0</v>
      </c>
      <c r="AQ754" s="211">
        <v>0</v>
      </c>
      <c r="AR754" s="211">
        <v>0</v>
      </c>
      <c r="AS754" s="211"/>
    </row>
    <row r="755" spans="1:45" s="148" customFormat="1" ht="36" customHeight="1" x14ac:dyDescent="0.25">
      <c r="A755" s="148">
        <v>1</v>
      </c>
      <c r="B755" s="143">
        <f>SUBTOTAL(103,$A$552:A755)</f>
        <v>201</v>
      </c>
      <c r="C755" s="144" t="s">
        <v>2483</v>
      </c>
      <c r="D755" s="145">
        <v>1981</v>
      </c>
      <c r="E755" s="145"/>
      <c r="F755" s="146" t="s">
        <v>314</v>
      </c>
      <c r="G755" s="145" t="s">
        <v>353</v>
      </c>
      <c r="H755" s="145" t="s">
        <v>304</v>
      </c>
      <c r="I755" s="149">
        <v>8841</v>
      </c>
      <c r="J755" s="149">
        <v>8841</v>
      </c>
      <c r="K755" s="149">
        <v>7877.4</v>
      </c>
      <c r="L755" s="165" t="s">
        <v>2633</v>
      </c>
      <c r="M755" s="145" t="s">
        <v>262</v>
      </c>
      <c r="N755" s="145" t="s">
        <v>337</v>
      </c>
      <c r="O755" s="147" t="s">
        <v>2634</v>
      </c>
      <c r="P755" s="142">
        <v>7613001.6099999994</v>
      </c>
      <c r="Q755" s="142">
        <v>4276800</v>
      </c>
      <c r="R755" s="142">
        <v>0</v>
      </c>
      <c r="S755" s="142">
        <f t="shared" si="282"/>
        <v>3336201.6099999994</v>
      </c>
      <c r="T755" s="142">
        <f t="shared" si="280"/>
        <v>861.10186743581039</v>
      </c>
      <c r="U755" s="142">
        <v>1112.0009048750142</v>
      </c>
      <c r="V755" s="213">
        <f t="shared" si="285"/>
        <v>1112.0009048750142</v>
      </c>
      <c r="W755" s="213">
        <f t="shared" si="283"/>
        <v>250.89903743920377</v>
      </c>
      <c r="X755" s="148" t="b">
        <f t="shared" si="284"/>
        <v>1</v>
      </c>
      <c r="Y755" s="211">
        <v>0</v>
      </c>
      <c r="Z755" s="211">
        <v>0</v>
      </c>
      <c r="AA755" s="211">
        <v>0</v>
      </c>
      <c r="AB755" s="211">
        <v>0</v>
      </c>
      <c r="AC755" s="211">
        <v>0</v>
      </c>
      <c r="AD755" s="211">
        <v>0</v>
      </c>
      <c r="AE755" s="211">
        <v>4</v>
      </c>
      <c r="AF755" s="214">
        <f t="shared" si="291"/>
        <v>1112.0009048750142</v>
      </c>
      <c r="AG755" s="211">
        <v>0</v>
      </c>
      <c r="AH755" s="211">
        <v>0</v>
      </c>
      <c r="AI755" s="211">
        <v>0</v>
      </c>
      <c r="AJ755" s="211">
        <v>0</v>
      </c>
      <c r="AK755" s="211">
        <v>0</v>
      </c>
      <c r="AL755" s="214">
        <v>0</v>
      </c>
      <c r="AM755" s="211">
        <v>0</v>
      </c>
      <c r="AN755" s="211">
        <v>0</v>
      </c>
      <c r="AO755" s="214">
        <v>0</v>
      </c>
      <c r="AP755" s="211">
        <v>0</v>
      </c>
      <c r="AQ755" s="211">
        <v>0</v>
      </c>
      <c r="AR755" s="211">
        <v>0</v>
      </c>
      <c r="AS755" s="211"/>
    </row>
    <row r="756" spans="1:45" s="148" customFormat="1" ht="36" customHeight="1" x14ac:dyDescent="0.25">
      <c r="A756" s="148">
        <v>1</v>
      </c>
      <c r="B756" s="143">
        <f>SUBTOTAL(103,$A$552:A756)</f>
        <v>202</v>
      </c>
      <c r="C756" s="144" t="s">
        <v>1774</v>
      </c>
      <c r="D756" s="145">
        <v>1989</v>
      </c>
      <c r="E756" s="145"/>
      <c r="F756" s="146" t="s">
        <v>314</v>
      </c>
      <c r="G756" s="145" t="s">
        <v>353</v>
      </c>
      <c r="H756" s="145">
        <v>6</v>
      </c>
      <c r="I756" s="149">
        <v>13187.7</v>
      </c>
      <c r="J756" s="149">
        <v>13187.7</v>
      </c>
      <c r="K756" s="149">
        <v>10718.6</v>
      </c>
      <c r="L756" s="165" t="s">
        <v>2635</v>
      </c>
      <c r="M756" s="145" t="s">
        <v>262</v>
      </c>
      <c r="N756" s="145" t="s">
        <v>294</v>
      </c>
      <c r="O756" s="147" t="s">
        <v>2636</v>
      </c>
      <c r="P756" s="142">
        <v>10942713.66</v>
      </c>
      <c r="Q756" s="142">
        <v>6318240</v>
      </c>
      <c r="R756" s="142">
        <v>0</v>
      </c>
      <c r="S756" s="142">
        <f t="shared" si="282"/>
        <v>4624473.66</v>
      </c>
      <c r="T756" s="142">
        <f t="shared" si="280"/>
        <v>829.76665074273751</v>
      </c>
      <c r="U756" s="142">
        <v>1118.2237994494869</v>
      </c>
      <c r="V756" s="213">
        <f t="shared" si="285"/>
        <v>1118.2237994494869</v>
      </c>
      <c r="W756" s="213">
        <f t="shared" si="283"/>
        <v>288.45714870674942</v>
      </c>
      <c r="X756" s="148" t="b">
        <f t="shared" si="284"/>
        <v>1</v>
      </c>
      <c r="Y756" s="211">
        <v>0</v>
      </c>
      <c r="Z756" s="211">
        <v>0</v>
      </c>
      <c r="AA756" s="211">
        <v>0</v>
      </c>
      <c r="AB756" s="211">
        <v>0</v>
      </c>
      <c r="AC756" s="211">
        <v>0</v>
      </c>
      <c r="AD756" s="211">
        <v>0</v>
      </c>
      <c r="AE756" s="211">
        <v>6</v>
      </c>
      <c r="AF756" s="214">
        <f t="shared" si="291"/>
        <v>1118.2237994494869</v>
      </c>
      <c r="AG756" s="211">
        <v>0</v>
      </c>
      <c r="AH756" s="211">
        <v>0</v>
      </c>
      <c r="AI756" s="211">
        <v>0</v>
      </c>
      <c r="AJ756" s="211">
        <v>0</v>
      </c>
      <c r="AK756" s="211">
        <v>0</v>
      </c>
      <c r="AL756" s="214">
        <v>0</v>
      </c>
      <c r="AM756" s="211">
        <v>0</v>
      </c>
      <c r="AN756" s="211">
        <v>0</v>
      </c>
      <c r="AO756" s="214">
        <v>0</v>
      </c>
      <c r="AP756" s="211">
        <v>0</v>
      </c>
      <c r="AQ756" s="211">
        <v>0</v>
      </c>
      <c r="AR756" s="211">
        <v>0</v>
      </c>
      <c r="AS756" s="211"/>
    </row>
    <row r="757" spans="1:45" s="148" customFormat="1" ht="36" customHeight="1" x14ac:dyDescent="0.25">
      <c r="A757" s="148">
        <v>1</v>
      </c>
      <c r="B757" s="143">
        <f>SUBTOTAL(103,$A$552:A757)</f>
        <v>203</v>
      </c>
      <c r="C757" s="144" t="s">
        <v>2583</v>
      </c>
      <c r="D757" s="145">
        <v>1995</v>
      </c>
      <c r="E757" s="145"/>
      <c r="F757" s="146" t="s">
        <v>314</v>
      </c>
      <c r="G757" s="145" t="s">
        <v>353</v>
      </c>
      <c r="H757" s="145">
        <v>2</v>
      </c>
      <c r="I757" s="149">
        <v>5399.54</v>
      </c>
      <c r="J757" s="149">
        <v>5399.54</v>
      </c>
      <c r="K757" s="149">
        <v>3926.7</v>
      </c>
      <c r="L757" s="165" t="s">
        <v>2637</v>
      </c>
      <c r="M757" s="145" t="s">
        <v>262</v>
      </c>
      <c r="N757" s="145" t="s">
        <v>266</v>
      </c>
      <c r="O757" s="147" t="s">
        <v>2613</v>
      </c>
      <c r="P757" s="142">
        <v>3700928.33</v>
      </c>
      <c r="Q757" s="142">
        <v>2106080</v>
      </c>
      <c r="R757" s="142">
        <v>0</v>
      </c>
      <c r="S757" s="142">
        <f t="shared" si="282"/>
        <v>1594848.33</v>
      </c>
      <c r="T757" s="142">
        <f t="shared" si="280"/>
        <v>685.41548539320013</v>
      </c>
      <c r="U757" s="142">
        <v>910.37384666101184</v>
      </c>
      <c r="V757" s="213">
        <f t="shared" si="285"/>
        <v>910.37384666101184</v>
      </c>
      <c r="W757" s="213">
        <f t="shared" si="283"/>
        <v>224.95836126781171</v>
      </c>
      <c r="X757" s="148" t="b">
        <f t="shared" si="284"/>
        <v>1</v>
      </c>
      <c r="Y757" s="211">
        <v>0</v>
      </c>
      <c r="Z757" s="211">
        <v>0</v>
      </c>
      <c r="AA757" s="211">
        <v>0</v>
      </c>
      <c r="AB757" s="211">
        <v>0</v>
      </c>
      <c r="AC757" s="211">
        <v>0</v>
      </c>
      <c r="AD757" s="211">
        <v>0</v>
      </c>
      <c r="AE757" s="211">
        <v>2</v>
      </c>
      <c r="AF757" s="214">
        <f t="shared" si="291"/>
        <v>910.37384666101184</v>
      </c>
      <c r="AG757" s="211">
        <v>0</v>
      </c>
      <c r="AH757" s="211">
        <v>0</v>
      </c>
      <c r="AI757" s="211">
        <v>0</v>
      </c>
      <c r="AJ757" s="211">
        <v>0</v>
      </c>
      <c r="AK757" s="211">
        <v>0</v>
      </c>
      <c r="AL757" s="214">
        <v>0</v>
      </c>
      <c r="AM757" s="211">
        <v>0</v>
      </c>
      <c r="AN757" s="211">
        <v>0</v>
      </c>
      <c r="AO757" s="214">
        <v>0</v>
      </c>
      <c r="AP757" s="211">
        <v>0</v>
      </c>
      <c r="AQ757" s="211">
        <v>0</v>
      </c>
      <c r="AR757" s="211">
        <v>0</v>
      </c>
      <c r="AS757" s="211"/>
    </row>
    <row r="758" spans="1:45" s="148" customFormat="1" ht="36" customHeight="1" x14ac:dyDescent="0.25">
      <c r="A758" s="148">
        <v>1</v>
      </c>
      <c r="B758" s="143">
        <f>SUBTOTAL(103,$A$552:A758)</f>
        <v>204</v>
      </c>
      <c r="C758" s="144" t="s">
        <v>2584</v>
      </c>
      <c r="D758" s="145">
        <v>1986</v>
      </c>
      <c r="E758" s="145" t="s">
        <v>2638</v>
      </c>
      <c r="F758" s="146" t="s">
        <v>314</v>
      </c>
      <c r="G758" s="145" t="s">
        <v>353</v>
      </c>
      <c r="H758" s="145" t="s">
        <v>304</v>
      </c>
      <c r="I758" s="149">
        <v>8758.7999999999993</v>
      </c>
      <c r="J758" s="149">
        <v>8758.8000000000011</v>
      </c>
      <c r="K758" s="149">
        <v>7796.6</v>
      </c>
      <c r="L758" s="165" t="s">
        <v>2639</v>
      </c>
      <c r="M758" s="145" t="s">
        <v>262</v>
      </c>
      <c r="N758" s="145" t="s">
        <v>266</v>
      </c>
      <c r="O758" s="147" t="s">
        <v>2640</v>
      </c>
      <c r="P758" s="142">
        <v>7613454.25</v>
      </c>
      <c r="Q758" s="142">
        <v>4276800</v>
      </c>
      <c r="R758" s="142">
        <v>0</v>
      </c>
      <c r="S758" s="142">
        <f t="shared" si="282"/>
        <v>3336654.25</v>
      </c>
      <c r="T758" s="142">
        <f t="shared" si="280"/>
        <v>869.23485523131035</v>
      </c>
      <c r="U758" s="142">
        <v>1122.4368634972827</v>
      </c>
      <c r="V758" s="213">
        <f t="shared" si="285"/>
        <v>1122.4368634972827</v>
      </c>
      <c r="W758" s="213">
        <f t="shared" si="283"/>
        <v>253.20200826597238</v>
      </c>
      <c r="X758" s="148" t="b">
        <f t="shared" si="284"/>
        <v>1</v>
      </c>
      <c r="Y758" s="211">
        <v>0</v>
      </c>
      <c r="Z758" s="211">
        <v>0</v>
      </c>
      <c r="AA758" s="211">
        <v>0</v>
      </c>
      <c r="AB758" s="211">
        <v>0</v>
      </c>
      <c r="AC758" s="211">
        <v>0</v>
      </c>
      <c r="AD758" s="211">
        <v>0</v>
      </c>
      <c r="AE758" s="211">
        <v>4</v>
      </c>
      <c r="AF758" s="214">
        <f t="shared" si="291"/>
        <v>1122.4368634972827</v>
      </c>
      <c r="AG758" s="211">
        <v>0</v>
      </c>
      <c r="AH758" s="211">
        <v>0</v>
      </c>
      <c r="AI758" s="211">
        <v>0</v>
      </c>
      <c r="AJ758" s="211">
        <v>0</v>
      </c>
      <c r="AK758" s="211">
        <v>0</v>
      </c>
      <c r="AL758" s="214">
        <v>0</v>
      </c>
      <c r="AM758" s="211">
        <v>0</v>
      </c>
      <c r="AN758" s="211">
        <v>0</v>
      </c>
      <c r="AO758" s="214">
        <v>0</v>
      </c>
      <c r="AP758" s="211">
        <v>0</v>
      </c>
      <c r="AQ758" s="211">
        <v>0</v>
      </c>
      <c r="AR758" s="211">
        <v>0</v>
      </c>
      <c r="AS758" s="211"/>
    </row>
    <row r="759" spans="1:45" s="148" customFormat="1" ht="36" customHeight="1" x14ac:dyDescent="0.25">
      <c r="A759" s="148">
        <v>1</v>
      </c>
      <c r="B759" s="143">
        <f>SUBTOTAL(103,$A$552:A759)</f>
        <v>205</v>
      </c>
      <c r="C759" s="144" t="s">
        <v>2585</v>
      </c>
      <c r="D759" s="145">
        <v>1992</v>
      </c>
      <c r="E759" s="145"/>
      <c r="F759" s="146" t="s">
        <v>314</v>
      </c>
      <c r="G759" s="145" t="s">
        <v>353</v>
      </c>
      <c r="H759" s="145">
        <v>3</v>
      </c>
      <c r="I759" s="149">
        <v>7999.52</v>
      </c>
      <c r="J759" s="149">
        <v>7999.52</v>
      </c>
      <c r="K759" s="149">
        <v>5812.1</v>
      </c>
      <c r="L759" s="165" t="s">
        <v>2641</v>
      </c>
      <c r="M759" s="145" t="s">
        <v>262</v>
      </c>
      <c r="N759" s="145" t="s">
        <v>266</v>
      </c>
      <c r="O759" s="147" t="s">
        <v>2613</v>
      </c>
      <c r="P759" s="142">
        <v>3700877.0700000003</v>
      </c>
      <c r="Q759" s="142">
        <v>2106080</v>
      </c>
      <c r="R759" s="142">
        <v>0</v>
      </c>
      <c r="S759" s="142">
        <f t="shared" si="282"/>
        <v>1594797.0700000003</v>
      </c>
      <c r="T759" s="142">
        <f t="shared" si="280"/>
        <v>462.6373919935196</v>
      </c>
      <c r="U759" s="142">
        <v>614.48686921215267</v>
      </c>
      <c r="V759" s="213">
        <f t="shared" si="285"/>
        <v>614.48686921215267</v>
      </c>
      <c r="W759" s="213">
        <f t="shared" si="283"/>
        <v>151.84947721863307</v>
      </c>
      <c r="X759" s="148" t="b">
        <f t="shared" si="284"/>
        <v>1</v>
      </c>
      <c r="Y759" s="211">
        <v>0</v>
      </c>
      <c r="Z759" s="211">
        <v>0</v>
      </c>
      <c r="AA759" s="211">
        <v>0</v>
      </c>
      <c r="AB759" s="211">
        <v>0</v>
      </c>
      <c r="AC759" s="211">
        <v>0</v>
      </c>
      <c r="AD759" s="211">
        <v>0</v>
      </c>
      <c r="AE759" s="211">
        <v>2</v>
      </c>
      <c r="AF759" s="214">
        <f t="shared" si="291"/>
        <v>614.48686921215267</v>
      </c>
      <c r="AG759" s="211">
        <v>0</v>
      </c>
      <c r="AH759" s="211">
        <v>0</v>
      </c>
      <c r="AI759" s="211">
        <v>0</v>
      </c>
      <c r="AJ759" s="211">
        <v>0</v>
      </c>
      <c r="AK759" s="211">
        <v>0</v>
      </c>
      <c r="AL759" s="214">
        <v>0</v>
      </c>
      <c r="AM759" s="211">
        <v>0</v>
      </c>
      <c r="AN759" s="211">
        <v>0</v>
      </c>
      <c r="AO759" s="214">
        <v>0</v>
      </c>
      <c r="AP759" s="211">
        <v>0</v>
      </c>
      <c r="AQ759" s="211">
        <v>0</v>
      </c>
      <c r="AR759" s="211">
        <v>0</v>
      </c>
      <c r="AS759" s="211"/>
    </row>
    <row r="760" spans="1:45" s="148" customFormat="1" ht="36" customHeight="1" x14ac:dyDescent="0.25">
      <c r="A760" s="148">
        <v>1</v>
      </c>
      <c r="B760" s="143">
        <f>SUBTOTAL(103,$A$552:A760)</f>
        <v>206</v>
      </c>
      <c r="C760" s="144" t="s">
        <v>2586</v>
      </c>
      <c r="D760" s="145">
        <v>1983</v>
      </c>
      <c r="E760" s="145"/>
      <c r="F760" s="146" t="s">
        <v>2607</v>
      </c>
      <c r="G760" s="145" t="s">
        <v>353</v>
      </c>
      <c r="H760" s="145">
        <v>4</v>
      </c>
      <c r="I760" s="149">
        <v>8717.5</v>
      </c>
      <c r="J760" s="149">
        <v>8684.7999999999993</v>
      </c>
      <c r="K760" s="149">
        <v>7756.3</v>
      </c>
      <c r="L760" s="165" t="s">
        <v>2639</v>
      </c>
      <c r="M760" s="145" t="s">
        <v>262</v>
      </c>
      <c r="N760" s="145" t="s">
        <v>266</v>
      </c>
      <c r="O760" s="147" t="s">
        <v>2613</v>
      </c>
      <c r="P760" s="142">
        <v>7602928.4000000004</v>
      </c>
      <c r="Q760" s="142">
        <v>4276800</v>
      </c>
      <c r="R760" s="142">
        <v>0</v>
      </c>
      <c r="S760" s="142">
        <f t="shared" si="282"/>
        <v>3326128.4000000004</v>
      </c>
      <c r="T760" s="142">
        <f t="shared" si="280"/>
        <v>872.14550043016925</v>
      </c>
      <c r="U760" s="142">
        <v>1127.7545167765988</v>
      </c>
      <c r="V760" s="213">
        <f t="shared" si="285"/>
        <v>1127.7545167765988</v>
      </c>
      <c r="W760" s="213">
        <f t="shared" si="283"/>
        <v>255.6090163464296</v>
      </c>
      <c r="X760" s="148" t="b">
        <f t="shared" si="284"/>
        <v>1</v>
      </c>
      <c r="Y760" s="211">
        <v>0</v>
      </c>
      <c r="Z760" s="211">
        <v>0</v>
      </c>
      <c r="AA760" s="211">
        <v>0</v>
      </c>
      <c r="AB760" s="211">
        <v>0</v>
      </c>
      <c r="AC760" s="211">
        <v>0</v>
      </c>
      <c r="AD760" s="211">
        <v>0</v>
      </c>
      <c r="AE760" s="211">
        <v>4</v>
      </c>
      <c r="AF760" s="214">
        <f t="shared" si="291"/>
        <v>1127.7545167765988</v>
      </c>
      <c r="AG760" s="211">
        <v>0</v>
      </c>
      <c r="AH760" s="211">
        <v>0</v>
      </c>
      <c r="AI760" s="211">
        <v>0</v>
      </c>
      <c r="AJ760" s="211">
        <v>0</v>
      </c>
      <c r="AK760" s="211">
        <v>0</v>
      </c>
      <c r="AL760" s="214">
        <v>0</v>
      </c>
      <c r="AM760" s="211">
        <v>0</v>
      </c>
      <c r="AN760" s="211">
        <v>0</v>
      </c>
      <c r="AO760" s="214">
        <v>0</v>
      </c>
      <c r="AP760" s="211">
        <v>0</v>
      </c>
      <c r="AQ760" s="211">
        <v>0</v>
      </c>
      <c r="AR760" s="211">
        <v>0</v>
      </c>
      <c r="AS760" s="211"/>
    </row>
    <row r="761" spans="1:45" s="155" customFormat="1" ht="36" customHeight="1" x14ac:dyDescent="0.25">
      <c r="A761" s="155">
        <v>1</v>
      </c>
      <c r="B761" s="143">
        <f>SUBTOTAL(103,$A$552:A761)</f>
        <v>207</v>
      </c>
      <c r="C761" s="150" t="s">
        <v>2092</v>
      </c>
      <c r="D761" s="151">
        <v>1989</v>
      </c>
      <c r="E761" s="151"/>
      <c r="F761" s="146" t="s">
        <v>314</v>
      </c>
      <c r="G761" s="151">
        <v>9</v>
      </c>
      <c r="H761" s="151">
        <v>2</v>
      </c>
      <c r="I761" s="152">
        <v>4433.1000000000004</v>
      </c>
      <c r="J761" s="152">
        <v>3943.6</v>
      </c>
      <c r="K761" s="152">
        <v>3943.6</v>
      </c>
      <c r="L761" s="166">
        <v>173</v>
      </c>
      <c r="M761" s="151" t="s">
        <v>262</v>
      </c>
      <c r="N761" s="151" t="s">
        <v>266</v>
      </c>
      <c r="O761" s="153" t="s">
        <v>2367</v>
      </c>
      <c r="P761" s="154">
        <v>79535.62</v>
      </c>
      <c r="Q761" s="154">
        <v>0</v>
      </c>
      <c r="R761" s="154">
        <v>0</v>
      </c>
      <c r="S761" s="154">
        <f t="shared" si="282"/>
        <v>79535.62</v>
      </c>
      <c r="T761" s="154">
        <f t="shared" si="280"/>
        <v>17.941309692991357</v>
      </c>
      <c r="U761" s="221">
        <f>T761</f>
        <v>17.941309692991357</v>
      </c>
      <c r="V761" s="213">
        <f>T761</f>
        <v>17.941309692991357</v>
      </c>
      <c r="W761" s="213">
        <f t="shared" si="283"/>
        <v>0</v>
      </c>
      <c r="X761" s="148" t="b">
        <f t="shared" si="284"/>
        <v>1</v>
      </c>
      <c r="Y761" s="211">
        <v>0</v>
      </c>
      <c r="Z761" s="211">
        <v>0</v>
      </c>
      <c r="AA761" s="222">
        <v>0</v>
      </c>
      <c r="AB761" s="222">
        <v>0</v>
      </c>
      <c r="AC761" s="222">
        <v>0</v>
      </c>
      <c r="AD761" s="222">
        <v>0</v>
      </c>
      <c r="AE761" s="222">
        <v>0</v>
      </c>
      <c r="AF761" s="214">
        <v>0</v>
      </c>
      <c r="AG761" s="222">
        <v>0</v>
      </c>
      <c r="AH761" s="222">
        <v>0</v>
      </c>
      <c r="AI761" s="222">
        <v>0</v>
      </c>
      <c r="AJ761" s="222">
        <v>0</v>
      </c>
      <c r="AK761" s="222">
        <v>0</v>
      </c>
      <c r="AL761" s="223">
        <v>0</v>
      </c>
      <c r="AM761" s="222">
        <v>0</v>
      </c>
      <c r="AN761" s="222">
        <v>0</v>
      </c>
      <c r="AO761" s="223">
        <v>0</v>
      </c>
      <c r="AP761" s="222">
        <v>0</v>
      </c>
      <c r="AQ761" s="222">
        <v>0</v>
      </c>
      <c r="AR761" s="222">
        <v>0</v>
      </c>
      <c r="AS761" s="222"/>
    </row>
    <row r="762" spans="1:45" s="148" customFormat="1" ht="36" customHeight="1" x14ac:dyDescent="0.25">
      <c r="A762" s="148">
        <v>1</v>
      </c>
      <c r="B762" s="143">
        <f>SUBTOTAL(103,$A$552:A762)</f>
        <v>208</v>
      </c>
      <c r="C762" s="144" t="s">
        <v>2587</v>
      </c>
      <c r="D762" s="145">
        <v>1995</v>
      </c>
      <c r="E762" s="145"/>
      <c r="F762" s="146" t="s">
        <v>314</v>
      </c>
      <c r="G762" s="145" t="s">
        <v>353</v>
      </c>
      <c r="H762" s="145" t="s">
        <v>308</v>
      </c>
      <c r="I762" s="149">
        <v>6546.6</v>
      </c>
      <c r="J762" s="149">
        <v>6546.6</v>
      </c>
      <c r="K762" s="149">
        <v>5802.2</v>
      </c>
      <c r="L762" s="165" t="s">
        <v>2642</v>
      </c>
      <c r="M762" s="145" t="s">
        <v>262</v>
      </c>
      <c r="N762" s="145" t="s">
        <v>266</v>
      </c>
      <c r="O762" s="147" t="s">
        <v>2640</v>
      </c>
      <c r="P762" s="142">
        <v>5515850.1400000006</v>
      </c>
      <c r="Q762" s="142">
        <v>3159120</v>
      </c>
      <c r="R762" s="142">
        <v>0</v>
      </c>
      <c r="S762" s="142">
        <f t="shared" si="282"/>
        <v>2356730.1400000006</v>
      </c>
      <c r="T762" s="142">
        <f t="shared" si="280"/>
        <v>842.5518803653805</v>
      </c>
      <c r="U762" s="142">
        <v>1126.2945651177711</v>
      </c>
      <c r="V762" s="213">
        <f t="shared" si="285"/>
        <v>1126.2945651177711</v>
      </c>
      <c r="W762" s="213">
        <f t="shared" si="283"/>
        <v>283.74268475239057</v>
      </c>
      <c r="X762" s="148" t="b">
        <f t="shared" si="284"/>
        <v>1</v>
      </c>
      <c r="Y762" s="211">
        <v>0</v>
      </c>
      <c r="Z762" s="211">
        <v>0</v>
      </c>
      <c r="AA762" s="211">
        <v>0</v>
      </c>
      <c r="AB762" s="211">
        <v>0</v>
      </c>
      <c r="AC762" s="211">
        <v>0</v>
      </c>
      <c r="AD762" s="211">
        <v>0</v>
      </c>
      <c r="AE762" s="211">
        <v>3</v>
      </c>
      <c r="AF762" s="214">
        <f>2457800*AE762/I762</f>
        <v>1126.2945651177711</v>
      </c>
      <c r="AG762" s="211">
        <v>0</v>
      </c>
      <c r="AH762" s="211">
        <v>0</v>
      </c>
      <c r="AI762" s="211">
        <v>0</v>
      </c>
      <c r="AJ762" s="211">
        <v>0</v>
      </c>
      <c r="AK762" s="211">
        <v>0</v>
      </c>
      <c r="AL762" s="214">
        <v>0</v>
      </c>
      <c r="AM762" s="211">
        <v>0</v>
      </c>
      <c r="AN762" s="211">
        <v>0</v>
      </c>
      <c r="AO762" s="214">
        <v>0</v>
      </c>
      <c r="AP762" s="211">
        <v>0</v>
      </c>
      <c r="AQ762" s="211">
        <v>0</v>
      </c>
      <c r="AR762" s="211">
        <v>0</v>
      </c>
      <c r="AS762" s="211"/>
    </row>
    <row r="763" spans="1:45" s="148" customFormat="1" ht="36" customHeight="1" x14ac:dyDescent="0.25">
      <c r="A763" s="148">
        <v>1</v>
      </c>
      <c r="B763" s="143">
        <f>SUBTOTAL(103,$A$552:A763)</f>
        <v>209</v>
      </c>
      <c r="C763" s="144" t="s">
        <v>2588</v>
      </c>
      <c r="D763" s="145">
        <v>1994</v>
      </c>
      <c r="E763" s="145"/>
      <c r="F763" s="146" t="s">
        <v>314</v>
      </c>
      <c r="G763" s="145" t="s">
        <v>353</v>
      </c>
      <c r="H763" s="145" t="s">
        <v>299</v>
      </c>
      <c r="I763" s="149">
        <v>4979.8999999999996</v>
      </c>
      <c r="J763" s="149">
        <v>4979.8999999999996</v>
      </c>
      <c r="K763" s="149">
        <v>3884.9</v>
      </c>
      <c r="L763" s="165" t="s">
        <v>2643</v>
      </c>
      <c r="M763" s="145" t="s">
        <v>262</v>
      </c>
      <c r="N763" s="145" t="s">
        <v>266</v>
      </c>
      <c r="O763" s="147" t="s">
        <v>2374</v>
      </c>
      <c r="P763" s="142">
        <v>3702006.55</v>
      </c>
      <c r="Q763" s="142">
        <v>2106080</v>
      </c>
      <c r="R763" s="142">
        <v>0</v>
      </c>
      <c r="S763" s="142">
        <f t="shared" si="282"/>
        <v>1595926.5499999998</v>
      </c>
      <c r="T763" s="142">
        <f t="shared" si="280"/>
        <v>743.38973674170165</v>
      </c>
      <c r="U763" s="142">
        <v>987.08809413843653</v>
      </c>
      <c r="V763" s="213">
        <f t="shared" si="285"/>
        <v>987.08809413843653</v>
      </c>
      <c r="W763" s="213">
        <f t="shared" si="283"/>
        <v>243.69835739673488</v>
      </c>
      <c r="X763" s="148" t="b">
        <f t="shared" si="284"/>
        <v>1</v>
      </c>
      <c r="Y763" s="211">
        <v>0</v>
      </c>
      <c r="Z763" s="211">
        <v>0</v>
      </c>
      <c r="AA763" s="211">
        <v>0</v>
      </c>
      <c r="AB763" s="211">
        <v>0</v>
      </c>
      <c r="AC763" s="211">
        <v>0</v>
      </c>
      <c r="AD763" s="211">
        <v>0</v>
      </c>
      <c r="AE763" s="211">
        <v>2</v>
      </c>
      <c r="AF763" s="214">
        <f>2457800*AE763/I763</f>
        <v>987.08809413843653</v>
      </c>
      <c r="AG763" s="211">
        <v>0</v>
      </c>
      <c r="AH763" s="211">
        <v>0</v>
      </c>
      <c r="AI763" s="211">
        <v>0</v>
      </c>
      <c r="AJ763" s="211">
        <v>0</v>
      </c>
      <c r="AK763" s="211">
        <v>0</v>
      </c>
      <c r="AL763" s="214">
        <v>0</v>
      </c>
      <c r="AM763" s="211">
        <v>0</v>
      </c>
      <c r="AN763" s="211">
        <v>0</v>
      </c>
      <c r="AO763" s="214">
        <v>0</v>
      </c>
      <c r="AP763" s="211">
        <v>0</v>
      </c>
      <c r="AQ763" s="211">
        <v>0</v>
      </c>
      <c r="AR763" s="211">
        <v>0</v>
      </c>
      <c r="AS763" s="211"/>
    </row>
    <row r="764" spans="1:45" s="148" customFormat="1" ht="36" customHeight="1" x14ac:dyDescent="0.25">
      <c r="A764" s="148">
        <v>1</v>
      </c>
      <c r="B764" s="143">
        <f>SUBTOTAL(103,$A$552:A764)</f>
        <v>210</v>
      </c>
      <c r="C764" s="144" t="s">
        <v>2589</v>
      </c>
      <c r="D764" s="145">
        <v>1995</v>
      </c>
      <c r="E764" s="145"/>
      <c r="F764" s="146" t="s">
        <v>314</v>
      </c>
      <c r="G764" s="145" t="s">
        <v>353</v>
      </c>
      <c r="H764" s="145" t="s">
        <v>2204</v>
      </c>
      <c r="I764" s="149">
        <v>17475.599999999999</v>
      </c>
      <c r="J764" s="149">
        <v>17475.599999999999</v>
      </c>
      <c r="K764" s="149">
        <v>13470.3</v>
      </c>
      <c r="L764" s="165" t="s">
        <v>2644</v>
      </c>
      <c r="M764" s="145" t="s">
        <v>262</v>
      </c>
      <c r="N764" s="145" t="s">
        <v>266</v>
      </c>
      <c r="O764" s="147" t="s">
        <v>2374</v>
      </c>
      <c r="P764" s="142">
        <v>12781320.220000001</v>
      </c>
      <c r="Q764" s="142">
        <v>7371280</v>
      </c>
      <c r="R764" s="142">
        <v>0</v>
      </c>
      <c r="S764" s="142">
        <f t="shared" si="282"/>
        <v>5410040.2200000007</v>
      </c>
      <c r="T764" s="142">
        <f t="shared" si="280"/>
        <v>731.38090938222444</v>
      </c>
      <c r="U764" s="142">
        <v>984.4926640573143</v>
      </c>
      <c r="V764" s="213">
        <f t="shared" si="285"/>
        <v>984.4926640573143</v>
      </c>
      <c r="W764" s="213">
        <f t="shared" si="283"/>
        <v>253.11175467508986</v>
      </c>
      <c r="X764" s="148" t="b">
        <f t="shared" si="284"/>
        <v>1</v>
      </c>
      <c r="Y764" s="211">
        <v>0</v>
      </c>
      <c r="Z764" s="211">
        <v>0</v>
      </c>
      <c r="AA764" s="211">
        <v>0</v>
      </c>
      <c r="AB764" s="211">
        <v>0</v>
      </c>
      <c r="AC764" s="211">
        <v>0</v>
      </c>
      <c r="AD764" s="211">
        <v>0</v>
      </c>
      <c r="AE764" s="211">
        <v>7</v>
      </c>
      <c r="AF764" s="214">
        <f>2457800*AE764/I764</f>
        <v>984.4926640573143</v>
      </c>
      <c r="AG764" s="211">
        <v>0</v>
      </c>
      <c r="AH764" s="211">
        <v>0</v>
      </c>
      <c r="AI764" s="211">
        <v>0</v>
      </c>
      <c r="AJ764" s="211">
        <v>0</v>
      </c>
      <c r="AK764" s="211">
        <v>0</v>
      </c>
      <c r="AL764" s="214">
        <v>0</v>
      </c>
      <c r="AM764" s="211">
        <v>0</v>
      </c>
      <c r="AN764" s="211">
        <v>0</v>
      </c>
      <c r="AO764" s="214">
        <v>0</v>
      </c>
      <c r="AP764" s="211">
        <v>0</v>
      </c>
      <c r="AQ764" s="211">
        <v>0</v>
      </c>
      <c r="AR764" s="211">
        <v>0</v>
      </c>
      <c r="AS764" s="211"/>
    </row>
    <row r="765" spans="1:45" s="148" customFormat="1" ht="36" customHeight="1" x14ac:dyDescent="0.25">
      <c r="A765" s="148">
        <v>1</v>
      </c>
      <c r="B765" s="143">
        <f>SUBTOTAL(103,$A$552:A765)</f>
        <v>211</v>
      </c>
      <c r="C765" s="144" t="s">
        <v>2590</v>
      </c>
      <c r="D765" s="145">
        <v>1995</v>
      </c>
      <c r="E765" s="145"/>
      <c r="F765" s="146" t="s">
        <v>314</v>
      </c>
      <c r="G765" s="145" t="s">
        <v>353</v>
      </c>
      <c r="H765" s="145" t="s">
        <v>308</v>
      </c>
      <c r="I765" s="149">
        <v>7478.1</v>
      </c>
      <c r="J765" s="149">
        <v>7478.1</v>
      </c>
      <c r="K765" s="149">
        <v>5774.8</v>
      </c>
      <c r="L765" s="165" t="s">
        <v>2645</v>
      </c>
      <c r="M765" s="145" t="s">
        <v>262</v>
      </c>
      <c r="N765" s="145" t="s">
        <v>266</v>
      </c>
      <c r="O765" s="147" t="s">
        <v>2374</v>
      </c>
      <c r="P765" s="142">
        <v>5522918.6299999999</v>
      </c>
      <c r="Q765" s="142">
        <v>3159120</v>
      </c>
      <c r="R765" s="142">
        <v>0</v>
      </c>
      <c r="S765" s="142">
        <f t="shared" si="282"/>
        <v>2363798.63</v>
      </c>
      <c r="T765" s="142">
        <f t="shared" si="280"/>
        <v>738.54570412270493</v>
      </c>
      <c r="U765" s="142">
        <v>985.99911742287475</v>
      </c>
      <c r="V765" s="213">
        <f t="shared" si="285"/>
        <v>985.99911742287475</v>
      </c>
      <c r="W765" s="213">
        <f t="shared" si="283"/>
        <v>247.45341330016981</v>
      </c>
      <c r="X765" s="148" t="b">
        <f t="shared" si="284"/>
        <v>1</v>
      </c>
      <c r="Y765" s="211">
        <v>0</v>
      </c>
      <c r="Z765" s="211">
        <v>0</v>
      </c>
      <c r="AA765" s="211">
        <v>0</v>
      </c>
      <c r="AB765" s="211">
        <v>0</v>
      </c>
      <c r="AC765" s="211">
        <v>0</v>
      </c>
      <c r="AD765" s="211">
        <v>0</v>
      </c>
      <c r="AE765" s="211">
        <v>3</v>
      </c>
      <c r="AF765" s="214">
        <f>2457800*AE765/I765</f>
        <v>985.99911742287475</v>
      </c>
      <c r="AG765" s="211">
        <v>0</v>
      </c>
      <c r="AH765" s="211">
        <v>0</v>
      </c>
      <c r="AI765" s="211">
        <v>0</v>
      </c>
      <c r="AJ765" s="211">
        <v>0</v>
      </c>
      <c r="AK765" s="211">
        <v>0</v>
      </c>
      <c r="AL765" s="214">
        <v>0</v>
      </c>
      <c r="AM765" s="211">
        <v>0</v>
      </c>
      <c r="AN765" s="211">
        <v>0</v>
      </c>
      <c r="AO765" s="214">
        <v>0</v>
      </c>
      <c r="AP765" s="211">
        <v>0</v>
      </c>
      <c r="AQ765" s="211">
        <v>0</v>
      </c>
      <c r="AR765" s="211">
        <v>0</v>
      </c>
      <c r="AS765" s="211"/>
    </row>
    <row r="766" spans="1:45" s="148" customFormat="1" ht="36" customHeight="1" x14ac:dyDescent="0.25">
      <c r="A766" s="148">
        <v>1</v>
      </c>
      <c r="B766" s="143">
        <f>SUBTOTAL(103,$A$552:A766)</f>
        <v>212</v>
      </c>
      <c r="C766" s="144" t="s">
        <v>2591</v>
      </c>
      <c r="D766" s="145">
        <v>1992</v>
      </c>
      <c r="E766" s="145"/>
      <c r="F766" s="146" t="s">
        <v>314</v>
      </c>
      <c r="G766" s="145" t="s">
        <v>353</v>
      </c>
      <c r="H766" s="145" t="s">
        <v>347</v>
      </c>
      <c r="I766" s="149">
        <v>12531</v>
      </c>
      <c r="J766" s="149">
        <v>12530.8</v>
      </c>
      <c r="K766" s="149">
        <v>9705.5</v>
      </c>
      <c r="L766" s="165" t="s">
        <v>2646</v>
      </c>
      <c r="M766" s="145" t="s">
        <v>262</v>
      </c>
      <c r="N766" s="145" t="s">
        <v>266</v>
      </c>
      <c r="O766" s="147" t="s">
        <v>2374</v>
      </c>
      <c r="P766" s="142">
        <v>9144853.4200000018</v>
      </c>
      <c r="Q766" s="142">
        <v>5265200</v>
      </c>
      <c r="R766" s="142">
        <v>0</v>
      </c>
      <c r="S766" s="142">
        <f t="shared" si="282"/>
        <v>3879653.4200000018</v>
      </c>
      <c r="T766" s="142">
        <f t="shared" si="280"/>
        <v>729.77842311068559</v>
      </c>
      <c r="U766" s="142">
        <v>980.68789402282334</v>
      </c>
      <c r="V766" s="213">
        <f t="shared" si="285"/>
        <v>980.68789402282334</v>
      </c>
      <c r="W766" s="213">
        <f t="shared" si="283"/>
        <v>250.90947091213775</v>
      </c>
      <c r="X766" s="148" t="b">
        <f t="shared" si="284"/>
        <v>1</v>
      </c>
      <c r="Y766" s="211">
        <v>0</v>
      </c>
      <c r="Z766" s="211">
        <v>0</v>
      </c>
      <c r="AA766" s="211">
        <v>0</v>
      </c>
      <c r="AB766" s="211">
        <v>0</v>
      </c>
      <c r="AC766" s="211">
        <v>0</v>
      </c>
      <c r="AD766" s="211">
        <v>0</v>
      </c>
      <c r="AE766" s="211">
        <v>5</v>
      </c>
      <c r="AF766" s="214">
        <f>2457800*AE766/I766</f>
        <v>980.68789402282334</v>
      </c>
      <c r="AG766" s="211">
        <v>0</v>
      </c>
      <c r="AH766" s="211">
        <v>0</v>
      </c>
      <c r="AI766" s="211">
        <v>0</v>
      </c>
      <c r="AJ766" s="211">
        <v>0</v>
      </c>
      <c r="AK766" s="211">
        <v>0</v>
      </c>
      <c r="AL766" s="214">
        <v>0</v>
      </c>
      <c r="AM766" s="211">
        <v>0</v>
      </c>
      <c r="AN766" s="211">
        <v>0</v>
      </c>
      <c r="AO766" s="214">
        <v>0</v>
      </c>
      <c r="AP766" s="211">
        <v>0</v>
      </c>
      <c r="AQ766" s="211">
        <v>0</v>
      </c>
      <c r="AR766" s="211">
        <v>0</v>
      </c>
      <c r="AS766" s="211"/>
    </row>
    <row r="767" spans="1:45" s="148" customFormat="1" ht="36" customHeight="1" x14ac:dyDescent="0.25">
      <c r="B767" s="144" t="s">
        <v>730</v>
      </c>
      <c r="C767" s="215"/>
      <c r="D767" s="145" t="s">
        <v>862</v>
      </c>
      <c r="E767" s="145" t="s">
        <v>862</v>
      </c>
      <c r="F767" s="145" t="s">
        <v>862</v>
      </c>
      <c r="G767" s="145" t="s">
        <v>862</v>
      </c>
      <c r="H767" s="145" t="s">
        <v>862</v>
      </c>
      <c r="I767" s="149">
        <f>SUM(I768:I783)</f>
        <v>127543.1</v>
      </c>
      <c r="J767" s="149">
        <f>SUM(J768:J783)</f>
        <v>110956.90000000001</v>
      </c>
      <c r="K767" s="149">
        <f>SUM(K768:K783)</f>
        <v>104928.7</v>
      </c>
      <c r="L767" s="210">
        <f>SUM(L768:L783)</f>
        <v>3289</v>
      </c>
      <c r="M767" s="145" t="s">
        <v>862</v>
      </c>
      <c r="N767" s="145" t="s">
        <v>862</v>
      </c>
      <c r="O767" s="147" t="s">
        <v>862</v>
      </c>
      <c r="P767" s="149">
        <v>107485374.20999999</v>
      </c>
      <c r="Q767" s="149">
        <f>SUM(Q768:Q783)</f>
        <v>26434432</v>
      </c>
      <c r="R767" s="149">
        <f>SUM(R768:R783)</f>
        <v>0</v>
      </c>
      <c r="S767" s="149">
        <f>SUM(S768:S783)</f>
        <v>81050942.209999993</v>
      </c>
      <c r="T767" s="142">
        <f t="shared" si="280"/>
        <v>842.73766444441128</v>
      </c>
      <c r="U767" s="142">
        <f>MAX(U768:U783)</f>
        <v>4630.9400000000005</v>
      </c>
      <c r="W767" s="220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</row>
    <row r="768" spans="1:45" s="148" customFormat="1" ht="36" customHeight="1" x14ac:dyDescent="0.25">
      <c r="A768" s="148">
        <v>1</v>
      </c>
      <c r="B768" s="143">
        <f>SUBTOTAL(103,$A$552:A768)</f>
        <v>213</v>
      </c>
      <c r="C768" s="144" t="s">
        <v>375</v>
      </c>
      <c r="D768" s="145">
        <v>1982</v>
      </c>
      <c r="E768" s="145">
        <v>2015</v>
      </c>
      <c r="F768" s="146" t="s">
        <v>314</v>
      </c>
      <c r="G768" s="145">
        <v>9</v>
      </c>
      <c r="H768" s="145" t="s">
        <v>304</v>
      </c>
      <c r="I768" s="149">
        <v>8597.2000000000007</v>
      </c>
      <c r="J768" s="149">
        <v>7716.3</v>
      </c>
      <c r="K768" s="149">
        <v>7660.3</v>
      </c>
      <c r="L768" s="165">
        <v>370</v>
      </c>
      <c r="M768" s="145" t="s">
        <v>262</v>
      </c>
      <c r="N768" s="145" t="s">
        <v>266</v>
      </c>
      <c r="O768" s="147" t="s">
        <v>315</v>
      </c>
      <c r="P768" s="142">
        <v>6784672.5999999996</v>
      </c>
      <c r="Q768" s="142">
        <v>4146432</v>
      </c>
      <c r="R768" s="142">
        <v>0</v>
      </c>
      <c r="S768" s="142">
        <f t="shared" ref="S768:S783" si="292">P768-Q768-R768</f>
        <v>2638240.5999999996</v>
      </c>
      <c r="T768" s="142">
        <f t="shared" si="280"/>
        <v>789.17235844228344</v>
      </c>
      <c r="U768" s="142">
        <v>1143.5351044526124</v>
      </c>
      <c r="V768" s="213">
        <f t="shared" ref="V768:V782" si="293">Y768+Z768+AA768+AB768+AC768+AF768+AH768+AJ768+AL768+AN768+AO768+AP768+AQ768+AR768</f>
        <v>1143.5351044526124</v>
      </c>
      <c r="W768" s="213">
        <f t="shared" ref="W768:W783" si="294">V768-T768</f>
        <v>354.36274601032892</v>
      </c>
      <c r="X768" s="148" t="b">
        <f t="shared" ref="X768:X783" si="295">V768=U768</f>
        <v>1</v>
      </c>
      <c r="Y768" s="211">
        <v>0</v>
      </c>
      <c r="Z768" s="211">
        <v>0</v>
      </c>
      <c r="AA768" s="211">
        <v>0</v>
      </c>
      <c r="AB768" s="211">
        <v>0</v>
      </c>
      <c r="AC768" s="211">
        <v>0</v>
      </c>
      <c r="AD768" s="211">
        <v>0</v>
      </c>
      <c r="AE768" s="211">
        <v>4</v>
      </c>
      <c r="AF768" s="214">
        <f>2457800*AE768/I768</f>
        <v>1143.5351044526124</v>
      </c>
      <c r="AG768" s="211">
        <v>0</v>
      </c>
      <c r="AH768" s="211">
        <v>0</v>
      </c>
      <c r="AI768" s="211">
        <v>0</v>
      </c>
      <c r="AJ768" s="211">
        <v>0</v>
      </c>
      <c r="AK768" s="211">
        <v>0</v>
      </c>
      <c r="AL768" s="214">
        <v>0</v>
      </c>
      <c r="AM768" s="211">
        <v>0</v>
      </c>
      <c r="AN768" s="211">
        <v>0</v>
      </c>
      <c r="AO768" s="214">
        <v>0</v>
      </c>
      <c r="AP768" s="211">
        <v>0</v>
      </c>
      <c r="AQ768" s="211">
        <v>0</v>
      </c>
      <c r="AR768" s="211">
        <v>0</v>
      </c>
      <c r="AS768" s="211"/>
    </row>
    <row r="769" spans="1:45" s="148" customFormat="1" ht="36" customHeight="1" x14ac:dyDescent="0.25">
      <c r="A769" s="148">
        <v>1</v>
      </c>
      <c r="B769" s="143">
        <f>SUBTOTAL(103,$A$552:A769)</f>
        <v>214</v>
      </c>
      <c r="C769" s="144" t="s">
        <v>1613</v>
      </c>
      <c r="D769" s="145">
        <v>1981</v>
      </c>
      <c r="E769" s="145">
        <v>2015</v>
      </c>
      <c r="F769" s="146" t="s">
        <v>314</v>
      </c>
      <c r="G769" s="145">
        <v>5</v>
      </c>
      <c r="H769" s="145" t="s">
        <v>347</v>
      </c>
      <c r="I769" s="149">
        <v>3965.2</v>
      </c>
      <c r="J769" s="149">
        <v>3485.8</v>
      </c>
      <c r="K769" s="149">
        <v>3424</v>
      </c>
      <c r="L769" s="165">
        <v>178</v>
      </c>
      <c r="M769" s="145" t="s">
        <v>262</v>
      </c>
      <c r="N769" s="145" t="s">
        <v>266</v>
      </c>
      <c r="O769" s="147" t="s">
        <v>316</v>
      </c>
      <c r="P769" s="142">
        <v>209745.8</v>
      </c>
      <c r="Q769" s="142">
        <v>0</v>
      </c>
      <c r="R769" s="142">
        <v>0</v>
      </c>
      <c r="S769" s="142">
        <f t="shared" si="292"/>
        <v>209745.8</v>
      </c>
      <c r="T769" s="142">
        <f t="shared" ref="T769:T858" si="296">P769/I769</f>
        <v>52.896650862503783</v>
      </c>
      <c r="U769" s="221">
        <f>T769</f>
        <v>52.896650862503783</v>
      </c>
      <c r="V769" s="213">
        <f t="shared" ref="V769:V770" si="297">T769</f>
        <v>52.896650862503783</v>
      </c>
      <c r="W769" s="213">
        <f t="shared" si="294"/>
        <v>0</v>
      </c>
      <c r="X769" s="148" t="b">
        <f t="shared" si="295"/>
        <v>1</v>
      </c>
      <c r="Y769" s="211">
        <v>0</v>
      </c>
      <c r="Z769" s="211">
        <v>0</v>
      </c>
      <c r="AA769" s="211">
        <v>0</v>
      </c>
      <c r="AB769" s="211">
        <v>0</v>
      </c>
      <c r="AC769" s="211">
        <v>0</v>
      </c>
      <c r="AD769" s="211">
        <v>0</v>
      </c>
      <c r="AE769" s="211">
        <v>0</v>
      </c>
      <c r="AF769" s="214">
        <v>0</v>
      </c>
      <c r="AG769" s="211">
        <v>0</v>
      </c>
      <c r="AH769" s="211">
        <v>0</v>
      </c>
      <c r="AI769" s="211">
        <v>0</v>
      </c>
      <c r="AJ769" s="211">
        <v>0</v>
      </c>
      <c r="AK769" s="211">
        <v>0</v>
      </c>
      <c r="AL769" s="214">
        <v>0</v>
      </c>
      <c r="AM769" s="211">
        <v>0</v>
      </c>
      <c r="AN769" s="211">
        <v>0</v>
      </c>
      <c r="AO769" s="214">
        <v>0</v>
      </c>
      <c r="AP769" s="211">
        <v>0</v>
      </c>
      <c r="AQ769" s="211">
        <v>0</v>
      </c>
      <c r="AR769" s="211">
        <v>0</v>
      </c>
      <c r="AS769" s="211"/>
    </row>
    <row r="770" spans="1:45" s="148" customFormat="1" ht="36" customHeight="1" x14ac:dyDescent="0.25">
      <c r="A770" s="148">
        <v>1</v>
      </c>
      <c r="B770" s="143">
        <f>SUBTOTAL(103,$A$552:A770)</f>
        <v>215</v>
      </c>
      <c r="C770" s="144" t="s">
        <v>376</v>
      </c>
      <c r="D770" s="145">
        <v>1973</v>
      </c>
      <c r="E770" s="145">
        <v>2017</v>
      </c>
      <c r="F770" s="146" t="s">
        <v>314</v>
      </c>
      <c r="G770" s="145">
        <v>5</v>
      </c>
      <c r="H770" s="145" t="s">
        <v>347</v>
      </c>
      <c r="I770" s="149">
        <v>3822.6</v>
      </c>
      <c r="J770" s="149">
        <v>3360.4</v>
      </c>
      <c r="K770" s="149">
        <v>3360.4</v>
      </c>
      <c r="L770" s="165">
        <v>155</v>
      </c>
      <c r="M770" s="145" t="s">
        <v>262</v>
      </c>
      <c r="N770" s="145" t="s">
        <v>266</v>
      </c>
      <c r="O770" s="147" t="s">
        <v>316</v>
      </c>
      <c r="P770" s="142">
        <v>100016.58</v>
      </c>
      <c r="Q770" s="142">
        <v>0</v>
      </c>
      <c r="R770" s="142">
        <v>0</v>
      </c>
      <c r="S770" s="142">
        <f t="shared" si="292"/>
        <v>100016.58</v>
      </c>
      <c r="T770" s="142">
        <f t="shared" si="296"/>
        <v>26.164542458012871</v>
      </c>
      <c r="U770" s="221">
        <f>T770</f>
        <v>26.164542458012871</v>
      </c>
      <c r="V770" s="213">
        <f t="shared" si="297"/>
        <v>26.164542458012871</v>
      </c>
      <c r="W770" s="213">
        <f t="shared" si="294"/>
        <v>0</v>
      </c>
      <c r="X770" s="148" t="b">
        <f t="shared" si="295"/>
        <v>1</v>
      </c>
      <c r="Y770" s="211">
        <v>0</v>
      </c>
      <c r="Z770" s="211">
        <v>0</v>
      </c>
      <c r="AA770" s="211">
        <v>0</v>
      </c>
      <c r="AB770" s="211">
        <v>0</v>
      </c>
      <c r="AC770" s="211">
        <v>0</v>
      </c>
      <c r="AD770" s="211">
        <v>0</v>
      </c>
      <c r="AE770" s="211">
        <v>0</v>
      </c>
      <c r="AF770" s="214">
        <v>0</v>
      </c>
      <c r="AG770" s="211">
        <v>0</v>
      </c>
      <c r="AH770" s="211">
        <v>0</v>
      </c>
      <c r="AI770" s="211">
        <v>0</v>
      </c>
      <c r="AJ770" s="211">
        <v>0</v>
      </c>
      <c r="AK770" s="211">
        <v>0</v>
      </c>
      <c r="AL770" s="214">
        <v>0</v>
      </c>
      <c r="AM770" s="211">
        <v>0</v>
      </c>
      <c r="AN770" s="211">
        <v>0</v>
      </c>
      <c r="AO770" s="214">
        <v>0</v>
      </c>
      <c r="AP770" s="211">
        <v>0</v>
      </c>
      <c r="AQ770" s="211">
        <v>0</v>
      </c>
      <c r="AR770" s="211">
        <v>0</v>
      </c>
      <c r="AS770" s="211"/>
    </row>
    <row r="771" spans="1:45" s="148" customFormat="1" ht="36" customHeight="1" x14ac:dyDescent="0.25">
      <c r="A771" s="148">
        <v>1</v>
      </c>
      <c r="B771" s="143">
        <f>SUBTOTAL(103,$A$552:A771)</f>
        <v>216</v>
      </c>
      <c r="C771" s="144" t="s">
        <v>1142</v>
      </c>
      <c r="D771" s="145">
        <v>1979</v>
      </c>
      <c r="E771" s="145">
        <v>2016</v>
      </c>
      <c r="F771" s="146" t="s">
        <v>314</v>
      </c>
      <c r="G771" s="145">
        <v>9</v>
      </c>
      <c r="H771" s="145" t="s">
        <v>304</v>
      </c>
      <c r="I771" s="142">
        <v>7590.3</v>
      </c>
      <c r="J771" s="142">
        <v>7004.9</v>
      </c>
      <c r="K771" s="142">
        <v>6957</v>
      </c>
      <c r="L771" s="165">
        <v>363</v>
      </c>
      <c r="M771" s="145" t="s">
        <v>262</v>
      </c>
      <c r="N771" s="145" t="s">
        <v>266</v>
      </c>
      <c r="O771" s="147" t="s">
        <v>315</v>
      </c>
      <c r="P771" s="142">
        <v>14177708.979999999</v>
      </c>
      <c r="Q771" s="142">
        <v>0</v>
      </c>
      <c r="R771" s="142">
        <v>0</v>
      </c>
      <c r="S771" s="142">
        <f t="shared" si="292"/>
        <v>14177708.979999999</v>
      </c>
      <c r="T771" s="142">
        <f t="shared" si="296"/>
        <v>1867.8720182337981</v>
      </c>
      <c r="U771" s="142">
        <v>4630.9400000000005</v>
      </c>
      <c r="V771" s="213">
        <f t="shared" si="293"/>
        <v>4630.9400000000005</v>
      </c>
      <c r="W771" s="213">
        <f t="shared" si="294"/>
        <v>2763.0679817662021</v>
      </c>
      <c r="X771" s="148" t="b">
        <f t="shared" si="295"/>
        <v>1</v>
      </c>
      <c r="Y771" s="211">
        <v>113.09</v>
      </c>
      <c r="Z771" s="211">
        <v>262.75</v>
      </c>
      <c r="AA771" s="211">
        <v>3259.66</v>
      </c>
      <c r="AB771" s="211">
        <v>184.98</v>
      </c>
      <c r="AC771" s="211">
        <v>810.46</v>
      </c>
      <c r="AD771" s="211">
        <v>0</v>
      </c>
      <c r="AE771" s="211">
        <v>0</v>
      </c>
      <c r="AF771" s="214">
        <v>0</v>
      </c>
      <c r="AG771" s="211">
        <v>0</v>
      </c>
      <c r="AH771" s="211">
        <v>0</v>
      </c>
      <c r="AI771" s="211">
        <v>0</v>
      </c>
      <c r="AJ771" s="211">
        <v>0</v>
      </c>
      <c r="AK771" s="211">
        <v>0</v>
      </c>
      <c r="AL771" s="214">
        <v>0</v>
      </c>
      <c r="AM771" s="211">
        <v>0</v>
      </c>
      <c r="AN771" s="211">
        <v>0</v>
      </c>
      <c r="AO771" s="214">
        <v>0</v>
      </c>
      <c r="AP771" s="211">
        <v>0</v>
      </c>
      <c r="AQ771" s="211">
        <v>0</v>
      </c>
      <c r="AR771" s="211">
        <v>0</v>
      </c>
      <c r="AS771" s="211"/>
    </row>
    <row r="772" spans="1:45" s="148" customFormat="1" ht="36" customHeight="1" x14ac:dyDescent="0.25">
      <c r="A772" s="148">
        <v>1</v>
      </c>
      <c r="B772" s="143">
        <f>SUBTOTAL(103,$A$552:A772)</f>
        <v>217</v>
      </c>
      <c r="C772" s="144" t="s">
        <v>1143</v>
      </c>
      <c r="D772" s="145">
        <v>1985</v>
      </c>
      <c r="E772" s="145">
        <v>2018</v>
      </c>
      <c r="F772" s="146" t="s">
        <v>264</v>
      </c>
      <c r="G772" s="145">
        <v>9</v>
      </c>
      <c r="H772" s="145" t="s">
        <v>300</v>
      </c>
      <c r="I772" s="142">
        <v>5367.9</v>
      </c>
      <c r="J772" s="142">
        <v>4145.6000000000004</v>
      </c>
      <c r="K772" s="142">
        <v>3643.5</v>
      </c>
      <c r="L772" s="165">
        <v>300</v>
      </c>
      <c r="M772" s="145" t="s">
        <v>262</v>
      </c>
      <c r="N772" s="145" t="s">
        <v>266</v>
      </c>
      <c r="O772" s="147" t="s">
        <v>1312</v>
      </c>
      <c r="P772" s="142">
        <v>3601876.7</v>
      </c>
      <c r="Q772" s="142">
        <v>0</v>
      </c>
      <c r="R772" s="142">
        <v>0</v>
      </c>
      <c r="S772" s="142">
        <f t="shared" si="292"/>
        <v>3601876.7</v>
      </c>
      <c r="T772" s="142">
        <f t="shared" si="296"/>
        <v>671.00294342294012</v>
      </c>
      <c r="U772" s="142">
        <v>915.73986102572712</v>
      </c>
      <c r="V772" s="213">
        <f t="shared" si="293"/>
        <v>915.73986102572712</v>
      </c>
      <c r="W772" s="213">
        <f t="shared" si="294"/>
        <v>244.736917602787</v>
      </c>
      <c r="X772" s="148" t="b">
        <f t="shared" si="295"/>
        <v>1</v>
      </c>
      <c r="Y772" s="211">
        <v>0</v>
      </c>
      <c r="Z772" s="211">
        <v>0</v>
      </c>
      <c r="AA772" s="211">
        <v>0</v>
      </c>
      <c r="AB772" s="211">
        <v>0</v>
      </c>
      <c r="AC772" s="211">
        <v>0</v>
      </c>
      <c r="AD772" s="211">
        <v>0</v>
      </c>
      <c r="AE772" s="211">
        <v>2</v>
      </c>
      <c r="AF772" s="214">
        <f>2457800*AE772/I772</f>
        <v>915.73986102572712</v>
      </c>
      <c r="AG772" s="211">
        <v>0</v>
      </c>
      <c r="AH772" s="211">
        <v>0</v>
      </c>
      <c r="AI772" s="211">
        <v>0</v>
      </c>
      <c r="AJ772" s="211">
        <v>0</v>
      </c>
      <c r="AK772" s="211">
        <v>0</v>
      </c>
      <c r="AL772" s="214">
        <v>0</v>
      </c>
      <c r="AM772" s="211">
        <v>0</v>
      </c>
      <c r="AN772" s="211">
        <v>0</v>
      </c>
      <c r="AO772" s="214">
        <v>0</v>
      </c>
      <c r="AP772" s="211">
        <v>0</v>
      </c>
      <c r="AQ772" s="211">
        <v>0</v>
      </c>
      <c r="AR772" s="211">
        <v>0</v>
      </c>
      <c r="AS772" s="211"/>
    </row>
    <row r="773" spans="1:45" s="148" customFormat="1" ht="36" customHeight="1" x14ac:dyDescent="0.25">
      <c r="A773" s="148">
        <v>1</v>
      </c>
      <c r="B773" s="143">
        <f>SUBTOTAL(103,$A$552:A773)</f>
        <v>218</v>
      </c>
      <c r="C773" s="144" t="s">
        <v>1886</v>
      </c>
      <c r="D773" s="145">
        <v>1975</v>
      </c>
      <c r="E773" s="145"/>
      <c r="F773" s="146" t="s">
        <v>314</v>
      </c>
      <c r="G773" s="145" t="s">
        <v>347</v>
      </c>
      <c r="H773" s="145" t="s">
        <v>347</v>
      </c>
      <c r="I773" s="142">
        <v>5911.9</v>
      </c>
      <c r="J773" s="142">
        <v>3394.8</v>
      </c>
      <c r="K773" s="142">
        <v>3394.8</v>
      </c>
      <c r="L773" s="165">
        <v>170</v>
      </c>
      <c r="M773" s="145" t="s">
        <v>262</v>
      </c>
      <c r="N773" s="145" t="s">
        <v>266</v>
      </c>
      <c r="O773" s="147" t="s">
        <v>315</v>
      </c>
      <c r="P773" s="142">
        <v>199983.54</v>
      </c>
      <c r="Q773" s="142">
        <v>0</v>
      </c>
      <c r="R773" s="142">
        <v>0</v>
      </c>
      <c r="S773" s="142">
        <f t="shared" si="292"/>
        <v>199983.54</v>
      </c>
      <c r="T773" s="142">
        <f t="shared" si="296"/>
        <v>33.827287335712718</v>
      </c>
      <c r="U773" s="221">
        <f>T773</f>
        <v>33.827287335712718</v>
      </c>
      <c r="V773" s="213">
        <f>T773</f>
        <v>33.827287335712718</v>
      </c>
      <c r="W773" s="213">
        <f t="shared" si="294"/>
        <v>0</v>
      </c>
      <c r="X773" s="148" t="b">
        <f t="shared" si="295"/>
        <v>1</v>
      </c>
      <c r="Y773" s="211">
        <v>0</v>
      </c>
      <c r="Z773" s="211">
        <v>0</v>
      </c>
      <c r="AA773" s="211">
        <v>0</v>
      </c>
      <c r="AB773" s="211">
        <v>0</v>
      </c>
      <c r="AC773" s="211">
        <v>0</v>
      </c>
      <c r="AD773" s="211">
        <v>0</v>
      </c>
      <c r="AE773" s="211">
        <v>0</v>
      </c>
      <c r="AF773" s="214">
        <v>0</v>
      </c>
      <c r="AG773" s="211">
        <v>0</v>
      </c>
      <c r="AH773" s="211">
        <v>0</v>
      </c>
      <c r="AI773" s="211">
        <v>0</v>
      </c>
      <c r="AJ773" s="211">
        <v>0</v>
      </c>
      <c r="AK773" s="211">
        <v>0</v>
      </c>
      <c r="AL773" s="214">
        <v>0</v>
      </c>
      <c r="AM773" s="211">
        <v>0</v>
      </c>
      <c r="AN773" s="211">
        <v>0</v>
      </c>
      <c r="AO773" s="214">
        <v>0</v>
      </c>
      <c r="AP773" s="211">
        <v>0</v>
      </c>
      <c r="AQ773" s="211">
        <v>0</v>
      </c>
      <c r="AR773" s="211">
        <v>0</v>
      </c>
      <c r="AS773" s="211"/>
    </row>
    <row r="774" spans="1:45" s="148" customFormat="1" ht="36" customHeight="1" x14ac:dyDescent="0.25">
      <c r="A774" s="148">
        <v>1</v>
      </c>
      <c r="B774" s="143">
        <f>SUBTOTAL(103,$A$552:A774)</f>
        <v>219</v>
      </c>
      <c r="C774" s="144" t="s">
        <v>1429</v>
      </c>
      <c r="D774" s="145">
        <v>1981</v>
      </c>
      <c r="E774" s="145"/>
      <c r="F774" s="146" t="s">
        <v>314</v>
      </c>
      <c r="G774" s="145">
        <v>9</v>
      </c>
      <c r="H774" s="145" t="s">
        <v>304</v>
      </c>
      <c r="I774" s="149">
        <v>8719.1</v>
      </c>
      <c r="J774" s="149">
        <v>7825</v>
      </c>
      <c r="K774" s="149">
        <v>7825</v>
      </c>
      <c r="L774" s="165">
        <v>380</v>
      </c>
      <c r="M774" s="145" t="s">
        <v>262</v>
      </c>
      <c r="N774" s="145" t="s">
        <v>266</v>
      </c>
      <c r="O774" s="147" t="s">
        <v>315</v>
      </c>
      <c r="P774" s="142">
        <v>9169497.6799999997</v>
      </c>
      <c r="Q774" s="142">
        <v>0</v>
      </c>
      <c r="R774" s="142">
        <v>0</v>
      </c>
      <c r="S774" s="142">
        <f t="shared" si="292"/>
        <v>9169497.6799999997</v>
      </c>
      <c r="T774" s="142">
        <f t="shared" si="296"/>
        <v>1051.6564416052115</v>
      </c>
      <c r="U774" s="142">
        <v>1127.547567982934</v>
      </c>
      <c r="V774" s="213">
        <f t="shared" si="293"/>
        <v>1127.547567982934</v>
      </c>
      <c r="W774" s="213">
        <f t="shared" si="294"/>
        <v>75.891126377722458</v>
      </c>
      <c r="X774" s="148" t="b">
        <f t="shared" si="295"/>
        <v>1</v>
      </c>
      <c r="Y774" s="211">
        <v>0</v>
      </c>
      <c r="Z774" s="211">
        <v>0</v>
      </c>
      <c r="AA774" s="211">
        <v>0</v>
      </c>
      <c r="AB774" s="211">
        <v>0</v>
      </c>
      <c r="AC774" s="211">
        <v>0</v>
      </c>
      <c r="AD774" s="211">
        <v>0</v>
      </c>
      <c r="AE774" s="211">
        <v>4</v>
      </c>
      <c r="AF774" s="214">
        <f>2457800*AE774/I774</f>
        <v>1127.547567982934</v>
      </c>
      <c r="AG774" s="211">
        <v>0</v>
      </c>
      <c r="AH774" s="211">
        <v>0</v>
      </c>
      <c r="AI774" s="211">
        <v>0</v>
      </c>
      <c r="AJ774" s="211">
        <v>0</v>
      </c>
      <c r="AK774" s="211">
        <v>0</v>
      </c>
      <c r="AL774" s="214">
        <v>0</v>
      </c>
      <c r="AM774" s="211">
        <v>0</v>
      </c>
      <c r="AN774" s="211">
        <v>0</v>
      </c>
      <c r="AO774" s="214">
        <v>0</v>
      </c>
      <c r="AP774" s="211">
        <v>0</v>
      </c>
      <c r="AQ774" s="211">
        <v>0</v>
      </c>
      <c r="AR774" s="211">
        <v>0</v>
      </c>
      <c r="AS774" s="211"/>
    </row>
    <row r="775" spans="1:45" s="148" customFormat="1" ht="36" customHeight="1" x14ac:dyDescent="0.25">
      <c r="A775" s="148">
        <v>1</v>
      </c>
      <c r="B775" s="143">
        <f>SUBTOTAL(103,$A$552:A775)</f>
        <v>220</v>
      </c>
      <c r="C775" s="144" t="s">
        <v>1430</v>
      </c>
      <c r="D775" s="145">
        <v>1983</v>
      </c>
      <c r="E775" s="145"/>
      <c r="F775" s="146" t="s">
        <v>314</v>
      </c>
      <c r="G775" s="145">
        <v>9</v>
      </c>
      <c r="H775" s="145" t="s">
        <v>304</v>
      </c>
      <c r="I775" s="149">
        <v>8604</v>
      </c>
      <c r="J775" s="149">
        <v>7732.2</v>
      </c>
      <c r="K775" s="149">
        <v>7732.2</v>
      </c>
      <c r="L775" s="165">
        <v>380</v>
      </c>
      <c r="M775" s="145" t="s">
        <v>262</v>
      </c>
      <c r="N775" s="145" t="s">
        <v>266</v>
      </c>
      <c r="O775" s="147" t="s">
        <v>315</v>
      </c>
      <c r="P775" s="142">
        <v>9169471.4999999981</v>
      </c>
      <c r="Q775" s="142">
        <v>0</v>
      </c>
      <c r="R775" s="142">
        <v>0</v>
      </c>
      <c r="S775" s="142">
        <f t="shared" si="292"/>
        <v>9169471.4999999981</v>
      </c>
      <c r="T775" s="142">
        <f t="shared" si="296"/>
        <v>1065.7219316596929</v>
      </c>
      <c r="U775" s="142">
        <v>1142.6313342631333</v>
      </c>
      <c r="V775" s="213">
        <f t="shared" si="293"/>
        <v>1142.6313342631333</v>
      </c>
      <c r="W775" s="213">
        <f t="shared" si="294"/>
        <v>76.909402603440412</v>
      </c>
      <c r="X775" s="148" t="b">
        <f t="shared" si="295"/>
        <v>1</v>
      </c>
      <c r="Y775" s="211">
        <v>0</v>
      </c>
      <c r="Z775" s="211">
        <v>0</v>
      </c>
      <c r="AA775" s="211">
        <v>0</v>
      </c>
      <c r="AB775" s="211">
        <v>0</v>
      </c>
      <c r="AC775" s="211">
        <v>0</v>
      </c>
      <c r="AD775" s="211">
        <v>0</v>
      </c>
      <c r="AE775" s="211">
        <v>4</v>
      </c>
      <c r="AF775" s="214">
        <f>2457800*AE775/I775</f>
        <v>1142.6313342631333</v>
      </c>
      <c r="AG775" s="211">
        <v>0</v>
      </c>
      <c r="AH775" s="211">
        <v>0</v>
      </c>
      <c r="AI775" s="211">
        <v>0</v>
      </c>
      <c r="AJ775" s="211">
        <v>0</v>
      </c>
      <c r="AK775" s="211">
        <v>0</v>
      </c>
      <c r="AL775" s="214">
        <v>0</v>
      </c>
      <c r="AM775" s="211">
        <v>0</v>
      </c>
      <c r="AN775" s="211">
        <v>0</v>
      </c>
      <c r="AO775" s="214">
        <v>0</v>
      </c>
      <c r="AP775" s="211">
        <v>0</v>
      </c>
      <c r="AQ775" s="211">
        <v>0</v>
      </c>
      <c r="AR775" s="211">
        <v>0</v>
      </c>
      <c r="AS775" s="211"/>
    </row>
    <row r="776" spans="1:45" s="148" customFormat="1" ht="36" customHeight="1" x14ac:dyDescent="0.25">
      <c r="A776" s="148">
        <v>1</v>
      </c>
      <c r="B776" s="143">
        <f>SUBTOTAL(103,$A$552:A776)</f>
        <v>221</v>
      </c>
      <c r="C776" s="144" t="s">
        <v>2223</v>
      </c>
      <c r="D776" s="145">
        <v>1984</v>
      </c>
      <c r="E776" s="145"/>
      <c r="F776" s="146" t="s">
        <v>314</v>
      </c>
      <c r="G776" s="145">
        <v>9</v>
      </c>
      <c r="H776" s="145" t="s">
        <v>308</v>
      </c>
      <c r="I776" s="149">
        <v>9052.5</v>
      </c>
      <c r="J776" s="149">
        <v>5819.6</v>
      </c>
      <c r="K776" s="149">
        <v>5819.6</v>
      </c>
      <c r="L776" s="165">
        <v>262</v>
      </c>
      <c r="M776" s="145" t="s">
        <v>262</v>
      </c>
      <c r="N776" s="145" t="s">
        <v>266</v>
      </c>
      <c r="O776" s="147" t="s">
        <v>315</v>
      </c>
      <c r="P776" s="142">
        <v>6900151.7999999989</v>
      </c>
      <c r="Q776" s="142">
        <v>0</v>
      </c>
      <c r="R776" s="142">
        <v>0</v>
      </c>
      <c r="S776" s="142">
        <f t="shared" si="292"/>
        <v>6900151.7999999989</v>
      </c>
      <c r="T776" s="142">
        <f t="shared" si="296"/>
        <v>762.23714995857483</v>
      </c>
      <c r="U776" s="142">
        <v>814.51532725766367</v>
      </c>
      <c r="V776" s="213">
        <f t="shared" si="293"/>
        <v>814.51532725766367</v>
      </c>
      <c r="W776" s="213">
        <f t="shared" si="294"/>
        <v>52.278177299088838</v>
      </c>
      <c r="X776" s="148" t="b">
        <f t="shared" si="295"/>
        <v>1</v>
      </c>
      <c r="Y776" s="211">
        <v>0</v>
      </c>
      <c r="Z776" s="211">
        <v>0</v>
      </c>
      <c r="AA776" s="211">
        <v>0</v>
      </c>
      <c r="AB776" s="211">
        <v>0</v>
      </c>
      <c r="AC776" s="211">
        <v>0</v>
      </c>
      <c r="AD776" s="211">
        <v>0</v>
      </c>
      <c r="AE776" s="211">
        <v>3</v>
      </c>
      <c r="AF776" s="214">
        <f>2457800*AE776/I776</f>
        <v>814.51532725766367</v>
      </c>
      <c r="AG776" s="211">
        <v>0</v>
      </c>
      <c r="AH776" s="211">
        <v>0</v>
      </c>
      <c r="AI776" s="211">
        <v>0</v>
      </c>
      <c r="AJ776" s="211">
        <v>0</v>
      </c>
      <c r="AK776" s="211">
        <v>0</v>
      </c>
      <c r="AL776" s="214">
        <v>0</v>
      </c>
      <c r="AM776" s="211">
        <v>0</v>
      </c>
      <c r="AN776" s="211">
        <v>0</v>
      </c>
      <c r="AO776" s="214">
        <v>0</v>
      </c>
      <c r="AP776" s="211">
        <v>0</v>
      </c>
      <c r="AQ776" s="211">
        <v>0</v>
      </c>
      <c r="AR776" s="211">
        <v>0</v>
      </c>
      <c r="AS776" s="211"/>
    </row>
    <row r="777" spans="1:45" s="148" customFormat="1" ht="36" customHeight="1" x14ac:dyDescent="0.25">
      <c r="A777" s="148">
        <v>1</v>
      </c>
      <c r="B777" s="143">
        <f>SUBTOTAL(103,$A$552:A777)</f>
        <v>222</v>
      </c>
      <c r="C777" s="144" t="s">
        <v>2259</v>
      </c>
      <c r="D777" s="145">
        <v>1986</v>
      </c>
      <c r="E777" s="145"/>
      <c r="F777" s="146" t="s">
        <v>314</v>
      </c>
      <c r="G777" s="145">
        <v>9</v>
      </c>
      <c r="H777" s="145" t="s">
        <v>304</v>
      </c>
      <c r="I777" s="149">
        <v>8634</v>
      </c>
      <c r="J777" s="149">
        <v>7746.5</v>
      </c>
      <c r="K777" s="149">
        <v>7730.1</v>
      </c>
      <c r="L777" s="165">
        <v>349</v>
      </c>
      <c r="M777" s="145" t="s">
        <v>262</v>
      </c>
      <c r="N777" s="145" t="s">
        <v>266</v>
      </c>
      <c r="O777" s="147" t="s">
        <v>315</v>
      </c>
      <c r="P777" s="142">
        <v>9169619.7999999989</v>
      </c>
      <c r="Q777" s="142">
        <v>0</v>
      </c>
      <c r="R777" s="142">
        <v>0</v>
      </c>
      <c r="S777" s="142">
        <f t="shared" si="292"/>
        <v>9169619.7999999989</v>
      </c>
      <c r="T777" s="142">
        <f t="shared" si="296"/>
        <v>1062.0361130414638</v>
      </c>
      <c r="U777" s="142">
        <v>1138.6611072504054</v>
      </c>
      <c r="V777" s="213">
        <f t="shared" si="293"/>
        <v>1138.6611072504054</v>
      </c>
      <c r="W777" s="213">
        <f t="shared" si="294"/>
        <v>76.624994208941644</v>
      </c>
      <c r="X777" s="148" t="b">
        <f t="shared" si="295"/>
        <v>1</v>
      </c>
      <c r="Y777" s="211">
        <v>0</v>
      </c>
      <c r="Z777" s="211">
        <v>0</v>
      </c>
      <c r="AA777" s="211">
        <v>0</v>
      </c>
      <c r="AB777" s="211">
        <v>0</v>
      </c>
      <c r="AC777" s="211">
        <v>0</v>
      </c>
      <c r="AD777" s="211">
        <v>0</v>
      </c>
      <c r="AE777" s="211">
        <v>4</v>
      </c>
      <c r="AF777" s="214">
        <f>2457800*AE777/I777</f>
        <v>1138.6611072504054</v>
      </c>
      <c r="AG777" s="211">
        <v>0</v>
      </c>
      <c r="AH777" s="211">
        <v>0</v>
      </c>
      <c r="AI777" s="211">
        <v>0</v>
      </c>
      <c r="AJ777" s="211">
        <v>0</v>
      </c>
      <c r="AK777" s="211">
        <v>0</v>
      </c>
      <c r="AL777" s="214">
        <v>0</v>
      </c>
      <c r="AM777" s="211">
        <v>0</v>
      </c>
      <c r="AN777" s="211">
        <v>0</v>
      </c>
      <c r="AO777" s="214">
        <v>0</v>
      </c>
      <c r="AP777" s="211">
        <v>0</v>
      </c>
      <c r="AQ777" s="211">
        <v>0</v>
      </c>
      <c r="AR777" s="211">
        <v>0</v>
      </c>
      <c r="AS777" s="211"/>
    </row>
    <row r="778" spans="1:45" s="148" customFormat="1" ht="36" customHeight="1" x14ac:dyDescent="0.25">
      <c r="A778" s="148">
        <v>1</v>
      </c>
      <c r="B778" s="143">
        <f>SUBTOTAL(103,$A$552:A778)</f>
        <v>223</v>
      </c>
      <c r="C778" s="144" t="s">
        <v>2595</v>
      </c>
      <c r="D778" s="145">
        <v>1983</v>
      </c>
      <c r="E778" s="145"/>
      <c r="F778" s="146" t="s">
        <v>314</v>
      </c>
      <c r="G778" s="145" t="s">
        <v>2207</v>
      </c>
      <c r="H778" s="145">
        <v>3</v>
      </c>
      <c r="I778" s="149">
        <v>9222.1</v>
      </c>
      <c r="J778" s="149">
        <v>9222.1</v>
      </c>
      <c r="K778" s="149">
        <v>8177.3</v>
      </c>
      <c r="L778" s="165" t="s">
        <v>2602</v>
      </c>
      <c r="M778" s="145" t="s">
        <v>262</v>
      </c>
      <c r="N778" s="145" t="s">
        <v>266</v>
      </c>
      <c r="O778" s="147" t="s">
        <v>315</v>
      </c>
      <c r="P778" s="142">
        <v>16566216.640000001</v>
      </c>
      <c r="Q778" s="142">
        <v>7800000</v>
      </c>
      <c r="R778" s="142">
        <v>0</v>
      </c>
      <c r="S778" s="142">
        <f t="shared" si="292"/>
        <v>8766216.6400000006</v>
      </c>
      <c r="T778" s="142">
        <f t="shared" si="296"/>
        <v>1796.3605512844147</v>
      </c>
      <c r="U778" s="142">
        <v>1853.8862081304692</v>
      </c>
      <c r="V778" s="213">
        <f t="shared" si="293"/>
        <v>1853.8862081304692</v>
      </c>
      <c r="W778" s="213">
        <f t="shared" si="294"/>
        <v>57.525656846054517</v>
      </c>
      <c r="X778" s="148" t="b">
        <f t="shared" si="295"/>
        <v>1</v>
      </c>
      <c r="Y778" s="211">
        <v>0</v>
      </c>
      <c r="Z778" s="211">
        <v>0</v>
      </c>
      <c r="AA778" s="211">
        <v>0</v>
      </c>
      <c r="AB778" s="211">
        <v>0</v>
      </c>
      <c r="AC778" s="211">
        <v>0</v>
      </c>
      <c r="AD778" s="211">
        <v>0</v>
      </c>
      <c r="AE778" s="211">
        <v>6</v>
      </c>
      <c r="AF778" s="214">
        <f>2849454*AE778/I778</f>
        <v>1853.8862081304692</v>
      </c>
      <c r="AG778" s="211">
        <v>0</v>
      </c>
      <c r="AH778" s="211">
        <v>0</v>
      </c>
      <c r="AI778" s="211">
        <v>0</v>
      </c>
      <c r="AJ778" s="211">
        <v>0</v>
      </c>
      <c r="AK778" s="211">
        <v>0</v>
      </c>
      <c r="AL778" s="214">
        <v>0</v>
      </c>
      <c r="AM778" s="211">
        <v>0</v>
      </c>
      <c r="AN778" s="211">
        <v>0</v>
      </c>
      <c r="AO778" s="214">
        <v>0</v>
      </c>
      <c r="AP778" s="211">
        <v>0</v>
      </c>
      <c r="AQ778" s="211">
        <v>0</v>
      </c>
      <c r="AR778" s="211">
        <v>0</v>
      </c>
      <c r="AS778" s="211"/>
    </row>
    <row r="779" spans="1:45" s="148" customFormat="1" ht="36" customHeight="1" x14ac:dyDescent="0.25">
      <c r="A779" s="148">
        <v>1</v>
      </c>
      <c r="B779" s="143">
        <f>SUBTOTAL(103,$A$552:A779)</f>
        <v>224</v>
      </c>
      <c r="C779" s="144" t="s">
        <v>2596</v>
      </c>
      <c r="D779" s="145">
        <v>1996</v>
      </c>
      <c r="E779" s="145" t="s">
        <v>1490</v>
      </c>
      <c r="F779" s="146" t="s">
        <v>314</v>
      </c>
      <c r="G779" s="145" t="s">
        <v>353</v>
      </c>
      <c r="H779" s="145">
        <v>3</v>
      </c>
      <c r="I779" s="149">
        <v>10830</v>
      </c>
      <c r="J779" s="149">
        <v>7342.6</v>
      </c>
      <c r="K779" s="149">
        <v>6528.8</v>
      </c>
      <c r="L779" s="165" t="s">
        <v>2603</v>
      </c>
      <c r="M779" s="145" t="s">
        <v>262</v>
      </c>
      <c r="N779" s="145" t="s">
        <v>266</v>
      </c>
      <c r="O779" s="147" t="s">
        <v>315</v>
      </c>
      <c r="P779" s="142">
        <v>2383423.0100000002</v>
      </c>
      <c r="Q779" s="142">
        <v>1062400</v>
      </c>
      <c r="R779" s="142">
        <v>0</v>
      </c>
      <c r="S779" s="142">
        <f t="shared" si="292"/>
        <v>1321023.0100000002</v>
      </c>
      <c r="T779" s="142">
        <f t="shared" si="296"/>
        <v>220.07599353647279</v>
      </c>
      <c r="U779" s="142">
        <v>226.94367497691599</v>
      </c>
      <c r="V779" s="213">
        <f t="shared" si="293"/>
        <v>226.94367497691599</v>
      </c>
      <c r="W779" s="213">
        <f t="shared" si="294"/>
        <v>6.8676814404431923</v>
      </c>
      <c r="X779" s="148" t="b">
        <f t="shared" si="295"/>
        <v>1</v>
      </c>
      <c r="Y779" s="211">
        <v>0</v>
      </c>
      <c r="Z779" s="211">
        <v>0</v>
      </c>
      <c r="AA779" s="211">
        <v>0</v>
      </c>
      <c r="AB779" s="211">
        <v>0</v>
      </c>
      <c r="AC779" s="211">
        <v>0</v>
      </c>
      <c r="AD779" s="211">
        <v>0</v>
      </c>
      <c r="AE779" s="211">
        <v>1</v>
      </c>
      <c r="AF779" s="214">
        <f>2457800*AE779/I779</f>
        <v>226.94367497691599</v>
      </c>
      <c r="AG779" s="211">
        <v>0</v>
      </c>
      <c r="AH779" s="211">
        <v>0</v>
      </c>
      <c r="AI779" s="211">
        <v>0</v>
      </c>
      <c r="AJ779" s="211">
        <v>0</v>
      </c>
      <c r="AK779" s="211">
        <v>0</v>
      </c>
      <c r="AL779" s="214">
        <v>0</v>
      </c>
      <c r="AM779" s="211">
        <v>0</v>
      </c>
      <c r="AN779" s="211">
        <v>0</v>
      </c>
      <c r="AO779" s="214">
        <v>0</v>
      </c>
      <c r="AP779" s="211">
        <v>0</v>
      </c>
      <c r="AQ779" s="211">
        <v>0</v>
      </c>
      <c r="AR779" s="211">
        <v>0</v>
      </c>
      <c r="AS779" s="211"/>
    </row>
    <row r="780" spans="1:45" s="148" customFormat="1" ht="36" customHeight="1" x14ac:dyDescent="0.25">
      <c r="A780" s="148">
        <v>1</v>
      </c>
      <c r="B780" s="143">
        <f>SUBTOTAL(103,$A$552:A780)</f>
        <v>225</v>
      </c>
      <c r="C780" s="144" t="s">
        <v>2597</v>
      </c>
      <c r="D780" s="145">
        <v>1995</v>
      </c>
      <c r="E780" s="145" t="s">
        <v>1490</v>
      </c>
      <c r="F780" s="146" t="s">
        <v>314</v>
      </c>
      <c r="G780" s="145" t="s">
        <v>353</v>
      </c>
      <c r="H780" s="145">
        <v>5</v>
      </c>
      <c r="I780" s="149">
        <v>12058.8</v>
      </c>
      <c r="J780" s="149">
        <v>12058.800000000001</v>
      </c>
      <c r="K780" s="149">
        <v>10739.7</v>
      </c>
      <c r="L780" s="165" t="s">
        <v>2604</v>
      </c>
      <c r="M780" s="145" t="s">
        <v>262</v>
      </c>
      <c r="N780" s="145" t="s">
        <v>266</v>
      </c>
      <c r="O780" s="147" t="s">
        <v>315</v>
      </c>
      <c r="P780" s="142">
        <v>11918695.280000001</v>
      </c>
      <c r="Q780" s="142">
        <v>5608000</v>
      </c>
      <c r="R780" s="142">
        <v>0</v>
      </c>
      <c r="S780" s="142">
        <f t="shared" si="292"/>
        <v>6310695.2800000012</v>
      </c>
      <c r="T780" s="142">
        <f t="shared" si="296"/>
        <v>988.38153713470672</v>
      </c>
      <c r="U780" s="142">
        <v>1019.0897933459383</v>
      </c>
      <c r="V780" s="213">
        <f t="shared" si="293"/>
        <v>1019.0897933459383</v>
      </c>
      <c r="W780" s="213">
        <f t="shared" si="294"/>
        <v>30.708256211231628</v>
      </c>
      <c r="X780" s="148" t="b">
        <f t="shared" si="295"/>
        <v>1</v>
      </c>
      <c r="Y780" s="211">
        <v>0</v>
      </c>
      <c r="Z780" s="211">
        <v>0</v>
      </c>
      <c r="AA780" s="211">
        <v>0</v>
      </c>
      <c r="AB780" s="211">
        <v>0</v>
      </c>
      <c r="AC780" s="211">
        <v>0</v>
      </c>
      <c r="AD780" s="211">
        <v>0</v>
      </c>
      <c r="AE780" s="211">
        <v>5</v>
      </c>
      <c r="AF780" s="214">
        <f>2457800*AE780/I780</f>
        <v>1019.0897933459383</v>
      </c>
      <c r="AG780" s="211">
        <v>0</v>
      </c>
      <c r="AH780" s="211">
        <v>0</v>
      </c>
      <c r="AI780" s="211">
        <v>0</v>
      </c>
      <c r="AJ780" s="211">
        <v>0</v>
      </c>
      <c r="AK780" s="211">
        <v>0</v>
      </c>
      <c r="AL780" s="214">
        <v>0</v>
      </c>
      <c r="AM780" s="211">
        <v>0</v>
      </c>
      <c r="AN780" s="211">
        <v>0</v>
      </c>
      <c r="AO780" s="214">
        <v>0</v>
      </c>
      <c r="AP780" s="211">
        <v>0</v>
      </c>
      <c r="AQ780" s="211">
        <v>0</v>
      </c>
      <c r="AR780" s="211">
        <v>0</v>
      </c>
      <c r="AS780" s="211"/>
    </row>
    <row r="781" spans="1:45" s="148" customFormat="1" ht="36" customHeight="1" x14ac:dyDescent="0.25">
      <c r="A781" s="148">
        <v>1</v>
      </c>
      <c r="B781" s="143">
        <f>SUBTOTAL(103,$A$552:A781)</f>
        <v>226</v>
      </c>
      <c r="C781" s="144" t="s">
        <v>2598</v>
      </c>
      <c r="D781" s="145">
        <v>1987</v>
      </c>
      <c r="E781" s="145"/>
      <c r="F781" s="146" t="s">
        <v>314</v>
      </c>
      <c r="G781" s="145" t="s">
        <v>353</v>
      </c>
      <c r="H781" s="145">
        <v>4</v>
      </c>
      <c r="I781" s="149">
        <v>8661.7999999999993</v>
      </c>
      <c r="J781" s="149">
        <v>8661.7999999999993</v>
      </c>
      <c r="K781" s="149">
        <v>7775</v>
      </c>
      <c r="L781" s="165" t="s">
        <v>2605</v>
      </c>
      <c r="M781" s="145" t="s">
        <v>262</v>
      </c>
      <c r="N781" s="145" t="s">
        <v>266</v>
      </c>
      <c r="O781" s="147" t="s">
        <v>315</v>
      </c>
      <c r="P781" s="142">
        <v>9534351.7400000002</v>
      </c>
      <c r="Q781" s="142">
        <v>4438400</v>
      </c>
      <c r="R781" s="142">
        <v>0</v>
      </c>
      <c r="S781" s="142">
        <f t="shared" si="292"/>
        <v>5095951.74</v>
      </c>
      <c r="T781" s="142">
        <f t="shared" si="296"/>
        <v>1100.7356138446976</v>
      </c>
      <c r="U781" s="142">
        <v>1135.0065806183472</v>
      </c>
      <c r="V781" s="213">
        <f t="shared" si="293"/>
        <v>1135.0065806183472</v>
      </c>
      <c r="W781" s="213">
        <f t="shared" si="294"/>
        <v>34.270966773649661</v>
      </c>
      <c r="X781" s="148" t="b">
        <f t="shared" si="295"/>
        <v>1</v>
      </c>
      <c r="Y781" s="211">
        <v>0</v>
      </c>
      <c r="Z781" s="211">
        <v>0</v>
      </c>
      <c r="AA781" s="211">
        <v>0</v>
      </c>
      <c r="AB781" s="211">
        <v>0</v>
      </c>
      <c r="AC781" s="211">
        <v>0</v>
      </c>
      <c r="AD781" s="211">
        <v>0</v>
      </c>
      <c r="AE781" s="211">
        <v>4</v>
      </c>
      <c r="AF781" s="214">
        <f>2457800*AE781/I781</f>
        <v>1135.0065806183472</v>
      </c>
      <c r="AG781" s="211">
        <v>0</v>
      </c>
      <c r="AH781" s="211">
        <v>0</v>
      </c>
      <c r="AI781" s="211">
        <v>0</v>
      </c>
      <c r="AJ781" s="211">
        <v>0</v>
      </c>
      <c r="AK781" s="211">
        <v>0</v>
      </c>
      <c r="AL781" s="214">
        <v>0</v>
      </c>
      <c r="AM781" s="211">
        <v>0</v>
      </c>
      <c r="AN781" s="211">
        <v>0</v>
      </c>
      <c r="AO781" s="214">
        <v>0</v>
      </c>
      <c r="AP781" s="211">
        <v>0</v>
      </c>
      <c r="AQ781" s="211">
        <v>0</v>
      </c>
      <c r="AR781" s="211">
        <v>0</v>
      </c>
      <c r="AS781" s="211"/>
    </row>
    <row r="782" spans="1:45" s="148" customFormat="1" ht="36" customHeight="1" x14ac:dyDescent="0.25">
      <c r="A782" s="148">
        <v>1</v>
      </c>
      <c r="B782" s="143">
        <f>SUBTOTAL(103,$A$552:A782)</f>
        <v>227</v>
      </c>
      <c r="C782" s="144" t="s">
        <v>2599</v>
      </c>
      <c r="D782" s="145">
        <v>1993</v>
      </c>
      <c r="E782" s="145"/>
      <c r="F782" s="146" t="s">
        <v>314</v>
      </c>
      <c r="G782" s="145" t="s">
        <v>353</v>
      </c>
      <c r="H782" s="145">
        <v>3</v>
      </c>
      <c r="I782" s="149">
        <v>6775.4000000000005</v>
      </c>
      <c r="J782" s="149">
        <v>6775.4000000000005</v>
      </c>
      <c r="K782" s="149">
        <v>5818.3</v>
      </c>
      <c r="L782" s="165" t="s">
        <v>2606</v>
      </c>
      <c r="M782" s="145" t="s">
        <v>262</v>
      </c>
      <c r="N782" s="145" t="s">
        <v>266</v>
      </c>
      <c r="O782" s="147" t="s">
        <v>315</v>
      </c>
      <c r="P782" s="142">
        <v>7151711.0599999996</v>
      </c>
      <c r="Q782" s="142">
        <v>3379200</v>
      </c>
      <c r="R782" s="142">
        <v>0</v>
      </c>
      <c r="S782" s="142">
        <f t="shared" si="292"/>
        <v>3772511.0599999996</v>
      </c>
      <c r="T782" s="142">
        <f t="shared" si="296"/>
        <v>1055.5407887357203</v>
      </c>
      <c r="U782" s="142">
        <v>1088.2604717064673</v>
      </c>
      <c r="V782" s="213">
        <f t="shared" si="293"/>
        <v>1088.2604717064673</v>
      </c>
      <c r="W782" s="213">
        <f t="shared" si="294"/>
        <v>32.719682970747044</v>
      </c>
      <c r="X782" s="148" t="b">
        <f t="shared" si="295"/>
        <v>1</v>
      </c>
      <c r="Y782" s="211">
        <v>0</v>
      </c>
      <c r="Z782" s="211">
        <v>0</v>
      </c>
      <c r="AA782" s="211">
        <v>0</v>
      </c>
      <c r="AB782" s="211">
        <v>0</v>
      </c>
      <c r="AC782" s="211">
        <v>0</v>
      </c>
      <c r="AD782" s="211">
        <v>0</v>
      </c>
      <c r="AE782" s="211">
        <v>3</v>
      </c>
      <c r="AF782" s="214">
        <f>2457800*AE782/I782</f>
        <v>1088.2604717064673</v>
      </c>
      <c r="AG782" s="211">
        <v>0</v>
      </c>
      <c r="AH782" s="211">
        <v>0</v>
      </c>
      <c r="AI782" s="211">
        <v>0</v>
      </c>
      <c r="AJ782" s="211">
        <v>0</v>
      </c>
      <c r="AK782" s="211">
        <v>0</v>
      </c>
      <c r="AL782" s="214">
        <v>0</v>
      </c>
      <c r="AM782" s="211">
        <v>0</v>
      </c>
      <c r="AN782" s="211">
        <v>0</v>
      </c>
      <c r="AO782" s="214">
        <v>0</v>
      </c>
      <c r="AP782" s="211">
        <v>0</v>
      </c>
      <c r="AQ782" s="211">
        <v>0</v>
      </c>
      <c r="AR782" s="211">
        <v>0</v>
      </c>
      <c r="AS782" s="211"/>
    </row>
    <row r="783" spans="1:45" s="148" customFormat="1" ht="36" customHeight="1" x14ac:dyDescent="0.25">
      <c r="A783" s="148">
        <v>1</v>
      </c>
      <c r="B783" s="143">
        <f>SUBTOTAL(103,$A$552:A783)</f>
        <v>228</v>
      </c>
      <c r="C783" s="144" t="s">
        <v>378</v>
      </c>
      <c r="D783" s="145">
        <v>1999</v>
      </c>
      <c r="E783" s="145">
        <v>2016</v>
      </c>
      <c r="F783" s="146" t="s">
        <v>307</v>
      </c>
      <c r="G783" s="145">
        <v>9</v>
      </c>
      <c r="H783" s="145" t="s">
        <v>304</v>
      </c>
      <c r="I783" s="149">
        <v>9730.2999999999993</v>
      </c>
      <c r="J783" s="149">
        <v>8665.1</v>
      </c>
      <c r="K783" s="149">
        <v>8342.7000000000007</v>
      </c>
      <c r="L783" s="165">
        <v>382</v>
      </c>
      <c r="M783" s="145" t="s">
        <v>262</v>
      </c>
      <c r="N783" s="145" t="s">
        <v>266</v>
      </c>
      <c r="O783" s="147" t="s">
        <v>315</v>
      </c>
      <c r="P783" s="142">
        <v>448231.5</v>
      </c>
      <c r="Q783" s="142">
        <v>0</v>
      </c>
      <c r="R783" s="142">
        <v>0</v>
      </c>
      <c r="S783" s="142">
        <f t="shared" si="292"/>
        <v>448231.5</v>
      </c>
      <c r="T783" s="142">
        <f t="shared" si="296"/>
        <v>46.065537547660405</v>
      </c>
      <c r="U783" s="221">
        <f>T783</f>
        <v>46.065537547660405</v>
      </c>
      <c r="V783" s="213">
        <f>T783</f>
        <v>46.065537547660405</v>
      </c>
      <c r="W783" s="213">
        <f t="shared" si="294"/>
        <v>0</v>
      </c>
      <c r="X783" s="148" t="b">
        <f t="shared" si="295"/>
        <v>1</v>
      </c>
      <c r="Y783" s="211">
        <v>0</v>
      </c>
      <c r="Z783" s="211">
        <v>0</v>
      </c>
      <c r="AA783" s="211">
        <v>0</v>
      </c>
      <c r="AB783" s="211">
        <v>0</v>
      </c>
      <c r="AC783" s="211">
        <v>0</v>
      </c>
      <c r="AD783" s="211">
        <v>0</v>
      </c>
      <c r="AE783" s="211">
        <v>0</v>
      </c>
      <c r="AF783" s="214">
        <v>0</v>
      </c>
      <c r="AG783" s="211">
        <v>0</v>
      </c>
      <c r="AH783" s="211">
        <v>0</v>
      </c>
      <c r="AI783" s="211">
        <v>0</v>
      </c>
      <c r="AJ783" s="211">
        <v>0</v>
      </c>
      <c r="AK783" s="211">
        <v>0</v>
      </c>
      <c r="AL783" s="214">
        <v>0</v>
      </c>
      <c r="AM783" s="211">
        <v>0</v>
      </c>
      <c r="AN783" s="211">
        <v>0</v>
      </c>
      <c r="AO783" s="214">
        <v>0</v>
      </c>
      <c r="AP783" s="211">
        <v>0</v>
      </c>
      <c r="AQ783" s="211">
        <v>0</v>
      </c>
      <c r="AR783" s="211">
        <v>0</v>
      </c>
      <c r="AS783" s="211"/>
    </row>
    <row r="784" spans="1:45" s="148" customFormat="1" ht="36" customHeight="1" x14ac:dyDescent="0.25">
      <c r="B784" s="144" t="s">
        <v>787</v>
      </c>
      <c r="C784" s="215"/>
      <c r="D784" s="145" t="s">
        <v>862</v>
      </c>
      <c r="E784" s="145" t="s">
        <v>862</v>
      </c>
      <c r="F784" s="145" t="s">
        <v>862</v>
      </c>
      <c r="G784" s="145" t="s">
        <v>862</v>
      </c>
      <c r="H784" s="145" t="s">
        <v>862</v>
      </c>
      <c r="I784" s="149">
        <f>SUM(I785:I803)</f>
        <v>39205.810000000005</v>
      </c>
      <c r="J784" s="149">
        <f>SUM(J785:J803)</f>
        <v>31458.109999999997</v>
      </c>
      <c r="K784" s="149">
        <f>SUM(K785:K803)</f>
        <v>30553.219999999998</v>
      </c>
      <c r="L784" s="210">
        <f>SUM(L785:L803)</f>
        <v>1648</v>
      </c>
      <c r="M784" s="145" t="s">
        <v>862</v>
      </c>
      <c r="N784" s="145" t="s">
        <v>862</v>
      </c>
      <c r="O784" s="147" t="s">
        <v>862</v>
      </c>
      <c r="P784" s="149">
        <v>69088654.00999999</v>
      </c>
      <c r="Q784" s="149">
        <f>SUM(Q785:Q803)</f>
        <v>0</v>
      </c>
      <c r="R784" s="149">
        <f>SUM(R785:R803)</f>
        <v>0</v>
      </c>
      <c r="S784" s="149">
        <f>SUM(S785:S803)</f>
        <v>69088654.00999999</v>
      </c>
      <c r="T784" s="142">
        <f t="shared" si="296"/>
        <v>1762.2044796421751</v>
      </c>
      <c r="U784" s="142">
        <f>MAX(U785:U803)</f>
        <v>8982.0826675929147</v>
      </c>
      <c r="W784" s="220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</row>
    <row r="785" spans="1:45" s="148" customFormat="1" ht="36" customHeight="1" x14ac:dyDescent="0.25">
      <c r="A785" s="148">
        <v>1</v>
      </c>
      <c r="B785" s="143">
        <f>SUBTOTAL(103,$A$552:A785)</f>
        <v>229</v>
      </c>
      <c r="C785" s="144" t="s">
        <v>589</v>
      </c>
      <c r="D785" s="145">
        <v>1966</v>
      </c>
      <c r="E785" s="145"/>
      <c r="F785" s="146" t="s">
        <v>264</v>
      </c>
      <c r="G785" s="145">
        <v>5</v>
      </c>
      <c r="H785" s="145" t="s">
        <v>308</v>
      </c>
      <c r="I785" s="149">
        <v>4109.6000000000004</v>
      </c>
      <c r="J785" s="149">
        <v>2516.14</v>
      </c>
      <c r="K785" s="149">
        <v>2269.44</v>
      </c>
      <c r="L785" s="165">
        <v>105</v>
      </c>
      <c r="M785" s="145" t="s">
        <v>262</v>
      </c>
      <c r="N785" s="145" t="s">
        <v>266</v>
      </c>
      <c r="O785" s="147" t="s">
        <v>1049</v>
      </c>
      <c r="P785" s="142">
        <v>5078568.7700000005</v>
      </c>
      <c r="Q785" s="142">
        <v>0</v>
      </c>
      <c r="R785" s="142">
        <v>0</v>
      </c>
      <c r="S785" s="142">
        <f t="shared" ref="S785:S803" si="298">P785-Q785-R785</f>
        <v>5078568.7700000005</v>
      </c>
      <c r="T785" s="142">
        <f t="shared" si="296"/>
        <v>1235.7817719486081</v>
      </c>
      <c r="U785" s="142">
        <f t="shared" ref="U785:U787" si="299">V785</f>
        <v>1756.8929550321202</v>
      </c>
      <c r="V785" s="213">
        <f t="shared" ref="V785:V803" si="300">Y785+Z785+AA785+AB785+AC785+AF785+AH785+AJ785+AL785+AN785+AO785+AP785+AQ785+AR785</f>
        <v>1756.8929550321202</v>
      </c>
      <c r="W785" s="213">
        <f t="shared" ref="W785:W803" si="301">V785-T785</f>
        <v>521.11118308351206</v>
      </c>
      <c r="X785" s="148" t="b">
        <f t="shared" ref="X785:X803" si="302">V785=U785</f>
        <v>1</v>
      </c>
      <c r="Y785" s="211">
        <v>0</v>
      </c>
      <c r="Z785" s="211">
        <v>0</v>
      </c>
      <c r="AA785" s="211">
        <v>0</v>
      </c>
      <c r="AB785" s="211">
        <v>0</v>
      </c>
      <c r="AC785" s="211">
        <v>0</v>
      </c>
      <c r="AD785" s="211">
        <v>0</v>
      </c>
      <c r="AE785" s="211">
        <v>0</v>
      </c>
      <c r="AF785" s="214">
        <v>0</v>
      </c>
      <c r="AG785" s="211">
        <v>809.7</v>
      </c>
      <c r="AH785" s="214">
        <f t="shared" ref="AH785:AH792" si="303">8917.04*AG785/I785</f>
        <v>1756.8929550321202</v>
      </c>
      <c r="AI785" s="211">
        <v>0</v>
      </c>
      <c r="AJ785" s="211">
        <v>0</v>
      </c>
      <c r="AK785" s="211">
        <v>0</v>
      </c>
      <c r="AL785" s="214">
        <v>0</v>
      </c>
      <c r="AM785" s="211">
        <v>0</v>
      </c>
      <c r="AN785" s="211">
        <v>0</v>
      </c>
      <c r="AO785" s="214">
        <v>0</v>
      </c>
      <c r="AP785" s="211">
        <v>0</v>
      </c>
      <c r="AQ785" s="211">
        <v>0</v>
      </c>
      <c r="AR785" s="211">
        <v>0</v>
      </c>
      <c r="AS785" s="211"/>
    </row>
    <row r="786" spans="1:45" s="148" customFormat="1" ht="36" customHeight="1" x14ac:dyDescent="0.25">
      <c r="A786" s="148">
        <v>1</v>
      </c>
      <c r="B786" s="143">
        <f>SUBTOTAL(103,$A$552:A786)</f>
        <v>230</v>
      </c>
      <c r="C786" s="144" t="s">
        <v>590</v>
      </c>
      <c r="D786" s="145">
        <v>1965</v>
      </c>
      <c r="E786" s="145"/>
      <c r="F786" s="146" t="s">
        <v>264</v>
      </c>
      <c r="G786" s="145" t="s">
        <v>347</v>
      </c>
      <c r="H786" s="145" t="s">
        <v>304</v>
      </c>
      <c r="I786" s="149">
        <v>4233.3599999999997</v>
      </c>
      <c r="J786" s="149">
        <v>3105.6</v>
      </c>
      <c r="K786" s="149">
        <v>3105.6</v>
      </c>
      <c r="L786" s="165">
        <v>208</v>
      </c>
      <c r="M786" s="145" t="s">
        <v>262</v>
      </c>
      <c r="N786" s="145" t="s">
        <v>266</v>
      </c>
      <c r="O786" s="147" t="s">
        <v>679</v>
      </c>
      <c r="P786" s="142">
        <v>6442207.8399999999</v>
      </c>
      <c r="Q786" s="142">
        <v>0</v>
      </c>
      <c r="R786" s="142">
        <v>0</v>
      </c>
      <c r="S786" s="142">
        <f t="shared" si="298"/>
        <v>6442207.8399999999</v>
      </c>
      <c r="T786" s="142">
        <f t="shared" si="296"/>
        <v>1521.7717935635053</v>
      </c>
      <c r="U786" s="142">
        <f t="shared" si="299"/>
        <v>2208.5332785305295</v>
      </c>
      <c r="V786" s="213">
        <f t="shared" si="300"/>
        <v>2208.5332785305295</v>
      </c>
      <c r="W786" s="213">
        <f t="shared" si="301"/>
        <v>686.76148496702422</v>
      </c>
      <c r="X786" s="148" t="b">
        <f t="shared" si="302"/>
        <v>1</v>
      </c>
      <c r="Y786" s="211">
        <v>0</v>
      </c>
      <c r="Z786" s="211">
        <v>0</v>
      </c>
      <c r="AA786" s="211">
        <v>0</v>
      </c>
      <c r="AB786" s="211">
        <v>0</v>
      </c>
      <c r="AC786" s="211">
        <v>0</v>
      </c>
      <c r="AD786" s="211">
        <v>0</v>
      </c>
      <c r="AE786" s="211">
        <v>0</v>
      </c>
      <c r="AF786" s="214">
        <v>0</v>
      </c>
      <c r="AG786" s="211">
        <v>1048.5</v>
      </c>
      <c r="AH786" s="214">
        <f t="shared" si="303"/>
        <v>2208.5332785305295</v>
      </c>
      <c r="AI786" s="211">
        <v>0</v>
      </c>
      <c r="AJ786" s="211">
        <v>0</v>
      </c>
      <c r="AK786" s="211">
        <v>0</v>
      </c>
      <c r="AL786" s="214">
        <v>0</v>
      </c>
      <c r="AM786" s="211">
        <v>0</v>
      </c>
      <c r="AN786" s="211">
        <v>0</v>
      </c>
      <c r="AO786" s="214">
        <v>0</v>
      </c>
      <c r="AP786" s="211">
        <v>0</v>
      </c>
      <c r="AQ786" s="211">
        <v>0</v>
      </c>
      <c r="AR786" s="211">
        <v>0</v>
      </c>
      <c r="AS786" s="211"/>
    </row>
    <row r="787" spans="1:45" s="148" customFormat="1" ht="36" customHeight="1" x14ac:dyDescent="0.25">
      <c r="A787" s="148">
        <v>1</v>
      </c>
      <c r="B787" s="143">
        <f>SUBTOTAL(103,$A$552:A787)</f>
        <v>231</v>
      </c>
      <c r="C787" s="144" t="s">
        <v>591</v>
      </c>
      <c r="D787" s="145">
        <v>1964</v>
      </c>
      <c r="E787" s="145"/>
      <c r="F787" s="146" t="s">
        <v>264</v>
      </c>
      <c r="G787" s="145" t="s">
        <v>304</v>
      </c>
      <c r="H787" s="145" t="s">
        <v>304</v>
      </c>
      <c r="I787" s="149">
        <v>3054.2</v>
      </c>
      <c r="J787" s="149">
        <v>2812.7</v>
      </c>
      <c r="K787" s="149">
        <v>2812.7</v>
      </c>
      <c r="L787" s="165">
        <v>156</v>
      </c>
      <c r="M787" s="145" t="s">
        <v>262</v>
      </c>
      <c r="N787" s="145" t="s">
        <v>266</v>
      </c>
      <c r="O787" s="147" t="s">
        <v>679</v>
      </c>
      <c r="P787" s="142">
        <v>5106188.7799999993</v>
      </c>
      <c r="Q787" s="142">
        <v>0</v>
      </c>
      <c r="R787" s="142">
        <v>0</v>
      </c>
      <c r="S787" s="142">
        <f t="shared" si="298"/>
        <v>5106188.7799999993</v>
      </c>
      <c r="T787" s="142">
        <f t="shared" si="296"/>
        <v>1671.8580250147336</v>
      </c>
      <c r="U787" s="142">
        <f t="shared" si="299"/>
        <v>2899.8627495252445</v>
      </c>
      <c r="V787" s="213">
        <f t="shared" si="300"/>
        <v>2899.8627495252445</v>
      </c>
      <c r="W787" s="213">
        <f t="shared" si="301"/>
        <v>1228.0047245105109</v>
      </c>
      <c r="X787" s="148" t="b">
        <f t="shared" si="302"/>
        <v>1</v>
      </c>
      <c r="Y787" s="211">
        <v>0</v>
      </c>
      <c r="Z787" s="211">
        <v>0</v>
      </c>
      <c r="AA787" s="211">
        <v>0</v>
      </c>
      <c r="AB787" s="211">
        <v>0</v>
      </c>
      <c r="AC787" s="211">
        <v>0</v>
      </c>
      <c r="AD787" s="211">
        <v>0</v>
      </c>
      <c r="AE787" s="211">
        <v>0</v>
      </c>
      <c r="AF787" s="214">
        <v>0</v>
      </c>
      <c r="AG787" s="211">
        <v>993.24</v>
      </c>
      <c r="AH787" s="214">
        <f t="shared" si="303"/>
        <v>2899.8627495252445</v>
      </c>
      <c r="AI787" s="211">
        <v>0</v>
      </c>
      <c r="AJ787" s="211">
        <v>0</v>
      </c>
      <c r="AK787" s="211">
        <v>0</v>
      </c>
      <c r="AL787" s="214">
        <v>0</v>
      </c>
      <c r="AM787" s="211">
        <v>0</v>
      </c>
      <c r="AN787" s="211">
        <v>0</v>
      </c>
      <c r="AO787" s="214">
        <v>0</v>
      </c>
      <c r="AP787" s="211">
        <v>0</v>
      </c>
      <c r="AQ787" s="211">
        <v>0</v>
      </c>
      <c r="AR787" s="211">
        <v>0</v>
      </c>
      <c r="AS787" s="211"/>
    </row>
    <row r="788" spans="1:45" s="148" customFormat="1" ht="36" customHeight="1" x14ac:dyDescent="0.25">
      <c r="A788" s="148">
        <v>1</v>
      </c>
      <c r="B788" s="143">
        <f>SUBTOTAL(103,$A$552:A788)</f>
        <v>232</v>
      </c>
      <c r="C788" s="144" t="s">
        <v>595</v>
      </c>
      <c r="D788" s="145">
        <v>1955</v>
      </c>
      <c r="E788" s="145"/>
      <c r="F788" s="146" t="s">
        <v>264</v>
      </c>
      <c r="G788" s="145">
        <v>2</v>
      </c>
      <c r="H788" s="145">
        <v>1</v>
      </c>
      <c r="I788" s="149">
        <v>424.9</v>
      </c>
      <c r="J788" s="149">
        <v>343.85</v>
      </c>
      <c r="K788" s="149">
        <v>248.25</v>
      </c>
      <c r="L788" s="165">
        <v>21</v>
      </c>
      <c r="M788" s="145" t="s">
        <v>262</v>
      </c>
      <c r="N788" s="145" t="s">
        <v>263</v>
      </c>
      <c r="O788" s="147" t="s">
        <v>265</v>
      </c>
      <c r="P788" s="142">
        <v>1761455.3699999999</v>
      </c>
      <c r="Q788" s="142">
        <v>0</v>
      </c>
      <c r="R788" s="142">
        <v>0</v>
      </c>
      <c r="S788" s="142">
        <f t="shared" si="298"/>
        <v>1761455.3699999999</v>
      </c>
      <c r="T788" s="142">
        <f t="shared" si="296"/>
        <v>4145.5763003059546</v>
      </c>
      <c r="U788" s="142">
        <v>8446.9489291598038</v>
      </c>
      <c r="V788" s="213">
        <f t="shared" si="300"/>
        <v>8446.9489291598038</v>
      </c>
      <c r="W788" s="213">
        <f t="shared" si="301"/>
        <v>4301.3726288538492</v>
      </c>
      <c r="X788" s="148" t="b">
        <f t="shared" si="302"/>
        <v>1</v>
      </c>
      <c r="Y788" s="211">
        <v>0</v>
      </c>
      <c r="Z788" s="211">
        <v>0</v>
      </c>
      <c r="AA788" s="211">
        <v>0</v>
      </c>
      <c r="AB788" s="211">
        <v>0</v>
      </c>
      <c r="AC788" s="211">
        <v>0</v>
      </c>
      <c r="AD788" s="211">
        <v>0</v>
      </c>
      <c r="AE788" s="211">
        <v>0</v>
      </c>
      <c r="AF788" s="214">
        <v>0</v>
      </c>
      <c r="AG788" s="211">
        <v>402.5</v>
      </c>
      <c r="AH788" s="214">
        <f t="shared" si="303"/>
        <v>8446.9489291598038</v>
      </c>
      <c r="AI788" s="211">
        <v>0</v>
      </c>
      <c r="AJ788" s="211">
        <v>0</v>
      </c>
      <c r="AK788" s="211">
        <v>0</v>
      </c>
      <c r="AL788" s="214">
        <v>0</v>
      </c>
      <c r="AM788" s="211">
        <v>0</v>
      </c>
      <c r="AN788" s="211">
        <v>0</v>
      </c>
      <c r="AO788" s="214">
        <v>0</v>
      </c>
      <c r="AP788" s="211">
        <v>0</v>
      </c>
      <c r="AQ788" s="211">
        <v>0</v>
      </c>
      <c r="AR788" s="211">
        <v>0</v>
      </c>
      <c r="AS788" s="211"/>
    </row>
    <row r="789" spans="1:45" s="148" customFormat="1" ht="36" customHeight="1" x14ac:dyDescent="0.25">
      <c r="A789" s="148">
        <v>1</v>
      </c>
      <c r="B789" s="143">
        <f>SUBTOTAL(103,$A$552:A789)</f>
        <v>233</v>
      </c>
      <c r="C789" s="144" t="s">
        <v>596</v>
      </c>
      <c r="D789" s="145">
        <v>1977</v>
      </c>
      <c r="E789" s="145"/>
      <c r="F789" s="146" t="s">
        <v>264</v>
      </c>
      <c r="G789" s="145">
        <v>5</v>
      </c>
      <c r="H789" s="145" t="s">
        <v>366</v>
      </c>
      <c r="I789" s="149">
        <v>4398.3999999999996</v>
      </c>
      <c r="J789" s="149">
        <v>3962.5</v>
      </c>
      <c r="K789" s="149">
        <v>3962.5</v>
      </c>
      <c r="L789" s="165">
        <v>234</v>
      </c>
      <c r="M789" s="145" t="s">
        <v>262</v>
      </c>
      <c r="N789" s="145" t="s">
        <v>266</v>
      </c>
      <c r="O789" s="147" t="s">
        <v>1052</v>
      </c>
      <c r="P789" s="142">
        <v>5654807.2299999995</v>
      </c>
      <c r="Q789" s="142">
        <v>0</v>
      </c>
      <c r="R789" s="142">
        <v>0</v>
      </c>
      <c r="S789" s="142">
        <f t="shared" si="298"/>
        <v>5654807.2299999995</v>
      </c>
      <c r="T789" s="142">
        <f t="shared" si="296"/>
        <v>1285.6509708075664</v>
      </c>
      <c r="U789" s="142">
        <v>2170.0617533648606</v>
      </c>
      <c r="V789" s="213">
        <f t="shared" si="300"/>
        <v>2170.0617533648606</v>
      </c>
      <c r="W789" s="213">
        <f t="shared" si="301"/>
        <v>884.41078255729417</v>
      </c>
      <c r="X789" s="148" t="b">
        <f t="shared" si="302"/>
        <v>1</v>
      </c>
      <c r="Y789" s="211">
        <v>0</v>
      </c>
      <c r="Z789" s="211">
        <v>0</v>
      </c>
      <c r="AA789" s="211">
        <v>0</v>
      </c>
      <c r="AB789" s="211">
        <v>0</v>
      </c>
      <c r="AC789" s="211">
        <v>0</v>
      </c>
      <c r="AD789" s="211">
        <v>0</v>
      </c>
      <c r="AE789" s="211">
        <v>0</v>
      </c>
      <c r="AF789" s="214">
        <v>0</v>
      </c>
      <c r="AG789" s="211">
        <v>1070.4000000000001</v>
      </c>
      <c r="AH789" s="214">
        <f t="shared" si="303"/>
        <v>2170.0617533648606</v>
      </c>
      <c r="AI789" s="211">
        <v>0</v>
      </c>
      <c r="AJ789" s="211">
        <v>0</v>
      </c>
      <c r="AK789" s="211">
        <v>0</v>
      </c>
      <c r="AL789" s="214">
        <v>0</v>
      </c>
      <c r="AM789" s="211">
        <v>0</v>
      </c>
      <c r="AN789" s="211">
        <v>0</v>
      </c>
      <c r="AO789" s="214">
        <v>0</v>
      </c>
      <c r="AP789" s="211">
        <v>0</v>
      </c>
      <c r="AQ789" s="211">
        <v>0</v>
      </c>
      <c r="AR789" s="211">
        <v>0</v>
      </c>
      <c r="AS789" s="211"/>
    </row>
    <row r="790" spans="1:45" s="148" customFormat="1" ht="36" customHeight="1" x14ac:dyDescent="0.25">
      <c r="A790" s="148">
        <v>1</v>
      </c>
      <c r="B790" s="143">
        <f>SUBTOTAL(103,$A$552:A790)</f>
        <v>234</v>
      </c>
      <c r="C790" s="144" t="s">
        <v>586</v>
      </c>
      <c r="D790" s="145">
        <v>1960</v>
      </c>
      <c r="E790" s="145"/>
      <c r="F790" s="146" t="s">
        <v>264</v>
      </c>
      <c r="G790" s="145">
        <v>2</v>
      </c>
      <c r="H790" s="145" t="s">
        <v>299</v>
      </c>
      <c r="I790" s="149">
        <v>676.9</v>
      </c>
      <c r="J790" s="149">
        <v>629.70000000000005</v>
      </c>
      <c r="K790" s="149">
        <v>629.70000000000005</v>
      </c>
      <c r="L790" s="165">
        <v>34</v>
      </c>
      <c r="M790" s="145" t="s">
        <v>262</v>
      </c>
      <c r="N790" s="145" t="s">
        <v>266</v>
      </c>
      <c r="O790" s="147" t="s">
        <v>677</v>
      </c>
      <c r="P790" s="142">
        <v>3419017.6999999997</v>
      </c>
      <c r="Q790" s="142">
        <v>0</v>
      </c>
      <c r="R790" s="142">
        <v>0</v>
      </c>
      <c r="S790" s="142">
        <f t="shared" si="298"/>
        <v>3419017.6999999997</v>
      </c>
      <c r="T790" s="142">
        <f t="shared" si="296"/>
        <v>5050.9937952430191</v>
      </c>
      <c r="U790" s="142">
        <v>7284.8620475698035</v>
      </c>
      <c r="V790" s="213">
        <f t="shared" si="300"/>
        <v>7284.8620475698035</v>
      </c>
      <c r="W790" s="213">
        <f t="shared" si="301"/>
        <v>2233.8682523267844</v>
      </c>
      <c r="X790" s="148" t="b">
        <f t="shared" si="302"/>
        <v>1</v>
      </c>
      <c r="Y790" s="211">
        <v>0</v>
      </c>
      <c r="Z790" s="211">
        <v>0</v>
      </c>
      <c r="AA790" s="211">
        <v>0</v>
      </c>
      <c r="AB790" s="211">
        <v>0</v>
      </c>
      <c r="AC790" s="211">
        <v>0</v>
      </c>
      <c r="AD790" s="211">
        <v>0</v>
      </c>
      <c r="AE790" s="211">
        <v>0</v>
      </c>
      <c r="AF790" s="214">
        <v>0</v>
      </c>
      <c r="AG790" s="211">
        <v>553</v>
      </c>
      <c r="AH790" s="214">
        <f t="shared" si="303"/>
        <v>7284.8620475698035</v>
      </c>
      <c r="AI790" s="211">
        <v>0</v>
      </c>
      <c r="AJ790" s="211">
        <v>0</v>
      </c>
      <c r="AK790" s="211">
        <v>0</v>
      </c>
      <c r="AL790" s="214">
        <v>0</v>
      </c>
      <c r="AM790" s="211">
        <v>0</v>
      </c>
      <c r="AN790" s="211">
        <v>0</v>
      </c>
      <c r="AO790" s="214">
        <v>0</v>
      </c>
      <c r="AP790" s="211">
        <v>0</v>
      </c>
      <c r="AQ790" s="211">
        <v>0</v>
      </c>
      <c r="AR790" s="211">
        <v>0</v>
      </c>
      <c r="AS790" s="211"/>
    </row>
    <row r="791" spans="1:45" s="148" customFormat="1" ht="36" customHeight="1" x14ac:dyDescent="0.25">
      <c r="A791" s="148">
        <v>1</v>
      </c>
      <c r="B791" s="143">
        <f>SUBTOTAL(103,$A$552:A791)</f>
        <v>235</v>
      </c>
      <c r="C791" s="144" t="s">
        <v>600</v>
      </c>
      <c r="D791" s="145">
        <v>1959</v>
      </c>
      <c r="E791" s="145"/>
      <c r="F791" s="146" t="s">
        <v>264</v>
      </c>
      <c r="G791" s="145" t="s">
        <v>308</v>
      </c>
      <c r="H791" s="145" t="s">
        <v>300</v>
      </c>
      <c r="I791" s="149">
        <v>1671.6</v>
      </c>
      <c r="J791" s="149">
        <v>1327.3</v>
      </c>
      <c r="K791" s="149">
        <v>1327.3</v>
      </c>
      <c r="L791" s="165">
        <v>138</v>
      </c>
      <c r="M791" s="145" t="s">
        <v>262</v>
      </c>
      <c r="N791" s="145" t="s">
        <v>279</v>
      </c>
      <c r="O791" s="147" t="s">
        <v>265</v>
      </c>
      <c r="P791" s="142">
        <v>4894076.08</v>
      </c>
      <c r="Q791" s="142">
        <v>0</v>
      </c>
      <c r="R791" s="142">
        <v>0</v>
      </c>
      <c r="S791" s="142">
        <f t="shared" si="298"/>
        <v>4894076.08</v>
      </c>
      <c r="T791" s="142">
        <f t="shared" si="296"/>
        <v>2927.7794209140943</v>
      </c>
      <c r="U791" s="142">
        <v>4147.5224934194785</v>
      </c>
      <c r="V791" s="213">
        <f t="shared" si="300"/>
        <v>4147.5224934194785</v>
      </c>
      <c r="W791" s="213">
        <f t="shared" si="301"/>
        <v>1219.7430725053841</v>
      </c>
      <c r="X791" s="148" t="b">
        <f t="shared" si="302"/>
        <v>1</v>
      </c>
      <c r="Y791" s="211">
        <v>0</v>
      </c>
      <c r="Z791" s="211">
        <v>0</v>
      </c>
      <c r="AA791" s="211">
        <v>0</v>
      </c>
      <c r="AB791" s="211">
        <v>0</v>
      </c>
      <c r="AC791" s="211">
        <v>0</v>
      </c>
      <c r="AD791" s="211">
        <v>0</v>
      </c>
      <c r="AE791" s="211">
        <v>0</v>
      </c>
      <c r="AF791" s="214">
        <v>0</v>
      </c>
      <c r="AG791" s="211">
        <v>777.5</v>
      </c>
      <c r="AH791" s="214">
        <f t="shared" si="303"/>
        <v>4147.5224934194785</v>
      </c>
      <c r="AI791" s="211">
        <v>0</v>
      </c>
      <c r="AJ791" s="211">
        <v>0</v>
      </c>
      <c r="AK791" s="211">
        <v>0</v>
      </c>
      <c r="AL791" s="214">
        <v>0</v>
      </c>
      <c r="AM791" s="211">
        <v>0</v>
      </c>
      <c r="AN791" s="211">
        <v>0</v>
      </c>
      <c r="AO791" s="214">
        <v>0</v>
      </c>
      <c r="AP791" s="211">
        <v>0</v>
      </c>
      <c r="AQ791" s="211">
        <v>0</v>
      </c>
      <c r="AR791" s="211">
        <v>0</v>
      </c>
      <c r="AS791" s="211"/>
    </row>
    <row r="792" spans="1:45" s="148" customFormat="1" ht="36" customHeight="1" x14ac:dyDescent="0.25">
      <c r="A792" s="148">
        <v>1</v>
      </c>
      <c r="B792" s="143">
        <f>SUBTOTAL(103,$A$552:A792)</f>
        <v>236</v>
      </c>
      <c r="C792" s="144" t="s">
        <v>599</v>
      </c>
      <c r="D792" s="145">
        <v>1956</v>
      </c>
      <c r="E792" s="145"/>
      <c r="F792" s="146" t="s">
        <v>264</v>
      </c>
      <c r="G792" s="145">
        <v>2</v>
      </c>
      <c r="H792" s="145">
        <v>1</v>
      </c>
      <c r="I792" s="149">
        <v>418.2</v>
      </c>
      <c r="J792" s="149">
        <v>378.1</v>
      </c>
      <c r="K792" s="149">
        <v>378.1</v>
      </c>
      <c r="L792" s="165">
        <v>21</v>
      </c>
      <c r="M792" s="145" t="s">
        <v>262</v>
      </c>
      <c r="N792" s="145" t="s">
        <v>263</v>
      </c>
      <c r="O792" s="147" t="s">
        <v>265</v>
      </c>
      <c r="P792" s="142">
        <v>1881436.15</v>
      </c>
      <c r="Q792" s="142">
        <v>0</v>
      </c>
      <c r="R792" s="142">
        <v>0</v>
      </c>
      <c r="S792" s="142">
        <f t="shared" si="298"/>
        <v>1881436.15</v>
      </c>
      <c r="T792" s="142">
        <f t="shared" si="296"/>
        <v>4498.890841702535</v>
      </c>
      <c r="U792" s="142">
        <v>8170.7549689143952</v>
      </c>
      <c r="V792" s="213">
        <f t="shared" si="300"/>
        <v>8170.7549689143952</v>
      </c>
      <c r="W792" s="213">
        <f t="shared" si="301"/>
        <v>3671.8641272118603</v>
      </c>
      <c r="X792" s="148" t="b">
        <f t="shared" si="302"/>
        <v>1</v>
      </c>
      <c r="Y792" s="211">
        <v>0</v>
      </c>
      <c r="Z792" s="211">
        <v>0</v>
      </c>
      <c r="AA792" s="211">
        <v>0</v>
      </c>
      <c r="AB792" s="211">
        <v>0</v>
      </c>
      <c r="AC792" s="211">
        <v>0</v>
      </c>
      <c r="AD792" s="211">
        <v>0</v>
      </c>
      <c r="AE792" s="211">
        <v>0</v>
      </c>
      <c r="AF792" s="214">
        <v>0</v>
      </c>
      <c r="AG792" s="211">
        <v>383.2</v>
      </c>
      <c r="AH792" s="214">
        <f t="shared" si="303"/>
        <v>8170.7549689143952</v>
      </c>
      <c r="AI792" s="211">
        <v>0</v>
      </c>
      <c r="AJ792" s="211">
        <v>0</v>
      </c>
      <c r="AK792" s="211">
        <v>0</v>
      </c>
      <c r="AL792" s="214">
        <v>0</v>
      </c>
      <c r="AM792" s="211">
        <v>0</v>
      </c>
      <c r="AN792" s="211">
        <v>0</v>
      </c>
      <c r="AO792" s="214">
        <v>0</v>
      </c>
      <c r="AP792" s="211">
        <v>0</v>
      </c>
      <c r="AQ792" s="211">
        <v>0</v>
      </c>
      <c r="AR792" s="211">
        <v>0</v>
      </c>
      <c r="AS792" s="211"/>
    </row>
    <row r="793" spans="1:45" s="148" customFormat="1" ht="36" customHeight="1" x14ac:dyDescent="0.25">
      <c r="A793" s="148">
        <v>1</v>
      </c>
      <c r="B793" s="143">
        <f>SUBTOTAL(103,$A$552:A793)</f>
        <v>237</v>
      </c>
      <c r="C793" s="144" t="s">
        <v>604</v>
      </c>
      <c r="D793" s="145">
        <v>1994</v>
      </c>
      <c r="E793" s="145"/>
      <c r="F793" s="146" t="s">
        <v>264</v>
      </c>
      <c r="G793" s="145">
        <v>9</v>
      </c>
      <c r="H793" s="145" t="s">
        <v>300</v>
      </c>
      <c r="I793" s="149">
        <v>2814.2</v>
      </c>
      <c r="J793" s="149">
        <v>2472.3000000000002</v>
      </c>
      <c r="K793" s="149">
        <v>2197.6999999999998</v>
      </c>
      <c r="L793" s="165">
        <v>95</v>
      </c>
      <c r="M793" s="145" t="s">
        <v>262</v>
      </c>
      <c r="N793" s="145" t="s">
        <v>266</v>
      </c>
      <c r="O793" s="147" t="s">
        <v>677</v>
      </c>
      <c r="P793" s="142">
        <v>1652600.62</v>
      </c>
      <c r="Q793" s="142">
        <v>0</v>
      </c>
      <c r="R793" s="142">
        <v>0</v>
      </c>
      <c r="S793" s="142">
        <f t="shared" si="298"/>
        <v>1652600.62</v>
      </c>
      <c r="T793" s="142">
        <f t="shared" si="296"/>
        <v>587.23637978821694</v>
      </c>
      <c r="U793" s="142">
        <v>873.35654893042431</v>
      </c>
      <c r="V793" s="213">
        <f t="shared" si="300"/>
        <v>873.35654893042431</v>
      </c>
      <c r="W793" s="213">
        <f t="shared" si="301"/>
        <v>286.12016914220737</v>
      </c>
      <c r="X793" s="148" t="b">
        <f t="shared" si="302"/>
        <v>1</v>
      </c>
      <c r="Y793" s="211">
        <v>0</v>
      </c>
      <c r="Z793" s="211">
        <v>0</v>
      </c>
      <c r="AA793" s="211">
        <v>0</v>
      </c>
      <c r="AB793" s="211">
        <v>0</v>
      </c>
      <c r="AC793" s="211">
        <v>0</v>
      </c>
      <c r="AD793" s="211">
        <v>0</v>
      </c>
      <c r="AE793" s="211">
        <v>1</v>
      </c>
      <c r="AF793" s="214">
        <f>2457800*AE793/I793</f>
        <v>873.35654893042431</v>
      </c>
      <c r="AG793" s="211">
        <v>0</v>
      </c>
      <c r="AH793" s="211">
        <v>0</v>
      </c>
      <c r="AI793" s="211">
        <v>0</v>
      </c>
      <c r="AJ793" s="211">
        <v>0</v>
      </c>
      <c r="AK793" s="211">
        <v>0</v>
      </c>
      <c r="AL793" s="214">
        <v>0</v>
      </c>
      <c r="AM793" s="211">
        <v>0</v>
      </c>
      <c r="AN793" s="211">
        <v>0</v>
      </c>
      <c r="AO793" s="214">
        <v>0</v>
      </c>
      <c r="AP793" s="211">
        <v>0</v>
      </c>
      <c r="AQ793" s="211">
        <v>0</v>
      </c>
      <c r="AR793" s="211">
        <v>0</v>
      </c>
      <c r="AS793" s="211"/>
    </row>
    <row r="794" spans="1:45" s="148" customFormat="1" ht="36" customHeight="1" x14ac:dyDescent="0.25">
      <c r="A794" s="148">
        <v>1</v>
      </c>
      <c r="B794" s="143">
        <f>SUBTOTAL(103,$A$552:A794)</f>
        <v>238</v>
      </c>
      <c r="C794" s="144" t="s">
        <v>602</v>
      </c>
      <c r="D794" s="145">
        <v>1981</v>
      </c>
      <c r="E794" s="145"/>
      <c r="F794" s="146" t="s">
        <v>264</v>
      </c>
      <c r="G794" s="145" t="s">
        <v>304</v>
      </c>
      <c r="H794" s="145" t="s">
        <v>304</v>
      </c>
      <c r="I794" s="149">
        <v>2423.8000000000002</v>
      </c>
      <c r="J794" s="149">
        <v>2218.9</v>
      </c>
      <c r="K794" s="149">
        <v>2218.9</v>
      </c>
      <c r="L794" s="165">
        <v>110</v>
      </c>
      <c r="M794" s="145" t="s">
        <v>262</v>
      </c>
      <c r="N794" s="145" t="s">
        <v>266</v>
      </c>
      <c r="O794" s="147" t="s">
        <v>677</v>
      </c>
      <c r="P794" s="142">
        <v>2629684.4900000002</v>
      </c>
      <c r="Q794" s="142">
        <v>0</v>
      </c>
      <c r="R794" s="142">
        <v>0</v>
      </c>
      <c r="S794" s="142">
        <f t="shared" si="298"/>
        <v>2629684.4900000002</v>
      </c>
      <c r="T794" s="142">
        <f t="shared" si="296"/>
        <v>1084.9428541958907</v>
      </c>
      <c r="U794" s="142">
        <f>V794</f>
        <v>2894.1934968231708</v>
      </c>
      <c r="V794" s="213">
        <f t="shared" si="300"/>
        <v>2894.1934968231708</v>
      </c>
      <c r="W794" s="213">
        <f t="shared" si="301"/>
        <v>1809.2506426272801</v>
      </c>
      <c r="X794" s="148" t="b">
        <f t="shared" si="302"/>
        <v>1</v>
      </c>
      <c r="Y794" s="211">
        <v>0</v>
      </c>
      <c r="Z794" s="211">
        <v>0</v>
      </c>
      <c r="AA794" s="211">
        <v>0</v>
      </c>
      <c r="AB794" s="211">
        <v>0</v>
      </c>
      <c r="AC794" s="211">
        <v>0</v>
      </c>
      <c r="AD794" s="211">
        <v>0</v>
      </c>
      <c r="AE794" s="211">
        <v>0</v>
      </c>
      <c r="AF794" s="214">
        <v>0</v>
      </c>
      <c r="AG794" s="211">
        <v>786.69</v>
      </c>
      <c r="AH794" s="214">
        <f t="shared" ref="AH794:AH799" si="304">8917.04*AG794/I794</f>
        <v>2894.1934968231708</v>
      </c>
      <c r="AI794" s="211">
        <v>0</v>
      </c>
      <c r="AJ794" s="211">
        <v>0</v>
      </c>
      <c r="AK794" s="211">
        <v>0</v>
      </c>
      <c r="AL794" s="214">
        <v>0</v>
      </c>
      <c r="AM794" s="211">
        <v>0</v>
      </c>
      <c r="AN794" s="211">
        <v>0</v>
      </c>
      <c r="AO794" s="214">
        <v>0</v>
      </c>
      <c r="AP794" s="211">
        <v>0</v>
      </c>
      <c r="AQ794" s="211">
        <v>0</v>
      </c>
      <c r="AR794" s="211">
        <v>0</v>
      </c>
      <c r="AS794" s="211"/>
    </row>
    <row r="795" spans="1:45" s="148" customFormat="1" ht="36" customHeight="1" x14ac:dyDescent="0.25">
      <c r="A795" s="148">
        <v>1</v>
      </c>
      <c r="B795" s="143">
        <f>SUBTOTAL(103,$A$552:A795)</f>
        <v>239</v>
      </c>
      <c r="C795" s="144" t="s">
        <v>1556</v>
      </c>
      <c r="D795" s="145">
        <v>1969</v>
      </c>
      <c r="E795" s="145"/>
      <c r="F795" s="146" t="s">
        <v>1557</v>
      </c>
      <c r="G795" s="145">
        <v>2</v>
      </c>
      <c r="H795" s="145" t="s">
        <v>299</v>
      </c>
      <c r="I795" s="142">
        <v>783.74</v>
      </c>
      <c r="J795" s="142">
        <v>722.64</v>
      </c>
      <c r="K795" s="142">
        <v>722.64</v>
      </c>
      <c r="L795" s="165">
        <v>28</v>
      </c>
      <c r="M795" s="145" t="s">
        <v>262</v>
      </c>
      <c r="N795" s="145" t="s">
        <v>266</v>
      </c>
      <c r="O795" s="147" t="s">
        <v>680</v>
      </c>
      <c r="P795" s="142">
        <v>3190209.33</v>
      </c>
      <c r="Q795" s="142">
        <v>0</v>
      </c>
      <c r="R795" s="142">
        <v>0</v>
      </c>
      <c r="S795" s="142">
        <f t="shared" si="298"/>
        <v>3190209.33</v>
      </c>
      <c r="T795" s="142">
        <f t="shared" si="296"/>
        <v>4070.4944624492819</v>
      </c>
      <c r="U795" s="142">
        <v>7013.3485553882674</v>
      </c>
      <c r="V795" s="213">
        <f t="shared" si="300"/>
        <v>7013.3485553882674</v>
      </c>
      <c r="W795" s="213">
        <f t="shared" si="301"/>
        <v>2942.8540929389856</v>
      </c>
      <c r="X795" s="148" t="b">
        <f t="shared" si="302"/>
        <v>1</v>
      </c>
      <c r="Y795" s="211">
        <v>0</v>
      </c>
      <c r="Z795" s="211">
        <v>0</v>
      </c>
      <c r="AA795" s="211">
        <v>0</v>
      </c>
      <c r="AB795" s="211">
        <v>0</v>
      </c>
      <c r="AC795" s="211">
        <v>0</v>
      </c>
      <c r="AD795" s="211">
        <v>0</v>
      </c>
      <c r="AE795" s="211">
        <v>0</v>
      </c>
      <c r="AF795" s="214">
        <v>0</v>
      </c>
      <c r="AG795" s="211">
        <v>616.41999999999996</v>
      </c>
      <c r="AH795" s="214">
        <f t="shared" si="304"/>
        <v>7013.3485553882674</v>
      </c>
      <c r="AI795" s="211">
        <v>0</v>
      </c>
      <c r="AJ795" s="211">
        <v>0</v>
      </c>
      <c r="AK795" s="211">
        <v>0</v>
      </c>
      <c r="AL795" s="214">
        <v>0</v>
      </c>
      <c r="AM795" s="211">
        <v>0</v>
      </c>
      <c r="AN795" s="211">
        <v>0</v>
      </c>
      <c r="AO795" s="214">
        <v>0</v>
      </c>
      <c r="AP795" s="211">
        <v>0</v>
      </c>
      <c r="AQ795" s="211">
        <v>0</v>
      </c>
      <c r="AR795" s="211">
        <v>0</v>
      </c>
      <c r="AS795" s="211"/>
    </row>
    <row r="796" spans="1:45" s="148" customFormat="1" ht="36" customHeight="1" x14ac:dyDescent="0.25">
      <c r="A796" s="148">
        <v>1</v>
      </c>
      <c r="B796" s="143">
        <f>SUBTOTAL(103,$A$552:A796)</f>
        <v>240</v>
      </c>
      <c r="C796" s="144" t="s">
        <v>1578</v>
      </c>
      <c r="D796" s="145">
        <v>1978</v>
      </c>
      <c r="E796" s="145"/>
      <c r="F796" s="146" t="s">
        <v>314</v>
      </c>
      <c r="G796" s="145">
        <v>5</v>
      </c>
      <c r="H796" s="145" t="s">
        <v>304</v>
      </c>
      <c r="I796" s="149">
        <v>2991.2</v>
      </c>
      <c r="J796" s="149">
        <v>2708</v>
      </c>
      <c r="K796" s="149">
        <v>2708</v>
      </c>
      <c r="L796" s="165">
        <v>123</v>
      </c>
      <c r="M796" s="145" t="s">
        <v>262</v>
      </c>
      <c r="N796" s="145" t="s">
        <v>266</v>
      </c>
      <c r="O796" s="147" t="s">
        <v>1610</v>
      </c>
      <c r="P796" s="142">
        <v>4371255.17</v>
      </c>
      <c r="Q796" s="142">
        <v>0</v>
      </c>
      <c r="R796" s="142">
        <v>0</v>
      </c>
      <c r="S796" s="142">
        <f t="shared" si="298"/>
        <v>4371255.17</v>
      </c>
      <c r="T796" s="142">
        <f t="shared" si="296"/>
        <v>1461.3717471248997</v>
      </c>
      <c r="U796" s="142">
        <f>V796</f>
        <v>2036.9796175447982</v>
      </c>
      <c r="V796" s="213">
        <f t="shared" si="300"/>
        <v>2036.9796175447982</v>
      </c>
      <c r="W796" s="213">
        <f t="shared" si="301"/>
        <v>575.60787041989852</v>
      </c>
      <c r="X796" s="148" t="b">
        <f t="shared" si="302"/>
        <v>1</v>
      </c>
      <c r="Y796" s="211">
        <v>0</v>
      </c>
      <c r="Z796" s="211">
        <v>0</v>
      </c>
      <c r="AA796" s="211">
        <v>0</v>
      </c>
      <c r="AB796" s="211">
        <v>0</v>
      </c>
      <c r="AC796" s="211">
        <v>0</v>
      </c>
      <c r="AD796" s="211">
        <v>0</v>
      </c>
      <c r="AE796" s="211">
        <v>0</v>
      </c>
      <c r="AF796" s="214">
        <v>0</v>
      </c>
      <c r="AG796" s="211">
        <v>683.3</v>
      </c>
      <c r="AH796" s="214">
        <f t="shared" si="304"/>
        <v>2036.9796175447982</v>
      </c>
      <c r="AI796" s="211">
        <v>0</v>
      </c>
      <c r="AJ796" s="211">
        <v>0</v>
      </c>
      <c r="AK796" s="211">
        <v>0</v>
      </c>
      <c r="AL796" s="214">
        <v>0</v>
      </c>
      <c r="AM796" s="211">
        <v>0</v>
      </c>
      <c r="AN796" s="211">
        <v>0</v>
      </c>
      <c r="AO796" s="214">
        <v>0</v>
      </c>
      <c r="AP796" s="211">
        <v>0</v>
      </c>
      <c r="AQ796" s="211">
        <v>0</v>
      </c>
      <c r="AR796" s="211">
        <v>0</v>
      </c>
      <c r="AS796" s="211"/>
    </row>
    <row r="797" spans="1:45" s="148" customFormat="1" ht="36" customHeight="1" x14ac:dyDescent="0.25">
      <c r="A797" s="148">
        <v>1</v>
      </c>
      <c r="B797" s="143">
        <f>SUBTOTAL(103,$A$552:A797)</f>
        <v>241</v>
      </c>
      <c r="C797" s="144" t="s">
        <v>1579</v>
      </c>
      <c r="D797" s="145">
        <v>1955</v>
      </c>
      <c r="E797" s="145"/>
      <c r="F797" s="146" t="s">
        <v>1308</v>
      </c>
      <c r="G797" s="145">
        <v>2</v>
      </c>
      <c r="H797" s="145" t="s">
        <v>300</v>
      </c>
      <c r="I797" s="149">
        <v>370.1</v>
      </c>
      <c r="J797" s="149">
        <v>335.1</v>
      </c>
      <c r="K797" s="149">
        <v>335.1</v>
      </c>
      <c r="L797" s="165">
        <v>28</v>
      </c>
      <c r="M797" s="145" t="s">
        <v>262</v>
      </c>
      <c r="N797" s="145" t="s">
        <v>266</v>
      </c>
      <c r="O797" s="147" t="s">
        <v>677</v>
      </c>
      <c r="P797" s="142">
        <v>1599599.44</v>
      </c>
      <c r="Q797" s="142">
        <v>0</v>
      </c>
      <c r="R797" s="142">
        <v>0</v>
      </c>
      <c r="S797" s="142">
        <f t="shared" si="298"/>
        <v>1599599.44</v>
      </c>
      <c r="T797" s="142">
        <f t="shared" si="296"/>
        <v>4322.073601729262</v>
      </c>
      <c r="U797" s="142">
        <v>8100.9898924614972</v>
      </c>
      <c r="V797" s="213">
        <f t="shared" si="300"/>
        <v>8100.9898924614972</v>
      </c>
      <c r="W797" s="213">
        <f t="shared" si="301"/>
        <v>3778.9162907322352</v>
      </c>
      <c r="X797" s="148" t="b">
        <f t="shared" si="302"/>
        <v>1</v>
      </c>
      <c r="Y797" s="211">
        <v>0</v>
      </c>
      <c r="Z797" s="211">
        <v>0</v>
      </c>
      <c r="AA797" s="211">
        <v>0</v>
      </c>
      <c r="AB797" s="211">
        <v>0</v>
      </c>
      <c r="AC797" s="211">
        <v>0</v>
      </c>
      <c r="AD797" s="211">
        <v>0</v>
      </c>
      <c r="AE797" s="211">
        <v>0</v>
      </c>
      <c r="AF797" s="214">
        <v>0</v>
      </c>
      <c r="AG797" s="211">
        <v>336.23</v>
      </c>
      <c r="AH797" s="214">
        <f t="shared" si="304"/>
        <v>8100.9898924614972</v>
      </c>
      <c r="AI797" s="211">
        <v>0</v>
      </c>
      <c r="AJ797" s="211">
        <v>0</v>
      </c>
      <c r="AK797" s="211">
        <v>0</v>
      </c>
      <c r="AL797" s="214">
        <v>0</v>
      </c>
      <c r="AM797" s="211">
        <v>0</v>
      </c>
      <c r="AN797" s="211">
        <v>0</v>
      </c>
      <c r="AO797" s="214">
        <v>0</v>
      </c>
      <c r="AP797" s="211">
        <v>0</v>
      </c>
      <c r="AQ797" s="211">
        <v>0</v>
      </c>
      <c r="AR797" s="211">
        <v>0</v>
      </c>
      <c r="AS797" s="211"/>
    </row>
    <row r="798" spans="1:45" s="148" customFormat="1" ht="36" customHeight="1" x14ac:dyDescent="0.25">
      <c r="A798" s="148">
        <v>1</v>
      </c>
      <c r="B798" s="143">
        <f>SUBTOTAL(103,$A$552:A798)</f>
        <v>242</v>
      </c>
      <c r="C798" s="144" t="s">
        <v>1580</v>
      </c>
      <c r="D798" s="145">
        <v>1962</v>
      </c>
      <c r="E798" s="145"/>
      <c r="F798" s="146" t="s">
        <v>1308</v>
      </c>
      <c r="G798" s="145">
        <v>2</v>
      </c>
      <c r="H798" s="145" t="s">
        <v>304</v>
      </c>
      <c r="I798" s="149">
        <v>1305.4000000000001</v>
      </c>
      <c r="J798" s="149">
        <v>709.6</v>
      </c>
      <c r="K798" s="149">
        <v>709.6</v>
      </c>
      <c r="L798" s="165">
        <v>27</v>
      </c>
      <c r="M798" s="145" t="s">
        <v>262</v>
      </c>
      <c r="N798" s="145" t="s">
        <v>263</v>
      </c>
      <c r="O798" s="147" t="s">
        <v>265</v>
      </c>
      <c r="P798" s="142">
        <v>4130824.7</v>
      </c>
      <c r="Q798" s="142">
        <v>0</v>
      </c>
      <c r="R798" s="142">
        <v>0</v>
      </c>
      <c r="S798" s="142">
        <f t="shared" si="298"/>
        <v>4130824.7</v>
      </c>
      <c r="T798" s="142">
        <f t="shared" si="296"/>
        <v>3164.4129768653283</v>
      </c>
      <c r="U798" s="142">
        <f t="shared" ref="U798:U799" si="305">V798</f>
        <v>4692.2729560288035</v>
      </c>
      <c r="V798" s="213">
        <f t="shared" si="300"/>
        <v>4692.2729560288035</v>
      </c>
      <c r="W798" s="213">
        <f t="shared" si="301"/>
        <v>1527.8599791634751</v>
      </c>
      <c r="X798" s="148" t="b">
        <f t="shared" si="302"/>
        <v>1</v>
      </c>
      <c r="Y798" s="211">
        <v>0</v>
      </c>
      <c r="Z798" s="211">
        <v>0</v>
      </c>
      <c r="AA798" s="211">
        <v>0</v>
      </c>
      <c r="AB798" s="211">
        <v>0</v>
      </c>
      <c r="AC798" s="211">
        <v>0</v>
      </c>
      <c r="AD798" s="211">
        <v>0</v>
      </c>
      <c r="AE798" s="211">
        <v>0</v>
      </c>
      <c r="AF798" s="214">
        <v>0</v>
      </c>
      <c r="AG798" s="211">
        <v>686.92</v>
      </c>
      <c r="AH798" s="214">
        <f t="shared" si="304"/>
        <v>4692.2729560288035</v>
      </c>
      <c r="AI798" s="211">
        <v>0</v>
      </c>
      <c r="AJ798" s="211">
        <v>0</v>
      </c>
      <c r="AK798" s="211">
        <v>0</v>
      </c>
      <c r="AL798" s="214">
        <v>0</v>
      </c>
      <c r="AM798" s="211">
        <v>0</v>
      </c>
      <c r="AN798" s="211">
        <v>0</v>
      </c>
      <c r="AO798" s="214">
        <v>0</v>
      </c>
      <c r="AP798" s="211">
        <v>0</v>
      </c>
      <c r="AQ798" s="211">
        <v>0</v>
      </c>
      <c r="AR798" s="211">
        <v>0</v>
      </c>
      <c r="AS798" s="211"/>
    </row>
    <row r="799" spans="1:45" s="148" customFormat="1" ht="36" customHeight="1" x14ac:dyDescent="0.25">
      <c r="A799" s="148">
        <v>1</v>
      </c>
      <c r="B799" s="143">
        <f>SUBTOTAL(103,$A$552:A799)</f>
        <v>243</v>
      </c>
      <c r="C799" s="144" t="s">
        <v>1581</v>
      </c>
      <c r="D799" s="145">
        <v>1954</v>
      </c>
      <c r="E799" s="145"/>
      <c r="F799" s="146" t="s">
        <v>1308</v>
      </c>
      <c r="G799" s="145">
        <v>2</v>
      </c>
      <c r="H799" s="145" t="s">
        <v>299</v>
      </c>
      <c r="I799" s="149">
        <v>510.78</v>
      </c>
      <c r="J799" s="149">
        <v>472.98</v>
      </c>
      <c r="K799" s="149">
        <v>472.98</v>
      </c>
      <c r="L799" s="165">
        <v>19</v>
      </c>
      <c r="M799" s="145" t="s">
        <v>262</v>
      </c>
      <c r="N799" s="145" t="s">
        <v>266</v>
      </c>
      <c r="O799" s="147" t="s">
        <v>1282</v>
      </c>
      <c r="P799" s="142">
        <v>2555076.9</v>
      </c>
      <c r="Q799" s="142">
        <v>0</v>
      </c>
      <c r="R799" s="142">
        <v>0</v>
      </c>
      <c r="S799" s="142">
        <f t="shared" si="298"/>
        <v>2555076.9</v>
      </c>
      <c r="T799" s="142">
        <f t="shared" si="296"/>
        <v>5002.3041231058378</v>
      </c>
      <c r="U799" s="142">
        <f t="shared" si="305"/>
        <v>8095.1318532440591</v>
      </c>
      <c r="V799" s="213">
        <f t="shared" si="300"/>
        <v>8095.1318532440591</v>
      </c>
      <c r="W799" s="213">
        <f t="shared" si="301"/>
        <v>3092.8277301382213</v>
      </c>
      <c r="X799" s="148" t="b">
        <f t="shared" si="302"/>
        <v>1</v>
      </c>
      <c r="Y799" s="211">
        <v>0</v>
      </c>
      <c r="Z799" s="211">
        <v>0</v>
      </c>
      <c r="AA799" s="211">
        <v>0</v>
      </c>
      <c r="AB799" s="211">
        <v>0</v>
      </c>
      <c r="AC799" s="211">
        <v>0</v>
      </c>
      <c r="AD799" s="211">
        <v>0</v>
      </c>
      <c r="AE799" s="211">
        <v>0</v>
      </c>
      <c r="AF799" s="214">
        <v>0</v>
      </c>
      <c r="AG799" s="211">
        <v>463.7</v>
      </c>
      <c r="AH799" s="214">
        <f t="shared" si="304"/>
        <v>8095.1318532440591</v>
      </c>
      <c r="AI799" s="211">
        <v>0</v>
      </c>
      <c r="AJ799" s="211">
        <v>0</v>
      </c>
      <c r="AK799" s="211">
        <v>0</v>
      </c>
      <c r="AL799" s="214">
        <v>0</v>
      </c>
      <c r="AM799" s="211">
        <v>0</v>
      </c>
      <c r="AN799" s="211">
        <v>0</v>
      </c>
      <c r="AO799" s="214">
        <v>0</v>
      </c>
      <c r="AP799" s="211">
        <v>0</v>
      </c>
      <c r="AQ799" s="211">
        <v>0</v>
      </c>
      <c r="AR799" s="211">
        <v>0</v>
      </c>
      <c r="AS799" s="211"/>
    </row>
    <row r="800" spans="1:45" s="148" customFormat="1" ht="36" customHeight="1" x14ac:dyDescent="0.25">
      <c r="A800" s="148">
        <v>1</v>
      </c>
      <c r="B800" s="143">
        <f>SUBTOTAL(103,$A$552:A800)</f>
        <v>244</v>
      </c>
      <c r="C800" s="144" t="s">
        <v>597</v>
      </c>
      <c r="D800" s="145">
        <v>1967</v>
      </c>
      <c r="E800" s="145"/>
      <c r="F800" s="146" t="s">
        <v>264</v>
      </c>
      <c r="G800" s="145">
        <v>5</v>
      </c>
      <c r="H800" s="145" t="s">
        <v>304</v>
      </c>
      <c r="I800" s="142">
        <v>3578.24</v>
      </c>
      <c r="J800" s="142">
        <v>3300</v>
      </c>
      <c r="K800" s="142">
        <v>3012.01</v>
      </c>
      <c r="L800" s="165">
        <v>117</v>
      </c>
      <c r="M800" s="145" t="s">
        <v>262</v>
      </c>
      <c r="N800" s="145" t="s">
        <v>266</v>
      </c>
      <c r="O800" s="147" t="s">
        <v>677</v>
      </c>
      <c r="P800" s="142">
        <v>5701591.5199999996</v>
      </c>
      <c r="Q800" s="142">
        <v>0</v>
      </c>
      <c r="R800" s="142">
        <v>0</v>
      </c>
      <c r="S800" s="142">
        <f t="shared" si="298"/>
        <v>5701591.5199999996</v>
      </c>
      <c r="T800" s="142">
        <f t="shared" si="296"/>
        <v>1593.4066803791809</v>
      </c>
      <c r="U800" s="142">
        <v>1863.2628283178324</v>
      </c>
      <c r="V800" s="213">
        <f t="shared" si="300"/>
        <v>1863.2628283178324</v>
      </c>
      <c r="W800" s="213">
        <f t="shared" si="301"/>
        <v>269.85614793865147</v>
      </c>
      <c r="X800" s="148" t="b">
        <f t="shared" si="302"/>
        <v>1</v>
      </c>
      <c r="Y800" s="211">
        <v>0</v>
      </c>
      <c r="Z800" s="211">
        <v>0</v>
      </c>
      <c r="AA800" s="211">
        <v>0</v>
      </c>
      <c r="AB800" s="211">
        <v>0</v>
      </c>
      <c r="AC800" s="211">
        <v>0</v>
      </c>
      <c r="AD800" s="211">
        <v>0</v>
      </c>
      <c r="AE800" s="211">
        <v>0</v>
      </c>
      <c r="AF800" s="214">
        <v>0</v>
      </c>
      <c r="AG800" s="211">
        <v>0</v>
      </c>
      <c r="AH800" s="211">
        <v>0</v>
      </c>
      <c r="AI800" s="211">
        <v>0</v>
      </c>
      <c r="AJ800" s="211">
        <v>0</v>
      </c>
      <c r="AK800" s="211">
        <v>0</v>
      </c>
      <c r="AL800" s="214">
        <v>0</v>
      </c>
      <c r="AM800" s="211">
        <v>0</v>
      </c>
      <c r="AN800" s="211">
        <v>0</v>
      </c>
      <c r="AO800" s="214">
        <v>1863.2628283178324</v>
      </c>
      <c r="AP800" s="211">
        <v>0</v>
      </c>
      <c r="AQ800" s="211">
        <v>0</v>
      </c>
      <c r="AR800" s="211">
        <v>0</v>
      </c>
      <c r="AS800" s="211"/>
    </row>
    <row r="801" spans="1:45" s="148" customFormat="1" ht="36" customHeight="1" x14ac:dyDescent="0.25">
      <c r="A801" s="148">
        <v>1</v>
      </c>
      <c r="B801" s="143">
        <f>SUBTOTAL(103,$A$552:A801)</f>
        <v>245</v>
      </c>
      <c r="C801" s="144" t="s">
        <v>1517</v>
      </c>
      <c r="D801" s="145">
        <v>1965</v>
      </c>
      <c r="E801" s="145"/>
      <c r="F801" s="146" t="s">
        <v>1536</v>
      </c>
      <c r="G801" s="145">
        <v>5</v>
      </c>
      <c r="H801" s="145" t="s">
        <v>308</v>
      </c>
      <c r="I801" s="149">
        <v>4032.79</v>
      </c>
      <c r="J801" s="149">
        <v>2461.4</v>
      </c>
      <c r="K801" s="149">
        <v>2461.4</v>
      </c>
      <c r="L801" s="165">
        <v>120</v>
      </c>
      <c r="M801" s="145" t="s">
        <v>262</v>
      </c>
      <c r="N801" s="145" t="s">
        <v>266</v>
      </c>
      <c r="O801" s="147" t="s">
        <v>679</v>
      </c>
      <c r="P801" s="142">
        <v>3900454.54</v>
      </c>
      <c r="Q801" s="142">
        <v>0</v>
      </c>
      <c r="R801" s="142">
        <v>0</v>
      </c>
      <c r="S801" s="142">
        <f t="shared" si="298"/>
        <v>3900454.54</v>
      </c>
      <c r="T801" s="142">
        <f t="shared" si="296"/>
        <v>967.18513485700964</v>
      </c>
      <c r="U801" s="142">
        <v>1833.6936145943628</v>
      </c>
      <c r="V801" s="213">
        <f t="shared" si="300"/>
        <v>1833.6936145943628</v>
      </c>
      <c r="W801" s="213">
        <f t="shared" si="301"/>
        <v>866.50847973735313</v>
      </c>
      <c r="X801" s="148" t="b">
        <f t="shared" si="302"/>
        <v>1</v>
      </c>
      <c r="Y801" s="211">
        <v>0</v>
      </c>
      <c r="Z801" s="211">
        <v>0</v>
      </c>
      <c r="AA801" s="211">
        <v>0</v>
      </c>
      <c r="AB801" s="211">
        <v>0</v>
      </c>
      <c r="AC801" s="211">
        <v>0</v>
      </c>
      <c r="AD801" s="211">
        <v>0</v>
      </c>
      <c r="AE801" s="211">
        <v>0</v>
      </c>
      <c r="AF801" s="214">
        <v>0</v>
      </c>
      <c r="AG801" s="211">
        <v>829.3</v>
      </c>
      <c r="AH801" s="214">
        <f>8917.04*AG801/I801</f>
        <v>1833.6936145943628</v>
      </c>
      <c r="AI801" s="211">
        <v>0</v>
      </c>
      <c r="AJ801" s="211">
        <v>0</v>
      </c>
      <c r="AK801" s="211">
        <v>0</v>
      </c>
      <c r="AL801" s="214">
        <v>0</v>
      </c>
      <c r="AM801" s="211">
        <v>0</v>
      </c>
      <c r="AN801" s="211">
        <v>0</v>
      </c>
      <c r="AO801" s="214">
        <v>0</v>
      </c>
      <c r="AP801" s="211">
        <v>0</v>
      </c>
      <c r="AQ801" s="211">
        <v>0</v>
      </c>
      <c r="AR801" s="211">
        <v>0</v>
      </c>
      <c r="AS801" s="211"/>
    </row>
    <row r="802" spans="1:45" s="148" customFormat="1" ht="36" customHeight="1" x14ac:dyDescent="0.25">
      <c r="A802" s="148">
        <v>1</v>
      </c>
      <c r="B802" s="143">
        <f>SUBTOTAL(103,$A$552:A802)</f>
        <v>246</v>
      </c>
      <c r="C802" s="144" t="s">
        <v>1878</v>
      </c>
      <c r="D802" s="145">
        <v>1957</v>
      </c>
      <c r="E802" s="145"/>
      <c r="F802" s="146" t="s">
        <v>1536</v>
      </c>
      <c r="G802" s="145" t="s">
        <v>299</v>
      </c>
      <c r="H802" s="145" t="s">
        <v>299</v>
      </c>
      <c r="I802" s="142">
        <v>832.6</v>
      </c>
      <c r="J802" s="142">
        <v>448</v>
      </c>
      <c r="K802" s="142">
        <v>448</v>
      </c>
      <c r="L802" s="165">
        <v>22</v>
      </c>
      <c r="M802" s="145" t="s">
        <v>262</v>
      </c>
      <c r="N802" s="145" t="s">
        <v>266</v>
      </c>
      <c r="O802" s="147" t="s">
        <v>677</v>
      </c>
      <c r="P802" s="142">
        <v>77282.759999999995</v>
      </c>
      <c r="Q802" s="142">
        <v>0</v>
      </c>
      <c r="R802" s="142">
        <v>0</v>
      </c>
      <c r="S802" s="142">
        <f t="shared" si="298"/>
        <v>77282.759999999995</v>
      </c>
      <c r="T802" s="142">
        <f t="shared" si="296"/>
        <v>92.820994475138107</v>
      </c>
      <c r="U802" s="221">
        <f>T802</f>
        <v>92.820994475138107</v>
      </c>
      <c r="V802" s="213">
        <f>T802</f>
        <v>92.820994475138107</v>
      </c>
      <c r="W802" s="213">
        <f t="shared" si="301"/>
        <v>0</v>
      </c>
      <c r="X802" s="148" t="b">
        <f t="shared" si="302"/>
        <v>1</v>
      </c>
      <c r="Y802" s="211">
        <v>0</v>
      </c>
      <c r="Z802" s="211">
        <v>0</v>
      </c>
      <c r="AA802" s="211">
        <v>0</v>
      </c>
      <c r="AB802" s="211">
        <v>0</v>
      </c>
      <c r="AC802" s="211">
        <v>0</v>
      </c>
      <c r="AD802" s="211">
        <v>0</v>
      </c>
      <c r="AE802" s="211">
        <v>0</v>
      </c>
      <c r="AF802" s="214">
        <v>0</v>
      </c>
      <c r="AG802" s="211">
        <v>0</v>
      </c>
      <c r="AH802" s="211">
        <v>0</v>
      </c>
      <c r="AI802" s="211">
        <v>0</v>
      </c>
      <c r="AJ802" s="211">
        <v>0</v>
      </c>
      <c r="AK802" s="211">
        <v>0</v>
      </c>
      <c r="AL802" s="214">
        <v>0</v>
      </c>
      <c r="AM802" s="211">
        <v>0</v>
      </c>
      <c r="AN802" s="211">
        <v>0</v>
      </c>
      <c r="AO802" s="214">
        <v>0</v>
      </c>
      <c r="AP802" s="211">
        <v>0</v>
      </c>
      <c r="AQ802" s="211">
        <v>0</v>
      </c>
      <c r="AR802" s="211">
        <v>0</v>
      </c>
      <c r="AS802" s="211"/>
    </row>
    <row r="803" spans="1:45" s="148" customFormat="1" ht="36" customHeight="1" x14ac:dyDescent="0.25">
      <c r="A803" s="148">
        <v>1</v>
      </c>
      <c r="B803" s="143">
        <f>SUBTOTAL(103,$A$552:A803)</f>
        <v>247</v>
      </c>
      <c r="C803" s="144" t="s">
        <v>2244</v>
      </c>
      <c r="D803" s="145">
        <v>1959</v>
      </c>
      <c r="E803" s="145"/>
      <c r="F803" s="146" t="s">
        <v>1536</v>
      </c>
      <c r="G803" s="145" t="s">
        <v>299</v>
      </c>
      <c r="H803" s="145" t="s">
        <v>299</v>
      </c>
      <c r="I803" s="142">
        <v>575.79999999999995</v>
      </c>
      <c r="J803" s="142">
        <v>533.29999999999995</v>
      </c>
      <c r="K803" s="142">
        <v>533.29999999999995</v>
      </c>
      <c r="L803" s="165">
        <v>42</v>
      </c>
      <c r="M803" s="145" t="s">
        <v>262</v>
      </c>
      <c r="N803" s="145" t="s">
        <v>266</v>
      </c>
      <c r="O803" s="147" t="s">
        <v>680</v>
      </c>
      <c r="P803" s="142">
        <v>5042316.62</v>
      </c>
      <c r="Q803" s="142">
        <v>0</v>
      </c>
      <c r="R803" s="142">
        <v>0</v>
      </c>
      <c r="S803" s="142">
        <f t="shared" si="298"/>
        <v>5042316.62</v>
      </c>
      <c r="T803" s="142">
        <f t="shared" si="296"/>
        <v>8757.0625564432103</v>
      </c>
      <c r="U803" s="142">
        <v>8982.0826675929147</v>
      </c>
      <c r="V803" s="213">
        <f t="shared" si="300"/>
        <v>8982.0826675929147</v>
      </c>
      <c r="W803" s="213">
        <f t="shared" si="301"/>
        <v>225.02011114970446</v>
      </c>
      <c r="X803" s="148" t="b">
        <f t="shared" si="302"/>
        <v>1</v>
      </c>
      <c r="Y803" s="211">
        <v>0</v>
      </c>
      <c r="Z803" s="211">
        <v>0</v>
      </c>
      <c r="AA803" s="211">
        <v>0</v>
      </c>
      <c r="AB803" s="211">
        <v>0</v>
      </c>
      <c r="AC803" s="211">
        <v>0</v>
      </c>
      <c r="AD803" s="211">
        <v>0</v>
      </c>
      <c r="AE803" s="211">
        <v>0</v>
      </c>
      <c r="AF803" s="214">
        <v>0</v>
      </c>
      <c r="AG803" s="211">
        <v>580</v>
      </c>
      <c r="AH803" s="214">
        <f>8917.04*AG803/I803</f>
        <v>8982.0826675929147</v>
      </c>
      <c r="AI803" s="211">
        <v>0</v>
      </c>
      <c r="AJ803" s="211">
        <v>0</v>
      </c>
      <c r="AK803" s="211">
        <v>0</v>
      </c>
      <c r="AL803" s="214">
        <v>0</v>
      </c>
      <c r="AM803" s="211">
        <v>0</v>
      </c>
      <c r="AN803" s="211">
        <v>0</v>
      </c>
      <c r="AO803" s="214">
        <v>0</v>
      </c>
      <c r="AP803" s="211">
        <v>0</v>
      </c>
      <c r="AQ803" s="211">
        <v>0</v>
      </c>
      <c r="AR803" s="211">
        <v>0</v>
      </c>
      <c r="AS803" s="211"/>
    </row>
    <row r="804" spans="1:45" s="148" customFormat="1" ht="36" customHeight="1" x14ac:dyDescent="0.25">
      <c r="B804" s="144" t="s">
        <v>788</v>
      </c>
      <c r="C804" s="144"/>
      <c r="D804" s="145" t="s">
        <v>862</v>
      </c>
      <c r="E804" s="145" t="s">
        <v>862</v>
      </c>
      <c r="F804" s="145" t="s">
        <v>862</v>
      </c>
      <c r="G804" s="145" t="s">
        <v>862</v>
      </c>
      <c r="H804" s="145" t="s">
        <v>862</v>
      </c>
      <c r="I804" s="149">
        <f>SUM(I805:I810)</f>
        <v>29738.300000000003</v>
      </c>
      <c r="J804" s="149">
        <f>SUM(J805:J810)</f>
        <v>16778.8</v>
      </c>
      <c r="K804" s="149">
        <f>SUM(K805:K810)</f>
        <v>16611.599999999999</v>
      </c>
      <c r="L804" s="210">
        <f>SUM(L805:L810)</f>
        <v>765</v>
      </c>
      <c r="M804" s="145" t="s">
        <v>862</v>
      </c>
      <c r="N804" s="145" t="s">
        <v>862</v>
      </c>
      <c r="O804" s="147" t="s">
        <v>862</v>
      </c>
      <c r="P804" s="149">
        <v>8254599</v>
      </c>
      <c r="Q804" s="149">
        <f>SUM(Q805:Q810)</f>
        <v>0</v>
      </c>
      <c r="R804" s="149">
        <f>SUM(R805:R810)</f>
        <v>0</v>
      </c>
      <c r="S804" s="149">
        <f>SUM(S805:S810)</f>
        <v>8254599</v>
      </c>
      <c r="T804" s="142">
        <f t="shared" si="296"/>
        <v>277.57467642736805</v>
      </c>
      <c r="U804" s="142">
        <f>MAX(U805:U810)</f>
        <v>3820.48</v>
      </c>
      <c r="W804" s="220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</row>
    <row r="805" spans="1:45" s="148" customFormat="1" ht="36" customHeight="1" x14ac:dyDescent="0.25">
      <c r="A805" s="148">
        <v>1</v>
      </c>
      <c r="B805" s="143">
        <f>SUBTOTAL(103,$A$552:A805)</f>
        <v>248</v>
      </c>
      <c r="C805" s="144" t="s">
        <v>3026</v>
      </c>
      <c r="D805" s="145">
        <v>1986</v>
      </c>
      <c r="E805" s="145"/>
      <c r="F805" s="146" t="s">
        <v>307</v>
      </c>
      <c r="G805" s="145">
        <v>5</v>
      </c>
      <c r="H805" s="145" t="s">
        <v>366</v>
      </c>
      <c r="I805" s="149">
        <v>7160.5</v>
      </c>
      <c r="J805" s="149">
        <v>3872.4</v>
      </c>
      <c r="K805" s="149">
        <v>3872.4</v>
      </c>
      <c r="L805" s="165">
        <v>185</v>
      </c>
      <c r="M805" s="145" t="s">
        <v>262</v>
      </c>
      <c r="N805" s="145" t="s">
        <v>266</v>
      </c>
      <c r="O805" s="147" t="s">
        <v>682</v>
      </c>
      <c r="P805" s="142">
        <v>3942198.5700000003</v>
      </c>
      <c r="Q805" s="142">
        <v>0</v>
      </c>
      <c r="R805" s="142">
        <v>0</v>
      </c>
      <c r="S805" s="142">
        <f t="shared" ref="S805:S810" si="306">P805-Q805-R805</f>
        <v>3942198.5700000003</v>
      </c>
      <c r="T805" s="142">
        <f t="shared" si="296"/>
        <v>550.54794637246005</v>
      </c>
      <c r="U805" s="142">
        <f>V805</f>
        <v>1275.0725865512186</v>
      </c>
      <c r="V805" s="213">
        <f t="shared" ref="V805:V810" si="307">Y805+Z805+AA805+AB805+AC805+AF805+AH805+AJ805+AL805+AN805+AO805+AP805+AQ805+AR805</f>
        <v>1275.0725865512186</v>
      </c>
      <c r="W805" s="213">
        <f t="shared" ref="W805:W810" si="308">V805-T805</f>
        <v>724.52464017875855</v>
      </c>
      <c r="X805" s="148" t="b">
        <f t="shared" ref="X805:X810" si="309">V805=U805</f>
        <v>1</v>
      </c>
      <c r="Y805" s="211">
        <v>0</v>
      </c>
      <c r="Z805" s="211">
        <v>0</v>
      </c>
      <c r="AA805" s="211">
        <v>0</v>
      </c>
      <c r="AB805" s="211">
        <v>0</v>
      </c>
      <c r="AC805" s="211">
        <v>0</v>
      </c>
      <c r="AD805" s="211">
        <v>0</v>
      </c>
      <c r="AE805" s="211">
        <v>0</v>
      </c>
      <c r="AF805" s="214">
        <v>0</v>
      </c>
      <c r="AG805" s="211">
        <v>1023.9</v>
      </c>
      <c r="AH805" s="214">
        <f>8917.04*AG805/I805</f>
        <v>1275.0725865512186</v>
      </c>
      <c r="AI805" s="211">
        <v>0</v>
      </c>
      <c r="AJ805" s="211">
        <v>0</v>
      </c>
      <c r="AK805" s="211">
        <v>0</v>
      </c>
      <c r="AL805" s="214">
        <v>0</v>
      </c>
      <c r="AM805" s="211">
        <v>0</v>
      </c>
      <c r="AN805" s="211">
        <v>0</v>
      </c>
      <c r="AO805" s="214">
        <v>0</v>
      </c>
      <c r="AP805" s="211">
        <v>0</v>
      </c>
      <c r="AQ805" s="211">
        <v>0</v>
      </c>
      <c r="AR805" s="211">
        <v>0</v>
      </c>
      <c r="AS805" s="211"/>
    </row>
    <row r="806" spans="1:45" s="148" customFormat="1" ht="36" customHeight="1" x14ac:dyDescent="0.25">
      <c r="A806" s="148">
        <v>1</v>
      </c>
      <c r="B806" s="143">
        <f>SUBTOTAL(103,$A$552:A806)</f>
        <v>249</v>
      </c>
      <c r="C806" s="144" t="s">
        <v>3017</v>
      </c>
      <c r="D806" s="145">
        <v>2002</v>
      </c>
      <c r="E806" s="145"/>
      <c r="F806" s="146" t="s">
        <v>264</v>
      </c>
      <c r="G806" s="145">
        <v>5</v>
      </c>
      <c r="H806" s="145" t="s">
        <v>308</v>
      </c>
      <c r="I806" s="149">
        <v>5019</v>
      </c>
      <c r="J806" s="149">
        <v>2368</v>
      </c>
      <c r="K806" s="149">
        <v>2368</v>
      </c>
      <c r="L806" s="165">
        <v>93</v>
      </c>
      <c r="M806" s="145" t="s">
        <v>262</v>
      </c>
      <c r="N806" s="145" t="s">
        <v>266</v>
      </c>
      <c r="O806" s="147" t="s">
        <v>682</v>
      </c>
      <c r="P806" s="142">
        <v>105626.75</v>
      </c>
      <c r="Q806" s="142">
        <v>0</v>
      </c>
      <c r="R806" s="142">
        <v>0</v>
      </c>
      <c r="S806" s="142">
        <f t="shared" si="306"/>
        <v>105626.75</v>
      </c>
      <c r="T806" s="142">
        <f t="shared" si="296"/>
        <v>21.045377565252043</v>
      </c>
      <c r="U806" s="221">
        <f>T806</f>
        <v>21.045377565252043</v>
      </c>
      <c r="V806" s="213">
        <f>T806</f>
        <v>21.045377565252043</v>
      </c>
      <c r="W806" s="213">
        <f t="shared" si="308"/>
        <v>0</v>
      </c>
      <c r="X806" s="148" t="b">
        <f t="shared" si="309"/>
        <v>1</v>
      </c>
      <c r="Y806" s="211">
        <v>0</v>
      </c>
      <c r="Z806" s="211">
        <v>0</v>
      </c>
      <c r="AA806" s="211">
        <v>0</v>
      </c>
      <c r="AB806" s="211">
        <v>0</v>
      </c>
      <c r="AC806" s="211">
        <v>0</v>
      </c>
      <c r="AD806" s="211">
        <v>0</v>
      </c>
      <c r="AE806" s="211">
        <v>0</v>
      </c>
      <c r="AF806" s="214">
        <v>0</v>
      </c>
      <c r="AG806" s="211">
        <v>0</v>
      </c>
      <c r="AH806" s="211">
        <v>0</v>
      </c>
      <c r="AI806" s="211">
        <v>0</v>
      </c>
      <c r="AJ806" s="211">
        <v>0</v>
      </c>
      <c r="AK806" s="211">
        <v>0</v>
      </c>
      <c r="AL806" s="214">
        <v>0</v>
      </c>
      <c r="AM806" s="211">
        <v>0</v>
      </c>
      <c r="AN806" s="211">
        <v>0</v>
      </c>
      <c r="AO806" s="214">
        <v>0</v>
      </c>
      <c r="AP806" s="211">
        <v>0</v>
      </c>
      <c r="AQ806" s="211">
        <v>0</v>
      </c>
      <c r="AR806" s="211">
        <v>0</v>
      </c>
      <c r="AS806" s="211"/>
    </row>
    <row r="807" spans="1:45" s="148" customFormat="1" ht="36" customHeight="1" x14ac:dyDescent="0.25">
      <c r="A807" s="148">
        <v>1</v>
      </c>
      <c r="B807" s="143">
        <f>SUBTOTAL(103,$A$552:A807)</f>
        <v>250</v>
      </c>
      <c r="C807" s="144" t="s">
        <v>3027</v>
      </c>
      <c r="D807" s="145">
        <v>1989</v>
      </c>
      <c r="E807" s="145">
        <v>2015</v>
      </c>
      <c r="F807" s="146" t="s">
        <v>264</v>
      </c>
      <c r="G807" s="145">
        <v>9</v>
      </c>
      <c r="H807" s="145" t="s">
        <v>299</v>
      </c>
      <c r="I807" s="142">
        <v>6378.7</v>
      </c>
      <c r="J807" s="142">
        <v>3794.9</v>
      </c>
      <c r="K807" s="142">
        <v>3627.7</v>
      </c>
      <c r="L807" s="165">
        <v>187</v>
      </c>
      <c r="M807" s="145" t="s">
        <v>262</v>
      </c>
      <c r="N807" s="145" t="s">
        <v>266</v>
      </c>
      <c r="O807" s="147" t="s">
        <v>682</v>
      </c>
      <c r="P807" s="142">
        <v>1081603.1399999999</v>
      </c>
      <c r="Q807" s="142">
        <v>0</v>
      </c>
      <c r="R807" s="142">
        <v>0</v>
      </c>
      <c r="S807" s="142">
        <f t="shared" si="306"/>
        <v>1081603.1399999999</v>
      </c>
      <c r="T807" s="142">
        <f t="shared" si="296"/>
        <v>169.56482355338861</v>
      </c>
      <c r="U807" s="142">
        <f>V807</f>
        <v>3820.48</v>
      </c>
      <c r="V807" s="213">
        <f t="shared" si="307"/>
        <v>3820.48</v>
      </c>
      <c r="W807" s="213">
        <f t="shared" si="308"/>
        <v>3650.9151764466114</v>
      </c>
      <c r="X807" s="148" t="b">
        <f t="shared" si="309"/>
        <v>1</v>
      </c>
      <c r="Y807" s="211">
        <v>113.09</v>
      </c>
      <c r="Z807" s="211">
        <v>262.75</v>
      </c>
      <c r="AA807" s="211">
        <v>3259.66</v>
      </c>
      <c r="AB807" s="211">
        <v>184.98</v>
      </c>
      <c r="AC807" s="211">
        <v>0</v>
      </c>
      <c r="AD807" s="211">
        <v>0</v>
      </c>
      <c r="AE807" s="211">
        <v>0</v>
      </c>
      <c r="AF807" s="214">
        <v>0</v>
      </c>
      <c r="AG807" s="211">
        <v>0</v>
      </c>
      <c r="AH807" s="211">
        <v>0</v>
      </c>
      <c r="AI807" s="211">
        <v>0</v>
      </c>
      <c r="AJ807" s="211">
        <v>0</v>
      </c>
      <c r="AK807" s="211">
        <v>0</v>
      </c>
      <c r="AL807" s="214">
        <v>0</v>
      </c>
      <c r="AM807" s="211">
        <v>0</v>
      </c>
      <c r="AN807" s="211">
        <v>0</v>
      </c>
      <c r="AO807" s="214">
        <v>0</v>
      </c>
      <c r="AP807" s="211">
        <v>0</v>
      </c>
      <c r="AQ807" s="211">
        <v>0</v>
      </c>
      <c r="AR807" s="211">
        <v>0</v>
      </c>
      <c r="AS807" s="211"/>
    </row>
    <row r="808" spans="1:45" s="148" customFormat="1" ht="36" customHeight="1" x14ac:dyDescent="0.25">
      <c r="A808" s="148">
        <v>1</v>
      </c>
      <c r="B808" s="143">
        <f>SUBTOTAL(103,$A$552:A808)</f>
        <v>251</v>
      </c>
      <c r="C808" s="144" t="s">
        <v>3018</v>
      </c>
      <c r="D808" s="145">
        <v>1964</v>
      </c>
      <c r="E808" s="145"/>
      <c r="F808" s="146" t="s">
        <v>264</v>
      </c>
      <c r="G808" s="145">
        <v>2</v>
      </c>
      <c r="H808" s="145" t="s">
        <v>299</v>
      </c>
      <c r="I808" s="149">
        <v>680.2</v>
      </c>
      <c r="J808" s="149">
        <v>356</v>
      </c>
      <c r="K808" s="149">
        <v>356</v>
      </c>
      <c r="L808" s="165">
        <v>22</v>
      </c>
      <c r="M808" s="145" t="s">
        <v>262</v>
      </c>
      <c r="N808" s="145" t="s">
        <v>266</v>
      </c>
      <c r="O808" s="147" t="s">
        <v>682</v>
      </c>
      <c r="P808" s="142">
        <v>84899.97</v>
      </c>
      <c r="Q808" s="142">
        <v>0</v>
      </c>
      <c r="R808" s="142">
        <v>0</v>
      </c>
      <c r="S808" s="142">
        <f t="shared" si="306"/>
        <v>84899.97</v>
      </c>
      <c r="T808" s="142">
        <f t="shared" si="296"/>
        <v>124.81618641576006</v>
      </c>
      <c r="U808" s="221">
        <f>T808</f>
        <v>124.81618641576006</v>
      </c>
      <c r="V808" s="213">
        <f t="shared" ref="V808:V809" si="310">T808</f>
        <v>124.81618641576006</v>
      </c>
      <c r="W808" s="213">
        <f t="shared" si="308"/>
        <v>0</v>
      </c>
      <c r="X808" s="148" t="b">
        <f t="shared" si="309"/>
        <v>1</v>
      </c>
      <c r="Y808" s="211">
        <v>0</v>
      </c>
      <c r="Z808" s="211">
        <v>0</v>
      </c>
      <c r="AA808" s="211">
        <v>0</v>
      </c>
      <c r="AB808" s="211">
        <v>0</v>
      </c>
      <c r="AC808" s="211">
        <v>0</v>
      </c>
      <c r="AD808" s="211">
        <v>0</v>
      </c>
      <c r="AE808" s="211">
        <v>0</v>
      </c>
      <c r="AF808" s="214">
        <v>0</v>
      </c>
      <c r="AG808" s="211">
        <v>0</v>
      </c>
      <c r="AH808" s="211">
        <v>0</v>
      </c>
      <c r="AI808" s="211">
        <v>0</v>
      </c>
      <c r="AJ808" s="211">
        <v>0</v>
      </c>
      <c r="AK808" s="211">
        <v>0</v>
      </c>
      <c r="AL808" s="214">
        <v>0</v>
      </c>
      <c r="AM808" s="211">
        <v>0</v>
      </c>
      <c r="AN808" s="211">
        <v>0</v>
      </c>
      <c r="AO808" s="214">
        <v>0</v>
      </c>
      <c r="AP808" s="211">
        <v>0</v>
      </c>
      <c r="AQ808" s="211">
        <v>0</v>
      </c>
      <c r="AR808" s="211">
        <v>0</v>
      </c>
      <c r="AS808" s="211"/>
    </row>
    <row r="809" spans="1:45" s="148" customFormat="1" ht="36" customHeight="1" x14ac:dyDescent="0.25">
      <c r="A809" s="148">
        <v>1</v>
      </c>
      <c r="B809" s="143">
        <f>SUBTOTAL(103,$A$552:A809)</f>
        <v>252</v>
      </c>
      <c r="C809" s="144" t="s">
        <v>3019</v>
      </c>
      <c r="D809" s="145">
        <v>1983</v>
      </c>
      <c r="E809" s="145"/>
      <c r="F809" s="146" t="s">
        <v>264</v>
      </c>
      <c r="G809" s="145">
        <v>5</v>
      </c>
      <c r="H809" s="145" t="s">
        <v>304</v>
      </c>
      <c r="I809" s="142">
        <v>4169.3</v>
      </c>
      <c r="J809" s="142">
        <v>2760.1</v>
      </c>
      <c r="K809" s="142">
        <v>2760.1</v>
      </c>
      <c r="L809" s="165">
        <v>121</v>
      </c>
      <c r="M809" s="145" t="s">
        <v>262</v>
      </c>
      <c r="N809" s="145" t="s">
        <v>266</v>
      </c>
      <c r="O809" s="147" t="s">
        <v>1323</v>
      </c>
      <c r="P809" s="142">
        <v>108323.22</v>
      </c>
      <c r="Q809" s="142">
        <v>0</v>
      </c>
      <c r="R809" s="142">
        <v>0</v>
      </c>
      <c r="S809" s="142">
        <f t="shared" si="306"/>
        <v>108323.22</v>
      </c>
      <c r="T809" s="142">
        <f t="shared" si="296"/>
        <v>25.981152711486338</v>
      </c>
      <c r="U809" s="221">
        <f>T809</f>
        <v>25.981152711486338</v>
      </c>
      <c r="V809" s="213">
        <f t="shared" si="310"/>
        <v>25.981152711486338</v>
      </c>
      <c r="W809" s="213">
        <f t="shared" si="308"/>
        <v>0</v>
      </c>
      <c r="X809" s="148" t="b">
        <f t="shared" si="309"/>
        <v>1</v>
      </c>
      <c r="Y809" s="211">
        <v>0</v>
      </c>
      <c r="Z809" s="211">
        <v>0</v>
      </c>
      <c r="AA809" s="211">
        <v>0</v>
      </c>
      <c r="AB809" s="211">
        <v>0</v>
      </c>
      <c r="AC809" s="211">
        <v>0</v>
      </c>
      <c r="AD809" s="211">
        <v>0</v>
      </c>
      <c r="AE809" s="211">
        <v>0</v>
      </c>
      <c r="AF809" s="214">
        <v>0</v>
      </c>
      <c r="AG809" s="211">
        <v>0</v>
      </c>
      <c r="AH809" s="211">
        <v>0</v>
      </c>
      <c r="AI809" s="211">
        <v>0</v>
      </c>
      <c r="AJ809" s="211">
        <v>0</v>
      </c>
      <c r="AK809" s="211">
        <v>0</v>
      </c>
      <c r="AL809" s="214">
        <v>0</v>
      </c>
      <c r="AM809" s="211">
        <v>0</v>
      </c>
      <c r="AN809" s="211">
        <v>0</v>
      </c>
      <c r="AO809" s="214">
        <v>0</v>
      </c>
      <c r="AP809" s="211">
        <v>0</v>
      </c>
      <c r="AQ809" s="211">
        <v>0</v>
      </c>
      <c r="AR809" s="211">
        <v>0</v>
      </c>
      <c r="AS809" s="211"/>
    </row>
    <row r="810" spans="1:45" s="148" customFormat="1" ht="36" customHeight="1" x14ac:dyDescent="0.25">
      <c r="A810" s="148">
        <v>1</v>
      </c>
      <c r="B810" s="143">
        <f>SUBTOTAL(103,$A$552:A810)</f>
        <v>253</v>
      </c>
      <c r="C810" s="144" t="s">
        <v>3028</v>
      </c>
      <c r="D810" s="145">
        <v>2001</v>
      </c>
      <c r="E810" s="145"/>
      <c r="F810" s="146" t="s">
        <v>264</v>
      </c>
      <c r="G810" s="145">
        <v>5</v>
      </c>
      <c r="H810" s="145" t="s">
        <v>347</v>
      </c>
      <c r="I810" s="149">
        <v>6330.6</v>
      </c>
      <c r="J810" s="149">
        <v>3627.4</v>
      </c>
      <c r="K810" s="149">
        <v>3627.4</v>
      </c>
      <c r="L810" s="165">
        <v>157</v>
      </c>
      <c r="M810" s="145" t="s">
        <v>262</v>
      </c>
      <c r="N810" s="145" t="s">
        <v>266</v>
      </c>
      <c r="O810" s="147" t="s">
        <v>682</v>
      </c>
      <c r="P810" s="142">
        <v>2931947.35</v>
      </c>
      <c r="Q810" s="142">
        <v>0</v>
      </c>
      <c r="R810" s="142">
        <v>0</v>
      </c>
      <c r="S810" s="142">
        <f t="shared" si="306"/>
        <v>2931947.35</v>
      </c>
      <c r="T810" s="142">
        <f t="shared" si="296"/>
        <v>463.13893627776196</v>
      </c>
      <c r="U810" s="142">
        <v>1564.9119261997284</v>
      </c>
      <c r="V810" s="213">
        <f t="shared" si="307"/>
        <v>1564.9119261997284</v>
      </c>
      <c r="W810" s="213">
        <f t="shared" si="308"/>
        <v>1101.7729899219664</v>
      </c>
      <c r="X810" s="148" t="b">
        <f t="shared" si="309"/>
        <v>1</v>
      </c>
      <c r="Y810" s="211">
        <v>0</v>
      </c>
      <c r="Z810" s="211">
        <v>0</v>
      </c>
      <c r="AA810" s="211">
        <v>0</v>
      </c>
      <c r="AB810" s="211">
        <v>0</v>
      </c>
      <c r="AC810" s="211">
        <v>0</v>
      </c>
      <c r="AD810" s="211">
        <v>0</v>
      </c>
      <c r="AE810" s="211">
        <v>0</v>
      </c>
      <c r="AF810" s="214">
        <v>0</v>
      </c>
      <c r="AG810" s="211">
        <v>1111</v>
      </c>
      <c r="AH810" s="214">
        <f>8917.04*AG810/I810</f>
        <v>1564.9119261997284</v>
      </c>
      <c r="AI810" s="211">
        <v>0</v>
      </c>
      <c r="AJ810" s="211">
        <v>0</v>
      </c>
      <c r="AK810" s="211">
        <v>0</v>
      </c>
      <c r="AL810" s="214">
        <v>0</v>
      </c>
      <c r="AM810" s="211">
        <v>0</v>
      </c>
      <c r="AN810" s="211">
        <v>0</v>
      </c>
      <c r="AO810" s="214">
        <v>0</v>
      </c>
      <c r="AP810" s="211">
        <v>0</v>
      </c>
      <c r="AQ810" s="211">
        <v>0</v>
      </c>
      <c r="AR810" s="211">
        <v>0</v>
      </c>
      <c r="AS810" s="211"/>
    </row>
    <row r="811" spans="1:45" s="148" customFormat="1" ht="36" customHeight="1" x14ac:dyDescent="0.25">
      <c r="B811" s="144" t="s">
        <v>789</v>
      </c>
      <c r="C811" s="144"/>
      <c r="D811" s="145" t="s">
        <v>862</v>
      </c>
      <c r="E811" s="145" t="s">
        <v>862</v>
      </c>
      <c r="F811" s="145" t="s">
        <v>862</v>
      </c>
      <c r="G811" s="145" t="s">
        <v>862</v>
      </c>
      <c r="H811" s="145" t="s">
        <v>862</v>
      </c>
      <c r="I811" s="149">
        <f>SUM(I812:I814)</f>
        <v>2835.2</v>
      </c>
      <c r="J811" s="149">
        <f>SUM(J812:J814)</f>
        <v>2516.7000000000003</v>
      </c>
      <c r="K811" s="149">
        <f>SUM(K812:K814)</f>
        <v>2454.5</v>
      </c>
      <c r="L811" s="210">
        <f>SUM(L812:L814)</f>
        <v>121</v>
      </c>
      <c r="M811" s="145" t="s">
        <v>862</v>
      </c>
      <c r="N811" s="145" t="s">
        <v>862</v>
      </c>
      <c r="O811" s="147" t="s">
        <v>862</v>
      </c>
      <c r="P811" s="149">
        <v>7585046.7699999996</v>
      </c>
      <c r="Q811" s="149">
        <f>SUM(Q812:Q814)</f>
        <v>0</v>
      </c>
      <c r="R811" s="149">
        <f>SUM(R812:R814)</f>
        <v>0</v>
      </c>
      <c r="S811" s="149">
        <f>SUM(S812:S814)</f>
        <v>7585046.7699999996</v>
      </c>
      <c r="T811" s="142">
        <f t="shared" si="296"/>
        <v>2675.3127715857786</v>
      </c>
      <c r="U811" s="142">
        <f>MAX(U812:U814)</f>
        <v>4609.1689863296369</v>
      </c>
      <c r="W811" s="220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</row>
    <row r="812" spans="1:45" s="148" customFormat="1" ht="36" customHeight="1" x14ac:dyDescent="0.25">
      <c r="A812" s="148">
        <v>1</v>
      </c>
      <c r="B812" s="143">
        <f>SUBTOTAL(103,$A$552:A812)</f>
        <v>254</v>
      </c>
      <c r="C812" s="144" t="s">
        <v>619</v>
      </c>
      <c r="D812" s="145">
        <v>1937</v>
      </c>
      <c r="E812" s="145"/>
      <c r="F812" s="146" t="s">
        <v>326</v>
      </c>
      <c r="G812" s="145">
        <v>2</v>
      </c>
      <c r="H812" s="145" t="s">
        <v>299</v>
      </c>
      <c r="I812" s="149">
        <v>423.5</v>
      </c>
      <c r="J812" s="149">
        <v>301.89999999999998</v>
      </c>
      <c r="K812" s="149">
        <v>301.89999999999998</v>
      </c>
      <c r="L812" s="165">
        <v>26</v>
      </c>
      <c r="M812" s="145" t="s">
        <v>262</v>
      </c>
      <c r="N812" s="145" t="s">
        <v>279</v>
      </c>
      <c r="O812" s="147" t="s">
        <v>265</v>
      </c>
      <c r="P812" s="142">
        <v>55616.21</v>
      </c>
      <c r="Q812" s="142">
        <v>0</v>
      </c>
      <c r="R812" s="142">
        <v>0</v>
      </c>
      <c r="S812" s="142">
        <f>P812-Q812-R812</f>
        <v>55616.21</v>
      </c>
      <c r="T812" s="142">
        <f t="shared" si="296"/>
        <v>131.32517119244392</v>
      </c>
      <c r="U812" s="221">
        <f>T812</f>
        <v>131.32517119244392</v>
      </c>
      <c r="V812" s="213">
        <f>T812</f>
        <v>131.32517119244392</v>
      </c>
      <c r="W812" s="213">
        <f t="shared" ref="W812:W814" si="311">V812-T812</f>
        <v>0</v>
      </c>
      <c r="X812" s="148" t="b">
        <f t="shared" ref="X812:X814" si="312">V812=U812</f>
        <v>1</v>
      </c>
      <c r="Y812" s="211">
        <v>0</v>
      </c>
      <c r="Z812" s="211">
        <v>0</v>
      </c>
      <c r="AA812" s="211">
        <v>0</v>
      </c>
      <c r="AB812" s="211">
        <v>0</v>
      </c>
      <c r="AC812" s="211">
        <v>0</v>
      </c>
      <c r="AD812" s="211">
        <v>0</v>
      </c>
      <c r="AE812" s="211">
        <v>0</v>
      </c>
      <c r="AF812" s="214">
        <v>0</v>
      </c>
      <c r="AG812" s="211">
        <v>0</v>
      </c>
      <c r="AH812" s="211">
        <v>0</v>
      </c>
      <c r="AI812" s="211">
        <v>0</v>
      </c>
      <c r="AJ812" s="211">
        <v>0</v>
      </c>
      <c r="AK812" s="211">
        <v>0</v>
      </c>
      <c r="AL812" s="214">
        <v>0</v>
      </c>
      <c r="AM812" s="211">
        <v>0</v>
      </c>
      <c r="AN812" s="211">
        <v>0</v>
      </c>
      <c r="AO812" s="214">
        <v>0</v>
      </c>
      <c r="AP812" s="211">
        <v>0</v>
      </c>
      <c r="AQ812" s="211">
        <v>0</v>
      </c>
      <c r="AR812" s="211">
        <v>0</v>
      </c>
      <c r="AS812" s="211"/>
    </row>
    <row r="813" spans="1:45" s="148" customFormat="1" ht="36" customHeight="1" x14ac:dyDescent="0.25">
      <c r="A813" s="148">
        <v>1</v>
      </c>
      <c r="B813" s="143">
        <f>SUBTOTAL(103,$A$552:A813)</f>
        <v>255</v>
      </c>
      <c r="C813" s="144" t="s">
        <v>620</v>
      </c>
      <c r="D813" s="145">
        <v>1975</v>
      </c>
      <c r="E813" s="145"/>
      <c r="F813" s="146" t="s">
        <v>264</v>
      </c>
      <c r="G813" s="145">
        <v>3</v>
      </c>
      <c r="H813" s="145" t="s">
        <v>299</v>
      </c>
      <c r="I813" s="149">
        <v>1248.5999999999999</v>
      </c>
      <c r="J813" s="149">
        <v>1155.9000000000001</v>
      </c>
      <c r="K813" s="149">
        <v>1155.9000000000001</v>
      </c>
      <c r="L813" s="165">
        <v>53</v>
      </c>
      <c r="M813" s="145" t="s">
        <v>262</v>
      </c>
      <c r="N813" s="145" t="s">
        <v>266</v>
      </c>
      <c r="O813" s="147" t="s">
        <v>677</v>
      </c>
      <c r="P813" s="142">
        <v>3495097.1199999996</v>
      </c>
      <c r="Q813" s="142">
        <v>0</v>
      </c>
      <c r="R813" s="142">
        <v>0</v>
      </c>
      <c r="S813" s="142">
        <f>P813-Q813-R813</f>
        <v>3495097.1199999996</v>
      </c>
      <c r="T813" s="142">
        <f t="shared" si="296"/>
        <v>2799.212814352074</v>
      </c>
      <c r="U813" s="142">
        <f>V813</f>
        <v>4363.5363126701914</v>
      </c>
      <c r="V813" s="213">
        <f t="shared" ref="V813:V814" si="313">Y813+Z813+AA813+AB813+AC813+AF813+AH813+AJ813+AL813+AN813+AO813+AP813+AQ813+AR813</f>
        <v>4363.5363126701914</v>
      </c>
      <c r="W813" s="213">
        <f t="shared" si="311"/>
        <v>1564.3234983181173</v>
      </c>
      <c r="X813" s="148" t="b">
        <f t="shared" si="312"/>
        <v>1</v>
      </c>
      <c r="Y813" s="211">
        <v>0</v>
      </c>
      <c r="Z813" s="211">
        <v>0</v>
      </c>
      <c r="AA813" s="211">
        <v>0</v>
      </c>
      <c r="AB813" s="211">
        <v>0</v>
      </c>
      <c r="AC813" s="211">
        <v>0</v>
      </c>
      <c r="AD813" s="211">
        <v>0</v>
      </c>
      <c r="AE813" s="211">
        <v>0</v>
      </c>
      <c r="AF813" s="214">
        <v>0</v>
      </c>
      <c r="AG813" s="211">
        <v>611</v>
      </c>
      <c r="AH813" s="214">
        <f>8917.04*AG813/I813</f>
        <v>4363.5363126701914</v>
      </c>
      <c r="AI813" s="211">
        <v>0</v>
      </c>
      <c r="AJ813" s="211">
        <v>0</v>
      </c>
      <c r="AK813" s="211">
        <v>0</v>
      </c>
      <c r="AL813" s="214">
        <v>0</v>
      </c>
      <c r="AM813" s="211">
        <v>0</v>
      </c>
      <c r="AN813" s="211">
        <v>0</v>
      </c>
      <c r="AO813" s="214">
        <v>0</v>
      </c>
      <c r="AP813" s="211">
        <v>0</v>
      </c>
      <c r="AQ813" s="211">
        <v>0</v>
      </c>
      <c r="AR813" s="211">
        <v>0</v>
      </c>
      <c r="AS813" s="211"/>
    </row>
    <row r="814" spans="1:45" s="148" customFormat="1" ht="36" customHeight="1" x14ac:dyDescent="0.25">
      <c r="A814" s="148">
        <v>1</v>
      </c>
      <c r="B814" s="143">
        <f>SUBTOTAL(103,$A$552:A814)</f>
        <v>256</v>
      </c>
      <c r="C814" s="144" t="s">
        <v>618</v>
      </c>
      <c r="D814" s="145">
        <v>1959</v>
      </c>
      <c r="E814" s="145"/>
      <c r="F814" s="146" t="s">
        <v>264</v>
      </c>
      <c r="G814" s="145">
        <v>3</v>
      </c>
      <c r="H814" s="145" t="s">
        <v>308</v>
      </c>
      <c r="I814" s="149">
        <v>1163.0999999999999</v>
      </c>
      <c r="J814" s="149">
        <v>1058.9000000000001</v>
      </c>
      <c r="K814" s="149">
        <v>996.7</v>
      </c>
      <c r="L814" s="165">
        <v>42</v>
      </c>
      <c r="M814" s="145" t="s">
        <v>262</v>
      </c>
      <c r="N814" s="145" t="s">
        <v>266</v>
      </c>
      <c r="O814" s="147" t="s">
        <v>683</v>
      </c>
      <c r="P814" s="142">
        <v>4034333.4400000004</v>
      </c>
      <c r="Q814" s="142">
        <v>0</v>
      </c>
      <c r="R814" s="142">
        <v>0</v>
      </c>
      <c r="S814" s="142">
        <f>P814-Q814-R814</f>
        <v>4034333.4400000004</v>
      </c>
      <c r="T814" s="142">
        <f t="shared" si="296"/>
        <v>3468.6041097068187</v>
      </c>
      <c r="U814" s="142">
        <v>4609.1689863296369</v>
      </c>
      <c r="V814" s="213">
        <f t="shared" si="313"/>
        <v>4609.1689863296369</v>
      </c>
      <c r="W814" s="213">
        <f t="shared" si="311"/>
        <v>1140.5648766228182</v>
      </c>
      <c r="X814" s="148" t="b">
        <f t="shared" si="312"/>
        <v>1</v>
      </c>
      <c r="Y814" s="211">
        <v>0</v>
      </c>
      <c r="Z814" s="211">
        <v>0</v>
      </c>
      <c r="AA814" s="211">
        <v>0</v>
      </c>
      <c r="AB814" s="211">
        <v>0</v>
      </c>
      <c r="AC814" s="211">
        <v>0</v>
      </c>
      <c r="AD814" s="211">
        <v>0</v>
      </c>
      <c r="AE814" s="211">
        <v>0</v>
      </c>
      <c r="AF814" s="214">
        <v>0</v>
      </c>
      <c r="AG814" s="211">
        <v>601.20000000000005</v>
      </c>
      <c r="AH814" s="214">
        <f>8917.04*AG814/I814</f>
        <v>4609.1689863296369</v>
      </c>
      <c r="AI814" s="211">
        <v>0</v>
      </c>
      <c r="AJ814" s="211">
        <v>0</v>
      </c>
      <c r="AK814" s="211">
        <v>0</v>
      </c>
      <c r="AL814" s="214">
        <v>0</v>
      </c>
      <c r="AM814" s="211">
        <v>0</v>
      </c>
      <c r="AN814" s="211">
        <v>0</v>
      </c>
      <c r="AO814" s="214">
        <v>0</v>
      </c>
      <c r="AP814" s="211">
        <v>0</v>
      </c>
      <c r="AQ814" s="211">
        <v>0</v>
      </c>
      <c r="AR814" s="211">
        <v>0</v>
      </c>
      <c r="AS814" s="211"/>
    </row>
    <row r="815" spans="1:45" s="148" customFormat="1" ht="36" customHeight="1" x14ac:dyDescent="0.25">
      <c r="B815" s="144" t="s">
        <v>790</v>
      </c>
      <c r="C815" s="144"/>
      <c r="D815" s="145" t="s">
        <v>862</v>
      </c>
      <c r="E815" s="145" t="s">
        <v>862</v>
      </c>
      <c r="F815" s="145" t="s">
        <v>862</v>
      </c>
      <c r="G815" s="145" t="s">
        <v>862</v>
      </c>
      <c r="H815" s="145" t="s">
        <v>862</v>
      </c>
      <c r="I815" s="149">
        <f>SUM(I816:I819)</f>
        <v>11803.32</v>
      </c>
      <c r="J815" s="149">
        <f>SUM(J816:J819)</f>
        <v>8101.62</v>
      </c>
      <c r="K815" s="149">
        <f>SUM(K816:K819)</f>
        <v>8101.62</v>
      </c>
      <c r="L815" s="210">
        <f>SUM(L816:L819)</f>
        <v>483</v>
      </c>
      <c r="M815" s="145" t="s">
        <v>862</v>
      </c>
      <c r="N815" s="145" t="s">
        <v>862</v>
      </c>
      <c r="O815" s="147" t="s">
        <v>862</v>
      </c>
      <c r="P815" s="149">
        <v>6555857.6699999999</v>
      </c>
      <c r="Q815" s="149">
        <f>SUM(Q816:Q819)</f>
        <v>0</v>
      </c>
      <c r="R815" s="149">
        <f>SUM(R816:R819)</f>
        <v>0</v>
      </c>
      <c r="S815" s="149">
        <f>SUM(S816:S819)</f>
        <v>6555857.6699999999</v>
      </c>
      <c r="T815" s="142">
        <f t="shared" si="296"/>
        <v>555.42488638789769</v>
      </c>
      <c r="U815" s="142">
        <f>MAX(U816:U819)</f>
        <v>1899.4101585949152</v>
      </c>
      <c r="W815" s="220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</row>
    <row r="816" spans="1:45" s="148" customFormat="1" ht="36" customHeight="1" x14ac:dyDescent="0.25">
      <c r="A816" s="148">
        <v>1</v>
      </c>
      <c r="B816" s="143">
        <f>SUBTOTAL(103,$A$552:A816)</f>
        <v>257</v>
      </c>
      <c r="C816" s="144" t="s">
        <v>625</v>
      </c>
      <c r="D816" s="145">
        <v>1978</v>
      </c>
      <c r="E816" s="145"/>
      <c r="F816" s="146" t="s">
        <v>264</v>
      </c>
      <c r="G816" s="145">
        <v>3</v>
      </c>
      <c r="H816" s="145" t="s">
        <v>299</v>
      </c>
      <c r="I816" s="149">
        <v>1608.4</v>
      </c>
      <c r="J816" s="149">
        <v>1122.9000000000001</v>
      </c>
      <c r="K816" s="149">
        <v>1122.9000000000001</v>
      </c>
      <c r="L816" s="165">
        <v>53</v>
      </c>
      <c r="M816" s="145" t="s">
        <v>262</v>
      </c>
      <c r="N816" s="145" t="s">
        <v>266</v>
      </c>
      <c r="O816" s="147" t="s">
        <v>962</v>
      </c>
      <c r="P816" s="142">
        <v>105803.87</v>
      </c>
      <c r="Q816" s="142">
        <v>0</v>
      </c>
      <c r="R816" s="142">
        <v>0</v>
      </c>
      <c r="S816" s="142">
        <f>P816-Q816-R816</f>
        <v>105803.87</v>
      </c>
      <c r="T816" s="142">
        <f t="shared" si="296"/>
        <v>65.782062919671716</v>
      </c>
      <c r="U816" s="221">
        <f>T816</f>
        <v>65.782062919671716</v>
      </c>
      <c r="V816" s="213">
        <f>T816</f>
        <v>65.782062919671716</v>
      </c>
      <c r="W816" s="213">
        <f t="shared" ref="W816:W819" si="314">V816-T816</f>
        <v>0</v>
      </c>
      <c r="X816" s="148" t="b">
        <f t="shared" ref="X816:X819" si="315">V816=U816</f>
        <v>1</v>
      </c>
      <c r="Y816" s="211">
        <v>0</v>
      </c>
      <c r="Z816" s="211">
        <v>0</v>
      </c>
      <c r="AA816" s="211">
        <v>0</v>
      </c>
      <c r="AB816" s="211">
        <v>0</v>
      </c>
      <c r="AC816" s="211">
        <v>0</v>
      </c>
      <c r="AD816" s="211">
        <v>0</v>
      </c>
      <c r="AE816" s="211">
        <v>0</v>
      </c>
      <c r="AF816" s="214">
        <v>0</v>
      </c>
      <c r="AG816" s="211">
        <v>0</v>
      </c>
      <c r="AH816" s="211">
        <v>0</v>
      </c>
      <c r="AI816" s="211">
        <v>0</v>
      </c>
      <c r="AJ816" s="211">
        <v>0</v>
      </c>
      <c r="AK816" s="211">
        <v>0</v>
      </c>
      <c r="AL816" s="214">
        <v>0</v>
      </c>
      <c r="AM816" s="211">
        <v>0</v>
      </c>
      <c r="AN816" s="211">
        <v>0</v>
      </c>
      <c r="AO816" s="214">
        <v>0</v>
      </c>
      <c r="AP816" s="211">
        <v>0</v>
      </c>
      <c r="AQ816" s="211">
        <v>0</v>
      </c>
      <c r="AR816" s="211">
        <v>0</v>
      </c>
      <c r="AS816" s="211"/>
    </row>
    <row r="817" spans="1:135" s="148" customFormat="1" ht="36" customHeight="1" x14ac:dyDescent="0.25">
      <c r="A817" s="148">
        <v>1</v>
      </c>
      <c r="B817" s="143">
        <f>SUBTOTAL(103,$A$552:A817)</f>
        <v>258</v>
      </c>
      <c r="C817" s="144" t="s">
        <v>628</v>
      </c>
      <c r="D817" s="145">
        <v>1986</v>
      </c>
      <c r="E817" s="145"/>
      <c r="F817" s="146" t="s">
        <v>264</v>
      </c>
      <c r="G817" s="145">
        <v>5</v>
      </c>
      <c r="H817" s="145" t="s">
        <v>366</v>
      </c>
      <c r="I817" s="149">
        <v>5164.1000000000004</v>
      </c>
      <c r="J817" s="149">
        <v>3835.7</v>
      </c>
      <c r="K817" s="149">
        <v>3835.7</v>
      </c>
      <c r="L817" s="165">
        <v>196</v>
      </c>
      <c r="M817" s="145" t="s">
        <v>262</v>
      </c>
      <c r="N817" s="145" t="s">
        <v>266</v>
      </c>
      <c r="O817" s="147" t="s">
        <v>687</v>
      </c>
      <c r="P817" s="142">
        <v>6218297.9000000004</v>
      </c>
      <c r="Q817" s="142">
        <v>0</v>
      </c>
      <c r="R817" s="142">
        <v>0</v>
      </c>
      <c r="S817" s="142">
        <f>P817-Q817-R817</f>
        <v>6218297.9000000004</v>
      </c>
      <c r="T817" s="142">
        <f t="shared" si="296"/>
        <v>1204.139714567882</v>
      </c>
      <c r="U817" s="142">
        <f>V817</f>
        <v>1899.4101585949152</v>
      </c>
      <c r="V817" s="213">
        <f t="shared" ref="V817" si="316">Y817+Z817+AA817+AB817+AC817+AF817+AH817+AJ817+AL817+AN817+AO817+AP817+AQ817+AR817</f>
        <v>1899.4101585949152</v>
      </c>
      <c r="W817" s="213">
        <f t="shared" si="314"/>
        <v>695.27044402703314</v>
      </c>
      <c r="X817" s="148" t="b">
        <f t="shared" si="315"/>
        <v>1</v>
      </c>
      <c r="Y817" s="211">
        <v>0</v>
      </c>
      <c r="Z817" s="211">
        <v>0</v>
      </c>
      <c r="AA817" s="211">
        <v>0</v>
      </c>
      <c r="AB817" s="211">
        <v>0</v>
      </c>
      <c r="AC817" s="211">
        <v>0</v>
      </c>
      <c r="AD817" s="211">
        <v>0</v>
      </c>
      <c r="AE817" s="211">
        <v>0</v>
      </c>
      <c r="AF817" s="214">
        <v>0</v>
      </c>
      <c r="AG817" s="211">
        <v>1100</v>
      </c>
      <c r="AH817" s="214">
        <f>8917.04*AG817/I817</f>
        <v>1899.4101585949152</v>
      </c>
      <c r="AI817" s="211">
        <v>0</v>
      </c>
      <c r="AJ817" s="211">
        <v>0</v>
      </c>
      <c r="AK817" s="211">
        <v>0</v>
      </c>
      <c r="AL817" s="214">
        <v>0</v>
      </c>
      <c r="AM817" s="211">
        <v>0</v>
      </c>
      <c r="AN817" s="211">
        <v>0</v>
      </c>
      <c r="AO817" s="214">
        <v>0</v>
      </c>
      <c r="AP817" s="211">
        <v>0</v>
      </c>
      <c r="AQ817" s="211">
        <v>0</v>
      </c>
      <c r="AR817" s="211">
        <v>0</v>
      </c>
      <c r="AS817" s="211"/>
    </row>
    <row r="818" spans="1:135" s="148" customFormat="1" ht="36" customHeight="1" x14ac:dyDescent="0.25">
      <c r="A818" s="148">
        <v>1</v>
      </c>
      <c r="B818" s="143">
        <f>SUBTOTAL(103,$A$552:A818)</f>
        <v>259</v>
      </c>
      <c r="C818" s="144" t="s">
        <v>1863</v>
      </c>
      <c r="D818" s="145">
        <v>1965</v>
      </c>
      <c r="E818" s="145"/>
      <c r="F818" s="146" t="s">
        <v>264</v>
      </c>
      <c r="G818" s="145">
        <v>4</v>
      </c>
      <c r="H818" s="145" t="s">
        <v>308</v>
      </c>
      <c r="I818" s="149">
        <v>3674.31</v>
      </c>
      <c r="J818" s="149">
        <v>2209.41</v>
      </c>
      <c r="K818" s="149">
        <v>2209.41</v>
      </c>
      <c r="L818" s="165">
        <v>170</v>
      </c>
      <c r="M818" s="145" t="s">
        <v>262</v>
      </c>
      <c r="N818" s="145" t="s">
        <v>266</v>
      </c>
      <c r="O818" s="147" t="s">
        <v>1864</v>
      </c>
      <c r="P818" s="142">
        <v>175453.56</v>
      </c>
      <c r="Q818" s="142">
        <v>0</v>
      </c>
      <c r="R818" s="142">
        <v>0</v>
      </c>
      <c r="S818" s="142">
        <f>P818-Q818-R818</f>
        <v>175453.56</v>
      </c>
      <c r="T818" s="142">
        <f t="shared" si="296"/>
        <v>47.751430880900088</v>
      </c>
      <c r="U818" s="221">
        <f>T818</f>
        <v>47.751430880900088</v>
      </c>
      <c r="V818" s="213">
        <f t="shared" ref="V818:V819" si="317">T818</f>
        <v>47.751430880900088</v>
      </c>
      <c r="W818" s="213">
        <f t="shared" si="314"/>
        <v>0</v>
      </c>
      <c r="X818" s="148" t="b">
        <f t="shared" si="315"/>
        <v>1</v>
      </c>
      <c r="Y818" s="211">
        <v>0</v>
      </c>
      <c r="Z818" s="211">
        <v>0</v>
      </c>
      <c r="AA818" s="211">
        <v>0</v>
      </c>
      <c r="AB818" s="211">
        <v>0</v>
      </c>
      <c r="AC818" s="211">
        <v>0</v>
      </c>
      <c r="AD818" s="211">
        <v>0</v>
      </c>
      <c r="AE818" s="211">
        <v>0</v>
      </c>
      <c r="AF818" s="214">
        <v>0</v>
      </c>
      <c r="AG818" s="211">
        <v>0</v>
      </c>
      <c r="AH818" s="211">
        <v>0</v>
      </c>
      <c r="AI818" s="211">
        <v>0</v>
      </c>
      <c r="AJ818" s="211">
        <v>0</v>
      </c>
      <c r="AK818" s="211">
        <v>0</v>
      </c>
      <c r="AL818" s="214">
        <v>0</v>
      </c>
      <c r="AM818" s="211">
        <v>0</v>
      </c>
      <c r="AN818" s="211">
        <v>0</v>
      </c>
      <c r="AO818" s="214">
        <v>0</v>
      </c>
      <c r="AP818" s="211">
        <v>0</v>
      </c>
      <c r="AQ818" s="211">
        <v>0</v>
      </c>
      <c r="AR818" s="211">
        <v>0</v>
      </c>
      <c r="AS818" s="211"/>
    </row>
    <row r="819" spans="1:135" s="148" customFormat="1" ht="36" customHeight="1" x14ac:dyDescent="0.25">
      <c r="A819" s="148">
        <v>1</v>
      </c>
      <c r="B819" s="143">
        <f>SUBTOTAL(103,$A$552:A819)</f>
        <v>260</v>
      </c>
      <c r="C819" s="144" t="s">
        <v>1879</v>
      </c>
      <c r="D819" s="145">
        <v>1962</v>
      </c>
      <c r="E819" s="145"/>
      <c r="F819" s="146" t="s">
        <v>1536</v>
      </c>
      <c r="G819" s="145" t="s">
        <v>308</v>
      </c>
      <c r="H819" s="145" t="s">
        <v>299</v>
      </c>
      <c r="I819" s="149">
        <v>1356.51</v>
      </c>
      <c r="J819" s="149">
        <v>933.61</v>
      </c>
      <c r="K819" s="149">
        <v>933.61</v>
      </c>
      <c r="L819" s="165">
        <v>64</v>
      </c>
      <c r="M819" s="145" t="s">
        <v>262</v>
      </c>
      <c r="N819" s="145" t="s">
        <v>266</v>
      </c>
      <c r="O819" s="147" t="s">
        <v>1283</v>
      </c>
      <c r="P819" s="142">
        <v>56302.34</v>
      </c>
      <c r="Q819" s="142">
        <v>0</v>
      </c>
      <c r="R819" s="142">
        <v>0</v>
      </c>
      <c r="S819" s="142">
        <f>P819-Q819-R819</f>
        <v>56302.34</v>
      </c>
      <c r="T819" s="142">
        <f t="shared" si="296"/>
        <v>41.505289308593376</v>
      </c>
      <c r="U819" s="221">
        <f>T819</f>
        <v>41.505289308593376</v>
      </c>
      <c r="V819" s="213">
        <f t="shared" si="317"/>
        <v>41.505289308593376</v>
      </c>
      <c r="W819" s="213">
        <f t="shared" si="314"/>
        <v>0</v>
      </c>
      <c r="X819" s="148" t="b">
        <f t="shared" si="315"/>
        <v>1</v>
      </c>
      <c r="Y819" s="211">
        <v>0</v>
      </c>
      <c r="Z819" s="211">
        <v>0</v>
      </c>
      <c r="AA819" s="211">
        <v>0</v>
      </c>
      <c r="AB819" s="211">
        <v>0</v>
      </c>
      <c r="AC819" s="211">
        <v>0</v>
      </c>
      <c r="AD819" s="211">
        <v>0</v>
      </c>
      <c r="AE819" s="211">
        <v>0</v>
      </c>
      <c r="AF819" s="214">
        <v>0</v>
      </c>
      <c r="AG819" s="211">
        <v>0</v>
      </c>
      <c r="AH819" s="211">
        <v>0</v>
      </c>
      <c r="AI819" s="211">
        <v>0</v>
      </c>
      <c r="AJ819" s="211">
        <v>0</v>
      </c>
      <c r="AK819" s="211">
        <v>0</v>
      </c>
      <c r="AL819" s="214">
        <v>0</v>
      </c>
      <c r="AM819" s="211">
        <v>0</v>
      </c>
      <c r="AN819" s="211">
        <v>0</v>
      </c>
      <c r="AO819" s="214">
        <v>0</v>
      </c>
      <c r="AP819" s="211">
        <v>0</v>
      </c>
      <c r="AQ819" s="211">
        <v>0</v>
      </c>
      <c r="AR819" s="211">
        <v>0</v>
      </c>
      <c r="AS819" s="211"/>
    </row>
    <row r="820" spans="1:135" s="148" customFormat="1" ht="36" customHeight="1" x14ac:dyDescent="0.25">
      <c r="B820" s="144" t="s">
        <v>791</v>
      </c>
      <c r="C820" s="215"/>
      <c r="D820" s="145" t="s">
        <v>862</v>
      </c>
      <c r="E820" s="145" t="s">
        <v>862</v>
      </c>
      <c r="F820" s="145" t="s">
        <v>862</v>
      </c>
      <c r="G820" s="145" t="s">
        <v>862</v>
      </c>
      <c r="H820" s="145" t="s">
        <v>862</v>
      </c>
      <c r="I820" s="149">
        <f>SUM(I821:I821)</f>
        <v>2782.7</v>
      </c>
      <c r="J820" s="149">
        <f>SUM(J821:J821)</f>
        <v>2782.7</v>
      </c>
      <c r="K820" s="149">
        <f>SUM(K821:K821)</f>
        <v>2782.7</v>
      </c>
      <c r="L820" s="210">
        <f>SUM(L821:L821)</f>
        <v>103</v>
      </c>
      <c r="M820" s="145" t="s">
        <v>862</v>
      </c>
      <c r="N820" s="145" t="s">
        <v>862</v>
      </c>
      <c r="O820" s="147" t="s">
        <v>862</v>
      </c>
      <c r="P820" s="149">
        <v>3324897.97</v>
      </c>
      <c r="Q820" s="149">
        <f>SUM(Q821:Q821)</f>
        <v>0</v>
      </c>
      <c r="R820" s="149">
        <f>SUM(R821:R821)</f>
        <v>0</v>
      </c>
      <c r="S820" s="149">
        <f>SUM(S821:S821)</f>
        <v>3324897.97</v>
      </c>
      <c r="T820" s="142">
        <f t="shared" si="296"/>
        <v>1194.8460020843067</v>
      </c>
      <c r="U820" s="142">
        <f>MAX(U821:U821)</f>
        <v>2504.3465342293457</v>
      </c>
      <c r="W820" s="220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</row>
    <row r="821" spans="1:135" s="148" customFormat="1" ht="36" customHeight="1" x14ac:dyDescent="0.25">
      <c r="A821" s="148">
        <v>1</v>
      </c>
      <c r="B821" s="143">
        <f>SUBTOTAL(103,$A$552:A821)</f>
        <v>261</v>
      </c>
      <c r="C821" s="144" t="s">
        <v>731</v>
      </c>
      <c r="D821" s="145">
        <v>1985</v>
      </c>
      <c r="E821" s="145"/>
      <c r="F821" s="146" t="s">
        <v>264</v>
      </c>
      <c r="G821" s="145">
        <v>5</v>
      </c>
      <c r="H821" s="145" t="s">
        <v>304</v>
      </c>
      <c r="I821" s="149">
        <v>2782.7</v>
      </c>
      <c r="J821" s="149">
        <v>2782.7</v>
      </c>
      <c r="K821" s="149">
        <v>2782.7</v>
      </c>
      <c r="L821" s="165">
        <v>103</v>
      </c>
      <c r="M821" s="145" t="s">
        <v>262</v>
      </c>
      <c r="N821" s="145" t="s">
        <v>337</v>
      </c>
      <c r="O821" s="147" t="s">
        <v>692</v>
      </c>
      <c r="P821" s="142">
        <v>3324897.97</v>
      </c>
      <c r="Q821" s="142">
        <v>0</v>
      </c>
      <c r="R821" s="142">
        <v>0</v>
      </c>
      <c r="S821" s="142">
        <f>P821-Q821-R821</f>
        <v>3324897.97</v>
      </c>
      <c r="T821" s="142">
        <f t="shared" si="296"/>
        <v>1194.8460020843067</v>
      </c>
      <c r="U821" s="142">
        <f>V821</f>
        <v>2504.3465342293457</v>
      </c>
      <c r="V821" s="213">
        <f>Y821+Z821+AA821+AB821+AC821+AF821+AH821+AJ821+AL821+AN821+AO821+AP821+AQ821+AR821</f>
        <v>2504.3465342293457</v>
      </c>
      <c r="W821" s="213">
        <f>V821-T821</f>
        <v>1309.500532145039</v>
      </c>
      <c r="X821" s="148" t="b">
        <f>V821=U821</f>
        <v>1</v>
      </c>
      <c r="Y821" s="211">
        <v>0</v>
      </c>
      <c r="Z821" s="211">
        <v>0</v>
      </c>
      <c r="AA821" s="211">
        <v>0</v>
      </c>
      <c r="AB821" s="211">
        <v>0</v>
      </c>
      <c r="AC821" s="211">
        <v>0</v>
      </c>
      <c r="AD821" s="211">
        <v>0</v>
      </c>
      <c r="AE821" s="211">
        <v>0</v>
      </c>
      <c r="AF821" s="214">
        <v>0</v>
      </c>
      <c r="AG821" s="211">
        <v>781.52</v>
      </c>
      <c r="AH821" s="214">
        <f>8917.04*AG821/I821</f>
        <v>2504.3465342293457</v>
      </c>
      <c r="AI821" s="211">
        <v>0</v>
      </c>
      <c r="AJ821" s="211">
        <v>0</v>
      </c>
      <c r="AK821" s="211">
        <v>0</v>
      </c>
      <c r="AL821" s="214">
        <v>0</v>
      </c>
      <c r="AM821" s="211">
        <v>0</v>
      </c>
      <c r="AN821" s="211">
        <v>0</v>
      </c>
      <c r="AO821" s="214">
        <v>0</v>
      </c>
      <c r="AP821" s="211">
        <v>0</v>
      </c>
      <c r="AQ821" s="211">
        <v>0</v>
      </c>
      <c r="AR821" s="211">
        <v>0</v>
      </c>
      <c r="AS821" s="211"/>
    </row>
    <row r="822" spans="1:135" s="148" customFormat="1" ht="36" customHeight="1" x14ac:dyDescent="0.25">
      <c r="B822" s="144" t="s">
        <v>793</v>
      </c>
      <c r="C822" s="144"/>
      <c r="D822" s="145" t="s">
        <v>862</v>
      </c>
      <c r="E822" s="145" t="s">
        <v>862</v>
      </c>
      <c r="F822" s="145" t="s">
        <v>862</v>
      </c>
      <c r="G822" s="145" t="s">
        <v>862</v>
      </c>
      <c r="H822" s="145" t="s">
        <v>862</v>
      </c>
      <c r="I822" s="149">
        <f>SUM(I823:I824)</f>
        <v>1151.5</v>
      </c>
      <c r="J822" s="149">
        <f>SUM(J823:J824)</f>
        <v>984.9</v>
      </c>
      <c r="K822" s="149">
        <f>SUM(K823:K824)</f>
        <v>984.9</v>
      </c>
      <c r="L822" s="210">
        <f>SUM(L823:L824)</f>
        <v>39</v>
      </c>
      <c r="M822" s="145" t="s">
        <v>862</v>
      </c>
      <c r="N822" s="145" t="s">
        <v>862</v>
      </c>
      <c r="O822" s="147" t="s">
        <v>862</v>
      </c>
      <c r="P822" s="149">
        <v>221036.09999999998</v>
      </c>
      <c r="Q822" s="149">
        <f>SUM(Q823:Q824)</f>
        <v>0</v>
      </c>
      <c r="R822" s="149">
        <f>SUM(R823:R824)</f>
        <v>0</v>
      </c>
      <c r="S822" s="149">
        <f>SUM(S823:S824)</f>
        <v>221036.09999999998</v>
      </c>
      <c r="T822" s="142">
        <f t="shared" si="296"/>
        <v>191.95492835432043</v>
      </c>
      <c r="U822" s="142">
        <f>MAX(U823:U824)</f>
        <v>810.46</v>
      </c>
      <c r="W822" s="220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</row>
    <row r="823" spans="1:135" s="148" customFormat="1" ht="36" customHeight="1" x14ac:dyDescent="0.25">
      <c r="A823" s="148">
        <v>1</v>
      </c>
      <c r="B823" s="143">
        <f>SUBTOTAL(103,$A$552:A823)</f>
        <v>262</v>
      </c>
      <c r="C823" s="144" t="s">
        <v>659</v>
      </c>
      <c r="D823" s="145">
        <v>1975</v>
      </c>
      <c r="E823" s="145"/>
      <c r="F823" s="146" t="s">
        <v>264</v>
      </c>
      <c r="G823" s="145">
        <v>2</v>
      </c>
      <c r="H823" s="145" t="s">
        <v>299</v>
      </c>
      <c r="I823" s="149">
        <v>850.7</v>
      </c>
      <c r="J823" s="149">
        <v>705.9</v>
      </c>
      <c r="K823" s="149">
        <v>705.9</v>
      </c>
      <c r="L823" s="165">
        <v>22</v>
      </c>
      <c r="M823" s="145" t="s">
        <v>262</v>
      </c>
      <c r="N823" s="145" t="s">
        <v>263</v>
      </c>
      <c r="O823" s="147" t="s">
        <v>265</v>
      </c>
      <c r="P823" s="142">
        <v>77608.14</v>
      </c>
      <c r="Q823" s="142">
        <v>0</v>
      </c>
      <c r="R823" s="142">
        <v>0</v>
      </c>
      <c r="S823" s="142">
        <f>P823-Q823-R823</f>
        <v>77608.14</v>
      </c>
      <c r="T823" s="142">
        <f t="shared" si="296"/>
        <v>91.228564711414123</v>
      </c>
      <c r="U823" s="221">
        <f>T823</f>
        <v>91.228564711414123</v>
      </c>
      <c r="V823" s="213">
        <f>T823</f>
        <v>91.228564711414123</v>
      </c>
      <c r="W823" s="213">
        <f t="shared" ref="W823:W824" si="318">V823-T823</f>
        <v>0</v>
      </c>
      <c r="X823" s="148" t="b">
        <f t="shared" ref="X823:X824" si="319">V823=U823</f>
        <v>1</v>
      </c>
      <c r="Y823" s="211">
        <v>0</v>
      </c>
      <c r="Z823" s="211">
        <v>0</v>
      </c>
      <c r="AA823" s="211">
        <v>0</v>
      </c>
      <c r="AB823" s="211">
        <v>0</v>
      </c>
      <c r="AC823" s="211">
        <v>0</v>
      </c>
      <c r="AD823" s="211">
        <v>0</v>
      </c>
      <c r="AE823" s="211">
        <v>0</v>
      </c>
      <c r="AF823" s="214">
        <v>0</v>
      </c>
      <c r="AG823" s="211">
        <v>0</v>
      </c>
      <c r="AH823" s="211">
        <v>0</v>
      </c>
      <c r="AI823" s="211">
        <v>0</v>
      </c>
      <c r="AJ823" s="211">
        <v>0</v>
      </c>
      <c r="AK823" s="211">
        <v>0</v>
      </c>
      <c r="AL823" s="214">
        <v>0</v>
      </c>
      <c r="AM823" s="211">
        <v>0</v>
      </c>
      <c r="AN823" s="211">
        <v>0</v>
      </c>
      <c r="AO823" s="214">
        <v>0</v>
      </c>
      <c r="AP823" s="211">
        <v>0</v>
      </c>
      <c r="AQ823" s="211">
        <v>0</v>
      </c>
      <c r="AR823" s="211">
        <v>0</v>
      </c>
      <c r="AS823" s="211"/>
    </row>
    <row r="824" spans="1:135" s="148" customFormat="1" ht="36" customHeight="1" x14ac:dyDescent="0.25">
      <c r="A824" s="148">
        <v>1</v>
      </c>
      <c r="B824" s="143">
        <f>SUBTOTAL(103,$A$552:A824)</f>
        <v>263</v>
      </c>
      <c r="C824" s="144" t="s">
        <v>651</v>
      </c>
      <c r="D824" s="145">
        <v>1961</v>
      </c>
      <c r="E824" s="145"/>
      <c r="F824" s="146" t="s">
        <v>264</v>
      </c>
      <c r="G824" s="145">
        <v>2</v>
      </c>
      <c r="H824" s="145" t="s">
        <v>300</v>
      </c>
      <c r="I824" s="149">
        <v>300.8</v>
      </c>
      <c r="J824" s="149">
        <v>279</v>
      </c>
      <c r="K824" s="149">
        <v>279</v>
      </c>
      <c r="L824" s="165">
        <v>17</v>
      </c>
      <c r="M824" s="145" t="s">
        <v>262</v>
      </c>
      <c r="N824" s="145" t="s">
        <v>263</v>
      </c>
      <c r="O824" s="147" t="s">
        <v>265</v>
      </c>
      <c r="P824" s="142">
        <v>143427.96</v>
      </c>
      <c r="Q824" s="142">
        <v>0</v>
      </c>
      <c r="R824" s="142">
        <v>0</v>
      </c>
      <c r="S824" s="142">
        <f>P824-Q824-R824</f>
        <v>143427.96</v>
      </c>
      <c r="T824" s="142">
        <f t="shared" si="296"/>
        <v>476.82167553191482</v>
      </c>
      <c r="U824" s="142">
        <f>V824</f>
        <v>810.46</v>
      </c>
      <c r="V824" s="213">
        <f t="shared" ref="V824" si="320">Y824+Z824+AA824+AB824+AC824+AF824+AH824+AJ824+AL824+AN824+AO824+AP824+AQ824+AR824</f>
        <v>810.46</v>
      </c>
      <c r="W824" s="213">
        <f t="shared" si="318"/>
        <v>333.63832446808522</v>
      </c>
      <c r="X824" s="148" t="b">
        <f t="shared" si="319"/>
        <v>1</v>
      </c>
      <c r="Y824" s="211">
        <v>0</v>
      </c>
      <c r="Z824" s="211">
        <v>0</v>
      </c>
      <c r="AA824" s="211">
        <v>0</v>
      </c>
      <c r="AB824" s="211">
        <v>0</v>
      </c>
      <c r="AC824" s="211">
        <v>810.46</v>
      </c>
      <c r="AD824" s="211">
        <v>0</v>
      </c>
      <c r="AE824" s="211">
        <v>0</v>
      </c>
      <c r="AF824" s="214">
        <v>0</v>
      </c>
      <c r="AG824" s="211">
        <v>0</v>
      </c>
      <c r="AH824" s="211">
        <v>0</v>
      </c>
      <c r="AI824" s="211">
        <v>0</v>
      </c>
      <c r="AJ824" s="211">
        <v>0</v>
      </c>
      <c r="AK824" s="211">
        <v>0</v>
      </c>
      <c r="AL824" s="214">
        <v>0</v>
      </c>
      <c r="AM824" s="211">
        <v>0</v>
      </c>
      <c r="AN824" s="211">
        <v>0</v>
      </c>
      <c r="AO824" s="214">
        <v>0</v>
      </c>
      <c r="AP824" s="211">
        <v>0</v>
      </c>
      <c r="AQ824" s="211">
        <v>0</v>
      </c>
      <c r="AR824" s="211">
        <v>0</v>
      </c>
      <c r="AS824" s="211"/>
    </row>
    <row r="825" spans="1:135" s="148" customFormat="1" ht="36" customHeight="1" x14ac:dyDescent="0.25">
      <c r="B825" s="144" t="s">
        <v>838</v>
      </c>
      <c r="C825" s="144"/>
      <c r="D825" s="145" t="s">
        <v>862</v>
      </c>
      <c r="E825" s="145" t="s">
        <v>862</v>
      </c>
      <c r="F825" s="145" t="s">
        <v>862</v>
      </c>
      <c r="G825" s="145" t="s">
        <v>862</v>
      </c>
      <c r="H825" s="145" t="s">
        <v>862</v>
      </c>
      <c r="I825" s="149">
        <f>I826</f>
        <v>618.29999999999995</v>
      </c>
      <c r="J825" s="149">
        <f>J826</f>
        <v>561.1</v>
      </c>
      <c r="K825" s="149">
        <f>K826</f>
        <v>561.1</v>
      </c>
      <c r="L825" s="210">
        <f>L826</f>
        <v>24</v>
      </c>
      <c r="M825" s="145" t="s">
        <v>862</v>
      </c>
      <c r="N825" s="145" t="s">
        <v>862</v>
      </c>
      <c r="O825" s="147" t="s">
        <v>862</v>
      </c>
      <c r="P825" s="149">
        <v>63207.3</v>
      </c>
      <c r="Q825" s="149">
        <f>Q826</f>
        <v>0</v>
      </c>
      <c r="R825" s="149">
        <f>R826</f>
        <v>0</v>
      </c>
      <c r="S825" s="149">
        <f>S826</f>
        <v>63207.3</v>
      </c>
      <c r="T825" s="142">
        <f t="shared" si="296"/>
        <v>102.22755943716643</v>
      </c>
      <c r="U825" s="142">
        <f>U826</f>
        <v>102.22755943716643</v>
      </c>
      <c r="W825" s="220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</row>
    <row r="826" spans="1:135" s="148" customFormat="1" ht="36" customHeight="1" x14ac:dyDescent="0.25">
      <c r="A826" s="148">
        <v>1</v>
      </c>
      <c r="B826" s="143">
        <f>SUBTOTAL(103,$A$552:A826)</f>
        <v>264</v>
      </c>
      <c r="C826" s="144" t="s">
        <v>645</v>
      </c>
      <c r="D826" s="145">
        <v>1984</v>
      </c>
      <c r="E826" s="145"/>
      <c r="F826" s="146" t="s">
        <v>314</v>
      </c>
      <c r="G826" s="145">
        <v>2</v>
      </c>
      <c r="H826" s="145" t="s">
        <v>299</v>
      </c>
      <c r="I826" s="149">
        <v>618.29999999999995</v>
      </c>
      <c r="J826" s="149">
        <v>561.1</v>
      </c>
      <c r="K826" s="149">
        <v>561.1</v>
      </c>
      <c r="L826" s="165">
        <v>24</v>
      </c>
      <c r="M826" s="145" t="s">
        <v>262</v>
      </c>
      <c r="N826" s="145" t="s">
        <v>263</v>
      </c>
      <c r="O826" s="147" t="s">
        <v>265</v>
      </c>
      <c r="P826" s="142">
        <v>63207.3</v>
      </c>
      <c r="Q826" s="142">
        <v>0</v>
      </c>
      <c r="R826" s="142">
        <v>0</v>
      </c>
      <c r="S826" s="142">
        <f>P826-Q826-R826</f>
        <v>63207.3</v>
      </c>
      <c r="T826" s="142">
        <f t="shared" si="296"/>
        <v>102.22755943716643</v>
      </c>
      <c r="U826" s="221">
        <f>T826</f>
        <v>102.22755943716643</v>
      </c>
      <c r="V826" s="213">
        <f>T826</f>
        <v>102.22755943716643</v>
      </c>
      <c r="W826" s="213">
        <f>V826-T826</f>
        <v>0</v>
      </c>
      <c r="X826" s="148" t="b">
        <f>V826=U826</f>
        <v>1</v>
      </c>
      <c r="Y826" s="211">
        <v>0</v>
      </c>
      <c r="Z826" s="211">
        <v>0</v>
      </c>
      <c r="AA826" s="211">
        <v>0</v>
      </c>
      <c r="AB826" s="211">
        <v>0</v>
      </c>
      <c r="AC826" s="211">
        <v>0</v>
      </c>
      <c r="AD826" s="211">
        <v>0</v>
      </c>
      <c r="AE826" s="211">
        <v>0</v>
      </c>
      <c r="AF826" s="214">
        <v>0</v>
      </c>
      <c r="AG826" s="211">
        <v>0</v>
      </c>
      <c r="AH826" s="211">
        <v>0</v>
      </c>
      <c r="AI826" s="211">
        <v>0</v>
      </c>
      <c r="AJ826" s="211">
        <v>0</v>
      </c>
      <c r="AK826" s="211">
        <v>0</v>
      </c>
      <c r="AL826" s="214">
        <v>0</v>
      </c>
      <c r="AM826" s="211">
        <v>0</v>
      </c>
      <c r="AN826" s="211">
        <v>0</v>
      </c>
      <c r="AO826" s="214">
        <v>0</v>
      </c>
      <c r="AP826" s="211">
        <v>0</v>
      </c>
      <c r="AQ826" s="211">
        <v>0</v>
      </c>
      <c r="AR826" s="211">
        <v>0</v>
      </c>
      <c r="AS826" s="211"/>
    </row>
    <row r="827" spans="1:135" s="148" customFormat="1" ht="36" customHeight="1" x14ac:dyDescent="0.25">
      <c r="B827" s="144" t="s">
        <v>794</v>
      </c>
      <c r="C827" s="144"/>
      <c r="D827" s="145" t="s">
        <v>862</v>
      </c>
      <c r="E827" s="145" t="s">
        <v>862</v>
      </c>
      <c r="F827" s="145" t="s">
        <v>862</v>
      </c>
      <c r="G827" s="145" t="s">
        <v>862</v>
      </c>
      <c r="H827" s="145" t="s">
        <v>862</v>
      </c>
      <c r="I827" s="149">
        <f>SUM(I828:I829)</f>
        <v>7253.2</v>
      </c>
      <c r="J827" s="149">
        <f>SUM(J828:J829)</f>
        <v>5908.5</v>
      </c>
      <c r="K827" s="149">
        <f>SUM(K828:K829)</f>
        <v>3856.56</v>
      </c>
      <c r="L827" s="210">
        <f>SUM(L828:L829)</f>
        <v>309</v>
      </c>
      <c r="M827" s="145" t="s">
        <v>862</v>
      </c>
      <c r="N827" s="145" t="s">
        <v>862</v>
      </c>
      <c r="O827" s="147" t="s">
        <v>862</v>
      </c>
      <c r="P827" s="149">
        <v>255310.57</v>
      </c>
      <c r="Q827" s="149">
        <f>SUM(Q828:Q829)</f>
        <v>0</v>
      </c>
      <c r="R827" s="149">
        <f>SUM(R828:R829)</f>
        <v>0</v>
      </c>
      <c r="S827" s="149">
        <f>SUM(S828:S829)</f>
        <v>255310.57</v>
      </c>
      <c r="T827" s="142">
        <f t="shared" si="296"/>
        <v>35.199714608724427</v>
      </c>
      <c r="U827" s="142">
        <f>U828</f>
        <v>25.704312911886749</v>
      </c>
      <c r="W827" s="220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</row>
    <row r="828" spans="1:135" s="121" customFormat="1" ht="36" customHeight="1" x14ac:dyDescent="0.25">
      <c r="A828" s="148">
        <v>1</v>
      </c>
      <c r="B828" s="143">
        <f>SUBTOTAL(103,$A$552:A828)</f>
        <v>265</v>
      </c>
      <c r="C828" s="156" t="s">
        <v>652</v>
      </c>
      <c r="D828" s="145">
        <v>1979</v>
      </c>
      <c r="E828" s="145"/>
      <c r="F828" s="157" t="s">
        <v>696</v>
      </c>
      <c r="G828" s="145">
        <v>5</v>
      </c>
      <c r="H828" s="145" t="s">
        <v>304</v>
      </c>
      <c r="I828" s="149">
        <v>4097</v>
      </c>
      <c r="J828" s="149">
        <v>3097</v>
      </c>
      <c r="K828" s="149">
        <v>3097</v>
      </c>
      <c r="L828" s="167">
        <v>158</v>
      </c>
      <c r="M828" s="145" t="s">
        <v>262</v>
      </c>
      <c r="N828" s="145" t="s">
        <v>266</v>
      </c>
      <c r="O828" s="145" t="s">
        <v>693</v>
      </c>
      <c r="P828" s="149">
        <v>105310.57</v>
      </c>
      <c r="Q828" s="149">
        <v>0</v>
      </c>
      <c r="R828" s="149">
        <v>0</v>
      </c>
      <c r="S828" s="149">
        <f>P828-Q828-R828</f>
        <v>105310.57</v>
      </c>
      <c r="T828" s="142">
        <f t="shared" si="296"/>
        <v>25.704312911886749</v>
      </c>
      <c r="U828" s="221">
        <f>T828</f>
        <v>25.704312911886749</v>
      </c>
      <c r="V828" s="213">
        <f t="shared" ref="V828:V829" si="321">T828</f>
        <v>25.704312911886749</v>
      </c>
      <c r="W828" s="213">
        <f t="shared" ref="W828:W829" si="322">V828-T828</f>
        <v>0</v>
      </c>
      <c r="X828" s="148" t="b">
        <f t="shared" ref="X828:X829" si="323">V828=U828</f>
        <v>1</v>
      </c>
      <c r="Y828" s="211">
        <v>0</v>
      </c>
      <c r="Z828" s="211">
        <v>0</v>
      </c>
      <c r="AA828" s="164">
        <v>0</v>
      </c>
      <c r="AB828" s="164">
        <v>0</v>
      </c>
      <c r="AC828" s="164">
        <v>0</v>
      </c>
      <c r="AD828" s="164">
        <v>0</v>
      </c>
      <c r="AE828" s="164">
        <v>0</v>
      </c>
      <c r="AF828" s="214">
        <v>0</v>
      </c>
      <c r="AG828" s="164">
        <v>0</v>
      </c>
      <c r="AH828" s="164">
        <v>0</v>
      </c>
      <c r="AI828" s="164">
        <v>0</v>
      </c>
      <c r="AJ828" s="164">
        <v>0</v>
      </c>
      <c r="AK828" s="164">
        <v>0</v>
      </c>
      <c r="AL828" s="163">
        <v>0</v>
      </c>
      <c r="AM828" s="164">
        <v>0</v>
      </c>
      <c r="AN828" s="164">
        <v>0</v>
      </c>
      <c r="AO828" s="163">
        <v>0</v>
      </c>
      <c r="AP828" s="164">
        <v>0</v>
      </c>
      <c r="AQ828" s="164">
        <v>0</v>
      </c>
      <c r="AR828" s="164">
        <v>0</v>
      </c>
      <c r="AS828" s="164"/>
      <c r="BM828" s="224"/>
      <c r="BN828" s="224"/>
      <c r="BO828" s="224"/>
      <c r="CL828" s="158"/>
      <c r="DO828" s="159"/>
      <c r="EE828" s="160"/>
    </row>
    <row r="829" spans="1:135" s="148" customFormat="1" ht="36" customHeight="1" x14ac:dyDescent="0.25">
      <c r="A829" s="148">
        <v>1</v>
      </c>
      <c r="B829" s="143">
        <f>SUBTOTAL(103,$A$552:A829)</f>
        <v>266</v>
      </c>
      <c r="C829" s="144" t="s">
        <v>660</v>
      </c>
      <c r="D829" s="145">
        <v>1990</v>
      </c>
      <c r="E829" s="145"/>
      <c r="F829" s="146" t="s">
        <v>696</v>
      </c>
      <c r="G829" s="145">
        <v>5</v>
      </c>
      <c r="H829" s="145" t="s">
        <v>304</v>
      </c>
      <c r="I829" s="149">
        <v>3156.2</v>
      </c>
      <c r="J829" s="149">
        <v>2811.5</v>
      </c>
      <c r="K829" s="149">
        <v>759.56</v>
      </c>
      <c r="L829" s="165">
        <v>151</v>
      </c>
      <c r="M829" s="145" t="s">
        <v>262</v>
      </c>
      <c r="N829" s="145" t="s">
        <v>266</v>
      </c>
      <c r="O829" s="147" t="s">
        <v>693</v>
      </c>
      <c r="P829" s="142">
        <v>150000</v>
      </c>
      <c r="Q829" s="142">
        <v>0</v>
      </c>
      <c r="R829" s="142">
        <v>0</v>
      </c>
      <c r="S829" s="142">
        <f>P829-Q829-R829</f>
        <v>150000</v>
      </c>
      <c r="T829" s="142">
        <f t="shared" si="296"/>
        <v>47.525505354540272</v>
      </c>
      <c r="U829" s="142">
        <f>V829</f>
        <v>47.525505354540272</v>
      </c>
      <c r="V829" s="213">
        <f t="shared" si="321"/>
        <v>47.525505354540272</v>
      </c>
      <c r="W829" s="213">
        <f t="shared" si="322"/>
        <v>0</v>
      </c>
      <c r="X829" s="148" t="b">
        <f t="shared" si="323"/>
        <v>1</v>
      </c>
      <c r="Y829" s="211">
        <v>0</v>
      </c>
      <c r="Z829" s="211">
        <v>0</v>
      </c>
      <c r="AA829" s="211">
        <v>0</v>
      </c>
      <c r="AB829" s="211">
        <v>0</v>
      </c>
      <c r="AC829" s="211">
        <v>0</v>
      </c>
      <c r="AD829" s="211">
        <v>0</v>
      </c>
      <c r="AE829" s="211">
        <v>0</v>
      </c>
      <c r="AF829" s="214">
        <v>0</v>
      </c>
      <c r="AG829" s="211">
        <v>0</v>
      </c>
      <c r="AH829" s="211">
        <v>0</v>
      </c>
      <c r="AI829" s="211">
        <v>0</v>
      </c>
      <c r="AJ829" s="211">
        <v>0</v>
      </c>
      <c r="AK829" s="211">
        <v>0</v>
      </c>
      <c r="AL829" s="214">
        <v>0</v>
      </c>
      <c r="AM829" s="211">
        <v>0</v>
      </c>
      <c r="AN829" s="211">
        <v>0</v>
      </c>
      <c r="AO829" s="214">
        <v>0</v>
      </c>
      <c r="AP829" s="211">
        <v>0</v>
      </c>
      <c r="AQ829" s="211">
        <v>0</v>
      </c>
      <c r="AR829" s="211">
        <v>0</v>
      </c>
      <c r="AS829" s="211"/>
    </row>
    <row r="830" spans="1:135" s="148" customFormat="1" ht="36" customHeight="1" x14ac:dyDescent="0.25">
      <c r="B830" s="144" t="s">
        <v>795</v>
      </c>
      <c r="C830" s="144"/>
      <c r="D830" s="145" t="s">
        <v>862</v>
      </c>
      <c r="E830" s="145" t="s">
        <v>862</v>
      </c>
      <c r="F830" s="145" t="s">
        <v>862</v>
      </c>
      <c r="G830" s="145" t="s">
        <v>862</v>
      </c>
      <c r="H830" s="145" t="s">
        <v>862</v>
      </c>
      <c r="I830" s="149">
        <f>SUM(I831:I844)</f>
        <v>30726.899999999998</v>
      </c>
      <c r="J830" s="149">
        <f>SUM(J831:J844)</f>
        <v>28838.599999999995</v>
      </c>
      <c r="K830" s="149">
        <f>SUM(K831:K844)</f>
        <v>27587.1</v>
      </c>
      <c r="L830" s="210">
        <f>SUM(L831:L844)</f>
        <v>1449</v>
      </c>
      <c r="M830" s="145" t="s">
        <v>862</v>
      </c>
      <c r="N830" s="145" t="s">
        <v>862</v>
      </c>
      <c r="O830" s="147" t="s">
        <v>862</v>
      </c>
      <c r="P830" s="149">
        <v>30393574.770000007</v>
      </c>
      <c r="Q830" s="149">
        <f>SUM(Q831:Q844)</f>
        <v>0</v>
      </c>
      <c r="R830" s="149">
        <f>SUM(R831:R844)</f>
        <v>0</v>
      </c>
      <c r="S830" s="149">
        <f>SUM(S831:S844)</f>
        <v>30393574.770000007</v>
      </c>
      <c r="T830" s="142">
        <f t="shared" si="296"/>
        <v>989.15200589711321</v>
      </c>
      <c r="U830" s="142">
        <f>MAX(U831:U844)</f>
        <v>8318.4105800023735</v>
      </c>
      <c r="W830" s="220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</row>
    <row r="831" spans="1:135" s="148" customFormat="1" ht="36" customHeight="1" x14ac:dyDescent="0.25">
      <c r="A831" s="148">
        <v>1</v>
      </c>
      <c r="B831" s="143">
        <f>SUBTOTAL(103,$A$552:A831)</f>
        <v>267</v>
      </c>
      <c r="C831" s="144" t="s">
        <v>642</v>
      </c>
      <c r="D831" s="145">
        <v>1993</v>
      </c>
      <c r="E831" s="145"/>
      <c r="F831" s="146" t="s">
        <v>307</v>
      </c>
      <c r="G831" s="145">
        <v>5</v>
      </c>
      <c r="H831" s="145" t="s">
        <v>308</v>
      </c>
      <c r="I831" s="149">
        <v>3247.3</v>
      </c>
      <c r="J831" s="149">
        <v>3247.3</v>
      </c>
      <c r="K831" s="149">
        <v>3247.3</v>
      </c>
      <c r="L831" s="165">
        <v>133</v>
      </c>
      <c r="M831" s="145" t="s">
        <v>262</v>
      </c>
      <c r="N831" s="145" t="s">
        <v>337</v>
      </c>
      <c r="O831" s="147" t="s">
        <v>694</v>
      </c>
      <c r="P831" s="142">
        <v>200000</v>
      </c>
      <c r="Q831" s="142">
        <v>0</v>
      </c>
      <c r="R831" s="142">
        <v>0</v>
      </c>
      <c r="S831" s="142">
        <f>P831-Q831-R831</f>
        <v>200000</v>
      </c>
      <c r="T831" s="142">
        <f t="shared" si="296"/>
        <v>61.58962830659317</v>
      </c>
      <c r="U831" s="221">
        <f>T831</f>
        <v>61.58962830659317</v>
      </c>
      <c r="V831" s="213">
        <f>T831</f>
        <v>61.58962830659317</v>
      </c>
      <c r="W831" s="213">
        <f t="shared" ref="W831:W844" si="324">V831-T831</f>
        <v>0</v>
      </c>
      <c r="X831" s="148" t="b">
        <f t="shared" ref="X831:X844" si="325">V831=U831</f>
        <v>1</v>
      </c>
      <c r="Y831" s="211">
        <v>0</v>
      </c>
      <c r="Z831" s="211">
        <v>0</v>
      </c>
      <c r="AA831" s="211">
        <v>0</v>
      </c>
      <c r="AB831" s="211">
        <v>0</v>
      </c>
      <c r="AC831" s="211">
        <v>0</v>
      </c>
      <c r="AD831" s="211">
        <v>0</v>
      </c>
      <c r="AE831" s="211">
        <v>0</v>
      </c>
      <c r="AF831" s="214">
        <v>0</v>
      </c>
      <c r="AG831" s="211">
        <v>0</v>
      </c>
      <c r="AH831" s="211">
        <v>0</v>
      </c>
      <c r="AI831" s="211">
        <v>0</v>
      </c>
      <c r="AJ831" s="211">
        <v>0</v>
      </c>
      <c r="AK831" s="211">
        <v>0</v>
      </c>
      <c r="AL831" s="214">
        <v>0</v>
      </c>
      <c r="AM831" s="211">
        <v>0</v>
      </c>
      <c r="AN831" s="211">
        <v>0</v>
      </c>
      <c r="AO831" s="214">
        <v>0</v>
      </c>
      <c r="AP831" s="211">
        <v>0</v>
      </c>
      <c r="AQ831" s="211">
        <v>0</v>
      </c>
      <c r="AR831" s="211">
        <v>0</v>
      </c>
      <c r="AS831" s="211"/>
    </row>
    <row r="832" spans="1:135" s="148" customFormat="1" ht="36" customHeight="1" x14ac:dyDescent="0.25">
      <c r="A832" s="148">
        <v>1</v>
      </c>
      <c r="B832" s="143">
        <f>SUBTOTAL(103,$A$552:A832)</f>
        <v>268</v>
      </c>
      <c r="C832" s="144" t="s">
        <v>630</v>
      </c>
      <c r="D832" s="145">
        <v>1972</v>
      </c>
      <c r="E832" s="145"/>
      <c r="F832" s="146" t="s">
        <v>264</v>
      </c>
      <c r="G832" s="145">
        <v>5</v>
      </c>
      <c r="H832" s="145" t="s">
        <v>366</v>
      </c>
      <c r="I832" s="149">
        <v>4860.8999999999996</v>
      </c>
      <c r="J832" s="149">
        <v>4466.5</v>
      </c>
      <c r="K832" s="149">
        <v>4344.3</v>
      </c>
      <c r="L832" s="165">
        <v>257</v>
      </c>
      <c r="M832" s="145" t="s">
        <v>262</v>
      </c>
      <c r="N832" s="145" t="s">
        <v>266</v>
      </c>
      <c r="O832" s="147" t="s">
        <v>1053</v>
      </c>
      <c r="P832" s="142">
        <v>5104924.47</v>
      </c>
      <c r="Q832" s="142">
        <v>0</v>
      </c>
      <c r="R832" s="142">
        <v>0</v>
      </c>
      <c r="S832" s="142">
        <f>P832-Q832-R832</f>
        <v>5104924.47</v>
      </c>
      <c r="T832" s="142">
        <f>P832/I832</f>
        <v>1050.2014997222736</v>
      </c>
      <c r="U832" s="142">
        <f>V832</f>
        <v>2338.271726634986</v>
      </c>
      <c r="V832" s="213">
        <f t="shared" ref="V832:V842" si="326">Y832+Z832+AA832+AB832+AC832+AF832+AH832+AJ832+AL832+AN832+AO832+AP832+AQ832+AR832</f>
        <v>2338.271726634986</v>
      </c>
      <c r="W832" s="213">
        <f t="shared" si="324"/>
        <v>1288.0702269127123</v>
      </c>
      <c r="X832" s="148" t="b">
        <f t="shared" si="325"/>
        <v>1</v>
      </c>
      <c r="Y832" s="211">
        <v>0</v>
      </c>
      <c r="Z832" s="211">
        <v>0</v>
      </c>
      <c r="AA832" s="211">
        <v>0</v>
      </c>
      <c r="AB832" s="211">
        <v>0</v>
      </c>
      <c r="AC832" s="211">
        <v>0</v>
      </c>
      <c r="AD832" s="211">
        <v>0</v>
      </c>
      <c r="AE832" s="211">
        <v>0</v>
      </c>
      <c r="AF832" s="214">
        <v>0</v>
      </c>
      <c r="AG832" s="211">
        <v>1274.6500000000001</v>
      </c>
      <c r="AH832" s="214">
        <f>8917.04*AG832/I832</f>
        <v>2338.271726634986</v>
      </c>
      <c r="AI832" s="211">
        <v>0</v>
      </c>
      <c r="AJ832" s="211">
        <v>0</v>
      </c>
      <c r="AK832" s="211">
        <v>0</v>
      </c>
      <c r="AL832" s="214">
        <v>0</v>
      </c>
      <c r="AM832" s="211">
        <v>0</v>
      </c>
      <c r="AN832" s="211">
        <v>0</v>
      </c>
      <c r="AO832" s="214">
        <v>0</v>
      </c>
      <c r="AP832" s="211">
        <v>0</v>
      </c>
      <c r="AQ832" s="211">
        <v>0</v>
      </c>
      <c r="AR832" s="211">
        <v>0</v>
      </c>
      <c r="AS832" s="211"/>
    </row>
    <row r="833" spans="1:135" s="148" customFormat="1" ht="36" customHeight="1" x14ac:dyDescent="0.25">
      <c r="A833" s="148">
        <v>1</v>
      </c>
      <c r="B833" s="143">
        <f>SUBTOTAL(103,$A$552:A833)</f>
        <v>269</v>
      </c>
      <c r="C833" s="144" t="s">
        <v>658</v>
      </c>
      <c r="D833" s="145">
        <v>1981</v>
      </c>
      <c r="E833" s="145"/>
      <c r="F833" s="146" t="s">
        <v>264</v>
      </c>
      <c r="G833" s="145">
        <v>2</v>
      </c>
      <c r="H833" s="145">
        <v>3</v>
      </c>
      <c r="I833" s="149">
        <v>843.1</v>
      </c>
      <c r="J833" s="149">
        <v>843.1</v>
      </c>
      <c r="K833" s="149">
        <v>843.1</v>
      </c>
      <c r="L833" s="165">
        <v>47</v>
      </c>
      <c r="M833" s="145" t="s">
        <v>262</v>
      </c>
      <c r="N833" s="145" t="s">
        <v>263</v>
      </c>
      <c r="O833" s="147" t="s">
        <v>265</v>
      </c>
      <c r="P833" s="142">
        <v>4285842.99</v>
      </c>
      <c r="Q833" s="142">
        <v>0</v>
      </c>
      <c r="R833" s="142">
        <v>0</v>
      </c>
      <c r="S833" s="142">
        <f t="shared" ref="S833:S844" si="327">P833-Q833-R833</f>
        <v>4285842.99</v>
      </c>
      <c r="T833" s="142">
        <f t="shared" si="296"/>
        <v>5083.4337445142928</v>
      </c>
      <c r="U833" s="142">
        <v>8318.4105800023735</v>
      </c>
      <c r="V833" s="213">
        <f t="shared" si="326"/>
        <v>8318.4105800023735</v>
      </c>
      <c r="W833" s="213">
        <f t="shared" si="324"/>
        <v>3234.9768354880807</v>
      </c>
      <c r="X833" s="148" t="b">
        <f t="shared" si="325"/>
        <v>1</v>
      </c>
      <c r="Y833" s="211">
        <v>0</v>
      </c>
      <c r="Z833" s="211">
        <v>0</v>
      </c>
      <c r="AA833" s="211">
        <v>0</v>
      </c>
      <c r="AB833" s="211">
        <v>0</v>
      </c>
      <c r="AC833" s="211">
        <v>0</v>
      </c>
      <c r="AD833" s="211">
        <v>0</v>
      </c>
      <c r="AE833" s="211">
        <v>0</v>
      </c>
      <c r="AF833" s="214">
        <v>0</v>
      </c>
      <c r="AG833" s="211">
        <v>786.5</v>
      </c>
      <c r="AH833" s="214">
        <f>8917.04*AG833/I833</f>
        <v>8318.4105800023735</v>
      </c>
      <c r="AI833" s="211">
        <v>0</v>
      </c>
      <c r="AJ833" s="211">
        <v>0</v>
      </c>
      <c r="AK833" s="211">
        <v>0</v>
      </c>
      <c r="AL833" s="214">
        <v>0</v>
      </c>
      <c r="AM833" s="211">
        <v>0</v>
      </c>
      <c r="AN833" s="211">
        <v>0</v>
      </c>
      <c r="AO833" s="214">
        <v>0</v>
      </c>
      <c r="AP833" s="211">
        <v>0</v>
      </c>
      <c r="AQ833" s="211">
        <v>0</v>
      </c>
      <c r="AR833" s="211">
        <v>0</v>
      </c>
      <c r="AS833" s="211"/>
    </row>
    <row r="834" spans="1:135" s="148" customFormat="1" ht="36" customHeight="1" x14ac:dyDescent="0.25">
      <c r="A834" s="148">
        <v>1</v>
      </c>
      <c r="B834" s="143">
        <f>SUBTOTAL(103,$A$552:A834)</f>
        <v>270</v>
      </c>
      <c r="C834" s="144" t="s">
        <v>635</v>
      </c>
      <c r="D834" s="145">
        <v>1940</v>
      </c>
      <c r="E834" s="145"/>
      <c r="F834" s="146" t="s">
        <v>264</v>
      </c>
      <c r="G834" s="145" t="s">
        <v>304</v>
      </c>
      <c r="H834" s="145">
        <v>3</v>
      </c>
      <c r="I834" s="149">
        <v>2521.1999999999998</v>
      </c>
      <c r="J834" s="149">
        <v>2421.1999999999998</v>
      </c>
      <c r="K834" s="149">
        <v>2421.1999999999998</v>
      </c>
      <c r="L834" s="165">
        <v>94</v>
      </c>
      <c r="M834" s="145" t="s">
        <v>262</v>
      </c>
      <c r="N834" s="145" t="s">
        <v>337</v>
      </c>
      <c r="O834" s="147" t="s">
        <v>695</v>
      </c>
      <c r="P834" s="142">
        <v>206734.07999999999</v>
      </c>
      <c r="Q834" s="142">
        <v>0</v>
      </c>
      <c r="R834" s="142">
        <v>0</v>
      </c>
      <c r="S834" s="142">
        <f t="shared" si="327"/>
        <v>206734.07999999999</v>
      </c>
      <c r="T834" s="142">
        <f t="shared" si="296"/>
        <v>81.998286530223709</v>
      </c>
      <c r="U834" s="142">
        <f t="shared" ref="U834:U836" si="328">V834</f>
        <v>81.998286530223709</v>
      </c>
      <c r="V834" s="213">
        <f t="shared" ref="V834:V835" si="329">T834</f>
        <v>81.998286530223709</v>
      </c>
      <c r="W834" s="213">
        <f t="shared" si="324"/>
        <v>0</v>
      </c>
      <c r="X834" s="148" t="b">
        <f t="shared" si="325"/>
        <v>1</v>
      </c>
      <c r="Y834" s="211">
        <v>0</v>
      </c>
      <c r="Z834" s="211">
        <v>0</v>
      </c>
      <c r="AA834" s="211">
        <v>0</v>
      </c>
      <c r="AB834" s="211">
        <v>0</v>
      </c>
      <c r="AC834" s="211">
        <v>0</v>
      </c>
      <c r="AD834" s="211">
        <v>0</v>
      </c>
      <c r="AE834" s="211">
        <v>0</v>
      </c>
      <c r="AF834" s="214">
        <v>0</v>
      </c>
      <c r="AG834" s="211">
        <v>0</v>
      </c>
      <c r="AH834" s="211">
        <v>0</v>
      </c>
      <c r="AI834" s="211">
        <v>0</v>
      </c>
      <c r="AJ834" s="211">
        <v>0</v>
      </c>
      <c r="AK834" s="211">
        <v>0</v>
      </c>
      <c r="AL834" s="214">
        <v>0</v>
      </c>
      <c r="AM834" s="211">
        <v>0</v>
      </c>
      <c r="AN834" s="211">
        <v>0</v>
      </c>
      <c r="AO834" s="214">
        <v>0</v>
      </c>
      <c r="AP834" s="211">
        <v>0</v>
      </c>
      <c r="AQ834" s="211">
        <v>0</v>
      </c>
      <c r="AR834" s="211">
        <v>0</v>
      </c>
      <c r="AS834" s="211"/>
    </row>
    <row r="835" spans="1:135" s="148" customFormat="1" ht="36" customHeight="1" x14ac:dyDescent="0.25">
      <c r="A835" s="148">
        <v>1</v>
      </c>
      <c r="B835" s="143">
        <f>SUBTOTAL(103,$A$552:A835)</f>
        <v>271</v>
      </c>
      <c r="C835" s="144" t="s">
        <v>640</v>
      </c>
      <c r="D835" s="145">
        <v>1979</v>
      </c>
      <c r="E835" s="145"/>
      <c r="F835" s="146" t="s">
        <v>264</v>
      </c>
      <c r="G835" s="145">
        <v>2</v>
      </c>
      <c r="H835" s="145" t="s">
        <v>308</v>
      </c>
      <c r="I835" s="149">
        <v>1052.4000000000001</v>
      </c>
      <c r="J835" s="149">
        <v>934.4</v>
      </c>
      <c r="K835" s="149">
        <v>934.4</v>
      </c>
      <c r="L835" s="165">
        <v>57</v>
      </c>
      <c r="M835" s="145" t="s">
        <v>262</v>
      </c>
      <c r="N835" s="145" t="s">
        <v>293</v>
      </c>
      <c r="O835" s="147" t="s">
        <v>1050</v>
      </c>
      <c r="P835" s="142">
        <v>113495.05</v>
      </c>
      <c r="Q835" s="142">
        <v>0</v>
      </c>
      <c r="R835" s="142">
        <v>0</v>
      </c>
      <c r="S835" s="142">
        <f t="shared" si="327"/>
        <v>113495.05</v>
      </c>
      <c r="T835" s="142">
        <f t="shared" si="296"/>
        <v>107.84402318510071</v>
      </c>
      <c r="U835" s="142">
        <f t="shared" si="328"/>
        <v>107.84402318510071</v>
      </c>
      <c r="V835" s="213">
        <f t="shared" si="329"/>
        <v>107.84402318510071</v>
      </c>
      <c r="W835" s="213">
        <f t="shared" si="324"/>
        <v>0</v>
      </c>
      <c r="X835" s="148" t="b">
        <f t="shared" si="325"/>
        <v>1</v>
      </c>
      <c r="Y835" s="211">
        <v>0</v>
      </c>
      <c r="Z835" s="211">
        <v>0</v>
      </c>
      <c r="AA835" s="211">
        <v>0</v>
      </c>
      <c r="AB835" s="211">
        <v>0</v>
      </c>
      <c r="AC835" s="211">
        <v>0</v>
      </c>
      <c r="AD835" s="211">
        <v>0</v>
      </c>
      <c r="AE835" s="211">
        <v>0</v>
      </c>
      <c r="AF835" s="214">
        <v>0</v>
      </c>
      <c r="AG835" s="211">
        <v>0</v>
      </c>
      <c r="AH835" s="211">
        <v>0</v>
      </c>
      <c r="AI835" s="211">
        <v>0</v>
      </c>
      <c r="AJ835" s="211">
        <v>0</v>
      </c>
      <c r="AK835" s="211">
        <v>0</v>
      </c>
      <c r="AL835" s="214">
        <v>0</v>
      </c>
      <c r="AM835" s="211">
        <v>0</v>
      </c>
      <c r="AN835" s="211">
        <v>0</v>
      </c>
      <c r="AO835" s="214">
        <v>0</v>
      </c>
      <c r="AP835" s="211">
        <v>0</v>
      </c>
      <c r="AQ835" s="211">
        <v>0</v>
      </c>
      <c r="AR835" s="211">
        <v>0</v>
      </c>
      <c r="AS835" s="211"/>
    </row>
    <row r="836" spans="1:135" s="148" customFormat="1" ht="36" customHeight="1" x14ac:dyDescent="0.25">
      <c r="A836" s="148">
        <v>1</v>
      </c>
      <c r="B836" s="143">
        <f>SUBTOTAL(103,$A$552:A836)</f>
        <v>272</v>
      </c>
      <c r="C836" s="144" t="s">
        <v>639</v>
      </c>
      <c r="D836" s="145">
        <v>1977</v>
      </c>
      <c r="E836" s="145"/>
      <c r="F836" s="146" t="s">
        <v>264</v>
      </c>
      <c r="G836" s="145">
        <v>5</v>
      </c>
      <c r="H836" s="145" t="s">
        <v>304</v>
      </c>
      <c r="I836" s="149">
        <v>2827.6</v>
      </c>
      <c r="J836" s="149">
        <v>2827.6</v>
      </c>
      <c r="K836" s="149">
        <v>2827.6</v>
      </c>
      <c r="L836" s="165">
        <v>156</v>
      </c>
      <c r="M836" s="145" t="s">
        <v>262</v>
      </c>
      <c r="N836" s="145" t="s">
        <v>266</v>
      </c>
      <c r="O836" s="147" t="s">
        <v>691</v>
      </c>
      <c r="P836" s="142">
        <v>3276117.4600000004</v>
      </c>
      <c r="Q836" s="142">
        <v>0</v>
      </c>
      <c r="R836" s="142">
        <v>0</v>
      </c>
      <c r="S836" s="142">
        <f t="shared" si="327"/>
        <v>3276117.4600000004</v>
      </c>
      <c r="T836" s="142">
        <f t="shared" si="296"/>
        <v>1158.6212547743671</v>
      </c>
      <c r="U836" s="142">
        <f t="shared" si="328"/>
        <v>2487.9159700099026</v>
      </c>
      <c r="V836" s="213">
        <f t="shared" si="326"/>
        <v>2487.9159700099026</v>
      </c>
      <c r="W836" s="213">
        <f t="shared" si="324"/>
        <v>1329.2947152355355</v>
      </c>
      <c r="X836" s="148" t="b">
        <f t="shared" si="325"/>
        <v>1</v>
      </c>
      <c r="Y836" s="211">
        <v>0</v>
      </c>
      <c r="Z836" s="211">
        <v>0</v>
      </c>
      <c r="AA836" s="211">
        <v>0</v>
      </c>
      <c r="AB836" s="211">
        <v>0</v>
      </c>
      <c r="AC836" s="211">
        <v>0</v>
      </c>
      <c r="AD836" s="211">
        <v>0</v>
      </c>
      <c r="AE836" s="211">
        <v>0</v>
      </c>
      <c r="AF836" s="214">
        <v>0</v>
      </c>
      <c r="AG836" s="211">
        <v>788.92</v>
      </c>
      <c r="AH836" s="214">
        <f>8917.04*AG836/I836</f>
        <v>2487.9159700099026</v>
      </c>
      <c r="AI836" s="211">
        <v>0</v>
      </c>
      <c r="AJ836" s="211">
        <v>0</v>
      </c>
      <c r="AK836" s="211">
        <v>0</v>
      </c>
      <c r="AL836" s="214">
        <v>0</v>
      </c>
      <c r="AM836" s="211">
        <v>0</v>
      </c>
      <c r="AN836" s="211">
        <v>0</v>
      </c>
      <c r="AO836" s="214">
        <v>0</v>
      </c>
      <c r="AP836" s="211">
        <v>0</v>
      </c>
      <c r="AQ836" s="211">
        <v>0</v>
      </c>
      <c r="AR836" s="211">
        <v>0</v>
      </c>
      <c r="AS836" s="211"/>
    </row>
    <row r="837" spans="1:135" s="148" customFormat="1" ht="36" customHeight="1" x14ac:dyDescent="0.25">
      <c r="A837" s="148">
        <v>1</v>
      </c>
      <c r="B837" s="143">
        <f>SUBTOTAL(103,$A$552:A837)</f>
        <v>273</v>
      </c>
      <c r="C837" s="144" t="s">
        <v>657</v>
      </c>
      <c r="D837" s="145">
        <v>1981</v>
      </c>
      <c r="E837" s="145"/>
      <c r="F837" s="146" t="s">
        <v>264</v>
      </c>
      <c r="G837" s="145">
        <v>2</v>
      </c>
      <c r="H837" s="145">
        <v>3</v>
      </c>
      <c r="I837" s="149">
        <v>975</v>
      </c>
      <c r="J837" s="149">
        <v>975</v>
      </c>
      <c r="K837" s="149">
        <v>975</v>
      </c>
      <c r="L837" s="165">
        <v>47</v>
      </c>
      <c r="M837" s="145" t="s">
        <v>262</v>
      </c>
      <c r="N837" s="145" t="s">
        <v>263</v>
      </c>
      <c r="O837" s="147" t="s">
        <v>265</v>
      </c>
      <c r="P837" s="142">
        <v>4306090.1500000004</v>
      </c>
      <c r="Q837" s="142">
        <v>0</v>
      </c>
      <c r="R837" s="142">
        <v>0</v>
      </c>
      <c r="S837" s="142">
        <f t="shared" si="327"/>
        <v>4306090.1500000004</v>
      </c>
      <c r="T837" s="142">
        <f t="shared" si="296"/>
        <v>4416.5027179487188</v>
      </c>
      <c r="U837" s="142">
        <v>7956.7433846153854</v>
      </c>
      <c r="V837" s="213">
        <f t="shared" si="326"/>
        <v>7956.7433846153854</v>
      </c>
      <c r="W837" s="213">
        <f t="shared" si="324"/>
        <v>3540.2406666666666</v>
      </c>
      <c r="X837" s="148" t="b">
        <f t="shared" si="325"/>
        <v>1</v>
      </c>
      <c r="Y837" s="211">
        <v>0</v>
      </c>
      <c r="Z837" s="211">
        <v>0</v>
      </c>
      <c r="AA837" s="211">
        <v>0</v>
      </c>
      <c r="AB837" s="211">
        <v>0</v>
      </c>
      <c r="AC837" s="211">
        <v>0</v>
      </c>
      <c r="AD837" s="211">
        <v>0</v>
      </c>
      <c r="AE837" s="211">
        <v>0</v>
      </c>
      <c r="AF837" s="214">
        <v>0</v>
      </c>
      <c r="AG837" s="211">
        <v>870</v>
      </c>
      <c r="AH837" s="214">
        <f>8917.04*AG837/I837</f>
        <v>7956.7433846153854</v>
      </c>
      <c r="AI837" s="211">
        <v>0</v>
      </c>
      <c r="AJ837" s="211">
        <v>0</v>
      </c>
      <c r="AK837" s="211">
        <v>0</v>
      </c>
      <c r="AL837" s="214">
        <v>0</v>
      </c>
      <c r="AM837" s="211">
        <v>0</v>
      </c>
      <c r="AN837" s="211">
        <v>0</v>
      </c>
      <c r="AO837" s="214">
        <v>0</v>
      </c>
      <c r="AP837" s="211">
        <v>0</v>
      </c>
      <c r="AQ837" s="211">
        <v>0</v>
      </c>
      <c r="AR837" s="211">
        <v>0</v>
      </c>
      <c r="AS837" s="211"/>
    </row>
    <row r="838" spans="1:135" s="148" customFormat="1" ht="36" customHeight="1" x14ac:dyDescent="0.25">
      <c r="A838" s="148">
        <v>1</v>
      </c>
      <c r="B838" s="143">
        <f>SUBTOTAL(103,$A$552:A838)</f>
        <v>274</v>
      </c>
      <c r="C838" s="144" t="s">
        <v>632</v>
      </c>
      <c r="D838" s="145">
        <v>1963</v>
      </c>
      <c r="E838" s="145"/>
      <c r="F838" s="146" t="s">
        <v>264</v>
      </c>
      <c r="G838" s="145">
        <v>3</v>
      </c>
      <c r="H838" s="145" t="s">
        <v>299</v>
      </c>
      <c r="I838" s="149">
        <v>1703.8</v>
      </c>
      <c r="J838" s="149">
        <v>1339.8</v>
      </c>
      <c r="K838" s="149">
        <v>1339.8</v>
      </c>
      <c r="L838" s="165">
        <v>62</v>
      </c>
      <c r="M838" s="145" t="s">
        <v>262</v>
      </c>
      <c r="N838" s="145" t="s">
        <v>266</v>
      </c>
      <c r="O838" s="147" t="s">
        <v>691</v>
      </c>
      <c r="P838" s="142">
        <v>5118136.7</v>
      </c>
      <c r="Q838" s="142">
        <v>0</v>
      </c>
      <c r="R838" s="142">
        <v>0</v>
      </c>
      <c r="S838" s="142">
        <f t="shared" si="327"/>
        <v>5118136.7</v>
      </c>
      <c r="T838" s="142">
        <f t="shared" si="296"/>
        <v>3003.953926517197</v>
      </c>
      <c r="U838" s="142">
        <f>V838</f>
        <v>5319.9736823570847</v>
      </c>
      <c r="V838" s="213">
        <f t="shared" si="326"/>
        <v>5319.9736823570847</v>
      </c>
      <c r="W838" s="213">
        <f t="shared" si="324"/>
        <v>2316.0197558398877</v>
      </c>
      <c r="X838" s="148" t="b">
        <f t="shared" si="325"/>
        <v>1</v>
      </c>
      <c r="Y838" s="211">
        <v>0</v>
      </c>
      <c r="Z838" s="211">
        <v>0</v>
      </c>
      <c r="AA838" s="211">
        <v>0</v>
      </c>
      <c r="AB838" s="211">
        <v>0</v>
      </c>
      <c r="AC838" s="211">
        <v>0</v>
      </c>
      <c r="AD838" s="211">
        <v>0</v>
      </c>
      <c r="AE838" s="211">
        <v>0</v>
      </c>
      <c r="AF838" s="214">
        <v>0</v>
      </c>
      <c r="AG838" s="211">
        <v>1016.5</v>
      </c>
      <c r="AH838" s="214">
        <f>8917.04*AG838/I838</f>
        <v>5319.9736823570847</v>
      </c>
      <c r="AI838" s="211">
        <v>0</v>
      </c>
      <c r="AJ838" s="211">
        <v>0</v>
      </c>
      <c r="AK838" s="211">
        <v>0</v>
      </c>
      <c r="AL838" s="214">
        <v>0</v>
      </c>
      <c r="AM838" s="211">
        <v>0</v>
      </c>
      <c r="AN838" s="211">
        <v>0</v>
      </c>
      <c r="AO838" s="214">
        <v>0</v>
      </c>
      <c r="AP838" s="211">
        <v>0</v>
      </c>
      <c r="AQ838" s="211">
        <v>0</v>
      </c>
      <c r="AR838" s="211">
        <v>0</v>
      </c>
      <c r="AS838" s="211"/>
    </row>
    <row r="839" spans="1:135" s="148" customFormat="1" ht="36" customHeight="1" x14ac:dyDescent="0.25">
      <c r="A839" s="148">
        <v>1</v>
      </c>
      <c r="B839" s="143">
        <f>SUBTOTAL(103,$A$552:A839)</f>
        <v>275</v>
      </c>
      <c r="C839" s="144" t="s">
        <v>1173</v>
      </c>
      <c r="D839" s="145">
        <v>1957</v>
      </c>
      <c r="E839" s="145"/>
      <c r="F839" s="146" t="s">
        <v>264</v>
      </c>
      <c r="G839" s="145" t="s">
        <v>308</v>
      </c>
      <c r="H839" s="145" t="s">
        <v>308</v>
      </c>
      <c r="I839" s="149">
        <v>988</v>
      </c>
      <c r="J839" s="149">
        <v>627.1</v>
      </c>
      <c r="K839" s="149">
        <v>627.1</v>
      </c>
      <c r="L839" s="165">
        <v>55</v>
      </c>
      <c r="M839" s="145" t="s">
        <v>262</v>
      </c>
      <c r="N839" s="145" t="s">
        <v>266</v>
      </c>
      <c r="O839" s="147" t="s">
        <v>1040</v>
      </c>
      <c r="P839" s="142">
        <v>2630502.91</v>
      </c>
      <c r="Q839" s="142">
        <v>0</v>
      </c>
      <c r="R839" s="142">
        <v>0</v>
      </c>
      <c r="S839" s="142">
        <f t="shared" si="327"/>
        <v>2630502.91</v>
      </c>
      <c r="T839" s="142">
        <f t="shared" si="296"/>
        <v>2662.4523380566802</v>
      </c>
      <c r="U839" s="142">
        <v>6668.8267773279358</v>
      </c>
      <c r="V839" s="213">
        <f t="shared" si="326"/>
        <v>6668.8267773279358</v>
      </c>
      <c r="W839" s="213">
        <f t="shared" si="324"/>
        <v>4006.3744392712556</v>
      </c>
      <c r="X839" s="148" t="b">
        <f t="shared" si="325"/>
        <v>1</v>
      </c>
      <c r="Y839" s="211">
        <v>0</v>
      </c>
      <c r="Z839" s="211">
        <v>0</v>
      </c>
      <c r="AA839" s="211">
        <v>0</v>
      </c>
      <c r="AB839" s="211">
        <v>0</v>
      </c>
      <c r="AC839" s="211">
        <v>0</v>
      </c>
      <c r="AD839" s="211">
        <v>0</v>
      </c>
      <c r="AE839" s="211">
        <v>0</v>
      </c>
      <c r="AF839" s="214">
        <v>0</v>
      </c>
      <c r="AG839" s="211">
        <v>738.9</v>
      </c>
      <c r="AH839" s="214">
        <f>8917.04*AG839/I839</f>
        <v>6668.8267773279358</v>
      </c>
      <c r="AI839" s="211">
        <v>0</v>
      </c>
      <c r="AJ839" s="211">
        <v>0</v>
      </c>
      <c r="AK839" s="211">
        <v>0</v>
      </c>
      <c r="AL839" s="214">
        <v>0</v>
      </c>
      <c r="AM839" s="211">
        <v>0</v>
      </c>
      <c r="AN839" s="211">
        <v>0</v>
      </c>
      <c r="AO839" s="214">
        <v>0</v>
      </c>
      <c r="AP839" s="211">
        <v>0</v>
      </c>
      <c r="AQ839" s="211">
        <v>0</v>
      </c>
      <c r="AR839" s="211">
        <v>0</v>
      </c>
      <c r="AS839" s="211"/>
    </row>
    <row r="840" spans="1:135" s="148" customFormat="1" ht="36" customHeight="1" x14ac:dyDescent="0.25">
      <c r="A840" s="148">
        <v>1</v>
      </c>
      <c r="B840" s="143">
        <f>SUBTOTAL(103,$A$552:A840)</f>
        <v>276</v>
      </c>
      <c r="C840" s="144" t="s">
        <v>1887</v>
      </c>
      <c r="D840" s="145">
        <v>1947</v>
      </c>
      <c r="E840" s="145"/>
      <c r="F840" s="146" t="s">
        <v>264</v>
      </c>
      <c r="G840" s="145">
        <v>2</v>
      </c>
      <c r="H840" s="145" t="s">
        <v>300</v>
      </c>
      <c r="I840" s="149">
        <v>511.5</v>
      </c>
      <c r="J840" s="149">
        <v>511.5</v>
      </c>
      <c r="K840" s="149">
        <f>J840</f>
        <v>511.5</v>
      </c>
      <c r="L840" s="165">
        <v>31</v>
      </c>
      <c r="M840" s="145" t="s">
        <v>262</v>
      </c>
      <c r="N840" s="145" t="s">
        <v>263</v>
      </c>
      <c r="O840" s="147" t="s">
        <v>265</v>
      </c>
      <c r="P840" s="142">
        <v>81858.100000000006</v>
      </c>
      <c r="Q840" s="142">
        <v>0</v>
      </c>
      <c r="R840" s="142">
        <v>0</v>
      </c>
      <c r="S840" s="142">
        <f t="shared" si="327"/>
        <v>81858.100000000006</v>
      </c>
      <c r="T840" s="142">
        <f t="shared" si="296"/>
        <v>160.03538611925711</v>
      </c>
      <c r="U840" s="221">
        <f>T840</f>
        <v>160.03538611925711</v>
      </c>
      <c r="V840" s="213">
        <f t="shared" ref="V840:V841" si="330">T840</f>
        <v>160.03538611925711</v>
      </c>
      <c r="W840" s="213">
        <f t="shared" si="324"/>
        <v>0</v>
      </c>
      <c r="X840" s="148" t="b">
        <f t="shared" si="325"/>
        <v>1</v>
      </c>
      <c r="Y840" s="211">
        <v>0</v>
      </c>
      <c r="Z840" s="211">
        <v>0</v>
      </c>
      <c r="AA840" s="211">
        <v>0</v>
      </c>
      <c r="AB840" s="211">
        <v>0</v>
      </c>
      <c r="AC840" s="211">
        <v>0</v>
      </c>
      <c r="AD840" s="211">
        <v>0</v>
      </c>
      <c r="AE840" s="211">
        <v>0</v>
      </c>
      <c r="AF840" s="214">
        <v>0</v>
      </c>
      <c r="AG840" s="211">
        <v>0</v>
      </c>
      <c r="AH840" s="211">
        <v>0</v>
      </c>
      <c r="AI840" s="211">
        <v>0</v>
      </c>
      <c r="AJ840" s="211">
        <v>0</v>
      </c>
      <c r="AK840" s="211">
        <v>0</v>
      </c>
      <c r="AL840" s="214">
        <v>0</v>
      </c>
      <c r="AM840" s="211">
        <v>0</v>
      </c>
      <c r="AN840" s="211">
        <v>0</v>
      </c>
      <c r="AO840" s="214">
        <v>0</v>
      </c>
      <c r="AP840" s="211">
        <v>0</v>
      </c>
      <c r="AQ840" s="211">
        <v>0</v>
      </c>
      <c r="AR840" s="211">
        <v>0</v>
      </c>
      <c r="AS840" s="211"/>
    </row>
    <row r="841" spans="1:135" s="148" customFormat="1" ht="36" customHeight="1" x14ac:dyDescent="0.25">
      <c r="A841" s="148">
        <v>1</v>
      </c>
      <c r="B841" s="143">
        <f>SUBTOTAL(103,$A$552:A841)</f>
        <v>277</v>
      </c>
      <c r="C841" s="144" t="s">
        <v>2245</v>
      </c>
      <c r="D841" s="145">
        <v>1955</v>
      </c>
      <c r="E841" s="145"/>
      <c r="F841" s="146" t="s">
        <v>264</v>
      </c>
      <c r="G841" s="145">
        <v>2</v>
      </c>
      <c r="H841" s="145" t="s">
        <v>299</v>
      </c>
      <c r="I841" s="142">
        <v>852.1</v>
      </c>
      <c r="J841" s="142">
        <v>560.6</v>
      </c>
      <c r="K841" s="142">
        <v>560.6</v>
      </c>
      <c r="L841" s="165">
        <v>31</v>
      </c>
      <c r="M841" s="145" t="s">
        <v>262</v>
      </c>
      <c r="N841" s="145" t="s">
        <v>266</v>
      </c>
      <c r="O841" s="147" t="s">
        <v>1040</v>
      </c>
      <c r="P841" s="142">
        <v>108911.46</v>
      </c>
      <c r="Q841" s="142">
        <v>0</v>
      </c>
      <c r="R841" s="142">
        <v>0</v>
      </c>
      <c r="S841" s="142">
        <f t="shared" si="327"/>
        <v>108911.46</v>
      </c>
      <c r="T841" s="142">
        <f t="shared" si="296"/>
        <v>127.81535031099637</v>
      </c>
      <c r="U841" s="221">
        <f>T841</f>
        <v>127.81535031099637</v>
      </c>
      <c r="V841" s="213">
        <f t="shared" si="330"/>
        <v>127.81535031099637</v>
      </c>
      <c r="W841" s="213">
        <f t="shared" si="324"/>
        <v>0</v>
      </c>
      <c r="X841" s="148" t="b">
        <f t="shared" si="325"/>
        <v>1</v>
      </c>
      <c r="Y841" s="211">
        <v>0</v>
      </c>
      <c r="Z841" s="211">
        <v>0</v>
      </c>
      <c r="AA841" s="211">
        <v>0</v>
      </c>
      <c r="AB841" s="211">
        <v>0</v>
      </c>
      <c r="AC841" s="211">
        <v>0</v>
      </c>
      <c r="AD841" s="211">
        <v>0</v>
      </c>
      <c r="AE841" s="211">
        <v>0</v>
      </c>
      <c r="AF841" s="214">
        <v>0</v>
      </c>
      <c r="AG841" s="211">
        <v>0</v>
      </c>
      <c r="AH841" s="211">
        <v>0</v>
      </c>
      <c r="AI841" s="211">
        <v>0</v>
      </c>
      <c r="AJ841" s="211">
        <v>0</v>
      </c>
      <c r="AK841" s="211">
        <v>0</v>
      </c>
      <c r="AL841" s="214">
        <v>0</v>
      </c>
      <c r="AM841" s="211">
        <v>0</v>
      </c>
      <c r="AN841" s="211">
        <v>0</v>
      </c>
      <c r="AO841" s="214">
        <v>0</v>
      </c>
      <c r="AP841" s="211">
        <v>0</v>
      </c>
      <c r="AQ841" s="211">
        <v>0</v>
      </c>
      <c r="AR841" s="211">
        <v>0</v>
      </c>
      <c r="AS841" s="211"/>
    </row>
    <row r="842" spans="1:135" s="148" customFormat="1" ht="36" customHeight="1" x14ac:dyDescent="0.25">
      <c r="A842" s="148">
        <v>1</v>
      </c>
      <c r="B842" s="143">
        <f>SUBTOTAL(103,$A$552:A842)</f>
        <v>278</v>
      </c>
      <c r="C842" s="144" t="s">
        <v>629</v>
      </c>
      <c r="D842" s="145">
        <v>1983</v>
      </c>
      <c r="E842" s="145"/>
      <c r="F842" s="146" t="s">
        <v>314</v>
      </c>
      <c r="G842" s="145">
        <v>9</v>
      </c>
      <c r="H842" s="145" t="s">
        <v>299</v>
      </c>
      <c r="I842" s="142">
        <v>3834</v>
      </c>
      <c r="J842" s="142">
        <v>3834</v>
      </c>
      <c r="K842" s="142">
        <v>3802</v>
      </c>
      <c r="L842" s="165">
        <v>141</v>
      </c>
      <c r="M842" s="145" t="s">
        <v>262</v>
      </c>
      <c r="N842" s="145" t="s">
        <v>337</v>
      </c>
      <c r="O842" s="147" t="s">
        <v>2370</v>
      </c>
      <c r="P842" s="142">
        <v>4668889.28</v>
      </c>
      <c r="Q842" s="142">
        <v>0</v>
      </c>
      <c r="R842" s="142">
        <v>0</v>
      </c>
      <c r="S842" s="142">
        <f>P842-Q842-R842</f>
        <v>4668889.28</v>
      </c>
      <c r="T842" s="142">
        <f>P842/I842</f>
        <v>1217.7593322900366</v>
      </c>
      <c r="U842" s="142">
        <v>1282.1074595722482</v>
      </c>
      <c r="V842" s="213">
        <f t="shared" si="326"/>
        <v>1282.1074595722482</v>
      </c>
      <c r="W842" s="213">
        <f t="shared" si="324"/>
        <v>64.348127282211635</v>
      </c>
      <c r="X842" s="148" t="b">
        <f t="shared" si="325"/>
        <v>1</v>
      </c>
      <c r="Y842" s="211">
        <v>0</v>
      </c>
      <c r="Z842" s="211">
        <v>0</v>
      </c>
      <c r="AA842" s="211">
        <v>0</v>
      </c>
      <c r="AB842" s="211">
        <v>0</v>
      </c>
      <c r="AC842" s="211">
        <v>0</v>
      </c>
      <c r="AD842" s="211">
        <v>0</v>
      </c>
      <c r="AE842" s="211">
        <v>2</v>
      </c>
      <c r="AF842" s="214">
        <f>2457800*AE842/I842</f>
        <v>1282.1074595722482</v>
      </c>
      <c r="AG842" s="211">
        <v>0</v>
      </c>
      <c r="AH842" s="211">
        <v>0</v>
      </c>
      <c r="AI842" s="211">
        <v>0</v>
      </c>
      <c r="AJ842" s="211">
        <v>0</v>
      </c>
      <c r="AK842" s="211">
        <v>0</v>
      </c>
      <c r="AL842" s="214">
        <v>0</v>
      </c>
      <c r="AM842" s="211">
        <v>0</v>
      </c>
      <c r="AN842" s="211">
        <v>0</v>
      </c>
      <c r="AO842" s="214">
        <v>0</v>
      </c>
      <c r="AP842" s="211">
        <v>0</v>
      </c>
      <c r="AQ842" s="211">
        <v>0</v>
      </c>
      <c r="AR842" s="211">
        <v>0</v>
      </c>
      <c r="AS842" s="211"/>
    </row>
    <row r="843" spans="1:135" s="121" customFormat="1" ht="36" customHeight="1" x14ac:dyDescent="0.25">
      <c r="A843" s="148">
        <v>1</v>
      </c>
      <c r="B843" s="143">
        <f>SUBTOTAL(103,$A$552:A843)</f>
        <v>279</v>
      </c>
      <c r="C843" s="156" t="s">
        <v>634</v>
      </c>
      <c r="D843" s="145">
        <v>1981</v>
      </c>
      <c r="E843" s="145"/>
      <c r="F843" s="157" t="s">
        <v>264</v>
      </c>
      <c r="G843" s="145">
        <v>5</v>
      </c>
      <c r="H843" s="145" t="s">
        <v>304</v>
      </c>
      <c r="I843" s="149">
        <v>2798</v>
      </c>
      <c r="J843" s="149">
        <v>2798</v>
      </c>
      <c r="K843" s="149">
        <v>1700.7</v>
      </c>
      <c r="L843" s="167">
        <v>156</v>
      </c>
      <c r="M843" s="145" t="s">
        <v>262</v>
      </c>
      <c r="N843" s="145" t="s">
        <v>266</v>
      </c>
      <c r="O843" s="145" t="s">
        <v>691</v>
      </c>
      <c r="P843" s="149">
        <v>143857.94</v>
      </c>
      <c r="Q843" s="149">
        <v>0</v>
      </c>
      <c r="R843" s="149">
        <v>0</v>
      </c>
      <c r="S843" s="149">
        <f>P843-Q843-R843</f>
        <v>143857.94</v>
      </c>
      <c r="T843" s="142">
        <f>P843/I843</f>
        <v>51.414560400285922</v>
      </c>
      <c r="U843" s="142">
        <f>V843</f>
        <v>51.414560400285922</v>
      </c>
      <c r="V843" s="213">
        <f t="shared" ref="V843:V844" si="331">T843</f>
        <v>51.414560400285922</v>
      </c>
      <c r="W843" s="213">
        <f t="shared" si="324"/>
        <v>0</v>
      </c>
      <c r="X843" s="148" t="b">
        <f t="shared" si="325"/>
        <v>1</v>
      </c>
      <c r="Y843" s="211">
        <v>0</v>
      </c>
      <c r="Z843" s="211">
        <v>0</v>
      </c>
      <c r="AA843" s="164">
        <v>0</v>
      </c>
      <c r="AB843" s="164">
        <v>0</v>
      </c>
      <c r="AC843" s="164">
        <v>0</v>
      </c>
      <c r="AD843" s="164">
        <v>0</v>
      </c>
      <c r="AE843" s="164">
        <v>0</v>
      </c>
      <c r="AF843" s="214">
        <v>0</v>
      </c>
      <c r="AG843" s="164">
        <v>0</v>
      </c>
      <c r="AH843" s="164">
        <v>0</v>
      </c>
      <c r="AI843" s="164">
        <v>0</v>
      </c>
      <c r="AJ843" s="164">
        <v>0</v>
      </c>
      <c r="AK843" s="164">
        <v>0</v>
      </c>
      <c r="AL843" s="163">
        <v>0</v>
      </c>
      <c r="AM843" s="164">
        <v>0</v>
      </c>
      <c r="AN843" s="164">
        <v>0</v>
      </c>
      <c r="AO843" s="163">
        <v>0</v>
      </c>
      <c r="AP843" s="164">
        <v>0</v>
      </c>
      <c r="AQ843" s="164">
        <v>0</v>
      </c>
      <c r="AR843" s="164">
        <v>0</v>
      </c>
      <c r="AS843" s="164"/>
      <c r="BM843" s="224"/>
      <c r="BN843" s="224"/>
      <c r="BO843" s="224"/>
      <c r="CL843" s="158"/>
      <c r="DO843" s="159"/>
      <c r="EE843" s="160"/>
    </row>
    <row r="844" spans="1:135" s="121" customFormat="1" ht="36" customHeight="1" x14ac:dyDescent="0.25">
      <c r="A844" s="148">
        <v>1</v>
      </c>
      <c r="B844" s="143">
        <f>SUBTOTAL(103,$A$552:A844)</f>
        <v>280</v>
      </c>
      <c r="C844" s="156" t="s">
        <v>2376</v>
      </c>
      <c r="D844" s="145">
        <v>1972</v>
      </c>
      <c r="E844" s="145"/>
      <c r="F844" s="157" t="s">
        <v>1536</v>
      </c>
      <c r="G844" s="145">
        <v>5</v>
      </c>
      <c r="H844" s="145">
        <v>4</v>
      </c>
      <c r="I844" s="149">
        <v>3712</v>
      </c>
      <c r="J844" s="149">
        <v>3452.5</v>
      </c>
      <c r="K844" s="149">
        <v>3452.5</v>
      </c>
      <c r="L844" s="167">
        <v>182</v>
      </c>
      <c r="M844" s="145" t="s">
        <v>262</v>
      </c>
      <c r="N844" s="145" t="s">
        <v>266</v>
      </c>
      <c r="O844" s="145" t="s">
        <v>1053</v>
      </c>
      <c r="P844" s="149">
        <v>148214.18</v>
      </c>
      <c r="Q844" s="149">
        <v>0</v>
      </c>
      <c r="R844" s="149">
        <v>0</v>
      </c>
      <c r="S844" s="149">
        <f t="shared" si="327"/>
        <v>148214.18</v>
      </c>
      <c r="T844" s="142">
        <f t="shared" si="296"/>
        <v>39.928389008620691</v>
      </c>
      <c r="U844" s="221">
        <f>T844</f>
        <v>39.928389008620691</v>
      </c>
      <c r="V844" s="213">
        <f t="shared" si="331"/>
        <v>39.928389008620691</v>
      </c>
      <c r="W844" s="213">
        <f t="shared" si="324"/>
        <v>0</v>
      </c>
      <c r="X844" s="148" t="b">
        <f t="shared" si="325"/>
        <v>1</v>
      </c>
      <c r="Y844" s="211">
        <v>0</v>
      </c>
      <c r="Z844" s="211">
        <v>0</v>
      </c>
      <c r="AA844" s="164">
        <v>0</v>
      </c>
      <c r="AB844" s="164">
        <v>0</v>
      </c>
      <c r="AC844" s="164">
        <v>0</v>
      </c>
      <c r="AD844" s="164">
        <v>0</v>
      </c>
      <c r="AE844" s="164">
        <v>0</v>
      </c>
      <c r="AF844" s="214">
        <v>0</v>
      </c>
      <c r="AG844" s="164">
        <v>0</v>
      </c>
      <c r="AH844" s="164">
        <v>0</v>
      </c>
      <c r="AI844" s="164">
        <v>0</v>
      </c>
      <c r="AJ844" s="164">
        <v>0</v>
      </c>
      <c r="AK844" s="164">
        <v>0</v>
      </c>
      <c r="AL844" s="163">
        <v>0</v>
      </c>
      <c r="AM844" s="164">
        <v>0</v>
      </c>
      <c r="AN844" s="164">
        <v>0</v>
      </c>
      <c r="AO844" s="163">
        <v>0</v>
      </c>
      <c r="AP844" s="164">
        <v>0</v>
      </c>
      <c r="AQ844" s="164">
        <v>0</v>
      </c>
      <c r="AR844" s="164">
        <v>0</v>
      </c>
      <c r="AS844" s="164"/>
      <c r="BM844" s="224"/>
      <c r="BN844" s="224"/>
      <c r="BO844" s="224"/>
      <c r="CL844" s="158"/>
      <c r="DO844" s="159"/>
      <c r="EE844" s="160"/>
    </row>
    <row r="845" spans="1:135" s="148" customFormat="1" ht="36" customHeight="1" x14ac:dyDescent="0.25">
      <c r="B845" s="144" t="s">
        <v>796</v>
      </c>
      <c r="C845" s="215"/>
      <c r="D845" s="145" t="s">
        <v>862</v>
      </c>
      <c r="E845" s="145" t="s">
        <v>862</v>
      </c>
      <c r="F845" s="145" t="s">
        <v>862</v>
      </c>
      <c r="G845" s="145" t="s">
        <v>862</v>
      </c>
      <c r="H845" s="145" t="s">
        <v>862</v>
      </c>
      <c r="I845" s="149">
        <f>SUM(I846:I851)</f>
        <v>10319.11</v>
      </c>
      <c r="J845" s="149">
        <f>SUM(J846:J851)</f>
        <v>9746.81</v>
      </c>
      <c r="K845" s="149">
        <f>SUM(K846:K851)</f>
        <v>7306.8099999999995</v>
      </c>
      <c r="L845" s="210">
        <f>SUM(L846:L851)</f>
        <v>712</v>
      </c>
      <c r="M845" s="145" t="s">
        <v>862</v>
      </c>
      <c r="N845" s="145" t="s">
        <v>862</v>
      </c>
      <c r="O845" s="147" t="s">
        <v>862</v>
      </c>
      <c r="P845" s="149">
        <v>19581347.880000003</v>
      </c>
      <c r="Q845" s="149">
        <f>SUM(Q846:Q851)</f>
        <v>0</v>
      </c>
      <c r="R845" s="149">
        <f>SUM(R846:R851)</f>
        <v>0</v>
      </c>
      <c r="S845" s="149">
        <f>SUM(S846:S851)</f>
        <v>19581347.880000003</v>
      </c>
      <c r="T845" s="142">
        <f t="shared" si="296"/>
        <v>1897.5810782131407</v>
      </c>
      <c r="U845" s="142">
        <f>MAX(U846:U851)</f>
        <v>8385.320207407407</v>
      </c>
      <c r="W845" s="220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</row>
    <row r="846" spans="1:135" s="148" customFormat="1" ht="36" customHeight="1" x14ac:dyDescent="0.25">
      <c r="A846" s="148">
        <v>1</v>
      </c>
      <c r="B846" s="143">
        <f>SUBTOTAL(103,$A$552:A846)</f>
        <v>281</v>
      </c>
      <c r="C846" s="144" t="s">
        <v>232</v>
      </c>
      <c r="D846" s="145">
        <v>1973</v>
      </c>
      <c r="E846" s="145"/>
      <c r="F846" s="146" t="s">
        <v>264</v>
      </c>
      <c r="G846" s="145">
        <v>5</v>
      </c>
      <c r="H846" s="145" t="s">
        <v>366</v>
      </c>
      <c r="I846" s="149">
        <v>4741.1099999999997</v>
      </c>
      <c r="J846" s="149">
        <v>4403.51</v>
      </c>
      <c r="K846" s="149">
        <v>4403.51</v>
      </c>
      <c r="L846" s="165">
        <v>260</v>
      </c>
      <c r="M846" s="145" t="s">
        <v>262</v>
      </c>
      <c r="N846" s="145" t="s">
        <v>266</v>
      </c>
      <c r="O846" s="147" t="s">
        <v>330</v>
      </c>
      <c r="P846" s="142">
        <v>7716315.5500000007</v>
      </c>
      <c r="Q846" s="142">
        <v>0</v>
      </c>
      <c r="R846" s="142">
        <v>0</v>
      </c>
      <c r="S846" s="142">
        <f t="shared" ref="S846:S851" si="332">P846-Q846-R846</f>
        <v>7716315.5500000007</v>
      </c>
      <c r="T846" s="142">
        <f t="shared" si="296"/>
        <v>1627.5335417233521</v>
      </c>
      <c r="U846" s="142">
        <f t="shared" ref="U846:U847" si="333">V846</f>
        <v>2699.2745300573079</v>
      </c>
      <c r="V846" s="213">
        <f t="shared" ref="V846:V851" si="334">Y846+Z846+AA846+AB846+AC846+AF846+AH846+AJ846+AL846+AN846+AO846+AP846+AQ846+AR846</f>
        <v>2699.2745300573079</v>
      </c>
      <c r="W846" s="213">
        <f t="shared" ref="W846:W851" si="335">V846-T846</f>
        <v>1071.7409883339558</v>
      </c>
      <c r="X846" s="148" t="b">
        <f t="shared" ref="X846:X851" si="336">V846=U846</f>
        <v>1</v>
      </c>
      <c r="Y846" s="211">
        <v>0</v>
      </c>
      <c r="Z846" s="211">
        <v>0</v>
      </c>
      <c r="AA846" s="211">
        <v>0</v>
      </c>
      <c r="AB846" s="211">
        <v>0</v>
      </c>
      <c r="AC846" s="211">
        <v>0</v>
      </c>
      <c r="AD846" s="211">
        <v>0</v>
      </c>
      <c r="AE846" s="211">
        <v>0</v>
      </c>
      <c r="AF846" s="214">
        <v>0</v>
      </c>
      <c r="AG846" s="211">
        <v>1435.18</v>
      </c>
      <c r="AH846" s="214">
        <f>8917.04*AG846/I846</f>
        <v>2699.2745300573079</v>
      </c>
      <c r="AI846" s="211">
        <v>0</v>
      </c>
      <c r="AJ846" s="211">
        <v>0</v>
      </c>
      <c r="AK846" s="211">
        <v>0</v>
      </c>
      <c r="AL846" s="214">
        <v>0</v>
      </c>
      <c r="AM846" s="211">
        <v>0</v>
      </c>
      <c r="AN846" s="211">
        <v>0</v>
      </c>
      <c r="AO846" s="214">
        <v>0</v>
      </c>
      <c r="AP846" s="211">
        <v>0</v>
      </c>
      <c r="AQ846" s="211">
        <v>0</v>
      </c>
      <c r="AR846" s="211">
        <v>0</v>
      </c>
      <c r="AS846" s="211"/>
    </row>
    <row r="847" spans="1:135" s="148" customFormat="1" ht="36" customHeight="1" x14ac:dyDescent="0.25">
      <c r="A847" s="148">
        <v>1</v>
      </c>
      <c r="B847" s="143">
        <f>SUBTOTAL(103,$A$552:A847)</f>
        <v>282</v>
      </c>
      <c r="C847" s="144" t="s">
        <v>237</v>
      </c>
      <c r="D847" s="145">
        <v>1989</v>
      </c>
      <c r="E847" s="145"/>
      <c r="F847" s="146" t="s">
        <v>264</v>
      </c>
      <c r="G847" s="145">
        <v>2</v>
      </c>
      <c r="H847" s="145" t="s">
        <v>308</v>
      </c>
      <c r="I847" s="149">
        <v>946.8</v>
      </c>
      <c r="J847" s="149">
        <v>859.3</v>
      </c>
      <c r="K847" s="149">
        <v>816</v>
      </c>
      <c r="L847" s="165">
        <v>40</v>
      </c>
      <c r="M847" s="145" t="s">
        <v>262</v>
      </c>
      <c r="N847" s="145" t="s">
        <v>266</v>
      </c>
      <c r="O847" s="147" t="s">
        <v>329</v>
      </c>
      <c r="P847" s="142">
        <v>4951007.7699999996</v>
      </c>
      <c r="Q847" s="142">
        <v>0</v>
      </c>
      <c r="R847" s="142">
        <v>0</v>
      </c>
      <c r="S847" s="142">
        <f t="shared" si="332"/>
        <v>4951007.7699999996</v>
      </c>
      <c r="T847" s="142">
        <f t="shared" si="296"/>
        <v>5229.2012779890156</v>
      </c>
      <c r="U847" s="142">
        <f t="shared" si="333"/>
        <v>5229.2012779890156</v>
      </c>
      <c r="V847" s="213">
        <f>T847</f>
        <v>5229.2012779890156</v>
      </c>
      <c r="W847" s="213">
        <f t="shared" si="335"/>
        <v>0</v>
      </c>
      <c r="X847" s="148" t="b">
        <f t="shared" si="336"/>
        <v>1</v>
      </c>
      <c r="Y847" s="211">
        <v>0</v>
      </c>
      <c r="Z847" s="211">
        <v>0</v>
      </c>
      <c r="AA847" s="211">
        <v>0</v>
      </c>
      <c r="AB847" s="211">
        <v>0</v>
      </c>
      <c r="AC847" s="211">
        <v>0</v>
      </c>
      <c r="AD847" s="211">
        <v>0</v>
      </c>
      <c r="AE847" s="211">
        <v>0</v>
      </c>
      <c r="AF847" s="214">
        <v>0</v>
      </c>
      <c r="AG847" s="211">
        <v>0</v>
      </c>
      <c r="AH847" s="211">
        <v>0</v>
      </c>
      <c r="AI847" s="211">
        <v>0</v>
      </c>
      <c r="AJ847" s="211">
        <v>0</v>
      </c>
      <c r="AK847" s="211">
        <v>0</v>
      </c>
      <c r="AL847" s="214">
        <v>0</v>
      </c>
      <c r="AM847" s="211">
        <v>0</v>
      </c>
      <c r="AN847" s="211">
        <v>0</v>
      </c>
      <c r="AO847" s="214">
        <v>4677.9121144909177</v>
      </c>
      <c r="AP847" s="211">
        <v>0</v>
      </c>
      <c r="AQ847" s="211">
        <v>0</v>
      </c>
      <c r="AR847" s="211">
        <v>0</v>
      </c>
      <c r="AS847" s="211"/>
    </row>
    <row r="848" spans="1:135" s="148" customFormat="1" ht="36" customHeight="1" x14ac:dyDescent="0.25">
      <c r="A848" s="148">
        <v>1</v>
      </c>
      <c r="B848" s="143">
        <f>SUBTOTAL(103,$A$552:A848)</f>
        <v>283</v>
      </c>
      <c r="C848" s="144" t="s">
        <v>1567</v>
      </c>
      <c r="D848" s="145">
        <v>1940</v>
      </c>
      <c r="E848" s="145"/>
      <c r="F848" s="146" t="s">
        <v>326</v>
      </c>
      <c r="G848" s="145">
        <v>2</v>
      </c>
      <c r="H848" s="145" t="s">
        <v>300</v>
      </c>
      <c r="I848" s="149">
        <v>324</v>
      </c>
      <c r="J848" s="149">
        <v>303.10000000000002</v>
      </c>
      <c r="K848" s="149">
        <v>250.5</v>
      </c>
      <c r="L848" s="165">
        <v>15</v>
      </c>
      <c r="M848" s="145" t="s">
        <v>262</v>
      </c>
      <c r="N848" s="145" t="s">
        <v>266</v>
      </c>
      <c r="O848" s="147" t="s">
        <v>329</v>
      </c>
      <c r="P848" s="142">
        <v>1255062.24</v>
      </c>
      <c r="Q848" s="142">
        <v>0</v>
      </c>
      <c r="R848" s="142">
        <v>0</v>
      </c>
      <c r="S848" s="142">
        <f t="shared" si="332"/>
        <v>1255062.24</v>
      </c>
      <c r="T848" s="142">
        <f t="shared" si="296"/>
        <v>3873.6488888888889</v>
      </c>
      <c r="U848" s="142">
        <v>8385.320207407407</v>
      </c>
      <c r="V848" s="213">
        <f t="shared" si="334"/>
        <v>8385.320207407407</v>
      </c>
      <c r="W848" s="213">
        <f t="shared" si="335"/>
        <v>4511.6713185185181</v>
      </c>
      <c r="X848" s="148" t="b">
        <f t="shared" si="336"/>
        <v>1</v>
      </c>
      <c r="Y848" s="211">
        <v>0</v>
      </c>
      <c r="Z848" s="211">
        <v>0</v>
      </c>
      <c r="AA848" s="211">
        <v>0</v>
      </c>
      <c r="AB848" s="211">
        <v>0</v>
      </c>
      <c r="AC848" s="211">
        <v>0</v>
      </c>
      <c r="AD848" s="211">
        <v>0</v>
      </c>
      <c r="AE848" s="211">
        <v>0</v>
      </c>
      <c r="AF848" s="214">
        <v>0</v>
      </c>
      <c r="AG848" s="211">
        <v>304.68</v>
      </c>
      <c r="AH848" s="214">
        <f>8917.04*AG848/I848</f>
        <v>8385.320207407407</v>
      </c>
      <c r="AI848" s="211">
        <v>0</v>
      </c>
      <c r="AJ848" s="211">
        <v>0</v>
      </c>
      <c r="AK848" s="211">
        <v>0</v>
      </c>
      <c r="AL848" s="214">
        <v>0</v>
      </c>
      <c r="AM848" s="211">
        <v>0</v>
      </c>
      <c r="AN848" s="211">
        <v>0</v>
      </c>
      <c r="AO848" s="214">
        <v>0</v>
      </c>
      <c r="AP848" s="211">
        <v>0</v>
      </c>
      <c r="AQ848" s="211">
        <v>0</v>
      </c>
      <c r="AR848" s="211">
        <v>0</v>
      </c>
      <c r="AS848" s="211"/>
    </row>
    <row r="849" spans="1:135" s="148" customFormat="1" ht="36" customHeight="1" x14ac:dyDescent="0.25">
      <c r="A849" s="148">
        <v>1</v>
      </c>
      <c r="B849" s="143">
        <f>SUBTOTAL(103,$A$552:A849)</f>
        <v>284</v>
      </c>
      <c r="C849" s="144" t="s">
        <v>1179</v>
      </c>
      <c r="D849" s="145">
        <v>1955</v>
      </c>
      <c r="E849" s="145"/>
      <c r="F849" s="146" t="s">
        <v>1277</v>
      </c>
      <c r="G849" s="145">
        <v>2</v>
      </c>
      <c r="H849" s="145" t="s">
        <v>299</v>
      </c>
      <c r="I849" s="149">
        <v>805.7</v>
      </c>
      <c r="J849" s="149">
        <v>731</v>
      </c>
      <c r="K849" s="149">
        <v>705.2</v>
      </c>
      <c r="L849" s="165">
        <v>37</v>
      </c>
      <c r="M849" s="145" t="s">
        <v>262</v>
      </c>
      <c r="N849" s="145" t="s">
        <v>266</v>
      </c>
      <c r="O849" s="147" t="s">
        <v>329</v>
      </c>
      <c r="P849" s="142">
        <v>3076469.21</v>
      </c>
      <c r="Q849" s="142">
        <v>0</v>
      </c>
      <c r="R849" s="142">
        <v>0</v>
      </c>
      <c r="S849" s="142">
        <f t="shared" si="332"/>
        <v>3076469.21</v>
      </c>
      <c r="T849" s="142">
        <f t="shared" si="296"/>
        <v>3818.3805510736001</v>
      </c>
      <c r="U849" s="142">
        <v>7963.026287700136</v>
      </c>
      <c r="V849" s="213">
        <f t="shared" si="334"/>
        <v>7963.026287700136</v>
      </c>
      <c r="W849" s="213">
        <f t="shared" si="335"/>
        <v>4144.6457366265358</v>
      </c>
      <c r="X849" s="148" t="b">
        <f t="shared" si="336"/>
        <v>1</v>
      </c>
      <c r="Y849" s="211">
        <v>0</v>
      </c>
      <c r="Z849" s="211">
        <v>0</v>
      </c>
      <c r="AA849" s="211">
        <v>0</v>
      </c>
      <c r="AB849" s="211">
        <v>0</v>
      </c>
      <c r="AC849" s="211">
        <v>0</v>
      </c>
      <c r="AD849" s="211">
        <v>0</v>
      </c>
      <c r="AE849" s="211">
        <v>0</v>
      </c>
      <c r="AF849" s="214">
        <v>0</v>
      </c>
      <c r="AG849" s="211">
        <v>719.5</v>
      </c>
      <c r="AH849" s="214">
        <f>8917.04*AG849/I849</f>
        <v>7963.026287700136</v>
      </c>
      <c r="AI849" s="211">
        <v>0</v>
      </c>
      <c r="AJ849" s="211">
        <v>0</v>
      </c>
      <c r="AK849" s="211">
        <v>0</v>
      </c>
      <c r="AL849" s="214">
        <v>0</v>
      </c>
      <c r="AM849" s="211">
        <v>0</v>
      </c>
      <c r="AN849" s="211">
        <v>0</v>
      </c>
      <c r="AO849" s="214">
        <v>0</v>
      </c>
      <c r="AP849" s="211">
        <v>0</v>
      </c>
      <c r="AQ849" s="211">
        <v>0</v>
      </c>
      <c r="AR849" s="211">
        <v>0</v>
      </c>
      <c r="AS849" s="211"/>
    </row>
    <row r="850" spans="1:135" s="148" customFormat="1" ht="36" customHeight="1" x14ac:dyDescent="0.25">
      <c r="A850" s="148">
        <v>1</v>
      </c>
      <c r="B850" s="143">
        <f>SUBTOTAL(103,$A$552:A850)</f>
        <v>285</v>
      </c>
      <c r="C850" s="144" t="s">
        <v>1177</v>
      </c>
      <c r="D850" s="145">
        <v>1977</v>
      </c>
      <c r="E850" s="145"/>
      <c r="F850" s="146" t="s">
        <v>264</v>
      </c>
      <c r="G850" s="145">
        <v>5</v>
      </c>
      <c r="H850" s="145" t="s">
        <v>300</v>
      </c>
      <c r="I850" s="149">
        <v>3019</v>
      </c>
      <c r="J850" s="149">
        <v>3019</v>
      </c>
      <c r="K850" s="149">
        <v>764.2</v>
      </c>
      <c r="L850" s="165">
        <v>333</v>
      </c>
      <c r="M850" s="145" t="s">
        <v>262</v>
      </c>
      <c r="N850" s="145" t="s">
        <v>266</v>
      </c>
      <c r="O850" s="147" t="s">
        <v>1276</v>
      </c>
      <c r="P850" s="142">
        <v>702264.35000000009</v>
      </c>
      <c r="Q850" s="142">
        <v>0</v>
      </c>
      <c r="R850" s="142">
        <v>0</v>
      </c>
      <c r="S850" s="142">
        <f t="shared" si="332"/>
        <v>702264.35000000009</v>
      </c>
      <c r="T850" s="142">
        <f t="shared" si="296"/>
        <v>232.6148890361047</v>
      </c>
      <c r="U850" s="142">
        <v>298.07</v>
      </c>
      <c r="V850" s="213">
        <f t="shared" si="334"/>
        <v>298.07</v>
      </c>
      <c r="W850" s="213">
        <f t="shared" si="335"/>
        <v>65.455110963895294</v>
      </c>
      <c r="X850" s="148" t="b">
        <f t="shared" si="336"/>
        <v>1</v>
      </c>
      <c r="Y850" s="211">
        <v>113.09</v>
      </c>
      <c r="Z850" s="211">
        <v>0</v>
      </c>
      <c r="AA850" s="211">
        <v>0</v>
      </c>
      <c r="AB850" s="211">
        <v>184.98</v>
      </c>
      <c r="AC850" s="211">
        <v>0</v>
      </c>
      <c r="AD850" s="211">
        <v>0</v>
      </c>
      <c r="AE850" s="211">
        <v>0</v>
      </c>
      <c r="AF850" s="214">
        <v>0</v>
      </c>
      <c r="AG850" s="211">
        <v>0</v>
      </c>
      <c r="AH850" s="211">
        <v>0</v>
      </c>
      <c r="AI850" s="211">
        <v>0</v>
      </c>
      <c r="AJ850" s="211">
        <v>0</v>
      </c>
      <c r="AK850" s="211">
        <v>0</v>
      </c>
      <c r="AL850" s="214">
        <v>0</v>
      </c>
      <c r="AM850" s="211">
        <v>0</v>
      </c>
      <c r="AN850" s="211">
        <v>0</v>
      </c>
      <c r="AO850" s="214">
        <v>0</v>
      </c>
      <c r="AP850" s="211">
        <v>0</v>
      </c>
      <c r="AQ850" s="211">
        <v>0</v>
      </c>
      <c r="AR850" s="211">
        <v>0</v>
      </c>
      <c r="AS850" s="211"/>
    </row>
    <row r="851" spans="1:135" s="148" customFormat="1" ht="36" customHeight="1" x14ac:dyDescent="0.25">
      <c r="A851" s="148">
        <v>1</v>
      </c>
      <c r="B851" s="143">
        <f>SUBTOTAL(103,$A$552:A851)</f>
        <v>286</v>
      </c>
      <c r="C851" s="144" t="s">
        <v>1180</v>
      </c>
      <c r="D851" s="145">
        <v>1958</v>
      </c>
      <c r="E851" s="145"/>
      <c r="F851" s="146" t="s">
        <v>264</v>
      </c>
      <c r="G851" s="145">
        <v>2</v>
      </c>
      <c r="H851" s="145" t="s">
        <v>299</v>
      </c>
      <c r="I851" s="149">
        <v>482.5</v>
      </c>
      <c r="J851" s="149">
        <v>430.9</v>
      </c>
      <c r="K851" s="149">
        <v>367.4</v>
      </c>
      <c r="L851" s="165">
        <v>27</v>
      </c>
      <c r="M851" s="145" t="s">
        <v>262</v>
      </c>
      <c r="N851" s="145" t="s">
        <v>266</v>
      </c>
      <c r="O851" s="147" t="s">
        <v>329</v>
      </c>
      <c r="P851" s="142">
        <v>1880228.76</v>
      </c>
      <c r="Q851" s="142">
        <v>0</v>
      </c>
      <c r="R851" s="142">
        <v>0</v>
      </c>
      <c r="S851" s="142">
        <f t="shared" si="332"/>
        <v>1880228.76</v>
      </c>
      <c r="T851" s="142">
        <f t="shared" si="296"/>
        <v>3896.8471709844562</v>
      </c>
      <c r="U851" s="142">
        <f>V851</f>
        <v>5900.6680414507764</v>
      </c>
      <c r="V851" s="213">
        <f t="shared" si="334"/>
        <v>5900.6680414507764</v>
      </c>
      <c r="W851" s="213">
        <f t="shared" si="335"/>
        <v>2003.8208704663202</v>
      </c>
      <c r="X851" s="148" t="b">
        <f t="shared" si="336"/>
        <v>1</v>
      </c>
      <c r="Y851" s="211">
        <v>0</v>
      </c>
      <c r="Z851" s="211">
        <v>0</v>
      </c>
      <c r="AA851" s="211">
        <v>0</v>
      </c>
      <c r="AB851" s="211">
        <v>0</v>
      </c>
      <c r="AC851" s="211">
        <v>0</v>
      </c>
      <c r="AD851" s="211">
        <v>0</v>
      </c>
      <c r="AE851" s="211">
        <v>0</v>
      </c>
      <c r="AF851" s="214">
        <v>0</v>
      </c>
      <c r="AG851" s="211">
        <v>0</v>
      </c>
      <c r="AH851" s="211">
        <v>0</v>
      </c>
      <c r="AI851" s="211">
        <v>0</v>
      </c>
      <c r="AJ851" s="211">
        <v>0</v>
      </c>
      <c r="AK851" s="211">
        <v>0</v>
      </c>
      <c r="AL851" s="214">
        <v>0</v>
      </c>
      <c r="AM851" s="211">
        <v>84.3</v>
      </c>
      <c r="AN851" s="211">
        <f>33773.1*AM851/I851</f>
        <v>5900.6680414507764</v>
      </c>
      <c r="AO851" s="214">
        <v>0</v>
      </c>
      <c r="AP851" s="211">
        <v>0</v>
      </c>
      <c r="AQ851" s="211">
        <v>0</v>
      </c>
      <c r="AR851" s="211">
        <v>0</v>
      </c>
      <c r="AS851" s="211"/>
    </row>
    <row r="852" spans="1:135" s="148" customFormat="1" ht="36" customHeight="1" x14ac:dyDescent="0.25">
      <c r="B852" s="144" t="s">
        <v>1245</v>
      </c>
      <c r="C852" s="144"/>
      <c r="D852" s="145" t="s">
        <v>862</v>
      </c>
      <c r="E852" s="145" t="s">
        <v>862</v>
      </c>
      <c r="F852" s="145" t="s">
        <v>862</v>
      </c>
      <c r="G852" s="145" t="s">
        <v>862</v>
      </c>
      <c r="H852" s="145" t="s">
        <v>862</v>
      </c>
      <c r="I852" s="149">
        <f>SUM(I853:I854)</f>
        <v>2334.1999999999998</v>
      </c>
      <c r="J852" s="149">
        <f>SUM(J853:J854)</f>
        <v>2120.1999999999998</v>
      </c>
      <c r="K852" s="149">
        <f>SUM(K853:K854)</f>
        <v>1964.1000000000001</v>
      </c>
      <c r="L852" s="210">
        <f>SUM(L853:L854)</f>
        <v>72</v>
      </c>
      <c r="M852" s="145" t="s">
        <v>862</v>
      </c>
      <c r="N852" s="145" t="s">
        <v>862</v>
      </c>
      <c r="O852" s="147" t="s">
        <v>862</v>
      </c>
      <c r="P852" s="142">
        <v>215800.95</v>
      </c>
      <c r="Q852" s="142">
        <f>SUM(Q853:Q854)</f>
        <v>0</v>
      </c>
      <c r="R852" s="142">
        <f>SUM(R853:R854)</f>
        <v>0</v>
      </c>
      <c r="S852" s="142">
        <f>SUM(S853:S854)</f>
        <v>215800.95</v>
      </c>
      <c r="T852" s="142">
        <f t="shared" si="296"/>
        <v>92.451782195184663</v>
      </c>
      <c r="U852" s="142">
        <f>MAX(U853:U854)</f>
        <v>108.71713777426369</v>
      </c>
      <c r="W852" s="220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</row>
    <row r="853" spans="1:135" s="148" customFormat="1" ht="36" customHeight="1" x14ac:dyDescent="0.25">
      <c r="A853" s="148">
        <v>1</v>
      </c>
      <c r="B853" s="143">
        <f>SUBTOTAL(103,$A$552:A853)</f>
        <v>287</v>
      </c>
      <c r="C853" s="144" t="s">
        <v>1246</v>
      </c>
      <c r="D853" s="145">
        <v>1981</v>
      </c>
      <c r="E853" s="145"/>
      <c r="F853" s="146" t="s">
        <v>314</v>
      </c>
      <c r="G853" s="145">
        <v>2</v>
      </c>
      <c r="H853" s="145" t="s">
        <v>304</v>
      </c>
      <c r="I853" s="149">
        <v>1322.4</v>
      </c>
      <c r="J853" s="149">
        <v>1191.4000000000001</v>
      </c>
      <c r="K853" s="149">
        <v>1136.8000000000002</v>
      </c>
      <c r="L853" s="165">
        <v>36</v>
      </c>
      <c r="M853" s="145" t="s">
        <v>262</v>
      </c>
      <c r="N853" s="145" t="s">
        <v>263</v>
      </c>
      <c r="O853" s="147" t="s">
        <v>265</v>
      </c>
      <c r="P853" s="142">
        <v>105800.95</v>
      </c>
      <c r="Q853" s="142">
        <v>0</v>
      </c>
      <c r="R853" s="142">
        <v>0</v>
      </c>
      <c r="S853" s="142">
        <f>P853-Q853-R853</f>
        <v>105800.95</v>
      </c>
      <c r="T853" s="142">
        <f t="shared" si="296"/>
        <v>80.006767997580155</v>
      </c>
      <c r="U853" s="221">
        <f>T853</f>
        <v>80.006767997580155</v>
      </c>
      <c r="V853" s="213">
        <f t="shared" ref="V853:V854" si="337">T853</f>
        <v>80.006767997580155</v>
      </c>
      <c r="W853" s="213">
        <f t="shared" ref="W853:W854" si="338">V853-T853</f>
        <v>0</v>
      </c>
      <c r="X853" s="148" t="b">
        <f t="shared" ref="X853:X854" si="339">V853=U853</f>
        <v>1</v>
      </c>
      <c r="Y853" s="211">
        <v>0</v>
      </c>
      <c r="Z853" s="211">
        <v>0</v>
      </c>
      <c r="AA853" s="211">
        <v>0</v>
      </c>
      <c r="AB853" s="211">
        <v>0</v>
      </c>
      <c r="AC853" s="211">
        <v>0</v>
      </c>
      <c r="AD853" s="211">
        <v>0</v>
      </c>
      <c r="AE853" s="211">
        <v>0</v>
      </c>
      <c r="AF853" s="214">
        <v>0</v>
      </c>
      <c r="AG853" s="211">
        <v>0</v>
      </c>
      <c r="AH853" s="211">
        <v>0</v>
      </c>
      <c r="AI853" s="211">
        <v>0</v>
      </c>
      <c r="AJ853" s="211">
        <v>0</v>
      </c>
      <c r="AK853" s="211">
        <v>0</v>
      </c>
      <c r="AL853" s="214">
        <v>0</v>
      </c>
      <c r="AM853" s="211">
        <v>0</v>
      </c>
      <c r="AN853" s="211">
        <v>0</v>
      </c>
      <c r="AO853" s="214">
        <v>0</v>
      </c>
      <c r="AP853" s="211">
        <v>0</v>
      </c>
      <c r="AQ853" s="211">
        <v>0</v>
      </c>
      <c r="AR853" s="211">
        <v>0</v>
      </c>
      <c r="AS853" s="211"/>
    </row>
    <row r="854" spans="1:135" s="121" customFormat="1" ht="36" customHeight="1" x14ac:dyDescent="0.25">
      <c r="A854" s="148">
        <v>1</v>
      </c>
      <c r="B854" s="143">
        <f>SUBTOTAL(103,$A$552:A854)</f>
        <v>288</v>
      </c>
      <c r="C854" s="156" t="s">
        <v>242</v>
      </c>
      <c r="D854" s="145">
        <v>1979</v>
      </c>
      <c r="E854" s="145"/>
      <c r="F854" s="157" t="s">
        <v>307</v>
      </c>
      <c r="G854" s="145">
        <v>3</v>
      </c>
      <c r="H854" s="145" t="s">
        <v>299</v>
      </c>
      <c r="I854" s="149">
        <v>1011.8</v>
      </c>
      <c r="J854" s="149">
        <v>928.8</v>
      </c>
      <c r="K854" s="149">
        <v>827.3</v>
      </c>
      <c r="L854" s="167">
        <v>36</v>
      </c>
      <c r="M854" s="145" t="s">
        <v>262</v>
      </c>
      <c r="N854" s="145" t="s">
        <v>263</v>
      </c>
      <c r="O854" s="145" t="s">
        <v>265</v>
      </c>
      <c r="P854" s="149">
        <v>110000</v>
      </c>
      <c r="Q854" s="149">
        <v>0</v>
      </c>
      <c r="R854" s="149">
        <v>0</v>
      </c>
      <c r="S854" s="149">
        <f>P854-Q854-R854</f>
        <v>110000</v>
      </c>
      <c r="T854" s="142">
        <f t="shared" si="296"/>
        <v>108.71713777426369</v>
      </c>
      <c r="U854" s="221">
        <f>T854</f>
        <v>108.71713777426369</v>
      </c>
      <c r="V854" s="213">
        <f t="shared" si="337"/>
        <v>108.71713777426369</v>
      </c>
      <c r="W854" s="213">
        <f t="shared" si="338"/>
        <v>0</v>
      </c>
      <c r="X854" s="148" t="b">
        <f t="shared" si="339"/>
        <v>1</v>
      </c>
      <c r="Y854" s="211">
        <v>0</v>
      </c>
      <c r="Z854" s="211">
        <v>0</v>
      </c>
      <c r="AA854" s="164">
        <v>0</v>
      </c>
      <c r="AB854" s="164">
        <v>0</v>
      </c>
      <c r="AC854" s="164">
        <v>0</v>
      </c>
      <c r="AD854" s="164">
        <v>0</v>
      </c>
      <c r="AE854" s="164">
        <v>0</v>
      </c>
      <c r="AF854" s="214">
        <v>0</v>
      </c>
      <c r="AG854" s="164">
        <v>0</v>
      </c>
      <c r="AH854" s="164">
        <v>0</v>
      </c>
      <c r="AI854" s="164">
        <v>0</v>
      </c>
      <c r="AJ854" s="164">
        <v>0</v>
      </c>
      <c r="AK854" s="164">
        <v>0</v>
      </c>
      <c r="AL854" s="163">
        <v>0</v>
      </c>
      <c r="AM854" s="164">
        <v>0</v>
      </c>
      <c r="AN854" s="164">
        <v>0</v>
      </c>
      <c r="AO854" s="163">
        <v>0</v>
      </c>
      <c r="AP854" s="164">
        <v>0</v>
      </c>
      <c r="AQ854" s="164">
        <v>0</v>
      </c>
      <c r="AR854" s="164">
        <v>0</v>
      </c>
      <c r="AS854" s="164"/>
      <c r="BM854" s="224"/>
      <c r="BN854" s="224"/>
      <c r="BO854" s="224"/>
      <c r="CL854" s="158"/>
      <c r="DO854" s="159"/>
      <c r="EE854" s="160"/>
    </row>
    <row r="855" spans="1:135" s="148" customFormat="1" ht="36" customHeight="1" x14ac:dyDescent="0.25">
      <c r="B855" s="144" t="s">
        <v>797</v>
      </c>
      <c r="C855" s="144"/>
      <c r="D855" s="145" t="s">
        <v>862</v>
      </c>
      <c r="E855" s="145" t="s">
        <v>862</v>
      </c>
      <c r="F855" s="145" t="s">
        <v>862</v>
      </c>
      <c r="G855" s="145" t="s">
        <v>862</v>
      </c>
      <c r="H855" s="145" t="s">
        <v>862</v>
      </c>
      <c r="I855" s="149">
        <f>SUM(I856:I856)</f>
        <v>383.8</v>
      </c>
      <c r="J855" s="149">
        <f>SUM(J856:J856)</f>
        <v>334.9</v>
      </c>
      <c r="K855" s="149">
        <f>SUM(K856:K856)</f>
        <v>302.2</v>
      </c>
      <c r="L855" s="210">
        <f>SUM(L856:L856)</f>
        <v>16</v>
      </c>
      <c r="M855" s="145" t="s">
        <v>862</v>
      </c>
      <c r="N855" s="145" t="s">
        <v>862</v>
      </c>
      <c r="O855" s="147" t="s">
        <v>862</v>
      </c>
      <c r="P855" s="142">
        <v>379110.22000000003</v>
      </c>
      <c r="Q855" s="142">
        <f>SUM(Q856:Q856)</f>
        <v>0</v>
      </c>
      <c r="R855" s="142">
        <f>SUM(R856:R856)</f>
        <v>0</v>
      </c>
      <c r="S855" s="142">
        <f>SUM(S856:S856)</f>
        <v>379110.22000000003</v>
      </c>
      <c r="T855" s="142">
        <f t="shared" si="296"/>
        <v>987.78066701406988</v>
      </c>
      <c r="U855" s="142">
        <f>MAX(U856:U856)</f>
        <v>3660.6590932777485</v>
      </c>
      <c r="W855" s="220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</row>
    <row r="856" spans="1:135" s="148" customFormat="1" ht="36" customHeight="1" x14ac:dyDescent="0.25">
      <c r="A856" s="148">
        <v>1</v>
      </c>
      <c r="B856" s="143">
        <f>SUBTOTAL(103,$A$552:A856)</f>
        <v>289</v>
      </c>
      <c r="C856" s="144" t="s">
        <v>1184</v>
      </c>
      <c r="D856" s="145">
        <v>1973</v>
      </c>
      <c r="E856" s="145"/>
      <c r="F856" s="146" t="s">
        <v>264</v>
      </c>
      <c r="G856" s="145">
        <v>2</v>
      </c>
      <c r="H856" s="145" t="s">
        <v>300</v>
      </c>
      <c r="I856" s="142">
        <v>383.8</v>
      </c>
      <c r="J856" s="142">
        <v>334.9</v>
      </c>
      <c r="K856" s="142">
        <v>302.2</v>
      </c>
      <c r="L856" s="165">
        <v>16</v>
      </c>
      <c r="M856" s="145" t="s">
        <v>262</v>
      </c>
      <c r="N856" s="145" t="s">
        <v>263</v>
      </c>
      <c r="O856" s="147" t="s">
        <v>265</v>
      </c>
      <c r="P856" s="142">
        <v>379110.22000000003</v>
      </c>
      <c r="Q856" s="142">
        <v>0</v>
      </c>
      <c r="R856" s="142">
        <v>0</v>
      </c>
      <c r="S856" s="142">
        <f>P856-Q856-R856</f>
        <v>379110.22000000003</v>
      </c>
      <c r="T856" s="142">
        <f t="shared" si="296"/>
        <v>987.78066701406988</v>
      </c>
      <c r="U856" s="142">
        <f>V856</f>
        <v>3660.6590932777485</v>
      </c>
      <c r="V856" s="213">
        <f>Y856+Z856+AA856+AB856+AC856+AF856+AH856+AJ856+AL856+AN856+AO856+AP856+AQ856+AR856</f>
        <v>3660.6590932777485</v>
      </c>
      <c r="W856" s="213">
        <f>V856-T856</f>
        <v>2672.8784262636786</v>
      </c>
      <c r="X856" s="148" t="b">
        <f>V856=U856</f>
        <v>1</v>
      </c>
      <c r="Y856" s="211">
        <v>0</v>
      </c>
      <c r="Z856" s="211">
        <v>0</v>
      </c>
      <c r="AA856" s="211">
        <v>0</v>
      </c>
      <c r="AB856" s="211">
        <v>0</v>
      </c>
      <c r="AC856" s="211">
        <v>0</v>
      </c>
      <c r="AD856" s="211">
        <v>0</v>
      </c>
      <c r="AE856" s="211">
        <v>0</v>
      </c>
      <c r="AF856" s="214">
        <v>0</v>
      </c>
      <c r="AG856" s="211">
        <v>0</v>
      </c>
      <c r="AH856" s="211">
        <v>0</v>
      </c>
      <c r="AI856" s="211">
        <v>0</v>
      </c>
      <c r="AJ856" s="211">
        <v>0</v>
      </c>
      <c r="AK856" s="211">
        <v>0</v>
      </c>
      <c r="AL856" s="214">
        <v>0</v>
      </c>
      <c r="AM856" s="211">
        <v>41.6</v>
      </c>
      <c r="AN856" s="211">
        <f>33773.1*AM856/I856</f>
        <v>3660.6590932777485</v>
      </c>
      <c r="AO856" s="214">
        <v>0</v>
      </c>
      <c r="AP856" s="211">
        <v>0</v>
      </c>
      <c r="AQ856" s="211">
        <v>0</v>
      </c>
      <c r="AR856" s="211">
        <v>0</v>
      </c>
      <c r="AS856" s="211"/>
    </row>
    <row r="857" spans="1:135" s="148" customFormat="1" ht="36" customHeight="1" x14ac:dyDescent="0.25">
      <c r="B857" s="144" t="s">
        <v>839</v>
      </c>
      <c r="C857" s="144"/>
      <c r="D857" s="145" t="s">
        <v>862</v>
      </c>
      <c r="E857" s="145" t="s">
        <v>862</v>
      </c>
      <c r="F857" s="145" t="s">
        <v>862</v>
      </c>
      <c r="G857" s="145" t="s">
        <v>862</v>
      </c>
      <c r="H857" s="145" t="s">
        <v>862</v>
      </c>
      <c r="I857" s="149">
        <f>I858</f>
        <v>924.3</v>
      </c>
      <c r="J857" s="149">
        <f>J858</f>
        <v>558.9</v>
      </c>
      <c r="K857" s="149">
        <f>K858</f>
        <v>527.1</v>
      </c>
      <c r="L857" s="210">
        <f>L858</f>
        <v>22</v>
      </c>
      <c r="M857" s="145" t="s">
        <v>862</v>
      </c>
      <c r="N857" s="145" t="s">
        <v>862</v>
      </c>
      <c r="O857" s="147" t="s">
        <v>862</v>
      </c>
      <c r="P857" s="142">
        <v>62038.82</v>
      </c>
      <c r="Q857" s="142">
        <f>Q858</f>
        <v>0</v>
      </c>
      <c r="R857" s="142">
        <f>R858</f>
        <v>0</v>
      </c>
      <c r="S857" s="142">
        <f>S858</f>
        <v>62038.82</v>
      </c>
      <c r="T857" s="142">
        <f t="shared" si="296"/>
        <v>67.119787947636055</v>
      </c>
      <c r="U857" s="142">
        <f>U858</f>
        <v>67.119787947636055</v>
      </c>
      <c r="W857" s="220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</row>
    <row r="858" spans="1:135" s="148" customFormat="1" ht="36" customHeight="1" x14ac:dyDescent="0.25">
      <c r="A858" s="148">
        <v>1</v>
      </c>
      <c r="B858" s="143">
        <f>SUBTOTAL(103,$A$552:A858)</f>
        <v>290</v>
      </c>
      <c r="C858" s="144" t="s">
        <v>239</v>
      </c>
      <c r="D858" s="145">
        <v>1986</v>
      </c>
      <c r="E858" s="145"/>
      <c r="F858" s="146" t="s">
        <v>307</v>
      </c>
      <c r="G858" s="145">
        <v>2</v>
      </c>
      <c r="H858" s="145" t="s">
        <v>299</v>
      </c>
      <c r="I858" s="149">
        <v>924.3</v>
      </c>
      <c r="J858" s="149">
        <v>558.9</v>
      </c>
      <c r="K858" s="149">
        <v>527.1</v>
      </c>
      <c r="L858" s="165">
        <v>22</v>
      </c>
      <c r="M858" s="145" t="s">
        <v>262</v>
      </c>
      <c r="N858" s="145" t="s">
        <v>263</v>
      </c>
      <c r="O858" s="147" t="s">
        <v>265</v>
      </c>
      <c r="P858" s="142">
        <v>62038.82</v>
      </c>
      <c r="Q858" s="142">
        <v>0</v>
      </c>
      <c r="R858" s="142">
        <v>0</v>
      </c>
      <c r="S858" s="142">
        <f>P858-Q858-R858</f>
        <v>62038.82</v>
      </c>
      <c r="T858" s="142">
        <f t="shared" si="296"/>
        <v>67.119787947636055</v>
      </c>
      <c r="U858" s="221">
        <f>T858</f>
        <v>67.119787947636055</v>
      </c>
      <c r="V858" s="213">
        <f>T858</f>
        <v>67.119787947636055</v>
      </c>
      <c r="W858" s="213">
        <f>V858-T858</f>
        <v>0</v>
      </c>
      <c r="X858" s="148" t="b">
        <f>V858=U858</f>
        <v>1</v>
      </c>
      <c r="Y858" s="211">
        <v>0</v>
      </c>
      <c r="Z858" s="211">
        <v>0</v>
      </c>
      <c r="AA858" s="211">
        <v>0</v>
      </c>
      <c r="AB858" s="211">
        <v>0</v>
      </c>
      <c r="AC858" s="211">
        <v>0</v>
      </c>
      <c r="AD858" s="211">
        <v>0</v>
      </c>
      <c r="AE858" s="211">
        <v>0</v>
      </c>
      <c r="AF858" s="214">
        <v>0</v>
      </c>
      <c r="AG858" s="211">
        <v>0</v>
      </c>
      <c r="AH858" s="211">
        <v>0</v>
      </c>
      <c r="AI858" s="211">
        <v>0</v>
      </c>
      <c r="AJ858" s="211">
        <v>0</v>
      </c>
      <c r="AK858" s="211">
        <v>0</v>
      </c>
      <c r="AL858" s="214">
        <v>0</v>
      </c>
      <c r="AM858" s="211">
        <v>0</v>
      </c>
      <c r="AN858" s="211">
        <v>0</v>
      </c>
      <c r="AO858" s="214">
        <v>0</v>
      </c>
      <c r="AP858" s="211">
        <v>0</v>
      </c>
      <c r="AQ858" s="211">
        <v>0</v>
      </c>
      <c r="AR858" s="211">
        <v>0</v>
      </c>
      <c r="AS858" s="211"/>
    </row>
    <row r="859" spans="1:135" s="148" customFormat="1" ht="36" customHeight="1" x14ac:dyDescent="0.25">
      <c r="B859" s="144" t="s">
        <v>799</v>
      </c>
      <c r="C859" s="217"/>
      <c r="D859" s="145" t="s">
        <v>862</v>
      </c>
      <c r="E859" s="145" t="s">
        <v>862</v>
      </c>
      <c r="F859" s="145" t="s">
        <v>862</v>
      </c>
      <c r="G859" s="145" t="s">
        <v>862</v>
      </c>
      <c r="H859" s="145" t="s">
        <v>862</v>
      </c>
      <c r="I859" s="149">
        <f>I860</f>
        <v>467.8</v>
      </c>
      <c r="J859" s="149">
        <f>J860</f>
        <v>430.5</v>
      </c>
      <c r="K859" s="149">
        <f>K860</f>
        <v>430.5</v>
      </c>
      <c r="L859" s="210">
        <f>L860</f>
        <v>24</v>
      </c>
      <c r="M859" s="145" t="s">
        <v>862</v>
      </c>
      <c r="N859" s="145" t="s">
        <v>862</v>
      </c>
      <c r="O859" s="147" t="s">
        <v>862</v>
      </c>
      <c r="P859" s="142">
        <v>58765.81</v>
      </c>
      <c r="Q859" s="142">
        <f>Q860</f>
        <v>0</v>
      </c>
      <c r="R859" s="142">
        <f>R860</f>
        <v>0</v>
      </c>
      <c r="S859" s="142">
        <f>S860</f>
        <v>58765.81</v>
      </c>
      <c r="T859" s="142">
        <f t="shared" ref="T859:T922" si="340">P859/I859</f>
        <v>125.62165455322787</v>
      </c>
      <c r="U859" s="142">
        <f>U860</f>
        <v>125.62165455322787</v>
      </c>
      <c r="W859" s="220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</row>
    <row r="860" spans="1:135" s="148" customFormat="1" ht="36" customHeight="1" x14ac:dyDescent="0.25">
      <c r="A860" s="148">
        <v>1</v>
      </c>
      <c r="B860" s="143">
        <f>SUBTOTAL(103,$A$552:A860)</f>
        <v>291</v>
      </c>
      <c r="C860" s="218" t="s">
        <v>2224</v>
      </c>
      <c r="D860" s="145">
        <v>1980</v>
      </c>
      <c r="E860" s="145"/>
      <c r="F860" s="146" t="s">
        <v>264</v>
      </c>
      <c r="G860" s="145">
        <v>2</v>
      </c>
      <c r="H860" s="145">
        <v>1</v>
      </c>
      <c r="I860" s="149">
        <v>467.8</v>
      </c>
      <c r="J860" s="149">
        <v>430.5</v>
      </c>
      <c r="K860" s="149">
        <v>430.5</v>
      </c>
      <c r="L860" s="165">
        <v>24</v>
      </c>
      <c r="M860" s="145" t="s">
        <v>262</v>
      </c>
      <c r="N860" s="145" t="s">
        <v>263</v>
      </c>
      <c r="O860" s="147" t="s">
        <v>265</v>
      </c>
      <c r="P860" s="142">
        <v>58765.81</v>
      </c>
      <c r="Q860" s="142">
        <v>0</v>
      </c>
      <c r="R860" s="142">
        <v>0</v>
      </c>
      <c r="S860" s="142">
        <f>P860-Q860-R860</f>
        <v>58765.81</v>
      </c>
      <c r="T860" s="142">
        <f t="shared" si="340"/>
        <v>125.62165455322787</v>
      </c>
      <c r="U860" s="221">
        <f>T860</f>
        <v>125.62165455322787</v>
      </c>
      <c r="V860" s="213">
        <f>T860</f>
        <v>125.62165455322787</v>
      </c>
      <c r="W860" s="213">
        <f>V860-T860</f>
        <v>0</v>
      </c>
      <c r="X860" s="148" t="b">
        <f>V860=U860</f>
        <v>1</v>
      </c>
      <c r="Y860" s="211">
        <v>0</v>
      </c>
      <c r="Z860" s="211">
        <v>0</v>
      </c>
      <c r="AA860" s="211">
        <v>0</v>
      </c>
      <c r="AB860" s="211">
        <v>0</v>
      </c>
      <c r="AC860" s="211">
        <v>0</v>
      </c>
      <c r="AD860" s="211">
        <v>0</v>
      </c>
      <c r="AE860" s="211">
        <v>0</v>
      </c>
      <c r="AF860" s="214">
        <v>0</v>
      </c>
      <c r="AG860" s="211">
        <v>0</v>
      </c>
      <c r="AH860" s="211">
        <v>0</v>
      </c>
      <c r="AI860" s="211">
        <v>0</v>
      </c>
      <c r="AJ860" s="211">
        <v>0</v>
      </c>
      <c r="AK860" s="211">
        <v>0</v>
      </c>
      <c r="AL860" s="214">
        <v>0</v>
      </c>
      <c r="AM860" s="211">
        <v>0</v>
      </c>
      <c r="AN860" s="211">
        <v>0</v>
      </c>
      <c r="AO860" s="214">
        <v>0</v>
      </c>
      <c r="AP860" s="211">
        <v>0</v>
      </c>
      <c r="AQ860" s="211">
        <v>0</v>
      </c>
      <c r="AR860" s="211">
        <v>0</v>
      </c>
      <c r="AS860" s="211"/>
    </row>
    <row r="861" spans="1:135" s="148" customFormat="1" ht="36" customHeight="1" x14ac:dyDescent="0.25">
      <c r="B861" s="144" t="s">
        <v>840</v>
      </c>
      <c r="C861" s="217"/>
      <c r="D861" s="145" t="s">
        <v>862</v>
      </c>
      <c r="E861" s="145" t="s">
        <v>862</v>
      </c>
      <c r="F861" s="145" t="s">
        <v>862</v>
      </c>
      <c r="G861" s="145" t="s">
        <v>862</v>
      </c>
      <c r="H861" s="145" t="s">
        <v>862</v>
      </c>
      <c r="I861" s="149">
        <f>I862</f>
        <v>672</v>
      </c>
      <c r="J861" s="149">
        <f>J862</f>
        <v>625.9</v>
      </c>
      <c r="K861" s="149">
        <f>K862</f>
        <v>453.4</v>
      </c>
      <c r="L861" s="210">
        <f>L862</f>
        <v>35</v>
      </c>
      <c r="M861" s="145" t="s">
        <v>862</v>
      </c>
      <c r="N861" s="145" t="s">
        <v>862</v>
      </c>
      <c r="O861" s="147" t="s">
        <v>862</v>
      </c>
      <c r="P861" s="142">
        <v>4234812.59</v>
      </c>
      <c r="Q861" s="142">
        <f>Q862</f>
        <v>0</v>
      </c>
      <c r="R861" s="142">
        <f>R862</f>
        <v>0</v>
      </c>
      <c r="S861" s="142">
        <f>S862</f>
        <v>4234812.59</v>
      </c>
      <c r="T861" s="142">
        <f t="shared" si="340"/>
        <v>6301.8044494047617</v>
      </c>
      <c r="U861" s="142">
        <f>U862</f>
        <v>6634.7023809523807</v>
      </c>
      <c r="W861" s="220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</row>
    <row r="862" spans="1:135" s="148" customFormat="1" ht="36" customHeight="1" x14ac:dyDescent="0.25">
      <c r="A862" s="148">
        <v>1</v>
      </c>
      <c r="B862" s="143">
        <f>SUBTOTAL(103,$A$552:A862)</f>
        <v>292</v>
      </c>
      <c r="C862" s="218" t="s">
        <v>2</v>
      </c>
      <c r="D862" s="145">
        <v>1963</v>
      </c>
      <c r="E862" s="145"/>
      <c r="F862" s="146" t="s">
        <v>264</v>
      </c>
      <c r="G862" s="145">
        <v>2</v>
      </c>
      <c r="H862" s="145" t="s">
        <v>299</v>
      </c>
      <c r="I862" s="149">
        <v>672</v>
      </c>
      <c r="J862" s="149">
        <v>625.9</v>
      </c>
      <c r="K862" s="149">
        <v>453.4</v>
      </c>
      <c r="L862" s="165">
        <v>35</v>
      </c>
      <c r="M862" s="145" t="s">
        <v>262</v>
      </c>
      <c r="N862" s="145" t="s">
        <v>263</v>
      </c>
      <c r="O862" s="147" t="s">
        <v>265</v>
      </c>
      <c r="P862" s="142">
        <v>4234812.59</v>
      </c>
      <c r="Q862" s="142">
        <v>0</v>
      </c>
      <c r="R862" s="142">
        <v>0</v>
      </c>
      <c r="S862" s="142">
        <f>P862-Q862-R862</f>
        <v>4234812.59</v>
      </c>
      <c r="T862" s="142">
        <f t="shared" si="340"/>
        <v>6301.8044494047617</v>
      </c>
      <c r="U862" s="142">
        <v>6634.7023809523807</v>
      </c>
      <c r="V862" s="213">
        <f>Y862+Z862+AA862+AB862+AC862+AF862+AH862+AJ862+AL862+AN862+AO862+AP862+AQ862+AR862</f>
        <v>6634.7023809523807</v>
      </c>
      <c r="W862" s="213">
        <f>V862-T862</f>
        <v>332.89793154761901</v>
      </c>
      <c r="X862" s="148" t="b">
        <f>V862=U862</f>
        <v>1</v>
      </c>
      <c r="Y862" s="211">
        <v>0</v>
      </c>
      <c r="Z862" s="211">
        <v>0</v>
      </c>
      <c r="AA862" s="211">
        <v>0</v>
      </c>
      <c r="AB862" s="211">
        <v>0</v>
      </c>
      <c r="AC862" s="211">
        <v>0</v>
      </c>
      <c r="AD862" s="211">
        <v>0</v>
      </c>
      <c r="AE862" s="211">
        <v>0</v>
      </c>
      <c r="AF862" s="214">
        <v>0</v>
      </c>
      <c r="AG862" s="211">
        <v>500</v>
      </c>
      <c r="AH862" s="214">
        <f>8917.04*AG862/I862</f>
        <v>6634.7023809523807</v>
      </c>
      <c r="AI862" s="211">
        <v>0</v>
      </c>
      <c r="AJ862" s="211">
        <v>0</v>
      </c>
      <c r="AK862" s="211">
        <v>0</v>
      </c>
      <c r="AL862" s="214">
        <v>0</v>
      </c>
      <c r="AM862" s="211">
        <v>0</v>
      </c>
      <c r="AN862" s="211">
        <v>0</v>
      </c>
      <c r="AO862" s="214">
        <v>0</v>
      </c>
      <c r="AP862" s="211">
        <v>0</v>
      </c>
      <c r="AQ862" s="211">
        <v>0</v>
      </c>
      <c r="AR862" s="211">
        <v>0</v>
      </c>
      <c r="AS862" s="211"/>
    </row>
    <row r="863" spans="1:135" s="148" customFormat="1" ht="36" customHeight="1" x14ac:dyDescent="0.25">
      <c r="B863" s="144" t="s">
        <v>841</v>
      </c>
      <c r="C863" s="218"/>
      <c r="D863" s="145" t="s">
        <v>862</v>
      </c>
      <c r="E863" s="145" t="s">
        <v>862</v>
      </c>
      <c r="F863" s="145" t="s">
        <v>862</v>
      </c>
      <c r="G863" s="145" t="s">
        <v>862</v>
      </c>
      <c r="H863" s="145" t="s">
        <v>862</v>
      </c>
      <c r="I863" s="149">
        <f>I864</f>
        <v>531.9</v>
      </c>
      <c r="J863" s="149">
        <f>J864</f>
        <v>471.5</v>
      </c>
      <c r="K863" s="149">
        <f>K864</f>
        <v>438.4</v>
      </c>
      <c r="L863" s="210">
        <f>L864</f>
        <v>14</v>
      </c>
      <c r="M863" s="145" t="s">
        <v>862</v>
      </c>
      <c r="N863" s="145" t="s">
        <v>862</v>
      </c>
      <c r="O863" s="147" t="s">
        <v>862</v>
      </c>
      <c r="P863" s="142">
        <v>5053304.26</v>
      </c>
      <c r="Q863" s="142">
        <f>Q864</f>
        <v>0</v>
      </c>
      <c r="R863" s="142">
        <f>R864</f>
        <v>0</v>
      </c>
      <c r="S863" s="142">
        <f>S864</f>
        <v>5053304.26</v>
      </c>
      <c r="T863" s="142">
        <f t="shared" si="340"/>
        <v>9500.4780221846213</v>
      </c>
      <c r="U863" s="142">
        <f>U864</f>
        <v>10058.702763677386</v>
      </c>
      <c r="W863" s="220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</row>
    <row r="864" spans="1:135" s="148" customFormat="1" ht="36" customHeight="1" x14ac:dyDescent="0.25">
      <c r="A864" s="148">
        <v>1</v>
      </c>
      <c r="B864" s="143">
        <f>SUBTOTAL(103,$A$552:A864)</f>
        <v>293</v>
      </c>
      <c r="C864" s="218" t="s">
        <v>1</v>
      </c>
      <c r="D864" s="145">
        <v>1962</v>
      </c>
      <c r="E864" s="145"/>
      <c r="F864" s="146" t="s">
        <v>264</v>
      </c>
      <c r="G864" s="145">
        <v>2</v>
      </c>
      <c r="H864" s="145" t="s">
        <v>299</v>
      </c>
      <c r="I864" s="149">
        <v>531.9</v>
      </c>
      <c r="J864" s="149">
        <v>471.5</v>
      </c>
      <c r="K864" s="149">
        <v>438.4</v>
      </c>
      <c r="L864" s="165">
        <v>14</v>
      </c>
      <c r="M864" s="145" t="s">
        <v>262</v>
      </c>
      <c r="N864" s="145" t="s">
        <v>263</v>
      </c>
      <c r="O864" s="147" t="s">
        <v>265</v>
      </c>
      <c r="P864" s="142">
        <v>5053304.26</v>
      </c>
      <c r="Q864" s="142">
        <v>0</v>
      </c>
      <c r="R864" s="142">
        <v>0</v>
      </c>
      <c r="S864" s="142">
        <f>P864-Q864-R864</f>
        <v>5053304.26</v>
      </c>
      <c r="T864" s="142">
        <f t="shared" si="340"/>
        <v>9500.4780221846213</v>
      </c>
      <c r="U864" s="142">
        <v>10058.702763677386</v>
      </c>
      <c r="V864" s="213">
        <f>Y864+Z864+AA864+AB864+AC864+AF864+AH864+AJ864+AL864+AN864+AO864+AP864+AQ864+AR864</f>
        <v>10058.702763677386</v>
      </c>
      <c r="W864" s="213">
        <f>V864-T864</f>
        <v>558.22474149276422</v>
      </c>
      <c r="X864" s="148" t="b">
        <f>V864=U864</f>
        <v>1</v>
      </c>
      <c r="Y864" s="211">
        <v>0</v>
      </c>
      <c r="Z864" s="211">
        <v>0</v>
      </c>
      <c r="AA864" s="211">
        <v>0</v>
      </c>
      <c r="AB864" s="211">
        <v>0</v>
      </c>
      <c r="AC864" s="211">
        <v>0</v>
      </c>
      <c r="AD864" s="211">
        <v>0</v>
      </c>
      <c r="AE864" s="211">
        <v>0</v>
      </c>
      <c r="AF864" s="214">
        <v>0</v>
      </c>
      <c r="AG864" s="211">
        <v>600</v>
      </c>
      <c r="AH864" s="214">
        <f>8917.04*AG864/I864</f>
        <v>10058.702763677386</v>
      </c>
      <c r="AI864" s="211">
        <v>0</v>
      </c>
      <c r="AJ864" s="211">
        <v>0</v>
      </c>
      <c r="AK864" s="211">
        <v>0</v>
      </c>
      <c r="AL864" s="214">
        <v>0</v>
      </c>
      <c r="AM864" s="211">
        <v>0</v>
      </c>
      <c r="AN864" s="211">
        <v>0</v>
      </c>
      <c r="AO864" s="214">
        <v>0</v>
      </c>
      <c r="AP864" s="211">
        <v>0</v>
      </c>
      <c r="AQ864" s="211">
        <v>0</v>
      </c>
      <c r="AR864" s="211">
        <v>0</v>
      </c>
      <c r="AS864" s="211"/>
    </row>
    <row r="865" spans="1:45" s="148" customFormat="1" ht="36" customHeight="1" x14ac:dyDescent="0.25">
      <c r="B865" s="144" t="s">
        <v>2387</v>
      </c>
      <c r="C865" s="218"/>
      <c r="D865" s="145" t="s">
        <v>862</v>
      </c>
      <c r="E865" s="145" t="s">
        <v>862</v>
      </c>
      <c r="F865" s="145" t="s">
        <v>862</v>
      </c>
      <c r="G865" s="145" t="s">
        <v>862</v>
      </c>
      <c r="H865" s="145" t="s">
        <v>862</v>
      </c>
      <c r="I865" s="149">
        <f>I866</f>
        <v>886.1</v>
      </c>
      <c r="J865" s="149">
        <f>J866</f>
        <v>802.4</v>
      </c>
      <c r="K865" s="149">
        <f>K866</f>
        <v>743.5</v>
      </c>
      <c r="L865" s="210">
        <f>L866</f>
        <v>26</v>
      </c>
      <c r="M865" s="145" t="s">
        <v>862</v>
      </c>
      <c r="N865" s="145" t="s">
        <v>862</v>
      </c>
      <c r="O865" s="147" t="s">
        <v>862</v>
      </c>
      <c r="P865" s="142">
        <v>91073.72</v>
      </c>
      <c r="Q865" s="142">
        <f>Q866</f>
        <v>0</v>
      </c>
      <c r="R865" s="142">
        <f>R866</f>
        <v>0</v>
      </c>
      <c r="S865" s="142">
        <f>S866</f>
        <v>91073.72</v>
      </c>
      <c r="T865" s="142">
        <f>P865/I865</f>
        <v>102.78040853176842</v>
      </c>
      <c r="U865" s="142">
        <f>U866</f>
        <v>102.78040853176842</v>
      </c>
      <c r="W865" s="220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</row>
    <row r="866" spans="1:45" s="148" customFormat="1" ht="36" customHeight="1" x14ac:dyDescent="0.25">
      <c r="A866" s="148">
        <v>1</v>
      </c>
      <c r="B866" s="143">
        <f>SUBTOTAL(103,$A$552:A866)</f>
        <v>294</v>
      </c>
      <c r="C866" s="218" t="s">
        <v>2388</v>
      </c>
      <c r="D866" s="145">
        <v>1968</v>
      </c>
      <c r="E866" s="145"/>
      <c r="F866" s="146" t="s">
        <v>264</v>
      </c>
      <c r="G866" s="145">
        <v>2</v>
      </c>
      <c r="H866" s="145" t="s">
        <v>299</v>
      </c>
      <c r="I866" s="149">
        <v>886.1</v>
      </c>
      <c r="J866" s="149">
        <v>802.4</v>
      </c>
      <c r="K866" s="149">
        <f>J866-58.9</f>
        <v>743.5</v>
      </c>
      <c r="L866" s="165">
        <v>26</v>
      </c>
      <c r="M866" s="145" t="s">
        <v>262</v>
      </c>
      <c r="N866" s="145" t="s">
        <v>263</v>
      </c>
      <c r="O866" s="147" t="s">
        <v>265</v>
      </c>
      <c r="P866" s="142">
        <v>91073.72</v>
      </c>
      <c r="Q866" s="142">
        <v>0</v>
      </c>
      <c r="R866" s="142">
        <v>0</v>
      </c>
      <c r="S866" s="142">
        <f>P866-Q866-R866</f>
        <v>91073.72</v>
      </c>
      <c r="T866" s="142">
        <f>P866/I866</f>
        <v>102.78040853176842</v>
      </c>
      <c r="U866" s="221">
        <f>T866</f>
        <v>102.78040853176842</v>
      </c>
      <c r="V866" s="213">
        <f>T866</f>
        <v>102.78040853176842</v>
      </c>
      <c r="W866" s="213">
        <f>V866-T866</f>
        <v>0</v>
      </c>
      <c r="X866" s="148" t="b">
        <f>V866=U866</f>
        <v>1</v>
      </c>
      <c r="Y866" s="211">
        <v>0</v>
      </c>
      <c r="Z866" s="211">
        <v>0</v>
      </c>
      <c r="AA866" s="211">
        <v>0</v>
      </c>
      <c r="AB866" s="211">
        <v>0</v>
      </c>
      <c r="AC866" s="211">
        <v>0</v>
      </c>
      <c r="AD866" s="211">
        <v>0</v>
      </c>
      <c r="AE866" s="211">
        <v>0</v>
      </c>
      <c r="AF866" s="214">
        <v>0</v>
      </c>
      <c r="AG866" s="211">
        <v>0</v>
      </c>
      <c r="AH866" s="211">
        <v>0</v>
      </c>
      <c r="AI866" s="211">
        <v>0</v>
      </c>
      <c r="AJ866" s="211">
        <v>0</v>
      </c>
      <c r="AK866" s="211">
        <v>0</v>
      </c>
      <c r="AL866" s="214">
        <v>0</v>
      </c>
      <c r="AM866" s="211">
        <v>0</v>
      </c>
      <c r="AN866" s="211">
        <v>0</v>
      </c>
      <c r="AO866" s="214">
        <v>0</v>
      </c>
      <c r="AP866" s="211">
        <v>0</v>
      </c>
      <c r="AQ866" s="211">
        <v>0</v>
      </c>
      <c r="AR866" s="211">
        <v>0</v>
      </c>
      <c r="AS866" s="211"/>
    </row>
    <row r="867" spans="1:45" s="148" customFormat="1" ht="36" customHeight="1" x14ac:dyDescent="0.25">
      <c r="B867" s="144" t="s">
        <v>800</v>
      </c>
      <c r="C867" s="215"/>
      <c r="D867" s="145" t="s">
        <v>862</v>
      </c>
      <c r="E867" s="145" t="s">
        <v>862</v>
      </c>
      <c r="F867" s="145" t="s">
        <v>862</v>
      </c>
      <c r="G867" s="145" t="s">
        <v>862</v>
      </c>
      <c r="H867" s="145" t="s">
        <v>862</v>
      </c>
      <c r="I867" s="149">
        <f>I868</f>
        <v>7845.75</v>
      </c>
      <c r="J867" s="149">
        <f>J868</f>
        <v>6103.15</v>
      </c>
      <c r="K867" s="149">
        <f>K868</f>
        <v>5920.85</v>
      </c>
      <c r="L867" s="210">
        <f>L868</f>
        <v>252</v>
      </c>
      <c r="M867" s="145" t="s">
        <v>862</v>
      </c>
      <c r="N867" s="145" t="s">
        <v>862</v>
      </c>
      <c r="O867" s="147" t="s">
        <v>862</v>
      </c>
      <c r="P867" s="142">
        <v>105976.66</v>
      </c>
      <c r="Q867" s="142">
        <f>Q868</f>
        <v>0</v>
      </c>
      <c r="R867" s="142">
        <f>R868</f>
        <v>0</v>
      </c>
      <c r="S867" s="142">
        <f>S868</f>
        <v>105976.66</v>
      </c>
      <c r="T867" s="142">
        <f t="shared" si="340"/>
        <v>13.507524455915624</v>
      </c>
      <c r="U867" s="142">
        <f>U868</f>
        <v>13.507524455915624</v>
      </c>
      <c r="W867" s="220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</row>
    <row r="868" spans="1:45" s="148" customFormat="1" ht="36" customHeight="1" x14ac:dyDescent="0.25">
      <c r="A868" s="148">
        <v>1</v>
      </c>
      <c r="B868" s="143">
        <f>SUBTOTAL(103,$A$552:A868)</f>
        <v>295</v>
      </c>
      <c r="C868" s="144" t="s">
        <v>667</v>
      </c>
      <c r="D868" s="145">
        <v>1973</v>
      </c>
      <c r="E868" s="145">
        <v>1973</v>
      </c>
      <c r="F868" s="146" t="s">
        <v>314</v>
      </c>
      <c r="G868" s="145">
        <v>5</v>
      </c>
      <c r="H868" s="145" t="s">
        <v>2203</v>
      </c>
      <c r="I868" s="149">
        <v>7845.75</v>
      </c>
      <c r="J868" s="149">
        <v>6103.15</v>
      </c>
      <c r="K868" s="149">
        <v>5920.85</v>
      </c>
      <c r="L868" s="165">
        <v>252</v>
      </c>
      <c r="M868" s="145" t="s">
        <v>262</v>
      </c>
      <c r="N868" s="145" t="s">
        <v>266</v>
      </c>
      <c r="O868" s="147" t="s">
        <v>700</v>
      </c>
      <c r="P868" s="142">
        <v>105976.66</v>
      </c>
      <c r="Q868" s="142">
        <v>0</v>
      </c>
      <c r="R868" s="142">
        <v>0</v>
      </c>
      <c r="S868" s="142">
        <f>P868-Q868-R868</f>
        <v>105976.66</v>
      </c>
      <c r="T868" s="142">
        <f t="shared" si="340"/>
        <v>13.507524455915624</v>
      </c>
      <c r="U868" s="221">
        <f>T868</f>
        <v>13.507524455915624</v>
      </c>
      <c r="V868" s="213">
        <f>T868</f>
        <v>13.507524455915624</v>
      </c>
      <c r="W868" s="213">
        <f>V868-T868</f>
        <v>0</v>
      </c>
      <c r="X868" s="148" t="b">
        <f>V868=U868</f>
        <v>1</v>
      </c>
      <c r="Y868" s="211">
        <v>0</v>
      </c>
      <c r="Z868" s="211">
        <v>0</v>
      </c>
      <c r="AA868" s="211">
        <v>0</v>
      </c>
      <c r="AB868" s="211">
        <v>0</v>
      </c>
      <c r="AC868" s="211">
        <v>0</v>
      </c>
      <c r="AD868" s="211">
        <v>0</v>
      </c>
      <c r="AE868" s="211">
        <v>0</v>
      </c>
      <c r="AF868" s="214">
        <v>0</v>
      </c>
      <c r="AG868" s="211">
        <v>0</v>
      </c>
      <c r="AH868" s="211">
        <v>0</v>
      </c>
      <c r="AI868" s="211">
        <v>0</v>
      </c>
      <c r="AJ868" s="211">
        <v>0</v>
      </c>
      <c r="AK868" s="211">
        <v>0</v>
      </c>
      <c r="AL868" s="214">
        <v>0</v>
      </c>
      <c r="AM868" s="211">
        <v>0</v>
      </c>
      <c r="AN868" s="211">
        <v>0</v>
      </c>
      <c r="AO868" s="214">
        <v>0</v>
      </c>
      <c r="AP868" s="211">
        <v>0</v>
      </c>
      <c r="AQ868" s="211">
        <v>0</v>
      </c>
      <c r="AR868" s="211">
        <v>0</v>
      </c>
      <c r="AS868" s="211"/>
    </row>
    <row r="869" spans="1:45" s="148" customFormat="1" ht="36" customHeight="1" x14ac:dyDescent="0.25">
      <c r="B869" s="144" t="s">
        <v>842</v>
      </c>
      <c r="C869" s="144"/>
      <c r="D869" s="145" t="s">
        <v>862</v>
      </c>
      <c r="E869" s="145" t="s">
        <v>862</v>
      </c>
      <c r="F869" s="145" t="s">
        <v>862</v>
      </c>
      <c r="G869" s="145" t="s">
        <v>862</v>
      </c>
      <c r="H869" s="145" t="s">
        <v>862</v>
      </c>
      <c r="I869" s="149">
        <f>I870</f>
        <v>550.20000000000005</v>
      </c>
      <c r="J869" s="149">
        <f>J870</f>
        <v>517.6</v>
      </c>
      <c r="K869" s="149">
        <f>K870</f>
        <v>517.6</v>
      </c>
      <c r="L869" s="210">
        <f>L870</f>
        <v>20</v>
      </c>
      <c r="M869" s="145" t="s">
        <v>862</v>
      </c>
      <c r="N869" s="145" t="s">
        <v>862</v>
      </c>
      <c r="O869" s="147" t="s">
        <v>862</v>
      </c>
      <c r="P869" s="142">
        <v>65297.52</v>
      </c>
      <c r="Q869" s="142">
        <f>Q870</f>
        <v>0</v>
      </c>
      <c r="R869" s="142">
        <f>R870</f>
        <v>0</v>
      </c>
      <c r="S869" s="142">
        <f>S870</f>
        <v>65297.52</v>
      </c>
      <c r="T869" s="142">
        <f t="shared" si="340"/>
        <v>118.67960741548526</v>
      </c>
      <c r="U869" s="142">
        <f>U870</f>
        <v>118.67960741548526</v>
      </c>
      <c r="W869" s="220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</row>
    <row r="870" spans="1:45" s="148" customFormat="1" ht="36" customHeight="1" x14ac:dyDescent="0.25">
      <c r="A870" s="148">
        <v>1</v>
      </c>
      <c r="B870" s="143">
        <f>SUBTOTAL(103,$A$552:A870)</f>
        <v>296</v>
      </c>
      <c r="C870" s="144" t="s">
        <v>673</v>
      </c>
      <c r="D870" s="145">
        <v>1970</v>
      </c>
      <c r="E870" s="145"/>
      <c r="F870" s="146" t="s">
        <v>264</v>
      </c>
      <c r="G870" s="145">
        <v>2</v>
      </c>
      <c r="H870" s="145" t="s">
        <v>299</v>
      </c>
      <c r="I870" s="149">
        <v>550.20000000000005</v>
      </c>
      <c r="J870" s="149">
        <v>517.6</v>
      </c>
      <c r="K870" s="149">
        <v>517.6</v>
      </c>
      <c r="L870" s="165">
        <v>20</v>
      </c>
      <c r="M870" s="145" t="s">
        <v>262</v>
      </c>
      <c r="N870" s="145" t="s">
        <v>263</v>
      </c>
      <c r="O870" s="147" t="s">
        <v>265</v>
      </c>
      <c r="P870" s="142">
        <v>65297.52</v>
      </c>
      <c r="Q870" s="142">
        <v>0</v>
      </c>
      <c r="R870" s="142">
        <v>0</v>
      </c>
      <c r="S870" s="142">
        <f>P870-Q870-R870</f>
        <v>65297.52</v>
      </c>
      <c r="T870" s="142">
        <f t="shared" si="340"/>
        <v>118.67960741548526</v>
      </c>
      <c r="U870" s="221">
        <f>T870</f>
        <v>118.67960741548526</v>
      </c>
      <c r="V870" s="213">
        <f>T870</f>
        <v>118.67960741548526</v>
      </c>
      <c r="W870" s="213">
        <f>V870-T870</f>
        <v>0</v>
      </c>
      <c r="X870" s="148" t="b">
        <f>V870=U870</f>
        <v>1</v>
      </c>
      <c r="Y870" s="211">
        <v>0</v>
      </c>
      <c r="Z870" s="211">
        <v>0</v>
      </c>
      <c r="AA870" s="211">
        <v>0</v>
      </c>
      <c r="AB870" s="211">
        <v>0</v>
      </c>
      <c r="AC870" s="211">
        <v>0</v>
      </c>
      <c r="AD870" s="211">
        <v>0</v>
      </c>
      <c r="AE870" s="211">
        <v>0</v>
      </c>
      <c r="AF870" s="214">
        <v>0</v>
      </c>
      <c r="AG870" s="211">
        <v>0</v>
      </c>
      <c r="AH870" s="211">
        <v>0</v>
      </c>
      <c r="AI870" s="211">
        <v>0</v>
      </c>
      <c r="AJ870" s="211">
        <v>0</v>
      </c>
      <c r="AK870" s="211">
        <v>0</v>
      </c>
      <c r="AL870" s="214">
        <v>0</v>
      </c>
      <c r="AM870" s="211">
        <v>0</v>
      </c>
      <c r="AN870" s="211">
        <v>0</v>
      </c>
      <c r="AO870" s="214">
        <v>0</v>
      </c>
      <c r="AP870" s="211">
        <v>0</v>
      </c>
      <c r="AQ870" s="211">
        <v>0</v>
      </c>
      <c r="AR870" s="211">
        <v>0</v>
      </c>
      <c r="AS870" s="211"/>
    </row>
    <row r="871" spans="1:45" s="148" customFormat="1" ht="36" customHeight="1" x14ac:dyDescent="0.25">
      <c r="B871" s="144" t="s">
        <v>801</v>
      </c>
      <c r="C871" s="144"/>
      <c r="D871" s="145" t="s">
        <v>862</v>
      </c>
      <c r="E871" s="145" t="s">
        <v>862</v>
      </c>
      <c r="F871" s="145" t="s">
        <v>862</v>
      </c>
      <c r="G871" s="145" t="s">
        <v>862</v>
      </c>
      <c r="H871" s="145" t="s">
        <v>862</v>
      </c>
      <c r="I871" s="149">
        <f>SUM(I872:I873)</f>
        <v>4299.2</v>
      </c>
      <c r="J871" s="149">
        <f>SUM(J872:J873)</f>
        <v>4200.2</v>
      </c>
      <c r="K871" s="149">
        <f>SUM(K872:K873)</f>
        <v>4200.2</v>
      </c>
      <c r="L871" s="210">
        <f>SUM(L872:L873)</f>
        <v>181</v>
      </c>
      <c r="M871" s="145" t="s">
        <v>862</v>
      </c>
      <c r="N871" s="145" t="s">
        <v>862</v>
      </c>
      <c r="O871" s="147" t="s">
        <v>862</v>
      </c>
      <c r="P871" s="142">
        <v>3151593.0799999996</v>
      </c>
      <c r="Q871" s="142">
        <f>SUM(Q872:Q873)</f>
        <v>0</v>
      </c>
      <c r="R871" s="142">
        <f>SUM(R872:R873)</f>
        <v>0</v>
      </c>
      <c r="S871" s="142">
        <f>SUM(S872:S873)</f>
        <v>3151593.0799999996</v>
      </c>
      <c r="T871" s="142">
        <f t="shared" si="340"/>
        <v>733.06500744324524</v>
      </c>
      <c r="U871" s="142">
        <f>MAX(U872:U873)</f>
        <v>2199.5596016039322</v>
      </c>
      <c r="W871" s="220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</row>
    <row r="872" spans="1:45" s="148" customFormat="1" ht="36" customHeight="1" x14ac:dyDescent="0.25">
      <c r="A872" s="148">
        <v>1</v>
      </c>
      <c r="B872" s="143">
        <f>SUBTOTAL(103,$A$552:A872)</f>
        <v>297</v>
      </c>
      <c r="C872" s="144" t="s">
        <v>670</v>
      </c>
      <c r="D872" s="145">
        <v>1973</v>
      </c>
      <c r="E872" s="145">
        <v>2006</v>
      </c>
      <c r="F872" s="146" t="s">
        <v>264</v>
      </c>
      <c r="G872" s="145">
        <v>3</v>
      </c>
      <c r="H872" s="145" t="s">
        <v>299</v>
      </c>
      <c r="I872" s="149">
        <v>1206.8</v>
      </c>
      <c r="J872" s="149">
        <v>1107.8</v>
      </c>
      <c r="K872" s="149">
        <v>1107.8</v>
      </c>
      <c r="L872" s="165">
        <v>30</v>
      </c>
      <c r="M872" s="145" t="s">
        <v>262</v>
      </c>
      <c r="N872" s="145" t="s">
        <v>266</v>
      </c>
      <c r="O872" s="147" t="s">
        <v>701</v>
      </c>
      <c r="P872" s="142">
        <v>105796.8</v>
      </c>
      <c r="Q872" s="142">
        <v>0</v>
      </c>
      <c r="R872" s="142">
        <v>0</v>
      </c>
      <c r="S872" s="142">
        <f>P872-Q872-R872</f>
        <v>105796.8</v>
      </c>
      <c r="T872" s="142">
        <f t="shared" si="340"/>
        <v>87.667219091813067</v>
      </c>
      <c r="U872" s="221">
        <f>T872</f>
        <v>87.667219091813067</v>
      </c>
      <c r="V872" s="213">
        <f>T872</f>
        <v>87.667219091813067</v>
      </c>
      <c r="W872" s="213">
        <f t="shared" ref="W872:W873" si="341">V872-T872</f>
        <v>0</v>
      </c>
      <c r="X872" s="148" t="b">
        <f t="shared" ref="X872:X873" si="342">V872=U872</f>
        <v>1</v>
      </c>
      <c r="Y872" s="211">
        <v>0</v>
      </c>
      <c r="Z872" s="211">
        <v>0</v>
      </c>
      <c r="AA872" s="211">
        <v>0</v>
      </c>
      <c r="AB872" s="211">
        <v>0</v>
      </c>
      <c r="AC872" s="211">
        <v>0</v>
      </c>
      <c r="AD872" s="211">
        <v>0</v>
      </c>
      <c r="AE872" s="211">
        <v>0</v>
      </c>
      <c r="AF872" s="214">
        <v>0</v>
      </c>
      <c r="AG872" s="211">
        <v>0</v>
      </c>
      <c r="AH872" s="211">
        <v>0</v>
      </c>
      <c r="AI872" s="211">
        <v>0</v>
      </c>
      <c r="AJ872" s="211">
        <v>0</v>
      </c>
      <c r="AK872" s="211">
        <v>0</v>
      </c>
      <c r="AL872" s="214">
        <v>0</v>
      </c>
      <c r="AM872" s="211">
        <v>0</v>
      </c>
      <c r="AN872" s="211">
        <v>0</v>
      </c>
      <c r="AO872" s="214">
        <v>0</v>
      </c>
      <c r="AP872" s="211">
        <v>0</v>
      </c>
      <c r="AQ872" s="211">
        <v>0</v>
      </c>
      <c r="AR872" s="211">
        <v>0</v>
      </c>
      <c r="AS872" s="211"/>
    </row>
    <row r="873" spans="1:45" s="148" customFormat="1" ht="36" customHeight="1" x14ac:dyDescent="0.25">
      <c r="A873" s="148">
        <v>1</v>
      </c>
      <c r="B873" s="143">
        <f>SUBTOTAL(103,$A$552:A873)</f>
        <v>298</v>
      </c>
      <c r="C873" s="144" t="s">
        <v>1515</v>
      </c>
      <c r="D873" s="145">
        <v>1978</v>
      </c>
      <c r="E873" s="145"/>
      <c r="F873" s="146" t="s">
        <v>314</v>
      </c>
      <c r="G873" s="145">
        <v>5</v>
      </c>
      <c r="H873" s="145" t="s">
        <v>304</v>
      </c>
      <c r="I873" s="149">
        <v>3092.4</v>
      </c>
      <c r="J873" s="149">
        <v>3092.4</v>
      </c>
      <c r="K873" s="149">
        <v>3092.4</v>
      </c>
      <c r="L873" s="165">
        <v>151</v>
      </c>
      <c r="M873" s="145" t="s">
        <v>262</v>
      </c>
      <c r="N873" s="145" t="s">
        <v>266</v>
      </c>
      <c r="O873" s="147" t="s">
        <v>1541</v>
      </c>
      <c r="P873" s="142">
        <v>3045796.28</v>
      </c>
      <c r="Q873" s="142">
        <v>0</v>
      </c>
      <c r="R873" s="142">
        <v>0</v>
      </c>
      <c r="S873" s="142">
        <f>P873-R873-Q873</f>
        <v>3045796.28</v>
      </c>
      <c r="T873" s="142">
        <f t="shared" si="340"/>
        <v>984.92959513646349</v>
      </c>
      <c r="U873" s="142">
        <v>2199.5596016039322</v>
      </c>
      <c r="V873" s="213">
        <f t="shared" ref="V873" si="343">Y873+Z873+AA873+AB873+AC873+AF873+AH873+AJ873+AL873+AN873+AO873+AP873+AQ873+AR873</f>
        <v>2199.5596016039322</v>
      </c>
      <c r="W873" s="213">
        <f t="shared" si="341"/>
        <v>1214.6300064674688</v>
      </c>
      <c r="X873" s="148" t="b">
        <f t="shared" si="342"/>
        <v>1</v>
      </c>
      <c r="Y873" s="211">
        <v>0</v>
      </c>
      <c r="Z873" s="211">
        <v>0</v>
      </c>
      <c r="AA873" s="211">
        <v>0</v>
      </c>
      <c r="AB873" s="211">
        <v>0</v>
      </c>
      <c r="AC873" s="211">
        <v>0</v>
      </c>
      <c r="AD873" s="211">
        <v>0</v>
      </c>
      <c r="AE873" s="211">
        <v>0</v>
      </c>
      <c r="AF873" s="214">
        <v>0</v>
      </c>
      <c r="AG873" s="211">
        <v>762.8</v>
      </c>
      <c r="AH873" s="214">
        <f>8917.04*AG873/I873</f>
        <v>2199.5596016039322</v>
      </c>
      <c r="AI873" s="211">
        <v>0</v>
      </c>
      <c r="AJ873" s="211">
        <v>0</v>
      </c>
      <c r="AK873" s="211">
        <v>0</v>
      </c>
      <c r="AL873" s="214">
        <v>0</v>
      </c>
      <c r="AM873" s="211">
        <v>0</v>
      </c>
      <c r="AN873" s="211">
        <v>0</v>
      </c>
      <c r="AO873" s="214">
        <v>0</v>
      </c>
      <c r="AP873" s="211">
        <v>0</v>
      </c>
      <c r="AQ873" s="211">
        <v>0</v>
      </c>
      <c r="AR873" s="211">
        <v>0</v>
      </c>
      <c r="AS873" s="211"/>
    </row>
    <row r="874" spans="1:45" s="148" customFormat="1" ht="36" customHeight="1" x14ac:dyDescent="0.25">
      <c r="B874" s="144" t="s">
        <v>803</v>
      </c>
      <c r="C874" s="215"/>
      <c r="D874" s="145" t="s">
        <v>862</v>
      </c>
      <c r="E874" s="145" t="s">
        <v>862</v>
      </c>
      <c r="F874" s="145" t="s">
        <v>862</v>
      </c>
      <c r="G874" s="145" t="s">
        <v>862</v>
      </c>
      <c r="H874" s="145" t="s">
        <v>862</v>
      </c>
      <c r="I874" s="149">
        <f>SUM(I875:I885)</f>
        <v>16744.129999999997</v>
      </c>
      <c r="J874" s="149">
        <f>SUM(J875:J885)</f>
        <v>13873.08</v>
      </c>
      <c r="K874" s="149">
        <f>SUM(K875:K885)</f>
        <v>13602.8</v>
      </c>
      <c r="L874" s="210">
        <f>SUM(L875:L885)</f>
        <v>660</v>
      </c>
      <c r="M874" s="145" t="s">
        <v>862</v>
      </c>
      <c r="N874" s="145" t="s">
        <v>862</v>
      </c>
      <c r="O874" s="147" t="s">
        <v>862</v>
      </c>
      <c r="P874" s="142">
        <v>22338215.84</v>
      </c>
      <c r="Q874" s="142">
        <f>SUM(Q875:Q885)</f>
        <v>0</v>
      </c>
      <c r="R874" s="142">
        <f>SUM(R875:R885)</f>
        <v>0</v>
      </c>
      <c r="S874" s="142">
        <f>SUM(S875:S885)</f>
        <v>22338215.84</v>
      </c>
      <c r="T874" s="142">
        <f t="shared" si="340"/>
        <v>1334.092355948025</v>
      </c>
      <c r="U874" s="142">
        <f>MAX(U875:U885)</f>
        <v>7603.5888839670815</v>
      </c>
      <c r="W874" s="220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</row>
    <row r="875" spans="1:45" s="148" customFormat="1" ht="36" customHeight="1" x14ac:dyDescent="0.25">
      <c r="A875" s="148">
        <v>1</v>
      </c>
      <c r="B875" s="143">
        <f>SUBTOTAL(103,$A$552:A875)</f>
        <v>299</v>
      </c>
      <c r="C875" s="144" t="s">
        <v>122</v>
      </c>
      <c r="D875" s="145">
        <v>1992</v>
      </c>
      <c r="E875" s="145"/>
      <c r="F875" s="146" t="s">
        <v>264</v>
      </c>
      <c r="G875" s="145">
        <v>3</v>
      </c>
      <c r="H875" s="145" t="s">
        <v>299</v>
      </c>
      <c r="I875" s="149">
        <v>1555.9</v>
      </c>
      <c r="J875" s="149">
        <v>1062.8</v>
      </c>
      <c r="K875" s="149">
        <v>1019.8</v>
      </c>
      <c r="L875" s="165">
        <v>50</v>
      </c>
      <c r="M875" s="145" t="s">
        <v>262</v>
      </c>
      <c r="N875" s="145" t="s">
        <v>266</v>
      </c>
      <c r="O875" s="147" t="s">
        <v>280</v>
      </c>
      <c r="P875" s="142">
        <v>119941.93</v>
      </c>
      <c r="Q875" s="142">
        <v>0</v>
      </c>
      <c r="R875" s="142">
        <v>0</v>
      </c>
      <c r="S875" s="142">
        <f t="shared" ref="S875:S885" si="344">P875-Q875-R875</f>
        <v>119941.93</v>
      </c>
      <c r="T875" s="142">
        <f t="shared" si="340"/>
        <v>77.088456841699326</v>
      </c>
      <c r="U875" s="221">
        <f>T875</f>
        <v>77.088456841699326</v>
      </c>
      <c r="V875" s="213">
        <f>T875</f>
        <v>77.088456841699326</v>
      </c>
      <c r="W875" s="213">
        <f t="shared" ref="W875:W885" si="345">V875-T875</f>
        <v>0</v>
      </c>
      <c r="X875" s="148" t="b">
        <f t="shared" ref="X875:X885" si="346">V875=U875</f>
        <v>1</v>
      </c>
      <c r="Y875" s="211">
        <v>0</v>
      </c>
      <c r="Z875" s="211">
        <v>0</v>
      </c>
      <c r="AA875" s="211">
        <v>0</v>
      </c>
      <c r="AB875" s="211">
        <v>0</v>
      </c>
      <c r="AC875" s="211">
        <v>0</v>
      </c>
      <c r="AD875" s="211">
        <v>0</v>
      </c>
      <c r="AE875" s="211">
        <v>0</v>
      </c>
      <c r="AF875" s="214">
        <v>0</v>
      </c>
      <c r="AG875" s="211">
        <v>0</v>
      </c>
      <c r="AH875" s="211">
        <v>0</v>
      </c>
      <c r="AI875" s="211">
        <v>0</v>
      </c>
      <c r="AJ875" s="211">
        <v>0</v>
      </c>
      <c r="AK875" s="211">
        <v>0</v>
      </c>
      <c r="AL875" s="214">
        <v>0</v>
      </c>
      <c r="AM875" s="211">
        <v>0</v>
      </c>
      <c r="AN875" s="211">
        <v>0</v>
      </c>
      <c r="AO875" s="214">
        <v>0</v>
      </c>
      <c r="AP875" s="211">
        <v>0</v>
      </c>
      <c r="AQ875" s="211">
        <v>0</v>
      </c>
      <c r="AR875" s="211">
        <v>0</v>
      </c>
      <c r="AS875" s="211"/>
    </row>
    <row r="876" spans="1:45" s="148" customFormat="1" ht="36" customHeight="1" x14ac:dyDescent="0.25">
      <c r="A876" s="148">
        <v>1</v>
      </c>
      <c r="B876" s="143">
        <f>SUBTOTAL(103,$A$552:A876)</f>
        <v>300</v>
      </c>
      <c r="C876" s="144" t="s">
        <v>127</v>
      </c>
      <c r="D876" s="145">
        <v>1983</v>
      </c>
      <c r="E876" s="145"/>
      <c r="F876" s="146" t="s">
        <v>264</v>
      </c>
      <c r="G876" s="145">
        <v>2</v>
      </c>
      <c r="H876" s="145" t="s">
        <v>308</v>
      </c>
      <c r="I876" s="149">
        <v>1039.7</v>
      </c>
      <c r="J876" s="149">
        <v>968.1</v>
      </c>
      <c r="K876" s="149">
        <v>908.6</v>
      </c>
      <c r="L876" s="165">
        <v>39</v>
      </c>
      <c r="M876" s="145" t="s">
        <v>262</v>
      </c>
      <c r="N876" s="145" t="s">
        <v>266</v>
      </c>
      <c r="O876" s="147" t="s">
        <v>280</v>
      </c>
      <c r="P876" s="142">
        <v>5544364.6500000004</v>
      </c>
      <c r="Q876" s="142">
        <v>0</v>
      </c>
      <c r="R876" s="142">
        <v>0</v>
      </c>
      <c r="S876" s="142">
        <f t="shared" si="344"/>
        <v>5544364.6500000004</v>
      </c>
      <c r="T876" s="142">
        <f t="shared" si="340"/>
        <v>5332.6581225353466</v>
      </c>
      <c r="U876" s="221">
        <f>T876</f>
        <v>5332.6581225353466</v>
      </c>
      <c r="V876" s="213">
        <f>T876</f>
        <v>5332.6581225353466</v>
      </c>
      <c r="W876" s="213">
        <f t="shared" si="345"/>
        <v>0</v>
      </c>
      <c r="X876" s="148" t="b">
        <f t="shared" si="346"/>
        <v>1</v>
      </c>
      <c r="Y876" s="211">
        <v>0</v>
      </c>
      <c r="Z876" s="211">
        <v>0</v>
      </c>
      <c r="AA876" s="211">
        <v>0</v>
      </c>
      <c r="AB876" s="211">
        <v>0</v>
      </c>
      <c r="AC876" s="211">
        <v>0</v>
      </c>
      <c r="AD876" s="211">
        <v>0</v>
      </c>
      <c r="AE876" s="211">
        <v>0</v>
      </c>
      <c r="AF876" s="214">
        <v>0</v>
      </c>
      <c r="AG876" s="211">
        <v>0</v>
      </c>
      <c r="AH876" s="211">
        <v>0</v>
      </c>
      <c r="AI876" s="211">
        <v>0</v>
      </c>
      <c r="AJ876" s="211">
        <v>0</v>
      </c>
      <c r="AK876" s="211">
        <v>0</v>
      </c>
      <c r="AL876" s="214">
        <v>0</v>
      </c>
      <c r="AM876" s="211">
        <v>0</v>
      </c>
      <c r="AN876" s="211">
        <v>0</v>
      </c>
      <c r="AO876" s="214">
        <v>5012.2273521208044</v>
      </c>
      <c r="AP876" s="211">
        <v>0</v>
      </c>
      <c r="AQ876" s="211">
        <v>0</v>
      </c>
      <c r="AR876" s="211">
        <v>0</v>
      </c>
      <c r="AS876" s="211"/>
    </row>
    <row r="877" spans="1:45" s="148" customFormat="1" ht="36" customHeight="1" x14ac:dyDescent="0.25">
      <c r="A877" s="148">
        <v>1</v>
      </c>
      <c r="B877" s="143">
        <f>SUBTOTAL(103,$A$552:A877)</f>
        <v>301</v>
      </c>
      <c r="C877" s="144" t="s">
        <v>125</v>
      </c>
      <c r="D877" s="145">
        <v>1981</v>
      </c>
      <c r="E877" s="145"/>
      <c r="F877" s="146" t="s">
        <v>264</v>
      </c>
      <c r="G877" s="145">
        <v>2</v>
      </c>
      <c r="H877" s="145" t="s">
        <v>308</v>
      </c>
      <c r="I877" s="149">
        <v>1572.8</v>
      </c>
      <c r="J877" s="149">
        <v>986.3</v>
      </c>
      <c r="K877" s="149">
        <v>925.2</v>
      </c>
      <c r="L877" s="165">
        <v>49</v>
      </c>
      <c r="M877" s="145" t="s">
        <v>262</v>
      </c>
      <c r="N877" s="145" t="s">
        <v>266</v>
      </c>
      <c r="O877" s="147" t="s">
        <v>280</v>
      </c>
      <c r="P877" s="142">
        <v>4164322.15</v>
      </c>
      <c r="Q877" s="142">
        <v>0</v>
      </c>
      <c r="R877" s="142">
        <v>0</v>
      </c>
      <c r="S877" s="142">
        <f t="shared" si="344"/>
        <v>4164322.15</v>
      </c>
      <c r="T877" s="142">
        <f t="shared" si="340"/>
        <v>2647.7124554933876</v>
      </c>
      <c r="U877" s="142">
        <v>5088.8018774160746</v>
      </c>
      <c r="V877" s="213">
        <f t="shared" ref="V877:V885" si="347">Y877+Z877+AA877+AB877+AC877+AF877+AH877+AJ877+AL877+AN877+AO877+AP877+AQ877+AR877</f>
        <v>5088.8018774160746</v>
      </c>
      <c r="W877" s="213">
        <f t="shared" si="345"/>
        <v>2441.0894219226871</v>
      </c>
      <c r="X877" s="148" t="b">
        <f t="shared" si="346"/>
        <v>1</v>
      </c>
      <c r="Y877" s="211">
        <v>0</v>
      </c>
      <c r="Z877" s="211">
        <v>0</v>
      </c>
      <c r="AA877" s="211">
        <v>0</v>
      </c>
      <c r="AB877" s="211">
        <v>0</v>
      </c>
      <c r="AC877" s="211">
        <v>0</v>
      </c>
      <c r="AD877" s="211">
        <v>0</v>
      </c>
      <c r="AE877" s="211">
        <v>0</v>
      </c>
      <c r="AF877" s="214">
        <v>0</v>
      </c>
      <c r="AG877" s="211">
        <v>897.57</v>
      </c>
      <c r="AH877" s="214">
        <f>8917.04*AG877/I877</f>
        <v>5088.8018774160746</v>
      </c>
      <c r="AI877" s="211">
        <v>0</v>
      </c>
      <c r="AJ877" s="211">
        <v>0</v>
      </c>
      <c r="AK877" s="211">
        <v>0</v>
      </c>
      <c r="AL877" s="214">
        <v>0</v>
      </c>
      <c r="AM877" s="211">
        <v>0</v>
      </c>
      <c r="AN877" s="211">
        <v>0</v>
      </c>
      <c r="AO877" s="214">
        <v>0</v>
      </c>
      <c r="AP877" s="211">
        <v>0</v>
      </c>
      <c r="AQ877" s="211">
        <v>0</v>
      </c>
      <c r="AR877" s="211">
        <v>0</v>
      </c>
      <c r="AS877" s="211"/>
    </row>
    <row r="878" spans="1:45" s="148" customFormat="1" ht="36" customHeight="1" x14ac:dyDescent="0.25">
      <c r="A878" s="148">
        <v>1</v>
      </c>
      <c r="B878" s="143">
        <f>SUBTOTAL(103,$A$552:A878)</f>
        <v>302</v>
      </c>
      <c r="C878" s="144" t="s">
        <v>128</v>
      </c>
      <c r="D878" s="145">
        <v>1975</v>
      </c>
      <c r="E878" s="145"/>
      <c r="F878" s="146" t="s">
        <v>264</v>
      </c>
      <c r="G878" s="145">
        <v>2</v>
      </c>
      <c r="H878" s="145" t="s">
        <v>308</v>
      </c>
      <c r="I878" s="149">
        <v>786.44</v>
      </c>
      <c r="J878" s="149">
        <v>726.3</v>
      </c>
      <c r="K878" s="149">
        <v>726.3</v>
      </c>
      <c r="L878" s="165">
        <v>32</v>
      </c>
      <c r="M878" s="145" t="s">
        <v>262</v>
      </c>
      <c r="N878" s="145" t="s">
        <v>266</v>
      </c>
      <c r="O878" s="147" t="s">
        <v>280</v>
      </c>
      <c r="P878" s="142">
        <v>3561345.98</v>
      </c>
      <c r="Q878" s="142">
        <v>0</v>
      </c>
      <c r="R878" s="142">
        <v>0</v>
      </c>
      <c r="S878" s="142">
        <f t="shared" si="344"/>
        <v>3561345.98</v>
      </c>
      <c r="T878" s="142">
        <f t="shared" si="340"/>
        <v>4528.4395249478657</v>
      </c>
      <c r="U878" s="142">
        <f>V878</f>
        <v>7291.78122170795</v>
      </c>
      <c r="V878" s="213">
        <f t="shared" si="347"/>
        <v>7291.78122170795</v>
      </c>
      <c r="W878" s="213">
        <f t="shared" si="345"/>
        <v>2763.3416967600842</v>
      </c>
      <c r="X878" s="148" t="b">
        <f t="shared" si="346"/>
        <v>1</v>
      </c>
      <c r="Y878" s="211">
        <v>0</v>
      </c>
      <c r="Z878" s="211">
        <v>0</v>
      </c>
      <c r="AA878" s="211">
        <v>0</v>
      </c>
      <c r="AB878" s="211">
        <v>0</v>
      </c>
      <c r="AC878" s="211">
        <v>0</v>
      </c>
      <c r="AD878" s="211">
        <v>0</v>
      </c>
      <c r="AE878" s="211">
        <v>0</v>
      </c>
      <c r="AF878" s="214">
        <v>0</v>
      </c>
      <c r="AG878" s="211">
        <v>643.1</v>
      </c>
      <c r="AH878" s="214">
        <f>8917.04*AG878/I878</f>
        <v>7291.78122170795</v>
      </c>
      <c r="AI878" s="211">
        <v>0</v>
      </c>
      <c r="AJ878" s="211">
        <v>0</v>
      </c>
      <c r="AK878" s="211">
        <v>0</v>
      </c>
      <c r="AL878" s="214">
        <v>0</v>
      </c>
      <c r="AM878" s="211">
        <v>0</v>
      </c>
      <c r="AN878" s="211">
        <v>0</v>
      </c>
      <c r="AO878" s="214">
        <v>0</v>
      </c>
      <c r="AP878" s="211">
        <v>0</v>
      </c>
      <c r="AQ878" s="211">
        <v>0</v>
      </c>
      <c r="AR878" s="211">
        <v>0</v>
      </c>
      <c r="AS878" s="211"/>
    </row>
    <row r="879" spans="1:45" s="148" customFormat="1" ht="36" customHeight="1" x14ac:dyDescent="0.25">
      <c r="A879" s="148">
        <v>1</v>
      </c>
      <c r="B879" s="143">
        <f>SUBTOTAL(103,$A$552:A879)</f>
        <v>303</v>
      </c>
      <c r="C879" s="144" t="s">
        <v>126</v>
      </c>
      <c r="D879" s="145">
        <v>1972</v>
      </c>
      <c r="E879" s="145"/>
      <c r="F879" s="146" t="s">
        <v>264</v>
      </c>
      <c r="G879" s="145">
        <v>2</v>
      </c>
      <c r="H879" s="145" t="s">
        <v>299</v>
      </c>
      <c r="I879" s="149">
        <v>669.61</v>
      </c>
      <c r="J879" s="149">
        <v>669.61</v>
      </c>
      <c r="K879" s="149">
        <v>621.29</v>
      </c>
      <c r="L879" s="165">
        <v>12</v>
      </c>
      <c r="M879" s="145" t="s">
        <v>262</v>
      </c>
      <c r="N879" s="145" t="s">
        <v>266</v>
      </c>
      <c r="O879" s="147" t="s">
        <v>281</v>
      </c>
      <c r="P879" s="142">
        <v>2858655.04</v>
      </c>
      <c r="Q879" s="142">
        <v>0</v>
      </c>
      <c r="R879" s="142">
        <v>0</v>
      </c>
      <c r="S879" s="142">
        <f t="shared" si="344"/>
        <v>2858655.04</v>
      </c>
      <c r="T879" s="142">
        <f t="shared" si="340"/>
        <v>4269.1343319245534</v>
      </c>
      <c r="U879" s="142">
        <v>7419.8359451023725</v>
      </c>
      <c r="V879" s="213">
        <f t="shared" si="347"/>
        <v>7419.8359451023725</v>
      </c>
      <c r="W879" s="213">
        <f t="shared" si="345"/>
        <v>3150.7016131778191</v>
      </c>
      <c r="X879" s="148" t="b">
        <f t="shared" si="346"/>
        <v>1</v>
      </c>
      <c r="Y879" s="211">
        <v>0</v>
      </c>
      <c r="Z879" s="211">
        <v>0</v>
      </c>
      <c r="AA879" s="211">
        <v>0</v>
      </c>
      <c r="AB879" s="211">
        <v>0</v>
      </c>
      <c r="AC879" s="211">
        <v>0</v>
      </c>
      <c r="AD879" s="211">
        <v>0</v>
      </c>
      <c r="AE879" s="211">
        <v>0</v>
      </c>
      <c r="AF879" s="214">
        <v>0</v>
      </c>
      <c r="AG879" s="211">
        <v>557.17999999999995</v>
      </c>
      <c r="AH879" s="214">
        <f>8917.04*AG879/I879</f>
        <v>7419.8359451023725</v>
      </c>
      <c r="AI879" s="211">
        <v>0</v>
      </c>
      <c r="AJ879" s="211">
        <v>0</v>
      </c>
      <c r="AK879" s="211">
        <v>0</v>
      </c>
      <c r="AL879" s="214">
        <v>0</v>
      </c>
      <c r="AM879" s="211">
        <v>0</v>
      </c>
      <c r="AN879" s="211">
        <v>0</v>
      </c>
      <c r="AO879" s="214">
        <v>0</v>
      </c>
      <c r="AP879" s="211">
        <v>0</v>
      </c>
      <c r="AQ879" s="211">
        <v>0</v>
      </c>
      <c r="AR879" s="211">
        <v>0</v>
      </c>
      <c r="AS879" s="211"/>
    </row>
    <row r="880" spans="1:45" s="148" customFormat="1" ht="36" customHeight="1" x14ac:dyDescent="0.25">
      <c r="A880" s="148">
        <v>1</v>
      </c>
      <c r="B880" s="143">
        <f>SUBTOTAL(103,$A$552:A880)</f>
        <v>304</v>
      </c>
      <c r="C880" s="144" t="s">
        <v>123</v>
      </c>
      <c r="D880" s="145">
        <v>1978</v>
      </c>
      <c r="E880" s="145"/>
      <c r="F880" s="146" t="s">
        <v>283</v>
      </c>
      <c r="G880" s="145">
        <v>5</v>
      </c>
      <c r="H880" s="145" t="s">
        <v>304</v>
      </c>
      <c r="I880" s="149">
        <v>4027.2</v>
      </c>
      <c r="J880" s="149">
        <v>3079.4</v>
      </c>
      <c r="K880" s="149">
        <v>3079.4</v>
      </c>
      <c r="L880" s="165">
        <v>157</v>
      </c>
      <c r="M880" s="145" t="s">
        <v>262</v>
      </c>
      <c r="N880" s="145" t="s">
        <v>266</v>
      </c>
      <c r="O880" s="147" t="s">
        <v>281</v>
      </c>
      <c r="P880" s="142">
        <v>120068.08</v>
      </c>
      <c r="Q880" s="142">
        <v>0</v>
      </c>
      <c r="R880" s="142">
        <v>0</v>
      </c>
      <c r="S880" s="142">
        <f t="shared" si="344"/>
        <v>120068.08</v>
      </c>
      <c r="T880" s="142">
        <f t="shared" si="340"/>
        <v>29.81428287644021</v>
      </c>
      <c r="U880" s="221">
        <f>T880</f>
        <v>29.81428287644021</v>
      </c>
      <c r="V880" s="213">
        <f t="shared" ref="V880:V882" si="348">T880</f>
        <v>29.81428287644021</v>
      </c>
      <c r="W880" s="213">
        <f t="shared" si="345"/>
        <v>0</v>
      </c>
      <c r="X880" s="148" t="b">
        <f t="shared" si="346"/>
        <v>1</v>
      </c>
      <c r="Y880" s="211">
        <v>0</v>
      </c>
      <c r="Z880" s="211">
        <v>0</v>
      </c>
      <c r="AA880" s="211">
        <v>0</v>
      </c>
      <c r="AB880" s="211">
        <v>0</v>
      </c>
      <c r="AC880" s="211">
        <v>0</v>
      </c>
      <c r="AD880" s="211">
        <v>0</v>
      </c>
      <c r="AE880" s="211">
        <v>0</v>
      </c>
      <c r="AF880" s="214">
        <v>0</v>
      </c>
      <c r="AG880" s="211">
        <v>0</v>
      </c>
      <c r="AH880" s="211">
        <v>0</v>
      </c>
      <c r="AI880" s="211">
        <v>0</v>
      </c>
      <c r="AJ880" s="211">
        <v>0</v>
      </c>
      <c r="AK880" s="211">
        <v>0</v>
      </c>
      <c r="AL880" s="214">
        <v>0</v>
      </c>
      <c r="AM880" s="211">
        <v>0</v>
      </c>
      <c r="AN880" s="211">
        <v>0</v>
      </c>
      <c r="AO880" s="214">
        <v>0</v>
      </c>
      <c r="AP880" s="211">
        <v>0</v>
      </c>
      <c r="AQ880" s="211">
        <v>0</v>
      </c>
      <c r="AR880" s="211">
        <v>0</v>
      </c>
      <c r="AS880" s="211"/>
    </row>
    <row r="881" spans="1:45" s="148" customFormat="1" ht="36" customHeight="1" x14ac:dyDescent="0.25">
      <c r="A881" s="148">
        <v>1</v>
      </c>
      <c r="B881" s="143">
        <f>SUBTOTAL(103,$A$552:A881)</f>
        <v>305</v>
      </c>
      <c r="C881" s="144" t="s">
        <v>124</v>
      </c>
      <c r="D881" s="145">
        <v>1986</v>
      </c>
      <c r="E881" s="145"/>
      <c r="F881" s="146" t="s">
        <v>264</v>
      </c>
      <c r="G881" s="145">
        <v>5</v>
      </c>
      <c r="H881" s="145" t="s">
        <v>300</v>
      </c>
      <c r="I881" s="149">
        <v>2851.99</v>
      </c>
      <c r="J881" s="149">
        <v>2360.59</v>
      </c>
      <c r="K881" s="149">
        <v>2342</v>
      </c>
      <c r="L881" s="165">
        <v>145</v>
      </c>
      <c r="M881" s="145" t="s">
        <v>262</v>
      </c>
      <c r="N881" s="145" t="s">
        <v>266</v>
      </c>
      <c r="O881" s="147" t="s">
        <v>281</v>
      </c>
      <c r="P881" s="142">
        <v>119926.1</v>
      </c>
      <c r="Q881" s="142">
        <v>0</v>
      </c>
      <c r="R881" s="142">
        <v>0</v>
      </c>
      <c r="S881" s="142">
        <f>P881-Q881-R881</f>
        <v>119926.1</v>
      </c>
      <c r="T881" s="142">
        <f t="shared" si="340"/>
        <v>42.049972124726949</v>
      </c>
      <c r="U881" s="221">
        <f>T881</f>
        <v>42.049972124726949</v>
      </c>
      <c r="V881" s="213">
        <f t="shared" si="348"/>
        <v>42.049972124726949</v>
      </c>
      <c r="W881" s="213">
        <f t="shared" si="345"/>
        <v>0</v>
      </c>
      <c r="X881" s="148" t="b">
        <f t="shared" si="346"/>
        <v>1</v>
      </c>
      <c r="Y881" s="211">
        <v>0</v>
      </c>
      <c r="Z881" s="211">
        <v>0</v>
      </c>
      <c r="AA881" s="211">
        <v>0</v>
      </c>
      <c r="AB881" s="211">
        <v>0</v>
      </c>
      <c r="AC881" s="211">
        <v>0</v>
      </c>
      <c r="AD881" s="211">
        <v>0</v>
      </c>
      <c r="AE881" s="211">
        <v>0</v>
      </c>
      <c r="AF881" s="214">
        <v>0</v>
      </c>
      <c r="AG881" s="211">
        <v>0</v>
      </c>
      <c r="AH881" s="211">
        <v>0</v>
      </c>
      <c r="AI881" s="211">
        <v>0</v>
      </c>
      <c r="AJ881" s="211">
        <v>0</v>
      </c>
      <c r="AK881" s="211">
        <v>0</v>
      </c>
      <c r="AL881" s="214">
        <v>0</v>
      </c>
      <c r="AM881" s="211">
        <v>0</v>
      </c>
      <c r="AN881" s="211">
        <v>0</v>
      </c>
      <c r="AO881" s="214">
        <v>0</v>
      </c>
      <c r="AP881" s="211">
        <v>0</v>
      </c>
      <c r="AQ881" s="211">
        <v>0</v>
      </c>
      <c r="AR881" s="211">
        <v>0</v>
      </c>
      <c r="AS881" s="211"/>
    </row>
    <row r="882" spans="1:45" s="148" customFormat="1" ht="36" customHeight="1" x14ac:dyDescent="0.25">
      <c r="A882" s="148">
        <v>1</v>
      </c>
      <c r="B882" s="143">
        <f>SUBTOTAL(103,$A$552:A882)</f>
        <v>306</v>
      </c>
      <c r="C882" s="144" t="s">
        <v>129</v>
      </c>
      <c r="D882" s="145">
        <v>1978</v>
      </c>
      <c r="E882" s="145"/>
      <c r="F882" s="146" t="s">
        <v>264</v>
      </c>
      <c r="G882" s="145">
        <v>3</v>
      </c>
      <c r="H882" s="145" t="s">
        <v>308</v>
      </c>
      <c r="I882" s="149">
        <v>1582.3</v>
      </c>
      <c r="J882" s="149">
        <v>1471.8</v>
      </c>
      <c r="K882" s="149">
        <v>1471.8</v>
      </c>
      <c r="L882" s="165">
        <v>69</v>
      </c>
      <c r="M882" s="145" t="s">
        <v>262</v>
      </c>
      <c r="N882" s="145" t="s">
        <v>266</v>
      </c>
      <c r="O882" s="147" t="s">
        <v>281</v>
      </c>
      <c r="P882" s="142">
        <v>194982.26</v>
      </c>
      <c r="Q882" s="142">
        <v>0</v>
      </c>
      <c r="R882" s="142">
        <v>0</v>
      </c>
      <c r="S882" s="142">
        <f t="shared" si="344"/>
        <v>194982.26</v>
      </c>
      <c r="T882" s="142">
        <f t="shared" si="340"/>
        <v>123.22711243127094</v>
      </c>
      <c r="U882" s="221">
        <f>T882</f>
        <v>123.22711243127094</v>
      </c>
      <c r="V882" s="213">
        <f t="shared" si="348"/>
        <v>123.22711243127094</v>
      </c>
      <c r="W882" s="213">
        <f t="shared" si="345"/>
        <v>0</v>
      </c>
      <c r="X882" s="148" t="b">
        <f t="shared" si="346"/>
        <v>1</v>
      </c>
      <c r="Y882" s="211">
        <v>0</v>
      </c>
      <c r="Z882" s="211">
        <v>0</v>
      </c>
      <c r="AA882" s="211">
        <v>0</v>
      </c>
      <c r="AB882" s="211">
        <v>0</v>
      </c>
      <c r="AC882" s="211">
        <v>0</v>
      </c>
      <c r="AD882" s="211">
        <v>0</v>
      </c>
      <c r="AE882" s="211">
        <v>0</v>
      </c>
      <c r="AF882" s="214">
        <v>0</v>
      </c>
      <c r="AG882" s="211">
        <v>0</v>
      </c>
      <c r="AH882" s="211">
        <v>0</v>
      </c>
      <c r="AI882" s="211">
        <v>0</v>
      </c>
      <c r="AJ882" s="211">
        <v>0</v>
      </c>
      <c r="AK882" s="211">
        <v>0</v>
      </c>
      <c r="AL882" s="214">
        <v>0</v>
      </c>
      <c r="AM882" s="211">
        <v>0</v>
      </c>
      <c r="AN882" s="211">
        <v>0</v>
      </c>
      <c r="AO882" s="214">
        <v>0</v>
      </c>
      <c r="AP882" s="211">
        <v>0</v>
      </c>
      <c r="AQ882" s="211">
        <v>0</v>
      </c>
      <c r="AR882" s="211">
        <v>0</v>
      </c>
      <c r="AS882" s="211"/>
    </row>
    <row r="883" spans="1:45" s="148" customFormat="1" ht="36" customHeight="1" x14ac:dyDescent="0.25">
      <c r="A883" s="148">
        <v>1</v>
      </c>
      <c r="B883" s="143">
        <f>SUBTOTAL(103,$A$552:A883)</f>
        <v>307</v>
      </c>
      <c r="C883" s="144" t="s">
        <v>114</v>
      </c>
      <c r="D883" s="145">
        <v>1973</v>
      </c>
      <c r="E883" s="145"/>
      <c r="F883" s="146" t="s">
        <v>264</v>
      </c>
      <c r="G883" s="145">
        <v>2</v>
      </c>
      <c r="H883" s="145" t="s">
        <v>299</v>
      </c>
      <c r="I883" s="149">
        <v>781.06</v>
      </c>
      <c r="J883" s="149">
        <v>721</v>
      </c>
      <c r="K883" s="149">
        <v>681.23</v>
      </c>
      <c r="L883" s="165">
        <v>38</v>
      </c>
      <c r="M883" s="145" t="s">
        <v>262</v>
      </c>
      <c r="N883" s="145" t="s">
        <v>266</v>
      </c>
      <c r="O883" s="147" t="s">
        <v>280</v>
      </c>
      <c r="P883" s="142">
        <v>2512737.2000000002</v>
      </c>
      <c r="Q883" s="142">
        <v>0</v>
      </c>
      <c r="R883" s="142">
        <v>0</v>
      </c>
      <c r="S883" s="142">
        <f t="shared" si="344"/>
        <v>2512737.2000000002</v>
      </c>
      <c r="T883" s="142">
        <f t="shared" si="340"/>
        <v>3217.0860113179529</v>
      </c>
      <c r="U883" s="142">
        <v>7267.7997388164813</v>
      </c>
      <c r="V883" s="213">
        <f t="shared" si="347"/>
        <v>7267.7997388164813</v>
      </c>
      <c r="W883" s="213">
        <f t="shared" si="345"/>
        <v>4050.7137274985284</v>
      </c>
      <c r="X883" s="148" t="b">
        <f t="shared" si="346"/>
        <v>1</v>
      </c>
      <c r="Y883" s="211">
        <v>0</v>
      </c>
      <c r="Z883" s="211">
        <v>0</v>
      </c>
      <c r="AA883" s="211">
        <v>0</v>
      </c>
      <c r="AB883" s="211">
        <v>0</v>
      </c>
      <c r="AC883" s="211">
        <v>0</v>
      </c>
      <c r="AD883" s="211">
        <v>0</v>
      </c>
      <c r="AE883" s="211">
        <v>0</v>
      </c>
      <c r="AF883" s="214">
        <v>0</v>
      </c>
      <c r="AG883" s="211">
        <v>636.6</v>
      </c>
      <c r="AH883" s="214">
        <f>8917.04*AG883/I883</f>
        <v>7267.7997388164813</v>
      </c>
      <c r="AI883" s="211">
        <v>0</v>
      </c>
      <c r="AJ883" s="211">
        <v>0</v>
      </c>
      <c r="AK883" s="211">
        <v>0</v>
      </c>
      <c r="AL883" s="214">
        <v>0</v>
      </c>
      <c r="AM883" s="211">
        <v>0</v>
      </c>
      <c r="AN883" s="211">
        <v>0</v>
      </c>
      <c r="AO883" s="214">
        <v>0</v>
      </c>
      <c r="AP883" s="211">
        <v>0</v>
      </c>
      <c r="AQ883" s="211">
        <v>0</v>
      </c>
      <c r="AR883" s="211">
        <v>0</v>
      </c>
      <c r="AS883" s="211"/>
    </row>
    <row r="884" spans="1:45" s="148" customFormat="1" ht="36" customHeight="1" x14ac:dyDescent="0.25">
      <c r="A884" s="148">
        <v>1</v>
      </c>
      <c r="B884" s="143">
        <f>SUBTOTAL(103,$A$552:A884)</f>
        <v>308</v>
      </c>
      <c r="C884" s="144" t="s">
        <v>1191</v>
      </c>
      <c r="D884" s="145">
        <v>1987</v>
      </c>
      <c r="E884" s="145"/>
      <c r="F884" s="146" t="s">
        <v>264</v>
      </c>
      <c r="G884" s="145">
        <v>2</v>
      </c>
      <c r="H884" s="145" t="s">
        <v>308</v>
      </c>
      <c r="I884" s="142">
        <v>1448.2</v>
      </c>
      <c r="J884" s="142">
        <v>1448.2</v>
      </c>
      <c r="K884" s="142">
        <v>1448.2</v>
      </c>
      <c r="L884" s="165">
        <v>53</v>
      </c>
      <c r="M884" s="145" t="s">
        <v>262</v>
      </c>
      <c r="N884" s="145" t="s">
        <v>266</v>
      </c>
      <c r="O884" s="147" t="s">
        <v>1296</v>
      </c>
      <c r="P884" s="142">
        <v>903989.23</v>
      </c>
      <c r="Q884" s="142">
        <v>0</v>
      </c>
      <c r="R884" s="142">
        <v>0</v>
      </c>
      <c r="S884" s="142">
        <f t="shared" si="344"/>
        <v>903989.23</v>
      </c>
      <c r="T884" s="142">
        <f t="shared" si="340"/>
        <v>624.21573677668823</v>
      </c>
      <c r="U884" s="142">
        <v>3444.64</v>
      </c>
      <c r="V884" s="213">
        <f t="shared" si="347"/>
        <v>3444.64</v>
      </c>
      <c r="W884" s="213">
        <f t="shared" si="345"/>
        <v>2820.4242632233118</v>
      </c>
      <c r="X884" s="148" t="b">
        <f t="shared" si="346"/>
        <v>1</v>
      </c>
      <c r="Y884" s="211">
        <v>0</v>
      </c>
      <c r="Z884" s="211">
        <v>0</v>
      </c>
      <c r="AA884" s="211">
        <v>3259.66</v>
      </c>
      <c r="AB884" s="211">
        <v>184.98</v>
      </c>
      <c r="AC884" s="211">
        <v>0</v>
      </c>
      <c r="AD884" s="211">
        <v>0</v>
      </c>
      <c r="AE884" s="211">
        <v>0</v>
      </c>
      <c r="AF884" s="214">
        <v>0</v>
      </c>
      <c r="AG884" s="211">
        <v>0</v>
      </c>
      <c r="AH884" s="211">
        <v>0</v>
      </c>
      <c r="AI884" s="211">
        <v>0</v>
      </c>
      <c r="AJ884" s="211">
        <v>0</v>
      </c>
      <c r="AK884" s="211">
        <v>0</v>
      </c>
      <c r="AL884" s="214">
        <v>0</v>
      </c>
      <c r="AM884" s="211">
        <v>0</v>
      </c>
      <c r="AN884" s="211">
        <v>0</v>
      </c>
      <c r="AO884" s="214">
        <v>0</v>
      </c>
      <c r="AP884" s="211">
        <v>0</v>
      </c>
      <c r="AQ884" s="211">
        <v>0</v>
      </c>
      <c r="AR884" s="211">
        <v>0</v>
      </c>
      <c r="AS884" s="211"/>
    </row>
    <row r="885" spans="1:45" s="148" customFormat="1" ht="36" customHeight="1" x14ac:dyDescent="0.25">
      <c r="A885" s="148">
        <v>1</v>
      </c>
      <c r="B885" s="143">
        <f>SUBTOTAL(103,$A$552:A885)</f>
        <v>309</v>
      </c>
      <c r="C885" s="144" t="s">
        <v>2246</v>
      </c>
      <c r="D885" s="145">
        <v>1959</v>
      </c>
      <c r="E885" s="145"/>
      <c r="F885" s="146" t="s">
        <v>264</v>
      </c>
      <c r="G885" s="145">
        <v>2</v>
      </c>
      <c r="H885" s="145">
        <v>1</v>
      </c>
      <c r="I885" s="142">
        <v>428.93</v>
      </c>
      <c r="J885" s="142">
        <v>378.98</v>
      </c>
      <c r="K885" s="142">
        <v>378.98</v>
      </c>
      <c r="L885" s="165">
        <v>16</v>
      </c>
      <c r="M885" s="145" t="s">
        <v>262</v>
      </c>
      <c r="N885" s="145" t="s">
        <v>263</v>
      </c>
      <c r="O885" s="147" t="s">
        <v>265</v>
      </c>
      <c r="P885" s="142">
        <v>2237883.2199999997</v>
      </c>
      <c r="Q885" s="142">
        <v>0</v>
      </c>
      <c r="R885" s="142">
        <v>0</v>
      </c>
      <c r="S885" s="142">
        <f t="shared" si="344"/>
        <v>2237883.2199999997</v>
      </c>
      <c r="T885" s="142">
        <f t="shared" si="340"/>
        <v>5217.3623201921055</v>
      </c>
      <c r="U885" s="142">
        <f>V885</f>
        <v>7603.5888839670815</v>
      </c>
      <c r="V885" s="213">
        <f t="shared" si="347"/>
        <v>7603.5888839670815</v>
      </c>
      <c r="W885" s="213">
        <f t="shared" si="345"/>
        <v>2386.2265637749761</v>
      </c>
      <c r="X885" s="148" t="b">
        <f t="shared" si="346"/>
        <v>1</v>
      </c>
      <c r="Y885" s="211">
        <v>0</v>
      </c>
      <c r="Z885" s="211">
        <v>0</v>
      </c>
      <c r="AA885" s="211">
        <v>0</v>
      </c>
      <c r="AB885" s="211">
        <v>0</v>
      </c>
      <c r="AC885" s="211">
        <v>0</v>
      </c>
      <c r="AD885" s="211">
        <v>0</v>
      </c>
      <c r="AE885" s="211">
        <v>0</v>
      </c>
      <c r="AF885" s="214">
        <v>0</v>
      </c>
      <c r="AG885" s="211">
        <v>365.75</v>
      </c>
      <c r="AH885" s="214">
        <f>8917.04*AG885/I885</f>
        <v>7603.5888839670815</v>
      </c>
      <c r="AI885" s="211">
        <v>0</v>
      </c>
      <c r="AJ885" s="211">
        <v>0</v>
      </c>
      <c r="AK885" s="211">
        <v>0</v>
      </c>
      <c r="AL885" s="214">
        <v>0</v>
      </c>
      <c r="AM885" s="211">
        <v>0</v>
      </c>
      <c r="AN885" s="211">
        <v>0</v>
      </c>
      <c r="AO885" s="214">
        <v>0</v>
      </c>
      <c r="AP885" s="211">
        <v>0</v>
      </c>
      <c r="AQ885" s="211">
        <v>0</v>
      </c>
      <c r="AR885" s="211">
        <v>0</v>
      </c>
      <c r="AS885" s="211"/>
    </row>
    <row r="886" spans="1:45" s="148" customFormat="1" ht="36" customHeight="1" x14ac:dyDescent="0.25">
      <c r="B886" s="144" t="s">
        <v>806</v>
      </c>
      <c r="C886" s="144"/>
      <c r="D886" s="145" t="s">
        <v>862</v>
      </c>
      <c r="E886" s="145" t="s">
        <v>862</v>
      </c>
      <c r="F886" s="145" t="s">
        <v>862</v>
      </c>
      <c r="G886" s="145" t="s">
        <v>862</v>
      </c>
      <c r="H886" s="145" t="s">
        <v>862</v>
      </c>
      <c r="I886" s="142">
        <f>SUM(I887:I888)</f>
        <v>1443.4</v>
      </c>
      <c r="J886" s="142">
        <f>SUM(J887:J888)</f>
        <v>1238.9000000000001</v>
      </c>
      <c r="K886" s="142">
        <f>SUM(K887:K888)</f>
        <v>1204.5999999999999</v>
      </c>
      <c r="L886" s="210">
        <f>SUM(L887:L888)</f>
        <v>68</v>
      </c>
      <c r="M886" s="145" t="s">
        <v>862</v>
      </c>
      <c r="N886" s="145" t="s">
        <v>862</v>
      </c>
      <c r="O886" s="147" t="s">
        <v>862</v>
      </c>
      <c r="P886" s="142">
        <v>5513180.9399999995</v>
      </c>
      <c r="Q886" s="142">
        <f>SUM(Q887:Q888)</f>
        <v>0</v>
      </c>
      <c r="R886" s="142">
        <f>SUM(R887:R888)</f>
        <v>0</v>
      </c>
      <c r="S886" s="142">
        <f>SUM(S887:S888)</f>
        <v>5513180.9399999995</v>
      </c>
      <c r="T886" s="142">
        <f t="shared" si="340"/>
        <v>3819.5794235832059</v>
      </c>
      <c r="U886" s="142">
        <f>MAX(U887:U888)</f>
        <v>6548.1020551378451</v>
      </c>
      <c r="W886" s="220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</row>
    <row r="887" spans="1:45" s="148" customFormat="1" ht="36" customHeight="1" x14ac:dyDescent="0.25">
      <c r="A887" s="148">
        <v>1</v>
      </c>
      <c r="B887" s="143">
        <f>SUBTOTAL(103,$A$552:A887)</f>
        <v>310</v>
      </c>
      <c r="C887" s="144" t="s">
        <v>168</v>
      </c>
      <c r="D887" s="145">
        <v>1983</v>
      </c>
      <c r="E887" s="145"/>
      <c r="F887" s="146" t="s">
        <v>264</v>
      </c>
      <c r="G887" s="145">
        <v>2</v>
      </c>
      <c r="H887" s="145" t="s">
        <v>308</v>
      </c>
      <c r="I887" s="149">
        <v>1044.4000000000001</v>
      </c>
      <c r="J887" s="149">
        <v>943.9</v>
      </c>
      <c r="K887" s="149">
        <v>943.9</v>
      </c>
      <c r="L887" s="165">
        <v>47</v>
      </c>
      <c r="M887" s="145" t="s">
        <v>262</v>
      </c>
      <c r="N887" s="145" t="s">
        <v>333</v>
      </c>
      <c r="O887" s="147" t="s">
        <v>782</v>
      </c>
      <c r="P887" s="142">
        <v>4365745.54</v>
      </c>
      <c r="Q887" s="142">
        <v>0</v>
      </c>
      <c r="R887" s="142">
        <v>0</v>
      </c>
      <c r="S887" s="142">
        <f>P887-Q887-R887</f>
        <v>4365745.54</v>
      </c>
      <c r="T887" s="142">
        <f t="shared" si="340"/>
        <v>4180.1470126388358</v>
      </c>
      <c r="U887" s="142">
        <f>V887</f>
        <v>4564.9340291076214</v>
      </c>
      <c r="V887" s="213">
        <f t="shared" ref="V887:V888" si="349">Y887+Z887+AA887+AB887+AC887+AF887+AH887+AJ887+AL887+AN887+AO887+AP887+AQ887+AR887</f>
        <v>4564.9340291076214</v>
      </c>
      <c r="W887" s="213">
        <f t="shared" ref="W887:W888" si="350">V887-T887</f>
        <v>384.78701646878562</v>
      </c>
      <c r="X887" s="148" t="b">
        <f t="shared" ref="X887:X888" si="351">V887=U887</f>
        <v>1</v>
      </c>
      <c r="Y887" s="211">
        <v>0</v>
      </c>
      <c r="Z887" s="211">
        <v>0</v>
      </c>
      <c r="AA887" s="211">
        <v>0</v>
      </c>
      <c r="AB887" s="211">
        <v>0</v>
      </c>
      <c r="AC887" s="211">
        <v>0</v>
      </c>
      <c r="AD887" s="211">
        <v>0</v>
      </c>
      <c r="AE887" s="211">
        <v>0</v>
      </c>
      <c r="AF887" s="214">
        <v>0</v>
      </c>
      <c r="AG887" s="211">
        <v>0</v>
      </c>
      <c r="AH887" s="211">
        <v>0</v>
      </c>
      <c r="AI887" s="211">
        <v>0</v>
      </c>
      <c r="AJ887" s="211">
        <v>0</v>
      </c>
      <c r="AK887" s="211">
        <v>0</v>
      </c>
      <c r="AL887" s="214">
        <v>0</v>
      </c>
      <c r="AM887" s="211">
        <v>0</v>
      </c>
      <c r="AN887" s="211">
        <v>0</v>
      </c>
      <c r="AO887" s="214">
        <v>4564.9340291076214</v>
      </c>
      <c r="AP887" s="211">
        <v>0</v>
      </c>
      <c r="AQ887" s="211">
        <v>0</v>
      </c>
      <c r="AR887" s="211">
        <v>0</v>
      </c>
      <c r="AS887" s="211"/>
    </row>
    <row r="888" spans="1:45" s="148" customFormat="1" ht="36" customHeight="1" x14ac:dyDescent="0.25">
      <c r="A888" s="148">
        <v>1</v>
      </c>
      <c r="B888" s="143">
        <f>SUBTOTAL(103,$A$552:A888)</f>
        <v>311</v>
      </c>
      <c r="C888" s="144" t="s">
        <v>1534</v>
      </c>
      <c r="D888" s="145">
        <v>1967</v>
      </c>
      <c r="E888" s="145"/>
      <c r="F888" s="146" t="s">
        <v>1536</v>
      </c>
      <c r="G888" s="145">
        <v>2</v>
      </c>
      <c r="H888" s="145" t="s">
        <v>300</v>
      </c>
      <c r="I888" s="149">
        <v>399</v>
      </c>
      <c r="J888" s="149">
        <v>295</v>
      </c>
      <c r="K888" s="149">
        <v>260.7</v>
      </c>
      <c r="L888" s="165">
        <v>21</v>
      </c>
      <c r="M888" s="145" t="s">
        <v>262</v>
      </c>
      <c r="N888" s="145" t="s">
        <v>333</v>
      </c>
      <c r="O888" s="147" t="s">
        <v>782</v>
      </c>
      <c r="P888" s="142">
        <v>1147435.3999999999</v>
      </c>
      <c r="Q888" s="142">
        <v>0</v>
      </c>
      <c r="R888" s="142">
        <v>0</v>
      </c>
      <c r="S888" s="142">
        <f>P888-Q888-R888</f>
        <v>1147435.3999999999</v>
      </c>
      <c r="T888" s="142">
        <f t="shared" si="340"/>
        <v>2875.777944862155</v>
      </c>
      <c r="U888" s="142">
        <v>6548.1020551378451</v>
      </c>
      <c r="V888" s="213">
        <f t="shared" si="349"/>
        <v>6548.1020551378451</v>
      </c>
      <c r="W888" s="213">
        <f t="shared" si="350"/>
        <v>3672.3241102756901</v>
      </c>
      <c r="X888" s="148" t="b">
        <f t="shared" si="351"/>
        <v>1</v>
      </c>
      <c r="Y888" s="211">
        <v>0</v>
      </c>
      <c r="Z888" s="211">
        <v>0</v>
      </c>
      <c r="AA888" s="211">
        <v>0</v>
      </c>
      <c r="AB888" s="211">
        <v>0</v>
      </c>
      <c r="AC888" s="211">
        <v>0</v>
      </c>
      <c r="AD888" s="211">
        <v>0</v>
      </c>
      <c r="AE888" s="211">
        <v>0</v>
      </c>
      <c r="AF888" s="214">
        <v>0</v>
      </c>
      <c r="AG888" s="211">
        <v>293</v>
      </c>
      <c r="AH888" s="214">
        <f>8917.04*AG888/I888</f>
        <v>6548.1020551378451</v>
      </c>
      <c r="AI888" s="211">
        <v>0</v>
      </c>
      <c r="AJ888" s="211">
        <v>0</v>
      </c>
      <c r="AK888" s="211">
        <v>0</v>
      </c>
      <c r="AL888" s="214">
        <v>0</v>
      </c>
      <c r="AM888" s="211">
        <v>0</v>
      </c>
      <c r="AN888" s="211">
        <v>0</v>
      </c>
      <c r="AO888" s="214">
        <v>0</v>
      </c>
      <c r="AP888" s="211">
        <v>0</v>
      </c>
      <c r="AQ888" s="211">
        <v>0</v>
      </c>
      <c r="AR888" s="211">
        <v>0</v>
      </c>
      <c r="AS888" s="211"/>
    </row>
    <row r="889" spans="1:45" s="148" customFormat="1" ht="36" customHeight="1" x14ac:dyDescent="0.25">
      <c r="B889" s="144" t="s">
        <v>808</v>
      </c>
      <c r="C889" s="215"/>
      <c r="D889" s="145" t="s">
        <v>862</v>
      </c>
      <c r="E889" s="145" t="s">
        <v>862</v>
      </c>
      <c r="F889" s="145" t="s">
        <v>862</v>
      </c>
      <c r="G889" s="145" t="s">
        <v>862</v>
      </c>
      <c r="H889" s="145" t="s">
        <v>862</v>
      </c>
      <c r="I889" s="149">
        <f>SUM(I890:I892)</f>
        <v>1854.1999999999998</v>
      </c>
      <c r="J889" s="149">
        <f>SUM(J890:J892)</f>
        <v>1598.8000000000002</v>
      </c>
      <c r="K889" s="149">
        <f>SUM(K890:K892)</f>
        <v>1394.4</v>
      </c>
      <c r="L889" s="210">
        <f>SUM(L890:L892)</f>
        <v>87</v>
      </c>
      <c r="M889" s="145" t="s">
        <v>862</v>
      </c>
      <c r="N889" s="145" t="s">
        <v>862</v>
      </c>
      <c r="O889" s="147" t="s">
        <v>862</v>
      </c>
      <c r="P889" s="142">
        <v>4300110.49</v>
      </c>
      <c r="Q889" s="142">
        <f>SUM(Q890:Q892)</f>
        <v>0</v>
      </c>
      <c r="R889" s="142">
        <f>SUM(R890:R892)</f>
        <v>0</v>
      </c>
      <c r="S889" s="142">
        <f>SUM(S890:S892)</f>
        <v>4300110.49</v>
      </c>
      <c r="T889" s="142">
        <f t="shared" si="340"/>
        <v>2319.1190216805094</v>
      </c>
      <c r="U889" s="142">
        <f>MAX(U890:U892)</f>
        <v>8468.2797569648083</v>
      </c>
      <c r="W889" s="220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</row>
    <row r="890" spans="1:45" s="148" customFormat="1" ht="36" customHeight="1" x14ac:dyDescent="0.25">
      <c r="A890" s="148">
        <v>1</v>
      </c>
      <c r="B890" s="143">
        <f>SUBTOTAL(103,$A$552:A890)</f>
        <v>312</v>
      </c>
      <c r="C890" s="144" t="s">
        <v>175</v>
      </c>
      <c r="D890" s="145">
        <v>1968</v>
      </c>
      <c r="E890" s="145">
        <v>2009</v>
      </c>
      <c r="F890" s="146" t="s">
        <v>264</v>
      </c>
      <c r="G890" s="145">
        <v>2</v>
      </c>
      <c r="H890" s="145" t="s">
        <v>299</v>
      </c>
      <c r="I890" s="149">
        <v>791.5</v>
      </c>
      <c r="J890" s="149">
        <v>725.1</v>
      </c>
      <c r="K890" s="149">
        <v>725.1</v>
      </c>
      <c r="L890" s="165">
        <v>42</v>
      </c>
      <c r="M890" s="145" t="s">
        <v>262</v>
      </c>
      <c r="N890" s="145" t="s">
        <v>263</v>
      </c>
      <c r="O890" s="147" t="s">
        <v>265</v>
      </c>
      <c r="P890" s="142">
        <v>78851.77</v>
      </c>
      <c r="Q890" s="142">
        <v>0</v>
      </c>
      <c r="R890" s="142">
        <v>0</v>
      </c>
      <c r="S890" s="142">
        <f>P890-Q890-R890</f>
        <v>78851.77</v>
      </c>
      <c r="T890" s="142">
        <f t="shared" si="340"/>
        <v>99.623209096651934</v>
      </c>
      <c r="U890" s="221">
        <f>T890</f>
        <v>99.623209096651934</v>
      </c>
      <c r="V890" s="213">
        <f>T890</f>
        <v>99.623209096651934</v>
      </c>
      <c r="W890" s="213">
        <f t="shared" ref="W890:W892" si="352">V890-T890</f>
        <v>0</v>
      </c>
      <c r="X890" s="148" t="b">
        <f t="shared" ref="X890:X892" si="353">V890=U890</f>
        <v>1</v>
      </c>
      <c r="Y890" s="211">
        <v>0</v>
      </c>
      <c r="Z890" s="211">
        <v>0</v>
      </c>
      <c r="AA890" s="211">
        <v>0</v>
      </c>
      <c r="AB890" s="211">
        <v>0</v>
      </c>
      <c r="AC890" s="211">
        <v>0</v>
      </c>
      <c r="AD890" s="211">
        <v>0</v>
      </c>
      <c r="AE890" s="211">
        <v>0</v>
      </c>
      <c r="AF890" s="214">
        <v>0</v>
      </c>
      <c r="AG890" s="211">
        <v>0</v>
      </c>
      <c r="AH890" s="211">
        <v>0</v>
      </c>
      <c r="AI890" s="211">
        <v>0</v>
      </c>
      <c r="AJ890" s="211">
        <v>0</v>
      </c>
      <c r="AK890" s="211">
        <v>0</v>
      </c>
      <c r="AL890" s="214">
        <v>0</v>
      </c>
      <c r="AM890" s="211">
        <v>0</v>
      </c>
      <c r="AN890" s="211">
        <v>0</v>
      </c>
      <c r="AO890" s="214">
        <v>0</v>
      </c>
      <c r="AP890" s="211">
        <v>0</v>
      </c>
      <c r="AQ890" s="211">
        <v>0</v>
      </c>
      <c r="AR890" s="211">
        <v>0</v>
      </c>
      <c r="AS890" s="211"/>
    </row>
    <row r="891" spans="1:45" s="148" customFormat="1" ht="36" customHeight="1" x14ac:dyDescent="0.25">
      <c r="A891" s="148">
        <v>1</v>
      </c>
      <c r="B891" s="143">
        <f>SUBTOTAL(103,$A$552:A891)</f>
        <v>313</v>
      </c>
      <c r="C891" s="144" t="s">
        <v>180</v>
      </c>
      <c r="D891" s="145">
        <v>1955</v>
      </c>
      <c r="E891" s="145"/>
      <c r="F891" s="146" t="s">
        <v>264</v>
      </c>
      <c r="G891" s="145">
        <v>2</v>
      </c>
      <c r="H891" s="145" t="s">
        <v>300</v>
      </c>
      <c r="I891" s="149">
        <v>545.6</v>
      </c>
      <c r="J891" s="149">
        <v>501.6</v>
      </c>
      <c r="K891" s="149">
        <v>384.3</v>
      </c>
      <c r="L891" s="165">
        <v>27</v>
      </c>
      <c r="M891" s="145" t="s">
        <v>262</v>
      </c>
      <c r="N891" s="145" t="s">
        <v>263</v>
      </c>
      <c r="O891" s="147" t="s">
        <v>265</v>
      </c>
      <c r="P891" s="142">
        <v>2382611.2400000002</v>
      </c>
      <c r="Q891" s="142">
        <v>0</v>
      </c>
      <c r="R891" s="142">
        <v>0</v>
      </c>
      <c r="S891" s="142">
        <f>P891-Q891-R891</f>
        <v>2382611.2400000002</v>
      </c>
      <c r="T891" s="142">
        <f t="shared" si="340"/>
        <v>4366.9560850439884</v>
      </c>
      <c r="U891" s="142">
        <v>8468.2797569648083</v>
      </c>
      <c r="V891" s="213">
        <f t="shared" ref="V891" si="354">Y891+Z891+AA891+AB891+AC891+AF891+AH891+AJ891+AL891+AN891+AO891+AP891+AQ891+AR891</f>
        <v>8468.2797569648083</v>
      </c>
      <c r="W891" s="213">
        <f t="shared" si="352"/>
        <v>4101.3236719208198</v>
      </c>
      <c r="X891" s="148" t="b">
        <f t="shared" si="353"/>
        <v>1</v>
      </c>
      <c r="Y891" s="211">
        <v>0</v>
      </c>
      <c r="Z891" s="211">
        <v>0</v>
      </c>
      <c r="AA891" s="211">
        <v>0</v>
      </c>
      <c r="AB891" s="211">
        <v>0</v>
      </c>
      <c r="AC891" s="211">
        <v>0</v>
      </c>
      <c r="AD891" s="211">
        <v>0</v>
      </c>
      <c r="AE891" s="211">
        <v>0</v>
      </c>
      <c r="AF891" s="214">
        <v>0</v>
      </c>
      <c r="AG891" s="211">
        <v>0</v>
      </c>
      <c r="AH891" s="211">
        <v>0</v>
      </c>
      <c r="AI891" s="211">
        <v>0</v>
      </c>
      <c r="AJ891" s="211">
        <v>0</v>
      </c>
      <c r="AK891" s="211">
        <v>655.53</v>
      </c>
      <c r="AL891" s="214">
        <f>7048.18*AK891/I891</f>
        <v>8468.2797569648083</v>
      </c>
      <c r="AM891" s="211">
        <v>0</v>
      </c>
      <c r="AN891" s="211">
        <v>0</v>
      </c>
      <c r="AO891" s="214">
        <v>0</v>
      </c>
      <c r="AP891" s="211">
        <v>0</v>
      </c>
      <c r="AQ891" s="211">
        <v>0</v>
      </c>
      <c r="AR891" s="211">
        <v>0</v>
      </c>
      <c r="AS891" s="211"/>
    </row>
    <row r="892" spans="1:45" s="148" customFormat="1" ht="36" customHeight="1" x14ac:dyDescent="0.25">
      <c r="A892" s="148">
        <v>1</v>
      </c>
      <c r="B892" s="143">
        <f>SUBTOTAL(103,$A$552:A892)</f>
        <v>314</v>
      </c>
      <c r="C892" s="144" t="s">
        <v>1533</v>
      </c>
      <c r="D892" s="145">
        <v>1976</v>
      </c>
      <c r="E892" s="145"/>
      <c r="F892" s="146" t="s">
        <v>1536</v>
      </c>
      <c r="G892" s="145">
        <v>2</v>
      </c>
      <c r="H892" s="145" t="s">
        <v>300</v>
      </c>
      <c r="I892" s="149">
        <v>517.1</v>
      </c>
      <c r="J892" s="149">
        <v>372.1</v>
      </c>
      <c r="K892" s="149">
        <v>285</v>
      </c>
      <c r="L892" s="165">
        <v>18</v>
      </c>
      <c r="M892" s="145" t="s">
        <v>262</v>
      </c>
      <c r="N892" s="145" t="s">
        <v>263</v>
      </c>
      <c r="O892" s="147" t="s">
        <v>265</v>
      </c>
      <c r="P892" s="142">
        <v>1838647.48</v>
      </c>
      <c r="Q892" s="142">
        <v>0</v>
      </c>
      <c r="R892" s="142">
        <v>0</v>
      </c>
      <c r="S892" s="142">
        <f>P892-Q892-R892</f>
        <v>1838647.48</v>
      </c>
      <c r="T892" s="142">
        <f t="shared" si="340"/>
        <v>3555.6903500290077</v>
      </c>
      <c r="U892" s="142">
        <v>3555.6903500290077</v>
      </c>
      <c r="V892" s="213">
        <f>T892</f>
        <v>3555.6903500290077</v>
      </c>
      <c r="W892" s="213">
        <f t="shared" si="352"/>
        <v>0</v>
      </c>
      <c r="X892" s="148" t="b">
        <f t="shared" si="353"/>
        <v>1</v>
      </c>
      <c r="Y892" s="211">
        <v>0</v>
      </c>
      <c r="Z892" s="211">
        <v>0</v>
      </c>
      <c r="AA892" s="211">
        <v>0</v>
      </c>
      <c r="AB892" s="211">
        <v>0</v>
      </c>
      <c r="AC892" s="211">
        <v>0</v>
      </c>
      <c r="AD892" s="211">
        <v>0</v>
      </c>
      <c r="AE892" s="211">
        <v>0</v>
      </c>
      <c r="AF892" s="214">
        <v>0</v>
      </c>
      <c r="AG892" s="211">
        <v>0</v>
      </c>
      <c r="AH892" s="211">
        <v>0</v>
      </c>
      <c r="AI892" s="211">
        <v>0</v>
      </c>
      <c r="AJ892" s="211">
        <v>0</v>
      </c>
      <c r="AK892" s="211">
        <v>0</v>
      </c>
      <c r="AL892" s="214">
        <v>0</v>
      </c>
      <c r="AM892" s="211">
        <v>0</v>
      </c>
      <c r="AN892" s="211">
        <v>0</v>
      </c>
      <c r="AO892" s="214">
        <v>2822.0951614774704</v>
      </c>
      <c r="AP892" s="211">
        <v>0</v>
      </c>
      <c r="AQ892" s="211">
        <v>0</v>
      </c>
      <c r="AR892" s="211">
        <v>0</v>
      </c>
      <c r="AS892" s="211"/>
    </row>
    <row r="893" spans="1:45" s="148" customFormat="1" ht="36" customHeight="1" x14ac:dyDescent="0.25">
      <c r="B893" s="144" t="s">
        <v>807</v>
      </c>
      <c r="C893" s="144"/>
      <c r="D893" s="145" t="s">
        <v>862</v>
      </c>
      <c r="E893" s="145" t="s">
        <v>862</v>
      </c>
      <c r="F893" s="145" t="s">
        <v>862</v>
      </c>
      <c r="G893" s="145" t="s">
        <v>862</v>
      </c>
      <c r="H893" s="145" t="s">
        <v>862</v>
      </c>
      <c r="I893" s="142">
        <f>SUM(I894:I895)</f>
        <v>889.09999999999991</v>
      </c>
      <c r="J893" s="142">
        <f>SUM(J894:J895)</f>
        <v>796.59999999999991</v>
      </c>
      <c r="K893" s="142">
        <f>SUM(K894:K895)</f>
        <v>753.7</v>
      </c>
      <c r="L893" s="210">
        <f>SUM(L894:L895)</f>
        <v>44</v>
      </c>
      <c r="M893" s="145" t="s">
        <v>862</v>
      </c>
      <c r="N893" s="145" t="s">
        <v>862</v>
      </c>
      <c r="O893" s="147" t="s">
        <v>862</v>
      </c>
      <c r="P893" s="142">
        <v>135194.44</v>
      </c>
      <c r="Q893" s="142">
        <f>SUM(Q894:Q895)</f>
        <v>0</v>
      </c>
      <c r="R893" s="142">
        <f>SUM(R894:R895)</f>
        <v>0</v>
      </c>
      <c r="S893" s="142">
        <f>SUM(S894:S895)</f>
        <v>135194.44</v>
      </c>
      <c r="T893" s="142">
        <f t="shared" si="340"/>
        <v>152.05763131256327</v>
      </c>
      <c r="U893" s="142">
        <f>MAX(U894:U895)</f>
        <v>161.66872306645499</v>
      </c>
      <c r="W893" s="220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</row>
    <row r="894" spans="1:45" s="148" customFormat="1" ht="36" customHeight="1" x14ac:dyDescent="0.25">
      <c r="A894" s="148">
        <v>1</v>
      </c>
      <c r="B894" s="143">
        <f>SUBTOTAL(103,$A$552:A894)</f>
        <v>315</v>
      </c>
      <c r="C894" s="144" t="s">
        <v>173</v>
      </c>
      <c r="D894" s="145">
        <v>1955</v>
      </c>
      <c r="E894" s="145"/>
      <c r="F894" s="146" t="s">
        <v>264</v>
      </c>
      <c r="G894" s="145">
        <v>2</v>
      </c>
      <c r="H894" s="145" t="s">
        <v>299</v>
      </c>
      <c r="I894" s="149">
        <v>440.9</v>
      </c>
      <c r="J894" s="149">
        <v>395.2</v>
      </c>
      <c r="K894" s="149">
        <v>395.2</v>
      </c>
      <c r="L894" s="165">
        <v>23</v>
      </c>
      <c r="M894" s="145" t="s">
        <v>262</v>
      </c>
      <c r="N894" s="145" t="s">
        <v>333</v>
      </c>
      <c r="O894" s="147" t="s">
        <v>335</v>
      </c>
      <c r="P894" s="142">
        <v>71279.740000000005</v>
      </c>
      <c r="Q894" s="142">
        <v>0</v>
      </c>
      <c r="R894" s="142">
        <v>0</v>
      </c>
      <c r="S894" s="142">
        <f>P894-Q894-R894</f>
        <v>71279.740000000005</v>
      </c>
      <c r="T894" s="142">
        <f t="shared" si="340"/>
        <v>161.66872306645499</v>
      </c>
      <c r="U894" s="221">
        <f>T894</f>
        <v>161.66872306645499</v>
      </c>
      <c r="V894" s="213">
        <f t="shared" ref="V894:V895" si="355">T894</f>
        <v>161.66872306645499</v>
      </c>
      <c r="W894" s="213">
        <f t="shared" ref="W894:W895" si="356">V894-T894</f>
        <v>0</v>
      </c>
      <c r="X894" s="148" t="b">
        <f t="shared" ref="X894:X895" si="357">V894=U894</f>
        <v>1</v>
      </c>
      <c r="Y894" s="211">
        <v>0</v>
      </c>
      <c r="Z894" s="211">
        <v>0</v>
      </c>
      <c r="AA894" s="211">
        <v>0</v>
      </c>
      <c r="AB894" s="211">
        <v>0</v>
      </c>
      <c r="AC894" s="211">
        <v>0</v>
      </c>
      <c r="AD894" s="211">
        <v>0</v>
      </c>
      <c r="AE894" s="211">
        <v>0</v>
      </c>
      <c r="AF894" s="214">
        <v>0</v>
      </c>
      <c r="AG894" s="211">
        <v>0</v>
      </c>
      <c r="AH894" s="211">
        <v>0</v>
      </c>
      <c r="AI894" s="211">
        <v>0</v>
      </c>
      <c r="AJ894" s="211">
        <v>0</v>
      </c>
      <c r="AK894" s="211">
        <v>0</v>
      </c>
      <c r="AL894" s="214">
        <v>0</v>
      </c>
      <c r="AM894" s="211">
        <v>0</v>
      </c>
      <c r="AN894" s="211">
        <v>0</v>
      </c>
      <c r="AO894" s="214">
        <v>0</v>
      </c>
      <c r="AP894" s="211">
        <v>0</v>
      </c>
      <c r="AQ894" s="211">
        <v>0</v>
      </c>
      <c r="AR894" s="211">
        <v>0</v>
      </c>
      <c r="AS894" s="211"/>
    </row>
    <row r="895" spans="1:45" s="148" customFormat="1" ht="36" customHeight="1" x14ac:dyDescent="0.25">
      <c r="A895" s="148">
        <v>1</v>
      </c>
      <c r="B895" s="143">
        <f>SUBTOTAL(103,$A$552:A895)</f>
        <v>316</v>
      </c>
      <c r="C895" s="144" t="s">
        <v>174</v>
      </c>
      <c r="D895" s="145">
        <v>1955</v>
      </c>
      <c r="E895" s="145">
        <v>2010</v>
      </c>
      <c r="F895" s="146" t="s">
        <v>264</v>
      </c>
      <c r="G895" s="145">
        <v>2</v>
      </c>
      <c r="H895" s="145" t="s">
        <v>299</v>
      </c>
      <c r="I895" s="149">
        <v>448.2</v>
      </c>
      <c r="J895" s="149">
        <v>401.4</v>
      </c>
      <c r="K895" s="149">
        <v>358.5</v>
      </c>
      <c r="L895" s="165">
        <v>21</v>
      </c>
      <c r="M895" s="145" t="s">
        <v>262</v>
      </c>
      <c r="N895" s="145" t="s">
        <v>333</v>
      </c>
      <c r="O895" s="147" t="s">
        <v>335</v>
      </c>
      <c r="P895" s="142">
        <v>63914.7</v>
      </c>
      <c r="Q895" s="142">
        <v>0</v>
      </c>
      <c r="R895" s="142">
        <v>0</v>
      </c>
      <c r="S895" s="142">
        <f>P895-Q895-R895</f>
        <v>63914.7</v>
      </c>
      <c r="T895" s="142">
        <f t="shared" si="340"/>
        <v>142.60307898259705</v>
      </c>
      <c r="U895" s="221">
        <f>T895</f>
        <v>142.60307898259705</v>
      </c>
      <c r="V895" s="213">
        <f t="shared" si="355"/>
        <v>142.60307898259705</v>
      </c>
      <c r="W895" s="213">
        <f t="shared" si="356"/>
        <v>0</v>
      </c>
      <c r="X895" s="148" t="b">
        <f t="shared" si="357"/>
        <v>1</v>
      </c>
      <c r="Y895" s="211">
        <v>0</v>
      </c>
      <c r="Z895" s="211">
        <v>0</v>
      </c>
      <c r="AA895" s="211">
        <v>0</v>
      </c>
      <c r="AB895" s="211">
        <v>0</v>
      </c>
      <c r="AC895" s="211">
        <v>0</v>
      </c>
      <c r="AD895" s="211">
        <v>0</v>
      </c>
      <c r="AE895" s="211">
        <v>0</v>
      </c>
      <c r="AF895" s="214">
        <v>0</v>
      </c>
      <c r="AG895" s="211">
        <v>0</v>
      </c>
      <c r="AH895" s="211">
        <v>0</v>
      </c>
      <c r="AI895" s="211">
        <v>0</v>
      </c>
      <c r="AJ895" s="211">
        <v>0</v>
      </c>
      <c r="AK895" s="211">
        <v>0</v>
      </c>
      <c r="AL895" s="214">
        <v>0</v>
      </c>
      <c r="AM895" s="211">
        <v>0</v>
      </c>
      <c r="AN895" s="211">
        <v>0</v>
      </c>
      <c r="AO895" s="214">
        <v>0</v>
      </c>
      <c r="AP895" s="211">
        <v>0</v>
      </c>
      <c r="AQ895" s="211">
        <v>0</v>
      </c>
      <c r="AR895" s="211">
        <v>0</v>
      </c>
      <c r="AS895" s="211"/>
    </row>
    <row r="896" spans="1:45" s="148" customFormat="1" ht="36" customHeight="1" x14ac:dyDescent="0.25">
      <c r="B896" s="144" t="s">
        <v>843</v>
      </c>
      <c r="C896" s="144"/>
      <c r="D896" s="145" t="s">
        <v>862</v>
      </c>
      <c r="E896" s="145" t="s">
        <v>862</v>
      </c>
      <c r="F896" s="145" t="s">
        <v>862</v>
      </c>
      <c r="G896" s="145" t="s">
        <v>862</v>
      </c>
      <c r="H896" s="145" t="s">
        <v>862</v>
      </c>
      <c r="I896" s="142">
        <f>SUM(I897:I898)</f>
        <v>1323.09</v>
      </c>
      <c r="J896" s="142">
        <f>SUM(J897:J898)</f>
        <v>1207.72</v>
      </c>
      <c r="K896" s="142">
        <f>SUM(K897:K898)</f>
        <v>1207.72</v>
      </c>
      <c r="L896" s="210">
        <f>SUM(L897:L898)</f>
        <v>68</v>
      </c>
      <c r="M896" s="145" t="s">
        <v>862</v>
      </c>
      <c r="N896" s="145" t="s">
        <v>862</v>
      </c>
      <c r="O896" s="147" t="s">
        <v>862</v>
      </c>
      <c r="P896" s="142">
        <v>4224985.5200000005</v>
      </c>
      <c r="Q896" s="142">
        <f>SUM(Q897:Q898)</f>
        <v>0</v>
      </c>
      <c r="R896" s="142">
        <f>SUM(R897:R898)</f>
        <v>0</v>
      </c>
      <c r="S896" s="142">
        <f>SUM(S897:S898)</f>
        <v>4224985.5200000005</v>
      </c>
      <c r="T896" s="142">
        <f t="shared" si="340"/>
        <v>3193.2714478984808</v>
      </c>
      <c r="U896" s="142">
        <f>MAX(U897:U898)</f>
        <v>7576.4060850279584</v>
      </c>
      <c r="W896" s="220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</row>
    <row r="897" spans="1:45" s="148" customFormat="1" ht="36" customHeight="1" x14ac:dyDescent="0.25">
      <c r="A897" s="148">
        <v>1</v>
      </c>
      <c r="B897" s="143">
        <f>SUBTOTAL(103,$A$552:A897)</f>
        <v>317</v>
      </c>
      <c r="C897" s="144" t="s">
        <v>172</v>
      </c>
      <c r="D897" s="145">
        <v>1969</v>
      </c>
      <c r="E897" s="145"/>
      <c r="F897" s="146" t="s">
        <v>264</v>
      </c>
      <c r="G897" s="145">
        <v>2</v>
      </c>
      <c r="H897" s="145" t="s">
        <v>308</v>
      </c>
      <c r="I897" s="149">
        <v>960.39</v>
      </c>
      <c r="J897" s="149">
        <v>880.42</v>
      </c>
      <c r="K897" s="149">
        <v>880.42</v>
      </c>
      <c r="L897" s="165">
        <v>47</v>
      </c>
      <c r="M897" s="145" t="s">
        <v>262</v>
      </c>
      <c r="N897" s="145" t="s">
        <v>333</v>
      </c>
      <c r="O897" s="147" t="s">
        <v>334</v>
      </c>
      <c r="P897" s="142">
        <v>4128275.2600000002</v>
      </c>
      <c r="Q897" s="142">
        <v>0</v>
      </c>
      <c r="R897" s="142">
        <v>0</v>
      </c>
      <c r="S897" s="142">
        <f>P897-Q897-R897</f>
        <v>4128275.2600000002</v>
      </c>
      <c r="T897" s="142">
        <f t="shared" si="340"/>
        <v>4298.5404471100283</v>
      </c>
      <c r="U897" s="142">
        <v>7576.4060850279584</v>
      </c>
      <c r="V897" s="213">
        <f t="shared" ref="V897" si="358">Y897+Z897+AA897+AB897+AC897+AF897+AH897+AJ897+AL897+AN897+AO897+AP897+AQ897+AR897</f>
        <v>7576.4060850279584</v>
      </c>
      <c r="W897" s="213">
        <f t="shared" ref="W897:W898" si="359">V897-T897</f>
        <v>3277.8656379179301</v>
      </c>
      <c r="X897" s="148" t="b">
        <f t="shared" ref="X897:X898" si="360">V897=U897</f>
        <v>1</v>
      </c>
      <c r="Y897" s="211">
        <v>0</v>
      </c>
      <c r="Z897" s="211">
        <v>0</v>
      </c>
      <c r="AA897" s="211">
        <v>0</v>
      </c>
      <c r="AB897" s="211">
        <v>0</v>
      </c>
      <c r="AC897" s="211">
        <v>0</v>
      </c>
      <c r="AD897" s="211">
        <v>0</v>
      </c>
      <c r="AE897" s="211">
        <v>0</v>
      </c>
      <c r="AF897" s="214">
        <v>0</v>
      </c>
      <c r="AG897" s="211">
        <v>816</v>
      </c>
      <c r="AH897" s="214">
        <f>8917.04*AG897/I897</f>
        <v>7576.4060850279584</v>
      </c>
      <c r="AI897" s="211">
        <v>0</v>
      </c>
      <c r="AJ897" s="211">
        <v>0</v>
      </c>
      <c r="AK897" s="211">
        <v>0</v>
      </c>
      <c r="AL897" s="214">
        <v>0</v>
      </c>
      <c r="AM897" s="211">
        <v>0</v>
      </c>
      <c r="AN897" s="211">
        <v>0</v>
      </c>
      <c r="AO897" s="214">
        <v>0</v>
      </c>
      <c r="AP897" s="211">
        <v>0</v>
      </c>
      <c r="AQ897" s="211">
        <v>0</v>
      </c>
      <c r="AR897" s="211">
        <v>0</v>
      </c>
      <c r="AS897" s="211"/>
    </row>
    <row r="898" spans="1:45" s="148" customFormat="1" ht="36" customHeight="1" x14ac:dyDescent="0.25">
      <c r="A898" s="148">
        <v>1</v>
      </c>
      <c r="B898" s="143">
        <f>SUBTOTAL(103,$A$552:A898)</f>
        <v>318</v>
      </c>
      <c r="C898" s="144" t="s">
        <v>1895</v>
      </c>
      <c r="D898" s="145">
        <v>1966</v>
      </c>
      <c r="E898" s="145"/>
      <c r="F898" s="146" t="s">
        <v>1536</v>
      </c>
      <c r="G898" s="145" t="s">
        <v>299</v>
      </c>
      <c r="H898" s="145" t="s">
        <v>300</v>
      </c>
      <c r="I898" s="149">
        <v>362.7</v>
      </c>
      <c r="J898" s="149">
        <v>327.3</v>
      </c>
      <c r="K898" s="149">
        <v>327.3</v>
      </c>
      <c r="L898" s="165">
        <v>21</v>
      </c>
      <c r="M898" s="145" t="s">
        <v>262</v>
      </c>
      <c r="N898" s="145" t="s">
        <v>266</v>
      </c>
      <c r="O898" s="147" t="s">
        <v>2210</v>
      </c>
      <c r="P898" s="142">
        <v>96710.26</v>
      </c>
      <c r="Q898" s="142">
        <v>0</v>
      </c>
      <c r="R898" s="142">
        <v>0</v>
      </c>
      <c r="S898" s="142">
        <f>P898-Q898-R898</f>
        <v>96710.26</v>
      </c>
      <c r="T898" s="142">
        <f t="shared" si="340"/>
        <v>266.63981251723186</v>
      </c>
      <c r="U898" s="221">
        <f>T898</f>
        <v>266.63981251723186</v>
      </c>
      <c r="V898" s="213">
        <f>T898</f>
        <v>266.63981251723186</v>
      </c>
      <c r="W898" s="213">
        <f t="shared" si="359"/>
        <v>0</v>
      </c>
      <c r="X898" s="148" t="b">
        <f t="shared" si="360"/>
        <v>1</v>
      </c>
      <c r="Y898" s="211">
        <v>0</v>
      </c>
      <c r="Z898" s="211">
        <v>0</v>
      </c>
      <c r="AA898" s="211">
        <v>0</v>
      </c>
      <c r="AB898" s="211">
        <v>0</v>
      </c>
      <c r="AC898" s="211">
        <v>0</v>
      </c>
      <c r="AD898" s="211">
        <v>0</v>
      </c>
      <c r="AE898" s="211">
        <v>0</v>
      </c>
      <c r="AF898" s="214">
        <v>0</v>
      </c>
      <c r="AG898" s="211">
        <v>0</v>
      </c>
      <c r="AH898" s="211">
        <v>0</v>
      </c>
      <c r="AI898" s="211">
        <v>0</v>
      </c>
      <c r="AJ898" s="211">
        <v>0</v>
      </c>
      <c r="AK898" s="211">
        <v>0</v>
      </c>
      <c r="AL898" s="214">
        <v>0</v>
      </c>
      <c r="AM898" s="211">
        <v>0</v>
      </c>
      <c r="AN898" s="211">
        <v>0</v>
      </c>
      <c r="AO898" s="214">
        <v>0</v>
      </c>
      <c r="AP898" s="211">
        <v>0</v>
      </c>
      <c r="AQ898" s="211">
        <v>0</v>
      </c>
      <c r="AR898" s="211">
        <v>0</v>
      </c>
      <c r="AS898" s="211"/>
    </row>
    <row r="899" spans="1:45" s="148" customFormat="1" ht="36" customHeight="1" x14ac:dyDescent="0.25">
      <c r="B899" s="144" t="s">
        <v>809</v>
      </c>
      <c r="C899" s="144"/>
      <c r="D899" s="145" t="s">
        <v>862</v>
      </c>
      <c r="E899" s="145" t="s">
        <v>862</v>
      </c>
      <c r="F899" s="145" t="s">
        <v>862</v>
      </c>
      <c r="G899" s="145" t="s">
        <v>862</v>
      </c>
      <c r="H899" s="145" t="s">
        <v>862</v>
      </c>
      <c r="I899" s="142">
        <f>SUM(I900:I901)</f>
        <v>804.7</v>
      </c>
      <c r="J899" s="142">
        <f>SUM(J900:J901)</f>
        <v>706.5</v>
      </c>
      <c r="K899" s="142">
        <f>SUM(K900:K901)</f>
        <v>662.5</v>
      </c>
      <c r="L899" s="210">
        <f>SUM(L900:L901)</f>
        <v>36</v>
      </c>
      <c r="M899" s="145" t="s">
        <v>862</v>
      </c>
      <c r="N899" s="145" t="s">
        <v>862</v>
      </c>
      <c r="O899" s="147" t="s">
        <v>862</v>
      </c>
      <c r="P899" s="142">
        <v>1314396.72</v>
      </c>
      <c r="Q899" s="142">
        <f>SUM(Q900:Q901)</f>
        <v>0</v>
      </c>
      <c r="R899" s="142">
        <f>SUM(R900:R901)</f>
        <v>0</v>
      </c>
      <c r="S899" s="142">
        <f>SUM(S900:S901)</f>
        <v>1314396.72</v>
      </c>
      <c r="T899" s="142">
        <f t="shared" si="340"/>
        <v>1633.3996768982229</v>
      </c>
      <c r="U899" s="142">
        <f>MAX(U900:U901)</f>
        <v>7783.1178014219186</v>
      </c>
      <c r="W899" s="220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</row>
    <row r="900" spans="1:45" s="148" customFormat="1" ht="36" customHeight="1" x14ac:dyDescent="0.25">
      <c r="A900" s="148">
        <v>1</v>
      </c>
      <c r="B900" s="143">
        <f>SUBTOTAL(103,$A$552:A900)</f>
        <v>319</v>
      </c>
      <c r="C900" s="144" t="s">
        <v>171</v>
      </c>
      <c r="D900" s="145">
        <v>1969</v>
      </c>
      <c r="E900" s="145"/>
      <c r="F900" s="146" t="s">
        <v>264</v>
      </c>
      <c r="G900" s="145">
        <v>2</v>
      </c>
      <c r="H900" s="145" t="s">
        <v>300</v>
      </c>
      <c r="I900" s="149">
        <v>396.8</v>
      </c>
      <c r="J900" s="149">
        <v>354.2</v>
      </c>
      <c r="K900" s="149">
        <v>354.2</v>
      </c>
      <c r="L900" s="165">
        <v>15</v>
      </c>
      <c r="M900" s="145" t="s">
        <v>262</v>
      </c>
      <c r="N900" s="145" t="s">
        <v>333</v>
      </c>
      <c r="O900" s="147" t="s">
        <v>334</v>
      </c>
      <c r="P900" s="142">
        <v>55280.160000000003</v>
      </c>
      <c r="Q900" s="142">
        <v>0</v>
      </c>
      <c r="R900" s="142">
        <v>0</v>
      </c>
      <c r="S900" s="142">
        <f>P900-Q900-R900</f>
        <v>55280.160000000003</v>
      </c>
      <c r="T900" s="142">
        <f t="shared" si="340"/>
        <v>139.31491935483871</v>
      </c>
      <c r="U900" s="221">
        <f>T900</f>
        <v>139.31491935483871</v>
      </c>
      <c r="V900" s="213">
        <f>T900</f>
        <v>139.31491935483871</v>
      </c>
      <c r="W900" s="213">
        <f t="shared" ref="W900:W901" si="361">V900-T900</f>
        <v>0</v>
      </c>
      <c r="X900" s="148" t="b">
        <f t="shared" ref="X900:X901" si="362">V900=U900</f>
        <v>1</v>
      </c>
      <c r="Y900" s="211">
        <v>0</v>
      </c>
      <c r="Z900" s="211">
        <v>0</v>
      </c>
      <c r="AA900" s="211">
        <v>0</v>
      </c>
      <c r="AB900" s="211">
        <v>0</v>
      </c>
      <c r="AC900" s="211">
        <v>0</v>
      </c>
      <c r="AD900" s="211">
        <v>0</v>
      </c>
      <c r="AE900" s="211">
        <v>0</v>
      </c>
      <c r="AF900" s="214">
        <v>0</v>
      </c>
      <c r="AG900" s="211">
        <v>0</v>
      </c>
      <c r="AH900" s="211">
        <v>0</v>
      </c>
      <c r="AI900" s="211">
        <v>0</v>
      </c>
      <c r="AJ900" s="211">
        <v>0</v>
      </c>
      <c r="AK900" s="211">
        <v>0</v>
      </c>
      <c r="AL900" s="214">
        <v>0</v>
      </c>
      <c r="AM900" s="211">
        <v>0</v>
      </c>
      <c r="AN900" s="211">
        <v>0</v>
      </c>
      <c r="AO900" s="214">
        <v>0</v>
      </c>
      <c r="AP900" s="211">
        <v>0</v>
      </c>
      <c r="AQ900" s="211">
        <v>0</v>
      </c>
      <c r="AR900" s="211">
        <v>0</v>
      </c>
      <c r="AS900" s="211"/>
    </row>
    <row r="901" spans="1:45" s="148" customFormat="1" ht="36" customHeight="1" x14ac:dyDescent="0.25">
      <c r="A901" s="148">
        <v>1</v>
      </c>
      <c r="B901" s="143">
        <f>SUBTOTAL(103,$A$552:A901)</f>
        <v>320</v>
      </c>
      <c r="C901" s="144" t="s">
        <v>166</v>
      </c>
      <c r="D901" s="145">
        <v>1954</v>
      </c>
      <c r="E901" s="145"/>
      <c r="F901" s="146" t="s">
        <v>264</v>
      </c>
      <c r="G901" s="145">
        <v>2</v>
      </c>
      <c r="H901" s="145" t="s">
        <v>300</v>
      </c>
      <c r="I901" s="149">
        <v>407.9</v>
      </c>
      <c r="J901" s="149">
        <v>352.3</v>
      </c>
      <c r="K901" s="149">
        <v>308.3</v>
      </c>
      <c r="L901" s="165">
        <v>21</v>
      </c>
      <c r="M901" s="145" t="s">
        <v>262</v>
      </c>
      <c r="N901" s="145" t="s">
        <v>263</v>
      </c>
      <c r="O901" s="147" t="s">
        <v>265</v>
      </c>
      <c r="P901" s="142">
        <v>1259116.56</v>
      </c>
      <c r="Q901" s="142">
        <v>0</v>
      </c>
      <c r="R901" s="142">
        <v>0</v>
      </c>
      <c r="S901" s="142">
        <f>P901-Q901-R901</f>
        <v>1259116.56</v>
      </c>
      <c r="T901" s="142">
        <f t="shared" si="340"/>
        <v>3086.8265751409663</v>
      </c>
      <c r="U901" s="142">
        <v>7783.1178014219186</v>
      </c>
      <c r="V901" s="213">
        <f t="shared" ref="V901" si="363">Y901+Z901+AA901+AB901+AC901+AF901+AH901+AJ901+AL901+AN901+AO901+AP901+AQ901+AR901</f>
        <v>7783.1178014219186</v>
      </c>
      <c r="W901" s="213">
        <f t="shared" si="361"/>
        <v>4696.2912262809523</v>
      </c>
      <c r="X901" s="148" t="b">
        <f t="shared" si="362"/>
        <v>1</v>
      </c>
      <c r="Y901" s="211">
        <v>0</v>
      </c>
      <c r="Z901" s="211">
        <v>0</v>
      </c>
      <c r="AA901" s="211">
        <v>0</v>
      </c>
      <c r="AB901" s="211">
        <v>0</v>
      </c>
      <c r="AC901" s="211">
        <v>0</v>
      </c>
      <c r="AD901" s="211">
        <v>0</v>
      </c>
      <c r="AE901" s="211">
        <v>0</v>
      </c>
      <c r="AF901" s="214">
        <v>0</v>
      </c>
      <c r="AG901" s="211">
        <v>356.03</v>
      </c>
      <c r="AH901" s="214">
        <f>8917.04*AG901/I901</f>
        <v>7783.1178014219186</v>
      </c>
      <c r="AI901" s="211">
        <v>0</v>
      </c>
      <c r="AJ901" s="211">
        <v>0</v>
      </c>
      <c r="AK901" s="211">
        <v>0</v>
      </c>
      <c r="AL901" s="214">
        <v>0</v>
      </c>
      <c r="AM901" s="211">
        <v>0</v>
      </c>
      <c r="AN901" s="211">
        <v>0</v>
      </c>
      <c r="AO901" s="214">
        <v>0</v>
      </c>
      <c r="AP901" s="211">
        <v>0</v>
      </c>
      <c r="AQ901" s="211">
        <v>0</v>
      </c>
      <c r="AR901" s="211">
        <v>0</v>
      </c>
      <c r="AS901" s="211"/>
    </row>
    <row r="902" spans="1:45" s="148" customFormat="1" ht="36" customHeight="1" x14ac:dyDescent="0.25">
      <c r="B902" s="144" t="s">
        <v>810</v>
      </c>
      <c r="C902" s="215"/>
      <c r="D902" s="145" t="s">
        <v>862</v>
      </c>
      <c r="E902" s="145" t="s">
        <v>862</v>
      </c>
      <c r="F902" s="145" t="s">
        <v>862</v>
      </c>
      <c r="G902" s="145" t="s">
        <v>862</v>
      </c>
      <c r="H902" s="145" t="s">
        <v>862</v>
      </c>
      <c r="I902" s="149">
        <f>SUM(I903:I910)</f>
        <v>6122.7</v>
      </c>
      <c r="J902" s="149">
        <f>SUM(J903:J910)</f>
        <v>5641.0999999999995</v>
      </c>
      <c r="K902" s="149">
        <f>SUM(K903:K910)</f>
        <v>4582.5999999999995</v>
      </c>
      <c r="L902" s="210">
        <f>SUM(L903:L910)</f>
        <v>226</v>
      </c>
      <c r="M902" s="145" t="s">
        <v>862</v>
      </c>
      <c r="N902" s="145" t="s">
        <v>862</v>
      </c>
      <c r="O902" s="147" t="s">
        <v>862</v>
      </c>
      <c r="P902" s="142">
        <v>22984300.25</v>
      </c>
      <c r="Q902" s="142">
        <f>SUM(Q903:Q910)</f>
        <v>0</v>
      </c>
      <c r="R902" s="142">
        <f>SUM(R903:R910)</f>
        <v>0</v>
      </c>
      <c r="S902" s="142">
        <f>SUM(S903:S910)</f>
        <v>22984300.25</v>
      </c>
      <c r="T902" s="142">
        <f t="shared" si="340"/>
        <v>3753.9484622797131</v>
      </c>
      <c r="U902" s="142">
        <f>MAX(U903:U910)</f>
        <v>9942.9314434207427</v>
      </c>
      <c r="W902" s="220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</row>
    <row r="903" spans="1:45" s="148" customFormat="1" ht="36" customHeight="1" x14ac:dyDescent="0.25">
      <c r="A903" s="148">
        <v>1</v>
      </c>
      <c r="B903" s="143">
        <f>SUBTOTAL(103,$A$552:A903)</f>
        <v>321</v>
      </c>
      <c r="C903" s="144" t="s">
        <v>1635</v>
      </c>
      <c r="D903" s="145">
        <v>1982</v>
      </c>
      <c r="E903" s="145"/>
      <c r="F903" s="146" t="s">
        <v>314</v>
      </c>
      <c r="G903" s="145">
        <v>2</v>
      </c>
      <c r="H903" s="145" t="s">
        <v>299</v>
      </c>
      <c r="I903" s="149">
        <v>626.1</v>
      </c>
      <c r="J903" s="149">
        <v>566.6</v>
      </c>
      <c r="K903" s="149">
        <v>566.6</v>
      </c>
      <c r="L903" s="165">
        <v>21</v>
      </c>
      <c r="M903" s="145" t="s">
        <v>262</v>
      </c>
      <c r="N903" s="145" t="s">
        <v>263</v>
      </c>
      <c r="O903" s="147" t="s">
        <v>265</v>
      </c>
      <c r="P903" s="142">
        <v>2926372.8400000003</v>
      </c>
      <c r="Q903" s="142">
        <v>0</v>
      </c>
      <c r="R903" s="142">
        <v>0</v>
      </c>
      <c r="S903" s="142">
        <f t="shared" ref="S903:S909" si="364">P903-Q903-R903</f>
        <v>2926372.8400000003</v>
      </c>
      <c r="T903" s="142">
        <f t="shared" si="340"/>
        <v>4673.9703561731358</v>
      </c>
      <c r="U903" s="142">
        <f>V903</f>
        <v>6209.5982111483791</v>
      </c>
      <c r="V903" s="213">
        <f t="shared" ref="V903:V910" si="365">Y903+Z903+AA903+AB903+AC903+AF903+AH903+AJ903+AL903+AN903+AO903+AP903+AQ903+AR903</f>
        <v>6209.5982111483791</v>
      </c>
      <c r="W903" s="213">
        <f t="shared" ref="W903:W910" si="366">V903-T903</f>
        <v>1535.6278549752433</v>
      </c>
      <c r="X903" s="148" t="b">
        <f t="shared" ref="X903:X910" si="367">V903=U903</f>
        <v>1</v>
      </c>
      <c r="Y903" s="211">
        <v>0</v>
      </c>
      <c r="Z903" s="211">
        <v>0</v>
      </c>
      <c r="AA903" s="211">
        <v>0</v>
      </c>
      <c r="AB903" s="211">
        <v>0</v>
      </c>
      <c r="AC903" s="211">
        <v>0</v>
      </c>
      <c r="AD903" s="211">
        <v>0</v>
      </c>
      <c r="AE903" s="211">
        <v>0</v>
      </c>
      <c r="AF903" s="214">
        <v>0</v>
      </c>
      <c r="AG903" s="211">
        <v>436</v>
      </c>
      <c r="AH903" s="214">
        <f>8917.04*AG903/I903</f>
        <v>6209.5982111483791</v>
      </c>
      <c r="AI903" s="211">
        <v>0</v>
      </c>
      <c r="AJ903" s="211">
        <v>0</v>
      </c>
      <c r="AK903" s="211">
        <v>0</v>
      </c>
      <c r="AL903" s="214">
        <v>0</v>
      </c>
      <c r="AM903" s="211">
        <v>0</v>
      </c>
      <c r="AN903" s="211">
        <v>0</v>
      </c>
      <c r="AO903" s="214">
        <v>0</v>
      </c>
      <c r="AP903" s="211">
        <v>0</v>
      </c>
      <c r="AQ903" s="211">
        <v>0</v>
      </c>
      <c r="AR903" s="211">
        <v>0</v>
      </c>
      <c r="AS903" s="211"/>
    </row>
    <row r="904" spans="1:45" s="148" customFormat="1" ht="36" customHeight="1" x14ac:dyDescent="0.25">
      <c r="A904" s="148">
        <v>1</v>
      </c>
      <c r="B904" s="143">
        <f>SUBTOTAL(103,$A$552:A904)</f>
        <v>322</v>
      </c>
      <c r="C904" s="144" t="s">
        <v>79</v>
      </c>
      <c r="D904" s="145">
        <v>1962</v>
      </c>
      <c r="E904" s="145"/>
      <c r="F904" s="146" t="s">
        <v>264</v>
      </c>
      <c r="G904" s="145">
        <v>2</v>
      </c>
      <c r="H904" s="145" t="s">
        <v>299</v>
      </c>
      <c r="I904" s="149">
        <v>355.8</v>
      </c>
      <c r="J904" s="149">
        <v>326.10000000000002</v>
      </c>
      <c r="K904" s="149">
        <v>212</v>
      </c>
      <c r="L904" s="165">
        <v>21</v>
      </c>
      <c r="M904" s="145" t="s">
        <v>262</v>
      </c>
      <c r="N904" s="145" t="s">
        <v>263</v>
      </c>
      <c r="O904" s="147" t="s">
        <v>265</v>
      </c>
      <c r="P904" s="142">
        <v>1606349.41</v>
      </c>
      <c r="Q904" s="142">
        <v>0</v>
      </c>
      <c r="R904" s="142">
        <v>0</v>
      </c>
      <c r="S904" s="142">
        <f t="shared" si="364"/>
        <v>1606349.41</v>
      </c>
      <c r="T904" s="142">
        <f t="shared" si="340"/>
        <v>4514.7538223721185</v>
      </c>
      <c r="U904" s="142">
        <v>8195.2559865092753</v>
      </c>
      <c r="V904" s="213">
        <f t="shared" si="365"/>
        <v>8195.2559865092753</v>
      </c>
      <c r="W904" s="213">
        <f t="shared" si="366"/>
        <v>3680.5021641371568</v>
      </c>
      <c r="X904" s="148" t="b">
        <f t="shared" si="367"/>
        <v>1</v>
      </c>
      <c r="Y904" s="211">
        <v>0</v>
      </c>
      <c r="Z904" s="211">
        <v>0</v>
      </c>
      <c r="AA904" s="211">
        <v>0</v>
      </c>
      <c r="AB904" s="211">
        <v>0</v>
      </c>
      <c r="AC904" s="211">
        <v>0</v>
      </c>
      <c r="AD904" s="211">
        <v>0</v>
      </c>
      <c r="AE904" s="211">
        <v>0</v>
      </c>
      <c r="AF904" s="214">
        <v>0</v>
      </c>
      <c r="AG904" s="211">
        <v>327</v>
      </c>
      <c r="AH904" s="214">
        <f>8917.04*AG904/I904</f>
        <v>8195.2559865092753</v>
      </c>
      <c r="AI904" s="211">
        <v>0</v>
      </c>
      <c r="AJ904" s="211">
        <v>0</v>
      </c>
      <c r="AK904" s="211">
        <v>0</v>
      </c>
      <c r="AL904" s="214">
        <v>0</v>
      </c>
      <c r="AM904" s="211">
        <v>0</v>
      </c>
      <c r="AN904" s="211">
        <v>0</v>
      </c>
      <c r="AO904" s="214">
        <v>0</v>
      </c>
      <c r="AP904" s="211">
        <v>0</v>
      </c>
      <c r="AQ904" s="211">
        <v>0</v>
      </c>
      <c r="AR904" s="211">
        <v>0</v>
      </c>
      <c r="AS904" s="211"/>
    </row>
    <row r="905" spans="1:45" s="148" customFormat="1" ht="36" customHeight="1" x14ac:dyDescent="0.25">
      <c r="A905" s="148">
        <v>1</v>
      </c>
      <c r="B905" s="143">
        <f>SUBTOTAL(103,$A$552:A905)</f>
        <v>323</v>
      </c>
      <c r="C905" s="144" t="s">
        <v>80</v>
      </c>
      <c r="D905" s="145">
        <v>1964</v>
      </c>
      <c r="E905" s="145"/>
      <c r="F905" s="146" t="s">
        <v>264</v>
      </c>
      <c r="G905" s="145">
        <v>2</v>
      </c>
      <c r="H905" s="145" t="s">
        <v>299</v>
      </c>
      <c r="I905" s="149">
        <v>651.6</v>
      </c>
      <c r="J905" s="149">
        <v>628.9</v>
      </c>
      <c r="K905" s="149">
        <v>385</v>
      </c>
      <c r="L905" s="165">
        <v>42</v>
      </c>
      <c r="M905" s="145" t="s">
        <v>262</v>
      </c>
      <c r="N905" s="145" t="s">
        <v>263</v>
      </c>
      <c r="O905" s="147" t="s">
        <v>265</v>
      </c>
      <c r="P905" s="142">
        <v>2453934.3199999998</v>
      </c>
      <c r="Q905" s="142">
        <v>0</v>
      </c>
      <c r="R905" s="142">
        <v>0</v>
      </c>
      <c r="S905" s="142">
        <f t="shared" si="364"/>
        <v>2453934.3199999998</v>
      </c>
      <c r="T905" s="142">
        <f t="shared" si="340"/>
        <v>3766.0133824432164</v>
      </c>
      <c r="U905" s="142">
        <v>7266.6486187845303</v>
      </c>
      <c r="V905" s="213">
        <f t="shared" si="365"/>
        <v>7266.6486187845303</v>
      </c>
      <c r="W905" s="213">
        <f t="shared" si="366"/>
        <v>3500.6352363413139</v>
      </c>
      <c r="X905" s="148" t="b">
        <f t="shared" si="367"/>
        <v>1</v>
      </c>
      <c r="Y905" s="211">
        <v>0</v>
      </c>
      <c r="Z905" s="211">
        <v>0</v>
      </c>
      <c r="AA905" s="211">
        <v>0</v>
      </c>
      <c r="AB905" s="211">
        <v>0</v>
      </c>
      <c r="AC905" s="211">
        <v>0</v>
      </c>
      <c r="AD905" s="211">
        <v>0</v>
      </c>
      <c r="AE905" s="211">
        <v>0</v>
      </c>
      <c r="AF905" s="214">
        <v>0</v>
      </c>
      <c r="AG905" s="211">
        <v>531</v>
      </c>
      <c r="AH905" s="214">
        <f>8917.04*AG905/I905</f>
        <v>7266.6486187845303</v>
      </c>
      <c r="AI905" s="211">
        <v>0</v>
      </c>
      <c r="AJ905" s="211">
        <v>0</v>
      </c>
      <c r="AK905" s="211">
        <v>0</v>
      </c>
      <c r="AL905" s="214">
        <v>0</v>
      </c>
      <c r="AM905" s="211">
        <v>0</v>
      </c>
      <c r="AN905" s="211">
        <v>0</v>
      </c>
      <c r="AO905" s="214">
        <v>0</v>
      </c>
      <c r="AP905" s="211">
        <v>0</v>
      </c>
      <c r="AQ905" s="211">
        <v>0</v>
      </c>
      <c r="AR905" s="211">
        <v>0</v>
      </c>
      <c r="AS905" s="211"/>
    </row>
    <row r="906" spans="1:45" s="148" customFormat="1" ht="36" customHeight="1" x14ac:dyDescent="0.25">
      <c r="A906" s="148">
        <v>1</v>
      </c>
      <c r="B906" s="143">
        <f>SUBTOTAL(103,$A$552:A906)</f>
        <v>324</v>
      </c>
      <c r="C906" s="144" t="s">
        <v>78</v>
      </c>
      <c r="D906" s="145">
        <v>1929</v>
      </c>
      <c r="E906" s="145"/>
      <c r="F906" s="146" t="s">
        <v>264</v>
      </c>
      <c r="G906" s="145" t="s">
        <v>299</v>
      </c>
      <c r="H906" s="145" t="s">
        <v>300</v>
      </c>
      <c r="I906" s="149">
        <v>475.3</v>
      </c>
      <c r="J906" s="149">
        <v>435.5</v>
      </c>
      <c r="K906" s="149">
        <v>253</v>
      </c>
      <c r="L906" s="165">
        <v>5</v>
      </c>
      <c r="M906" s="145" t="s">
        <v>262</v>
      </c>
      <c r="N906" s="145" t="s">
        <v>263</v>
      </c>
      <c r="O906" s="147" t="s">
        <v>265</v>
      </c>
      <c r="P906" s="142">
        <v>85575.03</v>
      </c>
      <c r="Q906" s="142">
        <v>0</v>
      </c>
      <c r="R906" s="142">
        <v>0</v>
      </c>
      <c r="S906" s="142">
        <f t="shared" si="364"/>
        <v>85575.03</v>
      </c>
      <c r="T906" s="142">
        <f t="shared" si="340"/>
        <v>180.04424573953293</v>
      </c>
      <c r="U906" s="221">
        <f>T906</f>
        <v>180.04424573953293</v>
      </c>
      <c r="V906" s="213">
        <f>T906</f>
        <v>180.04424573953293</v>
      </c>
      <c r="W906" s="213">
        <f t="shared" si="366"/>
        <v>0</v>
      </c>
      <c r="X906" s="148" t="b">
        <f t="shared" si="367"/>
        <v>1</v>
      </c>
      <c r="Y906" s="211">
        <v>0</v>
      </c>
      <c r="Z906" s="211">
        <v>0</v>
      </c>
      <c r="AA906" s="211">
        <v>0</v>
      </c>
      <c r="AB906" s="211">
        <v>0</v>
      </c>
      <c r="AC906" s="211">
        <v>0</v>
      </c>
      <c r="AD906" s="211">
        <v>0</v>
      </c>
      <c r="AE906" s="211">
        <v>0</v>
      </c>
      <c r="AF906" s="214">
        <v>0</v>
      </c>
      <c r="AG906" s="211">
        <v>0</v>
      </c>
      <c r="AH906" s="211">
        <v>0</v>
      </c>
      <c r="AI906" s="211">
        <v>0</v>
      </c>
      <c r="AJ906" s="211">
        <v>0</v>
      </c>
      <c r="AK906" s="211">
        <v>0</v>
      </c>
      <c r="AL906" s="214">
        <v>0</v>
      </c>
      <c r="AM906" s="211">
        <v>0</v>
      </c>
      <c r="AN906" s="211">
        <v>0</v>
      </c>
      <c r="AO906" s="214">
        <v>0</v>
      </c>
      <c r="AP906" s="211">
        <v>0</v>
      </c>
      <c r="AQ906" s="211">
        <v>0</v>
      </c>
      <c r="AR906" s="211">
        <v>0</v>
      </c>
      <c r="AS906" s="211"/>
    </row>
    <row r="907" spans="1:45" s="148" customFormat="1" ht="36" customHeight="1" x14ac:dyDescent="0.25">
      <c r="A907" s="148">
        <v>1</v>
      </c>
      <c r="B907" s="143">
        <f>SUBTOTAL(103,$A$552:A907)</f>
        <v>325</v>
      </c>
      <c r="C907" s="144" t="s">
        <v>1634</v>
      </c>
      <c r="D907" s="145">
        <v>1953</v>
      </c>
      <c r="E907" s="145"/>
      <c r="F907" s="146" t="s">
        <v>264</v>
      </c>
      <c r="G907" s="145">
        <v>2</v>
      </c>
      <c r="H907" s="145" t="s">
        <v>308</v>
      </c>
      <c r="I907" s="149">
        <v>996.1</v>
      </c>
      <c r="J907" s="149">
        <v>882.6</v>
      </c>
      <c r="K907" s="149">
        <v>782.6</v>
      </c>
      <c r="L907" s="165">
        <v>30</v>
      </c>
      <c r="M907" s="145" t="s">
        <v>262</v>
      </c>
      <c r="N907" s="145" t="s">
        <v>263</v>
      </c>
      <c r="O907" s="147" t="s">
        <v>265</v>
      </c>
      <c r="P907" s="142">
        <v>5741880.5099999998</v>
      </c>
      <c r="Q907" s="142">
        <v>0</v>
      </c>
      <c r="R907" s="142">
        <v>0</v>
      </c>
      <c r="S907" s="142">
        <f t="shared" si="364"/>
        <v>5741880.5099999998</v>
      </c>
      <c r="T907" s="142">
        <f t="shared" si="340"/>
        <v>5764.3615199277174</v>
      </c>
      <c r="U907" s="142">
        <v>8527.6300612388332</v>
      </c>
      <c r="V907" s="213">
        <f t="shared" si="365"/>
        <v>8527.6300612388332</v>
      </c>
      <c r="W907" s="213">
        <f t="shared" si="366"/>
        <v>2763.2685413111158</v>
      </c>
      <c r="X907" s="148" t="b">
        <f t="shared" si="367"/>
        <v>1</v>
      </c>
      <c r="Y907" s="211">
        <v>0</v>
      </c>
      <c r="Z907" s="211">
        <v>0</v>
      </c>
      <c r="AA907" s="211">
        <v>0</v>
      </c>
      <c r="AB907" s="211">
        <v>0</v>
      </c>
      <c r="AC907" s="211">
        <v>0</v>
      </c>
      <c r="AD907" s="211">
        <v>0</v>
      </c>
      <c r="AE907" s="211">
        <v>0</v>
      </c>
      <c r="AF907" s="214">
        <v>0</v>
      </c>
      <c r="AG907" s="211">
        <v>952.6</v>
      </c>
      <c r="AH907" s="214">
        <f>8917.04*AG907/I907</f>
        <v>8527.6300612388332</v>
      </c>
      <c r="AI907" s="211">
        <v>0</v>
      </c>
      <c r="AJ907" s="211">
        <v>0</v>
      </c>
      <c r="AK907" s="211">
        <v>0</v>
      </c>
      <c r="AL907" s="214">
        <v>0</v>
      </c>
      <c r="AM907" s="211">
        <v>0</v>
      </c>
      <c r="AN907" s="211">
        <v>0</v>
      </c>
      <c r="AO907" s="214">
        <v>0</v>
      </c>
      <c r="AP907" s="211">
        <v>0</v>
      </c>
      <c r="AQ907" s="211">
        <v>0</v>
      </c>
      <c r="AR907" s="211">
        <v>0</v>
      </c>
      <c r="AS907" s="211"/>
    </row>
    <row r="908" spans="1:45" s="148" customFormat="1" ht="36" customHeight="1" x14ac:dyDescent="0.25">
      <c r="A908" s="148">
        <v>1</v>
      </c>
      <c r="B908" s="143">
        <f>SUBTOTAL(103,$A$552:A908)</f>
        <v>326</v>
      </c>
      <c r="C908" s="144" t="s">
        <v>76</v>
      </c>
      <c r="D908" s="145">
        <v>1948</v>
      </c>
      <c r="E908" s="145"/>
      <c r="F908" s="146" t="s">
        <v>264</v>
      </c>
      <c r="G908" s="145">
        <v>4</v>
      </c>
      <c r="H908" s="145" t="s">
        <v>308</v>
      </c>
      <c r="I908" s="149">
        <v>1954.5</v>
      </c>
      <c r="J908" s="149">
        <v>1781</v>
      </c>
      <c r="K908" s="149">
        <v>1540</v>
      </c>
      <c r="L908" s="165">
        <v>58</v>
      </c>
      <c r="M908" s="145" t="s">
        <v>262</v>
      </c>
      <c r="N908" s="145" t="s">
        <v>266</v>
      </c>
      <c r="O908" s="147" t="s">
        <v>274</v>
      </c>
      <c r="P908" s="142">
        <v>4099254.73</v>
      </c>
      <c r="Q908" s="142">
        <v>0</v>
      </c>
      <c r="R908" s="142">
        <v>0</v>
      </c>
      <c r="S908" s="142">
        <f t="shared" si="364"/>
        <v>4099254.73</v>
      </c>
      <c r="T908" s="142">
        <f t="shared" si="340"/>
        <v>2097.3418930672806</v>
      </c>
      <c r="U908" s="142">
        <v>3554.041524686621</v>
      </c>
      <c r="V908" s="213">
        <f t="shared" si="365"/>
        <v>3554.041524686621</v>
      </c>
      <c r="W908" s="213">
        <f t="shared" si="366"/>
        <v>1456.6996316193404</v>
      </c>
      <c r="X908" s="148" t="b">
        <f t="shared" si="367"/>
        <v>1</v>
      </c>
      <c r="Y908" s="211">
        <v>0</v>
      </c>
      <c r="Z908" s="211">
        <v>0</v>
      </c>
      <c r="AA908" s="211">
        <v>0</v>
      </c>
      <c r="AB908" s="211">
        <v>0</v>
      </c>
      <c r="AC908" s="211">
        <v>0</v>
      </c>
      <c r="AD908" s="211">
        <v>0</v>
      </c>
      <c r="AE908" s="211">
        <v>0</v>
      </c>
      <c r="AF908" s="214">
        <v>0</v>
      </c>
      <c r="AG908" s="211">
        <v>779</v>
      </c>
      <c r="AH908" s="214">
        <f>8917.04*AG908/I908</f>
        <v>3554.041524686621</v>
      </c>
      <c r="AI908" s="211">
        <v>0</v>
      </c>
      <c r="AJ908" s="211">
        <v>0</v>
      </c>
      <c r="AK908" s="211">
        <v>0</v>
      </c>
      <c r="AL908" s="214">
        <v>0</v>
      </c>
      <c r="AM908" s="211">
        <v>0</v>
      </c>
      <c r="AN908" s="211">
        <v>0</v>
      </c>
      <c r="AO908" s="214">
        <v>0</v>
      </c>
      <c r="AP908" s="211">
        <v>0</v>
      </c>
      <c r="AQ908" s="211">
        <v>0</v>
      </c>
      <c r="AR908" s="211">
        <v>0</v>
      </c>
      <c r="AS908" s="211"/>
    </row>
    <row r="909" spans="1:45" s="148" customFormat="1" ht="36" customHeight="1" x14ac:dyDescent="0.25">
      <c r="A909" s="148">
        <v>1</v>
      </c>
      <c r="B909" s="143">
        <f>SUBTOTAL(103,$A$552:A909)</f>
        <v>327</v>
      </c>
      <c r="C909" s="144" t="s">
        <v>1199</v>
      </c>
      <c r="D909" s="145">
        <v>1955</v>
      </c>
      <c r="E909" s="145"/>
      <c r="F909" s="146" t="s">
        <v>264</v>
      </c>
      <c r="G909" s="145">
        <v>2</v>
      </c>
      <c r="H909" s="145" t="s">
        <v>299</v>
      </c>
      <c r="I909" s="149">
        <v>640</v>
      </c>
      <c r="J909" s="149">
        <v>629</v>
      </c>
      <c r="K909" s="149">
        <v>452</v>
      </c>
      <c r="L909" s="165">
        <v>27</v>
      </c>
      <c r="M909" s="145" t="s">
        <v>262</v>
      </c>
      <c r="N909" s="145" t="s">
        <v>266</v>
      </c>
      <c r="O909" s="147" t="s">
        <v>1270</v>
      </c>
      <c r="P909" s="142">
        <v>2088732.03</v>
      </c>
      <c r="Q909" s="142">
        <v>0</v>
      </c>
      <c r="R909" s="142">
        <v>0</v>
      </c>
      <c r="S909" s="142">
        <f t="shared" si="364"/>
        <v>2088732.03</v>
      </c>
      <c r="T909" s="142">
        <f t="shared" si="340"/>
        <v>3263.6437968750001</v>
      </c>
      <c r="U909" s="142">
        <v>8359.7250000000022</v>
      </c>
      <c r="V909" s="213">
        <f t="shared" si="365"/>
        <v>8359.7250000000022</v>
      </c>
      <c r="W909" s="213">
        <f t="shared" si="366"/>
        <v>5096.0812031250025</v>
      </c>
      <c r="X909" s="148" t="b">
        <f t="shared" si="367"/>
        <v>1</v>
      </c>
      <c r="Y909" s="211">
        <v>0</v>
      </c>
      <c r="Z909" s="211">
        <v>0</v>
      </c>
      <c r="AA909" s="211">
        <v>0</v>
      </c>
      <c r="AB909" s="211">
        <v>0</v>
      </c>
      <c r="AC909" s="211">
        <v>0</v>
      </c>
      <c r="AD909" s="211">
        <v>0</v>
      </c>
      <c r="AE909" s="211">
        <v>0</v>
      </c>
      <c r="AF909" s="214">
        <v>0</v>
      </c>
      <c r="AG909" s="211">
        <v>600</v>
      </c>
      <c r="AH909" s="214">
        <f>8917.04*AG909/I909</f>
        <v>8359.7250000000022</v>
      </c>
      <c r="AI909" s="211">
        <v>0</v>
      </c>
      <c r="AJ909" s="211">
        <v>0</v>
      </c>
      <c r="AK909" s="211">
        <v>0</v>
      </c>
      <c r="AL909" s="214">
        <v>0</v>
      </c>
      <c r="AM909" s="211">
        <v>0</v>
      </c>
      <c r="AN909" s="211">
        <v>0</v>
      </c>
      <c r="AO909" s="214">
        <v>0</v>
      </c>
      <c r="AP909" s="211">
        <v>0</v>
      </c>
      <c r="AQ909" s="211">
        <v>0</v>
      </c>
      <c r="AR909" s="211">
        <v>0</v>
      </c>
      <c r="AS909" s="211"/>
    </row>
    <row r="910" spans="1:45" s="148" customFormat="1" ht="36" customHeight="1" x14ac:dyDescent="0.25">
      <c r="A910" s="148">
        <v>1</v>
      </c>
      <c r="B910" s="143">
        <f>SUBTOTAL(103,$A$552:A910)</f>
        <v>328</v>
      </c>
      <c r="C910" s="144" t="s">
        <v>2213</v>
      </c>
      <c r="D910" s="145">
        <v>1958</v>
      </c>
      <c r="E910" s="145"/>
      <c r="F910" s="146" t="s">
        <v>264</v>
      </c>
      <c r="G910" s="145">
        <v>2</v>
      </c>
      <c r="H910" s="145">
        <v>1</v>
      </c>
      <c r="I910" s="149">
        <v>423.3</v>
      </c>
      <c r="J910" s="149">
        <v>391.4</v>
      </c>
      <c r="K910" s="149">
        <f>J910</f>
        <v>391.4</v>
      </c>
      <c r="L910" s="165">
        <v>22</v>
      </c>
      <c r="M910" s="145" t="s">
        <v>262</v>
      </c>
      <c r="N910" s="145" t="s">
        <v>266</v>
      </c>
      <c r="O910" s="147" t="s">
        <v>2214</v>
      </c>
      <c r="P910" s="142">
        <v>3982201.3800000004</v>
      </c>
      <c r="Q910" s="142">
        <v>0</v>
      </c>
      <c r="R910" s="142">
        <v>0</v>
      </c>
      <c r="S910" s="142">
        <f>P910-Q910-R910</f>
        <v>3982201.3800000004</v>
      </c>
      <c r="T910" s="142">
        <f t="shared" si="340"/>
        <v>9407.5156626506032</v>
      </c>
      <c r="U910" s="142">
        <f>V910</f>
        <v>9942.9314434207427</v>
      </c>
      <c r="V910" s="213">
        <f t="shared" si="365"/>
        <v>9942.9314434207427</v>
      </c>
      <c r="W910" s="213">
        <f t="shared" si="366"/>
        <v>535.41578077013946</v>
      </c>
      <c r="X910" s="148" t="b">
        <f t="shared" si="367"/>
        <v>1</v>
      </c>
      <c r="Y910" s="211">
        <v>0</v>
      </c>
      <c r="Z910" s="211">
        <v>0</v>
      </c>
      <c r="AA910" s="211">
        <v>0</v>
      </c>
      <c r="AB910" s="211">
        <v>0</v>
      </c>
      <c r="AC910" s="211">
        <v>0</v>
      </c>
      <c r="AD910" s="211">
        <v>0</v>
      </c>
      <c r="AE910" s="211">
        <v>0</v>
      </c>
      <c r="AF910" s="214">
        <v>0</v>
      </c>
      <c r="AG910" s="211">
        <v>472</v>
      </c>
      <c r="AH910" s="214">
        <f>8917.04*AG910/I910</f>
        <v>9942.9314434207427</v>
      </c>
      <c r="AI910" s="211">
        <v>0</v>
      </c>
      <c r="AJ910" s="211">
        <v>0</v>
      </c>
      <c r="AK910" s="211">
        <v>0</v>
      </c>
      <c r="AL910" s="214">
        <v>0</v>
      </c>
      <c r="AM910" s="211">
        <v>0</v>
      </c>
      <c r="AN910" s="211">
        <v>0</v>
      </c>
      <c r="AO910" s="214">
        <v>0</v>
      </c>
      <c r="AP910" s="211">
        <v>0</v>
      </c>
      <c r="AQ910" s="211">
        <v>0</v>
      </c>
      <c r="AR910" s="211">
        <v>0</v>
      </c>
      <c r="AS910" s="211"/>
    </row>
    <row r="911" spans="1:45" s="148" customFormat="1" ht="36" customHeight="1" x14ac:dyDescent="0.25">
      <c r="B911" s="144" t="s">
        <v>844</v>
      </c>
      <c r="C911" s="144"/>
      <c r="D911" s="145" t="s">
        <v>862</v>
      </c>
      <c r="E911" s="145" t="s">
        <v>862</v>
      </c>
      <c r="F911" s="145" t="s">
        <v>862</v>
      </c>
      <c r="G911" s="145" t="s">
        <v>862</v>
      </c>
      <c r="H911" s="145" t="s">
        <v>862</v>
      </c>
      <c r="I911" s="142">
        <f>SUM(I912:I914)</f>
        <v>1222.5999999999999</v>
      </c>
      <c r="J911" s="142">
        <f>SUM(J912:J914)</f>
        <v>1134.8</v>
      </c>
      <c r="K911" s="142">
        <f>SUM(K912:K914)</f>
        <v>1109.2</v>
      </c>
      <c r="L911" s="210">
        <f>SUM(L912:L914)</f>
        <v>66</v>
      </c>
      <c r="M911" s="145" t="s">
        <v>862</v>
      </c>
      <c r="N911" s="145" t="s">
        <v>862</v>
      </c>
      <c r="O911" s="147" t="s">
        <v>862</v>
      </c>
      <c r="P911" s="142">
        <v>2297796.48</v>
      </c>
      <c r="Q911" s="142">
        <f>SUM(Q912:Q914)</f>
        <v>0</v>
      </c>
      <c r="R911" s="142">
        <f>SUM(R912:R914)</f>
        <v>0</v>
      </c>
      <c r="S911" s="142">
        <f>SUM(S912:S914)</f>
        <v>2297796.48</v>
      </c>
      <c r="T911" s="142">
        <f t="shared" si="340"/>
        <v>1879.4343857353183</v>
      </c>
      <c r="U911" s="142">
        <f>MAX(U912:U913)</f>
        <v>7811.1306635757755</v>
      </c>
      <c r="W911" s="220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</row>
    <row r="912" spans="1:45" s="148" customFormat="1" ht="36" customHeight="1" x14ac:dyDescent="0.25">
      <c r="A912" s="148">
        <v>1</v>
      </c>
      <c r="B912" s="143">
        <f>SUBTOTAL(103,$A$552:A912)</f>
        <v>329</v>
      </c>
      <c r="C912" s="144" t="s">
        <v>81</v>
      </c>
      <c r="D912" s="145">
        <v>1931</v>
      </c>
      <c r="E912" s="145"/>
      <c r="F912" s="146" t="s">
        <v>264</v>
      </c>
      <c r="G912" s="145">
        <v>2</v>
      </c>
      <c r="H912" s="145" t="s">
        <v>300</v>
      </c>
      <c r="I912" s="149">
        <v>345.1</v>
      </c>
      <c r="J912" s="149">
        <v>319.60000000000002</v>
      </c>
      <c r="K912" s="149">
        <v>297</v>
      </c>
      <c r="L912" s="165">
        <v>9</v>
      </c>
      <c r="M912" s="145" t="s">
        <v>262</v>
      </c>
      <c r="N912" s="145" t="s">
        <v>263</v>
      </c>
      <c r="O912" s="147" t="s">
        <v>265</v>
      </c>
      <c r="P912" s="142">
        <v>1196861.55</v>
      </c>
      <c r="Q912" s="142">
        <v>0</v>
      </c>
      <c r="R912" s="142">
        <v>0</v>
      </c>
      <c r="S912" s="142">
        <f>P912-Q912-R912</f>
        <v>1196861.55</v>
      </c>
      <c r="T912" s="142">
        <f t="shared" si="340"/>
        <v>3468.1586496667633</v>
      </c>
      <c r="U912" s="142">
        <v>7811.1306635757755</v>
      </c>
      <c r="V912" s="213">
        <f t="shared" ref="V912:V913" si="368">Y912+Z912+AA912+AB912+AC912+AF912+AH912+AJ912+AL912+AN912+AO912+AP912+AQ912+AR912</f>
        <v>7811.1306635757755</v>
      </c>
      <c r="W912" s="213">
        <f t="shared" ref="W912:W914" si="369">V912-T912</f>
        <v>4342.9720139090123</v>
      </c>
      <c r="X912" s="148" t="b">
        <f t="shared" ref="X912:X914" si="370">V912=U912</f>
        <v>1</v>
      </c>
      <c r="Y912" s="211">
        <v>0</v>
      </c>
      <c r="Z912" s="211">
        <v>0</v>
      </c>
      <c r="AA912" s="211">
        <v>0</v>
      </c>
      <c r="AB912" s="211">
        <v>0</v>
      </c>
      <c r="AC912" s="211">
        <v>0</v>
      </c>
      <c r="AD912" s="211">
        <v>0</v>
      </c>
      <c r="AE912" s="211">
        <v>0</v>
      </c>
      <c r="AF912" s="214">
        <v>0</v>
      </c>
      <c r="AG912" s="211">
        <v>302.3</v>
      </c>
      <c r="AH912" s="214">
        <f>8917.04*AG912/I912</f>
        <v>7811.1306635757755</v>
      </c>
      <c r="AI912" s="211">
        <v>0</v>
      </c>
      <c r="AJ912" s="211">
        <v>0</v>
      </c>
      <c r="AK912" s="211">
        <v>0</v>
      </c>
      <c r="AL912" s="214">
        <v>0</v>
      </c>
      <c r="AM912" s="211">
        <v>0</v>
      </c>
      <c r="AN912" s="211">
        <v>0</v>
      </c>
      <c r="AO912" s="214">
        <v>0</v>
      </c>
      <c r="AP912" s="211">
        <v>0</v>
      </c>
      <c r="AQ912" s="211">
        <v>0</v>
      </c>
      <c r="AR912" s="211">
        <v>0</v>
      </c>
      <c r="AS912" s="211"/>
    </row>
    <row r="913" spans="1:45" s="148" customFormat="1" ht="36" customHeight="1" x14ac:dyDescent="0.25">
      <c r="A913" s="148">
        <v>1</v>
      </c>
      <c r="B913" s="143">
        <f>SUBTOTAL(103,$A$552:A913)</f>
        <v>330</v>
      </c>
      <c r="C913" s="144" t="s">
        <v>82</v>
      </c>
      <c r="D913" s="145">
        <v>1965</v>
      </c>
      <c r="E913" s="145"/>
      <c r="F913" s="146" t="s">
        <v>264</v>
      </c>
      <c r="G913" s="145">
        <v>2</v>
      </c>
      <c r="H913" s="145" t="s">
        <v>300</v>
      </c>
      <c r="I913" s="149">
        <v>210.5</v>
      </c>
      <c r="J913" s="149">
        <v>187.3</v>
      </c>
      <c r="K913" s="149">
        <v>184.3</v>
      </c>
      <c r="L913" s="165">
        <v>15</v>
      </c>
      <c r="M913" s="145" t="s">
        <v>262</v>
      </c>
      <c r="N913" s="145" t="s">
        <v>266</v>
      </c>
      <c r="O913" s="147" t="s">
        <v>275</v>
      </c>
      <c r="P913" s="142">
        <v>811618.83</v>
      </c>
      <c r="Q913" s="142">
        <v>0</v>
      </c>
      <c r="R913" s="142">
        <v>0</v>
      </c>
      <c r="S913" s="142">
        <f>P913-Q913-R913</f>
        <v>811618.83</v>
      </c>
      <c r="T913" s="142">
        <f t="shared" si="340"/>
        <v>3855.6714014251779</v>
      </c>
      <c r="U913" s="142">
        <v>7650.4390688836111</v>
      </c>
      <c r="V913" s="213">
        <f t="shared" si="368"/>
        <v>7650.4390688836111</v>
      </c>
      <c r="W913" s="213">
        <f t="shared" si="369"/>
        <v>3794.7676674584332</v>
      </c>
      <c r="X913" s="148" t="b">
        <f t="shared" si="370"/>
        <v>1</v>
      </c>
      <c r="Y913" s="211">
        <v>0</v>
      </c>
      <c r="Z913" s="211">
        <v>0</v>
      </c>
      <c r="AA913" s="211">
        <v>0</v>
      </c>
      <c r="AB913" s="211">
        <v>0</v>
      </c>
      <c r="AC913" s="211">
        <v>0</v>
      </c>
      <c r="AD913" s="211">
        <v>0</v>
      </c>
      <c r="AE913" s="211">
        <v>0</v>
      </c>
      <c r="AF913" s="214">
        <v>0</v>
      </c>
      <c r="AG913" s="211">
        <v>180.6</v>
      </c>
      <c r="AH913" s="214">
        <f>8917.04*AG913/I913</f>
        <v>7650.4390688836111</v>
      </c>
      <c r="AI913" s="211">
        <v>0</v>
      </c>
      <c r="AJ913" s="211">
        <v>0</v>
      </c>
      <c r="AK913" s="211">
        <v>0</v>
      </c>
      <c r="AL913" s="214">
        <v>0</v>
      </c>
      <c r="AM913" s="211">
        <v>0</v>
      </c>
      <c r="AN913" s="211">
        <v>0</v>
      </c>
      <c r="AO913" s="214">
        <v>0</v>
      </c>
      <c r="AP913" s="211">
        <v>0</v>
      </c>
      <c r="AQ913" s="211">
        <v>0</v>
      </c>
      <c r="AR913" s="211">
        <v>0</v>
      </c>
      <c r="AS913" s="211"/>
    </row>
    <row r="914" spans="1:45" s="148" customFormat="1" ht="36" customHeight="1" x14ac:dyDescent="0.25">
      <c r="A914" s="148">
        <v>1</v>
      </c>
      <c r="B914" s="143">
        <f>SUBTOTAL(103,$A$552:A914)</f>
        <v>331</v>
      </c>
      <c r="C914" s="144" t="s">
        <v>2215</v>
      </c>
      <c r="D914" s="145">
        <v>1966</v>
      </c>
      <c r="E914" s="145"/>
      <c r="F914" s="146" t="s">
        <v>264</v>
      </c>
      <c r="G914" s="145">
        <v>2</v>
      </c>
      <c r="H914" s="145">
        <v>2</v>
      </c>
      <c r="I914" s="149">
        <v>667</v>
      </c>
      <c r="J914" s="149">
        <v>627.9</v>
      </c>
      <c r="K914" s="149">
        <f>J914</f>
        <v>627.9</v>
      </c>
      <c r="L914" s="165">
        <v>42</v>
      </c>
      <c r="M914" s="145" t="s">
        <v>262</v>
      </c>
      <c r="N914" s="145" t="s">
        <v>263</v>
      </c>
      <c r="O914" s="147" t="s">
        <v>265</v>
      </c>
      <c r="P914" s="142">
        <v>289316.09999999998</v>
      </c>
      <c r="Q914" s="142">
        <v>0</v>
      </c>
      <c r="R914" s="142">
        <v>0</v>
      </c>
      <c r="S914" s="142">
        <f>P914-Q914-R914</f>
        <v>289316.09999999998</v>
      </c>
      <c r="T914" s="142">
        <f t="shared" si="340"/>
        <v>433.75727136431783</v>
      </c>
      <c r="U914" s="142">
        <f>V914</f>
        <v>433.75727136431783</v>
      </c>
      <c r="V914" s="213">
        <f>T914</f>
        <v>433.75727136431783</v>
      </c>
      <c r="W914" s="213">
        <f t="shared" si="369"/>
        <v>0</v>
      </c>
      <c r="X914" s="148" t="b">
        <f t="shared" si="370"/>
        <v>1</v>
      </c>
      <c r="Y914" s="211">
        <v>0</v>
      </c>
      <c r="Z914" s="211">
        <v>0</v>
      </c>
      <c r="AA914" s="211">
        <v>0</v>
      </c>
      <c r="AB914" s="211">
        <v>184.98</v>
      </c>
      <c r="AC914" s="211">
        <v>0</v>
      </c>
      <c r="AD914" s="211">
        <v>0</v>
      </c>
      <c r="AE914" s="211">
        <v>0</v>
      </c>
      <c r="AF914" s="214">
        <v>0</v>
      </c>
      <c r="AG914" s="211">
        <v>0</v>
      </c>
      <c r="AH914" s="211">
        <v>0</v>
      </c>
      <c r="AI914" s="211">
        <v>0</v>
      </c>
      <c r="AJ914" s="211">
        <v>0</v>
      </c>
      <c r="AK914" s="211">
        <v>0</v>
      </c>
      <c r="AL914" s="214">
        <v>0</v>
      </c>
      <c r="AM914" s="211">
        <v>0</v>
      </c>
      <c r="AN914" s="211">
        <v>0</v>
      </c>
      <c r="AO914" s="214">
        <v>0</v>
      </c>
      <c r="AP914" s="211">
        <v>0</v>
      </c>
      <c r="AQ914" s="211">
        <v>0</v>
      </c>
      <c r="AR914" s="211">
        <v>0</v>
      </c>
      <c r="AS914" s="211"/>
    </row>
    <row r="915" spans="1:45" s="148" customFormat="1" ht="36" customHeight="1" x14ac:dyDescent="0.25">
      <c r="B915" s="144" t="s">
        <v>845</v>
      </c>
      <c r="C915" s="144"/>
      <c r="D915" s="145" t="s">
        <v>862</v>
      </c>
      <c r="E915" s="145" t="s">
        <v>862</v>
      </c>
      <c r="F915" s="145" t="s">
        <v>862</v>
      </c>
      <c r="G915" s="145" t="s">
        <v>862</v>
      </c>
      <c r="H915" s="145" t="s">
        <v>862</v>
      </c>
      <c r="I915" s="149">
        <f>I916</f>
        <v>654.5</v>
      </c>
      <c r="J915" s="149">
        <f>J916</f>
        <v>614.5</v>
      </c>
      <c r="K915" s="149">
        <f>K916</f>
        <v>614.5</v>
      </c>
      <c r="L915" s="210">
        <f>L916</f>
        <v>32</v>
      </c>
      <c r="M915" s="145" t="s">
        <v>862</v>
      </c>
      <c r="N915" s="145" t="s">
        <v>862</v>
      </c>
      <c r="O915" s="147" t="s">
        <v>862</v>
      </c>
      <c r="P915" s="142">
        <v>3520710.77</v>
      </c>
      <c r="Q915" s="142">
        <f>Q916</f>
        <v>0</v>
      </c>
      <c r="R915" s="142">
        <f>R916</f>
        <v>0</v>
      </c>
      <c r="S915" s="142">
        <f>S916</f>
        <v>3520710.77</v>
      </c>
      <c r="T915" s="142">
        <f t="shared" si="340"/>
        <v>5379.2372345301756</v>
      </c>
      <c r="U915" s="142">
        <f>U916</f>
        <v>7503.2565915966397</v>
      </c>
      <c r="W915" s="220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</row>
    <row r="916" spans="1:45" s="148" customFormat="1" ht="36" customHeight="1" x14ac:dyDescent="0.25">
      <c r="A916" s="148">
        <v>1</v>
      </c>
      <c r="B916" s="143">
        <f>SUBTOTAL(103,$A$552:A916)</f>
        <v>332</v>
      </c>
      <c r="C916" s="144" t="s">
        <v>83</v>
      </c>
      <c r="D916" s="145">
        <v>1964</v>
      </c>
      <c r="E916" s="145"/>
      <c r="F916" s="146" t="s">
        <v>264</v>
      </c>
      <c r="G916" s="145">
        <v>2</v>
      </c>
      <c r="H916" s="145" t="s">
        <v>299</v>
      </c>
      <c r="I916" s="149">
        <v>654.5</v>
      </c>
      <c r="J916" s="149">
        <v>614.5</v>
      </c>
      <c r="K916" s="149">
        <v>614.5</v>
      </c>
      <c r="L916" s="165">
        <v>32</v>
      </c>
      <c r="M916" s="145" t="s">
        <v>262</v>
      </c>
      <c r="N916" s="145" t="s">
        <v>263</v>
      </c>
      <c r="O916" s="147" t="s">
        <v>265</v>
      </c>
      <c r="P916" s="142">
        <v>3520710.77</v>
      </c>
      <c r="Q916" s="142">
        <v>0</v>
      </c>
      <c r="R916" s="142">
        <v>0</v>
      </c>
      <c r="S916" s="142">
        <f>P916-Q916-R916</f>
        <v>3520710.77</v>
      </c>
      <c r="T916" s="142">
        <f t="shared" si="340"/>
        <v>5379.2372345301756</v>
      </c>
      <c r="U916" s="142">
        <v>7503.2565915966397</v>
      </c>
      <c r="V916" s="213">
        <f>Y916+Z916+AA916+AB916+AC916+AF916+AH916+AJ916+AL916+AN916+AO916+AP916+AQ916+AR916</f>
        <v>7503.2565915966397</v>
      </c>
      <c r="W916" s="213">
        <f>V916-T916</f>
        <v>2124.0193570664642</v>
      </c>
      <c r="X916" s="148" t="b">
        <f>V916=U916</f>
        <v>1</v>
      </c>
      <c r="Y916" s="211">
        <v>0</v>
      </c>
      <c r="Z916" s="211">
        <v>0</v>
      </c>
      <c r="AA916" s="211">
        <v>0</v>
      </c>
      <c r="AB916" s="211">
        <v>0</v>
      </c>
      <c r="AC916" s="211">
        <v>0</v>
      </c>
      <c r="AD916" s="211">
        <v>0</v>
      </c>
      <c r="AE916" s="211">
        <v>0</v>
      </c>
      <c r="AF916" s="214">
        <v>0</v>
      </c>
      <c r="AG916" s="211">
        <v>550.73</v>
      </c>
      <c r="AH916" s="214">
        <f>8917.04*AG916/I916</f>
        <v>7503.2565915966397</v>
      </c>
      <c r="AI916" s="211">
        <v>0</v>
      </c>
      <c r="AJ916" s="211">
        <v>0</v>
      </c>
      <c r="AK916" s="211">
        <v>0</v>
      </c>
      <c r="AL916" s="214">
        <v>0</v>
      </c>
      <c r="AM916" s="211">
        <v>0</v>
      </c>
      <c r="AN916" s="211">
        <v>0</v>
      </c>
      <c r="AO916" s="214">
        <v>0</v>
      </c>
      <c r="AP916" s="211">
        <v>0</v>
      </c>
      <c r="AQ916" s="211">
        <v>0</v>
      </c>
      <c r="AR916" s="211">
        <v>0</v>
      </c>
      <c r="AS916" s="211"/>
    </row>
    <row r="917" spans="1:45" s="148" customFormat="1" ht="36" customHeight="1" x14ac:dyDescent="0.25">
      <c r="B917" s="144" t="s">
        <v>812</v>
      </c>
      <c r="C917" s="215"/>
      <c r="D917" s="145" t="s">
        <v>862</v>
      </c>
      <c r="E917" s="145" t="s">
        <v>862</v>
      </c>
      <c r="F917" s="145" t="s">
        <v>862</v>
      </c>
      <c r="G917" s="145" t="s">
        <v>862</v>
      </c>
      <c r="H917" s="145" t="s">
        <v>862</v>
      </c>
      <c r="I917" s="149">
        <f>SUM(I918:I920)</f>
        <v>6768.3</v>
      </c>
      <c r="J917" s="149">
        <f>SUM(J918:J920)</f>
        <v>4169.8999999999996</v>
      </c>
      <c r="K917" s="149">
        <f>SUM(K918:K920)</f>
        <v>3718.0999999999995</v>
      </c>
      <c r="L917" s="210">
        <f>SUM(L918:L920)</f>
        <v>187</v>
      </c>
      <c r="M917" s="145" t="s">
        <v>862</v>
      </c>
      <c r="N917" s="145" t="s">
        <v>862</v>
      </c>
      <c r="O917" s="147" t="s">
        <v>862</v>
      </c>
      <c r="P917" s="142">
        <v>4927013.3100000005</v>
      </c>
      <c r="Q917" s="142">
        <f>SUM(Q918:Q920)</f>
        <v>0</v>
      </c>
      <c r="R917" s="142">
        <f>SUM(R918:R920)</f>
        <v>0</v>
      </c>
      <c r="S917" s="142">
        <f>SUM(S918:S920)</f>
        <v>4927013.3100000005</v>
      </c>
      <c r="T917" s="142">
        <f t="shared" si="340"/>
        <v>727.95433269801879</v>
      </c>
      <c r="U917" s="142">
        <f>MAX(U918:U920)</f>
        <v>1289.8216539016105</v>
      </c>
      <c r="W917" s="220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</row>
    <row r="918" spans="1:45" s="148" customFormat="1" ht="36" customHeight="1" x14ac:dyDescent="0.25">
      <c r="A918" s="148">
        <v>1</v>
      </c>
      <c r="B918" s="143">
        <f>SUBTOTAL(103,$A$552:A918)</f>
        <v>333</v>
      </c>
      <c r="C918" s="144" t="s">
        <v>106</v>
      </c>
      <c r="D918" s="145">
        <v>1975</v>
      </c>
      <c r="E918" s="145"/>
      <c r="F918" s="146" t="s">
        <v>264</v>
      </c>
      <c r="G918" s="145">
        <v>2</v>
      </c>
      <c r="H918" s="145" t="s">
        <v>299</v>
      </c>
      <c r="I918" s="149">
        <v>1244.4000000000001</v>
      </c>
      <c r="J918" s="149">
        <v>727.8</v>
      </c>
      <c r="K918" s="149">
        <v>584.79999999999995</v>
      </c>
      <c r="L918" s="165">
        <v>34</v>
      </c>
      <c r="M918" s="145" t="s">
        <v>262</v>
      </c>
      <c r="N918" s="145" t="s">
        <v>263</v>
      </c>
      <c r="O918" s="147" t="s">
        <v>265</v>
      </c>
      <c r="P918" s="142">
        <v>79698.36</v>
      </c>
      <c r="Q918" s="142">
        <v>0</v>
      </c>
      <c r="R918" s="142">
        <v>0</v>
      </c>
      <c r="S918" s="142">
        <f>P918-Q918-R918</f>
        <v>79698.36</v>
      </c>
      <c r="T918" s="142">
        <f t="shared" si="340"/>
        <v>64.045612343297975</v>
      </c>
      <c r="U918" s="221">
        <f>T918</f>
        <v>64.045612343297975</v>
      </c>
      <c r="V918" s="213">
        <f>T918</f>
        <v>64.045612343297975</v>
      </c>
      <c r="W918" s="213">
        <f t="shared" ref="W918:W920" si="371">V918-T918</f>
        <v>0</v>
      </c>
      <c r="X918" s="148" t="b">
        <f t="shared" ref="X918:X920" si="372">V918=U918</f>
        <v>1</v>
      </c>
      <c r="Y918" s="211">
        <v>0</v>
      </c>
      <c r="Z918" s="211">
        <v>0</v>
      </c>
      <c r="AA918" s="211">
        <v>0</v>
      </c>
      <c r="AB918" s="211">
        <v>0</v>
      </c>
      <c r="AC918" s="211">
        <v>0</v>
      </c>
      <c r="AD918" s="211">
        <v>0</v>
      </c>
      <c r="AE918" s="211">
        <v>0</v>
      </c>
      <c r="AF918" s="214">
        <v>0</v>
      </c>
      <c r="AG918" s="211">
        <v>0</v>
      </c>
      <c r="AH918" s="211">
        <v>0</v>
      </c>
      <c r="AI918" s="211">
        <v>0</v>
      </c>
      <c r="AJ918" s="211">
        <v>0</v>
      </c>
      <c r="AK918" s="211">
        <v>0</v>
      </c>
      <c r="AL918" s="214">
        <v>0</v>
      </c>
      <c r="AM918" s="211">
        <v>0</v>
      </c>
      <c r="AN918" s="211">
        <v>0</v>
      </c>
      <c r="AO918" s="214">
        <v>0</v>
      </c>
      <c r="AP918" s="211">
        <v>0</v>
      </c>
      <c r="AQ918" s="211">
        <v>0</v>
      </c>
      <c r="AR918" s="211">
        <v>0</v>
      </c>
      <c r="AS918" s="211"/>
    </row>
    <row r="919" spans="1:45" s="148" customFormat="1" ht="36" customHeight="1" x14ac:dyDescent="0.25">
      <c r="A919" s="148">
        <v>1</v>
      </c>
      <c r="B919" s="143">
        <f>SUBTOTAL(103,$A$552:A919)</f>
        <v>334</v>
      </c>
      <c r="C919" s="144" t="s">
        <v>1202</v>
      </c>
      <c r="D919" s="145">
        <v>1985</v>
      </c>
      <c r="E919" s="145"/>
      <c r="F919" s="146" t="s">
        <v>264</v>
      </c>
      <c r="G919" s="145">
        <v>5</v>
      </c>
      <c r="H919" s="145" t="s">
        <v>304</v>
      </c>
      <c r="I919" s="142">
        <v>4091.9</v>
      </c>
      <c r="J919" s="142">
        <v>2619.4</v>
      </c>
      <c r="K919" s="142">
        <v>2310.6</v>
      </c>
      <c r="L919" s="165">
        <v>119</v>
      </c>
      <c r="M919" s="145" t="s">
        <v>262</v>
      </c>
      <c r="N919" s="145" t="s">
        <v>266</v>
      </c>
      <c r="O919" s="147" t="s">
        <v>1304</v>
      </c>
      <c r="P919" s="142">
        <v>4756503.38</v>
      </c>
      <c r="Q919" s="142">
        <v>0</v>
      </c>
      <c r="R919" s="142">
        <v>0</v>
      </c>
      <c r="S919" s="142">
        <f>P919-Q919-R919</f>
        <v>4756503.38</v>
      </c>
      <c r="T919" s="142">
        <f t="shared" si="340"/>
        <v>1162.4192624453187</v>
      </c>
      <c r="U919" s="142">
        <f>V919</f>
        <v>1289.8216539016105</v>
      </c>
      <c r="V919" s="213">
        <f t="shared" ref="V919" si="373">Y919+Z919+AA919+AB919+AC919+AF919+AH919+AJ919+AL919+AN919+AO919+AP919+AQ919+AR919</f>
        <v>1289.8216539016105</v>
      </c>
      <c r="W919" s="213">
        <f t="shared" si="371"/>
        <v>127.40239145629175</v>
      </c>
      <c r="X919" s="148" t="b">
        <f t="shared" si="372"/>
        <v>1</v>
      </c>
      <c r="Y919" s="211">
        <v>0</v>
      </c>
      <c r="Z919" s="211">
        <v>0</v>
      </c>
      <c r="AA919" s="211">
        <v>0</v>
      </c>
      <c r="AB919" s="211">
        <v>0</v>
      </c>
      <c r="AC919" s="211">
        <v>0</v>
      </c>
      <c r="AD919" s="211">
        <v>0</v>
      </c>
      <c r="AE919" s="211">
        <v>0</v>
      </c>
      <c r="AF919" s="214">
        <v>0</v>
      </c>
      <c r="AG919" s="211">
        <v>0</v>
      </c>
      <c r="AH919" s="211">
        <v>0</v>
      </c>
      <c r="AI919" s="211">
        <v>0</v>
      </c>
      <c r="AJ919" s="211">
        <v>0</v>
      </c>
      <c r="AK919" s="211">
        <v>0</v>
      </c>
      <c r="AL919" s="214">
        <v>0</v>
      </c>
      <c r="AM919" s="211">
        <v>0</v>
      </c>
      <c r="AN919" s="211">
        <v>0</v>
      </c>
      <c r="AO919" s="214">
        <v>1289.8216539016105</v>
      </c>
      <c r="AP919" s="211">
        <v>0</v>
      </c>
      <c r="AQ919" s="211">
        <v>0</v>
      </c>
      <c r="AR919" s="211">
        <v>0</v>
      </c>
      <c r="AS919" s="211"/>
    </row>
    <row r="920" spans="1:45" s="148" customFormat="1" ht="36" customHeight="1" x14ac:dyDescent="0.25">
      <c r="A920" s="148">
        <v>1</v>
      </c>
      <c r="B920" s="143">
        <f>SUBTOTAL(103,$A$552:A920)</f>
        <v>335</v>
      </c>
      <c r="C920" s="144" t="s">
        <v>2251</v>
      </c>
      <c r="D920" s="145">
        <v>1979</v>
      </c>
      <c r="E920" s="145"/>
      <c r="F920" s="146" t="s">
        <v>264</v>
      </c>
      <c r="G920" s="145">
        <v>2</v>
      </c>
      <c r="H920" s="145">
        <v>3</v>
      </c>
      <c r="I920" s="142">
        <v>1432</v>
      </c>
      <c r="J920" s="142">
        <v>822.7</v>
      </c>
      <c r="K920" s="142">
        <v>822.7</v>
      </c>
      <c r="L920" s="165">
        <v>34</v>
      </c>
      <c r="M920" s="145" t="s">
        <v>262</v>
      </c>
      <c r="N920" s="145" t="s">
        <v>263</v>
      </c>
      <c r="O920" s="147" t="s">
        <v>265</v>
      </c>
      <c r="P920" s="142">
        <v>90811.57</v>
      </c>
      <c r="Q920" s="142">
        <v>0</v>
      </c>
      <c r="R920" s="142">
        <v>0</v>
      </c>
      <c r="S920" s="142">
        <f>P920-Q920-R920</f>
        <v>90811.57</v>
      </c>
      <c r="T920" s="142">
        <f t="shared" si="340"/>
        <v>63.415900837988829</v>
      </c>
      <c r="U920" s="221">
        <f>T920</f>
        <v>63.415900837988829</v>
      </c>
      <c r="V920" s="213">
        <f>T920</f>
        <v>63.415900837988829</v>
      </c>
      <c r="W920" s="213">
        <f t="shared" si="371"/>
        <v>0</v>
      </c>
      <c r="X920" s="148" t="b">
        <f t="shared" si="372"/>
        <v>1</v>
      </c>
      <c r="Y920" s="211">
        <v>0</v>
      </c>
      <c r="Z920" s="211">
        <v>0</v>
      </c>
      <c r="AA920" s="211">
        <v>0</v>
      </c>
      <c r="AB920" s="211">
        <v>0</v>
      </c>
      <c r="AC920" s="211">
        <v>0</v>
      </c>
      <c r="AD920" s="211">
        <v>0</v>
      </c>
      <c r="AE920" s="211">
        <v>0</v>
      </c>
      <c r="AF920" s="214">
        <v>0</v>
      </c>
      <c r="AG920" s="211">
        <v>0</v>
      </c>
      <c r="AH920" s="211">
        <v>0</v>
      </c>
      <c r="AI920" s="211">
        <v>0</v>
      </c>
      <c r="AJ920" s="211">
        <v>0</v>
      </c>
      <c r="AK920" s="211">
        <v>0</v>
      </c>
      <c r="AL920" s="214">
        <v>0</v>
      </c>
      <c r="AM920" s="211">
        <v>0</v>
      </c>
      <c r="AN920" s="211">
        <v>0</v>
      </c>
      <c r="AO920" s="214">
        <v>0</v>
      </c>
      <c r="AP920" s="211">
        <v>0</v>
      </c>
      <c r="AQ920" s="211">
        <v>0</v>
      </c>
      <c r="AR920" s="211">
        <v>0</v>
      </c>
      <c r="AS920" s="211"/>
    </row>
    <row r="921" spans="1:45" s="148" customFormat="1" ht="36" customHeight="1" x14ac:dyDescent="0.25">
      <c r="B921" s="144" t="s">
        <v>2248</v>
      </c>
      <c r="C921" s="144"/>
      <c r="D921" s="145" t="s">
        <v>862</v>
      </c>
      <c r="E921" s="145" t="s">
        <v>862</v>
      </c>
      <c r="F921" s="145" t="s">
        <v>862</v>
      </c>
      <c r="G921" s="145" t="s">
        <v>862</v>
      </c>
      <c r="H921" s="145" t="s">
        <v>862</v>
      </c>
      <c r="I921" s="149">
        <f>I922</f>
        <v>327.60000000000002</v>
      </c>
      <c r="J921" s="149">
        <f>J922</f>
        <v>295.2</v>
      </c>
      <c r="K921" s="149">
        <f>K922</f>
        <v>295.2</v>
      </c>
      <c r="L921" s="210">
        <f>L922</f>
        <v>21</v>
      </c>
      <c r="M921" s="145" t="s">
        <v>862</v>
      </c>
      <c r="N921" s="145" t="s">
        <v>862</v>
      </c>
      <c r="O921" s="147" t="s">
        <v>862</v>
      </c>
      <c r="P921" s="142">
        <v>52057.33</v>
      </c>
      <c r="Q921" s="142">
        <f>Q922</f>
        <v>0</v>
      </c>
      <c r="R921" s="142">
        <f>R922</f>
        <v>0</v>
      </c>
      <c r="S921" s="142">
        <f>S922</f>
        <v>52057.33</v>
      </c>
      <c r="T921" s="142">
        <f t="shared" si="340"/>
        <v>158.90515873015872</v>
      </c>
      <c r="U921" s="142">
        <f>U922</f>
        <v>158.90515873015872</v>
      </c>
      <c r="W921" s="220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</row>
    <row r="922" spans="1:45" s="148" customFormat="1" ht="36" customHeight="1" x14ac:dyDescent="0.25">
      <c r="A922" s="148">
        <v>1</v>
      </c>
      <c r="B922" s="143">
        <f>SUBTOTAL(103,$A$552:A922)</f>
        <v>336</v>
      </c>
      <c r="C922" s="144" t="s">
        <v>2249</v>
      </c>
      <c r="D922" s="145">
        <v>1964</v>
      </c>
      <c r="E922" s="145"/>
      <c r="F922" s="146" t="s">
        <v>264</v>
      </c>
      <c r="G922" s="145">
        <v>2</v>
      </c>
      <c r="H922" s="145">
        <v>1</v>
      </c>
      <c r="I922" s="149">
        <v>327.60000000000002</v>
      </c>
      <c r="J922" s="149">
        <v>295.2</v>
      </c>
      <c r="K922" s="149">
        <v>295.2</v>
      </c>
      <c r="L922" s="165">
        <v>21</v>
      </c>
      <c r="M922" s="145" t="s">
        <v>262</v>
      </c>
      <c r="N922" s="145" t="s">
        <v>263</v>
      </c>
      <c r="O922" s="147" t="s">
        <v>265</v>
      </c>
      <c r="P922" s="142">
        <v>52057.33</v>
      </c>
      <c r="Q922" s="142">
        <v>0</v>
      </c>
      <c r="R922" s="142">
        <v>0</v>
      </c>
      <c r="S922" s="142">
        <f>P922-Q922-R922</f>
        <v>52057.33</v>
      </c>
      <c r="T922" s="142">
        <f t="shared" si="340"/>
        <v>158.90515873015872</v>
      </c>
      <c r="U922" s="221">
        <f>T922</f>
        <v>158.90515873015872</v>
      </c>
      <c r="V922" s="213">
        <f>T922</f>
        <v>158.90515873015872</v>
      </c>
      <c r="W922" s="213">
        <f>V922-T922</f>
        <v>0</v>
      </c>
      <c r="X922" s="148" t="b">
        <f>V922=U922</f>
        <v>1</v>
      </c>
      <c r="Y922" s="211">
        <v>0</v>
      </c>
      <c r="Z922" s="211">
        <v>0</v>
      </c>
      <c r="AA922" s="211">
        <v>0</v>
      </c>
      <c r="AB922" s="211">
        <v>0</v>
      </c>
      <c r="AC922" s="211">
        <v>0</v>
      </c>
      <c r="AD922" s="211">
        <v>0</v>
      </c>
      <c r="AE922" s="211">
        <v>0</v>
      </c>
      <c r="AF922" s="214">
        <v>0</v>
      </c>
      <c r="AG922" s="211">
        <v>0</v>
      </c>
      <c r="AH922" s="211">
        <v>0</v>
      </c>
      <c r="AI922" s="211">
        <v>0</v>
      </c>
      <c r="AJ922" s="211">
        <v>0</v>
      </c>
      <c r="AK922" s="211">
        <v>0</v>
      </c>
      <c r="AL922" s="214">
        <v>0</v>
      </c>
      <c r="AM922" s="211">
        <v>0</v>
      </c>
      <c r="AN922" s="211">
        <v>0</v>
      </c>
      <c r="AO922" s="214">
        <v>0</v>
      </c>
      <c r="AP922" s="211">
        <v>0</v>
      </c>
      <c r="AQ922" s="211">
        <v>0</v>
      </c>
      <c r="AR922" s="211">
        <v>0</v>
      </c>
      <c r="AS922" s="211"/>
    </row>
    <row r="923" spans="1:45" s="148" customFormat="1" ht="36" customHeight="1" x14ac:dyDescent="0.25">
      <c r="B923" s="144" t="s">
        <v>846</v>
      </c>
      <c r="C923" s="144"/>
      <c r="D923" s="145" t="s">
        <v>862</v>
      </c>
      <c r="E923" s="145" t="s">
        <v>862</v>
      </c>
      <c r="F923" s="145" t="s">
        <v>862</v>
      </c>
      <c r="G923" s="145" t="s">
        <v>862</v>
      </c>
      <c r="H923" s="145" t="s">
        <v>862</v>
      </c>
      <c r="I923" s="149">
        <f>I924</f>
        <v>948.3</v>
      </c>
      <c r="J923" s="149">
        <f>J924</f>
        <v>848.3</v>
      </c>
      <c r="K923" s="149">
        <f>K924</f>
        <v>803.9</v>
      </c>
      <c r="L923" s="210">
        <f>L924</f>
        <v>64</v>
      </c>
      <c r="M923" s="145" t="s">
        <v>862</v>
      </c>
      <c r="N923" s="145" t="s">
        <v>862</v>
      </c>
      <c r="O923" s="147" t="s">
        <v>862</v>
      </c>
      <c r="P923" s="142">
        <v>3760087.36</v>
      </c>
      <c r="Q923" s="142">
        <f>Q924</f>
        <v>0</v>
      </c>
      <c r="R923" s="142">
        <f>R924</f>
        <v>0</v>
      </c>
      <c r="S923" s="142">
        <f>S924</f>
        <v>3760087.36</v>
      </c>
      <c r="T923" s="142">
        <f t="shared" ref="T923:T986" si="374">P923/I923</f>
        <v>3965.0821048191501</v>
      </c>
      <c r="U923" s="142">
        <f>U924</f>
        <v>7880.4329246019206</v>
      </c>
      <c r="W923" s="220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</row>
    <row r="924" spans="1:45" s="148" customFormat="1" ht="36" customHeight="1" x14ac:dyDescent="0.25">
      <c r="A924" s="148">
        <v>1</v>
      </c>
      <c r="B924" s="143">
        <f>SUBTOTAL(103,$A$552:A924)</f>
        <v>337</v>
      </c>
      <c r="C924" s="144" t="s">
        <v>112</v>
      </c>
      <c r="D924" s="145">
        <v>1978</v>
      </c>
      <c r="E924" s="145"/>
      <c r="F924" s="146" t="s">
        <v>264</v>
      </c>
      <c r="G924" s="145">
        <v>2</v>
      </c>
      <c r="H924" s="145" t="s">
        <v>308</v>
      </c>
      <c r="I924" s="149">
        <v>948.3</v>
      </c>
      <c r="J924" s="149">
        <v>848.3</v>
      </c>
      <c r="K924" s="149">
        <v>803.9</v>
      </c>
      <c r="L924" s="165">
        <v>64</v>
      </c>
      <c r="M924" s="145" t="s">
        <v>262</v>
      </c>
      <c r="N924" s="145" t="s">
        <v>263</v>
      </c>
      <c r="O924" s="147" t="s">
        <v>265</v>
      </c>
      <c r="P924" s="142">
        <v>3760087.36</v>
      </c>
      <c r="Q924" s="142">
        <v>0</v>
      </c>
      <c r="R924" s="142">
        <v>0</v>
      </c>
      <c r="S924" s="142">
        <f>P924-Q924-R924</f>
        <v>3760087.36</v>
      </c>
      <c r="T924" s="142">
        <f t="shared" si="374"/>
        <v>3965.0821048191501</v>
      </c>
      <c r="U924" s="142">
        <v>7880.4329246019206</v>
      </c>
      <c r="V924" s="213">
        <f>Y924+Z924+AA924+AB924+AC924+AF924+AH924+AJ924+AL924+AN924+AO924+AP924+AQ924+AR924</f>
        <v>7880.4329246019206</v>
      </c>
      <c r="W924" s="213">
        <f>V924-T924</f>
        <v>3915.3508197827705</v>
      </c>
      <c r="X924" s="148" t="b">
        <f>V924=U924</f>
        <v>1</v>
      </c>
      <c r="Y924" s="211">
        <v>0</v>
      </c>
      <c r="Z924" s="211">
        <v>0</v>
      </c>
      <c r="AA924" s="211">
        <v>0</v>
      </c>
      <c r="AB924" s="211">
        <v>0</v>
      </c>
      <c r="AC924" s="211">
        <v>0</v>
      </c>
      <c r="AD924" s="211">
        <v>0</v>
      </c>
      <c r="AE924" s="211">
        <v>0</v>
      </c>
      <c r="AF924" s="214">
        <v>0</v>
      </c>
      <c r="AG924" s="211">
        <v>838.06</v>
      </c>
      <c r="AH924" s="214">
        <f>8917.04*AG924/I924</f>
        <v>7880.4329246019206</v>
      </c>
      <c r="AI924" s="211">
        <v>0</v>
      </c>
      <c r="AJ924" s="211">
        <v>0</v>
      </c>
      <c r="AK924" s="211">
        <v>0</v>
      </c>
      <c r="AL924" s="214">
        <v>0</v>
      </c>
      <c r="AM924" s="211">
        <v>0</v>
      </c>
      <c r="AN924" s="211">
        <v>0</v>
      </c>
      <c r="AO924" s="214">
        <v>0</v>
      </c>
      <c r="AP924" s="211">
        <v>0</v>
      </c>
      <c r="AQ924" s="211">
        <v>0</v>
      </c>
      <c r="AR924" s="211">
        <v>0</v>
      </c>
      <c r="AS924" s="211"/>
    </row>
    <row r="925" spans="1:45" s="148" customFormat="1" ht="36" customHeight="1" x14ac:dyDescent="0.25">
      <c r="B925" s="144" t="s">
        <v>847</v>
      </c>
      <c r="C925" s="144"/>
      <c r="D925" s="145" t="s">
        <v>862</v>
      </c>
      <c r="E925" s="145" t="s">
        <v>862</v>
      </c>
      <c r="F925" s="145" t="s">
        <v>862</v>
      </c>
      <c r="G925" s="145" t="s">
        <v>862</v>
      </c>
      <c r="H925" s="145" t="s">
        <v>862</v>
      </c>
      <c r="I925" s="149">
        <f>I926</f>
        <v>779.2</v>
      </c>
      <c r="J925" s="149">
        <f>J926</f>
        <v>778.9</v>
      </c>
      <c r="K925" s="149">
        <f>K926</f>
        <v>720.2</v>
      </c>
      <c r="L925" s="210">
        <f>L926</f>
        <v>33</v>
      </c>
      <c r="M925" s="145" t="s">
        <v>862</v>
      </c>
      <c r="N925" s="145" t="s">
        <v>862</v>
      </c>
      <c r="O925" s="147" t="s">
        <v>862</v>
      </c>
      <c r="P925" s="142">
        <v>2964091.65</v>
      </c>
      <c r="Q925" s="142">
        <f>Q926</f>
        <v>0</v>
      </c>
      <c r="R925" s="142">
        <f>R926</f>
        <v>0</v>
      </c>
      <c r="S925" s="142">
        <f>S926</f>
        <v>2964091.65</v>
      </c>
      <c r="T925" s="142">
        <f t="shared" si="374"/>
        <v>3804.0190580082131</v>
      </c>
      <c r="U925" s="142">
        <f>U926</f>
        <v>7335.7302114989725</v>
      </c>
      <c r="W925" s="220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</row>
    <row r="926" spans="1:45" s="148" customFormat="1" ht="36" customHeight="1" x14ac:dyDescent="0.25">
      <c r="A926" s="148">
        <v>1</v>
      </c>
      <c r="B926" s="143">
        <f>SUBTOTAL(103,$A$552:A926)</f>
        <v>338</v>
      </c>
      <c r="C926" s="144" t="s">
        <v>111</v>
      </c>
      <c r="D926" s="145">
        <v>1974</v>
      </c>
      <c r="E926" s="145"/>
      <c r="F926" s="146" t="s">
        <v>264</v>
      </c>
      <c r="G926" s="145">
        <v>2</v>
      </c>
      <c r="H926" s="145" t="s">
        <v>299</v>
      </c>
      <c r="I926" s="149">
        <v>779.2</v>
      </c>
      <c r="J926" s="149">
        <v>778.9</v>
      </c>
      <c r="K926" s="149">
        <v>720.2</v>
      </c>
      <c r="L926" s="165">
        <v>33</v>
      </c>
      <c r="M926" s="145" t="s">
        <v>262</v>
      </c>
      <c r="N926" s="145" t="s">
        <v>263</v>
      </c>
      <c r="O926" s="147" t="s">
        <v>265</v>
      </c>
      <c r="P926" s="142">
        <v>2964091.65</v>
      </c>
      <c r="Q926" s="142">
        <v>0</v>
      </c>
      <c r="R926" s="142">
        <v>0</v>
      </c>
      <c r="S926" s="142">
        <f>P926-Q926-R926</f>
        <v>2964091.65</v>
      </c>
      <c r="T926" s="142">
        <f t="shared" si="374"/>
        <v>3804.0190580082131</v>
      </c>
      <c r="U926" s="142">
        <v>7335.7302114989725</v>
      </c>
      <c r="V926" s="213">
        <f>Y926+Z926+AA926+AB926+AC926+AF926+AH926+AJ926+AL926+AN926+AO926+AP926+AQ926+AR926</f>
        <v>7335.7302114989725</v>
      </c>
      <c r="W926" s="213">
        <f>V926-T926</f>
        <v>3531.7111534907594</v>
      </c>
      <c r="X926" s="148" t="b">
        <f>V926=U926</f>
        <v>1</v>
      </c>
      <c r="Y926" s="211">
        <v>0</v>
      </c>
      <c r="Z926" s="211">
        <v>0</v>
      </c>
      <c r="AA926" s="211">
        <v>0</v>
      </c>
      <c r="AB926" s="211">
        <v>0</v>
      </c>
      <c r="AC926" s="211">
        <v>0</v>
      </c>
      <c r="AD926" s="211">
        <v>0</v>
      </c>
      <c r="AE926" s="211">
        <v>0</v>
      </c>
      <c r="AF926" s="214">
        <v>0</v>
      </c>
      <c r="AG926" s="211">
        <v>641.02</v>
      </c>
      <c r="AH926" s="214">
        <f>8917.04*AG926/I926</f>
        <v>7335.7302114989725</v>
      </c>
      <c r="AI926" s="211">
        <v>0</v>
      </c>
      <c r="AJ926" s="211">
        <v>0</v>
      </c>
      <c r="AK926" s="211">
        <v>0</v>
      </c>
      <c r="AL926" s="214">
        <v>0</v>
      </c>
      <c r="AM926" s="211">
        <v>0</v>
      </c>
      <c r="AN926" s="211">
        <v>0</v>
      </c>
      <c r="AO926" s="214">
        <v>0</v>
      </c>
      <c r="AP926" s="211">
        <v>0</v>
      </c>
      <c r="AQ926" s="211">
        <v>0</v>
      </c>
      <c r="AR926" s="211">
        <v>0</v>
      </c>
      <c r="AS926" s="211"/>
    </row>
    <row r="927" spans="1:45" s="148" customFormat="1" ht="36" customHeight="1" x14ac:dyDescent="0.25">
      <c r="B927" s="144" t="s">
        <v>814</v>
      </c>
      <c r="C927" s="144"/>
      <c r="D927" s="145" t="s">
        <v>862</v>
      </c>
      <c r="E927" s="145" t="s">
        <v>862</v>
      </c>
      <c r="F927" s="145" t="s">
        <v>862</v>
      </c>
      <c r="G927" s="145" t="s">
        <v>862</v>
      </c>
      <c r="H927" s="145" t="s">
        <v>862</v>
      </c>
      <c r="I927" s="149">
        <f>SUM(I928:I930)</f>
        <v>17933</v>
      </c>
      <c r="J927" s="149">
        <f>SUM(J928:J930)</f>
        <v>14074.539999999999</v>
      </c>
      <c r="K927" s="149">
        <f>SUM(K928:K930)</f>
        <v>10685.55</v>
      </c>
      <c r="L927" s="210">
        <f>SUM(L928:L930)</f>
        <v>625</v>
      </c>
      <c r="M927" s="145" t="s">
        <v>862</v>
      </c>
      <c r="N927" s="145" t="s">
        <v>862</v>
      </c>
      <c r="O927" s="147" t="s">
        <v>862</v>
      </c>
      <c r="P927" s="142">
        <v>15264333.290000001</v>
      </c>
      <c r="Q927" s="142">
        <f>SUM(Q928:Q930)</f>
        <v>0</v>
      </c>
      <c r="R927" s="142">
        <f>SUM(R928:R930)</f>
        <v>0</v>
      </c>
      <c r="S927" s="142">
        <f>SUM(S928:S930)</f>
        <v>15264333.290000001</v>
      </c>
      <c r="T927" s="142">
        <f t="shared" si="374"/>
        <v>851.18682261752087</v>
      </c>
      <c r="U927" s="142">
        <f>MAX(U930:U930)</f>
        <v>1569.5830823832935</v>
      </c>
      <c r="W927" s="220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</row>
    <row r="928" spans="1:45" s="148" customFormat="1" ht="36" customHeight="1" x14ac:dyDescent="0.25">
      <c r="A928" s="148">
        <v>1</v>
      </c>
      <c r="B928" s="143">
        <f>SUBTOTAL(103,$A$552:A928)</f>
        <v>339</v>
      </c>
      <c r="C928" s="144" t="s">
        <v>41</v>
      </c>
      <c r="D928" s="145">
        <v>1974</v>
      </c>
      <c r="E928" s="145"/>
      <c r="F928" s="146" t="s">
        <v>264</v>
      </c>
      <c r="G928" s="145">
        <v>5</v>
      </c>
      <c r="H928" s="145" t="s">
        <v>366</v>
      </c>
      <c r="I928" s="149">
        <v>5979.1</v>
      </c>
      <c r="J928" s="149">
        <v>4563.9399999999996</v>
      </c>
      <c r="K928" s="149">
        <v>4563.9399999999996</v>
      </c>
      <c r="L928" s="165">
        <v>217</v>
      </c>
      <c r="M928" s="145" t="s">
        <v>262</v>
      </c>
      <c r="N928" s="145" t="s">
        <v>266</v>
      </c>
      <c r="O928" s="147" t="s">
        <v>267</v>
      </c>
      <c r="P928" s="142">
        <v>176342.49</v>
      </c>
      <c r="Q928" s="142">
        <v>0</v>
      </c>
      <c r="R928" s="142">
        <v>0</v>
      </c>
      <c r="S928" s="142">
        <f>P928-Q928-R928</f>
        <v>176342.49</v>
      </c>
      <c r="T928" s="142">
        <f t="shared" si="374"/>
        <v>29.493149470656114</v>
      </c>
      <c r="U928" s="142">
        <f t="shared" ref="U928:U930" si="375">V928</f>
        <v>29.493149470656114</v>
      </c>
      <c r="V928" s="213">
        <f>T928</f>
        <v>29.493149470656114</v>
      </c>
      <c r="W928" s="213">
        <f t="shared" ref="W928:W930" si="376">V928-T928</f>
        <v>0</v>
      </c>
      <c r="X928" s="148" t="b">
        <f t="shared" ref="X928:X930" si="377">V928=U928</f>
        <v>1</v>
      </c>
      <c r="Y928" s="211">
        <v>0</v>
      </c>
      <c r="Z928" s="211">
        <v>0</v>
      </c>
      <c r="AA928" s="211">
        <v>0</v>
      </c>
      <c r="AB928" s="211">
        <v>0</v>
      </c>
      <c r="AC928" s="211">
        <v>0</v>
      </c>
      <c r="AD928" s="211">
        <v>0</v>
      </c>
      <c r="AE928" s="211">
        <v>0</v>
      </c>
      <c r="AF928" s="214">
        <v>0</v>
      </c>
      <c r="AG928" s="211">
        <v>0</v>
      </c>
      <c r="AH928" s="211">
        <v>0</v>
      </c>
      <c r="AI928" s="211">
        <v>0</v>
      </c>
      <c r="AJ928" s="211">
        <v>0</v>
      </c>
      <c r="AK928" s="211">
        <v>0</v>
      </c>
      <c r="AL928" s="214">
        <v>0</v>
      </c>
      <c r="AM928" s="211">
        <v>0</v>
      </c>
      <c r="AN928" s="211">
        <v>0</v>
      </c>
      <c r="AO928" s="214">
        <v>0</v>
      </c>
      <c r="AP928" s="211">
        <v>0</v>
      </c>
      <c r="AQ928" s="211">
        <v>0</v>
      </c>
      <c r="AR928" s="211">
        <v>0</v>
      </c>
      <c r="AS928" s="211"/>
    </row>
    <row r="929" spans="1:45" s="148" customFormat="1" ht="36" customHeight="1" x14ac:dyDescent="0.25">
      <c r="A929" s="148">
        <v>1</v>
      </c>
      <c r="B929" s="143">
        <f>SUBTOTAL(103,$A$552:A929)</f>
        <v>340</v>
      </c>
      <c r="C929" s="144" t="s">
        <v>63</v>
      </c>
      <c r="D929" s="145">
        <v>1976</v>
      </c>
      <c r="E929" s="145"/>
      <c r="F929" s="146" t="s">
        <v>264</v>
      </c>
      <c r="G929" s="145">
        <v>5</v>
      </c>
      <c r="H929" s="145" t="s">
        <v>366</v>
      </c>
      <c r="I929" s="142">
        <v>4783.1499999999996</v>
      </c>
      <c r="J929" s="142">
        <v>4417.7</v>
      </c>
      <c r="K929" s="142">
        <v>3106.56</v>
      </c>
      <c r="L929" s="165">
        <v>190</v>
      </c>
      <c r="M929" s="145" t="s">
        <v>262</v>
      </c>
      <c r="N929" s="145" t="s">
        <v>266</v>
      </c>
      <c r="O929" s="147" t="s">
        <v>267</v>
      </c>
      <c r="P929" s="142">
        <v>7543995.4000000004</v>
      </c>
      <c r="Q929" s="142">
        <v>0</v>
      </c>
      <c r="R929" s="142">
        <v>0</v>
      </c>
      <c r="S929" s="142">
        <f>P929-R929-Q929</f>
        <v>7543995.4000000004</v>
      </c>
      <c r="T929" s="142">
        <f t="shared" si="374"/>
        <v>1577.2023457345058</v>
      </c>
      <c r="U929" s="142">
        <f t="shared" si="375"/>
        <v>2353.0702336326485</v>
      </c>
      <c r="V929" s="213">
        <f t="shared" ref="V929:V930" si="378">Y929+Z929+AA929+AB929+AC929+AF929+AH929+AJ929+AL929+AN929+AO929+AP929+AQ929+AR929</f>
        <v>2353.0702336326485</v>
      </c>
      <c r="W929" s="213">
        <f t="shared" si="376"/>
        <v>775.86788789814273</v>
      </c>
      <c r="X929" s="148" t="b">
        <f t="shared" si="377"/>
        <v>1</v>
      </c>
      <c r="Y929" s="211">
        <v>0</v>
      </c>
      <c r="Z929" s="211">
        <v>0</v>
      </c>
      <c r="AA929" s="211">
        <v>0</v>
      </c>
      <c r="AB929" s="211">
        <v>0</v>
      </c>
      <c r="AC929" s="211">
        <v>0</v>
      </c>
      <c r="AD929" s="211">
        <v>0</v>
      </c>
      <c r="AE929" s="211">
        <v>0</v>
      </c>
      <c r="AF929" s="214">
        <v>0</v>
      </c>
      <c r="AG929" s="211">
        <v>1262.2</v>
      </c>
      <c r="AH929" s="214">
        <f>8917.04*AG929/I929</f>
        <v>2353.0702336326485</v>
      </c>
      <c r="AI929" s="211">
        <v>0</v>
      </c>
      <c r="AJ929" s="211">
        <v>0</v>
      </c>
      <c r="AK929" s="211">
        <v>0</v>
      </c>
      <c r="AL929" s="214">
        <v>0</v>
      </c>
      <c r="AM929" s="211">
        <v>0</v>
      </c>
      <c r="AN929" s="211">
        <v>0</v>
      </c>
      <c r="AO929" s="214">
        <v>0</v>
      </c>
      <c r="AP929" s="211">
        <v>0</v>
      </c>
      <c r="AQ929" s="211">
        <v>0</v>
      </c>
      <c r="AR929" s="211">
        <v>0</v>
      </c>
      <c r="AS929" s="211"/>
    </row>
    <row r="930" spans="1:45" s="148" customFormat="1" ht="36" customHeight="1" x14ac:dyDescent="0.25">
      <c r="A930" s="148">
        <v>1</v>
      </c>
      <c r="B930" s="143">
        <f>SUBTOTAL(103,$A$552:A930)</f>
        <v>341</v>
      </c>
      <c r="C930" s="144" t="s">
        <v>52</v>
      </c>
      <c r="D930" s="145">
        <v>1981</v>
      </c>
      <c r="E930" s="145"/>
      <c r="F930" s="146" t="s">
        <v>264</v>
      </c>
      <c r="G930" s="145">
        <v>5</v>
      </c>
      <c r="H930" s="145" t="s">
        <v>2203</v>
      </c>
      <c r="I930" s="142">
        <v>7170.75</v>
      </c>
      <c r="J930" s="142">
        <v>5092.8999999999996</v>
      </c>
      <c r="K930" s="142">
        <v>3015.05</v>
      </c>
      <c r="L930" s="165">
        <v>218</v>
      </c>
      <c r="M930" s="145" t="s">
        <v>262</v>
      </c>
      <c r="N930" s="145" t="s">
        <v>266</v>
      </c>
      <c r="O930" s="147" t="s">
        <v>267</v>
      </c>
      <c r="P930" s="142">
        <v>7543995.4000000004</v>
      </c>
      <c r="Q930" s="142">
        <v>0</v>
      </c>
      <c r="R930" s="142">
        <v>0</v>
      </c>
      <c r="S930" s="142">
        <f>P930-R930-Q930</f>
        <v>7543995.4000000004</v>
      </c>
      <c r="T930" s="142">
        <f t="shared" si="374"/>
        <v>1052.0510964682915</v>
      </c>
      <c r="U930" s="142">
        <f t="shared" si="375"/>
        <v>1569.5830823832935</v>
      </c>
      <c r="V930" s="213">
        <f t="shared" si="378"/>
        <v>1569.5830823832935</v>
      </c>
      <c r="W930" s="213">
        <f t="shared" si="376"/>
        <v>517.531985915002</v>
      </c>
      <c r="X930" s="148" t="b">
        <f t="shared" si="377"/>
        <v>1</v>
      </c>
      <c r="Y930" s="211">
        <v>0</v>
      </c>
      <c r="Z930" s="211">
        <v>0</v>
      </c>
      <c r="AA930" s="211">
        <v>0</v>
      </c>
      <c r="AB930" s="211">
        <v>0</v>
      </c>
      <c r="AC930" s="211">
        <v>0</v>
      </c>
      <c r="AD930" s="211">
        <v>0</v>
      </c>
      <c r="AE930" s="211">
        <v>0</v>
      </c>
      <c r="AF930" s="214">
        <v>0</v>
      </c>
      <c r="AG930" s="211">
        <v>1262.2</v>
      </c>
      <c r="AH930" s="214">
        <f>8917.04*AG930/I930</f>
        <v>1569.5830823832935</v>
      </c>
      <c r="AI930" s="211">
        <v>0</v>
      </c>
      <c r="AJ930" s="211">
        <v>0</v>
      </c>
      <c r="AK930" s="211">
        <v>0</v>
      </c>
      <c r="AL930" s="214">
        <v>0</v>
      </c>
      <c r="AM930" s="211">
        <v>0</v>
      </c>
      <c r="AN930" s="211">
        <v>0</v>
      </c>
      <c r="AO930" s="214">
        <v>0</v>
      </c>
      <c r="AP930" s="211">
        <v>0</v>
      </c>
      <c r="AQ930" s="211">
        <v>0</v>
      </c>
      <c r="AR930" s="211">
        <v>0</v>
      </c>
      <c r="AS930" s="211"/>
    </row>
    <row r="931" spans="1:45" s="148" customFormat="1" ht="36" customHeight="1" x14ac:dyDescent="0.25">
      <c r="B931" s="144" t="s">
        <v>815</v>
      </c>
      <c r="C931" s="144"/>
      <c r="D931" s="145" t="s">
        <v>862</v>
      </c>
      <c r="E931" s="145" t="s">
        <v>862</v>
      </c>
      <c r="F931" s="145" t="s">
        <v>862</v>
      </c>
      <c r="G931" s="145" t="s">
        <v>862</v>
      </c>
      <c r="H931" s="145" t="s">
        <v>862</v>
      </c>
      <c r="I931" s="149">
        <f>SUM(I932:I936)</f>
        <v>13217.54</v>
      </c>
      <c r="J931" s="149">
        <f>SUM(J932:J936)</f>
        <v>11365.689999999999</v>
      </c>
      <c r="K931" s="149">
        <f>SUM(K932:K936)</f>
        <v>10013.82</v>
      </c>
      <c r="L931" s="210">
        <f>SUM(L932:L936)</f>
        <v>505</v>
      </c>
      <c r="M931" s="145" t="s">
        <v>862</v>
      </c>
      <c r="N931" s="145" t="s">
        <v>862</v>
      </c>
      <c r="O931" s="147" t="s">
        <v>862</v>
      </c>
      <c r="P931" s="142">
        <v>20102541.969999999</v>
      </c>
      <c r="Q931" s="142">
        <f>SUM(Q932:Q936)</f>
        <v>0</v>
      </c>
      <c r="R931" s="142">
        <f>SUM(R932:R936)</f>
        <v>0</v>
      </c>
      <c r="S931" s="142">
        <f>SUM(S932:S936)</f>
        <v>20102541.969999999</v>
      </c>
      <c r="T931" s="142">
        <f t="shared" si="374"/>
        <v>1520.8988941966506</v>
      </c>
      <c r="U931" s="142">
        <f>MAX(U932:U936)</f>
        <v>8028.9456337241763</v>
      </c>
      <c r="W931" s="220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</row>
    <row r="932" spans="1:45" s="148" customFormat="1" ht="36" customHeight="1" x14ac:dyDescent="0.25">
      <c r="A932" s="148">
        <v>1</v>
      </c>
      <c r="B932" s="143">
        <f>SUBTOTAL(103,$A$552:A932)</f>
        <v>342</v>
      </c>
      <c r="C932" s="144" t="s">
        <v>56</v>
      </c>
      <c r="D932" s="145">
        <v>1972</v>
      </c>
      <c r="E932" s="145"/>
      <c r="F932" s="146" t="s">
        <v>264</v>
      </c>
      <c r="G932" s="145">
        <v>5</v>
      </c>
      <c r="H932" s="145" t="s">
        <v>2203</v>
      </c>
      <c r="I932" s="149">
        <v>4571.29</v>
      </c>
      <c r="J932" s="149">
        <v>4234.29</v>
      </c>
      <c r="K932" s="149">
        <v>2975.61</v>
      </c>
      <c r="L932" s="165">
        <v>227</v>
      </c>
      <c r="M932" s="145" t="s">
        <v>262</v>
      </c>
      <c r="N932" s="145" t="s">
        <v>266</v>
      </c>
      <c r="O932" s="147" t="s">
        <v>268</v>
      </c>
      <c r="P932" s="142">
        <v>3715287.42</v>
      </c>
      <c r="Q932" s="142">
        <v>0</v>
      </c>
      <c r="R932" s="142">
        <v>0</v>
      </c>
      <c r="S932" s="142">
        <f>P932-Q932-R932</f>
        <v>3715287.42</v>
      </c>
      <c r="T932" s="142">
        <f t="shared" si="374"/>
        <v>812.74375942020743</v>
      </c>
      <c r="U932" s="142">
        <v>3444.64</v>
      </c>
      <c r="V932" s="213">
        <f t="shared" ref="V932:V936" si="379">Y932+Z932+AA932+AB932+AC932+AF932+AH932+AJ932+AL932+AN932+AO932+AP932+AQ932+AR932</f>
        <v>3444.64</v>
      </c>
      <c r="W932" s="213">
        <f t="shared" ref="W932:W936" si="380">V932-T932</f>
        <v>2631.8962405797924</v>
      </c>
      <c r="X932" s="148" t="b">
        <f t="shared" ref="X932:X936" si="381">V932=U932</f>
        <v>1</v>
      </c>
      <c r="Y932" s="211">
        <v>0</v>
      </c>
      <c r="Z932" s="211">
        <v>0</v>
      </c>
      <c r="AA932" s="211">
        <v>3259.66</v>
      </c>
      <c r="AB932" s="211">
        <v>184.98</v>
      </c>
      <c r="AC932" s="211">
        <v>0</v>
      </c>
      <c r="AD932" s="211">
        <v>0</v>
      </c>
      <c r="AE932" s="211">
        <v>0</v>
      </c>
      <c r="AF932" s="214">
        <v>0</v>
      </c>
      <c r="AG932" s="211">
        <v>0</v>
      </c>
      <c r="AH932" s="211">
        <v>0</v>
      </c>
      <c r="AI932" s="211">
        <v>0</v>
      </c>
      <c r="AJ932" s="211">
        <v>0</v>
      </c>
      <c r="AK932" s="211">
        <v>0</v>
      </c>
      <c r="AL932" s="214">
        <v>0</v>
      </c>
      <c r="AM932" s="211">
        <v>0</v>
      </c>
      <c r="AN932" s="211">
        <v>0</v>
      </c>
      <c r="AO932" s="214">
        <v>0</v>
      </c>
      <c r="AP932" s="211">
        <v>0</v>
      </c>
      <c r="AQ932" s="211">
        <v>0</v>
      </c>
      <c r="AR932" s="211">
        <v>0</v>
      </c>
      <c r="AS932" s="211"/>
    </row>
    <row r="933" spans="1:45" s="148" customFormat="1" ht="36" customHeight="1" x14ac:dyDescent="0.25">
      <c r="A933" s="148">
        <v>1</v>
      </c>
      <c r="B933" s="143">
        <f>SUBTOTAL(103,$A$552:A933)</f>
        <v>343</v>
      </c>
      <c r="C933" s="144" t="s">
        <v>46</v>
      </c>
      <c r="D933" s="145">
        <v>1972</v>
      </c>
      <c r="E933" s="145"/>
      <c r="F933" s="146" t="s">
        <v>264</v>
      </c>
      <c r="G933" s="145">
        <v>2</v>
      </c>
      <c r="H933" s="145" t="s">
        <v>299</v>
      </c>
      <c r="I933" s="149">
        <v>716.4</v>
      </c>
      <c r="J933" s="149">
        <v>656.7</v>
      </c>
      <c r="K933" s="149">
        <v>656.7</v>
      </c>
      <c r="L933" s="165">
        <v>28</v>
      </c>
      <c r="M933" s="145" t="s">
        <v>262</v>
      </c>
      <c r="N933" s="145" t="s">
        <v>266</v>
      </c>
      <c r="O933" s="147" t="s">
        <v>268</v>
      </c>
      <c r="P933" s="142">
        <v>3174297.4299999997</v>
      </c>
      <c r="Q933" s="142">
        <v>0</v>
      </c>
      <c r="R933" s="142">
        <v>0</v>
      </c>
      <c r="S933" s="142">
        <f>P933-Q933-R933</f>
        <v>3174297.4299999997</v>
      </c>
      <c r="T933" s="142">
        <f t="shared" si="374"/>
        <v>4430.9009352317134</v>
      </c>
      <c r="U933" s="142">
        <v>8028.9456337241763</v>
      </c>
      <c r="V933" s="213">
        <f t="shared" si="379"/>
        <v>8028.9456337241763</v>
      </c>
      <c r="W933" s="213">
        <f t="shared" si="380"/>
        <v>3598.0446984924629</v>
      </c>
      <c r="X933" s="148" t="b">
        <f t="shared" si="381"/>
        <v>1</v>
      </c>
      <c r="Y933" s="211">
        <v>0</v>
      </c>
      <c r="Z933" s="211">
        <v>0</v>
      </c>
      <c r="AA933" s="211">
        <v>0</v>
      </c>
      <c r="AB933" s="211">
        <v>0</v>
      </c>
      <c r="AC933" s="211">
        <v>0</v>
      </c>
      <c r="AD933" s="211">
        <v>0</v>
      </c>
      <c r="AE933" s="211">
        <v>0</v>
      </c>
      <c r="AF933" s="214">
        <v>0</v>
      </c>
      <c r="AG933" s="211">
        <v>645.04999999999995</v>
      </c>
      <c r="AH933" s="214">
        <f>8917.04*AG933/I933</f>
        <v>8028.9456337241763</v>
      </c>
      <c r="AI933" s="211">
        <v>0</v>
      </c>
      <c r="AJ933" s="211">
        <v>0</v>
      </c>
      <c r="AK933" s="211">
        <v>0</v>
      </c>
      <c r="AL933" s="214">
        <v>0</v>
      </c>
      <c r="AM933" s="211">
        <v>0</v>
      </c>
      <c r="AN933" s="211">
        <v>0</v>
      </c>
      <c r="AO933" s="214">
        <v>0</v>
      </c>
      <c r="AP933" s="211">
        <v>0</v>
      </c>
      <c r="AQ933" s="211">
        <v>0</v>
      </c>
      <c r="AR933" s="211">
        <v>0</v>
      </c>
      <c r="AS933" s="211"/>
    </row>
    <row r="934" spans="1:45" s="148" customFormat="1" ht="36" customHeight="1" x14ac:dyDescent="0.25">
      <c r="A934" s="148">
        <v>1</v>
      </c>
      <c r="B934" s="143">
        <f>SUBTOTAL(103,$A$552:A934)</f>
        <v>344</v>
      </c>
      <c r="C934" s="144" t="s">
        <v>1558</v>
      </c>
      <c r="D934" s="145">
        <v>1963</v>
      </c>
      <c r="E934" s="145"/>
      <c r="F934" s="146" t="s">
        <v>264</v>
      </c>
      <c r="G934" s="145">
        <v>2</v>
      </c>
      <c r="H934" s="145" t="s">
        <v>299</v>
      </c>
      <c r="I934" s="142">
        <v>636.79999999999995</v>
      </c>
      <c r="J934" s="142">
        <v>636.79999999999995</v>
      </c>
      <c r="K934" s="142">
        <v>591.59999999999991</v>
      </c>
      <c r="L934" s="165">
        <v>27</v>
      </c>
      <c r="M934" s="145" t="s">
        <v>262</v>
      </c>
      <c r="N934" s="145" t="s">
        <v>263</v>
      </c>
      <c r="O934" s="147" t="s">
        <v>265</v>
      </c>
      <c r="P934" s="142">
        <v>2627345.86</v>
      </c>
      <c r="Q934" s="142">
        <v>0</v>
      </c>
      <c r="R934" s="142">
        <v>0</v>
      </c>
      <c r="S934" s="142">
        <f>P934-Q934-R934</f>
        <v>2627345.86</v>
      </c>
      <c r="T934" s="142">
        <f t="shared" si="374"/>
        <v>4125.857192211055</v>
      </c>
      <c r="U934" s="142">
        <v>7963.4432286432184</v>
      </c>
      <c r="V934" s="213">
        <f t="shared" si="379"/>
        <v>7963.4432286432184</v>
      </c>
      <c r="W934" s="213">
        <f t="shared" si="380"/>
        <v>3837.5860364321634</v>
      </c>
      <c r="X934" s="148" t="b">
        <f t="shared" si="381"/>
        <v>1</v>
      </c>
      <c r="Y934" s="211">
        <v>0</v>
      </c>
      <c r="Z934" s="211">
        <v>0</v>
      </c>
      <c r="AA934" s="211">
        <v>0</v>
      </c>
      <c r="AB934" s="211">
        <v>0</v>
      </c>
      <c r="AC934" s="211">
        <v>0</v>
      </c>
      <c r="AD934" s="211">
        <v>0</v>
      </c>
      <c r="AE934" s="211">
        <v>0</v>
      </c>
      <c r="AF934" s="214">
        <v>0</v>
      </c>
      <c r="AG934" s="211">
        <v>568.70000000000005</v>
      </c>
      <c r="AH934" s="214">
        <f>8917.04*AG934/I934</f>
        <v>7963.4432286432184</v>
      </c>
      <c r="AI934" s="211">
        <v>0</v>
      </c>
      <c r="AJ934" s="211">
        <v>0</v>
      </c>
      <c r="AK934" s="211">
        <v>0</v>
      </c>
      <c r="AL934" s="214">
        <v>0</v>
      </c>
      <c r="AM934" s="211">
        <v>0</v>
      </c>
      <c r="AN934" s="211">
        <v>0</v>
      </c>
      <c r="AO934" s="214">
        <v>0</v>
      </c>
      <c r="AP934" s="211">
        <v>0</v>
      </c>
      <c r="AQ934" s="211">
        <v>0</v>
      </c>
      <c r="AR934" s="211">
        <v>0</v>
      </c>
      <c r="AS934" s="211"/>
    </row>
    <row r="935" spans="1:45" s="148" customFormat="1" ht="36" customHeight="1" x14ac:dyDescent="0.25">
      <c r="A935" s="148">
        <v>1</v>
      </c>
      <c r="B935" s="143">
        <f>SUBTOTAL(103,$A$552:A935)</f>
        <v>345</v>
      </c>
      <c r="C935" s="144" t="s">
        <v>47</v>
      </c>
      <c r="D935" s="145">
        <v>1964</v>
      </c>
      <c r="E935" s="145"/>
      <c r="F935" s="146" t="s">
        <v>264</v>
      </c>
      <c r="G935" s="145">
        <v>3</v>
      </c>
      <c r="H935" s="145" t="s">
        <v>299</v>
      </c>
      <c r="I935" s="149">
        <v>961.6</v>
      </c>
      <c r="J935" s="149">
        <v>723.4</v>
      </c>
      <c r="K935" s="149">
        <v>723.4</v>
      </c>
      <c r="L935" s="165">
        <v>25</v>
      </c>
      <c r="M935" s="145" t="s">
        <v>262</v>
      </c>
      <c r="N935" s="145" t="s">
        <v>266</v>
      </c>
      <c r="O935" s="147" t="s">
        <v>268</v>
      </c>
      <c r="P935" s="142">
        <v>3912999.78</v>
      </c>
      <c r="Q935" s="142">
        <v>0</v>
      </c>
      <c r="R935" s="142">
        <v>0</v>
      </c>
      <c r="S935" s="142">
        <f>P935-Q935-R935</f>
        <v>3912999.78</v>
      </c>
      <c r="T935" s="142">
        <f t="shared" si="374"/>
        <v>4069.2593386023291</v>
      </c>
      <c r="U935" s="142">
        <f>V935</f>
        <v>5466.509026622296</v>
      </c>
      <c r="V935" s="213">
        <f t="shared" si="379"/>
        <v>5466.509026622296</v>
      </c>
      <c r="W935" s="213">
        <f t="shared" si="380"/>
        <v>1397.2496880199669</v>
      </c>
      <c r="X935" s="148" t="b">
        <f t="shared" si="381"/>
        <v>1</v>
      </c>
      <c r="Y935" s="211">
        <v>0</v>
      </c>
      <c r="Z935" s="211">
        <v>0</v>
      </c>
      <c r="AA935" s="211">
        <v>0</v>
      </c>
      <c r="AB935" s="211">
        <v>0</v>
      </c>
      <c r="AC935" s="211">
        <v>0</v>
      </c>
      <c r="AD935" s="211">
        <v>0</v>
      </c>
      <c r="AE935" s="211">
        <v>0</v>
      </c>
      <c r="AF935" s="214">
        <v>0</v>
      </c>
      <c r="AG935" s="211">
        <v>589.5</v>
      </c>
      <c r="AH935" s="214">
        <f>8917.04*AG935/I935</f>
        <v>5466.509026622296</v>
      </c>
      <c r="AI935" s="211">
        <v>0</v>
      </c>
      <c r="AJ935" s="211">
        <v>0</v>
      </c>
      <c r="AK935" s="211">
        <v>0</v>
      </c>
      <c r="AL935" s="214">
        <v>0</v>
      </c>
      <c r="AM935" s="211">
        <v>0</v>
      </c>
      <c r="AN935" s="211">
        <v>0</v>
      </c>
      <c r="AO935" s="214">
        <v>0</v>
      </c>
      <c r="AP935" s="211">
        <v>0</v>
      </c>
      <c r="AQ935" s="211">
        <v>0</v>
      </c>
      <c r="AR935" s="211">
        <v>0</v>
      </c>
      <c r="AS935" s="211"/>
    </row>
    <row r="936" spans="1:45" s="148" customFormat="1" ht="36" customHeight="1" x14ac:dyDescent="0.25">
      <c r="A936" s="148">
        <v>1</v>
      </c>
      <c r="B936" s="143">
        <f>SUBTOTAL(103,$A$552:A936)</f>
        <v>346</v>
      </c>
      <c r="C936" s="144" t="s">
        <v>1207</v>
      </c>
      <c r="D936" s="145">
        <v>1982</v>
      </c>
      <c r="E936" s="145"/>
      <c r="F936" s="146" t="s">
        <v>264</v>
      </c>
      <c r="G936" s="145">
        <v>5</v>
      </c>
      <c r="H936" s="145" t="s">
        <v>2204</v>
      </c>
      <c r="I936" s="142">
        <v>6331.45</v>
      </c>
      <c r="J936" s="142">
        <v>5114.5</v>
      </c>
      <c r="K936" s="142">
        <v>5066.51</v>
      </c>
      <c r="L936" s="165">
        <v>198</v>
      </c>
      <c r="M936" s="145" t="s">
        <v>262</v>
      </c>
      <c r="N936" s="145" t="s">
        <v>266</v>
      </c>
      <c r="O936" s="147" t="s">
        <v>268</v>
      </c>
      <c r="P936" s="142">
        <v>6672611.4800000004</v>
      </c>
      <c r="Q936" s="142">
        <v>0</v>
      </c>
      <c r="R936" s="142">
        <v>0</v>
      </c>
      <c r="S936" s="142">
        <f>P936-Q936-R936</f>
        <v>6672611.4800000004</v>
      </c>
      <c r="T936" s="142">
        <f t="shared" si="374"/>
        <v>1053.8836253938673</v>
      </c>
      <c r="U936" s="142">
        <v>4630.9400000000005</v>
      </c>
      <c r="V936" s="213">
        <f t="shared" si="379"/>
        <v>4630.9400000000005</v>
      </c>
      <c r="W936" s="213">
        <f t="shared" si="380"/>
        <v>3577.0563746061334</v>
      </c>
      <c r="X936" s="148" t="b">
        <f t="shared" si="381"/>
        <v>1</v>
      </c>
      <c r="Y936" s="211">
        <v>113.09</v>
      </c>
      <c r="Z936" s="211">
        <v>262.75</v>
      </c>
      <c r="AA936" s="211">
        <v>3259.66</v>
      </c>
      <c r="AB936" s="211">
        <v>184.98</v>
      </c>
      <c r="AC936" s="211">
        <v>810.46</v>
      </c>
      <c r="AD936" s="211">
        <v>0</v>
      </c>
      <c r="AE936" s="211">
        <v>0</v>
      </c>
      <c r="AF936" s="214">
        <v>0</v>
      </c>
      <c r="AG936" s="211">
        <v>0</v>
      </c>
      <c r="AH936" s="211">
        <v>0</v>
      </c>
      <c r="AI936" s="211">
        <v>0</v>
      </c>
      <c r="AJ936" s="211">
        <v>0</v>
      </c>
      <c r="AK936" s="211">
        <v>0</v>
      </c>
      <c r="AL936" s="214">
        <v>0</v>
      </c>
      <c r="AM936" s="211">
        <v>0</v>
      </c>
      <c r="AN936" s="211">
        <v>0</v>
      </c>
      <c r="AO936" s="214">
        <v>0</v>
      </c>
      <c r="AP936" s="211">
        <v>0</v>
      </c>
      <c r="AQ936" s="211">
        <v>0</v>
      </c>
      <c r="AR936" s="211">
        <v>0</v>
      </c>
      <c r="AS936" s="211"/>
    </row>
    <row r="937" spans="1:45" s="148" customFormat="1" ht="36" customHeight="1" x14ac:dyDescent="0.25">
      <c r="B937" s="144" t="s">
        <v>816</v>
      </c>
      <c r="C937" s="144"/>
      <c r="D937" s="145" t="s">
        <v>862</v>
      </c>
      <c r="E937" s="145" t="s">
        <v>862</v>
      </c>
      <c r="F937" s="145" t="s">
        <v>862</v>
      </c>
      <c r="G937" s="145" t="s">
        <v>862</v>
      </c>
      <c r="H937" s="145" t="s">
        <v>862</v>
      </c>
      <c r="I937" s="149">
        <f>SUM(I938:I939)</f>
        <v>2942.31</v>
      </c>
      <c r="J937" s="149">
        <f>SUM(J938:J939)</f>
        <v>2850.1899999999996</v>
      </c>
      <c r="K937" s="149">
        <f>SUM(K938:K939)</f>
        <v>2230.58</v>
      </c>
      <c r="L937" s="210">
        <f>SUM(L938:L939)</f>
        <v>89</v>
      </c>
      <c r="M937" s="145" t="s">
        <v>862</v>
      </c>
      <c r="N937" s="145" t="s">
        <v>862</v>
      </c>
      <c r="O937" s="147" t="s">
        <v>862</v>
      </c>
      <c r="P937" s="142">
        <v>286194.76</v>
      </c>
      <c r="Q937" s="142">
        <f>SUM(Q938:Q939)</f>
        <v>0</v>
      </c>
      <c r="R937" s="142">
        <f>SUM(R938:R939)</f>
        <v>0</v>
      </c>
      <c r="S937" s="142">
        <f>SUM(S938:S939)</f>
        <v>286194.76</v>
      </c>
      <c r="T937" s="142">
        <f t="shared" si="374"/>
        <v>97.268731031060639</v>
      </c>
      <c r="U937" s="142">
        <f>MAX(U938:U939)</f>
        <v>184.98</v>
      </c>
      <c r="W937" s="220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</row>
    <row r="938" spans="1:45" s="148" customFormat="1" ht="36" customHeight="1" x14ac:dyDescent="0.25">
      <c r="A938" s="148">
        <v>1</v>
      </c>
      <c r="B938" s="143">
        <f>SUBTOTAL(103,$A$552:A938)</f>
        <v>347</v>
      </c>
      <c r="C938" s="144" t="s">
        <v>1641</v>
      </c>
      <c r="D938" s="145">
        <v>1958</v>
      </c>
      <c r="E938" s="145"/>
      <c r="F938" s="146" t="s">
        <v>264</v>
      </c>
      <c r="G938" s="145">
        <v>2</v>
      </c>
      <c r="H938" s="145" t="s">
        <v>299</v>
      </c>
      <c r="I938" s="149">
        <v>796.13</v>
      </c>
      <c r="J938" s="149">
        <v>704.01</v>
      </c>
      <c r="K938" s="149">
        <v>474.19</v>
      </c>
      <c r="L938" s="165">
        <v>11</v>
      </c>
      <c r="M938" s="145" t="s">
        <v>262</v>
      </c>
      <c r="N938" s="145" t="s">
        <v>266</v>
      </c>
      <c r="O938" s="147" t="s">
        <v>269</v>
      </c>
      <c r="P938" s="142">
        <v>83194.759999999995</v>
      </c>
      <c r="Q938" s="142">
        <v>0</v>
      </c>
      <c r="R938" s="142">
        <v>0</v>
      </c>
      <c r="S938" s="142">
        <f>P938-Q938-R938</f>
        <v>83194.759999999995</v>
      </c>
      <c r="T938" s="142">
        <f t="shared" si="374"/>
        <v>104.49896373707811</v>
      </c>
      <c r="U938" s="221">
        <f>T938</f>
        <v>104.49896373707811</v>
      </c>
      <c r="V938" s="213">
        <f>T938</f>
        <v>104.49896373707811</v>
      </c>
      <c r="W938" s="213">
        <f t="shared" ref="W938:W939" si="382">V938-T938</f>
        <v>0</v>
      </c>
      <c r="X938" s="148" t="b">
        <f t="shared" ref="X938:X939" si="383">V938=U938</f>
        <v>1</v>
      </c>
      <c r="Y938" s="211">
        <v>0</v>
      </c>
      <c r="Z938" s="211">
        <v>0</v>
      </c>
      <c r="AA938" s="211">
        <v>0</v>
      </c>
      <c r="AB938" s="211">
        <v>0</v>
      </c>
      <c r="AC938" s="211">
        <v>0</v>
      </c>
      <c r="AD938" s="211">
        <v>0</v>
      </c>
      <c r="AE938" s="211">
        <v>0</v>
      </c>
      <c r="AF938" s="214">
        <v>0</v>
      </c>
      <c r="AG938" s="211">
        <v>0</v>
      </c>
      <c r="AH938" s="211">
        <v>0</v>
      </c>
      <c r="AI938" s="211">
        <v>0</v>
      </c>
      <c r="AJ938" s="211">
        <v>0</v>
      </c>
      <c r="AK938" s="211">
        <v>0</v>
      </c>
      <c r="AL938" s="214">
        <v>0</v>
      </c>
      <c r="AM938" s="211">
        <v>0</v>
      </c>
      <c r="AN938" s="211">
        <v>0</v>
      </c>
      <c r="AO938" s="214">
        <v>0</v>
      </c>
      <c r="AP938" s="211">
        <v>0</v>
      </c>
      <c r="AQ938" s="211">
        <v>0</v>
      </c>
      <c r="AR938" s="211">
        <v>0</v>
      </c>
      <c r="AS938" s="211"/>
    </row>
    <row r="939" spans="1:45" s="148" customFormat="1" ht="36" customHeight="1" x14ac:dyDescent="0.25">
      <c r="A939" s="148">
        <v>1</v>
      </c>
      <c r="B939" s="143">
        <f>SUBTOTAL(103,$A$552:A939)</f>
        <v>348</v>
      </c>
      <c r="C939" s="144" t="s">
        <v>1214</v>
      </c>
      <c r="D939" s="145">
        <v>1974</v>
      </c>
      <c r="E939" s="145"/>
      <c r="F939" s="146" t="s">
        <v>264</v>
      </c>
      <c r="G939" s="145">
        <v>5</v>
      </c>
      <c r="H939" s="145" t="s">
        <v>299</v>
      </c>
      <c r="I939" s="142">
        <v>2146.1799999999998</v>
      </c>
      <c r="J939" s="142">
        <v>2146.1799999999998</v>
      </c>
      <c r="K939" s="142">
        <v>1756.39</v>
      </c>
      <c r="L939" s="165">
        <v>78</v>
      </c>
      <c r="M939" s="145" t="s">
        <v>262</v>
      </c>
      <c r="N939" s="145" t="s">
        <v>266</v>
      </c>
      <c r="O939" s="147" t="s">
        <v>269</v>
      </c>
      <c r="P939" s="142">
        <v>203000</v>
      </c>
      <c r="Q939" s="142">
        <v>0</v>
      </c>
      <c r="R939" s="142">
        <v>0</v>
      </c>
      <c r="S939" s="142">
        <f>P939-Q939-R939</f>
        <v>203000</v>
      </c>
      <c r="T939" s="142">
        <f t="shared" si="374"/>
        <v>94.586660951085193</v>
      </c>
      <c r="U939" s="142">
        <v>184.98</v>
      </c>
      <c r="V939" s="213">
        <f t="shared" ref="V939" si="384">Y939+Z939+AA939+AB939+AC939+AF939+AH939+AJ939+AL939+AN939+AO939+AP939+AQ939+AR939</f>
        <v>184.98</v>
      </c>
      <c r="W939" s="213">
        <f t="shared" si="382"/>
        <v>90.393339048914797</v>
      </c>
      <c r="X939" s="148" t="b">
        <f t="shared" si="383"/>
        <v>1</v>
      </c>
      <c r="Y939" s="211">
        <v>0</v>
      </c>
      <c r="Z939" s="211">
        <v>0</v>
      </c>
      <c r="AA939" s="211">
        <v>0</v>
      </c>
      <c r="AB939" s="211">
        <v>184.98</v>
      </c>
      <c r="AC939" s="211">
        <v>0</v>
      </c>
      <c r="AD939" s="211">
        <v>0</v>
      </c>
      <c r="AE939" s="211">
        <v>0</v>
      </c>
      <c r="AF939" s="214">
        <v>0</v>
      </c>
      <c r="AG939" s="211">
        <v>0</v>
      </c>
      <c r="AH939" s="211">
        <v>0</v>
      </c>
      <c r="AI939" s="211">
        <v>0</v>
      </c>
      <c r="AJ939" s="211">
        <v>0</v>
      </c>
      <c r="AK939" s="211">
        <v>0</v>
      </c>
      <c r="AL939" s="214">
        <v>0</v>
      </c>
      <c r="AM939" s="211">
        <v>0</v>
      </c>
      <c r="AN939" s="211">
        <v>0</v>
      </c>
      <c r="AO939" s="214">
        <v>0</v>
      </c>
      <c r="AP939" s="211">
        <v>0</v>
      </c>
      <c r="AQ939" s="211">
        <v>0</v>
      </c>
      <c r="AR939" s="211">
        <v>0</v>
      </c>
      <c r="AS939" s="211"/>
    </row>
    <row r="940" spans="1:45" s="148" customFormat="1" ht="36" customHeight="1" x14ac:dyDescent="0.25">
      <c r="B940" s="144" t="s">
        <v>817</v>
      </c>
      <c r="C940" s="144"/>
      <c r="D940" s="145" t="s">
        <v>862</v>
      </c>
      <c r="E940" s="145" t="s">
        <v>862</v>
      </c>
      <c r="F940" s="145" t="s">
        <v>862</v>
      </c>
      <c r="G940" s="145" t="s">
        <v>862</v>
      </c>
      <c r="H940" s="145" t="s">
        <v>862</v>
      </c>
      <c r="I940" s="149">
        <f>I941</f>
        <v>485.3</v>
      </c>
      <c r="J940" s="149">
        <f>J941</f>
        <v>441.3</v>
      </c>
      <c r="K940" s="149">
        <f>K941</f>
        <v>441.3</v>
      </c>
      <c r="L940" s="210">
        <f>L941</f>
        <v>16</v>
      </c>
      <c r="M940" s="145" t="s">
        <v>862</v>
      </c>
      <c r="N940" s="145" t="s">
        <v>862</v>
      </c>
      <c r="O940" s="147" t="s">
        <v>862</v>
      </c>
      <c r="P940" s="142">
        <v>2077656.16</v>
      </c>
      <c r="Q940" s="142">
        <f>Q941</f>
        <v>0</v>
      </c>
      <c r="R940" s="142">
        <f>R941</f>
        <v>0</v>
      </c>
      <c r="S940" s="142">
        <f>S941</f>
        <v>2077656.16</v>
      </c>
      <c r="T940" s="142">
        <f t="shared" si="374"/>
        <v>4281.1789820729446</v>
      </c>
      <c r="U940" s="142">
        <f>U941</f>
        <v>7970.9481195137032</v>
      </c>
      <c r="W940" s="220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</row>
    <row r="941" spans="1:45" s="148" customFormat="1" ht="36" customHeight="1" x14ac:dyDescent="0.25">
      <c r="A941" s="148">
        <v>1</v>
      </c>
      <c r="B941" s="143">
        <f>SUBTOTAL(103,$A$552:A941)</f>
        <v>349</v>
      </c>
      <c r="C941" s="144" t="s">
        <v>53</v>
      </c>
      <c r="D941" s="145">
        <v>1952</v>
      </c>
      <c r="E941" s="145"/>
      <c r="F941" s="146" t="s">
        <v>264</v>
      </c>
      <c r="G941" s="145">
        <v>2</v>
      </c>
      <c r="H941" s="145" t="s">
        <v>299</v>
      </c>
      <c r="I941" s="149">
        <v>485.3</v>
      </c>
      <c r="J941" s="149">
        <v>441.3</v>
      </c>
      <c r="K941" s="149">
        <v>441.3</v>
      </c>
      <c r="L941" s="165">
        <v>16</v>
      </c>
      <c r="M941" s="145" t="s">
        <v>262</v>
      </c>
      <c r="N941" s="145" t="s">
        <v>266</v>
      </c>
      <c r="O941" s="147" t="s">
        <v>270</v>
      </c>
      <c r="P941" s="142">
        <v>2077656.16</v>
      </c>
      <c r="Q941" s="142">
        <v>0</v>
      </c>
      <c r="R941" s="142">
        <v>0</v>
      </c>
      <c r="S941" s="142">
        <f>P941-Q941-R941</f>
        <v>2077656.16</v>
      </c>
      <c r="T941" s="142">
        <f t="shared" si="374"/>
        <v>4281.1789820729446</v>
      </c>
      <c r="U941" s="142">
        <v>7970.9481195137032</v>
      </c>
      <c r="V941" s="213">
        <f>Y941+Z941+AA941+AB941+AC941+AF941+AH941+AJ941+AL941+AN941+AO941+AP941+AQ941+AR941</f>
        <v>7970.9481195137032</v>
      </c>
      <c r="W941" s="213">
        <f>V941-T941</f>
        <v>3689.7691374407586</v>
      </c>
      <c r="X941" s="148" t="b">
        <f>V941=U941</f>
        <v>1</v>
      </c>
      <c r="Y941" s="211">
        <v>0</v>
      </c>
      <c r="Z941" s="211">
        <v>0</v>
      </c>
      <c r="AA941" s="211">
        <v>0</v>
      </c>
      <c r="AB941" s="211">
        <v>0</v>
      </c>
      <c r="AC941" s="211">
        <v>0</v>
      </c>
      <c r="AD941" s="211">
        <v>0</v>
      </c>
      <c r="AE941" s="211">
        <v>0</v>
      </c>
      <c r="AF941" s="214">
        <v>0</v>
      </c>
      <c r="AG941" s="211">
        <v>433.81</v>
      </c>
      <c r="AH941" s="214">
        <f>8917.04*AG941/I941</f>
        <v>7970.9481195137032</v>
      </c>
      <c r="AI941" s="211">
        <v>0</v>
      </c>
      <c r="AJ941" s="211">
        <v>0</v>
      </c>
      <c r="AK941" s="211">
        <v>0</v>
      </c>
      <c r="AL941" s="214">
        <v>0</v>
      </c>
      <c r="AM941" s="211">
        <v>0</v>
      </c>
      <c r="AN941" s="211">
        <v>0</v>
      </c>
      <c r="AO941" s="214">
        <v>0</v>
      </c>
      <c r="AP941" s="211">
        <v>0</v>
      </c>
      <c r="AQ941" s="211">
        <v>0</v>
      </c>
      <c r="AR941" s="211">
        <v>0</v>
      </c>
      <c r="AS941" s="211"/>
    </row>
    <row r="942" spans="1:45" s="148" customFormat="1" ht="36" customHeight="1" x14ac:dyDescent="0.25">
      <c r="B942" s="144" t="s">
        <v>818</v>
      </c>
      <c r="C942" s="144"/>
      <c r="D942" s="145" t="s">
        <v>862</v>
      </c>
      <c r="E942" s="145" t="s">
        <v>862</v>
      </c>
      <c r="F942" s="145" t="s">
        <v>862</v>
      </c>
      <c r="G942" s="145" t="s">
        <v>862</v>
      </c>
      <c r="H942" s="145" t="s">
        <v>862</v>
      </c>
      <c r="I942" s="149">
        <f>SUM(I943:I948)</f>
        <v>6797.2400000000007</v>
      </c>
      <c r="J942" s="149">
        <f>SUM(J943:J948)</f>
        <v>6359.41</v>
      </c>
      <c r="K942" s="149">
        <f>SUM(K943:K948)</f>
        <v>5432.18</v>
      </c>
      <c r="L942" s="210">
        <f>SUM(L943:L948)</f>
        <v>308</v>
      </c>
      <c r="M942" s="145" t="s">
        <v>862</v>
      </c>
      <c r="N942" s="145" t="s">
        <v>862</v>
      </c>
      <c r="O942" s="147" t="s">
        <v>862</v>
      </c>
      <c r="P942" s="142">
        <v>20595957.049999997</v>
      </c>
      <c r="Q942" s="142">
        <f>SUM(Q943:Q948)</f>
        <v>0</v>
      </c>
      <c r="R942" s="142">
        <f>SUM(R943:R948)</f>
        <v>0</v>
      </c>
      <c r="S942" s="142">
        <f>SUM(S943:S948)</f>
        <v>20595957.049999997</v>
      </c>
      <c r="T942" s="142">
        <f t="shared" si="374"/>
        <v>3030.0470558638499</v>
      </c>
      <c r="U942" s="142">
        <f>MAX(U943:U948)</f>
        <v>9246.4054218908841</v>
      </c>
      <c r="W942" s="220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</row>
    <row r="943" spans="1:45" s="148" customFormat="1" ht="36" customHeight="1" x14ac:dyDescent="0.25">
      <c r="A943" s="148">
        <v>1</v>
      </c>
      <c r="B943" s="143">
        <f>SUBTOTAL(103,$A$552:A943)</f>
        <v>350</v>
      </c>
      <c r="C943" s="144" t="s">
        <v>60</v>
      </c>
      <c r="D943" s="145">
        <v>1970</v>
      </c>
      <c r="E943" s="145"/>
      <c r="F943" s="146" t="s">
        <v>264</v>
      </c>
      <c r="G943" s="145">
        <v>5</v>
      </c>
      <c r="H943" s="145" t="s">
        <v>299</v>
      </c>
      <c r="I943" s="149">
        <v>2323.8000000000002</v>
      </c>
      <c r="J943" s="149">
        <v>2094.89</v>
      </c>
      <c r="K943" s="149">
        <v>1789.25</v>
      </c>
      <c r="L943" s="165">
        <v>79</v>
      </c>
      <c r="M943" s="145" t="s">
        <v>262</v>
      </c>
      <c r="N943" s="145" t="s">
        <v>266</v>
      </c>
      <c r="O943" s="147" t="s">
        <v>271</v>
      </c>
      <c r="P943" s="142">
        <v>4272225.54</v>
      </c>
      <c r="Q943" s="142">
        <v>0</v>
      </c>
      <c r="R943" s="142">
        <v>0</v>
      </c>
      <c r="S943" s="142">
        <f t="shared" ref="S943:S948" si="385">P943-Q943-R943</f>
        <v>4272225.54</v>
      </c>
      <c r="T943" s="142">
        <f t="shared" si="374"/>
        <v>1838.4652465788793</v>
      </c>
      <c r="U943" s="142">
        <f>V943</f>
        <v>2182.6372114639812</v>
      </c>
      <c r="V943" s="213">
        <f t="shared" ref="V943:V948" si="386">Y943+Z943+AA943+AB943+AC943+AF943+AH943+AJ943+AL943+AN943+AO943+AP943+AQ943+AR943</f>
        <v>2182.6372114639812</v>
      </c>
      <c r="W943" s="213">
        <f t="shared" ref="W943:W948" si="387">V943-T943</f>
        <v>344.17196488510194</v>
      </c>
      <c r="X943" s="148" t="b">
        <f t="shared" ref="X943:X948" si="388">V943=U943</f>
        <v>1</v>
      </c>
      <c r="Y943" s="211">
        <v>0</v>
      </c>
      <c r="Z943" s="211">
        <v>0</v>
      </c>
      <c r="AA943" s="211">
        <v>0</v>
      </c>
      <c r="AB943" s="211">
        <v>0</v>
      </c>
      <c r="AC943" s="211">
        <v>0</v>
      </c>
      <c r="AD943" s="211">
        <v>0</v>
      </c>
      <c r="AE943" s="211">
        <v>0</v>
      </c>
      <c r="AF943" s="214">
        <v>0</v>
      </c>
      <c r="AG943" s="211">
        <v>568.79999999999995</v>
      </c>
      <c r="AH943" s="214">
        <f t="shared" ref="AH943:AH948" si="389">8917.04*AG943/I943</f>
        <v>2182.6372114639812</v>
      </c>
      <c r="AI943" s="211">
        <v>0</v>
      </c>
      <c r="AJ943" s="211">
        <v>0</v>
      </c>
      <c r="AK943" s="211">
        <v>0</v>
      </c>
      <c r="AL943" s="214">
        <v>0</v>
      </c>
      <c r="AM943" s="211">
        <v>0</v>
      </c>
      <c r="AN943" s="211">
        <v>0</v>
      </c>
      <c r="AO943" s="214">
        <v>0</v>
      </c>
      <c r="AP943" s="211">
        <v>0</v>
      </c>
      <c r="AQ943" s="211">
        <v>0</v>
      </c>
      <c r="AR943" s="211">
        <v>0</v>
      </c>
      <c r="AS943" s="211"/>
    </row>
    <row r="944" spans="1:45" s="148" customFormat="1" ht="36" customHeight="1" x14ac:dyDescent="0.25">
      <c r="A944" s="148">
        <v>1</v>
      </c>
      <c r="B944" s="143">
        <f>SUBTOTAL(103,$A$552:A944)</f>
        <v>351</v>
      </c>
      <c r="C944" s="144" t="s">
        <v>61</v>
      </c>
      <c r="D944" s="145">
        <v>1972</v>
      </c>
      <c r="E944" s="145"/>
      <c r="F944" s="146" t="s">
        <v>264</v>
      </c>
      <c r="G944" s="145">
        <v>2</v>
      </c>
      <c r="H944" s="145" t="s">
        <v>299</v>
      </c>
      <c r="I944" s="149">
        <v>590.20000000000005</v>
      </c>
      <c r="J944" s="149">
        <v>590.20000000000005</v>
      </c>
      <c r="K944" s="149">
        <v>529.79999999999995</v>
      </c>
      <c r="L944" s="165">
        <v>36</v>
      </c>
      <c r="M944" s="145" t="s">
        <v>262</v>
      </c>
      <c r="N944" s="145" t="s">
        <v>263</v>
      </c>
      <c r="O944" s="147" t="s">
        <v>265</v>
      </c>
      <c r="P944" s="142">
        <v>3672377.8499999996</v>
      </c>
      <c r="Q944" s="142">
        <v>0</v>
      </c>
      <c r="R944" s="142">
        <v>0</v>
      </c>
      <c r="S944" s="142">
        <f t="shared" si="385"/>
        <v>3672377.8499999996</v>
      </c>
      <c r="T944" s="142">
        <f t="shared" si="374"/>
        <v>6222.2599966113166</v>
      </c>
      <c r="U944" s="142">
        <v>9246.4054218908841</v>
      </c>
      <c r="V944" s="213">
        <f t="shared" si="386"/>
        <v>9246.4054218908841</v>
      </c>
      <c r="W944" s="213">
        <f t="shared" si="387"/>
        <v>3024.1454252795675</v>
      </c>
      <c r="X944" s="148" t="b">
        <f t="shared" si="388"/>
        <v>1</v>
      </c>
      <c r="Y944" s="211">
        <v>0</v>
      </c>
      <c r="Z944" s="211">
        <v>0</v>
      </c>
      <c r="AA944" s="211">
        <v>0</v>
      </c>
      <c r="AB944" s="211">
        <v>0</v>
      </c>
      <c r="AC944" s="211">
        <v>0</v>
      </c>
      <c r="AD944" s="211">
        <v>0</v>
      </c>
      <c r="AE944" s="211">
        <v>0</v>
      </c>
      <c r="AF944" s="214">
        <v>0</v>
      </c>
      <c r="AG944" s="211">
        <v>612</v>
      </c>
      <c r="AH944" s="214">
        <f t="shared" si="389"/>
        <v>9246.4054218908841</v>
      </c>
      <c r="AI944" s="211">
        <v>0</v>
      </c>
      <c r="AJ944" s="211">
        <v>0</v>
      </c>
      <c r="AK944" s="211">
        <v>0</v>
      </c>
      <c r="AL944" s="214">
        <v>0</v>
      </c>
      <c r="AM944" s="211">
        <v>0</v>
      </c>
      <c r="AN944" s="211">
        <v>0</v>
      </c>
      <c r="AO944" s="214">
        <v>0</v>
      </c>
      <c r="AP944" s="211">
        <v>0</v>
      </c>
      <c r="AQ944" s="211">
        <v>0</v>
      </c>
      <c r="AR944" s="211">
        <v>0</v>
      </c>
      <c r="AS944" s="211"/>
    </row>
    <row r="945" spans="1:135" s="148" customFormat="1" ht="36" customHeight="1" x14ac:dyDescent="0.25">
      <c r="A945" s="148">
        <v>1</v>
      </c>
      <c r="B945" s="143">
        <f>SUBTOTAL(103,$A$552:A945)</f>
        <v>352</v>
      </c>
      <c r="C945" s="144" t="s">
        <v>59</v>
      </c>
      <c r="D945" s="145">
        <v>1973</v>
      </c>
      <c r="E945" s="145"/>
      <c r="F945" s="146" t="s">
        <v>264</v>
      </c>
      <c r="G945" s="145">
        <v>2</v>
      </c>
      <c r="H945" s="145" t="s">
        <v>299</v>
      </c>
      <c r="I945" s="149">
        <v>701.7</v>
      </c>
      <c r="J945" s="149">
        <v>600.70000000000005</v>
      </c>
      <c r="K945" s="149">
        <v>482.5</v>
      </c>
      <c r="L945" s="165">
        <v>31</v>
      </c>
      <c r="M945" s="145" t="s">
        <v>262</v>
      </c>
      <c r="N945" s="145" t="s">
        <v>263</v>
      </c>
      <c r="O945" s="147" t="s">
        <v>265</v>
      </c>
      <c r="P945" s="142">
        <v>2799677.08</v>
      </c>
      <c r="Q945" s="142">
        <v>0</v>
      </c>
      <c r="R945" s="142">
        <v>0</v>
      </c>
      <c r="S945" s="142">
        <f t="shared" si="385"/>
        <v>2799677.08</v>
      </c>
      <c r="T945" s="142">
        <f t="shared" si="374"/>
        <v>3989.849052301553</v>
      </c>
      <c r="U945" s="142">
        <v>7653.506741912498</v>
      </c>
      <c r="V945" s="213">
        <f t="shared" si="386"/>
        <v>7653.506741912498</v>
      </c>
      <c r="W945" s="213">
        <f t="shared" si="387"/>
        <v>3663.657689610945</v>
      </c>
      <c r="X945" s="148" t="b">
        <f t="shared" si="388"/>
        <v>1</v>
      </c>
      <c r="Y945" s="211">
        <v>0</v>
      </c>
      <c r="Z945" s="211">
        <v>0</v>
      </c>
      <c r="AA945" s="211">
        <v>0</v>
      </c>
      <c r="AB945" s="211">
        <v>0</v>
      </c>
      <c r="AC945" s="211">
        <v>0</v>
      </c>
      <c r="AD945" s="211">
        <v>0</v>
      </c>
      <c r="AE945" s="211">
        <v>0</v>
      </c>
      <c r="AF945" s="214">
        <v>0</v>
      </c>
      <c r="AG945" s="211">
        <v>602.27</v>
      </c>
      <c r="AH945" s="214">
        <f t="shared" si="389"/>
        <v>7653.506741912498</v>
      </c>
      <c r="AI945" s="211">
        <v>0</v>
      </c>
      <c r="AJ945" s="211">
        <v>0</v>
      </c>
      <c r="AK945" s="211">
        <v>0</v>
      </c>
      <c r="AL945" s="214">
        <v>0</v>
      </c>
      <c r="AM945" s="211">
        <v>0</v>
      </c>
      <c r="AN945" s="211">
        <v>0</v>
      </c>
      <c r="AO945" s="214">
        <v>0</v>
      </c>
      <c r="AP945" s="211">
        <v>0</v>
      </c>
      <c r="AQ945" s="211">
        <v>0</v>
      </c>
      <c r="AR945" s="211">
        <v>0</v>
      </c>
      <c r="AS945" s="211"/>
    </row>
    <row r="946" spans="1:135" s="148" customFormat="1" ht="36" customHeight="1" x14ac:dyDescent="0.25">
      <c r="A946" s="148">
        <v>1</v>
      </c>
      <c r="B946" s="143">
        <f>SUBTOTAL(103,$A$552:A946)</f>
        <v>353</v>
      </c>
      <c r="C946" s="144" t="s">
        <v>62</v>
      </c>
      <c r="D946" s="145">
        <v>1982</v>
      </c>
      <c r="E946" s="145"/>
      <c r="F946" s="146" t="s">
        <v>264</v>
      </c>
      <c r="G946" s="145">
        <v>2</v>
      </c>
      <c r="H946" s="145" t="s">
        <v>299</v>
      </c>
      <c r="I946" s="149">
        <v>549.6</v>
      </c>
      <c r="J946" s="149">
        <v>502.6</v>
      </c>
      <c r="K946" s="149">
        <v>318.10000000000002</v>
      </c>
      <c r="L946" s="165">
        <v>28</v>
      </c>
      <c r="M946" s="145" t="s">
        <v>262</v>
      </c>
      <c r="N946" s="145" t="s">
        <v>263</v>
      </c>
      <c r="O946" s="147" t="s">
        <v>265</v>
      </c>
      <c r="P946" s="142">
        <v>2844503.1199999996</v>
      </c>
      <c r="Q946" s="142">
        <v>0</v>
      </c>
      <c r="R946" s="142">
        <v>0</v>
      </c>
      <c r="S946" s="142">
        <f t="shared" si="385"/>
        <v>2844503.1199999996</v>
      </c>
      <c r="T946" s="142">
        <f t="shared" si="374"/>
        <v>5175.5879184861706</v>
      </c>
      <c r="U946" s="142">
        <v>8968.6342270742352</v>
      </c>
      <c r="V946" s="213">
        <f t="shared" si="386"/>
        <v>8968.6342270742352</v>
      </c>
      <c r="W946" s="213">
        <f t="shared" si="387"/>
        <v>3793.0463085880647</v>
      </c>
      <c r="X946" s="148" t="b">
        <f t="shared" si="388"/>
        <v>1</v>
      </c>
      <c r="Y946" s="211">
        <v>0</v>
      </c>
      <c r="Z946" s="211">
        <v>0</v>
      </c>
      <c r="AA946" s="211">
        <v>0</v>
      </c>
      <c r="AB946" s="211">
        <v>0</v>
      </c>
      <c r="AC946" s="211">
        <v>0</v>
      </c>
      <c r="AD946" s="211">
        <v>0</v>
      </c>
      <c r="AE946" s="211">
        <v>0</v>
      </c>
      <c r="AF946" s="214">
        <v>0</v>
      </c>
      <c r="AG946" s="211">
        <v>552.78</v>
      </c>
      <c r="AH946" s="214">
        <f t="shared" si="389"/>
        <v>8968.6342270742352</v>
      </c>
      <c r="AI946" s="211">
        <v>0</v>
      </c>
      <c r="AJ946" s="211">
        <v>0</v>
      </c>
      <c r="AK946" s="211">
        <v>0</v>
      </c>
      <c r="AL946" s="214">
        <v>0</v>
      </c>
      <c r="AM946" s="211">
        <v>0</v>
      </c>
      <c r="AN946" s="211">
        <v>0</v>
      </c>
      <c r="AO946" s="214">
        <v>0</v>
      </c>
      <c r="AP946" s="211">
        <v>0</v>
      </c>
      <c r="AQ946" s="211">
        <v>0</v>
      </c>
      <c r="AR946" s="211">
        <v>0</v>
      </c>
      <c r="AS946" s="211"/>
    </row>
    <row r="947" spans="1:135" s="148" customFormat="1" ht="36" customHeight="1" x14ac:dyDescent="0.25">
      <c r="A947" s="148">
        <v>1</v>
      </c>
      <c r="B947" s="143">
        <f>SUBTOTAL(103,$A$552:A947)</f>
        <v>354</v>
      </c>
      <c r="C947" s="144" t="s">
        <v>58</v>
      </c>
      <c r="D947" s="145">
        <v>1970</v>
      </c>
      <c r="E947" s="145"/>
      <c r="F947" s="146" t="s">
        <v>264</v>
      </c>
      <c r="G947" s="145">
        <v>2</v>
      </c>
      <c r="H947" s="145" t="s">
        <v>299</v>
      </c>
      <c r="I947" s="149">
        <v>726.6</v>
      </c>
      <c r="J947" s="149">
        <v>665.68</v>
      </c>
      <c r="K947" s="149">
        <v>482.19</v>
      </c>
      <c r="L947" s="165">
        <v>33</v>
      </c>
      <c r="M947" s="145" t="s">
        <v>262</v>
      </c>
      <c r="N947" s="145" t="s">
        <v>263</v>
      </c>
      <c r="O947" s="147" t="s">
        <v>265</v>
      </c>
      <c r="P947" s="142">
        <v>2708720.47</v>
      </c>
      <c r="Q947" s="142">
        <v>0</v>
      </c>
      <c r="R947" s="142">
        <v>0</v>
      </c>
      <c r="S947" s="142">
        <f t="shared" si="385"/>
        <v>2708720.47</v>
      </c>
      <c r="T947" s="142">
        <f t="shared" si="374"/>
        <v>3727.9389898155796</v>
      </c>
      <c r="U947" s="142">
        <v>7829.7158271401049</v>
      </c>
      <c r="V947" s="213">
        <f t="shared" si="386"/>
        <v>7829.7158271401049</v>
      </c>
      <c r="W947" s="213">
        <f t="shared" si="387"/>
        <v>4101.7768373245253</v>
      </c>
      <c r="X947" s="148" t="b">
        <f t="shared" si="388"/>
        <v>1</v>
      </c>
      <c r="Y947" s="211">
        <v>0</v>
      </c>
      <c r="Z947" s="211">
        <v>0</v>
      </c>
      <c r="AA947" s="211">
        <v>0</v>
      </c>
      <c r="AB947" s="211">
        <v>0</v>
      </c>
      <c r="AC947" s="211">
        <v>0</v>
      </c>
      <c r="AD947" s="211">
        <v>0</v>
      </c>
      <c r="AE947" s="211">
        <v>0</v>
      </c>
      <c r="AF947" s="214">
        <v>0</v>
      </c>
      <c r="AG947" s="211">
        <v>638</v>
      </c>
      <c r="AH947" s="214">
        <f t="shared" si="389"/>
        <v>7829.7158271401049</v>
      </c>
      <c r="AI947" s="211">
        <v>0</v>
      </c>
      <c r="AJ947" s="211">
        <v>0</v>
      </c>
      <c r="AK947" s="211">
        <v>0</v>
      </c>
      <c r="AL947" s="214">
        <v>0</v>
      </c>
      <c r="AM947" s="211">
        <v>0</v>
      </c>
      <c r="AN947" s="211">
        <v>0</v>
      </c>
      <c r="AO947" s="214">
        <v>0</v>
      </c>
      <c r="AP947" s="211">
        <v>0</v>
      </c>
      <c r="AQ947" s="211">
        <v>0</v>
      </c>
      <c r="AR947" s="211">
        <v>0</v>
      </c>
      <c r="AS947" s="211"/>
    </row>
    <row r="948" spans="1:135" s="148" customFormat="1" ht="36" customHeight="1" x14ac:dyDescent="0.25">
      <c r="A948" s="148">
        <v>1</v>
      </c>
      <c r="B948" s="143">
        <f>SUBTOTAL(103,$A$552:A948)</f>
        <v>355</v>
      </c>
      <c r="C948" s="144" t="s">
        <v>49</v>
      </c>
      <c r="D948" s="145">
        <v>1962</v>
      </c>
      <c r="E948" s="145"/>
      <c r="F948" s="146" t="s">
        <v>264</v>
      </c>
      <c r="G948" s="145">
        <v>4</v>
      </c>
      <c r="H948" s="145" t="s">
        <v>308</v>
      </c>
      <c r="I948" s="142">
        <v>1905.34</v>
      </c>
      <c r="J948" s="142">
        <v>1905.34</v>
      </c>
      <c r="K948" s="142">
        <v>1830.34</v>
      </c>
      <c r="L948" s="165">
        <v>101</v>
      </c>
      <c r="M948" s="145" t="s">
        <v>262</v>
      </c>
      <c r="N948" s="145" t="s">
        <v>263</v>
      </c>
      <c r="O948" s="147" t="s">
        <v>265</v>
      </c>
      <c r="P948" s="142">
        <v>4298452.99</v>
      </c>
      <c r="Q948" s="142">
        <v>0</v>
      </c>
      <c r="R948" s="142">
        <v>0</v>
      </c>
      <c r="S948" s="142">
        <f t="shared" si="385"/>
        <v>4298452.99</v>
      </c>
      <c r="T948" s="142">
        <f t="shared" si="374"/>
        <v>2256.0031228022299</v>
      </c>
      <c r="U948" s="142">
        <v>4276.7478052211163</v>
      </c>
      <c r="V948" s="213">
        <f t="shared" si="386"/>
        <v>4276.7478052211163</v>
      </c>
      <c r="W948" s="213">
        <f t="shared" si="387"/>
        <v>2020.7446824188864</v>
      </c>
      <c r="X948" s="148" t="b">
        <f t="shared" si="388"/>
        <v>1</v>
      </c>
      <c r="Y948" s="211">
        <v>0</v>
      </c>
      <c r="Z948" s="211">
        <v>0</v>
      </c>
      <c r="AA948" s="211">
        <v>0</v>
      </c>
      <c r="AB948" s="211">
        <v>0</v>
      </c>
      <c r="AC948" s="211">
        <v>0</v>
      </c>
      <c r="AD948" s="211">
        <v>0</v>
      </c>
      <c r="AE948" s="211">
        <v>0</v>
      </c>
      <c r="AF948" s="214">
        <v>0</v>
      </c>
      <c r="AG948" s="211">
        <v>913.83</v>
      </c>
      <c r="AH948" s="214">
        <f t="shared" si="389"/>
        <v>4276.7478052211163</v>
      </c>
      <c r="AI948" s="211">
        <v>0</v>
      </c>
      <c r="AJ948" s="211">
        <v>0</v>
      </c>
      <c r="AK948" s="211">
        <v>0</v>
      </c>
      <c r="AL948" s="214">
        <v>0</v>
      </c>
      <c r="AM948" s="211">
        <v>0</v>
      </c>
      <c r="AN948" s="211">
        <v>0</v>
      </c>
      <c r="AO948" s="214">
        <v>0</v>
      </c>
      <c r="AP948" s="211">
        <v>0</v>
      </c>
      <c r="AQ948" s="211">
        <v>0</v>
      </c>
      <c r="AR948" s="211">
        <v>0</v>
      </c>
      <c r="AS948" s="211"/>
    </row>
    <row r="949" spans="1:135" s="148" customFormat="1" ht="36" customHeight="1" x14ac:dyDescent="0.25">
      <c r="B949" s="144" t="s">
        <v>813</v>
      </c>
      <c r="C949" s="215"/>
      <c r="D949" s="145" t="s">
        <v>723</v>
      </c>
      <c r="E949" s="145" t="s">
        <v>723</v>
      </c>
      <c r="F949" s="145" t="s">
        <v>723</v>
      </c>
      <c r="G949" s="145" t="s">
        <v>723</v>
      </c>
      <c r="H949" s="145" t="s">
        <v>723</v>
      </c>
      <c r="I949" s="149">
        <f>I950</f>
        <v>736.7</v>
      </c>
      <c r="J949" s="149">
        <f>J950</f>
        <v>450.8</v>
      </c>
      <c r="K949" s="149">
        <f>K950</f>
        <v>447.6</v>
      </c>
      <c r="L949" s="210">
        <f>L950</f>
        <v>41</v>
      </c>
      <c r="M949" s="145" t="s">
        <v>862</v>
      </c>
      <c r="N949" s="145" t="s">
        <v>862</v>
      </c>
      <c r="O949" s="147" t="s">
        <v>862</v>
      </c>
      <c r="P949" s="142">
        <v>100000</v>
      </c>
      <c r="Q949" s="142">
        <f>Q950</f>
        <v>0</v>
      </c>
      <c r="R949" s="142">
        <f>R950</f>
        <v>0</v>
      </c>
      <c r="S949" s="142">
        <f>S950</f>
        <v>100000</v>
      </c>
      <c r="T949" s="142">
        <f t="shared" si="374"/>
        <v>135.74046423238767</v>
      </c>
      <c r="U949" s="142">
        <f>MAX(U950)</f>
        <v>135.74046423238767</v>
      </c>
      <c r="W949" s="220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</row>
    <row r="950" spans="1:135" s="121" customFormat="1" ht="36" customHeight="1" x14ac:dyDescent="0.25">
      <c r="A950" s="148">
        <v>1</v>
      </c>
      <c r="B950" s="143">
        <f>SUBTOTAL(103,$A$552:A950)</f>
        <v>356</v>
      </c>
      <c r="C950" s="156" t="s">
        <v>66</v>
      </c>
      <c r="D950" s="145">
        <v>1978</v>
      </c>
      <c r="E950" s="145"/>
      <c r="F950" s="157" t="s">
        <v>264</v>
      </c>
      <c r="G950" s="145">
        <v>2</v>
      </c>
      <c r="H950" s="145" t="s">
        <v>299</v>
      </c>
      <c r="I950" s="149">
        <v>736.7</v>
      </c>
      <c r="J950" s="149">
        <v>450.8</v>
      </c>
      <c r="K950" s="149">
        <v>447.6</v>
      </c>
      <c r="L950" s="167">
        <v>41</v>
      </c>
      <c r="M950" s="145" t="s">
        <v>262</v>
      </c>
      <c r="N950" s="145" t="s">
        <v>263</v>
      </c>
      <c r="O950" s="145" t="s">
        <v>265</v>
      </c>
      <c r="P950" s="149">
        <v>100000</v>
      </c>
      <c r="Q950" s="149">
        <v>0</v>
      </c>
      <c r="R950" s="149">
        <v>0</v>
      </c>
      <c r="S950" s="149">
        <f>P950-Q950-R950</f>
        <v>100000</v>
      </c>
      <c r="T950" s="142">
        <f t="shared" si="374"/>
        <v>135.74046423238767</v>
      </c>
      <c r="U950" s="221">
        <f>T950</f>
        <v>135.74046423238767</v>
      </c>
      <c r="V950" s="213">
        <f>T950</f>
        <v>135.74046423238767</v>
      </c>
      <c r="W950" s="213">
        <f>V950-T950</f>
        <v>0</v>
      </c>
      <c r="X950" s="148" t="b">
        <f>V950=U950</f>
        <v>1</v>
      </c>
      <c r="Y950" s="211">
        <v>0</v>
      </c>
      <c r="Z950" s="211">
        <v>0</v>
      </c>
      <c r="AA950" s="164">
        <v>0</v>
      </c>
      <c r="AB950" s="164">
        <v>0</v>
      </c>
      <c r="AC950" s="164">
        <v>0</v>
      </c>
      <c r="AD950" s="164">
        <v>0</v>
      </c>
      <c r="AE950" s="164">
        <v>0</v>
      </c>
      <c r="AF950" s="214">
        <v>0</v>
      </c>
      <c r="AG950" s="164">
        <v>0</v>
      </c>
      <c r="AH950" s="164">
        <v>0</v>
      </c>
      <c r="AI950" s="164">
        <v>0</v>
      </c>
      <c r="AJ950" s="164">
        <v>0</v>
      </c>
      <c r="AK950" s="164">
        <v>0</v>
      </c>
      <c r="AL950" s="163">
        <v>0</v>
      </c>
      <c r="AM950" s="164">
        <v>0</v>
      </c>
      <c r="AN950" s="164">
        <v>0</v>
      </c>
      <c r="AO950" s="163">
        <v>0</v>
      </c>
      <c r="AP950" s="164">
        <v>0</v>
      </c>
      <c r="AQ950" s="164">
        <v>0</v>
      </c>
      <c r="AR950" s="164">
        <v>0</v>
      </c>
      <c r="AS950" s="164"/>
      <c r="BM950" s="224"/>
      <c r="BN950" s="224"/>
      <c r="BO950" s="224"/>
      <c r="CL950" s="158"/>
      <c r="DO950" s="159"/>
      <c r="EE950" s="160"/>
    </row>
    <row r="951" spans="1:135" s="148" customFormat="1" ht="36" customHeight="1" x14ac:dyDescent="0.25">
      <c r="B951" s="144" t="s">
        <v>819</v>
      </c>
      <c r="C951" s="215"/>
      <c r="D951" s="145" t="s">
        <v>862</v>
      </c>
      <c r="E951" s="145" t="s">
        <v>862</v>
      </c>
      <c r="F951" s="145" t="s">
        <v>862</v>
      </c>
      <c r="G951" s="145" t="s">
        <v>862</v>
      </c>
      <c r="H951" s="145" t="s">
        <v>862</v>
      </c>
      <c r="I951" s="149">
        <f>SUM(I952:I954)</f>
        <v>4675.3</v>
      </c>
      <c r="J951" s="149">
        <f>SUM(J952:J954)</f>
        <v>3635.9999999999995</v>
      </c>
      <c r="K951" s="149">
        <f>SUM(K952:K954)</f>
        <v>3472.5999999999995</v>
      </c>
      <c r="L951" s="210">
        <f>SUM(L952:L954)</f>
        <v>143</v>
      </c>
      <c r="M951" s="145" t="s">
        <v>862</v>
      </c>
      <c r="N951" s="145" t="s">
        <v>862</v>
      </c>
      <c r="O951" s="147" t="s">
        <v>862</v>
      </c>
      <c r="P951" s="142">
        <v>4904419.7699999996</v>
      </c>
      <c r="Q951" s="142">
        <f>SUM(Q952:Q954)</f>
        <v>0</v>
      </c>
      <c r="R951" s="142">
        <f>SUM(R952:R954)</f>
        <v>0</v>
      </c>
      <c r="S951" s="142">
        <f>SUM(S952:S954)</f>
        <v>4904419.7699999996</v>
      </c>
      <c r="T951" s="142">
        <f t="shared" si="374"/>
        <v>1049.0064316728337</v>
      </c>
      <c r="U951" s="142">
        <f>MAX(U952:U954)</f>
        <v>7543.8386166028104</v>
      </c>
      <c r="W951" s="220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</row>
    <row r="952" spans="1:135" s="148" customFormat="1" ht="36" customHeight="1" x14ac:dyDescent="0.25">
      <c r="A952" s="148">
        <v>1</v>
      </c>
      <c r="B952" s="143">
        <f>SUBTOTAL(103,$A$552:A952)</f>
        <v>357</v>
      </c>
      <c r="C952" s="144" t="s">
        <v>226</v>
      </c>
      <c r="D952" s="145">
        <v>1988</v>
      </c>
      <c r="E952" s="145"/>
      <c r="F952" s="146" t="s">
        <v>264</v>
      </c>
      <c r="G952" s="145">
        <v>5</v>
      </c>
      <c r="H952" s="145" t="s">
        <v>304</v>
      </c>
      <c r="I952" s="149">
        <v>3662.2</v>
      </c>
      <c r="J952" s="149">
        <v>2766.2</v>
      </c>
      <c r="K952" s="149">
        <v>2766.2</v>
      </c>
      <c r="L952" s="165">
        <v>110</v>
      </c>
      <c r="M952" s="145" t="s">
        <v>262</v>
      </c>
      <c r="N952" s="145" t="s">
        <v>266</v>
      </c>
      <c r="O952" s="147" t="s">
        <v>675</v>
      </c>
      <c r="P952" s="142">
        <v>3453753.26</v>
      </c>
      <c r="Q952" s="142">
        <v>0</v>
      </c>
      <c r="R952" s="142">
        <v>0</v>
      </c>
      <c r="S952" s="142">
        <f>P952-Q952-R952</f>
        <v>3453753.26</v>
      </c>
      <c r="T952" s="142">
        <f t="shared" si="374"/>
        <v>943.08155207252469</v>
      </c>
      <c r="U952" s="142">
        <f>V952</f>
        <v>2062.3972532357602</v>
      </c>
      <c r="V952" s="213">
        <f t="shared" ref="V952:V953" si="390">Y952+Z952+AA952+AB952+AC952+AF952+AH952+AJ952+AL952+AN952+AO952+AP952+AQ952+AR952</f>
        <v>2062.3972532357602</v>
      </c>
      <c r="W952" s="213">
        <f t="shared" ref="W952:W954" si="391">V952-T952</f>
        <v>1119.3157011632356</v>
      </c>
      <c r="X952" s="148" t="b">
        <f t="shared" ref="X952:X954" si="392">V952=U952</f>
        <v>1</v>
      </c>
      <c r="Y952" s="211">
        <v>0</v>
      </c>
      <c r="Z952" s="211">
        <v>0</v>
      </c>
      <c r="AA952" s="211">
        <v>0</v>
      </c>
      <c r="AB952" s="211">
        <v>0</v>
      </c>
      <c r="AC952" s="211">
        <v>0</v>
      </c>
      <c r="AD952" s="211">
        <v>0</v>
      </c>
      <c r="AE952" s="211">
        <v>0</v>
      </c>
      <c r="AF952" s="214">
        <v>0</v>
      </c>
      <c r="AG952" s="211">
        <v>847.02</v>
      </c>
      <c r="AH952" s="214">
        <f>8917.04*AG952/I952</f>
        <v>2062.3972532357602</v>
      </c>
      <c r="AI952" s="211">
        <v>0</v>
      </c>
      <c r="AJ952" s="211">
        <v>0</v>
      </c>
      <c r="AK952" s="211">
        <v>0</v>
      </c>
      <c r="AL952" s="214">
        <v>0</v>
      </c>
      <c r="AM952" s="211">
        <v>0</v>
      </c>
      <c r="AN952" s="211">
        <v>0</v>
      </c>
      <c r="AO952" s="214">
        <v>0</v>
      </c>
      <c r="AP952" s="211">
        <v>0</v>
      </c>
      <c r="AQ952" s="211">
        <v>0</v>
      </c>
      <c r="AR952" s="211">
        <v>0</v>
      </c>
      <c r="AS952" s="211"/>
    </row>
    <row r="953" spans="1:135" s="148" customFormat="1" ht="36" customHeight="1" x14ac:dyDescent="0.25">
      <c r="A953" s="148">
        <v>1</v>
      </c>
      <c r="B953" s="143">
        <f>SUBTOTAL(103,$A$552:A953)</f>
        <v>358</v>
      </c>
      <c r="C953" s="144" t="s">
        <v>225</v>
      </c>
      <c r="D953" s="145">
        <v>1966</v>
      </c>
      <c r="E953" s="145"/>
      <c r="F953" s="146" t="s">
        <v>264</v>
      </c>
      <c r="G953" s="145">
        <v>2</v>
      </c>
      <c r="H953" s="145" t="s">
        <v>300</v>
      </c>
      <c r="I953" s="149">
        <v>391.5</v>
      </c>
      <c r="J953" s="149">
        <v>367.2</v>
      </c>
      <c r="K953" s="149">
        <v>367.2</v>
      </c>
      <c r="L953" s="165">
        <v>8</v>
      </c>
      <c r="M953" s="145" t="s">
        <v>262</v>
      </c>
      <c r="N953" s="145" t="s">
        <v>266</v>
      </c>
      <c r="O953" s="147" t="s">
        <v>675</v>
      </c>
      <c r="P953" s="142">
        <v>1378909.68</v>
      </c>
      <c r="Q953" s="142">
        <v>0</v>
      </c>
      <c r="R953" s="142">
        <v>0</v>
      </c>
      <c r="S953" s="142">
        <f>P953-Q953-R953</f>
        <v>1378909.68</v>
      </c>
      <c r="T953" s="142">
        <f t="shared" si="374"/>
        <v>3522.1192337164748</v>
      </c>
      <c r="U953" s="142">
        <v>7543.8386166028104</v>
      </c>
      <c r="V953" s="213">
        <f t="shared" si="390"/>
        <v>7543.8386166028104</v>
      </c>
      <c r="W953" s="213">
        <f t="shared" si="391"/>
        <v>4021.7193828863356</v>
      </c>
      <c r="X953" s="148" t="b">
        <f t="shared" si="392"/>
        <v>1</v>
      </c>
      <c r="Y953" s="211">
        <v>0</v>
      </c>
      <c r="Z953" s="211">
        <v>0</v>
      </c>
      <c r="AA953" s="211">
        <v>0</v>
      </c>
      <c r="AB953" s="211">
        <v>0</v>
      </c>
      <c r="AC953" s="211">
        <v>0</v>
      </c>
      <c r="AD953" s="211">
        <v>0</v>
      </c>
      <c r="AE953" s="211">
        <v>0</v>
      </c>
      <c r="AF953" s="214">
        <v>0</v>
      </c>
      <c r="AG953" s="211">
        <v>331.21</v>
      </c>
      <c r="AH953" s="214">
        <f>8917.04*AG953/I953</f>
        <v>7543.8386166028104</v>
      </c>
      <c r="AI953" s="211">
        <v>0</v>
      </c>
      <c r="AJ953" s="211">
        <v>0</v>
      </c>
      <c r="AK953" s="211">
        <v>0</v>
      </c>
      <c r="AL953" s="214">
        <v>0</v>
      </c>
      <c r="AM953" s="211">
        <v>0</v>
      </c>
      <c r="AN953" s="211">
        <v>0</v>
      </c>
      <c r="AO953" s="214">
        <v>0</v>
      </c>
      <c r="AP953" s="211">
        <v>0</v>
      </c>
      <c r="AQ953" s="211">
        <v>0</v>
      </c>
      <c r="AR953" s="211">
        <v>0</v>
      </c>
      <c r="AS953" s="211"/>
    </row>
    <row r="954" spans="1:135" s="148" customFormat="1" ht="36" customHeight="1" x14ac:dyDescent="0.25">
      <c r="A954" s="148">
        <v>1</v>
      </c>
      <c r="B954" s="143">
        <f>SUBTOTAL(103,$A$552:A954)</f>
        <v>359</v>
      </c>
      <c r="C954" s="144" t="s">
        <v>1859</v>
      </c>
      <c r="D954" s="145">
        <v>1987</v>
      </c>
      <c r="E954" s="145"/>
      <c r="F954" s="146" t="s">
        <v>264</v>
      </c>
      <c r="G954" s="145">
        <v>2</v>
      </c>
      <c r="H954" s="145" t="s">
        <v>299</v>
      </c>
      <c r="I954" s="149">
        <v>621.6</v>
      </c>
      <c r="J954" s="149">
        <v>502.6</v>
      </c>
      <c r="K954" s="149">
        <v>339.2</v>
      </c>
      <c r="L954" s="165">
        <v>25</v>
      </c>
      <c r="M954" s="145" t="s">
        <v>262</v>
      </c>
      <c r="N954" s="145" t="s">
        <v>263</v>
      </c>
      <c r="O954" s="147" t="s">
        <v>265</v>
      </c>
      <c r="P954" s="142">
        <v>71756.83</v>
      </c>
      <c r="Q954" s="142">
        <v>0</v>
      </c>
      <c r="R954" s="142">
        <v>0</v>
      </c>
      <c r="S954" s="142">
        <f>P954-Q954-R954</f>
        <v>71756.83</v>
      </c>
      <c r="T954" s="142">
        <f t="shared" si="374"/>
        <v>115.4389157014157</v>
      </c>
      <c r="U954" s="221">
        <f>T954</f>
        <v>115.4389157014157</v>
      </c>
      <c r="V954" s="213">
        <f>T954</f>
        <v>115.4389157014157</v>
      </c>
      <c r="W954" s="213">
        <f t="shared" si="391"/>
        <v>0</v>
      </c>
      <c r="X954" s="148" t="b">
        <f t="shared" si="392"/>
        <v>1</v>
      </c>
      <c r="Y954" s="211">
        <v>0</v>
      </c>
      <c r="Z954" s="211">
        <v>0</v>
      </c>
      <c r="AA954" s="211">
        <v>0</v>
      </c>
      <c r="AB954" s="211">
        <v>0</v>
      </c>
      <c r="AC954" s="211">
        <v>0</v>
      </c>
      <c r="AD954" s="211">
        <v>0</v>
      </c>
      <c r="AE954" s="211">
        <v>0</v>
      </c>
      <c r="AF954" s="214">
        <v>0</v>
      </c>
      <c r="AG954" s="211">
        <v>0</v>
      </c>
      <c r="AH954" s="211">
        <v>0</v>
      </c>
      <c r="AI954" s="211">
        <v>0</v>
      </c>
      <c r="AJ954" s="211">
        <v>0</v>
      </c>
      <c r="AK954" s="211">
        <v>0</v>
      </c>
      <c r="AL954" s="214">
        <v>0</v>
      </c>
      <c r="AM954" s="211">
        <v>0</v>
      </c>
      <c r="AN954" s="211">
        <v>0</v>
      </c>
      <c r="AO954" s="214">
        <v>0</v>
      </c>
      <c r="AP954" s="211">
        <v>0</v>
      </c>
      <c r="AQ954" s="211">
        <v>0</v>
      </c>
      <c r="AR954" s="211">
        <v>0</v>
      </c>
      <c r="AS954" s="211"/>
    </row>
    <row r="955" spans="1:135" s="148" customFormat="1" ht="36" customHeight="1" x14ac:dyDescent="0.25">
      <c r="B955" s="144" t="s">
        <v>1255</v>
      </c>
      <c r="C955" s="215"/>
      <c r="D955" s="145" t="s">
        <v>862</v>
      </c>
      <c r="E955" s="145" t="s">
        <v>862</v>
      </c>
      <c r="F955" s="145" t="s">
        <v>862</v>
      </c>
      <c r="G955" s="145" t="s">
        <v>862</v>
      </c>
      <c r="H955" s="145" t="s">
        <v>862</v>
      </c>
      <c r="I955" s="149">
        <f>I956</f>
        <v>953.9</v>
      </c>
      <c r="J955" s="149">
        <f>J956</f>
        <v>865.7</v>
      </c>
      <c r="K955" s="149">
        <f>K956</f>
        <v>857.7</v>
      </c>
      <c r="L955" s="210">
        <f>L956</f>
        <v>28</v>
      </c>
      <c r="M955" s="145" t="s">
        <v>862</v>
      </c>
      <c r="N955" s="145" t="s">
        <v>862</v>
      </c>
      <c r="O955" s="147" t="s">
        <v>862</v>
      </c>
      <c r="P955" s="142">
        <v>3567998.53</v>
      </c>
      <c r="Q955" s="142">
        <f>Q956</f>
        <v>0</v>
      </c>
      <c r="R955" s="142">
        <f>R956</f>
        <v>0</v>
      </c>
      <c r="S955" s="142">
        <f>S956</f>
        <v>3567998.53</v>
      </c>
      <c r="T955" s="142">
        <f t="shared" si="374"/>
        <v>3740.4324667155884</v>
      </c>
      <c r="U955" s="142">
        <f>U956</f>
        <v>7197.9461159450684</v>
      </c>
      <c r="W955" s="220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</row>
    <row r="956" spans="1:135" s="148" customFormat="1" ht="36" customHeight="1" x14ac:dyDescent="0.25">
      <c r="A956" s="148">
        <v>1</v>
      </c>
      <c r="B956" s="143">
        <f>SUBTOTAL(103,$A$552:A956)</f>
        <v>360</v>
      </c>
      <c r="C956" s="144" t="s">
        <v>1256</v>
      </c>
      <c r="D956" s="145">
        <v>1984</v>
      </c>
      <c r="E956" s="145"/>
      <c r="F956" s="146" t="s">
        <v>264</v>
      </c>
      <c r="G956" s="145">
        <v>2</v>
      </c>
      <c r="H956" s="145" t="s">
        <v>308</v>
      </c>
      <c r="I956" s="149">
        <v>953.9</v>
      </c>
      <c r="J956" s="149">
        <v>865.7</v>
      </c>
      <c r="K956" s="149">
        <v>857.7</v>
      </c>
      <c r="L956" s="165">
        <v>28</v>
      </c>
      <c r="M956" s="145" t="s">
        <v>262</v>
      </c>
      <c r="N956" s="145" t="s">
        <v>263</v>
      </c>
      <c r="O956" s="147" t="s">
        <v>265</v>
      </c>
      <c r="P956" s="142">
        <v>3567998.53</v>
      </c>
      <c r="Q956" s="142">
        <v>0</v>
      </c>
      <c r="R956" s="142">
        <v>0</v>
      </c>
      <c r="S956" s="142">
        <f>P956-Q956-R956</f>
        <v>3567998.53</v>
      </c>
      <c r="T956" s="142">
        <f t="shared" si="374"/>
        <v>3740.4324667155884</v>
      </c>
      <c r="U956" s="142">
        <v>7197.9461159450684</v>
      </c>
      <c r="V956" s="213">
        <f>Y956+Z956+AA956+AB956+AC956+AF956+AH956+AJ956+AL956+AN956+AO956+AP956+AQ956+AR956</f>
        <v>7197.9461159450684</v>
      </c>
      <c r="W956" s="213">
        <f>V956-T956</f>
        <v>3457.5136492294801</v>
      </c>
      <c r="X956" s="148" t="b">
        <f>V956=U956</f>
        <v>1</v>
      </c>
      <c r="Y956" s="211">
        <v>0</v>
      </c>
      <c r="Z956" s="211">
        <v>0</v>
      </c>
      <c r="AA956" s="211">
        <v>0</v>
      </c>
      <c r="AB956" s="211">
        <v>0</v>
      </c>
      <c r="AC956" s="211">
        <v>0</v>
      </c>
      <c r="AD956" s="211">
        <v>0</v>
      </c>
      <c r="AE956" s="211">
        <v>0</v>
      </c>
      <c r="AF956" s="214">
        <v>0</v>
      </c>
      <c r="AG956" s="211">
        <v>770</v>
      </c>
      <c r="AH956" s="214">
        <f>8917.04*AG956/I956</f>
        <v>7197.9461159450684</v>
      </c>
      <c r="AI956" s="211">
        <v>0</v>
      </c>
      <c r="AJ956" s="211">
        <v>0</v>
      </c>
      <c r="AK956" s="211">
        <v>0</v>
      </c>
      <c r="AL956" s="214">
        <v>0</v>
      </c>
      <c r="AM956" s="211">
        <v>0</v>
      </c>
      <c r="AN956" s="211">
        <v>0</v>
      </c>
      <c r="AO956" s="214">
        <v>0</v>
      </c>
      <c r="AP956" s="211">
        <v>0</v>
      </c>
      <c r="AQ956" s="211">
        <v>0</v>
      </c>
      <c r="AR956" s="211">
        <v>0</v>
      </c>
      <c r="AS956" s="211"/>
    </row>
    <row r="957" spans="1:135" s="148" customFormat="1" ht="36" customHeight="1" x14ac:dyDescent="0.25">
      <c r="B957" s="144" t="s">
        <v>821</v>
      </c>
      <c r="C957" s="215"/>
      <c r="D957" s="145" t="s">
        <v>862</v>
      </c>
      <c r="E957" s="145" t="s">
        <v>862</v>
      </c>
      <c r="F957" s="145" t="s">
        <v>862</v>
      </c>
      <c r="G957" s="145" t="s">
        <v>862</v>
      </c>
      <c r="H957" s="145" t="s">
        <v>862</v>
      </c>
      <c r="I957" s="149">
        <f>SUM(I958:I959)</f>
        <v>1991.7200000000003</v>
      </c>
      <c r="J957" s="149">
        <f>SUM(J958:J959)</f>
        <v>1312.72</v>
      </c>
      <c r="K957" s="149">
        <f>SUM(K958:K959)</f>
        <v>433.34000000000003</v>
      </c>
      <c r="L957" s="210">
        <f>SUM(L958:L959)</f>
        <v>99</v>
      </c>
      <c r="M957" s="145" t="s">
        <v>862</v>
      </c>
      <c r="N957" s="145" t="s">
        <v>862</v>
      </c>
      <c r="O957" s="147" t="s">
        <v>862</v>
      </c>
      <c r="P957" s="142">
        <v>3986935.06</v>
      </c>
      <c r="Q957" s="142">
        <f>SUM(Q958:Q959)</f>
        <v>0</v>
      </c>
      <c r="R957" s="142">
        <f>SUM(R958:R959)</f>
        <v>0</v>
      </c>
      <c r="S957" s="142">
        <f>SUM(S958:S959)</f>
        <v>3986935.06</v>
      </c>
      <c r="T957" s="142">
        <f t="shared" si="374"/>
        <v>2001.7547948506815</v>
      </c>
      <c r="U957" s="142">
        <f>MAX(U958:U959)</f>
        <v>6361.3701472642042</v>
      </c>
      <c r="W957" s="220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</row>
    <row r="958" spans="1:135" s="148" customFormat="1" ht="36" customHeight="1" x14ac:dyDescent="0.25">
      <c r="A958" s="148">
        <v>1</v>
      </c>
      <c r="B958" s="143">
        <f>SUBTOTAL(103,$A$552:A958)</f>
        <v>361</v>
      </c>
      <c r="C958" s="144" t="s">
        <v>148</v>
      </c>
      <c r="D958" s="145">
        <v>1968</v>
      </c>
      <c r="E958" s="145"/>
      <c r="F958" s="146" t="s">
        <v>264</v>
      </c>
      <c r="G958" s="145">
        <v>2</v>
      </c>
      <c r="H958" s="145" t="s">
        <v>300</v>
      </c>
      <c r="I958" s="149">
        <v>545.34</v>
      </c>
      <c r="J958" s="149">
        <v>316.54000000000002</v>
      </c>
      <c r="K958" s="149">
        <v>204.04</v>
      </c>
      <c r="L958" s="165">
        <v>21</v>
      </c>
      <c r="M958" s="145" t="s">
        <v>262</v>
      </c>
      <c r="N958" s="145" t="s">
        <v>266</v>
      </c>
      <c r="O958" s="147" t="s">
        <v>964</v>
      </c>
      <c r="P958" s="142">
        <v>93960.73</v>
      </c>
      <c r="Q958" s="142">
        <v>0</v>
      </c>
      <c r="R958" s="142">
        <v>0</v>
      </c>
      <c r="S958" s="142">
        <f>P958-Q958-R958</f>
        <v>93960.73</v>
      </c>
      <c r="T958" s="142">
        <f t="shared" si="374"/>
        <v>172.29752081270399</v>
      </c>
      <c r="U958" s="221">
        <f>T958</f>
        <v>172.29752081270399</v>
      </c>
      <c r="V958" s="213">
        <f>T958</f>
        <v>172.29752081270399</v>
      </c>
      <c r="W958" s="213">
        <f t="shared" ref="W958:W959" si="393">V958-T958</f>
        <v>0</v>
      </c>
      <c r="X958" s="148" t="b">
        <f t="shared" ref="X958:X959" si="394">V958=U958</f>
        <v>1</v>
      </c>
      <c r="Y958" s="211">
        <v>0</v>
      </c>
      <c r="Z958" s="211">
        <v>0</v>
      </c>
      <c r="AA958" s="211">
        <v>0</v>
      </c>
      <c r="AB958" s="211">
        <v>0</v>
      </c>
      <c r="AC958" s="211">
        <v>0</v>
      </c>
      <c r="AD958" s="211">
        <v>0</v>
      </c>
      <c r="AE958" s="211">
        <v>0</v>
      </c>
      <c r="AF958" s="214">
        <v>0</v>
      </c>
      <c r="AG958" s="211">
        <v>0</v>
      </c>
      <c r="AH958" s="211">
        <v>0</v>
      </c>
      <c r="AI958" s="211">
        <v>0</v>
      </c>
      <c r="AJ958" s="211">
        <v>0</v>
      </c>
      <c r="AK958" s="211">
        <v>0</v>
      </c>
      <c r="AL958" s="214">
        <v>0</v>
      </c>
      <c r="AM958" s="211">
        <v>0</v>
      </c>
      <c r="AN958" s="211">
        <v>0</v>
      </c>
      <c r="AO958" s="214">
        <v>0</v>
      </c>
      <c r="AP958" s="211">
        <v>0</v>
      </c>
      <c r="AQ958" s="211">
        <v>0</v>
      </c>
      <c r="AR958" s="211">
        <v>0</v>
      </c>
      <c r="AS958" s="211"/>
    </row>
    <row r="959" spans="1:135" s="148" customFormat="1" ht="36" customHeight="1" x14ac:dyDescent="0.25">
      <c r="A959" s="148">
        <v>1</v>
      </c>
      <c r="B959" s="143">
        <f>SUBTOTAL(103,$A$552:A959)</f>
        <v>362</v>
      </c>
      <c r="C959" s="144" t="s">
        <v>138</v>
      </c>
      <c r="D959" s="145">
        <v>1969</v>
      </c>
      <c r="E959" s="145"/>
      <c r="F959" s="146" t="s">
        <v>264</v>
      </c>
      <c r="G959" s="145">
        <v>2</v>
      </c>
      <c r="H959" s="145" t="s">
        <v>300</v>
      </c>
      <c r="I959" s="149">
        <v>1446.38</v>
      </c>
      <c r="J959" s="149">
        <v>996.18</v>
      </c>
      <c r="K959" s="149">
        <v>229.3</v>
      </c>
      <c r="L959" s="165">
        <v>78</v>
      </c>
      <c r="M959" s="145" t="s">
        <v>262</v>
      </c>
      <c r="N959" s="145" t="s">
        <v>266</v>
      </c>
      <c r="O959" s="147" t="s">
        <v>964</v>
      </c>
      <c r="P959" s="142">
        <v>3892974.33</v>
      </c>
      <c r="Q959" s="142">
        <v>0</v>
      </c>
      <c r="R959" s="142">
        <v>0</v>
      </c>
      <c r="S959" s="142">
        <f>P959-Q959-R959</f>
        <v>3892974.33</v>
      </c>
      <c r="T959" s="142">
        <f t="shared" si="374"/>
        <v>2691.5294251856358</v>
      </c>
      <c r="U959" s="142">
        <v>6361.3701472642042</v>
      </c>
      <c r="V959" s="213">
        <f t="shared" ref="V959" si="395">Y959+Z959+AA959+AB959+AC959+AF959+AH959+AJ959+AL959+AN959+AO959+AP959+AQ959+AR959</f>
        <v>6361.3701472642042</v>
      </c>
      <c r="W959" s="213">
        <f t="shared" si="393"/>
        <v>3669.8407220785684</v>
      </c>
      <c r="X959" s="148" t="b">
        <f t="shared" si="394"/>
        <v>1</v>
      </c>
      <c r="Y959" s="211">
        <v>0</v>
      </c>
      <c r="Z959" s="211">
        <v>0</v>
      </c>
      <c r="AA959" s="211">
        <v>0</v>
      </c>
      <c r="AB959" s="211">
        <v>0</v>
      </c>
      <c r="AC959" s="211">
        <v>0</v>
      </c>
      <c r="AD959" s="211">
        <v>0</v>
      </c>
      <c r="AE959" s="211">
        <v>0</v>
      </c>
      <c r="AF959" s="214">
        <v>0</v>
      </c>
      <c r="AG959" s="211">
        <v>1031.8399999999999</v>
      </c>
      <c r="AH959" s="214">
        <f>8917.04*AG959/I959</f>
        <v>6361.3701472642042</v>
      </c>
      <c r="AI959" s="211">
        <v>0</v>
      </c>
      <c r="AJ959" s="211">
        <v>0</v>
      </c>
      <c r="AK959" s="211">
        <v>0</v>
      </c>
      <c r="AL959" s="214">
        <v>0</v>
      </c>
      <c r="AM959" s="211">
        <v>0</v>
      </c>
      <c r="AN959" s="211">
        <v>0</v>
      </c>
      <c r="AO959" s="214">
        <v>0</v>
      </c>
      <c r="AP959" s="211">
        <v>0</v>
      </c>
      <c r="AQ959" s="211">
        <v>0</v>
      </c>
      <c r="AR959" s="211">
        <v>0</v>
      </c>
      <c r="AS959" s="211"/>
    </row>
    <row r="960" spans="1:135" s="148" customFormat="1" ht="36" customHeight="1" x14ac:dyDescent="0.25">
      <c r="B960" s="144" t="s">
        <v>854</v>
      </c>
      <c r="C960" s="215"/>
      <c r="D960" s="145" t="s">
        <v>862</v>
      </c>
      <c r="E960" s="145" t="s">
        <v>862</v>
      </c>
      <c r="F960" s="145" t="s">
        <v>862</v>
      </c>
      <c r="G960" s="145" t="s">
        <v>862</v>
      </c>
      <c r="H960" s="145" t="s">
        <v>862</v>
      </c>
      <c r="I960" s="149">
        <f>I961</f>
        <v>3554.5</v>
      </c>
      <c r="J960" s="149">
        <f>J961</f>
        <v>3554.5</v>
      </c>
      <c r="K960" s="149">
        <f>K961</f>
        <v>3220.4</v>
      </c>
      <c r="L960" s="210">
        <f>L961</f>
        <v>158</v>
      </c>
      <c r="M960" s="145" t="s">
        <v>862</v>
      </c>
      <c r="N960" s="145" t="s">
        <v>862</v>
      </c>
      <c r="O960" s="147" t="s">
        <v>862</v>
      </c>
      <c r="P960" s="142">
        <v>109112.15</v>
      </c>
      <c r="Q960" s="142">
        <f>Q961</f>
        <v>0</v>
      </c>
      <c r="R960" s="142">
        <f>R961</f>
        <v>0</v>
      </c>
      <c r="S960" s="142">
        <f>S961</f>
        <v>109112.15</v>
      </c>
      <c r="T960" s="142">
        <f t="shared" si="374"/>
        <v>30.696905331270219</v>
      </c>
      <c r="U960" s="142">
        <f>U961</f>
        <v>30.696905331270219</v>
      </c>
      <c r="W960" s="220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</row>
    <row r="961" spans="1:135" s="121" customFormat="1" ht="36" customHeight="1" x14ac:dyDescent="0.25">
      <c r="A961" s="148">
        <v>1</v>
      </c>
      <c r="B961" s="143">
        <f>SUBTOTAL(103,$A$552:A961)</f>
        <v>363</v>
      </c>
      <c r="C961" s="156" t="s">
        <v>158</v>
      </c>
      <c r="D961" s="145">
        <v>1987</v>
      </c>
      <c r="E961" s="145"/>
      <c r="F961" s="157" t="s">
        <v>283</v>
      </c>
      <c r="G961" s="145">
        <v>3</v>
      </c>
      <c r="H961" s="145" t="s">
        <v>2204</v>
      </c>
      <c r="I961" s="149">
        <v>3554.5</v>
      </c>
      <c r="J961" s="149">
        <v>3554.5</v>
      </c>
      <c r="K961" s="149">
        <v>3220.4</v>
      </c>
      <c r="L961" s="167">
        <v>158</v>
      </c>
      <c r="M961" s="145" t="s">
        <v>262</v>
      </c>
      <c r="N961" s="145" t="s">
        <v>266</v>
      </c>
      <c r="O961" s="145" t="s">
        <v>964</v>
      </c>
      <c r="P961" s="149">
        <v>109112.15</v>
      </c>
      <c r="Q961" s="149">
        <v>0</v>
      </c>
      <c r="R961" s="149">
        <v>0</v>
      </c>
      <c r="S961" s="149">
        <f>P961-Q961-R961</f>
        <v>109112.15</v>
      </c>
      <c r="T961" s="142">
        <f t="shared" si="374"/>
        <v>30.696905331270219</v>
      </c>
      <c r="U961" s="221">
        <f>T961</f>
        <v>30.696905331270219</v>
      </c>
      <c r="V961" s="213">
        <f>T961</f>
        <v>30.696905331270219</v>
      </c>
      <c r="W961" s="213">
        <f>V961-T961</f>
        <v>0</v>
      </c>
      <c r="X961" s="148" t="b">
        <f>V961=U961</f>
        <v>1</v>
      </c>
      <c r="Y961" s="211">
        <v>0</v>
      </c>
      <c r="Z961" s="211">
        <v>0</v>
      </c>
      <c r="AA961" s="164">
        <v>0</v>
      </c>
      <c r="AB961" s="164">
        <v>0</v>
      </c>
      <c r="AC961" s="164">
        <v>0</v>
      </c>
      <c r="AD961" s="164">
        <v>0</v>
      </c>
      <c r="AE961" s="164">
        <v>0</v>
      </c>
      <c r="AF961" s="214">
        <v>0</v>
      </c>
      <c r="AG961" s="164">
        <v>0</v>
      </c>
      <c r="AH961" s="164">
        <v>0</v>
      </c>
      <c r="AI961" s="164">
        <v>0</v>
      </c>
      <c r="AJ961" s="164">
        <v>0</v>
      </c>
      <c r="AK961" s="164">
        <v>0</v>
      </c>
      <c r="AL961" s="163">
        <v>0</v>
      </c>
      <c r="AM961" s="164">
        <v>0</v>
      </c>
      <c r="AN961" s="164">
        <v>0</v>
      </c>
      <c r="AO961" s="163">
        <v>0</v>
      </c>
      <c r="AP961" s="164">
        <v>0</v>
      </c>
      <c r="AQ961" s="164">
        <v>0</v>
      </c>
      <c r="AR961" s="164">
        <v>0</v>
      </c>
      <c r="AS961" s="164"/>
      <c r="BM961" s="224"/>
      <c r="BN961" s="224"/>
      <c r="BO961" s="224"/>
      <c r="CL961" s="158"/>
      <c r="DO961" s="159"/>
      <c r="EE961" s="160"/>
    </row>
    <row r="962" spans="1:135" s="148" customFormat="1" ht="36" customHeight="1" x14ac:dyDescent="0.25">
      <c r="B962" s="144" t="s">
        <v>849</v>
      </c>
      <c r="C962" s="144"/>
      <c r="D962" s="145" t="s">
        <v>862</v>
      </c>
      <c r="E962" s="145" t="s">
        <v>862</v>
      </c>
      <c r="F962" s="145" t="s">
        <v>862</v>
      </c>
      <c r="G962" s="145" t="s">
        <v>862</v>
      </c>
      <c r="H962" s="145" t="s">
        <v>862</v>
      </c>
      <c r="I962" s="149">
        <f>I963</f>
        <v>938.37</v>
      </c>
      <c r="J962" s="149">
        <f>J963</f>
        <v>938.37</v>
      </c>
      <c r="K962" s="149">
        <f>K963</f>
        <v>458.1</v>
      </c>
      <c r="L962" s="210">
        <f>L963</f>
        <v>47</v>
      </c>
      <c r="M962" s="145" t="s">
        <v>862</v>
      </c>
      <c r="N962" s="145" t="s">
        <v>862</v>
      </c>
      <c r="O962" s="147" t="s">
        <v>862</v>
      </c>
      <c r="P962" s="142">
        <v>3925427.83</v>
      </c>
      <c r="Q962" s="142">
        <f>Q963</f>
        <v>0</v>
      </c>
      <c r="R962" s="142">
        <f>R963</f>
        <v>0</v>
      </c>
      <c r="S962" s="142">
        <f>S963</f>
        <v>3925427.83</v>
      </c>
      <c r="T962" s="142">
        <f t="shared" si="374"/>
        <v>4183.2409710455368</v>
      </c>
      <c r="U962" s="142">
        <f>U963</f>
        <v>6271.775951916622</v>
      </c>
      <c r="W962" s="220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</row>
    <row r="963" spans="1:135" s="148" customFormat="1" ht="36" customHeight="1" x14ac:dyDescent="0.25">
      <c r="A963" s="148">
        <v>1</v>
      </c>
      <c r="B963" s="143">
        <f>SUBTOTAL(103,$A$552:A963)</f>
        <v>364</v>
      </c>
      <c r="C963" s="144" t="s">
        <v>149</v>
      </c>
      <c r="D963" s="145">
        <v>1979</v>
      </c>
      <c r="E963" s="145"/>
      <c r="F963" s="146" t="s">
        <v>264</v>
      </c>
      <c r="G963" s="145">
        <v>2</v>
      </c>
      <c r="H963" s="145" t="s">
        <v>308</v>
      </c>
      <c r="I963" s="149">
        <v>938.37</v>
      </c>
      <c r="J963" s="149">
        <v>938.37</v>
      </c>
      <c r="K963" s="149">
        <v>458.1</v>
      </c>
      <c r="L963" s="165">
        <v>47</v>
      </c>
      <c r="M963" s="145" t="s">
        <v>262</v>
      </c>
      <c r="N963" s="145" t="s">
        <v>266</v>
      </c>
      <c r="O963" s="147" t="s">
        <v>284</v>
      </c>
      <c r="P963" s="142">
        <v>3925427.83</v>
      </c>
      <c r="Q963" s="142">
        <v>0</v>
      </c>
      <c r="R963" s="142">
        <v>0</v>
      </c>
      <c r="S963" s="142">
        <f>P963-Q963-R963</f>
        <v>3925427.83</v>
      </c>
      <c r="T963" s="142">
        <f t="shared" si="374"/>
        <v>4183.2409710455368</v>
      </c>
      <c r="U963" s="142">
        <v>6271.775951916622</v>
      </c>
      <c r="V963" s="213">
        <f>Y963+Z963+AA963+AB963+AC963+AF963+AH963+AJ963+AL963+AN963+AO963+AP963+AQ963+AR963</f>
        <v>6271.775951916622</v>
      </c>
      <c r="W963" s="213">
        <f>V963-T963</f>
        <v>2088.5349808710853</v>
      </c>
      <c r="X963" s="148" t="b">
        <f>V963=U963</f>
        <v>1</v>
      </c>
      <c r="Y963" s="211">
        <v>0</v>
      </c>
      <c r="Z963" s="211">
        <v>0</v>
      </c>
      <c r="AA963" s="211">
        <v>0</v>
      </c>
      <c r="AB963" s="211">
        <v>0</v>
      </c>
      <c r="AC963" s="211">
        <v>0</v>
      </c>
      <c r="AD963" s="211">
        <v>0</v>
      </c>
      <c r="AE963" s="211">
        <v>0</v>
      </c>
      <c r="AF963" s="214">
        <v>0</v>
      </c>
      <c r="AG963" s="211">
        <v>660</v>
      </c>
      <c r="AH963" s="214">
        <f>8917.04*AG963/I963</f>
        <v>6271.775951916622</v>
      </c>
      <c r="AI963" s="211">
        <v>0</v>
      </c>
      <c r="AJ963" s="211">
        <v>0</v>
      </c>
      <c r="AK963" s="211">
        <v>0</v>
      </c>
      <c r="AL963" s="214">
        <v>0</v>
      </c>
      <c r="AM963" s="211">
        <v>0</v>
      </c>
      <c r="AN963" s="211">
        <v>0</v>
      </c>
      <c r="AO963" s="214">
        <v>0</v>
      </c>
      <c r="AP963" s="211">
        <v>0</v>
      </c>
      <c r="AQ963" s="211">
        <v>0</v>
      </c>
      <c r="AR963" s="211">
        <v>0</v>
      </c>
      <c r="AS963" s="211"/>
    </row>
    <row r="964" spans="1:135" s="148" customFormat="1" ht="36" customHeight="1" x14ac:dyDescent="0.25">
      <c r="B964" s="144" t="s">
        <v>850</v>
      </c>
      <c r="C964" s="144"/>
      <c r="D964" s="145" t="s">
        <v>862</v>
      </c>
      <c r="E964" s="145" t="s">
        <v>862</v>
      </c>
      <c r="F964" s="145" t="s">
        <v>862</v>
      </c>
      <c r="G964" s="145" t="s">
        <v>862</v>
      </c>
      <c r="H964" s="145" t="s">
        <v>862</v>
      </c>
      <c r="I964" s="149">
        <f>SUM(I965:I966)</f>
        <v>2587.6400000000003</v>
      </c>
      <c r="J964" s="149">
        <f>SUM(J965:J966)</f>
        <v>1639.5</v>
      </c>
      <c r="K964" s="149">
        <f>SUM(K965:K966)</f>
        <v>1037.6999999999998</v>
      </c>
      <c r="L964" s="210">
        <f>SUM(L965:L966)</f>
        <v>123</v>
      </c>
      <c r="M964" s="145" t="s">
        <v>862</v>
      </c>
      <c r="N964" s="145" t="s">
        <v>862</v>
      </c>
      <c r="O964" s="147" t="s">
        <v>862</v>
      </c>
      <c r="P964" s="142">
        <v>162943.5</v>
      </c>
      <c r="Q964" s="142">
        <f>SUM(Q965:Q966)</f>
        <v>0</v>
      </c>
      <c r="R964" s="142">
        <f>SUM(R965:R966)</f>
        <v>0</v>
      </c>
      <c r="S964" s="142">
        <f>SUM(S965:S966)</f>
        <v>162943.5</v>
      </c>
      <c r="T964" s="142">
        <f t="shared" si="374"/>
        <v>62.96992626485909</v>
      </c>
      <c r="U964" s="142">
        <f>MAX(U965:U966)</f>
        <v>73.861462278846304</v>
      </c>
      <c r="W964" s="220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</row>
    <row r="965" spans="1:135" s="121" customFormat="1" ht="36" customHeight="1" x14ac:dyDescent="0.25">
      <c r="A965" s="148">
        <v>1</v>
      </c>
      <c r="B965" s="143">
        <f>SUBTOTAL(103,$A$552:A965)</f>
        <v>365</v>
      </c>
      <c r="C965" s="156" t="s">
        <v>163</v>
      </c>
      <c r="D965" s="145">
        <v>1978</v>
      </c>
      <c r="E965" s="145"/>
      <c r="F965" s="157" t="s">
        <v>264</v>
      </c>
      <c r="G965" s="145">
        <v>2</v>
      </c>
      <c r="H965" s="145" t="s">
        <v>299</v>
      </c>
      <c r="I965" s="149">
        <v>1219.74</v>
      </c>
      <c r="J965" s="149">
        <v>712.8</v>
      </c>
      <c r="K965" s="149">
        <v>712.8</v>
      </c>
      <c r="L965" s="167">
        <v>45</v>
      </c>
      <c r="M965" s="145" t="s">
        <v>262</v>
      </c>
      <c r="N965" s="145" t="s">
        <v>266</v>
      </c>
      <c r="O965" s="145" t="s">
        <v>964</v>
      </c>
      <c r="P965" s="149">
        <v>90091.78</v>
      </c>
      <c r="Q965" s="149">
        <v>0</v>
      </c>
      <c r="R965" s="149">
        <v>0</v>
      </c>
      <c r="S965" s="149">
        <f>P965-Q965-R965</f>
        <v>90091.78</v>
      </c>
      <c r="T965" s="142">
        <f t="shared" si="374"/>
        <v>73.861462278846304</v>
      </c>
      <c r="U965" s="221">
        <f>T965</f>
        <v>73.861462278846304</v>
      </c>
      <c r="V965" s="213">
        <f t="shared" ref="V965:V966" si="396">T965</f>
        <v>73.861462278846304</v>
      </c>
      <c r="W965" s="213">
        <f t="shared" ref="W965:W966" si="397">V965-T965</f>
        <v>0</v>
      </c>
      <c r="X965" s="148" t="b">
        <f t="shared" ref="X965:X966" si="398">V965=U965</f>
        <v>1</v>
      </c>
      <c r="Y965" s="211">
        <v>0</v>
      </c>
      <c r="Z965" s="211">
        <v>0</v>
      </c>
      <c r="AA965" s="164">
        <v>0</v>
      </c>
      <c r="AB965" s="164">
        <v>0</v>
      </c>
      <c r="AC965" s="164">
        <v>0</v>
      </c>
      <c r="AD965" s="164">
        <v>0</v>
      </c>
      <c r="AE965" s="164">
        <v>0</v>
      </c>
      <c r="AF965" s="214">
        <v>0</v>
      </c>
      <c r="AG965" s="164">
        <v>0</v>
      </c>
      <c r="AH965" s="164">
        <v>0</v>
      </c>
      <c r="AI965" s="164">
        <v>0</v>
      </c>
      <c r="AJ965" s="164">
        <v>0</v>
      </c>
      <c r="AK965" s="164">
        <v>0</v>
      </c>
      <c r="AL965" s="163">
        <v>0</v>
      </c>
      <c r="AM965" s="164">
        <v>0</v>
      </c>
      <c r="AN965" s="164">
        <v>0</v>
      </c>
      <c r="AO965" s="163">
        <v>0</v>
      </c>
      <c r="AP965" s="164">
        <v>0</v>
      </c>
      <c r="AQ965" s="164">
        <v>0</v>
      </c>
      <c r="AR965" s="164">
        <v>0</v>
      </c>
      <c r="AS965" s="164"/>
      <c r="BM965" s="224"/>
      <c r="BN965" s="224"/>
      <c r="BO965" s="224"/>
      <c r="CL965" s="158"/>
      <c r="DO965" s="159"/>
      <c r="EE965" s="160"/>
    </row>
    <row r="966" spans="1:135" s="148" customFormat="1" ht="36" customHeight="1" x14ac:dyDescent="0.25">
      <c r="A966" s="148">
        <v>1</v>
      </c>
      <c r="B966" s="143">
        <f>SUBTOTAL(103,$A$552:A966)</f>
        <v>366</v>
      </c>
      <c r="C966" s="144" t="s">
        <v>154</v>
      </c>
      <c r="D966" s="145">
        <v>1974</v>
      </c>
      <c r="E966" s="145"/>
      <c r="F966" s="146" t="s">
        <v>264</v>
      </c>
      <c r="G966" s="145">
        <v>2</v>
      </c>
      <c r="H966" s="145" t="s">
        <v>300</v>
      </c>
      <c r="I966" s="149">
        <v>1367.9</v>
      </c>
      <c r="J966" s="149">
        <v>926.7</v>
      </c>
      <c r="K966" s="149">
        <v>324.89999999999998</v>
      </c>
      <c r="L966" s="165">
        <v>78</v>
      </c>
      <c r="M966" s="145" t="s">
        <v>262</v>
      </c>
      <c r="N966" s="145" t="s">
        <v>266</v>
      </c>
      <c r="O966" s="147" t="s">
        <v>964</v>
      </c>
      <c r="P966" s="142">
        <v>72851.72</v>
      </c>
      <c r="Q966" s="142">
        <v>0</v>
      </c>
      <c r="R966" s="142">
        <v>0</v>
      </c>
      <c r="S966" s="142">
        <f>P966-Q966-R966</f>
        <v>72851.72</v>
      </c>
      <c r="T966" s="142">
        <f t="shared" si="374"/>
        <v>53.258074420644782</v>
      </c>
      <c r="U966" s="221">
        <f>T966</f>
        <v>53.258074420644782</v>
      </c>
      <c r="V966" s="213">
        <f t="shared" si="396"/>
        <v>53.258074420644782</v>
      </c>
      <c r="W966" s="213">
        <f t="shared" si="397"/>
        <v>0</v>
      </c>
      <c r="X966" s="148" t="b">
        <f t="shared" si="398"/>
        <v>1</v>
      </c>
      <c r="Y966" s="211">
        <v>0</v>
      </c>
      <c r="Z966" s="211">
        <v>0</v>
      </c>
      <c r="AA966" s="211">
        <v>0</v>
      </c>
      <c r="AB966" s="211">
        <v>0</v>
      </c>
      <c r="AC966" s="211">
        <v>0</v>
      </c>
      <c r="AD966" s="211">
        <v>0</v>
      </c>
      <c r="AE966" s="211">
        <v>0</v>
      </c>
      <c r="AF966" s="214">
        <v>0</v>
      </c>
      <c r="AG966" s="211">
        <v>0</v>
      </c>
      <c r="AH966" s="211">
        <v>0</v>
      </c>
      <c r="AI966" s="211">
        <v>0</v>
      </c>
      <c r="AJ966" s="211">
        <v>0</v>
      </c>
      <c r="AK966" s="211">
        <v>0</v>
      </c>
      <c r="AL966" s="214">
        <v>0</v>
      </c>
      <c r="AM966" s="211">
        <v>0</v>
      </c>
      <c r="AN966" s="211">
        <v>0</v>
      </c>
      <c r="AO966" s="214">
        <v>0</v>
      </c>
      <c r="AP966" s="211">
        <v>0</v>
      </c>
      <c r="AQ966" s="211">
        <v>0</v>
      </c>
      <c r="AR966" s="211">
        <v>0</v>
      </c>
      <c r="AS966" s="211"/>
    </row>
    <row r="967" spans="1:135" s="148" customFormat="1" ht="36" customHeight="1" x14ac:dyDescent="0.25">
      <c r="B967" s="144" t="s">
        <v>822</v>
      </c>
      <c r="C967" s="144"/>
      <c r="D967" s="145" t="s">
        <v>862</v>
      </c>
      <c r="E967" s="145" t="s">
        <v>862</v>
      </c>
      <c r="F967" s="145" t="s">
        <v>862</v>
      </c>
      <c r="G967" s="145" t="s">
        <v>862</v>
      </c>
      <c r="H967" s="145" t="s">
        <v>862</v>
      </c>
      <c r="I967" s="149">
        <f>I968</f>
        <v>676.3</v>
      </c>
      <c r="J967" s="149">
        <f>J968</f>
        <v>633.29999999999995</v>
      </c>
      <c r="K967" s="149">
        <f>K968</f>
        <v>546.79</v>
      </c>
      <c r="L967" s="210">
        <f>L968</f>
        <v>32</v>
      </c>
      <c r="M967" s="145" t="s">
        <v>862</v>
      </c>
      <c r="N967" s="145" t="s">
        <v>862</v>
      </c>
      <c r="O967" s="147" t="s">
        <v>862</v>
      </c>
      <c r="P967" s="142">
        <v>2352260.79</v>
      </c>
      <c r="Q967" s="142">
        <f>Q968</f>
        <v>0</v>
      </c>
      <c r="R967" s="142">
        <f>R968</f>
        <v>0</v>
      </c>
      <c r="S967" s="142">
        <f>S968</f>
        <v>2352260.79</v>
      </c>
      <c r="T967" s="142">
        <f t="shared" si="374"/>
        <v>3478.1321750702355</v>
      </c>
      <c r="U967" s="142">
        <f>U968</f>
        <v>7348.9436415791815</v>
      </c>
      <c r="W967" s="220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</row>
    <row r="968" spans="1:135" s="148" customFormat="1" ht="36" customHeight="1" x14ac:dyDescent="0.25">
      <c r="A968" s="148">
        <v>1</v>
      </c>
      <c r="B968" s="143">
        <f>SUBTOTAL(103,$A$552:A968)</f>
        <v>367</v>
      </c>
      <c r="C968" s="144" t="s">
        <v>143</v>
      </c>
      <c r="D968" s="145">
        <v>1965</v>
      </c>
      <c r="E968" s="145"/>
      <c r="F968" s="146" t="s">
        <v>264</v>
      </c>
      <c r="G968" s="145">
        <v>2</v>
      </c>
      <c r="H968" s="145" t="s">
        <v>299</v>
      </c>
      <c r="I968" s="149">
        <v>676.3</v>
      </c>
      <c r="J968" s="149">
        <v>633.29999999999995</v>
      </c>
      <c r="K968" s="149">
        <v>546.79</v>
      </c>
      <c r="L968" s="165">
        <v>32</v>
      </c>
      <c r="M968" s="145" t="s">
        <v>262</v>
      </c>
      <c r="N968" s="145" t="s">
        <v>266</v>
      </c>
      <c r="O968" s="147" t="s">
        <v>284</v>
      </c>
      <c r="P968" s="142">
        <v>2352260.79</v>
      </c>
      <c r="Q968" s="142">
        <v>0</v>
      </c>
      <c r="R968" s="142">
        <v>0</v>
      </c>
      <c r="S968" s="142">
        <f>P968-Q968-R968</f>
        <v>2352260.79</v>
      </c>
      <c r="T968" s="142">
        <f t="shared" si="374"/>
        <v>3478.1321750702355</v>
      </c>
      <c r="U968" s="142">
        <f>V968</f>
        <v>7348.9436415791815</v>
      </c>
      <c r="V968" s="213">
        <f>Y968+Z968+AA968+AB968+AC968+AF968+AH968+AJ968+AL968+AN968+AO968+AP968+AQ968+AR968</f>
        <v>7348.9436415791815</v>
      </c>
      <c r="W968" s="213">
        <f>V968-T968</f>
        <v>3870.8114665089461</v>
      </c>
      <c r="X968" s="148" t="b">
        <f>V968=U968</f>
        <v>1</v>
      </c>
      <c r="Y968" s="211">
        <v>0</v>
      </c>
      <c r="Z968" s="211">
        <v>0</v>
      </c>
      <c r="AA968" s="211">
        <v>0</v>
      </c>
      <c r="AB968" s="211">
        <v>0</v>
      </c>
      <c r="AC968" s="211">
        <v>0</v>
      </c>
      <c r="AD968" s="211">
        <v>0</v>
      </c>
      <c r="AE968" s="211">
        <v>0</v>
      </c>
      <c r="AF968" s="214">
        <v>0</v>
      </c>
      <c r="AG968" s="211">
        <v>557.37</v>
      </c>
      <c r="AH968" s="214">
        <f>8917.04*AG968/I968</f>
        <v>7348.9436415791815</v>
      </c>
      <c r="AI968" s="211">
        <v>0</v>
      </c>
      <c r="AJ968" s="211">
        <v>0</v>
      </c>
      <c r="AK968" s="211">
        <v>0</v>
      </c>
      <c r="AL968" s="214">
        <v>0</v>
      </c>
      <c r="AM968" s="211">
        <v>0</v>
      </c>
      <c r="AN968" s="211">
        <v>0</v>
      </c>
      <c r="AO968" s="214">
        <v>0</v>
      </c>
      <c r="AP968" s="211">
        <v>0</v>
      </c>
      <c r="AQ968" s="211">
        <v>0</v>
      </c>
      <c r="AR968" s="211">
        <v>0</v>
      </c>
      <c r="AS968" s="211"/>
    </row>
    <row r="969" spans="1:135" s="148" customFormat="1" ht="36" customHeight="1" x14ac:dyDescent="0.25">
      <c r="B969" s="144" t="s">
        <v>823</v>
      </c>
      <c r="C969" s="144"/>
      <c r="D969" s="145" t="s">
        <v>862</v>
      </c>
      <c r="E969" s="145" t="s">
        <v>862</v>
      </c>
      <c r="F969" s="145" t="s">
        <v>862</v>
      </c>
      <c r="G969" s="145" t="s">
        <v>862</v>
      </c>
      <c r="H969" s="145" t="s">
        <v>862</v>
      </c>
      <c r="I969" s="149">
        <f>SUM(I970:I972)</f>
        <v>5970.39</v>
      </c>
      <c r="J969" s="149">
        <f>SUM(J970:J972)</f>
        <v>5933</v>
      </c>
      <c r="K969" s="149">
        <f>SUM(K970:K972)</f>
        <v>4027.59</v>
      </c>
      <c r="L969" s="210">
        <f>SUM(L970:L972)</f>
        <v>236</v>
      </c>
      <c r="M969" s="145" t="s">
        <v>862</v>
      </c>
      <c r="N969" s="145" t="s">
        <v>862</v>
      </c>
      <c r="O969" s="147" t="s">
        <v>862</v>
      </c>
      <c r="P969" s="142">
        <v>2724110.31</v>
      </c>
      <c r="Q969" s="142">
        <f>SUM(Q970:Q972)</f>
        <v>0</v>
      </c>
      <c r="R969" s="142">
        <f>SUM(R970:R972)</f>
        <v>0</v>
      </c>
      <c r="S969" s="142">
        <f>SUM(S970:S972)</f>
        <v>2724110.31</v>
      </c>
      <c r="T969" s="142">
        <f t="shared" si="374"/>
        <v>456.27007783411131</v>
      </c>
      <c r="U969" s="142">
        <f>MAX(U970:U972)</f>
        <v>7443.3162862129147</v>
      </c>
      <c r="W969" s="220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</row>
    <row r="970" spans="1:135" s="148" customFormat="1" ht="36" customHeight="1" x14ac:dyDescent="0.25">
      <c r="A970" s="148">
        <v>1</v>
      </c>
      <c r="B970" s="143">
        <f>SUBTOTAL(103,$A$552:A970)</f>
        <v>368</v>
      </c>
      <c r="C970" s="144" t="s">
        <v>153</v>
      </c>
      <c r="D970" s="145">
        <v>1970</v>
      </c>
      <c r="E970" s="145"/>
      <c r="F970" s="146" t="s">
        <v>264</v>
      </c>
      <c r="G970" s="145" t="s">
        <v>304</v>
      </c>
      <c r="H970" s="145" t="s">
        <v>308</v>
      </c>
      <c r="I970" s="149">
        <v>2208.39</v>
      </c>
      <c r="J970" s="149">
        <v>2171</v>
      </c>
      <c r="K970" s="149">
        <v>446.69</v>
      </c>
      <c r="L970" s="165">
        <v>73</v>
      </c>
      <c r="M970" s="145" t="s">
        <v>262</v>
      </c>
      <c r="N970" s="145" t="s">
        <v>266</v>
      </c>
      <c r="O970" s="147" t="s">
        <v>285</v>
      </c>
      <c r="P970" s="142">
        <v>105919.15</v>
      </c>
      <c r="Q970" s="142">
        <v>0</v>
      </c>
      <c r="R970" s="142">
        <v>0</v>
      </c>
      <c r="S970" s="142">
        <f>P970-Q970-R970</f>
        <v>105919.15</v>
      </c>
      <c r="T970" s="142">
        <f t="shared" si="374"/>
        <v>47.9621579521733</v>
      </c>
      <c r="U970" s="221">
        <f>T970</f>
        <v>47.9621579521733</v>
      </c>
      <c r="V970" s="213">
        <f t="shared" ref="V970:V971" si="399">T970</f>
        <v>47.9621579521733</v>
      </c>
      <c r="W970" s="213">
        <f t="shared" ref="W970:W972" si="400">V970-T970</f>
        <v>0</v>
      </c>
      <c r="X970" s="148" t="b">
        <f t="shared" ref="X970:X972" si="401">V970=U970</f>
        <v>1</v>
      </c>
      <c r="Y970" s="211">
        <v>0</v>
      </c>
      <c r="Z970" s="211">
        <v>0</v>
      </c>
      <c r="AA970" s="211">
        <v>0</v>
      </c>
      <c r="AB970" s="211">
        <v>0</v>
      </c>
      <c r="AC970" s="211">
        <v>0</v>
      </c>
      <c r="AD970" s="211">
        <v>0</v>
      </c>
      <c r="AE970" s="211">
        <v>0</v>
      </c>
      <c r="AF970" s="214">
        <v>0</v>
      </c>
      <c r="AG970" s="211">
        <v>0</v>
      </c>
      <c r="AH970" s="211">
        <v>0</v>
      </c>
      <c r="AI970" s="211">
        <v>0</v>
      </c>
      <c r="AJ970" s="211">
        <v>0</v>
      </c>
      <c r="AK970" s="211">
        <v>0</v>
      </c>
      <c r="AL970" s="214">
        <v>0</v>
      </c>
      <c r="AM970" s="211">
        <v>0</v>
      </c>
      <c r="AN970" s="211">
        <v>0</v>
      </c>
      <c r="AO970" s="214">
        <v>0</v>
      </c>
      <c r="AP970" s="211">
        <v>0</v>
      </c>
      <c r="AQ970" s="211">
        <v>0</v>
      </c>
      <c r="AR970" s="211">
        <v>0</v>
      </c>
      <c r="AS970" s="211"/>
    </row>
    <row r="971" spans="1:135" s="121" customFormat="1" ht="36" customHeight="1" x14ac:dyDescent="0.25">
      <c r="A971" s="148">
        <v>1</v>
      </c>
      <c r="B971" s="143">
        <f>SUBTOTAL(103,$A$552:A971)</f>
        <v>369</v>
      </c>
      <c r="C971" s="156" t="s">
        <v>1889</v>
      </c>
      <c r="D971" s="145">
        <v>1986</v>
      </c>
      <c r="E971" s="145"/>
      <c r="F971" s="157" t="s">
        <v>264</v>
      </c>
      <c r="G971" s="145">
        <v>5</v>
      </c>
      <c r="H971" s="145" t="s">
        <v>304</v>
      </c>
      <c r="I971" s="149">
        <v>2959.8</v>
      </c>
      <c r="J971" s="149">
        <v>2959.8</v>
      </c>
      <c r="K971" s="149">
        <f>J971-113.1</f>
        <v>2846.7000000000003</v>
      </c>
      <c r="L971" s="167">
        <v>127</v>
      </c>
      <c r="M971" s="145" t="s">
        <v>262</v>
      </c>
      <c r="N971" s="145" t="s">
        <v>266</v>
      </c>
      <c r="O971" s="145" t="s">
        <v>285</v>
      </c>
      <c r="P971" s="149">
        <v>129278.19</v>
      </c>
      <c r="Q971" s="149">
        <v>0</v>
      </c>
      <c r="R971" s="149">
        <v>0</v>
      </c>
      <c r="S971" s="149">
        <f>P971-Q971-R971</f>
        <v>129278.19</v>
      </c>
      <c r="T971" s="142">
        <f t="shared" si="374"/>
        <v>43.678015406446377</v>
      </c>
      <c r="U971" s="221">
        <f>T971</f>
        <v>43.678015406446377</v>
      </c>
      <c r="V971" s="213">
        <f t="shared" si="399"/>
        <v>43.678015406446377</v>
      </c>
      <c r="W971" s="213">
        <f t="shared" si="400"/>
        <v>0</v>
      </c>
      <c r="X971" s="148" t="b">
        <f t="shared" si="401"/>
        <v>1</v>
      </c>
      <c r="Y971" s="211">
        <v>0</v>
      </c>
      <c r="Z971" s="211">
        <v>0</v>
      </c>
      <c r="AA971" s="164">
        <v>0</v>
      </c>
      <c r="AB971" s="164">
        <v>0</v>
      </c>
      <c r="AC971" s="164">
        <v>0</v>
      </c>
      <c r="AD971" s="164">
        <v>0</v>
      </c>
      <c r="AE971" s="164">
        <v>0</v>
      </c>
      <c r="AF971" s="214">
        <v>0</v>
      </c>
      <c r="AG971" s="164">
        <v>0</v>
      </c>
      <c r="AH971" s="164">
        <v>0</v>
      </c>
      <c r="AI971" s="164">
        <v>0</v>
      </c>
      <c r="AJ971" s="164">
        <v>0</v>
      </c>
      <c r="AK971" s="164">
        <v>0</v>
      </c>
      <c r="AL971" s="163">
        <v>0</v>
      </c>
      <c r="AM971" s="164">
        <v>0</v>
      </c>
      <c r="AN971" s="164">
        <v>0</v>
      </c>
      <c r="AO971" s="163">
        <v>0</v>
      </c>
      <c r="AP971" s="164">
        <v>0</v>
      </c>
      <c r="AQ971" s="164">
        <v>0</v>
      </c>
      <c r="AR971" s="164">
        <v>0</v>
      </c>
      <c r="AS971" s="164"/>
      <c r="BM971" s="224"/>
      <c r="BN971" s="224"/>
      <c r="BO971" s="224"/>
      <c r="CL971" s="158"/>
      <c r="DO971" s="159"/>
      <c r="EE971" s="160"/>
    </row>
    <row r="972" spans="1:135" s="148" customFormat="1" ht="36" customHeight="1" x14ac:dyDescent="0.25">
      <c r="A972" s="148">
        <v>1</v>
      </c>
      <c r="B972" s="143">
        <f>SUBTOTAL(103,$A$552:A972)</f>
        <v>370</v>
      </c>
      <c r="C972" s="144" t="s">
        <v>1262</v>
      </c>
      <c r="D972" s="145">
        <v>1974</v>
      </c>
      <c r="E972" s="145"/>
      <c r="F972" s="146" t="s">
        <v>264</v>
      </c>
      <c r="G972" s="145">
        <v>2</v>
      </c>
      <c r="H972" s="145" t="s">
        <v>299</v>
      </c>
      <c r="I972" s="149">
        <v>802.2</v>
      </c>
      <c r="J972" s="149">
        <v>802.2</v>
      </c>
      <c r="K972" s="149">
        <v>734.2</v>
      </c>
      <c r="L972" s="165">
        <v>36</v>
      </c>
      <c r="M972" s="145" t="s">
        <v>262</v>
      </c>
      <c r="N972" s="145" t="s">
        <v>263</v>
      </c>
      <c r="O972" s="147" t="s">
        <v>265</v>
      </c>
      <c r="P972" s="142">
        <v>2488912.9700000002</v>
      </c>
      <c r="Q972" s="142">
        <v>0</v>
      </c>
      <c r="R972" s="142">
        <v>0</v>
      </c>
      <c r="S972" s="142">
        <f>P972-Q972-R972</f>
        <v>2488912.9700000002</v>
      </c>
      <c r="T972" s="142">
        <f t="shared" si="374"/>
        <v>3102.6090376464722</v>
      </c>
      <c r="U972" s="142">
        <f>V972</f>
        <v>7443.3162862129147</v>
      </c>
      <c r="V972" s="213">
        <f t="shared" ref="V972" si="402">Y972+Z972+AA972+AB972+AC972+AF972+AH972+AJ972+AL972+AN972+AO972+AP972+AQ972+AR972</f>
        <v>7443.3162862129147</v>
      </c>
      <c r="W972" s="213">
        <f t="shared" si="400"/>
        <v>4340.707248566443</v>
      </c>
      <c r="X972" s="148" t="b">
        <f t="shared" si="401"/>
        <v>1</v>
      </c>
      <c r="Y972" s="211">
        <v>0</v>
      </c>
      <c r="Z972" s="211">
        <v>0</v>
      </c>
      <c r="AA972" s="211">
        <v>0</v>
      </c>
      <c r="AB972" s="211">
        <v>0</v>
      </c>
      <c r="AC972" s="211">
        <v>0</v>
      </c>
      <c r="AD972" s="211">
        <v>0</v>
      </c>
      <c r="AE972" s="211">
        <v>0</v>
      </c>
      <c r="AF972" s="214">
        <v>0</v>
      </c>
      <c r="AG972" s="211">
        <v>669.62</v>
      </c>
      <c r="AH972" s="214">
        <f>8917.04*AG972/I972</f>
        <v>7443.3162862129147</v>
      </c>
      <c r="AI972" s="211">
        <v>0</v>
      </c>
      <c r="AJ972" s="211">
        <v>0</v>
      </c>
      <c r="AK972" s="211">
        <v>0</v>
      </c>
      <c r="AL972" s="214">
        <v>0</v>
      </c>
      <c r="AM972" s="211">
        <v>0</v>
      </c>
      <c r="AN972" s="211">
        <v>0</v>
      </c>
      <c r="AO972" s="214">
        <v>0</v>
      </c>
      <c r="AP972" s="211">
        <v>0</v>
      </c>
      <c r="AQ972" s="211">
        <v>0</v>
      </c>
      <c r="AR972" s="211">
        <v>0</v>
      </c>
      <c r="AS972" s="211"/>
    </row>
    <row r="973" spans="1:135" s="148" customFormat="1" ht="36" customHeight="1" x14ac:dyDescent="0.25">
      <c r="B973" s="144" t="s">
        <v>824</v>
      </c>
      <c r="C973" s="144"/>
      <c r="D973" s="145" t="s">
        <v>862</v>
      </c>
      <c r="E973" s="145" t="s">
        <v>862</v>
      </c>
      <c r="F973" s="145" t="s">
        <v>862</v>
      </c>
      <c r="G973" s="145" t="s">
        <v>862</v>
      </c>
      <c r="H973" s="145" t="s">
        <v>862</v>
      </c>
      <c r="I973" s="149">
        <f>SUM(I974:I977)</f>
        <v>13232.08</v>
      </c>
      <c r="J973" s="149">
        <f>SUM(J974:J977)</f>
        <v>8246.6</v>
      </c>
      <c r="K973" s="149">
        <f>SUM(K974:K977)</f>
        <v>1007.55</v>
      </c>
      <c r="L973" s="210">
        <f>SUM(L974:L977)</f>
        <v>508</v>
      </c>
      <c r="M973" s="145" t="s">
        <v>862</v>
      </c>
      <c r="N973" s="145" t="s">
        <v>862</v>
      </c>
      <c r="O973" s="147" t="s">
        <v>862</v>
      </c>
      <c r="P973" s="149">
        <v>9122302.6199999992</v>
      </c>
      <c r="Q973" s="149">
        <f>SUM(Q974:Q977)</f>
        <v>0</v>
      </c>
      <c r="R973" s="149">
        <f>SUM(R974:R977)</f>
        <v>0</v>
      </c>
      <c r="S973" s="149">
        <f>SUM(S974:S977)</f>
        <v>9122302.6199999992</v>
      </c>
      <c r="T973" s="142">
        <f t="shared" si="374"/>
        <v>689.40806131764612</v>
      </c>
      <c r="U973" s="142">
        <f>MAX(U974:U977)</f>
        <v>3578.1627997335108</v>
      </c>
      <c r="W973" s="220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</row>
    <row r="974" spans="1:135" s="148" customFormat="1" ht="36" customHeight="1" x14ac:dyDescent="0.25">
      <c r="A974" s="148">
        <v>1</v>
      </c>
      <c r="B974" s="143">
        <f>SUBTOTAL(103,$A$552:A974)</f>
        <v>371</v>
      </c>
      <c r="C974" s="144" t="s">
        <v>152</v>
      </c>
      <c r="D974" s="145">
        <v>1978</v>
      </c>
      <c r="E974" s="145"/>
      <c r="F974" s="146" t="s">
        <v>264</v>
      </c>
      <c r="G974" s="145">
        <v>2</v>
      </c>
      <c r="H974" s="145" t="s">
        <v>299</v>
      </c>
      <c r="I974" s="149">
        <v>1501</v>
      </c>
      <c r="J974" s="149">
        <v>739.5</v>
      </c>
      <c r="K974" s="149">
        <v>358.85</v>
      </c>
      <c r="L974" s="165">
        <v>42</v>
      </c>
      <c r="M974" s="145" t="s">
        <v>262</v>
      </c>
      <c r="N974" s="145" t="s">
        <v>266</v>
      </c>
      <c r="O974" s="147" t="s">
        <v>290</v>
      </c>
      <c r="P974" s="142">
        <v>3157276.2600000002</v>
      </c>
      <c r="Q974" s="142">
        <v>0</v>
      </c>
      <c r="R974" s="142">
        <v>0</v>
      </c>
      <c r="S974" s="142">
        <f>P974-Q974-R974</f>
        <v>3157276.2600000002</v>
      </c>
      <c r="T974" s="142">
        <f t="shared" si="374"/>
        <v>2103.4485409726849</v>
      </c>
      <c r="U974" s="142">
        <v>3578.1627997335108</v>
      </c>
      <c r="V974" s="213">
        <f t="shared" ref="V974:V976" si="403">Y974+Z974+AA974+AB974+AC974+AF974+AH974+AJ974+AL974+AN974+AO974+AP974+AQ974+AR974</f>
        <v>3578.1627997335108</v>
      </c>
      <c r="W974" s="213">
        <f t="shared" ref="W974:W977" si="404">V974-T974</f>
        <v>1474.7142587608259</v>
      </c>
      <c r="X974" s="148" t="b">
        <f t="shared" ref="X974:X977" si="405">V974=U974</f>
        <v>1</v>
      </c>
      <c r="Y974" s="211">
        <v>0</v>
      </c>
      <c r="Z974" s="211">
        <v>0</v>
      </c>
      <c r="AA974" s="211">
        <v>0</v>
      </c>
      <c r="AB974" s="211">
        <v>0</v>
      </c>
      <c r="AC974" s="211">
        <v>0</v>
      </c>
      <c r="AD974" s="211">
        <v>0</v>
      </c>
      <c r="AE974" s="211">
        <v>0</v>
      </c>
      <c r="AF974" s="214">
        <v>0</v>
      </c>
      <c r="AG974" s="211">
        <v>602.30999999999995</v>
      </c>
      <c r="AH974" s="214">
        <f>8917.04*AG974/I974</f>
        <v>3578.1627997335108</v>
      </c>
      <c r="AI974" s="211">
        <v>0</v>
      </c>
      <c r="AJ974" s="211">
        <v>0</v>
      </c>
      <c r="AK974" s="211">
        <v>0</v>
      </c>
      <c r="AL974" s="214">
        <v>0</v>
      </c>
      <c r="AM974" s="211">
        <v>0</v>
      </c>
      <c r="AN974" s="211">
        <v>0</v>
      </c>
      <c r="AO974" s="214">
        <v>0</v>
      </c>
      <c r="AP974" s="211">
        <v>0</v>
      </c>
      <c r="AQ974" s="211">
        <v>0</v>
      </c>
      <c r="AR974" s="211">
        <v>0</v>
      </c>
      <c r="AS974" s="211"/>
    </row>
    <row r="975" spans="1:135" s="148" customFormat="1" ht="36" customHeight="1" x14ac:dyDescent="0.25">
      <c r="A975" s="148">
        <v>1</v>
      </c>
      <c r="B975" s="143">
        <f>SUBTOTAL(103,$A$552:A975)</f>
        <v>372</v>
      </c>
      <c r="C975" s="144" t="s">
        <v>1220</v>
      </c>
      <c r="D975" s="145">
        <v>1964</v>
      </c>
      <c r="E975" s="145"/>
      <c r="F975" s="146" t="s">
        <v>264</v>
      </c>
      <c r="G975" s="145">
        <v>2</v>
      </c>
      <c r="H975" s="145" t="s">
        <v>304</v>
      </c>
      <c r="I975" s="149">
        <v>768.3</v>
      </c>
      <c r="J975" s="149">
        <v>297</v>
      </c>
      <c r="K975" s="149">
        <v>253.5</v>
      </c>
      <c r="L975" s="165">
        <v>80</v>
      </c>
      <c r="M975" s="145" t="s">
        <v>262</v>
      </c>
      <c r="N975" s="145" t="s">
        <v>266</v>
      </c>
      <c r="O975" s="147" t="s">
        <v>284</v>
      </c>
      <c r="P975" s="142">
        <v>23660.13</v>
      </c>
      <c r="Q975" s="142">
        <v>0</v>
      </c>
      <c r="R975" s="142">
        <v>0</v>
      </c>
      <c r="S975" s="142">
        <f>P975-Q975-R975</f>
        <v>23660.13</v>
      </c>
      <c r="T975" s="142">
        <f t="shared" si="374"/>
        <v>30.795431472081223</v>
      </c>
      <c r="U975" s="221">
        <f>T975</f>
        <v>30.795431472081223</v>
      </c>
      <c r="V975" s="213">
        <f>T975</f>
        <v>30.795431472081223</v>
      </c>
      <c r="W975" s="213">
        <f t="shared" si="404"/>
        <v>0</v>
      </c>
      <c r="X975" s="148" t="b">
        <f t="shared" si="405"/>
        <v>1</v>
      </c>
      <c r="Y975" s="211">
        <v>0</v>
      </c>
      <c r="Z975" s="211">
        <v>0</v>
      </c>
      <c r="AA975" s="211">
        <v>0</v>
      </c>
      <c r="AB975" s="211">
        <v>0</v>
      </c>
      <c r="AC975" s="211">
        <v>0</v>
      </c>
      <c r="AD975" s="211">
        <v>0</v>
      </c>
      <c r="AE975" s="211">
        <v>0</v>
      </c>
      <c r="AF975" s="214">
        <v>0</v>
      </c>
      <c r="AG975" s="211">
        <v>0</v>
      </c>
      <c r="AH975" s="211">
        <v>0</v>
      </c>
      <c r="AI975" s="211">
        <v>0</v>
      </c>
      <c r="AJ975" s="211">
        <v>0</v>
      </c>
      <c r="AK975" s="211">
        <v>0</v>
      </c>
      <c r="AL975" s="214">
        <v>0</v>
      </c>
      <c r="AM975" s="211">
        <v>0</v>
      </c>
      <c r="AN975" s="211">
        <v>0</v>
      </c>
      <c r="AO975" s="214">
        <v>0</v>
      </c>
      <c r="AP975" s="211">
        <v>0</v>
      </c>
      <c r="AQ975" s="211">
        <v>0</v>
      </c>
      <c r="AR975" s="211">
        <v>0</v>
      </c>
      <c r="AS975" s="211"/>
    </row>
    <row r="976" spans="1:135" s="121" customFormat="1" ht="36" customHeight="1" x14ac:dyDescent="0.25">
      <c r="A976" s="148">
        <v>1</v>
      </c>
      <c r="B976" s="143">
        <f>SUBTOTAL(103,$A$552:A976)</f>
        <v>373</v>
      </c>
      <c r="C976" s="156" t="s">
        <v>160</v>
      </c>
      <c r="D976" s="145">
        <v>1985</v>
      </c>
      <c r="E976" s="145"/>
      <c r="F976" s="157" t="s">
        <v>264</v>
      </c>
      <c r="G976" s="145">
        <v>5</v>
      </c>
      <c r="H976" s="145" t="s">
        <v>347</v>
      </c>
      <c r="I976" s="149">
        <v>4844.24</v>
      </c>
      <c r="J976" s="149">
        <v>2814.6</v>
      </c>
      <c r="K976" s="149">
        <v>192.4</v>
      </c>
      <c r="L976" s="167">
        <v>152</v>
      </c>
      <c r="M976" s="145" t="s">
        <v>262</v>
      </c>
      <c r="N976" s="145" t="s">
        <v>266</v>
      </c>
      <c r="O976" s="145" t="s">
        <v>286</v>
      </c>
      <c r="P976" s="149">
        <v>5789711.8899999997</v>
      </c>
      <c r="Q976" s="149">
        <v>0</v>
      </c>
      <c r="R976" s="149">
        <v>0</v>
      </c>
      <c r="S976" s="149">
        <f>P976-Q976-R976</f>
        <v>5789711.8899999997</v>
      </c>
      <c r="T976" s="142">
        <f>P976/I976</f>
        <v>1195.1744525457038</v>
      </c>
      <c r="U976" s="142">
        <f>V976</f>
        <v>1594.6794735190663</v>
      </c>
      <c r="V976" s="213">
        <f t="shared" si="403"/>
        <v>1594.6794735190663</v>
      </c>
      <c r="W976" s="213">
        <f t="shared" si="404"/>
        <v>399.50502097336243</v>
      </c>
      <c r="X976" s="148" t="b">
        <f t="shared" si="405"/>
        <v>1</v>
      </c>
      <c r="Y976" s="211">
        <v>0</v>
      </c>
      <c r="Z976" s="211">
        <v>0</v>
      </c>
      <c r="AA976" s="164">
        <v>0</v>
      </c>
      <c r="AB976" s="164">
        <v>0</v>
      </c>
      <c r="AC976" s="164">
        <v>0</v>
      </c>
      <c r="AD976" s="164">
        <v>0</v>
      </c>
      <c r="AE976" s="164">
        <v>0</v>
      </c>
      <c r="AF976" s="214">
        <v>0</v>
      </c>
      <c r="AG976" s="164">
        <v>866.32</v>
      </c>
      <c r="AH976" s="214">
        <f>8917.04*AG976/I976</f>
        <v>1594.6794735190663</v>
      </c>
      <c r="AI976" s="164">
        <v>0</v>
      </c>
      <c r="AJ976" s="164">
        <v>0</v>
      </c>
      <c r="AK976" s="164">
        <v>0</v>
      </c>
      <c r="AL976" s="163">
        <v>0</v>
      </c>
      <c r="AM976" s="164">
        <v>0</v>
      </c>
      <c r="AN976" s="164">
        <v>0</v>
      </c>
      <c r="AO976" s="163">
        <v>0</v>
      </c>
      <c r="AP976" s="164">
        <v>0</v>
      </c>
      <c r="AQ976" s="164">
        <v>0</v>
      </c>
      <c r="AR976" s="164">
        <v>0</v>
      </c>
      <c r="AS976" s="164"/>
      <c r="BM976" s="224"/>
      <c r="BN976" s="224"/>
      <c r="BO976" s="224"/>
      <c r="CL976" s="158"/>
      <c r="DO976" s="159"/>
      <c r="EE976" s="160"/>
    </row>
    <row r="977" spans="1:135" s="121" customFormat="1" ht="36" customHeight="1" x14ac:dyDescent="0.25">
      <c r="A977" s="148">
        <v>1</v>
      </c>
      <c r="B977" s="143">
        <f>SUBTOTAL(103,$A$552:A977)</f>
        <v>374</v>
      </c>
      <c r="C977" s="156" t="s">
        <v>159</v>
      </c>
      <c r="D977" s="145">
        <v>1988</v>
      </c>
      <c r="E977" s="145"/>
      <c r="F977" s="157" t="s">
        <v>264</v>
      </c>
      <c r="G977" s="145">
        <v>5</v>
      </c>
      <c r="H977" s="145" t="s">
        <v>366</v>
      </c>
      <c r="I977" s="149">
        <v>6118.54</v>
      </c>
      <c r="J977" s="149">
        <v>4395.5</v>
      </c>
      <c r="K977" s="149">
        <v>202.8</v>
      </c>
      <c r="L977" s="167">
        <v>234</v>
      </c>
      <c r="M977" s="145" t="s">
        <v>262</v>
      </c>
      <c r="N977" s="145" t="s">
        <v>266</v>
      </c>
      <c r="O977" s="145" t="s">
        <v>286</v>
      </c>
      <c r="P977" s="149">
        <v>151654.34</v>
      </c>
      <c r="Q977" s="149">
        <v>0</v>
      </c>
      <c r="R977" s="149">
        <v>0</v>
      </c>
      <c r="S977" s="149">
        <f>P977-Q977-R977</f>
        <v>151654.34</v>
      </c>
      <c r="T977" s="142">
        <f t="shared" si="374"/>
        <v>24.786033923125451</v>
      </c>
      <c r="U977" s="221">
        <f>T977</f>
        <v>24.786033923125451</v>
      </c>
      <c r="V977" s="213">
        <f>T977</f>
        <v>24.786033923125451</v>
      </c>
      <c r="W977" s="213">
        <f t="shared" si="404"/>
        <v>0</v>
      </c>
      <c r="X977" s="148" t="b">
        <f t="shared" si="405"/>
        <v>1</v>
      </c>
      <c r="Y977" s="211">
        <v>0</v>
      </c>
      <c r="Z977" s="211">
        <v>0</v>
      </c>
      <c r="AA977" s="164">
        <v>0</v>
      </c>
      <c r="AB977" s="164">
        <v>0</v>
      </c>
      <c r="AC977" s="164">
        <v>0</v>
      </c>
      <c r="AD977" s="164">
        <v>0</v>
      </c>
      <c r="AE977" s="164">
        <v>0</v>
      </c>
      <c r="AF977" s="214">
        <v>0</v>
      </c>
      <c r="AG977" s="164">
        <v>0</v>
      </c>
      <c r="AH977" s="164">
        <v>0</v>
      </c>
      <c r="AI977" s="164">
        <v>0</v>
      </c>
      <c r="AJ977" s="164">
        <v>0</v>
      </c>
      <c r="AK977" s="164">
        <v>0</v>
      </c>
      <c r="AL977" s="163">
        <v>0</v>
      </c>
      <c r="AM977" s="164">
        <v>0</v>
      </c>
      <c r="AN977" s="164">
        <v>0</v>
      </c>
      <c r="AO977" s="163">
        <v>0</v>
      </c>
      <c r="AP977" s="164">
        <v>0</v>
      </c>
      <c r="AQ977" s="164">
        <v>0</v>
      </c>
      <c r="AR977" s="164">
        <v>0</v>
      </c>
      <c r="AS977" s="164"/>
      <c r="BM977" s="224"/>
      <c r="BN977" s="224"/>
      <c r="BO977" s="224"/>
      <c r="CL977" s="158"/>
      <c r="DO977" s="159"/>
      <c r="EE977" s="160"/>
    </row>
    <row r="978" spans="1:135" s="148" customFormat="1" ht="36" customHeight="1" x14ac:dyDescent="0.25">
      <c r="B978" s="144" t="s">
        <v>825</v>
      </c>
      <c r="C978" s="144"/>
      <c r="D978" s="145" t="s">
        <v>862</v>
      </c>
      <c r="E978" s="145" t="s">
        <v>862</v>
      </c>
      <c r="F978" s="145" t="s">
        <v>862</v>
      </c>
      <c r="G978" s="145" t="s">
        <v>862</v>
      </c>
      <c r="H978" s="145" t="s">
        <v>862</v>
      </c>
      <c r="I978" s="149">
        <f>SUM(I979:I985)</f>
        <v>24169.11</v>
      </c>
      <c r="J978" s="149">
        <f>SUM(J979:J985)</f>
        <v>19441.37</v>
      </c>
      <c r="K978" s="149">
        <f>SUM(K979:K985)</f>
        <v>16258.310000000001</v>
      </c>
      <c r="L978" s="210">
        <f>SUM(L979:L985)</f>
        <v>990</v>
      </c>
      <c r="M978" s="145" t="s">
        <v>862</v>
      </c>
      <c r="N978" s="145" t="s">
        <v>862</v>
      </c>
      <c r="O978" s="147" t="s">
        <v>862</v>
      </c>
      <c r="P978" s="142">
        <v>25881885.309999999</v>
      </c>
      <c r="Q978" s="142">
        <f>SUM(Q979:Q985)</f>
        <v>0</v>
      </c>
      <c r="R978" s="142">
        <f>SUM(R979:R985)</f>
        <v>0</v>
      </c>
      <c r="S978" s="142">
        <f>SUM(S979:S985)</f>
        <v>25881885.309999999</v>
      </c>
      <c r="T978" s="142">
        <f t="shared" si="374"/>
        <v>1070.8662962765281</v>
      </c>
      <c r="U978" s="142">
        <f>MAX(U979:U985)</f>
        <v>5666.0892466935029</v>
      </c>
      <c r="W978" s="220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</row>
    <row r="979" spans="1:135" s="148" customFormat="1" ht="36" customHeight="1" x14ac:dyDescent="0.25">
      <c r="A979" s="148">
        <v>1</v>
      </c>
      <c r="B979" s="143">
        <f>SUBTOTAL(103,$A$552:A979)</f>
        <v>375</v>
      </c>
      <c r="C979" s="144" t="s">
        <v>145</v>
      </c>
      <c r="D979" s="145">
        <v>1989</v>
      </c>
      <c r="E979" s="145"/>
      <c r="F979" s="146" t="s">
        <v>283</v>
      </c>
      <c r="G979" s="145">
        <v>5</v>
      </c>
      <c r="H979" s="145" t="s">
        <v>347</v>
      </c>
      <c r="I979" s="149">
        <v>3901.1</v>
      </c>
      <c r="J979" s="149">
        <v>3901.1</v>
      </c>
      <c r="K979" s="149">
        <v>2252.1999999999998</v>
      </c>
      <c r="L979" s="165">
        <v>188</v>
      </c>
      <c r="M979" s="145" t="s">
        <v>262</v>
      </c>
      <c r="N979" s="145" t="s">
        <v>287</v>
      </c>
      <c r="O979" s="147" t="s">
        <v>291</v>
      </c>
      <c r="P979" s="142">
        <v>3146708.29</v>
      </c>
      <c r="Q979" s="142">
        <v>0</v>
      </c>
      <c r="R979" s="142">
        <v>0</v>
      </c>
      <c r="S979" s="142">
        <f t="shared" ref="S979:S985" si="406">P979-Q979-R979</f>
        <v>3146708.29</v>
      </c>
      <c r="T979" s="142">
        <f t="shared" si="374"/>
        <v>806.62077106457161</v>
      </c>
      <c r="U979" s="142">
        <v>2228.6314116531235</v>
      </c>
      <c r="V979" s="213">
        <f t="shared" ref="V979:V983" si="407">Y979+Z979+AA979+AB979+AC979+AF979+AH979+AJ979+AL979+AN979+AO979+AP979+AQ979+AR979</f>
        <v>2228.6314116531235</v>
      </c>
      <c r="W979" s="213">
        <f t="shared" ref="W979:W985" si="408">V979-T979</f>
        <v>1422.0106405885517</v>
      </c>
      <c r="X979" s="148" t="b">
        <f t="shared" ref="X979:X985" si="409">V979=U979</f>
        <v>1</v>
      </c>
      <c r="Y979" s="211">
        <v>0</v>
      </c>
      <c r="Z979" s="211">
        <v>0</v>
      </c>
      <c r="AA979" s="211">
        <v>0</v>
      </c>
      <c r="AB979" s="211">
        <v>0</v>
      </c>
      <c r="AC979" s="211">
        <v>0</v>
      </c>
      <c r="AD979" s="211">
        <v>0</v>
      </c>
      <c r="AE979" s="211">
        <v>0</v>
      </c>
      <c r="AF979" s="214">
        <v>0</v>
      </c>
      <c r="AG979" s="211">
        <v>975</v>
      </c>
      <c r="AH979" s="214">
        <f>8917.04*AG979/I979</f>
        <v>2228.6314116531235</v>
      </c>
      <c r="AI979" s="211">
        <v>0</v>
      </c>
      <c r="AJ979" s="211">
        <v>0</v>
      </c>
      <c r="AK979" s="211">
        <v>0</v>
      </c>
      <c r="AL979" s="214">
        <v>0</v>
      </c>
      <c r="AM979" s="211">
        <v>0</v>
      </c>
      <c r="AN979" s="211">
        <v>0</v>
      </c>
      <c r="AO979" s="214">
        <v>0</v>
      </c>
      <c r="AP979" s="211">
        <v>0</v>
      </c>
      <c r="AQ979" s="211">
        <v>0</v>
      </c>
      <c r="AR979" s="211">
        <v>0</v>
      </c>
      <c r="AS979" s="211"/>
    </row>
    <row r="980" spans="1:135" s="148" customFormat="1" ht="36" customHeight="1" x14ac:dyDescent="0.25">
      <c r="A980" s="148">
        <v>1</v>
      </c>
      <c r="B980" s="143">
        <f>SUBTOTAL(103,$A$552:A980)</f>
        <v>376</v>
      </c>
      <c r="C980" s="144" t="s">
        <v>156</v>
      </c>
      <c r="D980" s="145">
        <v>1975</v>
      </c>
      <c r="E980" s="145"/>
      <c r="F980" s="146" t="s">
        <v>283</v>
      </c>
      <c r="G980" s="145">
        <v>5</v>
      </c>
      <c r="H980" s="145" t="s">
        <v>2203</v>
      </c>
      <c r="I980" s="149">
        <v>8270.9699999999993</v>
      </c>
      <c r="J980" s="149">
        <v>6155.11</v>
      </c>
      <c r="K980" s="149">
        <v>6155.11</v>
      </c>
      <c r="L980" s="165">
        <v>231</v>
      </c>
      <c r="M980" s="145" t="s">
        <v>262</v>
      </c>
      <c r="N980" s="145" t="s">
        <v>266</v>
      </c>
      <c r="O980" s="147" t="s">
        <v>290</v>
      </c>
      <c r="P980" s="142">
        <v>7292390.2700000005</v>
      </c>
      <c r="Q980" s="142">
        <v>0</v>
      </c>
      <c r="R980" s="142">
        <v>0</v>
      </c>
      <c r="S980" s="142">
        <f t="shared" si="406"/>
        <v>7292390.2700000005</v>
      </c>
      <c r="T980" s="142">
        <f t="shared" si="374"/>
        <v>881.68501034340602</v>
      </c>
      <c r="U980" s="142">
        <v>1588.5994556865764</v>
      </c>
      <c r="V980" s="213">
        <f t="shared" si="407"/>
        <v>1588.5994556865764</v>
      </c>
      <c r="W980" s="213">
        <f t="shared" si="408"/>
        <v>706.91444534317043</v>
      </c>
      <c r="X980" s="148" t="b">
        <f t="shared" si="409"/>
        <v>1</v>
      </c>
      <c r="Y980" s="211">
        <v>0</v>
      </c>
      <c r="Z980" s="211">
        <v>0</v>
      </c>
      <c r="AA980" s="211">
        <v>0</v>
      </c>
      <c r="AB980" s="211">
        <v>0</v>
      </c>
      <c r="AC980" s="211">
        <v>0</v>
      </c>
      <c r="AD980" s="211">
        <v>0</v>
      </c>
      <c r="AE980" s="211">
        <v>0</v>
      </c>
      <c r="AF980" s="214">
        <v>0</v>
      </c>
      <c r="AG980" s="211">
        <v>1473.5</v>
      </c>
      <c r="AH980" s="214">
        <f>8917.04*AG980/I980</f>
        <v>1588.5994556865764</v>
      </c>
      <c r="AI980" s="211">
        <v>0</v>
      </c>
      <c r="AJ980" s="211">
        <v>0</v>
      </c>
      <c r="AK980" s="211">
        <v>0</v>
      </c>
      <c r="AL980" s="214">
        <v>0</v>
      </c>
      <c r="AM980" s="211">
        <v>0</v>
      </c>
      <c r="AN980" s="211">
        <v>0</v>
      </c>
      <c r="AO980" s="214">
        <v>0</v>
      </c>
      <c r="AP980" s="211">
        <v>0</v>
      </c>
      <c r="AQ980" s="211">
        <v>0</v>
      </c>
      <c r="AR980" s="211">
        <v>0</v>
      </c>
      <c r="AS980" s="211"/>
    </row>
    <row r="981" spans="1:135" s="121" customFormat="1" ht="36" customHeight="1" x14ac:dyDescent="0.25">
      <c r="A981" s="148">
        <v>1</v>
      </c>
      <c r="B981" s="143">
        <f>SUBTOTAL(103,$A$552:A981)</f>
        <v>377</v>
      </c>
      <c r="C981" s="156" t="s">
        <v>157</v>
      </c>
      <c r="D981" s="145">
        <v>1979</v>
      </c>
      <c r="E981" s="145"/>
      <c r="F981" s="157" t="s">
        <v>264</v>
      </c>
      <c r="G981" s="145">
        <v>2</v>
      </c>
      <c r="H981" s="145" t="s">
        <v>308</v>
      </c>
      <c r="I981" s="149">
        <v>1556.1</v>
      </c>
      <c r="J981" s="149">
        <v>863</v>
      </c>
      <c r="K981" s="149">
        <v>863</v>
      </c>
      <c r="L981" s="167">
        <v>32</v>
      </c>
      <c r="M981" s="145" t="s">
        <v>262</v>
      </c>
      <c r="N981" s="145" t="s">
        <v>266</v>
      </c>
      <c r="O981" s="145" t="s">
        <v>290</v>
      </c>
      <c r="P981" s="149">
        <v>5016443.46</v>
      </c>
      <c r="Q981" s="149">
        <v>0</v>
      </c>
      <c r="R981" s="149">
        <v>0</v>
      </c>
      <c r="S981" s="149">
        <f t="shared" si="406"/>
        <v>5016443.46</v>
      </c>
      <c r="T981" s="142">
        <f t="shared" si="374"/>
        <v>3223.7282051282054</v>
      </c>
      <c r="U981" s="142">
        <v>4250.7365218173645</v>
      </c>
      <c r="V981" s="213">
        <f t="shared" si="407"/>
        <v>4250.7365218173645</v>
      </c>
      <c r="W981" s="213">
        <f t="shared" si="408"/>
        <v>1027.0083166891591</v>
      </c>
      <c r="X981" s="148" t="b">
        <f t="shared" si="409"/>
        <v>1</v>
      </c>
      <c r="Y981" s="211">
        <v>0</v>
      </c>
      <c r="Z981" s="211">
        <v>0</v>
      </c>
      <c r="AA981" s="164">
        <v>0</v>
      </c>
      <c r="AB981" s="164">
        <v>0</v>
      </c>
      <c r="AC981" s="164">
        <v>0</v>
      </c>
      <c r="AD981" s="164">
        <v>0</v>
      </c>
      <c r="AE981" s="164">
        <v>0</v>
      </c>
      <c r="AF981" s="214">
        <v>0</v>
      </c>
      <c r="AG981" s="164">
        <v>741.79</v>
      </c>
      <c r="AH981" s="214">
        <f>8917.04*AG981/I981</f>
        <v>4250.7365218173645</v>
      </c>
      <c r="AI981" s="164">
        <v>0</v>
      </c>
      <c r="AJ981" s="164">
        <v>0</v>
      </c>
      <c r="AK981" s="164">
        <v>0</v>
      </c>
      <c r="AL981" s="163">
        <v>0</v>
      </c>
      <c r="AM981" s="164">
        <v>0</v>
      </c>
      <c r="AN981" s="164">
        <v>0</v>
      </c>
      <c r="AO981" s="163">
        <v>0</v>
      </c>
      <c r="AP981" s="164">
        <v>0</v>
      </c>
      <c r="AQ981" s="164">
        <v>0</v>
      </c>
      <c r="AR981" s="164">
        <v>0</v>
      </c>
      <c r="AS981" s="164"/>
      <c r="BM981" s="224"/>
      <c r="BN981" s="224"/>
      <c r="BO981" s="224"/>
      <c r="CL981" s="158"/>
      <c r="DO981" s="159"/>
      <c r="EE981" s="160"/>
    </row>
    <row r="982" spans="1:135" s="148" customFormat="1" ht="36" customHeight="1" x14ac:dyDescent="0.25">
      <c r="A982" s="148">
        <v>1</v>
      </c>
      <c r="B982" s="143">
        <f>SUBTOTAL(103,$A$552:A982)</f>
        <v>378</v>
      </c>
      <c r="C982" s="144" t="s">
        <v>1223</v>
      </c>
      <c r="D982" s="145">
        <v>1928</v>
      </c>
      <c r="E982" s="145"/>
      <c r="F982" s="146" t="s">
        <v>264</v>
      </c>
      <c r="G982" s="145">
        <v>3</v>
      </c>
      <c r="H982" s="145" t="s">
        <v>308</v>
      </c>
      <c r="I982" s="149">
        <v>1739</v>
      </c>
      <c r="J982" s="149">
        <v>1665.2</v>
      </c>
      <c r="K982" s="149">
        <v>538.29999999999995</v>
      </c>
      <c r="L982" s="165">
        <v>235</v>
      </c>
      <c r="M982" s="145" t="s">
        <v>262</v>
      </c>
      <c r="N982" s="145" t="s">
        <v>266</v>
      </c>
      <c r="O982" s="147" t="s">
        <v>284</v>
      </c>
      <c r="P982" s="142">
        <v>4393642.38</v>
      </c>
      <c r="Q982" s="142">
        <v>0</v>
      </c>
      <c r="R982" s="142">
        <v>0</v>
      </c>
      <c r="S982" s="142">
        <f t="shared" si="406"/>
        <v>4393642.38</v>
      </c>
      <c r="T982" s="142">
        <f t="shared" si="374"/>
        <v>2526.5338585393902</v>
      </c>
      <c r="U982" s="142">
        <v>5666.0892466935029</v>
      </c>
      <c r="V982" s="213">
        <f t="shared" si="407"/>
        <v>5666.0892466935029</v>
      </c>
      <c r="W982" s="213">
        <f t="shared" si="408"/>
        <v>3139.5553881541127</v>
      </c>
      <c r="X982" s="148" t="b">
        <f t="shared" si="409"/>
        <v>1</v>
      </c>
      <c r="Y982" s="211">
        <v>0</v>
      </c>
      <c r="Z982" s="211">
        <v>0</v>
      </c>
      <c r="AA982" s="211">
        <v>0</v>
      </c>
      <c r="AB982" s="211">
        <v>0</v>
      </c>
      <c r="AC982" s="211">
        <v>0</v>
      </c>
      <c r="AD982" s="211">
        <v>0</v>
      </c>
      <c r="AE982" s="211">
        <v>0</v>
      </c>
      <c r="AF982" s="214">
        <v>0</v>
      </c>
      <c r="AG982" s="211">
        <v>1105</v>
      </c>
      <c r="AH982" s="214">
        <f>8917.04*AG982/I982</f>
        <v>5666.0892466935029</v>
      </c>
      <c r="AI982" s="211">
        <v>0</v>
      </c>
      <c r="AJ982" s="211">
        <v>0</v>
      </c>
      <c r="AK982" s="211">
        <v>0</v>
      </c>
      <c r="AL982" s="214">
        <v>0</v>
      </c>
      <c r="AM982" s="211">
        <v>0</v>
      </c>
      <c r="AN982" s="211">
        <v>0</v>
      </c>
      <c r="AO982" s="214">
        <v>0</v>
      </c>
      <c r="AP982" s="211">
        <v>0</v>
      </c>
      <c r="AQ982" s="211">
        <v>0</v>
      </c>
      <c r="AR982" s="211">
        <v>0</v>
      </c>
      <c r="AS982" s="211"/>
    </row>
    <row r="983" spans="1:135" s="121" customFormat="1" ht="36" customHeight="1" x14ac:dyDescent="0.25">
      <c r="A983" s="148">
        <v>1</v>
      </c>
      <c r="B983" s="143">
        <f>SUBTOTAL(103,$A$552:A983)</f>
        <v>379</v>
      </c>
      <c r="C983" s="156" t="s">
        <v>1894</v>
      </c>
      <c r="D983" s="145">
        <v>1991</v>
      </c>
      <c r="E983" s="145"/>
      <c r="F983" s="157" t="s">
        <v>314</v>
      </c>
      <c r="G983" s="145" t="s">
        <v>347</v>
      </c>
      <c r="H983" s="145" t="s">
        <v>366</v>
      </c>
      <c r="I983" s="149">
        <v>6396.71</v>
      </c>
      <c r="J983" s="149">
        <v>4687.3900000000003</v>
      </c>
      <c r="K983" s="149">
        <v>4687.3900000000003</v>
      </c>
      <c r="L983" s="167">
        <v>185</v>
      </c>
      <c r="M983" s="145" t="s">
        <v>262</v>
      </c>
      <c r="N983" s="145" t="s">
        <v>266</v>
      </c>
      <c r="O983" s="145" t="s">
        <v>290</v>
      </c>
      <c r="P983" s="149">
        <v>5782418.7699999996</v>
      </c>
      <c r="Q983" s="149">
        <v>0</v>
      </c>
      <c r="R983" s="149">
        <v>0</v>
      </c>
      <c r="S983" s="149">
        <f t="shared" si="406"/>
        <v>5782418.7699999996</v>
      </c>
      <c r="T983" s="142">
        <f t="shared" si="374"/>
        <v>903.96762867161397</v>
      </c>
      <c r="U983" s="142">
        <v>1719.1137426583355</v>
      </c>
      <c r="V983" s="213">
        <f t="shared" si="407"/>
        <v>1719.1137426583355</v>
      </c>
      <c r="W983" s="213">
        <f t="shared" si="408"/>
        <v>815.1461139867215</v>
      </c>
      <c r="X983" s="148" t="b">
        <f t="shared" si="409"/>
        <v>1</v>
      </c>
      <c r="Y983" s="211">
        <v>0</v>
      </c>
      <c r="Z983" s="211">
        <v>0</v>
      </c>
      <c r="AA983" s="164">
        <v>0</v>
      </c>
      <c r="AB983" s="164">
        <v>0</v>
      </c>
      <c r="AC983" s="164">
        <v>0</v>
      </c>
      <c r="AD983" s="164">
        <v>0</v>
      </c>
      <c r="AE983" s="164">
        <v>0</v>
      </c>
      <c r="AF983" s="214">
        <v>0</v>
      </c>
      <c r="AG983" s="164">
        <v>1233.22</v>
      </c>
      <c r="AH983" s="214">
        <f>8917.04*AG983/I983</f>
        <v>1719.1137426583355</v>
      </c>
      <c r="AI983" s="164">
        <v>0</v>
      </c>
      <c r="AJ983" s="164">
        <v>0</v>
      </c>
      <c r="AK983" s="164">
        <v>0</v>
      </c>
      <c r="AL983" s="163">
        <v>0</v>
      </c>
      <c r="AM983" s="164">
        <v>0</v>
      </c>
      <c r="AN983" s="164">
        <v>0</v>
      </c>
      <c r="AO983" s="163">
        <v>0</v>
      </c>
      <c r="AP983" s="164">
        <v>0</v>
      </c>
      <c r="AQ983" s="164">
        <v>0</v>
      </c>
      <c r="AR983" s="164">
        <v>0</v>
      </c>
      <c r="AS983" s="164"/>
      <c r="BM983" s="224"/>
      <c r="BN983" s="224"/>
      <c r="BO983" s="224"/>
      <c r="CL983" s="158"/>
      <c r="DO983" s="159"/>
      <c r="EE983" s="160"/>
    </row>
    <row r="984" spans="1:135" s="121" customFormat="1" ht="36" customHeight="1" x14ac:dyDescent="0.25">
      <c r="A984" s="148">
        <v>1</v>
      </c>
      <c r="B984" s="143">
        <f>SUBTOTAL(103,$A$552:A984)</f>
        <v>380</v>
      </c>
      <c r="C984" s="156" t="s">
        <v>2247</v>
      </c>
      <c r="D984" s="145">
        <v>1956</v>
      </c>
      <c r="E984" s="145"/>
      <c r="F984" s="146" t="s">
        <v>264</v>
      </c>
      <c r="G984" s="145">
        <v>2</v>
      </c>
      <c r="H984" s="145">
        <v>2</v>
      </c>
      <c r="I984" s="149">
        <v>586.9</v>
      </c>
      <c r="J984" s="149">
        <v>537.87</v>
      </c>
      <c r="K984" s="149">
        <v>537.87</v>
      </c>
      <c r="L984" s="167">
        <v>34</v>
      </c>
      <c r="M984" s="145" t="s">
        <v>262</v>
      </c>
      <c r="N984" s="145" t="s">
        <v>263</v>
      </c>
      <c r="O984" s="147" t="s">
        <v>265</v>
      </c>
      <c r="P984" s="149">
        <v>70859.63</v>
      </c>
      <c r="Q984" s="149">
        <v>0</v>
      </c>
      <c r="R984" s="149">
        <v>0</v>
      </c>
      <c r="S984" s="149">
        <f t="shared" si="406"/>
        <v>70859.63</v>
      </c>
      <c r="T984" s="142">
        <f>P984/I984</f>
        <v>120.73544044982111</v>
      </c>
      <c r="U984" s="221">
        <f>T984</f>
        <v>120.73544044982111</v>
      </c>
      <c r="V984" s="213">
        <f t="shared" ref="V984:V985" si="410">T984</f>
        <v>120.73544044982111</v>
      </c>
      <c r="W984" s="213">
        <f t="shared" si="408"/>
        <v>0</v>
      </c>
      <c r="X984" s="148" t="b">
        <f t="shared" si="409"/>
        <v>1</v>
      </c>
      <c r="Y984" s="211">
        <v>0</v>
      </c>
      <c r="Z984" s="211">
        <v>0</v>
      </c>
      <c r="AA984" s="164">
        <v>0</v>
      </c>
      <c r="AB984" s="164">
        <v>0</v>
      </c>
      <c r="AC984" s="164">
        <v>0</v>
      </c>
      <c r="AD984" s="164">
        <v>0</v>
      </c>
      <c r="AE984" s="164">
        <v>0</v>
      </c>
      <c r="AF984" s="214">
        <v>0</v>
      </c>
      <c r="AG984" s="164">
        <v>0</v>
      </c>
      <c r="AH984" s="164">
        <v>0</v>
      </c>
      <c r="AI984" s="164">
        <v>0</v>
      </c>
      <c r="AJ984" s="164">
        <v>0</v>
      </c>
      <c r="AK984" s="164">
        <v>0</v>
      </c>
      <c r="AL984" s="163">
        <v>0</v>
      </c>
      <c r="AM984" s="164">
        <v>0</v>
      </c>
      <c r="AN984" s="164">
        <v>0</v>
      </c>
      <c r="AO984" s="163">
        <v>0</v>
      </c>
      <c r="AP984" s="164">
        <v>0</v>
      </c>
      <c r="AQ984" s="164">
        <v>0</v>
      </c>
      <c r="AR984" s="164">
        <v>0</v>
      </c>
      <c r="AS984" s="164"/>
      <c r="BM984" s="224"/>
      <c r="BN984" s="224"/>
      <c r="BO984" s="224"/>
      <c r="CL984" s="158"/>
      <c r="DO984" s="159"/>
      <c r="EE984" s="160"/>
    </row>
    <row r="985" spans="1:135" s="148" customFormat="1" ht="36" customHeight="1" x14ac:dyDescent="0.25">
      <c r="A985" s="148">
        <v>1</v>
      </c>
      <c r="B985" s="143">
        <f>SUBTOTAL(103,$A$552:A985)</f>
        <v>381</v>
      </c>
      <c r="C985" s="144" t="s">
        <v>147</v>
      </c>
      <c r="D985" s="145">
        <v>1928</v>
      </c>
      <c r="E985" s="145"/>
      <c r="F985" s="146" t="s">
        <v>264</v>
      </c>
      <c r="G985" s="145">
        <v>3</v>
      </c>
      <c r="H985" s="145" t="s">
        <v>304</v>
      </c>
      <c r="I985" s="149">
        <v>1718.33</v>
      </c>
      <c r="J985" s="149">
        <v>1631.7</v>
      </c>
      <c r="K985" s="149">
        <v>1224.44</v>
      </c>
      <c r="L985" s="165">
        <v>85</v>
      </c>
      <c r="M985" s="145" t="s">
        <v>262</v>
      </c>
      <c r="N985" s="145" t="s">
        <v>266</v>
      </c>
      <c r="O985" s="147" t="s">
        <v>292</v>
      </c>
      <c r="P985" s="142">
        <v>179422.51</v>
      </c>
      <c r="Q985" s="142">
        <v>0</v>
      </c>
      <c r="R985" s="142">
        <v>0</v>
      </c>
      <c r="S985" s="142">
        <f t="shared" si="406"/>
        <v>179422.51</v>
      </c>
      <c r="T985" s="142">
        <f t="shared" si="374"/>
        <v>104.41679421298588</v>
      </c>
      <c r="U985" s="221">
        <f>T985</f>
        <v>104.41679421298588</v>
      </c>
      <c r="V985" s="213">
        <f t="shared" si="410"/>
        <v>104.41679421298588</v>
      </c>
      <c r="W985" s="213">
        <f t="shared" si="408"/>
        <v>0</v>
      </c>
      <c r="X985" s="148" t="b">
        <f t="shared" si="409"/>
        <v>1</v>
      </c>
      <c r="Y985" s="211">
        <v>0</v>
      </c>
      <c r="Z985" s="211">
        <v>0</v>
      </c>
      <c r="AA985" s="211">
        <v>0</v>
      </c>
      <c r="AB985" s="211">
        <v>0</v>
      </c>
      <c r="AC985" s="211">
        <v>0</v>
      </c>
      <c r="AD985" s="211">
        <v>0</v>
      </c>
      <c r="AE985" s="211">
        <v>0</v>
      </c>
      <c r="AF985" s="214">
        <v>0</v>
      </c>
      <c r="AG985" s="211">
        <v>0</v>
      </c>
      <c r="AH985" s="211">
        <v>0</v>
      </c>
      <c r="AI985" s="211">
        <v>0</v>
      </c>
      <c r="AJ985" s="211">
        <v>0</v>
      </c>
      <c r="AK985" s="211">
        <v>0</v>
      </c>
      <c r="AL985" s="214">
        <v>0</v>
      </c>
      <c r="AM985" s="211">
        <v>0</v>
      </c>
      <c r="AN985" s="211">
        <v>0</v>
      </c>
      <c r="AO985" s="214">
        <v>0</v>
      </c>
      <c r="AP985" s="211">
        <v>0</v>
      </c>
      <c r="AQ985" s="211">
        <v>0</v>
      </c>
      <c r="AR985" s="211">
        <v>0</v>
      </c>
      <c r="AS985" s="211"/>
    </row>
    <row r="986" spans="1:135" s="148" customFormat="1" ht="36" customHeight="1" x14ac:dyDescent="0.25">
      <c r="B986" s="144" t="s">
        <v>826</v>
      </c>
      <c r="C986" s="215"/>
      <c r="D986" s="145" t="s">
        <v>862</v>
      </c>
      <c r="E986" s="145" t="s">
        <v>862</v>
      </c>
      <c r="F986" s="145" t="s">
        <v>862</v>
      </c>
      <c r="G986" s="145" t="s">
        <v>862</v>
      </c>
      <c r="H986" s="145" t="s">
        <v>862</v>
      </c>
      <c r="I986" s="149">
        <f>SUM(I987:I989)</f>
        <v>4721.28</v>
      </c>
      <c r="J986" s="149">
        <f>SUM(J987:J989)</f>
        <v>3756.3999999999996</v>
      </c>
      <c r="K986" s="149">
        <f>SUM(K987:K989)</f>
        <v>3632.2</v>
      </c>
      <c r="L986" s="210">
        <f>SUM(L987:L989)</f>
        <v>152</v>
      </c>
      <c r="M986" s="145" t="s">
        <v>862</v>
      </c>
      <c r="N986" s="145" t="s">
        <v>862</v>
      </c>
      <c r="O986" s="147" t="s">
        <v>862</v>
      </c>
      <c r="P986" s="142">
        <v>2069022.06</v>
      </c>
      <c r="Q986" s="142">
        <f>SUM(Q987:Q989)</f>
        <v>0</v>
      </c>
      <c r="R986" s="142">
        <f>SUM(R987:R989)</f>
        <v>0</v>
      </c>
      <c r="S986" s="142">
        <f>SUM(S987:S989)</f>
        <v>2069022.06</v>
      </c>
      <c r="T986" s="142">
        <f t="shared" si="374"/>
        <v>438.23328843025621</v>
      </c>
      <c r="U986" s="142">
        <f>MAX(U987:U989)</f>
        <v>9734.5674287503916</v>
      </c>
      <c r="W986" s="220"/>
      <c r="Y986" s="211"/>
      <c r="Z986" s="211"/>
      <c r="AA986" s="211"/>
      <c r="AB986" s="211"/>
      <c r="AC986" s="211"/>
      <c r="AD986" s="211"/>
      <c r="AE986" s="211"/>
      <c r="AF986" s="211"/>
      <c r="AG986" s="211"/>
      <c r="AH986" s="211"/>
      <c r="AI986" s="211"/>
      <c r="AJ986" s="211"/>
      <c r="AK986" s="211"/>
      <c r="AL986" s="211"/>
      <c r="AM986" s="211"/>
      <c r="AN986" s="211"/>
      <c r="AO986" s="211"/>
      <c r="AP986" s="211"/>
      <c r="AQ986" s="211"/>
      <c r="AR986" s="211"/>
      <c r="AS986" s="211"/>
    </row>
    <row r="987" spans="1:135" s="148" customFormat="1" ht="36" customHeight="1" x14ac:dyDescent="0.25">
      <c r="A987" s="148">
        <v>1</v>
      </c>
      <c r="B987" s="143">
        <f>SUBTOTAL(103,$A$552:A987)</f>
        <v>382</v>
      </c>
      <c r="C987" s="144" t="s">
        <v>96</v>
      </c>
      <c r="D987" s="145">
        <v>1967</v>
      </c>
      <c r="E987" s="145"/>
      <c r="F987" s="146" t="s">
        <v>264</v>
      </c>
      <c r="G987" s="145">
        <v>2</v>
      </c>
      <c r="H987" s="145" t="s">
        <v>308</v>
      </c>
      <c r="I987" s="149">
        <v>987</v>
      </c>
      <c r="J987" s="149">
        <v>987</v>
      </c>
      <c r="K987" s="149">
        <v>915.8</v>
      </c>
      <c r="L987" s="165">
        <v>20</v>
      </c>
      <c r="M987" s="145" t="s">
        <v>262</v>
      </c>
      <c r="N987" s="145" t="s">
        <v>266</v>
      </c>
      <c r="O987" s="147" t="s">
        <v>278</v>
      </c>
      <c r="P987" s="142">
        <v>95382.85</v>
      </c>
      <c r="Q987" s="142">
        <v>0</v>
      </c>
      <c r="R987" s="142">
        <v>0</v>
      </c>
      <c r="S987" s="142">
        <f>P987-Q987-R987</f>
        <v>95382.85</v>
      </c>
      <c r="T987" s="142">
        <f t="shared" ref="T987:T1050" si="411">P987/I987</f>
        <v>96.639159067882474</v>
      </c>
      <c r="U987" s="221">
        <f>T987</f>
        <v>96.639159067882474</v>
      </c>
      <c r="V987" s="213">
        <f t="shared" ref="V987:V988" si="412">T987</f>
        <v>96.639159067882474</v>
      </c>
      <c r="W987" s="213">
        <f t="shared" ref="W987:W989" si="413">V987-T987</f>
        <v>0</v>
      </c>
      <c r="X987" s="148" t="b">
        <f t="shared" ref="X987:X989" si="414">V987=U987</f>
        <v>1</v>
      </c>
      <c r="Y987" s="211">
        <v>0</v>
      </c>
      <c r="Z987" s="211">
        <v>0</v>
      </c>
      <c r="AA987" s="211">
        <v>0</v>
      </c>
      <c r="AB987" s="211">
        <v>0</v>
      </c>
      <c r="AC987" s="211">
        <v>0</v>
      </c>
      <c r="AD987" s="211">
        <v>0</v>
      </c>
      <c r="AE987" s="211">
        <v>0</v>
      </c>
      <c r="AF987" s="214">
        <v>0</v>
      </c>
      <c r="AG987" s="211">
        <v>0</v>
      </c>
      <c r="AH987" s="211">
        <v>0</v>
      </c>
      <c r="AI987" s="211">
        <v>0</v>
      </c>
      <c r="AJ987" s="211">
        <v>0</v>
      </c>
      <c r="AK987" s="211">
        <v>0</v>
      </c>
      <c r="AL987" s="214">
        <v>0</v>
      </c>
      <c r="AM987" s="211">
        <v>0</v>
      </c>
      <c r="AN987" s="211">
        <v>0</v>
      </c>
      <c r="AO987" s="214">
        <v>0</v>
      </c>
      <c r="AP987" s="211">
        <v>0</v>
      </c>
      <c r="AQ987" s="211">
        <v>0</v>
      </c>
      <c r="AR987" s="211">
        <v>0</v>
      </c>
      <c r="AS987" s="211"/>
    </row>
    <row r="988" spans="1:135" s="148" customFormat="1" ht="36" customHeight="1" x14ac:dyDescent="0.25">
      <c r="A988" s="148">
        <v>1</v>
      </c>
      <c r="B988" s="143">
        <f>SUBTOTAL(103,$A$552:A988)</f>
        <v>383</v>
      </c>
      <c r="C988" s="144" t="s">
        <v>95</v>
      </c>
      <c r="D988" s="145">
        <v>1971</v>
      </c>
      <c r="E988" s="145"/>
      <c r="F988" s="146" t="s">
        <v>264</v>
      </c>
      <c r="G988" s="145">
        <v>5</v>
      </c>
      <c r="H988" s="145" t="s">
        <v>304</v>
      </c>
      <c r="I988" s="149">
        <v>3414.98</v>
      </c>
      <c r="J988" s="149">
        <v>2564.1999999999998</v>
      </c>
      <c r="K988" s="149">
        <v>2564.1999999999998</v>
      </c>
      <c r="L988" s="165">
        <v>118</v>
      </c>
      <c r="M988" s="145" t="s">
        <v>262</v>
      </c>
      <c r="N988" s="145" t="s">
        <v>266</v>
      </c>
      <c r="O988" s="147" t="s">
        <v>276</v>
      </c>
      <c r="P988" s="142">
        <v>105656.02</v>
      </c>
      <c r="Q988" s="142">
        <v>0</v>
      </c>
      <c r="R988" s="142">
        <v>0</v>
      </c>
      <c r="S988" s="142">
        <f>P988-Q988-R988</f>
        <v>105656.02</v>
      </c>
      <c r="T988" s="142">
        <f t="shared" si="411"/>
        <v>30.938986465513707</v>
      </c>
      <c r="U988" s="221">
        <f>T988</f>
        <v>30.938986465513707</v>
      </c>
      <c r="V988" s="213">
        <f t="shared" si="412"/>
        <v>30.938986465513707</v>
      </c>
      <c r="W988" s="213">
        <f t="shared" si="413"/>
        <v>0</v>
      </c>
      <c r="X988" s="148" t="b">
        <f t="shared" si="414"/>
        <v>1</v>
      </c>
      <c r="Y988" s="211">
        <v>0</v>
      </c>
      <c r="Z988" s="211">
        <v>0</v>
      </c>
      <c r="AA988" s="211">
        <v>0</v>
      </c>
      <c r="AB988" s="211">
        <v>0</v>
      </c>
      <c r="AC988" s="211">
        <v>0</v>
      </c>
      <c r="AD988" s="211">
        <v>0</v>
      </c>
      <c r="AE988" s="211">
        <v>0</v>
      </c>
      <c r="AF988" s="214">
        <v>0</v>
      </c>
      <c r="AG988" s="211">
        <v>0</v>
      </c>
      <c r="AH988" s="211">
        <v>0</v>
      </c>
      <c r="AI988" s="211">
        <v>0</v>
      </c>
      <c r="AJ988" s="211">
        <v>0</v>
      </c>
      <c r="AK988" s="211">
        <v>0</v>
      </c>
      <c r="AL988" s="214">
        <v>0</v>
      </c>
      <c r="AM988" s="211">
        <v>0</v>
      </c>
      <c r="AN988" s="211">
        <v>0</v>
      </c>
      <c r="AO988" s="214">
        <v>0</v>
      </c>
      <c r="AP988" s="211">
        <v>0</v>
      </c>
      <c r="AQ988" s="211">
        <v>0</v>
      </c>
      <c r="AR988" s="211">
        <v>0</v>
      </c>
      <c r="AS988" s="211"/>
    </row>
    <row r="989" spans="1:135" s="148" customFormat="1" ht="36" customHeight="1" x14ac:dyDescent="0.25">
      <c r="A989" s="148">
        <v>1</v>
      </c>
      <c r="B989" s="143">
        <f>SUBTOTAL(103,$A$552:A989)</f>
        <v>384</v>
      </c>
      <c r="C989" s="144" t="s">
        <v>1229</v>
      </c>
      <c r="D989" s="145">
        <v>1917</v>
      </c>
      <c r="E989" s="145"/>
      <c r="F989" s="146" t="s">
        <v>264</v>
      </c>
      <c r="G989" s="145">
        <v>2</v>
      </c>
      <c r="H989" s="145" t="s">
        <v>300</v>
      </c>
      <c r="I989" s="142">
        <v>319.3</v>
      </c>
      <c r="J989" s="142">
        <v>205.2</v>
      </c>
      <c r="K989" s="142">
        <v>152.19999999999999</v>
      </c>
      <c r="L989" s="165">
        <v>14</v>
      </c>
      <c r="M989" s="145" t="s">
        <v>262</v>
      </c>
      <c r="N989" s="145" t="s">
        <v>263</v>
      </c>
      <c r="O989" s="147" t="s">
        <v>265</v>
      </c>
      <c r="P989" s="142">
        <v>1867983.19</v>
      </c>
      <c r="Q989" s="142">
        <v>0</v>
      </c>
      <c r="R989" s="142">
        <v>0</v>
      </c>
      <c r="S989" s="142">
        <f>P989-Q989-R989</f>
        <v>1867983.19</v>
      </c>
      <c r="T989" s="142">
        <f t="shared" si="411"/>
        <v>5850.2448794237389</v>
      </c>
      <c r="U989" s="142">
        <f>V989</f>
        <v>9734.5674287503916</v>
      </c>
      <c r="V989" s="213">
        <f t="shared" ref="V989" si="415">Y989+Z989+AA989+AB989+AC989+AF989+AH989+AJ989+AL989+AN989+AO989+AP989+AQ989+AR989</f>
        <v>9734.5674287503916</v>
      </c>
      <c r="W989" s="213">
        <f t="shared" si="413"/>
        <v>3884.3225493266527</v>
      </c>
      <c r="X989" s="148" t="b">
        <f t="shared" si="414"/>
        <v>1</v>
      </c>
      <c r="Y989" s="211">
        <v>0</v>
      </c>
      <c r="Z989" s="211">
        <v>0</v>
      </c>
      <c r="AA989" s="211">
        <v>0</v>
      </c>
      <c r="AB989" s="211">
        <v>0</v>
      </c>
      <c r="AC989" s="211">
        <v>0</v>
      </c>
      <c r="AD989" s="211">
        <v>0</v>
      </c>
      <c r="AE989" s="211">
        <v>0</v>
      </c>
      <c r="AF989" s="214">
        <v>0</v>
      </c>
      <c r="AG989" s="211">
        <v>0</v>
      </c>
      <c r="AH989" s="211">
        <v>0</v>
      </c>
      <c r="AI989" s="211">
        <v>0</v>
      </c>
      <c r="AJ989" s="211">
        <v>0</v>
      </c>
      <c r="AK989" s="211">
        <v>441</v>
      </c>
      <c r="AL989" s="214">
        <f>7048.18*AK989/I989</f>
        <v>9734.5674287503916</v>
      </c>
      <c r="AM989" s="211">
        <v>0</v>
      </c>
      <c r="AN989" s="211">
        <v>0</v>
      </c>
      <c r="AO989" s="214">
        <v>0</v>
      </c>
      <c r="AP989" s="211">
        <v>0</v>
      </c>
      <c r="AQ989" s="211">
        <v>0</v>
      </c>
      <c r="AR989" s="211">
        <v>0</v>
      </c>
      <c r="AS989" s="211"/>
    </row>
    <row r="990" spans="1:135" s="148" customFormat="1" ht="36" customHeight="1" x14ac:dyDescent="0.25">
      <c r="B990" s="144" t="s">
        <v>827</v>
      </c>
      <c r="C990" s="144"/>
      <c r="D990" s="145" t="s">
        <v>862</v>
      </c>
      <c r="E990" s="145" t="s">
        <v>862</v>
      </c>
      <c r="F990" s="145" t="s">
        <v>862</v>
      </c>
      <c r="G990" s="145" t="s">
        <v>862</v>
      </c>
      <c r="H990" s="145" t="s">
        <v>862</v>
      </c>
      <c r="I990" s="149">
        <f>I991</f>
        <v>708.1</v>
      </c>
      <c r="J990" s="149">
        <f>J991</f>
        <v>708.1</v>
      </c>
      <c r="K990" s="149">
        <f>K991</f>
        <v>650.9</v>
      </c>
      <c r="L990" s="210">
        <f>L991</f>
        <v>42</v>
      </c>
      <c r="M990" s="145" t="s">
        <v>862</v>
      </c>
      <c r="N990" s="145" t="s">
        <v>862</v>
      </c>
      <c r="O990" s="147" t="s">
        <v>862</v>
      </c>
      <c r="P990" s="142">
        <v>3784795.35</v>
      </c>
      <c r="Q990" s="142">
        <f>Q991</f>
        <v>0</v>
      </c>
      <c r="R990" s="142">
        <f>R991</f>
        <v>0</v>
      </c>
      <c r="S990" s="142">
        <f>S991</f>
        <v>3784795.35</v>
      </c>
      <c r="T990" s="142">
        <f t="shared" si="411"/>
        <v>5345.0012003954243</v>
      </c>
      <c r="U990" s="142">
        <f>U991</f>
        <v>7772.3444259285425</v>
      </c>
      <c r="W990" s="220"/>
      <c r="Y990" s="211"/>
      <c r="Z990" s="211"/>
      <c r="AA990" s="211"/>
      <c r="AB990" s="211"/>
      <c r="AC990" s="211"/>
      <c r="AD990" s="211"/>
      <c r="AE990" s="211"/>
      <c r="AF990" s="211"/>
      <c r="AG990" s="211"/>
      <c r="AH990" s="211"/>
      <c r="AI990" s="211"/>
      <c r="AJ990" s="211"/>
      <c r="AK990" s="211"/>
      <c r="AL990" s="211"/>
      <c r="AM990" s="211"/>
      <c r="AN990" s="211"/>
      <c r="AO990" s="211"/>
      <c r="AP990" s="211"/>
      <c r="AQ990" s="211"/>
      <c r="AR990" s="211"/>
      <c r="AS990" s="211"/>
    </row>
    <row r="991" spans="1:135" s="148" customFormat="1" ht="36" customHeight="1" x14ac:dyDescent="0.25">
      <c r="A991" s="148">
        <v>1</v>
      </c>
      <c r="B991" s="143">
        <f>SUBTOTAL(103,$A$552:A991)</f>
        <v>385</v>
      </c>
      <c r="C991" s="144" t="s">
        <v>97</v>
      </c>
      <c r="D991" s="145">
        <v>1969</v>
      </c>
      <c r="E991" s="145"/>
      <c r="F991" s="146" t="s">
        <v>264</v>
      </c>
      <c r="G991" s="145">
        <v>2</v>
      </c>
      <c r="H991" s="145" t="s">
        <v>299</v>
      </c>
      <c r="I991" s="149">
        <v>708.1</v>
      </c>
      <c r="J991" s="149">
        <v>708.1</v>
      </c>
      <c r="K991" s="149">
        <v>650.9</v>
      </c>
      <c r="L991" s="165">
        <v>42</v>
      </c>
      <c r="M991" s="145" t="s">
        <v>262</v>
      </c>
      <c r="N991" s="145" t="s">
        <v>266</v>
      </c>
      <c r="O991" s="147" t="s">
        <v>965</v>
      </c>
      <c r="P991" s="142">
        <v>3784795.35</v>
      </c>
      <c r="Q991" s="142">
        <v>0</v>
      </c>
      <c r="R991" s="142">
        <v>0</v>
      </c>
      <c r="S991" s="142">
        <f>P991-Q991-R991</f>
        <v>3784795.35</v>
      </c>
      <c r="T991" s="142">
        <f t="shared" si="411"/>
        <v>5345.0012003954243</v>
      </c>
      <c r="U991" s="142">
        <f>V991</f>
        <v>7772.3444259285425</v>
      </c>
      <c r="V991" s="213">
        <f>Y991+Z991+AA991+AB991+AC991+AF991+AH991+AJ991+AL991+AN991+AO991+AP991+AQ991+AR991</f>
        <v>7772.3444259285425</v>
      </c>
      <c r="W991" s="213">
        <f>V991-T991</f>
        <v>2427.3432255331181</v>
      </c>
      <c r="X991" s="148" t="b">
        <f>V991=U991</f>
        <v>1</v>
      </c>
      <c r="Y991" s="211">
        <v>0</v>
      </c>
      <c r="Z991" s="211">
        <v>0</v>
      </c>
      <c r="AA991" s="211">
        <v>0</v>
      </c>
      <c r="AB991" s="211">
        <v>0</v>
      </c>
      <c r="AC991" s="211">
        <v>0</v>
      </c>
      <c r="AD991" s="211">
        <v>0</v>
      </c>
      <c r="AE991" s="211">
        <v>0</v>
      </c>
      <c r="AF991" s="214">
        <v>0</v>
      </c>
      <c r="AG991" s="211">
        <v>617.20000000000005</v>
      </c>
      <c r="AH991" s="214">
        <f>8917.04*AG991/I991</f>
        <v>7772.3444259285425</v>
      </c>
      <c r="AI991" s="211">
        <v>0</v>
      </c>
      <c r="AJ991" s="211">
        <v>0</v>
      </c>
      <c r="AK991" s="211">
        <v>0</v>
      </c>
      <c r="AL991" s="214">
        <v>0</v>
      </c>
      <c r="AM991" s="211">
        <v>0</v>
      </c>
      <c r="AN991" s="211">
        <v>0</v>
      </c>
      <c r="AO991" s="214">
        <v>0</v>
      </c>
      <c r="AP991" s="211">
        <v>0</v>
      </c>
      <c r="AQ991" s="211">
        <v>0</v>
      </c>
      <c r="AR991" s="211">
        <v>0</v>
      </c>
      <c r="AS991" s="211"/>
    </row>
    <row r="992" spans="1:135" s="148" customFormat="1" ht="36" customHeight="1" x14ac:dyDescent="0.25">
      <c r="B992" s="144" t="s">
        <v>851</v>
      </c>
      <c r="C992" s="144"/>
      <c r="D992" s="145" t="s">
        <v>862</v>
      </c>
      <c r="E992" s="145" t="s">
        <v>862</v>
      </c>
      <c r="F992" s="145" t="s">
        <v>862</v>
      </c>
      <c r="G992" s="145" t="s">
        <v>862</v>
      </c>
      <c r="H992" s="145" t="s">
        <v>862</v>
      </c>
      <c r="I992" s="149">
        <f>I993</f>
        <v>788.3</v>
      </c>
      <c r="J992" s="149">
        <f>J993</f>
        <v>726.9</v>
      </c>
      <c r="K992" s="149">
        <f>K993</f>
        <v>726.9</v>
      </c>
      <c r="L992" s="210">
        <f>L993</f>
        <v>16</v>
      </c>
      <c r="M992" s="145" t="s">
        <v>862</v>
      </c>
      <c r="N992" s="145" t="s">
        <v>862</v>
      </c>
      <c r="O992" s="147" t="s">
        <v>862</v>
      </c>
      <c r="P992" s="142">
        <v>3354785.3899999997</v>
      </c>
      <c r="Q992" s="142">
        <f>Q993</f>
        <v>0</v>
      </c>
      <c r="R992" s="142">
        <f>R993</f>
        <v>0</v>
      </c>
      <c r="S992" s="142">
        <f>S993</f>
        <v>3354785.3899999997</v>
      </c>
      <c r="T992" s="142">
        <f t="shared" si="411"/>
        <v>4255.721666878092</v>
      </c>
      <c r="U992" s="142">
        <f>U993</f>
        <v>7490.6303285551203</v>
      </c>
      <c r="W992" s="220"/>
      <c r="Y992" s="211"/>
      <c r="Z992" s="211"/>
      <c r="AA992" s="211"/>
      <c r="AB992" s="211"/>
      <c r="AC992" s="211"/>
      <c r="AD992" s="211"/>
      <c r="AE992" s="211"/>
      <c r="AF992" s="211"/>
      <c r="AG992" s="211"/>
      <c r="AH992" s="211"/>
      <c r="AI992" s="211"/>
      <c r="AJ992" s="211"/>
      <c r="AK992" s="211"/>
      <c r="AL992" s="211"/>
      <c r="AM992" s="211"/>
      <c r="AN992" s="211"/>
      <c r="AO992" s="211"/>
      <c r="AP992" s="211"/>
      <c r="AQ992" s="211"/>
      <c r="AR992" s="211"/>
      <c r="AS992" s="211"/>
    </row>
    <row r="993" spans="1:135" s="148" customFormat="1" ht="36" customHeight="1" x14ac:dyDescent="0.25">
      <c r="A993" s="148">
        <v>1</v>
      </c>
      <c r="B993" s="143">
        <f>SUBTOTAL(103,$A$552:A993)</f>
        <v>386</v>
      </c>
      <c r="C993" s="144" t="s">
        <v>98</v>
      </c>
      <c r="D993" s="145">
        <v>1972</v>
      </c>
      <c r="E993" s="145"/>
      <c r="F993" s="146" t="s">
        <v>264</v>
      </c>
      <c r="G993" s="145">
        <v>2</v>
      </c>
      <c r="H993" s="145" t="s">
        <v>299</v>
      </c>
      <c r="I993" s="149">
        <v>788.3</v>
      </c>
      <c r="J993" s="149">
        <v>726.9</v>
      </c>
      <c r="K993" s="149">
        <v>726.9</v>
      </c>
      <c r="L993" s="165">
        <v>16</v>
      </c>
      <c r="M993" s="145" t="s">
        <v>262</v>
      </c>
      <c r="N993" s="145" t="s">
        <v>279</v>
      </c>
      <c r="O993" s="147" t="s">
        <v>265</v>
      </c>
      <c r="P993" s="142">
        <v>3354785.3899999997</v>
      </c>
      <c r="Q993" s="142">
        <v>0</v>
      </c>
      <c r="R993" s="142">
        <v>0</v>
      </c>
      <c r="S993" s="142">
        <f>P993-Q993-R993</f>
        <v>3354785.3899999997</v>
      </c>
      <c r="T993" s="142">
        <f t="shared" si="411"/>
        <v>4255.721666878092</v>
      </c>
      <c r="U993" s="142">
        <v>7490.6303285551203</v>
      </c>
      <c r="V993" s="213">
        <f>Y993+Z993+AA993+AB993+AC993+AF993+AH993+AJ993+AL993+AN993+AO993+AP993+AQ993+AR993</f>
        <v>7490.6303285551203</v>
      </c>
      <c r="W993" s="213">
        <f>V993-T993</f>
        <v>3234.9086616770282</v>
      </c>
      <c r="X993" s="148" t="b">
        <f>V993=U993</f>
        <v>1</v>
      </c>
      <c r="Y993" s="211">
        <v>0</v>
      </c>
      <c r="Z993" s="211">
        <v>0</v>
      </c>
      <c r="AA993" s="211">
        <v>0</v>
      </c>
      <c r="AB993" s="211">
        <v>0</v>
      </c>
      <c r="AC993" s="211">
        <v>0</v>
      </c>
      <c r="AD993" s="211">
        <v>0</v>
      </c>
      <c r="AE993" s="211">
        <v>0</v>
      </c>
      <c r="AF993" s="214">
        <v>0</v>
      </c>
      <c r="AG993" s="211">
        <v>662.2</v>
      </c>
      <c r="AH993" s="214">
        <f>8917.04*AG993/I993</f>
        <v>7490.6303285551203</v>
      </c>
      <c r="AI993" s="211">
        <v>0</v>
      </c>
      <c r="AJ993" s="211">
        <v>0</v>
      </c>
      <c r="AK993" s="211">
        <v>0</v>
      </c>
      <c r="AL993" s="214">
        <v>0</v>
      </c>
      <c r="AM993" s="211">
        <v>0</v>
      </c>
      <c r="AN993" s="211">
        <v>0</v>
      </c>
      <c r="AO993" s="214">
        <v>0</v>
      </c>
      <c r="AP993" s="211">
        <v>0</v>
      </c>
      <c r="AQ993" s="211">
        <v>0</v>
      </c>
      <c r="AR993" s="211">
        <v>0</v>
      </c>
      <c r="AS993" s="211"/>
    </row>
    <row r="994" spans="1:135" s="148" customFormat="1" ht="36" customHeight="1" x14ac:dyDescent="0.25">
      <c r="B994" s="144" t="s">
        <v>828</v>
      </c>
      <c r="C994" s="144"/>
      <c r="D994" s="145" t="s">
        <v>862</v>
      </c>
      <c r="E994" s="145" t="s">
        <v>862</v>
      </c>
      <c r="F994" s="145" t="s">
        <v>862</v>
      </c>
      <c r="G994" s="145" t="s">
        <v>862</v>
      </c>
      <c r="H994" s="145" t="s">
        <v>862</v>
      </c>
      <c r="I994" s="149">
        <f>I995</f>
        <v>758.5</v>
      </c>
      <c r="J994" s="149">
        <f>J995</f>
        <v>758.5</v>
      </c>
      <c r="K994" s="149">
        <f>K995</f>
        <v>400</v>
      </c>
      <c r="L994" s="210">
        <f>L995</f>
        <v>31</v>
      </c>
      <c r="M994" s="145" t="s">
        <v>862</v>
      </c>
      <c r="N994" s="145" t="s">
        <v>862</v>
      </c>
      <c r="O994" s="147" t="s">
        <v>862</v>
      </c>
      <c r="P994" s="142">
        <v>163805.13999999998</v>
      </c>
      <c r="Q994" s="142">
        <f>Q995</f>
        <v>0</v>
      </c>
      <c r="R994" s="142">
        <f>R995</f>
        <v>0</v>
      </c>
      <c r="S994" s="142">
        <f>S995</f>
        <v>163805.13999999998</v>
      </c>
      <c r="T994" s="142">
        <f t="shared" si="411"/>
        <v>215.95931443638759</v>
      </c>
      <c r="U994" s="142">
        <f>U995</f>
        <v>215.95931443638759</v>
      </c>
      <c r="W994" s="220"/>
      <c r="Y994" s="211"/>
      <c r="Z994" s="211"/>
      <c r="AA994" s="211"/>
      <c r="AB994" s="211"/>
      <c r="AC994" s="211"/>
      <c r="AD994" s="211"/>
      <c r="AE994" s="211"/>
      <c r="AF994" s="211"/>
      <c r="AG994" s="211"/>
      <c r="AH994" s="211"/>
      <c r="AI994" s="211"/>
      <c r="AJ994" s="211"/>
      <c r="AK994" s="211"/>
      <c r="AL994" s="211"/>
      <c r="AM994" s="211"/>
      <c r="AN994" s="211"/>
      <c r="AO994" s="211"/>
      <c r="AP994" s="211"/>
      <c r="AQ994" s="211"/>
      <c r="AR994" s="211"/>
      <c r="AS994" s="211"/>
    </row>
    <row r="995" spans="1:135" s="148" customFormat="1" ht="36" customHeight="1" x14ac:dyDescent="0.25">
      <c r="A995" s="148">
        <v>1</v>
      </c>
      <c r="B995" s="143">
        <f>SUBTOTAL(103,$A$552:A995)</f>
        <v>387</v>
      </c>
      <c r="C995" s="144" t="s">
        <v>1569</v>
      </c>
      <c r="D995" s="145">
        <v>1974</v>
      </c>
      <c r="E995" s="145"/>
      <c r="F995" s="146" t="s">
        <v>1308</v>
      </c>
      <c r="G995" s="145">
        <v>2</v>
      </c>
      <c r="H995" s="145" t="s">
        <v>308</v>
      </c>
      <c r="I995" s="149">
        <v>758.5</v>
      </c>
      <c r="J995" s="149">
        <v>758.5</v>
      </c>
      <c r="K995" s="149">
        <v>400</v>
      </c>
      <c r="L995" s="165">
        <v>31</v>
      </c>
      <c r="M995" s="145" t="s">
        <v>262</v>
      </c>
      <c r="N995" s="145" t="s">
        <v>263</v>
      </c>
      <c r="O995" s="147" t="s">
        <v>265</v>
      </c>
      <c r="P995" s="142">
        <v>163805.13999999998</v>
      </c>
      <c r="Q995" s="142">
        <v>0</v>
      </c>
      <c r="R995" s="142">
        <v>0</v>
      </c>
      <c r="S995" s="142">
        <f>P995-Q995-R995</f>
        <v>163805.13999999998</v>
      </c>
      <c r="T995" s="142">
        <f t="shared" si="411"/>
        <v>215.95931443638759</v>
      </c>
      <c r="U995" s="142">
        <v>215.95931443638759</v>
      </c>
      <c r="V995" s="213">
        <f>T995</f>
        <v>215.95931443638759</v>
      </c>
      <c r="W995" s="213">
        <f>V995-T995</f>
        <v>0</v>
      </c>
      <c r="X995" s="148" t="b">
        <f>V995=U995</f>
        <v>1</v>
      </c>
      <c r="Y995" s="211">
        <v>0</v>
      </c>
      <c r="Z995" s="211">
        <v>0</v>
      </c>
      <c r="AA995" s="211">
        <v>0</v>
      </c>
      <c r="AB995" s="211">
        <v>184.98</v>
      </c>
      <c r="AC995" s="211">
        <v>0</v>
      </c>
      <c r="AD995" s="211">
        <v>0</v>
      </c>
      <c r="AE995" s="211">
        <v>0</v>
      </c>
      <c r="AF995" s="214">
        <v>0</v>
      </c>
      <c r="AG995" s="211">
        <v>0</v>
      </c>
      <c r="AH995" s="211">
        <v>0</v>
      </c>
      <c r="AI995" s="211">
        <v>0</v>
      </c>
      <c r="AJ995" s="211">
        <v>0</v>
      </c>
      <c r="AK995" s="211">
        <v>0</v>
      </c>
      <c r="AL995" s="214">
        <v>0</v>
      </c>
      <c r="AM995" s="211">
        <v>0</v>
      </c>
      <c r="AN995" s="211">
        <v>0</v>
      </c>
      <c r="AO995" s="214">
        <v>0</v>
      </c>
      <c r="AP995" s="211">
        <v>0</v>
      </c>
      <c r="AQ995" s="211">
        <v>0</v>
      </c>
      <c r="AR995" s="211">
        <v>0</v>
      </c>
      <c r="AS995" s="211"/>
    </row>
    <row r="996" spans="1:135" s="148" customFormat="1" ht="36" customHeight="1" x14ac:dyDescent="0.25">
      <c r="B996" s="144" t="s">
        <v>829</v>
      </c>
      <c r="C996" s="144"/>
      <c r="D996" s="145" t="s">
        <v>862</v>
      </c>
      <c r="E996" s="145" t="s">
        <v>862</v>
      </c>
      <c r="F996" s="145" t="s">
        <v>862</v>
      </c>
      <c r="G996" s="145" t="s">
        <v>862</v>
      </c>
      <c r="H996" s="145" t="s">
        <v>862</v>
      </c>
      <c r="I996" s="149">
        <f>I997</f>
        <v>707.1</v>
      </c>
      <c r="J996" s="149">
        <f>J997</f>
        <v>649.5</v>
      </c>
      <c r="K996" s="149">
        <f>K997</f>
        <v>464</v>
      </c>
      <c r="L996" s="210">
        <f>L997</f>
        <v>16</v>
      </c>
      <c r="M996" s="145" t="s">
        <v>862</v>
      </c>
      <c r="N996" s="145" t="s">
        <v>862</v>
      </c>
      <c r="O996" s="147" t="s">
        <v>862</v>
      </c>
      <c r="P996" s="142">
        <v>2903691.31</v>
      </c>
      <c r="Q996" s="142">
        <f>Q997</f>
        <v>0</v>
      </c>
      <c r="R996" s="142">
        <f>R997</f>
        <v>0</v>
      </c>
      <c r="S996" s="142">
        <f>S997</f>
        <v>2903691.31</v>
      </c>
      <c r="T996" s="142">
        <f t="shared" si="411"/>
        <v>4106.4790128694667</v>
      </c>
      <c r="U996" s="142">
        <f>U997</f>
        <v>8285.2429359355119</v>
      </c>
      <c r="W996" s="220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  <c r="AJ996" s="211"/>
      <c r="AK996" s="211"/>
      <c r="AL996" s="211"/>
      <c r="AM996" s="211"/>
      <c r="AN996" s="211"/>
      <c r="AO996" s="211"/>
      <c r="AP996" s="211"/>
      <c r="AQ996" s="211"/>
      <c r="AR996" s="211"/>
      <c r="AS996" s="211"/>
    </row>
    <row r="997" spans="1:135" s="148" customFormat="1" ht="36" customHeight="1" x14ac:dyDescent="0.25">
      <c r="A997" s="148">
        <v>1</v>
      </c>
      <c r="B997" s="143">
        <f>SUBTOTAL(103,$A$552:A997)</f>
        <v>388</v>
      </c>
      <c r="C997" s="144" t="s">
        <v>99</v>
      </c>
      <c r="D997" s="145">
        <v>1971</v>
      </c>
      <c r="E997" s="145"/>
      <c r="F997" s="146" t="s">
        <v>264</v>
      </c>
      <c r="G997" s="145">
        <v>2</v>
      </c>
      <c r="H997" s="145" t="s">
        <v>299</v>
      </c>
      <c r="I997" s="149">
        <v>707.1</v>
      </c>
      <c r="J997" s="149">
        <v>649.5</v>
      </c>
      <c r="K997" s="149">
        <v>464</v>
      </c>
      <c r="L997" s="165">
        <v>16</v>
      </c>
      <c r="M997" s="145" t="s">
        <v>262</v>
      </c>
      <c r="N997" s="145" t="s">
        <v>266</v>
      </c>
      <c r="O997" s="147" t="s">
        <v>278</v>
      </c>
      <c r="P997" s="142">
        <v>2903691.31</v>
      </c>
      <c r="Q997" s="142">
        <v>0</v>
      </c>
      <c r="R997" s="142">
        <v>0</v>
      </c>
      <c r="S997" s="142">
        <f>P997-Q997-R997</f>
        <v>2903691.31</v>
      </c>
      <c r="T997" s="142">
        <f t="shared" si="411"/>
        <v>4106.4790128694667</v>
      </c>
      <c r="U997" s="142">
        <v>8285.2429359355119</v>
      </c>
      <c r="V997" s="213">
        <f>Y997+Z997+AA997+AB997+AC997+AF997+AH997+AJ997+AL997+AN997+AO997+AP997+AQ997+AR997</f>
        <v>8285.2429359355119</v>
      </c>
      <c r="W997" s="213">
        <f>V997-T997</f>
        <v>4178.7639230660452</v>
      </c>
      <c r="X997" s="148" t="b">
        <f>V997=U997</f>
        <v>1</v>
      </c>
      <c r="Y997" s="211">
        <v>0</v>
      </c>
      <c r="Z997" s="211">
        <v>0</v>
      </c>
      <c r="AA997" s="211">
        <v>0</v>
      </c>
      <c r="AB997" s="211">
        <v>0</v>
      </c>
      <c r="AC997" s="211">
        <v>0</v>
      </c>
      <c r="AD997" s="211">
        <v>0</v>
      </c>
      <c r="AE997" s="211">
        <v>0</v>
      </c>
      <c r="AF997" s="214">
        <v>0</v>
      </c>
      <c r="AG997" s="211">
        <v>657</v>
      </c>
      <c r="AH997" s="214">
        <f>8917.04*AG997/I997</f>
        <v>8285.2429359355119</v>
      </c>
      <c r="AI997" s="211">
        <v>0</v>
      </c>
      <c r="AJ997" s="211">
        <v>0</v>
      </c>
      <c r="AK997" s="211">
        <v>0</v>
      </c>
      <c r="AL997" s="214">
        <v>0</v>
      </c>
      <c r="AM997" s="211">
        <v>0</v>
      </c>
      <c r="AN997" s="211">
        <v>0</v>
      </c>
      <c r="AO997" s="214">
        <v>0</v>
      </c>
      <c r="AP997" s="211">
        <v>0</v>
      </c>
      <c r="AQ997" s="211">
        <v>0</v>
      </c>
      <c r="AR997" s="211">
        <v>0</v>
      </c>
      <c r="AS997" s="211"/>
    </row>
    <row r="998" spans="1:135" s="148" customFormat="1" ht="36" customHeight="1" x14ac:dyDescent="0.25">
      <c r="B998" s="144" t="s">
        <v>830</v>
      </c>
      <c r="C998" s="215"/>
      <c r="D998" s="145" t="s">
        <v>862</v>
      </c>
      <c r="E998" s="145" t="s">
        <v>862</v>
      </c>
      <c r="F998" s="145" t="s">
        <v>862</v>
      </c>
      <c r="G998" s="145" t="s">
        <v>862</v>
      </c>
      <c r="H998" s="145" t="s">
        <v>862</v>
      </c>
      <c r="I998" s="149">
        <f>SUM(I999:I1003)</f>
        <v>4001.3</v>
      </c>
      <c r="J998" s="149">
        <f>SUM(J999:J1003)</f>
        <v>3229.2999999999997</v>
      </c>
      <c r="K998" s="149">
        <f>SUM(K999:K1003)</f>
        <v>2888.5</v>
      </c>
      <c r="L998" s="210">
        <f>SUM(L999:L1003)</f>
        <v>145</v>
      </c>
      <c r="M998" s="145" t="s">
        <v>862</v>
      </c>
      <c r="N998" s="145" t="s">
        <v>862</v>
      </c>
      <c r="O998" s="147" t="s">
        <v>862</v>
      </c>
      <c r="P998" s="142">
        <v>5244253.7</v>
      </c>
      <c r="Q998" s="142">
        <f>SUM(Q999:Q1003)</f>
        <v>0</v>
      </c>
      <c r="R998" s="142">
        <f>SUM(R999:R1003)</f>
        <v>0</v>
      </c>
      <c r="S998" s="142">
        <f>SUM(S999:S1003)</f>
        <v>5244253.7</v>
      </c>
      <c r="T998" s="142">
        <f t="shared" si="411"/>
        <v>1310.6374678229574</v>
      </c>
      <c r="U998" s="142">
        <f>MAX(U999:U1003)</f>
        <v>5486.6033592782969</v>
      </c>
      <c r="W998" s="220"/>
      <c r="Y998" s="211"/>
      <c r="Z998" s="211"/>
      <c r="AA998" s="211"/>
      <c r="AB998" s="211"/>
      <c r="AC998" s="211"/>
      <c r="AD998" s="211"/>
      <c r="AE998" s="211"/>
      <c r="AF998" s="211"/>
      <c r="AG998" s="211"/>
      <c r="AH998" s="211"/>
      <c r="AI998" s="211"/>
      <c r="AJ998" s="211"/>
      <c r="AK998" s="211"/>
      <c r="AL998" s="211"/>
      <c r="AM998" s="211"/>
      <c r="AN998" s="211"/>
      <c r="AO998" s="211"/>
      <c r="AP998" s="211"/>
      <c r="AQ998" s="211"/>
      <c r="AR998" s="211"/>
      <c r="AS998" s="211"/>
    </row>
    <row r="999" spans="1:135" s="148" customFormat="1" ht="36" customHeight="1" x14ac:dyDescent="0.25">
      <c r="A999" s="148">
        <v>1</v>
      </c>
      <c r="B999" s="143">
        <f>SUBTOTAL(103,$A$552:A999)</f>
        <v>389</v>
      </c>
      <c r="C999" s="144" t="s">
        <v>187</v>
      </c>
      <c r="D999" s="145" t="s">
        <v>305</v>
      </c>
      <c r="E999" s="145"/>
      <c r="F999" s="146" t="s">
        <v>264</v>
      </c>
      <c r="G999" s="145" t="s">
        <v>299</v>
      </c>
      <c r="H999" s="145" t="s">
        <v>299</v>
      </c>
      <c r="I999" s="149">
        <v>953.3</v>
      </c>
      <c r="J999" s="149">
        <v>668.7</v>
      </c>
      <c r="K999" s="149">
        <v>542.29999999999995</v>
      </c>
      <c r="L999" s="165">
        <v>31</v>
      </c>
      <c r="M999" s="145" t="s">
        <v>262</v>
      </c>
      <c r="N999" s="145" t="s">
        <v>263</v>
      </c>
      <c r="O999" s="147" t="s">
        <v>265</v>
      </c>
      <c r="P999" s="142">
        <v>2426773.7500000005</v>
      </c>
      <c r="Q999" s="142">
        <v>0</v>
      </c>
      <c r="R999" s="142">
        <v>0</v>
      </c>
      <c r="S999" s="142">
        <f>P999-Q999-R999</f>
        <v>2426773.7500000005</v>
      </c>
      <c r="T999" s="142">
        <f t="shared" si="411"/>
        <v>2545.6558795762094</v>
      </c>
      <c r="U999" s="142">
        <v>5486.6033592782969</v>
      </c>
      <c r="V999" s="213">
        <f t="shared" ref="V999:V1001" si="416">Y999+Z999+AA999+AB999+AC999+AF999+AH999+AJ999+AL999+AN999+AO999+AP999+AQ999+AR999</f>
        <v>5486.6033592782969</v>
      </c>
      <c r="W999" s="213">
        <f t="shared" ref="W999:W1003" si="417">V999-T999</f>
        <v>2940.9474797020875</v>
      </c>
      <c r="X999" s="148" t="b">
        <f t="shared" ref="X999:X1003" si="418">V999=U999</f>
        <v>1</v>
      </c>
      <c r="Y999" s="211">
        <v>0</v>
      </c>
      <c r="Z999" s="211">
        <v>0</v>
      </c>
      <c r="AA999" s="211">
        <v>0</v>
      </c>
      <c r="AB999" s="211">
        <v>0</v>
      </c>
      <c r="AC999" s="211">
        <v>0</v>
      </c>
      <c r="AD999" s="211">
        <v>0</v>
      </c>
      <c r="AE999" s="211">
        <v>0</v>
      </c>
      <c r="AF999" s="214">
        <v>0</v>
      </c>
      <c r="AG999" s="211">
        <v>586.55999999999995</v>
      </c>
      <c r="AH999" s="214">
        <f>8917.04*AG999/I999</f>
        <v>5486.6033592782969</v>
      </c>
      <c r="AI999" s="211">
        <v>0</v>
      </c>
      <c r="AJ999" s="211">
        <v>0</v>
      </c>
      <c r="AK999" s="211">
        <v>0</v>
      </c>
      <c r="AL999" s="214">
        <v>0</v>
      </c>
      <c r="AM999" s="211">
        <v>0</v>
      </c>
      <c r="AN999" s="211">
        <v>0</v>
      </c>
      <c r="AO999" s="214">
        <v>0</v>
      </c>
      <c r="AP999" s="211">
        <v>0</v>
      </c>
      <c r="AQ999" s="211">
        <v>0</v>
      </c>
      <c r="AR999" s="211">
        <v>0</v>
      </c>
      <c r="AS999" s="211"/>
    </row>
    <row r="1000" spans="1:135" s="148" customFormat="1" ht="36" customHeight="1" x14ac:dyDescent="0.25">
      <c r="A1000" s="148">
        <v>1</v>
      </c>
      <c r="B1000" s="143">
        <f>SUBTOTAL(103,$A$552:A1000)</f>
        <v>390</v>
      </c>
      <c r="C1000" s="144" t="s">
        <v>189</v>
      </c>
      <c r="D1000" s="145" t="s">
        <v>303</v>
      </c>
      <c r="E1000" s="145"/>
      <c r="F1000" s="146" t="s">
        <v>314</v>
      </c>
      <c r="G1000" s="145" t="s">
        <v>299</v>
      </c>
      <c r="H1000" s="145" t="s">
        <v>299</v>
      </c>
      <c r="I1000" s="149">
        <v>1058.5999999999999</v>
      </c>
      <c r="J1000" s="149">
        <v>653.79999999999995</v>
      </c>
      <c r="K1000" s="149">
        <v>608.29999999999995</v>
      </c>
      <c r="L1000" s="165">
        <v>42</v>
      </c>
      <c r="M1000" s="145" t="s">
        <v>262</v>
      </c>
      <c r="N1000" s="145" t="s">
        <v>263</v>
      </c>
      <c r="O1000" s="147" t="s">
        <v>265</v>
      </c>
      <c r="P1000" s="142">
        <v>2029286.8699999999</v>
      </c>
      <c r="Q1000" s="142">
        <v>0</v>
      </c>
      <c r="R1000" s="142">
        <v>0</v>
      </c>
      <c r="S1000" s="142">
        <f>P1000-Q1000-R1000</f>
        <v>2029286.8699999999</v>
      </c>
      <c r="T1000" s="142">
        <f t="shared" si="411"/>
        <v>1916.9534007179293</v>
      </c>
      <c r="U1000" s="142">
        <f>V1000</f>
        <v>4594.5181782542986</v>
      </c>
      <c r="V1000" s="213">
        <f t="shared" si="416"/>
        <v>4594.5181782542986</v>
      </c>
      <c r="W1000" s="213">
        <f t="shared" si="417"/>
        <v>2677.5647775363695</v>
      </c>
      <c r="X1000" s="148" t="b">
        <f t="shared" si="418"/>
        <v>1</v>
      </c>
      <c r="Y1000" s="211">
        <v>0</v>
      </c>
      <c r="Z1000" s="211">
        <v>0</v>
      </c>
      <c r="AA1000" s="211">
        <v>0</v>
      </c>
      <c r="AB1000" s="211">
        <v>0</v>
      </c>
      <c r="AC1000" s="211">
        <v>0</v>
      </c>
      <c r="AD1000" s="211">
        <v>0</v>
      </c>
      <c r="AE1000" s="211">
        <v>0</v>
      </c>
      <c r="AF1000" s="214">
        <v>0</v>
      </c>
      <c r="AG1000" s="211">
        <v>0</v>
      </c>
      <c r="AH1000" s="211">
        <v>0</v>
      </c>
      <c r="AI1000" s="211">
        <v>0</v>
      </c>
      <c r="AJ1000" s="211">
        <v>0</v>
      </c>
      <c r="AK1000" s="211">
        <v>623.35</v>
      </c>
      <c r="AL1000" s="214">
        <f>7802.61*AK1000/I1000</f>
        <v>4594.5181782542986</v>
      </c>
      <c r="AM1000" s="211">
        <v>0</v>
      </c>
      <c r="AN1000" s="211">
        <v>0</v>
      </c>
      <c r="AO1000" s="214">
        <v>0</v>
      </c>
      <c r="AP1000" s="211">
        <v>0</v>
      </c>
      <c r="AQ1000" s="211">
        <v>0</v>
      </c>
      <c r="AR1000" s="211">
        <v>0</v>
      </c>
      <c r="AS1000" s="211"/>
    </row>
    <row r="1001" spans="1:135" s="148" customFormat="1" ht="36" customHeight="1" x14ac:dyDescent="0.25">
      <c r="A1001" s="148">
        <v>1</v>
      </c>
      <c r="B1001" s="143">
        <f>SUBTOTAL(103,$A$552:A1001)</f>
        <v>391</v>
      </c>
      <c r="C1001" s="144" t="s">
        <v>1236</v>
      </c>
      <c r="D1001" s="145">
        <v>1967</v>
      </c>
      <c r="E1001" s="145">
        <v>2014</v>
      </c>
      <c r="F1001" s="146" t="s">
        <v>264</v>
      </c>
      <c r="G1001" s="145">
        <v>2</v>
      </c>
      <c r="H1001" s="145" t="s">
        <v>304</v>
      </c>
      <c r="I1001" s="142">
        <v>925.4</v>
      </c>
      <c r="J1001" s="142">
        <v>925</v>
      </c>
      <c r="K1001" s="142">
        <v>759.4</v>
      </c>
      <c r="L1001" s="165">
        <v>28</v>
      </c>
      <c r="M1001" s="145" t="s">
        <v>262</v>
      </c>
      <c r="N1001" s="145" t="s">
        <v>266</v>
      </c>
      <c r="O1001" s="147" t="s">
        <v>1314</v>
      </c>
      <c r="P1001" s="142">
        <v>638882.93999999994</v>
      </c>
      <c r="Q1001" s="142">
        <v>0</v>
      </c>
      <c r="R1001" s="142">
        <v>0</v>
      </c>
      <c r="S1001" s="142">
        <f>P1001-Q1001-R1001</f>
        <v>638882.93999999994</v>
      </c>
      <c r="T1001" s="142">
        <f>P1001/I1001</f>
        <v>690.38571428571424</v>
      </c>
      <c r="U1001" s="142">
        <v>810.46</v>
      </c>
      <c r="V1001" s="213">
        <f t="shared" si="416"/>
        <v>810.46</v>
      </c>
      <c r="W1001" s="213">
        <f t="shared" si="417"/>
        <v>120.07428571428579</v>
      </c>
      <c r="X1001" s="148" t="b">
        <f t="shared" si="418"/>
        <v>1</v>
      </c>
      <c r="Y1001" s="211">
        <v>0</v>
      </c>
      <c r="Z1001" s="211">
        <v>0</v>
      </c>
      <c r="AA1001" s="211">
        <v>0</v>
      </c>
      <c r="AB1001" s="211">
        <v>0</v>
      </c>
      <c r="AC1001" s="211">
        <v>810.46</v>
      </c>
      <c r="AD1001" s="211">
        <v>0</v>
      </c>
      <c r="AE1001" s="211">
        <v>0</v>
      </c>
      <c r="AF1001" s="214">
        <v>0</v>
      </c>
      <c r="AG1001" s="211">
        <v>0</v>
      </c>
      <c r="AH1001" s="211">
        <v>0</v>
      </c>
      <c r="AI1001" s="211">
        <v>0</v>
      </c>
      <c r="AJ1001" s="211">
        <v>0</v>
      </c>
      <c r="AK1001" s="211">
        <v>0</v>
      </c>
      <c r="AL1001" s="214">
        <v>0</v>
      </c>
      <c r="AM1001" s="211">
        <v>0</v>
      </c>
      <c r="AN1001" s="211">
        <v>0</v>
      </c>
      <c r="AO1001" s="214">
        <v>0</v>
      </c>
      <c r="AP1001" s="211">
        <v>0</v>
      </c>
      <c r="AQ1001" s="211">
        <v>0</v>
      </c>
      <c r="AR1001" s="211">
        <v>0</v>
      </c>
      <c r="AS1001" s="211"/>
    </row>
    <row r="1002" spans="1:135" s="121" customFormat="1" ht="36" customHeight="1" x14ac:dyDescent="0.25">
      <c r="A1002" s="148">
        <v>1</v>
      </c>
      <c r="B1002" s="143">
        <f>SUBTOTAL(103,$A$552:A1002)</f>
        <v>392</v>
      </c>
      <c r="C1002" s="156" t="s">
        <v>193</v>
      </c>
      <c r="D1002" s="145" t="s">
        <v>310</v>
      </c>
      <c r="E1002" s="145"/>
      <c r="F1002" s="157" t="s">
        <v>314</v>
      </c>
      <c r="G1002" s="145" t="s">
        <v>308</v>
      </c>
      <c r="H1002" s="145" t="s">
        <v>300</v>
      </c>
      <c r="I1002" s="149">
        <v>533.70000000000005</v>
      </c>
      <c r="J1002" s="149">
        <v>492.1</v>
      </c>
      <c r="K1002" s="149">
        <v>488.8</v>
      </c>
      <c r="L1002" s="167">
        <v>13</v>
      </c>
      <c r="M1002" s="145" t="s">
        <v>262</v>
      </c>
      <c r="N1002" s="145" t="s">
        <v>263</v>
      </c>
      <c r="O1002" s="145" t="s">
        <v>265</v>
      </c>
      <c r="P1002" s="149">
        <v>70476.92</v>
      </c>
      <c r="Q1002" s="149">
        <v>0</v>
      </c>
      <c r="R1002" s="149">
        <v>0</v>
      </c>
      <c r="S1002" s="149">
        <f>P1002-Q1002-R1002</f>
        <v>70476.92</v>
      </c>
      <c r="T1002" s="142">
        <f t="shared" si="411"/>
        <v>132.05343826119542</v>
      </c>
      <c r="U1002" s="221">
        <f>T1002</f>
        <v>132.05343826119542</v>
      </c>
      <c r="V1002" s="213">
        <f t="shared" ref="V1002:V1003" si="419">T1002</f>
        <v>132.05343826119542</v>
      </c>
      <c r="W1002" s="213">
        <f t="shared" si="417"/>
        <v>0</v>
      </c>
      <c r="X1002" s="148" t="b">
        <f t="shared" si="418"/>
        <v>1</v>
      </c>
      <c r="Y1002" s="211">
        <v>0</v>
      </c>
      <c r="Z1002" s="211">
        <v>0</v>
      </c>
      <c r="AA1002" s="164">
        <v>0</v>
      </c>
      <c r="AB1002" s="164">
        <v>0</v>
      </c>
      <c r="AC1002" s="164">
        <v>0</v>
      </c>
      <c r="AD1002" s="164">
        <v>0</v>
      </c>
      <c r="AE1002" s="164">
        <v>0</v>
      </c>
      <c r="AF1002" s="214">
        <v>0</v>
      </c>
      <c r="AG1002" s="164">
        <v>0</v>
      </c>
      <c r="AH1002" s="164">
        <v>0</v>
      </c>
      <c r="AI1002" s="164">
        <v>0</v>
      </c>
      <c r="AJ1002" s="164">
        <v>0</v>
      </c>
      <c r="AK1002" s="164">
        <v>0</v>
      </c>
      <c r="AL1002" s="163">
        <v>0</v>
      </c>
      <c r="AM1002" s="164">
        <v>0</v>
      </c>
      <c r="AN1002" s="164">
        <v>0</v>
      </c>
      <c r="AO1002" s="163">
        <v>0</v>
      </c>
      <c r="AP1002" s="164">
        <v>0</v>
      </c>
      <c r="AQ1002" s="164">
        <v>0</v>
      </c>
      <c r="AR1002" s="164">
        <v>0</v>
      </c>
      <c r="AS1002" s="164"/>
      <c r="BM1002" s="224"/>
      <c r="BN1002" s="224"/>
      <c r="BO1002" s="224"/>
      <c r="CL1002" s="158"/>
      <c r="DO1002" s="159"/>
      <c r="EE1002" s="160"/>
    </row>
    <row r="1003" spans="1:135" s="121" customFormat="1" ht="36" customHeight="1" x14ac:dyDescent="0.25">
      <c r="A1003" s="148">
        <v>1</v>
      </c>
      <c r="B1003" s="143">
        <f>SUBTOTAL(103,$A$552:A1003)</f>
        <v>393</v>
      </c>
      <c r="C1003" s="156" t="s">
        <v>194</v>
      </c>
      <c r="D1003" s="145">
        <v>1971</v>
      </c>
      <c r="E1003" s="145"/>
      <c r="F1003" s="157" t="s">
        <v>314</v>
      </c>
      <c r="G1003" s="145" t="s">
        <v>308</v>
      </c>
      <c r="H1003" s="145" t="s">
        <v>300</v>
      </c>
      <c r="I1003" s="149">
        <v>530.29999999999995</v>
      </c>
      <c r="J1003" s="149">
        <v>489.7</v>
      </c>
      <c r="K1003" s="149">
        <v>489.7</v>
      </c>
      <c r="L1003" s="167">
        <v>31</v>
      </c>
      <c r="M1003" s="145" t="s">
        <v>262</v>
      </c>
      <c r="N1003" s="145" t="s">
        <v>263</v>
      </c>
      <c r="O1003" s="145" t="s">
        <v>265</v>
      </c>
      <c r="P1003" s="149">
        <v>78833.22</v>
      </c>
      <c r="Q1003" s="149">
        <v>0</v>
      </c>
      <c r="R1003" s="149">
        <v>0</v>
      </c>
      <c r="S1003" s="149">
        <f>P1003-Q1003-R1003</f>
        <v>78833.22</v>
      </c>
      <c r="T1003" s="142">
        <f t="shared" si="411"/>
        <v>148.65777861587782</v>
      </c>
      <c r="U1003" s="221">
        <f>T1003</f>
        <v>148.65777861587782</v>
      </c>
      <c r="V1003" s="213">
        <f t="shared" si="419"/>
        <v>148.65777861587782</v>
      </c>
      <c r="W1003" s="213">
        <f t="shared" si="417"/>
        <v>0</v>
      </c>
      <c r="X1003" s="148" t="b">
        <f t="shared" si="418"/>
        <v>1</v>
      </c>
      <c r="Y1003" s="211">
        <v>0</v>
      </c>
      <c r="Z1003" s="211">
        <v>0</v>
      </c>
      <c r="AA1003" s="164">
        <v>0</v>
      </c>
      <c r="AB1003" s="164">
        <v>0</v>
      </c>
      <c r="AC1003" s="164">
        <v>0</v>
      </c>
      <c r="AD1003" s="164">
        <v>0</v>
      </c>
      <c r="AE1003" s="164">
        <v>0</v>
      </c>
      <c r="AF1003" s="214">
        <v>0</v>
      </c>
      <c r="AG1003" s="164">
        <v>0</v>
      </c>
      <c r="AH1003" s="164">
        <v>0</v>
      </c>
      <c r="AI1003" s="164">
        <v>0</v>
      </c>
      <c r="AJ1003" s="164">
        <v>0</v>
      </c>
      <c r="AK1003" s="164">
        <v>0</v>
      </c>
      <c r="AL1003" s="163">
        <v>0</v>
      </c>
      <c r="AM1003" s="164">
        <v>0</v>
      </c>
      <c r="AN1003" s="164">
        <v>0</v>
      </c>
      <c r="AO1003" s="163">
        <v>0</v>
      </c>
      <c r="AP1003" s="164">
        <v>0</v>
      </c>
      <c r="AQ1003" s="164">
        <v>0</v>
      </c>
      <c r="AR1003" s="164">
        <v>0</v>
      </c>
      <c r="AS1003" s="164"/>
      <c r="BM1003" s="224"/>
      <c r="BN1003" s="224"/>
      <c r="BO1003" s="224"/>
      <c r="CL1003" s="158"/>
      <c r="DO1003" s="159"/>
      <c r="EE1003" s="160"/>
    </row>
    <row r="1004" spans="1:135" s="148" customFormat="1" ht="36" customHeight="1" x14ac:dyDescent="0.25">
      <c r="B1004" s="144" t="s">
        <v>831</v>
      </c>
      <c r="C1004" s="144"/>
      <c r="D1004" s="145" t="s">
        <v>862</v>
      </c>
      <c r="E1004" s="145" t="s">
        <v>862</v>
      </c>
      <c r="F1004" s="145" t="s">
        <v>862</v>
      </c>
      <c r="G1004" s="145" t="s">
        <v>862</v>
      </c>
      <c r="H1004" s="145" t="s">
        <v>862</v>
      </c>
      <c r="I1004" s="149">
        <f>I1005</f>
        <v>1492</v>
      </c>
      <c r="J1004" s="149">
        <f>J1005</f>
        <v>1369.9</v>
      </c>
      <c r="K1004" s="149">
        <f>K1005</f>
        <v>1369.9</v>
      </c>
      <c r="L1004" s="210">
        <f>L1005</f>
        <v>70</v>
      </c>
      <c r="M1004" s="145" t="s">
        <v>862</v>
      </c>
      <c r="N1004" s="145" t="s">
        <v>862</v>
      </c>
      <c r="O1004" s="147" t="s">
        <v>862</v>
      </c>
      <c r="P1004" s="142">
        <v>100000</v>
      </c>
      <c r="Q1004" s="142">
        <f>Q1005</f>
        <v>0</v>
      </c>
      <c r="R1004" s="142">
        <f>R1005</f>
        <v>0</v>
      </c>
      <c r="S1004" s="142">
        <f>S1005</f>
        <v>100000</v>
      </c>
      <c r="T1004" s="142">
        <f>P1004/I1004</f>
        <v>67.024128686327074</v>
      </c>
      <c r="U1004" s="142">
        <f>U1005</f>
        <v>67.024128686327074</v>
      </c>
      <c r="W1004" s="220"/>
      <c r="Y1004" s="211"/>
      <c r="Z1004" s="211"/>
      <c r="AA1004" s="211"/>
      <c r="AB1004" s="211"/>
      <c r="AC1004" s="211"/>
      <c r="AD1004" s="211"/>
      <c r="AE1004" s="211"/>
      <c r="AF1004" s="211"/>
      <c r="AG1004" s="211"/>
      <c r="AH1004" s="211"/>
      <c r="AI1004" s="211"/>
      <c r="AJ1004" s="211"/>
      <c r="AK1004" s="211"/>
      <c r="AL1004" s="211"/>
      <c r="AM1004" s="211"/>
      <c r="AN1004" s="211"/>
      <c r="AO1004" s="211"/>
      <c r="AP1004" s="211"/>
      <c r="AQ1004" s="211"/>
      <c r="AR1004" s="211"/>
      <c r="AS1004" s="211"/>
    </row>
    <row r="1005" spans="1:135" s="148" customFormat="1" ht="36" customHeight="1" x14ac:dyDescent="0.25">
      <c r="A1005" s="148">
        <v>1</v>
      </c>
      <c r="B1005" s="143">
        <f>SUBTOTAL(103,$A$552:A1005)</f>
        <v>394</v>
      </c>
      <c r="C1005" s="144" t="s">
        <v>2236</v>
      </c>
      <c r="D1005" s="145">
        <v>1982</v>
      </c>
      <c r="E1005" s="145"/>
      <c r="F1005" s="146" t="s">
        <v>314</v>
      </c>
      <c r="G1005" s="145">
        <v>3</v>
      </c>
      <c r="H1005" s="145" t="s">
        <v>308</v>
      </c>
      <c r="I1005" s="149">
        <v>1492</v>
      </c>
      <c r="J1005" s="149">
        <v>1369.9</v>
      </c>
      <c r="K1005" s="149">
        <v>1369.9</v>
      </c>
      <c r="L1005" s="165">
        <v>70</v>
      </c>
      <c r="M1005" s="145" t="s">
        <v>262</v>
      </c>
      <c r="N1005" s="145" t="s">
        <v>263</v>
      </c>
      <c r="O1005" s="147" t="s">
        <v>265</v>
      </c>
      <c r="P1005" s="142">
        <v>100000</v>
      </c>
      <c r="Q1005" s="142">
        <v>0</v>
      </c>
      <c r="R1005" s="142">
        <v>0</v>
      </c>
      <c r="S1005" s="142">
        <f>P1005-Q1005-R1005</f>
        <v>100000</v>
      </c>
      <c r="T1005" s="142">
        <f>P1005/I1005</f>
        <v>67.024128686327074</v>
      </c>
      <c r="U1005" s="142">
        <f>V1005</f>
        <v>67.024128686327074</v>
      </c>
      <c r="V1005" s="213">
        <f>T1005</f>
        <v>67.024128686327074</v>
      </c>
      <c r="W1005" s="213">
        <f>V1005-T1005</f>
        <v>0</v>
      </c>
      <c r="X1005" s="148" t="b">
        <f>V1005=U1005</f>
        <v>1</v>
      </c>
      <c r="Y1005" s="211">
        <v>0</v>
      </c>
      <c r="Z1005" s="211">
        <v>0</v>
      </c>
      <c r="AA1005" s="211">
        <v>0</v>
      </c>
      <c r="AB1005" s="211">
        <v>0</v>
      </c>
      <c r="AC1005" s="211">
        <v>0</v>
      </c>
      <c r="AD1005" s="211">
        <v>0</v>
      </c>
      <c r="AE1005" s="211">
        <v>0</v>
      </c>
      <c r="AF1005" s="214">
        <v>0</v>
      </c>
      <c r="AG1005" s="211">
        <v>0</v>
      </c>
      <c r="AH1005" s="211">
        <v>0</v>
      </c>
      <c r="AI1005" s="211">
        <v>0</v>
      </c>
      <c r="AJ1005" s="211">
        <v>0</v>
      </c>
      <c r="AK1005" s="211">
        <v>0</v>
      </c>
      <c r="AL1005" s="214">
        <v>0</v>
      </c>
      <c r="AM1005" s="211">
        <v>0</v>
      </c>
      <c r="AN1005" s="211">
        <v>0</v>
      </c>
      <c r="AO1005" s="214">
        <v>0</v>
      </c>
      <c r="AP1005" s="211">
        <v>0</v>
      </c>
      <c r="AQ1005" s="211">
        <v>0</v>
      </c>
      <c r="AR1005" s="211">
        <v>0</v>
      </c>
      <c r="AS1005" s="211"/>
    </row>
    <row r="1006" spans="1:135" s="148" customFormat="1" ht="36" customHeight="1" x14ac:dyDescent="0.25">
      <c r="B1006" s="144" t="s">
        <v>832</v>
      </c>
      <c r="C1006" s="144"/>
      <c r="D1006" s="145" t="s">
        <v>862</v>
      </c>
      <c r="E1006" s="145" t="s">
        <v>862</v>
      </c>
      <c r="F1006" s="145" t="s">
        <v>862</v>
      </c>
      <c r="G1006" s="145" t="s">
        <v>862</v>
      </c>
      <c r="H1006" s="145" t="s">
        <v>862</v>
      </c>
      <c r="I1006" s="149">
        <f>I1007</f>
        <v>834.7</v>
      </c>
      <c r="J1006" s="149">
        <f>J1007</f>
        <v>476.3</v>
      </c>
      <c r="K1006" s="149">
        <f>K1007</f>
        <v>476.3</v>
      </c>
      <c r="L1006" s="210">
        <f>L1007</f>
        <v>56</v>
      </c>
      <c r="M1006" s="145" t="s">
        <v>862</v>
      </c>
      <c r="N1006" s="145" t="s">
        <v>862</v>
      </c>
      <c r="O1006" s="147" t="s">
        <v>862</v>
      </c>
      <c r="P1006" s="142">
        <v>3897762.39</v>
      </c>
      <c r="Q1006" s="142">
        <f>Q1007</f>
        <v>0</v>
      </c>
      <c r="R1006" s="142">
        <f>R1007</f>
        <v>0</v>
      </c>
      <c r="S1006" s="142">
        <f>S1007</f>
        <v>3897762.39</v>
      </c>
      <c r="T1006" s="142">
        <f t="shared" si="411"/>
        <v>4669.6566311249553</v>
      </c>
      <c r="U1006" s="142">
        <f>U1007</f>
        <v>8735.4302240325869</v>
      </c>
      <c r="W1006" s="220"/>
      <c r="Y1006" s="211"/>
      <c r="Z1006" s="211"/>
      <c r="AA1006" s="211"/>
      <c r="AB1006" s="211"/>
      <c r="AC1006" s="211"/>
      <c r="AD1006" s="211"/>
      <c r="AE1006" s="211"/>
      <c r="AF1006" s="211"/>
      <c r="AG1006" s="211"/>
      <c r="AH1006" s="211"/>
      <c r="AI1006" s="211"/>
      <c r="AJ1006" s="211"/>
      <c r="AK1006" s="211"/>
      <c r="AL1006" s="211"/>
      <c r="AM1006" s="211"/>
      <c r="AN1006" s="211"/>
      <c r="AO1006" s="211"/>
      <c r="AP1006" s="211"/>
      <c r="AQ1006" s="211"/>
      <c r="AR1006" s="211"/>
      <c r="AS1006" s="211"/>
    </row>
    <row r="1007" spans="1:135" s="148" customFormat="1" ht="36" customHeight="1" x14ac:dyDescent="0.25">
      <c r="A1007" s="148">
        <v>1</v>
      </c>
      <c r="B1007" s="143">
        <f>SUBTOTAL(103,$A$552:A1007)</f>
        <v>395</v>
      </c>
      <c r="C1007" s="144" t="s">
        <v>191</v>
      </c>
      <c r="D1007" s="145" t="s">
        <v>306</v>
      </c>
      <c r="E1007" s="145"/>
      <c r="F1007" s="146" t="s">
        <v>307</v>
      </c>
      <c r="G1007" s="145" t="s">
        <v>299</v>
      </c>
      <c r="H1007" s="145" t="s">
        <v>308</v>
      </c>
      <c r="I1007" s="149">
        <v>834.7</v>
      </c>
      <c r="J1007" s="149">
        <v>476.3</v>
      </c>
      <c r="K1007" s="149">
        <v>476.3</v>
      </c>
      <c r="L1007" s="165">
        <v>56</v>
      </c>
      <c r="M1007" s="145" t="s">
        <v>262</v>
      </c>
      <c r="N1007" s="145" t="s">
        <v>263</v>
      </c>
      <c r="O1007" s="147" t="s">
        <v>265</v>
      </c>
      <c r="P1007" s="142">
        <v>3897762.39</v>
      </c>
      <c r="Q1007" s="142">
        <v>0</v>
      </c>
      <c r="R1007" s="142">
        <v>0</v>
      </c>
      <c r="S1007" s="142">
        <f>P1007-Q1007-R1007</f>
        <v>3897762.39</v>
      </c>
      <c r="T1007" s="142">
        <f t="shared" si="411"/>
        <v>4669.6566311249553</v>
      </c>
      <c r="U1007" s="142">
        <f>V1007</f>
        <v>8735.4302240325869</v>
      </c>
      <c r="V1007" s="213">
        <f>Y1007+Z1007+AA1007+AB1007+AC1007+AF1007+AH1007+AJ1007+AL1007+AN1007+AO1007+AP1007+AQ1007+AR1007</f>
        <v>8735.4302240325869</v>
      </c>
      <c r="W1007" s="213">
        <f>V1007-T1007</f>
        <v>4065.7735929076316</v>
      </c>
      <c r="X1007" s="148" t="b">
        <f>V1007=U1007</f>
        <v>1</v>
      </c>
      <c r="Y1007" s="211">
        <v>0</v>
      </c>
      <c r="Z1007" s="211">
        <v>0</v>
      </c>
      <c r="AA1007" s="211">
        <v>0</v>
      </c>
      <c r="AB1007" s="211">
        <v>0</v>
      </c>
      <c r="AC1007" s="211">
        <v>0</v>
      </c>
      <c r="AD1007" s="211">
        <v>0</v>
      </c>
      <c r="AE1007" s="211">
        <v>0</v>
      </c>
      <c r="AF1007" s="214">
        <v>0</v>
      </c>
      <c r="AG1007" s="211">
        <v>817.7</v>
      </c>
      <c r="AH1007" s="214">
        <f>8917.04*AG1007/I1007</f>
        <v>8735.4302240325869</v>
      </c>
      <c r="AI1007" s="211">
        <v>0</v>
      </c>
      <c r="AJ1007" s="211">
        <v>0</v>
      </c>
      <c r="AK1007" s="211">
        <v>0</v>
      </c>
      <c r="AL1007" s="214">
        <v>0</v>
      </c>
      <c r="AM1007" s="211">
        <v>0</v>
      </c>
      <c r="AN1007" s="211">
        <v>0</v>
      </c>
      <c r="AO1007" s="214">
        <v>0</v>
      </c>
      <c r="AP1007" s="211">
        <v>0</v>
      </c>
      <c r="AQ1007" s="211">
        <v>0</v>
      </c>
      <c r="AR1007" s="211">
        <v>0</v>
      </c>
      <c r="AS1007" s="211"/>
    </row>
    <row r="1008" spans="1:135" s="148" customFormat="1" ht="36" customHeight="1" x14ac:dyDescent="0.25">
      <c r="B1008" s="144" t="s">
        <v>833</v>
      </c>
      <c r="C1008" s="144"/>
      <c r="D1008" s="145" t="s">
        <v>862</v>
      </c>
      <c r="E1008" s="145" t="s">
        <v>862</v>
      </c>
      <c r="F1008" s="145" t="s">
        <v>862</v>
      </c>
      <c r="G1008" s="145" t="s">
        <v>862</v>
      </c>
      <c r="H1008" s="145" t="s">
        <v>862</v>
      </c>
      <c r="I1008" s="149">
        <f>I1009</f>
        <v>350.9</v>
      </c>
      <c r="J1008" s="149">
        <f>J1009</f>
        <v>350.9</v>
      </c>
      <c r="K1008" s="149">
        <f>K1009</f>
        <v>266.79999999999995</v>
      </c>
      <c r="L1008" s="210">
        <f>L1009</f>
        <v>18</v>
      </c>
      <c r="M1008" s="145" t="s">
        <v>862</v>
      </c>
      <c r="N1008" s="145" t="s">
        <v>862</v>
      </c>
      <c r="O1008" s="147" t="s">
        <v>862</v>
      </c>
      <c r="P1008" s="142">
        <v>2763095.9</v>
      </c>
      <c r="Q1008" s="142">
        <f>Q1009</f>
        <v>0</v>
      </c>
      <c r="R1008" s="142">
        <f>R1009</f>
        <v>0</v>
      </c>
      <c r="S1008" s="142">
        <f>S1009</f>
        <v>2763095.9</v>
      </c>
      <c r="T1008" s="142">
        <f t="shared" si="411"/>
        <v>7874.3114847534916</v>
      </c>
      <c r="U1008" s="142">
        <f>U1009</f>
        <v>8480.7174670846416</v>
      </c>
      <c r="W1008" s="220"/>
      <c r="Y1008" s="211"/>
      <c r="Z1008" s="211"/>
      <c r="AA1008" s="211"/>
      <c r="AB1008" s="211"/>
      <c r="AC1008" s="211"/>
      <c r="AD1008" s="211"/>
      <c r="AE1008" s="211"/>
      <c r="AF1008" s="211"/>
      <c r="AG1008" s="211"/>
      <c r="AH1008" s="211"/>
      <c r="AI1008" s="211"/>
      <c r="AJ1008" s="211"/>
      <c r="AK1008" s="211"/>
      <c r="AL1008" s="211"/>
      <c r="AM1008" s="211"/>
      <c r="AN1008" s="211"/>
      <c r="AO1008" s="211"/>
      <c r="AP1008" s="211"/>
      <c r="AQ1008" s="211"/>
      <c r="AR1008" s="211"/>
      <c r="AS1008" s="211"/>
    </row>
    <row r="1009" spans="1:45" s="148" customFormat="1" ht="36" customHeight="1" x14ac:dyDescent="0.25">
      <c r="A1009" s="148">
        <v>1</v>
      </c>
      <c r="B1009" s="143">
        <f>SUBTOTAL(103,$A$552:A1009)</f>
        <v>396</v>
      </c>
      <c r="C1009" s="144" t="s">
        <v>766</v>
      </c>
      <c r="D1009" s="145">
        <v>1930</v>
      </c>
      <c r="E1009" s="145"/>
      <c r="F1009" s="146" t="s">
        <v>264</v>
      </c>
      <c r="G1009" s="145">
        <v>2</v>
      </c>
      <c r="H1009" s="145" t="s">
        <v>300</v>
      </c>
      <c r="I1009" s="149">
        <v>350.9</v>
      </c>
      <c r="J1009" s="149">
        <v>350.9</v>
      </c>
      <c r="K1009" s="149">
        <v>266.79999999999995</v>
      </c>
      <c r="L1009" s="165">
        <v>18</v>
      </c>
      <c r="M1009" s="145" t="s">
        <v>262</v>
      </c>
      <c r="N1009" s="145" t="s">
        <v>263</v>
      </c>
      <c r="O1009" s="147" t="s">
        <v>265</v>
      </c>
      <c r="P1009" s="142">
        <v>2763095.9</v>
      </c>
      <c r="Q1009" s="142">
        <v>0</v>
      </c>
      <c r="R1009" s="142">
        <v>0</v>
      </c>
      <c r="S1009" s="142">
        <f>P1009-Q1009-R1009</f>
        <v>2763095.9</v>
      </c>
      <c r="T1009" s="142">
        <f t="shared" si="411"/>
        <v>7874.3114847534916</v>
      </c>
      <c r="U1009" s="142">
        <v>8480.7174670846416</v>
      </c>
      <c r="V1009" s="213">
        <f>Y1009+Z1009+AA1009+AB1009+AC1009+AF1009+AH1009+AJ1009+AL1009+AN1009+AO1009+AP1009+AQ1009+AR1009</f>
        <v>8480.7174670846416</v>
      </c>
      <c r="W1009" s="213">
        <f>V1009-T1009</f>
        <v>606.40598233114997</v>
      </c>
      <c r="X1009" s="148" t="b">
        <f>V1009=U1009</f>
        <v>1</v>
      </c>
      <c r="Y1009" s="211">
        <v>0</v>
      </c>
      <c r="Z1009" s="211">
        <v>0</v>
      </c>
      <c r="AA1009" s="211">
        <v>0</v>
      </c>
      <c r="AB1009" s="211">
        <v>0</v>
      </c>
      <c r="AC1009" s="211">
        <v>0</v>
      </c>
      <c r="AD1009" s="211">
        <v>0</v>
      </c>
      <c r="AE1009" s="211">
        <v>0</v>
      </c>
      <c r="AF1009" s="214">
        <v>0</v>
      </c>
      <c r="AG1009" s="211">
        <v>333.73</v>
      </c>
      <c r="AH1009" s="214">
        <f>8917.04*AG1009/I1009</f>
        <v>8480.7174670846416</v>
      </c>
      <c r="AI1009" s="211">
        <v>0</v>
      </c>
      <c r="AJ1009" s="211">
        <v>0</v>
      </c>
      <c r="AK1009" s="211">
        <v>0</v>
      </c>
      <c r="AL1009" s="214">
        <v>0</v>
      </c>
      <c r="AM1009" s="211">
        <v>0</v>
      </c>
      <c r="AN1009" s="211">
        <v>0</v>
      </c>
      <c r="AO1009" s="214">
        <v>0</v>
      </c>
      <c r="AP1009" s="211">
        <v>0</v>
      </c>
      <c r="AQ1009" s="211">
        <v>0</v>
      </c>
      <c r="AR1009" s="211">
        <v>0</v>
      </c>
      <c r="AS1009" s="211"/>
    </row>
    <row r="1010" spans="1:45" s="148" customFormat="1" ht="36" customHeight="1" x14ac:dyDescent="0.25">
      <c r="B1010" s="144" t="s">
        <v>834</v>
      </c>
      <c r="C1010" s="215"/>
      <c r="D1010" s="145" t="s">
        <v>862</v>
      </c>
      <c r="E1010" s="145" t="s">
        <v>862</v>
      </c>
      <c r="F1010" s="145" t="s">
        <v>862</v>
      </c>
      <c r="G1010" s="145" t="s">
        <v>862</v>
      </c>
      <c r="H1010" s="145" t="s">
        <v>862</v>
      </c>
      <c r="I1010" s="149">
        <f>SUM(I1011:I1016)</f>
        <v>6192.18</v>
      </c>
      <c r="J1010" s="149">
        <f>SUM(J1011:J1016)</f>
        <v>5216.08</v>
      </c>
      <c r="K1010" s="149">
        <f>SUM(K1011:K1016)</f>
        <v>4834.8999999999996</v>
      </c>
      <c r="L1010" s="210">
        <f>SUM(L1011:L1016)</f>
        <v>315</v>
      </c>
      <c r="M1010" s="145" t="s">
        <v>862</v>
      </c>
      <c r="N1010" s="145" t="s">
        <v>862</v>
      </c>
      <c r="O1010" s="147" t="s">
        <v>862</v>
      </c>
      <c r="P1010" s="142">
        <v>6455668.2199999997</v>
      </c>
      <c r="Q1010" s="142">
        <f>SUM(Q1011:Q1016)</f>
        <v>0</v>
      </c>
      <c r="R1010" s="142">
        <f>SUM(R1011:R1016)</f>
        <v>0</v>
      </c>
      <c r="S1010" s="142">
        <f>SUM(S1011:S1016)</f>
        <v>6455668.2199999997</v>
      </c>
      <c r="T1010" s="142">
        <f t="shared" si="411"/>
        <v>1042.551770135881</v>
      </c>
      <c r="U1010" s="142">
        <f>MAX(U1011:U1016)</f>
        <v>7210.8352945570978</v>
      </c>
      <c r="W1010" s="220"/>
      <c r="Y1010" s="211"/>
      <c r="Z1010" s="211"/>
      <c r="AA1010" s="211"/>
      <c r="AB1010" s="211"/>
      <c r="AC1010" s="211"/>
      <c r="AD1010" s="211"/>
      <c r="AE1010" s="211"/>
      <c r="AF1010" s="211"/>
      <c r="AG1010" s="211"/>
      <c r="AH1010" s="211"/>
      <c r="AI1010" s="211"/>
      <c r="AJ1010" s="211"/>
      <c r="AK1010" s="211"/>
      <c r="AL1010" s="211"/>
      <c r="AM1010" s="211"/>
      <c r="AN1010" s="211"/>
      <c r="AO1010" s="211"/>
      <c r="AP1010" s="211"/>
      <c r="AQ1010" s="211"/>
      <c r="AR1010" s="211"/>
      <c r="AS1010" s="211"/>
    </row>
    <row r="1011" spans="1:45" s="148" customFormat="1" ht="36" customHeight="1" x14ac:dyDescent="0.25">
      <c r="A1011" s="148">
        <v>1</v>
      </c>
      <c r="B1011" s="143">
        <f>SUBTOTAL(103,$A$552:A1011)</f>
        <v>397</v>
      </c>
      <c r="C1011" s="144" t="s">
        <v>209</v>
      </c>
      <c r="D1011" s="145">
        <v>1974</v>
      </c>
      <c r="E1011" s="145"/>
      <c r="F1011" s="146" t="s">
        <v>264</v>
      </c>
      <c r="G1011" s="145">
        <v>2</v>
      </c>
      <c r="H1011" s="145" t="s">
        <v>299</v>
      </c>
      <c r="I1011" s="149">
        <v>749.6</v>
      </c>
      <c r="J1011" s="149">
        <v>685.4</v>
      </c>
      <c r="K1011" s="149">
        <v>685.4</v>
      </c>
      <c r="L1011" s="165">
        <v>36</v>
      </c>
      <c r="M1011" s="145" t="s">
        <v>262</v>
      </c>
      <c r="N1011" s="145" t="s">
        <v>266</v>
      </c>
      <c r="O1011" s="147" t="s">
        <v>328</v>
      </c>
      <c r="P1011" s="142">
        <v>2703387.9099999997</v>
      </c>
      <c r="Q1011" s="142">
        <v>0</v>
      </c>
      <c r="R1011" s="142">
        <v>0</v>
      </c>
      <c r="S1011" s="142">
        <f>P1011-Q1011-R1011</f>
        <v>2703387.9099999997</v>
      </c>
      <c r="T1011" s="142">
        <f t="shared" si="411"/>
        <v>3606.4406483457838</v>
      </c>
      <c r="U1011" s="142">
        <v>7210.8352945570978</v>
      </c>
      <c r="V1011" s="213">
        <f t="shared" ref="V1011:V1015" si="420">Y1011+Z1011+AA1011+AB1011+AC1011+AF1011+AH1011+AJ1011+AL1011+AN1011+AO1011+AP1011+AQ1011+AR1011</f>
        <v>7210.8352945570978</v>
      </c>
      <c r="W1011" s="213">
        <f t="shared" ref="W1011:W1016" si="421">V1011-T1011</f>
        <v>3604.394646211314</v>
      </c>
      <c r="X1011" s="148" t="b">
        <f t="shared" ref="X1011:X1016" si="422">V1011=U1011</f>
        <v>1</v>
      </c>
      <c r="Y1011" s="211">
        <v>0</v>
      </c>
      <c r="Z1011" s="211">
        <v>0</v>
      </c>
      <c r="AA1011" s="211">
        <v>0</v>
      </c>
      <c r="AB1011" s="211">
        <v>0</v>
      </c>
      <c r="AC1011" s="211">
        <v>0</v>
      </c>
      <c r="AD1011" s="211">
        <v>0</v>
      </c>
      <c r="AE1011" s="211">
        <v>0</v>
      </c>
      <c r="AF1011" s="214">
        <v>0</v>
      </c>
      <c r="AG1011" s="211">
        <v>606.16999999999996</v>
      </c>
      <c r="AH1011" s="214">
        <f>8917.04*AG1011/I1011</f>
        <v>7210.8352945570978</v>
      </c>
      <c r="AI1011" s="211">
        <v>0</v>
      </c>
      <c r="AJ1011" s="211">
        <v>0</v>
      </c>
      <c r="AK1011" s="211">
        <v>0</v>
      </c>
      <c r="AL1011" s="214">
        <v>0</v>
      </c>
      <c r="AM1011" s="211">
        <v>0</v>
      </c>
      <c r="AN1011" s="211">
        <v>0</v>
      </c>
      <c r="AO1011" s="214">
        <v>0</v>
      </c>
      <c r="AP1011" s="211">
        <v>0</v>
      </c>
      <c r="AQ1011" s="211">
        <v>0</v>
      </c>
      <c r="AR1011" s="211">
        <v>0</v>
      </c>
      <c r="AS1011" s="211"/>
    </row>
    <row r="1012" spans="1:45" s="148" customFormat="1" ht="36" customHeight="1" x14ac:dyDescent="0.25">
      <c r="A1012" s="148">
        <v>1</v>
      </c>
      <c r="B1012" s="143">
        <f>SUBTOTAL(103,$A$552:A1012)</f>
        <v>398</v>
      </c>
      <c r="C1012" s="144" t="s">
        <v>214</v>
      </c>
      <c r="D1012" s="145">
        <v>1992</v>
      </c>
      <c r="E1012" s="145"/>
      <c r="F1012" s="146" t="s">
        <v>307</v>
      </c>
      <c r="G1012" s="145">
        <v>2</v>
      </c>
      <c r="H1012" s="145" t="s">
        <v>299</v>
      </c>
      <c r="I1012" s="142">
        <v>690.3</v>
      </c>
      <c r="J1012" s="142">
        <v>630.29999999999995</v>
      </c>
      <c r="K1012" s="142">
        <v>630.29999999999995</v>
      </c>
      <c r="L1012" s="165">
        <v>29</v>
      </c>
      <c r="M1012" s="145" t="s">
        <v>262</v>
      </c>
      <c r="N1012" s="145" t="s">
        <v>266</v>
      </c>
      <c r="O1012" s="147" t="s">
        <v>328</v>
      </c>
      <c r="P1012" s="142">
        <v>653859.32000000007</v>
      </c>
      <c r="Q1012" s="142">
        <v>0</v>
      </c>
      <c r="R1012" s="142">
        <v>0</v>
      </c>
      <c r="S1012" s="142">
        <f>P1012-Q1012-R1012</f>
        <v>653859.32000000007</v>
      </c>
      <c r="T1012" s="142">
        <f t="shared" si="411"/>
        <v>947.21037230189791</v>
      </c>
      <c r="U1012" s="142">
        <v>3259.66</v>
      </c>
      <c r="V1012" s="213">
        <f t="shared" si="420"/>
        <v>3259.66</v>
      </c>
      <c r="W1012" s="213">
        <f t="shared" si="421"/>
        <v>2312.4496276981017</v>
      </c>
      <c r="X1012" s="148" t="b">
        <f t="shared" si="422"/>
        <v>1</v>
      </c>
      <c r="Y1012" s="211">
        <v>0</v>
      </c>
      <c r="Z1012" s="211">
        <v>0</v>
      </c>
      <c r="AA1012" s="211">
        <v>3259.66</v>
      </c>
      <c r="AB1012" s="211">
        <v>0</v>
      </c>
      <c r="AC1012" s="211">
        <v>0</v>
      </c>
      <c r="AD1012" s="211">
        <v>0</v>
      </c>
      <c r="AE1012" s="211">
        <v>0</v>
      </c>
      <c r="AF1012" s="214">
        <v>0</v>
      </c>
      <c r="AG1012" s="211">
        <v>0</v>
      </c>
      <c r="AH1012" s="211">
        <v>0</v>
      </c>
      <c r="AI1012" s="211">
        <v>0</v>
      </c>
      <c r="AJ1012" s="211">
        <v>0</v>
      </c>
      <c r="AK1012" s="211">
        <v>0</v>
      </c>
      <c r="AL1012" s="214">
        <v>0</v>
      </c>
      <c r="AM1012" s="211">
        <v>0</v>
      </c>
      <c r="AN1012" s="211">
        <v>0</v>
      </c>
      <c r="AO1012" s="214">
        <v>0</v>
      </c>
      <c r="AP1012" s="211">
        <v>0</v>
      </c>
      <c r="AQ1012" s="211">
        <v>0</v>
      </c>
      <c r="AR1012" s="211">
        <v>0</v>
      </c>
      <c r="AS1012" s="211"/>
    </row>
    <row r="1013" spans="1:45" s="148" customFormat="1" ht="36" customHeight="1" x14ac:dyDescent="0.25">
      <c r="A1013" s="148">
        <v>1</v>
      </c>
      <c r="B1013" s="143">
        <f>SUBTOTAL(103,$A$552:A1013)</f>
        <v>399</v>
      </c>
      <c r="C1013" s="144" t="s">
        <v>1521</v>
      </c>
      <c r="D1013" s="145">
        <v>1981</v>
      </c>
      <c r="E1013" s="145"/>
      <c r="F1013" s="146" t="s">
        <v>1536</v>
      </c>
      <c r="G1013" s="145">
        <v>2</v>
      </c>
      <c r="H1013" s="145" t="s">
        <v>308</v>
      </c>
      <c r="I1013" s="142">
        <v>922.9</v>
      </c>
      <c r="J1013" s="142">
        <v>838.7</v>
      </c>
      <c r="K1013" s="142">
        <v>838.7</v>
      </c>
      <c r="L1013" s="165">
        <v>43</v>
      </c>
      <c r="M1013" s="145" t="s">
        <v>262</v>
      </c>
      <c r="N1013" s="145" t="s">
        <v>263</v>
      </c>
      <c r="O1013" s="147" t="s">
        <v>265</v>
      </c>
      <c r="P1013" s="142">
        <v>683859.98</v>
      </c>
      <c r="Q1013" s="142">
        <v>0</v>
      </c>
      <c r="R1013" s="142">
        <v>0</v>
      </c>
      <c r="S1013" s="142">
        <f>P1013-Q1013-R1013</f>
        <v>683859.98</v>
      </c>
      <c r="T1013" s="142">
        <f t="shared" si="411"/>
        <v>740.99033481417268</v>
      </c>
      <c r="U1013" s="142">
        <v>3259.66</v>
      </c>
      <c r="V1013" s="213">
        <f t="shared" si="420"/>
        <v>3259.66</v>
      </c>
      <c r="W1013" s="213">
        <f t="shared" si="421"/>
        <v>2518.6696651858274</v>
      </c>
      <c r="X1013" s="148" t="b">
        <f t="shared" si="422"/>
        <v>1</v>
      </c>
      <c r="Y1013" s="211">
        <v>0</v>
      </c>
      <c r="Z1013" s="211">
        <v>0</v>
      </c>
      <c r="AA1013" s="211">
        <v>3259.66</v>
      </c>
      <c r="AB1013" s="211">
        <v>0</v>
      </c>
      <c r="AC1013" s="211">
        <v>0</v>
      </c>
      <c r="AD1013" s="211">
        <v>0</v>
      </c>
      <c r="AE1013" s="211">
        <v>0</v>
      </c>
      <c r="AF1013" s="214">
        <v>0</v>
      </c>
      <c r="AG1013" s="211">
        <v>0</v>
      </c>
      <c r="AH1013" s="211">
        <v>0</v>
      </c>
      <c r="AI1013" s="211">
        <v>0</v>
      </c>
      <c r="AJ1013" s="211">
        <v>0</v>
      </c>
      <c r="AK1013" s="211">
        <v>0</v>
      </c>
      <c r="AL1013" s="214">
        <v>0</v>
      </c>
      <c r="AM1013" s="211">
        <v>0</v>
      </c>
      <c r="AN1013" s="211">
        <v>0</v>
      </c>
      <c r="AO1013" s="214">
        <v>0</v>
      </c>
      <c r="AP1013" s="211">
        <v>0</v>
      </c>
      <c r="AQ1013" s="211">
        <v>0</v>
      </c>
      <c r="AR1013" s="211">
        <v>0</v>
      </c>
      <c r="AS1013" s="211"/>
    </row>
    <row r="1014" spans="1:45" s="148" customFormat="1" ht="36" customHeight="1" x14ac:dyDescent="0.25">
      <c r="A1014" s="148">
        <v>1</v>
      </c>
      <c r="B1014" s="143">
        <f>SUBTOTAL(103,$A$552:A1014)</f>
        <v>400</v>
      </c>
      <c r="C1014" s="144" t="s">
        <v>1522</v>
      </c>
      <c r="D1014" s="145">
        <v>1980</v>
      </c>
      <c r="E1014" s="145"/>
      <c r="F1014" s="146" t="s">
        <v>1536</v>
      </c>
      <c r="G1014" s="145">
        <v>2</v>
      </c>
      <c r="H1014" s="145" t="s">
        <v>308</v>
      </c>
      <c r="I1014" s="142">
        <v>1035.4000000000001</v>
      </c>
      <c r="J1014" s="142">
        <v>947.5</v>
      </c>
      <c r="K1014" s="142">
        <v>795.4</v>
      </c>
      <c r="L1014" s="165">
        <v>35</v>
      </c>
      <c r="M1014" s="145" t="s">
        <v>262</v>
      </c>
      <c r="N1014" s="145" t="s">
        <v>263</v>
      </c>
      <c r="O1014" s="147" t="s">
        <v>265</v>
      </c>
      <c r="P1014" s="142">
        <v>840576.31</v>
      </c>
      <c r="Q1014" s="142">
        <v>0</v>
      </c>
      <c r="R1014" s="142">
        <v>0</v>
      </c>
      <c r="S1014" s="142">
        <f>P1014-R1014-Q1014</f>
        <v>840576.31</v>
      </c>
      <c r="T1014" s="142">
        <f t="shared" si="411"/>
        <v>811.83727062005016</v>
      </c>
      <c r="U1014" s="142">
        <v>3259.66</v>
      </c>
      <c r="V1014" s="213">
        <f t="shared" si="420"/>
        <v>3259.66</v>
      </c>
      <c r="W1014" s="213">
        <f t="shared" si="421"/>
        <v>2447.8227293799496</v>
      </c>
      <c r="X1014" s="148" t="b">
        <f t="shared" si="422"/>
        <v>1</v>
      </c>
      <c r="Y1014" s="211">
        <v>0</v>
      </c>
      <c r="Z1014" s="211">
        <v>0</v>
      </c>
      <c r="AA1014" s="211">
        <v>3259.66</v>
      </c>
      <c r="AB1014" s="211">
        <v>0</v>
      </c>
      <c r="AC1014" s="211">
        <v>0</v>
      </c>
      <c r="AD1014" s="211">
        <v>0</v>
      </c>
      <c r="AE1014" s="211">
        <v>0</v>
      </c>
      <c r="AF1014" s="214">
        <v>0</v>
      </c>
      <c r="AG1014" s="211">
        <v>0</v>
      </c>
      <c r="AH1014" s="211">
        <v>0</v>
      </c>
      <c r="AI1014" s="211">
        <v>0</v>
      </c>
      <c r="AJ1014" s="211">
        <v>0</v>
      </c>
      <c r="AK1014" s="211">
        <v>0</v>
      </c>
      <c r="AL1014" s="214">
        <v>0</v>
      </c>
      <c r="AM1014" s="211">
        <v>0</v>
      </c>
      <c r="AN1014" s="211">
        <v>0</v>
      </c>
      <c r="AO1014" s="214">
        <v>0</v>
      </c>
      <c r="AP1014" s="211">
        <v>0</v>
      </c>
      <c r="AQ1014" s="211">
        <v>0</v>
      </c>
      <c r="AR1014" s="211">
        <v>0</v>
      </c>
      <c r="AS1014" s="211"/>
    </row>
    <row r="1015" spans="1:45" s="148" customFormat="1" ht="36" customHeight="1" x14ac:dyDescent="0.25">
      <c r="A1015" s="148">
        <v>1</v>
      </c>
      <c r="B1015" s="143">
        <f>SUBTOTAL(103,$A$552:A1015)</f>
        <v>401</v>
      </c>
      <c r="C1015" s="144" t="s">
        <v>1240</v>
      </c>
      <c r="D1015" s="145">
        <v>1964</v>
      </c>
      <c r="E1015" s="145"/>
      <c r="F1015" s="146" t="s">
        <v>264</v>
      </c>
      <c r="G1015" s="145">
        <v>2</v>
      </c>
      <c r="H1015" s="145" t="s">
        <v>304</v>
      </c>
      <c r="I1015" s="142">
        <v>1853.08</v>
      </c>
      <c r="J1015" s="142">
        <v>1215.3800000000001</v>
      </c>
      <c r="K1015" s="142">
        <v>986.3</v>
      </c>
      <c r="L1015" s="165">
        <v>115</v>
      </c>
      <c r="M1015" s="145" t="s">
        <v>262</v>
      </c>
      <c r="N1015" s="145" t="s">
        <v>266</v>
      </c>
      <c r="O1015" s="147" t="s">
        <v>1265</v>
      </c>
      <c r="P1015" s="142">
        <v>1468399.1199999999</v>
      </c>
      <c r="Q1015" s="142">
        <v>0</v>
      </c>
      <c r="R1015" s="142">
        <v>0</v>
      </c>
      <c r="S1015" s="142">
        <f>P1015-R1015-Q1015</f>
        <v>1468399.1199999999</v>
      </c>
      <c r="T1015" s="142">
        <f t="shared" si="411"/>
        <v>792.40999848900208</v>
      </c>
      <c r="U1015" s="142">
        <v>3259.66</v>
      </c>
      <c r="V1015" s="213">
        <f t="shared" si="420"/>
        <v>3259.66</v>
      </c>
      <c r="W1015" s="213">
        <f t="shared" si="421"/>
        <v>2467.2500015109977</v>
      </c>
      <c r="X1015" s="148" t="b">
        <f t="shared" si="422"/>
        <v>1</v>
      </c>
      <c r="Y1015" s="211">
        <v>0</v>
      </c>
      <c r="Z1015" s="211">
        <v>0</v>
      </c>
      <c r="AA1015" s="211">
        <v>3259.66</v>
      </c>
      <c r="AB1015" s="211">
        <v>0</v>
      </c>
      <c r="AC1015" s="211">
        <v>0</v>
      </c>
      <c r="AD1015" s="211">
        <v>0</v>
      </c>
      <c r="AE1015" s="211">
        <v>0</v>
      </c>
      <c r="AF1015" s="214">
        <v>0</v>
      </c>
      <c r="AG1015" s="211">
        <v>0</v>
      </c>
      <c r="AH1015" s="211">
        <v>0</v>
      </c>
      <c r="AI1015" s="211">
        <v>0</v>
      </c>
      <c r="AJ1015" s="211">
        <v>0</v>
      </c>
      <c r="AK1015" s="211">
        <v>0</v>
      </c>
      <c r="AL1015" s="214">
        <v>0</v>
      </c>
      <c r="AM1015" s="211">
        <v>0</v>
      </c>
      <c r="AN1015" s="211">
        <v>0</v>
      </c>
      <c r="AO1015" s="214">
        <v>0</v>
      </c>
      <c r="AP1015" s="211">
        <v>0</v>
      </c>
      <c r="AQ1015" s="211">
        <v>0</v>
      </c>
      <c r="AR1015" s="211">
        <v>0</v>
      </c>
      <c r="AS1015" s="211"/>
    </row>
    <row r="1016" spans="1:45" s="148" customFormat="1" ht="36" customHeight="1" x14ac:dyDescent="0.25">
      <c r="A1016" s="148">
        <v>1</v>
      </c>
      <c r="B1016" s="143">
        <f>SUBTOTAL(103,$A$552:A1016)</f>
        <v>402</v>
      </c>
      <c r="C1016" s="144" t="s">
        <v>2384</v>
      </c>
      <c r="D1016" s="145">
        <v>1969</v>
      </c>
      <c r="E1016" s="145"/>
      <c r="F1016" s="146" t="s">
        <v>264</v>
      </c>
      <c r="G1016" s="145">
        <v>2</v>
      </c>
      <c r="H1016" s="145">
        <v>3</v>
      </c>
      <c r="I1016" s="142">
        <v>940.9</v>
      </c>
      <c r="J1016" s="142">
        <v>898.8</v>
      </c>
      <c r="K1016" s="142">
        <v>898.8</v>
      </c>
      <c r="L1016" s="165">
        <v>57</v>
      </c>
      <c r="M1016" s="145" t="s">
        <v>262</v>
      </c>
      <c r="N1016" s="145" t="s">
        <v>266</v>
      </c>
      <c r="O1016" s="147" t="s">
        <v>1265</v>
      </c>
      <c r="P1016" s="142">
        <v>105585.58</v>
      </c>
      <c r="Q1016" s="142">
        <v>0</v>
      </c>
      <c r="R1016" s="142">
        <v>0</v>
      </c>
      <c r="S1016" s="142">
        <f>P1016-R1016-Q1016</f>
        <v>105585.58</v>
      </c>
      <c r="T1016" s="142">
        <f t="shared" si="411"/>
        <v>112.217642682538</v>
      </c>
      <c r="U1016" s="221">
        <f>T1016</f>
        <v>112.217642682538</v>
      </c>
      <c r="V1016" s="213">
        <f>T1016</f>
        <v>112.217642682538</v>
      </c>
      <c r="W1016" s="213">
        <f t="shared" si="421"/>
        <v>0</v>
      </c>
      <c r="X1016" s="148" t="b">
        <f t="shared" si="422"/>
        <v>1</v>
      </c>
      <c r="Y1016" s="211">
        <v>0</v>
      </c>
      <c r="Z1016" s="211">
        <v>0</v>
      </c>
      <c r="AA1016" s="211">
        <v>0</v>
      </c>
      <c r="AB1016" s="211">
        <v>0</v>
      </c>
      <c r="AC1016" s="211">
        <v>0</v>
      </c>
      <c r="AD1016" s="211">
        <v>0</v>
      </c>
      <c r="AE1016" s="211">
        <v>0</v>
      </c>
      <c r="AF1016" s="214">
        <v>0</v>
      </c>
      <c r="AG1016" s="211">
        <v>0</v>
      </c>
      <c r="AH1016" s="211">
        <v>0</v>
      </c>
      <c r="AI1016" s="211">
        <v>0</v>
      </c>
      <c r="AJ1016" s="211">
        <v>0</v>
      </c>
      <c r="AK1016" s="211">
        <v>0</v>
      </c>
      <c r="AL1016" s="214">
        <v>0</v>
      </c>
      <c r="AM1016" s="211">
        <v>0</v>
      </c>
      <c r="AN1016" s="211">
        <v>0</v>
      </c>
      <c r="AO1016" s="214">
        <v>0</v>
      </c>
      <c r="AP1016" s="211">
        <v>0</v>
      </c>
      <c r="AQ1016" s="211">
        <v>0</v>
      </c>
      <c r="AR1016" s="211">
        <v>0</v>
      </c>
      <c r="AS1016" s="211"/>
    </row>
    <row r="1017" spans="1:45" s="148" customFormat="1" ht="36" customHeight="1" x14ac:dyDescent="0.25">
      <c r="B1017" s="144" t="s">
        <v>835</v>
      </c>
      <c r="C1017" s="144"/>
      <c r="D1017" s="145" t="s">
        <v>862</v>
      </c>
      <c r="E1017" s="145" t="s">
        <v>862</v>
      </c>
      <c r="F1017" s="145" t="s">
        <v>862</v>
      </c>
      <c r="G1017" s="145" t="s">
        <v>862</v>
      </c>
      <c r="H1017" s="145" t="s">
        <v>862</v>
      </c>
      <c r="I1017" s="149">
        <f>SUM(I1018:I1020)</f>
        <v>1971.3</v>
      </c>
      <c r="J1017" s="149">
        <f>SUM(J1018:J1020)</f>
        <v>1826.3</v>
      </c>
      <c r="K1017" s="149">
        <f>SUM(K1018:K1020)</f>
        <v>1801.3</v>
      </c>
      <c r="L1017" s="210">
        <f>SUM(L1018:L1020)</f>
        <v>85</v>
      </c>
      <c r="M1017" s="145" t="s">
        <v>862</v>
      </c>
      <c r="N1017" s="145" t="s">
        <v>862</v>
      </c>
      <c r="O1017" s="147" t="s">
        <v>862</v>
      </c>
      <c r="P1017" s="142">
        <v>3502383.27</v>
      </c>
      <c r="Q1017" s="142">
        <f>SUM(Q1018:Q1020)</f>
        <v>0</v>
      </c>
      <c r="R1017" s="142">
        <f>SUM(R1018:R1020)</f>
        <v>0</v>
      </c>
      <c r="S1017" s="142">
        <f>SUM(S1018:S1020)</f>
        <v>3502383.27</v>
      </c>
      <c r="T1017" s="142">
        <f t="shared" si="411"/>
        <v>1776.6870948105311</v>
      </c>
      <c r="U1017" s="142">
        <f>MAX(U1018:U1020)</f>
        <v>7164.8679439528032</v>
      </c>
      <c r="W1017" s="220"/>
      <c r="Y1017" s="211"/>
      <c r="Z1017" s="211"/>
      <c r="AA1017" s="211"/>
      <c r="AB1017" s="211"/>
      <c r="AC1017" s="211"/>
      <c r="AD1017" s="211"/>
      <c r="AE1017" s="211"/>
      <c r="AF1017" s="211"/>
      <c r="AG1017" s="211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1"/>
    </row>
    <row r="1018" spans="1:45" s="148" customFormat="1" ht="36" customHeight="1" x14ac:dyDescent="0.25">
      <c r="A1018" s="148">
        <v>1</v>
      </c>
      <c r="B1018" s="143">
        <f>SUBTOTAL(103,$A$552:A1018)</f>
        <v>403</v>
      </c>
      <c r="C1018" s="144" t="s">
        <v>221</v>
      </c>
      <c r="D1018" s="145">
        <v>1973</v>
      </c>
      <c r="E1018" s="145"/>
      <c r="F1018" s="146" t="s">
        <v>264</v>
      </c>
      <c r="G1018" s="145">
        <v>2</v>
      </c>
      <c r="H1018" s="145" t="s">
        <v>299</v>
      </c>
      <c r="I1018" s="142">
        <v>813.6</v>
      </c>
      <c r="J1018" s="142">
        <v>752.3</v>
      </c>
      <c r="K1018" s="142">
        <v>752.3</v>
      </c>
      <c r="L1018" s="165">
        <v>39</v>
      </c>
      <c r="M1018" s="145" t="s">
        <v>262</v>
      </c>
      <c r="N1018" s="145" t="s">
        <v>263</v>
      </c>
      <c r="O1018" s="147" t="s">
        <v>265</v>
      </c>
      <c r="P1018" s="142">
        <v>3138281.45</v>
      </c>
      <c r="Q1018" s="142">
        <v>0</v>
      </c>
      <c r="R1018" s="142">
        <v>0</v>
      </c>
      <c r="S1018" s="142">
        <f>P1018-Q1018-R1018</f>
        <v>3138281.45</v>
      </c>
      <c r="T1018" s="142">
        <f t="shared" si="411"/>
        <v>3857.2780850540807</v>
      </c>
      <c r="U1018" s="142">
        <v>7164.8679439528032</v>
      </c>
      <c r="V1018" s="213">
        <f t="shared" ref="V1018" si="423">Y1018+Z1018+AA1018+AB1018+AC1018+AF1018+AH1018+AJ1018+AL1018+AN1018+AO1018+AP1018+AQ1018+AR1018</f>
        <v>7164.8679439528032</v>
      </c>
      <c r="W1018" s="213">
        <f t="shared" ref="W1018:W1020" si="424">V1018-T1018</f>
        <v>3307.5898588987225</v>
      </c>
      <c r="X1018" s="148" t="b">
        <f t="shared" ref="X1018:X1020" si="425">V1018=U1018</f>
        <v>1</v>
      </c>
      <c r="Y1018" s="211">
        <v>0</v>
      </c>
      <c r="Z1018" s="211">
        <v>0</v>
      </c>
      <c r="AA1018" s="211">
        <v>0</v>
      </c>
      <c r="AB1018" s="211">
        <v>0</v>
      </c>
      <c r="AC1018" s="211">
        <v>0</v>
      </c>
      <c r="AD1018" s="211">
        <v>0</v>
      </c>
      <c r="AE1018" s="211">
        <v>0</v>
      </c>
      <c r="AF1018" s="214">
        <v>0</v>
      </c>
      <c r="AG1018" s="211">
        <v>653.73</v>
      </c>
      <c r="AH1018" s="214">
        <f>8917.04*AG1018/I1018</f>
        <v>7164.8679439528032</v>
      </c>
      <c r="AI1018" s="211">
        <v>0</v>
      </c>
      <c r="AJ1018" s="211">
        <v>0</v>
      </c>
      <c r="AK1018" s="211">
        <v>0</v>
      </c>
      <c r="AL1018" s="214">
        <v>0</v>
      </c>
      <c r="AM1018" s="211">
        <v>0</v>
      </c>
      <c r="AN1018" s="211">
        <v>0</v>
      </c>
      <c r="AO1018" s="214">
        <v>0</v>
      </c>
      <c r="AP1018" s="211">
        <v>0</v>
      </c>
      <c r="AQ1018" s="211">
        <v>0</v>
      </c>
      <c r="AR1018" s="211">
        <v>0</v>
      </c>
      <c r="AS1018" s="211"/>
    </row>
    <row r="1019" spans="1:45" s="148" customFormat="1" ht="36" customHeight="1" x14ac:dyDescent="0.25">
      <c r="A1019" s="148">
        <v>1</v>
      </c>
      <c r="B1019" s="143">
        <f>SUBTOTAL(103,$A$552:A1019)</f>
        <v>404</v>
      </c>
      <c r="C1019" s="144" t="s">
        <v>216</v>
      </c>
      <c r="D1019" s="145">
        <v>1973</v>
      </c>
      <c r="E1019" s="145"/>
      <c r="F1019" s="146" t="s">
        <v>264</v>
      </c>
      <c r="G1019" s="145">
        <v>2</v>
      </c>
      <c r="H1019" s="145" t="s">
        <v>299</v>
      </c>
      <c r="I1019" s="142">
        <v>775.5</v>
      </c>
      <c r="J1019" s="142">
        <v>715.8</v>
      </c>
      <c r="K1019" s="142">
        <v>715.8</v>
      </c>
      <c r="L1019" s="165">
        <v>31</v>
      </c>
      <c r="M1019" s="145" t="s">
        <v>262</v>
      </c>
      <c r="N1019" s="145" t="s">
        <v>266</v>
      </c>
      <c r="O1019" s="147" t="s">
        <v>328</v>
      </c>
      <c r="P1019" s="142">
        <v>241809.67</v>
      </c>
      <c r="Q1019" s="142">
        <v>0</v>
      </c>
      <c r="R1019" s="142">
        <v>0</v>
      </c>
      <c r="S1019" s="142">
        <f>P1019-R1019-Q1019</f>
        <v>241809.67</v>
      </c>
      <c r="T1019" s="142">
        <f t="shared" si="411"/>
        <v>311.81130883301097</v>
      </c>
      <c r="U1019" s="142">
        <f t="shared" ref="U1019:U1020" si="426">V1019</f>
        <v>311.81130883301097</v>
      </c>
      <c r="V1019" s="213">
        <f t="shared" ref="V1019:V1020" si="427">T1019</f>
        <v>311.81130883301097</v>
      </c>
      <c r="W1019" s="213">
        <f t="shared" si="424"/>
        <v>0</v>
      </c>
      <c r="X1019" s="148" t="b">
        <f t="shared" si="425"/>
        <v>1</v>
      </c>
      <c r="Y1019" s="211">
        <v>0</v>
      </c>
      <c r="Z1019" s="211">
        <v>0</v>
      </c>
      <c r="AA1019" s="211">
        <v>0</v>
      </c>
      <c r="AB1019" s="211">
        <v>184.98</v>
      </c>
      <c r="AC1019" s="211">
        <v>0</v>
      </c>
      <c r="AD1019" s="211">
        <v>0</v>
      </c>
      <c r="AE1019" s="211">
        <v>0</v>
      </c>
      <c r="AF1019" s="214">
        <v>0</v>
      </c>
      <c r="AG1019" s="211">
        <v>0</v>
      </c>
      <c r="AH1019" s="211">
        <v>0</v>
      </c>
      <c r="AI1019" s="211">
        <v>0</v>
      </c>
      <c r="AJ1019" s="211">
        <v>0</v>
      </c>
      <c r="AK1019" s="211">
        <v>0</v>
      </c>
      <c r="AL1019" s="214">
        <v>0</v>
      </c>
      <c r="AM1019" s="211">
        <v>0</v>
      </c>
      <c r="AN1019" s="211">
        <v>0</v>
      </c>
      <c r="AO1019" s="214">
        <v>0</v>
      </c>
      <c r="AP1019" s="211">
        <v>0</v>
      </c>
      <c r="AQ1019" s="211">
        <v>0</v>
      </c>
      <c r="AR1019" s="211">
        <v>0</v>
      </c>
      <c r="AS1019" s="211"/>
    </row>
    <row r="1020" spans="1:45" s="148" customFormat="1" ht="36" customHeight="1" x14ac:dyDescent="0.25">
      <c r="A1020" s="148">
        <v>1</v>
      </c>
      <c r="B1020" s="143">
        <f>SUBTOTAL(103,$A$552:A1020)</f>
        <v>405</v>
      </c>
      <c r="C1020" s="144" t="s">
        <v>1241</v>
      </c>
      <c r="D1020" s="145">
        <v>1970</v>
      </c>
      <c r="E1020" s="145"/>
      <c r="F1020" s="146" t="s">
        <v>264</v>
      </c>
      <c r="G1020" s="145">
        <v>2</v>
      </c>
      <c r="H1020" s="145" t="s">
        <v>300</v>
      </c>
      <c r="I1020" s="149">
        <v>382.2</v>
      </c>
      <c r="J1020" s="149">
        <v>358.2</v>
      </c>
      <c r="K1020" s="149">
        <v>333.2</v>
      </c>
      <c r="L1020" s="165">
        <v>15</v>
      </c>
      <c r="M1020" s="145" t="s">
        <v>262</v>
      </c>
      <c r="N1020" s="145" t="s">
        <v>266</v>
      </c>
      <c r="O1020" s="147" t="s">
        <v>1315</v>
      </c>
      <c r="P1020" s="142">
        <v>122292.15</v>
      </c>
      <c r="Q1020" s="142">
        <v>0</v>
      </c>
      <c r="R1020" s="142">
        <v>0</v>
      </c>
      <c r="S1020" s="142">
        <f>P1020-Q1020-R1020</f>
        <v>122292.15</v>
      </c>
      <c r="T1020" s="142">
        <f t="shared" si="411"/>
        <v>319.96899529042383</v>
      </c>
      <c r="U1020" s="142">
        <f t="shared" si="426"/>
        <v>319.96899529042383</v>
      </c>
      <c r="V1020" s="213">
        <f t="shared" si="427"/>
        <v>319.96899529042383</v>
      </c>
      <c r="W1020" s="213">
        <f t="shared" si="424"/>
        <v>0</v>
      </c>
      <c r="X1020" s="148" t="b">
        <f t="shared" si="425"/>
        <v>1</v>
      </c>
      <c r="Y1020" s="211">
        <v>0</v>
      </c>
      <c r="Z1020" s="211">
        <v>0</v>
      </c>
      <c r="AA1020" s="211">
        <v>0</v>
      </c>
      <c r="AB1020" s="211">
        <v>184.98</v>
      </c>
      <c r="AC1020" s="211">
        <v>0</v>
      </c>
      <c r="AD1020" s="211">
        <v>0</v>
      </c>
      <c r="AE1020" s="211">
        <v>0</v>
      </c>
      <c r="AF1020" s="214">
        <v>0</v>
      </c>
      <c r="AG1020" s="211">
        <v>0</v>
      </c>
      <c r="AH1020" s="211">
        <v>0</v>
      </c>
      <c r="AI1020" s="211">
        <v>0</v>
      </c>
      <c r="AJ1020" s="211">
        <v>0</v>
      </c>
      <c r="AK1020" s="211">
        <v>0</v>
      </c>
      <c r="AL1020" s="214">
        <v>0</v>
      </c>
      <c r="AM1020" s="211">
        <v>0</v>
      </c>
      <c r="AN1020" s="211">
        <v>0</v>
      </c>
      <c r="AO1020" s="214">
        <v>0</v>
      </c>
      <c r="AP1020" s="211">
        <v>0</v>
      </c>
      <c r="AQ1020" s="211">
        <v>0</v>
      </c>
      <c r="AR1020" s="211">
        <v>0</v>
      </c>
      <c r="AS1020" s="211"/>
    </row>
    <row r="1021" spans="1:45" s="148" customFormat="1" ht="36" customHeight="1" x14ac:dyDescent="0.25">
      <c r="B1021" s="144" t="s">
        <v>837</v>
      </c>
      <c r="C1021" s="144"/>
      <c r="D1021" s="145" t="s">
        <v>862</v>
      </c>
      <c r="E1021" s="145" t="s">
        <v>862</v>
      </c>
      <c r="F1021" s="145" t="s">
        <v>862</v>
      </c>
      <c r="G1021" s="145" t="s">
        <v>862</v>
      </c>
      <c r="H1021" s="145" t="s">
        <v>862</v>
      </c>
      <c r="I1021" s="149">
        <f>I1022</f>
        <v>791.9</v>
      </c>
      <c r="J1021" s="149">
        <f>J1022</f>
        <v>736.9</v>
      </c>
      <c r="K1021" s="149">
        <f>K1022</f>
        <v>695.3</v>
      </c>
      <c r="L1021" s="210">
        <f>L1022</f>
        <v>27</v>
      </c>
      <c r="M1021" s="145" t="s">
        <v>862</v>
      </c>
      <c r="N1021" s="145" t="s">
        <v>862</v>
      </c>
      <c r="O1021" s="147" t="s">
        <v>862</v>
      </c>
      <c r="P1021" s="142">
        <v>3417127.3200000003</v>
      </c>
      <c r="Q1021" s="142">
        <f>Q1022</f>
        <v>0</v>
      </c>
      <c r="R1021" s="142">
        <f>R1022</f>
        <v>0</v>
      </c>
      <c r="S1021" s="142">
        <f>S1022</f>
        <v>3417127.3200000003</v>
      </c>
      <c r="T1021" s="142">
        <f t="shared" si="411"/>
        <v>4315.0995327692899</v>
      </c>
      <c r="U1021" s="142">
        <f>U1022</f>
        <v>7132.2807627225657</v>
      </c>
      <c r="W1021" s="220"/>
      <c r="Y1021" s="211"/>
      <c r="Z1021" s="211"/>
      <c r="AA1021" s="211"/>
      <c r="AB1021" s="211"/>
      <c r="AC1021" s="211"/>
      <c r="AD1021" s="211"/>
      <c r="AE1021" s="211"/>
      <c r="AF1021" s="211"/>
      <c r="AG1021" s="211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11"/>
    </row>
    <row r="1022" spans="1:45" s="148" customFormat="1" ht="36" customHeight="1" x14ac:dyDescent="0.25">
      <c r="A1022" s="148">
        <v>1</v>
      </c>
      <c r="B1022" s="143">
        <f>SUBTOTAL(103,$A$552:A1022)</f>
        <v>406</v>
      </c>
      <c r="C1022" s="144" t="s">
        <v>215</v>
      </c>
      <c r="D1022" s="145">
        <v>1979</v>
      </c>
      <c r="E1022" s="145"/>
      <c r="F1022" s="146" t="s">
        <v>264</v>
      </c>
      <c r="G1022" s="145">
        <v>2</v>
      </c>
      <c r="H1022" s="145" t="s">
        <v>299</v>
      </c>
      <c r="I1022" s="149">
        <v>791.9</v>
      </c>
      <c r="J1022" s="149">
        <v>736.9</v>
      </c>
      <c r="K1022" s="149">
        <v>695.3</v>
      </c>
      <c r="L1022" s="165">
        <v>27</v>
      </c>
      <c r="M1022" s="145" t="s">
        <v>262</v>
      </c>
      <c r="N1022" s="145" t="s">
        <v>263</v>
      </c>
      <c r="O1022" s="147" t="s">
        <v>265</v>
      </c>
      <c r="P1022" s="142">
        <v>3417127.3200000003</v>
      </c>
      <c r="Q1022" s="142">
        <v>0</v>
      </c>
      <c r="R1022" s="142">
        <v>0</v>
      </c>
      <c r="S1022" s="142">
        <f>P1022-Q1022-R1022</f>
        <v>3417127.3200000003</v>
      </c>
      <c r="T1022" s="142">
        <f t="shared" si="411"/>
        <v>4315.0995327692899</v>
      </c>
      <c r="U1022" s="142">
        <v>7132.2807627225657</v>
      </c>
      <c r="V1022" s="213">
        <f>Y1022+Z1022+AA1022+AB1022+AC1022+AF1022+AH1022+AJ1022+AL1022+AN1022+AO1022+AP1022+AQ1022+AR1022</f>
        <v>7132.2807627225657</v>
      </c>
      <c r="W1022" s="213">
        <f>V1022-T1022</f>
        <v>2817.1812299532758</v>
      </c>
      <c r="X1022" s="148" t="b">
        <f>V1022=U1022</f>
        <v>1</v>
      </c>
      <c r="Y1022" s="211">
        <v>0</v>
      </c>
      <c r="Z1022" s="211">
        <v>0</v>
      </c>
      <c r="AA1022" s="211">
        <v>0</v>
      </c>
      <c r="AB1022" s="211">
        <v>0</v>
      </c>
      <c r="AC1022" s="211">
        <v>0</v>
      </c>
      <c r="AD1022" s="211">
        <v>0</v>
      </c>
      <c r="AE1022" s="211">
        <v>0</v>
      </c>
      <c r="AF1022" s="214">
        <v>0</v>
      </c>
      <c r="AG1022" s="211">
        <v>633.4</v>
      </c>
      <c r="AH1022" s="214">
        <f>8917.04*AG1022/I1022</f>
        <v>7132.2807627225657</v>
      </c>
      <c r="AI1022" s="211">
        <v>0</v>
      </c>
      <c r="AJ1022" s="211">
        <v>0</v>
      </c>
      <c r="AK1022" s="211">
        <v>0</v>
      </c>
      <c r="AL1022" s="214">
        <v>0</v>
      </c>
      <c r="AM1022" s="211">
        <v>0</v>
      </c>
      <c r="AN1022" s="211">
        <v>0</v>
      </c>
      <c r="AO1022" s="214">
        <v>0</v>
      </c>
      <c r="AP1022" s="211">
        <v>0</v>
      </c>
      <c r="AQ1022" s="211">
        <v>0</v>
      </c>
      <c r="AR1022" s="211">
        <v>0</v>
      </c>
      <c r="AS1022" s="211"/>
    </row>
    <row r="1023" spans="1:45" s="148" customFormat="1" ht="36" customHeight="1" x14ac:dyDescent="0.25">
      <c r="B1023" s="144" t="s">
        <v>836</v>
      </c>
      <c r="C1023" s="144"/>
      <c r="D1023" s="145" t="s">
        <v>862</v>
      </c>
      <c r="E1023" s="145" t="s">
        <v>862</v>
      </c>
      <c r="F1023" s="145" t="s">
        <v>862</v>
      </c>
      <c r="G1023" s="145" t="s">
        <v>862</v>
      </c>
      <c r="H1023" s="145" t="s">
        <v>862</v>
      </c>
      <c r="I1023" s="149">
        <f>I1024</f>
        <v>212.1</v>
      </c>
      <c r="J1023" s="149">
        <f>J1024</f>
        <v>212.1</v>
      </c>
      <c r="K1023" s="149">
        <f>K1024</f>
        <v>187.1</v>
      </c>
      <c r="L1023" s="210">
        <f>L1024</f>
        <v>7</v>
      </c>
      <c r="M1023" s="145" t="s">
        <v>862</v>
      </c>
      <c r="N1023" s="145" t="s">
        <v>862</v>
      </c>
      <c r="O1023" s="147" t="s">
        <v>862</v>
      </c>
      <c r="P1023" s="142">
        <v>47652.14</v>
      </c>
      <c r="Q1023" s="142">
        <f>Q1024</f>
        <v>0</v>
      </c>
      <c r="R1023" s="142">
        <f>R1024</f>
        <v>0</v>
      </c>
      <c r="S1023" s="142">
        <f>S1024</f>
        <v>47652.14</v>
      </c>
      <c r="T1023" s="142">
        <f t="shared" si="411"/>
        <v>224.66826968411127</v>
      </c>
      <c r="U1023" s="142">
        <f>U1024</f>
        <v>224.66826968411127</v>
      </c>
      <c r="W1023" s="220"/>
      <c r="Y1023" s="211"/>
      <c r="Z1023" s="211"/>
      <c r="AA1023" s="211"/>
      <c r="AB1023" s="211"/>
      <c r="AC1023" s="211"/>
      <c r="AD1023" s="211"/>
      <c r="AE1023" s="211"/>
      <c r="AF1023" s="211"/>
      <c r="AG1023" s="211"/>
      <c r="AH1023" s="211"/>
      <c r="AI1023" s="211"/>
      <c r="AJ1023" s="211"/>
      <c r="AK1023" s="211"/>
      <c r="AL1023" s="211"/>
      <c r="AM1023" s="211"/>
      <c r="AN1023" s="211"/>
      <c r="AO1023" s="211"/>
      <c r="AP1023" s="211"/>
      <c r="AQ1023" s="211"/>
      <c r="AR1023" s="211"/>
      <c r="AS1023" s="211"/>
    </row>
    <row r="1024" spans="1:45" s="148" customFormat="1" ht="36" customHeight="1" x14ac:dyDescent="0.25">
      <c r="A1024" s="148">
        <v>1</v>
      </c>
      <c r="B1024" s="143">
        <f>SUBTOTAL(103,$A$552:A1024)</f>
        <v>407</v>
      </c>
      <c r="C1024" s="144" t="s">
        <v>220</v>
      </c>
      <c r="D1024" s="145">
        <v>1962</v>
      </c>
      <c r="E1024" s="145"/>
      <c r="F1024" s="146" t="s">
        <v>264</v>
      </c>
      <c r="G1024" s="145">
        <v>2</v>
      </c>
      <c r="H1024" s="145" t="s">
        <v>300</v>
      </c>
      <c r="I1024" s="149">
        <v>212.1</v>
      </c>
      <c r="J1024" s="149">
        <v>212.1</v>
      </c>
      <c r="K1024" s="149">
        <v>187.1</v>
      </c>
      <c r="L1024" s="165">
        <v>7</v>
      </c>
      <c r="M1024" s="145" t="s">
        <v>262</v>
      </c>
      <c r="N1024" s="145" t="s">
        <v>263</v>
      </c>
      <c r="O1024" s="147" t="s">
        <v>265</v>
      </c>
      <c r="P1024" s="142">
        <v>47652.14</v>
      </c>
      <c r="Q1024" s="142">
        <v>0</v>
      </c>
      <c r="R1024" s="142">
        <v>0</v>
      </c>
      <c r="S1024" s="142">
        <f>P1024-Q1024-R1024</f>
        <v>47652.14</v>
      </c>
      <c r="T1024" s="142">
        <f t="shared" si="411"/>
        <v>224.66826968411127</v>
      </c>
      <c r="U1024" s="221">
        <f>T1024</f>
        <v>224.66826968411127</v>
      </c>
      <c r="V1024" s="213">
        <f>T1024</f>
        <v>224.66826968411127</v>
      </c>
      <c r="W1024" s="213">
        <f>V1024-T1024</f>
        <v>0</v>
      </c>
      <c r="X1024" s="148" t="b">
        <f>V1024=U1024</f>
        <v>1</v>
      </c>
      <c r="Y1024" s="211">
        <v>0</v>
      </c>
      <c r="Z1024" s="211">
        <v>0</v>
      </c>
      <c r="AA1024" s="211">
        <v>0</v>
      </c>
      <c r="AB1024" s="211">
        <v>0</v>
      </c>
      <c r="AC1024" s="211">
        <v>0</v>
      </c>
      <c r="AD1024" s="211">
        <v>0</v>
      </c>
      <c r="AE1024" s="211">
        <v>0</v>
      </c>
      <c r="AF1024" s="214">
        <v>0</v>
      </c>
      <c r="AG1024" s="211">
        <v>0</v>
      </c>
      <c r="AH1024" s="211">
        <v>0</v>
      </c>
      <c r="AI1024" s="211">
        <v>0</v>
      </c>
      <c r="AJ1024" s="211">
        <v>0</v>
      </c>
      <c r="AK1024" s="211">
        <v>0</v>
      </c>
      <c r="AL1024" s="214">
        <v>0</v>
      </c>
      <c r="AM1024" s="211">
        <v>0</v>
      </c>
      <c r="AN1024" s="211">
        <v>0</v>
      </c>
      <c r="AO1024" s="214">
        <v>0</v>
      </c>
      <c r="AP1024" s="211">
        <v>0</v>
      </c>
      <c r="AQ1024" s="211">
        <v>0</v>
      </c>
      <c r="AR1024" s="211">
        <v>0</v>
      </c>
      <c r="AS1024" s="211"/>
    </row>
    <row r="1025" spans="1:45" s="148" customFormat="1" ht="36" customHeight="1" x14ac:dyDescent="0.25">
      <c r="B1025" s="144" t="s">
        <v>727</v>
      </c>
      <c r="C1025" s="209"/>
      <c r="D1025" s="145" t="s">
        <v>862</v>
      </c>
      <c r="E1025" s="145" t="s">
        <v>862</v>
      </c>
      <c r="F1025" s="145" t="s">
        <v>862</v>
      </c>
      <c r="G1025" s="145" t="s">
        <v>862</v>
      </c>
      <c r="H1025" s="145" t="s">
        <v>862</v>
      </c>
      <c r="I1025" s="149">
        <f>I1026+I1134+I1155+I1200+I1224+I1232+I1250+I1257+I1265+I1271+I1274+I1276+I1280+I1283+I1286+I1301+I1309+I1312+I1318+I1324+I1327+I1332+I1341+I1344+I1348+I1362+I1366+I1370+I1375+I1378+I1383+I1385+I1387+I1394+I1396+I1398+I1401+I1406+I1410+I1414+I1417+I1423+I1427+I1430+I1434+I1438+I1444+I1451+I1456+I1462+I1464+I1466+I1469+I1475+I1479+I1481+I1483+I1489+I1412+I1316+I1335+I1360+I1492+I1432+I1320+I1322+I1392+I1346+I1339</f>
        <v>935634.65999999957</v>
      </c>
      <c r="J1025" s="149">
        <f>J1026+J1134+J1155+J1200+J1224+J1232+J1250+J1257+J1265+J1271+J1274+J1276+J1280+J1283+J1286+J1301+J1309+J1312+J1318+J1324+J1327+J1332+J1341+J1344+J1348+J1362+J1366+J1370+J1375+J1378+J1383+J1385+J1387+J1394+J1396+J1398+J1401+J1406+J1410+J1414+J1417+J1423+J1427+J1430+J1434+J1438+J1444+J1451+J1456+J1462+J1464+J1466+J1469+J1475+J1479+J1481+J1483+J1489+J1412+J1316+J1335+J1360+J1492+J1432+J1320+J1322+J1392+J1346+J1339</f>
        <v>781124.61000000022</v>
      </c>
      <c r="K1025" s="149">
        <f>K1026+K1134+K1155+K1200+K1224+K1232+K1250+K1257+K1265+K1271+K1274+K1276+K1280+K1283+K1286+K1301+K1309+K1312+K1318+K1324+K1327+K1332+K1341+K1344+K1348+K1362+K1366+K1370+K1375+K1378+K1383+K1385+K1387+K1394+K1396+K1398+K1401+K1406+K1410+K1414+K1417+K1423+K1427+K1430+K1434+K1438+K1444+K1451+K1456+K1462+K1464+K1466+K1469+K1475+K1479+K1481+K1483+K1489+K1412+K1316+K1335+K1360+K1492+K1432+K1320+K1322+K1392+K1346+K1339</f>
        <v>695004.80000000016</v>
      </c>
      <c r="L1025" s="210">
        <f>L1026+L1134+L1155+L1200+L1224+L1232+L1250+L1257+L1265+L1271+L1274+L1276+L1280+L1283+L1286+L1301+L1309+L1312+L1318+L1324+L1327+L1332+L1341+L1344+L1348+L1362+L1366+L1370+L1375+L1378+L1383+L1385+L1387+L1394+L1396+L1398+L1401+L1406+L1410+L1414+L1417+L1423+L1427+L1430+L1434+L1438+L1444+L1451+L1456+L1462+L1464+L1466+L1469+L1475+L1479+L1481+L1483+L1489+L1412+L1316+L1335+L1360+L1492+L1432+L1320+L1322+L1392+L1346+L1339</f>
        <v>36709</v>
      </c>
      <c r="M1025" s="145" t="s">
        <v>862</v>
      </c>
      <c r="N1025" s="145" t="s">
        <v>862</v>
      </c>
      <c r="O1025" s="147" t="s">
        <v>862</v>
      </c>
      <c r="P1025" s="149">
        <v>2235983992.1299996</v>
      </c>
      <c r="Q1025" s="149">
        <f>Q1026+Q1134+Q1155+Q1200+Q1224+Q1232+Q1250+Q1257+Q1265+Q1271+Q1274+Q1276+Q1280+Q1283+Q1286+Q1301+Q1309+Q1312+Q1318+Q1324+Q1327+Q1332+Q1341+Q1344+Q1348+Q1362+Q1366+Q1370+Q1375+Q1378+Q1383+Q1385+Q1387+Q1394+Q1396+Q1398+Q1401+Q1406+Q1410+Q1414+Q1417+Q1423+Q1427+Q1430+Q1434+Q1438+Q1444+Q1451+Q1456+Q1462+Q1464+Q1466+Q1469+Q1475+Q1479+Q1481+Q1483+Q1489+Q1412+Q1316+Q1335+Q1360+Q1492+Q1432+Q1320+Q1322+Q1392+Q1346+Q1339</f>
        <v>0</v>
      </c>
      <c r="R1025" s="149">
        <f>R1026+R1134+R1155+R1200+R1224+R1232+R1250+R1257+R1265+R1271+R1274+R1276+R1280+R1283+R1286+R1301+R1309+R1312+R1318+R1324+R1327+R1332+R1341+R1344+R1348+R1362+R1366+R1370+R1375+R1378+R1383+R1385+R1387+R1394+R1396+R1398+R1401+R1406+R1410+R1414+R1417+R1423+R1427+R1430+R1434+R1438+R1444+R1451+R1456+R1462+R1464+R1466+R1469+R1475+R1479+R1481+R1483+R1489+R1412+R1316+R1335+R1360+R1492+R1432+R1320+R1322+R1392+R1346+R1339</f>
        <v>4022435.34</v>
      </c>
      <c r="S1025" s="149">
        <f>S1026+S1134+S1155+S1200+S1224+S1232+S1250+S1257+S1265+S1271+S1274+S1276+S1280+S1283+S1286+S1301+S1309+S1312+S1318+S1324+S1327+S1332+S1341+S1344+S1348+S1362+S1366+S1370+S1375+S1378+S1383+S1385+S1387+S1394+S1396+S1398+S1401+S1406+S1410+S1414+S1417+S1423+S1427+S1430+S1434+S1438+S1444+S1451+S1456+S1462+S1464+S1466+S1469+S1475+S1479+S1481+S1483+S1489+S1412+S1316+S1335+S1360+S1492+S1432+S1320+S1322+S1392+S1346+S1339</f>
        <v>2231961556.79</v>
      </c>
      <c r="T1025" s="142">
        <f t="shared" si="411"/>
        <v>2389.8045762114034</v>
      </c>
      <c r="U1025" s="142">
        <f>MAX(U1026:U1493)</f>
        <v>31687.633164373648</v>
      </c>
      <c r="W1025" s="220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  <c r="AJ1025" s="211"/>
      <c r="AK1025" s="211"/>
      <c r="AL1025" s="211"/>
      <c r="AM1025" s="211"/>
      <c r="AN1025" s="211"/>
      <c r="AO1025" s="211"/>
      <c r="AP1025" s="211"/>
      <c r="AQ1025" s="211"/>
      <c r="AR1025" s="211"/>
      <c r="AS1025" s="211"/>
    </row>
    <row r="1026" spans="1:45" s="148" customFormat="1" ht="36" customHeight="1" x14ac:dyDescent="0.25">
      <c r="B1026" s="144" t="s">
        <v>1058</v>
      </c>
      <c r="C1026" s="215"/>
      <c r="D1026" s="145" t="s">
        <v>862</v>
      </c>
      <c r="E1026" s="145" t="s">
        <v>862</v>
      </c>
      <c r="F1026" s="145" t="s">
        <v>862</v>
      </c>
      <c r="G1026" s="145" t="s">
        <v>862</v>
      </c>
      <c r="H1026" s="145" t="s">
        <v>862</v>
      </c>
      <c r="I1026" s="149">
        <f>SUM(I1027:I1133)</f>
        <v>331376.2</v>
      </c>
      <c r="J1026" s="149">
        <f>SUM(J1027:J1133)</f>
        <v>270884.33</v>
      </c>
      <c r="K1026" s="149">
        <f>SUM(K1027:K1133)</f>
        <v>238125.38</v>
      </c>
      <c r="L1026" s="210">
        <f>SUM(L1027:L1133)</f>
        <v>13332</v>
      </c>
      <c r="M1026" s="145" t="s">
        <v>862</v>
      </c>
      <c r="N1026" s="145" t="s">
        <v>862</v>
      </c>
      <c r="O1026" s="147" t="s">
        <v>862</v>
      </c>
      <c r="P1026" s="149">
        <v>646349527.29999983</v>
      </c>
      <c r="Q1026" s="149">
        <f>SUM(Q1027:Q1133)</f>
        <v>0</v>
      </c>
      <c r="R1026" s="149">
        <f>SUM(R1027:R1133)</f>
        <v>0</v>
      </c>
      <c r="S1026" s="149">
        <f>SUM(S1027:S1133)</f>
        <v>646349527.29999983</v>
      </c>
      <c r="T1026" s="142">
        <f t="shared" si="411"/>
        <v>1950.5007520153827</v>
      </c>
      <c r="U1026" s="142">
        <f>MAX(U1027:U1133)</f>
        <v>10173.894608695653</v>
      </c>
      <c r="W1026" s="220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  <c r="AJ1026" s="211"/>
      <c r="AK1026" s="211"/>
      <c r="AL1026" s="211"/>
      <c r="AM1026" s="211"/>
      <c r="AN1026" s="211"/>
      <c r="AO1026" s="211"/>
      <c r="AP1026" s="211"/>
      <c r="AQ1026" s="211"/>
      <c r="AR1026" s="211"/>
      <c r="AS1026" s="211"/>
    </row>
    <row r="1027" spans="1:45" s="148" customFormat="1" ht="36" customHeight="1" x14ac:dyDescent="0.25">
      <c r="A1027" s="148">
        <v>1</v>
      </c>
      <c r="B1027" s="143">
        <f>SUBTOTAL(103,$A1027:A$1027)</f>
        <v>1</v>
      </c>
      <c r="C1027" s="144" t="s">
        <v>1036</v>
      </c>
      <c r="D1027" s="145">
        <v>1962</v>
      </c>
      <c r="E1027" s="145"/>
      <c r="F1027" s="146" t="s">
        <v>264</v>
      </c>
      <c r="G1027" s="145">
        <v>3</v>
      </c>
      <c r="H1027" s="145" t="s">
        <v>299</v>
      </c>
      <c r="I1027" s="149">
        <v>970.2</v>
      </c>
      <c r="J1027" s="149">
        <v>615</v>
      </c>
      <c r="K1027" s="149">
        <v>615</v>
      </c>
      <c r="L1027" s="165">
        <v>53</v>
      </c>
      <c r="M1027" s="145" t="s">
        <v>262</v>
      </c>
      <c r="N1027" s="145" t="s">
        <v>266</v>
      </c>
      <c r="O1027" s="147" t="s">
        <v>1605</v>
      </c>
      <c r="P1027" s="142">
        <v>3471347.1900000004</v>
      </c>
      <c r="Q1027" s="142">
        <v>0</v>
      </c>
      <c r="R1027" s="142">
        <v>0</v>
      </c>
      <c r="S1027" s="142">
        <f t="shared" ref="S1027:S1087" si="428">P1027-Q1027-R1027</f>
        <v>3471347.1900000004</v>
      </c>
      <c r="T1027" s="142">
        <f t="shared" si="411"/>
        <v>3577.9707173778606</v>
      </c>
      <c r="U1027" s="142">
        <v>3786.6630385487533</v>
      </c>
      <c r="V1027" s="213">
        <f t="shared" ref="V1027:V1090" si="429">Y1027+Z1027+AA1027+AB1027+AC1027+AF1027+AH1027+AJ1027+AL1027+AN1027+AO1027+AP1027+AQ1027+AR1027</f>
        <v>3786.6630385487533</v>
      </c>
      <c r="W1027" s="213">
        <f t="shared" ref="W1027:W1090" si="430">V1027-T1027</f>
        <v>208.69232117089268</v>
      </c>
      <c r="X1027" s="148" t="b">
        <f t="shared" ref="X1027:X1090" si="431">V1027=U1027</f>
        <v>1</v>
      </c>
      <c r="Y1027" s="211">
        <v>0</v>
      </c>
      <c r="Z1027" s="211">
        <v>0</v>
      </c>
      <c r="AA1027" s="211">
        <v>0</v>
      </c>
      <c r="AB1027" s="211">
        <v>0</v>
      </c>
      <c r="AC1027" s="211">
        <v>0</v>
      </c>
      <c r="AD1027" s="211">
        <v>0</v>
      </c>
      <c r="AE1027" s="211">
        <v>0</v>
      </c>
      <c r="AF1027" s="214">
        <v>0</v>
      </c>
      <c r="AG1027" s="211">
        <v>412</v>
      </c>
      <c r="AH1027" s="214">
        <f t="shared" ref="AH1027:AH1046" si="432">8917.04*AG1027/I1027</f>
        <v>3786.6630385487533</v>
      </c>
      <c r="AI1027" s="211">
        <v>0</v>
      </c>
      <c r="AJ1027" s="211">
        <v>0</v>
      </c>
      <c r="AK1027" s="211">
        <v>0</v>
      </c>
      <c r="AL1027" s="214">
        <v>0</v>
      </c>
      <c r="AM1027" s="211">
        <v>0</v>
      </c>
      <c r="AN1027" s="211">
        <v>0</v>
      </c>
      <c r="AO1027" s="214">
        <v>0</v>
      </c>
      <c r="AP1027" s="211">
        <v>0</v>
      </c>
      <c r="AQ1027" s="211">
        <v>0</v>
      </c>
      <c r="AR1027" s="211">
        <v>0</v>
      </c>
      <c r="AS1027" s="211"/>
    </row>
    <row r="1028" spans="1:45" s="148" customFormat="1" ht="36" customHeight="1" x14ac:dyDescent="0.25">
      <c r="A1028" s="148">
        <v>1</v>
      </c>
      <c r="B1028" s="143">
        <f>SUBTOTAL(103,$A$1027:A1028)</f>
        <v>2</v>
      </c>
      <c r="C1028" s="144" t="s">
        <v>556</v>
      </c>
      <c r="D1028" s="145" t="s">
        <v>310</v>
      </c>
      <c r="E1028" s="145"/>
      <c r="F1028" s="146" t="s">
        <v>307</v>
      </c>
      <c r="G1028" s="145" t="s">
        <v>347</v>
      </c>
      <c r="H1028" s="145" t="s">
        <v>308</v>
      </c>
      <c r="I1028" s="149">
        <v>2819.1</v>
      </c>
      <c r="J1028" s="149">
        <v>2572.5</v>
      </c>
      <c r="K1028" s="149">
        <v>1698</v>
      </c>
      <c r="L1028" s="165">
        <v>109</v>
      </c>
      <c r="M1028" s="145" t="s">
        <v>262</v>
      </c>
      <c r="N1028" s="145" t="s">
        <v>266</v>
      </c>
      <c r="O1028" s="147" t="s">
        <v>1042</v>
      </c>
      <c r="P1028" s="142">
        <v>6533179.1100000003</v>
      </c>
      <c r="Q1028" s="142">
        <v>0</v>
      </c>
      <c r="R1028" s="142">
        <v>0</v>
      </c>
      <c r="S1028" s="142">
        <f t="shared" si="428"/>
        <v>6533179.1100000003</v>
      </c>
      <c r="T1028" s="142">
        <f t="shared" si="411"/>
        <v>2317.4697988719804</v>
      </c>
      <c r="U1028" s="142">
        <v>2317.4697988719804</v>
      </c>
      <c r="V1028" s="213">
        <f>T1028</f>
        <v>2317.4697988719804</v>
      </c>
      <c r="W1028" s="213">
        <f t="shared" si="430"/>
        <v>0</v>
      </c>
      <c r="X1028" s="148" t="b">
        <f t="shared" si="431"/>
        <v>1</v>
      </c>
      <c r="Y1028" s="211">
        <v>0</v>
      </c>
      <c r="Z1028" s="211">
        <v>0</v>
      </c>
      <c r="AA1028" s="211">
        <v>0</v>
      </c>
      <c r="AB1028" s="211">
        <v>0</v>
      </c>
      <c r="AC1028" s="211">
        <v>0</v>
      </c>
      <c r="AD1028" s="211">
        <v>0</v>
      </c>
      <c r="AE1028" s="211">
        <v>0</v>
      </c>
      <c r="AF1028" s="214">
        <v>0</v>
      </c>
      <c r="AG1028" s="211">
        <v>722</v>
      </c>
      <c r="AH1028" s="214">
        <f t="shared" si="432"/>
        <v>2283.7440601610447</v>
      </c>
      <c r="AI1028" s="211">
        <v>0</v>
      </c>
      <c r="AJ1028" s="211">
        <v>0</v>
      </c>
      <c r="AK1028" s="211">
        <v>0</v>
      </c>
      <c r="AL1028" s="214">
        <v>0</v>
      </c>
      <c r="AM1028" s="211">
        <v>0</v>
      </c>
      <c r="AN1028" s="211">
        <v>0</v>
      </c>
      <c r="AO1028" s="214">
        <v>0</v>
      </c>
      <c r="AP1028" s="211">
        <v>0</v>
      </c>
      <c r="AQ1028" s="211">
        <v>0</v>
      </c>
      <c r="AR1028" s="211">
        <v>0</v>
      </c>
      <c r="AS1028" s="211"/>
    </row>
    <row r="1029" spans="1:45" s="148" customFormat="1" ht="36" customHeight="1" x14ac:dyDescent="0.25">
      <c r="A1029" s="148">
        <v>1</v>
      </c>
      <c r="B1029" s="143">
        <f>SUBTOTAL(103,$A$1027:A1029)</f>
        <v>3</v>
      </c>
      <c r="C1029" s="144" t="s">
        <v>2790</v>
      </c>
      <c r="D1029" s="145" t="s">
        <v>348</v>
      </c>
      <c r="E1029" s="145"/>
      <c r="F1029" s="146" t="s">
        <v>264</v>
      </c>
      <c r="G1029" s="145" t="s">
        <v>353</v>
      </c>
      <c r="H1029" s="145" t="s">
        <v>300</v>
      </c>
      <c r="I1029" s="149">
        <v>2826.2</v>
      </c>
      <c r="J1029" s="149">
        <v>2826.2</v>
      </c>
      <c r="K1029" s="149">
        <v>1324.2</v>
      </c>
      <c r="L1029" s="210">
        <v>97</v>
      </c>
      <c r="M1029" s="145" t="s">
        <v>262</v>
      </c>
      <c r="N1029" s="145" t="s">
        <v>266</v>
      </c>
      <c r="O1029" s="147" t="s">
        <v>1042</v>
      </c>
      <c r="P1029" s="142">
        <v>3745156.8</v>
      </c>
      <c r="Q1029" s="142">
        <v>0</v>
      </c>
      <c r="R1029" s="142">
        <v>0</v>
      </c>
      <c r="S1029" s="142">
        <f>P1029-Q1029-R1029</f>
        <v>3745156.8</v>
      </c>
      <c r="T1029" s="142">
        <f>P1029/I1029</f>
        <v>1325.1563229778501</v>
      </c>
      <c r="U1029" s="142">
        <f>V1029</f>
        <v>1325.1563229778503</v>
      </c>
      <c r="V1029" s="213">
        <f t="shared" si="429"/>
        <v>1325.1563229778503</v>
      </c>
      <c r="W1029" s="213">
        <f t="shared" si="430"/>
        <v>0</v>
      </c>
      <c r="X1029" s="148" t="b">
        <f t="shared" si="431"/>
        <v>1</v>
      </c>
      <c r="Y1029" s="211">
        <v>0</v>
      </c>
      <c r="Z1029" s="211">
        <v>0</v>
      </c>
      <c r="AA1029" s="211">
        <v>0</v>
      </c>
      <c r="AB1029" s="211">
        <v>0</v>
      </c>
      <c r="AC1029" s="211">
        <v>0</v>
      </c>
      <c r="AD1029" s="211">
        <v>0</v>
      </c>
      <c r="AE1029" s="211">
        <v>0</v>
      </c>
      <c r="AF1029" s="214">
        <v>0</v>
      </c>
      <c r="AG1029" s="211">
        <v>420</v>
      </c>
      <c r="AH1029" s="214">
        <f t="shared" si="432"/>
        <v>1325.1563229778503</v>
      </c>
      <c r="AI1029" s="211">
        <v>0</v>
      </c>
      <c r="AJ1029" s="211">
        <v>0</v>
      </c>
      <c r="AK1029" s="211">
        <v>0</v>
      </c>
      <c r="AL1029" s="214">
        <v>0</v>
      </c>
      <c r="AM1029" s="211">
        <v>0</v>
      </c>
      <c r="AN1029" s="211">
        <v>0</v>
      </c>
      <c r="AO1029" s="214">
        <v>0</v>
      </c>
      <c r="AP1029" s="211">
        <v>0</v>
      </c>
      <c r="AQ1029" s="211">
        <v>0</v>
      </c>
      <c r="AR1029" s="211">
        <v>0</v>
      </c>
      <c r="AS1029" s="211"/>
    </row>
    <row r="1030" spans="1:45" s="148" customFormat="1" ht="36" customHeight="1" x14ac:dyDescent="0.25">
      <c r="A1030" s="148">
        <v>1</v>
      </c>
      <c r="B1030" s="143">
        <f>SUBTOTAL(103,$A$1027:A1030)</f>
        <v>4</v>
      </c>
      <c r="C1030" s="144" t="s">
        <v>557</v>
      </c>
      <c r="D1030" s="145" t="s">
        <v>313</v>
      </c>
      <c r="E1030" s="145"/>
      <c r="F1030" s="146" t="s">
        <v>307</v>
      </c>
      <c r="G1030" s="145" t="s">
        <v>347</v>
      </c>
      <c r="H1030" s="145" t="s">
        <v>308</v>
      </c>
      <c r="I1030" s="149">
        <v>2495.6</v>
      </c>
      <c r="J1030" s="149">
        <v>2297</v>
      </c>
      <c r="K1030" s="149">
        <v>2070.8000000000002</v>
      </c>
      <c r="L1030" s="165">
        <v>117</v>
      </c>
      <c r="M1030" s="145" t="s">
        <v>262</v>
      </c>
      <c r="N1030" s="145" t="s">
        <v>266</v>
      </c>
      <c r="O1030" s="147" t="s">
        <v>1608</v>
      </c>
      <c r="P1030" s="142">
        <v>5365629.82</v>
      </c>
      <c r="Q1030" s="142">
        <v>0</v>
      </c>
      <c r="R1030" s="142">
        <v>0</v>
      </c>
      <c r="S1030" s="142">
        <f t="shared" si="428"/>
        <v>5365629.82</v>
      </c>
      <c r="T1030" s="142">
        <f t="shared" si="411"/>
        <v>2150.0359913447669</v>
      </c>
      <c r="U1030" s="142">
        <v>2150.0359913447669</v>
      </c>
      <c r="V1030" s="213">
        <f t="shared" ref="V1030:V1033" si="433">T1030</f>
        <v>2150.0359913447669</v>
      </c>
      <c r="W1030" s="213">
        <f t="shared" si="430"/>
        <v>0</v>
      </c>
      <c r="X1030" s="148" t="b">
        <f t="shared" si="431"/>
        <v>1</v>
      </c>
      <c r="Y1030" s="211">
        <v>0</v>
      </c>
      <c r="Z1030" s="211">
        <v>0</v>
      </c>
      <c r="AA1030" s="211">
        <v>0</v>
      </c>
      <c r="AB1030" s="211">
        <v>0</v>
      </c>
      <c r="AC1030" s="211">
        <v>0</v>
      </c>
      <c r="AD1030" s="211">
        <v>0</v>
      </c>
      <c r="AE1030" s="211">
        <v>0</v>
      </c>
      <c r="AF1030" s="214">
        <v>0</v>
      </c>
      <c r="AG1030" s="211">
        <v>593</v>
      </c>
      <c r="AH1030" s="214">
        <f t="shared" si="432"/>
        <v>2118.8510658759419</v>
      </c>
      <c r="AI1030" s="211">
        <v>0</v>
      </c>
      <c r="AJ1030" s="211">
        <v>0</v>
      </c>
      <c r="AK1030" s="211">
        <v>0</v>
      </c>
      <c r="AL1030" s="214">
        <v>0</v>
      </c>
      <c r="AM1030" s="211">
        <v>0</v>
      </c>
      <c r="AN1030" s="211">
        <v>0</v>
      </c>
      <c r="AO1030" s="214">
        <v>0</v>
      </c>
      <c r="AP1030" s="211">
        <v>0</v>
      </c>
      <c r="AQ1030" s="211">
        <v>0</v>
      </c>
      <c r="AR1030" s="211">
        <v>0</v>
      </c>
      <c r="AS1030" s="211"/>
    </row>
    <row r="1031" spans="1:45" s="148" customFormat="1" ht="36" customHeight="1" x14ac:dyDescent="0.25">
      <c r="A1031" s="148">
        <v>1</v>
      </c>
      <c r="B1031" s="143">
        <f>SUBTOTAL(103,$A$1027:A1031)</f>
        <v>5</v>
      </c>
      <c r="C1031" s="144" t="s">
        <v>1589</v>
      </c>
      <c r="D1031" s="145">
        <v>1986</v>
      </c>
      <c r="E1031" s="145"/>
      <c r="F1031" s="146" t="s">
        <v>307</v>
      </c>
      <c r="G1031" s="145">
        <v>9</v>
      </c>
      <c r="H1031" s="145" t="s">
        <v>299</v>
      </c>
      <c r="I1031" s="149">
        <v>4308.3999999999996</v>
      </c>
      <c r="J1031" s="149">
        <v>3920.4</v>
      </c>
      <c r="K1031" s="149">
        <v>3608.2</v>
      </c>
      <c r="L1031" s="165">
        <v>108</v>
      </c>
      <c r="M1031" s="145" t="s">
        <v>262</v>
      </c>
      <c r="N1031" s="145" t="s">
        <v>266</v>
      </c>
      <c r="O1031" s="147" t="s">
        <v>1348</v>
      </c>
      <c r="P1031" s="142">
        <v>5057905.66</v>
      </c>
      <c r="Q1031" s="142">
        <v>0</v>
      </c>
      <c r="R1031" s="142">
        <v>0</v>
      </c>
      <c r="S1031" s="142">
        <f t="shared" si="428"/>
        <v>5057905.66</v>
      </c>
      <c r="T1031" s="142">
        <f t="shared" si="411"/>
        <v>1173.9638055890819</v>
      </c>
      <c r="U1031" s="142">
        <v>1173.9638055890819</v>
      </c>
      <c r="V1031" s="213">
        <f t="shared" si="433"/>
        <v>1173.9638055890819</v>
      </c>
      <c r="W1031" s="213">
        <f t="shared" si="430"/>
        <v>0</v>
      </c>
      <c r="X1031" s="148" t="b">
        <f t="shared" si="431"/>
        <v>1</v>
      </c>
      <c r="Y1031" s="211">
        <v>0</v>
      </c>
      <c r="Z1031" s="211">
        <v>0</v>
      </c>
      <c r="AA1031" s="211">
        <v>0</v>
      </c>
      <c r="AB1031" s="211">
        <v>0</v>
      </c>
      <c r="AC1031" s="211">
        <v>0</v>
      </c>
      <c r="AD1031" s="211">
        <v>0</v>
      </c>
      <c r="AE1031" s="211">
        <v>0</v>
      </c>
      <c r="AF1031" s="214">
        <v>0</v>
      </c>
      <c r="AG1031" s="211">
        <v>559</v>
      </c>
      <c r="AH1031" s="214">
        <f t="shared" si="432"/>
        <v>1156.95510166187</v>
      </c>
      <c r="AI1031" s="211">
        <v>0</v>
      </c>
      <c r="AJ1031" s="211">
        <v>0</v>
      </c>
      <c r="AK1031" s="211">
        <v>0</v>
      </c>
      <c r="AL1031" s="214">
        <v>0</v>
      </c>
      <c r="AM1031" s="211">
        <v>0</v>
      </c>
      <c r="AN1031" s="211">
        <v>0</v>
      </c>
      <c r="AO1031" s="214">
        <v>0</v>
      </c>
      <c r="AP1031" s="211">
        <v>0</v>
      </c>
      <c r="AQ1031" s="211">
        <v>0</v>
      </c>
      <c r="AR1031" s="211">
        <v>0</v>
      </c>
      <c r="AS1031" s="211"/>
    </row>
    <row r="1032" spans="1:45" s="148" customFormat="1" ht="36" customHeight="1" x14ac:dyDescent="0.25">
      <c r="A1032" s="148">
        <v>1</v>
      </c>
      <c r="B1032" s="143">
        <f>SUBTOTAL(103,$A$1027:A1032)</f>
        <v>6</v>
      </c>
      <c r="C1032" s="144" t="s">
        <v>558</v>
      </c>
      <c r="D1032" s="145" t="s">
        <v>364</v>
      </c>
      <c r="E1032" s="145"/>
      <c r="F1032" s="146" t="s">
        <v>264</v>
      </c>
      <c r="G1032" s="145" t="s">
        <v>353</v>
      </c>
      <c r="H1032" s="145" t="s">
        <v>300</v>
      </c>
      <c r="I1032" s="149">
        <v>6352.8</v>
      </c>
      <c r="J1032" s="149">
        <v>4687.3999999999996</v>
      </c>
      <c r="K1032" s="149">
        <v>2543.4</v>
      </c>
      <c r="L1032" s="165">
        <v>201</v>
      </c>
      <c r="M1032" s="145" t="s">
        <v>262</v>
      </c>
      <c r="N1032" s="145" t="s">
        <v>266</v>
      </c>
      <c r="O1032" s="147" t="s">
        <v>1057</v>
      </c>
      <c r="P1032" s="142">
        <v>7184835.8199999994</v>
      </c>
      <c r="Q1032" s="142">
        <v>0</v>
      </c>
      <c r="R1032" s="142">
        <v>0</v>
      </c>
      <c r="S1032" s="142">
        <f t="shared" si="428"/>
        <v>7184835.8199999994</v>
      </c>
      <c r="T1032" s="142">
        <f t="shared" si="411"/>
        <v>1130.9715117743356</v>
      </c>
      <c r="U1032" s="142">
        <v>1130.9715117743356</v>
      </c>
      <c r="V1032" s="213">
        <f t="shared" si="433"/>
        <v>1130.9715117743356</v>
      </c>
      <c r="W1032" s="213">
        <f t="shared" si="430"/>
        <v>0</v>
      </c>
      <c r="X1032" s="148" t="b">
        <f t="shared" si="431"/>
        <v>1</v>
      </c>
      <c r="Y1032" s="211">
        <v>0</v>
      </c>
      <c r="Z1032" s="211">
        <v>0</v>
      </c>
      <c r="AA1032" s="211">
        <v>0</v>
      </c>
      <c r="AB1032" s="211">
        <v>0</v>
      </c>
      <c r="AC1032" s="211">
        <v>0</v>
      </c>
      <c r="AD1032" s="211">
        <v>0</v>
      </c>
      <c r="AE1032" s="211">
        <v>0</v>
      </c>
      <c r="AF1032" s="214">
        <v>0</v>
      </c>
      <c r="AG1032" s="211">
        <v>794</v>
      </c>
      <c r="AH1032" s="214">
        <f t="shared" si="432"/>
        <v>1114.4896360659868</v>
      </c>
      <c r="AI1032" s="211">
        <v>0</v>
      </c>
      <c r="AJ1032" s="211">
        <v>0</v>
      </c>
      <c r="AK1032" s="211">
        <v>0</v>
      </c>
      <c r="AL1032" s="214">
        <v>0</v>
      </c>
      <c r="AM1032" s="211">
        <v>0</v>
      </c>
      <c r="AN1032" s="211">
        <v>0</v>
      </c>
      <c r="AO1032" s="214">
        <v>0</v>
      </c>
      <c r="AP1032" s="211">
        <v>0</v>
      </c>
      <c r="AQ1032" s="211">
        <v>0</v>
      </c>
      <c r="AR1032" s="211">
        <v>0</v>
      </c>
      <c r="AS1032" s="211"/>
    </row>
    <row r="1033" spans="1:45" s="148" customFormat="1" ht="36" customHeight="1" x14ac:dyDescent="0.25">
      <c r="A1033" s="148">
        <v>1</v>
      </c>
      <c r="B1033" s="143">
        <f>SUBTOTAL(103,$A$1027:A1033)</f>
        <v>7</v>
      </c>
      <c r="C1033" s="144" t="s">
        <v>1590</v>
      </c>
      <c r="D1033" s="145">
        <v>1986</v>
      </c>
      <c r="E1033" s="145"/>
      <c r="F1033" s="146" t="s">
        <v>264</v>
      </c>
      <c r="G1033" s="145">
        <v>5</v>
      </c>
      <c r="H1033" s="145" t="s">
        <v>366</v>
      </c>
      <c r="I1033" s="149">
        <v>5760.4</v>
      </c>
      <c r="J1033" s="149">
        <v>4094.2</v>
      </c>
      <c r="K1033" s="149">
        <v>3478.1</v>
      </c>
      <c r="L1033" s="165">
        <v>194</v>
      </c>
      <c r="M1033" s="145" t="s">
        <v>262</v>
      </c>
      <c r="N1033" s="145" t="s">
        <v>266</v>
      </c>
      <c r="O1033" s="147" t="s">
        <v>1057</v>
      </c>
      <c r="P1033" s="142">
        <v>12108466.77</v>
      </c>
      <c r="Q1033" s="142">
        <v>0</v>
      </c>
      <c r="R1033" s="142">
        <v>0</v>
      </c>
      <c r="S1033" s="142">
        <f t="shared" si="428"/>
        <v>12108466.77</v>
      </c>
      <c r="T1033" s="142">
        <f t="shared" si="411"/>
        <v>2102.0183962919241</v>
      </c>
      <c r="U1033" s="142">
        <v>2102.0183962919241</v>
      </c>
      <c r="V1033" s="213">
        <f t="shared" si="433"/>
        <v>2102.0183962919241</v>
      </c>
      <c r="W1033" s="213">
        <f t="shared" si="430"/>
        <v>0</v>
      </c>
      <c r="X1033" s="148" t="b">
        <f t="shared" si="431"/>
        <v>1</v>
      </c>
      <c r="Y1033" s="211">
        <v>0</v>
      </c>
      <c r="Z1033" s="211">
        <v>0</v>
      </c>
      <c r="AA1033" s="211">
        <v>0</v>
      </c>
      <c r="AB1033" s="211">
        <v>0</v>
      </c>
      <c r="AC1033" s="211">
        <v>0</v>
      </c>
      <c r="AD1033" s="211">
        <v>0</v>
      </c>
      <c r="AE1033" s="211">
        <v>0</v>
      </c>
      <c r="AF1033" s="214">
        <v>0</v>
      </c>
      <c r="AG1033" s="211">
        <v>1338</v>
      </c>
      <c r="AH1033" s="214">
        <f t="shared" si="432"/>
        <v>2071.2102492882441</v>
      </c>
      <c r="AI1033" s="211">
        <v>0</v>
      </c>
      <c r="AJ1033" s="211">
        <v>0</v>
      </c>
      <c r="AK1033" s="211">
        <v>0</v>
      </c>
      <c r="AL1033" s="214">
        <v>0</v>
      </c>
      <c r="AM1033" s="211">
        <v>0</v>
      </c>
      <c r="AN1033" s="211">
        <v>0</v>
      </c>
      <c r="AO1033" s="214">
        <v>0</v>
      </c>
      <c r="AP1033" s="211">
        <v>0</v>
      </c>
      <c r="AQ1033" s="211">
        <v>0</v>
      </c>
      <c r="AR1033" s="211">
        <v>0</v>
      </c>
      <c r="AS1033" s="211"/>
    </row>
    <row r="1034" spans="1:45" s="148" customFormat="1" ht="36" customHeight="1" x14ac:dyDescent="0.25">
      <c r="A1034" s="148">
        <v>1</v>
      </c>
      <c r="B1034" s="143">
        <f>SUBTOTAL(103,$A$1027:A1034)</f>
        <v>8</v>
      </c>
      <c r="C1034" s="144" t="s">
        <v>560</v>
      </c>
      <c r="D1034" s="145">
        <v>1971</v>
      </c>
      <c r="E1034" s="145"/>
      <c r="F1034" s="146" t="s">
        <v>264</v>
      </c>
      <c r="G1034" s="145">
        <v>5</v>
      </c>
      <c r="H1034" s="145" t="s">
        <v>366</v>
      </c>
      <c r="I1034" s="149">
        <v>4541.8</v>
      </c>
      <c r="J1034" s="149">
        <v>4541.8</v>
      </c>
      <c r="K1034" s="149">
        <v>4403.2</v>
      </c>
      <c r="L1034" s="165">
        <v>240</v>
      </c>
      <c r="M1034" s="145" t="s">
        <v>262</v>
      </c>
      <c r="N1034" s="145" t="s">
        <v>266</v>
      </c>
      <c r="O1034" s="147" t="s">
        <v>1349</v>
      </c>
      <c r="P1034" s="142">
        <v>10676335.169999998</v>
      </c>
      <c r="Q1034" s="142">
        <v>0</v>
      </c>
      <c r="R1034" s="142">
        <v>0</v>
      </c>
      <c r="S1034" s="142">
        <f t="shared" si="428"/>
        <v>10676335.169999998</v>
      </c>
      <c r="T1034" s="142">
        <f t="shared" si="411"/>
        <v>2350.6836870844154</v>
      </c>
      <c r="U1034" s="142">
        <v>2474.5777480294159</v>
      </c>
      <c r="V1034" s="213">
        <f t="shared" si="429"/>
        <v>2474.5777480294159</v>
      </c>
      <c r="W1034" s="213">
        <f t="shared" si="430"/>
        <v>123.89406094500055</v>
      </c>
      <c r="X1034" s="148" t="b">
        <f t="shared" si="431"/>
        <v>1</v>
      </c>
      <c r="Y1034" s="211">
        <v>0</v>
      </c>
      <c r="Z1034" s="211">
        <v>0</v>
      </c>
      <c r="AA1034" s="211">
        <v>0</v>
      </c>
      <c r="AB1034" s="211">
        <v>0</v>
      </c>
      <c r="AC1034" s="211">
        <v>0</v>
      </c>
      <c r="AD1034" s="211">
        <v>0</v>
      </c>
      <c r="AE1034" s="211">
        <v>0</v>
      </c>
      <c r="AF1034" s="214">
        <v>0</v>
      </c>
      <c r="AG1034" s="211">
        <v>1260.4000000000001</v>
      </c>
      <c r="AH1034" s="214">
        <f t="shared" si="432"/>
        <v>2474.5777480294159</v>
      </c>
      <c r="AI1034" s="211">
        <v>0</v>
      </c>
      <c r="AJ1034" s="211">
        <v>0</v>
      </c>
      <c r="AK1034" s="211">
        <v>0</v>
      </c>
      <c r="AL1034" s="214">
        <v>0</v>
      </c>
      <c r="AM1034" s="211">
        <v>0</v>
      </c>
      <c r="AN1034" s="211">
        <v>0</v>
      </c>
      <c r="AO1034" s="214">
        <v>0</v>
      </c>
      <c r="AP1034" s="211">
        <v>0</v>
      </c>
      <c r="AQ1034" s="211">
        <v>0</v>
      </c>
      <c r="AR1034" s="211">
        <v>0</v>
      </c>
      <c r="AS1034" s="211"/>
    </row>
    <row r="1035" spans="1:45" s="148" customFormat="1" ht="36" customHeight="1" x14ac:dyDescent="0.25">
      <c r="A1035" s="148">
        <v>1</v>
      </c>
      <c r="B1035" s="143">
        <f>SUBTOTAL(103,$A$1027:A1035)</f>
        <v>9</v>
      </c>
      <c r="C1035" s="144" t="s">
        <v>561</v>
      </c>
      <c r="D1035" s="145" t="s">
        <v>305</v>
      </c>
      <c r="E1035" s="145"/>
      <c r="F1035" s="146" t="s">
        <v>307</v>
      </c>
      <c r="G1035" s="145" t="s">
        <v>347</v>
      </c>
      <c r="H1035" s="145" t="s">
        <v>366</v>
      </c>
      <c r="I1035" s="149">
        <v>6071.1</v>
      </c>
      <c r="J1035" s="149">
        <v>4547.3999999999996</v>
      </c>
      <c r="K1035" s="149">
        <v>4155.2</v>
      </c>
      <c r="L1035" s="165">
        <v>218</v>
      </c>
      <c r="M1035" s="145" t="s">
        <v>262</v>
      </c>
      <c r="N1035" s="145" t="s">
        <v>266</v>
      </c>
      <c r="O1035" s="147" t="s">
        <v>1286</v>
      </c>
      <c r="P1035" s="142">
        <v>10415976.18</v>
      </c>
      <c r="Q1035" s="142">
        <v>0</v>
      </c>
      <c r="R1035" s="142">
        <v>0</v>
      </c>
      <c r="S1035" s="142">
        <f t="shared" si="428"/>
        <v>10415976.18</v>
      </c>
      <c r="T1035" s="142">
        <f t="shared" si="411"/>
        <v>1715.6653950684388</v>
      </c>
      <c r="U1035" s="142">
        <v>1715.6653950684388</v>
      </c>
      <c r="V1035" s="213">
        <f t="shared" ref="V1035:V1036" si="434">T1035</f>
        <v>1715.6653950684388</v>
      </c>
      <c r="W1035" s="213">
        <f t="shared" si="430"/>
        <v>0</v>
      </c>
      <c r="X1035" s="148" t="b">
        <f t="shared" si="431"/>
        <v>1</v>
      </c>
      <c r="Y1035" s="211">
        <v>0</v>
      </c>
      <c r="Z1035" s="211">
        <v>0</v>
      </c>
      <c r="AA1035" s="211">
        <v>0</v>
      </c>
      <c r="AB1035" s="211">
        <v>0</v>
      </c>
      <c r="AC1035" s="211">
        <v>0</v>
      </c>
      <c r="AD1035" s="211">
        <v>0</v>
      </c>
      <c r="AE1035" s="211">
        <v>0</v>
      </c>
      <c r="AF1035" s="214">
        <v>0</v>
      </c>
      <c r="AG1035" s="211">
        <v>1151</v>
      </c>
      <c r="AH1035" s="214">
        <f t="shared" si="432"/>
        <v>1690.5524600154833</v>
      </c>
      <c r="AI1035" s="211">
        <v>0</v>
      </c>
      <c r="AJ1035" s="211">
        <v>0</v>
      </c>
      <c r="AK1035" s="211">
        <v>0</v>
      </c>
      <c r="AL1035" s="214">
        <v>0</v>
      </c>
      <c r="AM1035" s="211">
        <v>0</v>
      </c>
      <c r="AN1035" s="211">
        <v>0</v>
      </c>
      <c r="AO1035" s="214">
        <v>0</v>
      </c>
      <c r="AP1035" s="211">
        <v>0</v>
      </c>
      <c r="AQ1035" s="211">
        <v>0</v>
      </c>
      <c r="AR1035" s="211">
        <v>0</v>
      </c>
      <c r="AS1035" s="211"/>
    </row>
    <row r="1036" spans="1:45" s="148" customFormat="1" ht="36" customHeight="1" x14ac:dyDescent="0.25">
      <c r="A1036" s="148">
        <v>1</v>
      </c>
      <c r="B1036" s="143">
        <f>SUBTOTAL(103,$A$1027:A1036)</f>
        <v>10</v>
      </c>
      <c r="C1036" s="144" t="s">
        <v>562</v>
      </c>
      <c r="D1036" s="145" t="s">
        <v>309</v>
      </c>
      <c r="E1036" s="145"/>
      <c r="F1036" s="146" t="s">
        <v>307</v>
      </c>
      <c r="G1036" s="145" t="s">
        <v>366</v>
      </c>
      <c r="H1036" s="145" t="s">
        <v>299</v>
      </c>
      <c r="I1036" s="149">
        <v>2482.1</v>
      </c>
      <c r="J1036" s="149">
        <v>2181.1</v>
      </c>
      <c r="K1036" s="149">
        <v>1858.6</v>
      </c>
      <c r="L1036" s="165">
        <v>130</v>
      </c>
      <c r="M1036" s="145" t="s">
        <v>262</v>
      </c>
      <c r="N1036" s="145" t="s">
        <v>266</v>
      </c>
      <c r="O1036" s="147" t="s">
        <v>1347</v>
      </c>
      <c r="P1036" s="142">
        <v>4204240.3599999994</v>
      </c>
      <c r="Q1036" s="142">
        <v>0</v>
      </c>
      <c r="R1036" s="142">
        <v>0</v>
      </c>
      <c r="S1036" s="142">
        <f t="shared" si="428"/>
        <v>4204240.3599999994</v>
      </c>
      <c r="T1036" s="142">
        <f t="shared" si="411"/>
        <v>1693.8239232907617</v>
      </c>
      <c r="U1036" s="142">
        <v>1693.8239232907617</v>
      </c>
      <c r="V1036" s="213">
        <f t="shared" si="434"/>
        <v>1693.8239232907617</v>
      </c>
      <c r="W1036" s="213">
        <f t="shared" si="430"/>
        <v>0</v>
      </c>
      <c r="X1036" s="148" t="b">
        <f t="shared" si="431"/>
        <v>1</v>
      </c>
      <c r="Y1036" s="211">
        <v>0</v>
      </c>
      <c r="Z1036" s="211">
        <v>0</v>
      </c>
      <c r="AA1036" s="211">
        <v>0</v>
      </c>
      <c r="AB1036" s="211">
        <v>0</v>
      </c>
      <c r="AC1036" s="211">
        <v>0</v>
      </c>
      <c r="AD1036" s="211">
        <v>0</v>
      </c>
      <c r="AE1036" s="211">
        <v>0</v>
      </c>
      <c r="AF1036" s="214">
        <v>0</v>
      </c>
      <c r="AG1036" s="211">
        <v>464.68</v>
      </c>
      <c r="AH1036" s="214">
        <f t="shared" si="432"/>
        <v>1669.3808255912336</v>
      </c>
      <c r="AI1036" s="211">
        <v>0</v>
      </c>
      <c r="AJ1036" s="211">
        <v>0</v>
      </c>
      <c r="AK1036" s="211">
        <v>0</v>
      </c>
      <c r="AL1036" s="214">
        <v>0</v>
      </c>
      <c r="AM1036" s="211">
        <v>0</v>
      </c>
      <c r="AN1036" s="211">
        <v>0</v>
      </c>
      <c r="AO1036" s="214">
        <v>0</v>
      </c>
      <c r="AP1036" s="211">
        <v>0</v>
      </c>
      <c r="AQ1036" s="211">
        <v>0</v>
      </c>
      <c r="AR1036" s="211">
        <v>0</v>
      </c>
      <c r="AS1036" s="211"/>
    </row>
    <row r="1037" spans="1:45" s="148" customFormat="1" ht="36" customHeight="1" x14ac:dyDescent="0.25">
      <c r="A1037" s="148">
        <v>1</v>
      </c>
      <c r="B1037" s="143">
        <f>SUBTOTAL(103,$A$1027:A1037)</f>
        <v>11</v>
      </c>
      <c r="C1037" s="144" t="s">
        <v>564</v>
      </c>
      <c r="D1037" s="145" t="s">
        <v>367</v>
      </c>
      <c r="E1037" s="145"/>
      <c r="F1037" s="146" t="s">
        <v>264</v>
      </c>
      <c r="G1037" s="145" t="s">
        <v>308</v>
      </c>
      <c r="H1037" s="145" t="s">
        <v>300</v>
      </c>
      <c r="I1037" s="149">
        <v>1637</v>
      </c>
      <c r="J1037" s="149">
        <v>1066.9000000000001</v>
      </c>
      <c r="K1037" s="149">
        <v>768.5</v>
      </c>
      <c r="L1037" s="165">
        <v>61</v>
      </c>
      <c r="M1037" s="145" t="s">
        <v>262</v>
      </c>
      <c r="N1037" s="145" t="s">
        <v>266</v>
      </c>
      <c r="O1037" s="147" t="s">
        <v>1347</v>
      </c>
      <c r="P1037" s="142">
        <v>6529840</v>
      </c>
      <c r="Q1037" s="142">
        <v>0</v>
      </c>
      <c r="R1037" s="142">
        <v>0</v>
      </c>
      <c r="S1037" s="142">
        <f t="shared" si="428"/>
        <v>6529840</v>
      </c>
      <c r="T1037" s="142">
        <f t="shared" si="411"/>
        <v>3988.9065363469763</v>
      </c>
      <c r="U1037" s="142">
        <v>4221.5675015271845</v>
      </c>
      <c r="V1037" s="213">
        <f t="shared" si="429"/>
        <v>4221.5675015271845</v>
      </c>
      <c r="W1037" s="213">
        <f t="shared" si="430"/>
        <v>232.66096518020822</v>
      </c>
      <c r="X1037" s="148" t="b">
        <f t="shared" si="431"/>
        <v>1</v>
      </c>
      <c r="Y1037" s="211">
        <v>0</v>
      </c>
      <c r="Z1037" s="211">
        <v>0</v>
      </c>
      <c r="AA1037" s="211">
        <v>0</v>
      </c>
      <c r="AB1037" s="211">
        <v>0</v>
      </c>
      <c r="AC1037" s="211">
        <v>0</v>
      </c>
      <c r="AD1037" s="211">
        <v>0</v>
      </c>
      <c r="AE1037" s="211">
        <v>0</v>
      </c>
      <c r="AF1037" s="214">
        <v>0</v>
      </c>
      <c r="AG1037" s="211">
        <v>775</v>
      </c>
      <c r="AH1037" s="214">
        <f t="shared" si="432"/>
        <v>4221.5675015271845</v>
      </c>
      <c r="AI1037" s="211">
        <v>0</v>
      </c>
      <c r="AJ1037" s="211">
        <v>0</v>
      </c>
      <c r="AK1037" s="211">
        <v>0</v>
      </c>
      <c r="AL1037" s="214">
        <v>0</v>
      </c>
      <c r="AM1037" s="211">
        <v>0</v>
      </c>
      <c r="AN1037" s="211">
        <v>0</v>
      </c>
      <c r="AO1037" s="214">
        <v>0</v>
      </c>
      <c r="AP1037" s="211">
        <v>0</v>
      </c>
      <c r="AQ1037" s="211">
        <v>0</v>
      </c>
      <c r="AR1037" s="211">
        <v>0</v>
      </c>
      <c r="AS1037" s="211"/>
    </row>
    <row r="1038" spans="1:45" s="148" customFormat="1" ht="36" customHeight="1" x14ac:dyDescent="0.25">
      <c r="A1038" s="148">
        <v>1</v>
      </c>
      <c r="B1038" s="143">
        <f>SUBTOTAL(103,$A$1027:A1038)</f>
        <v>12</v>
      </c>
      <c r="C1038" s="144" t="s">
        <v>566</v>
      </c>
      <c r="D1038" s="145" t="s">
        <v>306</v>
      </c>
      <c r="E1038" s="145"/>
      <c r="F1038" s="146" t="s">
        <v>264</v>
      </c>
      <c r="G1038" s="145" t="s">
        <v>347</v>
      </c>
      <c r="H1038" s="145" t="s">
        <v>300</v>
      </c>
      <c r="I1038" s="149">
        <v>867.9</v>
      </c>
      <c r="J1038" s="149">
        <v>809.2</v>
      </c>
      <c r="K1038" s="149">
        <v>766.2</v>
      </c>
      <c r="L1038" s="165">
        <v>39</v>
      </c>
      <c r="M1038" s="145" t="s">
        <v>262</v>
      </c>
      <c r="N1038" s="145" t="s">
        <v>266</v>
      </c>
      <c r="O1038" s="147" t="s">
        <v>1361</v>
      </c>
      <c r="P1038" s="142">
        <v>2043985.02</v>
      </c>
      <c r="Q1038" s="142">
        <v>0</v>
      </c>
      <c r="R1038" s="142">
        <v>0</v>
      </c>
      <c r="S1038" s="142">
        <f t="shared" si="428"/>
        <v>2043985.02</v>
      </c>
      <c r="T1038" s="142">
        <f t="shared" si="411"/>
        <v>2355.0927756653991</v>
      </c>
      <c r="U1038" s="142">
        <v>2355.0927756653991</v>
      </c>
      <c r="V1038" s="213">
        <f t="shared" ref="V1038:V1041" si="435">T1038</f>
        <v>2355.0927756653991</v>
      </c>
      <c r="W1038" s="213">
        <f t="shared" si="430"/>
        <v>0</v>
      </c>
      <c r="X1038" s="148" t="b">
        <f t="shared" si="431"/>
        <v>1</v>
      </c>
      <c r="Y1038" s="211">
        <v>0</v>
      </c>
      <c r="Z1038" s="211">
        <v>0</v>
      </c>
      <c r="AA1038" s="211">
        <v>0</v>
      </c>
      <c r="AB1038" s="211">
        <v>0</v>
      </c>
      <c r="AC1038" s="211">
        <v>0</v>
      </c>
      <c r="AD1038" s="211">
        <v>0</v>
      </c>
      <c r="AE1038" s="211">
        <v>0</v>
      </c>
      <c r="AF1038" s="214">
        <v>0</v>
      </c>
      <c r="AG1038" s="211">
        <v>226</v>
      </c>
      <c r="AH1038" s="214">
        <f t="shared" si="432"/>
        <v>2321.9852978453741</v>
      </c>
      <c r="AI1038" s="211">
        <v>0</v>
      </c>
      <c r="AJ1038" s="211">
        <v>0</v>
      </c>
      <c r="AK1038" s="211">
        <v>0</v>
      </c>
      <c r="AL1038" s="214">
        <v>0</v>
      </c>
      <c r="AM1038" s="211">
        <v>0</v>
      </c>
      <c r="AN1038" s="211">
        <v>0</v>
      </c>
      <c r="AO1038" s="214">
        <v>0</v>
      </c>
      <c r="AP1038" s="211">
        <v>0</v>
      </c>
      <c r="AQ1038" s="211">
        <v>0</v>
      </c>
      <c r="AR1038" s="211">
        <v>0</v>
      </c>
      <c r="AS1038" s="211"/>
    </row>
    <row r="1039" spans="1:45" s="148" customFormat="1" ht="36" customHeight="1" x14ac:dyDescent="0.25">
      <c r="A1039" s="148">
        <v>1</v>
      </c>
      <c r="B1039" s="143">
        <f>SUBTOTAL(103,$A$1027:A1039)</f>
        <v>13</v>
      </c>
      <c r="C1039" s="144" t="s">
        <v>567</v>
      </c>
      <c r="D1039" s="145" t="s">
        <v>368</v>
      </c>
      <c r="E1039" s="145"/>
      <c r="F1039" s="146" t="s">
        <v>307</v>
      </c>
      <c r="G1039" s="145" t="s">
        <v>347</v>
      </c>
      <c r="H1039" s="145" t="s">
        <v>308</v>
      </c>
      <c r="I1039" s="149">
        <v>2653.8</v>
      </c>
      <c r="J1039" s="149">
        <v>2355.5</v>
      </c>
      <c r="K1039" s="149">
        <v>2354.1</v>
      </c>
      <c r="L1039" s="165">
        <v>102</v>
      </c>
      <c r="M1039" s="145" t="s">
        <v>262</v>
      </c>
      <c r="N1039" s="145" t="s">
        <v>266</v>
      </c>
      <c r="O1039" s="147" t="s">
        <v>1042</v>
      </c>
      <c r="P1039" s="142">
        <v>5718613.1600000001</v>
      </c>
      <c r="Q1039" s="142">
        <v>0</v>
      </c>
      <c r="R1039" s="142">
        <v>0</v>
      </c>
      <c r="S1039" s="142">
        <f t="shared" si="428"/>
        <v>5718613.1600000001</v>
      </c>
      <c r="T1039" s="142">
        <f t="shared" si="411"/>
        <v>2154.8772175747981</v>
      </c>
      <c r="U1039" s="142">
        <v>2154.8772175747981</v>
      </c>
      <c r="V1039" s="213">
        <f t="shared" si="435"/>
        <v>2154.8772175747981</v>
      </c>
      <c r="W1039" s="213">
        <f t="shared" si="430"/>
        <v>0</v>
      </c>
      <c r="X1039" s="148" t="b">
        <f t="shared" si="431"/>
        <v>1</v>
      </c>
      <c r="Y1039" s="211">
        <v>0</v>
      </c>
      <c r="Z1039" s="211">
        <v>0</v>
      </c>
      <c r="AA1039" s="211">
        <v>0</v>
      </c>
      <c r="AB1039" s="211">
        <v>0</v>
      </c>
      <c r="AC1039" s="211">
        <v>0</v>
      </c>
      <c r="AD1039" s="211">
        <v>0</v>
      </c>
      <c r="AE1039" s="211">
        <v>0</v>
      </c>
      <c r="AF1039" s="214">
        <v>0</v>
      </c>
      <c r="AG1039" s="211">
        <v>632</v>
      </c>
      <c r="AH1039" s="214">
        <f t="shared" si="432"/>
        <v>2123.5847765468384</v>
      </c>
      <c r="AI1039" s="211">
        <v>0</v>
      </c>
      <c r="AJ1039" s="211">
        <v>0</v>
      </c>
      <c r="AK1039" s="211">
        <v>0</v>
      </c>
      <c r="AL1039" s="214">
        <v>0</v>
      </c>
      <c r="AM1039" s="211">
        <v>0</v>
      </c>
      <c r="AN1039" s="211">
        <v>0</v>
      </c>
      <c r="AO1039" s="214">
        <v>0</v>
      </c>
      <c r="AP1039" s="211">
        <v>0</v>
      </c>
      <c r="AQ1039" s="211">
        <v>0</v>
      </c>
      <c r="AR1039" s="211">
        <v>0</v>
      </c>
      <c r="AS1039" s="211"/>
    </row>
    <row r="1040" spans="1:45" s="148" customFormat="1" ht="36" customHeight="1" x14ac:dyDescent="0.25">
      <c r="A1040" s="148">
        <v>1</v>
      </c>
      <c r="B1040" s="143">
        <f>SUBTOTAL(103,$A$1027:A1040)</f>
        <v>14</v>
      </c>
      <c r="C1040" s="144" t="s">
        <v>568</v>
      </c>
      <c r="D1040" s="216" t="s">
        <v>368</v>
      </c>
      <c r="E1040" s="145"/>
      <c r="F1040" s="146" t="s">
        <v>307</v>
      </c>
      <c r="G1040" s="145" t="s">
        <v>347</v>
      </c>
      <c r="H1040" s="145" t="s">
        <v>308</v>
      </c>
      <c r="I1040" s="149">
        <v>2632.8</v>
      </c>
      <c r="J1040" s="149">
        <v>2335.8000000000002</v>
      </c>
      <c r="K1040" s="149">
        <v>2335.8000000000002</v>
      </c>
      <c r="L1040" s="165">
        <v>107</v>
      </c>
      <c r="M1040" s="145" t="s">
        <v>262</v>
      </c>
      <c r="N1040" s="145" t="s">
        <v>266</v>
      </c>
      <c r="O1040" s="147" t="s">
        <v>1042</v>
      </c>
      <c r="P1040" s="142">
        <v>5769287.3799999999</v>
      </c>
      <c r="Q1040" s="142">
        <v>0</v>
      </c>
      <c r="R1040" s="142">
        <v>0</v>
      </c>
      <c r="S1040" s="142">
        <f t="shared" si="428"/>
        <v>5769287.3799999999</v>
      </c>
      <c r="T1040" s="142">
        <f t="shared" si="411"/>
        <v>2191.3124354299603</v>
      </c>
      <c r="U1040" s="142">
        <v>2191.3124354299603</v>
      </c>
      <c r="V1040" s="213">
        <f t="shared" si="435"/>
        <v>2191.3124354299603</v>
      </c>
      <c r="W1040" s="213">
        <f t="shared" si="430"/>
        <v>0</v>
      </c>
      <c r="X1040" s="148" t="b">
        <f t="shared" si="431"/>
        <v>1</v>
      </c>
      <c r="Y1040" s="211">
        <v>0</v>
      </c>
      <c r="Z1040" s="211">
        <v>0</v>
      </c>
      <c r="AA1040" s="211">
        <v>0</v>
      </c>
      <c r="AB1040" s="211">
        <v>0</v>
      </c>
      <c r="AC1040" s="211">
        <v>0</v>
      </c>
      <c r="AD1040" s="211">
        <v>0</v>
      </c>
      <c r="AE1040" s="211">
        <v>0</v>
      </c>
      <c r="AF1040" s="214">
        <v>0</v>
      </c>
      <c r="AG1040" s="211">
        <v>632</v>
      </c>
      <c r="AH1040" s="214">
        <f t="shared" si="432"/>
        <v>2140.5231236706168</v>
      </c>
      <c r="AI1040" s="211">
        <v>0</v>
      </c>
      <c r="AJ1040" s="211">
        <v>0</v>
      </c>
      <c r="AK1040" s="211">
        <v>0</v>
      </c>
      <c r="AL1040" s="214">
        <v>0</v>
      </c>
      <c r="AM1040" s="211">
        <v>0</v>
      </c>
      <c r="AN1040" s="211">
        <v>0</v>
      </c>
      <c r="AO1040" s="214">
        <v>0</v>
      </c>
      <c r="AP1040" s="211">
        <v>0</v>
      </c>
      <c r="AQ1040" s="211">
        <v>0</v>
      </c>
      <c r="AR1040" s="211">
        <v>0</v>
      </c>
      <c r="AS1040" s="211"/>
    </row>
    <row r="1041" spans="1:45" s="148" customFormat="1" ht="36" customHeight="1" x14ac:dyDescent="0.25">
      <c r="A1041" s="148">
        <v>1</v>
      </c>
      <c r="B1041" s="143">
        <f>SUBTOTAL(103,$A$1027:A1041)</f>
        <v>15</v>
      </c>
      <c r="C1041" s="144" t="s">
        <v>569</v>
      </c>
      <c r="D1041" s="145" t="s">
        <v>369</v>
      </c>
      <c r="E1041" s="145"/>
      <c r="F1041" s="146" t="s">
        <v>307</v>
      </c>
      <c r="G1041" s="145" t="s">
        <v>347</v>
      </c>
      <c r="H1041" s="145" t="s">
        <v>304</v>
      </c>
      <c r="I1041" s="149">
        <v>3861</v>
      </c>
      <c r="J1041" s="149">
        <v>3552.1</v>
      </c>
      <c r="K1041" s="149">
        <v>3552.1</v>
      </c>
      <c r="L1041" s="165">
        <v>165</v>
      </c>
      <c r="M1041" s="145" t="s">
        <v>262</v>
      </c>
      <c r="N1041" s="145" t="s">
        <v>266</v>
      </c>
      <c r="O1041" s="147" t="s">
        <v>1042</v>
      </c>
      <c r="P1041" s="142">
        <v>8686830.7200000007</v>
      </c>
      <c r="Q1041" s="142">
        <v>0</v>
      </c>
      <c r="R1041" s="142">
        <v>0</v>
      </c>
      <c r="S1041" s="142">
        <f t="shared" si="428"/>
        <v>8686830.7200000007</v>
      </c>
      <c r="T1041" s="142">
        <f t="shared" si="411"/>
        <v>2249.8914063714064</v>
      </c>
      <c r="U1041" s="142">
        <f t="shared" ref="U1041:U1042" si="436">V1041</f>
        <v>2249.8914063714064</v>
      </c>
      <c r="V1041" s="213">
        <f t="shared" si="435"/>
        <v>2249.8914063714064</v>
      </c>
      <c r="W1041" s="213">
        <f t="shared" si="430"/>
        <v>0</v>
      </c>
      <c r="X1041" s="148" t="b">
        <f t="shared" si="431"/>
        <v>1</v>
      </c>
      <c r="Y1041" s="211">
        <v>0</v>
      </c>
      <c r="Z1041" s="211">
        <v>0</v>
      </c>
      <c r="AA1041" s="211">
        <v>0</v>
      </c>
      <c r="AB1041" s="211">
        <v>0</v>
      </c>
      <c r="AC1041" s="211">
        <v>0</v>
      </c>
      <c r="AD1041" s="211">
        <v>0</v>
      </c>
      <c r="AE1041" s="211">
        <v>0</v>
      </c>
      <c r="AF1041" s="214">
        <v>0</v>
      </c>
      <c r="AG1041" s="211">
        <v>971</v>
      </c>
      <c r="AH1041" s="214">
        <f t="shared" si="432"/>
        <v>2242.5397150997155</v>
      </c>
      <c r="AI1041" s="211">
        <v>0</v>
      </c>
      <c r="AJ1041" s="211">
        <v>0</v>
      </c>
      <c r="AK1041" s="211">
        <v>0</v>
      </c>
      <c r="AL1041" s="214">
        <v>0</v>
      </c>
      <c r="AM1041" s="211">
        <v>0</v>
      </c>
      <c r="AN1041" s="211">
        <v>0</v>
      </c>
      <c r="AO1041" s="214">
        <v>0</v>
      </c>
      <c r="AP1041" s="211">
        <v>0</v>
      </c>
      <c r="AQ1041" s="211">
        <v>0</v>
      </c>
      <c r="AR1041" s="211">
        <v>0</v>
      </c>
      <c r="AS1041" s="211"/>
    </row>
    <row r="1042" spans="1:45" s="148" customFormat="1" ht="36" customHeight="1" x14ac:dyDescent="0.25">
      <c r="A1042" s="148">
        <v>1</v>
      </c>
      <c r="B1042" s="143">
        <f>SUBTOTAL(103,$A$1027:A1042)</f>
        <v>16</v>
      </c>
      <c r="C1042" s="144" t="s">
        <v>571</v>
      </c>
      <c r="D1042" s="145">
        <v>1962</v>
      </c>
      <c r="E1042" s="145"/>
      <c r="F1042" s="146" t="s">
        <v>264</v>
      </c>
      <c r="G1042" s="145">
        <v>5</v>
      </c>
      <c r="H1042" s="145" t="s">
        <v>304</v>
      </c>
      <c r="I1042" s="149">
        <v>4073.9</v>
      </c>
      <c r="J1042" s="149">
        <v>3163.1</v>
      </c>
      <c r="K1042" s="149">
        <v>2004.3</v>
      </c>
      <c r="L1042" s="165">
        <v>146</v>
      </c>
      <c r="M1042" s="145" t="s">
        <v>262</v>
      </c>
      <c r="N1042" s="145" t="s">
        <v>266</v>
      </c>
      <c r="O1042" s="147" t="s">
        <v>1057</v>
      </c>
      <c r="P1042" s="142">
        <v>7382815.8100000005</v>
      </c>
      <c r="Q1042" s="142">
        <v>0</v>
      </c>
      <c r="R1042" s="142">
        <v>0</v>
      </c>
      <c r="S1042" s="142">
        <f t="shared" si="428"/>
        <v>7382815.8100000005</v>
      </c>
      <c r="T1042" s="142">
        <f t="shared" si="411"/>
        <v>1812.2231301701074</v>
      </c>
      <c r="U1042" s="142">
        <f t="shared" si="436"/>
        <v>2212.8985591202536</v>
      </c>
      <c r="V1042" s="213">
        <f t="shared" si="429"/>
        <v>2212.8985591202536</v>
      </c>
      <c r="W1042" s="213">
        <f t="shared" si="430"/>
        <v>400.67542895014617</v>
      </c>
      <c r="X1042" s="148" t="b">
        <f t="shared" si="431"/>
        <v>1</v>
      </c>
      <c r="Y1042" s="211">
        <v>0</v>
      </c>
      <c r="Z1042" s="211">
        <v>0</v>
      </c>
      <c r="AA1042" s="211">
        <v>0</v>
      </c>
      <c r="AB1042" s="211">
        <v>0</v>
      </c>
      <c r="AC1042" s="211">
        <v>0</v>
      </c>
      <c r="AD1042" s="211">
        <v>0</v>
      </c>
      <c r="AE1042" s="211">
        <v>0</v>
      </c>
      <c r="AF1042" s="214">
        <v>0</v>
      </c>
      <c r="AG1042" s="211">
        <v>1011</v>
      </c>
      <c r="AH1042" s="214">
        <f t="shared" si="432"/>
        <v>2212.8985591202536</v>
      </c>
      <c r="AI1042" s="211">
        <v>0</v>
      </c>
      <c r="AJ1042" s="211">
        <v>0</v>
      </c>
      <c r="AK1042" s="211">
        <v>0</v>
      </c>
      <c r="AL1042" s="214">
        <v>0</v>
      </c>
      <c r="AM1042" s="211">
        <v>0</v>
      </c>
      <c r="AN1042" s="211">
        <v>0</v>
      </c>
      <c r="AO1042" s="214">
        <v>0</v>
      </c>
      <c r="AP1042" s="211">
        <v>0</v>
      </c>
      <c r="AQ1042" s="211">
        <v>0</v>
      </c>
      <c r="AR1042" s="211">
        <v>0</v>
      </c>
      <c r="AS1042" s="211"/>
    </row>
    <row r="1043" spans="1:45" s="148" customFormat="1" ht="36" customHeight="1" x14ac:dyDescent="0.25">
      <c r="A1043" s="148">
        <v>1</v>
      </c>
      <c r="B1043" s="143">
        <f>SUBTOTAL(103,$A$1027:A1043)</f>
        <v>17</v>
      </c>
      <c r="C1043" s="144" t="s">
        <v>1591</v>
      </c>
      <c r="D1043" s="145">
        <v>1962</v>
      </c>
      <c r="E1043" s="145"/>
      <c r="F1043" s="146" t="s">
        <v>264</v>
      </c>
      <c r="G1043" s="145">
        <v>4</v>
      </c>
      <c r="H1043" s="145" t="s">
        <v>308</v>
      </c>
      <c r="I1043" s="149">
        <v>2843.6</v>
      </c>
      <c r="J1043" s="149">
        <v>2001.7</v>
      </c>
      <c r="K1043" s="149">
        <v>1691.5</v>
      </c>
      <c r="L1043" s="165">
        <v>91</v>
      </c>
      <c r="M1043" s="145" t="s">
        <v>262</v>
      </c>
      <c r="N1043" s="145" t="s">
        <v>266</v>
      </c>
      <c r="O1043" s="147" t="s">
        <v>1057</v>
      </c>
      <c r="P1043" s="142">
        <v>8158445.75</v>
      </c>
      <c r="Q1043" s="142">
        <v>0</v>
      </c>
      <c r="R1043" s="142">
        <v>0</v>
      </c>
      <c r="S1043" s="142">
        <f t="shared" si="428"/>
        <v>8158445.75</v>
      </c>
      <c r="T1043" s="142">
        <f t="shared" si="411"/>
        <v>2869.0553347868899</v>
      </c>
      <c r="U1043" s="142">
        <v>3010.3947109298074</v>
      </c>
      <c r="V1043" s="213">
        <f t="shared" si="429"/>
        <v>3010.3947109298074</v>
      </c>
      <c r="W1043" s="213">
        <f t="shared" si="430"/>
        <v>141.33937614291744</v>
      </c>
      <c r="X1043" s="148" t="b">
        <f t="shared" si="431"/>
        <v>1</v>
      </c>
      <c r="Y1043" s="211">
        <v>0</v>
      </c>
      <c r="Z1043" s="211">
        <v>0</v>
      </c>
      <c r="AA1043" s="211">
        <v>0</v>
      </c>
      <c r="AB1043" s="211">
        <v>0</v>
      </c>
      <c r="AC1043" s="211">
        <v>0</v>
      </c>
      <c r="AD1043" s="211">
        <v>0</v>
      </c>
      <c r="AE1043" s="211">
        <v>0</v>
      </c>
      <c r="AF1043" s="214">
        <v>0</v>
      </c>
      <c r="AG1043" s="211">
        <v>960</v>
      </c>
      <c r="AH1043" s="214">
        <f t="shared" si="432"/>
        <v>3010.3947109298074</v>
      </c>
      <c r="AI1043" s="211">
        <v>0</v>
      </c>
      <c r="AJ1043" s="211">
        <v>0</v>
      </c>
      <c r="AK1043" s="211">
        <v>0</v>
      </c>
      <c r="AL1043" s="214">
        <v>0</v>
      </c>
      <c r="AM1043" s="211">
        <v>0</v>
      </c>
      <c r="AN1043" s="211">
        <v>0</v>
      </c>
      <c r="AO1043" s="214">
        <v>0</v>
      </c>
      <c r="AP1043" s="211">
        <v>0</v>
      </c>
      <c r="AQ1043" s="211">
        <v>0</v>
      </c>
      <c r="AR1043" s="211">
        <v>0</v>
      </c>
      <c r="AS1043" s="211"/>
    </row>
    <row r="1044" spans="1:45" s="148" customFormat="1" ht="36" customHeight="1" x14ac:dyDescent="0.25">
      <c r="A1044" s="148">
        <v>1</v>
      </c>
      <c r="B1044" s="143">
        <f>SUBTOTAL(103,$A$1027:A1044)</f>
        <v>18</v>
      </c>
      <c r="C1044" s="144" t="s">
        <v>1592</v>
      </c>
      <c r="D1044" s="145">
        <v>1961</v>
      </c>
      <c r="E1044" s="145"/>
      <c r="F1044" s="146" t="s">
        <v>264</v>
      </c>
      <c r="G1044" s="145">
        <v>5</v>
      </c>
      <c r="H1044" s="145" t="s">
        <v>304</v>
      </c>
      <c r="I1044" s="149">
        <v>3742.2</v>
      </c>
      <c r="J1044" s="149">
        <v>2832.1</v>
      </c>
      <c r="K1044" s="149">
        <v>2416.1999999999998</v>
      </c>
      <c r="L1044" s="165">
        <v>135</v>
      </c>
      <c r="M1044" s="145" t="s">
        <v>262</v>
      </c>
      <c r="N1044" s="145" t="s">
        <v>266</v>
      </c>
      <c r="O1044" s="147" t="s">
        <v>1057</v>
      </c>
      <c r="P1044" s="142">
        <v>9057520</v>
      </c>
      <c r="Q1044" s="142">
        <v>0</v>
      </c>
      <c r="R1044" s="142">
        <v>0</v>
      </c>
      <c r="S1044" s="142">
        <f t="shared" si="428"/>
        <v>9057520</v>
      </c>
      <c r="T1044" s="142">
        <f t="shared" si="411"/>
        <v>2420.3730425952649</v>
      </c>
      <c r="U1044" s="142">
        <v>2561.5461493239277</v>
      </c>
      <c r="V1044" s="213">
        <f t="shared" si="429"/>
        <v>2561.5461493239277</v>
      </c>
      <c r="W1044" s="213">
        <f t="shared" si="430"/>
        <v>141.17310672866279</v>
      </c>
      <c r="X1044" s="148" t="b">
        <f t="shared" si="431"/>
        <v>1</v>
      </c>
      <c r="Y1044" s="211">
        <v>0</v>
      </c>
      <c r="Z1044" s="211">
        <v>0</v>
      </c>
      <c r="AA1044" s="211">
        <v>0</v>
      </c>
      <c r="AB1044" s="211">
        <v>0</v>
      </c>
      <c r="AC1044" s="211">
        <v>0</v>
      </c>
      <c r="AD1044" s="211">
        <v>0</v>
      </c>
      <c r="AE1044" s="211">
        <v>0</v>
      </c>
      <c r="AF1044" s="214">
        <v>0</v>
      </c>
      <c r="AG1044" s="211">
        <v>1075</v>
      </c>
      <c r="AH1044" s="214">
        <f t="shared" si="432"/>
        <v>2561.5461493239277</v>
      </c>
      <c r="AI1044" s="211">
        <v>0</v>
      </c>
      <c r="AJ1044" s="211">
        <v>0</v>
      </c>
      <c r="AK1044" s="211">
        <v>0</v>
      </c>
      <c r="AL1044" s="214">
        <v>0</v>
      </c>
      <c r="AM1044" s="211">
        <v>0</v>
      </c>
      <c r="AN1044" s="211">
        <v>0</v>
      </c>
      <c r="AO1044" s="214">
        <v>0</v>
      </c>
      <c r="AP1044" s="211">
        <v>0</v>
      </c>
      <c r="AQ1044" s="211">
        <v>0</v>
      </c>
      <c r="AR1044" s="211">
        <v>0</v>
      </c>
      <c r="AS1044" s="211"/>
    </row>
    <row r="1045" spans="1:45" s="148" customFormat="1" ht="36" customHeight="1" x14ac:dyDescent="0.25">
      <c r="A1045" s="148">
        <v>1</v>
      </c>
      <c r="B1045" s="143">
        <f>SUBTOTAL(103,$A$1027:A1045)</f>
        <v>19</v>
      </c>
      <c r="C1045" s="144" t="s">
        <v>572</v>
      </c>
      <c r="D1045" s="145" t="s">
        <v>356</v>
      </c>
      <c r="E1045" s="145"/>
      <c r="F1045" s="146" t="s">
        <v>307</v>
      </c>
      <c r="G1045" s="145" t="s">
        <v>347</v>
      </c>
      <c r="H1045" s="145" t="s">
        <v>304</v>
      </c>
      <c r="I1045" s="149">
        <v>4425.6000000000004</v>
      </c>
      <c r="J1045" s="149">
        <v>3128.2</v>
      </c>
      <c r="K1045" s="149">
        <v>1799.3</v>
      </c>
      <c r="L1045" s="165">
        <v>135</v>
      </c>
      <c r="M1045" s="145" t="s">
        <v>262</v>
      </c>
      <c r="N1045" s="145" t="s">
        <v>266</v>
      </c>
      <c r="O1045" s="147" t="s">
        <v>1057</v>
      </c>
      <c r="P1045" s="142">
        <v>7528766.3700000001</v>
      </c>
      <c r="Q1045" s="142">
        <v>0</v>
      </c>
      <c r="R1045" s="142">
        <v>0</v>
      </c>
      <c r="S1045" s="142">
        <f t="shared" si="428"/>
        <v>7528766.3700000001</v>
      </c>
      <c r="T1045" s="142">
        <f t="shared" si="411"/>
        <v>1701.1854595986983</v>
      </c>
      <c r="U1045" s="142">
        <v>1701.1854595986983</v>
      </c>
      <c r="V1045" s="213">
        <f>T1045</f>
        <v>1701.1854595986983</v>
      </c>
      <c r="W1045" s="213">
        <f t="shared" si="430"/>
        <v>0</v>
      </c>
      <c r="X1045" s="148" t="b">
        <f t="shared" si="431"/>
        <v>1</v>
      </c>
      <c r="Y1045" s="211">
        <v>0</v>
      </c>
      <c r="Z1045" s="211">
        <v>0</v>
      </c>
      <c r="AA1045" s="211">
        <v>0</v>
      </c>
      <c r="AB1045" s="211">
        <v>0</v>
      </c>
      <c r="AC1045" s="211">
        <v>0</v>
      </c>
      <c r="AD1045" s="211">
        <v>0</v>
      </c>
      <c r="AE1045" s="211">
        <v>0</v>
      </c>
      <c r="AF1045" s="214">
        <v>0</v>
      </c>
      <c r="AG1045" s="211">
        <v>832</v>
      </c>
      <c r="AH1045" s="214">
        <f t="shared" si="432"/>
        <v>1676.3777295733912</v>
      </c>
      <c r="AI1045" s="211">
        <v>0</v>
      </c>
      <c r="AJ1045" s="211">
        <v>0</v>
      </c>
      <c r="AK1045" s="211">
        <v>0</v>
      </c>
      <c r="AL1045" s="214">
        <v>0</v>
      </c>
      <c r="AM1045" s="211">
        <v>0</v>
      </c>
      <c r="AN1045" s="211">
        <v>0</v>
      </c>
      <c r="AO1045" s="214">
        <v>0</v>
      </c>
      <c r="AP1045" s="211">
        <v>0</v>
      </c>
      <c r="AQ1045" s="211">
        <v>0</v>
      </c>
      <c r="AR1045" s="211">
        <v>0</v>
      </c>
      <c r="AS1045" s="211"/>
    </row>
    <row r="1046" spans="1:45" s="148" customFormat="1" ht="36" customHeight="1" x14ac:dyDescent="0.25">
      <c r="A1046" s="148">
        <v>1</v>
      </c>
      <c r="B1046" s="143">
        <f>SUBTOTAL(103,$A$1027:A1046)</f>
        <v>20</v>
      </c>
      <c r="C1046" s="144" t="s">
        <v>574</v>
      </c>
      <c r="D1046" s="145">
        <v>1960</v>
      </c>
      <c r="E1046" s="145"/>
      <c r="F1046" s="146" t="s">
        <v>264</v>
      </c>
      <c r="G1046" s="145">
        <v>5</v>
      </c>
      <c r="H1046" s="145" t="s">
        <v>308</v>
      </c>
      <c r="I1046" s="149">
        <v>5055.5</v>
      </c>
      <c r="J1046" s="149">
        <v>4135.1000000000004</v>
      </c>
      <c r="K1046" s="149">
        <v>2288.9</v>
      </c>
      <c r="L1046" s="165">
        <v>135</v>
      </c>
      <c r="M1046" s="145" t="s">
        <v>262</v>
      </c>
      <c r="N1046" s="145" t="s">
        <v>266</v>
      </c>
      <c r="O1046" s="147" t="s">
        <v>1057</v>
      </c>
      <c r="P1046" s="142">
        <v>12191843.199999999</v>
      </c>
      <c r="Q1046" s="142">
        <v>0</v>
      </c>
      <c r="R1046" s="142">
        <v>0</v>
      </c>
      <c r="S1046" s="142">
        <f t="shared" si="428"/>
        <v>12191843.199999999</v>
      </c>
      <c r="T1046" s="142">
        <f t="shared" si="411"/>
        <v>2411.5998813173769</v>
      </c>
      <c r="U1046" s="142">
        <v>2552.2612758381961</v>
      </c>
      <c r="V1046" s="213">
        <f t="shared" si="429"/>
        <v>2552.2612758381961</v>
      </c>
      <c r="W1046" s="213">
        <f t="shared" si="430"/>
        <v>140.66139452081916</v>
      </c>
      <c r="X1046" s="148" t="b">
        <f t="shared" si="431"/>
        <v>1</v>
      </c>
      <c r="Y1046" s="211">
        <v>0</v>
      </c>
      <c r="Z1046" s="211">
        <v>0</v>
      </c>
      <c r="AA1046" s="211">
        <v>0</v>
      </c>
      <c r="AB1046" s="211">
        <v>0</v>
      </c>
      <c r="AC1046" s="211">
        <v>0</v>
      </c>
      <c r="AD1046" s="211">
        <v>0</v>
      </c>
      <c r="AE1046" s="211">
        <v>0</v>
      </c>
      <c r="AF1046" s="214">
        <v>0</v>
      </c>
      <c r="AG1046" s="211">
        <v>1447</v>
      </c>
      <c r="AH1046" s="214">
        <f t="shared" si="432"/>
        <v>2552.2612758381961</v>
      </c>
      <c r="AI1046" s="211">
        <v>0</v>
      </c>
      <c r="AJ1046" s="211">
        <v>0</v>
      </c>
      <c r="AK1046" s="211">
        <v>0</v>
      </c>
      <c r="AL1046" s="214">
        <v>0</v>
      </c>
      <c r="AM1046" s="211">
        <v>0</v>
      </c>
      <c r="AN1046" s="211">
        <v>0</v>
      </c>
      <c r="AO1046" s="214">
        <v>0</v>
      </c>
      <c r="AP1046" s="211">
        <v>0</v>
      </c>
      <c r="AQ1046" s="211">
        <v>0</v>
      </c>
      <c r="AR1046" s="211">
        <v>0</v>
      </c>
      <c r="AS1046" s="211"/>
    </row>
    <row r="1047" spans="1:45" s="148" customFormat="1" ht="36" customHeight="1" x14ac:dyDescent="0.25">
      <c r="A1047" s="148">
        <v>1</v>
      </c>
      <c r="B1047" s="143">
        <f>SUBTOTAL(103,$A$1027:A1047)</f>
        <v>21</v>
      </c>
      <c r="C1047" s="144" t="s">
        <v>575</v>
      </c>
      <c r="D1047" s="145" t="s">
        <v>357</v>
      </c>
      <c r="E1047" s="145"/>
      <c r="F1047" s="146" t="s">
        <v>264</v>
      </c>
      <c r="G1047" s="145" t="s">
        <v>347</v>
      </c>
      <c r="H1047" s="145" t="s">
        <v>308</v>
      </c>
      <c r="I1047" s="149">
        <v>2923.9</v>
      </c>
      <c r="J1047" s="149">
        <v>2704.4</v>
      </c>
      <c r="K1047" s="149">
        <v>1930.7</v>
      </c>
      <c r="L1047" s="165">
        <v>125</v>
      </c>
      <c r="M1047" s="145" t="s">
        <v>262</v>
      </c>
      <c r="N1047" s="145" t="s">
        <v>266</v>
      </c>
      <c r="O1047" s="147" t="s">
        <v>1608</v>
      </c>
      <c r="P1047" s="142">
        <v>10826004.48</v>
      </c>
      <c r="Q1047" s="142">
        <v>0</v>
      </c>
      <c r="R1047" s="142">
        <v>0</v>
      </c>
      <c r="S1047" s="142">
        <f t="shared" si="428"/>
        <v>10826004.48</v>
      </c>
      <c r="T1047" s="142">
        <f t="shared" si="411"/>
        <v>3702.590540032149</v>
      </c>
      <c r="U1047" s="142">
        <v>3702.590540032149</v>
      </c>
      <c r="V1047" s="213">
        <f t="shared" si="429"/>
        <v>3702.590540032149</v>
      </c>
      <c r="W1047" s="213">
        <f t="shared" si="430"/>
        <v>0</v>
      </c>
      <c r="X1047" s="148" t="b">
        <f t="shared" si="431"/>
        <v>1</v>
      </c>
      <c r="Y1047" s="211">
        <v>0</v>
      </c>
      <c r="Z1047" s="211">
        <v>0</v>
      </c>
      <c r="AA1047" s="211">
        <v>0</v>
      </c>
      <c r="AB1047" s="211">
        <v>0</v>
      </c>
      <c r="AC1047" s="211">
        <v>0</v>
      </c>
      <c r="AD1047" s="211">
        <v>0</v>
      </c>
      <c r="AE1047" s="211">
        <v>0</v>
      </c>
      <c r="AF1047" s="214">
        <v>0</v>
      </c>
      <c r="AG1047" s="211">
        <v>0</v>
      </c>
      <c r="AH1047" s="211">
        <v>0</v>
      </c>
      <c r="AI1047" s="211">
        <v>0</v>
      </c>
      <c r="AJ1047" s="211">
        <v>0</v>
      </c>
      <c r="AK1047" s="211">
        <v>1536</v>
      </c>
      <c r="AL1047" s="214">
        <f>7048.18*AK1047/I1047</f>
        <v>3702.590540032149</v>
      </c>
      <c r="AM1047" s="211">
        <v>0</v>
      </c>
      <c r="AN1047" s="211">
        <v>0</v>
      </c>
      <c r="AO1047" s="214">
        <v>0</v>
      </c>
      <c r="AP1047" s="211">
        <v>0</v>
      </c>
      <c r="AQ1047" s="211">
        <v>0</v>
      </c>
      <c r="AR1047" s="211">
        <v>0</v>
      </c>
      <c r="AS1047" s="211"/>
    </row>
    <row r="1048" spans="1:45" s="148" customFormat="1" ht="36" customHeight="1" x14ac:dyDescent="0.25">
      <c r="A1048" s="148">
        <v>1</v>
      </c>
      <c r="B1048" s="143">
        <f>SUBTOTAL(103,$A$1027:A1048)</f>
        <v>22</v>
      </c>
      <c r="C1048" s="144" t="s">
        <v>1653</v>
      </c>
      <c r="D1048" s="145" t="s">
        <v>309</v>
      </c>
      <c r="E1048" s="145"/>
      <c r="F1048" s="146" t="s">
        <v>307</v>
      </c>
      <c r="G1048" s="145" t="s">
        <v>347</v>
      </c>
      <c r="H1048" s="145" t="s">
        <v>347</v>
      </c>
      <c r="I1048" s="149">
        <v>4700.6000000000004</v>
      </c>
      <c r="J1048" s="149">
        <v>3460</v>
      </c>
      <c r="K1048" s="149">
        <v>3460</v>
      </c>
      <c r="L1048" s="165">
        <v>148</v>
      </c>
      <c r="M1048" s="145" t="s">
        <v>262</v>
      </c>
      <c r="N1048" s="145" t="s">
        <v>266</v>
      </c>
      <c r="O1048" s="147" t="s">
        <v>1609</v>
      </c>
      <c r="P1048" s="142">
        <v>8498110.2599999998</v>
      </c>
      <c r="Q1048" s="142">
        <v>0</v>
      </c>
      <c r="R1048" s="142">
        <v>0</v>
      </c>
      <c r="S1048" s="142">
        <f t="shared" si="428"/>
        <v>8498110.2599999998</v>
      </c>
      <c r="T1048" s="142">
        <f t="shared" si="411"/>
        <v>1807.8777730502486</v>
      </c>
      <c r="U1048" s="142">
        <v>1807.8777730502486</v>
      </c>
      <c r="V1048" s="213">
        <f>T1048</f>
        <v>1807.8777730502486</v>
      </c>
      <c r="W1048" s="213">
        <f t="shared" si="430"/>
        <v>0</v>
      </c>
      <c r="X1048" s="148" t="b">
        <f t="shared" si="431"/>
        <v>1</v>
      </c>
      <c r="Y1048" s="211">
        <v>0</v>
      </c>
      <c r="Z1048" s="211">
        <v>0</v>
      </c>
      <c r="AA1048" s="211">
        <v>0</v>
      </c>
      <c r="AB1048" s="211">
        <v>0</v>
      </c>
      <c r="AC1048" s="211">
        <v>0</v>
      </c>
      <c r="AD1048" s="211">
        <v>0</v>
      </c>
      <c r="AE1048" s="211">
        <v>0</v>
      </c>
      <c r="AF1048" s="214">
        <v>0</v>
      </c>
      <c r="AG1048" s="211">
        <v>939.1</v>
      </c>
      <c r="AH1048" s="214">
        <f>8917.04*AG1048/I1048</f>
        <v>1781.4730596094116</v>
      </c>
      <c r="AI1048" s="211">
        <v>0</v>
      </c>
      <c r="AJ1048" s="211">
        <v>0</v>
      </c>
      <c r="AK1048" s="211">
        <v>0</v>
      </c>
      <c r="AL1048" s="214">
        <v>0</v>
      </c>
      <c r="AM1048" s="211">
        <v>0</v>
      </c>
      <c r="AN1048" s="211">
        <v>0</v>
      </c>
      <c r="AO1048" s="214">
        <v>0</v>
      </c>
      <c r="AP1048" s="211">
        <v>0</v>
      </c>
      <c r="AQ1048" s="211">
        <v>0</v>
      </c>
      <c r="AR1048" s="211">
        <v>0</v>
      </c>
      <c r="AS1048" s="211"/>
    </row>
    <row r="1049" spans="1:45" s="148" customFormat="1" ht="36" customHeight="1" x14ac:dyDescent="0.25">
      <c r="A1049" s="148">
        <v>1</v>
      </c>
      <c r="B1049" s="143">
        <f>SUBTOTAL(103,$A$1027:A1049)</f>
        <v>23</v>
      </c>
      <c r="C1049" s="144" t="s">
        <v>576</v>
      </c>
      <c r="D1049" s="145">
        <v>1963</v>
      </c>
      <c r="E1049" s="145"/>
      <c r="F1049" s="146" t="s">
        <v>264</v>
      </c>
      <c r="G1049" s="145">
        <v>5</v>
      </c>
      <c r="H1049" s="145" t="s">
        <v>299</v>
      </c>
      <c r="I1049" s="149">
        <v>1703.9</v>
      </c>
      <c r="J1049" s="149">
        <v>1558.5</v>
      </c>
      <c r="K1049" s="149">
        <v>1516.4</v>
      </c>
      <c r="L1049" s="165">
        <v>68</v>
      </c>
      <c r="M1049" s="145" t="s">
        <v>262</v>
      </c>
      <c r="N1049" s="145" t="s">
        <v>266</v>
      </c>
      <c r="O1049" s="147" t="s">
        <v>1361</v>
      </c>
      <c r="P1049" s="142">
        <v>10043656.5</v>
      </c>
      <c r="Q1049" s="142">
        <v>0</v>
      </c>
      <c r="R1049" s="142">
        <v>0</v>
      </c>
      <c r="S1049" s="142">
        <f t="shared" si="428"/>
        <v>10043656.5</v>
      </c>
      <c r="T1049" s="142">
        <f t="shared" si="411"/>
        <v>5894.5105346557893</v>
      </c>
      <c r="U1049" s="142">
        <v>5894.5105346557893</v>
      </c>
      <c r="V1049" s="213">
        <f t="shared" si="429"/>
        <v>5894.5105346557893</v>
      </c>
      <c r="W1049" s="213">
        <f t="shared" si="430"/>
        <v>0</v>
      </c>
      <c r="X1049" s="148" t="b">
        <f t="shared" si="431"/>
        <v>1</v>
      </c>
      <c r="Y1049" s="211">
        <v>0</v>
      </c>
      <c r="Z1049" s="211">
        <v>0</v>
      </c>
      <c r="AA1049" s="211">
        <v>0</v>
      </c>
      <c r="AB1049" s="211">
        <v>0</v>
      </c>
      <c r="AC1049" s="211">
        <v>0</v>
      </c>
      <c r="AD1049" s="211">
        <v>0</v>
      </c>
      <c r="AE1049" s="211">
        <v>0</v>
      </c>
      <c r="AF1049" s="214">
        <v>0</v>
      </c>
      <c r="AG1049" s="211">
        <v>0</v>
      </c>
      <c r="AH1049" s="211">
        <v>0</v>
      </c>
      <c r="AI1049" s="211">
        <v>0</v>
      </c>
      <c r="AJ1049" s="211">
        <v>0</v>
      </c>
      <c r="AK1049" s="211">
        <v>1425</v>
      </c>
      <c r="AL1049" s="214">
        <f>7048.18*AK1049/I1049</f>
        <v>5894.5105346557893</v>
      </c>
      <c r="AM1049" s="211">
        <v>0</v>
      </c>
      <c r="AN1049" s="211">
        <v>0</v>
      </c>
      <c r="AO1049" s="214">
        <v>0</v>
      </c>
      <c r="AP1049" s="211">
        <v>0</v>
      </c>
      <c r="AQ1049" s="211">
        <v>0</v>
      </c>
      <c r="AR1049" s="211">
        <v>0</v>
      </c>
      <c r="AS1049" s="211"/>
    </row>
    <row r="1050" spans="1:45" s="148" customFormat="1" ht="36" customHeight="1" x14ac:dyDescent="0.25">
      <c r="A1050" s="148">
        <v>1</v>
      </c>
      <c r="B1050" s="143">
        <f>SUBTOTAL(103,$A$1027:A1050)</f>
        <v>24</v>
      </c>
      <c r="C1050" s="144" t="s">
        <v>578</v>
      </c>
      <c r="D1050" s="145">
        <v>1972</v>
      </c>
      <c r="E1050" s="145"/>
      <c r="F1050" s="146" t="s">
        <v>264</v>
      </c>
      <c r="G1050" s="145">
        <v>9</v>
      </c>
      <c r="H1050" s="145" t="s">
        <v>300</v>
      </c>
      <c r="I1050" s="149">
        <v>1896.4</v>
      </c>
      <c r="J1050" s="149">
        <v>1896.4</v>
      </c>
      <c r="K1050" s="149">
        <v>1859.1</v>
      </c>
      <c r="L1050" s="165">
        <v>90</v>
      </c>
      <c r="M1050" s="145" t="s">
        <v>262</v>
      </c>
      <c r="N1050" s="145" t="s">
        <v>266</v>
      </c>
      <c r="O1050" s="147" t="s">
        <v>1349</v>
      </c>
      <c r="P1050" s="142">
        <v>2819272</v>
      </c>
      <c r="Q1050" s="142">
        <v>0</v>
      </c>
      <c r="R1050" s="142">
        <v>0</v>
      </c>
      <c r="S1050" s="142">
        <f t="shared" si="428"/>
        <v>2819272</v>
      </c>
      <c r="T1050" s="142">
        <f t="shared" si="411"/>
        <v>1486.644167897068</v>
      </c>
      <c r="U1050" s="142">
        <v>1486.644167897068</v>
      </c>
      <c r="V1050" s="213">
        <f t="shared" si="429"/>
        <v>1486.644167897068</v>
      </c>
      <c r="W1050" s="213">
        <f t="shared" si="430"/>
        <v>0</v>
      </c>
      <c r="X1050" s="148" t="b">
        <f t="shared" si="431"/>
        <v>1</v>
      </c>
      <c r="Y1050" s="211">
        <v>0</v>
      </c>
      <c r="Z1050" s="211">
        <v>0</v>
      </c>
      <c r="AA1050" s="211">
        <v>0</v>
      </c>
      <c r="AB1050" s="211">
        <v>0</v>
      </c>
      <c r="AC1050" s="211">
        <v>0</v>
      </c>
      <c r="AD1050" s="211">
        <v>0</v>
      </c>
      <c r="AE1050" s="211">
        <v>0</v>
      </c>
      <c r="AF1050" s="214">
        <v>0</v>
      </c>
      <c r="AG1050" s="211">
        <v>0</v>
      </c>
      <c r="AH1050" s="211">
        <v>0</v>
      </c>
      <c r="AI1050" s="211">
        <v>0</v>
      </c>
      <c r="AJ1050" s="211">
        <v>0</v>
      </c>
      <c r="AK1050" s="211">
        <v>400</v>
      </c>
      <c r="AL1050" s="214">
        <f>7048.18*AK1050/I1050</f>
        <v>1486.644167897068</v>
      </c>
      <c r="AM1050" s="211">
        <v>0</v>
      </c>
      <c r="AN1050" s="211">
        <v>0</v>
      </c>
      <c r="AO1050" s="214">
        <v>0</v>
      </c>
      <c r="AP1050" s="211">
        <v>0</v>
      </c>
      <c r="AQ1050" s="211">
        <v>0</v>
      </c>
      <c r="AR1050" s="211">
        <v>0</v>
      </c>
      <c r="AS1050" s="211"/>
    </row>
    <row r="1051" spans="1:45" s="148" customFormat="1" ht="36" customHeight="1" x14ac:dyDescent="0.25">
      <c r="A1051" s="148">
        <v>1</v>
      </c>
      <c r="B1051" s="143">
        <f>SUBTOTAL(103,$A$1027:A1051)</f>
        <v>25</v>
      </c>
      <c r="C1051" s="144" t="s">
        <v>579</v>
      </c>
      <c r="D1051" s="145" t="s">
        <v>346</v>
      </c>
      <c r="E1051" s="145"/>
      <c r="F1051" s="146" t="s">
        <v>264</v>
      </c>
      <c r="G1051" s="145" t="s">
        <v>353</v>
      </c>
      <c r="H1051" s="145" t="s">
        <v>300</v>
      </c>
      <c r="I1051" s="149">
        <v>2154.4</v>
      </c>
      <c r="J1051" s="149">
        <v>1828.2</v>
      </c>
      <c r="K1051" s="149">
        <v>1783.4</v>
      </c>
      <c r="L1051" s="165">
        <v>76</v>
      </c>
      <c r="M1051" s="145" t="s">
        <v>262</v>
      </c>
      <c r="N1051" s="145" t="s">
        <v>266</v>
      </c>
      <c r="O1051" s="147" t="s">
        <v>1596</v>
      </c>
      <c r="P1051" s="142">
        <v>3300237.0900000003</v>
      </c>
      <c r="Q1051" s="142">
        <v>0</v>
      </c>
      <c r="R1051" s="142">
        <v>0</v>
      </c>
      <c r="S1051" s="142">
        <f t="shared" si="428"/>
        <v>3300237.0900000003</v>
      </c>
      <c r="T1051" s="142">
        <f t="shared" ref="T1051:T1087" si="437">P1051/I1051</f>
        <v>1531.859028035648</v>
      </c>
      <c r="U1051" s="142">
        <v>1531.859028035648</v>
      </c>
      <c r="V1051" s="213">
        <f>T1051</f>
        <v>1531.859028035648</v>
      </c>
      <c r="W1051" s="213">
        <f t="shared" si="430"/>
        <v>0</v>
      </c>
      <c r="X1051" s="148" t="b">
        <f t="shared" si="431"/>
        <v>1</v>
      </c>
      <c r="Y1051" s="211">
        <v>0</v>
      </c>
      <c r="Z1051" s="211">
        <v>0</v>
      </c>
      <c r="AA1051" s="211">
        <v>0</v>
      </c>
      <c r="AB1051" s="211">
        <v>0</v>
      </c>
      <c r="AC1051" s="211">
        <v>0</v>
      </c>
      <c r="AD1051" s="211">
        <v>0</v>
      </c>
      <c r="AE1051" s="211">
        <v>0</v>
      </c>
      <c r="AF1051" s="214">
        <v>0</v>
      </c>
      <c r="AG1051" s="211">
        <v>364.8</v>
      </c>
      <c r="AH1051" s="214">
        <f>8917.04*AG1051/I1051</f>
        <v>1509.9035425176385</v>
      </c>
      <c r="AI1051" s="211">
        <v>0</v>
      </c>
      <c r="AJ1051" s="211">
        <v>0</v>
      </c>
      <c r="AK1051" s="211">
        <v>0</v>
      </c>
      <c r="AL1051" s="214">
        <v>0</v>
      </c>
      <c r="AM1051" s="211">
        <v>0</v>
      </c>
      <c r="AN1051" s="211">
        <v>0</v>
      </c>
      <c r="AO1051" s="214">
        <v>0</v>
      </c>
      <c r="AP1051" s="211">
        <v>0</v>
      </c>
      <c r="AQ1051" s="211">
        <v>0</v>
      </c>
      <c r="AR1051" s="211">
        <v>0</v>
      </c>
      <c r="AS1051" s="211"/>
    </row>
    <row r="1052" spans="1:45" s="148" customFormat="1" ht="36" customHeight="1" x14ac:dyDescent="0.25">
      <c r="A1052" s="148">
        <v>1</v>
      </c>
      <c r="B1052" s="143">
        <f>SUBTOTAL(103,$A$1027:A1052)</f>
        <v>26</v>
      </c>
      <c r="C1052" s="144" t="s">
        <v>580</v>
      </c>
      <c r="D1052" s="145" t="s">
        <v>368</v>
      </c>
      <c r="E1052" s="145"/>
      <c r="F1052" s="146" t="s">
        <v>264</v>
      </c>
      <c r="G1052" s="145" t="s">
        <v>347</v>
      </c>
      <c r="H1052" s="145" t="s">
        <v>308</v>
      </c>
      <c r="I1052" s="149">
        <v>2600.9</v>
      </c>
      <c r="J1052" s="149">
        <v>2217.3000000000002</v>
      </c>
      <c r="K1052" s="149">
        <v>2214.6</v>
      </c>
      <c r="L1052" s="165">
        <v>77</v>
      </c>
      <c r="M1052" s="145" t="s">
        <v>262</v>
      </c>
      <c r="N1052" s="145" t="s">
        <v>266</v>
      </c>
      <c r="O1052" s="147" t="s">
        <v>1347</v>
      </c>
      <c r="P1052" s="142">
        <v>11770460.6</v>
      </c>
      <c r="Q1052" s="142">
        <v>0</v>
      </c>
      <c r="R1052" s="142">
        <v>0</v>
      </c>
      <c r="S1052" s="142">
        <f t="shared" si="428"/>
        <v>11770460.6</v>
      </c>
      <c r="T1052" s="142">
        <f t="shared" si="437"/>
        <v>4525.5336998731209</v>
      </c>
      <c r="U1052" s="142">
        <v>4525.5336998731209</v>
      </c>
      <c r="V1052" s="213">
        <f t="shared" si="429"/>
        <v>4525.5336998731209</v>
      </c>
      <c r="W1052" s="213">
        <f t="shared" si="430"/>
        <v>0</v>
      </c>
      <c r="X1052" s="148" t="b">
        <f t="shared" si="431"/>
        <v>1</v>
      </c>
      <c r="Y1052" s="211">
        <v>0</v>
      </c>
      <c r="Z1052" s="211">
        <v>0</v>
      </c>
      <c r="AA1052" s="211">
        <v>0</v>
      </c>
      <c r="AB1052" s="211">
        <v>0</v>
      </c>
      <c r="AC1052" s="211">
        <v>0</v>
      </c>
      <c r="AD1052" s="211">
        <v>0</v>
      </c>
      <c r="AE1052" s="211">
        <v>0</v>
      </c>
      <c r="AF1052" s="214">
        <v>0</v>
      </c>
      <c r="AG1052" s="211">
        <v>0</v>
      </c>
      <c r="AH1052" s="211">
        <v>0</v>
      </c>
      <c r="AI1052" s="211">
        <v>0</v>
      </c>
      <c r="AJ1052" s="211">
        <v>0</v>
      </c>
      <c r="AK1052" s="211">
        <v>1670</v>
      </c>
      <c r="AL1052" s="214">
        <f>7048.18*AK1052/I1052</f>
        <v>4525.5336998731209</v>
      </c>
      <c r="AM1052" s="211">
        <v>0</v>
      </c>
      <c r="AN1052" s="211">
        <v>0</v>
      </c>
      <c r="AO1052" s="214">
        <v>0</v>
      </c>
      <c r="AP1052" s="211">
        <v>0</v>
      </c>
      <c r="AQ1052" s="211">
        <v>0</v>
      </c>
      <c r="AR1052" s="211">
        <v>0</v>
      </c>
      <c r="AS1052" s="211"/>
    </row>
    <row r="1053" spans="1:45" s="148" customFormat="1" ht="36" customHeight="1" x14ac:dyDescent="0.25">
      <c r="A1053" s="148">
        <v>1</v>
      </c>
      <c r="B1053" s="143">
        <f>SUBTOTAL(103,$A$1027:A1053)</f>
        <v>27</v>
      </c>
      <c r="C1053" s="144" t="s">
        <v>581</v>
      </c>
      <c r="D1053" s="145" t="s">
        <v>364</v>
      </c>
      <c r="E1053" s="145"/>
      <c r="F1053" s="146" t="s">
        <v>264</v>
      </c>
      <c r="G1053" s="145" t="s">
        <v>347</v>
      </c>
      <c r="H1053" s="145" t="s">
        <v>300</v>
      </c>
      <c r="I1053" s="149">
        <v>1129.8</v>
      </c>
      <c r="J1053" s="149">
        <v>1033.3</v>
      </c>
      <c r="K1053" s="149">
        <v>841.7</v>
      </c>
      <c r="L1053" s="165">
        <v>42</v>
      </c>
      <c r="M1053" s="145" t="s">
        <v>262</v>
      </c>
      <c r="N1053" s="145" t="s">
        <v>266</v>
      </c>
      <c r="O1053" s="147" t="s">
        <v>1361</v>
      </c>
      <c r="P1053" s="142">
        <v>2125448.25</v>
      </c>
      <c r="Q1053" s="142">
        <v>0</v>
      </c>
      <c r="R1053" s="142">
        <v>0</v>
      </c>
      <c r="S1053" s="142">
        <f t="shared" si="428"/>
        <v>2125448.25</v>
      </c>
      <c r="T1053" s="142">
        <f t="shared" si="437"/>
        <v>1881.2606213489114</v>
      </c>
      <c r="U1053" s="142">
        <v>1881.2606213489114</v>
      </c>
      <c r="V1053" s="213">
        <f t="shared" ref="V1053:V1054" si="438">T1053</f>
        <v>1881.2606213489114</v>
      </c>
      <c r="W1053" s="213">
        <f t="shared" si="430"/>
        <v>0</v>
      </c>
      <c r="X1053" s="148" t="b">
        <f t="shared" si="431"/>
        <v>1</v>
      </c>
      <c r="Y1053" s="211">
        <v>0</v>
      </c>
      <c r="Z1053" s="211">
        <v>0</v>
      </c>
      <c r="AA1053" s="211">
        <v>0</v>
      </c>
      <c r="AB1053" s="211">
        <v>0</v>
      </c>
      <c r="AC1053" s="211">
        <v>0</v>
      </c>
      <c r="AD1053" s="211">
        <v>0</v>
      </c>
      <c r="AE1053" s="211">
        <v>0</v>
      </c>
      <c r="AF1053" s="214">
        <v>0</v>
      </c>
      <c r="AG1053" s="211">
        <v>235</v>
      </c>
      <c r="AH1053" s="214">
        <f t="shared" ref="AH1053:AH1058" si="439">8917.04*AG1053/I1053</f>
        <v>1854.7569481324131</v>
      </c>
      <c r="AI1053" s="211">
        <v>0</v>
      </c>
      <c r="AJ1053" s="211">
        <v>0</v>
      </c>
      <c r="AK1053" s="211">
        <v>0</v>
      </c>
      <c r="AL1053" s="214">
        <v>0</v>
      </c>
      <c r="AM1053" s="211">
        <v>0</v>
      </c>
      <c r="AN1053" s="211">
        <v>0</v>
      </c>
      <c r="AO1053" s="214">
        <v>0</v>
      </c>
      <c r="AP1053" s="211">
        <v>0</v>
      </c>
      <c r="AQ1053" s="211">
        <v>0</v>
      </c>
      <c r="AR1053" s="211">
        <v>0</v>
      </c>
      <c r="AS1053" s="211"/>
    </row>
    <row r="1054" spans="1:45" s="148" customFormat="1" ht="36" customHeight="1" x14ac:dyDescent="0.25">
      <c r="A1054" s="148">
        <v>1</v>
      </c>
      <c r="B1054" s="143">
        <f>SUBTOTAL(103,$A$1027:A1054)</f>
        <v>28</v>
      </c>
      <c r="C1054" s="144" t="s">
        <v>582</v>
      </c>
      <c r="D1054" s="145" t="s">
        <v>305</v>
      </c>
      <c r="E1054" s="145"/>
      <c r="F1054" s="146" t="s">
        <v>307</v>
      </c>
      <c r="G1054" s="145" t="s">
        <v>347</v>
      </c>
      <c r="H1054" s="145" t="s">
        <v>304</v>
      </c>
      <c r="I1054" s="149">
        <v>4027.5</v>
      </c>
      <c r="J1054" s="149">
        <v>3037.2</v>
      </c>
      <c r="K1054" s="149">
        <v>3035.5</v>
      </c>
      <c r="L1054" s="165">
        <v>127</v>
      </c>
      <c r="M1054" s="145" t="s">
        <v>262</v>
      </c>
      <c r="N1054" s="145" t="s">
        <v>266</v>
      </c>
      <c r="O1054" s="147" t="s">
        <v>1286</v>
      </c>
      <c r="P1054" s="142">
        <v>6922365.3200000003</v>
      </c>
      <c r="Q1054" s="142">
        <v>0</v>
      </c>
      <c r="R1054" s="142">
        <v>0</v>
      </c>
      <c r="S1054" s="142">
        <f t="shared" si="428"/>
        <v>6922365.3200000003</v>
      </c>
      <c r="T1054" s="142">
        <f t="shared" si="437"/>
        <v>1718.7747535692117</v>
      </c>
      <c r="U1054" s="142">
        <v>1718.7747535692117</v>
      </c>
      <c r="V1054" s="213">
        <f t="shared" si="438"/>
        <v>1718.7747535692117</v>
      </c>
      <c r="W1054" s="213">
        <f t="shared" si="430"/>
        <v>0</v>
      </c>
      <c r="X1054" s="148" t="b">
        <f t="shared" si="431"/>
        <v>1</v>
      </c>
      <c r="Y1054" s="211">
        <v>0</v>
      </c>
      <c r="Z1054" s="211">
        <v>0</v>
      </c>
      <c r="AA1054" s="211">
        <v>0</v>
      </c>
      <c r="AB1054" s="211">
        <v>0</v>
      </c>
      <c r="AC1054" s="211">
        <v>0</v>
      </c>
      <c r="AD1054" s="211">
        <v>0</v>
      </c>
      <c r="AE1054" s="211">
        <v>0</v>
      </c>
      <c r="AF1054" s="214">
        <v>0</v>
      </c>
      <c r="AG1054" s="211">
        <v>765</v>
      </c>
      <c r="AH1054" s="214">
        <f t="shared" si="439"/>
        <v>1693.7394413407822</v>
      </c>
      <c r="AI1054" s="211">
        <v>0</v>
      </c>
      <c r="AJ1054" s="211">
        <v>0</v>
      </c>
      <c r="AK1054" s="211">
        <v>0</v>
      </c>
      <c r="AL1054" s="214">
        <v>0</v>
      </c>
      <c r="AM1054" s="211">
        <v>0</v>
      </c>
      <c r="AN1054" s="211">
        <v>0</v>
      </c>
      <c r="AO1054" s="214">
        <v>0</v>
      </c>
      <c r="AP1054" s="211">
        <v>0</v>
      </c>
      <c r="AQ1054" s="211">
        <v>0</v>
      </c>
      <c r="AR1054" s="211">
        <v>0</v>
      </c>
      <c r="AS1054" s="211"/>
    </row>
    <row r="1055" spans="1:45" s="148" customFormat="1" ht="36" customHeight="1" x14ac:dyDescent="0.25">
      <c r="A1055" s="148">
        <v>1</v>
      </c>
      <c r="B1055" s="143">
        <f>SUBTOTAL(103,$A$1027:A1055)</f>
        <v>29</v>
      </c>
      <c r="C1055" s="144" t="s">
        <v>1593</v>
      </c>
      <c r="D1055" s="145">
        <v>1970</v>
      </c>
      <c r="E1055" s="145"/>
      <c r="F1055" s="146" t="s">
        <v>264</v>
      </c>
      <c r="G1055" s="145">
        <v>5</v>
      </c>
      <c r="H1055" s="145" t="s">
        <v>366</v>
      </c>
      <c r="I1055" s="149">
        <v>5849.4</v>
      </c>
      <c r="J1055" s="149">
        <v>4434.8999999999996</v>
      </c>
      <c r="K1055" s="149">
        <v>4190</v>
      </c>
      <c r="L1055" s="165">
        <v>242</v>
      </c>
      <c r="M1055" s="145" t="s">
        <v>262</v>
      </c>
      <c r="N1055" s="145" t="s">
        <v>266</v>
      </c>
      <c r="O1055" s="147" t="s">
        <v>1057</v>
      </c>
      <c r="P1055" s="142">
        <v>10123507.02</v>
      </c>
      <c r="Q1055" s="142">
        <v>0</v>
      </c>
      <c r="R1055" s="142">
        <v>0</v>
      </c>
      <c r="S1055" s="142">
        <f t="shared" si="428"/>
        <v>10123507.02</v>
      </c>
      <c r="T1055" s="142">
        <f t="shared" si="437"/>
        <v>1730.6915273361371</v>
      </c>
      <c r="U1055" s="142">
        <v>1823.226286456731</v>
      </c>
      <c r="V1055" s="213">
        <f t="shared" si="429"/>
        <v>1823.226286456731</v>
      </c>
      <c r="W1055" s="213">
        <f t="shared" si="430"/>
        <v>92.53475912059389</v>
      </c>
      <c r="X1055" s="148" t="b">
        <f t="shared" si="431"/>
        <v>1</v>
      </c>
      <c r="Y1055" s="211">
        <v>0</v>
      </c>
      <c r="Z1055" s="211">
        <v>0</v>
      </c>
      <c r="AA1055" s="211">
        <v>0</v>
      </c>
      <c r="AB1055" s="211">
        <v>0</v>
      </c>
      <c r="AC1055" s="211">
        <v>0</v>
      </c>
      <c r="AD1055" s="211">
        <v>0</v>
      </c>
      <c r="AE1055" s="211">
        <v>0</v>
      </c>
      <c r="AF1055" s="214">
        <v>0</v>
      </c>
      <c r="AG1055" s="211">
        <v>1196</v>
      </c>
      <c r="AH1055" s="214">
        <f t="shared" si="439"/>
        <v>1823.226286456731</v>
      </c>
      <c r="AI1055" s="211">
        <v>0</v>
      </c>
      <c r="AJ1055" s="211">
        <v>0</v>
      </c>
      <c r="AK1055" s="211">
        <v>0</v>
      </c>
      <c r="AL1055" s="214">
        <v>0</v>
      </c>
      <c r="AM1055" s="211">
        <v>0</v>
      </c>
      <c r="AN1055" s="211">
        <v>0</v>
      </c>
      <c r="AO1055" s="214">
        <v>0</v>
      </c>
      <c r="AP1055" s="211">
        <v>0</v>
      </c>
      <c r="AQ1055" s="211">
        <v>0</v>
      </c>
      <c r="AR1055" s="211">
        <v>0</v>
      </c>
      <c r="AS1055" s="211"/>
    </row>
    <row r="1056" spans="1:45" s="148" customFormat="1" ht="36" customHeight="1" x14ac:dyDescent="0.25">
      <c r="A1056" s="148">
        <v>1</v>
      </c>
      <c r="B1056" s="143">
        <f>SUBTOTAL(103,$A$1027:A1056)</f>
        <v>30</v>
      </c>
      <c r="C1056" s="144" t="s">
        <v>1577</v>
      </c>
      <c r="D1056" s="145">
        <v>1957</v>
      </c>
      <c r="E1056" s="145"/>
      <c r="F1056" s="146" t="s">
        <v>264</v>
      </c>
      <c r="G1056" s="145">
        <v>3</v>
      </c>
      <c r="H1056" s="145" t="s">
        <v>308</v>
      </c>
      <c r="I1056" s="149">
        <v>2341.1</v>
      </c>
      <c r="J1056" s="149">
        <v>1935.59</v>
      </c>
      <c r="K1056" s="149">
        <v>1467.6</v>
      </c>
      <c r="L1056" s="165">
        <v>56</v>
      </c>
      <c r="M1056" s="145" t="s">
        <v>262</v>
      </c>
      <c r="N1056" s="145" t="s">
        <v>266</v>
      </c>
      <c r="O1056" s="147" t="s">
        <v>1551</v>
      </c>
      <c r="P1056" s="142">
        <v>13706766.08</v>
      </c>
      <c r="Q1056" s="142">
        <v>0</v>
      </c>
      <c r="R1056" s="142">
        <v>0</v>
      </c>
      <c r="S1056" s="142">
        <f t="shared" si="428"/>
        <v>13706766.08</v>
      </c>
      <c r="T1056" s="142">
        <f t="shared" si="437"/>
        <v>5854.8400666353427</v>
      </c>
      <c r="U1056" s="142">
        <v>6196.3353432147287</v>
      </c>
      <c r="V1056" s="213">
        <f t="shared" si="429"/>
        <v>6196.3353432147287</v>
      </c>
      <c r="W1056" s="213">
        <f t="shared" si="430"/>
        <v>341.49527657938597</v>
      </c>
      <c r="X1056" s="148" t="b">
        <f t="shared" si="431"/>
        <v>1</v>
      </c>
      <c r="Y1056" s="211">
        <v>0</v>
      </c>
      <c r="Z1056" s="211">
        <v>0</v>
      </c>
      <c r="AA1056" s="211">
        <v>0</v>
      </c>
      <c r="AB1056" s="211">
        <v>0</v>
      </c>
      <c r="AC1056" s="211">
        <v>0</v>
      </c>
      <c r="AD1056" s="211">
        <v>0</v>
      </c>
      <c r="AE1056" s="211">
        <v>0</v>
      </c>
      <c r="AF1056" s="214">
        <v>0</v>
      </c>
      <c r="AG1056" s="211">
        <v>1626.8</v>
      </c>
      <c r="AH1056" s="214">
        <f t="shared" si="439"/>
        <v>6196.3353432147287</v>
      </c>
      <c r="AI1056" s="211">
        <v>0</v>
      </c>
      <c r="AJ1056" s="211">
        <v>0</v>
      </c>
      <c r="AK1056" s="211">
        <v>0</v>
      </c>
      <c r="AL1056" s="214">
        <v>0</v>
      </c>
      <c r="AM1056" s="211">
        <v>0</v>
      </c>
      <c r="AN1056" s="211">
        <v>0</v>
      </c>
      <c r="AO1056" s="214">
        <v>0</v>
      </c>
      <c r="AP1056" s="211">
        <v>0</v>
      </c>
      <c r="AQ1056" s="211">
        <v>0</v>
      </c>
      <c r="AR1056" s="211">
        <v>0</v>
      </c>
      <c r="AS1056" s="211"/>
    </row>
    <row r="1057" spans="1:45" s="148" customFormat="1" ht="36" customHeight="1" x14ac:dyDescent="0.25">
      <c r="A1057" s="148">
        <v>1</v>
      </c>
      <c r="B1057" s="143">
        <f>SUBTOTAL(103,$A$1027:A1057)</f>
        <v>31</v>
      </c>
      <c r="C1057" s="144" t="s">
        <v>584</v>
      </c>
      <c r="D1057" s="145">
        <v>1981</v>
      </c>
      <c r="E1057" s="145"/>
      <c r="F1057" s="146" t="s">
        <v>264</v>
      </c>
      <c r="G1057" s="145">
        <v>2</v>
      </c>
      <c r="H1057" s="145" t="s">
        <v>308</v>
      </c>
      <c r="I1057" s="149">
        <v>940.2</v>
      </c>
      <c r="J1057" s="149">
        <v>850.3</v>
      </c>
      <c r="K1057" s="149">
        <v>850.3</v>
      </c>
      <c r="L1057" s="165">
        <v>36</v>
      </c>
      <c r="M1057" s="145" t="s">
        <v>262</v>
      </c>
      <c r="N1057" s="145" t="s">
        <v>266</v>
      </c>
      <c r="O1057" s="147" t="s">
        <v>1594</v>
      </c>
      <c r="P1057" s="142">
        <v>6799543.4500000002</v>
      </c>
      <c r="Q1057" s="142">
        <v>0</v>
      </c>
      <c r="R1057" s="142">
        <v>0</v>
      </c>
      <c r="S1057" s="142">
        <f t="shared" si="428"/>
        <v>6799543.4500000002</v>
      </c>
      <c r="T1057" s="142">
        <f t="shared" si="437"/>
        <v>7232.0181344394805</v>
      </c>
      <c r="U1057" s="142">
        <v>7653.8400876409278</v>
      </c>
      <c r="V1057" s="213">
        <f t="shared" si="429"/>
        <v>7653.8400876409278</v>
      </c>
      <c r="W1057" s="213">
        <f t="shared" si="430"/>
        <v>421.82195320144729</v>
      </c>
      <c r="X1057" s="148" t="b">
        <f t="shared" si="431"/>
        <v>1</v>
      </c>
      <c r="Y1057" s="211">
        <v>0</v>
      </c>
      <c r="Z1057" s="211">
        <v>0</v>
      </c>
      <c r="AA1057" s="211">
        <v>0</v>
      </c>
      <c r="AB1057" s="211">
        <v>0</v>
      </c>
      <c r="AC1057" s="211">
        <v>0</v>
      </c>
      <c r="AD1057" s="211">
        <v>0</v>
      </c>
      <c r="AE1057" s="211">
        <v>0</v>
      </c>
      <c r="AF1057" s="214">
        <v>0</v>
      </c>
      <c r="AG1057" s="211">
        <v>807.01</v>
      </c>
      <c r="AH1057" s="214">
        <f t="shared" si="439"/>
        <v>7653.8400876409278</v>
      </c>
      <c r="AI1057" s="211">
        <v>0</v>
      </c>
      <c r="AJ1057" s="211">
        <v>0</v>
      </c>
      <c r="AK1057" s="211">
        <v>0</v>
      </c>
      <c r="AL1057" s="214">
        <v>0</v>
      </c>
      <c r="AM1057" s="211">
        <v>0</v>
      </c>
      <c r="AN1057" s="211">
        <v>0</v>
      </c>
      <c r="AO1057" s="214">
        <v>0</v>
      </c>
      <c r="AP1057" s="211">
        <v>0</v>
      </c>
      <c r="AQ1057" s="211">
        <v>0</v>
      </c>
      <c r="AR1057" s="211">
        <v>0</v>
      </c>
      <c r="AS1057" s="211"/>
    </row>
    <row r="1058" spans="1:45" s="148" customFormat="1" ht="36" customHeight="1" x14ac:dyDescent="0.25">
      <c r="A1058" s="148">
        <v>1</v>
      </c>
      <c r="B1058" s="143">
        <f>SUBTOTAL(103,$A$1027:A1058)</f>
        <v>32</v>
      </c>
      <c r="C1058" s="144" t="s">
        <v>585</v>
      </c>
      <c r="D1058" s="145" t="s">
        <v>365</v>
      </c>
      <c r="E1058" s="145"/>
      <c r="F1058" s="146" t="s">
        <v>307</v>
      </c>
      <c r="G1058" s="145" t="s">
        <v>347</v>
      </c>
      <c r="H1058" s="145" t="s">
        <v>347</v>
      </c>
      <c r="I1058" s="149">
        <v>5067.1000000000004</v>
      </c>
      <c r="J1058" s="149">
        <v>3815.6</v>
      </c>
      <c r="K1058" s="149">
        <v>3768.9</v>
      </c>
      <c r="L1058" s="165">
        <v>163</v>
      </c>
      <c r="M1058" s="145" t="s">
        <v>262</v>
      </c>
      <c r="N1058" s="145" t="s">
        <v>266</v>
      </c>
      <c r="O1058" s="147" t="s">
        <v>1286</v>
      </c>
      <c r="P1058" s="142">
        <v>8621215.4199999999</v>
      </c>
      <c r="Q1058" s="142">
        <v>0</v>
      </c>
      <c r="R1058" s="142">
        <v>0</v>
      </c>
      <c r="S1058" s="142">
        <f t="shared" si="428"/>
        <v>8621215.4199999999</v>
      </c>
      <c r="T1058" s="142">
        <f t="shared" si="437"/>
        <v>1701.4101596573976</v>
      </c>
      <c r="U1058" s="142">
        <f>V1058</f>
        <v>1701.4101596573976</v>
      </c>
      <c r="V1058" s="213">
        <f>T1058</f>
        <v>1701.4101596573976</v>
      </c>
      <c r="W1058" s="213">
        <f t="shared" si="430"/>
        <v>0</v>
      </c>
      <c r="X1058" s="148" t="b">
        <f t="shared" si="431"/>
        <v>1</v>
      </c>
      <c r="Y1058" s="211">
        <v>0</v>
      </c>
      <c r="Z1058" s="211">
        <v>0</v>
      </c>
      <c r="AA1058" s="211">
        <v>0</v>
      </c>
      <c r="AB1058" s="211">
        <v>0</v>
      </c>
      <c r="AC1058" s="211">
        <v>0</v>
      </c>
      <c r="AD1058" s="211">
        <v>0</v>
      </c>
      <c r="AE1058" s="211">
        <v>0</v>
      </c>
      <c r="AF1058" s="214">
        <v>0</v>
      </c>
      <c r="AG1058" s="211">
        <v>963.75</v>
      </c>
      <c r="AH1058" s="214">
        <f t="shared" si="439"/>
        <v>1695.9991513883681</v>
      </c>
      <c r="AI1058" s="211">
        <v>0</v>
      </c>
      <c r="AJ1058" s="211">
        <v>0</v>
      </c>
      <c r="AK1058" s="211">
        <v>0</v>
      </c>
      <c r="AL1058" s="214">
        <v>0</v>
      </c>
      <c r="AM1058" s="211">
        <v>0</v>
      </c>
      <c r="AN1058" s="211">
        <v>0</v>
      </c>
      <c r="AO1058" s="214">
        <v>0</v>
      </c>
      <c r="AP1058" s="211">
        <v>0</v>
      </c>
      <c r="AQ1058" s="211">
        <v>0</v>
      </c>
      <c r="AR1058" s="211">
        <v>0</v>
      </c>
      <c r="AS1058" s="211"/>
    </row>
    <row r="1059" spans="1:45" s="148" customFormat="1" ht="36" customHeight="1" x14ac:dyDescent="0.25">
      <c r="A1059" s="148">
        <v>1</v>
      </c>
      <c r="B1059" s="143">
        <f>SUBTOTAL(103,$A$1027:A1059)</f>
        <v>33</v>
      </c>
      <c r="C1059" s="144" t="s">
        <v>1037</v>
      </c>
      <c r="D1059" s="145">
        <v>1994</v>
      </c>
      <c r="E1059" s="145"/>
      <c r="F1059" s="146" t="s">
        <v>264</v>
      </c>
      <c r="G1059" s="145">
        <v>9</v>
      </c>
      <c r="H1059" s="145" t="s">
        <v>366</v>
      </c>
      <c r="I1059" s="149">
        <v>11615.7</v>
      </c>
      <c r="J1059" s="149">
        <v>9319.2999999999993</v>
      </c>
      <c r="K1059" s="149">
        <v>5667.8</v>
      </c>
      <c r="L1059" s="165">
        <v>441</v>
      </c>
      <c r="M1059" s="145" t="s">
        <v>262</v>
      </c>
      <c r="N1059" s="145" t="s">
        <v>266</v>
      </c>
      <c r="O1059" s="147" t="s">
        <v>1044</v>
      </c>
      <c r="P1059" s="142">
        <v>6300000</v>
      </c>
      <c r="Q1059" s="142">
        <v>0</v>
      </c>
      <c r="R1059" s="142">
        <v>0</v>
      </c>
      <c r="S1059" s="142">
        <f t="shared" si="428"/>
        <v>6300000</v>
      </c>
      <c r="T1059" s="142">
        <f t="shared" si="437"/>
        <v>542.36937937446726</v>
      </c>
      <c r="U1059" s="142">
        <v>634.77879077455509</v>
      </c>
      <c r="V1059" s="213">
        <f t="shared" si="429"/>
        <v>634.77879077455509</v>
      </c>
      <c r="W1059" s="213">
        <f t="shared" si="430"/>
        <v>92.409411400087833</v>
      </c>
      <c r="X1059" s="148" t="b">
        <f t="shared" si="431"/>
        <v>1</v>
      </c>
      <c r="Y1059" s="211">
        <v>0</v>
      </c>
      <c r="Z1059" s="211">
        <v>0</v>
      </c>
      <c r="AA1059" s="211">
        <v>0</v>
      </c>
      <c r="AB1059" s="211">
        <v>0</v>
      </c>
      <c r="AC1059" s="211">
        <v>0</v>
      </c>
      <c r="AD1059" s="211">
        <v>0</v>
      </c>
      <c r="AE1059" s="211">
        <v>3</v>
      </c>
      <c r="AF1059" s="214">
        <f>2457800*AE1059/I1059</f>
        <v>634.77879077455509</v>
      </c>
      <c r="AG1059" s="211">
        <v>0</v>
      </c>
      <c r="AH1059" s="211">
        <v>0</v>
      </c>
      <c r="AI1059" s="211">
        <v>0</v>
      </c>
      <c r="AJ1059" s="211">
        <v>0</v>
      </c>
      <c r="AK1059" s="211">
        <v>0</v>
      </c>
      <c r="AL1059" s="214">
        <v>0</v>
      </c>
      <c r="AM1059" s="211">
        <v>0</v>
      </c>
      <c r="AN1059" s="211">
        <v>0</v>
      </c>
      <c r="AO1059" s="214">
        <v>0</v>
      </c>
      <c r="AP1059" s="211">
        <v>0</v>
      </c>
      <c r="AQ1059" s="211">
        <v>0</v>
      </c>
      <c r="AR1059" s="211">
        <v>0</v>
      </c>
      <c r="AS1059" s="211"/>
    </row>
    <row r="1060" spans="1:45" s="148" customFormat="1" ht="36" customHeight="1" x14ac:dyDescent="0.25">
      <c r="A1060" s="148">
        <v>1</v>
      </c>
      <c r="B1060" s="143">
        <f>SUBTOTAL(103,$A$1027:A1060)</f>
        <v>34</v>
      </c>
      <c r="C1060" s="144" t="s">
        <v>1642</v>
      </c>
      <c r="D1060" s="145">
        <v>1969</v>
      </c>
      <c r="E1060" s="145"/>
      <c r="F1060" s="146" t="s">
        <v>264</v>
      </c>
      <c r="G1060" s="145">
        <v>5</v>
      </c>
      <c r="H1060" s="145" t="s">
        <v>304</v>
      </c>
      <c r="I1060" s="149">
        <v>3567.4</v>
      </c>
      <c r="J1060" s="149">
        <v>3567.4</v>
      </c>
      <c r="K1060" s="149">
        <v>3567.4</v>
      </c>
      <c r="L1060" s="165">
        <v>111</v>
      </c>
      <c r="M1060" s="145" t="s">
        <v>262</v>
      </c>
      <c r="N1060" s="145" t="s">
        <v>266</v>
      </c>
      <c r="O1060" s="147" t="s">
        <v>1647</v>
      </c>
      <c r="P1060" s="142">
        <v>11168690.5</v>
      </c>
      <c r="Q1060" s="142">
        <v>0</v>
      </c>
      <c r="R1060" s="142">
        <v>0</v>
      </c>
      <c r="S1060" s="142">
        <f t="shared" si="428"/>
        <v>11168690.5</v>
      </c>
      <c r="T1060" s="142">
        <f t="shared" si="437"/>
        <v>3130.7648427426134</v>
      </c>
      <c r="U1060" s="142">
        <v>3130.7648427426134</v>
      </c>
      <c r="V1060" s="213">
        <f t="shared" ref="V1060:V1061" si="440">T1060</f>
        <v>3130.7648427426134</v>
      </c>
      <c r="W1060" s="213">
        <f t="shared" si="430"/>
        <v>0</v>
      </c>
      <c r="X1060" s="148" t="b">
        <f t="shared" si="431"/>
        <v>1</v>
      </c>
      <c r="Y1060" s="211">
        <v>0</v>
      </c>
      <c r="Z1060" s="211">
        <v>0</v>
      </c>
      <c r="AA1060" s="211">
        <v>0</v>
      </c>
      <c r="AB1060" s="211">
        <v>0</v>
      </c>
      <c r="AC1060" s="211">
        <v>0</v>
      </c>
      <c r="AD1060" s="211">
        <v>0</v>
      </c>
      <c r="AE1060" s="211">
        <v>0</v>
      </c>
      <c r="AF1060" s="214">
        <v>0</v>
      </c>
      <c r="AG1060" s="211">
        <v>1234</v>
      </c>
      <c r="AH1060" s="214">
        <f>8917.04*AG1060/I1060</f>
        <v>3084.4949711274321</v>
      </c>
      <c r="AI1060" s="211">
        <v>0</v>
      </c>
      <c r="AJ1060" s="211">
        <v>0</v>
      </c>
      <c r="AK1060" s="211">
        <v>0</v>
      </c>
      <c r="AL1060" s="214">
        <v>0</v>
      </c>
      <c r="AM1060" s="211">
        <v>0</v>
      </c>
      <c r="AN1060" s="211">
        <v>0</v>
      </c>
      <c r="AO1060" s="214">
        <v>0</v>
      </c>
      <c r="AP1060" s="211">
        <v>0</v>
      </c>
      <c r="AQ1060" s="211">
        <v>0</v>
      </c>
      <c r="AR1060" s="211">
        <v>0</v>
      </c>
      <c r="AS1060" s="211"/>
    </row>
    <row r="1061" spans="1:45" s="148" customFormat="1" ht="36" customHeight="1" x14ac:dyDescent="0.25">
      <c r="A1061" s="148">
        <v>1</v>
      </c>
      <c r="B1061" s="143">
        <f>SUBTOTAL(103,$A$1027:A1061)</f>
        <v>35</v>
      </c>
      <c r="C1061" s="144" t="s">
        <v>529</v>
      </c>
      <c r="D1061" s="145" t="s">
        <v>309</v>
      </c>
      <c r="E1061" s="145"/>
      <c r="F1061" s="146" t="s">
        <v>307</v>
      </c>
      <c r="G1061" s="145" t="s">
        <v>353</v>
      </c>
      <c r="H1061" s="145" t="s">
        <v>299</v>
      </c>
      <c r="I1061" s="149">
        <v>4990.2</v>
      </c>
      <c r="J1061" s="149">
        <v>3973.4</v>
      </c>
      <c r="K1061" s="149">
        <v>3799.4</v>
      </c>
      <c r="L1061" s="165">
        <v>190</v>
      </c>
      <c r="M1061" s="145" t="s">
        <v>262</v>
      </c>
      <c r="N1061" s="145" t="s">
        <v>266</v>
      </c>
      <c r="O1061" s="147" t="s">
        <v>1286</v>
      </c>
      <c r="P1061" s="142">
        <v>5881525.0499999998</v>
      </c>
      <c r="Q1061" s="142">
        <v>0</v>
      </c>
      <c r="R1061" s="142">
        <v>0</v>
      </c>
      <c r="S1061" s="142">
        <f t="shared" si="428"/>
        <v>5881525.0499999998</v>
      </c>
      <c r="T1061" s="142">
        <f t="shared" si="437"/>
        <v>1178.6150955873511</v>
      </c>
      <c r="U1061" s="142">
        <v>1178.6150955873511</v>
      </c>
      <c r="V1061" s="213">
        <f t="shared" si="440"/>
        <v>1178.6150955873511</v>
      </c>
      <c r="W1061" s="213">
        <f t="shared" si="430"/>
        <v>0</v>
      </c>
      <c r="X1061" s="148" t="b">
        <f t="shared" si="431"/>
        <v>1</v>
      </c>
      <c r="Y1061" s="211">
        <v>0</v>
      </c>
      <c r="Z1061" s="211">
        <v>0</v>
      </c>
      <c r="AA1061" s="211">
        <v>0</v>
      </c>
      <c r="AB1061" s="211">
        <v>0</v>
      </c>
      <c r="AC1061" s="211">
        <v>0</v>
      </c>
      <c r="AD1061" s="211">
        <v>0</v>
      </c>
      <c r="AE1061" s="211">
        <v>0</v>
      </c>
      <c r="AF1061" s="214">
        <v>0</v>
      </c>
      <c r="AG1061" s="211">
        <v>650</v>
      </c>
      <c r="AH1061" s="214">
        <f>8917.04*AG1061/I1061</f>
        <v>1161.4917237786062</v>
      </c>
      <c r="AI1061" s="211">
        <v>0</v>
      </c>
      <c r="AJ1061" s="211">
        <v>0</v>
      </c>
      <c r="AK1061" s="211">
        <v>0</v>
      </c>
      <c r="AL1061" s="214">
        <v>0</v>
      </c>
      <c r="AM1061" s="211">
        <v>0</v>
      </c>
      <c r="AN1061" s="211">
        <v>0</v>
      </c>
      <c r="AO1061" s="214">
        <v>0</v>
      </c>
      <c r="AP1061" s="211">
        <v>0</v>
      </c>
      <c r="AQ1061" s="211">
        <v>0</v>
      </c>
      <c r="AR1061" s="211">
        <v>0</v>
      </c>
      <c r="AS1061" s="211"/>
    </row>
    <row r="1062" spans="1:45" s="148" customFormat="1" ht="36" customHeight="1" x14ac:dyDescent="0.25">
      <c r="A1062" s="148">
        <v>1</v>
      </c>
      <c r="B1062" s="143">
        <f>SUBTOTAL(103,$A$1027:A1062)</f>
        <v>36</v>
      </c>
      <c r="C1062" s="144" t="s">
        <v>532</v>
      </c>
      <c r="D1062" s="145" t="s">
        <v>311</v>
      </c>
      <c r="E1062" s="145"/>
      <c r="F1062" s="146" t="s">
        <v>264</v>
      </c>
      <c r="G1062" s="145">
        <v>5</v>
      </c>
      <c r="H1062" s="145" t="s">
        <v>304</v>
      </c>
      <c r="I1062" s="149">
        <v>3436</v>
      </c>
      <c r="J1062" s="149">
        <v>3129.7</v>
      </c>
      <c r="K1062" s="149">
        <v>2775.3</v>
      </c>
      <c r="L1062" s="165">
        <v>145</v>
      </c>
      <c r="M1062" s="145" t="s">
        <v>262</v>
      </c>
      <c r="N1062" s="145" t="s">
        <v>266</v>
      </c>
      <c r="O1062" s="147" t="s">
        <v>1286</v>
      </c>
      <c r="P1062" s="142">
        <v>7439767.4799999995</v>
      </c>
      <c r="Q1062" s="142">
        <v>0</v>
      </c>
      <c r="R1062" s="142">
        <v>0</v>
      </c>
      <c r="S1062" s="142">
        <f t="shared" si="428"/>
        <v>7439767.4799999995</v>
      </c>
      <c r="T1062" s="142">
        <f t="shared" si="437"/>
        <v>2165.240826542491</v>
      </c>
      <c r="U1062" s="142">
        <f>V1062</f>
        <v>4368.1900000000005</v>
      </c>
      <c r="V1062" s="213">
        <f t="shared" si="429"/>
        <v>4368.1900000000005</v>
      </c>
      <c r="W1062" s="213">
        <f t="shared" si="430"/>
        <v>2202.9491734575095</v>
      </c>
      <c r="X1062" s="148" t="b">
        <f t="shared" si="431"/>
        <v>1</v>
      </c>
      <c r="Y1062" s="211">
        <v>113.09</v>
      </c>
      <c r="Z1062" s="211">
        <v>0</v>
      </c>
      <c r="AA1062" s="211">
        <v>3259.66</v>
      </c>
      <c r="AB1062" s="211">
        <v>184.98</v>
      </c>
      <c r="AC1062" s="211">
        <v>810.46</v>
      </c>
      <c r="AD1062" s="211">
        <v>0</v>
      </c>
      <c r="AE1062" s="211">
        <v>0</v>
      </c>
      <c r="AF1062" s="214">
        <v>0</v>
      </c>
      <c r="AG1062" s="211">
        <v>0</v>
      </c>
      <c r="AH1062" s="211">
        <v>0</v>
      </c>
      <c r="AI1062" s="211">
        <v>0</v>
      </c>
      <c r="AJ1062" s="211">
        <v>0</v>
      </c>
      <c r="AK1062" s="211">
        <v>0</v>
      </c>
      <c r="AL1062" s="214">
        <v>0</v>
      </c>
      <c r="AM1062" s="211">
        <v>0</v>
      </c>
      <c r="AN1062" s="211">
        <v>0</v>
      </c>
      <c r="AO1062" s="214">
        <v>0</v>
      </c>
      <c r="AP1062" s="211">
        <v>0</v>
      </c>
      <c r="AQ1062" s="211">
        <v>0</v>
      </c>
      <c r="AR1062" s="211">
        <v>0</v>
      </c>
      <c r="AS1062" s="211"/>
    </row>
    <row r="1063" spans="1:45" s="148" customFormat="1" ht="36" customHeight="1" x14ac:dyDescent="0.25">
      <c r="A1063" s="148">
        <v>1</v>
      </c>
      <c r="B1063" s="143">
        <f>SUBTOTAL(103,$A$1027:A1063)</f>
        <v>37</v>
      </c>
      <c r="C1063" s="144" t="s">
        <v>517</v>
      </c>
      <c r="D1063" s="145" t="s">
        <v>346</v>
      </c>
      <c r="E1063" s="145"/>
      <c r="F1063" s="146" t="s">
        <v>264</v>
      </c>
      <c r="G1063" s="145" t="s">
        <v>347</v>
      </c>
      <c r="H1063" s="145" t="s">
        <v>304</v>
      </c>
      <c r="I1063" s="149">
        <v>3486.3</v>
      </c>
      <c r="J1063" s="149">
        <v>3486.3</v>
      </c>
      <c r="K1063" s="149">
        <v>2123</v>
      </c>
      <c r="L1063" s="165">
        <v>136</v>
      </c>
      <c r="M1063" s="145" t="s">
        <v>262</v>
      </c>
      <c r="N1063" s="145" t="s">
        <v>266</v>
      </c>
      <c r="O1063" s="147" t="s">
        <v>1042</v>
      </c>
      <c r="P1063" s="142">
        <v>8506247.8599999994</v>
      </c>
      <c r="Q1063" s="142">
        <v>0</v>
      </c>
      <c r="R1063" s="142">
        <v>0</v>
      </c>
      <c r="S1063" s="142">
        <f t="shared" si="428"/>
        <v>8506247.8599999994</v>
      </c>
      <c r="T1063" s="142">
        <f t="shared" si="437"/>
        <v>2439.9070246393021</v>
      </c>
      <c r="U1063" s="142">
        <v>2439.9070246393021</v>
      </c>
      <c r="V1063" s="213">
        <f>T1063</f>
        <v>2439.9070246393021</v>
      </c>
      <c r="W1063" s="213">
        <f t="shared" si="430"/>
        <v>0</v>
      </c>
      <c r="X1063" s="148" t="b">
        <f t="shared" si="431"/>
        <v>1</v>
      </c>
      <c r="Y1063" s="211">
        <v>0</v>
      </c>
      <c r="Z1063" s="211">
        <v>0</v>
      </c>
      <c r="AA1063" s="211">
        <v>0</v>
      </c>
      <c r="AB1063" s="211">
        <v>0</v>
      </c>
      <c r="AC1063" s="211">
        <v>0</v>
      </c>
      <c r="AD1063" s="211">
        <v>0</v>
      </c>
      <c r="AE1063" s="211">
        <v>0</v>
      </c>
      <c r="AF1063" s="214">
        <v>0</v>
      </c>
      <c r="AG1063" s="211">
        <v>940</v>
      </c>
      <c r="AH1063" s="214">
        <f>8917.04*AG1063/I1063</f>
        <v>2404.2731836043945</v>
      </c>
      <c r="AI1063" s="211">
        <v>0</v>
      </c>
      <c r="AJ1063" s="211">
        <v>0</v>
      </c>
      <c r="AK1063" s="211">
        <v>0</v>
      </c>
      <c r="AL1063" s="214">
        <v>0</v>
      </c>
      <c r="AM1063" s="211">
        <v>0</v>
      </c>
      <c r="AN1063" s="211">
        <v>0</v>
      </c>
      <c r="AO1063" s="214">
        <v>0</v>
      </c>
      <c r="AP1063" s="211">
        <v>0</v>
      </c>
      <c r="AQ1063" s="211">
        <v>0</v>
      </c>
      <c r="AR1063" s="211">
        <v>0</v>
      </c>
      <c r="AS1063" s="211"/>
    </row>
    <row r="1064" spans="1:45" s="148" customFormat="1" ht="36" customHeight="1" x14ac:dyDescent="0.25">
      <c r="A1064" s="148">
        <v>1</v>
      </c>
      <c r="B1064" s="143">
        <f>SUBTOTAL(103,$A$1027:A1064)</f>
        <v>38</v>
      </c>
      <c r="C1064" s="144" t="s">
        <v>540</v>
      </c>
      <c r="D1064" s="145" t="s">
        <v>357</v>
      </c>
      <c r="E1064" s="145"/>
      <c r="F1064" s="146" t="s">
        <v>264</v>
      </c>
      <c r="G1064" s="145" t="s">
        <v>347</v>
      </c>
      <c r="H1064" s="145" t="s">
        <v>308</v>
      </c>
      <c r="I1064" s="149">
        <v>2747.2</v>
      </c>
      <c r="J1064" s="149">
        <v>2475.6</v>
      </c>
      <c r="K1064" s="149">
        <v>2231</v>
      </c>
      <c r="L1064" s="165">
        <v>146</v>
      </c>
      <c r="M1064" s="145" t="s">
        <v>262</v>
      </c>
      <c r="N1064" s="145" t="s">
        <v>266</v>
      </c>
      <c r="O1064" s="147" t="s">
        <v>1043</v>
      </c>
      <c r="P1064" s="142">
        <v>7560290.8799999999</v>
      </c>
      <c r="Q1064" s="142">
        <v>0</v>
      </c>
      <c r="R1064" s="142">
        <v>0</v>
      </c>
      <c r="S1064" s="142">
        <f t="shared" si="428"/>
        <v>7560290.8799999999</v>
      </c>
      <c r="T1064" s="142">
        <f t="shared" si="437"/>
        <v>2751.998718695399</v>
      </c>
      <c r="U1064" s="142">
        <v>2912.5145573675018</v>
      </c>
      <c r="V1064" s="213">
        <f t="shared" si="429"/>
        <v>2912.5145573675018</v>
      </c>
      <c r="W1064" s="213">
        <f t="shared" si="430"/>
        <v>160.51583867210275</v>
      </c>
      <c r="X1064" s="148" t="b">
        <f t="shared" si="431"/>
        <v>1</v>
      </c>
      <c r="Y1064" s="211">
        <v>0</v>
      </c>
      <c r="Z1064" s="211">
        <v>0</v>
      </c>
      <c r="AA1064" s="211">
        <v>0</v>
      </c>
      <c r="AB1064" s="211">
        <v>0</v>
      </c>
      <c r="AC1064" s="211">
        <v>0</v>
      </c>
      <c r="AD1064" s="211">
        <v>0</v>
      </c>
      <c r="AE1064" s="211">
        <v>0</v>
      </c>
      <c r="AF1064" s="214">
        <v>0</v>
      </c>
      <c r="AG1064" s="211">
        <v>897.3</v>
      </c>
      <c r="AH1064" s="214">
        <f>8917.04*AG1064/I1064</f>
        <v>2912.5145573675018</v>
      </c>
      <c r="AI1064" s="211">
        <v>0</v>
      </c>
      <c r="AJ1064" s="211">
        <v>0</v>
      </c>
      <c r="AK1064" s="211">
        <v>0</v>
      </c>
      <c r="AL1064" s="214">
        <v>0</v>
      </c>
      <c r="AM1064" s="211">
        <v>0</v>
      </c>
      <c r="AN1064" s="211">
        <v>0</v>
      </c>
      <c r="AO1064" s="214">
        <v>0</v>
      </c>
      <c r="AP1064" s="211">
        <v>0</v>
      </c>
      <c r="AQ1064" s="211">
        <v>0</v>
      </c>
      <c r="AR1064" s="211">
        <v>0</v>
      </c>
      <c r="AS1064" s="211"/>
    </row>
    <row r="1065" spans="1:45" s="148" customFormat="1" ht="36" customHeight="1" x14ac:dyDescent="0.25">
      <c r="A1065" s="148">
        <v>1</v>
      </c>
      <c r="B1065" s="143">
        <f>SUBTOTAL(103,$A$1027:A1065)</f>
        <v>39</v>
      </c>
      <c r="C1065" s="144" t="s">
        <v>474</v>
      </c>
      <c r="D1065" s="145">
        <v>1969</v>
      </c>
      <c r="E1065" s="145"/>
      <c r="F1065" s="146" t="s">
        <v>264</v>
      </c>
      <c r="G1065" s="145">
        <v>5</v>
      </c>
      <c r="H1065" s="145" t="s">
        <v>304</v>
      </c>
      <c r="I1065" s="149">
        <v>3463.9</v>
      </c>
      <c r="J1065" s="149">
        <v>3172.1</v>
      </c>
      <c r="K1065" s="149">
        <v>2927.7</v>
      </c>
      <c r="L1065" s="165">
        <v>132</v>
      </c>
      <c r="M1065" s="145" t="s">
        <v>262</v>
      </c>
      <c r="N1065" s="145" t="s">
        <v>266</v>
      </c>
      <c r="O1065" s="147" t="s">
        <v>1057</v>
      </c>
      <c r="P1065" s="142">
        <v>4388846.8199999994</v>
      </c>
      <c r="Q1065" s="142">
        <v>0</v>
      </c>
      <c r="R1065" s="142">
        <v>0</v>
      </c>
      <c r="S1065" s="142">
        <f t="shared" si="428"/>
        <v>4388846.8199999994</v>
      </c>
      <c r="T1065" s="142">
        <f t="shared" si="437"/>
        <v>1267.0246889344378</v>
      </c>
      <c r="U1065" s="142">
        <v>2804.9328167672275</v>
      </c>
      <c r="V1065" s="213">
        <f t="shared" si="429"/>
        <v>2804.9328167672275</v>
      </c>
      <c r="W1065" s="213">
        <f t="shared" si="430"/>
        <v>1537.9081278327897</v>
      </c>
      <c r="X1065" s="148" t="b">
        <f t="shared" si="431"/>
        <v>1</v>
      </c>
      <c r="Y1065" s="211">
        <v>0</v>
      </c>
      <c r="Z1065" s="211">
        <v>0</v>
      </c>
      <c r="AA1065" s="211">
        <v>0</v>
      </c>
      <c r="AB1065" s="211">
        <v>0</v>
      </c>
      <c r="AC1065" s="211">
        <v>0</v>
      </c>
      <c r="AD1065" s="211">
        <v>0</v>
      </c>
      <c r="AE1065" s="211">
        <v>0</v>
      </c>
      <c r="AF1065" s="214">
        <v>0</v>
      </c>
      <c r="AG1065" s="211">
        <v>1089.5999999999999</v>
      </c>
      <c r="AH1065" s="214">
        <f>8917.04*AG1065/I1065</f>
        <v>2804.9328167672275</v>
      </c>
      <c r="AI1065" s="211">
        <v>0</v>
      </c>
      <c r="AJ1065" s="211">
        <v>0</v>
      </c>
      <c r="AK1065" s="211">
        <v>0</v>
      </c>
      <c r="AL1065" s="214">
        <v>0</v>
      </c>
      <c r="AM1065" s="211">
        <v>0</v>
      </c>
      <c r="AN1065" s="211">
        <v>0</v>
      </c>
      <c r="AO1065" s="214">
        <v>0</v>
      </c>
      <c r="AP1065" s="211">
        <v>0</v>
      </c>
      <c r="AQ1065" s="211">
        <v>0</v>
      </c>
      <c r="AR1065" s="211">
        <v>0</v>
      </c>
      <c r="AS1065" s="211"/>
    </row>
    <row r="1066" spans="1:45" s="148" customFormat="1" ht="36" customHeight="1" x14ac:dyDescent="0.25">
      <c r="A1066" s="148">
        <v>1</v>
      </c>
      <c r="B1066" s="143">
        <f>SUBTOTAL(103,$A$1027:A1066)</f>
        <v>40</v>
      </c>
      <c r="C1066" s="144" t="s">
        <v>1087</v>
      </c>
      <c r="D1066" s="145">
        <v>1991</v>
      </c>
      <c r="E1066" s="145">
        <v>2016</v>
      </c>
      <c r="F1066" s="146" t="s">
        <v>1285</v>
      </c>
      <c r="G1066" s="145">
        <v>13</v>
      </c>
      <c r="H1066" s="145" t="s">
        <v>300</v>
      </c>
      <c r="I1066" s="149">
        <v>4135.3</v>
      </c>
      <c r="J1066" s="149">
        <v>3928.6</v>
      </c>
      <c r="K1066" s="149">
        <v>3680.79</v>
      </c>
      <c r="L1066" s="165">
        <v>204</v>
      </c>
      <c r="M1066" s="145" t="s">
        <v>262</v>
      </c>
      <c r="N1066" s="145" t="s">
        <v>266</v>
      </c>
      <c r="O1066" s="147" t="s">
        <v>1349</v>
      </c>
      <c r="P1066" s="142">
        <v>10837825.290000001</v>
      </c>
      <c r="Q1066" s="142">
        <v>0</v>
      </c>
      <c r="R1066" s="142">
        <v>0</v>
      </c>
      <c r="S1066" s="142">
        <f t="shared" si="428"/>
        <v>10837825.290000001</v>
      </c>
      <c r="T1066" s="142">
        <f t="shared" si="437"/>
        <v>2620.8075085241699</v>
      </c>
      <c r="U1066" s="142">
        <v>2620.8075085241694</v>
      </c>
      <c r="V1066" s="213">
        <f t="shared" si="429"/>
        <v>2620.8075085241694</v>
      </c>
      <c r="W1066" s="213">
        <f t="shared" si="430"/>
        <v>0</v>
      </c>
      <c r="X1066" s="148" t="b">
        <f t="shared" si="431"/>
        <v>1</v>
      </c>
      <c r="Y1066" s="211">
        <v>0</v>
      </c>
      <c r="Z1066" s="211">
        <v>0</v>
      </c>
      <c r="AA1066" s="211">
        <v>0</v>
      </c>
      <c r="AB1066" s="211">
        <v>0</v>
      </c>
      <c r="AC1066" s="211">
        <v>0</v>
      </c>
      <c r="AD1066" s="211">
        <v>0</v>
      </c>
      <c r="AE1066" s="211">
        <v>0</v>
      </c>
      <c r="AF1066" s="214">
        <v>0</v>
      </c>
      <c r="AG1066" s="211">
        <v>0</v>
      </c>
      <c r="AH1066" s="211">
        <v>0</v>
      </c>
      <c r="AI1066" s="211">
        <v>0</v>
      </c>
      <c r="AJ1066" s="211">
        <v>0</v>
      </c>
      <c r="AK1066" s="211">
        <v>1389</v>
      </c>
      <c r="AL1066" s="214">
        <f>7802.61*AK1066/I1066</f>
        <v>2620.8075085241694</v>
      </c>
      <c r="AM1066" s="211">
        <v>0</v>
      </c>
      <c r="AN1066" s="211">
        <v>0</v>
      </c>
      <c r="AO1066" s="214">
        <v>0</v>
      </c>
      <c r="AP1066" s="211">
        <v>0</v>
      </c>
      <c r="AQ1066" s="211">
        <v>0</v>
      </c>
      <c r="AR1066" s="211">
        <v>0</v>
      </c>
      <c r="AS1066" s="211"/>
    </row>
    <row r="1067" spans="1:45" s="148" customFormat="1" ht="36" customHeight="1" x14ac:dyDescent="0.25">
      <c r="A1067" s="148">
        <v>1</v>
      </c>
      <c r="B1067" s="143">
        <f>SUBTOTAL(103,$A$1027:A1067)</f>
        <v>41</v>
      </c>
      <c r="C1067" s="144" t="s">
        <v>537</v>
      </c>
      <c r="D1067" s="145" t="s">
        <v>354</v>
      </c>
      <c r="E1067" s="145"/>
      <c r="F1067" s="146" t="s">
        <v>264</v>
      </c>
      <c r="G1067" s="145" t="s">
        <v>304</v>
      </c>
      <c r="H1067" s="145" t="s">
        <v>300</v>
      </c>
      <c r="I1067" s="149">
        <v>946</v>
      </c>
      <c r="J1067" s="149">
        <v>977.4</v>
      </c>
      <c r="K1067" s="149">
        <v>688.5</v>
      </c>
      <c r="L1067" s="165">
        <v>25</v>
      </c>
      <c r="M1067" s="145" t="s">
        <v>262</v>
      </c>
      <c r="N1067" s="145" t="s">
        <v>266</v>
      </c>
      <c r="O1067" s="147" t="s">
        <v>1347</v>
      </c>
      <c r="P1067" s="142">
        <v>6632196.4100000001</v>
      </c>
      <c r="Q1067" s="142">
        <v>0</v>
      </c>
      <c r="R1067" s="142">
        <v>0</v>
      </c>
      <c r="S1067" s="142">
        <f t="shared" si="428"/>
        <v>6632196.4100000001</v>
      </c>
      <c r="T1067" s="142">
        <f t="shared" si="437"/>
        <v>7010.7784460887951</v>
      </c>
      <c r="U1067" s="142">
        <f t="shared" ref="U1067:U1068" si="441">V1067</f>
        <v>7010.7784528541233</v>
      </c>
      <c r="V1067" s="213">
        <f t="shared" si="429"/>
        <v>7010.7784528541233</v>
      </c>
      <c r="W1067" s="213">
        <f t="shared" si="430"/>
        <v>6.7653281803359278E-6</v>
      </c>
      <c r="X1067" s="148" t="b">
        <f t="shared" si="431"/>
        <v>1</v>
      </c>
      <c r="Y1067" s="211">
        <v>0</v>
      </c>
      <c r="Z1067" s="211">
        <v>0</v>
      </c>
      <c r="AA1067" s="211">
        <v>0</v>
      </c>
      <c r="AB1067" s="211">
        <v>0</v>
      </c>
      <c r="AC1067" s="211">
        <v>0</v>
      </c>
      <c r="AD1067" s="211">
        <v>0</v>
      </c>
      <c r="AE1067" s="211">
        <v>0</v>
      </c>
      <c r="AF1067" s="214">
        <v>0</v>
      </c>
      <c r="AG1067" s="211">
        <v>0</v>
      </c>
      <c r="AH1067" s="211">
        <v>0</v>
      </c>
      <c r="AI1067" s="211">
        <v>0</v>
      </c>
      <c r="AJ1067" s="211">
        <v>0</v>
      </c>
      <c r="AK1067" s="211">
        <v>940.98</v>
      </c>
      <c r="AL1067" s="214">
        <f>7048.18*AK1067/I1067</f>
        <v>7010.7784528541233</v>
      </c>
      <c r="AM1067" s="211">
        <v>0</v>
      </c>
      <c r="AN1067" s="211">
        <v>0</v>
      </c>
      <c r="AO1067" s="214">
        <v>0</v>
      </c>
      <c r="AP1067" s="211">
        <v>0</v>
      </c>
      <c r="AQ1067" s="211">
        <v>0</v>
      </c>
      <c r="AR1067" s="211">
        <v>0</v>
      </c>
      <c r="AS1067" s="211"/>
    </row>
    <row r="1068" spans="1:45" s="148" customFormat="1" ht="36" customHeight="1" x14ac:dyDescent="0.25">
      <c r="A1068" s="148">
        <v>1</v>
      </c>
      <c r="B1068" s="143">
        <f>SUBTOTAL(103,$A$1027:A1068)</f>
        <v>42</v>
      </c>
      <c r="C1068" s="144" t="s">
        <v>541</v>
      </c>
      <c r="D1068" s="145" t="s">
        <v>302</v>
      </c>
      <c r="E1068" s="145"/>
      <c r="F1068" s="146" t="s">
        <v>264</v>
      </c>
      <c r="G1068" s="145" t="s">
        <v>347</v>
      </c>
      <c r="H1068" s="145" t="s">
        <v>299</v>
      </c>
      <c r="I1068" s="149">
        <v>2023.4</v>
      </c>
      <c r="J1068" s="149">
        <v>1578.1</v>
      </c>
      <c r="K1068" s="149">
        <v>1536.2</v>
      </c>
      <c r="L1068" s="165">
        <v>72</v>
      </c>
      <c r="M1068" s="145" t="s">
        <v>262</v>
      </c>
      <c r="N1068" s="145" t="s">
        <v>266</v>
      </c>
      <c r="O1068" s="147" t="s">
        <v>1347</v>
      </c>
      <c r="P1068" s="142">
        <v>7381206.5099999998</v>
      </c>
      <c r="Q1068" s="142">
        <v>0</v>
      </c>
      <c r="R1068" s="142">
        <v>0</v>
      </c>
      <c r="S1068" s="142">
        <f>P1068-Q1068-R1068</f>
        <v>7381206.5099999998</v>
      </c>
      <c r="T1068" s="142">
        <f t="shared" si="437"/>
        <v>3647.9225610358799</v>
      </c>
      <c r="U1068" s="142">
        <f t="shared" si="441"/>
        <v>3647.9225585647919</v>
      </c>
      <c r="V1068" s="213">
        <f t="shared" si="429"/>
        <v>3647.9225585647919</v>
      </c>
      <c r="W1068" s="213">
        <f t="shared" si="430"/>
        <v>-2.4710880097700283E-6</v>
      </c>
      <c r="X1068" s="148" t="b">
        <f t="shared" si="431"/>
        <v>1</v>
      </c>
      <c r="Y1068" s="211">
        <v>0</v>
      </c>
      <c r="Z1068" s="211">
        <v>0</v>
      </c>
      <c r="AA1068" s="211">
        <v>0</v>
      </c>
      <c r="AB1068" s="211">
        <v>0</v>
      </c>
      <c r="AC1068" s="211">
        <v>0</v>
      </c>
      <c r="AD1068" s="211">
        <v>0</v>
      </c>
      <c r="AE1068" s="211">
        <v>0</v>
      </c>
      <c r="AF1068" s="214">
        <v>0</v>
      </c>
      <c r="AG1068" s="211">
        <v>0</v>
      </c>
      <c r="AH1068" s="211">
        <v>0</v>
      </c>
      <c r="AI1068" s="211">
        <v>0</v>
      </c>
      <c r="AJ1068" s="211">
        <v>0</v>
      </c>
      <c r="AK1068" s="211">
        <v>1047.25</v>
      </c>
      <c r="AL1068" s="214">
        <f>7048.18*AK1068/I1068</f>
        <v>3647.9225585647919</v>
      </c>
      <c r="AM1068" s="211">
        <v>0</v>
      </c>
      <c r="AN1068" s="211">
        <v>0</v>
      </c>
      <c r="AO1068" s="214">
        <v>0</v>
      </c>
      <c r="AP1068" s="211">
        <v>0</v>
      </c>
      <c r="AQ1068" s="211">
        <v>0</v>
      </c>
      <c r="AR1068" s="211">
        <v>0</v>
      </c>
      <c r="AS1068" s="211"/>
    </row>
    <row r="1069" spans="1:45" s="148" customFormat="1" ht="36" customHeight="1" x14ac:dyDescent="0.25">
      <c r="A1069" s="148">
        <v>1</v>
      </c>
      <c r="B1069" s="143">
        <f>SUBTOTAL(103,$A$1027:A1069)</f>
        <v>43</v>
      </c>
      <c r="C1069" s="144" t="s">
        <v>538</v>
      </c>
      <c r="D1069" s="145" t="s">
        <v>355</v>
      </c>
      <c r="E1069" s="145"/>
      <c r="F1069" s="146" t="s">
        <v>264</v>
      </c>
      <c r="G1069" s="145" t="s">
        <v>347</v>
      </c>
      <c r="H1069" s="145" t="s">
        <v>299</v>
      </c>
      <c r="I1069" s="149">
        <v>1953.8</v>
      </c>
      <c r="J1069" s="149">
        <v>1724.7</v>
      </c>
      <c r="K1069" s="149">
        <v>1572.5</v>
      </c>
      <c r="L1069" s="165">
        <v>52</v>
      </c>
      <c r="M1069" s="145" t="s">
        <v>262</v>
      </c>
      <c r="N1069" s="145" t="s">
        <v>266</v>
      </c>
      <c r="O1069" s="147" t="s">
        <v>1602</v>
      </c>
      <c r="P1069" s="142">
        <v>4718336</v>
      </c>
      <c r="Q1069" s="142">
        <v>0</v>
      </c>
      <c r="R1069" s="142">
        <v>0</v>
      </c>
      <c r="S1069" s="142">
        <f>P1069-Q1069-R1069</f>
        <v>4718336</v>
      </c>
      <c r="T1069" s="142">
        <f t="shared" si="437"/>
        <v>2414.9534240966323</v>
      </c>
      <c r="U1069" s="142">
        <v>2555.8104207185997</v>
      </c>
      <c r="V1069" s="213">
        <f t="shared" si="429"/>
        <v>2555.8104207185997</v>
      </c>
      <c r="W1069" s="213">
        <f t="shared" si="430"/>
        <v>140.85699662196748</v>
      </c>
      <c r="X1069" s="148" t="b">
        <f t="shared" si="431"/>
        <v>1</v>
      </c>
      <c r="Y1069" s="211">
        <v>0</v>
      </c>
      <c r="Z1069" s="211">
        <v>0</v>
      </c>
      <c r="AA1069" s="211">
        <v>0</v>
      </c>
      <c r="AB1069" s="211">
        <v>0</v>
      </c>
      <c r="AC1069" s="211">
        <v>0</v>
      </c>
      <c r="AD1069" s="211">
        <v>0</v>
      </c>
      <c r="AE1069" s="211">
        <v>0</v>
      </c>
      <c r="AF1069" s="214">
        <v>0</v>
      </c>
      <c r="AG1069" s="211">
        <v>560</v>
      </c>
      <c r="AH1069" s="214">
        <f>8917.04*AG1069/I1069</f>
        <v>2555.8104207185997</v>
      </c>
      <c r="AI1069" s="211">
        <v>0</v>
      </c>
      <c r="AJ1069" s="211">
        <v>0</v>
      </c>
      <c r="AK1069" s="211">
        <v>0</v>
      </c>
      <c r="AL1069" s="214">
        <v>0</v>
      </c>
      <c r="AM1069" s="211">
        <v>0</v>
      </c>
      <c r="AN1069" s="211">
        <v>0</v>
      </c>
      <c r="AO1069" s="214">
        <v>0</v>
      </c>
      <c r="AP1069" s="211">
        <v>0</v>
      </c>
      <c r="AQ1069" s="211">
        <v>0</v>
      </c>
      <c r="AR1069" s="211">
        <v>0</v>
      </c>
      <c r="AS1069" s="211"/>
    </row>
    <row r="1070" spans="1:45" s="148" customFormat="1" ht="36" customHeight="1" x14ac:dyDescent="0.25">
      <c r="A1070" s="148">
        <v>1</v>
      </c>
      <c r="B1070" s="143">
        <f>SUBTOTAL(103,$A$1027:A1070)</f>
        <v>44</v>
      </c>
      <c r="C1070" s="144" t="s">
        <v>2226</v>
      </c>
      <c r="D1070" s="145">
        <v>1976</v>
      </c>
      <c r="E1070" s="145"/>
      <c r="F1070" s="146" t="s">
        <v>264</v>
      </c>
      <c r="G1070" s="145">
        <v>5</v>
      </c>
      <c r="H1070" s="145">
        <v>1</v>
      </c>
      <c r="I1070" s="149">
        <v>579.79999999999995</v>
      </c>
      <c r="J1070" s="149">
        <v>348.4</v>
      </c>
      <c r="K1070" s="149">
        <v>348.4</v>
      </c>
      <c r="L1070" s="165">
        <v>37</v>
      </c>
      <c r="M1070" s="145" t="s">
        <v>262</v>
      </c>
      <c r="N1070" s="145" t="s">
        <v>266</v>
      </c>
      <c r="O1070" s="147" t="s">
        <v>1605</v>
      </c>
      <c r="P1070" s="142">
        <v>4851967.1100000003</v>
      </c>
      <c r="Q1070" s="142">
        <v>0</v>
      </c>
      <c r="R1070" s="142">
        <v>0</v>
      </c>
      <c r="S1070" s="142">
        <f t="shared" si="428"/>
        <v>4851967.1100000003</v>
      </c>
      <c r="T1070" s="142">
        <f t="shared" si="437"/>
        <v>8368.3461710934826</v>
      </c>
      <c r="U1070" s="142">
        <v>8368.3461745429468</v>
      </c>
      <c r="V1070" s="213">
        <f t="shared" si="429"/>
        <v>8368.3461745429468</v>
      </c>
      <c r="W1070" s="213">
        <f t="shared" si="430"/>
        <v>3.449464202276431E-6</v>
      </c>
      <c r="X1070" s="148" t="b">
        <f t="shared" si="431"/>
        <v>1</v>
      </c>
      <c r="Y1070" s="211">
        <v>0</v>
      </c>
      <c r="Z1070" s="211">
        <v>0</v>
      </c>
      <c r="AA1070" s="211">
        <v>0</v>
      </c>
      <c r="AB1070" s="211">
        <v>0</v>
      </c>
      <c r="AC1070" s="211">
        <v>0</v>
      </c>
      <c r="AD1070" s="211">
        <v>0</v>
      </c>
      <c r="AE1070" s="211">
        <v>0</v>
      </c>
      <c r="AF1070" s="214">
        <v>0</v>
      </c>
      <c r="AG1070" s="211">
        <v>0</v>
      </c>
      <c r="AH1070" s="211">
        <v>0</v>
      </c>
      <c r="AI1070" s="211">
        <v>0</v>
      </c>
      <c r="AJ1070" s="211">
        <v>0</v>
      </c>
      <c r="AK1070" s="211">
        <v>688.4</v>
      </c>
      <c r="AL1070" s="214">
        <f>7048.18*AK1070/I1070</f>
        <v>8368.3461745429468</v>
      </c>
      <c r="AM1070" s="211">
        <v>0</v>
      </c>
      <c r="AN1070" s="211">
        <v>0</v>
      </c>
      <c r="AO1070" s="214">
        <v>0</v>
      </c>
      <c r="AP1070" s="211">
        <v>0</v>
      </c>
      <c r="AQ1070" s="211">
        <v>0</v>
      </c>
      <c r="AR1070" s="211">
        <v>0</v>
      </c>
      <c r="AS1070" s="211"/>
    </row>
    <row r="1071" spans="1:45" s="148" customFormat="1" ht="36" customHeight="1" x14ac:dyDescent="0.25">
      <c r="A1071" s="148">
        <v>1</v>
      </c>
      <c r="B1071" s="143">
        <f>SUBTOTAL(103,$A$1027:A1071)</f>
        <v>45</v>
      </c>
      <c r="C1071" s="144" t="s">
        <v>2227</v>
      </c>
      <c r="D1071" s="145">
        <v>1963</v>
      </c>
      <c r="E1071" s="145"/>
      <c r="F1071" s="146" t="s">
        <v>264</v>
      </c>
      <c r="G1071" s="145">
        <v>2</v>
      </c>
      <c r="H1071" s="145">
        <v>1</v>
      </c>
      <c r="I1071" s="149">
        <v>368</v>
      </c>
      <c r="J1071" s="149">
        <v>239.5</v>
      </c>
      <c r="K1071" s="149">
        <v>185.4</v>
      </c>
      <c r="L1071" s="165">
        <v>20</v>
      </c>
      <c r="M1071" s="145" t="s">
        <v>262</v>
      </c>
      <c r="N1071" s="145" t="s">
        <v>266</v>
      </c>
      <c r="O1071" s="147" t="s">
        <v>1605</v>
      </c>
      <c r="P1071" s="142">
        <v>2780448</v>
      </c>
      <c r="Q1071" s="142">
        <v>0</v>
      </c>
      <c r="R1071" s="142">
        <v>0</v>
      </c>
      <c r="S1071" s="142">
        <f t="shared" si="428"/>
        <v>2780448</v>
      </c>
      <c r="T1071" s="142">
        <f t="shared" si="437"/>
        <v>7555.565217391304</v>
      </c>
      <c r="U1071" s="142">
        <v>7996.2586956521745</v>
      </c>
      <c r="V1071" s="213">
        <f t="shared" si="429"/>
        <v>7996.2586956521745</v>
      </c>
      <c r="W1071" s="213">
        <f t="shared" si="430"/>
        <v>440.69347826087051</v>
      </c>
      <c r="X1071" s="148" t="b">
        <f t="shared" si="431"/>
        <v>1</v>
      </c>
      <c r="Y1071" s="211">
        <v>0</v>
      </c>
      <c r="Z1071" s="211">
        <v>0</v>
      </c>
      <c r="AA1071" s="211">
        <v>0</v>
      </c>
      <c r="AB1071" s="211">
        <v>0</v>
      </c>
      <c r="AC1071" s="211">
        <v>0</v>
      </c>
      <c r="AD1071" s="211">
        <v>0</v>
      </c>
      <c r="AE1071" s="211">
        <v>0</v>
      </c>
      <c r="AF1071" s="214">
        <v>0</v>
      </c>
      <c r="AG1071" s="211">
        <v>330</v>
      </c>
      <c r="AH1071" s="214">
        <f>8917.04*AG1071/I1071</f>
        <v>7996.2586956521745</v>
      </c>
      <c r="AI1071" s="211">
        <v>0</v>
      </c>
      <c r="AJ1071" s="211">
        <v>0</v>
      </c>
      <c r="AK1071" s="211">
        <v>0</v>
      </c>
      <c r="AL1071" s="214">
        <v>0</v>
      </c>
      <c r="AM1071" s="211">
        <v>0</v>
      </c>
      <c r="AN1071" s="211">
        <v>0</v>
      </c>
      <c r="AO1071" s="214">
        <v>0</v>
      </c>
      <c r="AP1071" s="211">
        <v>0</v>
      </c>
      <c r="AQ1071" s="211">
        <v>0</v>
      </c>
      <c r="AR1071" s="211">
        <v>0</v>
      </c>
      <c r="AS1071" s="211"/>
    </row>
    <row r="1072" spans="1:45" s="148" customFormat="1" ht="36" customHeight="1" x14ac:dyDescent="0.25">
      <c r="A1072" s="148">
        <v>1</v>
      </c>
      <c r="B1072" s="143">
        <f>SUBTOTAL(103,$A$1027:A1072)</f>
        <v>46</v>
      </c>
      <c r="C1072" s="144" t="s">
        <v>2228</v>
      </c>
      <c r="D1072" s="145">
        <v>1956</v>
      </c>
      <c r="E1072" s="145"/>
      <c r="F1072" s="146" t="s">
        <v>264</v>
      </c>
      <c r="G1072" s="145">
        <v>3</v>
      </c>
      <c r="H1072" s="145">
        <v>1</v>
      </c>
      <c r="I1072" s="149">
        <v>1526.8</v>
      </c>
      <c r="J1072" s="149">
        <v>781.9</v>
      </c>
      <c r="K1072" s="149">
        <v>629.4</v>
      </c>
      <c r="L1072" s="165">
        <v>107</v>
      </c>
      <c r="M1072" s="145" t="s">
        <v>262</v>
      </c>
      <c r="N1072" s="145" t="s">
        <v>266</v>
      </c>
      <c r="O1072" s="147" t="s">
        <v>1347</v>
      </c>
      <c r="P1072" s="142">
        <v>7344203.5600000005</v>
      </c>
      <c r="Q1072" s="142">
        <v>0</v>
      </c>
      <c r="R1072" s="142">
        <v>0</v>
      </c>
      <c r="S1072" s="142">
        <f t="shared" si="428"/>
        <v>7344203.5600000005</v>
      </c>
      <c r="T1072" s="142">
        <f t="shared" si="437"/>
        <v>4810.193581346608</v>
      </c>
      <c r="U1072" s="142">
        <v>4810.193581346608</v>
      </c>
      <c r="V1072" s="213">
        <f t="shared" si="429"/>
        <v>4810.193581346608</v>
      </c>
      <c r="W1072" s="213">
        <f t="shared" si="430"/>
        <v>0</v>
      </c>
      <c r="X1072" s="148" t="b">
        <f t="shared" si="431"/>
        <v>1</v>
      </c>
      <c r="Y1072" s="211">
        <v>0</v>
      </c>
      <c r="Z1072" s="211">
        <v>0</v>
      </c>
      <c r="AA1072" s="211">
        <v>0</v>
      </c>
      <c r="AB1072" s="211">
        <v>0</v>
      </c>
      <c r="AC1072" s="211">
        <v>0</v>
      </c>
      <c r="AD1072" s="211">
        <v>0</v>
      </c>
      <c r="AE1072" s="211">
        <v>0</v>
      </c>
      <c r="AF1072" s="214">
        <v>0</v>
      </c>
      <c r="AG1072" s="211">
        <v>0</v>
      </c>
      <c r="AH1072" s="211">
        <v>0</v>
      </c>
      <c r="AI1072" s="211">
        <v>0</v>
      </c>
      <c r="AJ1072" s="211">
        <v>0</v>
      </c>
      <c r="AK1072" s="211">
        <v>1042</v>
      </c>
      <c r="AL1072" s="214">
        <f>7048.18*AK1072/I1072</f>
        <v>4810.193581346608</v>
      </c>
      <c r="AM1072" s="211">
        <v>0</v>
      </c>
      <c r="AN1072" s="211">
        <v>0</v>
      </c>
      <c r="AO1072" s="214">
        <v>0</v>
      </c>
      <c r="AP1072" s="211">
        <v>0</v>
      </c>
      <c r="AQ1072" s="211">
        <v>0</v>
      </c>
      <c r="AR1072" s="211">
        <v>0</v>
      </c>
      <c r="AS1072" s="211"/>
    </row>
    <row r="1073" spans="1:45" s="148" customFormat="1" ht="36" customHeight="1" x14ac:dyDescent="0.25">
      <c r="A1073" s="148">
        <v>1</v>
      </c>
      <c r="B1073" s="143">
        <f>SUBTOTAL(103,$A$1027:A1073)</f>
        <v>47</v>
      </c>
      <c r="C1073" s="144" t="s">
        <v>2229</v>
      </c>
      <c r="D1073" s="145">
        <v>1958</v>
      </c>
      <c r="E1073" s="145"/>
      <c r="F1073" s="146" t="s">
        <v>264</v>
      </c>
      <c r="G1073" s="145">
        <v>3</v>
      </c>
      <c r="H1073" s="145">
        <v>3</v>
      </c>
      <c r="I1073" s="149">
        <v>1457.8</v>
      </c>
      <c r="J1073" s="149">
        <v>1370.6</v>
      </c>
      <c r="K1073" s="149">
        <v>1307.8</v>
      </c>
      <c r="L1073" s="165">
        <v>67</v>
      </c>
      <c r="M1073" s="145" t="s">
        <v>262</v>
      </c>
      <c r="N1073" s="145" t="s">
        <v>266</v>
      </c>
      <c r="O1073" s="147" t="s">
        <v>1347</v>
      </c>
      <c r="P1073" s="142">
        <v>7081306.4499999993</v>
      </c>
      <c r="Q1073" s="142">
        <v>0</v>
      </c>
      <c r="R1073" s="142">
        <v>0</v>
      </c>
      <c r="S1073" s="142">
        <f t="shared" si="428"/>
        <v>7081306.4499999993</v>
      </c>
      <c r="T1073" s="142">
        <f t="shared" si="437"/>
        <v>4857.5294622033198</v>
      </c>
      <c r="U1073" s="142">
        <v>4857.5294594594598</v>
      </c>
      <c r="V1073" s="213">
        <f t="shared" si="429"/>
        <v>4857.5294594594598</v>
      </c>
      <c r="W1073" s="213">
        <f t="shared" si="430"/>
        <v>-2.7438600227469578E-6</v>
      </c>
      <c r="X1073" s="148" t="b">
        <f t="shared" si="431"/>
        <v>1</v>
      </c>
      <c r="Y1073" s="211">
        <v>0</v>
      </c>
      <c r="Z1073" s="211">
        <v>0</v>
      </c>
      <c r="AA1073" s="211">
        <v>0</v>
      </c>
      <c r="AB1073" s="211">
        <v>0</v>
      </c>
      <c r="AC1073" s="211">
        <v>0</v>
      </c>
      <c r="AD1073" s="211">
        <v>0</v>
      </c>
      <c r="AE1073" s="211">
        <v>0</v>
      </c>
      <c r="AF1073" s="214">
        <v>0</v>
      </c>
      <c r="AG1073" s="211">
        <v>0</v>
      </c>
      <c r="AH1073" s="211">
        <v>0</v>
      </c>
      <c r="AI1073" s="211">
        <v>0</v>
      </c>
      <c r="AJ1073" s="211">
        <v>0</v>
      </c>
      <c r="AK1073" s="211">
        <v>1004.7</v>
      </c>
      <c r="AL1073" s="214">
        <f>7048.18*AK1073/I1073</f>
        <v>4857.5294594594598</v>
      </c>
      <c r="AM1073" s="211">
        <v>0</v>
      </c>
      <c r="AN1073" s="211">
        <v>0</v>
      </c>
      <c r="AO1073" s="214">
        <v>0</v>
      </c>
      <c r="AP1073" s="211">
        <v>0</v>
      </c>
      <c r="AQ1073" s="211">
        <v>0</v>
      </c>
      <c r="AR1073" s="211">
        <v>0</v>
      </c>
      <c r="AS1073" s="211"/>
    </row>
    <row r="1074" spans="1:45" s="148" customFormat="1" ht="36" customHeight="1" x14ac:dyDescent="0.25">
      <c r="A1074" s="148">
        <v>1</v>
      </c>
      <c r="B1074" s="143">
        <f>SUBTOTAL(103,$A$1027:A1074)</f>
        <v>48</v>
      </c>
      <c r="C1074" s="144" t="s">
        <v>2230</v>
      </c>
      <c r="D1074" s="145">
        <v>1959</v>
      </c>
      <c r="E1074" s="145"/>
      <c r="F1074" s="146" t="s">
        <v>264</v>
      </c>
      <c r="G1074" s="145">
        <v>3</v>
      </c>
      <c r="H1074" s="145">
        <v>3</v>
      </c>
      <c r="I1074" s="149">
        <v>1142.4000000000001</v>
      </c>
      <c r="J1074" s="149">
        <v>950.3</v>
      </c>
      <c r="K1074" s="149">
        <v>950.3</v>
      </c>
      <c r="L1074" s="165">
        <v>45</v>
      </c>
      <c r="M1074" s="145" t="s">
        <v>262</v>
      </c>
      <c r="N1074" s="145" t="s">
        <v>266</v>
      </c>
      <c r="O1074" s="147" t="s">
        <v>1043</v>
      </c>
      <c r="P1074" s="142">
        <v>8049021.5599999996</v>
      </c>
      <c r="Q1074" s="142">
        <v>0</v>
      </c>
      <c r="R1074" s="142">
        <v>0</v>
      </c>
      <c r="S1074" s="142">
        <f t="shared" si="428"/>
        <v>8049021.5599999996</v>
      </c>
      <c r="T1074" s="142">
        <f t="shared" si="437"/>
        <v>7045.7121498599427</v>
      </c>
      <c r="U1074" s="142">
        <v>7045.7121498599436</v>
      </c>
      <c r="V1074" s="213">
        <f t="shared" si="429"/>
        <v>7045.7121498599436</v>
      </c>
      <c r="W1074" s="213">
        <f t="shared" si="430"/>
        <v>0</v>
      </c>
      <c r="X1074" s="148" t="b">
        <f t="shared" si="431"/>
        <v>1</v>
      </c>
      <c r="Y1074" s="211">
        <v>0</v>
      </c>
      <c r="Z1074" s="211">
        <v>0</v>
      </c>
      <c r="AA1074" s="211">
        <v>0</v>
      </c>
      <c r="AB1074" s="211">
        <v>0</v>
      </c>
      <c r="AC1074" s="211">
        <v>0</v>
      </c>
      <c r="AD1074" s="211">
        <v>0</v>
      </c>
      <c r="AE1074" s="211">
        <v>0</v>
      </c>
      <c r="AF1074" s="214">
        <v>0</v>
      </c>
      <c r="AG1074" s="211">
        <v>0</v>
      </c>
      <c r="AH1074" s="211">
        <v>0</v>
      </c>
      <c r="AI1074" s="211">
        <v>0</v>
      </c>
      <c r="AJ1074" s="211">
        <v>0</v>
      </c>
      <c r="AK1074" s="211">
        <v>1142</v>
      </c>
      <c r="AL1074" s="214">
        <f>7048.18*AK1074/I1074</f>
        <v>7045.7121498599436</v>
      </c>
      <c r="AM1074" s="211">
        <v>0</v>
      </c>
      <c r="AN1074" s="211">
        <v>0</v>
      </c>
      <c r="AO1074" s="214">
        <v>0</v>
      </c>
      <c r="AP1074" s="211">
        <v>0</v>
      </c>
      <c r="AQ1074" s="211">
        <v>0</v>
      </c>
      <c r="AR1074" s="211">
        <v>0</v>
      </c>
      <c r="AS1074" s="211"/>
    </row>
    <row r="1075" spans="1:45" s="148" customFormat="1" ht="36" customHeight="1" x14ac:dyDescent="0.25">
      <c r="A1075" s="148">
        <v>1</v>
      </c>
      <c r="B1075" s="143">
        <f>SUBTOTAL(103,$A$1027:A1075)</f>
        <v>49</v>
      </c>
      <c r="C1075" s="144" t="s">
        <v>2231</v>
      </c>
      <c r="D1075" s="145">
        <v>1989</v>
      </c>
      <c r="E1075" s="145"/>
      <c r="F1075" s="146" t="s">
        <v>264</v>
      </c>
      <c r="G1075" s="145">
        <v>9</v>
      </c>
      <c r="H1075" s="145">
        <v>1</v>
      </c>
      <c r="I1075" s="149">
        <v>3924.5</v>
      </c>
      <c r="J1075" s="149">
        <v>1948.1</v>
      </c>
      <c r="K1075" s="149">
        <v>1858.3</v>
      </c>
      <c r="L1075" s="165">
        <v>90</v>
      </c>
      <c r="M1075" s="145" t="s">
        <v>262</v>
      </c>
      <c r="N1075" s="145" t="s">
        <v>266</v>
      </c>
      <c r="O1075" s="147" t="s">
        <v>1347</v>
      </c>
      <c r="P1075" s="142">
        <v>5881534.1099999994</v>
      </c>
      <c r="Q1075" s="142">
        <v>0</v>
      </c>
      <c r="R1075" s="142">
        <v>0</v>
      </c>
      <c r="S1075" s="142">
        <f t="shared" si="428"/>
        <v>5881534.1099999994</v>
      </c>
      <c r="T1075" s="142">
        <f t="shared" si="437"/>
        <v>1498.6709415212129</v>
      </c>
      <c r="U1075" s="142">
        <v>1498.6709415212129</v>
      </c>
      <c r="V1075" s="213">
        <f>T1075</f>
        <v>1498.6709415212129</v>
      </c>
      <c r="W1075" s="213">
        <f t="shared" si="430"/>
        <v>0</v>
      </c>
      <c r="X1075" s="148" t="b">
        <f t="shared" si="431"/>
        <v>1</v>
      </c>
      <c r="Y1075" s="211">
        <v>0</v>
      </c>
      <c r="Z1075" s="211">
        <v>0</v>
      </c>
      <c r="AA1075" s="211">
        <v>0</v>
      </c>
      <c r="AB1075" s="211">
        <v>0</v>
      </c>
      <c r="AC1075" s="211">
        <v>0</v>
      </c>
      <c r="AD1075" s="211">
        <v>0</v>
      </c>
      <c r="AE1075" s="211">
        <v>0</v>
      </c>
      <c r="AF1075" s="214">
        <v>0</v>
      </c>
      <c r="AG1075" s="211">
        <v>650</v>
      </c>
      <c r="AH1075" s="214">
        <f>8917.04*AG1075/I1075</f>
        <v>1476.895400687986</v>
      </c>
      <c r="AI1075" s="211">
        <v>0</v>
      </c>
      <c r="AJ1075" s="211">
        <v>0</v>
      </c>
      <c r="AK1075" s="211">
        <v>0</v>
      </c>
      <c r="AL1075" s="214">
        <v>0</v>
      </c>
      <c r="AM1075" s="211">
        <v>0</v>
      </c>
      <c r="AN1075" s="211">
        <v>0</v>
      </c>
      <c r="AO1075" s="214">
        <v>0</v>
      </c>
      <c r="AP1075" s="211">
        <v>0</v>
      </c>
      <c r="AQ1075" s="211">
        <v>0</v>
      </c>
      <c r="AR1075" s="211">
        <v>0</v>
      </c>
      <c r="AS1075" s="211"/>
    </row>
    <row r="1076" spans="1:45" s="148" customFormat="1" ht="36" customHeight="1" x14ac:dyDescent="0.25">
      <c r="A1076" s="148">
        <v>1</v>
      </c>
      <c r="B1076" s="143">
        <f>SUBTOTAL(103,$A$1027:A1076)</f>
        <v>50</v>
      </c>
      <c r="C1076" s="144" t="s">
        <v>2232</v>
      </c>
      <c r="D1076" s="145">
        <v>1963</v>
      </c>
      <c r="E1076" s="145"/>
      <c r="F1076" s="146" t="s">
        <v>264</v>
      </c>
      <c r="G1076" s="145">
        <v>5</v>
      </c>
      <c r="H1076" s="145">
        <v>3</v>
      </c>
      <c r="I1076" s="149">
        <v>2516.1</v>
      </c>
      <c r="J1076" s="149">
        <v>2179.8000000000002</v>
      </c>
      <c r="K1076" s="149">
        <v>2179.8000000000002</v>
      </c>
      <c r="L1076" s="165">
        <v>130</v>
      </c>
      <c r="M1076" s="145" t="s">
        <v>262</v>
      </c>
      <c r="N1076" s="145" t="s">
        <v>266</v>
      </c>
      <c r="O1076" s="147" t="s">
        <v>1043</v>
      </c>
      <c r="P1076" s="142">
        <v>7684345.6199999992</v>
      </c>
      <c r="Q1076" s="142">
        <v>0</v>
      </c>
      <c r="R1076" s="142">
        <v>0</v>
      </c>
      <c r="S1076" s="142">
        <f>P1076-Q1076-R1076</f>
        <v>7684345.6199999992</v>
      </c>
      <c r="T1076" s="142">
        <f t="shared" si="437"/>
        <v>3054.0700369619649</v>
      </c>
      <c r="U1076" s="142">
        <v>3186.0494256985021</v>
      </c>
      <c r="V1076" s="213">
        <f t="shared" si="429"/>
        <v>3186.0494256985021</v>
      </c>
      <c r="W1076" s="213">
        <f t="shared" si="430"/>
        <v>131.9793887365372</v>
      </c>
      <c r="X1076" s="148" t="b">
        <f t="shared" si="431"/>
        <v>1</v>
      </c>
      <c r="Y1076" s="211">
        <v>0</v>
      </c>
      <c r="Z1076" s="211">
        <v>0</v>
      </c>
      <c r="AA1076" s="211">
        <v>0</v>
      </c>
      <c r="AB1076" s="211">
        <v>0</v>
      </c>
      <c r="AC1076" s="211">
        <v>0</v>
      </c>
      <c r="AD1076" s="211">
        <v>0</v>
      </c>
      <c r="AE1076" s="211">
        <v>0</v>
      </c>
      <c r="AF1076" s="214">
        <v>0</v>
      </c>
      <c r="AG1076" s="211">
        <v>899</v>
      </c>
      <c r="AH1076" s="214">
        <f>8917.04*AG1076/I1076</f>
        <v>3186.0494256985021</v>
      </c>
      <c r="AI1076" s="211">
        <v>0</v>
      </c>
      <c r="AJ1076" s="211">
        <v>0</v>
      </c>
      <c r="AK1076" s="211">
        <v>0</v>
      </c>
      <c r="AL1076" s="214">
        <v>0</v>
      </c>
      <c r="AM1076" s="211">
        <v>0</v>
      </c>
      <c r="AN1076" s="211">
        <v>0</v>
      </c>
      <c r="AO1076" s="214">
        <v>0</v>
      </c>
      <c r="AP1076" s="211">
        <v>0</v>
      </c>
      <c r="AQ1076" s="211">
        <v>0</v>
      </c>
      <c r="AR1076" s="211">
        <v>0</v>
      </c>
      <c r="AS1076" s="211"/>
    </row>
    <row r="1077" spans="1:45" s="148" customFormat="1" ht="36" customHeight="1" x14ac:dyDescent="0.25">
      <c r="A1077" s="148">
        <v>1</v>
      </c>
      <c r="B1077" s="143">
        <f>SUBTOTAL(103,$A$1027:A1077)</f>
        <v>51</v>
      </c>
      <c r="C1077" s="144" t="s">
        <v>2233</v>
      </c>
      <c r="D1077" s="145">
        <v>1959</v>
      </c>
      <c r="E1077" s="145"/>
      <c r="F1077" s="146" t="s">
        <v>264</v>
      </c>
      <c r="G1077" s="145">
        <v>2</v>
      </c>
      <c r="H1077" s="145">
        <v>1</v>
      </c>
      <c r="I1077" s="149">
        <v>373.3</v>
      </c>
      <c r="J1077" s="149">
        <v>330.4</v>
      </c>
      <c r="K1077" s="149">
        <v>288.7</v>
      </c>
      <c r="L1077" s="165">
        <v>20</v>
      </c>
      <c r="M1077" s="145" t="s">
        <v>262</v>
      </c>
      <c r="N1077" s="145" t="s">
        <v>266</v>
      </c>
      <c r="O1077" s="147" t="s">
        <v>1347</v>
      </c>
      <c r="P1077" s="142">
        <v>2317040</v>
      </c>
      <c r="Q1077" s="142">
        <v>0</v>
      </c>
      <c r="R1077" s="142">
        <v>0</v>
      </c>
      <c r="S1077" s="142">
        <f t="shared" si="428"/>
        <v>2317040</v>
      </c>
      <c r="T1077" s="142">
        <f t="shared" si="437"/>
        <v>6206.9113313688722</v>
      </c>
      <c r="U1077" s="142">
        <v>6568.9418698098052</v>
      </c>
      <c r="V1077" s="213">
        <f t="shared" si="429"/>
        <v>6568.9418698098052</v>
      </c>
      <c r="W1077" s="213">
        <f t="shared" si="430"/>
        <v>362.03053844093301</v>
      </c>
      <c r="X1077" s="148" t="b">
        <f t="shared" si="431"/>
        <v>1</v>
      </c>
      <c r="Y1077" s="211">
        <v>0</v>
      </c>
      <c r="Z1077" s="211">
        <v>0</v>
      </c>
      <c r="AA1077" s="211">
        <v>0</v>
      </c>
      <c r="AB1077" s="211">
        <v>0</v>
      </c>
      <c r="AC1077" s="211">
        <v>0</v>
      </c>
      <c r="AD1077" s="211">
        <v>0</v>
      </c>
      <c r="AE1077" s="211">
        <v>0</v>
      </c>
      <c r="AF1077" s="214">
        <v>0</v>
      </c>
      <c r="AG1077" s="211">
        <v>275</v>
      </c>
      <c r="AH1077" s="214">
        <f>8917.04*AG1077/I1077</f>
        <v>6568.9418698098052</v>
      </c>
      <c r="AI1077" s="211">
        <v>0</v>
      </c>
      <c r="AJ1077" s="211">
        <v>0</v>
      </c>
      <c r="AK1077" s="211">
        <v>0</v>
      </c>
      <c r="AL1077" s="214">
        <v>0</v>
      </c>
      <c r="AM1077" s="211">
        <v>0</v>
      </c>
      <c r="AN1077" s="211">
        <v>0</v>
      </c>
      <c r="AO1077" s="214">
        <v>0</v>
      </c>
      <c r="AP1077" s="211">
        <v>0</v>
      </c>
      <c r="AQ1077" s="211">
        <v>0</v>
      </c>
      <c r="AR1077" s="211">
        <v>0</v>
      </c>
      <c r="AS1077" s="211"/>
    </row>
    <row r="1078" spans="1:45" s="148" customFormat="1" ht="36" customHeight="1" x14ac:dyDescent="0.25">
      <c r="A1078" s="148">
        <v>1</v>
      </c>
      <c r="B1078" s="143">
        <f>SUBTOTAL(103,$A$1027:A1078)</f>
        <v>52</v>
      </c>
      <c r="C1078" s="144" t="s">
        <v>2234</v>
      </c>
      <c r="D1078" s="145">
        <v>1976</v>
      </c>
      <c r="E1078" s="145"/>
      <c r="F1078" s="146" t="s">
        <v>307</v>
      </c>
      <c r="G1078" s="145">
        <v>5</v>
      </c>
      <c r="H1078" s="145">
        <v>6</v>
      </c>
      <c r="I1078" s="149">
        <v>4602</v>
      </c>
      <c r="J1078" s="149">
        <v>4550.8999999999996</v>
      </c>
      <c r="K1078" s="149">
        <v>4397.8999999999996</v>
      </c>
      <c r="L1078" s="165">
        <v>225</v>
      </c>
      <c r="M1078" s="145" t="s">
        <v>262</v>
      </c>
      <c r="N1078" s="145" t="s">
        <v>266</v>
      </c>
      <c r="O1078" s="147" t="s">
        <v>1347</v>
      </c>
      <c r="P1078" s="142">
        <v>10232303.4</v>
      </c>
      <c r="Q1078" s="142">
        <v>0</v>
      </c>
      <c r="R1078" s="142">
        <v>0</v>
      </c>
      <c r="S1078" s="142">
        <f t="shared" si="428"/>
        <v>10232303.4</v>
      </c>
      <c r="T1078" s="142">
        <f t="shared" si="437"/>
        <v>2223.4470664928294</v>
      </c>
      <c r="U1078" s="142">
        <v>2223.4470664928294</v>
      </c>
      <c r="V1078" s="213">
        <f t="shared" si="429"/>
        <v>2223.4470664928294</v>
      </c>
      <c r="W1078" s="213">
        <f t="shared" si="430"/>
        <v>0</v>
      </c>
      <c r="X1078" s="148" t="b">
        <f t="shared" si="431"/>
        <v>1</v>
      </c>
      <c r="Y1078" s="211">
        <v>0</v>
      </c>
      <c r="Z1078" s="211">
        <v>0</v>
      </c>
      <c r="AA1078" s="211">
        <v>0</v>
      </c>
      <c r="AB1078" s="211">
        <v>0</v>
      </c>
      <c r="AC1078" s="211">
        <v>0</v>
      </c>
      <c r="AD1078" s="211">
        <v>0</v>
      </c>
      <c r="AE1078" s="211">
        <v>0</v>
      </c>
      <c r="AF1078" s="214">
        <v>0</v>
      </c>
      <c r="AG1078" s="211">
        <v>1147.5</v>
      </c>
      <c r="AH1078" s="214">
        <f>8917.04*AG1078/I1078</f>
        <v>2223.4470664928294</v>
      </c>
      <c r="AI1078" s="211">
        <v>0</v>
      </c>
      <c r="AJ1078" s="211">
        <v>0</v>
      </c>
      <c r="AK1078" s="211">
        <v>0</v>
      </c>
      <c r="AL1078" s="214">
        <v>0</v>
      </c>
      <c r="AM1078" s="211">
        <v>0</v>
      </c>
      <c r="AN1078" s="211">
        <v>0</v>
      </c>
      <c r="AO1078" s="214">
        <v>0</v>
      </c>
      <c r="AP1078" s="211">
        <v>0</v>
      </c>
      <c r="AQ1078" s="211">
        <v>0</v>
      </c>
      <c r="AR1078" s="211">
        <v>0</v>
      </c>
      <c r="AS1078" s="211"/>
    </row>
    <row r="1079" spans="1:45" s="148" customFormat="1" ht="36" customHeight="1" x14ac:dyDescent="0.25">
      <c r="A1079" s="148">
        <v>1</v>
      </c>
      <c r="B1079" s="143">
        <f>SUBTOTAL(103,$A$1027:A1079)</f>
        <v>53</v>
      </c>
      <c r="C1079" s="144" t="s">
        <v>1082</v>
      </c>
      <c r="D1079" s="145">
        <v>1950</v>
      </c>
      <c r="E1079" s="145"/>
      <c r="F1079" s="146" t="s">
        <v>264</v>
      </c>
      <c r="G1079" s="145">
        <v>2</v>
      </c>
      <c r="H1079" s="145" t="s">
        <v>299</v>
      </c>
      <c r="I1079" s="149">
        <v>814.1</v>
      </c>
      <c r="J1079" s="149">
        <v>739.6</v>
      </c>
      <c r="K1079" s="149">
        <v>739.6</v>
      </c>
      <c r="L1079" s="165">
        <v>34</v>
      </c>
      <c r="M1079" s="145" t="s">
        <v>262</v>
      </c>
      <c r="N1079" s="145" t="s">
        <v>266</v>
      </c>
      <c r="O1079" s="147" t="s">
        <v>1362</v>
      </c>
      <c r="P1079" s="142">
        <v>2675926.44</v>
      </c>
      <c r="Q1079" s="142">
        <v>0</v>
      </c>
      <c r="R1079" s="142">
        <v>0</v>
      </c>
      <c r="S1079" s="142">
        <f t="shared" si="428"/>
        <v>2675926.44</v>
      </c>
      <c r="T1079" s="142">
        <f t="shared" si="437"/>
        <v>3286.9751136224049</v>
      </c>
      <c r="U1079" s="142">
        <v>3286.9751136224049</v>
      </c>
      <c r="V1079" s="213">
        <f t="shared" ref="V1079:V1080" si="442">T1079</f>
        <v>3286.9751136224049</v>
      </c>
      <c r="W1079" s="213">
        <f t="shared" si="430"/>
        <v>0</v>
      </c>
      <c r="X1079" s="148" t="b">
        <f t="shared" si="431"/>
        <v>1</v>
      </c>
      <c r="Y1079" s="211">
        <v>0</v>
      </c>
      <c r="Z1079" s="211">
        <v>0</v>
      </c>
      <c r="AA1079" s="211">
        <v>0</v>
      </c>
      <c r="AB1079" s="211">
        <v>0</v>
      </c>
      <c r="AC1079" s="211">
        <v>0</v>
      </c>
      <c r="AD1079" s="211">
        <v>0</v>
      </c>
      <c r="AE1079" s="211">
        <v>0</v>
      </c>
      <c r="AF1079" s="214">
        <v>0</v>
      </c>
      <c r="AG1079" s="211">
        <v>0</v>
      </c>
      <c r="AH1079" s="211">
        <v>0</v>
      </c>
      <c r="AI1079" s="211">
        <v>300</v>
      </c>
      <c r="AJ1079" s="214">
        <f>8870.36*AI1079/I1079</f>
        <v>3268.7728780248126</v>
      </c>
      <c r="AK1079" s="211">
        <v>0</v>
      </c>
      <c r="AL1079" s="214">
        <v>0</v>
      </c>
      <c r="AM1079" s="211">
        <v>0</v>
      </c>
      <c r="AN1079" s="211">
        <v>0</v>
      </c>
      <c r="AO1079" s="214">
        <v>0</v>
      </c>
      <c r="AP1079" s="211">
        <v>0</v>
      </c>
      <c r="AQ1079" s="211">
        <v>0</v>
      </c>
      <c r="AR1079" s="211">
        <v>0</v>
      </c>
      <c r="AS1079" s="211"/>
    </row>
    <row r="1080" spans="1:45" s="148" customFormat="1" ht="36" customHeight="1" x14ac:dyDescent="0.25">
      <c r="A1080" s="148">
        <v>1</v>
      </c>
      <c r="B1080" s="143">
        <f>SUBTOTAL(103,$A$1027:A1080)</f>
        <v>54</v>
      </c>
      <c r="C1080" s="144" t="s">
        <v>1083</v>
      </c>
      <c r="D1080" s="145">
        <v>1958</v>
      </c>
      <c r="E1080" s="145"/>
      <c r="F1080" s="146" t="s">
        <v>264</v>
      </c>
      <c r="G1080" s="145">
        <v>2</v>
      </c>
      <c r="H1080" s="145" t="s">
        <v>299</v>
      </c>
      <c r="I1080" s="149">
        <v>515.4</v>
      </c>
      <c r="J1080" s="149">
        <v>454.3</v>
      </c>
      <c r="K1080" s="149">
        <v>454.3</v>
      </c>
      <c r="L1080" s="165">
        <v>21</v>
      </c>
      <c r="M1080" s="145" t="s">
        <v>262</v>
      </c>
      <c r="N1080" s="145" t="s">
        <v>266</v>
      </c>
      <c r="O1080" s="147" t="s">
        <v>1347</v>
      </c>
      <c r="P1080" s="142">
        <v>221671.53999999998</v>
      </c>
      <c r="Q1080" s="142">
        <v>0</v>
      </c>
      <c r="R1080" s="142">
        <v>0</v>
      </c>
      <c r="S1080" s="142">
        <f t="shared" si="428"/>
        <v>221671.53999999998</v>
      </c>
      <c r="T1080" s="142">
        <f t="shared" si="437"/>
        <v>430.09611951882033</v>
      </c>
      <c r="U1080" s="142">
        <v>430.09611951882033</v>
      </c>
      <c r="V1080" s="213">
        <f t="shared" si="442"/>
        <v>430.09611951882033</v>
      </c>
      <c r="W1080" s="213">
        <f t="shared" si="430"/>
        <v>0</v>
      </c>
      <c r="X1080" s="148" t="b">
        <f t="shared" si="431"/>
        <v>1</v>
      </c>
      <c r="Y1080" s="211">
        <v>113.09</v>
      </c>
      <c r="Z1080" s="211">
        <v>0</v>
      </c>
      <c r="AA1080" s="211">
        <v>0</v>
      </c>
      <c r="AB1080" s="211">
        <v>184.98</v>
      </c>
      <c r="AC1080" s="211">
        <v>0</v>
      </c>
      <c r="AD1080" s="211">
        <v>0</v>
      </c>
      <c r="AE1080" s="211">
        <v>0</v>
      </c>
      <c r="AF1080" s="214">
        <v>0</v>
      </c>
      <c r="AG1080" s="211">
        <v>0</v>
      </c>
      <c r="AH1080" s="211">
        <v>0</v>
      </c>
      <c r="AI1080" s="211">
        <v>0</v>
      </c>
      <c r="AJ1080" s="211">
        <v>0</v>
      </c>
      <c r="AK1080" s="211">
        <v>0</v>
      </c>
      <c r="AL1080" s="214">
        <v>0</v>
      </c>
      <c r="AM1080" s="211">
        <v>0</v>
      </c>
      <c r="AN1080" s="211">
        <v>0</v>
      </c>
      <c r="AO1080" s="214">
        <v>0</v>
      </c>
      <c r="AP1080" s="211">
        <v>0</v>
      </c>
      <c r="AQ1080" s="211">
        <v>0</v>
      </c>
      <c r="AR1080" s="211">
        <v>0</v>
      </c>
      <c r="AS1080" s="211"/>
    </row>
    <row r="1081" spans="1:45" s="148" customFormat="1" ht="36" customHeight="1" x14ac:dyDescent="0.25">
      <c r="A1081" s="148">
        <v>1</v>
      </c>
      <c r="B1081" s="143">
        <f>SUBTOTAL(103,$A$1027:A1081)</f>
        <v>55</v>
      </c>
      <c r="C1081" s="144" t="s">
        <v>2391</v>
      </c>
      <c r="D1081" s="145">
        <v>1976</v>
      </c>
      <c r="E1081" s="145"/>
      <c r="F1081" s="146" t="s">
        <v>264</v>
      </c>
      <c r="G1081" s="145">
        <v>4</v>
      </c>
      <c r="H1081" s="145">
        <v>2</v>
      </c>
      <c r="I1081" s="149">
        <v>1667.6</v>
      </c>
      <c r="J1081" s="149">
        <v>1233.5</v>
      </c>
      <c r="K1081" s="149">
        <v>1233.5</v>
      </c>
      <c r="L1081" s="165">
        <v>57</v>
      </c>
      <c r="M1081" s="145" t="s">
        <v>262</v>
      </c>
      <c r="N1081" s="145" t="s">
        <v>266</v>
      </c>
      <c r="O1081" s="147" t="s">
        <v>1347</v>
      </c>
      <c r="P1081" s="142">
        <v>3887829.4499999997</v>
      </c>
      <c r="Q1081" s="142">
        <v>0</v>
      </c>
      <c r="R1081" s="142">
        <v>0</v>
      </c>
      <c r="S1081" s="142">
        <f>P1081-Q1081-R1081</f>
        <v>3887829.4499999997</v>
      </c>
      <c r="T1081" s="142">
        <f>P1081/I1081</f>
        <v>2331.3920904293595</v>
      </c>
      <c r="U1081" s="142">
        <f>V1081</f>
        <v>2331.3920844327181</v>
      </c>
      <c r="V1081" s="213">
        <f t="shared" si="429"/>
        <v>2331.3920844327181</v>
      </c>
      <c r="W1081" s="213">
        <f t="shared" si="430"/>
        <v>-5.9966414482914843E-6</v>
      </c>
      <c r="X1081" s="148" t="b">
        <f t="shared" si="431"/>
        <v>1</v>
      </c>
      <c r="Y1081" s="211">
        <v>0</v>
      </c>
      <c r="Z1081" s="211">
        <v>0</v>
      </c>
      <c r="AA1081" s="211">
        <v>0</v>
      </c>
      <c r="AB1081" s="211">
        <v>0</v>
      </c>
      <c r="AC1081" s="211">
        <v>0</v>
      </c>
      <c r="AD1081" s="211">
        <v>0</v>
      </c>
      <c r="AE1081" s="211">
        <v>0</v>
      </c>
      <c r="AF1081" s="214">
        <v>0</v>
      </c>
      <c r="AG1081" s="211">
        <v>436</v>
      </c>
      <c r="AH1081" s="214">
        <f>8917.04*AG1081/I1081</f>
        <v>2331.3920844327181</v>
      </c>
      <c r="AI1081" s="211">
        <v>0</v>
      </c>
      <c r="AJ1081" s="211">
        <v>0</v>
      </c>
      <c r="AK1081" s="211">
        <v>0</v>
      </c>
      <c r="AL1081" s="214">
        <v>0</v>
      </c>
      <c r="AM1081" s="211">
        <v>0</v>
      </c>
      <c r="AN1081" s="211">
        <v>0</v>
      </c>
      <c r="AO1081" s="214">
        <v>0</v>
      </c>
      <c r="AP1081" s="211">
        <v>0</v>
      </c>
      <c r="AQ1081" s="211">
        <v>0</v>
      </c>
      <c r="AR1081" s="211">
        <v>0</v>
      </c>
      <c r="AS1081" s="211"/>
    </row>
    <row r="1082" spans="1:45" s="148" customFormat="1" ht="36" customHeight="1" x14ac:dyDescent="0.25">
      <c r="A1082" s="148">
        <v>1</v>
      </c>
      <c r="B1082" s="143">
        <f>SUBTOTAL(103,$A$1027:A1082)</f>
        <v>56</v>
      </c>
      <c r="C1082" s="144" t="s">
        <v>2392</v>
      </c>
      <c r="D1082" s="145">
        <v>1988</v>
      </c>
      <c r="E1082" s="145"/>
      <c r="F1082" s="146" t="s">
        <v>264</v>
      </c>
      <c r="G1082" s="145">
        <v>9</v>
      </c>
      <c r="H1082" s="145">
        <v>1</v>
      </c>
      <c r="I1082" s="149">
        <v>2645.9</v>
      </c>
      <c r="J1082" s="149">
        <v>1463.3</v>
      </c>
      <c r="K1082" s="149">
        <v>1128</v>
      </c>
      <c r="L1082" s="165">
        <v>110</v>
      </c>
      <c r="M1082" s="145" t="s">
        <v>262</v>
      </c>
      <c r="N1082" s="145" t="s">
        <v>266</v>
      </c>
      <c r="O1082" s="147" t="s">
        <v>1605</v>
      </c>
      <c r="P1082" s="142">
        <v>8085952.8700000001</v>
      </c>
      <c r="Q1082" s="142">
        <v>0</v>
      </c>
      <c r="R1082" s="142">
        <v>0</v>
      </c>
      <c r="S1082" s="142">
        <f>P1082-Q1082-R1082</f>
        <v>8085952.8700000001</v>
      </c>
      <c r="T1082" s="142">
        <f>P1082/I1082</f>
        <v>3056.0311689784194</v>
      </c>
      <c r="U1082" s="142">
        <v>3056.0311689784194</v>
      </c>
      <c r="V1082" s="213">
        <f t="shared" ref="V1082:V1083" si="443">T1082</f>
        <v>3056.0311689784194</v>
      </c>
      <c r="W1082" s="213">
        <f t="shared" si="430"/>
        <v>0</v>
      </c>
      <c r="X1082" s="148" t="b">
        <f t="shared" si="431"/>
        <v>1</v>
      </c>
      <c r="Y1082" s="211">
        <v>0</v>
      </c>
      <c r="Z1082" s="211">
        <v>0</v>
      </c>
      <c r="AA1082" s="211">
        <v>0</v>
      </c>
      <c r="AB1082" s="211">
        <v>0</v>
      </c>
      <c r="AC1082" s="211">
        <v>0</v>
      </c>
      <c r="AD1082" s="211">
        <v>0</v>
      </c>
      <c r="AE1082" s="211">
        <v>0</v>
      </c>
      <c r="AF1082" s="214">
        <v>0</v>
      </c>
      <c r="AG1082" s="211">
        <v>890</v>
      </c>
      <c r="AH1082" s="214">
        <f>8917.04*AG1082/I1082</f>
        <v>2999.4200839033979</v>
      </c>
      <c r="AI1082" s="211">
        <v>0</v>
      </c>
      <c r="AJ1082" s="211">
        <v>0</v>
      </c>
      <c r="AK1082" s="211">
        <v>0</v>
      </c>
      <c r="AL1082" s="214">
        <v>0</v>
      </c>
      <c r="AM1082" s="211">
        <v>0</v>
      </c>
      <c r="AN1082" s="211">
        <v>0</v>
      </c>
      <c r="AO1082" s="214">
        <v>0</v>
      </c>
      <c r="AP1082" s="211">
        <v>0</v>
      </c>
      <c r="AQ1082" s="211">
        <v>0</v>
      </c>
      <c r="AR1082" s="211">
        <v>0</v>
      </c>
      <c r="AS1082" s="211"/>
    </row>
    <row r="1083" spans="1:45" s="148" customFormat="1" ht="36" customHeight="1" x14ac:dyDescent="0.25">
      <c r="A1083" s="148">
        <v>1</v>
      </c>
      <c r="B1083" s="143">
        <f>SUBTOTAL(103,$A$1027:A1083)</f>
        <v>57</v>
      </c>
      <c r="C1083" s="144" t="s">
        <v>2393</v>
      </c>
      <c r="D1083" s="145">
        <v>1961</v>
      </c>
      <c r="E1083" s="145"/>
      <c r="F1083" s="146" t="s">
        <v>264</v>
      </c>
      <c r="G1083" s="145">
        <v>4</v>
      </c>
      <c r="H1083" s="145">
        <v>2</v>
      </c>
      <c r="I1083" s="149">
        <v>1356.2</v>
      </c>
      <c r="J1083" s="149">
        <v>1151.0999999999999</v>
      </c>
      <c r="K1083" s="149">
        <v>1151.0999999999999</v>
      </c>
      <c r="L1083" s="165">
        <v>80</v>
      </c>
      <c r="M1083" s="145" t="s">
        <v>262</v>
      </c>
      <c r="N1083" s="145" t="s">
        <v>266</v>
      </c>
      <c r="O1083" s="147" t="s">
        <v>1361</v>
      </c>
      <c r="P1083" s="142">
        <v>8309220.5499999998</v>
      </c>
      <c r="Q1083" s="142">
        <v>0</v>
      </c>
      <c r="R1083" s="142">
        <v>0</v>
      </c>
      <c r="S1083" s="142">
        <f>P1083-Q1083-R1083</f>
        <v>8309220.5499999998</v>
      </c>
      <c r="T1083" s="142">
        <f>P1083/I1083</f>
        <v>6126.8401047043208</v>
      </c>
      <c r="U1083" s="142">
        <f>V1083</f>
        <v>6126.8401047043208</v>
      </c>
      <c r="V1083" s="213">
        <f t="shared" si="443"/>
        <v>6126.8401047043208</v>
      </c>
      <c r="W1083" s="213">
        <f t="shared" si="430"/>
        <v>0</v>
      </c>
      <c r="X1083" s="148" t="b">
        <f t="shared" si="431"/>
        <v>1</v>
      </c>
      <c r="Y1083" s="211">
        <v>0</v>
      </c>
      <c r="Z1083" s="211">
        <v>0</v>
      </c>
      <c r="AA1083" s="211">
        <v>0</v>
      </c>
      <c r="AB1083" s="211">
        <v>0</v>
      </c>
      <c r="AC1083" s="211">
        <v>0</v>
      </c>
      <c r="AD1083" s="211">
        <v>0</v>
      </c>
      <c r="AE1083" s="211">
        <v>0</v>
      </c>
      <c r="AF1083" s="214">
        <v>0</v>
      </c>
      <c r="AG1083" s="211">
        <v>0</v>
      </c>
      <c r="AH1083" s="211">
        <v>0</v>
      </c>
      <c r="AI1083" s="211">
        <v>0</v>
      </c>
      <c r="AJ1083" s="211">
        <v>0</v>
      </c>
      <c r="AK1083" s="211">
        <v>1150.8</v>
      </c>
      <c r="AL1083" s="214">
        <f>7048.18*AK1083/I1083</f>
        <v>5980.7148975077416</v>
      </c>
      <c r="AM1083" s="211">
        <v>0</v>
      </c>
      <c r="AN1083" s="211">
        <v>0</v>
      </c>
      <c r="AO1083" s="214">
        <v>0</v>
      </c>
      <c r="AP1083" s="211">
        <v>0</v>
      </c>
      <c r="AQ1083" s="211">
        <v>0</v>
      </c>
      <c r="AR1083" s="211">
        <v>0</v>
      </c>
      <c r="AS1083" s="211"/>
    </row>
    <row r="1084" spans="1:45" s="148" customFormat="1" ht="36" customHeight="1" x14ac:dyDescent="0.25">
      <c r="A1084" s="148">
        <v>1</v>
      </c>
      <c r="B1084" s="143">
        <f>SUBTOTAL(103,$A$1027:A1084)</f>
        <v>58</v>
      </c>
      <c r="C1084" s="144" t="s">
        <v>2394</v>
      </c>
      <c r="D1084" s="145">
        <v>1969</v>
      </c>
      <c r="E1084" s="145"/>
      <c r="F1084" s="146" t="s">
        <v>264</v>
      </c>
      <c r="G1084" s="145">
        <v>5</v>
      </c>
      <c r="H1084" s="145">
        <v>6</v>
      </c>
      <c r="I1084" s="149">
        <v>4534.3</v>
      </c>
      <c r="J1084" s="149">
        <v>4534.3</v>
      </c>
      <c r="K1084" s="149">
        <v>4452.3</v>
      </c>
      <c r="L1084" s="165">
        <v>250</v>
      </c>
      <c r="M1084" s="145" t="s">
        <v>262</v>
      </c>
      <c r="N1084" s="145" t="s">
        <v>266</v>
      </c>
      <c r="O1084" s="147" t="s">
        <v>1349</v>
      </c>
      <c r="P1084" s="142">
        <v>13240140.199999999</v>
      </c>
      <c r="Q1084" s="142">
        <v>0</v>
      </c>
      <c r="R1084" s="142">
        <v>0</v>
      </c>
      <c r="S1084" s="142">
        <f>P1084-Q1084-R1084</f>
        <v>13240140.199999999</v>
      </c>
      <c r="T1084" s="142">
        <f>P1084/I1084</f>
        <v>2919.9965154489114</v>
      </c>
      <c r="U1084" s="142">
        <v>3067.8566482147194</v>
      </c>
      <c r="V1084" s="213">
        <f t="shared" si="429"/>
        <v>3067.8566482147194</v>
      </c>
      <c r="W1084" s="213">
        <f t="shared" si="430"/>
        <v>147.86013276580798</v>
      </c>
      <c r="X1084" s="148" t="b">
        <f t="shared" si="431"/>
        <v>1</v>
      </c>
      <c r="Y1084" s="211">
        <v>0</v>
      </c>
      <c r="Z1084" s="211">
        <v>0</v>
      </c>
      <c r="AA1084" s="211">
        <v>0</v>
      </c>
      <c r="AB1084" s="211">
        <v>0</v>
      </c>
      <c r="AC1084" s="211">
        <v>0</v>
      </c>
      <c r="AD1084" s="211">
        <v>0</v>
      </c>
      <c r="AE1084" s="211">
        <v>0</v>
      </c>
      <c r="AF1084" s="214">
        <v>0</v>
      </c>
      <c r="AG1084" s="211">
        <v>1560</v>
      </c>
      <c r="AH1084" s="214">
        <f>8917.04*AG1084/I1084</f>
        <v>3067.8566482147194</v>
      </c>
      <c r="AI1084" s="211">
        <v>0</v>
      </c>
      <c r="AJ1084" s="211">
        <v>0</v>
      </c>
      <c r="AK1084" s="211">
        <v>0</v>
      </c>
      <c r="AL1084" s="214">
        <v>0</v>
      </c>
      <c r="AM1084" s="211">
        <v>0</v>
      </c>
      <c r="AN1084" s="211">
        <v>0</v>
      </c>
      <c r="AO1084" s="214">
        <v>0</v>
      </c>
      <c r="AP1084" s="211">
        <v>0</v>
      </c>
      <c r="AQ1084" s="211">
        <v>0</v>
      </c>
      <c r="AR1084" s="211">
        <v>0</v>
      </c>
      <c r="AS1084" s="211"/>
    </row>
    <row r="1085" spans="1:45" s="148" customFormat="1" ht="36" customHeight="1" x14ac:dyDescent="0.25">
      <c r="A1085" s="148">
        <v>1</v>
      </c>
      <c r="B1085" s="143">
        <f>SUBTOTAL(103,$A$1027:A1085)</f>
        <v>59</v>
      </c>
      <c r="C1085" s="144" t="s">
        <v>2395</v>
      </c>
      <c r="D1085" s="145">
        <v>1980</v>
      </c>
      <c r="E1085" s="145"/>
      <c r="F1085" s="146" t="s">
        <v>264</v>
      </c>
      <c r="G1085" s="145">
        <v>5</v>
      </c>
      <c r="H1085" s="145">
        <v>2</v>
      </c>
      <c r="I1085" s="149">
        <v>4698.3</v>
      </c>
      <c r="J1085" s="149">
        <v>1951.7</v>
      </c>
      <c r="K1085" s="149">
        <v>1745</v>
      </c>
      <c r="L1085" s="165">
        <v>350</v>
      </c>
      <c r="M1085" s="145" t="s">
        <v>262</v>
      </c>
      <c r="N1085" s="145" t="s">
        <v>266</v>
      </c>
      <c r="O1085" s="147" t="s">
        <v>1347</v>
      </c>
      <c r="P1085" s="142">
        <v>9286521.9000000004</v>
      </c>
      <c r="Q1085" s="142">
        <v>0</v>
      </c>
      <c r="R1085" s="142">
        <v>0</v>
      </c>
      <c r="S1085" s="142">
        <f>P1085-Q1085-R1085</f>
        <v>9286521.9000000004</v>
      </c>
      <c r="T1085" s="142">
        <f>P1085/I1085</f>
        <v>1976.5706532149927</v>
      </c>
      <c r="U1085" s="142">
        <v>1976.5706532149927</v>
      </c>
      <c r="V1085" s="213">
        <f>T1085</f>
        <v>1976.5706532149927</v>
      </c>
      <c r="W1085" s="213">
        <f t="shared" si="430"/>
        <v>0</v>
      </c>
      <c r="X1085" s="148" t="b">
        <f t="shared" si="431"/>
        <v>1</v>
      </c>
      <c r="Y1085" s="211">
        <v>0</v>
      </c>
      <c r="Z1085" s="211">
        <v>0</v>
      </c>
      <c r="AA1085" s="211">
        <v>0</v>
      </c>
      <c r="AB1085" s="211">
        <v>0</v>
      </c>
      <c r="AC1085" s="211">
        <v>0</v>
      </c>
      <c r="AD1085" s="211">
        <v>0</v>
      </c>
      <c r="AE1085" s="211">
        <v>0</v>
      </c>
      <c r="AF1085" s="214">
        <v>0</v>
      </c>
      <c r="AG1085" s="211">
        <v>1024</v>
      </c>
      <c r="AH1085" s="214">
        <f>8917.04*AG1085/I1085</f>
        <v>1943.4793350786456</v>
      </c>
      <c r="AI1085" s="211">
        <v>0</v>
      </c>
      <c r="AJ1085" s="211">
        <v>0</v>
      </c>
      <c r="AK1085" s="211">
        <v>0</v>
      </c>
      <c r="AL1085" s="214">
        <v>0</v>
      </c>
      <c r="AM1085" s="211">
        <v>0</v>
      </c>
      <c r="AN1085" s="211">
        <v>0</v>
      </c>
      <c r="AO1085" s="214">
        <v>0</v>
      </c>
      <c r="AP1085" s="211">
        <v>0</v>
      </c>
      <c r="AQ1085" s="211">
        <v>0</v>
      </c>
      <c r="AR1085" s="211">
        <v>0</v>
      </c>
      <c r="AS1085" s="211"/>
    </row>
    <row r="1086" spans="1:45" s="148" customFormat="1" ht="36" customHeight="1" x14ac:dyDescent="0.25">
      <c r="A1086" s="148">
        <v>1</v>
      </c>
      <c r="B1086" s="143">
        <f>SUBTOTAL(103,$A$1027:A1086)</f>
        <v>60</v>
      </c>
      <c r="C1086" s="144" t="s">
        <v>2397</v>
      </c>
      <c r="D1086" s="145">
        <v>1961</v>
      </c>
      <c r="E1086" s="145"/>
      <c r="F1086" s="146" t="s">
        <v>264</v>
      </c>
      <c r="G1086" s="145">
        <v>2</v>
      </c>
      <c r="H1086" s="145">
        <v>1</v>
      </c>
      <c r="I1086" s="149">
        <v>276</v>
      </c>
      <c r="J1086" s="149">
        <v>189.9</v>
      </c>
      <c r="K1086" s="149">
        <v>189.9</v>
      </c>
      <c r="L1086" s="165">
        <v>20</v>
      </c>
      <c r="M1086" s="145" t="s">
        <v>262</v>
      </c>
      <c r="N1086" s="145" t="s">
        <v>266</v>
      </c>
      <c r="O1086" s="147" t="s">
        <v>1605</v>
      </c>
      <c r="P1086" s="142">
        <v>2807994.91</v>
      </c>
      <c r="Q1086" s="142">
        <v>0</v>
      </c>
      <c r="R1086" s="142">
        <v>0</v>
      </c>
      <c r="S1086" s="142">
        <f t="shared" si="428"/>
        <v>2807994.91</v>
      </c>
      <c r="T1086" s="142">
        <f t="shared" si="437"/>
        <v>10173.894601449276</v>
      </c>
      <c r="U1086" s="142">
        <v>10173.894608695653</v>
      </c>
      <c r="V1086" s="213">
        <f t="shared" si="429"/>
        <v>10173.894608695653</v>
      </c>
      <c r="W1086" s="213">
        <f t="shared" si="430"/>
        <v>7.2463772085029632E-6</v>
      </c>
      <c r="X1086" s="148" t="b">
        <f t="shared" si="431"/>
        <v>1</v>
      </c>
      <c r="Y1086" s="211">
        <v>0</v>
      </c>
      <c r="Z1086" s="211">
        <v>0</v>
      </c>
      <c r="AA1086" s="211">
        <v>0</v>
      </c>
      <c r="AB1086" s="211">
        <v>0</v>
      </c>
      <c r="AC1086" s="211">
        <v>0</v>
      </c>
      <c r="AD1086" s="211">
        <v>0</v>
      </c>
      <c r="AE1086" s="211">
        <v>0</v>
      </c>
      <c r="AF1086" s="214">
        <v>0</v>
      </c>
      <c r="AG1086" s="211">
        <v>0</v>
      </c>
      <c r="AH1086" s="211">
        <v>0</v>
      </c>
      <c r="AI1086" s="211">
        <v>0</v>
      </c>
      <c r="AJ1086" s="211">
        <v>0</v>
      </c>
      <c r="AK1086" s="211">
        <v>398.4</v>
      </c>
      <c r="AL1086" s="214">
        <f>7048.18*AK1086/I1086</f>
        <v>10173.894608695653</v>
      </c>
      <c r="AM1086" s="211">
        <v>0</v>
      </c>
      <c r="AN1086" s="211">
        <v>0</v>
      </c>
      <c r="AO1086" s="214">
        <v>0</v>
      </c>
      <c r="AP1086" s="211">
        <v>0</v>
      </c>
      <c r="AQ1086" s="211">
        <v>0</v>
      </c>
      <c r="AR1086" s="211">
        <v>0</v>
      </c>
      <c r="AS1086" s="211"/>
    </row>
    <row r="1087" spans="1:45" s="148" customFormat="1" ht="36" customHeight="1" x14ac:dyDescent="0.25">
      <c r="A1087" s="148">
        <v>1</v>
      </c>
      <c r="B1087" s="143">
        <f>SUBTOTAL(103,$A$1027:A1087)</f>
        <v>61</v>
      </c>
      <c r="C1087" s="144" t="s">
        <v>2398</v>
      </c>
      <c r="D1087" s="145">
        <v>1959</v>
      </c>
      <c r="E1087" s="145"/>
      <c r="F1087" s="146" t="s">
        <v>264</v>
      </c>
      <c r="G1087" s="145">
        <v>3</v>
      </c>
      <c r="H1087" s="145">
        <v>1</v>
      </c>
      <c r="I1087" s="149">
        <v>2200.3000000000002</v>
      </c>
      <c r="J1087" s="149">
        <v>839</v>
      </c>
      <c r="K1087" s="149">
        <v>718.6</v>
      </c>
      <c r="L1087" s="165">
        <v>135</v>
      </c>
      <c r="M1087" s="145" t="s">
        <v>262</v>
      </c>
      <c r="N1087" s="145" t="s">
        <v>266</v>
      </c>
      <c r="O1087" s="147" t="s">
        <v>1347</v>
      </c>
      <c r="P1087" s="142">
        <v>7246016</v>
      </c>
      <c r="Q1087" s="142">
        <v>0</v>
      </c>
      <c r="R1087" s="142">
        <v>0</v>
      </c>
      <c r="S1087" s="142">
        <f t="shared" si="428"/>
        <v>7246016</v>
      </c>
      <c r="T1087" s="142">
        <f t="shared" si="437"/>
        <v>3293.1945643775848</v>
      </c>
      <c r="U1087" s="142">
        <v>3485.2767349906831</v>
      </c>
      <c r="V1087" s="213">
        <f t="shared" si="429"/>
        <v>3485.2767349906831</v>
      </c>
      <c r="W1087" s="213">
        <f t="shared" si="430"/>
        <v>192.08217061309824</v>
      </c>
      <c r="X1087" s="148" t="b">
        <f t="shared" si="431"/>
        <v>1</v>
      </c>
      <c r="Y1087" s="211">
        <v>0</v>
      </c>
      <c r="Z1087" s="211">
        <v>0</v>
      </c>
      <c r="AA1087" s="211">
        <v>0</v>
      </c>
      <c r="AB1087" s="211">
        <v>0</v>
      </c>
      <c r="AC1087" s="211">
        <v>0</v>
      </c>
      <c r="AD1087" s="211">
        <v>0</v>
      </c>
      <c r="AE1087" s="211">
        <v>0</v>
      </c>
      <c r="AF1087" s="214">
        <v>0</v>
      </c>
      <c r="AG1087" s="211">
        <v>860</v>
      </c>
      <c r="AH1087" s="214">
        <f t="shared" ref="AH1087:AH1099" si="444">8917.04*AG1087/I1087</f>
        <v>3485.2767349906831</v>
      </c>
      <c r="AI1087" s="211">
        <v>0</v>
      </c>
      <c r="AJ1087" s="211">
        <v>0</v>
      </c>
      <c r="AK1087" s="211">
        <v>0</v>
      </c>
      <c r="AL1087" s="214">
        <v>0</v>
      </c>
      <c r="AM1087" s="211">
        <v>0</v>
      </c>
      <c r="AN1087" s="211">
        <v>0</v>
      </c>
      <c r="AO1087" s="214">
        <v>0</v>
      </c>
      <c r="AP1087" s="211">
        <v>0</v>
      </c>
      <c r="AQ1087" s="211">
        <v>0</v>
      </c>
      <c r="AR1087" s="211">
        <v>0</v>
      </c>
      <c r="AS1087" s="211"/>
    </row>
    <row r="1088" spans="1:45" s="148" customFormat="1" ht="36" customHeight="1" x14ac:dyDescent="0.25">
      <c r="A1088" s="148">
        <v>1</v>
      </c>
      <c r="B1088" s="143">
        <f>SUBTOTAL(103,$A$1027:A1088)</f>
        <v>62</v>
      </c>
      <c r="C1088" s="144" t="s">
        <v>2399</v>
      </c>
      <c r="D1088" s="145">
        <v>1974</v>
      </c>
      <c r="E1088" s="145"/>
      <c r="F1088" s="146" t="s">
        <v>307</v>
      </c>
      <c r="G1088" s="145">
        <v>9</v>
      </c>
      <c r="H1088" s="145">
        <v>4</v>
      </c>
      <c r="I1088" s="149">
        <v>7765.2</v>
      </c>
      <c r="J1088" s="149">
        <v>7765.2</v>
      </c>
      <c r="K1088" s="149">
        <v>7643.8</v>
      </c>
      <c r="L1088" s="165">
        <v>360</v>
      </c>
      <c r="M1088" s="145" t="s">
        <v>262</v>
      </c>
      <c r="N1088" s="145" t="s">
        <v>266</v>
      </c>
      <c r="O1088" s="147" t="s">
        <v>1349</v>
      </c>
      <c r="P1088" s="142">
        <v>10554961.98</v>
      </c>
      <c r="Q1088" s="142">
        <v>0</v>
      </c>
      <c r="R1088" s="142">
        <v>0</v>
      </c>
      <c r="S1088" s="142">
        <f>P1088-Q1088-R1088</f>
        <v>10554961.98</v>
      </c>
      <c r="T1088" s="142">
        <f>P1088/I1088</f>
        <v>1359.2646654303817</v>
      </c>
      <c r="U1088" s="142">
        <v>1359.2646654303817</v>
      </c>
      <c r="V1088" s="213">
        <f t="shared" ref="V1088:V1089" si="445">T1088</f>
        <v>1359.2646654303817</v>
      </c>
      <c r="W1088" s="213">
        <f t="shared" si="430"/>
        <v>0</v>
      </c>
      <c r="X1088" s="148" t="b">
        <f t="shared" si="431"/>
        <v>1</v>
      </c>
      <c r="Y1088" s="211">
        <v>0</v>
      </c>
      <c r="Z1088" s="211">
        <v>0</v>
      </c>
      <c r="AA1088" s="211">
        <v>0</v>
      </c>
      <c r="AB1088" s="211">
        <v>0</v>
      </c>
      <c r="AC1088" s="211">
        <v>0</v>
      </c>
      <c r="AD1088" s="211">
        <v>0</v>
      </c>
      <c r="AE1088" s="211">
        <v>0</v>
      </c>
      <c r="AF1088" s="214">
        <v>0</v>
      </c>
      <c r="AG1088" s="211">
        <v>1164</v>
      </c>
      <c r="AH1088" s="214">
        <f t="shared" si="444"/>
        <v>1336.6602997991038</v>
      </c>
      <c r="AI1088" s="211">
        <v>0</v>
      </c>
      <c r="AJ1088" s="211">
        <v>0</v>
      </c>
      <c r="AK1088" s="211">
        <v>0</v>
      </c>
      <c r="AL1088" s="214">
        <v>0</v>
      </c>
      <c r="AM1088" s="211">
        <v>0</v>
      </c>
      <c r="AN1088" s="211">
        <v>0</v>
      </c>
      <c r="AO1088" s="214">
        <v>0</v>
      </c>
      <c r="AP1088" s="211">
        <v>0</v>
      </c>
      <c r="AQ1088" s="211">
        <v>0</v>
      </c>
      <c r="AR1088" s="211">
        <v>0</v>
      </c>
      <c r="AS1088" s="211"/>
    </row>
    <row r="1089" spans="1:45" s="148" customFormat="1" ht="36" customHeight="1" x14ac:dyDescent="0.25">
      <c r="A1089" s="148">
        <v>1</v>
      </c>
      <c r="B1089" s="143">
        <f>SUBTOTAL(103,$A$1027:A1089)</f>
        <v>63</v>
      </c>
      <c r="C1089" s="144" t="s">
        <v>2400</v>
      </c>
      <c r="D1089" s="145">
        <v>1980</v>
      </c>
      <c r="E1089" s="145"/>
      <c r="F1089" s="146" t="s">
        <v>264</v>
      </c>
      <c r="G1089" s="145">
        <v>5</v>
      </c>
      <c r="H1089" s="145">
        <v>1</v>
      </c>
      <c r="I1089" s="149">
        <v>3667.4</v>
      </c>
      <c r="J1089" s="149">
        <v>2482.3000000000002</v>
      </c>
      <c r="K1089" s="149">
        <v>2285.5</v>
      </c>
      <c r="L1089" s="165">
        <v>410</v>
      </c>
      <c r="M1089" s="145" t="s">
        <v>262</v>
      </c>
      <c r="N1089" s="145" t="s">
        <v>266</v>
      </c>
      <c r="O1089" s="147" t="s">
        <v>1347</v>
      </c>
      <c r="P1089" s="142">
        <v>9366267.4699999988</v>
      </c>
      <c r="Q1089" s="142">
        <v>0</v>
      </c>
      <c r="R1089" s="142">
        <v>0</v>
      </c>
      <c r="S1089" s="142">
        <f t="shared" ref="S1089:S1112" si="446">P1089-Q1089-R1089</f>
        <v>9366267.4699999988</v>
      </c>
      <c r="T1089" s="142">
        <f t="shared" ref="T1089:T1152" si="447">P1089/I1089</f>
        <v>2553.9257975677588</v>
      </c>
      <c r="U1089" s="142">
        <v>2553.9257975677588</v>
      </c>
      <c r="V1089" s="213">
        <f t="shared" si="445"/>
        <v>2553.9257975677588</v>
      </c>
      <c r="W1089" s="213">
        <f t="shared" si="430"/>
        <v>0</v>
      </c>
      <c r="X1089" s="148" t="b">
        <f t="shared" si="431"/>
        <v>1</v>
      </c>
      <c r="Y1089" s="211">
        <v>0</v>
      </c>
      <c r="Z1089" s="211">
        <v>0</v>
      </c>
      <c r="AA1089" s="211">
        <v>0</v>
      </c>
      <c r="AB1089" s="211">
        <v>0</v>
      </c>
      <c r="AC1089" s="211">
        <v>0</v>
      </c>
      <c r="AD1089" s="211">
        <v>0</v>
      </c>
      <c r="AE1089" s="211">
        <v>0</v>
      </c>
      <c r="AF1089" s="214">
        <v>0</v>
      </c>
      <c r="AG1089" s="211">
        <v>1029.3</v>
      </c>
      <c r="AH1089" s="214">
        <f t="shared" si="444"/>
        <v>2502.6747210557887</v>
      </c>
      <c r="AI1089" s="211">
        <v>0</v>
      </c>
      <c r="AJ1089" s="211">
        <v>0</v>
      </c>
      <c r="AK1089" s="211">
        <v>0</v>
      </c>
      <c r="AL1089" s="214">
        <v>0</v>
      </c>
      <c r="AM1089" s="211">
        <v>0</v>
      </c>
      <c r="AN1089" s="211">
        <v>0</v>
      </c>
      <c r="AO1089" s="214">
        <v>0</v>
      </c>
      <c r="AP1089" s="211">
        <v>0</v>
      </c>
      <c r="AQ1089" s="211">
        <v>0</v>
      </c>
      <c r="AR1089" s="211">
        <v>0</v>
      </c>
      <c r="AS1089" s="211"/>
    </row>
    <row r="1090" spans="1:45" s="148" customFormat="1" ht="36" customHeight="1" x14ac:dyDescent="0.25">
      <c r="A1090" s="148">
        <v>1</v>
      </c>
      <c r="B1090" s="143">
        <f>SUBTOTAL(103,$A$1027:A1090)</f>
        <v>64</v>
      </c>
      <c r="C1090" s="144" t="s">
        <v>1344</v>
      </c>
      <c r="D1090" s="145">
        <v>1917</v>
      </c>
      <c r="E1090" s="145"/>
      <c r="F1090" s="146" t="s">
        <v>264</v>
      </c>
      <c r="G1090" s="145">
        <v>3</v>
      </c>
      <c r="H1090" s="145" t="s">
        <v>299</v>
      </c>
      <c r="I1090" s="149">
        <v>1376.9</v>
      </c>
      <c r="J1090" s="149">
        <v>1164.9000000000001</v>
      </c>
      <c r="K1090" s="149">
        <v>779.2</v>
      </c>
      <c r="L1090" s="165">
        <v>40</v>
      </c>
      <c r="M1090" s="145" t="s">
        <v>262</v>
      </c>
      <c r="N1090" s="145" t="s">
        <v>266</v>
      </c>
      <c r="O1090" s="147" t="s">
        <v>1347</v>
      </c>
      <c r="P1090" s="142">
        <v>4364500</v>
      </c>
      <c r="Q1090" s="142">
        <v>0</v>
      </c>
      <c r="R1090" s="142">
        <v>0</v>
      </c>
      <c r="S1090" s="142">
        <f t="shared" si="446"/>
        <v>4364500</v>
      </c>
      <c r="T1090" s="142">
        <f t="shared" si="447"/>
        <v>3169.8017285205897</v>
      </c>
      <c r="U1090" s="142">
        <v>5737.8876025855179</v>
      </c>
      <c r="V1090" s="213">
        <f t="shared" si="429"/>
        <v>5737.8876025855179</v>
      </c>
      <c r="W1090" s="213">
        <f t="shared" si="430"/>
        <v>2568.0858740649282</v>
      </c>
      <c r="X1090" s="148" t="b">
        <f t="shared" si="431"/>
        <v>1</v>
      </c>
      <c r="Y1090" s="211">
        <v>0</v>
      </c>
      <c r="Z1090" s="211">
        <v>0</v>
      </c>
      <c r="AA1090" s="211">
        <v>0</v>
      </c>
      <c r="AB1090" s="211">
        <v>0</v>
      </c>
      <c r="AC1090" s="211">
        <v>0</v>
      </c>
      <c r="AD1090" s="211">
        <v>0</v>
      </c>
      <c r="AE1090" s="211">
        <v>0</v>
      </c>
      <c r="AF1090" s="214">
        <v>0</v>
      </c>
      <c r="AG1090" s="211">
        <v>886</v>
      </c>
      <c r="AH1090" s="214">
        <f t="shared" si="444"/>
        <v>5737.8876025855179</v>
      </c>
      <c r="AI1090" s="211">
        <v>0</v>
      </c>
      <c r="AJ1090" s="211">
        <v>0</v>
      </c>
      <c r="AK1090" s="211">
        <v>0</v>
      </c>
      <c r="AL1090" s="214">
        <v>0</v>
      </c>
      <c r="AM1090" s="211">
        <v>0</v>
      </c>
      <c r="AN1090" s="211">
        <v>0</v>
      </c>
      <c r="AO1090" s="214">
        <v>0</v>
      </c>
      <c r="AP1090" s="211">
        <v>0</v>
      </c>
      <c r="AQ1090" s="211">
        <v>0</v>
      </c>
      <c r="AR1090" s="211">
        <v>0</v>
      </c>
      <c r="AS1090" s="211"/>
    </row>
    <row r="1091" spans="1:45" s="148" customFormat="1" ht="36" customHeight="1" x14ac:dyDescent="0.25">
      <c r="A1091" s="148">
        <v>1</v>
      </c>
      <c r="B1091" s="143">
        <f>SUBTOTAL(103,$A$1027:A1091)</f>
        <v>65</v>
      </c>
      <c r="C1091" s="144" t="s">
        <v>523</v>
      </c>
      <c r="D1091" s="145" t="s">
        <v>349</v>
      </c>
      <c r="E1091" s="145"/>
      <c r="F1091" s="146" t="s">
        <v>264</v>
      </c>
      <c r="G1091" s="145" t="s">
        <v>347</v>
      </c>
      <c r="H1091" s="145" t="s">
        <v>299</v>
      </c>
      <c r="I1091" s="149">
        <v>1965.7</v>
      </c>
      <c r="J1091" s="149">
        <v>1789.7</v>
      </c>
      <c r="K1091" s="149">
        <v>1702</v>
      </c>
      <c r="L1091" s="165">
        <v>80</v>
      </c>
      <c r="M1091" s="145" t="s">
        <v>262</v>
      </c>
      <c r="N1091" s="145" t="s">
        <v>266</v>
      </c>
      <c r="O1091" s="147" t="s">
        <v>1057</v>
      </c>
      <c r="P1091" s="142">
        <v>4060000</v>
      </c>
      <c r="Q1091" s="142">
        <v>0</v>
      </c>
      <c r="R1091" s="142">
        <v>0</v>
      </c>
      <c r="S1091" s="142">
        <f t="shared" si="446"/>
        <v>4060000</v>
      </c>
      <c r="T1091" s="142">
        <f t="shared" si="447"/>
        <v>2065.4219870783945</v>
      </c>
      <c r="U1091" s="142">
        <v>3220.7856743144935</v>
      </c>
      <c r="V1091" s="213">
        <f t="shared" ref="V1091:V1133" si="448">Y1091+Z1091+AA1091+AB1091+AC1091+AF1091+AH1091+AJ1091+AL1091+AN1091+AO1091+AP1091+AQ1091+AR1091</f>
        <v>3220.7856743144935</v>
      </c>
      <c r="W1091" s="213">
        <f t="shared" ref="W1091:W1133" si="449">V1091-T1091</f>
        <v>1155.3636872360989</v>
      </c>
      <c r="X1091" s="148" t="b">
        <f t="shared" ref="X1091:X1133" si="450">V1091=U1091</f>
        <v>1</v>
      </c>
      <c r="Y1091" s="211">
        <v>0</v>
      </c>
      <c r="Z1091" s="211">
        <v>0</v>
      </c>
      <c r="AA1091" s="211">
        <v>0</v>
      </c>
      <c r="AB1091" s="211">
        <v>0</v>
      </c>
      <c r="AC1091" s="211">
        <v>0</v>
      </c>
      <c r="AD1091" s="211">
        <v>0</v>
      </c>
      <c r="AE1091" s="211">
        <v>0</v>
      </c>
      <c r="AF1091" s="214">
        <v>0</v>
      </c>
      <c r="AG1091" s="211">
        <v>710</v>
      </c>
      <c r="AH1091" s="214">
        <f t="shared" si="444"/>
        <v>3220.7856743144935</v>
      </c>
      <c r="AI1091" s="211">
        <v>0</v>
      </c>
      <c r="AJ1091" s="211">
        <v>0</v>
      </c>
      <c r="AK1091" s="211">
        <v>0</v>
      </c>
      <c r="AL1091" s="214">
        <v>0</v>
      </c>
      <c r="AM1091" s="211">
        <v>0</v>
      </c>
      <c r="AN1091" s="211">
        <v>0</v>
      </c>
      <c r="AO1091" s="214">
        <v>0</v>
      </c>
      <c r="AP1091" s="211">
        <v>0</v>
      </c>
      <c r="AQ1091" s="211">
        <v>0</v>
      </c>
      <c r="AR1091" s="211">
        <v>0</v>
      </c>
      <c r="AS1091" s="211"/>
    </row>
    <row r="1092" spans="1:45" s="148" customFormat="1" ht="36" customHeight="1" x14ac:dyDescent="0.25">
      <c r="A1092" s="148">
        <v>1</v>
      </c>
      <c r="B1092" s="143">
        <f>SUBTOTAL(103,$A$1027:A1092)</f>
        <v>66</v>
      </c>
      <c r="C1092" s="144" t="s">
        <v>1827</v>
      </c>
      <c r="D1092" s="145">
        <v>1970</v>
      </c>
      <c r="E1092" s="145"/>
      <c r="F1092" s="146" t="s">
        <v>264</v>
      </c>
      <c r="G1092" s="145">
        <v>5</v>
      </c>
      <c r="H1092" s="145" t="s">
        <v>299</v>
      </c>
      <c r="I1092" s="142">
        <v>2303.6999999999998</v>
      </c>
      <c r="J1092" s="142">
        <v>1759</v>
      </c>
      <c r="K1092" s="142">
        <v>1399.2</v>
      </c>
      <c r="L1092" s="165">
        <v>77</v>
      </c>
      <c r="M1092" s="145" t="s">
        <v>262</v>
      </c>
      <c r="N1092" s="145" t="s">
        <v>266</v>
      </c>
      <c r="O1092" s="147" t="s">
        <v>1347</v>
      </c>
      <c r="P1092" s="142">
        <v>2629580.86</v>
      </c>
      <c r="Q1092" s="142">
        <v>0</v>
      </c>
      <c r="R1092" s="142">
        <v>0</v>
      </c>
      <c r="S1092" s="142">
        <f t="shared" si="446"/>
        <v>2629580.86</v>
      </c>
      <c r="T1092" s="142">
        <f t="shared" si="447"/>
        <v>1141.4597647263099</v>
      </c>
      <c r="U1092" s="142">
        <v>2314.7067413291666</v>
      </c>
      <c r="V1092" s="213">
        <f t="shared" si="448"/>
        <v>2314.7067413291666</v>
      </c>
      <c r="W1092" s="213">
        <f t="shared" si="449"/>
        <v>1173.2469766028566</v>
      </c>
      <c r="X1092" s="148" t="b">
        <f t="shared" si="450"/>
        <v>1</v>
      </c>
      <c r="Y1092" s="211">
        <v>0</v>
      </c>
      <c r="Z1092" s="211">
        <v>0</v>
      </c>
      <c r="AA1092" s="211">
        <v>0</v>
      </c>
      <c r="AB1092" s="211">
        <v>0</v>
      </c>
      <c r="AC1092" s="211">
        <v>0</v>
      </c>
      <c r="AD1092" s="211">
        <v>0</v>
      </c>
      <c r="AE1092" s="211">
        <v>0</v>
      </c>
      <c r="AF1092" s="214">
        <v>0</v>
      </c>
      <c r="AG1092" s="211">
        <v>598</v>
      </c>
      <c r="AH1092" s="214">
        <f t="shared" si="444"/>
        <v>2314.7067413291666</v>
      </c>
      <c r="AI1092" s="211">
        <v>0</v>
      </c>
      <c r="AJ1092" s="211">
        <v>0</v>
      </c>
      <c r="AK1092" s="211">
        <v>0</v>
      </c>
      <c r="AL1092" s="214">
        <v>0</v>
      </c>
      <c r="AM1092" s="211">
        <v>0</v>
      </c>
      <c r="AN1092" s="211">
        <v>0</v>
      </c>
      <c r="AO1092" s="214">
        <v>0</v>
      </c>
      <c r="AP1092" s="211">
        <v>0</v>
      </c>
      <c r="AQ1092" s="211">
        <v>0</v>
      </c>
      <c r="AR1092" s="211">
        <v>0</v>
      </c>
      <c r="AS1092" s="211"/>
    </row>
    <row r="1093" spans="1:45" s="148" customFormat="1" ht="36" customHeight="1" x14ac:dyDescent="0.25">
      <c r="A1093" s="148">
        <v>1</v>
      </c>
      <c r="B1093" s="143">
        <f>SUBTOTAL(103,$A$1027:A1093)</f>
        <v>67</v>
      </c>
      <c r="C1093" s="144" t="s">
        <v>559</v>
      </c>
      <c r="D1093" s="145" t="s">
        <v>365</v>
      </c>
      <c r="E1093" s="145"/>
      <c r="F1093" s="146" t="s">
        <v>307</v>
      </c>
      <c r="G1093" s="145" t="s">
        <v>347</v>
      </c>
      <c r="H1093" s="145" t="s">
        <v>304</v>
      </c>
      <c r="I1093" s="149">
        <v>4042.4</v>
      </c>
      <c r="J1093" s="149">
        <v>3045.4</v>
      </c>
      <c r="K1093" s="149">
        <v>2978.7</v>
      </c>
      <c r="L1093" s="165">
        <v>118</v>
      </c>
      <c r="M1093" s="145" t="s">
        <v>262</v>
      </c>
      <c r="N1093" s="145" t="s">
        <v>266</v>
      </c>
      <c r="O1093" s="147" t="s">
        <v>1286</v>
      </c>
      <c r="P1093" s="142">
        <v>6687130.8099999996</v>
      </c>
      <c r="Q1093" s="142">
        <v>0</v>
      </c>
      <c r="R1093" s="142">
        <v>0</v>
      </c>
      <c r="S1093" s="142">
        <f t="shared" si="446"/>
        <v>6687130.8099999996</v>
      </c>
      <c r="T1093" s="142">
        <f t="shared" si="447"/>
        <v>1654.2476771225013</v>
      </c>
      <c r="U1093" s="142">
        <f>V1093</f>
        <v>1676.9082248169407</v>
      </c>
      <c r="V1093" s="213">
        <f t="shared" si="448"/>
        <v>1676.9082248169407</v>
      </c>
      <c r="W1093" s="213">
        <f t="shared" si="449"/>
        <v>22.660547694439401</v>
      </c>
      <c r="X1093" s="148" t="b">
        <f t="shared" si="450"/>
        <v>1</v>
      </c>
      <c r="Y1093" s="211">
        <v>0</v>
      </c>
      <c r="Z1093" s="211">
        <v>0</v>
      </c>
      <c r="AA1093" s="211">
        <v>0</v>
      </c>
      <c r="AB1093" s="211">
        <v>0</v>
      </c>
      <c r="AC1093" s="211">
        <v>0</v>
      </c>
      <c r="AD1093" s="211">
        <v>0</v>
      </c>
      <c r="AE1093" s="211">
        <v>0</v>
      </c>
      <c r="AF1093" s="214">
        <v>0</v>
      </c>
      <c r="AG1093" s="211">
        <v>760.2</v>
      </c>
      <c r="AH1093" s="214">
        <f t="shared" si="444"/>
        <v>1676.9082248169407</v>
      </c>
      <c r="AI1093" s="211">
        <v>0</v>
      </c>
      <c r="AJ1093" s="211">
        <v>0</v>
      </c>
      <c r="AK1093" s="211">
        <v>0</v>
      </c>
      <c r="AL1093" s="214">
        <v>0</v>
      </c>
      <c r="AM1093" s="211">
        <v>0</v>
      </c>
      <c r="AN1093" s="211">
        <v>0</v>
      </c>
      <c r="AO1093" s="214">
        <v>0</v>
      </c>
      <c r="AP1093" s="211">
        <v>0</v>
      </c>
      <c r="AQ1093" s="211">
        <v>0</v>
      </c>
      <c r="AR1093" s="211">
        <v>0</v>
      </c>
      <c r="AS1093" s="211"/>
    </row>
    <row r="1094" spans="1:45" s="148" customFormat="1" ht="36" customHeight="1" x14ac:dyDescent="0.25">
      <c r="A1094" s="148">
        <v>1</v>
      </c>
      <c r="B1094" s="143">
        <f>SUBTOTAL(103,$A$1027:A1094)</f>
        <v>68</v>
      </c>
      <c r="C1094" s="144" t="s">
        <v>1869</v>
      </c>
      <c r="D1094" s="145">
        <v>1970</v>
      </c>
      <c r="E1094" s="145"/>
      <c r="F1094" s="146" t="s">
        <v>1536</v>
      </c>
      <c r="G1094" s="145" t="s">
        <v>304</v>
      </c>
      <c r="H1094" s="145" t="s">
        <v>300</v>
      </c>
      <c r="I1094" s="142">
        <v>1694.4</v>
      </c>
      <c r="J1094" s="142">
        <v>1418.1</v>
      </c>
      <c r="K1094" s="142">
        <v>1418.1</v>
      </c>
      <c r="L1094" s="165">
        <v>111</v>
      </c>
      <c r="M1094" s="145" t="s">
        <v>262</v>
      </c>
      <c r="N1094" s="145" t="s">
        <v>266</v>
      </c>
      <c r="O1094" s="147" t="s">
        <v>2206</v>
      </c>
      <c r="P1094" s="142">
        <v>4374650</v>
      </c>
      <c r="Q1094" s="142">
        <v>0</v>
      </c>
      <c r="R1094" s="142">
        <v>0</v>
      </c>
      <c r="S1094" s="142">
        <f t="shared" si="446"/>
        <v>4374650</v>
      </c>
      <c r="T1094" s="142">
        <f t="shared" si="447"/>
        <v>2581.828375826251</v>
      </c>
      <c r="U1094" s="142">
        <v>5052.1473087818695</v>
      </c>
      <c r="V1094" s="213">
        <f t="shared" si="448"/>
        <v>5052.1473087818695</v>
      </c>
      <c r="W1094" s="213">
        <f t="shared" si="449"/>
        <v>2470.3189329556185</v>
      </c>
      <c r="X1094" s="148" t="b">
        <f t="shared" si="450"/>
        <v>1</v>
      </c>
      <c r="Y1094" s="211">
        <v>0</v>
      </c>
      <c r="Z1094" s="211">
        <v>0</v>
      </c>
      <c r="AA1094" s="211">
        <v>0</v>
      </c>
      <c r="AB1094" s="211">
        <v>0</v>
      </c>
      <c r="AC1094" s="211">
        <v>0</v>
      </c>
      <c r="AD1094" s="211">
        <v>0</v>
      </c>
      <c r="AE1094" s="211">
        <v>0</v>
      </c>
      <c r="AF1094" s="214">
        <v>0</v>
      </c>
      <c r="AG1094" s="211">
        <v>960</v>
      </c>
      <c r="AH1094" s="214">
        <f t="shared" si="444"/>
        <v>5052.1473087818695</v>
      </c>
      <c r="AI1094" s="211">
        <v>0</v>
      </c>
      <c r="AJ1094" s="211">
        <v>0</v>
      </c>
      <c r="AK1094" s="211">
        <v>0</v>
      </c>
      <c r="AL1094" s="214">
        <v>0</v>
      </c>
      <c r="AM1094" s="211">
        <v>0</v>
      </c>
      <c r="AN1094" s="211">
        <v>0</v>
      </c>
      <c r="AO1094" s="214">
        <v>0</v>
      </c>
      <c r="AP1094" s="211">
        <v>0</v>
      </c>
      <c r="AQ1094" s="211">
        <v>0</v>
      </c>
      <c r="AR1094" s="211">
        <v>0</v>
      </c>
      <c r="AS1094" s="211"/>
    </row>
    <row r="1095" spans="1:45" s="148" customFormat="1" ht="36" customHeight="1" x14ac:dyDescent="0.25">
      <c r="A1095" s="148">
        <v>1</v>
      </c>
      <c r="B1095" s="143">
        <f>SUBTOTAL(103,$A$1027:A1095)</f>
        <v>69</v>
      </c>
      <c r="C1095" s="144" t="s">
        <v>1345</v>
      </c>
      <c r="D1095" s="145">
        <v>1961</v>
      </c>
      <c r="E1095" s="145"/>
      <c r="F1095" s="146" t="s">
        <v>264</v>
      </c>
      <c r="G1095" s="145" t="s">
        <v>304</v>
      </c>
      <c r="H1095" s="145" t="s">
        <v>299</v>
      </c>
      <c r="I1095" s="149">
        <v>1478.4</v>
      </c>
      <c r="J1095" s="149">
        <v>1363.8</v>
      </c>
      <c r="K1095" s="149">
        <v>1044.5999999999999</v>
      </c>
      <c r="L1095" s="165">
        <v>50</v>
      </c>
      <c r="M1095" s="145" t="s">
        <v>262</v>
      </c>
      <c r="N1095" s="145" t="s">
        <v>266</v>
      </c>
      <c r="O1095" s="147" t="s">
        <v>1362</v>
      </c>
      <c r="P1095" s="142">
        <v>3334742.09</v>
      </c>
      <c r="Q1095" s="142">
        <v>0</v>
      </c>
      <c r="R1095" s="142">
        <v>0</v>
      </c>
      <c r="S1095" s="142">
        <f t="shared" si="446"/>
        <v>3334742.09</v>
      </c>
      <c r="T1095" s="142">
        <f t="shared" si="447"/>
        <v>2255.6426474567097</v>
      </c>
      <c r="U1095" s="142">
        <v>3799.875</v>
      </c>
      <c r="V1095" s="213">
        <f t="shared" si="448"/>
        <v>3799.875</v>
      </c>
      <c r="W1095" s="213">
        <f t="shared" si="449"/>
        <v>1544.2323525432903</v>
      </c>
      <c r="X1095" s="148" t="b">
        <f t="shared" si="450"/>
        <v>1</v>
      </c>
      <c r="Y1095" s="211">
        <v>0</v>
      </c>
      <c r="Z1095" s="211">
        <v>0</v>
      </c>
      <c r="AA1095" s="211">
        <v>0</v>
      </c>
      <c r="AB1095" s="211">
        <v>0</v>
      </c>
      <c r="AC1095" s="211">
        <v>0</v>
      </c>
      <c r="AD1095" s="211">
        <v>0</v>
      </c>
      <c r="AE1095" s="211">
        <v>0</v>
      </c>
      <c r="AF1095" s="214">
        <v>0</v>
      </c>
      <c r="AG1095" s="211">
        <v>630</v>
      </c>
      <c r="AH1095" s="214">
        <f t="shared" si="444"/>
        <v>3799.875</v>
      </c>
      <c r="AI1095" s="211">
        <v>0</v>
      </c>
      <c r="AJ1095" s="211">
        <v>0</v>
      </c>
      <c r="AK1095" s="211">
        <v>0</v>
      </c>
      <c r="AL1095" s="214">
        <v>0</v>
      </c>
      <c r="AM1095" s="211">
        <v>0</v>
      </c>
      <c r="AN1095" s="211">
        <v>0</v>
      </c>
      <c r="AO1095" s="214">
        <v>0</v>
      </c>
      <c r="AP1095" s="211">
        <v>0</v>
      </c>
      <c r="AQ1095" s="211">
        <v>0</v>
      </c>
      <c r="AR1095" s="211">
        <v>0</v>
      </c>
      <c r="AS1095" s="211"/>
    </row>
    <row r="1096" spans="1:45" s="148" customFormat="1" ht="36" customHeight="1" x14ac:dyDescent="0.25">
      <c r="A1096" s="148">
        <v>1</v>
      </c>
      <c r="B1096" s="143">
        <f>SUBTOTAL(103,$A$1027:A1096)</f>
        <v>70</v>
      </c>
      <c r="C1096" s="144" t="s">
        <v>565</v>
      </c>
      <c r="D1096" s="145" t="s">
        <v>306</v>
      </c>
      <c r="E1096" s="145"/>
      <c r="F1096" s="146" t="s">
        <v>307</v>
      </c>
      <c r="G1096" s="145" t="s">
        <v>347</v>
      </c>
      <c r="H1096" s="145" t="s">
        <v>308</v>
      </c>
      <c r="I1096" s="149">
        <v>2249.1</v>
      </c>
      <c r="J1096" s="149">
        <v>2046.7</v>
      </c>
      <c r="K1096" s="149">
        <v>2046.7</v>
      </c>
      <c r="L1096" s="165">
        <v>100</v>
      </c>
      <c r="M1096" s="145" t="s">
        <v>262</v>
      </c>
      <c r="N1096" s="145" t="s">
        <v>266</v>
      </c>
      <c r="O1096" s="147" t="s">
        <v>1348</v>
      </c>
      <c r="P1096" s="142">
        <v>2547497.35</v>
      </c>
      <c r="Q1096" s="142">
        <v>0</v>
      </c>
      <c r="R1096" s="142">
        <v>0</v>
      </c>
      <c r="S1096" s="142">
        <f t="shared" si="446"/>
        <v>2547497.35</v>
      </c>
      <c r="T1096" s="142">
        <f t="shared" si="447"/>
        <v>1132.6741140900806</v>
      </c>
      <c r="U1096" s="142">
        <v>2208.3461295629363</v>
      </c>
      <c r="V1096" s="213">
        <f t="shared" si="448"/>
        <v>2208.3461295629363</v>
      </c>
      <c r="W1096" s="213">
        <f t="shared" si="449"/>
        <v>1075.6720154728557</v>
      </c>
      <c r="X1096" s="148" t="b">
        <f t="shared" si="450"/>
        <v>1</v>
      </c>
      <c r="Y1096" s="211">
        <v>0</v>
      </c>
      <c r="Z1096" s="211">
        <v>0</v>
      </c>
      <c r="AA1096" s="211">
        <v>0</v>
      </c>
      <c r="AB1096" s="211">
        <v>0</v>
      </c>
      <c r="AC1096" s="211">
        <v>0</v>
      </c>
      <c r="AD1096" s="211">
        <v>0</v>
      </c>
      <c r="AE1096" s="211">
        <v>0</v>
      </c>
      <c r="AF1096" s="214">
        <v>0</v>
      </c>
      <c r="AG1096" s="211">
        <v>557</v>
      </c>
      <c r="AH1096" s="214">
        <f t="shared" si="444"/>
        <v>2208.3461295629363</v>
      </c>
      <c r="AI1096" s="211">
        <v>0</v>
      </c>
      <c r="AJ1096" s="211">
        <v>0</v>
      </c>
      <c r="AK1096" s="211">
        <v>0</v>
      </c>
      <c r="AL1096" s="214">
        <v>0</v>
      </c>
      <c r="AM1096" s="211">
        <v>0</v>
      </c>
      <c r="AN1096" s="211">
        <v>0</v>
      </c>
      <c r="AO1096" s="214">
        <v>0</v>
      </c>
      <c r="AP1096" s="211">
        <v>0</v>
      </c>
      <c r="AQ1096" s="211">
        <v>0</v>
      </c>
      <c r="AR1096" s="211">
        <v>0</v>
      </c>
      <c r="AS1096" s="211"/>
    </row>
    <row r="1097" spans="1:45" s="148" customFormat="1" ht="36" customHeight="1" x14ac:dyDescent="0.25">
      <c r="A1097" s="148">
        <v>1</v>
      </c>
      <c r="B1097" s="143">
        <f>SUBTOTAL(103,$A$1027:A1097)</f>
        <v>71</v>
      </c>
      <c r="C1097" s="144" t="s">
        <v>485</v>
      </c>
      <c r="D1097" s="145">
        <v>1995</v>
      </c>
      <c r="E1097" s="145"/>
      <c r="F1097" s="146" t="s">
        <v>264</v>
      </c>
      <c r="G1097" s="145">
        <v>9</v>
      </c>
      <c r="H1097" s="145" t="s">
        <v>300</v>
      </c>
      <c r="I1097" s="149">
        <v>6176.6</v>
      </c>
      <c r="J1097" s="149">
        <v>5017.5</v>
      </c>
      <c r="K1097" s="149">
        <v>4212.5</v>
      </c>
      <c r="L1097" s="165">
        <v>299</v>
      </c>
      <c r="M1097" s="145" t="s">
        <v>262</v>
      </c>
      <c r="N1097" s="145" t="s">
        <v>266</v>
      </c>
      <c r="O1097" s="147" t="s">
        <v>1042</v>
      </c>
      <c r="P1097" s="142">
        <v>2158372.3199999998</v>
      </c>
      <c r="Q1097" s="142">
        <v>0</v>
      </c>
      <c r="R1097" s="142">
        <v>0</v>
      </c>
      <c r="S1097" s="142">
        <f t="shared" si="446"/>
        <v>2158372.3199999998</v>
      </c>
      <c r="T1097" s="142">
        <f t="shared" si="447"/>
        <v>349.44343489945919</v>
      </c>
      <c r="U1097" s="142">
        <f>V1097</f>
        <v>1472.5546093319949</v>
      </c>
      <c r="V1097" s="213">
        <f t="shared" si="448"/>
        <v>1472.5546093319949</v>
      </c>
      <c r="W1097" s="213">
        <f t="shared" si="449"/>
        <v>1123.1111744325358</v>
      </c>
      <c r="X1097" s="148" t="b">
        <f t="shared" si="450"/>
        <v>1</v>
      </c>
      <c r="Y1097" s="211">
        <v>0</v>
      </c>
      <c r="Z1097" s="211">
        <v>0</v>
      </c>
      <c r="AA1097" s="211">
        <v>0</v>
      </c>
      <c r="AB1097" s="211">
        <v>0</v>
      </c>
      <c r="AC1097" s="211">
        <v>0</v>
      </c>
      <c r="AD1097" s="211">
        <v>0</v>
      </c>
      <c r="AE1097" s="211">
        <v>0</v>
      </c>
      <c r="AF1097" s="214">
        <v>0</v>
      </c>
      <c r="AG1097" s="211">
        <v>1020</v>
      </c>
      <c r="AH1097" s="214">
        <f t="shared" si="444"/>
        <v>1472.5546093319949</v>
      </c>
      <c r="AI1097" s="211">
        <v>0</v>
      </c>
      <c r="AJ1097" s="211">
        <v>0</v>
      </c>
      <c r="AK1097" s="211">
        <v>0</v>
      </c>
      <c r="AL1097" s="214">
        <v>0</v>
      </c>
      <c r="AM1097" s="211">
        <v>0</v>
      </c>
      <c r="AN1097" s="211">
        <v>0</v>
      </c>
      <c r="AO1097" s="214">
        <v>0</v>
      </c>
      <c r="AP1097" s="211">
        <v>0</v>
      </c>
      <c r="AQ1097" s="211">
        <v>0</v>
      </c>
      <c r="AR1097" s="211">
        <v>0</v>
      </c>
      <c r="AS1097" s="211"/>
    </row>
    <row r="1098" spans="1:45" s="148" customFormat="1" ht="36" customHeight="1" x14ac:dyDescent="0.25">
      <c r="A1098" s="148">
        <v>1</v>
      </c>
      <c r="B1098" s="143">
        <f>SUBTOTAL(103,$A$1027:A1098)</f>
        <v>72</v>
      </c>
      <c r="C1098" s="144" t="s">
        <v>486</v>
      </c>
      <c r="D1098" s="145">
        <v>1988</v>
      </c>
      <c r="E1098" s="145"/>
      <c r="F1098" s="146" t="s">
        <v>264</v>
      </c>
      <c r="G1098" s="145">
        <v>5</v>
      </c>
      <c r="H1098" s="145" t="s">
        <v>299</v>
      </c>
      <c r="I1098" s="149">
        <v>1410.8</v>
      </c>
      <c r="J1098" s="149">
        <v>1242.3</v>
      </c>
      <c r="K1098" s="149">
        <v>1242.3</v>
      </c>
      <c r="L1098" s="165">
        <v>70</v>
      </c>
      <c r="M1098" s="145" t="s">
        <v>262</v>
      </c>
      <c r="N1098" s="145" t="s">
        <v>266</v>
      </c>
      <c r="O1098" s="147" t="s">
        <v>1042</v>
      </c>
      <c r="P1098" s="142">
        <v>1135747.27</v>
      </c>
      <c r="Q1098" s="142">
        <v>0</v>
      </c>
      <c r="R1098" s="142">
        <v>0</v>
      </c>
      <c r="S1098" s="142">
        <f t="shared" si="446"/>
        <v>1135747.27</v>
      </c>
      <c r="T1098" s="142">
        <f t="shared" si="447"/>
        <v>805.03775871845767</v>
      </c>
      <c r="U1098" s="142">
        <v>2212.1944995747099</v>
      </c>
      <c r="V1098" s="213">
        <f t="shared" si="448"/>
        <v>2212.1944995747099</v>
      </c>
      <c r="W1098" s="213">
        <f t="shared" si="449"/>
        <v>1407.1567408562523</v>
      </c>
      <c r="X1098" s="148" t="b">
        <f t="shared" si="450"/>
        <v>1</v>
      </c>
      <c r="Y1098" s="211">
        <v>0</v>
      </c>
      <c r="Z1098" s="211">
        <v>0</v>
      </c>
      <c r="AA1098" s="211">
        <v>0</v>
      </c>
      <c r="AB1098" s="211">
        <v>0</v>
      </c>
      <c r="AC1098" s="211">
        <v>0</v>
      </c>
      <c r="AD1098" s="211">
        <v>0</v>
      </c>
      <c r="AE1098" s="211">
        <v>0</v>
      </c>
      <c r="AF1098" s="214">
        <v>0</v>
      </c>
      <c r="AG1098" s="211">
        <v>350</v>
      </c>
      <c r="AH1098" s="214">
        <f t="shared" si="444"/>
        <v>2212.1944995747099</v>
      </c>
      <c r="AI1098" s="211">
        <v>0</v>
      </c>
      <c r="AJ1098" s="211">
        <v>0</v>
      </c>
      <c r="AK1098" s="211">
        <v>0</v>
      </c>
      <c r="AL1098" s="214">
        <v>0</v>
      </c>
      <c r="AM1098" s="211">
        <v>0</v>
      </c>
      <c r="AN1098" s="211">
        <v>0</v>
      </c>
      <c r="AO1098" s="214">
        <v>0</v>
      </c>
      <c r="AP1098" s="211">
        <v>0</v>
      </c>
      <c r="AQ1098" s="211">
        <v>0</v>
      </c>
      <c r="AR1098" s="211">
        <v>0</v>
      </c>
      <c r="AS1098" s="211"/>
    </row>
    <row r="1099" spans="1:45" s="148" customFormat="1" ht="36" customHeight="1" x14ac:dyDescent="0.25">
      <c r="A1099" s="148">
        <v>1</v>
      </c>
      <c r="B1099" s="143">
        <f>SUBTOTAL(103,$A$1027:A1099)</f>
        <v>73</v>
      </c>
      <c r="C1099" s="144" t="s">
        <v>1341</v>
      </c>
      <c r="D1099" s="145">
        <v>1961</v>
      </c>
      <c r="E1099" s="145"/>
      <c r="F1099" s="146" t="s">
        <v>264</v>
      </c>
      <c r="G1099" s="145" t="s">
        <v>347</v>
      </c>
      <c r="H1099" s="145" t="s">
        <v>308</v>
      </c>
      <c r="I1099" s="149">
        <v>2946.9</v>
      </c>
      <c r="J1099" s="149">
        <v>2565.1</v>
      </c>
      <c r="K1099" s="149">
        <v>2131.1999999999998</v>
      </c>
      <c r="L1099" s="165">
        <v>129</v>
      </c>
      <c r="M1099" s="145" t="s">
        <v>262</v>
      </c>
      <c r="N1099" s="145" t="s">
        <v>266</v>
      </c>
      <c r="O1099" s="147" t="s">
        <v>1348</v>
      </c>
      <c r="P1099" s="142">
        <v>3922975</v>
      </c>
      <c r="Q1099" s="142">
        <v>0</v>
      </c>
      <c r="R1099" s="142">
        <v>0</v>
      </c>
      <c r="S1099" s="142">
        <f t="shared" si="446"/>
        <v>3922975</v>
      </c>
      <c r="T1099" s="142">
        <f t="shared" si="447"/>
        <v>1331.2209440428926</v>
      </c>
      <c r="U1099" s="142">
        <v>2287.5843225083986</v>
      </c>
      <c r="V1099" s="213">
        <f t="shared" si="448"/>
        <v>2287.5843225083986</v>
      </c>
      <c r="W1099" s="213">
        <f t="shared" si="449"/>
        <v>956.363378465506</v>
      </c>
      <c r="X1099" s="148" t="b">
        <f t="shared" si="450"/>
        <v>1</v>
      </c>
      <c r="Y1099" s="211">
        <v>0</v>
      </c>
      <c r="Z1099" s="211">
        <v>0</v>
      </c>
      <c r="AA1099" s="211">
        <v>0</v>
      </c>
      <c r="AB1099" s="211">
        <v>0</v>
      </c>
      <c r="AC1099" s="211">
        <v>0</v>
      </c>
      <c r="AD1099" s="211">
        <v>0</v>
      </c>
      <c r="AE1099" s="211">
        <v>0</v>
      </c>
      <c r="AF1099" s="214">
        <v>0</v>
      </c>
      <c r="AG1099" s="211">
        <v>756</v>
      </c>
      <c r="AH1099" s="214">
        <f t="shared" si="444"/>
        <v>2287.5843225083986</v>
      </c>
      <c r="AI1099" s="211">
        <v>0</v>
      </c>
      <c r="AJ1099" s="211">
        <v>0</v>
      </c>
      <c r="AK1099" s="211">
        <v>0</v>
      </c>
      <c r="AL1099" s="214">
        <v>0</v>
      </c>
      <c r="AM1099" s="211">
        <v>0</v>
      </c>
      <c r="AN1099" s="211">
        <v>0</v>
      </c>
      <c r="AO1099" s="214">
        <v>0</v>
      </c>
      <c r="AP1099" s="211">
        <v>0</v>
      </c>
      <c r="AQ1099" s="211">
        <v>0</v>
      </c>
      <c r="AR1099" s="211">
        <v>0</v>
      </c>
      <c r="AS1099" s="211"/>
    </row>
    <row r="1100" spans="1:45" s="148" customFormat="1" ht="36" customHeight="1" x14ac:dyDescent="0.25">
      <c r="A1100" s="148">
        <v>1</v>
      </c>
      <c r="B1100" s="143">
        <f>SUBTOTAL(103,$A$1027:A1100)</f>
        <v>74</v>
      </c>
      <c r="C1100" s="144" t="s">
        <v>1576</v>
      </c>
      <c r="D1100" s="145">
        <v>1959</v>
      </c>
      <c r="E1100" s="145"/>
      <c r="F1100" s="146" t="s">
        <v>264</v>
      </c>
      <c r="G1100" s="145">
        <v>3</v>
      </c>
      <c r="H1100" s="145" t="s">
        <v>308</v>
      </c>
      <c r="I1100" s="149">
        <v>1365.9</v>
      </c>
      <c r="J1100" s="149">
        <v>1149.9000000000001</v>
      </c>
      <c r="K1100" s="149">
        <v>1149.9000000000001</v>
      </c>
      <c r="L1100" s="165">
        <v>40</v>
      </c>
      <c r="M1100" s="145" t="s">
        <v>262</v>
      </c>
      <c r="N1100" s="145" t="s">
        <v>266</v>
      </c>
      <c r="O1100" s="147" t="s">
        <v>1361</v>
      </c>
      <c r="P1100" s="142">
        <v>3058283.01</v>
      </c>
      <c r="Q1100" s="142">
        <v>0</v>
      </c>
      <c r="R1100" s="142">
        <v>0</v>
      </c>
      <c r="S1100" s="142">
        <f t="shared" si="446"/>
        <v>3058283.01</v>
      </c>
      <c r="T1100" s="142">
        <f t="shared" si="447"/>
        <v>2239.024094003953</v>
      </c>
      <c r="U1100" s="142">
        <v>6931.0457398052558</v>
      </c>
      <c r="V1100" s="213">
        <f t="shared" si="448"/>
        <v>6931.0457398052558</v>
      </c>
      <c r="W1100" s="213">
        <f t="shared" si="449"/>
        <v>4692.0216458013028</v>
      </c>
      <c r="X1100" s="148" t="b">
        <f t="shared" si="450"/>
        <v>1</v>
      </c>
      <c r="Y1100" s="211">
        <v>0</v>
      </c>
      <c r="Z1100" s="211">
        <v>0</v>
      </c>
      <c r="AA1100" s="211">
        <v>0</v>
      </c>
      <c r="AB1100" s="211">
        <v>0</v>
      </c>
      <c r="AC1100" s="211">
        <v>0</v>
      </c>
      <c r="AD1100" s="211">
        <v>0</v>
      </c>
      <c r="AE1100" s="211">
        <v>0</v>
      </c>
      <c r="AF1100" s="214">
        <v>0</v>
      </c>
      <c r="AG1100" s="211">
        <v>0</v>
      </c>
      <c r="AH1100" s="211">
        <v>0</v>
      </c>
      <c r="AI1100" s="211">
        <v>0</v>
      </c>
      <c r="AJ1100" s="211">
        <v>0</v>
      </c>
      <c r="AK1100" s="211">
        <v>1343.2</v>
      </c>
      <c r="AL1100" s="214">
        <f>7048.18*AK1100/I1100</f>
        <v>6931.0457398052558</v>
      </c>
      <c r="AM1100" s="211">
        <v>0</v>
      </c>
      <c r="AN1100" s="211">
        <v>0</v>
      </c>
      <c r="AO1100" s="214">
        <v>0</v>
      </c>
      <c r="AP1100" s="211">
        <v>0</v>
      </c>
      <c r="AQ1100" s="211">
        <v>0</v>
      </c>
      <c r="AR1100" s="211">
        <v>0</v>
      </c>
      <c r="AS1100" s="211"/>
    </row>
    <row r="1101" spans="1:45" s="148" customFormat="1" ht="36" customHeight="1" x14ac:dyDescent="0.25">
      <c r="A1101" s="148">
        <v>1</v>
      </c>
      <c r="B1101" s="143">
        <f>SUBTOTAL(103,$A$1027:A1101)</f>
        <v>75</v>
      </c>
      <c r="C1101" s="144" t="s">
        <v>772</v>
      </c>
      <c r="D1101" s="145">
        <v>1987</v>
      </c>
      <c r="E1101" s="145"/>
      <c r="F1101" s="146" t="s">
        <v>307</v>
      </c>
      <c r="G1101" s="145">
        <v>9</v>
      </c>
      <c r="H1101" s="145" t="s">
        <v>347</v>
      </c>
      <c r="I1101" s="149">
        <v>10923.8</v>
      </c>
      <c r="J1101" s="149">
        <v>9687.5</v>
      </c>
      <c r="K1101" s="149">
        <v>9446.6</v>
      </c>
      <c r="L1101" s="165">
        <v>489</v>
      </c>
      <c r="M1101" s="145" t="s">
        <v>262</v>
      </c>
      <c r="N1101" s="145" t="s">
        <v>266</v>
      </c>
      <c r="O1101" s="147" t="s">
        <v>1347</v>
      </c>
      <c r="P1101" s="142">
        <v>5482393.21</v>
      </c>
      <c r="Q1101" s="142">
        <v>0</v>
      </c>
      <c r="R1101" s="142">
        <v>0</v>
      </c>
      <c r="S1101" s="142">
        <f t="shared" si="446"/>
        <v>5482393.21</v>
      </c>
      <c r="T1101" s="142">
        <f t="shared" si="447"/>
        <v>501.87601475676968</v>
      </c>
      <c r="U1101" s="142">
        <v>1135.465922115015</v>
      </c>
      <c r="V1101" s="213">
        <f t="shared" si="448"/>
        <v>1135.465922115015</v>
      </c>
      <c r="W1101" s="213">
        <f t="shared" si="449"/>
        <v>633.58990735824534</v>
      </c>
      <c r="X1101" s="148" t="b">
        <f t="shared" si="450"/>
        <v>1</v>
      </c>
      <c r="Y1101" s="211">
        <v>0</v>
      </c>
      <c r="Z1101" s="211">
        <v>0</v>
      </c>
      <c r="AA1101" s="211">
        <v>0</v>
      </c>
      <c r="AB1101" s="211">
        <v>0</v>
      </c>
      <c r="AC1101" s="211">
        <v>0</v>
      </c>
      <c r="AD1101" s="211">
        <v>0</v>
      </c>
      <c r="AE1101" s="211">
        <v>0</v>
      </c>
      <c r="AF1101" s="214">
        <v>0</v>
      </c>
      <c r="AG1101" s="211">
        <v>1391</v>
      </c>
      <c r="AH1101" s="214">
        <f>8917.04*AG1101/I1101</f>
        <v>1135.465922115015</v>
      </c>
      <c r="AI1101" s="211">
        <v>0</v>
      </c>
      <c r="AJ1101" s="211">
        <v>0</v>
      </c>
      <c r="AK1101" s="211">
        <v>0</v>
      </c>
      <c r="AL1101" s="214">
        <v>0</v>
      </c>
      <c r="AM1101" s="211">
        <v>0</v>
      </c>
      <c r="AN1101" s="211">
        <v>0</v>
      </c>
      <c r="AO1101" s="214">
        <v>0</v>
      </c>
      <c r="AP1101" s="211">
        <v>0</v>
      </c>
      <c r="AQ1101" s="211">
        <v>0</v>
      </c>
      <c r="AR1101" s="211">
        <v>0</v>
      </c>
      <c r="AS1101" s="211"/>
    </row>
    <row r="1102" spans="1:45" s="148" customFormat="1" ht="36" customHeight="1" x14ac:dyDescent="0.25">
      <c r="A1102" s="148">
        <v>1</v>
      </c>
      <c r="B1102" s="143">
        <f>SUBTOTAL(103,$A$1027:A1102)</f>
        <v>76</v>
      </c>
      <c r="C1102" s="144" t="s">
        <v>573</v>
      </c>
      <c r="D1102" s="145" t="s">
        <v>365</v>
      </c>
      <c r="E1102" s="145"/>
      <c r="F1102" s="146" t="s">
        <v>307</v>
      </c>
      <c r="G1102" s="145" t="s">
        <v>347</v>
      </c>
      <c r="H1102" s="145" t="s">
        <v>308</v>
      </c>
      <c r="I1102" s="149">
        <v>2899.7</v>
      </c>
      <c r="J1102" s="149">
        <v>2899.7</v>
      </c>
      <c r="K1102" s="149">
        <v>2899.7</v>
      </c>
      <c r="L1102" s="165">
        <v>83</v>
      </c>
      <c r="M1102" s="145" t="s">
        <v>262</v>
      </c>
      <c r="N1102" s="145" t="s">
        <v>266</v>
      </c>
      <c r="O1102" s="147" t="s">
        <v>1042</v>
      </c>
      <c r="P1102" s="142">
        <v>2834067.58</v>
      </c>
      <c r="Q1102" s="142">
        <v>0</v>
      </c>
      <c r="R1102" s="142">
        <v>0</v>
      </c>
      <c r="S1102" s="142">
        <f t="shared" si="446"/>
        <v>2834067.58</v>
      </c>
      <c r="T1102" s="142">
        <f t="shared" si="447"/>
        <v>977.36578956443782</v>
      </c>
      <c r="U1102" s="142">
        <v>1911.2116287891854</v>
      </c>
      <c r="V1102" s="213">
        <f t="shared" si="448"/>
        <v>1911.2116287891854</v>
      </c>
      <c r="W1102" s="213">
        <f t="shared" si="449"/>
        <v>933.84583922474758</v>
      </c>
      <c r="X1102" s="148" t="b">
        <f t="shared" si="450"/>
        <v>1</v>
      </c>
      <c r="Y1102" s="211">
        <v>0</v>
      </c>
      <c r="Z1102" s="211">
        <v>0</v>
      </c>
      <c r="AA1102" s="211">
        <v>0</v>
      </c>
      <c r="AB1102" s="211">
        <v>0</v>
      </c>
      <c r="AC1102" s="211">
        <v>0</v>
      </c>
      <c r="AD1102" s="211">
        <v>0</v>
      </c>
      <c r="AE1102" s="211">
        <v>0</v>
      </c>
      <c r="AF1102" s="214">
        <v>0</v>
      </c>
      <c r="AG1102" s="211">
        <v>621.5</v>
      </c>
      <c r="AH1102" s="214">
        <f>8917.04*AG1102/I1102</f>
        <v>1911.2116287891854</v>
      </c>
      <c r="AI1102" s="211">
        <v>0</v>
      </c>
      <c r="AJ1102" s="211">
        <v>0</v>
      </c>
      <c r="AK1102" s="211">
        <v>0</v>
      </c>
      <c r="AL1102" s="214">
        <v>0</v>
      </c>
      <c r="AM1102" s="211">
        <v>0</v>
      </c>
      <c r="AN1102" s="211">
        <v>0</v>
      </c>
      <c r="AO1102" s="214">
        <v>0</v>
      </c>
      <c r="AP1102" s="211">
        <v>0</v>
      </c>
      <c r="AQ1102" s="211">
        <v>0</v>
      </c>
      <c r="AR1102" s="211">
        <v>0</v>
      </c>
      <c r="AS1102" s="211"/>
    </row>
    <row r="1103" spans="1:45" s="148" customFormat="1" ht="36" customHeight="1" x14ac:dyDescent="0.25">
      <c r="A1103" s="148">
        <v>1</v>
      </c>
      <c r="B1103" s="143">
        <f>SUBTOTAL(103,$A$1027:A1103)</f>
        <v>77</v>
      </c>
      <c r="C1103" s="144" t="s">
        <v>539</v>
      </c>
      <c r="D1103" s="145" t="s">
        <v>302</v>
      </c>
      <c r="E1103" s="145"/>
      <c r="F1103" s="146" t="s">
        <v>264</v>
      </c>
      <c r="G1103" s="145" t="s">
        <v>347</v>
      </c>
      <c r="H1103" s="145" t="s">
        <v>304</v>
      </c>
      <c r="I1103" s="149">
        <v>3951</v>
      </c>
      <c r="J1103" s="149">
        <v>3662.3</v>
      </c>
      <c r="K1103" s="149">
        <v>2494.3000000000002</v>
      </c>
      <c r="L1103" s="165">
        <v>140</v>
      </c>
      <c r="M1103" s="145" t="s">
        <v>262</v>
      </c>
      <c r="N1103" s="145" t="s">
        <v>266</v>
      </c>
      <c r="O1103" s="147" t="s">
        <v>1043</v>
      </c>
      <c r="P1103" s="142">
        <v>3905106.45</v>
      </c>
      <c r="Q1103" s="142">
        <v>0</v>
      </c>
      <c r="R1103" s="142">
        <v>0</v>
      </c>
      <c r="S1103" s="142">
        <f t="shared" si="446"/>
        <v>3905106.45</v>
      </c>
      <c r="T1103" s="142">
        <f t="shared" si="447"/>
        <v>988.3843204252089</v>
      </c>
      <c r="U1103" s="142">
        <v>1855.1776461655279</v>
      </c>
      <c r="V1103" s="213">
        <f t="shared" si="448"/>
        <v>1855.1776461655279</v>
      </c>
      <c r="W1103" s="213">
        <f t="shared" si="449"/>
        <v>866.79332574031901</v>
      </c>
      <c r="X1103" s="148" t="b">
        <f t="shared" si="450"/>
        <v>1</v>
      </c>
      <c r="Y1103" s="211">
        <v>0</v>
      </c>
      <c r="Z1103" s="211">
        <v>0</v>
      </c>
      <c r="AA1103" s="211">
        <v>0</v>
      </c>
      <c r="AB1103" s="211">
        <v>0</v>
      </c>
      <c r="AC1103" s="211">
        <v>0</v>
      </c>
      <c r="AD1103" s="211">
        <v>0</v>
      </c>
      <c r="AE1103" s="211">
        <v>0</v>
      </c>
      <c r="AF1103" s="214">
        <v>0</v>
      </c>
      <c r="AG1103" s="211">
        <v>822</v>
      </c>
      <c r="AH1103" s="214">
        <f>8917.04*AG1103/I1103</f>
        <v>1855.1776461655279</v>
      </c>
      <c r="AI1103" s="211">
        <v>0</v>
      </c>
      <c r="AJ1103" s="211">
        <v>0</v>
      </c>
      <c r="AK1103" s="211">
        <v>0</v>
      </c>
      <c r="AL1103" s="214">
        <v>0</v>
      </c>
      <c r="AM1103" s="211">
        <v>0</v>
      </c>
      <c r="AN1103" s="211">
        <v>0</v>
      </c>
      <c r="AO1103" s="214">
        <v>0</v>
      </c>
      <c r="AP1103" s="211">
        <v>0</v>
      </c>
      <c r="AQ1103" s="211">
        <v>0</v>
      </c>
      <c r="AR1103" s="211">
        <v>0</v>
      </c>
      <c r="AS1103" s="211"/>
    </row>
    <row r="1104" spans="1:45" s="148" customFormat="1" ht="36" customHeight="1" x14ac:dyDescent="0.25">
      <c r="A1104" s="148">
        <v>1</v>
      </c>
      <c r="B1104" s="143">
        <f>SUBTOTAL(103,$A$1027:A1104)</f>
        <v>78</v>
      </c>
      <c r="C1104" s="144" t="s">
        <v>577</v>
      </c>
      <c r="D1104" s="145" t="s">
        <v>371</v>
      </c>
      <c r="E1104" s="145"/>
      <c r="F1104" s="146" t="s">
        <v>307</v>
      </c>
      <c r="G1104" s="145" t="s">
        <v>347</v>
      </c>
      <c r="H1104" s="145" t="s">
        <v>308</v>
      </c>
      <c r="I1104" s="149">
        <v>2812.6</v>
      </c>
      <c r="J1104" s="149">
        <v>2039.4</v>
      </c>
      <c r="K1104" s="149">
        <v>2039.4</v>
      </c>
      <c r="L1104" s="165">
        <v>98</v>
      </c>
      <c r="M1104" s="145" t="s">
        <v>262</v>
      </c>
      <c r="N1104" s="145" t="s">
        <v>266</v>
      </c>
      <c r="O1104" s="147" t="s">
        <v>1603</v>
      </c>
      <c r="P1104" s="142">
        <v>2571262.73</v>
      </c>
      <c r="Q1104" s="142">
        <v>0</v>
      </c>
      <c r="R1104" s="142">
        <v>0</v>
      </c>
      <c r="S1104" s="142">
        <f t="shared" si="446"/>
        <v>2571262.73</v>
      </c>
      <c r="T1104" s="142">
        <f t="shared" si="447"/>
        <v>914.19424376022187</v>
      </c>
      <c r="U1104" s="142">
        <v>1781.7593969992181</v>
      </c>
      <c r="V1104" s="213">
        <f t="shared" si="448"/>
        <v>1781.7593969992181</v>
      </c>
      <c r="W1104" s="213">
        <f t="shared" si="449"/>
        <v>867.56515323899623</v>
      </c>
      <c r="X1104" s="148" t="b">
        <f t="shared" si="450"/>
        <v>1</v>
      </c>
      <c r="Y1104" s="211">
        <v>0</v>
      </c>
      <c r="Z1104" s="211">
        <v>0</v>
      </c>
      <c r="AA1104" s="211">
        <v>0</v>
      </c>
      <c r="AB1104" s="211">
        <v>0</v>
      </c>
      <c r="AC1104" s="211">
        <v>0</v>
      </c>
      <c r="AD1104" s="211">
        <v>0</v>
      </c>
      <c r="AE1104" s="211">
        <v>0</v>
      </c>
      <c r="AF1104" s="214">
        <v>0</v>
      </c>
      <c r="AG1104" s="211">
        <v>562</v>
      </c>
      <c r="AH1104" s="214">
        <f>8917.04*AG1104/I1104</f>
        <v>1781.7593969992181</v>
      </c>
      <c r="AI1104" s="211">
        <v>0</v>
      </c>
      <c r="AJ1104" s="211">
        <v>0</v>
      </c>
      <c r="AK1104" s="211">
        <v>0</v>
      </c>
      <c r="AL1104" s="214">
        <v>0</v>
      </c>
      <c r="AM1104" s="211">
        <v>0</v>
      </c>
      <c r="AN1104" s="211">
        <v>0</v>
      </c>
      <c r="AO1104" s="214">
        <v>0</v>
      </c>
      <c r="AP1104" s="211">
        <v>0</v>
      </c>
      <c r="AQ1104" s="211">
        <v>0</v>
      </c>
      <c r="AR1104" s="211">
        <v>0</v>
      </c>
      <c r="AS1104" s="211"/>
    </row>
    <row r="1105" spans="1:45" s="148" customFormat="1" ht="36" customHeight="1" x14ac:dyDescent="0.25">
      <c r="A1105" s="148">
        <v>1</v>
      </c>
      <c r="B1105" s="143">
        <f>SUBTOTAL(103,$A$1027:A1105)</f>
        <v>79</v>
      </c>
      <c r="C1105" s="144" t="s">
        <v>1337</v>
      </c>
      <c r="D1105" s="145">
        <v>1973</v>
      </c>
      <c r="E1105" s="145"/>
      <c r="F1105" s="146" t="s">
        <v>264</v>
      </c>
      <c r="G1105" s="145">
        <v>9</v>
      </c>
      <c r="H1105" s="145" t="s">
        <v>300</v>
      </c>
      <c r="I1105" s="149">
        <v>1958.4</v>
      </c>
      <c r="J1105" s="149">
        <v>1958.4</v>
      </c>
      <c r="K1105" s="149">
        <v>1941.8</v>
      </c>
      <c r="L1105" s="165">
        <v>92</v>
      </c>
      <c r="M1105" s="145" t="s">
        <v>262</v>
      </c>
      <c r="N1105" s="145" t="s">
        <v>266</v>
      </c>
      <c r="O1105" s="147" t="s">
        <v>1349</v>
      </c>
      <c r="P1105" s="142">
        <v>1040953.78</v>
      </c>
      <c r="Q1105" s="142">
        <v>0</v>
      </c>
      <c r="R1105" s="142">
        <v>0</v>
      </c>
      <c r="S1105" s="142">
        <f t="shared" si="446"/>
        <v>1040953.78</v>
      </c>
      <c r="T1105" s="142">
        <f t="shared" si="447"/>
        <v>531.53277165032682</v>
      </c>
      <c r="U1105" s="142">
        <v>1993.8172589869282</v>
      </c>
      <c r="V1105" s="213">
        <f t="shared" si="448"/>
        <v>1993.8172589869282</v>
      </c>
      <c r="W1105" s="213">
        <f t="shared" si="449"/>
        <v>1462.2844873366014</v>
      </c>
      <c r="X1105" s="148" t="b">
        <f t="shared" si="450"/>
        <v>1</v>
      </c>
      <c r="Y1105" s="211">
        <v>0</v>
      </c>
      <c r="Z1105" s="211">
        <v>0</v>
      </c>
      <c r="AA1105" s="211">
        <v>0</v>
      </c>
      <c r="AB1105" s="211">
        <v>0</v>
      </c>
      <c r="AC1105" s="211">
        <v>0</v>
      </c>
      <c r="AD1105" s="211">
        <v>0</v>
      </c>
      <c r="AE1105" s="211">
        <v>0</v>
      </c>
      <c r="AF1105" s="214">
        <v>0</v>
      </c>
      <c r="AG1105" s="211">
        <v>0</v>
      </c>
      <c r="AH1105" s="211">
        <v>0</v>
      </c>
      <c r="AI1105" s="211">
        <v>0</v>
      </c>
      <c r="AJ1105" s="211">
        <v>0</v>
      </c>
      <c r="AK1105" s="211">
        <v>554</v>
      </c>
      <c r="AL1105" s="214">
        <f>7048.18*AK1105/I1105</f>
        <v>1993.8172589869282</v>
      </c>
      <c r="AM1105" s="211">
        <v>0</v>
      </c>
      <c r="AN1105" s="211">
        <v>0</v>
      </c>
      <c r="AO1105" s="214">
        <v>0</v>
      </c>
      <c r="AP1105" s="211">
        <v>0</v>
      </c>
      <c r="AQ1105" s="211">
        <v>0</v>
      </c>
      <c r="AR1105" s="211">
        <v>0</v>
      </c>
      <c r="AS1105" s="211"/>
    </row>
    <row r="1106" spans="1:45" s="148" customFormat="1" ht="36" customHeight="1" x14ac:dyDescent="0.25">
      <c r="A1106" s="148">
        <v>1</v>
      </c>
      <c r="B1106" s="143">
        <f>SUBTOTAL(103,$A$1027:A1106)</f>
        <v>80</v>
      </c>
      <c r="C1106" s="144" t="s">
        <v>544</v>
      </c>
      <c r="D1106" s="145">
        <v>1985</v>
      </c>
      <c r="E1106" s="145"/>
      <c r="F1106" s="146" t="s">
        <v>307</v>
      </c>
      <c r="G1106" s="145">
        <v>2</v>
      </c>
      <c r="H1106" s="145" t="s">
        <v>299</v>
      </c>
      <c r="I1106" s="149">
        <v>626.1</v>
      </c>
      <c r="J1106" s="149">
        <v>568.4</v>
      </c>
      <c r="K1106" s="149">
        <v>568.4</v>
      </c>
      <c r="L1106" s="165">
        <v>44</v>
      </c>
      <c r="M1106" s="145" t="s">
        <v>262</v>
      </c>
      <c r="N1106" s="145" t="s">
        <v>266</v>
      </c>
      <c r="O1106" s="147" t="s">
        <v>1347</v>
      </c>
      <c r="P1106" s="142">
        <v>2101781.17</v>
      </c>
      <c r="Q1106" s="142">
        <v>0</v>
      </c>
      <c r="R1106" s="142">
        <v>0</v>
      </c>
      <c r="S1106" s="142">
        <f t="shared" si="446"/>
        <v>2101781.17</v>
      </c>
      <c r="T1106" s="142">
        <f t="shared" si="447"/>
        <v>3356.9416546877492</v>
      </c>
      <c r="U1106" s="142">
        <v>6161.1747388596077</v>
      </c>
      <c r="V1106" s="213">
        <f t="shared" si="448"/>
        <v>6161.1747388596077</v>
      </c>
      <c r="W1106" s="213">
        <f t="shared" si="449"/>
        <v>2804.2330841718585</v>
      </c>
      <c r="X1106" s="148" t="b">
        <f t="shared" si="450"/>
        <v>1</v>
      </c>
      <c r="Y1106" s="211">
        <v>0</v>
      </c>
      <c r="Z1106" s="211">
        <v>0</v>
      </c>
      <c r="AA1106" s="211">
        <v>0</v>
      </c>
      <c r="AB1106" s="211">
        <v>0</v>
      </c>
      <c r="AC1106" s="211">
        <v>0</v>
      </c>
      <c r="AD1106" s="211">
        <v>0</v>
      </c>
      <c r="AE1106" s="211">
        <v>0</v>
      </c>
      <c r="AF1106" s="214">
        <v>0</v>
      </c>
      <c r="AG1106" s="211">
        <v>432.6</v>
      </c>
      <c r="AH1106" s="214">
        <f t="shared" ref="AH1106:AH1115" si="451">8917.04*AG1106/I1106</f>
        <v>6161.1747388596077</v>
      </c>
      <c r="AI1106" s="211">
        <v>0</v>
      </c>
      <c r="AJ1106" s="211">
        <v>0</v>
      </c>
      <c r="AK1106" s="211">
        <v>0</v>
      </c>
      <c r="AL1106" s="214">
        <v>0</v>
      </c>
      <c r="AM1106" s="211">
        <v>0</v>
      </c>
      <c r="AN1106" s="211">
        <v>0</v>
      </c>
      <c r="AO1106" s="214">
        <v>0</v>
      </c>
      <c r="AP1106" s="211">
        <v>0</v>
      </c>
      <c r="AQ1106" s="211">
        <v>0</v>
      </c>
      <c r="AR1106" s="211">
        <v>0</v>
      </c>
      <c r="AS1106" s="211"/>
    </row>
    <row r="1107" spans="1:45" s="148" customFormat="1" ht="36" customHeight="1" x14ac:dyDescent="0.25">
      <c r="A1107" s="148">
        <v>1</v>
      </c>
      <c r="B1107" s="143">
        <f>SUBTOTAL(103,$A$1027:A1107)</f>
        <v>81</v>
      </c>
      <c r="C1107" s="144" t="s">
        <v>550</v>
      </c>
      <c r="D1107" s="145" t="s">
        <v>357</v>
      </c>
      <c r="E1107" s="145"/>
      <c r="F1107" s="146" t="s">
        <v>264</v>
      </c>
      <c r="G1107" s="145" t="s">
        <v>304</v>
      </c>
      <c r="H1107" s="145" t="s">
        <v>308</v>
      </c>
      <c r="I1107" s="149">
        <v>2170</v>
      </c>
      <c r="J1107" s="149">
        <v>2000.7</v>
      </c>
      <c r="K1107" s="149">
        <v>2000.7</v>
      </c>
      <c r="L1107" s="165">
        <v>125</v>
      </c>
      <c r="M1107" s="145" t="s">
        <v>262</v>
      </c>
      <c r="N1107" s="145" t="s">
        <v>266</v>
      </c>
      <c r="O1107" s="147" t="s">
        <v>1043</v>
      </c>
      <c r="P1107" s="142">
        <v>3877535.8</v>
      </c>
      <c r="Q1107" s="142">
        <v>0</v>
      </c>
      <c r="R1107" s="142">
        <v>0</v>
      </c>
      <c r="S1107" s="142">
        <f t="shared" si="446"/>
        <v>3877535.8</v>
      </c>
      <c r="T1107" s="142">
        <f t="shared" si="447"/>
        <v>1786.8828571428571</v>
      </c>
      <c r="U1107" s="142">
        <v>2675.1120000000005</v>
      </c>
      <c r="V1107" s="213">
        <f t="shared" si="448"/>
        <v>2675.1120000000005</v>
      </c>
      <c r="W1107" s="213">
        <f t="shared" si="449"/>
        <v>888.22914285714342</v>
      </c>
      <c r="X1107" s="148" t="b">
        <f t="shared" si="450"/>
        <v>1</v>
      </c>
      <c r="Y1107" s="211">
        <v>0</v>
      </c>
      <c r="Z1107" s="211">
        <v>0</v>
      </c>
      <c r="AA1107" s="211">
        <v>0</v>
      </c>
      <c r="AB1107" s="211">
        <v>0</v>
      </c>
      <c r="AC1107" s="211">
        <v>0</v>
      </c>
      <c r="AD1107" s="211">
        <v>0</v>
      </c>
      <c r="AE1107" s="211">
        <v>0</v>
      </c>
      <c r="AF1107" s="214">
        <v>0</v>
      </c>
      <c r="AG1107" s="211">
        <v>651</v>
      </c>
      <c r="AH1107" s="214">
        <f t="shared" si="451"/>
        <v>2675.1120000000005</v>
      </c>
      <c r="AI1107" s="211">
        <v>0</v>
      </c>
      <c r="AJ1107" s="211">
        <v>0</v>
      </c>
      <c r="AK1107" s="211">
        <v>0</v>
      </c>
      <c r="AL1107" s="214">
        <v>0</v>
      </c>
      <c r="AM1107" s="211">
        <v>0</v>
      </c>
      <c r="AN1107" s="211">
        <v>0</v>
      </c>
      <c r="AO1107" s="214">
        <v>0</v>
      </c>
      <c r="AP1107" s="211">
        <v>0</v>
      </c>
      <c r="AQ1107" s="211">
        <v>0</v>
      </c>
      <c r="AR1107" s="211">
        <v>0</v>
      </c>
      <c r="AS1107" s="211"/>
    </row>
    <row r="1108" spans="1:45" s="148" customFormat="1" ht="36" customHeight="1" x14ac:dyDescent="0.25">
      <c r="A1108" s="148">
        <v>1</v>
      </c>
      <c r="B1108" s="143">
        <f>SUBTOTAL(103,$A$1027:A1108)</f>
        <v>82</v>
      </c>
      <c r="C1108" s="144" t="s">
        <v>2407</v>
      </c>
      <c r="D1108" s="145">
        <v>1975</v>
      </c>
      <c r="E1108" s="145"/>
      <c r="F1108" s="146" t="s">
        <v>314</v>
      </c>
      <c r="G1108" s="145">
        <v>5</v>
      </c>
      <c r="H1108" s="145">
        <v>4</v>
      </c>
      <c r="I1108" s="149">
        <v>4051.1</v>
      </c>
      <c r="J1108" s="149">
        <v>3064</v>
      </c>
      <c r="K1108" s="149">
        <v>2752.8</v>
      </c>
      <c r="L1108" s="165">
        <v>143</v>
      </c>
      <c r="M1108" s="145" t="s">
        <v>262</v>
      </c>
      <c r="N1108" s="145" t="s">
        <v>266</v>
      </c>
      <c r="O1108" s="147" t="s">
        <v>1286</v>
      </c>
      <c r="P1108" s="142">
        <v>4287856.6400000006</v>
      </c>
      <c r="Q1108" s="142">
        <v>0</v>
      </c>
      <c r="R1108" s="142">
        <v>0</v>
      </c>
      <c r="S1108" s="142">
        <f>P1108-Q1108-R1108</f>
        <v>4287856.6400000006</v>
      </c>
      <c r="T1108" s="142">
        <f>P1108/I1108</f>
        <v>1058.4425563427219</v>
      </c>
      <c r="U1108" s="142">
        <v>1934.8024388437711</v>
      </c>
      <c r="V1108" s="213">
        <f t="shared" si="448"/>
        <v>1934.8024388437711</v>
      </c>
      <c r="W1108" s="213">
        <f t="shared" si="449"/>
        <v>876.35988250104924</v>
      </c>
      <c r="X1108" s="148" t="b">
        <f t="shared" si="450"/>
        <v>1</v>
      </c>
      <c r="Y1108" s="211">
        <v>0</v>
      </c>
      <c r="Z1108" s="211">
        <v>0</v>
      </c>
      <c r="AA1108" s="211">
        <v>0</v>
      </c>
      <c r="AB1108" s="211">
        <v>0</v>
      </c>
      <c r="AC1108" s="211">
        <v>0</v>
      </c>
      <c r="AD1108" s="211">
        <v>0</v>
      </c>
      <c r="AE1108" s="211">
        <v>0</v>
      </c>
      <c r="AF1108" s="214">
        <v>0</v>
      </c>
      <c r="AG1108" s="211">
        <v>879</v>
      </c>
      <c r="AH1108" s="214">
        <f t="shared" si="451"/>
        <v>1934.8024388437711</v>
      </c>
      <c r="AI1108" s="211">
        <v>0</v>
      </c>
      <c r="AJ1108" s="211">
        <v>0</v>
      </c>
      <c r="AK1108" s="211">
        <v>0</v>
      </c>
      <c r="AL1108" s="214">
        <v>0</v>
      </c>
      <c r="AM1108" s="211">
        <v>0</v>
      </c>
      <c r="AN1108" s="211">
        <v>0</v>
      </c>
      <c r="AO1108" s="214">
        <v>0</v>
      </c>
      <c r="AP1108" s="211">
        <v>0</v>
      </c>
      <c r="AQ1108" s="211">
        <v>0</v>
      </c>
      <c r="AR1108" s="211">
        <v>0</v>
      </c>
      <c r="AS1108" s="211"/>
    </row>
    <row r="1109" spans="1:45" s="148" customFormat="1" ht="36" customHeight="1" x14ac:dyDescent="0.25">
      <c r="A1109" s="148">
        <v>1</v>
      </c>
      <c r="B1109" s="143">
        <f>SUBTOTAL(103,$A$1027:A1109)</f>
        <v>83</v>
      </c>
      <c r="C1109" s="144" t="s">
        <v>1342</v>
      </c>
      <c r="D1109" s="145">
        <v>1994</v>
      </c>
      <c r="E1109" s="145"/>
      <c r="F1109" s="146" t="s">
        <v>264</v>
      </c>
      <c r="G1109" s="145">
        <v>4</v>
      </c>
      <c r="H1109" s="145" t="s">
        <v>308</v>
      </c>
      <c r="I1109" s="149">
        <v>1861.8</v>
      </c>
      <c r="J1109" s="149">
        <v>1644.3</v>
      </c>
      <c r="K1109" s="149">
        <v>1644.3</v>
      </c>
      <c r="L1109" s="165">
        <v>71</v>
      </c>
      <c r="M1109" s="145" t="s">
        <v>262</v>
      </c>
      <c r="N1109" s="145" t="s">
        <v>266</v>
      </c>
      <c r="O1109" s="147" t="s">
        <v>1360</v>
      </c>
      <c r="P1109" s="142">
        <v>3114943.65</v>
      </c>
      <c r="Q1109" s="142">
        <v>0</v>
      </c>
      <c r="R1109" s="142">
        <v>0</v>
      </c>
      <c r="S1109" s="142">
        <f t="shared" si="446"/>
        <v>3114943.65</v>
      </c>
      <c r="T1109" s="142">
        <f t="shared" si="447"/>
        <v>1673.0817757009345</v>
      </c>
      <c r="U1109" s="142">
        <v>3208.9466108067468</v>
      </c>
      <c r="V1109" s="213">
        <f t="shared" si="448"/>
        <v>3208.9466108067468</v>
      </c>
      <c r="W1109" s="213">
        <f t="shared" si="449"/>
        <v>1535.8648351058123</v>
      </c>
      <c r="X1109" s="148" t="b">
        <f t="shared" si="450"/>
        <v>1</v>
      </c>
      <c r="Y1109" s="211">
        <v>0</v>
      </c>
      <c r="Z1109" s="211">
        <v>0</v>
      </c>
      <c r="AA1109" s="211">
        <v>0</v>
      </c>
      <c r="AB1109" s="211">
        <v>0</v>
      </c>
      <c r="AC1109" s="211">
        <v>0</v>
      </c>
      <c r="AD1109" s="211">
        <v>0</v>
      </c>
      <c r="AE1109" s="211">
        <v>0</v>
      </c>
      <c r="AF1109" s="214">
        <v>0</v>
      </c>
      <c r="AG1109" s="211">
        <v>670</v>
      </c>
      <c r="AH1109" s="214">
        <f t="shared" si="451"/>
        <v>3208.9466108067468</v>
      </c>
      <c r="AI1109" s="211">
        <v>0</v>
      </c>
      <c r="AJ1109" s="211">
        <v>0</v>
      </c>
      <c r="AK1109" s="211">
        <v>0</v>
      </c>
      <c r="AL1109" s="214">
        <v>0</v>
      </c>
      <c r="AM1109" s="211">
        <v>0</v>
      </c>
      <c r="AN1109" s="211">
        <v>0</v>
      </c>
      <c r="AO1109" s="214">
        <v>0</v>
      </c>
      <c r="AP1109" s="211">
        <v>0</v>
      </c>
      <c r="AQ1109" s="211">
        <v>0</v>
      </c>
      <c r="AR1109" s="211">
        <v>0</v>
      </c>
      <c r="AS1109" s="211"/>
    </row>
    <row r="1110" spans="1:45" s="148" customFormat="1" ht="36" customHeight="1" x14ac:dyDescent="0.25">
      <c r="A1110" s="148">
        <v>1</v>
      </c>
      <c r="B1110" s="143">
        <f>SUBTOTAL(103,$A$1027:A1110)</f>
        <v>84</v>
      </c>
      <c r="C1110" s="144" t="s">
        <v>553</v>
      </c>
      <c r="D1110" s="145" t="s">
        <v>303</v>
      </c>
      <c r="E1110" s="145"/>
      <c r="F1110" s="146" t="s">
        <v>307</v>
      </c>
      <c r="G1110" s="145" t="s">
        <v>347</v>
      </c>
      <c r="H1110" s="145" t="s">
        <v>2204</v>
      </c>
      <c r="I1110" s="149">
        <v>8158.5</v>
      </c>
      <c r="J1110" s="149">
        <v>6419.1</v>
      </c>
      <c r="K1110" s="149">
        <v>6419.1</v>
      </c>
      <c r="L1110" s="165">
        <v>324</v>
      </c>
      <c r="M1110" s="145" t="s">
        <v>262</v>
      </c>
      <c r="N1110" s="145" t="s">
        <v>266</v>
      </c>
      <c r="O1110" s="147" t="s">
        <v>1347</v>
      </c>
      <c r="P1110" s="142">
        <v>5340026.92</v>
      </c>
      <c r="Q1110" s="142">
        <v>0</v>
      </c>
      <c r="R1110" s="142">
        <v>0</v>
      </c>
      <c r="S1110" s="142">
        <f t="shared" si="446"/>
        <v>5340026.92</v>
      </c>
      <c r="T1110" s="142">
        <f t="shared" si="447"/>
        <v>654.53538272966841</v>
      </c>
      <c r="U1110" s="142">
        <v>1844.9425163939452</v>
      </c>
      <c r="V1110" s="213">
        <f t="shared" si="448"/>
        <v>1844.9425163939452</v>
      </c>
      <c r="W1110" s="213">
        <f t="shared" si="449"/>
        <v>1190.4071336642769</v>
      </c>
      <c r="X1110" s="148" t="b">
        <f t="shared" si="450"/>
        <v>1</v>
      </c>
      <c r="Y1110" s="211">
        <v>0</v>
      </c>
      <c r="Z1110" s="211">
        <v>0</v>
      </c>
      <c r="AA1110" s="211">
        <v>0</v>
      </c>
      <c r="AB1110" s="211">
        <v>0</v>
      </c>
      <c r="AC1110" s="211">
        <v>0</v>
      </c>
      <c r="AD1110" s="211">
        <v>0</v>
      </c>
      <c r="AE1110" s="211">
        <v>0</v>
      </c>
      <c r="AF1110" s="214">
        <v>0</v>
      </c>
      <c r="AG1110" s="211">
        <v>1688</v>
      </c>
      <c r="AH1110" s="214">
        <f t="shared" si="451"/>
        <v>1844.9425163939452</v>
      </c>
      <c r="AI1110" s="211">
        <v>0</v>
      </c>
      <c r="AJ1110" s="211">
        <v>0</v>
      </c>
      <c r="AK1110" s="211">
        <v>0</v>
      </c>
      <c r="AL1110" s="214">
        <v>0</v>
      </c>
      <c r="AM1110" s="211">
        <v>0</v>
      </c>
      <c r="AN1110" s="211">
        <v>0</v>
      </c>
      <c r="AO1110" s="214">
        <v>0</v>
      </c>
      <c r="AP1110" s="211">
        <v>0</v>
      </c>
      <c r="AQ1110" s="211">
        <v>0</v>
      </c>
      <c r="AR1110" s="211">
        <v>0</v>
      </c>
      <c r="AS1110" s="211"/>
    </row>
    <row r="1111" spans="1:45" s="148" customFormat="1" ht="36" customHeight="1" x14ac:dyDescent="0.25">
      <c r="A1111" s="148">
        <v>1</v>
      </c>
      <c r="B1111" s="143">
        <f>SUBTOTAL(103,$A$1027:A1111)</f>
        <v>85</v>
      </c>
      <c r="C1111" s="144" t="s">
        <v>554</v>
      </c>
      <c r="D1111" s="145" t="s">
        <v>302</v>
      </c>
      <c r="E1111" s="145"/>
      <c r="F1111" s="146" t="s">
        <v>264</v>
      </c>
      <c r="G1111" s="145" t="s">
        <v>304</v>
      </c>
      <c r="H1111" s="145" t="s">
        <v>308</v>
      </c>
      <c r="I1111" s="149">
        <v>2920</v>
      </c>
      <c r="J1111" s="149">
        <v>1821.8</v>
      </c>
      <c r="K1111" s="149">
        <v>1606.7</v>
      </c>
      <c r="L1111" s="165">
        <v>121</v>
      </c>
      <c r="M1111" s="145" t="s">
        <v>262</v>
      </c>
      <c r="N1111" s="145" t="s">
        <v>266</v>
      </c>
      <c r="O1111" s="147" t="s">
        <v>1347</v>
      </c>
      <c r="P1111" s="142">
        <v>5734750</v>
      </c>
      <c r="Q1111" s="142">
        <v>0</v>
      </c>
      <c r="R1111" s="142">
        <v>0</v>
      </c>
      <c r="S1111" s="142">
        <f t="shared" si="446"/>
        <v>5734750</v>
      </c>
      <c r="T1111" s="142">
        <f t="shared" si="447"/>
        <v>1963.9554794520548</v>
      </c>
      <c r="U1111" s="142">
        <v>3450.7723287671238</v>
      </c>
      <c r="V1111" s="213">
        <f t="shared" si="448"/>
        <v>3450.7723287671238</v>
      </c>
      <c r="W1111" s="213">
        <f t="shared" si="449"/>
        <v>1486.816849315069</v>
      </c>
      <c r="X1111" s="148" t="b">
        <f t="shared" si="450"/>
        <v>1</v>
      </c>
      <c r="Y1111" s="211">
        <v>0</v>
      </c>
      <c r="Z1111" s="211">
        <v>0</v>
      </c>
      <c r="AA1111" s="211">
        <v>0</v>
      </c>
      <c r="AB1111" s="211">
        <v>0</v>
      </c>
      <c r="AC1111" s="211">
        <v>0</v>
      </c>
      <c r="AD1111" s="211">
        <v>0</v>
      </c>
      <c r="AE1111" s="211">
        <v>0</v>
      </c>
      <c r="AF1111" s="214">
        <v>0</v>
      </c>
      <c r="AG1111" s="211">
        <v>1130</v>
      </c>
      <c r="AH1111" s="214">
        <f t="shared" si="451"/>
        <v>3450.7723287671238</v>
      </c>
      <c r="AI1111" s="211">
        <v>0</v>
      </c>
      <c r="AJ1111" s="211">
        <v>0</v>
      </c>
      <c r="AK1111" s="211">
        <v>0</v>
      </c>
      <c r="AL1111" s="214">
        <v>0</v>
      </c>
      <c r="AM1111" s="211">
        <v>0</v>
      </c>
      <c r="AN1111" s="211">
        <v>0</v>
      </c>
      <c r="AO1111" s="214">
        <v>0</v>
      </c>
      <c r="AP1111" s="211">
        <v>0</v>
      </c>
      <c r="AQ1111" s="211">
        <v>0</v>
      </c>
      <c r="AR1111" s="211">
        <v>0</v>
      </c>
      <c r="AS1111" s="211"/>
    </row>
    <row r="1112" spans="1:45" s="148" customFormat="1" ht="36" customHeight="1" x14ac:dyDescent="0.25">
      <c r="A1112" s="148">
        <v>1</v>
      </c>
      <c r="B1112" s="143">
        <f>SUBTOTAL(103,$A$1027:A1112)</f>
        <v>86</v>
      </c>
      <c r="C1112" s="144" t="s">
        <v>1346</v>
      </c>
      <c r="D1112" s="145">
        <v>1976</v>
      </c>
      <c r="E1112" s="145"/>
      <c r="F1112" s="146" t="s">
        <v>264</v>
      </c>
      <c r="G1112" s="145">
        <v>5</v>
      </c>
      <c r="H1112" s="145" t="s">
        <v>2205</v>
      </c>
      <c r="I1112" s="149">
        <v>18701</v>
      </c>
      <c r="J1112" s="149">
        <v>10438.450000000001</v>
      </c>
      <c r="K1112" s="149">
        <v>6661.1</v>
      </c>
      <c r="L1112" s="165">
        <v>448</v>
      </c>
      <c r="M1112" s="145" t="s">
        <v>262</v>
      </c>
      <c r="N1112" s="145" t="s">
        <v>266</v>
      </c>
      <c r="O1112" s="147" t="s">
        <v>1363</v>
      </c>
      <c r="P1112" s="142">
        <v>8004176.4600000009</v>
      </c>
      <c r="Q1112" s="142">
        <v>0</v>
      </c>
      <c r="R1112" s="142">
        <v>0</v>
      </c>
      <c r="S1112" s="142">
        <f t="shared" si="446"/>
        <v>8004176.4600000009</v>
      </c>
      <c r="T1112" s="142">
        <f t="shared" si="447"/>
        <v>428.00793861290845</v>
      </c>
      <c r="U1112" s="142">
        <v>1103.3650906368646</v>
      </c>
      <c r="V1112" s="213">
        <f t="shared" si="448"/>
        <v>1103.3650906368646</v>
      </c>
      <c r="W1112" s="213">
        <f t="shared" si="449"/>
        <v>675.35715202395613</v>
      </c>
      <c r="X1112" s="148" t="b">
        <f t="shared" si="450"/>
        <v>1</v>
      </c>
      <c r="Y1112" s="211">
        <v>0</v>
      </c>
      <c r="Z1112" s="211">
        <v>0</v>
      </c>
      <c r="AA1112" s="211">
        <v>0</v>
      </c>
      <c r="AB1112" s="211">
        <v>0</v>
      </c>
      <c r="AC1112" s="211">
        <v>0</v>
      </c>
      <c r="AD1112" s="211">
        <v>0</v>
      </c>
      <c r="AE1112" s="211">
        <v>0</v>
      </c>
      <c r="AF1112" s="214">
        <v>0</v>
      </c>
      <c r="AG1112" s="211">
        <v>2314</v>
      </c>
      <c r="AH1112" s="214">
        <f t="shared" si="451"/>
        <v>1103.3650906368646</v>
      </c>
      <c r="AI1112" s="211">
        <v>0</v>
      </c>
      <c r="AJ1112" s="211">
        <v>0</v>
      </c>
      <c r="AK1112" s="211">
        <v>0</v>
      </c>
      <c r="AL1112" s="214">
        <v>0</v>
      </c>
      <c r="AM1112" s="211">
        <v>0</v>
      </c>
      <c r="AN1112" s="211">
        <v>0</v>
      </c>
      <c r="AO1112" s="214">
        <v>0</v>
      </c>
      <c r="AP1112" s="211">
        <v>0</v>
      </c>
      <c r="AQ1112" s="211">
        <v>0</v>
      </c>
      <c r="AR1112" s="211">
        <v>0</v>
      </c>
      <c r="AS1112" s="211"/>
    </row>
    <row r="1113" spans="1:45" s="148" customFormat="1" ht="36" customHeight="1" x14ac:dyDescent="0.25">
      <c r="A1113" s="148">
        <v>1</v>
      </c>
      <c r="B1113" s="143">
        <f>SUBTOTAL(103,$A$1027:A1113)</f>
        <v>87</v>
      </c>
      <c r="C1113" s="144" t="s">
        <v>524</v>
      </c>
      <c r="D1113" s="145" t="s">
        <v>350</v>
      </c>
      <c r="E1113" s="145"/>
      <c r="F1113" s="146" t="s">
        <v>264</v>
      </c>
      <c r="G1113" s="145" t="s">
        <v>308</v>
      </c>
      <c r="H1113" s="145" t="s">
        <v>299</v>
      </c>
      <c r="I1113" s="149">
        <v>944.2</v>
      </c>
      <c r="J1113" s="149">
        <v>863.6</v>
      </c>
      <c r="K1113" s="149">
        <v>863.6</v>
      </c>
      <c r="L1113" s="165">
        <v>47</v>
      </c>
      <c r="M1113" s="145" t="s">
        <v>262</v>
      </c>
      <c r="N1113" s="145" t="s">
        <v>266</v>
      </c>
      <c r="O1113" s="147" t="s">
        <v>1361</v>
      </c>
      <c r="P1113" s="142">
        <v>4161500</v>
      </c>
      <c r="Q1113" s="142">
        <v>0</v>
      </c>
      <c r="R1113" s="142">
        <v>0</v>
      </c>
      <c r="S1113" s="142">
        <f>P1113-Q1113-R1113</f>
        <v>4161500</v>
      </c>
      <c r="T1113" s="142">
        <f t="shared" si="447"/>
        <v>4407.4348654945979</v>
      </c>
      <c r="U1113" s="142">
        <f t="shared" ref="U1113:U1114" si="452">V1113</f>
        <v>4801.9988654945982</v>
      </c>
      <c r="V1113" s="213">
        <f t="shared" si="448"/>
        <v>4801.9988654945982</v>
      </c>
      <c r="W1113" s="213">
        <f t="shared" si="449"/>
        <v>394.56400000000031</v>
      </c>
      <c r="X1113" s="148" t="b">
        <f t="shared" si="450"/>
        <v>1</v>
      </c>
      <c r="Y1113" s="211">
        <v>0</v>
      </c>
      <c r="Z1113" s="211">
        <v>0</v>
      </c>
      <c r="AA1113" s="211">
        <v>0</v>
      </c>
      <c r="AB1113" s="211">
        <v>0</v>
      </c>
      <c r="AC1113" s="211">
        <v>0</v>
      </c>
      <c r="AD1113" s="211">
        <v>0</v>
      </c>
      <c r="AE1113" s="211">
        <v>0</v>
      </c>
      <c r="AF1113" s="214">
        <v>0</v>
      </c>
      <c r="AG1113" s="211">
        <v>508.47</v>
      </c>
      <c r="AH1113" s="214">
        <f t="shared" si="451"/>
        <v>4801.9988654945982</v>
      </c>
      <c r="AI1113" s="211">
        <v>0</v>
      </c>
      <c r="AJ1113" s="211">
        <v>0</v>
      </c>
      <c r="AK1113" s="211">
        <v>0</v>
      </c>
      <c r="AL1113" s="214">
        <v>0</v>
      </c>
      <c r="AM1113" s="211">
        <v>0</v>
      </c>
      <c r="AN1113" s="211">
        <v>0</v>
      </c>
      <c r="AO1113" s="214">
        <v>0</v>
      </c>
      <c r="AP1113" s="211">
        <v>0</v>
      </c>
      <c r="AQ1113" s="211">
        <v>0</v>
      </c>
      <c r="AR1113" s="211">
        <v>0</v>
      </c>
      <c r="AS1113" s="211"/>
    </row>
    <row r="1114" spans="1:45" s="148" customFormat="1" ht="36" customHeight="1" x14ac:dyDescent="0.25">
      <c r="A1114" s="148">
        <v>1</v>
      </c>
      <c r="B1114" s="143">
        <f>SUBTOTAL(103,$A$1027:A1114)</f>
        <v>88</v>
      </c>
      <c r="C1114" s="144" t="s">
        <v>769</v>
      </c>
      <c r="D1114" s="145">
        <v>1961</v>
      </c>
      <c r="E1114" s="145"/>
      <c r="F1114" s="146" t="s">
        <v>264</v>
      </c>
      <c r="G1114" s="145">
        <v>4</v>
      </c>
      <c r="H1114" s="145" t="s">
        <v>299</v>
      </c>
      <c r="I1114" s="149">
        <v>1116.9000000000001</v>
      </c>
      <c r="J1114" s="149">
        <v>860.4</v>
      </c>
      <c r="K1114" s="149">
        <v>748.8</v>
      </c>
      <c r="L1114" s="165">
        <v>36</v>
      </c>
      <c r="M1114" s="145" t="s">
        <v>262</v>
      </c>
      <c r="N1114" s="145" t="s">
        <v>266</v>
      </c>
      <c r="O1114" s="147" t="s">
        <v>1551</v>
      </c>
      <c r="P1114" s="142">
        <v>4161500</v>
      </c>
      <c r="Q1114" s="142">
        <v>0</v>
      </c>
      <c r="R1114" s="142">
        <v>0</v>
      </c>
      <c r="S1114" s="142">
        <f>P1114-Q1114-R1114</f>
        <v>4161500</v>
      </c>
      <c r="T1114" s="142">
        <f t="shared" si="447"/>
        <v>3725.9378637299665</v>
      </c>
      <c r="U1114" s="142">
        <f t="shared" si="452"/>
        <v>4131.5858178887993</v>
      </c>
      <c r="V1114" s="213">
        <f t="shared" si="448"/>
        <v>4131.5858178887993</v>
      </c>
      <c r="W1114" s="213">
        <f t="shared" si="449"/>
        <v>405.64795415883282</v>
      </c>
      <c r="X1114" s="148" t="b">
        <f t="shared" si="450"/>
        <v>1</v>
      </c>
      <c r="Y1114" s="211">
        <v>0</v>
      </c>
      <c r="Z1114" s="211">
        <v>0</v>
      </c>
      <c r="AA1114" s="211">
        <v>0</v>
      </c>
      <c r="AB1114" s="211">
        <v>0</v>
      </c>
      <c r="AC1114" s="211">
        <v>0</v>
      </c>
      <c r="AD1114" s="211">
        <v>0</v>
      </c>
      <c r="AE1114" s="211">
        <v>0</v>
      </c>
      <c r="AF1114" s="214">
        <v>0</v>
      </c>
      <c r="AG1114" s="211">
        <v>517.5</v>
      </c>
      <c r="AH1114" s="214">
        <f t="shared" si="451"/>
        <v>4131.5858178887993</v>
      </c>
      <c r="AI1114" s="211">
        <v>0</v>
      </c>
      <c r="AJ1114" s="211">
        <v>0</v>
      </c>
      <c r="AK1114" s="211">
        <v>0</v>
      </c>
      <c r="AL1114" s="214">
        <v>0</v>
      </c>
      <c r="AM1114" s="211">
        <v>0</v>
      </c>
      <c r="AN1114" s="211">
        <v>0</v>
      </c>
      <c r="AO1114" s="214">
        <v>0</v>
      </c>
      <c r="AP1114" s="211">
        <v>0</v>
      </c>
      <c r="AQ1114" s="211">
        <v>0</v>
      </c>
      <c r="AR1114" s="211">
        <v>0</v>
      </c>
      <c r="AS1114" s="211"/>
    </row>
    <row r="1115" spans="1:45" s="148" customFormat="1" ht="36" customHeight="1" x14ac:dyDescent="0.25">
      <c r="A1115" s="148">
        <v>1</v>
      </c>
      <c r="B1115" s="143">
        <f>SUBTOTAL(103,$A$1027:A1115)</f>
        <v>89</v>
      </c>
      <c r="C1115" s="144" t="s">
        <v>542</v>
      </c>
      <c r="D1115" s="145" t="s">
        <v>359</v>
      </c>
      <c r="E1115" s="145"/>
      <c r="F1115" s="146" t="s">
        <v>360</v>
      </c>
      <c r="G1115" s="145" t="s">
        <v>299</v>
      </c>
      <c r="H1115" s="145" t="s">
        <v>299</v>
      </c>
      <c r="I1115" s="149">
        <v>583.5</v>
      </c>
      <c r="J1115" s="149">
        <v>558.1</v>
      </c>
      <c r="K1115" s="149">
        <v>558.1</v>
      </c>
      <c r="L1115" s="165">
        <v>39</v>
      </c>
      <c r="M1115" s="145" t="s">
        <v>262</v>
      </c>
      <c r="N1115" s="145" t="s">
        <v>266</v>
      </c>
      <c r="O1115" s="147" t="s">
        <v>1604</v>
      </c>
      <c r="P1115" s="142">
        <v>5146392.51</v>
      </c>
      <c r="Q1115" s="142">
        <v>0</v>
      </c>
      <c r="R1115" s="142">
        <v>0</v>
      </c>
      <c r="S1115" s="142">
        <f>P1115-Q1115-R1115</f>
        <v>5146392.51</v>
      </c>
      <c r="T1115" s="142">
        <f t="shared" si="447"/>
        <v>8819.8671979434439</v>
      </c>
      <c r="U1115" s="142">
        <v>9260.8847300771213</v>
      </c>
      <c r="V1115" s="213">
        <f t="shared" si="448"/>
        <v>9260.8847300771213</v>
      </c>
      <c r="W1115" s="213">
        <f t="shared" si="449"/>
        <v>441.01753213367738</v>
      </c>
      <c r="X1115" s="148" t="b">
        <f t="shared" si="450"/>
        <v>1</v>
      </c>
      <c r="Y1115" s="211">
        <v>0</v>
      </c>
      <c r="Z1115" s="211">
        <v>0</v>
      </c>
      <c r="AA1115" s="211">
        <v>0</v>
      </c>
      <c r="AB1115" s="211">
        <v>0</v>
      </c>
      <c r="AC1115" s="211">
        <v>0</v>
      </c>
      <c r="AD1115" s="211">
        <v>0</v>
      </c>
      <c r="AE1115" s="211">
        <v>0</v>
      </c>
      <c r="AF1115" s="214">
        <v>0</v>
      </c>
      <c r="AG1115" s="211">
        <v>606</v>
      </c>
      <c r="AH1115" s="214">
        <f t="shared" si="451"/>
        <v>9260.8847300771213</v>
      </c>
      <c r="AI1115" s="211">
        <v>0</v>
      </c>
      <c r="AJ1115" s="211">
        <v>0</v>
      </c>
      <c r="AK1115" s="211">
        <v>0</v>
      </c>
      <c r="AL1115" s="214">
        <v>0</v>
      </c>
      <c r="AM1115" s="211">
        <v>0</v>
      </c>
      <c r="AN1115" s="211">
        <v>0</v>
      </c>
      <c r="AO1115" s="214">
        <v>0</v>
      </c>
      <c r="AP1115" s="211">
        <v>0</v>
      </c>
      <c r="AQ1115" s="211">
        <v>0</v>
      </c>
      <c r="AR1115" s="211">
        <v>0</v>
      </c>
      <c r="AS1115" s="211"/>
    </row>
    <row r="1116" spans="1:45" s="148" customFormat="1" ht="36" customHeight="1" x14ac:dyDescent="0.25">
      <c r="A1116" s="148">
        <v>1</v>
      </c>
      <c r="B1116" s="143">
        <f>SUBTOTAL(103,$A$1027:A1116)</f>
        <v>90</v>
      </c>
      <c r="C1116" s="144" t="s">
        <v>1072</v>
      </c>
      <c r="D1116" s="145">
        <v>1959</v>
      </c>
      <c r="E1116" s="145"/>
      <c r="F1116" s="146" t="s">
        <v>264</v>
      </c>
      <c r="G1116" s="145" t="s">
        <v>308</v>
      </c>
      <c r="H1116" s="145" t="s">
        <v>308</v>
      </c>
      <c r="I1116" s="149">
        <v>1764.5</v>
      </c>
      <c r="J1116" s="149">
        <v>2310</v>
      </c>
      <c r="K1116" s="149">
        <v>1604.9</v>
      </c>
      <c r="L1116" s="165">
        <v>64</v>
      </c>
      <c r="M1116" s="145" t="s">
        <v>262</v>
      </c>
      <c r="N1116" s="145" t="s">
        <v>266</v>
      </c>
      <c r="O1116" s="147" t="s">
        <v>1362</v>
      </c>
      <c r="P1116" s="142">
        <v>3336923.37</v>
      </c>
      <c r="Q1116" s="142">
        <v>0</v>
      </c>
      <c r="R1116" s="142">
        <v>0</v>
      </c>
      <c r="S1116" s="142">
        <f>P1116-Q1116-R1116</f>
        <v>3336923.37</v>
      </c>
      <c r="T1116" s="142">
        <f t="shared" si="447"/>
        <v>1891.1438764522529</v>
      </c>
      <c r="U1116" s="142">
        <v>6088.7966775857185</v>
      </c>
      <c r="V1116" s="213">
        <f t="shared" si="448"/>
        <v>6088.7966775857185</v>
      </c>
      <c r="W1116" s="213">
        <f t="shared" si="449"/>
        <v>4197.6528011334658</v>
      </c>
      <c r="X1116" s="148" t="b">
        <f t="shared" si="450"/>
        <v>1</v>
      </c>
      <c r="Y1116" s="211">
        <v>0</v>
      </c>
      <c r="Z1116" s="211">
        <v>0</v>
      </c>
      <c r="AA1116" s="211">
        <v>0</v>
      </c>
      <c r="AB1116" s="211">
        <v>0</v>
      </c>
      <c r="AC1116" s="211">
        <v>0</v>
      </c>
      <c r="AD1116" s="211">
        <v>0</v>
      </c>
      <c r="AE1116" s="211">
        <v>0</v>
      </c>
      <c r="AF1116" s="214">
        <v>0</v>
      </c>
      <c r="AG1116" s="211">
        <v>0</v>
      </c>
      <c r="AH1116" s="211">
        <v>0</v>
      </c>
      <c r="AI1116" s="211">
        <v>0</v>
      </c>
      <c r="AJ1116" s="211">
        <v>0</v>
      </c>
      <c r="AK1116" s="211">
        <v>1524.32</v>
      </c>
      <c r="AL1116" s="214">
        <f>7048.18*AK1116/I1116</f>
        <v>6088.7966775857185</v>
      </c>
      <c r="AM1116" s="211">
        <v>0</v>
      </c>
      <c r="AN1116" s="211">
        <v>0</v>
      </c>
      <c r="AO1116" s="214">
        <v>0</v>
      </c>
      <c r="AP1116" s="211">
        <v>0</v>
      </c>
      <c r="AQ1116" s="211">
        <v>0</v>
      </c>
      <c r="AR1116" s="211">
        <v>0</v>
      </c>
      <c r="AS1116" s="211"/>
    </row>
    <row r="1117" spans="1:45" s="148" customFormat="1" ht="36" customHeight="1" x14ac:dyDescent="0.25">
      <c r="A1117" s="148">
        <v>1</v>
      </c>
      <c r="B1117" s="143">
        <f>SUBTOTAL(103,$A$1027:A1117)</f>
        <v>91</v>
      </c>
      <c r="C1117" s="144" t="s">
        <v>770</v>
      </c>
      <c r="D1117" s="145">
        <v>1963</v>
      </c>
      <c r="E1117" s="145"/>
      <c r="F1117" s="146" t="s">
        <v>264</v>
      </c>
      <c r="G1117" s="145">
        <v>4</v>
      </c>
      <c r="H1117" s="145" t="s">
        <v>299</v>
      </c>
      <c r="I1117" s="149">
        <v>1438.7</v>
      </c>
      <c r="J1117" s="149">
        <v>1260.7</v>
      </c>
      <c r="K1117" s="149">
        <v>1260.7</v>
      </c>
      <c r="L1117" s="165">
        <v>54</v>
      </c>
      <c r="M1117" s="145" t="s">
        <v>262</v>
      </c>
      <c r="N1117" s="145" t="s">
        <v>294</v>
      </c>
      <c r="O1117" s="147" t="s">
        <v>783</v>
      </c>
      <c r="P1117" s="142">
        <v>4636000</v>
      </c>
      <c r="Q1117" s="142">
        <v>0</v>
      </c>
      <c r="R1117" s="142">
        <v>0</v>
      </c>
      <c r="S1117" s="142">
        <f t="shared" ref="S1117:S1132" si="453">P1117-Q1117-R1117</f>
        <v>4636000</v>
      </c>
      <c r="T1117" s="142">
        <f t="shared" si="447"/>
        <v>3222.3535135886564</v>
      </c>
      <c r="U1117" s="142">
        <f>V1117</f>
        <v>3408.8913602557868</v>
      </c>
      <c r="V1117" s="213">
        <f t="shared" si="448"/>
        <v>3408.8913602557868</v>
      </c>
      <c r="W1117" s="213">
        <f t="shared" si="449"/>
        <v>186.53784666713045</v>
      </c>
      <c r="X1117" s="148" t="b">
        <f t="shared" si="450"/>
        <v>1</v>
      </c>
      <c r="Y1117" s="211">
        <v>0</v>
      </c>
      <c r="Z1117" s="211">
        <v>0</v>
      </c>
      <c r="AA1117" s="211">
        <v>0</v>
      </c>
      <c r="AB1117" s="211">
        <v>0</v>
      </c>
      <c r="AC1117" s="211">
        <v>0</v>
      </c>
      <c r="AD1117" s="211">
        <v>0</v>
      </c>
      <c r="AE1117" s="211">
        <v>0</v>
      </c>
      <c r="AF1117" s="214">
        <v>0</v>
      </c>
      <c r="AG1117" s="211">
        <v>550</v>
      </c>
      <c r="AH1117" s="214">
        <f>8917.04*AG1117/I1117</f>
        <v>3408.8913602557868</v>
      </c>
      <c r="AI1117" s="211">
        <v>0</v>
      </c>
      <c r="AJ1117" s="211">
        <v>0</v>
      </c>
      <c r="AK1117" s="211">
        <v>0</v>
      </c>
      <c r="AL1117" s="214">
        <v>0</v>
      </c>
      <c r="AM1117" s="211">
        <v>0</v>
      </c>
      <c r="AN1117" s="211">
        <v>0</v>
      </c>
      <c r="AO1117" s="214">
        <v>0</v>
      </c>
      <c r="AP1117" s="211">
        <v>0</v>
      </c>
      <c r="AQ1117" s="211">
        <v>0</v>
      </c>
      <c r="AR1117" s="211">
        <v>0</v>
      </c>
      <c r="AS1117" s="211"/>
    </row>
    <row r="1118" spans="1:45" s="148" customFormat="1" ht="36" customHeight="1" x14ac:dyDescent="0.25">
      <c r="A1118" s="148">
        <v>1</v>
      </c>
      <c r="B1118" s="143">
        <f>SUBTOTAL(103,$A$1027:A1118)</f>
        <v>92</v>
      </c>
      <c r="C1118" s="144" t="s">
        <v>545</v>
      </c>
      <c r="D1118" s="145">
        <v>1977</v>
      </c>
      <c r="E1118" s="145"/>
      <c r="F1118" s="146" t="s">
        <v>264</v>
      </c>
      <c r="G1118" s="145">
        <v>2</v>
      </c>
      <c r="H1118" s="145" t="s">
        <v>299</v>
      </c>
      <c r="I1118" s="149">
        <v>814.4</v>
      </c>
      <c r="J1118" s="149">
        <v>814.4</v>
      </c>
      <c r="K1118" s="149">
        <v>814.4</v>
      </c>
      <c r="L1118" s="165">
        <v>45</v>
      </c>
      <c r="M1118" s="145" t="s">
        <v>262</v>
      </c>
      <c r="N1118" s="145" t="s">
        <v>266</v>
      </c>
      <c r="O1118" s="147" t="s">
        <v>1594</v>
      </c>
      <c r="P1118" s="142">
        <v>5343366</v>
      </c>
      <c r="Q1118" s="142">
        <v>0</v>
      </c>
      <c r="R1118" s="142">
        <v>0</v>
      </c>
      <c r="S1118" s="142">
        <f t="shared" si="453"/>
        <v>5343366</v>
      </c>
      <c r="T1118" s="142">
        <f t="shared" si="447"/>
        <v>6561.1075638506882</v>
      </c>
      <c r="U1118" s="142">
        <v>7029.3954813359542</v>
      </c>
      <c r="V1118" s="213">
        <f t="shared" si="448"/>
        <v>7029.3954813359542</v>
      </c>
      <c r="W1118" s="213">
        <f t="shared" si="449"/>
        <v>468.28791748526601</v>
      </c>
      <c r="X1118" s="148" t="b">
        <f t="shared" si="450"/>
        <v>1</v>
      </c>
      <c r="Y1118" s="211">
        <v>0</v>
      </c>
      <c r="Z1118" s="211">
        <v>0</v>
      </c>
      <c r="AA1118" s="211">
        <v>0</v>
      </c>
      <c r="AB1118" s="211">
        <v>0</v>
      </c>
      <c r="AC1118" s="211">
        <v>0</v>
      </c>
      <c r="AD1118" s="211">
        <v>0</v>
      </c>
      <c r="AE1118" s="211">
        <v>0</v>
      </c>
      <c r="AF1118" s="214">
        <v>0</v>
      </c>
      <c r="AG1118" s="211">
        <v>642</v>
      </c>
      <c r="AH1118" s="214">
        <f>8917.04*AG1118/I1118</f>
        <v>7029.3954813359542</v>
      </c>
      <c r="AI1118" s="211">
        <v>0</v>
      </c>
      <c r="AJ1118" s="211">
        <v>0</v>
      </c>
      <c r="AK1118" s="211">
        <v>0</v>
      </c>
      <c r="AL1118" s="214">
        <v>0</v>
      </c>
      <c r="AM1118" s="211">
        <v>0</v>
      </c>
      <c r="AN1118" s="211">
        <v>0</v>
      </c>
      <c r="AO1118" s="214">
        <v>0</v>
      </c>
      <c r="AP1118" s="211">
        <v>0</v>
      </c>
      <c r="AQ1118" s="211">
        <v>0</v>
      </c>
      <c r="AR1118" s="211">
        <v>0</v>
      </c>
      <c r="AS1118" s="211"/>
    </row>
    <row r="1119" spans="1:45" s="148" customFormat="1" ht="36" customHeight="1" x14ac:dyDescent="0.25">
      <c r="A1119" s="148">
        <v>1</v>
      </c>
      <c r="B1119" s="143">
        <f>SUBTOTAL(103,$A$1027:A1119)</f>
        <v>93</v>
      </c>
      <c r="C1119" s="144" t="s">
        <v>1573</v>
      </c>
      <c r="D1119" s="145">
        <v>1985</v>
      </c>
      <c r="E1119" s="145"/>
      <c r="F1119" s="146" t="s">
        <v>264</v>
      </c>
      <c r="G1119" s="145">
        <v>7</v>
      </c>
      <c r="H1119" s="145" t="s">
        <v>366</v>
      </c>
      <c r="I1119" s="149">
        <v>11373.5</v>
      </c>
      <c r="J1119" s="149">
        <v>10283</v>
      </c>
      <c r="K1119" s="149">
        <v>9429.1</v>
      </c>
      <c r="L1119" s="165">
        <v>450</v>
      </c>
      <c r="M1119" s="145" t="s">
        <v>262</v>
      </c>
      <c r="N1119" s="145" t="s">
        <v>266</v>
      </c>
      <c r="O1119" s="147" t="s">
        <v>1348</v>
      </c>
      <c r="P1119" s="142">
        <v>19142900</v>
      </c>
      <c r="Q1119" s="142">
        <v>0</v>
      </c>
      <c r="R1119" s="142">
        <v>0</v>
      </c>
      <c r="S1119" s="142">
        <f t="shared" si="453"/>
        <v>19142900</v>
      </c>
      <c r="T1119" s="142">
        <f t="shared" si="447"/>
        <v>1683.1142568250759</v>
      </c>
      <c r="U1119" s="142">
        <v>1803.2436804853392</v>
      </c>
      <c r="V1119" s="213">
        <f t="shared" si="448"/>
        <v>1803.2436804853392</v>
      </c>
      <c r="W1119" s="213">
        <f t="shared" si="449"/>
        <v>120.12942366026323</v>
      </c>
      <c r="X1119" s="148" t="b">
        <f t="shared" si="450"/>
        <v>1</v>
      </c>
      <c r="Y1119" s="211">
        <v>0</v>
      </c>
      <c r="Z1119" s="211">
        <v>0</v>
      </c>
      <c r="AA1119" s="211">
        <v>0</v>
      </c>
      <c r="AB1119" s="211">
        <v>0</v>
      </c>
      <c r="AC1119" s="211">
        <v>0</v>
      </c>
      <c r="AD1119" s="211">
        <v>0</v>
      </c>
      <c r="AE1119" s="211">
        <v>0</v>
      </c>
      <c r="AF1119" s="214">
        <v>0</v>
      </c>
      <c r="AG1119" s="211">
        <v>2300</v>
      </c>
      <c r="AH1119" s="214">
        <f>8917.04*AG1119/I1119</f>
        <v>1803.2436804853392</v>
      </c>
      <c r="AI1119" s="211">
        <v>0</v>
      </c>
      <c r="AJ1119" s="211">
        <v>0</v>
      </c>
      <c r="AK1119" s="211">
        <v>0</v>
      </c>
      <c r="AL1119" s="214">
        <v>0</v>
      </c>
      <c r="AM1119" s="211">
        <v>0</v>
      </c>
      <c r="AN1119" s="211">
        <v>0</v>
      </c>
      <c r="AO1119" s="214">
        <v>0</v>
      </c>
      <c r="AP1119" s="211">
        <v>0</v>
      </c>
      <c r="AQ1119" s="211">
        <v>0</v>
      </c>
      <c r="AR1119" s="211">
        <v>0</v>
      </c>
      <c r="AS1119" s="211"/>
    </row>
    <row r="1120" spans="1:45" s="148" customFormat="1" ht="36" customHeight="1" x14ac:dyDescent="0.25">
      <c r="A1120" s="148">
        <v>1</v>
      </c>
      <c r="B1120" s="143">
        <f>SUBTOTAL(103,$A$1027:A1120)</f>
        <v>94</v>
      </c>
      <c r="C1120" s="144" t="s">
        <v>488</v>
      </c>
      <c r="D1120" s="145">
        <v>1960</v>
      </c>
      <c r="E1120" s="145"/>
      <c r="F1120" s="146" t="s">
        <v>264</v>
      </c>
      <c r="G1120" s="145">
        <v>5</v>
      </c>
      <c r="H1120" s="145" t="s">
        <v>308</v>
      </c>
      <c r="I1120" s="149">
        <v>3202.4</v>
      </c>
      <c r="J1120" s="149">
        <v>2438.9</v>
      </c>
      <c r="K1120" s="149">
        <v>2438.9</v>
      </c>
      <c r="L1120" s="165">
        <v>120</v>
      </c>
      <c r="M1120" s="145" t="s">
        <v>262</v>
      </c>
      <c r="N1120" s="145" t="s">
        <v>266</v>
      </c>
      <c r="O1120" s="147" t="s">
        <v>1057</v>
      </c>
      <c r="P1120" s="142">
        <v>5709375</v>
      </c>
      <c r="Q1120" s="142">
        <v>0</v>
      </c>
      <c r="R1120" s="142">
        <v>0</v>
      </c>
      <c r="S1120" s="142">
        <f t="shared" si="453"/>
        <v>5709375</v>
      </c>
      <c r="T1120" s="142">
        <f t="shared" si="447"/>
        <v>1782.8425555833126</v>
      </c>
      <c r="U1120" s="142">
        <v>4406.2129527854113</v>
      </c>
      <c r="V1120" s="213">
        <f t="shared" si="448"/>
        <v>4406.2129527854113</v>
      </c>
      <c r="W1120" s="213">
        <f t="shared" si="449"/>
        <v>2623.3703972020985</v>
      </c>
      <c r="X1120" s="148" t="b">
        <f t="shared" si="450"/>
        <v>1</v>
      </c>
      <c r="Y1120" s="211">
        <v>0</v>
      </c>
      <c r="Z1120" s="211">
        <v>0</v>
      </c>
      <c r="AA1120" s="211">
        <v>0</v>
      </c>
      <c r="AB1120" s="211">
        <v>0</v>
      </c>
      <c r="AC1120" s="211">
        <v>0</v>
      </c>
      <c r="AD1120" s="211">
        <v>0</v>
      </c>
      <c r="AE1120" s="211">
        <v>0</v>
      </c>
      <c r="AF1120" s="214">
        <v>0</v>
      </c>
      <c r="AG1120" s="211">
        <v>0</v>
      </c>
      <c r="AH1120" s="211">
        <v>0</v>
      </c>
      <c r="AI1120" s="211">
        <v>0</v>
      </c>
      <c r="AJ1120" s="211">
        <v>0</v>
      </c>
      <c r="AK1120" s="211">
        <v>2002</v>
      </c>
      <c r="AL1120" s="214">
        <f>7048.18*AK1120/I1120</f>
        <v>4406.2129527854113</v>
      </c>
      <c r="AM1120" s="211">
        <v>0</v>
      </c>
      <c r="AN1120" s="211">
        <v>0</v>
      </c>
      <c r="AO1120" s="214">
        <v>0</v>
      </c>
      <c r="AP1120" s="211">
        <v>0</v>
      </c>
      <c r="AQ1120" s="211">
        <v>0</v>
      </c>
      <c r="AR1120" s="211">
        <v>0</v>
      </c>
      <c r="AS1120" s="211"/>
    </row>
    <row r="1121" spans="1:45" s="148" customFormat="1" ht="36" customHeight="1" x14ac:dyDescent="0.25">
      <c r="A1121" s="148">
        <v>1</v>
      </c>
      <c r="B1121" s="143">
        <f>SUBTOTAL(103,$A$1027:A1121)</f>
        <v>95</v>
      </c>
      <c r="C1121" s="144" t="s">
        <v>1088</v>
      </c>
      <c r="D1121" s="145">
        <v>1962</v>
      </c>
      <c r="E1121" s="145"/>
      <c r="F1121" s="146" t="s">
        <v>264</v>
      </c>
      <c r="G1121" s="145">
        <v>5</v>
      </c>
      <c r="H1121" s="145" t="s">
        <v>304</v>
      </c>
      <c r="I1121" s="149">
        <v>3393.1</v>
      </c>
      <c r="J1121" s="149">
        <v>3313.4</v>
      </c>
      <c r="K1121" s="149">
        <v>2812</v>
      </c>
      <c r="L1121" s="165">
        <v>148</v>
      </c>
      <c r="M1121" s="145" t="s">
        <v>262</v>
      </c>
      <c r="N1121" s="145" t="s">
        <v>266</v>
      </c>
      <c r="O1121" s="147" t="s">
        <v>1288</v>
      </c>
      <c r="P1121" s="142">
        <v>3246985.8699999996</v>
      </c>
      <c r="Q1121" s="142">
        <v>0</v>
      </c>
      <c r="R1121" s="142">
        <v>0</v>
      </c>
      <c r="S1121" s="142">
        <f t="shared" si="453"/>
        <v>3246985.8699999996</v>
      </c>
      <c r="T1121" s="142">
        <f t="shared" si="447"/>
        <v>956.93786507913114</v>
      </c>
      <c r="U1121" s="142">
        <v>2872.3953670684627</v>
      </c>
      <c r="V1121" s="213">
        <f t="shared" si="448"/>
        <v>2872.3953670684627</v>
      </c>
      <c r="W1121" s="213">
        <f t="shared" si="449"/>
        <v>1915.4575019893316</v>
      </c>
      <c r="X1121" s="148" t="b">
        <f t="shared" si="450"/>
        <v>1</v>
      </c>
      <c r="Y1121" s="211">
        <v>0</v>
      </c>
      <c r="Z1121" s="211">
        <v>0</v>
      </c>
      <c r="AA1121" s="211">
        <v>0</v>
      </c>
      <c r="AB1121" s="211">
        <v>0</v>
      </c>
      <c r="AC1121" s="211">
        <v>0</v>
      </c>
      <c r="AD1121" s="211">
        <v>0</v>
      </c>
      <c r="AE1121" s="211">
        <v>0</v>
      </c>
      <c r="AF1121" s="214">
        <v>0</v>
      </c>
      <c r="AG1121" s="211">
        <v>1093</v>
      </c>
      <c r="AH1121" s="214">
        <f t="shared" ref="AH1121:AH1126" si="454">8917.04*AG1121/I1121</f>
        <v>2872.3953670684627</v>
      </c>
      <c r="AI1121" s="211">
        <v>0</v>
      </c>
      <c r="AJ1121" s="211">
        <v>0</v>
      </c>
      <c r="AK1121" s="211">
        <v>0</v>
      </c>
      <c r="AL1121" s="214">
        <v>0</v>
      </c>
      <c r="AM1121" s="211">
        <v>0</v>
      </c>
      <c r="AN1121" s="211">
        <v>0</v>
      </c>
      <c r="AO1121" s="214">
        <v>0</v>
      </c>
      <c r="AP1121" s="211">
        <v>0</v>
      </c>
      <c r="AQ1121" s="211">
        <v>0</v>
      </c>
      <c r="AR1121" s="211">
        <v>0</v>
      </c>
      <c r="AS1121" s="211"/>
    </row>
    <row r="1122" spans="1:45" s="148" customFormat="1" ht="36" customHeight="1" x14ac:dyDescent="0.25">
      <c r="A1122" s="148">
        <v>1</v>
      </c>
      <c r="B1122" s="143">
        <f>SUBTOTAL(103,$A$1027:A1122)</f>
        <v>96</v>
      </c>
      <c r="C1122" s="144" t="s">
        <v>1099</v>
      </c>
      <c r="D1122" s="145">
        <v>1962</v>
      </c>
      <c r="E1122" s="145"/>
      <c r="F1122" s="146" t="s">
        <v>264</v>
      </c>
      <c r="G1122" s="145">
        <v>2</v>
      </c>
      <c r="H1122" s="145" t="s">
        <v>299</v>
      </c>
      <c r="I1122" s="149">
        <v>628.29999999999995</v>
      </c>
      <c r="J1122" s="149">
        <v>628.29999999999995</v>
      </c>
      <c r="K1122" s="149">
        <v>628.29999999999995</v>
      </c>
      <c r="L1122" s="165">
        <v>38</v>
      </c>
      <c r="M1122" s="145" t="s">
        <v>262</v>
      </c>
      <c r="N1122" s="145" t="s">
        <v>263</v>
      </c>
      <c r="O1122" s="147" t="s">
        <v>1287</v>
      </c>
      <c r="P1122" s="142">
        <v>3504389</v>
      </c>
      <c r="Q1122" s="142">
        <v>0</v>
      </c>
      <c r="R1122" s="142">
        <v>0</v>
      </c>
      <c r="S1122" s="142">
        <f t="shared" si="453"/>
        <v>3504389</v>
      </c>
      <c r="T1122" s="142">
        <f t="shared" si="447"/>
        <v>5577.5728155339812</v>
      </c>
      <c r="U1122" s="142">
        <f t="shared" ref="U1122:U1124" si="455">V1122</f>
        <v>7613.4746267706532</v>
      </c>
      <c r="V1122" s="213">
        <f t="shared" si="448"/>
        <v>7613.4746267706532</v>
      </c>
      <c r="W1122" s="213">
        <f t="shared" si="449"/>
        <v>2035.9018112366721</v>
      </c>
      <c r="X1122" s="148" t="b">
        <f t="shared" si="450"/>
        <v>1</v>
      </c>
      <c r="Y1122" s="211">
        <v>0</v>
      </c>
      <c r="Z1122" s="211">
        <v>0</v>
      </c>
      <c r="AA1122" s="211">
        <v>0</v>
      </c>
      <c r="AB1122" s="211">
        <v>0</v>
      </c>
      <c r="AC1122" s="211">
        <v>0</v>
      </c>
      <c r="AD1122" s="211">
        <v>0</v>
      </c>
      <c r="AE1122" s="211">
        <v>0</v>
      </c>
      <c r="AF1122" s="214">
        <v>0</v>
      </c>
      <c r="AG1122" s="211">
        <v>536.45000000000005</v>
      </c>
      <c r="AH1122" s="214">
        <f t="shared" si="454"/>
        <v>7613.4746267706532</v>
      </c>
      <c r="AI1122" s="211">
        <v>0</v>
      </c>
      <c r="AJ1122" s="211">
        <v>0</v>
      </c>
      <c r="AK1122" s="211">
        <v>0</v>
      </c>
      <c r="AL1122" s="214">
        <v>0</v>
      </c>
      <c r="AM1122" s="211">
        <v>0</v>
      </c>
      <c r="AN1122" s="211">
        <v>0</v>
      </c>
      <c r="AO1122" s="214">
        <v>0</v>
      </c>
      <c r="AP1122" s="211">
        <v>0</v>
      </c>
      <c r="AQ1122" s="211">
        <v>0</v>
      </c>
      <c r="AR1122" s="211">
        <v>0</v>
      </c>
      <c r="AS1122" s="211"/>
    </row>
    <row r="1123" spans="1:45" s="148" customFormat="1" ht="36" customHeight="1" x14ac:dyDescent="0.25">
      <c r="A1123" s="148">
        <v>1</v>
      </c>
      <c r="B1123" s="143">
        <f>SUBTOTAL(103,$A$1027:A1123)</f>
        <v>97</v>
      </c>
      <c r="C1123" s="144" t="s">
        <v>1100</v>
      </c>
      <c r="D1123" s="145">
        <v>1964</v>
      </c>
      <c r="E1123" s="145"/>
      <c r="F1123" s="146" t="s">
        <v>264</v>
      </c>
      <c r="G1123" s="145">
        <v>2</v>
      </c>
      <c r="H1123" s="145" t="s">
        <v>299</v>
      </c>
      <c r="I1123" s="149">
        <v>669.2</v>
      </c>
      <c r="J1123" s="149">
        <v>667</v>
      </c>
      <c r="K1123" s="149">
        <v>667</v>
      </c>
      <c r="L1123" s="165">
        <v>30</v>
      </c>
      <c r="M1123" s="145" t="s">
        <v>262</v>
      </c>
      <c r="N1123" s="145" t="s">
        <v>266</v>
      </c>
      <c r="O1123" s="147" t="s">
        <v>1287</v>
      </c>
      <c r="P1123" s="142">
        <v>4436565</v>
      </c>
      <c r="Q1123" s="142">
        <v>0</v>
      </c>
      <c r="R1123" s="142">
        <v>0</v>
      </c>
      <c r="S1123" s="142">
        <f t="shared" si="453"/>
        <v>4436565</v>
      </c>
      <c r="T1123" s="142">
        <f t="shared" si="447"/>
        <v>6629.6548117154807</v>
      </c>
      <c r="U1123" s="142">
        <f t="shared" si="455"/>
        <v>7402.662241482366</v>
      </c>
      <c r="V1123" s="213">
        <f t="shared" si="448"/>
        <v>7402.662241482366</v>
      </c>
      <c r="W1123" s="213">
        <f t="shared" si="449"/>
        <v>773.00742976688525</v>
      </c>
      <c r="X1123" s="148" t="b">
        <f t="shared" si="450"/>
        <v>1</v>
      </c>
      <c r="Y1123" s="211">
        <v>0</v>
      </c>
      <c r="Z1123" s="211">
        <v>0</v>
      </c>
      <c r="AA1123" s="211">
        <v>0</v>
      </c>
      <c r="AB1123" s="211">
        <v>0</v>
      </c>
      <c r="AC1123" s="211">
        <v>0</v>
      </c>
      <c r="AD1123" s="211">
        <v>0</v>
      </c>
      <c r="AE1123" s="211">
        <v>0</v>
      </c>
      <c r="AF1123" s="214">
        <v>0</v>
      </c>
      <c r="AG1123" s="211">
        <v>555.54999999999995</v>
      </c>
      <c r="AH1123" s="214">
        <f t="shared" si="454"/>
        <v>7402.662241482366</v>
      </c>
      <c r="AI1123" s="211">
        <v>0</v>
      </c>
      <c r="AJ1123" s="211">
        <v>0</v>
      </c>
      <c r="AK1123" s="211">
        <v>0</v>
      </c>
      <c r="AL1123" s="214">
        <v>0</v>
      </c>
      <c r="AM1123" s="211">
        <v>0</v>
      </c>
      <c r="AN1123" s="211">
        <v>0</v>
      </c>
      <c r="AO1123" s="214">
        <v>0</v>
      </c>
      <c r="AP1123" s="211">
        <v>0</v>
      </c>
      <c r="AQ1123" s="211">
        <v>0</v>
      </c>
      <c r="AR1123" s="211">
        <v>0</v>
      </c>
      <c r="AS1123" s="211"/>
    </row>
    <row r="1124" spans="1:45" s="148" customFormat="1" ht="36" customHeight="1" x14ac:dyDescent="0.25">
      <c r="A1124" s="148">
        <v>1</v>
      </c>
      <c r="B1124" s="143">
        <f>SUBTOTAL(103,$A$1027:A1124)</f>
        <v>98</v>
      </c>
      <c r="C1124" s="144" t="s">
        <v>547</v>
      </c>
      <c r="D1124" s="145">
        <v>1960</v>
      </c>
      <c r="E1124" s="145"/>
      <c r="F1124" s="146" t="s">
        <v>264</v>
      </c>
      <c r="G1124" s="145">
        <v>2</v>
      </c>
      <c r="H1124" s="145" t="s">
        <v>299</v>
      </c>
      <c r="I1124" s="149">
        <v>614.9</v>
      </c>
      <c r="J1124" s="149">
        <v>438</v>
      </c>
      <c r="K1124" s="149">
        <v>438</v>
      </c>
      <c r="L1124" s="165">
        <v>34</v>
      </c>
      <c r="M1124" s="145" t="s">
        <v>262</v>
      </c>
      <c r="N1124" s="145" t="s">
        <v>1606</v>
      </c>
      <c r="O1124" s="147" t="s">
        <v>1287</v>
      </c>
      <c r="P1124" s="142">
        <v>4775482.93</v>
      </c>
      <c r="Q1124" s="142">
        <v>0</v>
      </c>
      <c r="R1124" s="142">
        <v>0</v>
      </c>
      <c r="S1124" s="142">
        <f t="shared" si="453"/>
        <v>4775482.93</v>
      </c>
      <c r="T1124" s="142">
        <f t="shared" si="447"/>
        <v>7766.2757033664011</v>
      </c>
      <c r="U1124" s="142">
        <f t="shared" si="455"/>
        <v>8265.9177101967816</v>
      </c>
      <c r="V1124" s="213">
        <f t="shared" si="448"/>
        <v>8265.9177101967816</v>
      </c>
      <c r="W1124" s="213">
        <f t="shared" si="449"/>
        <v>499.64200683038052</v>
      </c>
      <c r="X1124" s="148" t="b">
        <f t="shared" si="450"/>
        <v>1</v>
      </c>
      <c r="Y1124" s="211">
        <v>0</v>
      </c>
      <c r="Z1124" s="211">
        <v>0</v>
      </c>
      <c r="AA1124" s="211">
        <v>0</v>
      </c>
      <c r="AB1124" s="211">
        <v>0</v>
      </c>
      <c r="AC1124" s="211">
        <v>0</v>
      </c>
      <c r="AD1124" s="211">
        <v>0</v>
      </c>
      <c r="AE1124" s="211">
        <v>0</v>
      </c>
      <c r="AF1124" s="214">
        <v>0</v>
      </c>
      <c r="AG1124" s="211">
        <v>570</v>
      </c>
      <c r="AH1124" s="214">
        <f t="shared" si="454"/>
        <v>8265.9177101967816</v>
      </c>
      <c r="AI1124" s="211">
        <v>0</v>
      </c>
      <c r="AJ1124" s="211">
        <v>0</v>
      </c>
      <c r="AK1124" s="211">
        <v>0</v>
      </c>
      <c r="AL1124" s="214">
        <v>0</v>
      </c>
      <c r="AM1124" s="211">
        <v>0</v>
      </c>
      <c r="AN1124" s="211">
        <v>0</v>
      </c>
      <c r="AO1124" s="214">
        <v>0</v>
      </c>
      <c r="AP1124" s="211">
        <v>0</v>
      </c>
      <c r="AQ1124" s="211">
        <v>0</v>
      </c>
      <c r="AR1124" s="211">
        <v>0</v>
      </c>
      <c r="AS1124" s="211"/>
    </row>
    <row r="1125" spans="1:45" s="148" customFormat="1" ht="36" customHeight="1" x14ac:dyDescent="0.25">
      <c r="A1125" s="148">
        <v>1</v>
      </c>
      <c r="B1125" s="143">
        <f>SUBTOTAL(103,$A$1027:A1125)</f>
        <v>99</v>
      </c>
      <c r="C1125" s="144" t="s">
        <v>1343</v>
      </c>
      <c r="D1125" s="145">
        <v>1917</v>
      </c>
      <c r="E1125" s="145"/>
      <c r="F1125" s="146" t="s">
        <v>264</v>
      </c>
      <c r="G1125" s="145">
        <v>2</v>
      </c>
      <c r="H1125" s="145" t="s">
        <v>300</v>
      </c>
      <c r="I1125" s="149">
        <v>397.2</v>
      </c>
      <c r="J1125" s="149">
        <v>370.5</v>
      </c>
      <c r="K1125" s="149">
        <v>370.5</v>
      </c>
      <c r="L1125" s="165">
        <v>19</v>
      </c>
      <c r="M1125" s="145" t="s">
        <v>262</v>
      </c>
      <c r="N1125" s="145" t="s">
        <v>266</v>
      </c>
      <c r="O1125" s="147" t="s">
        <v>1361</v>
      </c>
      <c r="P1125" s="142">
        <v>2334272.15</v>
      </c>
      <c r="Q1125" s="142">
        <v>0</v>
      </c>
      <c r="R1125" s="142">
        <v>0</v>
      </c>
      <c r="S1125" s="142">
        <f t="shared" si="453"/>
        <v>2334272.15</v>
      </c>
      <c r="T1125" s="142">
        <f t="shared" si="447"/>
        <v>5876.8181017119841</v>
      </c>
      <c r="U1125" s="142">
        <v>6107.4540080563957</v>
      </c>
      <c r="V1125" s="213">
        <f t="shared" si="448"/>
        <v>6107.4540080563957</v>
      </c>
      <c r="W1125" s="213">
        <f t="shared" si="449"/>
        <v>230.63590634441152</v>
      </c>
      <c r="X1125" s="148" t="b">
        <f t="shared" si="450"/>
        <v>1</v>
      </c>
      <c r="Y1125" s="211">
        <v>0</v>
      </c>
      <c r="Z1125" s="211">
        <v>0</v>
      </c>
      <c r="AA1125" s="211">
        <v>0</v>
      </c>
      <c r="AB1125" s="211">
        <v>0</v>
      </c>
      <c r="AC1125" s="211">
        <v>0</v>
      </c>
      <c r="AD1125" s="211">
        <v>0</v>
      </c>
      <c r="AE1125" s="211">
        <v>0</v>
      </c>
      <c r="AF1125" s="214">
        <v>0</v>
      </c>
      <c r="AG1125" s="211">
        <v>272.05</v>
      </c>
      <c r="AH1125" s="214">
        <f t="shared" si="454"/>
        <v>6107.4540080563957</v>
      </c>
      <c r="AI1125" s="211">
        <v>0</v>
      </c>
      <c r="AJ1125" s="211">
        <v>0</v>
      </c>
      <c r="AK1125" s="211">
        <v>0</v>
      </c>
      <c r="AL1125" s="214">
        <v>0</v>
      </c>
      <c r="AM1125" s="211">
        <v>0</v>
      </c>
      <c r="AN1125" s="211">
        <v>0</v>
      </c>
      <c r="AO1125" s="214">
        <v>0</v>
      </c>
      <c r="AP1125" s="211">
        <v>0</v>
      </c>
      <c r="AQ1125" s="211">
        <v>0</v>
      </c>
      <c r="AR1125" s="211">
        <v>0</v>
      </c>
      <c r="AS1125" s="211"/>
    </row>
    <row r="1126" spans="1:45" s="148" customFormat="1" ht="36" customHeight="1" x14ac:dyDescent="0.25">
      <c r="A1126" s="148">
        <v>1</v>
      </c>
      <c r="B1126" s="143">
        <f>SUBTOTAL(103,$A$1027:A1126)</f>
        <v>100</v>
      </c>
      <c r="C1126" s="144" t="s">
        <v>470</v>
      </c>
      <c r="D1126" s="145">
        <v>1984</v>
      </c>
      <c r="E1126" s="145"/>
      <c r="F1126" s="146" t="s">
        <v>264</v>
      </c>
      <c r="G1126" s="145">
        <v>12</v>
      </c>
      <c r="H1126" s="145" t="s">
        <v>300</v>
      </c>
      <c r="I1126" s="149">
        <v>6206.9</v>
      </c>
      <c r="J1126" s="149">
        <v>5104.59</v>
      </c>
      <c r="K1126" s="149">
        <v>5104.59</v>
      </c>
      <c r="L1126" s="165">
        <v>242</v>
      </c>
      <c r="M1126" s="145" t="s">
        <v>262</v>
      </c>
      <c r="N1126" s="145" t="s">
        <v>266</v>
      </c>
      <c r="O1126" s="147" t="s">
        <v>1042</v>
      </c>
      <c r="P1126" s="142">
        <v>5093764.1500000004</v>
      </c>
      <c r="Q1126" s="142">
        <v>0</v>
      </c>
      <c r="R1126" s="142">
        <v>0</v>
      </c>
      <c r="S1126" s="142">
        <f t="shared" si="453"/>
        <v>5093764.1500000004</v>
      </c>
      <c r="T1126" s="142">
        <f t="shared" si="447"/>
        <v>820.66154602136339</v>
      </c>
      <c r="U1126" s="142">
        <v>861.98005445552553</v>
      </c>
      <c r="V1126" s="213">
        <f t="shared" si="448"/>
        <v>861.98005445552553</v>
      </c>
      <c r="W1126" s="213">
        <f t="shared" si="449"/>
        <v>41.31850843416214</v>
      </c>
      <c r="X1126" s="148" t="b">
        <f t="shared" si="450"/>
        <v>1</v>
      </c>
      <c r="Y1126" s="211">
        <v>0</v>
      </c>
      <c r="Z1126" s="211">
        <v>0</v>
      </c>
      <c r="AA1126" s="211">
        <v>0</v>
      </c>
      <c r="AB1126" s="211">
        <v>0</v>
      </c>
      <c r="AC1126" s="211">
        <v>0</v>
      </c>
      <c r="AD1126" s="211">
        <v>0</v>
      </c>
      <c r="AE1126" s="211">
        <v>0</v>
      </c>
      <c r="AF1126" s="214">
        <v>0</v>
      </c>
      <c r="AG1126" s="211">
        <v>600</v>
      </c>
      <c r="AH1126" s="214">
        <f t="shared" si="454"/>
        <v>861.98005445552553</v>
      </c>
      <c r="AI1126" s="211">
        <v>0</v>
      </c>
      <c r="AJ1126" s="211">
        <v>0</v>
      </c>
      <c r="AK1126" s="211">
        <v>0</v>
      </c>
      <c r="AL1126" s="214">
        <v>0</v>
      </c>
      <c r="AM1126" s="211">
        <v>0</v>
      </c>
      <c r="AN1126" s="211">
        <v>0</v>
      </c>
      <c r="AO1126" s="214">
        <v>0</v>
      </c>
      <c r="AP1126" s="211">
        <v>0</v>
      </c>
      <c r="AQ1126" s="211">
        <v>0</v>
      </c>
      <c r="AR1126" s="211">
        <v>0</v>
      </c>
      <c r="AS1126" s="211"/>
    </row>
    <row r="1127" spans="1:45" s="148" customFormat="1" ht="36" customHeight="1" x14ac:dyDescent="0.25">
      <c r="A1127" s="148">
        <v>1</v>
      </c>
      <c r="B1127" s="143">
        <f>SUBTOTAL(103,$A$1027:A1127)</f>
        <v>101</v>
      </c>
      <c r="C1127" s="144" t="s">
        <v>1097</v>
      </c>
      <c r="D1127" s="145">
        <v>1968</v>
      </c>
      <c r="E1127" s="145"/>
      <c r="F1127" s="146" t="s">
        <v>1536</v>
      </c>
      <c r="G1127" s="145" t="s">
        <v>347</v>
      </c>
      <c r="H1127" s="145" t="s">
        <v>304</v>
      </c>
      <c r="I1127" s="149">
        <v>3176.3</v>
      </c>
      <c r="J1127" s="149">
        <v>3176.3</v>
      </c>
      <c r="K1127" s="149">
        <v>3093.8</v>
      </c>
      <c r="L1127" s="165">
        <v>143</v>
      </c>
      <c r="M1127" s="145" t="s">
        <v>262</v>
      </c>
      <c r="N1127" s="145" t="s">
        <v>266</v>
      </c>
      <c r="O1127" s="147" t="s">
        <v>2206</v>
      </c>
      <c r="P1127" s="142">
        <v>3381968.05</v>
      </c>
      <c r="Q1127" s="142">
        <v>0</v>
      </c>
      <c r="R1127" s="142">
        <v>0</v>
      </c>
      <c r="S1127" s="142">
        <f t="shared" si="453"/>
        <v>3381968.05</v>
      </c>
      <c r="T1127" s="142">
        <f t="shared" si="447"/>
        <v>1064.7508264332712</v>
      </c>
      <c r="U1127" s="142">
        <v>2178.2831596511664</v>
      </c>
      <c r="V1127" s="213">
        <f t="shared" si="448"/>
        <v>2178.2831596511664</v>
      </c>
      <c r="W1127" s="213">
        <f t="shared" si="449"/>
        <v>1113.5323332178953</v>
      </c>
      <c r="X1127" s="148" t="b">
        <f t="shared" si="450"/>
        <v>1</v>
      </c>
      <c r="Y1127" s="211">
        <v>0</v>
      </c>
      <c r="Z1127" s="211">
        <v>0</v>
      </c>
      <c r="AA1127" s="211">
        <v>0</v>
      </c>
      <c r="AB1127" s="211">
        <v>0</v>
      </c>
      <c r="AC1127" s="211">
        <v>0</v>
      </c>
      <c r="AD1127" s="211">
        <v>0</v>
      </c>
      <c r="AE1127" s="211">
        <v>0</v>
      </c>
      <c r="AF1127" s="214">
        <v>0</v>
      </c>
      <c r="AG1127" s="211">
        <v>0</v>
      </c>
      <c r="AH1127" s="211">
        <v>0</v>
      </c>
      <c r="AI1127" s="211">
        <v>780</v>
      </c>
      <c r="AJ1127" s="214">
        <f>8870.36*AI1127/I1127</f>
        <v>2178.2831596511664</v>
      </c>
      <c r="AK1127" s="211">
        <v>0</v>
      </c>
      <c r="AL1127" s="214">
        <v>0</v>
      </c>
      <c r="AM1127" s="211">
        <v>0</v>
      </c>
      <c r="AN1127" s="211">
        <v>0</v>
      </c>
      <c r="AO1127" s="214">
        <v>0</v>
      </c>
      <c r="AP1127" s="211">
        <v>0</v>
      </c>
      <c r="AQ1127" s="211">
        <v>0</v>
      </c>
      <c r="AR1127" s="211">
        <v>0</v>
      </c>
      <c r="AS1127" s="211"/>
    </row>
    <row r="1128" spans="1:45" s="148" customFormat="1" ht="36" customHeight="1" x14ac:dyDescent="0.25">
      <c r="A1128" s="148">
        <v>1</v>
      </c>
      <c r="B1128" s="143">
        <f>SUBTOTAL(103,$A$1027:A1128)</f>
        <v>102</v>
      </c>
      <c r="C1128" s="144" t="s">
        <v>514</v>
      </c>
      <c r="D1128" s="145">
        <v>1997</v>
      </c>
      <c r="E1128" s="145"/>
      <c r="F1128" s="146" t="s">
        <v>264</v>
      </c>
      <c r="G1128" s="145">
        <v>4</v>
      </c>
      <c r="H1128" s="145" t="s">
        <v>308</v>
      </c>
      <c r="I1128" s="149">
        <v>2862.3</v>
      </c>
      <c r="J1128" s="149">
        <v>2046.7</v>
      </c>
      <c r="K1128" s="149">
        <v>2046.7</v>
      </c>
      <c r="L1128" s="165">
        <v>95</v>
      </c>
      <c r="M1128" s="145" t="s">
        <v>262</v>
      </c>
      <c r="N1128" s="145" t="s">
        <v>266</v>
      </c>
      <c r="O1128" s="147" t="s">
        <v>1363</v>
      </c>
      <c r="P1128" s="142">
        <v>3949680.45</v>
      </c>
      <c r="Q1128" s="142">
        <v>0</v>
      </c>
      <c r="R1128" s="142">
        <v>0</v>
      </c>
      <c r="S1128" s="142">
        <f t="shared" si="453"/>
        <v>3949680.45</v>
      </c>
      <c r="T1128" s="142">
        <f t="shared" si="447"/>
        <v>1379.897442616078</v>
      </c>
      <c r="U1128" s="142">
        <v>2816.268092093771</v>
      </c>
      <c r="V1128" s="213">
        <f t="shared" si="448"/>
        <v>2816.268092093771</v>
      </c>
      <c r="W1128" s="213">
        <f t="shared" si="449"/>
        <v>1436.370649477693</v>
      </c>
      <c r="X1128" s="148" t="b">
        <f t="shared" si="450"/>
        <v>1</v>
      </c>
      <c r="Y1128" s="211">
        <v>0</v>
      </c>
      <c r="Z1128" s="211">
        <v>0</v>
      </c>
      <c r="AA1128" s="211">
        <v>0</v>
      </c>
      <c r="AB1128" s="211">
        <v>0</v>
      </c>
      <c r="AC1128" s="211">
        <v>0</v>
      </c>
      <c r="AD1128" s="211">
        <v>0</v>
      </c>
      <c r="AE1128" s="211">
        <v>0</v>
      </c>
      <c r="AF1128" s="214">
        <v>0</v>
      </c>
      <c r="AG1128" s="211">
        <v>904</v>
      </c>
      <c r="AH1128" s="214">
        <f>8917.04*AG1128/I1128</f>
        <v>2816.268092093771</v>
      </c>
      <c r="AI1128" s="211">
        <v>0</v>
      </c>
      <c r="AJ1128" s="211">
        <v>0</v>
      </c>
      <c r="AK1128" s="211">
        <v>0</v>
      </c>
      <c r="AL1128" s="214">
        <v>0</v>
      </c>
      <c r="AM1128" s="211">
        <v>0</v>
      </c>
      <c r="AN1128" s="211">
        <v>0</v>
      </c>
      <c r="AO1128" s="214">
        <v>0</v>
      </c>
      <c r="AP1128" s="211">
        <v>0</v>
      </c>
      <c r="AQ1128" s="211">
        <v>0</v>
      </c>
      <c r="AR1128" s="211">
        <v>0</v>
      </c>
      <c r="AS1128" s="211"/>
    </row>
    <row r="1129" spans="1:45" s="148" customFormat="1" ht="36" customHeight="1" x14ac:dyDescent="0.25">
      <c r="A1129" s="148">
        <v>1</v>
      </c>
      <c r="B1129" s="143">
        <f>SUBTOTAL(103,$A$1027:A1129)</f>
        <v>103</v>
      </c>
      <c r="C1129" s="144" t="s">
        <v>3008</v>
      </c>
      <c r="D1129" s="145">
        <v>1963</v>
      </c>
      <c r="E1129" s="145"/>
      <c r="F1129" s="146" t="s">
        <v>264</v>
      </c>
      <c r="G1129" s="145">
        <v>3</v>
      </c>
      <c r="H1129" s="145">
        <v>2</v>
      </c>
      <c r="I1129" s="149">
        <v>989</v>
      </c>
      <c r="J1129" s="149">
        <v>918.9</v>
      </c>
      <c r="K1129" s="149">
        <v>877.6</v>
      </c>
      <c r="L1129" s="165">
        <v>60</v>
      </c>
      <c r="M1129" s="145" t="s">
        <v>262</v>
      </c>
      <c r="N1129" s="145" t="s">
        <v>266</v>
      </c>
      <c r="O1129" s="147" t="s">
        <v>1600</v>
      </c>
      <c r="P1129" s="142">
        <v>7667296</v>
      </c>
      <c r="Q1129" s="142">
        <v>0</v>
      </c>
      <c r="R1129" s="142">
        <v>0</v>
      </c>
      <c r="S1129" s="142">
        <f t="shared" si="453"/>
        <v>7667296</v>
      </c>
      <c r="T1129" s="142">
        <f t="shared" si="447"/>
        <v>7752.5743174924164</v>
      </c>
      <c r="U1129" s="142">
        <f t="shared" ref="U1129:U1133" si="456">V1129</f>
        <v>8204.758746208292</v>
      </c>
      <c r="V1129" s="213">
        <f t="shared" si="448"/>
        <v>8204.758746208292</v>
      </c>
      <c r="W1129" s="213">
        <f t="shared" si="449"/>
        <v>452.18442871587558</v>
      </c>
      <c r="X1129" s="148" t="b">
        <f t="shared" si="450"/>
        <v>1</v>
      </c>
      <c r="Y1129" s="211">
        <v>0</v>
      </c>
      <c r="Z1129" s="211">
        <v>0</v>
      </c>
      <c r="AA1129" s="211">
        <v>0</v>
      </c>
      <c r="AB1129" s="211">
        <v>0</v>
      </c>
      <c r="AC1129" s="211">
        <v>0</v>
      </c>
      <c r="AD1129" s="211">
        <v>0</v>
      </c>
      <c r="AE1129" s="211">
        <v>0</v>
      </c>
      <c r="AF1129" s="214">
        <v>0</v>
      </c>
      <c r="AG1129" s="211">
        <v>910</v>
      </c>
      <c r="AH1129" s="214">
        <f>8917.04*AG1129/I1129</f>
        <v>8204.758746208292</v>
      </c>
      <c r="AI1129" s="211">
        <v>0</v>
      </c>
      <c r="AJ1129" s="211">
        <v>0</v>
      </c>
      <c r="AK1129" s="211">
        <v>0</v>
      </c>
      <c r="AL1129" s="214">
        <v>0</v>
      </c>
      <c r="AM1129" s="211">
        <v>0</v>
      </c>
      <c r="AN1129" s="211">
        <v>0</v>
      </c>
      <c r="AO1129" s="214">
        <v>0</v>
      </c>
      <c r="AP1129" s="211">
        <v>0</v>
      </c>
      <c r="AQ1129" s="211">
        <v>0</v>
      </c>
      <c r="AR1129" s="211">
        <v>0</v>
      </c>
      <c r="AS1129" s="211"/>
    </row>
    <row r="1130" spans="1:45" s="148" customFormat="1" ht="36" customHeight="1" x14ac:dyDescent="0.25">
      <c r="A1130" s="148">
        <v>1</v>
      </c>
      <c r="B1130" s="143">
        <f>SUBTOTAL(103,$A$1027:A1130)</f>
        <v>104</v>
      </c>
      <c r="C1130" s="144" t="s">
        <v>3009</v>
      </c>
      <c r="D1130" s="145">
        <v>1982</v>
      </c>
      <c r="E1130" s="145"/>
      <c r="F1130" s="146" t="s">
        <v>264</v>
      </c>
      <c r="G1130" s="145">
        <v>9</v>
      </c>
      <c r="H1130" s="145">
        <v>2</v>
      </c>
      <c r="I1130" s="149">
        <v>5753.7</v>
      </c>
      <c r="J1130" s="149">
        <v>5112.3999999999996</v>
      </c>
      <c r="K1130" s="149">
        <v>5112.3999999999996</v>
      </c>
      <c r="L1130" s="165">
        <v>208</v>
      </c>
      <c r="M1130" s="145" t="s">
        <v>262</v>
      </c>
      <c r="N1130" s="145" t="s">
        <v>266</v>
      </c>
      <c r="O1130" s="147" t="s">
        <v>3007</v>
      </c>
      <c r="P1130" s="142">
        <v>6152757.6000000006</v>
      </c>
      <c r="Q1130" s="142">
        <v>0</v>
      </c>
      <c r="R1130" s="142">
        <v>0</v>
      </c>
      <c r="S1130" s="142">
        <f t="shared" si="453"/>
        <v>6152757.6000000006</v>
      </c>
      <c r="T1130" s="142">
        <f t="shared" si="447"/>
        <v>1069.3566922154441</v>
      </c>
      <c r="U1130" s="142">
        <f t="shared" si="456"/>
        <v>1069.3566922154441</v>
      </c>
      <c r="V1130" s="213">
        <f t="shared" si="448"/>
        <v>1069.3566922154441</v>
      </c>
      <c r="W1130" s="213">
        <f t="shared" si="449"/>
        <v>0</v>
      </c>
      <c r="X1130" s="148" t="b">
        <f t="shared" si="450"/>
        <v>1</v>
      </c>
      <c r="Y1130" s="211">
        <v>0</v>
      </c>
      <c r="Z1130" s="211">
        <v>0</v>
      </c>
      <c r="AA1130" s="211">
        <v>0</v>
      </c>
      <c r="AB1130" s="211">
        <v>0</v>
      </c>
      <c r="AC1130" s="211">
        <v>0</v>
      </c>
      <c r="AD1130" s="211">
        <v>0</v>
      </c>
      <c r="AE1130" s="211">
        <v>0</v>
      </c>
      <c r="AF1130" s="214">
        <v>0</v>
      </c>
      <c r="AG1130" s="211">
        <v>690</v>
      </c>
      <c r="AH1130" s="214">
        <f>8917.04*AG1130/I1130</f>
        <v>1069.3566922154441</v>
      </c>
      <c r="AI1130" s="211">
        <v>0</v>
      </c>
      <c r="AJ1130" s="211">
        <v>0</v>
      </c>
      <c r="AK1130" s="211">
        <v>0</v>
      </c>
      <c r="AL1130" s="214">
        <v>0</v>
      </c>
      <c r="AM1130" s="211">
        <v>0</v>
      </c>
      <c r="AN1130" s="211">
        <v>0</v>
      </c>
      <c r="AO1130" s="214">
        <v>0</v>
      </c>
      <c r="AP1130" s="211">
        <v>0</v>
      </c>
      <c r="AQ1130" s="211">
        <v>0</v>
      </c>
      <c r="AR1130" s="211">
        <v>0</v>
      </c>
      <c r="AS1130" s="211"/>
    </row>
    <row r="1131" spans="1:45" s="148" customFormat="1" ht="36" customHeight="1" x14ac:dyDescent="0.25">
      <c r="A1131" s="148">
        <v>1</v>
      </c>
      <c r="B1131" s="143">
        <f>SUBTOTAL(103,$A$1027:A1131)</f>
        <v>105</v>
      </c>
      <c r="C1131" s="144" t="s">
        <v>3010</v>
      </c>
      <c r="D1131" s="145">
        <v>1955</v>
      </c>
      <c r="E1131" s="145"/>
      <c r="F1131" s="146" t="s">
        <v>264</v>
      </c>
      <c r="G1131" s="145">
        <v>2</v>
      </c>
      <c r="H1131" s="145">
        <v>1</v>
      </c>
      <c r="I1131" s="149">
        <v>574.4</v>
      </c>
      <c r="J1131" s="149">
        <v>531.9</v>
      </c>
      <c r="K1131" s="149">
        <v>531.9</v>
      </c>
      <c r="L1131" s="165">
        <v>24</v>
      </c>
      <c r="M1131" s="145" t="s">
        <v>262</v>
      </c>
      <c r="N1131" s="145" t="s">
        <v>266</v>
      </c>
      <c r="O1131" s="147" t="s">
        <v>1347</v>
      </c>
      <c r="P1131" s="142">
        <v>3862402.64</v>
      </c>
      <c r="Q1131" s="142">
        <v>0</v>
      </c>
      <c r="R1131" s="142">
        <v>0</v>
      </c>
      <c r="S1131" s="142">
        <f t="shared" si="453"/>
        <v>3862402.64</v>
      </c>
      <c r="T1131" s="142">
        <f t="shared" si="447"/>
        <v>6724.2385793871872</v>
      </c>
      <c r="U1131" s="142">
        <f t="shared" si="456"/>
        <v>8462.6693593314776</v>
      </c>
      <c r="V1131" s="213">
        <f t="shared" si="448"/>
        <v>8462.6693593314776</v>
      </c>
      <c r="W1131" s="213">
        <f t="shared" si="449"/>
        <v>1738.4307799442904</v>
      </c>
      <c r="X1131" s="148" t="b">
        <f t="shared" si="450"/>
        <v>1</v>
      </c>
      <c r="Y1131" s="211">
        <v>0</v>
      </c>
      <c r="Z1131" s="211">
        <v>0</v>
      </c>
      <c r="AA1131" s="211">
        <v>0</v>
      </c>
      <c r="AB1131" s="211">
        <v>0</v>
      </c>
      <c r="AC1131" s="211">
        <v>0</v>
      </c>
      <c r="AD1131" s="211">
        <v>0</v>
      </c>
      <c r="AE1131" s="211">
        <v>0</v>
      </c>
      <c r="AF1131" s="214">
        <v>0</v>
      </c>
      <c r="AG1131" s="211">
        <v>0</v>
      </c>
      <c r="AH1131" s="211">
        <v>0</v>
      </c>
      <c r="AI1131" s="211">
        <v>548</v>
      </c>
      <c r="AJ1131" s="214">
        <f>8870.36*AI1131/I1131</f>
        <v>8462.6693593314776</v>
      </c>
      <c r="AK1131" s="211">
        <v>0</v>
      </c>
      <c r="AL1131" s="214">
        <v>0</v>
      </c>
      <c r="AM1131" s="211">
        <v>0</v>
      </c>
      <c r="AN1131" s="211">
        <v>0</v>
      </c>
      <c r="AO1131" s="214">
        <v>0</v>
      </c>
      <c r="AP1131" s="211">
        <v>0</v>
      </c>
      <c r="AQ1131" s="211">
        <v>0</v>
      </c>
      <c r="AR1131" s="211">
        <v>0</v>
      </c>
      <c r="AS1131" s="211"/>
    </row>
    <row r="1132" spans="1:45" s="148" customFormat="1" ht="36" customHeight="1" x14ac:dyDescent="0.25">
      <c r="A1132" s="148">
        <v>1</v>
      </c>
      <c r="B1132" s="143">
        <f>SUBTOTAL(103,$A$1027:A1132)</f>
        <v>106</v>
      </c>
      <c r="C1132" s="144" t="s">
        <v>3011</v>
      </c>
      <c r="D1132" s="145">
        <v>1963</v>
      </c>
      <c r="E1132" s="145"/>
      <c r="F1132" s="146" t="s">
        <v>264</v>
      </c>
      <c r="G1132" s="145">
        <v>2</v>
      </c>
      <c r="H1132" s="145">
        <v>2</v>
      </c>
      <c r="I1132" s="149">
        <v>943</v>
      </c>
      <c r="J1132" s="149">
        <v>515.70000000000005</v>
      </c>
      <c r="K1132" s="149">
        <v>403.8</v>
      </c>
      <c r="L1132" s="165">
        <v>47</v>
      </c>
      <c r="M1132" s="145" t="s">
        <v>262</v>
      </c>
      <c r="N1132" s="145" t="s">
        <v>266</v>
      </c>
      <c r="O1132" s="147" t="s">
        <v>1350</v>
      </c>
      <c r="P1132" s="142">
        <v>4836294.4000000004</v>
      </c>
      <c r="Q1132" s="142">
        <v>0</v>
      </c>
      <c r="R1132" s="142">
        <v>0</v>
      </c>
      <c r="S1132" s="142">
        <f t="shared" si="453"/>
        <v>4836294.4000000004</v>
      </c>
      <c r="T1132" s="142">
        <f t="shared" si="447"/>
        <v>5128.6260869565222</v>
      </c>
      <c r="U1132" s="142">
        <f t="shared" si="456"/>
        <v>5427.7634782608702</v>
      </c>
      <c r="V1132" s="213">
        <f t="shared" si="448"/>
        <v>5427.7634782608702</v>
      </c>
      <c r="W1132" s="213">
        <f t="shared" si="449"/>
        <v>299.13739130434806</v>
      </c>
      <c r="X1132" s="148" t="b">
        <f t="shared" si="450"/>
        <v>1</v>
      </c>
      <c r="Y1132" s="211">
        <v>0</v>
      </c>
      <c r="Z1132" s="211">
        <v>0</v>
      </c>
      <c r="AA1132" s="211">
        <v>0</v>
      </c>
      <c r="AB1132" s="211">
        <v>0</v>
      </c>
      <c r="AC1132" s="211">
        <v>0</v>
      </c>
      <c r="AD1132" s="211">
        <v>0</v>
      </c>
      <c r="AE1132" s="211">
        <v>0</v>
      </c>
      <c r="AF1132" s="214">
        <v>0</v>
      </c>
      <c r="AG1132" s="211">
        <v>574</v>
      </c>
      <c r="AH1132" s="214">
        <f>8917.04*AG1132/I1132</f>
        <v>5427.7634782608702</v>
      </c>
      <c r="AI1132" s="211">
        <v>0</v>
      </c>
      <c r="AJ1132" s="211">
        <v>0</v>
      </c>
      <c r="AK1132" s="211">
        <v>0</v>
      </c>
      <c r="AL1132" s="214">
        <v>0</v>
      </c>
      <c r="AM1132" s="211">
        <v>0</v>
      </c>
      <c r="AN1132" s="211">
        <v>0</v>
      </c>
      <c r="AO1132" s="214">
        <v>0</v>
      </c>
      <c r="AP1132" s="211">
        <v>0</v>
      </c>
      <c r="AQ1132" s="211">
        <v>0</v>
      </c>
      <c r="AR1132" s="211">
        <v>0</v>
      </c>
      <c r="AS1132" s="211"/>
    </row>
    <row r="1133" spans="1:45" s="148" customFormat="1" ht="36" customHeight="1" x14ac:dyDescent="0.25">
      <c r="A1133" s="148">
        <v>1</v>
      </c>
      <c r="B1133" s="143">
        <f>SUBTOTAL(103,$A$1027:A1133)</f>
        <v>107</v>
      </c>
      <c r="C1133" s="144" t="s">
        <v>3012</v>
      </c>
      <c r="D1133" s="145">
        <v>1961</v>
      </c>
      <c r="E1133" s="145"/>
      <c r="F1133" s="146" t="s">
        <v>264</v>
      </c>
      <c r="G1133" s="145">
        <v>2</v>
      </c>
      <c r="H1133" s="145">
        <v>2</v>
      </c>
      <c r="I1133" s="149">
        <v>1132.2</v>
      </c>
      <c r="J1133" s="149">
        <v>634</v>
      </c>
      <c r="K1133" s="149">
        <v>634</v>
      </c>
      <c r="L1133" s="165">
        <v>42</v>
      </c>
      <c r="M1133" s="145" t="s">
        <v>262</v>
      </c>
      <c r="N1133" s="145" t="s">
        <v>266</v>
      </c>
      <c r="O1133" s="147" t="s">
        <v>1607</v>
      </c>
      <c r="P1133" s="142">
        <v>4794166.4000000004</v>
      </c>
      <c r="Q1133" s="142">
        <v>0</v>
      </c>
      <c r="R1133" s="142">
        <v>0</v>
      </c>
      <c r="S1133" s="142">
        <f>P1133-Q1133-R1133</f>
        <v>4794166.4000000004</v>
      </c>
      <c r="T1133" s="142">
        <f t="shared" si="447"/>
        <v>4234.3812047341462</v>
      </c>
      <c r="U1133" s="142">
        <f t="shared" si="456"/>
        <v>4481.3599717364432</v>
      </c>
      <c r="V1133" s="213">
        <f t="shared" si="448"/>
        <v>4481.3599717364432</v>
      </c>
      <c r="W1133" s="213">
        <f t="shared" si="449"/>
        <v>246.97876700229699</v>
      </c>
      <c r="X1133" s="148" t="b">
        <f t="shared" si="450"/>
        <v>1</v>
      </c>
      <c r="Y1133" s="211">
        <v>0</v>
      </c>
      <c r="Z1133" s="211">
        <v>0</v>
      </c>
      <c r="AA1133" s="211">
        <v>0</v>
      </c>
      <c r="AB1133" s="211">
        <v>0</v>
      </c>
      <c r="AC1133" s="211">
        <v>0</v>
      </c>
      <c r="AD1133" s="211">
        <v>0</v>
      </c>
      <c r="AE1133" s="211">
        <v>0</v>
      </c>
      <c r="AF1133" s="214">
        <v>0</v>
      </c>
      <c r="AG1133" s="211">
        <v>569</v>
      </c>
      <c r="AH1133" s="214">
        <f>8917.04*AG1133/I1133</f>
        <v>4481.3599717364432</v>
      </c>
      <c r="AI1133" s="211">
        <v>0</v>
      </c>
      <c r="AJ1133" s="211">
        <v>0</v>
      </c>
      <c r="AK1133" s="211">
        <v>0</v>
      </c>
      <c r="AL1133" s="214">
        <v>0</v>
      </c>
      <c r="AM1133" s="211">
        <v>0</v>
      </c>
      <c r="AN1133" s="211">
        <v>0</v>
      </c>
      <c r="AO1133" s="214">
        <v>0</v>
      </c>
      <c r="AP1133" s="211">
        <v>0</v>
      </c>
      <c r="AQ1133" s="211">
        <v>0</v>
      </c>
      <c r="AR1133" s="211">
        <v>0</v>
      </c>
      <c r="AS1133" s="211"/>
    </row>
    <row r="1134" spans="1:45" s="148" customFormat="1" ht="36" customHeight="1" x14ac:dyDescent="0.25">
      <c r="B1134" s="144" t="s">
        <v>728</v>
      </c>
      <c r="C1134" s="215"/>
      <c r="D1134" s="145" t="s">
        <v>862</v>
      </c>
      <c r="E1134" s="145" t="s">
        <v>862</v>
      </c>
      <c r="F1134" s="145" t="s">
        <v>862</v>
      </c>
      <c r="G1134" s="145" t="s">
        <v>862</v>
      </c>
      <c r="H1134" s="145" t="s">
        <v>862</v>
      </c>
      <c r="I1134" s="149">
        <f>SUM(I1135:I1154)</f>
        <v>28860.7</v>
      </c>
      <c r="J1134" s="149">
        <f>SUM(J1135:J1154)</f>
        <v>27156.9</v>
      </c>
      <c r="K1134" s="149">
        <f>SUM(K1135:K1154)</f>
        <v>24430.5</v>
      </c>
      <c r="L1134" s="210">
        <f>SUM(L1135:L1154)</f>
        <v>1391</v>
      </c>
      <c r="M1134" s="145" t="s">
        <v>862</v>
      </c>
      <c r="N1134" s="145" t="s">
        <v>862</v>
      </c>
      <c r="O1134" s="147" t="s">
        <v>862</v>
      </c>
      <c r="P1134" s="149">
        <v>92172188.930000007</v>
      </c>
      <c r="Q1134" s="149">
        <f>SUM(Q1135:Q1154)</f>
        <v>0</v>
      </c>
      <c r="R1134" s="149">
        <f>SUM(R1135:R1154)</f>
        <v>0</v>
      </c>
      <c r="S1134" s="149">
        <f>SUM(S1135:S1154)</f>
        <v>92172188.930000007</v>
      </c>
      <c r="T1134" s="142">
        <f t="shared" si="447"/>
        <v>3193.6920771152468</v>
      </c>
      <c r="U1134" s="142">
        <f>MAX(U1135:U1154)</f>
        <v>11158.723120743036</v>
      </c>
      <c r="W1134" s="220"/>
      <c r="Y1134" s="211"/>
      <c r="Z1134" s="211"/>
      <c r="AA1134" s="211"/>
      <c r="AB1134" s="211"/>
      <c r="AC1134" s="211"/>
      <c r="AD1134" s="211"/>
      <c r="AE1134" s="211"/>
      <c r="AF1134" s="211"/>
      <c r="AG1134" s="211"/>
      <c r="AH1134" s="211"/>
      <c r="AI1134" s="211"/>
      <c r="AJ1134" s="211"/>
      <c r="AK1134" s="211"/>
      <c r="AL1134" s="211"/>
      <c r="AM1134" s="211"/>
      <c r="AN1134" s="211"/>
      <c r="AO1134" s="211"/>
      <c r="AP1134" s="211"/>
      <c r="AQ1134" s="211"/>
      <c r="AR1134" s="211"/>
      <c r="AS1134" s="211"/>
    </row>
    <row r="1135" spans="1:45" s="148" customFormat="1" ht="36" customHeight="1" x14ac:dyDescent="0.25">
      <c r="A1135" s="148">
        <v>1</v>
      </c>
      <c r="B1135" s="143">
        <f>SUBTOTAL(103,$A$1027:A1135)</f>
        <v>108</v>
      </c>
      <c r="C1135" s="144" t="s">
        <v>455</v>
      </c>
      <c r="D1135" s="145">
        <v>1962</v>
      </c>
      <c r="E1135" s="145"/>
      <c r="F1135" s="146" t="s">
        <v>264</v>
      </c>
      <c r="G1135" s="145">
        <v>2</v>
      </c>
      <c r="H1135" s="145" t="s">
        <v>299</v>
      </c>
      <c r="I1135" s="149">
        <v>784.2</v>
      </c>
      <c r="J1135" s="149">
        <v>784.2</v>
      </c>
      <c r="K1135" s="149">
        <v>715.8</v>
      </c>
      <c r="L1135" s="165">
        <v>47</v>
      </c>
      <c r="M1135" s="145" t="s">
        <v>262</v>
      </c>
      <c r="N1135" s="145" t="s">
        <v>263</v>
      </c>
      <c r="O1135" s="147" t="s">
        <v>265</v>
      </c>
      <c r="P1135" s="142">
        <v>5463159.04</v>
      </c>
      <c r="Q1135" s="142">
        <v>0</v>
      </c>
      <c r="R1135" s="142">
        <v>0</v>
      </c>
      <c r="S1135" s="142">
        <f t="shared" ref="S1135:S1154" si="457">P1135-Q1135-R1135</f>
        <v>5463159.04</v>
      </c>
      <c r="T1135" s="142">
        <f t="shared" si="447"/>
        <v>6966.5379239989797</v>
      </c>
      <c r="U1135" s="142">
        <v>7372.8752053047692</v>
      </c>
      <c r="V1135" s="213">
        <f t="shared" ref="V1135:V1154" si="458">Y1135+Z1135+AA1135+AB1135+AC1135+AF1135+AH1135+AJ1135+AL1135+AN1135+AO1135+AP1135+AQ1135+AR1135</f>
        <v>7372.8752053047692</v>
      </c>
      <c r="W1135" s="213">
        <f t="shared" ref="W1135:W1154" si="459">V1135-T1135</f>
        <v>406.33728130578947</v>
      </c>
      <c r="X1135" s="148" t="b">
        <f t="shared" ref="X1135:X1154" si="460">V1135=U1135</f>
        <v>1</v>
      </c>
      <c r="Y1135" s="211">
        <v>0</v>
      </c>
      <c r="Z1135" s="211">
        <v>0</v>
      </c>
      <c r="AA1135" s="211">
        <v>0</v>
      </c>
      <c r="AB1135" s="211">
        <v>0</v>
      </c>
      <c r="AC1135" s="211">
        <v>0</v>
      </c>
      <c r="AD1135" s="211">
        <v>0</v>
      </c>
      <c r="AE1135" s="211">
        <v>0</v>
      </c>
      <c r="AF1135" s="214">
        <v>0</v>
      </c>
      <c r="AG1135" s="211">
        <v>648.4</v>
      </c>
      <c r="AH1135" s="214">
        <f>8917.04*AG1135/I1135</f>
        <v>7372.8752053047692</v>
      </c>
      <c r="AI1135" s="211">
        <v>0</v>
      </c>
      <c r="AJ1135" s="211">
        <v>0</v>
      </c>
      <c r="AK1135" s="211">
        <v>0</v>
      </c>
      <c r="AL1135" s="214">
        <v>0</v>
      </c>
      <c r="AM1135" s="211">
        <v>0</v>
      </c>
      <c r="AN1135" s="211">
        <v>0</v>
      </c>
      <c r="AO1135" s="214">
        <v>0</v>
      </c>
      <c r="AP1135" s="211">
        <v>0</v>
      </c>
      <c r="AQ1135" s="211">
        <v>0</v>
      </c>
      <c r="AR1135" s="211">
        <v>0</v>
      </c>
      <c r="AS1135" s="211"/>
    </row>
    <row r="1136" spans="1:45" s="148" customFormat="1" ht="36" customHeight="1" x14ac:dyDescent="0.25">
      <c r="A1136" s="148">
        <v>1</v>
      </c>
      <c r="B1136" s="143">
        <f>SUBTOTAL(103,$A$1027:A1136)</f>
        <v>109</v>
      </c>
      <c r="C1136" s="144" t="s">
        <v>456</v>
      </c>
      <c r="D1136" s="145">
        <v>1959</v>
      </c>
      <c r="E1136" s="145"/>
      <c r="F1136" s="146" t="s">
        <v>264</v>
      </c>
      <c r="G1136" s="145">
        <v>2</v>
      </c>
      <c r="H1136" s="145" t="s">
        <v>299</v>
      </c>
      <c r="I1136" s="149">
        <v>611</v>
      </c>
      <c r="J1136" s="149">
        <v>564.20000000000005</v>
      </c>
      <c r="K1136" s="149">
        <v>492.1</v>
      </c>
      <c r="L1136" s="165">
        <v>36</v>
      </c>
      <c r="M1136" s="145" t="s">
        <v>262</v>
      </c>
      <c r="N1136" s="145" t="s">
        <v>266</v>
      </c>
      <c r="O1136" s="147" t="s">
        <v>342</v>
      </c>
      <c r="P1136" s="142">
        <v>4608803.1999999993</v>
      </c>
      <c r="Q1136" s="142">
        <v>0</v>
      </c>
      <c r="R1136" s="142">
        <v>0</v>
      </c>
      <c r="S1136" s="142">
        <f t="shared" si="457"/>
        <v>4608803.1999999993</v>
      </c>
      <c r="T1136" s="142">
        <f t="shared" si="447"/>
        <v>7543.0494271685748</v>
      </c>
      <c r="U1136" s="142">
        <v>7983.0128968903455</v>
      </c>
      <c r="V1136" s="213">
        <f t="shared" si="458"/>
        <v>7983.0128968903455</v>
      </c>
      <c r="W1136" s="213">
        <f t="shared" si="459"/>
        <v>439.96346972177071</v>
      </c>
      <c r="X1136" s="148" t="b">
        <f t="shared" si="460"/>
        <v>1</v>
      </c>
      <c r="Y1136" s="211">
        <v>0</v>
      </c>
      <c r="Z1136" s="211">
        <v>0</v>
      </c>
      <c r="AA1136" s="211">
        <v>0</v>
      </c>
      <c r="AB1136" s="211">
        <v>0</v>
      </c>
      <c r="AC1136" s="211">
        <v>0</v>
      </c>
      <c r="AD1136" s="211">
        <v>0</v>
      </c>
      <c r="AE1136" s="211">
        <v>0</v>
      </c>
      <c r="AF1136" s="214">
        <v>0</v>
      </c>
      <c r="AG1136" s="211">
        <v>547</v>
      </c>
      <c r="AH1136" s="214">
        <f>8917.04*AG1136/I1136</f>
        <v>7983.0128968903455</v>
      </c>
      <c r="AI1136" s="211">
        <v>0</v>
      </c>
      <c r="AJ1136" s="211">
        <v>0</v>
      </c>
      <c r="AK1136" s="211">
        <v>0</v>
      </c>
      <c r="AL1136" s="214">
        <v>0</v>
      </c>
      <c r="AM1136" s="211">
        <v>0</v>
      </c>
      <c r="AN1136" s="211">
        <v>0</v>
      </c>
      <c r="AO1136" s="214">
        <v>0</v>
      </c>
      <c r="AP1136" s="211">
        <v>0</v>
      </c>
      <c r="AQ1136" s="211">
        <v>0</v>
      </c>
      <c r="AR1136" s="211">
        <v>0</v>
      </c>
      <c r="AS1136" s="211"/>
    </row>
    <row r="1137" spans="1:45" s="148" customFormat="1" ht="36" customHeight="1" x14ac:dyDescent="0.25">
      <c r="A1137" s="148">
        <v>1</v>
      </c>
      <c r="B1137" s="143">
        <f>SUBTOTAL(103,$A$1027:A1137)</f>
        <v>110</v>
      </c>
      <c r="C1137" s="144" t="s">
        <v>457</v>
      </c>
      <c r="D1137" s="145">
        <v>1960</v>
      </c>
      <c r="E1137" s="145"/>
      <c r="F1137" s="146" t="s">
        <v>264</v>
      </c>
      <c r="G1137" s="145">
        <v>2</v>
      </c>
      <c r="H1137" s="145" t="s">
        <v>299</v>
      </c>
      <c r="I1137" s="149">
        <v>549.79999999999995</v>
      </c>
      <c r="J1137" s="149">
        <v>549.79999999999995</v>
      </c>
      <c r="K1137" s="149">
        <v>404</v>
      </c>
      <c r="L1137" s="165">
        <v>27</v>
      </c>
      <c r="M1137" s="145" t="s">
        <v>262</v>
      </c>
      <c r="N1137" s="145" t="s">
        <v>279</v>
      </c>
      <c r="O1137" s="147" t="s">
        <v>265</v>
      </c>
      <c r="P1137" s="142">
        <v>4155505.92</v>
      </c>
      <c r="Q1137" s="142">
        <v>0</v>
      </c>
      <c r="R1137" s="142">
        <v>0</v>
      </c>
      <c r="S1137" s="142">
        <f t="shared" si="457"/>
        <v>4155505.92</v>
      </c>
      <c r="T1137" s="142">
        <f t="shared" si="447"/>
        <v>7558.2137504547109</v>
      </c>
      <c r="U1137" s="142">
        <v>7999.0617097126242</v>
      </c>
      <c r="V1137" s="213">
        <f t="shared" si="458"/>
        <v>7999.0617097126242</v>
      </c>
      <c r="W1137" s="213">
        <f t="shared" si="459"/>
        <v>440.84795925791332</v>
      </c>
      <c r="X1137" s="148" t="b">
        <f t="shared" si="460"/>
        <v>1</v>
      </c>
      <c r="Y1137" s="211">
        <v>0</v>
      </c>
      <c r="Z1137" s="211">
        <v>0</v>
      </c>
      <c r="AA1137" s="211">
        <v>0</v>
      </c>
      <c r="AB1137" s="211">
        <v>0</v>
      </c>
      <c r="AC1137" s="211">
        <v>0</v>
      </c>
      <c r="AD1137" s="211">
        <v>0</v>
      </c>
      <c r="AE1137" s="211">
        <v>0</v>
      </c>
      <c r="AF1137" s="214">
        <v>0</v>
      </c>
      <c r="AG1137" s="211">
        <v>493.2</v>
      </c>
      <c r="AH1137" s="214">
        <f>8917.04*AG1137/I1137</f>
        <v>7999.0617097126242</v>
      </c>
      <c r="AI1137" s="211">
        <v>0</v>
      </c>
      <c r="AJ1137" s="211">
        <v>0</v>
      </c>
      <c r="AK1137" s="211">
        <v>0</v>
      </c>
      <c r="AL1137" s="214">
        <v>0</v>
      </c>
      <c r="AM1137" s="211">
        <v>0</v>
      </c>
      <c r="AN1137" s="211">
        <v>0</v>
      </c>
      <c r="AO1137" s="214">
        <v>0</v>
      </c>
      <c r="AP1137" s="211">
        <v>0</v>
      </c>
      <c r="AQ1137" s="211">
        <v>0</v>
      </c>
      <c r="AR1137" s="211">
        <v>0</v>
      </c>
      <c r="AS1137" s="211"/>
    </row>
    <row r="1138" spans="1:45" s="148" customFormat="1" ht="36" customHeight="1" x14ac:dyDescent="0.25">
      <c r="A1138" s="148">
        <v>1</v>
      </c>
      <c r="B1138" s="143">
        <f>SUBTOTAL(103,$A$1027:A1138)</f>
        <v>111</v>
      </c>
      <c r="C1138" s="144" t="s">
        <v>458</v>
      </c>
      <c r="D1138" s="145">
        <v>1968</v>
      </c>
      <c r="E1138" s="145"/>
      <c r="F1138" s="146" t="s">
        <v>264</v>
      </c>
      <c r="G1138" s="145">
        <v>5</v>
      </c>
      <c r="H1138" s="145" t="s">
        <v>304</v>
      </c>
      <c r="I1138" s="149">
        <v>3425.4</v>
      </c>
      <c r="J1138" s="149">
        <v>3385.7</v>
      </c>
      <c r="K1138" s="149">
        <v>2995.5</v>
      </c>
      <c r="L1138" s="165">
        <v>208</v>
      </c>
      <c r="M1138" s="145" t="s">
        <v>262</v>
      </c>
      <c r="N1138" s="145" t="s">
        <v>263</v>
      </c>
      <c r="O1138" s="147" t="s">
        <v>265</v>
      </c>
      <c r="P1138" s="142">
        <v>9520928</v>
      </c>
      <c r="Q1138" s="142">
        <v>0</v>
      </c>
      <c r="R1138" s="142">
        <v>0</v>
      </c>
      <c r="S1138" s="142">
        <f t="shared" si="457"/>
        <v>9520928</v>
      </c>
      <c r="T1138" s="142">
        <f t="shared" si="447"/>
        <v>2779.5083785835232</v>
      </c>
      <c r="U1138" s="142">
        <v>2941.6287732819528</v>
      </c>
      <c r="V1138" s="213">
        <f t="shared" si="458"/>
        <v>2941.6287732819528</v>
      </c>
      <c r="W1138" s="213">
        <f t="shared" si="459"/>
        <v>162.12039469842966</v>
      </c>
      <c r="X1138" s="148" t="b">
        <f t="shared" si="460"/>
        <v>1</v>
      </c>
      <c r="Y1138" s="211">
        <v>0</v>
      </c>
      <c r="Z1138" s="211">
        <v>0</v>
      </c>
      <c r="AA1138" s="211">
        <v>0</v>
      </c>
      <c r="AB1138" s="211">
        <v>0</v>
      </c>
      <c r="AC1138" s="211">
        <v>0</v>
      </c>
      <c r="AD1138" s="211">
        <v>0</v>
      </c>
      <c r="AE1138" s="211">
        <v>0</v>
      </c>
      <c r="AF1138" s="214">
        <v>0</v>
      </c>
      <c r="AG1138" s="211">
        <v>1130</v>
      </c>
      <c r="AH1138" s="214">
        <f>8917.04*AG1138/I1138</f>
        <v>2941.6287732819528</v>
      </c>
      <c r="AI1138" s="211">
        <v>0</v>
      </c>
      <c r="AJ1138" s="211">
        <v>0</v>
      </c>
      <c r="AK1138" s="211">
        <v>0</v>
      </c>
      <c r="AL1138" s="214">
        <v>0</v>
      </c>
      <c r="AM1138" s="211">
        <v>0</v>
      </c>
      <c r="AN1138" s="211">
        <v>0</v>
      </c>
      <c r="AO1138" s="214">
        <v>0</v>
      </c>
      <c r="AP1138" s="211">
        <v>0</v>
      </c>
      <c r="AQ1138" s="211">
        <v>0</v>
      </c>
      <c r="AR1138" s="211">
        <v>0</v>
      </c>
      <c r="AS1138" s="211"/>
    </row>
    <row r="1139" spans="1:45" s="148" customFormat="1" ht="36" customHeight="1" x14ac:dyDescent="0.25">
      <c r="A1139" s="148">
        <v>1</v>
      </c>
      <c r="B1139" s="143">
        <f>SUBTOTAL(103,$A$1027:A1139)</f>
        <v>112</v>
      </c>
      <c r="C1139" s="144" t="s">
        <v>459</v>
      </c>
      <c r="D1139" s="145">
        <v>1966</v>
      </c>
      <c r="E1139" s="145"/>
      <c r="F1139" s="146" t="s">
        <v>264</v>
      </c>
      <c r="G1139" s="145">
        <v>5</v>
      </c>
      <c r="H1139" s="145" t="s">
        <v>308</v>
      </c>
      <c r="I1139" s="149">
        <v>2708.5</v>
      </c>
      <c r="J1139" s="149">
        <v>2523.1</v>
      </c>
      <c r="K1139" s="149">
        <v>2195.4</v>
      </c>
      <c r="L1139" s="165">
        <v>137</v>
      </c>
      <c r="M1139" s="145" t="s">
        <v>262</v>
      </c>
      <c r="N1139" s="145" t="s">
        <v>263</v>
      </c>
      <c r="O1139" s="147" t="s">
        <v>265</v>
      </c>
      <c r="P1139" s="142">
        <v>7279718.3999999994</v>
      </c>
      <c r="Q1139" s="142">
        <v>0</v>
      </c>
      <c r="R1139" s="142">
        <v>0</v>
      </c>
      <c r="S1139" s="142">
        <f t="shared" si="457"/>
        <v>7279718.3999999994</v>
      </c>
      <c r="T1139" s="142">
        <f t="shared" si="447"/>
        <v>2687.7306258076424</v>
      </c>
      <c r="U1139" s="142">
        <v>2844.4978992062029</v>
      </c>
      <c r="V1139" s="213">
        <f t="shared" si="458"/>
        <v>2844.4978992062029</v>
      </c>
      <c r="W1139" s="213">
        <f t="shared" si="459"/>
        <v>156.76727339856052</v>
      </c>
      <c r="X1139" s="148" t="b">
        <f t="shared" si="460"/>
        <v>1</v>
      </c>
      <c r="Y1139" s="211">
        <v>0</v>
      </c>
      <c r="Z1139" s="211">
        <v>0</v>
      </c>
      <c r="AA1139" s="211">
        <v>0</v>
      </c>
      <c r="AB1139" s="211">
        <v>0</v>
      </c>
      <c r="AC1139" s="211">
        <v>0</v>
      </c>
      <c r="AD1139" s="211">
        <v>0</v>
      </c>
      <c r="AE1139" s="211">
        <v>0</v>
      </c>
      <c r="AF1139" s="214">
        <v>0</v>
      </c>
      <c r="AG1139" s="211">
        <v>864</v>
      </c>
      <c r="AH1139" s="214">
        <f>8917.04*AG1139/I1139</f>
        <v>2844.4978992062029</v>
      </c>
      <c r="AI1139" s="211">
        <v>0</v>
      </c>
      <c r="AJ1139" s="211">
        <v>0</v>
      </c>
      <c r="AK1139" s="211">
        <v>0</v>
      </c>
      <c r="AL1139" s="214">
        <v>0</v>
      </c>
      <c r="AM1139" s="211">
        <v>0</v>
      </c>
      <c r="AN1139" s="211">
        <v>0</v>
      </c>
      <c r="AO1139" s="214">
        <v>0</v>
      </c>
      <c r="AP1139" s="211">
        <v>0</v>
      </c>
      <c r="AQ1139" s="211">
        <v>0</v>
      </c>
      <c r="AR1139" s="211">
        <v>0</v>
      </c>
      <c r="AS1139" s="211"/>
    </row>
    <row r="1140" spans="1:45" s="148" customFormat="1" ht="36" customHeight="1" x14ac:dyDescent="0.25">
      <c r="A1140" s="148">
        <v>1</v>
      </c>
      <c r="B1140" s="143">
        <f>SUBTOTAL(103,$A$1027:A1140)</f>
        <v>113</v>
      </c>
      <c r="C1140" s="144" t="s">
        <v>460</v>
      </c>
      <c r="D1140" s="145">
        <v>1964</v>
      </c>
      <c r="E1140" s="145">
        <v>2008</v>
      </c>
      <c r="F1140" s="146" t="s">
        <v>264</v>
      </c>
      <c r="G1140" s="145">
        <v>4</v>
      </c>
      <c r="H1140" s="145" t="s">
        <v>299</v>
      </c>
      <c r="I1140" s="149">
        <v>1368.5</v>
      </c>
      <c r="J1140" s="149">
        <v>1271.5</v>
      </c>
      <c r="K1140" s="149">
        <v>1271.5</v>
      </c>
      <c r="L1140" s="165">
        <v>43</v>
      </c>
      <c r="M1140" s="145" t="s">
        <v>262</v>
      </c>
      <c r="N1140" s="145" t="s">
        <v>340</v>
      </c>
      <c r="O1140" s="147" t="s">
        <v>341</v>
      </c>
      <c r="P1140" s="142">
        <v>739750</v>
      </c>
      <c r="Q1140" s="142">
        <v>0</v>
      </c>
      <c r="R1140" s="142">
        <v>0</v>
      </c>
      <c r="S1140" s="142">
        <f t="shared" si="457"/>
        <v>739750</v>
      </c>
      <c r="T1140" s="142">
        <f t="shared" si="447"/>
        <v>540.55535257581289</v>
      </c>
      <c r="U1140" s="221">
        <f>T1140</f>
        <v>540.55535257581289</v>
      </c>
      <c r="V1140" s="213">
        <f>T1140</f>
        <v>540.55535257581289</v>
      </c>
      <c r="W1140" s="213">
        <f t="shared" si="459"/>
        <v>0</v>
      </c>
      <c r="X1140" s="148" t="b">
        <f t="shared" si="460"/>
        <v>1</v>
      </c>
      <c r="Y1140" s="211">
        <v>0</v>
      </c>
      <c r="Z1140" s="211">
        <v>0</v>
      </c>
      <c r="AA1140" s="211">
        <v>0</v>
      </c>
      <c r="AB1140" s="211">
        <v>184.98</v>
      </c>
      <c r="AC1140" s="211">
        <v>0</v>
      </c>
      <c r="AD1140" s="211">
        <v>0</v>
      </c>
      <c r="AE1140" s="211">
        <v>0</v>
      </c>
      <c r="AF1140" s="214">
        <v>0</v>
      </c>
      <c r="AG1140" s="211">
        <v>0</v>
      </c>
      <c r="AH1140" s="211">
        <v>0</v>
      </c>
      <c r="AI1140" s="211">
        <v>0</v>
      </c>
      <c r="AJ1140" s="211">
        <v>0</v>
      </c>
      <c r="AK1140" s="211">
        <v>0</v>
      </c>
      <c r="AL1140" s="214">
        <v>0</v>
      </c>
      <c r="AM1140" s="211">
        <v>0</v>
      </c>
      <c r="AN1140" s="211">
        <v>0</v>
      </c>
      <c r="AO1140" s="214">
        <v>0</v>
      </c>
      <c r="AP1140" s="211">
        <v>0</v>
      </c>
      <c r="AQ1140" s="211">
        <v>0</v>
      </c>
      <c r="AR1140" s="211">
        <v>0</v>
      </c>
      <c r="AS1140" s="211"/>
    </row>
    <row r="1141" spans="1:45" s="148" customFormat="1" ht="36" customHeight="1" x14ac:dyDescent="0.25">
      <c r="A1141" s="148">
        <v>1</v>
      </c>
      <c r="B1141" s="143">
        <f>SUBTOTAL(103,$A$1027:A1141)</f>
        <v>114</v>
      </c>
      <c r="C1141" s="144" t="s">
        <v>461</v>
      </c>
      <c r="D1141" s="145">
        <v>1960</v>
      </c>
      <c r="E1141" s="145"/>
      <c r="F1141" s="146" t="s">
        <v>264</v>
      </c>
      <c r="G1141" s="145">
        <v>2</v>
      </c>
      <c r="H1141" s="145" t="s">
        <v>299</v>
      </c>
      <c r="I1141" s="149">
        <v>646.1</v>
      </c>
      <c r="J1141" s="149">
        <v>646.1</v>
      </c>
      <c r="K1141" s="149">
        <v>646.1</v>
      </c>
      <c r="L1141" s="165">
        <v>42</v>
      </c>
      <c r="M1141" s="145" t="s">
        <v>262</v>
      </c>
      <c r="N1141" s="145" t="s">
        <v>263</v>
      </c>
      <c r="O1141" s="147" t="s">
        <v>265</v>
      </c>
      <c r="P1141" s="142">
        <v>5259765.0600000005</v>
      </c>
      <c r="Q1141" s="142">
        <v>0</v>
      </c>
      <c r="R1141" s="142">
        <v>0</v>
      </c>
      <c r="S1141" s="142">
        <f t="shared" si="457"/>
        <v>5259765.0600000005</v>
      </c>
      <c r="T1141" s="142">
        <f t="shared" si="447"/>
        <v>8140.7909921064856</v>
      </c>
      <c r="U1141" s="142">
        <v>8615.6189295774657</v>
      </c>
      <c r="V1141" s="213">
        <f t="shared" si="458"/>
        <v>8615.6189295774657</v>
      </c>
      <c r="W1141" s="213">
        <f t="shared" si="459"/>
        <v>474.82793747098003</v>
      </c>
      <c r="X1141" s="148" t="b">
        <f t="shared" si="460"/>
        <v>1</v>
      </c>
      <c r="Y1141" s="211">
        <v>0</v>
      </c>
      <c r="Z1141" s="211">
        <v>0</v>
      </c>
      <c r="AA1141" s="211">
        <v>0</v>
      </c>
      <c r="AB1141" s="211">
        <v>0</v>
      </c>
      <c r="AC1141" s="211">
        <v>0</v>
      </c>
      <c r="AD1141" s="211">
        <v>0</v>
      </c>
      <c r="AE1141" s="211">
        <v>0</v>
      </c>
      <c r="AF1141" s="214">
        <v>0</v>
      </c>
      <c r="AG1141" s="211">
        <v>624.26</v>
      </c>
      <c r="AH1141" s="214">
        <f t="shared" ref="AH1141:AH1151" si="461">8917.04*AG1141/I1141</f>
        <v>8615.6189295774657</v>
      </c>
      <c r="AI1141" s="211">
        <v>0</v>
      </c>
      <c r="AJ1141" s="211">
        <v>0</v>
      </c>
      <c r="AK1141" s="211">
        <v>0</v>
      </c>
      <c r="AL1141" s="214">
        <v>0</v>
      </c>
      <c r="AM1141" s="211">
        <v>0</v>
      </c>
      <c r="AN1141" s="211">
        <v>0</v>
      </c>
      <c r="AO1141" s="214">
        <v>0</v>
      </c>
      <c r="AP1141" s="211">
        <v>0</v>
      </c>
      <c r="AQ1141" s="211">
        <v>0</v>
      </c>
      <c r="AR1141" s="211">
        <v>0</v>
      </c>
      <c r="AS1141" s="211"/>
    </row>
    <row r="1142" spans="1:45" s="148" customFormat="1" ht="36" customHeight="1" x14ac:dyDescent="0.25">
      <c r="A1142" s="148">
        <v>1</v>
      </c>
      <c r="B1142" s="143">
        <f>SUBTOTAL(103,$A$1027:A1142)</f>
        <v>115</v>
      </c>
      <c r="C1142" s="144" t="s">
        <v>462</v>
      </c>
      <c r="D1142" s="145">
        <v>1961</v>
      </c>
      <c r="E1142" s="145"/>
      <c r="F1142" s="146" t="s">
        <v>264</v>
      </c>
      <c r="G1142" s="145">
        <v>2</v>
      </c>
      <c r="H1142" s="145" t="s">
        <v>299</v>
      </c>
      <c r="I1142" s="149">
        <v>579.4</v>
      </c>
      <c r="J1142" s="149">
        <v>538.1</v>
      </c>
      <c r="K1142" s="149">
        <v>470.3</v>
      </c>
      <c r="L1142" s="165">
        <v>35</v>
      </c>
      <c r="M1142" s="145" t="s">
        <v>262</v>
      </c>
      <c r="N1142" s="145" t="s">
        <v>279</v>
      </c>
      <c r="O1142" s="147" t="s">
        <v>265</v>
      </c>
      <c r="P1142" s="142">
        <v>4438606.09</v>
      </c>
      <c r="Q1142" s="142">
        <v>0</v>
      </c>
      <c r="R1142" s="142">
        <v>0</v>
      </c>
      <c r="S1142" s="142">
        <f t="shared" si="457"/>
        <v>4438606.09</v>
      </c>
      <c r="T1142" s="142">
        <f t="shared" si="447"/>
        <v>7660.6939765274419</v>
      </c>
      <c r="U1142" s="142">
        <v>8107.5192820158791</v>
      </c>
      <c r="V1142" s="213">
        <f t="shared" si="458"/>
        <v>8107.5192820158791</v>
      </c>
      <c r="W1142" s="213">
        <f t="shared" si="459"/>
        <v>446.82530548843715</v>
      </c>
      <c r="X1142" s="148" t="b">
        <f t="shared" si="460"/>
        <v>1</v>
      </c>
      <c r="Y1142" s="211">
        <v>0</v>
      </c>
      <c r="Z1142" s="211">
        <v>0</v>
      </c>
      <c r="AA1142" s="211">
        <v>0</v>
      </c>
      <c r="AB1142" s="211">
        <v>0</v>
      </c>
      <c r="AC1142" s="211">
        <v>0</v>
      </c>
      <c r="AD1142" s="211">
        <v>0</v>
      </c>
      <c r="AE1142" s="211">
        <v>0</v>
      </c>
      <c r="AF1142" s="214">
        <v>0</v>
      </c>
      <c r="AG1142" s="211">
        <v>526.79999999999995</v>
      </c>
      <c r="AH1142" s="214">
        <f t="shared" si="461"/>
        <v>8107.5192820158791</v>
      </c>
      <c r="AI1142" s="211">
        <v>0</v>
      </c>
      <c r="AJ1142" s="211">
        <v>0</v>
      </c>
      <c r="AK1142" s="211">
        <v>0</v>
      </c>
      <c r="AL1142" s="214">
        <v>0</v>
      </c>
      <c r="AM1142" s="211">
        <v>0</v>
      </c>
      <c r="AN1142" s="211">
        <v>0</v>
      </c>
      <c r="AO1142" s="214">
        <v>0</v>
      </c>
      <c r="AP1142" s="211">
        <v>0</v>
      </c>
      <c r="AQ1142" s="211">
        <v>0</v>
      </c>
      <c r="AR1142" s="211">
        <v>0</v>
      </c>
      <c r="AS1142" s="211"/>
    </row>
    <row r="1143" spans="1:45" s="148" customFormat="1" ht="36" customHeight="1" x14ac:dyDescent="0.25">
      <c r="A1143" s="148">
        <v>1</v>
      </c>
      <c r="B1143" s="143">
        <f>SUBTOTAL(103,$A$1027:A1143)</f>
        <v>116</v>
      </c>
      <c r="C1143" s="144" t="s">
        <v>463</v>
      </c>
      <c r="D1143" s="145">
        <v>1960</v>
      </c>
      <c r="E1143" s="145"/>
      <c r="F1143" s="146" t="s">
        <v>264</v>
      </c>
      <c r="G1143" s="145">
        <v>2</v>
      </c>
      <c r="H1143" s="145" t="s">
        <v>299</v>
      </c>
      <c r="I1143" s="149">
        <v>591.29999999999995</v>
      </c>
      <c r="J1143" s="149">
        <v>543.1</v>
      </c>
      <c r="K1143" s="149">
        <v>477.6</v>
      </c>
      <c r="L1143" s="165">
        <v>28</v>
      </c>
      <c r="M1143" s="145" t="s">
        <v>262</v>
      </c>
      <c r="N1143" s="145" t="s">
        <v>263</v>
      </c>
      <c r="O1143" s="147" t="s">
        <v>265</v>
      </c>
      <c r="P1143" s="142">
        <v>5259765.0600000005</v>
      </c>
      <c r="Q1143" s="142">
        <v>0</v>
      </c>
      <c r="R1143" s="142">
        <v>0</v>
      </c>
      <c r="S1143" s="142">
        <f t="shared" si="457"/>
        <v>5259765.0600000005</v>
      </c>
      <c r="T1143" s="142">
        <f t="shared" si="447"/>
        <v>8895.2563165905649</v>
      </c>
      <c r="U1143" s="142">
        <v>9414.0899550143768</v>
      </c>
      <c r="V1143" s="213">
        <f t="shared" si="458"/>
        <v>9414.0899550143768</v>
      </c>
      <c r="W1143" s="213">
        <f t="shared" si="459"/>
        <v>518.83363842381186</v>
      </c>
      <c r="X1143" s="148" t="b">
        <f t="shared" si="460"/>
        <v>1</v>
      </c>
      <c r="Y1143" s="211">
        <v>0</v>
      </c>
      <c r="Z1143" s="211">
        <v>0</v>
      </c>
      <c r="AA1143" s="211">
        <v>0</v>
      </c>
      <c r="AB1143" s="211">
        <v>0</v>
      </c>
      <c r="AC1143" s="211">
        <v>0</v>
      </c>
      <c r="AD1143" s="211">
        <v>0</v>
      </c>
      <c r="AE1143" s="211">
        <v>0</v>
      </c>
      <c r="AF1143" s="214">
        <v>0</v>
      </c>
      <c r="AG1143" s="211">
        <v>624.26</v>
      </c>
      <c r="AH1143" s="214">
        <f t="shared" si="461"/>
        <v>9414.0899550143768</v>
      </c>
      <c r="AI1143" s="211">
        <v>0</v>
      </c>
      <c r="AJ1143" s="211">
        <v>0</v>
      </c>
      <c r="AK1143" s="211">
        <v>0</v>
      </c>
      <c r="AL1143" s="214">
        <v>0</v>
      </c>
      <c r="AM1143" s="211">
        <v>0</v>
      </c>
      <c r="AN1143" s="211">
        <v>0</v>
      </c>
      <c r="AO1143" s="214">
        <v>0</v>
      </c>
      <c r="AP1143" s="211">
        <v>0</v>
      </c>
      <c r="AQ1143" s="211">
        <v>0</v>
      </c>
      <c r="AR1143" s="211">
        <v>0</v>
      </c>
      <c r="AS1143" s="211"/>
    </row>
    <row r="1144" spans="1:45" s="148" customFormat="1" ht="36" customHeight="1" x14ac:dyDescent="0.25">
      <c r="A1144" s="148">
        <v>1</v>
      </c>
      <c r="B1144" s="143">
        <f>SUBTOTAL(103,$A$1027:A1144)</f>
        <v>117</v>
      </c>
      <c r="C1144" s="144" t="s">
        <v>464</v>
      </c>
      <c r="D1144" s="145">
        <v>1962</v>
      </c>
      <c r="E1144" s="145"/>
      <c r="F1144" s="146" t="s">
        <v>264</v>
      </c>
      <c r="G1144" s="145">
        <v>2</v>
      </c>
      <c r="H1144" s="145" t="s">
        <v>299</v>
      </c>
      <c r="I1144" s="149">
        <v>540</v>
      </c>
      <c r="J1144" s="149">
        <v>540</v>
      </c>
      <c r="K1144" s="149">
        <v>500</v>
      </c>
      <c r="L1144" s="165">
        <v>26</v>
      </c>
      <c r="M1144" s="145" t="s">
        <v>262</v>
      </c>
      <c r="N1144" s="145" t="s">
        <v>263</v>
      </c>
      <c r="O1144" s="147" t="s">
        <v>265</v>
      </c>
      <c r="P1144" s="142">
        <v>4590688.1599999992</v>
      </c>
      <c r="Q1144" s="142">
        <v>0</v>
      </c>
      <c r="R1144" s="142">
        <v>0</v>
      </c>
      <c r="S1144" s="142">
        <f t="shared" si="457"/>
        <v>4590688.1599999992</v>
      </c>
      <c r="T1144" s="142">
        <f t="shared" si="447"/>
        <v>8501.2743703703691</v>
      </c>
      <c r="U1144" s="142">
        <v>8997.1282296296304</v>
      </c>
      <c r="V1144" s="213">
        <f t="shared" si="458"/>
        <v>8997.1282296296304</v>
      </c>
      <c r="W1144" s="213">
        <f t="shared" si="459"/>
        <v>495.8538592592613</v>
      </c>
      <c r="X1144" s="148" t="b">
        <f t="shared" si="460"/>
        <v>1</v>
      </c>
      <c r="Y1144" s="211">
        <v>0</v>
      </c>
      <c r="Z1144" s="211">
        <v>0</v>
      </c>
      <c r="AA1144" s="211">
        <v>0</v>
      </c>
      <c r="AB1144" s="211">
        <v>0</v>
      </c>
      <c r="AC1144" s="211">
        <v>0</v>
      </c>
      <c r="AD1144" s="211">
        <v>0</v>
      </c>
      <c r="AE1144" s="211">
        <v>0</v>
      </c>
      <c r="AF1144" s="214">
        <v>0</v>
      </c>
      <c r="AG1144" s="211">
        <v>544.85</v>
      </c>
      <c r="AH1144" s="214">
        <f t="shared" si="461"/>
        <v>8997.1282296296304</v>
      </c>
      <c r="AI1144" s="211">
        <v>0</v>
      </c>
      <c r="AJ1144" s="211">
        <v>0</v>
      </c>
      <c r="AK1144" s="211">
        <v>0</v>
      </c>
      <c r="AL1144" s="214">
        <v>0</v>
      </c>
      <c r="AM1144" s="211">
        <v>0</v>
      </c>
      <c r="AN1144" s="211">
        <v>0</v>
      </c>
      <c r="AO1144" s="214">
        <v>0</v>
      </c>
      <c r="AP1144" s="211">
        <v>0</v>
      </c>
      <c r="AQ1144" s="211">
        <v>0</v>
      </c>
      <c r="AR1144" s="211">
        <v>0</v>
      </c>
      <c r="AS1144" s="211"/>
    </row>
    <row r="1145" spans="1:45" s="148" customFormat="1" ht="36" customHeight="1" x14ac:dyDescent="0.25">
      <c r="A1145" s="148">
        <v>1</v>
      </c>
      <c r="B1145" s="143">
        <f>SUBTOTAL(103,$A$1027:A1145)</f>
        <v>118</v>
      </c>
      <c r="C1145" s="144" t="s">
        <v>1652</v>
      </c>
      <c r="D1145" s="145">
        <v>1964</v>
      </c>
      <c r="E1145" s="145"/>
      <c r="F1145" s="146" t="s">
        <v>264</v>
      </c>
      <c r="G1145" s="145">
        <v>2</v>
      </c>
      <c r="H1145" s="145" t="s">
        <v>299</v>
      </c>
      <c r="I1145" s="149">
        <v>420</v>
      </c>
      <c r="J1145" s="149">
        <v>380.1</v>
      </c>
      <c r="K1145" s="149">
        <v>337</v>
      </c>
      <c r="L1145" s="165">
        <v>21</v>
      </c>
      <c r="M1145" s="145" t="s">
        <v>262</v>
      </c>
      <c r="N1145" s="145" t="s">
        <v>263</v>
      </c>
      <c r="O1145" s="147" t="s">
        <v>265</v>
      </c>
      <c r="P1145" s="142">
        <v>3159600</v>
      </c>
      <c r="Q1145" s="142">
        <v>0</v>
      </c>
      <c r="R1145" s="142">
        <v>0</v>
      </c>
      <c r="S1145" s="142">
        <f t="shared" si="457"/>
        <v>3159600</v>
      </c>
      <c r="T1145" s="142">
        <f t="shared" si="447"/>
        <v>7522.8571428571431</v>
      </c>
      <c r="U1145" s="142">
        <v>7961.6428571428587</v>
      </c>
      <c r="V1145" s="213">
        <f t="shared" si="458"/>
        <v>7961.6428571428587</v>
      </c>
      <c r="W1145" s="213">
        <f t="shared" si="459"/>
        <v>438.78571428571558</v>
      </c>
      <c r="X1145" s="148" t="b">
        <f t="shared" si="460"/>
        <v>1</v>
      </c>
      <c r="Y1145" s="211">
        <v>0</v>
      </c>
      <c r="Z1145" s="211">
        <v>0</v>
      </c>
      <c r="AA1145" s="211">
        <v>0</v>
      </c>
      <c r="AB1145" s="211">
        <v>0</v>
      </c>
      <c r="AC1145" s="211">
        <v>0</v>
      </c>
      <c r="AD1145" s="211">
        <v>0</v>
      </c>
      <c r="AE1145" s="211">
        <v>0</v>
      </c>
      <c r="AF1145" s="214">
        <v>0</v>
      </c>
      <c r="AG1145" s="211">
        <v>375</v>
      </c>
      <c r="AH1145" s="214">
        <f t="shared" si="461"/>
        <v>7961.6428571428587</v>
      </c>
      <c r="AI1145" s="211">
        <v>0</v>
      </c>
      <c r="AJ1145" s="211">
        <v>0</v>
      </c>
      <c r="AK1145" s="211">
        <v>0</v>
      </c>
      <c r="AL1145" s="214">
        <v>0</v>
      </c>
      <c r="AM1145" s="211">
        <v>0</v>
      </c>
      <c r="AN1145" s="211">
        <v>0</v>
      </c>
      <c r="AO1145" s="214">
        <v>0</v>
      </c>
      <c r="AP1145" s="211">
        <v>0</v>
      </c>
      <c r="AQ1145" s="211">
        <v>0</v>
      </c>
      <c r="AR1145" s="211">
        <v>0</v>
      </c>
      <c r="AS1145" s="211"/>
    </row>
    <row r="1146" spans="1:45" s="148" customFormat="1" ht="61.5" x14ac:dyDescent="0.25">
      <c r="A1146" s="148">
        <v>1</v>
      </c>
      <c r="B1146" s="143">
        <f>SUBTOTAL(103,$A$1027:A1146)</f>
        <v>119</v>
      </c>
      <c r="C1146" s="144" t="s">
        <v>466</v>
      </c>
      <c r="D1146" s="145">
        <v>1965</v>
      </c>
      <c r="E1146" s="145"/>
      <c r="F1146" s="146" t="s">
        <v>264</v>
      </c>
      <c r="G1146" s="145">
        <v>4</v>
      </c>
      <c r="H1146" s="145" t="s">
        <v>308</v>
      </c>
      <c r="I1146" s="149">
        <v>2024.1</v>
      </c>
      <c r="J1146" s="149">
        <v>1904.5</v>
      </c>
      <c r="K1146" s="149">
        <v>1691</v>
      </c>
      <c r="L1146" s="165">
        <v>86</v>
      </c>
      <c r="M1146" s="145" t="s">
        <v>262</v>
      </c>
      <c r="N1146" s="145" t="s">
        <v>266</v>
      </c>
      <c r="O1146" s="147" t="s">
        <v>336</v>
      </c>
      <c r="P1146" s="142">
        <v>4608803.2</v>
      </c>
      <c r="Q1146" s="142">
        <v>0</v>
      </c>
      <c r="R1146" s="142">
        <v>0</v>
      </c>
      <c r="S1146" s="142">
        <f t="shared" si="457"/>
        <v>4608803.2</v>
      </c>
      <c r="T1146" s="142">
        <f t="shared" si="447"/>
        <v>2276.9641816115804</v>
      </c>
      <c r="U1146" s="142">
        <v>2409.7726792154544</v>
      </c>
      <c r="V1146" s="213">
        <f t="shared" si="458"/>
        <v>2409.7726792154544</v>
      </c>
      <c r="W1146" s="213">
        <f t="shared" si="459"/>
        <v>132.808497603874</v>
      </c>
      <c r="X1146" s="148" t="b">
        <f t="shared" si="460"/>
        <v>1</v>
      </c>
      <c r="Y1146" s="211">
        <v>0</v>
      </c>
      <c r="Z1146" s="211">
        <v>0</v>
      </c>
      <c r="AA1146" s="211">
        <v>0</v>
      </c>
      <c r="AB1146" s="211">
        <v>0</v>
      </c>
      <c r="AC1146" s="211">
        <v>0</v>
      </c>
      <c r="AD1146" s="211">
        <v>0</v>
      </c>
      <c r="AE1146" s="211">
        <v>0</v>
      </c>
      <c r="AF1146" s="214">
        <v>0</v>
      </c>
      <c r="AG1146" s="211">
        <v>547</v>
      </c>
      <c r="AH1146" s="214">
        <f t="shared" si="461"/>
        <v>2409.7726792154544</v>
      </c>
      <c r="AI1146" s="211">
        <v>0</v>
      </c>
      <c r="AJ1146" s="211">
        <v>0</v>
      </c>
      <c r="AK1146" s="211">
        <v>0</v>
      </c>
      <c r="AL1146" s="214">
        <v>0</v>
      </c>
      <c r="AM1146" s="211">
        <v>0</v>
      </c>
      <c r="AN1146" s="211">
        <v>0</v>
      </c>
      <c r="AO1146" s="214">
        <v>0</v>
      </c>
      <c r="AP1146" s="211">
        <v>0</v>
      </c>
      <c r="AQ1146" s="211">
        <v>0</v>
      </c>
      <c r="AR1146" s="211">
        <v>0</v>
      </c>
      <c r="AS1146" s="211"/>
    </row>
    <row r="1147" spans="1:45" s="148" customFormat="1" ht="36" customHeight="1" x14ac:dyDescent="0.25">
      <c r="A1147" s="148">
        <v>1</v>
      </c>
      <c r="B1147" s="143">
        <f>SUBTOTAL(103,$A$1027:A1147)</f>
        <v>120</v>
      </c>
      <c r="C1147" s="144" t="s">
        <v>467</v>
      </c>
      <c r="D1147" s="145">
        <v>1951</v>
      </c>
      <c r="E1147" s="145"/>
      <c r="F1147" s="146" t="s">
        <v>320</v>
      </c>
      <c r="G1147" s="145">
        <v>2</v>
      </c>
      <c r="H1147" s="145" t="s">
        <v>299</v>
      </c>
      <c r="I1147" s="149">
        <v>421.2</v>
      </c>
      <c r="J1147" s="149">
        <v>379.5</v>
      </c>
      <c r="K1147" s="149">
        <v>379.5</v>
      </c>
      <c r="L1147" s="165">
        <v>21</v>
      </c>
      <c r="M1147" s="145" t="s">
        <v>262</v>
      </c>
      <c r="N1147" s="145" t="s">
        <v>263</v>
      </c>
      <c r="O1147" s="147" t="s">
        <v>265</v>
      </c>
      <c r="P1147" s="142">
        <v>3357096.07</v>
      </c>
      <c r="Q1147" s="142">
        <v>0</v>
      </c>
      <c r="R1147" s="142">
        <v>0</v>
      </c>
      <c r="S1147" s="142">
        <f t="shared" si="457"/>
        <v>3357096.07</v>
      </c>
      <c r="T1147" s="142">
        <f t="shared" si="447"/>
        <v>7970.3135565052226</v>
      </c>
      <c r="U1147" s="142">
        <v>8435.1980474833817</v>
      </c>
      <c r="V1147" s="213">
        <f t="shared" si="458"/>
        <v>8435.1980474833817</v>
      </c>
      <c r="W1147" s="213">
        <f t="shared" si="459"/>
        <v>464.88449097815919</v>
      </c>
      <c r="X1147" s="148" t="b">
        <f t="shared" si="460"/>
        <v>1</v>
      </c>
      <c r="Y1147" s="211">
        <v>0</v>
      </c>
      <c r="Z1147" s="211">
        <v>0</v>
      </c>
      <c r="AA1147" s="211">
        <v>0</v>
      </c>
      <c r="AB1147" s="211">
        <v>0</v>
      </c>
      <c r="AC1147" s="211">
        <v>0</v>
      </c>
      <c r="AD1147" s="211">
        <v>0</v>
      </c>
      <c r="AE1147" s="211">
        <v>0</v>
      </c>
      <c r="AF1147" s="214">
        <v>0</v>
      </c>
      <c r="AG1147" s="211">
        <v>398.44</v>
      </c>
      <c r="AH1147" s="214">
        <f t="shared" si="461"/>
        <v>8435.1980474833817</v>
      </c>
      <c r="AI1147" s="211">
        <v>0</v>
      </c>
      <c r="AJ1147" s="211">
        <v>0</v>
      </c>
      <c r="AK1147" s="211">
        <v>0</v>
      </c>
      <c r="AL1147" s="214">
        <v>0</v>
      </c>
      <c r="AM1147" s="211">
        <v>0</v>
      </c>
      <c r="AN1147" s="211">
        <v>0</v>
      </c>
      <c r="AO1147" s="214">
        <v>0</v>
      </c>
      <c r="AP1147" s="211">
        <v>0</v>
      </c>
      <c r="AQ1147" s="211">
        <v>0</v>
      </c>
      <c r="AR1147" s="211">
        <v>0</v>
      </c>
      <c r="AS1147" s="211"/>
    </row>
    <row r="1148" spans="1:45" s="148" customFormat="1" ht="36" customHeight="1" x14ac:dyDescent="0.25">
      <c r="A1148" s="148">
        <v>1</v>
      </c>
      <c r="B1148" s="143">
        <f>SUBTOTAL(103,$A$1027:A1148)</f>
        <v>121</v>
      </c>
      <c r="C1148" s="144" t="s">
        <v>1553</v>
      </c>
      <c r="D1148" s="145">
        <v>1887</v>
      </c>
      <c r="E1148" s="145"/>
      <c r="F1148" s="146" t="s">
        <v>1557</v>
      </c>
      <c r="G1148" s="145">
        <v>2</v>
      </c>
      <c r="H1148" s="145" t="s">
        <v>299</v>
      </c>
      <c r="I1148" s="149">
        <v>323</v>
      </c>
      <c r="J1148" s="149">
        <v>291.7</v>
      </c>
      <c r="K1148" s="149">
        <v>291.7</v>
      </c>
      <c r="L1148" s="165">
        <v>16</v>
      </c>
      <c r="M1148" s="145" t="s">
        <v>262</v>
      </c>
      <c r="N1148" s="145" t="s">
        <v>263</v>
      </c>
      <c r="O1148" s="147" t="s">
        <v>265</v>
      </c>
      <c r="P1148" s="142">
        <v>3405627.52</v>
      </c>
      <c r="Q1148" s="142">
        <v>0</v>
      </c>
      <c r="R1148" s="142">
        <v>0</v>
      </c>
      <c r="S1148" s="142">
        <f t="shared" si="457"/>
        <v>3405627.52</v>
      </c>
      <c r="T1148" s="142">
        <f t="shared" si="447"/>
        <v>10543.738452012383</v>
      </c>
      <c r="U1148" s="142">
        <v>11158.723120743036</v>
      </c>
      <c r="V1148" s="213">
        <f t="shared" si="458"/>
        <v>11158.723120743036</v>
      </c>
      <c r="W1148" s="213">
        <f t="shared" si="459"/>
        <v>614.98466873065263</v>
      </c>
      <c r="X1148" s="148" t="b">
        <f t="shared" si="460"/>
        <v>1</v>
      </c>
      <c r="Y1148" s="211">
        <v>0</v>
      </c>
      <c r="Z1148" s="211">
        <v>0</v>
      </c>
      <c r="AA1148" s="211">
        <v>0</v>
      </c>
      <c r="AB1148" s="211">
        <v>0</v>
      </c>
      <c r="AC1148" s="211">
        <v>0</v>
      </c>
      <c r="AD1148" s="211">
        <v>0</v>
      </c>
      <c r="AE1148" s="211">
        <v>0</v>
      </c>
      <c r="AF1148" s="214">
        <v>0</v>
      </c>
      <c r="AG1148" s="211">
        <v>404.2</v>
      </c>
      <c r="AH1148" s="214">
        <f t="shared" si="461"/>
        <v>11158.723120743036</v>
      </c>
      <c r="AI1148" s="211">
        <v>0</v>
      </c>
      <c r="AJ1148" s="211">
        <v>0</v>
      </c>
      <c r="AK1148" s="211">
        <v>0</v>
      </c>
      <c r="AL1148" s="214">
        <v>0</v>
      </c>
      <c r="AM1148" s="211">
        <v>0</v>
      </c>
      <c r="AN1148" s="211">
        <v>0</v>
      </c>
      <c r="AO1148" s="214">
        <v>0</v>
      </c>
      <c r="AP1148" s="211">
        <v>0</v>
      </c>
      <c r="AQ1148" s="211">
        <v>0</v>
      </c>
      <c r="AR1148" s="211">
        <v>0</v>
      </c>
      <c r="AS1148" s="211"/>
    </row>
    <row r="1149" spans="1:45" s="148" customFormat="1" ht="61.5" x14ac:dyDescent="0.25">
      <c r="A1149" s="148">
        <v>1</v>
      </c>
      <c r="B1149" s="143">
        <f>SUBTOTAL(103,$A$1027:A1149)</f>
        <v>122</v>
      </c>
      <c r="C1149" s="144" t="s">
        <v>1873</v>
      </c>
      <c r="D1149" s="145">
        <v>1976</v>
      </c>
      <c r="E1149" s="145"/>
      <c r="F1149" s="146" t="s">
        <v>1536</v>
      </c>
      <c r="G1149" s="145" t="s">
        <v>347</v>
      </c>
      <c r="H1149" s="145" t="s">
        <v>366</v>
      </c>
      <c r="I1149" s="142">
        <v>4908.2</v>
      </c>
      <c r="J1149" s="142">
        <v>4507.3</v>
      </c>
      <c r="K1149" s="142">
        <v>4121.8</v>
      </c>
      <c r="L1149" s="165">
        <v>252</v>
      </c>
      <c r="M1149" s="145" t="s">
        <v>262</v>
      </c>
      <c r="N1149" s="145" t="s">
        <v>263</v>
      </c>
      <c r="O1149" s="147" t="s">
        <v>265</v>
      </c>
      <c r="P1149" s="142">
        <v>9119463.129999999</v>
      </c>
      <c r="Q1149" s="142">
        <v>0</v>
      </c>
      <c r="R1149" s="142">
        <v>0</v>
      </c>
      <c r="S1149" s="142">
        <f t="shared" si="457"/>
        <v>9119463.129999999</v>
      </c>
      <c r="T1149" s="142">
        <f t="shared" si="447"/>
        <v>1858.0056089808891</v>
      </c>
      <c r="U1149" s="142">
        <v>2290.9391304347828</v>
      </c>
      <c r="V1149" s="213">
        <f t="shared" si="458"/>
        <v>2290.9391304347828</v>
      </c>
      <c r="W1149" s="213">
        <f t="shared" si="459"/>
        <v>432.93352145389372</v>
      </c>
      <c r="X1149" s="148" t="b">
        <f t="shared" si="460"/>
        <v>1</v>
      </c>
      <c r="Y1149" s="211">
        <v>0</v>
      </c>
      <c r="Z1149" s="211">
        <v>0</v>
      </c>
      <c r="AA1149" s="211">
        <v>0</v>
      </c>
      <c r="AB1149" s="211">
        <v>0</v>
      </c>
      <c r="AC1149" s="211">
        <v>0</v>
      </c>
      <c r="AD1149" s="211">
        <v>0</v>
      </c>
      <c r="AE1149" s="211">
        <v>0</v>
      </c>
      <c r="AF1149" s="214">
        <v>0</v>
      </c>
      <c r="AG1149" s="211">
        <v>1261</v>
      </c>
      <c r="AH1149" s="214">
        <f t="shared" si="461"/>
        <v>2290.9391304347828</v>
      </c>
      <c r="AI1149" s="211">
        <v>0</v>
      </c>
      <c r="AJ1149" s="211">
        <v>0</v>
      </c>
      <c r="AK1149" s="211">
        <v>0</v>
      </c>
      <c r="AL1149" s="214">
        <v>0</v>
      </c>
      <c r="AM1149" s="211">
        <v>0</v>
      </c>
      <c r="AN1149" s="211">
        <v>0</v>
      </c>
      <c r="AO1149" s="214">
        <v>0</v>
      </c>
      <c r="AP1149" s="211">
        <v>0</v>
      </c>
      <c r="AQ1149" s="211">
        <v>0</v>
      </c>
      <c r="AR1149" s="211">
        <v>0</v>
      </c>
      <c r="AS1149" s="211"/>
    </row>
    <row r="1150" spans="1:45" s="148" customFormat="1" ht="36" customHeight="1" x14ac:dyDescent="0.25">
      <c r="A1150" s="148">
        <v>1</v>
      </c>
      <c r="B1150" s="143">
        <f>SUBTOTAL(103,$A$1027:A1150)</f>
        <v>123</v>
      </c>
      <c r="C1150" s="144" t="s">
        <v>446</v>
      </c>
      <c r="D1150" s="145">
        <v>1963</v>
      </c>
      <c r="E1150" s="145"/>
      <c r="F1150" s="146" t="s">
        <v>264</v>
      </c>
      <c r="G1150" s="145">
        <v>4</v>
      </c>
      <c r="H1150" s="145" t="s">
        <v>308</v>
      </c>
      <c r="I1150" s="149">
        <v>2171.1999999999998</v>
      </c>
      <c r="J1150" s="149">
        <v>2025.5</v>
      </c>
      <c r="K1150" s="149">
        <v>2025.5</v>
      </c>
      <c r="L1150" s="165">
        <v>84</v>
      </c>
      <c r="M1150" s="145" t="s">
        <v>262</v>
      </c>
      <c r="N1150" s="145" t="s">
        <v>263</v>
      </c>
      <c r="O1150" s="147" t="s">
        <v>265</v>
      </c>
      <c r="P1150" s="142">
        <v>6477841.29</v>
      </c>
      <c r="Q1150" s="142">
        <v>0</v>
      </c>
      <c r="R1150" s="142">
        <v>0</v>
      </c>
      <c r="S1150" s="142">
        <f t="shared" si="457"/>
        <v>6477841.29</v>
      </c>
      <c r="T1150" s="142">
        <f t="shared" si="447"/>
        <v>2983.5304393883571</v>
      </c>
      <c r="U1150" s="142">
        <v>3638.7700073691972</v>
      </c>
      <c r="V1150" s="213">
        <f t="shared" si="458"/>
        <v>3638.7700073691972</v>
      </c>
      <c r="W1150" s="213">
        <f t="shared" si="459"/>
        <v>655.23956798084009</v>
      </c>
      <c r="X1150" s="148" t="b">
        <f t="shared" si="460"/>
        <v>1</v>
      </c>
      <c r="Y1150" s="211">
        <v>0</v>
      </c>
      <c r="Z1150" s="211">
        <v>0</v>
      </c>
      <c r="AA1150" s="211">
        <v>0</v>
      </c>
      <c r="AB1150" s="211">
        <v>0</v>
      </c>
      <c r="AC1150" s="211">
        <v>0</v>
      </c>
      <c r="AD1150" s="211">
        <v>0</v>
      </c>
      <c r="AE1150" s="211">
        <v>0</v>
      </c>
      <c r="AF1150" s="214">
        <v>0</v>
      </c>
      <c r="AG1150" s="211">
        <v>886</v>
      </c>
      <c r="AH1150" s="214">
        <f t="shared" si="461"/>
        <v>3638.7700073691972</v>
      </c>
      <c r="AI1150" s="211">
        <v>0</v>
      </c>
      <c r="AJ1150" s="211">
        <v>0</v>
      </c>
      <c r="AK1150" s="211">
        <v>0</v>
      </c>
      <c r="AL1150" s="214">
        <v>0</v>
      </c>
      <c r="AM1150" s="211">
        <v>0</v>
      </c>
      <c r="AN1150" s="211">
        <v>0</v>
      </c>
      <c r="AO1150" s="214">
        <v>0</v>
      </c>
      <c r="AP1150" s="211">
        <v>0</v>
      </c>
      <c r="AQ1150" s="211">
        <v>0</v>
      </c>
      <c r="AR1150" s="211">
        <v>0</v>
      </c>
      <c r="AS1150" s="211"/>
    </row>
    <row r="1151" spans="1:45" s="148" customFormat="1" ht="61.5" x14ac:dyDescent="0.25">
      <c r="A1151" s="148">
        <v>1</v>
      </c>
      <c r="B1151" s="143">
        <f>SUBTOTAL(103,$A$1027:A1151)</f>
        <v>124</v>
      </c>
      <c r="C1151" s="144" t="s">
        <v>2243</v>
      </c>
      <c r="D1151" s="145">
        <v>1961</v>
      </c>
      <c r="E1151" s="145" t="s">
        <v>702</v>
      </c>
      <c r="F1151" s="146" t="s">
        <v>264</v>
      </c>
      <c r="G1151" s="145">
        <v>2</v>
      </c>
      <c r="H1151" s="145">
        <v>2</v>
      </c>
      <c r="I1151" s="142">
        <v>624.79999999999995</v>
      </c>
      <c r="J1151" s="142">
        <v>617.70000000000005</v>
      </c>
      <c r="K1151" s="142">
        <v>617.70000000000005</v>
      </c>
      <c r="L1151" s="165">
        <v>32</v>
      </c>
      <c r="M1151" s="145" t="s">
        <v>262</v>
      </c>
      <c r="N1151" s="145" t="s">
        <v>263</v>
      </c>
      <c r="O1151" s="147" t="s">
        <v>265</v>
      </c>
      <c r="P1151" s="142">
        <v>5233167.3900000006</v>
      </c>
      <c r="Q1151" s="142">
        <v>0</v>
      </c>
      <c r="R1151" s="142">
        <v>0</v>
      </c>
      <c r="S1151" s="142">
        <f t="shared" si="457"/>
        <v>5233167.3900000006</v>
      </c>
      <c r="T1151" s="142">
        <f t="shared" si="447"/>
        <v>8375.7480633802825</v>
      </c>
      <c r="U1151" s="142">
        <v>8875.6516901408449</v>
      </c>
      <c r="V1151" s="213">
        <f t="shared" si="458"/>
        <v>8875.6516901408449</v>
      </c>
      <c r="W1151" s="213">
        <f t="shared" si="459"/>
        <v>499.90362676056247</v>
      </c>
      <c r="X1151" s="148" t="b">
        <f t="shared" si="460"/>
        <v>1</v>
      </c>
      <c r="Y1151" s="211">
        <v>0</v>
      </c>
      <c r="Z1151" s="211">
        <v>0</v>
      </c>
      <c r="AA1151" s="211">
        <v>0</v>
      </c>
      <c r="AB1151" s="211">
        <v>0</v>
      </c>
      <c r="AC1151" s="211">
        <v>0</v>
      </c>
      <c r="AD1151" s="211">
        <v>0</v>
      </c>
      <c r="AE1151" s="211">
        <v>0</v>
      </c>
      <c r="AF1151" s="214">
        <v>0</v>
      </c>
      <c r="AG1151" s="211">
        <v>621.9</v>
      </c>
      <c r="AH1151" s="214">
        <f t="shared" si="461"/>
        <v>8875.6516901408449</v>
      </c>
      <c r="AI1151" s="211">
        <v>0</v>
      </c>
      <c r="AJ1151" s="211">
        <v>0</v>
      </c>
      <c r="AK1151" s="211">
        <v>0</v>
      </c>
      <c r="AL1151" s="214">
        <v>0</v>
      </c>
      <c r="AM1151" s="211">
        <v>0</v>
      </c>
      <c r="AN1151" s="211">
        <v>0</v>
      </c>
      <c r="AO1151" s="214">
        <v>0</v>
      </c>
      <c r="AP1151" s="211">
        <v>0</v>
      </c>
      <c r="AQ1151" s="211">
        <v>0</v>
      </c>
      <c r="AR1151" s="211">
        <v>0</v>
      </c>
      <c r="AS1151" s="211"/>
    </row>
    <row r="1152" spans="1:45" s="148" customFormat="1" ht="36" customHeight="1" x14ac:dyDescent="0.25">
      <c r="A1152" s="148">
        <v>1</v>
      </c>
      <c r="B1152" s="143">
        <f>SUBTOTAL(103,$A$1027:A1152)</f>
        <v>125</v>
      </c>
      <c r="C1152" s="144" t="s">
        <v>1104</v>
      </c>
      <c r="D1152" s="145">
        <v>1933</v>
      </c>
      <c r="E1152" s="145">
        <v>2008</v>
      </c>
      <c r="F1152" s="146" t="s">
        <v>264</v>
      </c>
      <c r="G1152" s="145">
        <v>3</v>
      </c>
      <c r="H1152" s="145" t="s">
        <v>304</v>
      </c>
      <c r="I1152" s="142">
        <v>1863.4</v>
      </c>
      <c r="J1152" s="142">
        <v>1677.4</v>
      </c>
      <c r="K1152" s="142">
        <v>1677.4</v>
      </c>
      <c r="L1152" s="165">
        <v>86</v>
      </c>
      <c r="M1152" s="145" t="s">
        <v>262</v>
      </c>
      <c r="N1152" s="145" t="s">
        <v>266</v>
      </c>
      <c r="O1152" s="147" t="s">
        <v>342</v>
      </c>
      <c r="P1152" s="142">
        <v>2152387.4200000004</v>
      </c>
      <c r="Q1152" s="142">
        <v>0</v>
      </c>
      <c r="R1152" s="142">
        <v>0</v>
      </c>
      <c r="S1152" s="142">
        <f t="shared" si="457"/>
        <v>2152387.4200000004</v>
      </c>
      <c r="T1152" s="142">
        <f t="shared" si="447"/>
        <v>1155.086089943115</v>
      </c>
      <c r="U1152" s="142">
        <v>3259.66</v>
      </c>
      <c r="V1152" s="213">
        <f t="shared" si="458"/>
        <v>3259.66</v>
      </c>
      <c r="W1152" s="213">
        <f t="shared" si="459"/>
        <v>2104.5739100568849</v>
      </c>
      <c r="X1152" s="148" t="b">
        <f t="shared" si="460"/>
        <v>1</v>
      </c>
      <c r="Y1152" s="211">
        <v>0</v>
      </c>
      <c r="Z1152" s="211">
        <v>0</v>
      </c>
      <c r="AA1152" s="211">
        <v>3259.66</v>
      </c>
      <c r="AB1152" s="211">
        <v>0</v>
      </c>
      <c r="AC1152" s="211">
        <v>0</v>
      </c>
      <c r="AD1152" s="211">
        <v>0</v>
      </c>
      <c r="AE1152" s="211">
        <v>0</v>
      </c>
      <c r="AF1152" s="214">
        <v>0</v>
      </c>
      <c r="AG1152" s="211">
        <v>0</v>
      </c>
      <c r="AH1152" s="211">
        <v>0</v>
      </c>
      <c r="AI1152" s="211">
        <v>0</v>
      </c>
      <c r="AJ1152" s="211">
        <v>0</v>
      </c>
      <c r="AK1152" s="211">
        <v>0</v>
      </c>
      <c r="AL1152" s="214">
        <v>0</v>
      </c>
      <c r="AM1152" s="211">
        <v>0</v>
      </c>
      <c r="AN1152" s="211">
        <v>0</v>
      </c>
      <c r="AO1152" s="214">
        <v>0</v>
      </c>
      <c r="AP1152" s="211">
        <v>0</v>
      </c>
      <c r="AQ1152" s="211">
        <v>0</v>
      </c>
      <c r="AR1152" s="211">
        <v>0</v>
      </c>
      <c r="AS1152" s="211"/>
    </row>
    <row r="1153" spans="1:45" s="148" customFormat="1" ht="36" customHeight="1" x14ac:dyDescent="0.25">
      <c r="A1153" s="148">
        <v>1</v>
      </c>
      <c r="B1153" s="143">
        <f>SUBTOTAL(103,$A$1027:A1153)</f>
        <v>126</v>
      </c>
      <c r="C1153" s="144" t="s">
        <v>1114</v>
      </c>
      <c r="D1153" s="145">
        <v>1977</v>
      </c>
      <c r="E1153" s="145">
        <v>2014</v>
      </c>
      <c r="F1153" s="146" t="s">
        <v>264</v>
      </c>
      <c r="G1153" s="145">
        <v>5</v>
      </c>
      <c r="H1153" s="145" t="s">
        <v>304</v>
      </c>
      <c r="I1153" s="142">
        <v>3912.3</v>
      </c>
      <c r="J1153" s="142">
        <v>3639.1</v>
      </c>
      <c r="K1153" s="142">
        <v>2732.3</v>
      </c>
      <c r="L1153" s="165">
        <v>140</v>
      </c>
      <c r="M1153" s="145" t="s">
        <v>262</v>
      </c>
      <c r="N1153" s="145" t="s">
        <v>266</v>
      </c>
      <c r="O1153" s="147" t="s">
        <v>1266</v>
      </c>
      <c r="P1153" s="142">
        <v>1370144.55</v>
      </c>
      <c r="Q1153" s="142">
        <v>0</v>
      </c>
      <c r="R1153" s="142">
        <v>0</v>
      </c>
      <c r="S1153" s="142">
        <f t="shared" si="457"/>
        <v>1370144.55</v>
      </c>
      <c r="T1153" s="142">
        <f t="shared" ref="T1153:T1216" si="462">P1153/I1153</f>
        <v>350.2145924392301</v>
      </c>
      <c r="U1153" s="142">
        <v>3259.66</v>
      </c>
      <c r="V1153" s="213">
        <f t="shared" si="458"/>
        <v>3259.66</v>
      </c>
      <c r="W1153" s="213">
        <f t="shared" si="459"/>
        <v>2909.4454075607696</v>
      </c>
      <c r="X1153" s="148" t="b">
        <f t="shared" si="460"/>
        <v>1</v>
      </c>
      <c r="Y1153" s="211">
        <v>0</v>
      </c>
      <c r="Z1153" s="211">
        <v>0</v>
      </c>
      <c r="AA1153" s="211">
        <v>3259.66</v>
      </c>
      <c r="AB1153" s="211">
        <v>0</v>
      </c>
      <c r="AC1153" s="211">
        <v>0</v>
      </c>
      <c r="AD1153" s="211">
        <v>0</v>
      </c>
      <c r="AE1153" s="211">
        <v>0</v>
      </c>
      <c r="AF1153" s="214">
        <v>0</v>
      </c>
      <c r="AG1153" s="211">
        <v>0</v>
      </c>
      <c r="AH1153" s="211">
        <v>0</v>
      </c>
      <c r="AI1153" s="211">
        <v>0</v>
      </c>
      <c r="AJ1153" s="211">
        <v>0</v>
      </c>
      <c r="AK1153" s="211">
        <v>0</v>
      </c>
      <c r="AL1153" s="214">
        <v>0</v>
      </c>
      <c r="AM1153" s="211">
        <v>0</v>
      </c>
      <c r="AN1153" s="211">
        <v>0</v>
      </c>
      <c r="AO1153" s="214">
        <v>0</v>
      </c>
      <c r="AP1153" s="211">
        <v>0</v>
      </c>
      <c r="AQ1153" s="211">
        <v>0</v>
      </c>
      <c r="AR1153" s="211">
        <v>0</v>
      </c>
      <c r="AS1153" s="211"/>
    </row>
    <row r="1154" spans="1:45" s="148" customFormat="1" ht="36" customHeight="1" x14ac:dyDescent="0.25">
      <c r="A1154" s="148">
        <v>1</v>
      </c>
      <c r="B1154" s="143">
        <f>SUBTOTAL(103,$A$1027:A1154)</f>
        <v>127</v>
      </c>
      <c r="C1154" s="144" t="s">
        <v>1112</v>
      </c>
      <c r="D1154" s="145">
        <v>1955</v>
      </c>
      <c r="E1154" s="145"/>
      <c r="F1154" s="146" t="s">
        <v>264</v>
      </c>
      <c r="G1154" s="145">
        <v>2</v>
      </c>
      <c r="H1154" s="145" t="s">
        <v>300</v>
      </c>
      <c r="I1154" s="142">
        <v>388.3</v>
      </c>
      <c r="J1154" s="142">
        <v>388.3</v>
      </c>
      <c r="K1154" s="142">
        <v>388.3</v>
      </c>
      <c r="L1154" s="165">
        <v>24</v>
      </c>
      <c r="M1154" s="145" t="s">
        <v>262</v>
      </c>
      <c r="N1154" s="145" t="s">
        <v>263</v>
      </c>
      <c r="O1154" s="147" t="s">
        <v>265</v>
      </c>
      <c r="P1154" s="142">
        <v>1971369.43</v>
      </c>
      <c r="Q1154" s="142">
        <v>0</v>
      </c>
      <c r="R1154" s="142">
        <v>0</v>
      </c>
      <c r="S1154" s="142">
        <f t="shared" si="457"/>
        <v>1971369.43</v>
      </c>
      <c r="T1154" s="142">
        <f t="shared" si="462"/>
        <v>5076.9235900077256</v>
      </c>
      <c r="U1154" s="142">
        <v>8169.9351480813812</v>
      </c>
      <c r="V1154" s="213">
        <f t="shared" si="458"/>
        <v>8169.9351480813812</v>
      </c>
      <c r="W1154" s="213">
        <f t="shared" si="459"/>
        <v>3093.0115580736556</v>
      </c>
      <c r="X1154" s="148" t="b">
        <f t="shared" si="460"/>
        <v>1</v>
      </c>
      <c r="Y1154" s="211">
        <v>0</v>
      </c>
      <c r="Z1154" s="211">
        <v>0</v>
      </c>
      <c r="AA1154" s="211">
        <v>0</v>
      </c>
      <c r="AB1154" s="211">
        <v>0</v>
      </c>
      <c r="AC1154" s="211">
        <v>0</v>
      </c>
      <c r="AD1154" s="211">
        <v>0</v>
      </c>
      <c r="AE1154" s="211">
        <v>0</v>
      </c>
      <c r="AF1154" s="214">
        <v>0</v>
      </c>
      <c r="AG1154" s="211">
        <v>0</v>
      </c>
      <c r="AH1154" s="211">
        <v>0</v>
      </c>
      <c r="AI1154" s="211">
        <v>0</v>
      </c>
      <c r="AJ1154" s="211">
        <v>0</v>
      </c>
      <c r="AK1154" s="211">
        <v>450.1</v>
      </c>
      <c r="AL1154" s="214">
        <f>7048.18*AK1154/I1154</f>
        <v>8169.9351480813812</v>
      </c>
      <c r="AM1154" s="211">
        <v>0</v>
      </c>
      <c r="AN1154" s="211">
        <v>0</v>
      </c>
      <c r="AO1154" s="214">
        <v>0</v>
      </c>
      <c r="AP1154" s="211">
        <v>0</v>
      </c>
      <c r="AQ1154" s="211">
        <v>0</v>
      </c>
      <c r="AR1154" s="211">
        <v>0</v>
      </c>
      <c r="AS1154" s="211"/>
    </row>
    <row r="1155" spans="1:45" s="148" customFormat="1" ht="36" customHeight="1" x14ac:dyDescent="0.25">
      <c r="B1155" s="144" t="s">
        <v>729</v>
      </c>
      <c r="C1155" s="215"/>
      <c r="D1155" s="145" t="s">
        <v>862</v>
      </c>
      <c r="E1155" s="145" t="s">
        <v>862</v>
      </c>
      <c r="F1155" s="145" t="s">
        <v>862</v>
      </c>
      <c r="G1155" s="145" t="s">
        <v>862</v>
      </c>
      <c r="H1155" s="145" t="s">
        <v>862</v>
      </c>
      <c r="I1155" s="149">
        <f>SUM(I1156:I1199)</f>
        <v>120757.91999999998</v>
      </c>
      <c r="J1155" s="149">
        <f>SUM(J1156:J1199)</f>
        <v>108575.51000000001</v>
      </c>
      <c r="K1155" s="149">
        <f>SUM(K1156:K1199)</f>
        <v>100666.10999999997</v>
      </c>
      <c r="L1155" s="210">
        <f>SUM(L1156:L1199)</f>
        <v>4849</v>
      </c>
      <c r="M1155" s="145" t="s">
        <v>862</v>
      </c>
      <c r="N1155" s="145" t="s">
        <v>862</v>
      </c>
      <c r="O1155" s="147" t="s">
        <v>862</v>
      </c>
      <c r="P1155" s="149">
        <v>243021963.44999996</v>
      </c>
      <c r="Q1155" s="149">
        <f>SUM(Q1156:Q1199)</f>
        <v>0</v>
      </c>
      <c r="R1155" s="149">
        <f>SUM(R1156:R1199)</f>
        <v>0</v>
      </c>
      <c r="S1155" s="149">
        <f>SUM(S1156:S1199)</f>
        <v>243021963.44999996</v>
      </c>
      <c r="T1155" s="142">
        <f t="shared" si="462"/>
        <v>2012.4722539937752</v>
      </c>
      <c r="U1155" s="142">
        <f>MAX(U1156:U1199)</f>
        <v>10124.065894290708</v>
      </c>
      <c r="W1155" s="220"/>
      <c r="Y1155" s="211"/>
      <c r="Z1155" s="211"/>
      <c r="AA1155" s="211"/>
      <c r="AB1155" s="211"/>
      <c r="AC1155" s="211"/>
      <c r="AD1155" s="211"/>
      <c r="AE1155" s="211"/>
      <c r="AF1155" s="211"/>
      <c r="AG1155" s="211"/>
      <c r="AH1155" s="211"/>
      <c r="AI1155" s="211"/>
      <c r="AJ1155" s="211"/>
      <c r="AK1155" s="211"/>
      <c r="AL1155" s="211"/>
      <c r="AM1155" s="211"/>
      <c r="AN1155" s="211"/>
      <c r="AO1155" s="211"/>
      <c r="AP1155" s="211"/>
      <c r="AQ1155" s="211"/>
      <c r="AR1155" s="211"/>
      <c r="AS1155" s="211"/>
    </row>
    <row r="1156" spans="1:45" s="148" customFormat="1" ht="36" customHeight="1" x14ac:dyDescent="0.25">
      <c r="A1156" s="148">
        <v>1</v>
      </c>
      <c r="B1156" s="143">
        <f>SUBTOTAL(103,$A$1027:A1156)</f>
        <v>128</v>
      </c>
      <c r="C1156" s="144" t="s">
        <v>416</v>
      </c>
      <c r="D1156" s="145">
        <v>1972</v>
      </c>
      <c r="E1156" s="145"/>
      <c r="F1156" s="146" t="s">
        <v>264</v>
      </c>
      <c r="G1156" s="145">
        <v>5</v>
      </c>
      <c r="H1156" s="145" t="s">
        <v>304</v>
      </c>
      <c r="I1156" s="149">
        <v>3577.12</v>
      </c>
      <c r="J1156" s="149">
        <v>3306.9</v>
      </c>
      <c r="K1156" s="149">
        <v>2940.98</v>
      </c>
      <c r="L1156" s="165">
        <v>152</v>
      </c>
      <c r="M1156" s="145" t="s">
        <v>262</v>
      </c>
      <c r="N1156" s="145" t="s">
        <v>266</v>
      </c>
      <c r="O1156" s="147" t="s">
        <v>324</v>
      </c>
      <c r="P1156" s="142">
        <v>9419820.8000000007</v>
      </c>
      <c r="Q1156" s="142">
        <v>0</v>
      </c>
      <c r="R1156" s="142">
        <v>0</v>
      </c>
      <c r="S1156" s="142">
        <f t="shared" ref="S1156:S1196" si="463">P1156-Q1156-R1156</f>
        <v>9419820.8000000007</v>
      </c>
      <c r="T1156" s="142">
        <f t="shared" si="462"/>
        <v>2633.3533121617393</v>
      </c>
      <c r="U1156" s="142">
        <v>2786.9489198014048</v>
      </c>
      <c r="V1156" s="213">
        <f t="shared" ref="V1156:V1199" si="464">Y1156+Z1156+AA1156+AB1156+AC1156+AF1156+AH1156+AJ1156+AL1156+AN1156+AO1156+AP1156+AQ1156+AR1156</f>
        <v>2786.9489198014048</v>
      </c>
      <c r="W1156" s="213">
        <f t="shared" ref="W1156:W1199" si="465">V1156-T1156</f>
        <v>153.59560763966556</v>
      </c>
      <c r="X1156" s="148" t="b">
        <f t="shared" ref="X1156:X1199" si="466">V1156=U1156</f>
        <v>1</v>
      </c>
      <c r="Y1156" s="211">
        <v>0</v>
      </c>
      <c r="Z1156" s="211">
        <v>0</v>
      </c>
      <c r="AA1156" s="211">
        <v>0</v>
      </c>
      <c r="AB1156" s="211">
        <v>0</v>
      </c>
      <c r="AC1156" s="211">
        <v>0</v>
      </c>
      <c r="AD1156" s="211">
        <v>0</v>
      </c>
      <c r="AE1156" s="211">
        <v>0</v>
      </c>
      <c r="AF1156" s="214">
        <v>0</v>
      </c>
      <c r="AG1156" s="211">
        <v>1118</v>
      </c>
      <c r="AH1156" s="214">
        <f t="shared" ref="AH1156:AH1161" si="467">8917.04*AG1156/I1156</f>
        <v>2786.9489198014048</v>
      </c>
      <c r="AI1156" s="211">
        <v>0</v>
      </c>
      <c r="AJ1156" s="211">
        <v>0</v>
      </c>
      <c r="AK1156" s="211">
        <v>0</v>
      </c>
      <c r="AL1156" s="214">
        <v>0</v>
      </c>
      <c r="AM1156" s="211">
        <v>0</v>
      </c>
      <c r="AN1156" s="211">
        <v>0</v>
      </c>
      <c r="AO1156" s="214">
        <v>0</v>
      </c>
      <c r="AP1156" s="211">
        <v>0</v>
      </c>
      <c r="AQ1156" s="211">
        <v>0</v>
      </c>
      <c r="AR1156" s="211">
        <v>0</v>
      </c>
      <c r="AS1156" s="211"/>
    </row>
    <row r="1157" spans="1:45" s="148" customFormat="1" ht="36" customHeight="1" x14ac:dyDescent="0.25">
      <c r="A1157" s="148">
        <v>1</v>
      </c>
      <c r="B1157" s="143">
        <f>SUBTOTAL(103,$A$1027:A1157)</f>
        <v>129</v>
      </c>
      <c r="C1157" s="144" t="s">
        <v>412</v>
      </c>
      <c r="D1157" s="145">
        <v>1846</v>
      </c>
      <c r="E1157" s="145"/>
      <c r="F1157" s="146" t="s">
        <v>264</v>
      </c>
      <c r="G1157" s="145">
        <v>2</v>
      </c>
      <c r="H1157" s="145" t="s">
        <v>300</v>
      </c>
      <c r="I1157" s="149">
        <v>378.89</v>
      </c>
      <c r="J1157" s="149">
        <v>325.39999999999998</v>
      </c>
      <c r="K1157" s="149">
        <v>325.39999999999998</v>
      </c>
      <c r="L1157" s="165">
        <v>17</v>
      </c>
      <c r="M1157" s="145" t="s">
        <v>262</v>
      </c>
      <c r="N1157" s="145" t="s">
        <v>263</v>
      </c>
      <c r="O1157" s="147" t="s">
        <v>265</v>
      </c>
      <c r="P1157" s="142">
        <v>3195344</v>
      </c>
      <c r="Q1157" s="142">
        <v>0</v>
      </c>
      <c r="R1157" s="142">
        <v>0</v>
      </c>
      <c r="S1157" s="142">
        <f t="shared" si="463"/>
        <v>3195344</v>
      </c>
      <c r="T1157" s="142">
        <f t="shared" si="462"/>
        <v>8433.4345060571668</v>
      </c>
      <c r="U1157" s="142">
        <v>8590.1438412204079</v>
      </c>
      <c r="V1157" s="213">
        <f t="shared" si="464"/>
        <v>8590.1438412204079</v>
      </c>
      <c r="W1157" s="213">
        <f t="shared" si="465"/>
        <v>156.70933516324112</v>
      </c>
      <c r="X1157" s="148" t="b">
        <f t="shared" si="466"/>
        <v>1</v>
      </c>
      <c r="Y1157" s="211">
        <v>0</v>
      </c>
      <c r="Z1157" s="211">
        <v>0</v>
      </c>
      <c r="AA1157" s="211">
        <v>0</v>
      </c>
      <c r="AB1157" s="211">
        <v>0</v>
      </c>
      <c r="AC1157" s="211">
        <v>0</v>
      </c>
      <c r="AD1157" s="211">
        <v>0</v>
      </c>
      <c r="AE1157" s="211">
        <v>0</v>
      </c>
      <c r="AF1157" s="214">
        <v>0</v>
      </c>
      <c r="AG1157" s="211">
        <v>365</v>
      </c>
      <c r="AH1157" s="214">
        <f t="shared" si="467"/>
        <v>8590.1438412204079</v>
      </c>
      <c r="AI1157" s="211">
        <v>0</v>
      </c>
      <c r="AJ1157" s="211">
        <v>0</v>
      </c>
      <c r="AK1157" s="211">
        <v>0</v>
      </c>
      <c r="AL1157" s="214">
        <v>0</v>
      </c>
      <c r="AM1157" s="211">
        <v>0</v>
      </c>
      <c r="AN1157" s="211">
        <v>0</v>
      </c>
      <c r="AO1157" s="214">
        <v>0</v>
      </c>
      <c r="AP1157" s="211">
        <v>0</v>
      </c>
      <c r="AQ1157" s="211">
        <v>0</v>
      </c>
      <c r="AR1157" s="211">
        <v>0</v>
      </c>
      <c r="AS1157" s="211"/>
    </row>
    <row r="1158" spans="1:45" s="148" customFormat="1" ht="36" customHeight="1" x14ac:dyDescent="0.25">
      <c r="A1158" s="148">
        <v>1</v>
      </c>
      <c r="B1158" s="143">
        <f>SUBTOTAL(103,$A$1027:A1158)</f>
        <v>130</v>
      </c>
      <c r="C1158" s="144" t="s">
        <v>418</v>
      </c>
      <c r="D1158" s="145">
        <v>1969</v>
      </c>
      <c r="E1158" s="145"/>
      <c r="F1158" s="146" t="s">
        <v>264</v>
      </c>
      <c r="G1158" s="145">
        <v>5</v>
      </c>
      <c r="H1158" s="145" t="s">
        <v>366</v>
      </c>
      <c r="I1158" s="149">
        <v>4890.1099999999997</v>
      </c>
      <c r="J1158" s="149">
        <v>4490.3999999999996</v>
      </c>
      <c r="K1158" s="149">
        <v>4177.2300000000005</v>
      </c>
      <c r="L1158" s="165">
        <v>210</v>
      </c>
      <c r="M1158" s="145" t="s">
        <v>262</v>
      </c>
      <c r="N1158" s="145" t="s">
        <v>266</v>
      </c>
      <c r="O1158" s="147" t="s">
        <v>317</v>
      </c>
      <c r="P1158" s="142">
        <v>14506507.66</v>
      </c>
      <c r="Q1158" s="142">
        <v>0</v>
      </c>
      <c r="R1158" s="142">
        <v>0</v>
      </c>
      <c r="S1158" s="142">
        <f t="shared" si="463"/>
        <v>14506507.66</v>
      </c>
      <c r="T1158" s="142">
        <f t="shared" si="462"/>
        <v>2966.4992525730509</v>
      </c>
      <c r="U1158" s="142">
        <v>3125.4525072033152</v>
      </c>
      <c r="V1158" s="213">
        <f t="shared" si="464"/>
        <v>3125.4525072033152</v>
      </c>
      <c r="W1158" s="213">
        <f t="shared" si="465"/>
        <v>158.95325463026438</v>
      </c>
      <c r="X1158" s="148" t="b">
        <f t="shared" si="466"/>
        <v>1</v>
      </c>
      <c r="Y1158" s="211">
        <v>0</v>
      </c>
      <c r="Z1158" s="211">
        <v>0</v>
      </c>
      <c r="AA1158" s="211">
        <v>0</v>
      </c>
      <c r="AB1158" s="211">
        <v>0</v>
      </c>
      <c r="AC1158" s="211">
        <v>0</v>
      </c>
      <c r="AD1158" s="211">
        <v>0</v>
      </c>
      <c r="AE1158" s="211">
        <v>0</v>
      </c>
      <c r="AF1158" s="214">
        <v>0</v>
      </c>
      <c r="AG1158" s="211">
        <v>1714</v>
      </c>
      <c r="AH1158" s="214">
        <f t="shared" si="467"/>
        <v>3125.4525072033152</v>
      </c>
      <c r="AI1158" s="211">
        <v>0</v>
      </c>
      <c r="AJ1158" s="211">
        <v>0</v>
      </c>
      <c r="AK1158" s="211">
        <v>0</v>
      </c>
      <c r="AL1158" s="214">
        <v>0</v>
      </c>
      <c r="AM1158" s="211">
        <v>0</v>
      </c>
      <c r="AN1158" s="211">
        <v>0</v>
      </c>
      <c r="AO1158" s="214">
        <v>0</v>
      </c>
      <c r="AP1158" s="211">
        <v>0</v>
      </c>
      <c r="AQ1158" s="211">
        <v>0</v>
      </c>
      <c r="AR1158" s="211">
        <v>0</v>
      </c>
      <c r="AS1158" s="211"/>
    </row>
    <row r="1159" spans="1:45" s="148" customFormat="1" ht="36" customHeight="1" x14ac:dyDescent="0.25">
      <c r="A1159" s="148">
        <v>1</v>
      </c>
      <c r="B1159" s="143">
        <f>SUBTOTAL(103,$A$1027:A1159)</f>
        <v>131</v>
      </c>
      <c r="C1159" s="144" t="s">
        <v>419</v>
      </c>
      <c r="D1159" s="145">
        <v>1961</v>
      </c>
      <c r="E1159" s="145"/>
      <c r="F1159" s="146" t="s">
        <v>264</v>
      </c>
      <c r="G1159" s="145">
        <v>2</v>
      </c>
      <c r="H1159" s="145" t="s">
        <v>299</v>
      </c>
      <c r="I1159" s="149">
        <v>824.04</v>
      </c>
      <c r="J1159" s="149">
        <v>777.74</v>
      </c>
      <c r="K1159" s="149">
        <v>728.73</v>
      </c>
      <c r="L1159" s="165">
        <v>37</v>
      </c>
      <c r="M1159" s="145" t="s">
        <v>262</v>
      </c>
      <c r="N1159" s="145" t="s">
        <v>266</v>
      </c>
      <c r="O1159" s="147" t="s">
        <v>321</v>
      </c>
      <c r="P1159" s="142">
        <v>5135016.6800000006</v>
      </c>
      <c r="Q1159" s="142">
        <v>0</v>
      </c>
      <c r="R1159" s="142">
        <v>0</v>
      </c>
      <c r="S1159" s="142">
        <f t="shared" si="463"/>
        <v>5135016.6800000006</v>
      </c>
      <c r="T1159" s="142">
        <f t="shared" si="462"/>
        <v>6231.5138585505565</v>
      </c>
      <c r="U1159" s="142">
        <v>6492.6751128586002</v>
      </c>
      <c r="V1159" s="213">
        <f t="shared" si="464"/>
        <v>6492.6751128586002</v>
      </c>
      <c r="W1159" s="213">
        <f t="shared" si="465"/>
        <v>261.16125430804368</v>
      </c>
      <c r="X1159" s="148" t="b">
        <f t="shared" si="466"/>
        <v>1</v>
      </c>
      <c r="Y1159" s="211">
        <v>0</v>
      </c>
      <c r="Z1159" s="211">
        <v>0</v>
      </c>
      <c r="AA1159" s="211">
        <v>0</v>
      </c>
      <c r="AB1159" s="211">
        <v>0</v>
      </c>
      <c r="AC1159" s="211">
        <v>0</v>
      </c>
      <c r="AD1159" s="211">
        <v>0</v>
      </c>
      <c r="AE1159" s="211">
        <v>0</v>
      </c>
      <c r="AF1159" s="214">
        <v>0</v>
      </c>
      <c r="AG1159" s="211">
        <v>600</v>
      </c>
      <c r="AH1159" s="214">
        <f t="shared" si="467"/>
        <v>6492.6751128586002</v>
      </c>
      <c r="AI1159" s="211">
        <v>0</v>
      </c>
      <c r="AJ1159" s="211">
        <v>0</v>
      </c>
      <c r="AK1159" s="211">
        <v>0</v>
      </c>
      <c r="AL1159" s="214">
        <v>0</v>
      </c>
      <c r="AM1159" s="211">
        <v>0</v>
      </c>
      <c r="AN1159" s="211">
        <v>0</v>
      </c>
      <c r="AO1159" s="214">
        <v>0</v>
      </c>
      <c r="AP1159" s="211">
        <v>0</v>
      </c>
      <c r="AQ1159" s="211">
        <v>0</v>
      </c>
      <c r="AR1159" s="211">
        <v>0</v>
      </c>
      <c r="AS1159" s="211"/>
    </row>
    <row r="1160" spans="1:45" s="148" customFormat="1" ht="36" customHeight="1" x14ac:dyDescent="0.25">
      <c r="A1160" s="148">
        <v>1</v>
      </c>
      <c r="B1160" s="143">
        <f>SUBTOTAL(103,$A$1027:A1160)</f>
        <v>132</v>
      </c>
      <c r="C1160" s="144" t="s">
        <v>1654</v>
      </c>
      <c r="D1160" s="145">
        <v>1980</v>
      </c>
      <c r="E1160" s="145"/>
      <c r="F1160" s="146" t="s">
        <v>264</v>
      </c>
      <c r="G1160" s="145">
        <v>5</v>
      </c>
      <c r="H1160" s="145" t="s">
        <v>299</v>
      </c>
      <c r="I1160" s="149">
        <v>1589.4</v>
      </c>
      <c r="J1160" s="149">
        <v>1176.4000000000001</v>
      </c>
      <c r="K1160" s="149">
        <v>1117.8000000000002</v>
      </c>
      <c r="L1160" s="165">
        <v>61</v>
      </c>
      <c r="M1160" s="145" t="s">
        <v>262</v>
      </c>
      <c r="N1160" s="145" t="s">
        <v>266</v>
      </c>
      <c r="O1160" s="147" t="s">
        <v>321</v>
      </c>
      <c r="P1160" s="142">
        <v>2417238.8400000003</v>
      </c>
      <c r="Q1160" s="142">
        <v>0</v>
      </c>
      <c r="R1160" s="142">
        <v>0</v>
      </c>
      <c r="S1160" s="142">
        <f t="shared" si="463"/>
        <v>2417238.8400000003</v>
      </c>
      <c r="T1160" s="142">
        <f t="shared" si="462"/>
        <v>1520.8499056247642</v>
      </c>
      <c r="U1160" s="142">
        <v>2075.8177928778155</v>
      </c>
      <c r="V1160" s="213">
        <f t="shared" si="464"/>
        <v>2075.8177928778155</v>
      </c>
      <c r="W1160" s="213">
        <f t="shared" si="465"/>
        <v>554.96788725305123</v>
      </c>
      <c r="X1160" s="148" t="b">
        <f t="shared" si="466"/>
        <v>1</v>
      </c>
      <c r="Y1160" s="211">
        <v>0</v>
      </c>
      <c r="Z1160" s="211">
        <v>0</v>
      </c>
      <c r="AA1160" s="211">
        <v>0</v>
      </c>
      <c r="AB1160" s="211">
        <v>0</v>
      </c>
      <c r="AC1160" s="211">
        <v>0</v>
      </c>
      <c r="AD1160" s="211">
        <v>0</v>
      </c>
      <c r="AE1160" s="211">
        <v>0</v>
      </c>
      <c r="AF1160" s="214">
        <v>0</v>
      </c>
      <c r="AG1160" s="211">
        <v>370</v>
      </c>
      <c r="AH1160" s="214">
        <f t="shared" si="467"/>
        <v>2075.8177928778155</v>
      </c>
      <c r="AI1160" s="211">
        <v>0</v>
      </c>
      <c r="AJ1160" s="211">
        <v>0</v>
      </c>
      <c r="AK1160" s="211">
        <v>0</v>
      </c>
      <c r="AL1160" s="214">
        <v>0</v>
      </c>
      <c r="AM1160" s="211">
        <v>0</v>
      </c>
      <c r="AN1160" s="211">
        <v>0</v>
      </c>
      <c r="AO1160" s="214">
        <v>0</v>
      </c>
      <c r="AP1160" s="211">
        <v>0</v>
      </c>
      <c r="AQ1160" s="211">
        <v>0</v>
      </c>
      <c r="AR1160" s="211">
        <v>0</v>
      </c>
      <c r="AS1160" s="211"/>
    </row>
    <row r="1161" spans="1:45" s="148" customFormat="1" ht="36" customHeight="1" x14ac:dyDescent="0.25">
      <c r="A1161" s="148">
        <v>1</v>
      </c>
      <c r="B1161" s="143">
        <f>SUBTOTAL(103,$A$1027:A1161)</f>
        <v>133</v>
      </c>
      <c r="C1161" s="144" t="s">
        <v>202</v>
      </c>
      <c r="D1161" s="145">
        <v>1983</v>
      </c>
      <c r="E1161" s="145"/>
      <c r="F1161" s="146" t="s">
        <v>264</v>
      </c>
      <c r="G1161" s="145">
        <v>5</v>
      </c>
      <c r="H1161" s="145" t="s">
        <v>304</v>
      </c>
      <c r="I1161" s="149">
        <v>3097.1</v>
      </c>
      <c r="J1161" s="149">
        <v>2812.2</v>
      </c>
      <c r="K1161" s="149">
        <v>2810.6</v>
      </c>
      <c r="L1161" s="165">
        <v>133</v>
      </c>
      <c r="M1161" s="145" t="s">
        <v>262</v>
      </c>
      <c r="N1161" s="145" t="s">
        <v>266</v>
      </c>
      <c r="O1161" s="147" t="s">
        <v>961</v>
      </c>
      <c r="P1161" s="142">
        <v>6526544.8700000001</v>
      </c>
      <c r="Q1161" s="142">
        <v>0</v>
      </c>
      <c r="R1161" s="142">
        <v>0</v>
      </c>
      <c r="S1161" s="142">
        <f t="shared" si="463"/>
        <v>6526544.8700000001</v>
      </c>
      <c r="T1161" s="142">
        <f t="shared" si="462"/>
        <v>2107.3084078654224</v>
      </c>
      <c r="U1161" s="142">
        <v>2876.2787640050374</v>
      </c>
      <c r="V1161" s="213">
        <f t="shared" si="464"/>
        <v>2876.2787640050374</v>
      </c>
      <c r="W1161" s="213">
        <f t="shared" si="465"/>
        <v>768.97035613961498</v>
      </c>
      <c r="X1161" s="148" t="b">
        <f t="shared" si="466"/>
        <v>1</v>
      </c>
      <c r="Y1161" s="211">
        <v>0</v>
      </c>
      <c r="Z1161" s="211">
        <v>0</v>
      </c>
      <c r="AA1161" s="211">
        <v>0</v>
      </c>
      <c r="AB1161" s="211">
        <v>0</v>
      </c>
      <c r="AC1161" s="211">
        <v>0</v>
      </c>
      <c r="AD1161" s="211">
        <v>0</v>
      </c>
      <c r="AE1161" s="211">
        <v>0</v>
      </c>
      <c r="AF1161" s="214">
        <v>0</v>
      </c>
      <c r="AG1161" s="211">
        <v>999</v>
      </c>
      <c r="AH1161" s="214">
        <f t="shared" si="467"/>
        <v>2876.2787640050374</v>
      </c>
      <c r="AI1161" s="211">
        <v>0</v>
      </c>
      <c r="AJ1161" s="211">
        <v>0</v>
      </c>
      <c r="AK1161" s="211">
        <v>0</v>
      </c>
      <c r="AL1161" s="214">
        <v>0</v>
      </c>
      <c r="AM1161" s="211">
        <v>0</v>
      </c>
      <c r="AN1161" s="211">
        <v>0</v>
      </c>
      <c r="AO1161" s="214">
        <v>0</v>
      </c>
      <c r="AP1161" s="211">
        <v>0</v>
      </c>
      <c r="AQ1161" s="211">
        <v>0</v>
      </c>
      <c r="AR1161" s="211">
        <v>0</v>
      </c>
      <c r="AS1161" s="211"/>
    </row>
    <row r="1162" spans="1:45" s="148" customFormat="1" ht="36" customHeight="1" x14ac:dyDescent="0.25">
      <c r="A1162" s="148">
        <v>1</v>
      </c>
      <c r="B1162" s="143">
        <f>SUBTOTAL(103,$A$1027:A1162)</f>
        <v>134</v>
      </c>
      <c r="C1162" s="144" t="s">
        <v>203</v>
      </c>
      <c r="D1162" s="145">
        <v>1963</v>
      </c>
      <c r="E1162" s="145"/>
      <c r="F1162" s="146" t="s">
        <v>264</v>
      </c>
      <c r="G1162" s="145">
        <v>2</v>
      </c>
      <c r="H1162" s="145" t="s">
        <v>299</v>
      </c>
      <c r="I1162" s="149">
        <v>444.9</v>
      </c>
      <c r="J1162" s="149">
        <v>444.9</v>
      </c>
      <c r="K1162" s="149">
        <v>442.2</v>
      </c>
      <c r="L1162" s="165">
        <v>17</v>
      </c>
      <c r="M1162" s="145" t="s">
        <v>262</v>
      </c>
      <c r="N1162" s="145" t="s">
        <v>266</v>
      </c>
      <c r="O1162" s="147" t="s">
        <v>322</v>
      </c>
      <c r="P1162" s="142">
        <v>527907</v>
      </c>
      <c r="Q1162" s="142">
        <v>0</v>
      </c>
      <c r="R1162" s="142">
        <v>0</v>
      </c>
      <c r="S1162" s="142">
        <f t="shared" si="463"/>
        <v>527907</v>
      </c>
      <c r="T1162" s="142">
        <f t="shared" si="462"/>
        <v>1186.5745111260958</v>
      </c>
      <c r="U1162" s="142">
        <v>1186.5745111260958</v>
      </c>
      <c r="V1162" s="213">
        <f t="shared" ref="V1162:V1164" si="468">T1162</f>
        <v>1186.5745111260958</v>
      </c>
      <c r="W1162" s="213">
        <f t="shared" si="465"/>
        <v>0</v>
      </c>
      <c r="X1162" s="148" t="b">
        <f t="shared" si="466"/>
        <v>1</v>
      </c>
      <c r="Y1162" s="211">
        <v>0</v>
      </c>
      <c r="Z1162" s="211">
        <v>0</v>
      </c>
      <c r="AA1162" s="211">
        <v>0</v>
      </c>
      <c r="AB1162" s="211">
        <v>0</v>
      </c>
      <c r="AC1162" s="211">
        <v>810.46</v>
      </c>
      <c r="AD1162" s="211">
        <v>0</v>
      </c>
      <c r="AE1162" s="211">
        <v>0</v>
      </c>
      <c r="AF1162" s="214">
        <v>0</v>
      </c>
      <c r="AG1162" s="211">
        <v>0</v>
      </c>
      <c r="AH1162" s="211">
        <v>0</v>
      </c>
      <c r="AI1162" s="211">
        <v>0</v>
      </c>
      <c r="AJ1162" s="211">
        <v>0</v>
      </c>
      <c r="AK1162" s="211">
        <v>0</v>
      </c>
      <c r="AL1162" s="214">
        <v>0</v>
      </c>
      <c r="AM1162" s="211">
        <v>0</v>
      </c>
      <c r="AN1162" s="211">
        <v>0</v>
      </c>
      <c r="AO1162" s="214">
        <v>0</v>
      </c>
      <c r="AP1162" s="211">
        <v>0</v>
      </c>
      <c r="AQ1162" s="211">
        <v>0</v>
      </c>
      <c r="AR1162" s="211">
        <v>0</v>
      </c>
      <c r="AS1162" s="211"/>
    </row>
    <row r="1163" spans="1:45" s="148" customFormat="1" ht="36" customHeight="1" x14ac:dyDescent="0.25">
      <c r="A1163" s="148">
        <v>1</v>
      </c>
      <c r="B1163" s="143">
        <f>SUBTOTAL(103,$A$1027:A1163)</f>
        <v>135</v>
      </c>
      <c r="C1163" s="144" t="s">
        <v>204</v>
      </c>
      <c r="D1163" s="145">
        <v>1969</v>
      </c>
      <c r="E1163" s="145"/>
      <c r="F1163" s="146" t="s">
        <v>264</v>
      </c>
      <c r="G1163" s="145">
        <v>2</v>
      </c>
      <c r="H1163" s="145" t="s">
        <v>299</v>
      </c>
      <c r="I1163" s="149">
        <v>589.1</v>
      </c>
      <c r="J1163" s="149">
        <v>589.1</v>
      </c>
      <c r="K1163" s="149">
        <v>537.5</v>
      </c>
      <c r="L1163" s="165">
        <v>31</v>
      </c>
      <c r="M1163" s="145" t="s">
        <v>262</v>
      </c>
      <c r="N1163" s="145" t="s">
        <v>266</v>
      </c>
      <c r="O1163" s="147" t="s">
        <v>322</v>
      </c>
      <c r="P1163" s="142">
        <v>702281</v>
      </c>
      <c r="Q1163" s="142">
        <v>0</v>
      </c>
      <c r="R1163" s="142">
        <v>0</v>
      </c>
      <c r="S1163" s="142">
        <f t="shared" si="463"/>
        <v>702281</v>
      </c>
      <c r="T1163" s="142">
        <f t="shared" si="462"/>
        <v>1192.1252758445085</v>
      </c>
      <c r="U1163" s="142">
        <v>1192.1252758445085</v>
      </c>
      <c r="V1163" s="213">
        <f t="shared" si="468"/>
        <v>1192.1252758445085</v>
      </c>
      <c r="W1163" s="213">
        <f t="shared" si="465"/>
        <v>0</v>
      </c>
      <c r="X1163" s="148" t="b">
        <f t="shared" si="466"/>
        <v>1</v>
      </c>
      <c r="Y1163" s="211">
        <v>0</v>
      </c>
      <c r="Z1163" s="211">
        <v>0</v>
      </c>
      <c r="AA1163" s="211">
        <v>0</v>
      </c>
      <c r="AB1163" s="211">
        <v>0</v>
      </c>
      <c r="AC1163" s="211">
        <v>810.46</v>
      </c>
      <c r="AD1163" s="211">
        <v>0</v>
      </c>
      <c r="AE1163" s="211">
        <v>0</v>
      </c>
      <c r="AF1163" s="214">
        <v>0</v>
      </c>
      <c r="AG1163" s="211">
        <v>0</v>
      </c>
      <c r="AH1163" s="211">
        <v>0</v>
      </c>
      <c r="AI1163" s="211">
        <v>0</v>
      </c>
      <c r="AJ1163" s="211">
        <v>0</v>
      </c>
      <c r="AK1163" s="211">
        <v>0</v>
      </c>
      <c r="AL1163" s="214">
        <v>0</v>
      </c>
      <c r="AM1163" s="211">
        <v>0</v>
      </c>
      <c r="AN1163" s="211">
        <v>0</v>
      </c>
      <c r="AO1163" s="214">
        <v>0</v>
      </c>
      <c r="AP1163" s="211">
        <v>0</v>
      </c>
      <c r="AQ1163" s="211">
        <v>0</v>
      </c>
      <c r="AR1163" s="211">
        <v>0</v>
      </c>
      <c r="AS1163" s="211"/>
    </row>
    <row r="1164" spans="1:45" s="148" customFormat="1" ht="36" customHeight="1" x14ac:dyDescent="0.25">
      <c r="A1164" s="148">
        <v>1</v>
      </c>
      <c r="B1164" s="143">
        <f>SUBTOTAL(103,$A$1027:A1164)</f>
        <v>136</v>
      </c>
      <c r="C1164" s="144" t="s">
        <v>205</v>
      </c>
      <c r="D1164" s="145">
        <v>1966</v>
      </c>
      <c r="E1164" s="145"/>
      <c r="F1164" s="146" t="s">
        <v>264</v>
      </c>
      <c r="G1164" s="145">
        <v>2</v>
      </c>
      <c r="H1164" s="145" t="s">
        <v>299</v>
      </c>
      <c r="I1164" s="149">
        <v>719.9</v>
      </c>
      <c r="J1164" s="149">
        <v>719.9</v>
      </c>
      <c r="K1164" s="149">
        <v>670.3</v>
      </c>
      <c r="L1164" s="165">
        <v>26</v>
      </c>
      <c r="M1164" s="145" t="s">
        <v>262</v>
      </c>
      <c r="N1164" s="145" t="s">
        <v>266</v>
      </c>
      <c r="O1164" s="147" t="s">
        <v>322</v>
      </c>
      <c r="P1164" s="142">
        <v>1496055.16</v>
      </c>
      <c r="Q1164" s="142">
        <v>0</v>
      </c>
      <c r="R1164" s="142">
        <v>0</v>
      </c>
      <c r="S1164" s="142">
        <f t="shared" si="463"/>
        <v>1496055.16</v>
      </c>
      <c r="T1164" s="142">
        <f t="shared" si="462"/>
        <v>2078.14301986387</v>
      </c>
      <c r="U1164" s="142">
        <v>2078.14301986387</v>
      </c>
      <c r="V1164" s="213">
        <f t="shared" si="468"/>
        <v>2078.14301986387</v>
      </c>
      <c r="W1164" s="213">
        <f t="shared" si="465"/>
        <v>0</v>
      </c>
      <c r="X1164" s="148" t="b">
        <f t="shared" si="466"/>
        <v>1</v>
      </c>
      <c r="Y1164" s="211">
        <v>0</v>
      </c>
      <c r="Z1164" s="211">
        <v>0</v>
      </c>
      <c r="AA1164" s="211">
        <v>0</v>
      </c>
      <c r="AB1164" s="211">
        <v>0</v>
      </c>
      <c r="AC1164" s="211">
        <v>0</v>
      </c>
      <c r="AD1164" s="211">
        <v>0</v>
      </c>
      <c r="AE1164" s="211">
        <v>0</v>
      </c>
      <c r="AF1164" s="214">
        <v>0</v>
      </c>
      <c r="AG1164" s="211">
        <v>0</v>
      </c>
      <c r="AH1164" s="211">
        <v>0</v>
      </c>
      <c r="AI1164" s="211">
        <v>0</v>
      </c>
      <c r="AJ1164" s="211">
        <v>0</v>
      </c>
      <c r="AK1164" s="211">
        <v>0</v>
      </c>
      <c r="AL1164" s="214">
        <v>0</v>
      </c>
      <c r="AM1164" s="211">
        <v>19.07</v>
      </c>
      <c r="AN1164" s="211">
        <f>76773.02*AM1164/I1164</f>
        <v>2033.7011965550773</v>
      </c>
      <c r="AO1164" s="214">
        <v>0</v>
      </c>
      <c r="AP1164" s="211">
        <v>0</v>
      </c>
      <c r="AQ1164" s="211">
        <v>0</v>
      </c>
      <c r="AR1164" s="211">
        <v>0</v>
      </c>
      <c r="AS1164" s="211"/>
    </row>
    <row r="1165" spans="1:45" s="148" customFormat="1" ht="36" customHeight="1" x14ac:dyDescent="0.25">
      <c r="A1165" s="148">
        <v>1</v>
      </c>
      <c r="B1165" s="143">
        <f>SUBTOTAL(103,$A$1027:A1165)</f>
        <v>137</v>
      </c>
      <c r="C1165" s="144" t="s">
        <v>420</v>
      </c>
      <c r="D1165" s="145">
        <v>1963</v>
      </c>
      <c r="E1165" s="145"/>
      <c r="F1165" s="146" t="s">
        <v>264</v>
      </c>
      <c r="G1165" s="145">
        <v>4</v>
      </c>
      <c r="H1165" s="145" t="s">
        <v>308</v>
      </c>
      <c r="I1165" s="149">
        <v>2141.94</v>
      </c>
      <c r="J1165" s="149">
        <v>1876.78</v>
      </c>
      <c r="K1165" s="149">
        <v>1544.6799999999998</v>
      </c>
      <c r="L1165" s="165">
        <v>77</v>
      </c>
      <c r="M1165" s="145" t="s">
        <v>262</v>
      </c>
      <c r="N1165" s="145" t="s">
        <v>266</v>
      </c>
      <c r="O1165" s="147" t="s">
        <v>961</v>
      </c>
      <c r="P1165" s="142">
        <v>8721555.9000000004</v>
      </c>
      <c r="Q1165" s="142">
        <v>0</v>
      </c>
      <c r="R1165" s="142">
        <v>0</v>
      </c>
      <c r="S1165" s="142">
        <f t="shared" si="463"/>
        <v>8721555.9000000004</v>
      </c>
      <c r="T1165" s="142">
        <f t="shared" si="462"/>
        <v>4071.8021513207655</v>
      </c>
      <c r="U1165" s="142">
        <v>4262.9807370888075</v>
      </c>
      <c r="V1165" s="213">
        <f t="shared" si="464"/>
        <v>4262.9807370888075</v>
      </c>
      <c r="W1165" s="213">
        <f t="shared" si="465"/>
        <v>191.17858576804201</v>
      </c>
      <c r="X1165" s="148" t="b">
        <f t="shared" si="466"/>
        <v>1</v>
      </c>
      <c r="Y1165" s="211">
        <v>0</v>
      </c>
      <c r="Z1165" s="211">
        <v>0</v>
      </c>
      <c r="AA1165" s="211">
        <v>0</v>
      </c>
      <c r="AB1165" s="211">
        <v>0</v>
      </c>
      <c r="AC1165" s="211">
        <v>0</v>
      </c>
      <c r="AD1165" s="211">
        <v>0</v>
      </c>
      <c r="AE1165" s="211">
        <v>0</v>
      </c>
      <c r="AF1165" s="214">
        <v>0</v>
      </c>
      <c r="AG1165" s="211">
        <v>1024</v>
      </c>
      <c r="AH1165" s="214">
        <f t="shared" ref="AH1165:AH1178" si="469">8917.04*AG1165/I1165</f>
        <v>4262.9807370888075</v>
      </c>
      <c r="AI1165" s="211">
        <v>0</v>
      </c>
      <c r="AJ1165" s="211">
        <v>0</v>
      </c>
      <c r="AK1165" s="211">
        <v>0</v>
      </c>
      <c r="AL1165" s="214">
        <v>0</v>
      </c>
      <c r="AM1165" s="211">
        <v>0</v>
      </c>
      <c r="AN1165" s="211">
        <v>0</v>
      </c>
      <c r="AO1165" s="214">
        <v>0</v>
      </c>
      <c r="AP1165" s="211">
        <v>0</v>
      </c>
      <c r="AQ1165" s="211">
        <v>0</v>
      </c>
      <c r="AR1165" s="211">
        <v>0</v>
      </c>
      <c r="AS1165" s="211"/>
    </row>
    <row r="1166" spans="1:45" s="148" customFormat="1" ht="36" customHeight="1" x14ac:dyDescent="0.25">
      <c r="A1166" s="148">
        <v>1</v>
      </c>
      <c r="B1166" s="143">
        <f>SUBTOTAL(103,$A$1027:A1166)</f>
        <v>138</v>
      </c>
      <c r="C1166" s="144" t="s">
        <v>422</v>
      </c>
      <c r="D1166" s="145">
        <v>1958</v>
      </c>
      <c r="E1166" s="145"/>
      <c r="F1166" s="146" t="s">
        <v>264</v>
      </c>
      <c r="G1166" s="145">
        <v>2</v>
      </c>
      <c r="H1166" s="145" t="s">
        <v>299</v>
      </c>
      <c r="I1166" s="149">
        <v>717.8</v>
      </c>
      <c r="J1166" s="149">
        <v>649.4</v>
      </c>
      <c r="K1166" s="149">
        <v>507.29999999999995</v>
      </c>
      <c r="L1166" s="165">
        <v>46</v>
      </c>
      <c r="M1166" s="145" t="s">
        <v>262</v>
      </c>
      <c r="N1166" s="145" t="s">
        <v>266</v>
      </c>
      <c r="O1166" s="147" t="s">
        <v>321</v>
      </c>
      <c r="P1166" s="142">
        <v>5130762.33</v>
      </c>
      <c r="Q1166" s="142">
        <v>0</v>
      </c>
      <c r="R1166" s="142">
        <v>0</v>
      </c>
      <c r="S1166" s="142">
        <f t="shared" si="463"/>
        <v>5130762.33</v>
      </c>
      <c r="T1166" s="142">
        <f t="shared" si="462"/>
        <v>7147.8995959877411</v>
      </c>
      <c r="U1166" s="142">
        <v>7453.6416829200352</v>
      </c>
      <c r="V1166" s="213">
        <f t="shared" si="464"/>
        <v>7453.6416829200352</v>
      </c>
      <c r="W1166" s="213">
        <f t="shared" si="465"/>
        <v>305.74208693229411</v>
      </c>
      <c r="X1166" s="148" t="b">
        <f t="shared" si="466"/>
        <v>1</v>
      </c>
      <c r="Y1166" s="211">
        <v>0</v>
      </c>
      <c r="Z1166" s="211">
        <v>0</v>
      </c>
      <c r="AA1166" s="211">
        <v>0</v>
      </c>
      <c r="AB1166" s="211">
        <v>0</v>
      </c>
      <c r="AC1166" s="211">
        <v>0</v>
      </c>
      <c r="AD1166" s="211">
        <v>0</v>
      </c>
      <c r="AE1166" s="211">
        <v>0</v>
      </c>
      <c r="AF1166" s="214">
        <v>0</v>
      </c>
      <c r="AG1166" s="211">
        <v>600</v>
      </c>
      <c r="AH1166" s="214">
        <f t="shared" si="469"/>
        <v>7453.6416829200352</v>
      </c>
      <c r="AI1166" s="211">
        <v>0</v>
      </c>
      <c r="AJ1166" s="211">
        <v>0</v>
      </c>
      <c r="AK1166" s="211">
        <v>0</v>
      </c>
      <c r="AL1166" s="214">
        <v>0</v>
      </c>
      <c r="AM1166" s="211">
        <v>0</v>
      </c>
      <c r="AN1166" s="211">
        <v>0</v>
      </c>
      <c r="AO1166" s="214">
        <v>0</v>
      </c>
      <c r="AP1166" s="211">
        <v>0</v>
      </c>
      <c r="AQ1166" s="211">
        <v>0</v>
      </c>
      <c r="AR1166" s="211">
        <v>0</v>
      </c>
      <c r="AS1166" s="211"/>
    </row>
    <row r="1167" spans="1:45" s="148" customFormat="1" ht="36" customHeight="1" x14ac:dyDescent="0.25">
      <c r="A1167" s="148">
        <v>1</v>
      </c>
      <c r="B1167" s="143">
        <f>SUBTOTAL(103,$A$1027:A1167)</f>
        <v>139</v>
      </c>
      <c r="C1167" s="144" t="s">
        <v>423</v>
      </c>
      <c r="D1167" s="145">
        <v>1968</v>
      </c>
      <c r="E1167" s="145"/>
      <c r="F1167" s="146" t="s">
        <v>264</v>
      </c>
      <c r="G1167" s="145">
        <v>3</v>
      </c>
      <c r="H1167" s="145" t="s">
        <v>299</v>
      </c>
      <c r="I1167" s="149">
        <v>1032.5</v>
      </c>
      <c r="J1167" s="149">
        <v>644</v>
      </c>
      <c r="K1167" s="149">
        <v>445.9</v>
      </c>
      <c r="L1167" s="165">
        <v>83</v>
      </c>
      <c r="M1167" s="145" t="s">
        <v>262</v>
      </c>
      <c r="N1167" s="145" t="s">
        <v>266</v>
      </c>
      <c r="O1167" s="147" t="s">
        <v>324</v>
      </c>
      <c r="P1167" s="142">
        <v>4137776.27</v>
      </c>
      <c r="Q1167" s="142">
        <v>0</v>
      </c>
      <c r="R1167" s="142">
        <v>0</v>
      </c>
      <c r="S1167" s="142">
        <f t="shared" si="463"/>
        <v>4137776.27</v>
      </c>
      <c r="T1167" s="142">
        <f t="shared" si="462"/>
        <v>4007.5314963680389</v>
      </c>
      <c r="U1167" s="142">
        <v>4171.361084745763</v>
      </c>
      <c r="V1167" s="213">
        <f t="shared" si="464"/>
        <v>4171.361084745763</v>
      </c>
      <c r="W1167" s="213">
        <f t="shared" si="465"/>
        <v>163.82958837772412</v>
      </c>
      <c r="X1167" s="148" t="b">
        <f t="shared" si="466"/>
        <v>1</v>
      </c>
      <c r="Y1167" s="211">
        <v>0</v>
      </c>
      <c r="Z1167" s="211">
        <v>0</v>
      </c>
      <c r="AA1167" s="211">
        <v>0</v>
      </c>
      <c r="AB1167" s="211">
        <v>0</v>
      </c>
      <c r="AC1167" s="211">
        <v>0</v>
      </c>
      <c r="AD1167" s="211">
        <v>0</v>
      </c>
      <c r="AE1167" s="211">
        <v>0</v>
      </c>
      <c r="AF1167" s="214">
        <v>0</v>
      </c>
      <c r="AG1167" s="211">
        <v>483</v>
      </c>
      <c r="AH1167" s="214">
        <f t="shared" si="469"/>
        <v>4171.361084745763</v>
      </c>
      <c r="AI1167" s="211">
        <v>0</v>
      </c>
      <c r="AJ1167" s="211">
        <v>0</v>
      </c>
      <c r="AK1167" s="211">
        <v>0</v>
      </c>
      <c r="AL1167" s="214">
        <v>0</v>
      </c>
      <c r="AM1167" s="211">
        <v>0</v>
      </c>
      <c r="AN1167" s="211">
        <v>0</v>
      </c>
      <c r="AO1167" s="214">
        <v>0</v>
      </c>
      <c r="AP1167" s="211">
        <v>0</v>
      </c>
      <c r="AQ1167" s="211">
        <v>0</v>
      </c>
      <c r="AR1167" s="211">
        <v>0</v>
      </c>
      <c r="AS1167" s="211"/>
    </row>
    <row r="1168" spans="1:45" s="148" customFormat="1" ht="36" customHeight="1" x14ac:dyDescent="0.25">
      <c r="A1168" s="148">
        <v>1</v>
      </c>
      <c r="B1168" s="143">
        <f>SUBTOTAL(103,$A$1027:A1168)</f>
        <v>140</v>
      </c>
      <c r="C1168" s="144" t="s">
        <v>424</v>
      </c>
      <c r="D1168" s="145">
        <v>1969</v>
      </c>
      <c r="E1168" s="145"/>
      <c r="F1168" s="146" t="s">
        <v>264</v>
      </c>
      <c r="G1168" s="145">
        <v>5</v>
      </c>
      <c r="H1168" s="145" t="s">
        <v>366</v>
      </c>
      <c r="I1168" s="149">
        <v>5048.3</v>
      </c>
      <c r="J1168" s="149">
        <v>4655.2</v>
      </c>
      <c r="K1168" s="149">
        <v>3957.13</v>
      </c>
      <c r="L1168" s="165">
        <v>217</v>
      </c>
      <c r="M1168" s="145" t="s">
        <v>262</v>
      </c>
      <c r="N1168" s="145" t="s">
        <v>266</v>
      </c>
      <c r="O1168" s="147" t="s">
        <v>324</v>
      </c>
      <c r="P1168" s="142">
        <v>12748610.619999999</v>
      </c>
      <c r="Q1168" s="142">
        <v>0</v>
      </c>
      <c r="R1168" s="142">
        <v>0</v>
      </c>
      <c r="S1168" s="142">
        <f t="shared" si="463"/>
        <v>12748610.619999999</v>
      </c>
      <c r="T1168" s="142">
        <f t="shared" si="462"/>
        <v>2525.3274607293542</v>
      </c>
      <c r="U1168" s="142">
        <v>2651.2840045163721</v>
      </c>
      <c r="V1168" s="213">
        <f t="shared" si="464"/>
        <v>2651.2840045163721</v>
      </c>
      <c r="W1168" s="213">
        <f t="shared" si="465"/>
        <v>125.95654378701784</v>
      </c>
      <c r="X1168" s="148" t="b">
        <f t="shared" si="466"/>
        <v>1</v>
      </c>
      <c r="Y1168" s="211">
        <v>0</v>
      </c>
      <c r="Z1168" s="211">
        <v>0</v>
      </c>
      <c r="AA1168" s="211">
        <v>0</v>
      </c>
      <c r="AB1168" s="211">
        <v>0</v>
      </c>
      <c r="AC1168" s="211">
        <v>0</v>
      </c>
      <c r="AD1168" s="211">
        <v>0</v>
      </c>
      <c r="AE1168" s="211">
        <v>0</v>
      </c>
      <c r="AF1168" s="214">
        <v>0</v>
      </c>
      <c r="AG1168" s="211">
        <v>1501</v>
      </c>
      <c r="AH1168" s="214">
        <f t="shared" si="469"/>
        <v>2651.2840045163721</v>
      </c>
      <c r="AI1168" s="211">
        <v>0</v>
      </c>
      <c r="AJ1168" s="211">
        <v>0</v>
      </c>
      <c r="AK1168" s="211">
        <v>0</v>
      </c>
      <c r="AL1168" s="214">
        <v>0</v>
      </c>
      <c r="AM1168" s="211">
        <v>0</v>
      </c>
      <c r="AN1168" s="211">
        <v>0</v>
      </c>
      <c r="AO1168" s="214">
        <v>0</v>
      </c>
      <c r="AP1168" s="211">
        <v>0</v>
      </c>
      <c r="AQ1168" s="211">
        <v>0</v>
      </c>
      <c r="AR1168" s="211">
        <v>0</v>
      </c>
      <c r="AS1168" s="211"/>
    </row>
    <row r="1169" spans="1:45" s="148" customFormat="1" ht="36" customHeight="1" x14ac:dyDescent="0.25">
      <c r="A1169" s="148">
        <v>1</v>
      </c>
      <c r="B1169" s="143">
        <f>SUBTOTAL(103,$A$1027:A1169)</f>
        <v>141</v>
      </c>
      <c r="C1169" s="144" t="s">
        <v>425</v>
      </c>
      <c r="D1169" s="145">
        <v>1943</v>
      </c>
      <c r="E1169" s="145"/>
      <c r="F1169" s="146" t="s">
        <v>264</v>
      </c>
      <c r="G1169" s="145">
        <v>2</v>
      </c>
      <c r="H1169" s="145" t="s">
        <v>300</v>
      </c>
      <c r="I1169" s="149">
        <v>722.9</v>
      </c>
      <c r="J1169" s="149">
        <v>653.9</v>
      </c>
      <c r="K1169" s="149">
        <v>547.55999999999995</v>
      </c>
      <c r="L1169" s="165">
        <v>34</v>
      </c>
      <c r="M1169" s="145" t="s">
        <v>262</v>
      </c>
      <c r="N1169" s="145" t="s">
        <v>266</v>
      </c>
      <c r="O1169" s="147" t="s">
        <v>321</v>
      </c>
      <c r="P1169" s="142">
        <v>5136586.55</v>
      </c>
      <c r="Q1169" s="142">
        <v>0</v>
      </c>
      <c r="R1169" s="142">
        <v>0</v>
      </c>
      <c r="S1169" s="142">
        <f t="shared" si="463"/>
        <v>5136586.55</v>
      </c>
      <c r="T1169" s="142">
        <f t="shared" si="462"/>
        <v>7105.5284963342092</v>
      </c>
      <c r="U1169" s="142">
        <v>7401.0568543367008</v>
      </c>
      <c r="V1169" s="213">
        <f t="shared" si="464"/>
        <v>7401.0568543367008</v>
      </c>
      <c r="W1169" s="213">
        <f t="shared" si="465"/>
        <v>295.52835800249159</v>
      </c>
      <c r="X1169" s="148" t="b">
        <f t="shared" si="466"/>
        <v>1</v>
      </c>
      <c r="Y1169" s="211">
        <v>0</v>
      </c>
      <c r="Z1169" s="211">
        <v>0</v>
      </c>
      <c r="AA1169" s="211">
        <v>0</v>
      </c>
      <c r="AB1169" s="211">
        <v>0</v>
      </c>
      <c r="AC1169" s="211">
        <v>0</v>
      </c>
      <c r="AD1169" s="211">
        <v>0</v>
      </c>
      <c r="AE1169" s="211">
        <v>0</v>
      </c>
      <c r="AF1169" s="214">
        <v>0</v>
      </c>
      <c r="AG1169" s="211">
        <v>600</v>
      </c>
      <c r="AH1169" s="214">
        <f t="shared" si="469"/>
        <v>7401.0568543367008</v>
      </c>
      <c r="AI1169" s="211">
        <v>0</v>
      </c>
      <c r="AJ1169" s="211">
        <v>0</v>
      </c>
      <c r="AK1169" s="211">
        <v>0</v>
      </c>
      <c r="AL1169" s="214">
        <v>0</v>
      </c>
      <c r="AM1169" s="211">
        <v>0</v>
      </c>
      <c r="AN1169" s="211">
        <v>0</v>
      </c>
      <c r="AO1169" s="214">
        <v>0</v>
      </c>
      <c r="AP1169" s="211">
        <v>0</v>
      </c>
      <c r="AQ1169" s="211">
        <v>0</v>
      </c>
      <c r="AR1169" s="211">
        <v>0</v>
      </c>
      <c r="AS1169" s="211"/>
    </row>
    <row r="1170" spans="1:45" s="148" customFormat="1" ht="36" customHeight="1" x14ac:dyDescent="0.25">
      <c r="A1170" s="148">
        <v>1</v>
      </c>
      <c r="B1170" s="143">
        <f>SUBTOTAL(103,$A$1027:A1170)</f>
        <v>142</v>
      </c>
      <c r="C1170" s="144" t="s">
        <v>426</v>
      </c>
      <c r="D1170" s="145">
        <v>1917</v>
      </c>
      <c r="E1170" s="145"/>
      <c r="F1170" s="146" t="s">
        <v>326</v>
      </c>
      <c r="G1170" s="145">
        <v>2</v>
      </c>
      <c r="H1170" s="145" t="s">
        <v>299</v>
      </c>
      <c r="I1170" s="149">
        <v>643.4</v>
      </c>
      <c r="J1170" s="149">
        <v>615.9</v>
      </c>
      <c r="K1170" s="149">
        <v>423.09999999999997</v>
      </c>
      <c r="L1170" s="165">
        <v>21</v>
      </c>
      <c r="M1170" s="145" t="s">
        <v>262</v>
      </c>
      <c r="N1170" s="145" t="s">
        <v>266</v>
      </c>
      <c r="O1170" s="147" t="s">
        <v>317</v>
      </c>
      <c r="P1170" s="142">
        <v>3157300.37</v>
      </c>
      <c r="Q1170" s="142">
        <v>0</v>
      </c>
      <c r="R1170" s="142">
        <v>0</v>
      </c>
      <c r="S1170" s="142">
        <f t="shared" si="463"/>
        <v>3157300.37</v>
      </c>
      <c r="T1170" s="142">
        <f t="shared" si="462"/>
        <v>4907.2122629779305</v>
      </c>
      <c r="U1170" s="142">
        <v>5114.062418402239</v>
      </c>
      <c r="V1170" s="213">
        <f t="shared" si="464"/>
        <v>5114.062418402239</v>
      </c>
      <c r="W1170" s="213">
        <f t="shared" si="465"/>
        <v>206.85015542430847</v>
      </c>
      <c r="X1170" s="148" t="b">
        <f t="shared" si="466"/>
        <v>1</v>
      </c>
      <c r="Y1170" s="211">
        <v>0</v>
      </c>
      <c r="Z1170" s="211">
        <v>0</v>
      </c>
      <c r="AA1170" s="211">
        <v>0</v>
      </c>
      <c r="AB1170" s="211">
        <v>0</v>
      </c>
      <c r="AC1170" s="211">
        <v>0</v>
      </c>
      <c r="AD1170" s="211">
        <v>0</v>
      </c>
      <c r="AE1170" s="211">
        <v>0</v>
      </c>
      <c r="AF1170" s="214">
        <v>0</v>
      </c>
      <c r="AG1170" s="211">
        <v>369</v>
      </c>
      <c r="AH1170" s="214">
        <f t="shared" si="469"/>
        <v>5114.062418402239</v>
      </c>
      <c r="AI1170" s="211">
        <v>0</v>
      </c>
      <c r="AJ1170" s="211">
        <v>0</v>
      </c>
      <c r="AK1170" s="211">
        <v>0</v>
      </c>
      <c r="AL1170" s="214">
        <v>0</v>
      </c>
      <c r="AM1170" s="211">
        <v>0</v>
      </c>
      <c r="AN1170" s="211">
        <v>0</v>
      </c>
      <c r="AO1170" s="214">
        <v>0</v>
      </c>
      <c r="AP1170" s="211">
        <v>0</v>
      </c>
      <c r="AQ1170" s="211">
        <v>0</v>
      </c>
      <c r="AR1170" s="211">
        <v>0</v>
      </c>
      <c r="AS1170" s="211"/>
    </row>
    <row r="1171" spans="1:45" s="148" customFormat="1" ht="36" customHeight="1" x14ac:dyDescent="0.25">
      <c r="A1171" s="148">
        <v>1</v>
      </c>
      <c r="B1171" s="143">
        <f>SUBTOTAL(103,$A$1027:A1171)</f>
        <v>143</v>
      </c>
      <c r="C1171" s="144" t="s">
        <v>206</v>
      </c>
      <c r="D1171" s="145">
        <v>1975</v>
      </c>
      <c r="E1171" s="145"/>
      <c r="F1171" s="146" t="s">
        <v>264</v>
      </c>
      <c r="G1171" s="145">
        <v>2</v>
      </c>
      <c r="H1171" s="145" t="s">
        <v>299</v>
      </c>
      <c r="I1171" s="149">
        <v>817.4</v>
      </c>
      <c r="J1171" s="149">
        <v>755.8</v>
      </c>
      <c r="K1171" s="149">
        <v>652</v>
      </c>
      <c r="L1171" s="165">
        <v>43</v>
      </c>
      <c r="M1171" s="145" t="s">
        <v>262</v>
      </c>
      <c r="N1171" s="145" t="s">
        <v>266</v>
      </c>
      <c r="O1171" s="147" t="s">
        <v>323</v>
      </c>
      <c r="P1171" s="142">
        <v>5257928.6899999995</v>
      </c>
      <c r="Q1171" s="142">
        <v>0</v>
      </c>
      <c r="R1171" s="142">
        <v>0</v>
      </c>
      <c r="S1171" s="142">
        <f t="shared" si="463"/>
        <v>5257928.6899999995</v>
      </c>
      <c r="T1171" s="142">
        <f t="shared" si="462"/>
        <v>6432.5039026180566</v>
      </c>
      <c r="U1171" s="142">
        <v>6698.1435771959877</v>
      </c>
      <c r="V1171" s="213">
        <f t="shared" si="464"/>
        <v>6698.1435771959877</v>
      </c>
      <c r="W1171" s="213">
        <f t="shared" si="465"/>
        <v>265.63967457793115</v>
      </c>
      <c r="X1171" s="148" t="b">
        <f t="shared" si="466"/>
        <v>1</v>
      </c>
      <c r="Y1171" s="211">
        <v>0</v>
      </c>
      <c r="Z1171" s="211">
        <v>0</v>
      </c>
      <c r="AA1171" s="211">
        <v>0</v>
      </c>
      <c r="AB1171" s="211">
        <v>0</v>
      </c>
      <c r="AC1171" s="211">
        <v>0</v>
      </c>
      <c r="AD1171" s="211">
        <v>0</v>
      </c>
      <c r="AE1171" s="211">
        <v>0</v>
      </c>
      <c r="AF1171" s="214">
        <v>0</v>
      </c>
      <c r="AG1171" s="211">
        <v>614</v>
      </c>
      <c r="AH1171" s="214">
        <f t="shared" si="469"/>
        <v>6698.1435771959877</v>
      </c>
      <c r="AI1171" s="211">
        <v>0</v>
      </c>
      <c r="AJ1171" s="211">
        <v>0</v>
      </c>
      <c r="AK1171" s="211">
        <v>0</v>
      </c>
      <c r="AL1171" s="214">
        <v>0</v>
      </c>
      <c r="AM1171" s="211">
        <v>0</v>
      </c>
      <c r="AN1171" s="211">
        <v>0</v>
      </c>
      <c r="AO1171" s="214">
        <v>0</v>
      </c>
      <c r="AP1171" s="211">
        <v>0</v>
      </c>
      <c r="AQ1171" s="211">
        <v>0</v>
      </c>
      <c r="AR1171" s="211">
        <v>0</v>
      </c>
      <c r="AS1171" s="211"/>
    </row>
    <row r="1172" spans="1:45" s="148" customFormat="1" ht="36" customHeight="1" x14ac:dyDescent="0.25">
      <c r="A1172" s="148">
        <v>1</v>
      </c>
      <c r="B1172" s="143">
        <f>SUBTOTAL(103,$A$1027:A1172)</f>
        <v>144</v>
      </c>
      <c r="C1172" s="144" t="s">
        <v>428</v>
      </c>
      <c r="D1172" s="145">
        <v>1950</v>
      </c>
      <c r="E1172" s="145"/>
      <c r="F1172" s="146" t="s">
        <v>264</v>
      </c>
      <c r="G1172" s="145">
        <v>2</v>
      </c>
      <c r="H1172" s="145" t="s">
        <v>300</v>
      </c>
      <c r="I1172" s="149">
        <v>411.15</v>
      </c>
      <c r="J1172" s="149">
        <v>411.15</v>
      </c>
      <c r="K1172" s="149">
        <v>369.45</v>
      </c>
      <c r="L1172" s="165">
        <v>18</v>
      </c>
      <c r="M1172" s="145" t="s">
        <v>262</v>
      </c>
      <c r="N1172" s="145" t="s">
        <v>266</v>
      </c>
      <c r="O1172" s="147" t="s">
        <v>317</v>
      </c>
      <c r="P1172" s="142">
        <v>3169671.0300000003</v>
      </c>
      <c r="Q1172" s="142">
        <v>0</v>
      </c>
      <c r="R1172" s="142">
        <v>0</v>
      </c>
      <c r="S1172" s="142">
        <f t="shared" si="463"/>
        <v>3169671.0300000003</v>
      </c>
      <c r="T1172" s="142">
        <f t="shared" si="462"/>
        <v>7709.2813571689176</v>
      </c>
      <c r="U1172" s="142">
        <v>8024.5769183996117</v>
      </c>
      <c r="V1172" s="213">
        <f t="shared" si="464"/>
        <v>8024.5769183996117</v>
      </c>
      <c r="W1172" s="213">
        <f t="shared" si="465"/>
        <v>315.29556123069415</v>
      </c>
      <c r="X1172" s="148" t="b">
        <f t="shared" si="466"/>
        <v>1</v>
      </c>
      <c r="Y1172" s="211">
        <v>0</v>
      </c>
      <c r="Z1172" s="211">
        <v>0</v>
      </c>
      <c r="AA1172" s="211">
        <v>0</v>
      </c>
      <c r="AB1172" s="211">
        <v>0</v>
      </c>
      <c r="AC1172" s="211">
        <v>0</v>
      </c>
      <c r="AD1172" s="211">
        <v>0</v>
      </c>
      <c r="AE1172" s="211">
        <v>0</v>
      </c>
      <c r="AF1172" s="214">
        <v>0</v>
      </c>
      <c r="AG1172" s="211">
        <v>370</v>
      </c>
      <c r="AH1172" s="214">
        <f t="shared" si="469"/>
        <v>8024.5769183996117</v>
      </c>
      <c r="AI1172" s="211">
        <v>0</v>
      </c>
      <c r="AJ1172" s="211">
        <v>0</v>
      </c>
      <c r="AK1172" s="211">
        <v>0</v>
      </c>
      <c r="AL1172" s="214">
        <v>0</v>
      </c>
      <c r="AM1172" s="211">
        <v>0</v>
      </c>
      <c r="AN1172" s="211">
        <v>0</v>
      </c>
      <c r="AO1172" s="214">
        <v>0</v>
      </c>
      <c r="AP1172" s="211">
        <v>0</v>
      </c>
      <c r="AQ1172" s="211">
        <v>0</v>
      </c>
      <c r="AR1172" s="211">
        <v>0</v>
      </c>
      <c r="AS1172" s="211"/>
    </row>
    <row r="1173" spans="1:45" s="148" customFormat="1" ht="36" customHeight="1" x14ac:dyDescent="0.25">
      <c r="A1173" s="148">
        <v>1</v>
      </c>
      <c r="B1173" s="143">
        <f>SUBTOTAL(103,$A$1027:A1173)</f>
        <v>145</v>
      </c>
      <c r="C1173" s="144" t="s">
        <v>429</v>
      </c>
      <c r="D1173" s="145">
        <v>1966</v>
      </c>
      <c r="E1173" s="145"/>
      <c r="F1173" s="146" t="s">
        <v>264</v>
      </c>
      <c r="G1173" s="145">
        <v>2</v>
      </c>
      <c r="H1173" s="145" t="s">
        <v>299</v>
      </c>
      <c r="I1173" s="149">
        <v>667.6</v>
      </c>
      <c r="J1173" s="149">
        <v>667.6</v>
      </c>
      <c r="K1173" s="149">
        <v>586.70000000000005</v>
      </c>
      <c r="L1173" s="165">
        <v>39</v>
      </c>
      <c r="M1173" s="145" t="s">
        <v>262</v>
      </c>
      <c r="N1173" s="145" t="s">
        <v>266</v>
      </c>
      <c r="O1173" s="147" t="s">
        <v>323</v>
      </c>
      <c r="P1173" s="142">
        <v>4534033.3900000006</v>
      </c>
      <c r="Q1173" s="142">
        <v>0</v>
      </c>
      <c r="R1173" s="142">
        <v>0</v>
      </c>
      <c r="S1173" s="142">
        <f>P1173-Q1173-R1173</f>
        <v>4534033.3900000006</v>
      </c>
      <c r="T1173" s="142">
        <f>P1173/I1173</f>
        <v>6791.5419263031763</v>
      </c>
      <c r="U1173" s="142">
        <v>7079.1360095865784</v>
      </c>
      <c r="V1173" s="213">
        <f t="shared" si="464"/>
        <v>7079.1360095865784</v>
      </c>
      <c r="W1173" s="213">
        <f t="shared" si="465"/>
        <v>287.59408328340214</v>
      </c>
      <c r="X1173" s="148" t="b">
        <f t="shared" si="466"/>
        <v>1</v>
      </c>
      <c r="Y1173" s="211">
        <v>0</v>
      </c>
      <c r="Z1173" s="211">
        <v>0</v>
      </c>
      <c r="AA1173" s="211">
        <v>0</v>
      </c>
      <c r="AB1173" s="211">
        <v>0</v>
      </c>
      <c r="AC1173" s="211">
        <v>0</v>
      </c>
      <c r="AD1173" s="211">
        <v>0</v>
      </c>
      <c r="AE1173" s="211">
        <v>0</v>
      </c>
      <c r="AF1173" s="214">
        <v>0</v>
      </c>
      <c r="AG1173" s="211">
        <v>530</v>
      </c>
      <c r="AH1173" s="214">
        <f t="shared" si="469"/>
        <v>7079.1360095865784</v>
      </c>
      <c r="AI1173" s="211">
        <v>0</v>
      </c>
      <c r="AJ1173" s="211">
        <v>0</v>
      </c>
      <c r="AK1173" s="211">
        <v>0</v>
      </c>
      <c r="AL1173" s="214">
        <v>0</v>
      </c>
      <c r="AM1173" s="211">
        <v>0</v>
      </c>
      <c r="AN1173" s="211">
        <v>0</v>
      </c>
      <c r="AO1173" s="214">
        <v>0</v>
      </c>
      <c r="AP1173" s="211">
        <v>0</v>
      </c>
      <c r="AQ1173" s="211">
        <v>0</v>
      </c>
      <c r="AR1173" s="211">
        <v>0</v>
      </c>
      <c r="AS1173" s="211"/>
    </row>
    <row r="1174" spans="1:45" s="148" customFormat="1" ht="36" customHeight="1" x14ac:dyDescent="0.25">
      <c r="A1174" s="148">
        <v>1</v>
      </c>
      <c r="B1174" s="143">
        <f>SUBTOTAL(103,$A$1027:A1174)</f>
        <v>146</v>
      </c>
      <c r="C1174" s="144" t="s">
        <v>430</v>
      </c>
      <c r="D1174" s="145">
        <v>1977</v>
      </c>
      <c r="E1174" s="145"/>
      <c r="F1174" s="146" t="s">
        <v>264</v>
      </c>
      <c r="G1174" s="145">
        <v>9</v>
      </c>
      <c r="H1174" s="145" t="s">
        <v>300</v>
      </c>
      <c r="I1174" s="149">
        <v>2576</v>
      </c>
      <c r="J1174" s="149">
        <v>2271.29</v>
      </c>
      <c r="K1174" s="149">
        <v>2123.6999999999998</v>
      </c>
      <c r="L1174" s="165">
        <v>119</v>
      </c>
      <c r="M1174" s="145" t="s">
        <v>262</v>
      </c>
      <c r="N1174" s="145" t="s">
        <v>266</v>
      </c>
      <c r="O1174" s="147" t="s">
        <v>323</v>
      </c>
      <c r="P1174" s="142">
        <v>2737086.52</v>
      </c>
      <c r="Q1174" s="142">
        <v>0</v>
      </c>
      <c r="R1174" s="142">
        <v>0</v>
      </c>
      <c r="S1174" s="142">
        <f>P1174-Q1174-R1174</f>
        <v>2737086.52</v>
      </c>
      <c r="T1174" s="142">
        <f>P1174/I1174</f>
        <v>1062.5335869565217</v>
      </c>
      <c r="U1174" s="142">
        <v>1370.7872049689443</v>
      </c>
      <c r="V1174" s="213">
        <f t="shared" si="464"/>
        <v>1370.7872049689443</v>
      </c>
      <c r="W1174" s="213">
        <f t="shared" si="465"/>
        <v>308.25361801242252</v>
      </c>
      <c r="X1174" s="148" t="b">
        <f t="shared" si="466"/>
        <v>1</v>
      </c>
      <c r="Y1174" s="211">
        <v>0</v>
      </c>
      <c r="Z1174" s="211">
        <v>0</v>
      </c>
      <c r="AA1174" s="211">
        <v>0</v>
      </c>
      <c r="AB1174" s="211">
        <v>0</v>
      </c>
      <c r="AC1174" s="211">
        <v>0</v>
      </c>
      <c r="AD1174" s="211">
        <v>0</v>
      </c>
      <c r="AE1174" s="211">
        <v>0</v>
      </c>
      <c r="AF1174" s="214">
        <v>0</v>
      </c>
      <c r="AG1174" s="211">
        <v>396</v>
      </c>
      <c r="AH1174" s="214">
        <f t="shared" si="469"/>
        <v>1370.7872049689443</v>
      </c>
      <c r="AI1174" s="211">
        <v>0</v>
      </c>
      <c r="AJ1174" s="211">
        <v>0</v>
      </c>
      <c r="AK1174" s="211">
        <v>0</v>
      </c>
      <c r="AL1174" s="214">
        <v>0</v>
      </c>
      <c r="AM1174" s="211">
        <v>0</v>
      </c>
      <c r="AN1174" s="211">
        <v>0</v>
      </c>
      <c r="AO1174" s="214">
        <v>0</v>
      </c>
      <c r="AP1174" s="211">
        <v>0</v>
      </c>
      <c r="AQ1174" s="211">
        <v>0</v>
      </c>
      <c r="AR1174" s="211">
        <v>0</v>
      </c>
      <c r="AS1174" s="211"/>
    </row>
    <row r="1175" spans="1:45" s="148" customFormat="1" ht="36" customHeight="1" x14ac:dyDescent="0.25">
      <c r="A1175" s="148">
        <v>1</v>
      </c>
      <c r="B1175" s="143">
        <f>SUBTOTAL(103,$A$1027:A1175)</f>
        <v>147</v>
      </c>
      <c r="C1175" s="144" t="s">
        <v>2672</v>
      </c>
      <c r="D1175" s="145">
        <v>1957</v>
      </c>
      <c r="E1175" s="145"/>
      <c r="F1175" s="146" t="s">
        <v>264</v>
      </c>
      <c r="G1175" s="145">
        <v>3</v>
      </c>
      <c r="H1175" s="145">
        <v>4</v>
      </c>
      <c r="I1175" s="149">
        <v>3060.3</v>
      </c>
      <c r="J1175" s="149">
        <v>2813.7</v>
      </c>
      <c r="K1175" s="149">
        <f>J1175-123.8</f>
        <v>2689.8999999999996</v>
      </c>
      <c r="L1175" s="165">
        <v>100</v>
      </c>
      <c r="M1175" s="145" t="s">
        <v>262</v>
      </c>
      <c r="N1175" s="145" t="s">
        <v>266</v>
      </c>
      <c r="O1175" s="147" t="s">
        <v>323</v>
      </c>
      <c r="P1175" s="142">
        <v>27288645.210000001</v>
      </c>
      <c r="Q1175" s="142">
        <v>0</v>
      </c>
      <c r="R1175" s="142">
        <v>0</v>
      </c>
      <c r="S1175" s="142">
        <f t="shared" si="463"/>
        <v>27288645.210000001</v>
      </c>
      <c r="T1175" s="142">
        <f t="shared" si="462"/>
        <v>8916.9836976766983</v>
      </c>
      <c r="U1175" s="142">
        <v>8916.9836976766965</v>
      </c>
      <c r="V1175" s="213">
        <f>T1175</f>
        <v>8916.9836976766983</v>
      </c>
      <c r="W1175" s="213">
        <f t="shared" si="465"/>
        <v>0</v>
      </c>
      <c r="X1175" s="148" t="b">
        <f t="shared" si="466"/>
        <v>1</v>
      </c>
      <c r="Y1175" s="211">
        <v>0</v>
      </c>
      <c r="Z1175" s="211">
        <v>0</v>
      </c>
      <c r="AA1175" s="211">
        <v>0</v>
      </c>
      <c r="AB1175" s="211">
        <v>0</v>
      </c>
      <c r="AC1175" s="211">
        <v>0</v>
      </c>
      <c r="AD1175" s="211">
        <v>0</v>
      </c>
      <c r="AE1175" s="211">
        <v>0</v>
      </c>
      <c r="AF1175" s="214">
        <v>0</v>
      </c>
      <c r="AG1175" s="211">
        <v>1490</v>
      </c>
      <c r="AH1175" s="214">
        <f t="shared" si="469"/>
        <v>4341.5317452537338</v>
      </c>
      <c r="AI1175" s="211">
        <v>0</v>
      </c>
      <c r="AJ1175" s="211">
        <v>0</v>
      </c>
      <c r="AK1175" s="211">
        <v>1983</v>
      </c>
      <c r="AL1175" s="214">
        <f>7048.18*AK1175/I1175</f>
        <v>4567.0492892853645</v>
      </c>
      <c r="AM1175" s="211">
        <v>0</v>
      </c>
      <c r="AN1175" s="211">
        <v>0</v>
      </c>
      <c r="AO1175" s="214">
        <v>0</v>
      </c>
      <c r="AP1175" s="211">
        <v>0</v>
      </c>
      <c r="AQ1175" s="211">
        <v>0</v>
      </c>
      <c r="AR1175" s="211">
        <v>0</v>
      </c>
      <c r="AS1175" s="211"/>
    </row>
    <row r="1176" spans="1:45" s="148" customFormat="1" ht="36" customHeight="1" x14ac:dyDescent="0.25">
      <c r="A1176" s="148">
        <v>1</v>
      </c>
      <c r="B1176" s="143">
        <f>SUBTOTAL(103,$A$1027:A1176)</f>
        <v>148</v>
      </c>
      <c r="C1176" s="144" t="s">
        <v>2671</v>
      </c>
      <c r="D1176" s="145">
        <v>1994</v>
      </c>
      <c r="E1176" s="145"/>
      <c r="F1176" s="146" t="s">
        <v>264</v>
      </c>
      <c r="G1176" s="145">
        <v>4</v>
      </c>
      <c r="H1176" s="145" t="s">
        <v>300</v>
      </c>
      <c r="I1176" s="149">
        <v>935</v>
      </c>
      <c r="J1176" s="149">
        <v>845.2</v>
      </c>
      <c r="K1176" s="149">
        <v>845.2</v>
      </c>
      <c r="L1176" s="165">
        <v>25</v>
      </c>
      <c r="M1176" s="145" t="s">
        <v>262</v>
      </c>
      <c r="N1176" s="145" t="s">
        <v>266</v>
      </c>
      <c r="O1176" s="147" t="s">
        <v>323</v>
      </c>
      <c r="P1176" s="142">
        <v>3141961.02</v>
      </c>
      <c r="Q1176" s="142">
        <v>0</v>
      </c>
      <c r="R1176" s="142">
        <v>0</v>
      </c>
      <c r="S1176" s="142">
        <f>P1176-Q1176-R1176</f>
        <v>3141961.02</v>
      </c>
      <c r="T1176" s="142">
        <f>P1176/I1176</f>
        <v>3360.3861176470587</v>
      </c>
      <c r="U1176" s="142">
        <v>3500.0574117647061</v>
      </c>
      <c r="V1176" s="213">
        <f t="shared" si="464"/>
        <v>3500.0574117647061</v>
      </c>
      <c r="W1176" s="213">
        <f t="shared" si="465"/>
        <v>139.67129411764745</v>
      </c>
      <c r="X1176" s="148" t="b">
        <f t="shared" si="466"/>
        <v>1</v>
      </c>
      <c r="Y1176" s="211">
        <v>0</v>
      </c>
      <c r="Z1176" s="211">
        <v>0</v>
      </c>
      <c r="AA1176" s="211">
        <v>0</v>
      </c>
      <c r="AB1176" s="211">
        <v>0</v>
      </c>
      <c r="AC1176" s="211">
        <v>0</v>
      </c>
      <c r="AD1176" s="211">
        <v>0</v>
      </c>
      <c r="AE1176" s="211">
        <v>0</v>
      </c>
      <c r="AF1176" s="214">
        <v>0</v>
      </c>
      <c r="AG1176" s="211">
        <v>367</v>
      </c>
      <c r="AH1176" s="214">
        <f t="shared" si="469"/>
        <v>3500.0574117647061</v>
      </c>
      <c r="AI1176" s="211">
        <v>0</v>
      </c>
      <c r="AJ1176" s="211">
        <v>0</v>
      </c>
      <c r="AK1176" s="211">
        <v>0</v>
      </c>
      <c r="AL1176" s="214">
        <v>0</v>
      </c>
      <c r="AM1176" s="211">
        <v>0</v>
      </c>
      <c r="AN1176" s="211">
        <v>0</v>
      </c>
      <c r="AO1176" s="214">
        <v>0</v>
      </c>
      <c r="AP1176" s="211">
        <v>0</v>
      </c>
      <c r="AQ1176" s="211">
        <v>0</v>
      </c>
      <c r="AR1176" s="211">
        <v>0</v>
      </c>
      <c r="AS1176" s="211"/>
    </row>
    <row r="1177" spans="1:45" s="148" customFormat="1" ht="36" customHeight="1" x14ac:dyDescent="0.25">
      <c r="A1177" s="148">
        <v>1</v>
      </c>
      <c r="B1177" s="143">
        <f>SUBTOTAL(103,$A$1027:A1177)</f>
        <v>149</v>
      </c>
      <c r="C1177" s="144" t="s">
        <v>3073</v>
      </c>
      <c r="D1177" s="145">
        <v>1973</v>
      </c>
      <c r="E1177" s="145"/>
      <c r="F1177" s="146" t="s">
        <v>264</v>
      </c>
      <c r="G1177" s="145">
        <v>5</v>
      </c>
      <c r="H1177" s="145">
        <v>6</v>
      </c>
      <c r="I1177" s="149">
        <v>4885.2</v>
      </c>
      <c r="J1177" s="149">
        <v>4486.7</v>
      </c>
      <c r="K1177" s="149">
        <v>4486.7</v>
      </c>
      <c r="L1177" s="165">
        <v>260</v>
      </c>
      <c r="M1177" s="145" t="s">
        <v>262</v>
      </c>
      <c r="N1177" s="145" t="s">
        <v>266</v>
      </c>
      <c r="O1177" s="147" t="s">
        <v>317</v>
      </c>
      <c r="P1177" s="142">
        <v>11121792</v>
      </c>
      <c r="Q1177" s="142">
        <v>0</v>
      </c>
      <c r="R1177" s="142">
        <v>0</v>
      </c>
      <c r="S1177" s="142">
        <f>P1177-Q1177-R1177</f>
        <v>11121792</v>
      </c>
      <c r="T1177" s="142">
        <f>P1177/I1177</f>
        <v>2276.6298206828792</v>
      </c>
      <c r="U1177" s="221">
        <f>T1177</f>
        <v>2276.6298206828792</v>
      </c>
      <c r="V1177" s="213">
        <f t="shared" si="464"/>
        <v>1339.7828870875298</v>
      </c>
      <c r="W1177" s="213">
        <f t="shared" si="465"/>
        <v>-936.84693359534936</v>
      </c>
      <c r="X1177" s="148" t="b">
        <f t="shared" si="466"/>
        <v>0</v>
      </c>
      <c r="Y1177" s="211">
        <v>0</v>
      </c>
      <c r="Z1177" s="211">
        <v>0</v>
      </c>
      <c r="AA1177" s="211">
        <v>0</v>
      </c>
      <c r="AB1177" s="211">
        <v>0</v>
      </c>
      <c r="AC1177" s="211">
        <v>0</v>
      </c>
      <c r="AD1177" s="211">
        <v>0</v>
      </c>
      <c r="AE1177" s="211">
        <v>0</v>
      </c>
      <c r="AF1177" s="214">
        <v>0</v>
      </c>
      <c r="AG1177" s="211">
        <v>734</v>
      </c>
      <c r="AH1177" s="214">
        <f t="shared" si="469"/>
        <v>1339.7828870875298</v>
      </c>
      <c r="AI1177" s="211">
        <v>0</v>
      </c>
      <c r="AJ1177" s="211">
        <v>0</v>
      </c>
      <c r="AK1177" s="211">
        <v>0</v>
      </c>
      <c r="AL1177" s="214">
        <v>0</v>
      </c>
      <c r="AM1177" s="211">
        <v>0</v>
      </c>
      <c r="AN1177" s="211">
        <v>0</v>
      </c>
      <c r="AO1177" s="214">
        <v>0</v>
      </c>
      <c r="AP1177" s="211">
        <v>0</v>
      </c>
      <c r="AQ1177" s="211">
        <v>0</v>
      </c>
      <c r="AR1177" s="211">
        <v>0</v>
      </c>
      <c r="AS1177" s="211"/>
    </row>
    <row r="1178" spans="1:45" s="148" customFormat="1" ht="36" customHeight="1" x14ac:dyDescent="0.25">
      <c r="A1178" s="148">
        <v>1</v>
      </c>
      <c r="B1178" s="143">
        <f>SUBTOTAL(103,$A$1027:A1178)</f>
        <v>150</v>
      </c>
      <c r="C1178" s="144" t="s">
        <v>417</v>
      </c>
      <c r="D1178" s="145">
        <v>1880</v>
      </c>
      <c r="E1178" s="145"/>
      <c r="F1178" s="146" t="s">
        <v>264</v>
      </c>
      <c r="G1178" s="145">
        <v>2</v>
      </c>
      <c r="H1178" s="145" t="s">
        <v>300</v>
      </c>
      <c r="I1178" s="149">
        <v>646.49</v>
      </c>
      <c r="J1178" s="149">
        <v>646.49</v>
      </c>
      <c r="K1178" s="149">
        <v>646.49</v>
      </c>
      <c r="L1178" s="165">
        <v>37</v>
      </c>
      <c r="M1178" s="145" t="s">
        <v>262</v>
      </c>
      <c r="N1178" s="145" t="s">
        <v>263</v>
      </c>
      <c r="O1178" s="147" t="s">
        <v>265</v>
      </c>
      <c r="P1178" s="142">
        <v>6034058.8700000001</v>
      </c>
      <c r="Q1178" s="142">
        <v>0</v>
      </c>
      <c r="R1178" s="142">
        <v>0</v>
      </c>
      <c r="S1178" s="142">
        <f>P1178-Q1178-R1178</f>
        <v>6034058.8700000001</v>
      </c>
      <c r="T1178" s="142">
        <f>P1178/I1178</f>
        <v>9333.5687636313014</v>
      </c>
      <c r="U1178" s="142">
        <v>10124.065894290708</v>
      </c>
      <c r="V1178" s="213">
        <f t="shared" si="464"/>
        <v>10124.065894290708</v>
      </c>
      <c r="W1178" s="213">
        <f t="shared" si="465"/>
        <v>790.49713065940705</v>
      </c>
      <c r="X1178" s="148" t="b">
        <f t="shared" si="466"/>
        <v>1</v>
      </c>
      <c r="Y1178" s="211">
        <v>0</v>
      </c>
      <c r="Z1178" s="211">
        <v>0</v>
      </c>
      <c r="AA1178" s="211">
        <v>0</v>
      </c>
      <c r="AB1178" s="211">
        <v>0</v>
      </c>
      <c r="AC1178" s="211">
        <v>0</v>
      </c>
      <c r="AD1178" s="211">
        <v>0</v>
      </c>
      <c r="AE1178" s="211">
        <v>0</v>
      </c>
      <c r="AF1178" s="214">
        <v>0</v>
      </c>
      <c r="AG1178" s="211">
        <v>734</v>
      </c>
      <c r="AH1178" s="214">
        <f t="shared" si="469"/>
        <v>10124.065894290708</v>
      </c>
      <c r="AI1178" s="211">
        <v>0</v>
      </c>
      <c r="AJ1178" s="211">
        <v>0</v>
      </c>
      <c r="AK1178" s="211">
        <v>0</v>
      </c>
      <c r="AL1178" s="214">
        <v>0</v>
      </c>
      <c r="AM1178" s="211">
        <v>0</v>
      </c>
      <c r="AN1178" s="211">
        <v>0</v>
      </c>
      <c r="AO1178" s="214">
        <v>0</v>
      </c>
      <c r="AP1178" s="211">
        <v>0</v>
      </c>
      <c r="AQ1178" s="211">
        <v>0</v>
      </c>
      <c r="AR1178" s="211">
        <v>0</v>
      </c>
      <c r="AS1178" s="211"/>
    </row>
    <row r="1179" spans="1:45" s="148" customFormat="1" ht="39.75" customHeight="1" x14ac:dyDescent="0.25">
      <c r="A1179" s="148">
        <v>1</v>
      </c>
      <c r="B1179" s="143">
        <f>SUBTOTAL(103,$A$1027:A1179)</f>
        <v>151</v>
      </c>
      <c r="C1179" s="144" t="s">
        <v>199</v>
      </c>
      <c r="D1179" s="145">
        <v>1980</v>
      </c>
      <c r="E1179" s="145"/>
      <c r="F1179" s="146" t="s">
        <v>264</v>
      </c>
      <c r="G1179" s="145">
        <v>2</v>
      </c>
      <c r="H1179" s="145" t="s">
        <v>308</v>
      </c>
      <c r="I1179" s="149">
        <v>962.22</v>
      </c>
      <c r="J1179" s="149">
        <v>829.52</v>
      </c>
      <c r="K1179" s="149">
        <v>829.52</v>
      </c>
      <c r="L1179" s="165">
        <v>30</v>
      </c>
      <c r="M1179" s="145" t="s">
        <v>262</v>
      </c>
      <c r="N1179" s="145" t="s">
        <v>266</v>
      </c>
      <c r="O1179" s="147" t="s">
        <v>323</v>
      </c>
      <c r="P1179" s="142">
        <v>3677950</v>
      </c>
      <c r="Q1179" s="142">
        <v>0</v>
      </c>
      <c r="R1179" s="142">
        <v>0</v>
      </c>
      <c r="S1179" s="142">
        <f t="shared" si="463"/>
        <v>3677950</v>
      </c>
      <c r="T1179" s="142">
        <f t="shared" si="462"/>
        <v>3822.3587121448318</v>
      </c>
      <c r="U1179" s="142">
        <v>4661.8297561888139</v>
      </c>
      <c r="V1179" s="213">
        <f t="shared" si="464"/>
        <v>4661.8297561888139</v>
      </c>
      <c r="W1179" s="213">
        <f t="shared" si="465"/>
        <v>839.47104404398215</v>
      </c>
      <c r="X1179" s="148" t="b">
        <f t="shared" si="466"/>
        <v>1</v>
      </c>
      <c r="Y1179" s="211">
        <v>0</v>
      </c>
      <c r="Z1179" s="211">
        <v>0</v>
      </c>
      <c r="AA1179" s="211">
        <v>0</v>
      </c>
      <c r="AB1179" s="211">
        <v>0</v>
      </c>
      <c r="AC1179" s="211">
        <v>0</v>
      </c>
      <c r="AD1179" s="211">
        <v>0</v>
      </c>
      <c r="AE1179" s="211">
        <v>0</v>
      </c>
      <c r="AF1179" s="214">
        <v>0</v>
      </c>
      <c r="AG1179" s="211">
        <v>0</v>
      </c>
      <c r="AH1179" s="211">
        <v>0</v>
      </c>
      <c r="AI1179" s="211">
        <v>0</v>
      </c>
      <c r="AJ1179" s="211">
        <v>0</v>
      </c>
      <c r="AK1179" s="211">
        <v>0</v>
      </c>
      <c r="AL1179" s="214">
        <v>0</v>
      </c>
      <c r="AM1179" s="211">
        <v>0</v>
      </c>
      <c r="AN1179" s="211">
        <v>0</v>
      </c>
      <c r="AO1179" s="214">
        <v>4661.8297561888139</v>
      </c>
      <c r="AP1179" s="211">
        <v>0</v>
      </c>
      <c r="AQ1179" s="211">
        <v>0</v>
      </c>
      <c r="AR1179" s="211">
        <v>0</v>
      </c>
      <c r="AS1179" s="211"/>
    </row>
    <row r="1180" spans="1:45" s="148" customFormat="1" ht="39.75" customHeight="1" x14ac:dyDescent="0.25">
      <c r="A1180" s="148">
        <v>1</v>
      </c>
      <c r="B1180" s="143">
        <f>SUBTOTAL(103,$A$1027:A1180)</f>
        <v>152</v>
      </c>
      <c r="C1180" s="144" t="s">
        <v>201</v>
      </c>
      <c r="D1180" s="145">
        <v>1981</v>
      </c>
      <c r="E1180" s="145"/>
      <c r="F1180" s="146" t="s">
        <v>264</v>
      </c>
      <c r="G1180" s="145">
        <v>2</v>
      </c>
      <c r="H1180" s="145" t="s">
        <v>308</v>
      </c>
      <c r="I1180" s="149">
        <v>955.1</v>
      </c>
      <c r="J1180" s="149">
        <v>865.5</v>
      </c>
      <c r="K1180" s="149">
        <v>865.5</v>
      </c>
      <c r="L1180" s="165">
        <v>44</v>
      </c>
      <c r="M1180" s="145" t="s">
        <v>262</v>
      </c>
      <c r="N1180" s="145" t="s">
        <v>266</v>
      </c>
      <c r="O1180" s="147" t="s">
        <v>323</v>
      </c>
      <c r="P1180" s="142">
        <v>3670000</v>
      </c>
      <c r="Q1180" s="142">
        <v>0</v>
      </c>
      <c r="R1180" s="142">
        <v>0</v>
      </c>
      <c r="S1180" s="142">
        <f t="shared" si="463"/>
        <v>3670000</v>
      </c>
      <c r="T1180" s="142">
        <f t="shared" si="462"/>
        <v>3842.5295780546539</v>
      </c>
      <c r="U1180" s="142">
        <v>4624.2382242697104</v>
      </c>
      <c r="V1180" s="213">
        <f t="shared" si="464"/>
        <v>4624.2382242697104</v>
      </c>
      <c r="W1180" s="213">
        <f t="shared" si="465"/>
        <v>781.70864621505643</v>
      </c>
      <c r="X1180" s="148" t="b">
        <f t="shared" si="466"/>
        <v>1</v>
      </c>
      <c r="Y1180" s="211">
        <v>0</v>
      </c>
      <c r="Z1180" s="211">
        <v>0</v>
      </c>
      <c r="AA1180" s="211">
        <v>0</v>
      </c>
      <c r="AB1180" s="211">
        <v>0</v>
      </c>
      <c r="AC1180" s="211">
        <v>0</v>
      </c>
      <c r="AD1180" s="211">
        <v>0</v>
      </c>
      <c r="AE1180" s="211">
        <v>0</v>
      </c>
      <c r="AF1180" s="214">
        <v>0</v>
      </c>
      <c r="AG1180" s="211">
        <v>0</v>
      </c>
      <c r="AH1180" s="211">
        <v>0</v>
      </c>
      <c r="AI1180" s="211">
        <v>0</v>
      </c>
      <c r="AJ1180" s="211">
        <v>0</v>
      </c>
      <c r="AK1180" s="211">
        <v>0</v>
      </c>
      <c r="AL1180" s="214">
        <v>0</v>
      </c>
      <c r="AM1180" s="211">
        <v>0</v>
      </c>
      <c r="AN1180" s="211">
        <v>0</v>
      </c>
      <c r="AO1180" s="214">
        <v>4624.2382242697104</v>
      </c>
      <c r="AP1180" s="211">
        <v>0</v>
      </c>
      <c r="AQ1180" s="211">
        <v>0</v>
      </c>
      <c r="AR1180" s="211">
        <v>0</v>
      </c>
      <c r="AS1180" s="211"/>
    </row>
    <row r="1181" spans="1:45" s="148" customFormat="1" ht="36" customHeight="1" x14ac:dyDescent="0.25">
      <c r="A1181" s="148">
        <v>1</v>
      </c>
      <c r="B1181" s="143">
        <f>SUBTOTAL(103,$A$1027:A1181)</f>
        <v>153</v>
      </c>
      <c r="C1181" s="144" t="s">
        <v>394</v>
      </c>
      <c r="D1181" s="145">
        <v>1985</v>
      </c>
      <c r="E1181" s="145"/>
      <c r="F1181" s="146" t="s">
        <v>264</v>
      </c>
      <c r="G1181" s="145">
        <v>5</v>
      </c>
      <c r="H1181" s="145" t="s">
        <v>366</v>
      </c>
      <c r="I1181" s="149">
        <v>4537.2</v>
      </c>
      <c r="J1181" s="149">
        <v>4163</v>
      </c>
      <c r="K1181" s="149">
        <v>4163</v>
      </c>
      <c r="L1181" s="165">
        <v>198</v>
      </c>
      <c r="M1181" s="145" t="s">
        <v>262</v>
      </c>
      <c r="N1181" s="145" t="s">
        <v>266</v>
      </c>
      <c r="O1181" s="147" t="s">
        <v>961</v>
      </c>
      <c r="P1181" s="142">
        <v>3079199.78</v>
      </c>
      <c r="Q1181" s="142">
        <v>0</v>
      </c>
      <c r="R1181" s="142">
        <v>0</v>
      </c>
      <c r="S1181" s="142">
        <f t="shared" si="463"/>
        <v>3079199.78</v>
      </c>
      <c r="T1181" s="142">
        <f>P1181/I1181</f>
        <v>678.65639160715853</v>
      </c>
      <c r="U1181" s="142">
        <f t="shared" ref="U1181:U1182" si="470">V1181</f>
        <v>3810.81</v>
      </c>
      <c r="V1181" s="213">
        <f t="shared" si="464"/>
        <v>3810.81</v>
      </c>
      <c r="W1181" s="213">
        <f t="shared" si="465"/>
        <v>3132.1536083928413</v>
      </c>
      <c r="X1181" s="148" t="b">
        <f t="shared" si="466"/>
        <v>1</v>
      </c>
      <c r="Y1181" s="211">
        <v>0</v>
      </c>
      <c r="Z1181" s="211">
        <v>0</v>
      </c>
      <c r="AA1181" s="211">
        <v>3259.66</v>
      </c>
      <c r="AB1181" s="211">
        <v>0</v>
      </c>
      <c r="AC1181" s="211">
        <v>0</v>
      </c>
      <c r="AD1181" s="211">
        <v>0</v>
      </c>
      <c r="AE1181" s="211">
        <v>0</v>
      </c>
      <c r="AF1181" s="214">
        <v>0</v>
      </c>
      <c r="AG1181" s="211">
        <v>0</v>
      </c>
      <c r="AH1181" s="211">
        <v>0</v>
      </c>
      <c r="AI1181" s="211">
        <v>0</v>
      </c>
      <c r="AJ1181" s="211">
        <v>0</v>
      </c>
      <c r="AK1181" s="211">
        <v>0</v>
      </c>
      <c r="AL1181" s="214">
        <v>0</v>
      </c>
      <c r="AM1181" s="211">
        <v>0</v>
      </c>
      <c r="AN1181" s="211">
        <v>0</v>
      </c>
      <c r="AO1181" s="214">
        <v>0</v>
      </c>
      <c r="AP1181" s="211">
        <v>0</v>
      </c>
      <c r="AQ1181" s="211">
        <v>0</v>
      </c>
      <c r="AR1181" s="211">
        <v>551.15</v>
      </c>
      <c r="AS1181" s="211"/>
    </row>
    <row r="1182" spans="1:45" s="148" customFormat="1" ht="36" customHeight="1" x14ac:dyDescent="0.25">
      <c r="A1182" s="148">
        <v>1</v>
      </c>
      <c r="B1182" s="143">
        <f>SUBTOTAL(103,$A$1027:A1182)</f>
        <v>154</v>
      </c>
      <c r="C1182" s="144" t="s">
        <v>379</v>
      </c>
      <c r="D1182" s="145">
        <v>1974</v>
      </c>
      <c r="E1182" s="145"/>
      <c r="F1182" s="146" t="s">
        <v>307</v>
      </c>
      <c r="G1182" s="145">
        <v>5</v>
      </c>
      <c r="H1182" s="145" t="s">
        <v>366</v>
      </c>
      <c r="I1182" s="142">
        <v>4987.2</v>
      </c>
      <c r="J1182" s="142">
        <v>4580.7</v>
      </c>
      <c r="K1182" s="142">
        <v>4580.7</v>
      </c>
      <c r="L1182" s="165">
        <v>117</v>
      </c>
      <c r="M1182" s="145" t="s">
        <v>262</v>
      </c>
      <c r="N1182" s="145" t="s">
        <v>266</v>
      </c>
      <c r="O1182" s="147" t="s">
        <v>317</v>
      </c>
      <c r="P1182" s="142">
        <v>3092723.1</v>
      </c>
      <c r="Q1182" s="142">
        <v>0</v>
      </c>
      <c r="R1182" s="142">
        <v>0</v>
      </c>
      <c r="S1182" s="142">
        <f t="shared" si="463"/>
        <v>3092723.1</v>
      </c>
      <c r="T1182" s="142">
        <f>P1182/I1182</f>
        <v>620.13215832531284</v>
      </c>
      <c r="U1182" s="142">
        <f t="shared" si="470"/>
        <v>3810.81</v>
      </c>
      <c r="V1182" s="213">
        <f t="shared" si="464"/>
        <v>3810.81</v>
      </c>
      <c r="W1182" s="213">
        <f t="shared" si="465"/>
        <v>3190.677841674687</v>
      </c>
      <c r="X1182" s="148" t="b">
        <f t="shared" si="466"/>
        <v>1</v>
      </c>
      <c r="Y1182" s="211">
        <v>0</v>
      </c>
      <c r="Z1182" s="211">
        <v>0</v>
      </c>
      <c r="AA1182" s="211">
        <v>3259.66</v>
      </c>
      <c r="AB1182" s="211">
        <v>0</v>
      </c>
      <c r="AC1182" s="211">
        <v>0</v>
      </c>
      <c r="AD1182" s="211">
        <v>0</v>
      </c>
      <c r="AE1182" s="211">
        <v>0</v>
      </c>
      <c r="AF1182" s="214">
        <v>0</v>
      </c>
      <c r="AG1182" s="211">
        <v>0</v>
      </c>
      <c r="AH1182" s="211">
        <v>0</v>
      </c>
      <c r="AI1182" s="211">
        <v>0</v>
      </c>
      <c r="AJ1182" s="211">
        <v>0</v>
      </c>
      <c r="AK1182" s="211">
        <v>0</v>
      </c>
      <c r="AL1182" s="214">
        <v>0</v>
      </c>
      <c r="AM1182" s="211">
        <v>0</v>
      </c>
      <c r="AN1182" s="211">
        <v>0</v>
      </c>
      <c r="AO1182" s="214">
        <v>0</v>
      </c>
      <c r="AP1182" s="211">
        <v>0</v>
      </c>
      <c r="AQ1182" s="211">
        <v>0</v>
      </c>
      <c r="AR1182" s="211">
        <v>551.15</v>
      </c>
      <c r="AS1182" s="211"/>
    </row>
    <row r="1183" spans="1:45" s="148" customFormat="1" ht="36" customHeight="1" x14ac:dyDescent="0.25">
      <c r="A1183" s="148">
        <v>1</v>
      </c>
      <c r="B1183" s="143">
        <f>SUBTOTAL(103,$A$1027:A1183)</f>
        <v>155</v>
      </c>
      <c r="C1183" s="144" t="s">
        <v>786</v>
      </c>
      <c r="D1183" s="145">
        <v>1988</v>
      </c>
      <c r="E1183" s="145"/>
      <c r="F1183" s="146" t="s">
        <v>264</v>
      </c>
      <c r="G1183" s="145">
        <v>9</v>
      </c>
      <c r="H1183" s="145" t="s">
        <v>308</v>
      </c>
      <c r="I1183" s="149">
        <v>5795.4</v>
      </c>
      <c r="J1183" s="149">
        <v>5795.4</v>
      </c>
      <c r="K1183" s="149">
        <v>5264.2</v>
      </c>
      <c r="L1183" s="165">
        <v>304</v>
      </c>
      <c r="M1183" s="145" t="s">
        <v>262</v>
      </c>
      <c r="N1183" s="145" t="s">
        <v>266</v>
      </c>
      <c r="O1183" s="147" t="s">
        <v>961</v>
      </c>
      <c r="P1183" s="142">
        <v>6809024.3799999999</v>
      </c>
      <c r="Q1183" s="142">
        <v>0</v>
      </c>
      <c r="R1183" s="142">
        <v>0</v>
      </c>
      <c r="S1183" s="142">
        <f t="shared" si="463"/>
        <v>6809024.3799999999</v>
      </c>
      <c r="T1183" s="142">
        <v>1104.3241191289644</v>
      </c>
      <c r="U1183" s="142">
        <v>1272.2849156227353</v>
      </c>
      <c r="V1183" s="213">
        <f t="shared" si="464"/>
        <v>1272.2849156227353</v>
      </c>
      <c r="W1183" s="213">
        <f t="shared" si="465"/>
        <v>167.96079649377089</v>
      </c>
      <c r="X1183" s="148" t="b">
        <f t="shared" si="466"/>
        <v>1</v>
      </c>
      <c r="Y1183" s="211">
        <v>0</v>
      </c>
      <c r="Z1183" s="211">
        <v>0</v>
      </c>
      <c r="AA1183" s="211">
        <v>0</v>
      </c>
      <c r="AB1183" s="211">
        <v>0</v>
      </c>
      <c r="AC1183" s="211">
        <v>0</v>
      </c>
      <c r="AD1183" s="211">
        <v>0</v>
      </c>
      <c r="AE1183" s="211">
        <v>3</v>
      </c>
      <c r="AF1183" s="214">
        <f>2457800*AE1183/I1183</f>
        <v>1272.2849156227353</v>
      </c>
      <c r="AG1183" s="211">
        <v>0</v>
      </c>
      <c r="AH1183" s="211">
        <v>0</v>
      </c>
      <c r="AI1183" s="211">
        <v>0</v>
      </c>
      <c r="AJ1183" s="211">
        <v>0</v>
      </c>
      <c r="AK1183" s="211">
        <v>0</v>
      </c>
      <c r="AL1183" s="214">
        <v>0</v>
      </c>
      <c r="AM1183" s="211">
        <v>0</v>
      </c>
      <c r="AN1183" s="211">
        <v>0</v>
      </c>
      <c r="AO1183" s="214">
        <v>0</v>
      </c>
      <c r="AP1183" s="211">
        <v>0</v>
      </c>
      <c r="AQ1183" s="211">
        <v>0</v>
      </c>
      <c r="AR1183" s="211">
        <v>0</v>
      </c>
      <c r="AS1183" s="211"/>
    </row>
    <row r="1184" spans="1:45" s="148" customFormat="1" ht="36" customHeight="1" x14ac:dyDescent="0.25">
      <c r="A1184" s="148">
        <v>1</v>
      </c>
      <c r="B1184" s="143">
        <f>SUBTOTAL(103,$A$1027:A1184)</f>
        <v>156</v>
      </c>
      <c r="C1184" s="144" t="s">
        <v>382</v>
      </c>
      <c r="D1184" s="145">
        <v>1975</v>
      </c>
      <c r="E1184" s="145"/>
      <c r="F1184" s="146" t="s">
        <v>264</v>
      </c>
      <c r="G1184" s="145">
        <v>5</v>
      </c>
      <c r="H1184" s="145" t="s">
        <v>304</v>
      </c>
      <c r="I1184" s="142">
        <v>3325.2</v>
      </c>
      <c r="J1184" s="142">
        <v>3325.2</v>
      </c>
      <c r="K1184" s="142">
        <v>3325.2</v>
      </c>
      <c r="L1184" s="165">
        <v>111</v>
      </c>
      <c r="M1184" s="145" t="s">
        <v>262</v>
      </c>
      <c r="N1184" s="145" t="s">
        <v>266</v>
      </c>
      <c r="O1184" s="147" t="s">
        <v>318</v>
      </c>
      <c r="P1184" s="142">
        <v>3090490.04</v>
      </c>
      <c r="Q1184" s="142">
        <v>0</v>
      </c>
      <c r="R1184" s="142">
        <v>0</v>
      </c>
      <c r="S1184" s="142">
        <f t="shared" si="463"/>
        <v>3090490.04</v>
      </c>
      <c r="T1184" s="142">
        <f t="shared" ref="T1184:T1194" si="471">P1184/I1184</f>
        <v>929.41478407313855</v>
      </c>
      <c r="U1184" s="142">
        <f t="shared" ref="U1184:U1191" si="472">V1184</f>
        <v>3810.81</v>
      </c>
      <c r="V1184" s="213">
        <f t="shared" si="464"/>
        <v>3810.81</v>
      </c>
      <c r="W1184" s="213">
        <f t="shared" si="465"/>
        <v>2881.3952159268615</v>
      </c>
      <c r="X1184" s="148" t="b">
        <f t="shared" si="466"/>
        <v>1</v>
      </c>
      <c r="Y1184" s="211">
        <v>0</v>
      </c>
      <c r="Z1184" s="211">
        <v>0</v>
      </c>
      <c r="AA1184" s="211">
        <v>3259.66</v>
      </c>
      <c r="AB1184" s="211">
        <v>0</v>
      </c>
      <c r="AC1184" s="211">
        <v>0</v>
      </c>
      <c r="AD1184" s="211">
        <v>0</v>
      </c>
      <c r="AE1184" s="211">
        <v>0</v>
      </c>
      <c r="AF1184" s="214">
        <v>0</v>
      </c>
      <c r="AG1184" s="211">
        <v>0</v>
      </c>
      <c r="AH1184" s="211">
        <v>0</v>
      </c>
      <c r="AI1184" s="211">
        <v>0</v>
      </c>
      <c r="AJ1184" s="211">
        <v>0</v>
      </c>
      <c r="AK1184" s="211">
        <v>0</v>
      </c>
      <c r="AL1184" s="214">
        <v>0</v>
      </c>
      <c r="AM1184" s="211">
        <v>0</v>
      </c>
      <c r="AN1184" s="211">
        <v>0</v>
      </c>
      <c r="AO1184" s="214">
        <v>0</v>
      </c>
      <c r="AP1184" s="211">
        <v>0</v>
      </c>
      <c r="AQ1184" s="211">
        <v>0</v>
      </c>
      <c r="AR1184" s="211">
        <v>551.15</v>
      </c>
      <c r="AS1184" s="211"/>
    </row>
    <row r="1185" spans="1:45" s="148" customFormat="1" ht="36" customHeight="1" x14ac:dyDescent="0.25">
      <c r="A1185" s="148">
        <v>1</v>
      </c>
      <c r="B1185" s="143">
        <f>SUBTOTAL(103,$A$1027:A1185)</f>
        <v>157</v>
      </c>
      <c r="C1185" s="144" t="s">
        <v>2402</v>
      </c>
      <c r="D1185" s="145">
        <v>1967</v>
      </c>
      <c r="E1185" s="145"/>
      <c r="F1185" s="146" t="s">
        <v>264</v>
      </c>
      <c r="G1185" s="145">
        <v>5</v>
      </c>
      <c r="H1185" s="145">
        <v>4</v>
      </c>
      <c r="I1185" s="142">
        <v>3656.6</v>
      </c>
      <c r="J1185" s="142">
        <v>3333.6</v>
      </c>
      <c r="K1185" s="142">
        <v>3333.6</v>
      </c>
      <c r="L1185" s="165">
        <v>174</v>
      </c>
      <c r="M1185" s="145" t="s">
        <v>262</v>
      </c>
      <c r="N1185" s="145" t="s">
        <v>266</v>
      </c>
      <c r="O1185" s="147" t="s">
        <v>318</v>
      </c>
      <c r="P1185" s="142">
        <v>3090084.75</v>
      </c>
      <c r="Q1185" s="142">
        <v>0</v>
      </c>
      <c r="R1185" s="142">
        <v>0</v>
      </c>
      <c r="S1185" s="142">
        <f t="shared" si="463"/>
        <v>3090084.75</v>
      </c>
      <c r="T1185" s="142">
        <f t="shared" si="471"/>
        <v>845.07048897883283</v>
      </c>
      <c r="U1185" s="142">
        <f t="shared" si="472"/>
        <v>3810.81</v>
      </c>
      <c r="V1185" s="213">
        <f t="shared" si="464"/>
        <v>3810.81</v>
      </c>
      <c r="W1185" s="213">
        <f t="shared" si="465"/>
        <v>2965.7395110211673</v>
      </c>
      <c r="X1185" s="148" t="b">
        <f t="shared" si="466"/>
        <v>1</v>
      </c>
      <c r="Y1185" s="211">
        <v>0</v>
      </c>
      <c r="Z1185" s="211">
        <v>0</v>
      </c>
      <c r="AA1185" s="211">
        <v>3259.66</v>
      </c>
      <c r="AB1185" s="211">
        <v>0</v>
      </c>
      <c r="AC1185" s="211">
        <v>0</v>
      </c>
      <c r="AD1185" s="211">
        <v>0</v>
      </c>
      <c r="AE1185" s="211">
        <v>0</v>
      </c>
      <c r="AF1185" s="214">
        <v>0</v>
      </c>
      <c r="AG1185" s="211">
        <v>0</v>
      </c>
      <c r="AH1185" s="211">
        <v>0</v>
      </c>
      <c r="AI1185" s="211">
        <v>0</v>
      </c>
      <c r="AJ1185" s="211">
        <v>0</v>
      </c>
      <c r="AK1185" s="211">
        <v>0</v>
      </c>
      <c r="AL1185" s="214">
        <v>0</v>
      </c>
      <c r="AM1185" s="211">
        <v>0</v>
      </c>
      <c r="AN1185" s="211">
        <v>0</v>
      </c>
      <c r="AO1185" s="214">
        <v>0</v>
      </c>
      <c r="AP1185" s="211">
        <v>0</v>
      </c>
      <c r="AQ1185" s="211">
        <v>0</v>
      </c>
      <c r="AR1185" s="211">
        <v>551.15</v>
      </c>
      <c r="AS1185" s="211"/>
    </row>
    <row r="1186" spans="1:45" s="148" customFormat="1" ht="36" customHeight="1" x14ac:dyDescent="0.25">
      <c r="A1186" s="148">
        <v>1</v>
      </c>
      <c r="B1186" s="143">
        <f>SUBTOTAL(103,$A$1027:A1186)</f>
        <v>158</v>
      </c>
      <c r="C1186" s="144" t="s">
        <v>2403</v>
      </c>
      <c r="D1186" s="145">
        <v>1977</v>
      </c>
      <c r="E1186" s="145"/>
      <c r="F1186" s="146" t="s">
        <v>314</v>
      </c>
      <c r="G1186" s="145">
        <v>5</v>
      </c>
      <c r="H1186" s="145">
        <v>6</v>
      </c>
      <c r="I1186" s="142">
        <v>4961.7</v>
      </c>
      <c r="J1186" s="142">
        <v>4559</v>
      </c>
      <c r="K1186" s="142">
        <v>4559</v>
      </c>
      <c r="L1186" s="165">
        <v>234</v>
      </c>
      <c r="M1186" s="145" t="s">
        <v>262</v>
      </c>
      <c r="N1186" s="145" t="s">
        <v>266</v>
      </c>
      <c r="O1186" s="147" t="s">
        <v>324</v>
      </c>
      <c r="P1186" s="142">
        <v>3113648.54</v>
      </c>
      <c r="Q1186" s="142">
        <v>0</v>
      </c>
      <c r="R1186" s="142">
        <v>0</v>
      </c>
      <c r="S1186" s="142">
        <f t="shared" si="463"/>
        <v>3113648.54</v>
      </c>
      <c r="T1186" s="142">
        <f t="shared" si="471"/>
        <v>627.53663865207488</v>
      </c>
      <c r="U1186" s="142">
        <f t="shared" si="472"/>
        <v>3810.81</v>
      </c>
      <c r="V1186" s="213">
        <f t="shared" si="464"/>
        <v>3810.81</v>
      </c>
      <c r="W1186" s="213">
        <f t="shared" si="465"/>
        <v>3183.2733613479249</v>
      </c>
      <c r="X1186" s="148" t="b">
        <f t="shared" si="466"/>
        <v>1</v>
      </c>
      <c r="Y1186" s="211">
        <v>0</v>
      </c>
      <c r="Z1186" s="211">
        <v>0</v>
      </c>
      <c r="AA1186" s="211">
        <v>3259.66</v>
      </c>
      <c r="AB1186" s="211">
        <v>0</v>
      </c>
      <c r="AC1186" s="211">
        <v>0</v>
      </c>
      <c r="AD1186" s="211">
        <v>0</v>
      </c>
      <c r="AE1186" s="211">
        <v>0</v>
      </c>
      <c r="AF1186" s="214">
        <v>0</v>
      </c>
      <c r="AG1186" s="211">
        <v>0</v>
      </c>
      <c r="AH1186" s="211">
        <v>0</v>
      </c>
      <c r="AI1186" s="211">
        <v>0</v>
      </c>
      <c r="AJ1186" s="211">
        <v>0</v>
      </c>
      <c r="AK1186" s="211">
        <v>0</v>
      </c>
      <c r="AL1186" s="214">
        <v>0</v>
      </c>
      <c r="AM1186" s="211">
        <v>0</v>
      </c>
      <c r="AN1186" s="211">
        <v>0</v>
      </c>
      <c r="AO1186" s="214">
        <v>0</v>
      </c>
      <c r="AP1186" s="211">
        <v>0</v>
      </c>
      <c r="AQ1186" s="211">
        <v>0</v>
      </c>
      <c r="AR1186" s="211">
        <v>551.15</v>
      </c>
      <c r="AS1186" s="211"/>
    </row>
    <row r="1187" spans="1:45" s="148" customFormat="1" ht="36" customHeight="1" x14ac:dyDescent="0.25">
      <c r="A1187" s="148">
        <v>1</v>
      </c>
      <c r="B1187" s="143">
        <f>SUBTOTAL(103,$A$1027:A1187)</f>
        <v>159</v>
      </c>
      <c r="C1187" s="144" t="s">
        <v>383</v>
      </c>
      <c r="D1187" s="145">
        <v>1966</v>
      </c>
      <c r="E1187" s="145"/>
      <c r="F1187" s="146" t="s">
        <v>264</v>
      </c>
      <c r="G1187" s="145">
        <v>4</v>
      </c>
      <c r="H1187" s="145" t="s">
        <v>304</v>
      </c>
      <c r="I1187" s="142">
        <v>2747.7</v>
      </c>
      <c r="J1187" s="142">
        <v>2553.9</v>
      </c>
      <c r="K1187" s="142">
        <v>2553.9</v>
      </c>
      <c r="L1187" s="165">
        <v>120</v>
      </c>
      <c r="M1187" s="145" t="s">
        <v>262</v>
      </c>
      <c r="N1187" s="145" t="s">
        <v>266</v>
      </c>
      <c r="O1187" s="147" t="s">
        <v>961</v>
      </c>
      <c r="P1187" s="142">
        <v>3067061.7</v>
      </c>
      <c r="Q1187" s="142">
        <v>0</v>
      </c>
      <c r="R1187" s="142">
        <v>0</v>
      </c>
      <c r="S1187" s="142">
        <f t="shared" si="463"/>
        <v>3067061.7</v>
      </c>
      <c r="T1187" s="142">
        <f t="shared" si="471"/>
        <v>1116.2287367616555</v>
      </c>
      <c r="U1187" s="142">
        <f t="shared" si="472"/>
        <v>3810.81</v>
      </c>
      <c r="V1187" s="213">
        <f t="shared" si="464"/>
        <v>3810.81</v>
      </c>
      <c r="W1187" s="213">
        <f t="shared" si="465"/>
        <v>2694.5812632383445</v>
      </c>
      <c r="X1187" s="148" t="b">
        <f t="shared" si="466"/>
        <v>1</v>
      </c>
      <c r="Y1187" s="211">
        <v>0</v>
      </c>
      <c r="Z1187" s="211">
        <v>0</v>
      </c>
      <c r="AA1187" s="211">
        <v>3259.66</v>
      </c>
      <c r="AB1187" s="211">
        <v>0</v>
      </c>
      <c r="AC1187" s="211">
        <v>0</v>
      </c>
      <c r="AD1187" s="211">
        <v>0</v>
      </c>
      <c r="AE1187" s="211">
        <v>0</v>
      </c>
      <c r="AF1187" s="214">
        <v>0</v>
      </c>
      <c r="AG1187" s="211">
        <v>0</v>
      </c>
      <c r="AH1187" s="211">
        <v>0</v>
      </c>
      <c r="AI1187" s="211">
        <v>0</v>
      </c>
      <c r="AJ1187" s="211">
        <v>0</v>
      </c>
      <c r="AK1187" s="211">
        <v>0</v>
      </c>
      <c r="AL1187" s="214">
        <v>0</v>
      </c>
      <c r="AM1187" s="211">
        <v>0</v>
      </c>
      <c r="AN1187" s="211">
        <v>0</v>
      </c>
      <c r="AO1187" s="214">
        <v>0</v>
      </c>
      <c r="AP1187" s="211">
        <v>0</v>
      </c>
      <c r="AQ1187" s="211">
        <v>0</v>
      </c>
      <c r="AR1187" s="211">
        <v>551.15</v>
      </c>
      <c r="AS1187" s="211"/>
    </row>
    <row r="1188" spans="1:45" s="148" customFormat="1" ht="36" customHeight="1" x14ac:dyDescent="0.25">
      <c r="A1188" s="148">
        <v>1</v>
      </c>
      <c r="B1188" s="143">
        <f>SUBTOTAL(103,$A$1027:A1188)</f>
        <v>160</v>
      </c>
      <c r="C1188" s="144" t="s">
        <v>1257</v>
      </c>
      <c r="D1188" s="145">
        <v>1958</v>
      </c>
      <c r="E1188" s="145"/>
      <c r="F1188" s="146" t="s">
        <v>264</v>
      </c>
      <c r="G1188" s="145">
        <v>4</v>
      </c>
      <c r="H1188" s="145" t="s">
        <v>304</v>
      </c>
      <c r="I1188" s="142">
        <v>5856.4</v>
      </c>
      <c r="J1188" s="142">
        <v>3235.1</v>
      </c>
      <c r="K1188" s="142">
        <v>2625</v>
      </c>
      <c r="L1188" s="165">
        <v>86</v>
      </c>
      <c r="M1188" s="145" t="s">
        <v>262</v>
      </c>
      <c r="N1188" s="145" t="s">
        <v>266</v>
      </c>
      <c r="O1188" s="147" t="s">
        <v>317</v>
      </c>
      <c r="P1188" s="142">
        <v>3072407.35</v>
      </c>
      <c r="Q1188" s="142">
        <v>0</v>
      </c>
      <c r="R1188" s="142">
        <v>0</v>
      </c>
      <c r="S1188" s="142">
        <f t="shared" si="463"/>
        <v>3072407.35</v>
      </c>
      <c r="T1188" s="142">
        <f t="shared" si="471"/>
        <v>524.62389010313507</v>
      </c>
      <c r="U1188" s="142">
        <f t="shared" si="472"/>
        <v>3810.81</v>
      </c>
      <c r="V1188" s="213">
        <f t="shared" si="464"/>
        <v>3810.81</v>
      </c>
      <c r="W1188" s="213">
        <f t="shared" si="465"/>
        <v>3286.1861098968648</v>
      </c>
      <c r="X1188" s="148" t="b">
        <f t="shared" si="466"/>
        <v>1</v>
      </c>
      <c r="Y1188" s="211">
        <v>0</v>
      </c>
      <c r="Z1188" s="211">
        <v>0</v>
      </c>
      <c r="AA1188" s="211">
        <v>3259.66</v>
      </c>
      <c r="AB1188" s="211">
        <v>0</v>
      </c>
      <c r="AC1188" s="211">
        <v>0</v>
      </c>
      <c r="AD1188" s="211">
        <v>0</v>
      </c>
      <c r="AE1188" s="211">
        <v>0</v>
      </c>
      <c r="AF1188" s="214">
        <v>0</v>
      </c>
      <c r="AG1188" s="211">
        <v>0</v>
      </c>
      <c r="AH1188" s="211">
        <v>0</v>
      </c>
      <c r="AI1188" s="211">
        <v>0</v>
      </c>
      <c r="AJ1188" s="211">
        <v>0</v>
      </c>
      <c r="AK1188" s="211">
        <v>0</v>
      </c>
      <c r="AL1188" s="214">
        <v>0</v>
      </c>
      <c r="AM1188" s="211">
        <v>0</v>
      </c>
      <c r="AN1188" s="211">
        <v>0</v>
      </c>
      <c r="AO1188" s="214">
        <v>0</v>
      </c>
      <c r="AP1188" s="211">
        <v>0</v>
      </c>
      <c r="AQ1188" s="211">
        <v>0</v>
      </c>
      <c r="AR1188" s="211">
        <v>551.15</v>
      </c>
      <c r="AS1188" s="211"/>
    </row>
    <row r="1189" spans="1:45" s="148" customFormat="1" ht="36" customHeight="1" x14ac:dyDescent="0.25">
      <c r="A1189" s="148">
        <v>1</v>
      </c>
      <c r="B1189" s="143">
        <f>SUBTOTAL(103,$A$1027:A1189)</f>
        <v>161</v>
      </c>
      <c r="C1189" s="144" t="s">
        <v>388</v>
      </c>
      <c r="D1189" s="145">
        <v>1974</v>
      </c>
      <c r="E1189" s="145"/>
      <c r="F1189" s="146" t="s">
        <v>264</v>
      </c>
      <c r="G1189" s="145">
        <v>5</v>
      </c>
      <c r="H1189" s="145" t="s">
        <v>304</v>
      </c>
      <c r="I1189" s="142">
        <v>3647.3</v>
      </c>
      <c r="J1189" s="142">
        <v>3647.3</v>
      </c>
      <c r="K1189" s="142">
        <v>2672.9</v>
      </c>
      <c r="L1189" s="165">
        <v>113</v>
      </c>
      <c r="M1189" s="145" t="s">
        <v>262</v>
      </c>
      <c r="N1189" s="145" t="s">
        <v>266</v>
      </c>
      <c r="O1189" s="147" t="s">
        <v>322</v>
      </c>
      <c r="P1189" s="142">
        <v>3092545.34</v>
      </c>
      <c r="Q1189" s="142">
        <v>0</v>
      </c>
      <c r="R1189" s="142">
        <v>0</v>
      </c>
      <c r="S1189" s="142">
        <f t="shared" si="463"/>
        <v>3092545.34</v>
      </c>
      <c r="T1189" s="142">
        <f t="shared" si="471"/>
        <v>847.89990952211213</v>
      </c>
      <c r="U1189" s="142">
        <f t="shared" si="472"/>
        <v>3810.81</v>
      </c>
      <c r="V1189" s="213">
        <f t="shared" si="464"/>
        <v>3810.81</v>
      </c>
      <c r="W1189" s="213">
        <f t="shared" si="465"/>
        <v>2962.9100904778879</v>
      </c>
      <c r="X1189" s="148" t="b">
        <f t="shared" si="466"/>
        <v>1</v>
      </c>
      <c r="Y1189" s="211">
        <v>0</v>
      </c>
      <c r="Z1189" s="211">
        <v>0</v>
      </c>
      <c r="AA1189" s="211">
        <v>3259.66</v>
      </c>
      <c r="AB1189" s="211">
        <v>0</v>
      </c>
      <c r="AC1189" s="211">
        <v>0</v>
      </c>
      <c r="AD1189" s="211">
        <v>0</v>
      </c>
      <c r="AE1189" s="211">
        <v>0</v>
      </c>
      <c r="AF1189" s="214">
        <v>0</v>
      </c>
      <c r="AG1189" s="211">
        <v>0</v>
      </c>
      <c r="AH1189" s="211">
        <v>0</v>
      </c>
      <c r="AI1189" s="211">
        <v>0</v>
      </c>
      <c r="AJ1189" s="211">
        <v>0</v>
      </c>
      <c r="AK1189" s="211">
        <v>0</v>
      </c>
      <c r="AL1189" s="214">
        <v>0</v>
      </c>
      <c r="AM1189" s="211">
        <v>0</v>
      </c>
      <c r="AN1189" s="211">
        <v>0</v>
      </c>
      <c r="AO1189" s="214">
        <v>0</v>
      </c>
      <c r="AP1189" s="211">
        <v>0</v>
      </c>
      <c r="AQ1189" s="211">
        <v>0</v>
      </c>
      <c r="AR1189" s="211">
        <v>551.15</v>
      </c>
      <c r="AS1189" s="211"/>
    </row>
    <row r="1190" spans="1:45" s="148" customFormat="1" ht="36" customHeight="1" x14ac:dyDescent="0.25">
      <c r="A1190" s="148">
        <v>1</v>
      </c>
      <c r="B1190" s="143">
        <f>SUBTOTAL(103,$A$1027:A1190)</f>
        <v>162</v>
      </c>
      <c r="C1190" s="144" t="s">
        <v>2390</v>
      </c>
      <c r="D1190" s="145">
        <v>1980</v>
      </c>
      <c r="E1190" s="145"/>
      <c r="F1190" s="146" t="s">
        <v>314</v>
      </c>
      <c r="G1190" s="145">
        <v>5</v>
      </c>
      <c r="H1190" s="145">
        <v>5</v>
      </c>
      <c r="I1190" s="149">
        <v>5220.8</v>
      </c>
      <c r="J1190" s="149">
        <v>3874.4</v>
      </c>
      <c r="K1190" s="149">
        <v>3874.4</v>
      </c>
      <c r="L1190" s="165">
        <v>195</v>
      </c>
      <c r="M1190" s="145" t="s">
        <v>262</v>
      </c>
      <c r="N1190" s="145" t="s">
        <v>266</v>
      </c>
      <c r="O1190" s="147" t="s">
        <v>961</v>
      </c>
      <c r="P1190" s="142">
        <v>2994723.58</v>
      </c>
      <c r="Q1190" s="142">
        <v>0</v>
      </c>
      <c r="R1190" s="142">
        <v>0</v>
      </c>
      <c r="S1190" s="142">
        <f t="shared" si="463"/>
        <v>2994723.58</v>
      </c>
      <c r="T1190" s="142">
        <f t="shared" si="471"/>
        <v>573.61392506895493</v>
      </c>
      <c r="U1190" s="142">
        <f t="shared" si="472"/>
        <v>3810.81</v>
      </c>
      <c r="V1190" s="213">
        <f t="shared" si="464"/>
        <v>3810.81</v>
      </c>
      <c r="W1190" s="213">
        <f t="shared" si="465"/>
        <v>3237.1960749310451</v>
      </c>
      <c r="X1190" s="148" t="b">
        <f t="shared" si="466"/>
        <v>1</v>
      </c>
      <c r="Y1190" s="211">
        <v>0</v>
      </c>
      <c r="Z1190" s="211">
        <v>0</v>
      </c>
      <c r="AA1190" s="211">
        <v>3259.66</v>
      </c>
      <c r="AB1190" s="211">
        <v>0</v>
      </c>
      <c r="AC1190" s="211">
        <v>0</v>
      </c>
      <c r="AD1190" s="211">
        <v>0</v>
      </c>
      <c r="AE1190" s="211">
        <v>0</v>
      </c>
      <c r="AF1190" s="214">
        <v>0</v>
      </c>
      <c r="AG1190" s="211">
        <v>0</v>
      </c>
      <c r="AH1190" s="211">
        <v>0</v>
      </c>
      <c r="AI1190" s="211">
        <v>0</v>
      </c>
      <c r="AJ1190" s="211">
        <v>0</v>
      </c>
      <c r="AK1190" s="211">
        <v>0</v>
      </c>
      <c r="AL1190" s="214">
        <v>0</v>
      </c>
      <c r="AM1190" s="211">
        <v>0</v>
      </c>
      <c r="AN1190" s="211">
        <v>0</v>
      </c>
      <c r="AO1190" s="214">
        <v>0</v>
      </c>
      <c r="AP1190" s="211">
        <v>0</v>
      </c>
      <c r="AQ1190" s="211">
        <v>0</v>
      </c>
      <c r="AR1190" s="211">
        <v>551.15</v>
      </c>
      <c r="AS1190" s="211"/>
    </row>
    <row r="1191" spans="1:45" s="148" customFormat="1" ht="36" customHeight="1" x14ac:dyDescent="0.25">
      <c r="A1191" s="148">
        <v>1</v>
      </c>
      <c r="B1191" s="143">
        <f>SUBTOTAL(103,$A$1027:A1191)</f>
        <v>163</v>
      </c>
      <c r="C1191" s="144" t="s">
        <v>404</v>
      </c>
      <c r="D1191" s="145">
        <v>1961</v>
      </c>
      <c r="E1191" s="145"/>
      <c r="F1191" s="146" t="s">
        <v>264</v>
      </c>
      <c r="G1191" s="145">
        <v>4</v>
      </c>
      <c r="H1191" s="145" t="s">
        <v>304</v>
      </c>
      <c r="I1191" s="149">
        <v>2700.93</v>
      </c>
      <c r="J1191" s="149">
        <v>2461.3000000000002</v>
      </c>
      <c r="K1191" s="149">
        <v>2280.6999999999998</v>
      </c>
      <c r="L1191" s="165">
        <v>87</v>
      </c>
      <c r="M1191" s="145" t="s">
        <v>262</v>
      </c>
      <c r="N1191" s="145" t="s">
        <v>266</v>
      </c>
      <c r="O1191" s="147" t="s">
        <v>317</v>
      </c>
      <c r="P1191" s="142">
        <v>12330596.200000001</v>
      </c>
      <c r="Q1191" s="142">
        <v>0</v>
      </c>
      <c r="R1191" s="142">
        <v>0</v>
      </c>
      <c r="S1191" s="142">
        <f t="shared" si="463"/>
        <v>12330596.200000001</v>
      </c>
      <c r="T1191" s="142">
        <f t="shared" si="471"/>
        <v>4565.3149840980705</v>
      </c>
      <c r="U1191" s="142">
        <f t="shared" si="472"/>
        <v>7554.6772457264724</v>
      </c>
      <c r="V1191" s="213">
        <f t="shared" si="464"/>
        <v>7554.6772457264724</v>
      </c>
      <c r="W1191" s="213">
        <f t="shared" si="465"/>
        <v>2989.3622616284019</v>
      </c>
      <c r="X1191" s="148" t="b">
        <f t="shared" si="466"/>
        <v>1</v>
      </c>
      <c r="Y1191" s="211">
        <v>0</v>
      </c>
      <c r="Z1191" s="211">
        <v>0</v>
      </c>
      <c r="AA1191" s="211">
        <v>3259.66</v>
      </c>
      <c r="AB1191" s="211">
        <v>0</v>
      </c>
      <c r="AC1191" s="211">
        <v>0</v>
      </c>
      <c r="AD1191" s="211">
        <v>0</v>
      </c>
      <c r="AE1191" s="211">
        <v>0</v>
      </c>
      <c r="AF1191" s="214">
        <v>0</v>
      </c>
      <c r="AG1191" s="211">
        <v>1134</v>
      </c>
      <c r="AH1191" s="214">
        <f>8917.04*AG1191/I1191</f>
        <v>3743.8672457264729</v>
      </c>
      <c r="AI1191" s="211">
        <v>0</v>
      </c>
      <c r="AJ1191" s="211">
        <v>0</v>
      </c>
      <c r="AK1191" s="211">
        <v>0</v>
      </c>
      <c r="AL1191" s="214">
        <v>0</v>
      </c>
      <c r="AM1191" s="211">
        <v>0</v>
      </c>
      <c r="AN1191" s="211">
        <v>0</v>
      </c>
      <c r="AO1191" s="214">
        <v>0</v>
      </c>
      <c r="AP1191" s="211">
        <v>0</v>
      </c>
      <c r="AQ1191" s="211">
        <v>0</v>
      </c>
      <c r="AR1191" s="211">
        <v>551.15</v>
      </c>
      <c r="AS1191" s="211"/>
    </row>
    <row r="1192" spans="1:45" s="148" customFormat="1" ht="36" customHeight="1" x14ac:dyDescent="0.25">
      <c r="A1192" s="148">
        <v>1</v>
      </c>
      <c r="B1192" s="143">
        <f>SUBTOTAL(103,$A$1027:A1192)</f>
        <v>164</v>
      </c>
      <c r="C1192" s="144" t="s">
        <v>405</v>
      </c>
      <c r="D1192" s="145">
        <v>1960</v>
      </c>
      <c r="E1192" s="145"/>
      <c r="F1192" s="146" t="s">
        <v>264</v>
      </c>
      <c r="G1192" s="145">
        <v>4</v>
      </c>
      <c r="H1192" s="145" t="s">
        <v>299</v>
      </c>
      <c r="I1192" s="149">
        <v>1374.8</v>
      </c>
      <c r="J1192" s="149">
        <v>1203.9000000000001</v>
      </c>
      <c r="K1192" s="149">
        <v>773.1</v>
      </c>
      <c r="L1192" s="165">
        <v>43</v>
      </c>
      <c r="M1192" s="145" t="s">
        <v>262</v>
      </c>
      <c r="N1192" s="145" t="s">
        <v>266</v>
      </c>
      <c r="O1192" s="147" t="s">
        <v>317</v>
      </c>
      <c r="P1192" s="142">
        <v>4949373.08</v>
      </c>
      <c r="Q1192" s="142">
        <v>0</v>
      </c>
      <c r="R1192" s="142">
        <v>0</v>
      </c>
      <c r="S1192" s="142">
        <f t="shared" si="463"/>
        <v>4949373.08</v>
      </c>
      <c r="T1192" s="142">
        <f t="shared" si="471"/>
        <v>3600.0677043933665</v>
      </c>
      <c r="U1192" s="142">
        <v>3755.430724469014</v>
      </c>
      <c r="V1192" s="213">
        <f t="shared" si="464"/>
        <v>3755.430724469014</v>
      </c>
      <c r="W1192" s="213">
        <f t="shared" si="465"/>
        <v>155.36302007564746</v>
      </c>
      <c r="X1192" s="148" t="b">
        <f t="shared" si="466"/>
        <v>1</v>
      </c>
      <c r="Y1192" s="211">
        <v>0</v>
      </c>
      <c r="Z1192" s="211">
        <v>0</v>
      </c>
      <c r="AA1192" s="211">
        <v>0</v>
      </c>
      <c r="AB1192" s="211">
        <v>0</v>
      </c>
      <c r="AC1192" s="211">
        <v>0</v>
      </c>
      <c r="AD1192" s="211">
        <v>0</v>
      </c>
      <c r="AE1192" s="211">
        <v>0</v>
      </c>
      <c r="AF1192" s="214">
        <v>0</v>
      </c>
      <c r="AG1192" s="211">
        <v>579</v>
      </c>
      <c r="AH1192" s="214">
        <f>8917.04*AG1192/I1192</f>
        <v>3755.430724469014</v>
      </c>
      <c r="AI1192" s="211">
        <v>0</v>
      </c>
      <c r="AJ1192" s="211">
        <v>0</v>
      </c>
      <c r="AK1192" s="211">
        <v>0</v>
      </c>
      <c r="AL1192" s="214">
        <v>0</v>
      </c>
      <c r="AM1192" s="211">
        <v>0</v>
      </c>
      <c r="AN1192" s="211">
        <v>0</v>
      </c>
      <c r="AO1192" s="214">
        <v>0</v>
      </c>
      <c r="AP1192" s="211">
        <v>0</v>
      </c>
      <c r="AQ1192" s="211">
        <v>0</v>
      </c>
      <c r="AR1192" s="211">
        <v>0</v>
      </c>
      <c r="AS1192" s="211"/>
    </row>
    <row r="1193" spans="1:45" s="148" customFormat="1" ht="36" customHeight="1" x14ac:dyDescent="0.25">
      <c r="A1193" s="148">
        <v>1</v>
      </c>
      <c r="B1193" s="143">
        <f>SUBTOTAL(103,$A$1027:A1193)</f>
        <v>165</v>
      </c>
      <c r="C1193" s="144" t="s">
        <v>402</v>
      </c>
      <c r="D1193" s="145">
        <v>1950</v>
      </c>
      <c r="E1193" s="145"/>
      <c r="F1193" s="146" t="s">
        <v>264</v>
      </c>
      <c r="G1193" s="145">
        <v>3</v>
      </c>
      <c r="H1193" s="145" t="s">
        <v>299</v>
      </c>
      <c r="I1193" s="149">
        <v>786.1</v>
      </c>
      <c r="J1193" s="149">
        <v>786.1</v>
      </c>
      <c r="K1193" s="149">
        <v>527.79999999999995</v>
      </c>
      <c r="L1193" s="165">
        <v>18</v>
      </c>
      <c r="M1193" s="145" t="s">
        <v>262</v>
      </c>
      <c r="N1193" s="145" t="s">
        <v>266</v>
      </c>
      <c r="O1193" s="147" t="s">
        <v>322</v>
      </c>
      <c r="P1193" s="142">
        <v>3692856.35</v>
      </c>
      <c r="Q1193" s="142">
        <v>0</v>
      </c>
      <c r="R1193" s="142">
        <v>0</v>
      </c>
      <c r="S1193" s="142">
        <f t="shared" si="463"/>
        <v>3692856.35</v>
      </c>
      <c r="T1193" s="142">
        <f t="shared" si="471"/>
        <v>4697.6928507823432</v>
      </c>
      <c r="U1193" s="142">
        <f t="shared" ref="U1193:U1194" si="473">V1193</f>
        <v>4928.7035746088286</v>
      </c>
      <c r="V1193" s="213">
        <f t="shared" si="464"/>
        <v>4928.7035746088286</v>
      </c>
      <c r="W1193" s="213">
        <f t="shared" si="465"/>
        <v>231.01072382648545</v>
      </c>
      <c r="X1193" s="148" t="b">
        <f t="shared" si="466"/>
        <v>1</v>
      </c>
      <c r="Y1193" s="211">
        <v>0</v>
      </c>
      <c r="Z1193" s="211">
        <v>0</v>
      </c>
      <c r="AA1193" s="211">
        <v>0</v>
      </c>
      <c r="AB1193" s="211">
        <v>0</v>
      </c>
      <c r="AC1193" s="211">
        <v>0</v>
      </c>
      <c r="AD1193" s="211">
        <v>0</v>
      </c>
      <c r="AE1193" s="211">
        <v>0</v>
      </c>
      <c r="AF1193" s="214">
        <v>0</v>
      </c>
      <c r="AG1193" s="211">
        <v>434.5</v>
      </c>
      <c r="AH1193" s="214">
        <f>8917.04*AG1193/I1193</f>
        <v>4928.7035746088286</v>
      </c>
      <c r="AI1193" s="211">
        <v>0</v>
      </c>
      <c r="AJ1193" s="211">
        <v>0</v>
      </c>
      <c r="AK1193" s="211">
        <v>0</v>
      </c>
      <c r="AL1193" s="214">
        <v>0</v>
      </c>
      <c r="AM1193" s="211">
        <v>0</v>
      </c>
      <c r="AN1193" s="211">
        <v>0</v>
      </c>
      <c r="AO1193" s="214">
        <v>0</v>
      </c>
      <c r="AP1193" s="211">
        <v>0</v>
      </c>
      <c r="AQ1193" s="211">
        <v>0</v>
      </c>
      <c r="AR1193" s="211">
        <v>0</v>
      </c>
      <c r="AS1193" s="211"/>
    </row>
    <row r="1194" spans="1:45" s="148" customFormat="1" ht="36" customHeight="1" x14ac:dyDescent="0.25">
      <c r="A1194" s="148">
        <v>1</v>
      </c>
      <c r="B1194" s="143">
        <f>SUBTOTAL(103,$A$1027:A1194)</f>
        <v>166</v>
      </c>
      <c r="C1194" s="144" t="s">
        <v>2404</v>
      </c>
      <c r="D1194" s="145">
        <v>1961</v>
      </c>
      <c r="E1194" s="145"/>
      <c r="F1194" s="146" t="s">
        <v>264</v>
      </c>
      <c r="G1194" s="145">
        <v>4</v>
      </c>
      <c r="H1194" s="145">
        <v>4</v>
      </c>
      <c r="I1194" s="149">
        <v>2517.6</v>
      </c>
      <c r="J1194" s="149">
        <v>2441.11</v>
      </c>
      <c r="K1194" s="149">
        <v>2441.11</v>
      </c>
      <c r="L1194" s="165">
        <v>108</v>
      </c>
      <c r="M1194" s="145" t="s">
        <v>262</v>
      </c>
      <c r="N1194" s="145" t="s">
        <v>266</v>
      </c>
      <c r="O1194" s="147" t="s">
        <v>961</v>
      </c>
      <c r="P1194" s="142">
        <v>3066798.28</v>
      </c>
      <c r="Q1194" s="142">
        <v>0</v>
      </c>
      <c r="R1194" s="142">
        <v>0</v>
      </c>
      <c r="S1194" s="142">
        <f t="shared" si="463"/>
        <v>3066798.28</v>
      </c>
      <c r="T1194" s="142">
        <f t="shared" si="471"/>
        <v>1218.1435811884335</v>
      </c>
      <c r="U1194" s="142">
        <f t="shared" si="473"/>
        <v>3810.81</v>
      </c>
      <c r="V1194" s="213">
        <f t="shared" si="464"/>
        <v>3810.81</v>
      </c>
      <c r="W1194" s="213">
        <f t="shared" si="465"/>
        <v>2592.6664188115665</v>
      </c>
      <c r="X1194" s="148" t="b">
        <f t="shared" si="466"/>
        <v>1</v>
      </c>
      <c r="Y1194" s="211">
        <v>0</v>
      </c>
      <c r="Z1194" s="211">
        <v>0</v>
      </c>
      <c r="AA1194" s="211">
        <v>3259.66</v>
      </c>
      <c r="AB1194" s="211">
        <v>0</v>
      </c>
      <c r="AC1194" s="211">
        <v>0</v>
      </c>
      <c r="AD1194" s="211">
        <v>0</v>
      </c>
      <c r="AE1194" s="211">
        <v>0</v>
      </c>
      <c r="AF1194" s="214">
        <v>0</v>
      </c>
      <c r="AG1194" s="211">
        <v>0</v>
      </c>
      <c r="AH1194" s="211">
        <v>0</v>
      </c>
      <c r="AI1194" s="211">
        <v>0</v>
      </c>
      <c r="AJ1194" s="211">
        <v>0</v>
      </c>
      <c r="AK1194" s="211">
        <v>0</v>
      </c>
      <c r="AL1194" s="214">
        <v>0</v>
      </c>
      <c r="AM1194" s="211">
        <v>0</v>
      </c>
      <c r="AN1194" s="211">
        <v>0</v>
      </c>
      <c r="AO1194" s="214">
        <v>0</v>
      </c>
      <c r="AP1194" s="211">
        <v>0</v>
      </c>
      <c r="AQ1194" s="211">
        <v>0</v>
      </c>
      <c r="AR1194" s="211">
        <v>551.15</v>
      </c>
      <c r="AS1194" s="211"/>
    </row>
    <row r="1195" spans="1:45" s="148" customFormat="1" ht="36" customHeight="1" x14ac:dyDescent="0.25">
      <c r="A1195" s="148">
        <v>1</v>
      </c>
      <c r="B1195" s="143">
        <f>SUBTOTAL(103,$A$1027:A1195)</f>
        <v>167</v>
      </c>
      <c r="C1195" s="144" t="s">
        <v>421</v>
      </c>
      <c r="D1195" s="145">
        <v>1974</v>
      </c>
      <c r="E1195" s="145"/>
      <c r="F1195" s="146" t="s">
        <v>264</v>
      </c>
      <c r="G1195" s="145">
        <v>9</v>
      </c>
      <c r="H1195" s="145" t="s">
        <v>299</v>
      </c>
      <c r="I1195" s="149">
        <v>5409.4</v>
      </c>
      <c r="J1195" s="149">
        <v>5101.5</v>
      </c>
      <c r="K1195" s="149">
        <v>4227.7</v>
      </c>
      <c r="L1195" s="165">
        <v>198</v>
      </c>
      <c r="M1195" s="145" t="s">
        <v>262</v>
      </c>
      <c r="N1195" s="145" t="s">
        <v>266</v>
      </c>
      <c r="O1195" s="147" t="s">
        <v>961</v>
      </c>
      <c r="P1195" s="142">
        <v>4539349.58</v>
      </c>
      <c r="Q1195" s="142">
        <v>0</v>
      </c>
      <c r="R1195" s="142">
        <v>0</v>
      </c>
      <c r="S1195" s="142">
        <f t="shared" si="463"/>
        <v>4539349.58</v>
      </c>
      <c r="T1195" s="142">
        <v>819.2464099530448</v>
      </c>
      <c r="U1195" s="142">
        <v>908.71446001404968</v>
      </c>
      <c r="V1195" s="213">
        <f t="shared" si="464"/>
        <v>908.71446001404968</v>
      </c>
      <c r="W1195" s="213">
        <f t="shared" si="465"/>
        <v>89.468050061004874</v>
      </c>
      <c r="X1195" s="148" t="b">
        <f t="shared" si="466"/>
        <v>1</v>
      </c>
      <c r="Y1195" s="211">
        <v>0</v>
      </c>
      <c r="Z1195" s="211">
        <v>0</v>
      </c>
      <c r="AA1195" s="211">
        <v>0</v>
      </c>
      <c r="AB1195" s="211">
        <v>0</v>
      </c>
      <c r="AC1195" s="211">
        <v>0</v>
      </c>
      <c r="AD1195" s="211">
        <v>0</v>
      </c>
      <c r="AE1195" s="211">
        <v>2</v>
      </c>
      <c r="AF1195" s="214">
        <f>2457800*AE1195/I1195</f>
        <v>908.71446001404968</v>
      </c>
      <c r="AG1195" s="211">
        <v>0</v>
      </c>
      <c r="AH1195" s="211">
        <v>0</v>
      </c>
      <c r="AI1195" s="211">
        <v>0</v>
      </c>
      <c r="AJ1195" s="211">
        <v>0</v>
      </c>
      <c r="AK1195" s="211">
        <v>0</v>
      </c>
      <c r="AL1195" s="214">
        <v>0</v>
      </c>
      <c r="AM1195" s="211">
        <v>0</v>
      </c>
      <c r="AN1195" s="211">
        <v>0</v>
      </c>
      <c r="AO1195" s="214">
        <v>0</v>
      </c>
      <c r="AP1195" s="211">
        <v>0</v>
      </c>
      <c r="AQ1195" s="211">
        <v>0</v>
      </c>
      <c r="AR1195" s="211">
        <v>0</v>
      </c>
      <c r="AS1195" s="211"/>
    </row>
    <row r="1196" spans="1:45" s="148" customFormat="1" ht="36" customHeight="1" x14ac:dyDescent="0.25">
      <c r="A1196" s="148">
        <v>1</v>
      </c>
      <c r="B1196" s="143">
        <f>SUBTOTAL(103,$A$1027:A1196)</f>
        <v>168</v>
      </c>
      <c r="C1196" s="144" t="s">
        <v>408</v>
      </c>
      <c r="D1196" s="145">
        <v>1971</v>
      </c>
      <c r="E1196" s="145"/>
      <c r="F1196" s="146" t="s">
        <v>264</v>
      </c>
      <c r="G1196" s="145">
        <v>5</v>
      </c>
      <c r="H1196" s="145" t="s">
        <v>366</v>
      </c>
      <c r="I1196" s="149">
        <v>5077.5</v>
      </c>
      <c r="J1196" s="149">
        <v>4703.1000000000004</v>
      </c>
      <c r="K1196" s="149">
        <v>3712.4</v>
      </c>
      <c r="L1196" s="165">
        <v>180</v>
      </c>
      <c r="M1196" s="145" t="s">
        <v>262</v>
      </c>
      <c r="N1196" s="145" t="s">
        <v>266</v>
      </c>
      <c r="O1196" s="147" t="s">
        <v>324</v>
      </c>
      <c r="P1196" s="142">
        <v>17060233.969999999</v>
      </c>
      <c r="Q1196" s="142">
        <v>0</v>
      </c>
      <c r="R1196" s="142">
        <v>0</v>
      </c>
      <c r="S1196" s="142">
        <f t="shared" si="463"/>
        <v>17060233.969999999</v>
      </c>
      <c r="T1196" s="142">
        <f>P1196/I1196</f>
        <v>3359.967300837026</v>
      </c>
      <c r="U1196" s="142">
        <f t="shared" ref="U1196:U1199" si="474">V1196</f>
        <v>6673.3949729197439</v>
      </c>
      <c r="V1196" s="213">
        <f t="shared" si="464"/>
        <v>6673.3949729197439</v>
      </c>
      <c r="W1196" s="213">
        <f t="shared" si="465"/>
        <v>3313.4276720827179</v>
      </c>
      <c r="X1196" s="148" t="b">
        <f t="shared" si="466"/>
        <v>1</v>
      </c>
      <c r="Y1196" s="211">
        <v>0</v>
      </c>
      <c r="Z1196" s="211">
        <v>0</v>
      </c>
      <c r="AA1196" s="211">
        <v>3259.66</v>
      </c>
      <c r="AB1196" s="211">
        <v>0</v>
      </c>
      <c r="AC1196" s="211">
        <v>0</v>
      </c>
      <c r="AD1196" s="211">
        <v>0</v>
      </c>
      <c r="AE1196" s="211">
        <v>0</v>
      </c>
      <c r="AF1196" s="214">
        <v>0</v>
      </c>
      <c r="AG1196" s="211">
        <v>1630</v>
      </c>
      <c r="AH1196" s="214">
        <f>8917.04*AG1196/I1196</f>
        <v>2862.5849729197444</v>
      </c>
      <c r="AI1196" s="211">
        <v>0</v>
      </c>
      <c r="AJ1196" s="211">
        <v>0</v>
      </c>
      <c r="AK1196" s="211">
        <v>0</v>
      </c>
      <c r="AL1196" s="214">
        <v>0</v>
      </c>
      <c r="AM1196" s="211">
        <v>0</v>
      </c>
      <c r="AN1196" s="211">
        <v>0</v>
      </c>
      <c r="AO1196" s="214">
        <v>0</v>
      </c>
      <c r="AP1196" s="211">
        <v>0</v>
      </c>
      <c r="AQ1196" s="211">
        <v>0</v>
      </c>
      <c r="AR1196" s="211">
        <v>551.15</v>
      </c>
      <c r="AS1196" s="211"/>
    </row>
    <row r="1197" spans="1:45" s="148" customFormat="1" ht="36" customHeight="1" x14ac:dyDescent="0.25">
      <c r="A1197" s="148">
        <v>1</v>
      </c>
      <c r="B1197" s="143">
        <f>SUBTOTAL(103,$A$1027:A1197)</f>
        <v>169</v>
      </c>
      <c r="C1197" s="144" t="s">
        <v>2405</v>
      </c>
      <c r="D1197" s="145">
        <v>1968</v>
      </c>
      <c r="E1197" s="145"/>
      <c r="F1197" s="146" t="s">
        <v>264</v>
      </c>
      <c r="G1197" s="145">
        <v>5</v>
      </c>
      <c r="H1197" s="145">
        <v>6</v>
      </c>
      <c r="I1197" s="149">
        <v>4930.09</v>
      </c>
      <c r="J1197" s="149">
        <v>4536.6899999999996</v>
      </c>
      <c r="K1197" s="149">
        <v>4536.6899999999996</v>
      </c>
      <c r="L1197" s="165">
        <v>236</v>
      </c>
      <c r="M1197" s="145" t="s">
        <v>262</v>
      </c>
      <c r="N1197" s="145" t="s">
        <v>266</v>
      </c>
      <c r="O1197" s="147" t="s">
        <v>324</v>
      </c>
      <c r="P1197" s="142">
        <v>3121716.24</v>
      </c>
      <c r="Q1197" s="142">
        <v>0</v>
      </c>
      <c r="R1197" s="142">
        <v>0</v>
      </c>
      <c r="S1197" s="142">
        <f>P1197-Q1197-R1197</f>
        <v>3121716.24</v>
      </c>
      <c r="T1197" s="142">
        <f>P1197/I1197</f>
        <v>633.19660290177262</v>
      </c>
      <c r="U1197" s="142">
        <f t="shared" si="474"/>
        <v>3810.81</v>
      </c>
      <c r="V1197" s="213">
        <f t="shared" si="464"/>
        <v>3810.81</v>
      </c>
      <c r="W1197" s="213">
        <f t="shared" si="465"/>
        <v>3177.6133970982273</v>
      </c>
      <c r="X1197" s="148" t="b">
        <f t="shared" si="466"/>
        <v>1</v>
      </c>
      <c r="Y1197" s="211">
        <v>0</v>
      </c>
      <c r="Z1197" s="211">
        <v>0</v>
      </c>
      <c r="AA1197" s="211">
        <v>3259.66</v>
      </c>
      <c r="AB1197" s="211">
        <v>0</v>
      </c>
      <c r="AC1197" s="211">
        <v>0</v>
      </c>
      <c r="AD1197" s="211">
        <v>0</v>
      </c>
      <c r="AE1197" s="211">
        <v>0</v>
      </c>
      <c r="AF1197" s="214">
        <v>0</v>
      </c>
      <c r="AG1197" s="211">
        <v>0</v>
      </c>
      <c r="AH1197" s="211">
        <v>0</v>
      </c>
      <c r="AI1197" s="211">
        <v>0</v>
      </c>
      <c r="AJ1197" s="211">
        <v>0</v>
      </c>
      <c r="AK1197" s="211">
        <v>0</v>
      </c>
      <c r="AL1197" s="214">
        <v>0</v>
      </c>
      <c r="AM1197" s="211">
        <v>0</v>
      </c>
      <c r="AN1197" s="211">
        <v>0</v>
      </c>
      <c r="AO1197" s="214">
        <v>0</v>
      </c>
      <c r="AP1197" s="211">
        <v>0</v>
      </c>
      <c r="AQ1197" s="211">
        <v>0</v>
      </c>
      <c r="AR1197" s="211">
        <v>551.15</v>
      </c>
      <c r="AS1197" s="211"/>
    </row>
    <row r="1198" spans="1:45" s="148" customFormat="1" ht="36" customHeight="1" x14ac:dyDescent="0.25">
      <c r="A1198" s="148">
        <v>1</v>
      </c>
      <c r="B1198" s="143">
        <f>SUBTOTAL(103,$A$1027:A1198)</f>
        <v>170</v>
      </c>
      <c r="C1198" s="144" t="s">
        <v>2406</v>
      </c>
      <c r="D1198" s="145">
        <v>1985</v>
      </c>
      <c r="E1198" s="145"/>
      <c r="F1198" s="146" t="s">
        <v>314</v>
      </c>
      <c r="G1198" s="145">
        <v>5</v>
      </c>
      <c r="H1198" s="145">
        <v>5</v>
      </c>
      <c r="I1198" s="149">
        <v>4339.8</v>
      </c>
      <c r="J1198" s="149">
        <v>3919.2</v>
      </c>
      <c r="K1198" s="149">
        <v>3919.2</v>
      </c>
      <c r="L1198" s="165">
        <v>143</v>
      </c>
      <c r="M1198" s="145" t="s">
        <v>262</v>
      </c>
      <c r="N1198" s="145" t="s">
        <v>266</v>
      </c>
      <c r="O1198" s="147" t="s">
        <v>324</v>
      </c>
      <c r="P1198" s="142">
        <v>3098617.66</v>
      </c>
      <c r="Q1198" s="142">
        <v>0</v>
      </c>
      <c r="R1198" s="142">
        <v>0</v>
      </c>
      <c r="S1198" s="142">
        <f>P1198-Q1198-R1198</f>
        <v>3098617.66</v>
      </c>
      <c r="T1198" s="142">
        <f>P1198/I1198</f>
        <v>714.00010599566804</v>
      </c>
      <c r="U1198" s="142">
        <f t="shared" si="474"/>
        <v>3810.81</v>
      </c>
      <c r="V1198" s="213">
        <f t="shared" si="464"/>
        <v>3810.81</v>
      </c>
      <c r="W1198" s="213">
        <f t="shared" si="465"/>
        <v>3096.8098940043319</v>
      </c>
      <c r="X1198" s="148" t="b">
        <f t="shared" si="466"/>
        <v>1</v>
      </c>
      <c r="Y1198" s="211">
        <v>0</v>
      </c>
      <c r="Z1198" s="211">
        <v>0</v>
      </c>
      <c r="AA1198" s="211">
        <v>3259.66</v>
      </c>
      <c r="AB1198" s="211">
        <v>0</v>
      </c>
      <c r="AC1198" s="211">
        <v>0</v>
      </c>
      <c r="AD1198" s="211">
        <v>0</v>
      </c>
      <c r="AE1198" s="211">
        <v>0</v>
      </c>
      <c r="AF1198" s="214">
        <v>0</v>
      </c>
      <c r="AG1198" s="211">
        <v>0</v>
      </c>
      <c r="AH1198" s="211">
        <v>0</v>
      </c>
      <c r="AI1198" s="211">
        <v>0</v>
      </c>
      <c r="AJ1198" s="211">
        <v>0</v>
      </c>
      <c r="AK1198" s="211">
        <v>0</v>
      </c>
      <c r="AL1198" s="214">
        <v>0</v>
      </c>
      <c r="AM1198" s="211">
        <v>0</v>
      </c>
      <c r="AN1198" s="211">
        <v>0</v>
      </c>
      <c r="AO1198" s="214">
        <v>0</v>
      </c>
      <c r="AP1198" s="211">
        <v>0</v>
      </c>
      <c r="AQ1198" s="211">
        <v>0</v>
      </c>
      <c r="AR1198" s="211">
        <v>551.15</v>
      </c>
      <c r="AS1198" s="211"/>
    </row>
    <row r="1199" spans="1:45" s="148" customFormat="1" ht="36" customHeight="1" x14ac:dyDescent="0.25">
      <c r="A1199" s="148">
        <v>1</v>
      </c>
      <c r="B1199" s="143">
        <f>SUBTOTAL(103,$A$1027:A1199)</f>
        <v>171</v>
      </c>
      <c r="C1199" s="144" t="s">
        <v>393</v>
      </c>
      <c r="D1199" s="145">
        <v>1972</v>
      </c>
      <c r="E1199" s="145"/>
      <c r="F1199" s="146" t="s">
        <v>264</v>
      </c>
      <c r="G1199" s="145">
        <v>5</v>
      </c>
      <c r="H1199" s="145" t="s">
        <v>2203</v>
      </c>
      <c r="I1199" s="142">
        <v>6552.34</v>
      </c>
      <c r="J1199" s="142">
        <v>6023.94</v>
      </c>
      <c r="K1199" s="142">
        <v>6023.94</v>
      </c>
      <c r="L1199" s="165">
        <v>307</v>
      </c>
      <c r="M1199" s="145" t="s">
        <v>262</v>
      </c>
      <c r="N1199" s="145" t="s">
        <v>266</v>
      </c>
      <c r="O1199" s="147" t="s">
        <v>324</v>
      </c>
      <c r="P1199" s="142">
        <v>3068078.75</v>
      </c>
      <c r="Q1199" s="142">
        <v>0</v>
      </c>
      <c r="R1199" s="142">
        <v>0</v>
      </c>
      <c r="S1199" s="142">
        <f>P1199-Q1199-R1199</f>
        <v>3068078.75</v>
      </c>
      <c r="T1199" s="142">
        <f>P1199/I1199</f>
        <v>468.24168922858092</v>
      </c>
      <c r="U1199" s="142">
        <f t="shared" si="474"/>
        <v>3810.81</v>
      </c>
      <c r="V1199" s="213">
        <f t="shared" si="464"/>
        <v>3810.81</v>
      </c>
      <c r="W1199" s="213">
        <f t="shared" si="465"/>
        <v>3342.568310771419</v>
      </c>
      <c r="X1199" s="148" t="b">
        <f t="shared" si="466"/>
        <v>1</v>
      </c>
      <c r="Y1199" s="211">
        <v>0</v>
      </c>
      <c r="Z1199" s="211">
        <v>0</v>
      </c>
      <c r="AA1199" s="211">
        <v>3259.66</v>
      </c>
      <c r="AB1199" s="211">
        <v>0</v>
      </c>
      <c r="AC1199" s="211">
        <v>0</v>
      </c>
      <c r="AD1199" s="211">
        <v>0</v>
      </c>
      <c r="AE1199" s="211">
        <v>0</v>
      </c>
      <c r="AF1199" s="214">
        <v>0</v>
      </c>
      <c r="AG1199" s="211">
        <v>0</v>
      </c>
      <c r="AH1199" s="211">
        <v>0</v>
      </c>
      <c r="AI1199" s="211">
        <v>0</v>
      </c>
      <c r="AJ1199" s="211">
        <v>0</v>
      </c>
      <c r="AK1199" s="211">
        <v>0</v>
      </c>
      <c r="AL1199" s="214">
        <v>0</v>
      </c>
      <c r="AM1199" s="211">
        <v>0</v>
      </c>
      <c r="AN1199" s="211">
        <v>0</v>
      </c>
      <c r="AO1199" s="214">
        <v>0</v>
      </c>
      <c r="AP1199" s="211">
        <v>0</v>
      </c>
      <c r="AQ1199" s="211">
        <v>0</v>
      </c>
      <c r="AR1199" s="211">
        <v>551.15</v>
      </c>
      <c r="AS1199" s="211"/>
    </row>
    <row r="1200" spans="1:45" s="148" customFormat="1" ht="36" customHeight="1" x14ac:dyDescent="0.25">
      <c r="B1200" s="144" t="s">
        <v>753</v>
      </c>
      <c r="C1200" s="144"/>
      <c r="D1200" s="145" t="s">
        <v>862</v>
      </c>
      <c r="E1200" s="145" t="s">
        <v>862</v>
      </c>
      <c r="F1200" s="145" t="s">
        <v>862</v>
      </c>
      <c r="G1200" s="145" t="s">
        <v>862</v>
      </c>
      <c r="H1200" s="145" t="s">
        <v>862</v>
      </c>
      <c r="I1200" s="149">
        <f>SUM(I1201:I1223)</f>
        <v>51259.51</v>
      </c>
      <c r="J1200" s="149">
        <f>SUM(J1201:J1223)</f>
        <v>40527.899999999994</v>
      </c>
      <c r="K1200" s="149">
        <f>SUM(K1201:K1223)</f>
        <v>37812</v>
      </c>
      <c r="L1200" s="210">
        <f>SUM(L1201:L1223)</f>
        <v>1565</v>
      </c>
      <c r="M1200" s="145" t="s">
        <v>862</v>
      </c>
      <c r="N1200" s="145" t="s">
        <v>862</v>
      </c>
      <c r="O1200" s="147" t="s">
        <v>862</v>
      </c>
      <c r="P1200" s="149">
        <v>125066023.40999998</v>
      </c>
      <c r="Q1200" s="149">
        <f>SUM(Q1201:Q1223)</f>
        <v>0</v>
      </c>
      <c r="R1200" s="149">
        <f>SUM(R1201:R1223)</f>
        <v>0</v>
      </c>
      <c r="S1200" s="149">
        <f>SUM(S1201:S1223)</f>
        <v>125066023.40999998</v>
      </c>
      <c r="T1200" s="142">
        <f t="shared" si="462"/>
        <v>2439.8599091173514</v>
      </c>
      <c r="U1200" s="142">
        <f>MAX(U1201:U1223)</f>
        <v>13363.792961725203</v>
      </c>
      <c r="W1200" s="220"/>
      <c r="Y1200" s="211"/>
      <c r="Z1200" s="211"/>
      <c r="AA1200" s="211"/>
      <c r="AB1200" s="211"/>
      <c r="AC1200" s="211"/>
      <c r="AD1200" s="211"/>
      <c r="AE1200" s="211"/>
      <c r="AF1200" s="211"/>
      <c r="AG1200" s="211"/>
      <c r="AH1200" s="211"/>
      <c r="AI1200" s="211"/>
      <c r="AJ1200" s="211"/>
      <c r="AK1200" s="211"/>
      <c r="AL1200" s="211"/>
      <c r="AM1200" s="211"/>
      <c r="AN1200" s="211"/>
      <c r="AO1200" s="211"/>
      <c r="AP1200" s="211"/>
      <c r="AQ1200" s="211"/>
      <c r="AR1200" s="211"/>
      <c r="AS1200" s="211"/>
    </row>
    <row r="1201" spans="1:45" s="148" customFormat="1" ht="36" customHeight="1" x14ac:dyDescent="0.25">
      <c r="A1201" s="148">
        <v>1</v>
      </c>
      <c r="B1201" s="143">
        <f>SUBTOTAL(103,$A$1027:A1201)</f>
        <v>172</v>
      </c>
      <c r="C1201" s="144" t="s">
        <v>754</v>
      </c>
      <c r="D1201" s="145">
        <v>1961</v>
      </c>
      <c r="E1201" s="145"/>
      <c r="F1201" s="146" t="s">
        <v>264</v>
      </c>
      <c r="G1201" s="145">
        <v>3</v>
      </c>
      <c r="H1201" s="145" t="s">
        <v>299</v>
      </c>
      <c r="I1201" s="149">
        <v>1044</v>
      </c>
      <c r="J1201" s="149">
        <v>968.1</v>
      </c>
      <c r="K1201" s="149">
        <v>968.1</v>
      </c>
      <c r="L1201" s="165">
        <v>40</v>
      </c>
      <c r="M1201" s="145" t="s">
        <v>262</v>
      </c>
      <c r="N1201" s="145" t="s">
        <v>266</v>
      </c>
      <c r="O1201" s="147" t="s">
        <v>773</v>
      </c>
      <c r="P1201" s="142">
        <v>4332731.79</v>
      </c>
      <c r="Q1201" s="142">
        <v>0</v>
      </c>
      <c r="R1201" s="142">
        <v>0</v>
      </c>
      <c r="S1201" s="142">
        <f t="shared" ref="S1201:S1207" si="475">P1201-Q1201-R1201</f>
        <v>4332731.79</v>
      </c>
      <c r="T1201" s="142">
        <f t="shared" si="462"/>
        <v>4150.126235632184</v>
      </c>
      <c r="U1201" s="142">
        <v>4321.8603831417622</v>
      </c>
      <c r="V1201" s="213">
        <f t="shared" ref="V1201:V1223" si="476">Y1201+Z1201+AA1201+AB1201+AC1201+AF1201+AH1201+AJ1201+AL1201+AN1201+AO1201+AP1201+AQ1201+AR1201</f>
        <v>4321.8603831417622</v>
      </c>
      <c r="W1201" s="213">
        <f t="shared" ref="W1201:W1223" si="477">V1201-T1201</f>
        <v>171.73414750957818</v>
      </c>
      <c r="X1201" s="148" t="b">
        <f t="shared" ref="X1201:X1223" si="478">V1201=U1201</f>
        <v>1</v>
      </c>
      <c r="Y1201" s="211">
        <v>0</v>
      </c>
      <c r="Z1201" s="211">
        <v>0</v>
      </c>
      <c r="AA1201" s="211">
        <v>0</v>
      </c>
      <c r="AB1201" s="211">
        <v>0</v>
      </c>
      <c r="AC1201" s="211">
        <v>0</v>
      </c>
      <c r="AD1201" s="211">
        <v>0</v>
      </c>
      <c r="AE1201" s="211">
        <v>0</v>
      </c>
      <c r="AF1201" s="214">
        <v>0</v>
      </c>
      <c r="AG1201" s="211">
        <v>506</v>
      </c>
      <c r="AH1201" s="214">
        <f t="shared" ref="AH1201:AH1208" si="479">8917.04*AG1201/I1201</f>
        <v>4321.8603831417622</v>
      </c>
      <c r="AI1201" s="211">
        <v>0</v>
      </c>
      <c r="AJ1201" s="211">
        <v>0</v>
      </c>
      <c r="AK1201" s="211">
        <v>0</v>
      </c>
      <c r="AL1201" s="214">
        <v>0</v>
      </c>
      <c r="AM1201" s="211">
        <v>0</v>
      </c>
      <c r="AN1201" s="211">
        <v>0</v>
      </c>
      <c r="AO1201" s="214">
        <v>0</v>
      </c>
      <c r="AP1201" s="211">
        <v>0</v>
      </c>
      <c r="AQ1201" s="211">
        <v>0</v>
      </c>
      <c r="AR1201" s="211">
        <v>0</v>
      </c>
      <c r="AS1201" s="211"/>
    </row>
    <row r="1202" spans="1:45" s="148" customFormat="1" ht="36" customHeight="1" x14ac:dyDescent="0.25">
      <c r="A1202" s="148">
        <v>1</v>
      </c>
      <c r="B1202" s="143">
        <f>SUBTOTAL(103,$A$1027:A1202)</f>
        <v>173</v>
      </c>
      <c r="C1202" s="144" t="s">
        <v>755</v>
      </c>
      <c r="D1202" s="145">
        <v>1960</v>
      </c>
      <c r="E1202" s="145"/>
      <c r="F1202" s="146" t="s">
        <v>264</v>
      </c>
      <c r="G1202" s="145">
        <v>2</v>
      </c>
      <c r="H1202" s="145" t="s">
        <v>299</v>
      </c>
      <c r="I1202" s="149">
        <v>711.5</v>
      </c>
      <c r="J1202" s="149">
        <v>515.1</v>
      </c>
      <c r="K1202" s="149">
        <v>515.1</v>
      </c>
      <c r="L1202" s="165">
        <v>13</v>
      </c>
      <c r="M1202" s="145" t="s">
        <v>262</v>
      </c>
      <c r="N1202" s="145" t="s">
        <v>263</v>
      </c>
      <c r="O1202" s="147" t="s">
        <v>265</v>
      </c>
      <c r="P1202" s="142">
        <v>4095774.31</v>
      </c>
      <c r="Q1202" s="142">
        <v>0</v>
      </c>
      <c r="R1202" s="142">
        <v>0</v>
      </c>
      <c r="S1202" s="142">
        <f t="shared" si="475"/>
        <v>4095774.31</v>
      </c>
      <c r="T1202" s="142">
        <f t="shared" si="462"/>
        <v>5756.5345186226286</v>
      </c>
      <c r="U1202" s="142">
        <v>5990.6466900913565</v>
      </c>
      <c r="V1202" s="213">
        <f t="shared" si="476"/>
        <v>5990.6466900913565</v>
      </c>
      <c r="W1202" s="213">
        <f t="shared" si="477"/>
        <v>234.11217146872787</v>
      </c>
      <c r="X1202" s="148" t="b">
        <f t="shared" si="478"/>
        <v>1</v>
      </c>
      <c r="Y1202" s="211">
        <v>0</v>
      </c>
      <c r="Z1202" s="211">
        <v>0</v>
      </c>
      <c r="AA1202" s="211">
        <v>0</v>
      </c>
      <c r="AB1202" s="211">
        <v>0</v>
      </c>
      <c r="AC1202" s="211">
        <v>0</v>
      </c>
      <c r="AD1202" s="211">
        <v>0</v>
      </c>
      <c r="AE1202" s="211">
        <v>0</v>
      </c>
      <c r="AF1202" s="214">
        <v>0</v>
      </c>
      <c r="AG1202" s="211">
        <v>478</v>
      </c>
      <c r="AH1202" s="214">
        <f t="shared" si="479"/>
        <v>5990.6466900913565</v>
      </c>
      <c r="AI1202" s="211">
        <v>0</v>
      </c>
      <c r="AJ1202" s="211">
        <v>0</v>
      </c>
      <c r="AK1202" s="211">
        <v>0</v>
      </c>
      <c r="AL1202" s="214">
        <v>0</v>
      </c>
      <c r="AM1202" s="211">
        <v>0</v>
      </c>
      <c r="AN1202" s="211">
        <v>0</v>
      </c>
      <c r="AO1202" s="214">
        <v>0</v>
      </c>
      <c r="AP1202" s="211">
        <v>0</v>
      </c>
      <c r="AQ1202" s="211">
        <v>0</v>
      </c>
      <c r="AR1202" s="211">
        <v>0</v>
      </c>
      <c r="AS1202" s="211"/>
    </row>
    <row r="1203" spans="1:45" s="148" customFormat="1" ht="36" customHeight="1" x14ac:dyDescent="0.25">
      <c r="A1203" s="148">
        <v>1</v>
      </c>
      <c r="B1203" s="143">
        <f>SUBTOTAL(103,$A$1027:A1203)</f>
        <v>174</v>
      </c>
      <c r="C1203" s="144" t="s">
        <v>2211</v>
      </c>
      <c r="D1203" s="145">
        <v>1962</v>
      </c>
      <c r="E1203" s="145"/>
      <c r="F1203" s="146" t="s">
        <v>264</v>
      </c>
      <c r="G1203" s="145">
        <v>4</v>
      </c>
      <c r="H1203" s="145" t="s">
        <v>299</v>
      </c>
      <c r="I1203" s="149">
        <v>1599.4</v>
      </c>
      <c r="J1203" s="149">
        <v>1280.9000000000001</v>
      </c>
      <c r="K1203" s="149">
        <v>975</v>
      </c>
      <c r="L1203" s="165">
        <v>60</v>
      </c>
      <c r="M1203" s="145" t="s">
        <v>262</v>
      </c>
      <c r="N1203" s="145" t="s">
        <v>266</v>
      </c>
      <c r="O1203" s="147" t="s">
        <v>777</v>
      </c>
      <c r="P1203" s="142">
        <v>5359827.7899999991</v>
      </c>
      <c r="Q1203" s="142">
        <v>0</v>
      </c>
      <c r="R1203" s="142">
        <v>0</v>
      </c>
      <c r="S1203" s="142">
        <f t="shared" si="475"/>
        <v>5359827.7899999991</v>
      </c>
      <c r="T1203" s="142">
        <f t="shared" si="462"/>
        <v>3351.1490496436154</v>
      </c>
      <c r="U1203" s="142">
        <v>3495.6759284731779</v>
      </c>
      <c r="V1203" s="213">
        <f t="shared" si="476"/>
        <v>3495.6759284731779</v>
      </c>
      <c r="W1203" s="213">
        <f t="shared" si="477"/>
        <v>144.52687882956252</v>
      </c>
      <c r="X1203" s="148" t="b">
        <f t="shared" si="478"/>
        <v>1</v>
      </c>
      <c r="Y1203" s="211">
        <v>0</v>
      </c>
      <c r="Z1203" s="211">
        <v>0</v>
      </c>
      <c r="AA1203" s="211">
        <v>0</v>
      </c>
      <c r="AB1203" s="211">
        <v>0</v>
      </c>
      <c r="AC1203" s="211">
        <v>0</v>
      </c>
      <c r="AD1203" s="211">
        <v>0</v>
      </c>
      <c r="AE1203" s="211">
        <v>0</v>
      </c>
      <c r="AF1203" s="214">
        <v>0</v>
      </c>
      <c r="AG1203" s="211">
        <v>627</v>
      </c>
      <c r="AH1203" s="214">
        <f t="shared" si="479"/>
        <v>3495.6759284731779</v>
      </c>
      <c r="AI1203" s="211">
        <v>0</v>
      </c>
      <c r="AJ1203" s="211">
        <v>0</v>
      </c>
      <c r="AK1203" s="211">
        <v>0</v>
      </c>
      <c r="AL1203" s="214">
        <v>0</v>
      </c>
      <c r="AM1203" s="211">
        <v>0</v>
      </c>
      <c r="AN1203" s="211">
        <v>0</v>
      </c>
      <c r="AO1203" s="214">
        <v>0</v>
      </c>
      <c r="AP1203" s="211">
        <v>0</v>
      </c>
      <c r="AQ1203" s="211">
        <v>0</v>
      </c>
      <c r="AR1203" s="211">
        <v>0</v>
      </c>
      <c r="AS1203" s="211"/>
    </row>
    <row r="1204" spans="1:45" s="148" customFormat="1" ht="36" customHeight="1" x14ac:dyDescent="0.25">
      <c r="A1204" s="148">
        <v>1</v>
      </c>
      <c r="B1204" s="143">
        <f>SUBTOTAL(103,$A$1027:A1204)</f>
        <v>175</v>
      </c>
      <c r="C1204" s="144" t="s">
        <v>759</v>
      </c>
      <c r="D1204" s="145">
        <v>1937</v>
      </c>
      <c r="E1204" s="145"/>
      <c r="F1204" s="146" t="s">
        <v>264</v>
      </c>
      <c r="G1204" s="145">
        <v>3</v>
      </c>
      <c r="H1204" s="145" t="s">
        <v>304</v>
      </c>
      <c r="I1204" s="149">
        <v>2758</v>
      </c>
      <c r="J1204" s="149">
        <v>1462.7</v>
      </c>
      <c r="K1204" s="149">
        <v>1347.2</v>
      </c>
      <c r="L1204" s="165">
        <v>62</v>
      </c>
      <c r="M1204" s="145" t="s">
        <v>262</v>
      </c>
      <c r="N1204" s="145" t="s">
        <v>266</v>
      </c>
      <c r="O1204" s="147" t="s">
        <v>777</v>
      </c>
      <c r="P1204" s="142">
        <v>11626832.550000001</v>
      </c>
      <c r="Q1204" s="142">
        <v>0</v>
      </c>
      <c r="R1204" s="142">
        <v>0</v>
      </c>
      <c r="S1204" s="142">
        <f t="shared" si="475"/>
        <v>11626832.550000001</v>
      </c>
      <c r="T1204" s="142">
        <f t="shared" si="462"/>
        <v>4215.6753263234232</v>
      </c>
      <c r="U1204" s="142">
        <v>4397.0900652646851</v>
      </c>
      <c r="V1204" s="213">
        <f t="shared" si="476"/>
        <v>4397.0900652646851</v>
      </c>
      <c r="W1204" s="213">
        <f t="shared" si="477"/>
        <v>181.41473894126193</v>
      </c>
      <c r="X1204" s="148" t="b">
        <f t="shared" si="478"/>
        <v>1</v>
      </c>
      <c r="Y1204" s="211">
        <v>0</v>
      </c>
      <c r="Z1204" s="211">
        <v>0</v>
      </c>
      <c r="AA1204" s="211">
        <v>0</v>
      </c>
      <c r="AB1204" s="211">
        <v>0</v>
      </c>
      <c r="AC1204" s="211">
        <v>0</v>
      </c>
      <c r="AD1204" s="211">
        <v>0</v>
      </c>
      <c r="AE1204" s="211">
        <v>0</v>
      </c>
      <c r="AF1204" s="214">
        <v>0</v>
      </c>
      <c r="AG1204" s="211">
        <v>1360</v>
      </c>
      <c r="AH1204" s="214">
        <f t="shared" si="479"/>
        <v>4397.0900652646851</v>
      </c>
      <c r="AI1204" s="211">
        <v>0</v>
      </c>
      <c r="AJ1204" s="211">
        <v>0</v>
      </c>
      <c r="AK1204" s="211">
        <v>0</v>
      </c>
      <c r="AL1204" s="214">
        <v>0</v>
      </c>
      <c r="AM1204" s="211">
        <v>0</v>
      </c>
      <c r="AN1204" s="211">
        <v>0</v>
      </c>
      <c r="AO1204" s="214">
        <v>0</v>
      </c>
      <c r="AP1204" s="211">
        <v>0</v>
      </c>
      <c r="AQ1204" s="211">
        <v>0</v>
      </c>
      <c r="AR1204" s="211">
        <v>0</v>
      </c>
      <c r="AS1204" s="211"/>
    </row>
    <row r="1205" spans="1:45" s="148" customFormat="1" ht="36" customHeight="1" x14ac:dyDescent="0.25">
      <c r="A1205" s="148">
        <v>1</v>
      </c>
      <c r="B1205" s="143">
        <f>SUBTOTAL(103,$A$1027:A1205)</f>
        <v>176</v>
      </c>
      <c r="C1205" s="144" t="s">
        <v>760</v>
      </c>
      <c r="D1205" s="145">
        <v>1959</v>
      </c>
      <c r="E1205" s="145"/>
      <c r="F1205" s="146" t="s">
        <v>264</v>
      </c>
      <c r="G1205" s="145">
        <v>4</v>
      </c>
      <c r="H1205" s="145" t="s">
        <v>299</v>
      </c>
      <c r="I1205" s="149">
        <v>1406.5</v>
      </c>
      <c r="J1205" s="149">
        <v>1307.5</v>
      </c>
      <c r="K1205" s="149">
        <v>809</v>
      </c>
      <c r="L1205" s="165">
        <v>67</v>
      </c>
      <c r="M1205" s="145" t="s">
        <v>262</v>
      </c>
      <c r="N1205" s="145" t="s">
        <v>266</v>
      </c>
      <c r="O1205" s="147" t="s">
        <v>777</v>
      </c>
      <c r="P1205" s="142">
        <v>5547997.169999999</v>
      </c>
      <c r="Q1205" s="142">
        <v>0</v>
      </c>
      <c r="R1205" s="142">
        <v>0</v>
      </c>
      <c r="S1205" s="142">
        <f t="shared" si="475"/>
        <v>5547997.169999999</v>
      </c>
      <c r="T1205" s="142">
        <f t="shared" si="462"/>
        <v>3944.5411802346243</v>
      </c>
      <c r="U1205" s="142">
        <v>4114.5815570565237</v>
      </c>
      <c r="V1205" s="213">
        <f t="shared" si="476"/>
        <v>4114.5815570565237</v>
      </c>
      <c r="W1205" s="213">
        <f t="shared" si="477"/>
        <v>170.04037682189937</v>
      </c>
      <c r="X1205" s="148" t="b">
        <f t="shared" si="478"/>
        <v>1</v>
      </c>
      <c r="Y1205" s="211">
        <v>0</v>
      </c>
      <c r="Z1205" s="211">
        <v>0</v>
      </c>
      <c r="AA1205" s="211">
        <v>0</v>
      </c>
      <c r="AB1205" s="211">
        <v>0</v>
      </c>
      <c r="AC1205" s="211">
        <v>0</v>
      </c>
      <c r="AD1205" s="211">
        <v>0</v>
      </c>
      <c r="AE1205" s="211">
        <v>0</v>
      </c>
      <c r="AF1205" s="214">
        <v>0</v>
      </c>
      <c r="AG1205" s="211">
        <v>649</v>
      </c>
      <c r="AH1205" s="214">
        <f t="shared" si="479"/>
        <v>4114.5815570565237</v>
      </c>
      <c r="AI1205" s="211">
        <v>0</v>
      </c>
      <c r="AJ1205" s="211">
        <v>0</v>
      </c>
      <c r="AK1205" s="211">
        <v>0</v>
      </c>
      <c r="AL1205" s="214">
        <v>0</v>
      </c>
      <c r="AM1205" s="211">
        <v>0</v>
      </c>
      <c r="AN1205" s="211">
        <v>0</v>
      </c>
      <c r="AO1205" s="214">
        <v>0</v>
      </c>
      <c r="AP1205" s="211">
        <v>0</v>
      </c>
      <c r="AQ1205" s="211">
        <v>0</v>
      </c>
      <c r="AR1205" s="211">
        <v>0</v>
      </c>
      <c r="AS1205" s="211"/>
    </row>
    <row r="1206" spans="1:45" s="148" customFormat="1" ht="36" customHeight="1" x14ac:dyDescent="0.25">
      <c r="A1206" s="148">
        <v>1</v>
      </c>
      <c r="B1206" s="143">
        <f>SUBTOTAL(103,$A$1027:A1206)</f>
        <v>177</v>
      </c>
      <c r="C1206" s="144" t="s">
        <v>761</v>
      </c>
      <c r="D1206" s="145">
        <v>1965</v>
      </c>
      <c r="E1206" s="145"/>
      <c r="F1206" s="146" t="s">
        <v>264</v>
      </c>
      <c r="G1206" s="145">
        <v>5</v>
      </c>
      <c r="H1206" s="145" t="s">
        <v>299</v>
      </c>
      <c r="I1206" s="149">
        <v>2042.45</v>
      </c>
      <c r="J1206" s="149">
        <v>1565</v>
      </c>
      <c r="K1206" s="149">
        <v>1565</v>
      </c>
      <c r="L1206" s="165">
        <v>65</v>
      </c>
      <c r="M1206" s="145" t="s">
        <v>262</v>
      </c>
      <c r="N1206" s="145" t="s">
        <v>266</v>
      </c>
      <c r="O1206" s="147" t="s">
        <v>775</v>
      </c>
      <c r="P1206" s="142">
        <v>5462527.8100000005</v>
      </c>
      <c r="Q1206" s="142">
        <v>0</v>
      </c>
      <c r="R1206" s="142">
        <v>0</v>
      </c>
      <c r="S1206" s="142">
        <f t="shared" si="475"/>
        <v>5462527.8100000005</v>
      </c>
      <c r="T1206" s="142">
        <f t="shared" si="462"/>
        <v>2674.4976914979561</v>
      </c>
      <c r="U1206" s="142">
        <v>2881.464123968763</v>
      </c>
      <c r="V1206" s="213">
        <f t="shared" si="476"/>
        <v>2881.464123968763</v>
      </c>
      <c r="W1206" s="213">
        <f t="shared" si="477"/>
        <v>206.96643247080692</v>
      </c>
      <c r="X1206" s="148" t="b">
        <f t="shared" si="478"/>
        <v>1</v>
      </c>
      <c r="Y1206" s="211">
        <v>0</v>
      </c>
      <c r="Z1206" s="211">
        <v>0</v>
      </c>
      <c r="AA1206" s="211">
        <v>0</v>
      </c>
      <c r="AB1206" s="211">
        <v>0</v>
      </c>
      <c r="AC1206" s="211">
        <v>0</v>
      </c>
      <c r="AD1206" s="211">
        <v>0</v>
      </c>
      <c r="AE1206" s="211">
        <v>0</v>
      </c>
      <c r="AF1206" s="214">
        <v>0</v>
      </c>
      <c r="AG1206" s="211">
        <v>660</v>
      </c>
      <c r="AH1206" s="214">
        <f t="shared" si="479"/>
        <v>2881.464123968763</v>
      </c>
      <c r="AI1206" s="211">
        <v>0</v>
      </c>
      <c r="AJ1206" s="211">
        <v>0</v>
      </c>
      <c r="AK1206" s="211">
        <v>0</v>
      </c>
      <c r="AL1206" s="214">
        <v>0</v>
      </c>
      <c r="AM1206" s="211">
        <v>0</v>
      </c>
      <c r="AN1206" s="211">
        <v>0</v>
      </c>
      <c r="AO1206" s="214">
        <v>0</v>
      </c>
      <c r="AP1206" s="211">
        <v>0</v>
      </c>
      <c r="AQ1206" s="211">
        <v>0</v>
      </c>
      <c r="AR1206" s="211">
        <v>0</v>
      </c>
      <c r="AS1206" s="211"/>
    </row>
    <row r="1207" spans="1:45" s="148" customFormat="1" ht="36" customHeight="1" x14ac:dyDescent="0.25">
      <c r="A1207" s="148">
        <v>1</v>
      </c>
      <c r="B1207" s="143">
        <f>SUBTOTAL(103,$A$1027:A1207)</f>
        <v>178</v>
      </c>
      <c r="C1207" s="144" t="s">
        <v>762</v>
      </c>
      <c r="D1207" s="145">
        <v>1955</v>
      </c>
      <c r="E1207" s="145"/>
      <c r="F1207" s="146" t="s">
        <v>332</v>
      </c>
      <c r="G1207" s="145">
        <v>2</v>
      </c>
      <c r="H1207" s="145" t="s">
        <v>299</v>
      </c>
      <c r="I1207" s="149">
        <v>685.7</v>
      </c>
      <c r="J1207" s="149">
        <v>629.20000000000005</v>
      </c>
      <c r="K1207" s="149">
        <v>629.20000000000005</v>
      </c>
      <c r="L1207" s="165">
        <v>28</v>
      </c>
      <c r="M1207" s="145" t="s">
        <v>262</v>
      </c>
      <c r="N1207" s="145" t="s">
        <v>263</v>
      </c>
      <c r="O1207" s="147" t="s">
        <v>265</v>
      </c>
      <c r="P1207" s="142">
        <v>4371790.6300000008</v>
      </c>
      <c r="Q1207" s="142">
        <v>0</v>
      </c>
      <c r="R1207" s="142">
        <v>0</v>
      </c>
      <c r="S1207" s="142">
        <f t="shared" si="475"/>
        <v>4371790.6300000008</v>
      </c>
      <c r="T1207" s="142">
        <f t="shared" si="462"/>
        <v>6375.6608283505911</v>
      </c>
      <c r="U1207" s="142">
        <v>6645.1909581449618</v>
      </c>
      <c r="V1207" s="213">
        <f t="shared" si="476"/>
        <v>6645.1909581449618</v>
      </c>
      <c r="W1207" s="213">
        <f t="shared" si="477"/>
        <v>269.53012979437062</v>
      </c>
      <c r="X1207" s="148" t="b">
        <f t="shared" si="478"/>
        <v>1</v>
      </c>
      <c r="Y1207" s="211">
        <v>0</v>
      </c>
      <c r="Z1207" s="211">
        <v>0</v>
      </c>
      <c r="AA1207" s="211">
        <v>0</v>
      </c>
      <c r="AB1207" s="211">
        <v>0</v>
      </c>
      <c r="AC1207" s="211">
        <v>0</v>
      </c>
      <c r="AD1207" s="211">
        <v>0</v>
      </c>
      <c r="AE1207" s="211">
        <v>0</v>
      </c>
      <c r="AF1207" s="214">
        <v>0</v>
      </c>
      <c r="AG1207" s="211">
        <v>511</v>
      </c>
      <c r="AH1207" s="214">
        <f t="shared" si="479"/>
        <v>6645.1909581449618</v>
      </c>
      <c r="AI1207" s="211">
        <v>0</v>
      </c>
      <c r="AJ1207" s="211">
        <v>0</v>
      </c>
      <c r="AK1207" s="211">
        <v>0</v>
      </c>
      <c r="AL1207" s="214">
        <v>0</v>
      </c>
      <c r="AM1207" s="211">
        <v>0</v>
      </c>
      <c r="AN1207" s="211">
        <v>0</v>
      </c>
      <c r="AO1207" s="214">
        <v>0</v>
      </c>
      <c r="AP1207" s="211">
        <v>0</v>
      </c>
      <c r="AQ1207" s="211">
        <v>0</v>
      </c>
      <c r="AR1207" s="211">
        <v>0</v>
      </c>
      <c r="AS1207" s="211"/>
    </row>
    <row r="1208" spans="1:45" s="148" customFormat="1" ht="36" customHeight="1" x14ac:dyDescent="0.25">
      <c r="A1208" s="148">
        <v>1</v>
      </c>
      <c r="B1208" s="143">
        <f>SUBTOTAL(103,$A$1027:A1208)</f>
        <v>179</v>
      </c>
      <c r="C1208" s="144" t="s">
        <v>763</v>
      </c>
      <c r="D1208" s="145">
        <v>1975</v>
      </c>
      <c r="E1208" s="145"/>
      <c r="F1208" s="146" t="s">
        <v>264</v>
      </c>
      <c r="G1208" s="145">
        <v>5</v>
      </c>
      <c r="H1208" s="145" t="s">
        <v>366</v>
      </c>
      <c r="I1208" s="149">
        <v>6824.86</v>
      </c>
      <c r="J1208" s="149">
        <v>4475.3999999999996</v>
      </c>
      <c r="K1208" s="149">
        <v>4306.8999999999996</v>
      </c>
      <c r="L1208" s="165">
        <v>160</v>
      </c>
      <c r="M1208" s="145" t="s">
        <v>262</v>
      </c>
      <c r="N1208" s="145" t="s">
        <v>266</v>
      </c>
      <c r="O1208" s="147" t="s">
        <v>782</v>
      </c>
      <c r="P1208" s="142">
        <v>17511507.91</v>
      </c>
      <c r="Q1208" s="142">
        <v>0</v>
      </c>
      <c r="R1208" s="142">
        <v>0</v>
      </c>
      <c r="S1208" s="142">
        <f>P1208-Q1208-R1208</f>
        <v>17511507.91</v>
      </c>
      <c r="T1208" s="142">
        <f t="shared" si="462"/>
        <v>2565.8413374047236</v>
      </c>
      <c r="U1208" s="142">
        <v>2675.1668752179535</v>
      </c>
      <c r="V1208" s="213">
        <f t="shared" si="476"/>
        <v>2675.1668752179535</v>
      </c>
      <c r="W1208" s="213">
        <f t="shared" si="477"/>
        <v>109.32553781322986</v>
      </c>
      <c r="X1208" s="148" t="b">
        <f t="shared" si="478"/>
        <v>1</v>
      </c>
      <c r="Y1208" s="211">
        <v>0</v>
      </c>
      <c r="Z1208" s="211">
        <v>0</v>
      </c>
      <c r="AA1208" s="211">
        <v>0</v>
      </c>
      <c r="AB1208" s="211">
        <v>0</v>
      </c>
      <c r="AC1208" s="211">
        <v>0</v>
      </c>
      <c r="AD1208" s="211">
        <v>0</v>
      </c>
      <c r="AE1208" s="211">
        <v>0</v>
      </c>
      <c r="AF1208" s="214">
        <v>0</v>
      </c>
      <c r="AG1208" s="211">
        <v>2047.5</v>
      </c>
      <c r="AH1208" s="214">
        <f t="shared" si="479"/>
        <v>2675.1668752179535</v>
      </c>
      <c r="AI1208" s="211">
        <v>0</v>
      </c>
      <c r="AJ1208" s="211">
        <v>0</v>
      </c>
      <c r="AK1208" s="211">
        <v>0</v>
      </c>
      <c r="AL1208" s="214">
        <v>0</v>
      </c>
      <c r="AM1208" s="211">
        <v>0</v>
      </c>
      <c r="AN1208" s="211">
        <v>0</v>
      </c>
      <c r="AO1208" s="214">
        <v>0</v>
      </c>
      <c r="AP1208" s="211">
        <v>0</v>
      </c>
      <c r="AQ1208" s="211">
        <v>0</v>
      </c>
      <c r="AR1208" s="211">
        <v>0</v>
      </c>
      <c r="AS1208" s="211"/>
    </row>
    <row r="1209" spans="1:45" s="148" customFormat="1" ht="36" customHeight="1" x14ac:dyDescent="0.25">
      <c r="A1209" s="148">
        <v>1</v>
      </c>
      <c r="B1209" s="143">
        <f>SUBTOTAL(103,$A$1027:A1209)</f>
        <v>180</v>
      </c>
      <c r="C1209" s="144" t="s">
        <v>785</v>
      </c>
      <c r="D1209" s="145">
        <v>1959</v>
      </c>
      <c r="E1209" s="145"/>
      <c r="F1209" s="146" t="s">
        <v>264</v>
      </c>
      <c r="G1209" s="145">
        <v>2</v>
      </c>
      <c r="H1209" s="145" t="s">
        <v>300</v>
      </c>
      <c r="I1209" s="149">
        <v>309.2</v>
      </c>
      <c r="J1209" s="149">
        <v>287.5</v>
      </c>
      <c r="K1209" s="149">
        <v>287.5</v>
      </c>
      <c r="L1209" s="165">
        <v>14</v>
      </c>
      <c r="M1209" s="145" t="s">
        <v>262</v>
      </c>
      <c r="N1209" s="145" t="s">
        <v>266</v>
      </c>
      <c r="O1209" s="147" t="s">
        <v>958</v>
      </c>
      <c r="P1209" s="142">
        <v>2537344.7999999998</v>
      </c>
      <c r="Q1209" s="142">
        <v>0</v>
      </c>
      <c r="R1209" s="142">
        <v>0</v>
      </c>
      <c r="S1209" s="142">
        <f>P1209-Q1209-R1209</f>
        <v>2537344.7999999998</v>
      </c>
      <c r="T1209" s="142">
        <f t="shared" si="462"/>
        <v>8206.16041397154</v>
      </c>
      <c r="U1209" s="142">
        <v>8206.16041397154</v>
      </c>
      <c r="V1209" s="213">
        <f t="shared" si="476"/>
        <v>8206.16041397154</v>
      </c>
      <c r="W1209" s="213">
        <f t="shared" si="477"/>
        <v>0</v>
      </c>
      <c r="X1209" s="148" t="b">
        <f t="shared" si="478"/>
        <v>1</v>
      </c>
      <c r="Y1209" s="211">
        <v>0</v>
      </c>
      <c r="Z1209" s="211">
        <v>0</v>
      </c>
      <c r="AA1209" s="211">
        <v>0</v>
      </c>
      <c r="AB1209" s="211">
        <v>0</v>
      </c>
      <c r="AC1209" s="211">
        <v>0</v>
      </c>
      <c r="AD1209" s="211">
        <v>0</v>
      </c>
      <c r="AE1209" s="211">
        <v>0</v>
      </c>
      <c r="AF1209" s="214">
        <v>0</v>
      </c>
      <c r="AG1209" s="211">
        <v>0</v>
      </c>
      <c r="AH1209" s="211">
        <v>0</v>
      </c>
      <c r="AI1209" s="211">
        <v>0</v>
      </c>
      <c r="AJ1209" s="211">
        <v>0</v>
      </c>
      <c r="AK1209" s="211">
        <v>360</v>
      </c>
      <c r="AL1209" s="214">
        <f>7048.18*AK1209/I1209</f>
        <v>8206.16041397154</v>
      </c>
      <c r="AM1209" s="211">
        <v>0</v>
      </c>
      <c r="AN1209" s="211">
        <v>0</v>
      </c>
      <c r="AO1209" s="214">
        <v>0</v>
      </c>
      <c r="AP1209" s="211">
        <v>0</v>
      </c>
      <c r="AQ1209" s="211">
        <v>0</v>
      </c>
      <c r="AR1209" s="211">
        <v>0</v>
      </c>
      <c r="AS1209" s="211"/>
    </row>
    <row r="1210" spans="1:45" s="148" customFormat="1" ht="36" customHeight="1" x14ac:dyDescent="0.25">
      <c r="A1210" s="148">
        <v>1</v>
      </c>
      <c r="B1210" s="143">
        <f>SUBTOTAL(103,$A$1027:A1210)</f>
        <v>181</v>
      </c>
      <c r="C1210" s="144" t="s">
        <v>1563</v>
      </c>
      <c r="D1210" s="145">
        <v>1958</v>
      </c>
      <c r="E1210" s="145"/>
      <c r="F1210" s="146" t="s">
        <v>264</v>
      </c>
      <c r="G1210" s="145">
        <v>2</v>
      </c>
      <c r="H1210" s="145" t="s">
        <v>299</v>
      </c>
      <c r="I1210" s="149">
        <v>446.8</v>
      </c>
      <c r="J1210" s="149">
        <v>446.8</v>
      </c>
      <c r="K1210" s="149">
        <v>297.3</v>
      </c>
      <c r="L1210" s="165">
        <v>17</v>
      </c>
      <c r="M1210" s="145" t="s">
        <v>262</v>
      </c>
      <c r="N1210" s="145" t="s">
        <v>263</v>
      </c>
      <c r="O1210" s="147" t="s">
        <v>265</v>
      </c>
      <c r="P1210" s="142">
        <v>3254448.72</v>
      </c>
      <c r="Q1210" s="142">
        <v>0</v>
      </c>
      <c r="R1210" s="142">
        <v>0</v>
      </c>
      <c r="S1210" s="142">
        <f>P1210-Q1210-R1210</f>
        <v>3254448.72</v>
      </c>
      <c r="T1210" s="142">
        <f t="shared" si="462"/>
        <v>7283.9049239033129</v>
      </c>
      <c r="U1210" s="142">
        <v>7583.8746642793194</v>
      </c>
      <c r="V1210" s="213">
        <f t="shared" si="476"/>
        <v>7583.8746642793194</v>
      </c>
      <c r="W1210" s="213">
        <f t="shared" si="477"/>
        <v>299.96974037600648</v>
      </c>
      <c r="X1210" s="148" t="b">
        <f t="shared" si="478"/>
        <v>1</v>
      </c>
      <c r="Y1210" s="211">
        <v>0</v>
      </c>
      <c r="Z1210" s="211">
        <v>0</v>
      </c>
      <c r="AA1210" s="211">
        <v>0</v>
      </c>
      <c r="AB1210" s="211">
        <v>0</v>
      </c>
      <c r="AC1210" s="211">
        <v>0</v>
      </c>
      <c r="AD1210" s="211">
        <v>0</v>
      </c>
      <c r="AE1210" s="211">
        <v>0</v>
      </c>
      <c r="AF1210" s="214">
        <v>0</v>
      </c>
      <c r="AG1210" s="211">
        <v>380</v>
      </c>
      <c r="AH1210" s="214">
        <f>8917.04*AG1210/I1210</f>
        <v>7583.8746642793194</v>
      </c>
      <c r="AI1210" s="211">
        <v>0</v>
      </c>
      <c r="AJ1210" s="211">
        <v>0</v>
      </c>
      <c r="AK1210" s="211">
        <v>0</v>
      </c>
      <c r="AL1210" s="214">
        <v>0</v>
      </c>
      <c r="AM1210" s="211">
        <v>0</v>
      </c>
      <c r="AN1210" s="211">
        <v>0</v>
      </c>
      <c r="AO1210" s="214">
        <v>0</v>
      </c>
      <c r="AP1210" s="211">
        <v>0</v>
      </c>
      <c r="AQ1210" s="211">
        <v>0</v>
      </c>
      <c r="AR1210" s="211">
        <v>0</v>
      </c>
      <c r="AS1210" s="211"/>
    </row>
    <row r="1211" spans="1:45" s="148" customFormat="1" ht="36" customHeight="1" x14ac:dyDescent="0.25">
      <c r="A1211" s="148">
        <v>1</v>
      </c>
      <c r="B1211" s="143">
        <f>SUBTOTAL(103,$A$1027:A1211)</f>
        <v>182</v>
      </c>
      <c r="C1211" s="144" t="s">
        <v>1628</v>
      </c>
      <c r="D1211" s="145">
        <v>1955</v>
      </c>
      <c r="E1211" s="145"/>
      <c r="F1211" s="146" t="s">
        <v>264</v>
      </c>
      <c r="G1211" s="145">
        <v>3</v>
      </c>
      <c r="H1211" s="145" t="s">
        <v>304</v>
      </c>
      <c r="I1211" s="149">
        <v>2958.2</v>
      </c>
      <c r="J1211" s="149">
        <v>2271</v>
      </c>
      <c r="K1211" s="149">
        <v>1836.6</v>
      </c>
      <c r="L1211" s="165">
        <v>72</v>
      </c>
      <c r="M1211" s="145" t="s">
        <v>262</v>
      </c>
      <c r="N1211" s="145" t="s">
        <v>266</v>
      </c>
      <c r="O1211" s="147" t="s">
        <v>1264</v>
      </c>
      <c r="P1211" s="142">
        <v>213150</v>
      </c>
      <c r="Q1211" s="142">
        <v>0</v>
      </c>
      <c r="R1211" s="142">
        <v>0</v>
      </c>
      <c r="S1211" s="142">
        <f t="shared" ref="S1211:S1223" si="480">P1211-Q1211-R1211</f>
        <v>213150</v>
      </c>
      <c r="T1211" s="142">
        <f t="shared" si="462"/>
        <v>72.05395172740181</v>
      </c>
      <c r="U1211" s="142">
        <v>712.1</v>
      </c>
      <c r="V1211" s="213">
        <f t="shared" si="476"/>
        <v>712.1</v>
      </c>
      <c r="W1211" s="213">
        <f t="shared" si="477"/>
        <v>640.04604827259823</v>
      </c>
      <c r="X1211" s="148" t="b">
        <f t="shared" si="478"/>
        <v>1</v>
      </c>
      <c r="Y1211" s="211">
        <v>0</v>
      </c>
      <c r="Z1211" s="211">
        <v>0</v>
      </c>
      <c r="AA1211" s="211">
        <v>0</v>
      </c>
      <c r="AB1211" s="211">
        <v>0</v>
      </c>
      <c r="AC1211" s="211">
        <v>0</v>
      </c>
      <c r="AD1211" s="211">
        <v>0</v>
      </c>
      <c r="AE1211" s="211">
        <v>0</v>
      </c>
      <c r="AF1211" s="214">
        <v>0</v>
      </c>
      <c r="AG1211" s="211">
        <v>0</v>
      </c>
      <c r="AH1211" s="211">
        <v>0</v>
      </c>
      <c r="AI1211" s="211">
        <v>0</v>
      </c>
      <c r="AJ1211" s="211">
        <v>0</v>
      </c>
      <c r="AK1211" s="211">
        <v>0</v>
      </c>
      <c r="AL1211" s="214">
        <v>0</v>
      </c>
      <c r="AM1211" s="211">
        <v>0</v>
      </c>
      <c r="AN1211" s="211">
        <v>0</v>
      </c>
      <c r="AO1211" s="214">
        <v>0</v>
      </c>
      <c r="AP1211" s="211">
        <v>712.1</v>
      </c>
      <c r="AQ1211" s="211">
        <v>0</v>
      </c>
      <c r="AR1211" s="211">
        <v>0</v>
      </c>
      <c r="AS1211" s="211"/>
    </row>
    <row r="1212" spans="1:45" s="148" customFormat="1" ht="36" customHeight="1" x14ac:dyDescent="0.25">
      <c r="A1212" s="148">
        <v>1</v>
      </c>
      <c r="B1212" s="143">
        <f>SUBTOTAL(103,$A$1027:A1212)</f>
        <v>183</v>
      </c>
      <c r="C1212" s="144" t="s">
        <v>740</v>
      </c>
      <c r="D1212" s="145">
        <v>1937</v>
      </c>
      <c r="E1212" s="145"/>
      <c r="F1212" s="146" t="s">
        <v>264</v>
      </c>
      <c r="G1212" s="145">
        <v>3</v>
      </c>
      <c r="H1212" s="145" t="s">
        <v>304</v>
      </c>
      <c r="I1212" s="149">
        <v>2718</v>
      </c>
      <c r="J1212" s="149">
        <v>2039</v>
      </c>
      <c r="K1212" s="149">
        <v>2039</v>
      </c>
      <c r="L1212" s="165">
        <v>62</v>
      </c>
      <c r="M1212" s="145" t="s">
        <v>262</v>
      </c>
      <c r="N1212" s="145" t="s">
        <v>266</v>
      </c>
      <c r="O1212" s="147" t="s">
        <v>777</v>
      </c>
      <c r="P1212" s="142">
        <v>3395576.88</v>
      </c>
      <c r="Q1212" s="142">
        <v>0</v>
      </c>
      <c r="R1212" s="142">
        <v>0</v>
      </c>
      <c r="S1212" s="142">
        <f t="shared" si="480"/>
        <v>3395576.88</v>
      </c>
      <c r="T1212" s="142">
        <f t="shared" si="462"/>
        <v>1249.2924503311258</v>
      </c>
      <c r="U1212" s="142">
        <f>V1212</f>
        <v>1249.2924503311258</v>
      </c>
      <c r="V1212" s="213">
        <f>T1212</f>
        <v>1249.2924503311258</v>
      </c>
      <c r="W1212" s="213">
        <f t="shared" si="477"/>
        <v>0</v>
      </c>
      <c r="X1212" s="148" t="b">
        <f t="shared" si="478"/>
        <v>1</v>
      </c>
      <c r="Y1212" s="211">
        <v>113.09</v>
      </c>
      <c r="Z1212" s="211">
        <v>0</v>
      </c>
      <c r="AA1212" s="211">
        <v>0</v>
      </c>
      <c r="AB1212" s="211">
        <v>184.98</v>
      </c>
      <c r="AC1212" s="211">
        <v>810.46</v>
      </c>
      <c r="AD1212" s="211">
        <v>0</v>
      </c>
      <c r="AE1212" s="211">
        <v>0</v>
      </c>
      <c r="AF1212" s="214">
        <v>0</v>
      </c>
      <c r="AG1212" s="211">
        <v>0</v>
      </c>
      <c r="AH1212" s="211">
        <v>0</v>
      </c>
      <c r="AI1212" s="211">
        <v>0</v>
      </c>
      <c r="AJ1212" s="211">
        <v>0</v>
      </c>
      <c r="AK1212" s="211">
        <v>0</v>
      </c>
      <c r="AL1212" s="214">
        <v>0</v>
      </c>
      <c r="AM1212" s="211">
        <v>0</v>
      </c>
      <c r="AN1212" s="211">
        <v>0</v>
      </c>
      <c r="AO1212" s="214">
        <v>0</v>
      </c>
      <c r="AP1212" s="211">
        <v>0</v>
      </c>
      <c r="AQ1212" s="211">
        <v>0</v>
      </c>
      <c r="AR1212" s="211">
        <v>0</v>
      </c>
      <c r="AS1212" s="211"/>
    </row>
    <row r="1213" spans="1:45" s="155" customFormat="1" ht="36" customHeight="1" x14ac:dyDescent="0.25">
      <c r="A1213" s="155">
        <v>1</v>
      </c>
      <c r="B1213" s="143">
        <f>SUBTOTAL(103,$A$1027:A1213)</f>
        <v>184</v>
      </c>
      <c r="C1213" s="150" t="s">
        <v>2372</v>
      </c>
      <c r="D1213" s="151">
        <v>1988</v>
      </c>
      <c r="E1213" s="151"/>
      <c r="F1213" s="146" t="s">
        <v>314</v>
      </c>
      <c r="G1213" s="151">
        <v>9</v>
      </c>
      <c r="H1213" s="151">
        <v>2</v>
      </c>
      <c r="I1213" s="152">
        <v>4409.1000000000004</v>
      </c>
      <c r="J1213" s="152">
        <v>3904.2</v>
      </c>
      <c r="K1213" s="152">
        <v>3904.2</v>
      </c>
      <c r="L1213" s="166">
        <v>164</v>
      </c>
      <c r="M1213" s="151" t="s">
        <v>262</v>
      </c>
      <c r="N1213" s="151" t="s">
        <v>266</v>
      </c>
      <c r="O1213" s="153" t="s">
        <v>1854</v>
      </c>
      <c r="P1213" s="154">
        <v>4667171.5500000007</v>
      </c>
      <c r="Q1213" s="154">
        <v>0</v>
      </c>
      <c r="R1213" s="154">
        <v>0</v>
      </c>
      <c r="S1213" s="154">
        <f t="shared" si="480"/>
        <v>4667171.5500000007</v>
      </c>
      <c r="T1213" s="154">
        <f t="shared" si="462"/>
        <v>1058.5315710689258</v>
      </c>
      <c r="U1213" s="142">
        <v>1114.8760518019549</v>
      </c>
      <c r="V1213" s="213">
        <f t="shared" si="476"/>
        <v>1114.8760518019549</v>
      </c>
      <c r="W1213" s="213">
        <f t="shared" si="477"/>
        <v>56.344480733029059</v>
      </c>
      <c r="X1213" s="148" t="b">
        <f t="shared" si="478"/>
        <v>1</v>
      </c>
      <c r="Y1213" s="222">
        <v>0</v>
      </c>
      <c r="Z1213" s="211">
        <v>0</v>
      </c>
      <c r="AA1213" s="222">
        <v>0</v>
      </c>
      <c r="AB1213" s="222">
        <v>0</v>
      </c>
      <c r="AC1213" s="222">
        <v>0</v>
      </c>
      <c r="AD1213" s="222">
        <v>0</v>
      </c>
      <c r="AE1213" s="222">
        <v>2</v>
      </c>
      <c r="AF1213" s="214">
        <f>2457800*AE1213/I1213</f>
        <v>1114.8760518019549</v>
      </c>
      <c r="AG1213" s="222">
        <v>0</v>
      </c>
      <c r="AH1213" s="222">
        <v>0</v>
      </c>
      <c r="AI1213" s="222">
        <v>0</v>
      </c>
      <c r="AJ1213" s="222">
        <v>0</v>
      </c>
      <c r="AK1213" s="222">
        <v>0</v>
      </c>
      <c r="AL1213" s="223">
        <v>0</v>
      </c>
      <c r="AM1213" s="222">
        <v>0</v>
      </c>
      <c r="AN1213" s="222">
        <v>0</v>
      </c>
      <c r="AO1213" s="223">
        <v>0</v>
      </c>
      <c r="AP1213" s="222">
        <v>0</v>
      </c>
      <c r="AQ1213" s="222">
        <v>0</v>
      </c>
      <c r="AR1213" s="222">
        <v>0</v>
      </c>
      <c r="AS1213" s="222"/>
    </row>
    <row r="1214" spans="1:45" s="155" customFormat="1" ht="36" customHeight="1" x14ac:dyDescent="0.25">
      <c r="A1214" s="155">
        <v>1</v>
      </c>
      <c r="B1214" s="143">
        <f>SUBTOTAL(103,$A$1027:A1214)</f>
        <v>185</v>
      </c>
      <c r="C1214" s="150" t="s">
        <v>2373</v>
      </c>
      <c r="D1214" s="151">
        <v>1989</v>
      </c>
      <c r="E1214" s="151"/>
      <c r="F1214" s="146" t="s">
        <v>264</v>
      </c>
      <c r="G1214" s="151">
        <v>9</v>
      </c>
      <c r="H1214" s="151">
        <v>2</v>
      </c>
      <c r="I1214" s="152">
        <v>5092.8</v>
      </c>
      <c r="J1214" s="152">
        <v>3984.1</v>
      </c>
      <c r="K1214" s="152">
        <v>3984.1</v>
      </c>
      <c r="L1214" s="166">
        <v>155</v>
      </c>
      <c r="M1214" s="151" t="s">
        <v>262</v>
      </c>
      <c r="N1214" s="151" t="s">
        <v>266</v>
      </c>
      <c r="O1214" s="153" t="s">
        <v>2374</v>
      </c>
      <c r="P1214" s="154">
        <v>4667171.5500000007</v>
      </c>
      <c r="Q1214" s="154">
        <v>0</v>
      </c>
      <c r="R1214" s="154">
        <v>0</v>
      </c>
      <c r="S1214" s="154">
        <f t="shared" si="480"/>
        <v>4667171.5500000007</v>
      </c>
      <c r="T1214" s="154">
        <f t="shared" si="462"/>
        <v>916.42545358152699</v>
      </c>
      <c r="U1214" s="142">
        <v>965.20578071002194</v>
      </c>
      <c r="V1214" s="213">
        <f t="shared" si="476"/>
        <v>965.20578071002194</v>
      </c>
      <c r="W1214" s="213">
        <f t="shared" si="477"/>
        <v>48.780327128494946</v>
      </c>
      <c r="X1214" s="148" t="b">
        <f t="shared" si="478"/>
        <v>1</v>
      </c>
      <c r="Y1214" s="222">
        <v>0</v>
      </c>
      <c r="Z1214" s="211">
        <v>0</v>
      </c>
      <c r="AA1214" s="222">
        <v>0</v>
      </c>
      <c r="AB1214" s="222">
        <v>0</v>
      </c>
      <c r="AC1214" s="222">
        <v>0</v>
      </c>
      <c r="AD1214" s="222">
        <v>0</v>
      </c>
      <c r="AE1214" s="222">
        <v>2</v>
      </c>
      <c r="AF1214" s="214">
        <f>2457800*AE1214/I1214</f>
        <v>965.20578071002194</v>
      </c>
      <c r="AG1214" s="222">
        <v>0</v>
      </c>
      <c r="AH1214" s="222">
        <v>0</v>
      </c>
      <c r="AI1214" s="222">
        <v>0</v>
      </c>
      <c r="AJ1214" s="222">
        <v>0</v>
      </c>
      <c r="AK1214" s="222">
        <v>0</v>
      </c>
      <c r="AL1214" s="223">
        <v>0</v>
      </c>
      <c r="AM1214" s="222">
        <v>0</v>
      </c>
      <c r="AN1214" s="222">
        <v>0</v>
      </c>
      <c r="AO1214" s="223">
        <v>0</v>
      </c>
      <c r="AP1214" s="222">
        <v>0</v>
      </c>
      <c r="AQ1214" s="222">
        <v>0</v>
      </c>
      <c r="AR1214" s="222">
        <v>0</v>
      </c>
      <c r="AS1214" s="222"/>
    </row>
    <row r="1215" spans="1:45" s="148" customFormat="1" ht="36" customHeight="1" x14ac:dyDescent="0.25">
      <c r="A1215" s="148">
        <v>1</v>
      </c>
      <c r="B1215" s="143">
        <f>SUBTOTAL(103,$A$1027:A1215)</f>
        <v>186</v>
      </c>
      <c r="C1215" s="144" t="s">
        <v>1045</v>
      </c>
      <c r="D1215" s="145">
        <v>1960</v>
      </c>
      <c r="E1215" s="145"/>
      <c r="F1215" s="146" t="s">
        <v>264</v>
      </c>
      <c r="G1215" s="145">
        <v>3</v>
      </c>
      <c r="H1215" s="145" t="s">
        <v>299</v>
      </c>
      <c r="I1215" s="149">
        <v>1377.9</v>
      </c>
      <c r="J1215" s="149">
        <v>966.6</v>
      </c>
      <c r="K1215" s="149">
        <v>764.1</v>
      </c>
      <c r="L1215" s="165">
        <v>28</v>
      </c>
      <c r="M1215" s="145" t="s">
        <v>262</v>
      </c>
      <c r="N1215" s="145" t="s">
        <v>263</v>
      </c>
      <c r="O1215" s="147" t="s">
        <v>265</v>
      </c>
      <c r="P1215" s="142">
        <v>4639670.5599999996</v>
      </c>
      <c r="Q1215" s="142">
        <v>0</v>
      </c>
      <c r="R1215" s="142">
        <v>0</v>
      </c>
      <c r="S1215" s="142">
        <f t="shared" si="480"/>
        <v>4639670.5599999996</v>
      </c>
      <c r="T1215" s="142">
        <f t="shared" si="462"/>
        <v>3367.2041222149642</v>
      </c>
      <c r="U1215" s="142">
        <v>3818.1679367152915</v>
      </c>
      <c r="V1215" s="213">
        <f t="shared" si="476"/>
        <v>3818.1679367152915</v>
      </c>
      <c r="W1215" s="213">
        <f t="shared" si="477"/>
        <v>450.96381450032732</v>
      </c>
      <c r="X1215" s="148" t="b">
        <f t="shared" si="478"/>
        <v>1</v>
      </c>
      <c r="Y1215" s="211">
        <v>0</v>
      </c>
      <c r="Z1215" s="211">
        <v>0</v>
      </c>
      <c r="AA1215" s="211">
        <v>0</v>
      </c>
      <c r="AB1215" s="211">
        <v>0</v>
      </c>
      <c r="AC1215" s="211">
        <v>0</v>
      </c>
      <c r="AD1215" s="211">
        <v>0</v>
      </c>
      <c r="AE1215" s="211">
        <v>0</v>
      </c>
      <c r="AF1215" s="214">
        <v>0</v>
      </c>
      <c r="AG1215" s="211">
        <v>590</v>
      </c>
      <c r="AH1215" s="214">
        <f>8917.04*AG1215/I1215</f>
        <v>3818.1679367152915</v>
      </c>
      <c r="AI1215" s="211">
        <v>0</v>
      </c>
      <c r="AJ1215" s="211">
        <v>0</v>
      </c>
      <c r="AK1215" s="211">
        <v>0</v>
      </c>
      <c r="AL1215" s="214">
        <v>0</v>
      </c>
      <c r="AM1215" s="211">
        <v>0</v>
      </c>
      <c r="AN1215" s="211">
        <v>0</v>
      </c>
      <c r="AO1215" s="214">
        <v>0</v>
      </c>
      <c r="AP1215" s="211">
        <v>0</v>
      </c>
      <c r="AQ1215" s="211">
        <v>0</v>
      </c>
      <c r="AR1215" s="211">
        <v>0</v>
      </c>
      <c r="AS1215" s="211"/>
    </row>
    <row r="1216" spans="1:45" s="155" customFormat="1" ht="36" customHeight="1" x14ac:dyDescent="0.25">
      <c r="A1216" s="155">
        <v>1</v>
      </c>
      <c r="B1216" s="143">
        <f>SUBTOTAL(103,$A$1027:A1216)</f>
        <v>187</v>
      </c>
      <c r="C1216" s="150" t="s">
        <v>2092</v>
      </c>
      <c r="D1216" s="151">
        <v>1989</v>
      </c>
      <c r="E1216" s="151"/>
      <c r="F1216" s="146" t="s">
        <v>314</v>
      </c>
      <c r="G1216" s="151">
        <v>9</v>
      </c>
      <c r="H1216" s="151">
        <v>2</v>
      </c>
      <c r="I1216" s="152">
        <v>4433.1000000000004</v>
      </c>
      <c r="J1216" s="152">
        <v>3943.6</v>
      </c>
      <c r="K1216" s="152">
        <v>3943.6</v>
      </c>
      <c r="L1216" s="166">
        <v>173</v>
      </c>
      <c r="M1216" s="151" t="s">
        <v>262</v>
      </c>
      <c r="N1216" s="151" t="s">
        <v>266</v>
      </c>
      <c r="O1216" s="153" t="s">
        <v>2367</v>
      </c>
      <c r="P1216" s="154">
        <v>4667171.5500000007</v>
      </c>
      <c r="Q1216" s="154">
        <v>0</v>
      </c>
      <c r="R1216" s="154">
        <v>0</v>
      </c>
      <c r="S1216" s="154">
        <f t="shared" si="480"/>
        <v>4667171.5500000007</v>
      </c>
      <c r="T1216" s="154">
        <f t="shared" si="462"/>
        <v>1052.8008729782771</v>
      </c>
      <c r="U1216" s="142">
        <v>1108.8403149037918</v>
      </c>
      <c r="V1216" s="213">
        <f t="shared" si="476"/>
        <v>1108.8403149037918</v>
      </c>
      <c r="W1216" s="213">
        <f t="shared" si="477"/>
        <v>56.039441925514666</v>
      </c>
      <c r="X1216" s="148" t="b">
        <f t="shared" si="478"/>
        <v>1</v>
      </c>
      <c r="Y1216" s="222">
        <v>0</v>
      </c>
      <c r="Z1216" s="211">
        <v>0</v>
      </c>
      <c r="AA1216" s="222">
        <v>0</v>
      </c>
      <c r="AB1216" s="222">
        <v>0</v>
      </c>
      <c r="AC1216" s="222">
        <v>0</v>
      </c>
      <c r="AD1216" s="222">
        <v>0</v>
      </c>
      <c r="AE1216" s="222">
        <v>2</v>
      </c>
      <c r="AF1216" s="214">
        <f>2457800*AE1216/I1216</f>
        <v>1108.8403149037918</v>
      </c>
      <c r="AG1216" s="222">
        <v>0</v>
      </c>
      <c r="AH1216" s="222">
        <v>0</v>
      </c>
      <c r="AI1216" s="222">
        <v>0</v>
      </c>
      <c r="AJ1216" s="222">
        <v>0</v>
      </c>
      <c r="AK1216" s="222">
        <v>0</v>
      </c>
      <c r="AL1216" s="223">
        <v>0</v>
      </c>
      <c r="AM1216" s="222">
        <v>0</v>
      </c>
      <c r="AN1216" s="222">
        <v>0</v>
      </c>
      <c r="AO1216" s="223">
        <v>0</v>
      </c>
      <c r="AP1216" s="222">
        <v>0</v>
      </c>
      <c r="AQ1216" s="222">
        <v>0</v>
      </c>
      <c r="AR1216" s="222">
        <v>0</v>
      </c>
      <c r="AS1216" s="222"/>
    </row>
    <row r="1217" spans="1:45" s="148" customFormat="1" ht="36" customHeight="1" x14ac:dyDescent="0.25">
      <c r="A1217" s="148">
        <v>1</v>
      </c>
      <c r="B1217" s="143">
        <f>SUBTOTAL(103,$A$1027:A1217)</f>
        <v>188</v>
      </c>
      <c r="C1217" s="144" t="s">
        <v>2238</v>
      </c>
      <c r="D1217" s="145">
        <v>1961</v>
      </c>
      <c r="E1217" s="145"/>
      <c r="F1217" s="146" t="s">
        <v>264</v>
      </c>
      <c r="G1217" s="145">
        <v>2</v>
      </c>
      <c r="H1217" s="145">
        <v>1</v>
      </c>
      <c r="I1217" s="149">
        <v>283.5</v>
      </c>
      <c r="J1217" s="149">
        <v>283.5</v>
      </c>
      <c r="K1217" s="149">
        <v>283.5</v>
      </c>
      <c r="L1217" s="165">
        <v>10</v>
      </c>
      <c r="M1217" s="145" t="s">
        <v>262</v>
      </c>
      <c r="N1217" s="145" t="s">
        <v>266</v>
      </c>
      <c r="O1217" s="147" t="s">
        <v>1264</v>
      </c>
      <c r="P1217" s="142">
        <v>3307757.7</v>
      </c>
      <c r="Q1217" s="142">
        <v>0</v>
      </c>
      <c r="R1217" s="142">
        <v>0</v>
      </c>
      <c r="S1217" s="142">
        <f t="shared" si="480"/>
        <v>3307757.7</v>
      </c>
      <c r="T1217" s="142">
        <f t="shared" ref="T1217:T1280" si="481">P1217/I1217</f>
        <v>11667.575661375662</v>
      </c>
      <c r="U1217" s="142">
        <v>11952.293474426808</v>
      </c>
      <c r="V1217" s="213">
        <f t="shared" si="476"/>
        <v>11952.293474426808</v>
      </c>
      <c r="W1217" s="213">
        <f t="shared" si="477"/>
        <v>284.71781305114564</v>
      </c>
      <c r="X1217" s="148" t="b">
        <f t="shared" si="478"/>
        <v>1</v>
      </c>
      <c r="Y1217" s="211">
        <v>0</v>
      </c>
      <c r="Z1217" s="211">
        <v>0</v>
      </c>
      <c r="AA1217" s="211">
        <v>0</v>
      </c>
      <c r="AB1217" s="211">
        <v>0</v>
      </c>
      <c r="AC1217" s="211">
        <v>0</v>
      </c>
      <c r="AD1217" s="211">
        <v>0</v>
      </c>
      <c r="AE1217" s="211">
        <v>0</v>
      </c>
      <c r="AF1217" s="214">
        <v>0</v>
      </c>
      <c r="AG1217" s="211">
        <v>380</v>
      </c>
      <c r="AH1217" s="214">
        <f>8917.04*AG1217/I1217</f>
        <v>11952.293474426808</v>
      </c>
      <c r="AI1217" s="211">
        <v>0</v>
      </c>
      <c r="AJ1217" s="211">
        <v>0</v>
      </c>
      <c r="AK1217" s="211">
        <v>0</v>
      </c>
      <c r="AL1217" s="214">
        <v>0</v>
      </c>
      <c r="AM1217" s="211">
        <v>0</v>
      </c>
      <c r="AN1217" s="211">
        <v>0</v>
      </c>
      <c r="AO1217" s="214">
        <v>0</v>
      </c>
      <c r="AP1217" s="211">
        <v>0</v>
      </c>
      <c r="AQ1217" s="211">
        <v>0</v>
      </c>
      <c r="AR1217" s="211">
        <v>0</v>
      </c>
      <c r="AS1217" s="211"/>
    </row>
    <row r="1218" spans="1:45" s="148" customFormat="1" ht="36" customHeight="1" x14ac:dyDescent="0.25">
      <c r="A1218" s="148">
        <v>1</v>
      </c>
      <c r="B1218" s="143">
        <f>SUBTOTAL(103,$A$1027:A1218)</f>
        <v>189</v>
      </c>
      <c r="C1218" s="144" t="s">
        <v>1135</v>
      </c>
      <c r="D1218" s="145">
        <v>1937</v>
      </c>
      <c r="E1218" s="145"/>
      <c r="F1218" s="146" t="s">
        <v>264</v>
      </c>
      <c r="G1218" s="145" t="s">
        <v>304</v>
      </c>
      <c r="H1218" s="145" t="s">
        <v>308</v>
      </c>
      <c r="I1218" s="142">
        <v>1585.9</v>
      </c>
      <c r="J1218" s="142">
        <v>1585.9</v>
      </c>
      <c r="K1218" s="142">
        <v>1465.1</v>
      </c>
      <c r="L1218" s="165">
        <v>36</v>
      </c>
      <c r="M1218" s="145" t="s">
        <v>262</v>
      </c>
      <c r="N1218" s="145" t="s">
        <v>263</v>
      </c>
      <c r="O1218" s="147" t="s">
        <v>265</v>
      </c>
      <c r="P1218" s="142">
        <v>10033221.01</v>
      </c>
      <c r="Q1218" s="142">
        <v>0</v>
      </c>
      <c r="R1218" s="142">
        <v>0</v>
      </c>
      <c r="S1218" s="142">
        <f t="shared" si="480"/>
        <v>10033221.01</v>
      </c>
      <c r="T1218" s="142">
        <f t="shared" si="481"/>
        <v>6326.5155495302351</v>
      </c>
      <c r="U1218" s="142">
        <v>13363.792961725203</v>
      </c>
      <c r="V1218" s="213">
        <f t="shared" si="476"/>
        <v>13363.792961725203</v>
      </c>
      <c r="W1218" s="213">
        <f t="shared" si="477"/>
        <v>7037.2774121949678</v>
      </c>
      <c r="X1218" s="148" t="b">
        <f t="shared" si="478"/>
        <v>1</v>
      </c>
      <c r="Y1218" s="211">
        <v>0</v>
      </c>
      <c r="Z1218" s="211">
        <v>0</v>
      </c>
      <c r="AA1218" s="211">
        <v>0</v>
      </c>
      <c r="AB1218" s="211">
        <v>0</v>
      </c>
      <c r="AC1218" s="211">
        <v>0</v>
      </c>
      <c r="AD1218" s="211">
        <v>0</v>
      </c>
      <c r="AE1218" s="211">
        <v>0</v>
      </c>
      <c r="AF1218" s="214">
        <v>0</v>
      </c>
      <c r="AG1218" s="211">
        <v>750</v>
      </c>
      <c r="AH1218" s="214">
        <f>8917.04*AG1218/I1218</f>
        <v>4217.0250331042316</v>
      </c>
      <c r="AI1218" s="211">
        <v>0</v>
      </c>
      <c r="AJ1218" s="211">
        <v>0</v>
      </c>
      <c r="AK1218" s="211">
        <v>2058.1</v>
      </c>
      <c r="AL1218" s="214">
        <f>7048.18*AK1218/I1218</f>
        <v>9146.7679286209714</v>
      </c>
      <c r="AM1218" s="211">
        <v>0</v>
      </c>
      <c r="AN1218" s="211">
        <v>0</v>
      </c>
      <c r="AO1218" s="214">
        <v>0</v>
      </c>
      <c r="AP1218" s="211">
        <v>0</v>
      </c>
      <c r="AQ1218" s="211">
        <v>0</v>
      </c>
      <c r="AR1218" s="211">
        <v>0</v>
      </c>
      <c r="AS1218" s="211"/>
    </row>
    <row r="1219" spans="1:45" s="148" customFormat="1" ht="36" customHeight="1" x14ac:dyDescent="0.25">
      <c r="A1219" s="148">
        <v>1</v>
      </c>
      <c r="B1219" s="143">
        <f>SUBTOTAL(103,$A$1027:A1219)</f>
        <v>190</v>
      </c>
      <c r="C1219" s="144" t="s">
        <v>735</v>
      </c>
      <c r="D1219" s="145">
        <v>1961</v>
      </c>
      <c r="E1219" s="145"/>
      <c r="F1219" s="146" t="s">
        <v>264</v>
      </c>
      <c r="G1219" s="145">
        <v>2</v>
      </c>
      <c r="H1219" s="145" t="s">
        <v>300</v>
      </c>
      <c r="I1219" s="149">
        <v>296.39999999999998</v>
      </c>
      <c r="J1219" s="149">
        <v>275.5</v>
      </c>
      <c r="K1219" s="149">
        <v>275.5</v>
      </c>
      <c r="L1219" s="165">
        <v>8</v>
      </c>
      <c r="M1219" s="145" t="s">
        <v>262</v>
      </c>
      <c r="N1219" s="145" t="s">
        <v>266</v>
      </c>
      <c r="O1219" s="147" t="s">
        <v>774</v>
      </c>
      <c r="P1219" s="142">
        <v>2396290.3000000003</v>
      </c>
      <c r="Q1219" s="142">
        <v>0</v>
      </c>
      <c r="R1219" s="142">
        <v>0</v>
      </c>
      <c r="S1219" s="142">
        <f t="shared" si="480"/>
        <v>2396290.3000000003</v>
      </c>
      <c r="T1219" s="142">
        <f t="shared" si="481"/>
        <v>8084.650134952768</v>
      </c>
      <c r="U1219" s="221">
        <f>T1219</f>
        <v>8084.650134952768</v>
      </c>
      <c r="V1219" s="213">
        <f>T1219</f>
        <v>8084.650134952768</v>
      </c>
      <c r="W1219" s="213">
        <f t="shared" si="477"/>
        <v>0</v>
      </c>
      <c r="X1219" s="148" t="b">
        <f t="shared" si="478"/>
        <v>1</v>
      </c>
      <c r="Y1219" s="211">
        <v>0</v>
      </c>
      <c r="Z1219" s="211">
        <v>0</v>
      </c>
      <c r="AA1219" s="211">
        <v>0</v>
      </c>
      <c r="AB1219" s="211">
        <v>0</v>
      </c>
      <c r="AC1219" s="211">
        <v>0</v>
      </c>
      <c r="AD1219" s="211">
        <v>0</v>
      </c>
      <c r="AE1219" s="211">
        <v>0</v>
      </c>
      <c r="AF1219" s="214">
        <v>0</v>
      </c>
      <c r="AG1219" s="211">
        <v>265</v>
      </c>
      <c r="AH1219" s="214">
        <f>8917.04*AG1219/I1219</f>
        <v>7972.3873144399467</v>
      </c>
      <c r="AI1219" s="211">
        <v>0</v>
      </c>
      <c r="AJ1219" s="211">
        <v>0</v>
      </c>
      <c r="AK1219" s="211">
        <v>0</v>
      </c>
      <c r="AL1219" s="214">
        <v>0</v>
      </c>
      <c r="AM1219" s="211">
        <v>0</v>
      </c>
      <c r="AN1219" s="211">
        <v>0</v>
      </c>
      <c r="AO1219" s="214">
        <v>0</v>
      </c>
      <c r="AP1219" s="211">
        <v>0</v>
      </c>
      <c r="AQ1219" s="211">
        <v>0</v>
      </c>
      <c r="AR1219" s="211">
        <v>0</v>
      </c>
      <c r="AS1219" s="211"/>
    </row>
    <row r="1220" spans="1:45" s="148" customFormat="1" ht="36" customHeight="1" x14ac:dyDescent="0.25">
      <c r="A1220" s="148">
        <v>1</v>
      </c>
      <c r="B1220" s="143">
        <f>SUBTOTAL(103,$A$1027:A1220)</f>
        <v>191</v>
      </c>
      <c r="C1220" s="144" t="s">
        <v>743</v>
      </c>
      <c r="D1220" s="145">
        <v>1962</v>
      </c>
      <c r="E1220" s="145"/>
      <c r="F1220" s="146" t="s">
        <v>264</v>
      </c>
      <c r="G1220" s="145">
        <v>4</v>
      </c>
      <c r="H1220" s="145" t="s">
        <v>308</v>
      </c>
      <c r="I1220" s="149">
        <v>2946.2</v>
      </c>
      <c r="J1220" s="149">
        <v>1967.3</v>
      </c>
      <c r="K1220" s="149">
        <v>1810.2</v>
      </c>
      <c r="L1220" s="165">
        <v>95</v>
      </c>
      <c r="M1220" s="145" t="s">
        <v>262</v>
      </c>
      <c r="N1220" s="145" t="s">
        <v>266</v>
      </c>
      <c r="O1220" s="147" t="s">
        <v>775</v>
      </c>
      <c r="P1220" s="142">
        <v>8988840</v>
      </c>
      <c r="Q1220" s="142">
        <v>0</v>
      </c>
      <c r="R1220" s="142">
        <v>0</v>
      </c>
      <c r="S1220" s="142">
        <f t="shared" si="480"/>
        <v>8988840</v>
      </c>
      <c r="T1220" s="142">
        <f t="shared" si="481"/>
        <v>3050.9945013916231</v>
      </c>
      <c r="U1220" s="142">
        <v>3268.7540560722291</v>
      </c>
      <c r="V1220" s="213">
        <f t="shared" si="476"/>
        <v>3268.7540560722291</v>
      </c>
      <c r="W1220" s="213">
        <f t="shared" si="477"/>
        <v>217.75955468060602</v>
      </c>
      <c r="X1220" s="148" t="b">
        <f t="shared" si="478"/>
        <v>1</v>
      </c>
      <c r="Y1220" s="211">
        <v>0</v>
      </c>
      <c r="Z1220" s="211">
        <v>0</v>
      </c>
      <c r="AA1220" s="211">
        <v>0</v>
      </c>
      <c r="AB1220" s="211">
        <v>0</v>
      </c>
      <c r="AC1220" s="211">
        <v>0</v>
      </c>
      <c r="AD1220" s="211">
        <v>0</v>
      </c>
      <c r="AE1220" s="211">
        <v>0</v>
      </c>
      <c r="AF1220" s="214">
        <v>0</v>
      </c>
      <c r="AG1220" s="211">
        <v>1080</v>
      </c>
      <c r="AH1220" s="214">
        <f>8917.04*AG1220/I1220</f>
        <v>3268.7540560722291</v>
      </c>
      <c r="AI1220" s="211">
        <v>0</v>
      </c>
      <c r="AJ1220" s="211">
        <v>0</v>
      </c>
      <c r="AK1220" s="211">
        <v>0</v>
      </c>
      <c r="AL1220" s="214">
        <v>0</v>
      </c>
      <c r="AM1220" s="211">
        <v>0</v>
      </c>
      <c r="AN1220" s="211">
        <v>0</v>
      </c>
      <c r="AO1220" s="214">
        <v>0</v>
      </c>
      <c r="AP1220" s="211">
        <v>0</v>
      </c>
      <c r="AQ1220" s="211">
        <v>0</v>
      </c>
      <c r="AR1220" s="211">
        <v>0</v>
      </c>
      <c r="AS1220" s="211"/>
    </row>
    <row r="1221" spans="1:45" s="148" customFormat="1" ht="36" customHeight="1" x14ac:dyDescent="0.25">
      <c r="A1221" s="148">
        <v>1</v>
      </c>
      <c r="B1221" s="143">
        <f>SUBTOTAL(103,$A$1027:A1221)</f>
        <v>192</v>
      </c>
      <c r="C1221" s="144" t="s">
        <v>1132</v>
      </c>
      <c r="D1221" s="145">
        <v>1937</v>
      </c>
      <c r="E1221" s="145"/>
      <c r="F1221" s="146" t="s">
        <v>264</v>
      </c>
      <c r="G1221" s="145" t="s">
        <v>304</v>
      </c>
      <c r="H1221" s="145" t="s">
        <v>304</v>
      </c>
      <c r="I1221" s="142">
        <v>2626</v>
      </c>
      <c r="J1221" s="142">
        <v>2536</v>
      </c>
      <c r="K1221" s="142">
        <v>2536</v>
      </c>
      <c r="L1221" s="165">
        <v>96</v>
      </c>
      <c r="M1221" s="145" t="s">
        <v>262</v>
      </c>
      <c r="N1221" s="145" t="s">
        <v>266</v>
      </c>
      <c r="O1221" s="147" t="s">
        <v>782</v>
      </c>
      <c r="P1221" s="142">
        <v>2332950.83</v>
      </c>
      <c r="Q1221" s="142">
        <v>0</v>
      </c>
      <c r="R1221" s="142">
        <v>0</v>
      </c>
      <c r="S1221" s="142">
        <f t="shared" si="480"/>
        <v>2332950.83</v>
      </c>
      <c r="T1221" s="142">
        <f>P1221/I1221</f>
        <v>888.40473343488202</v>
      </c>
      <c r="U1221" s="142">
        <v>3557.73</v>
      </c>
      <c r="V1221" s="213">
        <f t="shared" si="476"/>
        <v>3557.73</v>
      </c>
      <c r="W1221" s="213">
        <f t="shared" si="477"/>
        <v>2669.325266565118</v>
      </c>
      <c r="X1221" s="148" t="b">
        <f t="shared" si="478"/>
        <v>1</v>
      </c>
      <c r="Y1221" s="211">
        <v>113.09</v>
      </c>
      <c r="Z1221" s="211">
        <v>0</v>
      </c>
      <c r="AA1221" s="211">
        <v>3259.66</v>
      </c>
      <c r="AB1221" s="211">
        <v>184.98</v>
      </c>
      <c r="AC1221" s="211">
        <v>0</v>
      </c>
      <c r="AD1221" s="211">
        <v>0</v>
      </c>
      <c r="AE1221" s="211">
        <v>0</v>
      </c>
      <c r="AF1221" s="214">
        <v>0</v>
      </c>
      <c r="AG1221" s="211">
        <v>0</v>
      </c>
      <c r="AH1221" s="211">
        <v>0</v>
      </c>
      <c r="AI1221" s="211">
        <v>0</v>
      </c>
      <c r="AJ1221" s="211">
        <v>0</v>
      </c>
      <c r="AK1221" s="211">
        <v>0</v>
      </c>
      <c r="AL1221" s="214">
        <v>0</v>
      </c>
      <c r="AM1221" s="211">
        <v>0</v>
      </c>
      <c r="AN1221" s="211">
        <v>0</v>
      </c>
      <c r="AO1221" s="214">
        <v>0</v>
      </c>
      <c r="AP1221" s="211">
        <v>0</v>
      </c>
      <c r="AQ1221" s="211">
        <v>0</v>
      </c>
      <c r="AR1221" s="211">
        <v>0</v>
      </c>
      <c r="AS1221" s="211"/>
    </row>
    <row r="1222" spans="1:45" s="148" customFormat="1" ht="36" customHeight="1" x14ac:dyDescent="0.25">
      <c r="A1222" s="148">
        <v>1</v>
      </c>
      <c r="B1222" s="143">
        <f>SUBTOTAL(103,$A$1027:A1222)</f>
        <v>193</v>
      </c>
      <c r="C1222" s="144" t="s">
        <v>745</v>
      </c>
      <c r="D1222" s="145">
        <v>1959</v>
      </c>
      <c r="E1222" s="145"/>
      <c r="F1222" s="146" t="s">
        <v>332</v>
      </c>
      <c r="G1222" s="145">
        <v>3</v>
      </c>
      <c r="H1222" s="145" t="s">
        <v>299</v>
      </c>
      <c r="I1222" s="149">
        <v>1267.5</v>
      </c>
      <c r="J1222" s="149">
        <v>1160</v>
      </c>
      <c r="K1222" s="149">
        <v>785.9</v>
      </c>
      <c r="L1222" s="165">
        <v>31</v>
      </c>
      <c r="M1222" s="145" t="s">
        <v>262</v>
      </c>
      <c r="N1222" s="145" t="s">
        <v>263</v>
      </c>
      <c r="O1222" s="147" t="s">
        <v>265</v>
      </c>
      <c r="P1222" s="142">
        <v>4361618.72</v>
      </c>
      <c r="Q1222" s="142">
        <v>0</v>
      </c>
      <c r="R1222" s="142">
        <v>0</v>
      </c>
      <c r="S1222" s="142">
        <f t="shared" si="480"/>
        <v>4361618.72</v>
      </c>
      <c r="T1222" s="142">
        <f t="shared" si="481"/>
        <v>3441.1193057199207</v>
      </c>
      <c r="U1222" s="142">
        <v>4854.2466272189349</v>
      </c>
      <c r="V1222" s="213">
        <f t="shared" si="476"/>
        <v>4854.2466272189349</v>
      </c>
      <c r="W1222" s="213">
        <f t="shared" si="477"/>
        <v>1413.1273214990142</v>
      </c>
      <c r="X1222" s="148" t="b">
        <f t="shared" si="478"/>
        <v>1</v>
      </c>
      <c r="Y1222" s="211">
        <v>0</v>
      </c>
      <c r="Z1222" s="211">
        <v>0</v>
      </c>
      <c r="AA1222" s="211">
        <v>0</v>
      </c>
      <c r="AB1222" s="211">
        <v>0</v>
      </c>
      <c r="AC1222" s="211">
        <v>0</v>
      </c>
      <c r="AD1222" s="211">
        <v>0</v>
      </c>
      <c r="AE1222" s="211">
        <v>0</v>
      </c>
      <c r="AF1222" s="214">
        <v>0</v>
      </c>
      <c r="AG1222" s="211">
        <v>690</v>
      </c>
      <c r="AH1222" s="214">
        <f>8917.04*AG1222/I1222</f>
        <v>4854.2466272189349</v>
      </c>
      <c r="AI1222" s="211">
        <v>0</v>
      </c>
      <c r="AJ1222" s="211">
        <v>0</v>
      </c>
      <c r="AK1222" s="211">
        <v>0</v>
      </c>
      <c r="AL1222" s="214">
        <v>0</v>
      </c>
      <c r="AM1222" s="211">
        <v>0</v>
      </c>
      <c r="AN1222" s="211">
        <v>0</v>
      </c>
      <c r="AO1222" s="214">
        <v>0</v>
      </c>
      <c r="AP1222" s="211">
        <v>0</v>
      </c>
      <c r="AQ1222" s="211">
        <v>0</v>
      </c>
      <c r="AR1222" s="211">
        <v>0</v>
      </c>
      <c r="AS1222" s="211"/>
    </row>
    <row r="1223" spans="1:45" s="148" customFormat="1" ht="36" customHeight="1" x14ac:dyDescent="0.25">
      <c r="A1223" s="148">
        <v>1</v>
      </c>
      <c r="B1223" s="143">
        <f>SUBTOTAL(103,$A$1027:A1223)</f>
        <v>194</v>
      </c>
      <c r="C1223" s="144" t="s">
        <v>750</v>
      </c>
      <c r="D1223" s="145">
        <v>1966</v>
      </c>
      <c r="E1223" s="145"/>
      <c r="F1223" s="146" t="s">
        <v>264</v>
      </c>
      <c r="G1223" s="145">
        <v>4</v>
      </c>
      <c r="H1223" s="145" t="s">
        <v>304</v>
      </c>
      <c r="I1223" s="149">
        <v>3436.5</v>
      </c>
      <c r="J1223" s="149">
        <v>2673</v>
      </c>
      <c r="K1223" s="149">
        <v>2483.9</v>
      </c>
      <c r="L1223" s="165">
        <v>109</v>
      </c>
      <c r="M1223" s="145" t="s">
        <v>262</v>
      </c>
      <c r="N1223" s="145" t="s">
        <v>266</v>
      </c>
      <c r="O1223" s="147" t="s">
        <v>775</v>
      </c>
      <c r="P1223" s="142">
        <v>7294649.2800000003</v>
      </c>
      <c r="Q1223" s="142">
        <v>0</v>
      </c>
      <c r="R1223" s="142">
        <v>0</v>
      </c>
      <c r="S1223" s="142">
        <f t="shared" si="480"/>
        <v>7294649.2800000003</v>
      </c>
      <c r="T1223" s="142">
        <f t="shared" si="481"/>
        <v>2122.6973024879967</v>
      </c>
      <c r="U1223" s="142">
        <v>2994.4024909064456</v>
      </c>
      <c r="V1223" s="213">
        <f t="shared" si="476"/>
        <v>2994.4024909064456</v>
      </c>
      <c r="W1223" s="213">
        <f t="shared" si="477"/>
        <v>871.70518841844887</v>
      </c>
      <c r="X1223" s="148" t="b">
        <f t="shared" si="478"/>
        <v>1</v>
      </c>
      <c r="Y1223" s="211">
        <v>0</v>
      </c>
      <c r="Z1223" s="211">
        <v>0</v>
      </c>
      <c r="AA1223" s="211">
        <v>0</v>
      </c>
      <c r="AB1223" s="211">
        <v>0</v>
      </c>
      <c r="AC1223" s="211">
        <v>0</v>
      </c>
      <c r="AD1223" s="211">
        <v>0</v>
      </c>
      <c r="AE1223" s="211">
        <v>0</v>
      </c>
      <c r="AF1223" s="214">
        <v>0</v>
      </c>
      <c r="AG1223" s="211">
        <v>1154</v>
      </c>
      <c r="AH1223" s="214">
        <f>8917.04*AG1223/I1223</f>
        <v>2994.4024909064456</v>
      </c>
      <c r="AI1223" s="211">
        <v>0</v>
      </c>
      <c r="AJ1223" s="211">
        <v>0</v>
      </c>
      <c r="AK1223" s="211">
        <v>0</v>
      </c>
      <c r="AL1223" s="214">
        <v>0</v>
      </c>
      <c r="AM1223" s="211">
        <v>0</v>
      </c>
      <c r="AN1223" s="211">
        <v>0</v>
      </c>
      <c r="AO1223" s="214">
        <v>0</v>
      </c>
      <c r="AP1223" s="211">
        <v>0</v>
      </c>
      <c r="AQ1223" s="211">
        <v>0</v>
      </c>
      <c r="AR1223" s="211">
        <v>0</v>
      </c>
      <c r="AS1223" s="211"/>
    </row>
    <row r="1224" spans="1:45" s="148" customFormat="1" ht="36" customHeight="1" x14ac:dyDescent="0.25">
      <c r="B1224" s="144" t="s">
        <v>730</v>
      </c>
      <c r="C1224" s="215"/>
      <c r="D1224" s="145" t="s">
        <v>862</v>
      </c>
      <c r="E1224" s="145" t="s">
        <v>862</v>
      </c>
      <c r="F1224" s="145" t="s">
        <v>862</v>
      </c>
      <c r="G1224" s="145" t="s">
        <v>862</v>
      </c>
      <c r="H1224" s="145" t="s">
        <v>862</v>
      </c>
      <c r="I1224" s="149">
        <f>SUM(I1225:I1231)</f>
        <v>46582</v>
      </c>
      <c r="J1224" s="149">
        <f>SUM(J1225:J1231)</f>
        <v>39565.199999999997</v>
      </c>
      <c r="K1224" s="149">
        <f>SUM(K1225:K1231)</f>
        <v>39055.1</v>
      </c>
      <c r="L1224" s="210">
        <f>SUM(L1225:L1231)</f>
        <v>1855</v>
      </c>
      <c r="M1224" s="145" t="s">
        <v>862</v>
      </c>
      <c r="N1224" s="145" t="s">
        <v>862</v>
      </c>
      <c r="O1224" s="147" t="s">
        <v>862</v>
      </c>
      <c r="P1224" s="149">
        <v>84412709.920000002</v>
      </c>
      <c r="Q1224" s="149">
        <f>SUM(Q1225:Q1231)</f>
        <v>0</v>
      </c>
      <c r="R1224" s="149">
        <f>SUM(R1225:R1231)</f>
        <v>0</v>
      </c>
      <c r="S1224" s="149">
        <f>SUM(S1225:S1231)</f>
        <v>84412709.920000002</v>
      </c>
      <c r="T1224" s="142">
        <f t="shared" si="481"/>
        <v>1812.1315083079301</v>
      </c>
      <c r="U1224" s="142">
        <f>MAX(U1225:U1231)</f>
        <v>5633.9843169275355</v>
      </c>
      <c r="W1224" s="220"/>
      <c r="Y1224" s="211"/>
      <c r="Z1224" s="211"/>
      <c r="AA1224" s="211"/>
      <c r="AB1224" s="211"/>
      <c r="AC1224" s="211"/>
      <c r="AD1224" s="211"/>
      <c r="AE1224" s="211"/>
      <c r="AF1224" s="211"/>
      <c r="AG1224" s="211"/>
      <c r="AH1224" s="211"/>
      <c r="AI1224" s="211"/>
      <c r="AJ1224" s="211"/>
      <c r="AK1224" s="211"/>
      <c r="AL1224" s="211"/>
      <c r="AM1224" s="211"/>
      <c r="AN1224" s="211"/>
      <c r="AO1224" s="211"/>
      <c r="AP1224" s="211"/>
      <c r="AQ1224" s="211"/>
      <c r="AR1224" s="211"/>
      <c r="AS1224" s="211"/>
    </row>
    <row r="1225" spans="1:45" s="148" customFormat="1" ht="36" customHeight="1" x14ac:dyDescent="0.25">
      <c r="A1225" s="148">
        <v>1</v>
      </c>
      <c r="B1225" s="143">
        <f>SUBTOTAL(103,$A$1027:A1225)</f>
        <v>195</v>
      </c>
      <c r="C1225" s="144" t="s">
        <v>377</v>
      </c>
      <c r="D1225" s="145">
        <v>1981</v>
      </c>
      <c r="E1225" s="145">
        <v>2016</v>
      </c>
      <c r="F1225" s="146" t="s">
        <v>307</v>
      </c>
      <c r="G1225" s="145">
        <v>5</v>
      </c>
      <c r="H1225" s="145" t="s">
        <v>347</v>
      </c>
      <c r="I1225" s="149">
        <v>3982.4</v>
      </c>
      <c r="J1225" s="149">
        <v>3501.5</v>
      </c>
      <c r="K1225" s="149">
        <v>3375.6</v>
      </c>
      <c r="L1225" s="165">
        <v>165</v>
      </c>
      <c r="M1225" s="145" t="s">
        <v>262</v>
      </c>
      <c r="N1225" s="145" t="s">
        <v>266</v>
      </c>
      <c r="O1225" s="147" t="s">
        <v>315</v>
      </c>
      <c r="P1225" s="142">
        <v>7550257.2599999998</v>
      </c>
      <c r="Q1225" s="142">
        <v>0</v>
      </c>
      <c r="R1225" s="142">
        <v>0</v>
      </c>
      <c r="S1225" s="142">
        <f t="shared" ref="S1225:S1231" si="482">P1225-Q1225-R1225</f>
        <v>7550257.2599999998</v>
      </c>
      <c r="T1225" s="142">
        <f t="shared" si="481"/>
        <v>1895.9063027320208</v>
      </c>
      <c r="U1225" s="142">
        <v>4630.9400000000005</v>
      </c>
      <c r="V1225" s="213">
        <f t="shared" ref="V1225:V1231" si="483">Y1225+Z1225+AA1225+AB1225+AC1225+AF1225+AH1225+AJ1225+AL1225+AN1225+AO1225+AP1225+AQ1225+AR1225</f>
        <v>4630.9400000000005</v>
      </c>
      <c r="W1225" s="213">
        <f t="shared" ref="W1225:W1231" si="484">V1225-T1225</f>
        <v>2735.0336972679797</v>
      </c>
      <c r="X1225" s="148" t="b">
        <f t="shared" ref="X1225:X1231" si="485">V1225=U1225</f>
        <v>1</v>
      </c>
      <c r="Y1225" s="211">
        <v>113.09</v>
      </c>
      <c r="Z1225" s="211">
        <v>262.75</v>
      </c>
      <c r="AA1225" s="211">
        <v>3259.66</v>
      </c>
      <c r="AB1225" s="211">
        <v>184.98</v>
      </c>
      <c r="AC1225" s="211">
        <v>810.46</v>
      </c>
      <c r="AD1225" s="211">
        <v>0</v>
      </c>
      <c r="AE1225" s="211">
        <v>0</v>
      </c>
      <c r="AF1225" s="214">
        <v>0</v>
      </c>
      <c r="AG1225" s="211">
        <v>0</v>
      </c>
      <c r="AH1225" s="211">
        <v>0</v>
      </c>
      <c r="AI1225" s="211">
        <v>0</v>
      </c>
      <c r="AJ1225" s="211">
        <v>0</v>
      </c>
      <c r="AK1225" s="211">
        <v>0</v>
      </c>
      <c r="AL1225" s="214">
        <v>0</v>
      </c>
      <c r="AM1225" s="211">
        <v>0</v>
      </c>
      <c r="AN1225" s="211">
        <v>0</v>
      </c>
      <c r="AO1225" s="214">
        <v>0</v>
      </c>
      <c r="AP1225" s="211">
        <v>0</v>
      </c>
      <c r="AQ1225" s="211">
        <v>0</v>
      </c>
      <c r="AR1225" s="211">
        <v>0</v>
      </c>
      <c r="AS1225" s="211"/>
    </row>
    <row r="1226" spans="1:45" s="148" customFormat="1" ht="36" customHeight="1" x14ac:dyDescent="0.25">
      <c r="A1226" s="148">
        <v>1</v>
      </c>
      <c r="B1226" s="143">
        <f>SUBTOTAL(103,$A$1027:A1226)</f>
        <v>196</v>
      </c>
      <c r="C1226" s="144" t="s">
        <v>378</v>
      </c>
      <c r="D1226" s="145">
        <v>1999</v>
      </c>
      <c r="E1226" s="145">
        <v>2016</v>
      </c>
      <c r="F1226" s="146" t="s">
        <v>307</v>
      </c>
      <c r="G1226" s="145">
        <v>9</v>
      </c>
      <c r="H1226" s="145" t="s">
        <v>304</v>
      </c>
      <c r="I1226" s="149">
        <v>9730.2999999999993</v>
      </c>
      <c r="J1226" s="149">
        <v>8665.1</v>
      </c>
      <c r="K1226" s="149">
        <v>8342.7000000000007</v>
      </c>
      <c r="L1226" s="165">
        <v>382</v>
      </c>
      <c r="M1226" s="145" t="s">
        <v>262</v>
      </c>
      <c r="N1226" s="145" t="s">
        <v>266</v>
      </c>
      <c r="O1226" s="147" t="s">
        <v>315</v>
      </c>
      <c r="P1226" s="142">
        <v>23989303.219999999</v>
      </c>
      <c r="Q1226" s="142">
        <v>0</v>
      </c>
      <c r="R1226" s="142">
        <v>0</v>
      </c>
      <c r="S1226" s="142">
        <f t="shared" si="482"/>
        <v>23989303.219999999</v>
      </c>
      <c r="T1226" s="142">
        <f>P1226/I1226</f>
        <v>2465.4227742207331</v>
      </c>
      <c r="U1226" s="142">
        <v>5633.9843169275355</v>
      </c>
      <c r="V1226" s="213">
        <f t="shared" si="483"/>
        <v>5633.9843169275355</v>
      </c>
      <c r="W1226" s="213">
        <f t="shared" si="484"/>
        <v>3168.5615427068024</v>
      </c>
      <c r="X1226" s="148" t="b">
        <f t="shared" si="485"/>
        <v>1</v>
      </c>
      <c r="Y1226" s="211">
        <v>0</v>
      </c>
      <c r="Z1226" s="211">
        <v>0</v>
      </c>
      <c r="AA1226" s="211">
        <v>0</v>
      </c>
      <c r="AB1226" s="211">
        <v>0</v>
      </c>
      <c r="AC1226" s="211">
        <v>0</v>
      </c>
      <c r="AD1226" s="211">
        <v>0</v>
      </c>
      <c r="AE1226" s="211">
        <v>0</v>
      </c>
      <c r="AF1226" s="214">
        <v>0</v>
      </c>
      <c r="AG1226" s="211">
        <v>0</v>
      </c>
      <c r="AH1226" s="211">
        <v>0</v>
      </c>
      <c r="AI1226" s="211">
        <v>0</v>
      </c>
      <c r="AJ1226" s="211">
        <v>0</v>
      </c>
      <c r="AK1226" s="211">
        <v>7025.9</v>
      </c>
      <c r="AL1226" s="214">
        <f>7802.61*AK1226/I1226</f>
        <v>5633.9843169275355</v>
      </c>
      <c r="AM1226" s="211">
        <v>0</v>
      </c>
      <c r="AN1226" s="211">
        <v>0</v>
      </c>
      <c r="AO1226" s="214">
        <v>0</v>
      </c>
      <c r="AP1226" s="211">
        <v>0</v>
      </c>
      <c r="AQ1226" s="211">
        <v>0</v>
      </c>
      <c r="AR1226" s="211">
        <v>0</v>
      </c>
      <c r="AS1226" s="211"/>
    </row>
    <row r="1227" spans="1:45" s="148" customFormat="1" ht="36" customHeight="1" x14ac:dyDescent="0.25">
      <c r="A1227" s="148">
        <v>1</v>
      </c>
      <c r="B1227" s="143">
        <f>SUBTOTAL(103,$A$1027:A1227)</f>
        <v>197</v>
      </c>
      <c r="C1227" s="144" t="s">
        <v>376</v>
      </c>
      <c r="D1227" s="145">
        <v>1973</v>
      </c>
      <c r="E1227" s="145">
        <v>2017</v>
      </c>
      <c r="F1227" s="146" t="s">
        <v>314</v>
      </c>
      <c r="G1227" s="145">
        <v>5</v>
      </c>
      <c r="H1227" s="145" t="s">
        <v>347</v>
      </c>
      <c r="I1227" s="149">
        <v>3822.6</v>
      </c>
      <c r="J1227" s="149">
        <v>3360.4</v>
      </c>
      <c r="K1227" s="149">
        <v>3360.4</v>
      </c>
      <c r="L1227" s="165">
        <v>155</v>
      </c>
      <c r="M1227" s="145" t="s">
        <v>262</v>
      </c>
      <c r="N1227" s="145" t="s">
        <v>266</v>
      </c>
      <c r="O1227" s="147" t="s">
        <v>316</v>
      </c>
      <c r="P1227" s="142">
        <v>6936710</v>
      </c>
      <c r="Q1227" s="142">
        <v>0</v>
      </c>
      <c r="R1227" s="142">
        <v>0</v>
      </c>
      <c r="S1227" s="142">
        <f t="shared" si="482"/>
        <v>6936710</v>
      </c>
      <c r="T1227" s="142">
        <f>P1227/I1227</f>
        <v>1814.6575629152933</v>
      </c>
      <c r="U1227" s="142">
        <v>5055.7957173128234</v>
      </c>
      <c r="V1227" s="213">
        <f t="shared" si="483"/>
        <v>5055.7957173128234</v>
      </c>
      <c r="W1227" s="213">
        <f t="shared" si="484"/>
        <v>3241.1381543975303</v>
      </c>
      <c r="X1227" s="148" t="b">
        <f t="shared" si="485"/>
        <v>1</v>
      </c>
      <c r="Y1227" s="211">
        <v>0</v>
      </c>
      <c r="Z1227" s="211">
        <v>0</v>
      </c>
      <c r="AA1227" s="211">
        <v>0</v>
      </c>
      <c r="AB1227" s="211">
        <v>0</v>
      </c>
      <c r="AC1227" s="211">
        <v>0</v>
      </c>
      <c r="AD1227" s="211">
        <v>0</v>
      </c>
      <c r="AE1227" s="211">
        <v>0</v>
      </c>
      <c r="AF1227" s="214">
        <v>0</v>
      </c>
      <c r="AG1227" s="211">
        <v>0</v>
      </c>
      <c r="AH1227" s="211">
        <v>0</v>
      </c>
      <c r="AI1227" s="211">
        <v>0</v>
      </c>
      <c r="AJ1227" s="211">
        <v>0</v>
      </c>
      <c r="AK1227" s="211">
        <v>2476.9</v>
      </c>
      <c r="AL1227" s="214">
        <f>7802.61*AK1227/I1227</f>
        <v>5055.7957173128234</v>
      </c>
      <c r="AM1227" s="211">
        <v>0</v>
      </c>
      <c r="AN1227" s="211">
        <v>0</v>
      </c>
      <c r="AO1227" s="214">
        <v>0</v>
      </c>
      <c r="AP1227" s="211">
        <v>0</v>
      </c>
      <c r="AQ1227" s="211">
        <v>0</v>
      </c>
      <c r="AR1227" s="211">
        <v>0</v>
      </c>
      <c r="AS1227" s="211"/>
    </row>
    <row r="1228" spans="1:45" s="148" customFormat="1" ht="36" customHeight="1" x14ac:dyDescent="0.25">
      <c r="A1228" s="148">
        <v>1</v>
      </c>
      <c r="B1228" s="143">
        <f>SUBTOTAL(103,$A$1027:A1228)</f>
        <v>198</v>
      </c>
      <c r="C1228" s="144" t="s">
        <v>2252</v>
      </c>
      <c r="D1228" s="145">
        <v>2004</v>
      </c>
      <c r="E1228" s="145"/>
      <c r="F1228" s="146" t="s">
        <v>314</v>
      </c>
      <c r="G1228" s="145" t="s">
        <v>347</v>
      </c>
      <c r="H1228" s="145" t="s">
        <v>347</v>
      </c>
      <c r="I1228" s="142">
        <v>6988.9</v>
      </c>
      <c r="J1228" s="142">
        <v>6308.3</v>
      </c>
      <c r="K1228" s="142">
        <v>6308.3</v>
      </c>
      <c r="L1228" s="165">
        <v>305</v>
      </c>
      <c r="M1228" s="145" t="s">
        <v>262</v>
      </c>
      <c r="N1228" s="145" t="s">
        <v>266</v>
      </c>
      <c r="O1228" s="147" t="s">
        <v>315</v>
      </c>
      <c r="P1228" s="142">
        <v>18366688.550000001</v>
      </c>
      <c r="Q1228" s="142">
        <v>0</v>
      </c>
      <c r="R1228" s="142">
        <v>0</v>
      </c>
      <c r="S1228" s="142">
        <f t="shared" si="482"/>
        <v>18366688.550000001</v>
      </c>
      <c r="T1228" s="142">
        <f>P1228/I1228</f>
        <v>2627.9798752307233</v>
      </c>
      <c r="U1228" s="142">
        <v>2740.6032308374711</v>
      </c>
      <c r="V1228" s="213">
        <f t="shared" si="483"/>
        <v>2740.6032308374711</v>
      </c>
      <c r="W1228" s="213">
        <f t="shared" si="484"/>
        <v>112.62335560674774</v>
      </c>
      <c r="X1228" s="148" t="b">
        <f t="shared" si="485"/>
        <v>1</v>
      </c>
      <c r="Y1228" s="211">
        <v>0</v>
      </c>
      <c r="Z1228" s="211">
        <v>0</v>
      </c>
      <c r="AA1228" s="211">
        <v>0</v>
      </c>
      <c r="AB1228" s="211">
        <v>0</v>
      </c>
      <c r="AC1228" s="211">
        <v>0</v>
      </c>
      <c r="AD1228" s="211">
        <v>0</v>
      </c>
      <c r="AE1228" s="211">
        <v>0</v>
      </c>
      <c r="AF1228" s="214">
        <v>0</v>
      </c>
      <c r="AG1228" s="211">
        <v>2148</v>
      </c>
      <c r="AH1228" s="214">
        <f>8917.04*AG1228/I1228</f>
        <v>2740.6032308374711</v>
      </c>
      <c r="AI1228" s="211">
        <v>0</v>
      </c>
      <c r="AJ1228" s="211">
        <v>0</v>
      </c>
      <c r="AK1228" s="211">
        <v>0</v>
      </c>
      <c r="AL1228" s="214">
        <v>0</v>
      </c>
      <c r="AM1228" s="211">
        <v>0</v>
      </c>
      <c r="AN1228" s="211">
        <v>0</v>
      </c>
      <c r="AO1228" s="214">
        <v>0</v>
      </c>
      <c r="AP1228" s="211">
        <v>0</v>
      </c>
      <c r="AQ1228" s="211">
        <v>0</v>
      </c>
      <c r="AR1228" s="211">
        <v>0</v>
      </c>
      <c r="AS1228" s="211"/>
    </row>
    <row r="1229" spans="1:45" s="148" customFormat="1" ht="36" customHeight="1" x14ac:dyDescent="0.25">
      <c r="A1229" s="148">
        <v>1</v>
      </c>
      <c r="B1229" s="143">
        <f>SUBTOTAL(103,$A$1027:A1229)</f>
        <v>199</v>
      </c>
      <c r="C1229" s="144" t="s">
        <v>1613</v>
      </c>
      <c r="D1229" s="145">
        <v>1981</v>
      </c>
      <c r="E1229" s="145">
        <v>2015</v>
      </c>
      <c r="F1229" s="146" t="s">
        <v>314</v>
      </c>
      <c r="G1229" s="145">
        <v>5</v>
      </c>
      <c r="H1229" s="145" t="s">
        <v>347</v>
      </c>
      <c r="I1229" s="149">
        <v>3965.2</v>
      </c>
      <c r="J1229" s="149">
        <v>3485.8</v>
      </c>
      <c r="K1229" s="149">
        <v>3424</v>
      </c>
      <c r="L1229" s="165">
        <v>178</v>
      </c>
      <c r="M1229" s="145" t="s">
        <v>262</v>
      </c>
      <c r="N1229" s="145" t="s">
        <v>266</v>
      </c>
      <c r="O1229" s="147" t="s">
        <v>316</v>
      </c>
      <c r="P1229" s="142">
        <v>7442028.3499999996</v>
      </c>
      <c r="Q1229" s="142">
        <v>0</v>
      </c>
      <c r="R1229" s="142">
        <v>0</v>
      </c>
      <c r="S1229" s="142">
        <f t="shared" si="482"/>
        <v>7442028.3499999996</v>
      </c>
      <c r="T1229" s="142">
        <f t="shared" si="481"/>
        <v>1876.8355568445475</v>
      </c>
      <c r="U1229" s="142">
        <v>4630.9400000000005</v>
      </c>
      <c r="V1229" s="213">
        <f t="shared" si="483"/>
        <v>4630.9400000000005</v>
      </c>
      <c r="W1229" s="213">
        <f t="shared" si="484"/>
        <v>2754.1044431554528</v>
      </c>
      <c r="X1229" s="148" t="b">
        <f t="shared" si="485"/>
        <v>1</v>
      </c>
      <c r="Y1229" s="211">
        <v>113.09</v>
      </c>
      <c r="Z1229" s="211">
        <v>262.75</v>
      </c>
      <c r="AA1229" s="211">
        <v>3259.66</v>
      </c>
      <c r="AB1229" s="211">
        <v>184.98</v>
      </c>
      <c r="AC1229" s="211">
        <v>810.46</v>
      </c>
      <c r="AD1229" s="211">
        <v>0</v>
      </c>
      <c r="AE1229" s="211">
        <v>0</v>
      </c>
      <c r="AF1229" s="214">
        <v>0</v>
      </c>
      <c r="AG1229" s="211">
        <v>0</v>
      </c>
      <c r="AH1229" s="211">
        <v>0</v>
      </c>
      <c r="AI1229" s="211">
        <v>0</v>
      </c>
      <c r="AJ1229" s="211">
        <v>0</v>
      </c>
      <c r="AK1229" s="211">
        <v>0</v>
      </c>
      <c r="AL1229" s="214">
        <v>0</v>
      </c>
      <c r="AM1229" s="211">
        <v>0</v>
      </c>
      <c r="AN1229" s="211">
        <v>0</v>
      </c>
      <c r="AO1229" s="214">
        <v>0</v>
      </c>
      <c r="AP1229" s="211">
        <v>0</v>
      </c>
      <c r="AQ1229" s="211">
        <v>0</v>
      </c>
      <c r="AR1229" s="211">
        <v>0</v>
      </c>
      <c r="AS1229" s="211"/>
    </row>
    <row r="1230" spans="1:45" s="148" customFormat="1" ht="36" customHeight="1" x14ac:dyDescent="0.25">
      <c r="A1230" s="148">
        <v>1</v>
      </c>
      <c r="B1230" s="143">
        <f>SUBTOTAL(103,$A$1027:A1230)</f>
        <v>200</v>
      </c>
      <c r="C1230" s="144" t="s">
        <v>1886</v>
      </c>
      <c r="D1230" s="145">
        <v>1975</v>
      </c>
      <c r="E1230" s="145"/>
      <c r="F1230" s="146" t="s">
        <v>314</v>
      </c>
      <c r="G1230" s="145" t="s">
        <v>347</v>
      </c>
      <c r="H1230" s="145" t="s">
        <v>347</v>
      </c>
      <c r="I1230" s="142">
        <v>5911.9</v>
      </c>
      <c r="J1230" s="142">
        <v>3394.8</v>
      </c>
      <c r="K1230" s="142">
        <v>3394.8</v>
      </c>
      <c r="L1230" s="165">
        <v>170</v>
      </c>
      <c r="M1230" s="145" t="s">
        <v>262</v>
      </c>
      <c r="N1230" s="145" t="s">
        <v>266</v>
      </c>
      <c r="O1230" s="147" t="s">
        <v>315</v>
      </c>
      <c r="P1230" s="142">
        <v>5812472.5700000003</v>
      </c>
      <c r="Q1230" s="142">
        <v>0</v>
      </c>
      <c r="R1230" s="142">
        <v>0</v>
      </c>
      <c r="S1230" s="142">
        <f t="shared" si="482"/>
        <v>5812472.5700000003</v>
      </c>
      <c r="T1230" s="142">
        <f t="shared" si="481"/>
        <v>983.18181464503812</v>
      </c>
      <c r="U1230" s="142">
        <v>3295.4442580219556</v>
      </c>
      <c r="V1230" s="213">
        <f t="shared" si="483"/>
        <v>3295.4442580219556</v>
      </c>
      <c r="W1230" s="213">
        <f t="shared" si="484"/>
        <v>2312.2624433769174</v>
      </c>
      <c r="X1230" s="148" t="b">
        <f t="shared" si="485"/>
        <v>1</v>
      </c>
      <c r="Y1230" s="211">
        <v>0</v>
      </c>
      <c r="Z1230" s="211">
        <v>0</v>
      </c>
      <c r="AA1230" s="211">
        <v>0</v>
      </c>
      <c r="AB1230" s="211">
        <v>0</v>
      </c>
      <c r="AC1230" s="211">
        <v>0</v>
      </c>
      <c r="AD1230" s="211">
        <v>0</v>
      </c>
      <c r="AE1230" s="211">
        <v>0</v>
      </c>
      <c r="AF1230" s="214">
        <v>0</v>
      </c>
      <c r="AG1230" s="211">
        <v>0</v>
      </c>
      <c r="AH1230" s="211">
        <v>0</v>
      </c>
      <c r="AI1230" s="211">
        <v>0</v>
      </c>
      <c r="AJ1230" s="211">
        <v>0</v>
      </c>
      <c r="AK1230" s="211">
        <v>2496.9</v>
      </c>
      <c r="AL1230" s="214">
        <f>7802.61*AK1230/I1230</f>
        <v>3295.4442580219556</v>
      </c>
      <c r="AM1230" s="211">
        <v>0</v>
      </c>
      <c r="AN1230" s="211">
        <v>0</v>
      </c>
      <c r="AO1230" s="214">
        <v>0</v>
      </c>
      <c r="AP1230" s="211">
        <v>0</v>
      </c>
      <c r="AQ1230" s="211">
        <v>0</v>
      </c>
      <c r="AR1230" s="211">
        <v>0</v>
      </c>
      <c r="AS1230" s="211"/>
    </row>
    <row r="1231" spans="1:45" s="148" customFormat="1" ht="36" customHeight="1" x14ac:dyDescent="0.25">
      <c r="A1231" s="148">
        <v>1</v>
      </c>
      <c r="B1231" s="143">
        <f>SUBTOTAL(103,$A$1027:A1231)</f>
        <v>201</v>
      </c>
      <c r="C1231" s="144" t="s">
        <v>374</v>
      </c>
      <c r="D1231" s="145">
        <v>1995</v>
      </c>
      <c r="E1231" s="145">
        <v>2015</v>
      </c>
      <c r="F1231" s="146" t="s">
        <v>307</v>
      </c>
      <c r="G1231" s="145">
        <v>9</v>
      </c>
      <c r="H1231" s="145" t="s">
        <v>347</v>
      </c>
      <c r="I1231" s="149">
        <v>12180.7</v>
      </c>
      <c r="J1231" s="149">
        <v>10849.3</v>
      </c>
      <c r="K1231" s="149">
        <v>10849.3</v>
      </c>
      <c r="L1231" s="165">
        <v>500</v>
      </c>
      <c r="M1231" s="145" t="s">
        <v>262</v>
      </c>
      <c r="N1231" s="145" t="s">
        <v>266</v>
      </c>
      <c r="O1231" s="147" t="s">
        <v>315</v>
      </c>
      <c r="P1231" s="142">
        <v>14315249.970000001</v>
      </c>
      <c r="Q1231" s="142">
        <v>0</v>
      </c>
      <c r="R1231" s="142">
        <v>0</v>
      </c>
      <c r="S1231" s="142">
        <f t="shared" si="482"/>
        <v>14315249.970000001</v>
      </c>
      <c r="T1231" s="142">
        <f t="shared" si="481"/>
        <v>1175.2403367622551</v>
      </c>
      <c r="U1231" s="142">
        <v>5506.3531291305089</v>
      </c>
      <c r="V1231" s="213">
        <f t="shared" si="483"/>
        <v>5506.3531291305089</v>
      </c>
      <c r="W1231" s="213">
        <f t="shared" si="484"/>
        <v>4331.1127923682543</v>
      </c>
      <c r="X1231" s="148" t="b">
        <f t="shared" si="485"/>
        <v>1</v>
      </c>
      <c r="Y1231" s="211">
        <v>0</v>
      </c>
      <c r="Z1231" s="211">
        <v>0</v>
      </c>
      <c r="AA1231" s="211">
        <v>0</v>
      </c>
      <c r="AB1231" s="211">
        <v>0</v>
      </c>
      <c r="AC1231" s="211">
        <v>0</v>
      </c>
      <c r="AD1231" s="211">
        <v>0</v>
      </c>
      <c r="AE1231" s="211">
        <v>0</v>
      </c>
      <c r="AF1231" s="214">
        <v>0</v>
      </c>
      <c r="AG1231" s="211">
        <v>0</v>
      </c>
      <c r="AH1231" s="211">
        <v>0</v>
      </c>
      <c r="AI1231" s="211">
        <v>0</v>
      </c>
      <c r="AJ1231" s="211">
        <v>0</v>
      </c>
      <c r="AK1231" s="211">
        <v>8596</v>
      </c>
      <c r="AL1231" s="214">
        <f>7802.61*AK1231/I1231</f>
        <v>5506.3531291305089</v>
      </c>
      <c r="AM1231" s="211">
        <v>0</v>
      </c>
      <c r="AN1231" s="211">
        <v>0</v>
      </c>
      <c r="AO1231" s="214">
        <v>0</v>
      </c>
      <c r="AP1231" s="211">
        <v>0</v>
      </c>
      <c r="AQ1231" s="211">
        <v>0</v>
      </c>
      <c r="AR1231" s="211">
        <v>0</v>
      </c>
      <c r="AS1231" s="211"/>
    </row>
    <row r="1232" spans="1:45" s="148" customFormat="1" ht="36" customHeight="1" x14ac:dyDescent="0.25">
      <c r="B1232" s="144" t="s">
        <v>787</v>
      </c>
      <c r="C1232" s="215"/>
      <c r="D1232" s="145" t="s">
        <v>862</v>
      </c>
      <c r="E1232" s="145" t="s">
        <v>862</v>
      </c>
      <c r="F1232" s="145" t="s">
        <v>862</v>
      </c>
      <c r="G1232" s="145" t="s">
        <v>862</v>
      </c>
      <c r="H1232" s="145" t="s">
        <v>862</v>
      </c>
      <c r="I1232" s="149">
        <f>SUM(I1233:I1249)</f>
        <v>71900.890000000014</v>
      </c>
      <c r="J1232" s="149">
        <f>SUM(J1233:J1249)</f>
        <v>60598.64</v>
      </c>
      <c r="K1232" s="149">
        <f>SUM(K1233:K1249)</f>
        <v>55470.229999999996</v>
      </c>
      <c r="L1232" s="210">
        <f>SUM(L1233:L1249)</f>
        <v>2739</v>
      </c>
      <c r="M1232" s="145" t="s">
        <v>862</v>
      </c>
      <c r="N1232" s="145" t="s">
        <v>862</v>
      </c>
      <c r="O1232" s="147" t="s">
        <v>862</v>
      </c>
      <c r="P1232" s="149">
        <v>123370068.24000001</v>
      </c>
      <c r="Q1232" s="149">
        <f>SUM(Q1233:Q1249)</f>
        <v>0</v>
      </c>
      <c r="R1232" s="149">
        <f>SUM(R1233:R1249)</f>
        <v>0</v>
      </c>
      <c r="S1232" s="149">
        <f>SUM(S1233:S1249)</f>
        <v>123370068.24000001</v>
      </c>
      <c r="T1232" s="142">
        <f t="shared" si="481"/>
        <v>1715.8350646285462</v>
      </c>
      <c r="U1232" s="142">
        <f>MAX(U1233:U1249)</f>
        <v>9195.7417102966865</v>
      </c>
      <c r="W1232" s="220"/>
      <c r="Y1232" s="211"/>
      <c r="Z1232" s="211"/>
      <c r="AA1232" s="211"/>
      <c r="AB1232" s="211"/>
      <c r="AC1232" s="211"/>
      <c r="AD1232" s="211"/>
      <c r="AE1232" s="211"/>
      <c r="AF1232" s="211"/>
      <c r="AG1232" s="211"/>
      <c r="AH1232" s="211"/>
      <c r="AI1232" s="211"/>
      <c r="AJ1232" s="211"/>
      <c r="AK1232" s="211"/>
      <c r="AL1232" s="211"/>
      <c r="AM1232" s="211"/>
      <c r="AN1232" s="211"/>
      <c r="AO1232" s="211"/>
      <c r="AP1232" s="211"/>
      <c r="AQ1232" s="211"/>
      <c r="AR1232" s="211"/>
      <c r="AS1232" s="211"/>
    </row>
    <row r="1233" spans="1:45" s="148" customFormat="1" ht="36" customHeight="1" x14ac:dyDescent="0.25">
      <c r="A1233" s="148">
        <v>1</v>
      </c>
      <c r="B1233" s="143">
        <f>SUBTOTAL(103,$A$1027:A1233)</f>
        <v>202</v>
      </c>
      <c r="C1233" s="144" t="s">
        <v>587</v>
      </c>
      <c r="D1233" s="145">
        <v>1967</v>
      </c>
      <c r="E1233" s="145"/>
      <c r="F1233" s="146" t="s">
        <v>264</v>
      </c>
      <c r="G1233" s="145">
        <v>5</v>
      </c>
      <c r="H1233" s="145" t="s">
        <v>304</v>
      </c>
      <c r="I1233" s="149">
        <v>5264.54</v>
      </c>
      <c r="J1233" s="149">
        <v>3236.74</v>
      </c>
      <c r="K1233" s="149">
        <v>2547.17</v>
      </c>
      <c r="L1233" s="165">
        <v>119</v>
      </c>
      <c r="M1233" s="145" t="s">
        <v>262</v>
      </c>
      <c r="N1233" s="145" t="s">
        <v>266</v>
      </c>
      <c r="O1233" s="147" t="s">
        <v>678</v>
      </c>
      <c r="P1233" s="142">
        <v>8218500</v>
      </c>
      <c r="Q1233" s="142">
        <v>0</v>
      </c>
      <c r="R1233" s="142">
        <v>0</v>
      </c>
      <c r="S1233" s="142">
        <f t="shared" ref="S1233:S1239" si="486">P1233-Q1233-R1233</f>
        <v>8218500</v>
      </c>
      <c r="T1233" s="142">
        <f t="shared" si="481"/>
        <v>1561.1050538128688</v>
      </c>
      <c r="U1233" s="142">
        <v>1661.6107466179383</v>
      </c>
      <c r="V1233" s="213">
        <f t="shared" ref="V1233:V1249" si="487">Y1233+Z1233+AA1233+AB1233+AC1233+AF1233+AH1233+AJ1233+AL1233+AN1233+AO1233+AP1233+AQ1233+AR1233</f>
        <v>1661.6107466179383</v>
      </c>
      <c r="W1233" s="213">
        <f t="shared" ref="W1233:W1249" si="488">V1233-T1233</f>
        <v>100.50569280506943</v>
      </c>
      <c r="X1233" s="148" t="b">
        <f t="shared" ref="X1233:X1249" si="489">V1233=U1233</f>
        <v>1</v>
      </c>
      <c r="Y1233" s="211">
        <v>0</v>
      </c>
      <c r="Z1233" s="211">
        <v>0</v>
      </c>
      <c r="AA1233" s="211">
        <v>0</v>
      </c>
      <c r="AB1233" s="211">
        <v>0</v>
      </c>
      <c r="AC1233" s="211">
        <v>0</v>
      </c>
      <c r="AD1233" s="211">
        <v>0</v>
      </c>
      <c r="AE1233" s="211">
        <v>0</v>
      </c>
      <c r="AF1233" s="214">
        <v>0</v>
      </c>
      <c r="AG1233" s="211">
        <v>981</v>
      </c>
      <c r="AH1233" s="214">
        <f>8917.04*AG1233/I1233</f>
        <v>1661.6107466179383</v>
      </c>
      <c r="AI1233" s="211">
        <v>0</v>
      </c>
      <c r="AJ1233" s="211">
        <v>0</v>
      </c>
      <c r="AK1233" s="211">
        <v>0</v>
      </c>
      <c r="AL1233" s="214">
        <v>0</v>
      </c>
      <c r="AM1233" s="211">
        <v>0</v>
      </c>
      <c r="AN1233" s="211">
        <v>0</v>
      </c>
      <c r="AO1233" s="214">
        <v>0</v>
      </c>
      <c r="AP1233" s="211">
        <v>0</v>
      </c>
      <c r="AQ1233" s="211">
        <v>0</v>
      </c>
      <c r="AR1233" s="211">
        <v>0</v>
      </c>
      <c r="AS1233" s="211"/>
    </row>
    <row r="1234" spans="1:45" s="148" customFormat="1" ht="36" customHeight="1" x14ac:dyDescent="0.25">
      <c r="A1234" s="148">
        <v>1</v>
      </c>
      <c r="B1234" s="143">
        <f>SUBTOTAL(103,$A$1027:A1234)</f>
        <v>203</v>
      </c>
      <c r="C1234" s="144" t="s">
        <v>588</v>
      </c>
      <c r="D1234" s="145">
        <v>1969</v>
      </c>
      <c r="E1234" s="145"/>
      <c r="F1234" s="146" t="s">
        <v>264</v>
      </c>
      <c r="G1234" s="145">
        <v>5</v>
      </c>
      <c r="H1234" s="145" t="s">
        <v>2203</v>
      </c>
      <c r="I1234" s="149">
        <v>8212.5400000000009</v>
      </c>
      <c r="J1234" s="149">
        <v>5998.64</v>
      </c>
      <c r="K1234" s="149">
        <v>5998.64</v>
      </c>
      <c r="L1234" s="165">
        <v>252</v>
      </c>
      <c r="M1234" s="145" t="s">
        <v>262</v>
      </c>
      <c r="N1234" s="145" t="s">
        <v>266</v>
      </c>
      <c r="O1234" s="147" t="s">
        <v>678</v>
      </c>
      <c r="P1234" s="142">
        <v>11237234.43</v>
      </c>
      <c r="Q1234" s="142">
        <v>0</v>
      </c>
      <c r="R1234" s="142">
        <v>0</v>
      </c>
      <c r="S1234" s="142">
        <f t="shared" si="486"/>
        <v>11237234.43</v>
      </c>
      <c r="T1234" s="142">
        <f t="shared" si="481"/>
        <v>1368.3019419083498</v>
      </c>
      <c r="U1234" s="142">
        <v>1837.6884861443596</v>
      </c>
      <c r="V1234" s="213">
        <f t="shared" si="487"/>
        <v>1837.6884861443596</v>
      </c>
      <c r="W1234" s="213">
        <f t="shared" si="488"/>
        <v>469.38654423600974</v>
      </c>
      <c r="X1234" s="148" t="b">
        <f t="shared" si="489"/>
        <v>1</v>
      </c>
      <c r="Y1234" s="211">
        <v>0</v>
      </c>
      <c r="Z1234" s="211">
        <v>0</v>
      </c>
      <c r="AA1234" s="211">
        <v>0</v>
      </c>
      <c r="AB1234" s="211">
        <v>0</v>
      </c>
      <c r="AC1234" s="211">
        <v>0</v>
      </c>
      <c r="AD1234" s="211">
        <v>0</v>
      </c>
      <c r="AE1234" s="211">
        <v>0</v>
      </c>
      <c r="AF1234" s="214">
        <v>0</v>
      </c>
      <c r="AG1234" s="211">
        <v>1692.5</v>
      </c>
      <c r="AH1234" s="214">
        <f>8917.04*AG1234/I1234</f>
        <v>1837.6884861443596</v>
      </c>
      <c r="AI1234" s="211">
        <v>0</v>
      </c>
      <c r="AJ1234" s="211">
        <v>0</v>
      </c>
      <c r="AK1234" s="211">
        <v>0</v>
      </c>
      <c r="AL1234" s="214">
        <v>0</v>
      </c>
      <c r="AM1234" s="211">
        <v>0</v>
      </c>
      <c r="AN1234" s="211">
        <v>0</v>
      </c>
      <c r="AO1234" s="214">
        <v>0</v>
      </c>
      <c r="AP1234" s="211">
        <v>0</v>
      </c>
      <c r="AQ1234" s="211">
        <v>0</v>
      </c>
      <c r="AR1234" s="211">
        <v>0</v>
      </c>
      <c r="AS1234" s="211"/>
    </row>
    <row r="1235" spans="1:45" s="148" customFormat="1" ht="36" customHeight="1" x14ac:dyDescent="0.25">
      <c r="A1235" s="148">
        <v>1</v>
      </c>
      <c r="B1235" s="143">
        <f>SUBTOTAL(103,$A$1027:A1235)</f>
        <v>204</v>
      </c>
      <c r="C1235" s="144" t="s">
        <v>1640</v>
      </c>
      <c r="D1235" s="145">
        <v>1990</v>
      </c>
      <c r="E1235" s="145"/>
      <c r="F1235" s="146" t="s">
        <v>314</v>
      </c>
      <c r="G1235" s="145">
        <v>2</v>
      </c>
      <c r="H1235" s="145" t="s">
        <v>299</v>
      </c>
      <c r="I1235" s="149">
        <v>630.29999999999995</v>
      </c>
      <c r="J1235" s="149">
        <v>568.70000000000005</v>
      </c>
      <c r="K1235" s="149">
        <v>568.70000000000005</v>
      </c>
      <c r="L1235" s="165">
        <v>25</v>
      </c>
      <c r="M1235" s="145" t="s">
        <v>262</v>
      </c>
      <c r="N1235" s="145" t="s">
        <v>266</v>
      </c>
      <c r="O1235" s="147" t="s">
        <v>680</v>
      </c>
      <c r="P1235" s="142">
        <v>5476640</v>
      </c>
      <c r="Q1235" s="142">
        <v>0</v>
      </c>
      <c r="R1235" s="142">
        <v>0</v>
      </c>
      <c r="S1235" s="142">
        <f t="shared" si="486"/>
        <v>5476640</v>
      </c>
      <c r="T1235" s="142">
        <f t="shared" si="481"/>
        <v>8688.9417737585281</v>
      </c>
      <c r="U1235" s="142">
        <v>9195.7417102966865</v>
      </c>
      <c r="V1235" s="213">
        <f t="shared" si="487"/>
        <v>9195.7417102966865</v>
      </c>
      <c r="W1235" s="213">
        <f t="shared" si="488"/>
        <v>506.79993653815836</v>
      </c>
      <c r="X1235" s="148" t="b">
        <f t="shared" si="489"/>
        <v>1</v>
      </c>
      <c r="Y1235" s="211">
        <v>0</v>
      </c>
      <c r="Z1235" s="211">
        <v>0</v>
      </c>
      <c r="AA1235" s="211">
        <v>0</v>
      </c>
      <c r="AB1235" s="211">
        <v>0</v>
      </c>
      <c r="AC1235" s="211">
        <v>0</v>
      </c>
      <c r="AD1235" s="211">
        <v>0</v>
      </c>
      <c r="AE1235" s="211">
        <v>0</v>
      </c>
      <c r="AF1235" s="214">
        <v>0</v>
      </c>
      <c r="AG1235" s="211">
        <v>650</v>
      </c>
      <c r="AH1235" s="214">
        <f>8917.04*AG1235/I1235</f>
        <v>9195.7417102966865</v>
      </c>
      <c r="AI1235" s="211">
        <v>0</v>
      </c>
      <c r="AJ1235" s="211">
        <v>0</v>
      </c>
      <c r="AK1235" s="211">
        <v>0</v>
      </c>
      <c r="AL1235" s="214">
        <v>0</v>
      </c>
      <c r="AM1235" s="211">
        <v>0</v>
      </c>
      <c r="AN1235" s="211">
        <v>0</v>
      </c>
      <c r="AO1235" s="214">
        <v>0</v>
      </c>
      <c r="AP1235" s="211">
        <v>0</v>
      </c>
      <c r="AQ1235" s="211">
        <v>0</v>
      </c>
      <c r="AR1235" s="211">
        <v>0</v>
      </c>
      <c r="AS1235" s="211"/>
    </row>
    <row r="1236" spans="1:45" s="148" customFormat="1" ht="36" customHeight="1" x14ac:dyDescent="0.25">
      <c r="A1236" s="148">
        <v>1</v>
      </c>
      <c r="B1236" s="143">
        <f>SUBTOTAL(103,$A$1027:A1236)</f>
        <v>205</v>
      </c>
      <c r="C1236" s="144" t="s">
        <v>592</v>
      </c>
      <c r="D1236" s="145">
        <v>1982</v>
      </c>
      <c r="E1236" s="145"/>
      <c r="F1236" s="146" t="s">
        <v>264</v>
      </c>
      <c r="G1236" s="145">
        <v>9</v>
      </c>
      <c r="H1236" s="145" t="s">
        <v>366</v>
      </c>
      <c r="I1236" s="149">
        <v>12113.01</v>
      </c>
      <c r="J1236" s="149">
        <v>10694</v>
      </c>
      <c r="K1236" s="149">
        <v>10692.21</v>
      </c>
      <c r="L1236" s="165">
        <v>559</v>
      </c>
      <c r="M1236" s="145" t="s">
        <v>262</v>
      </c>
      <c r="N1236" s="145" t="s">
        <v>266</v>
      </c>
      <c r="O1236" s="147" t="s">
        <v>680</v>
      </c>
      <c r="P1236" s="142">
        <v>12017937.25</v>
      </c>
      <c r="Q1236" s="142">
        <v>0</v>
      </c>
      <c r="R1236" s="142">
        <v>0</v>
      </c>
      <c r="S1236" s="142">
        <f t="shared" si="486"/>
        <v>12017937.25</v>
      </c>
      <c r="T1236" s="142">
        <f t="shared" si="481"/>
        <v>992.15118702948314</v>
      </c>
      <c r="U1236" s="142">
        <v>1333.9109337811165</v>
      </c>
      <c r="V1236" s="213">
        <f t="shared" si="487"/>
        <v>1333.9109337811165</v>
      </c>
      <c r="W1236" s="213">
        <f t="shared" si="488"/>
        <v>341.75974675163332</v>
      </c>
      <c r="X1236" s="148" t="b">
        <f t="shared" si="489"/>
        <v>1</v>
      </c>
      <c r="Y1236" s="211">
        <v>0</v>
      </c>
      <c r="Z1236" s="211">
        <v>0</v>
      </c>
      <c r="AA1236" s="211">
        <v>0</v>
      </c>
      <c r="AB1236" s="211">
        <v>0</v>
      </c>
      <c r="AC1236" s="211">
        <v>0</v>
      </c>
      <c r="AD1236" s="211">
        <v>0</v>
      </c>
      <c r="AE1236" s="211">
        <v>0</v>
      </c>
      <c r="AF1236" s="214">
        <v>0</v>
      </c>
      <c r="AG1236" s="211">
        <v>1812</v>
      </c>
      <c r="AH1236" s="214">
        <f>8917.04*AG1236/I1236</f>
        <v>1333.9109337811165</v>
      </c>
      <c r="AI1236" s="211">
        <v>0</v>
      </c>
      <c r="AJ1236" s="211">
        <v>0</v>
      </c>
      <c r="AK1236" s="211">
        <v>0</v>
      </c>
      <c r="AL1236" s="214">
        <v>0</v>
      </c>
      <c r="AM1236" s="211">
        <v>0</v>
      </c>
      <c r="AN1236" s="211">
        <v>0</v>
      </c>
      <c r="AO1236" s="214">
        <v>0</v>
      </c>
      <c r="AP1236" s="211">
        <v>0</v>
      </c>
      <c r="AQ1236" s="211">
        <v>0</v>
      </c>
      <c r="AR1236" s="211">
        <v>0</v>
      </c>
      <c r="AS1236" s="211"/>
    </row>
    <row r="1237" spans="1:45" s="148" customFormat="1" ht="36" customHeight="1" x14ac:dyDescent="0.25">
      <c r="A1237" s="148">
        <v>1</v>
      </c>
      <c r="B1237" s="143">
        <f>SUBTOTAL(103,$A$1027:A1237)</f>
        <v>206</v>
      </c>
      <c r="C1237" s="144" t="s">
        <v>605</v>
      </c>
      <c r="D1237" s="145">
        <v>1975</v>
      </c>
      <c r="E1237" s="145"/>
      <c r="F1237" s="146" t="s">
        <v>264</v>
      </c>
      <c r="G1237" s="145">
        <v>5</v>
      </c>
      <c r="H1237" s="145" t="s">
        <v>300</v>
      </c>
      <c r="I1237" s="149">
        <v>2310.5</v>
      </c>
      <c r="J1237" s="149">
        <v>1287.55</v>
      </c>
      <c r="K1237" s="149">
        <v>830.8</v>
      </c>
      <c r="L1237" s="165">
        <v>86</v>
      </c>
      <c r="M1237" s="145" t="s">
        <v>262</v>
      </c>
      <c r="N1237" s="145" t="s">
        <v>266</v>
      </c>
      <c r="O1237" s="147" t="s">
        <v>677</v>
      </c>
      <c r="P1237" s="142">
        <v>7058577.9000000004</v>
      </c>
      <c r="Q1237" s="142">
        <v>0</v>
      </c>
      <c r="R1237" s="142">
        <v>0</v>
      </c>
      <c r="S1237" s="142">
        <f t="shared" si="486"/>
        <v>7058577.9000000004</v>
      </c>
      <c r="T1237" s="142">
        <f t="shared" si="481"/>
        <v>3055.0001731227007</v>
      </c>
      <c r="U1237" s="142">
        <v>6944.6272148885528</v>
      </c>
      <c r="V1237" s="213">
        <f t="shared" si="487"/>
        <v>6944.6272148885528</v>
      </c>
      <c r="W1237" s="213">
        <f t="shared" si="488"/>
        <v>3889.627041765852</v>
      </c>
      <c r="X1237" s="148" t="b">
        <f t="shared" si="489"/>
        <v>1</v>
      </c>
      <c r="Y1237" s="211">
        <v>0</v>
      </c>
      <c r="Z1237" s="211">
        <v>0</v>
      </c>
      <c r="AA1237" s="211">
        <v>0</v>
      </c>
      <c r="AB1237" s="211">
        <v>0</v>
      </c>
      <c r="AC1237" s="211">
        <v>0</v>
      </c>
      <c r="AD1237" s="211">
        <v>0</v>
      </c>
      <c r="AE1237" s="211">
        <v>0</v>
      </c>
      <c r="AF1237" s="214">
        <v>0</v>
      </c>
      <c r="AG1237" s="211">
        <v>0</v>
      </c>
      <c r="AH1237" s="211">
        <v>0</v>
      </c>
      <c r="AI1237" s="211">
        <v>0</v>
      </c>
      <c r="AJ1237" s="211">
        <v>0</v>
      </c>
      <c r="AK1237" s="211">
        <v>0</v>
      </c>
      <c r="AL1237" s="214">
        <v>0</v>
      </c>
      <c r="AM1237" s="211">
        <v>209</v>
      </c>
      <c r="AN1237" s="211">
        <f>76773.02*AM1237/I1237</f>
        <v>6944.6272148885528</v>
      </c>
      <c r="AO1237" s="214">
        <v>0</v>
      </c>
      <c r="AP1237" s="211">
        <v>0</v>
      </c>
      <c r="AQ1237" s="211">
        <v>0</v>
      </c>
      <c r="AR1237" s="211">
        <v>0</v>
      </c>
      <c r="AS1237" s="211"/>
    </row>
    <row r="1238" spans="1:45" s="148" customFormat="1" ht="36" customHeight="1" x14ac:dyDescent="0.25">
      <c r="A1238" s="148">
        <v>1</v>
      </c>
      <c r="B1238" s="143">
        <f>SUBTOTAL(103,$A$1027:A1238)</f>
        <v>207</v>
      </c>
      <c r="C1238" s="144" t="s">
        <v>609</v>
      </c>
      <c r="D1238" s="145">
        <v>1982</v>
      </c>
      <c r="E1238" s="145"/>
      <c r="F1238" s="146" t="s">
        <v>264</v>
      </c>
      <c r="G1238" s="145">
        <v>9</v>
      </c>
      <c r="H1238" s="145" t="s">
        <v>304</v>
      </c>
      <c r="I1238" s="149">
        <v>9363</v>
      </c>
      <c r="J1238" s="149">
        <v>9363</v>
      </c>
      <c r="K1238" s="149">
        <v>5631</v>
      </c>
      <c r="L1238" s="165">
        <v>419</v>
      </c>
      <c r="M1238" s="145" t="s">
        <v>262</v>
      </c>
      <c r="N1238" s="145" t="s">
        <v>266</v>
      </c>
      <c r="O1238" s="147" t="s">
        <v>685</v>
      </c>
      <c r="P1238" s="142">
        <v>14092842.799999999</v>
      </c>
      <c r="Q1238" s="142">
        <v>0</v>
      </c>
      <c r="R1238" s="142">
        <v>0</v>
      </c>
      <c r="S1238" s="142">
        <f t="shared" si="486"/>
        <v>14092842.799999999</v>
      </c>
      <c r="T1238" s="142">
        <f t="shared" si="481"/>
        <v>1505.1631741963045</v>
      </c>
      <c r="U1238" s="142">
        <v>2028.1670814909751</v>
      </c>
      <c r="V1238" s="213">
        <f t="shared" si="487"/>
        <v>2028.1670814909751</v>
      </c>
      <c r="W1238" s="213">
        <f t="shared" si="488"/>
        <v>523.00390729467063</v>
      </c>
      <c r="X1238" s="148" t="b">
        <f t="shared" si="489"/>
        <v>1</v>
      </c>
      <c r="Y1238" s="211">
        <v>0</v>
      </c>
      <c r="Z1238" s="211">
        <v>0</v>
      </c>
      <c r="AA1238" s="211">
        <v>0</v>
      </c>
      <c r="AB1238" s="211">
        <v>0</v>
      </c>
      <c r="AC1238" s="211">
        <v>0</v>
      </c>
      <c r="AD1238" s="211">
        <v>0</v>
      </c>
      <c r="AE1238" s="211">
        <v>0</v>
      </c>
      <c r="AF1238" s="214">
        <v>0</v>
      </c>
      <c r="AG1238" s="211">
        <v>2129.6</v>
      </c>
      <c r="AH1238" s="214">
        <f>8917.04*AG1238/I1238</f>
        <v>2028.1670814909751</v>
      </c>
      <c r="AI1238" s="211">
        <v>0</v>
      </c>
      <c r="AJ1238" s="211">
        <v>0</v>
      </c>
      <c r="AK1238" s="211">
        <v>0</v>
      </c>
      <c r="AL1238" s="214">
        <v>0</v>
      </c>
      <c r="AM1238" s="211">
        <v>0</v>
      </c>
      <c r="AN1238" s="211">
        <v>0</v>
      </c>
      <c r="AO1238" s="214">
        <v>0</v>
      </c>
      <c r="AP1238" s="211">
        <v>0</v>
      </c>
      <c r="AQ1238" s="211">
        <v>0</v>
      </c>
      <c r="AR1238" s="211">
        <v>0</v>
      </c>
      <c r="AS1238" s="211"/>
    </row>
    <row r="1239" spans="1:45" s="148" customFormat="1" ht="36" customHeight="1" x14ac:dyDescent="0.25">
      <c r="A1239" s="148">
        <v>1</v>
      </c>
      <c r="B1239" s="143">
        <f>SUBTOTAL(103,$A$1027:A1239)</f>
        <v>208</v>
      </c>
      <c r="C1239" s="144" t="s">
        <v>613</v>
      </c>
      <c r="D1239" s="145">
        <v>1966</v>
      </c>
      <c r="E1239" s="145"/>
      <c r="F1239" s="146" t="s">
        <v>264</v>
      </c>
      <c r="G1239" s="145">
        <v>5</v>
      </c>
      <c r="H1239" s="145" t="s">
        <v>304</v>
      </c>
      <c r="I1239" s="149">
        <v>3420.4</v>
      </c>
      <c r="J1239" s="149">
        <v>3164.9</v>
      </c>
      <c r="K1239" s="149">
        <v>2916.6</v>
      </c>
      <c r="L1239" s="165">
        <v>75</v>
      </c>
      <c r="M1239" s="145" t="s">
        <v>262</v>
      </c>
      <c r="N1239" s="145" t="s">
        <v>266</v>
      </c>
      <c r="O1239" s="147" t="s">
        <v>684</v>
      </c>
      <c r="P1239" s="142">
        <v>7406500</v>
      </c>
      <c r="Q1239" s="142">
        <v>0</v>
      </c>
      <c r="R1239" s="142">
        <v>0</v>
      </c>
      <c r="S1239" s="142">
        <f t="shared" si="486"/>
        <v>7406500</v>
      </c>
      <c r="T1239" s="142">
        <f t="shared" si="481"/>
        <v>2165.3900128639925</v>
      </c>
      <c r="U1239" s="142">
        <v>2294.1747164074382</v>
      </c>
      <c r="V1239" s="213">
        <f t="shared" si="487"/>
        <v>2294.1747164074382</v>
      </c>
      <c r="W1239" s="213">
        <f t="shared" si="488"/>
        <v>128.78470354344563</v>
      </c>
      <c r="X1239" s="148" t="b">
        <f t="shared" si="489"/>
        <v>1</v>
      </c>
      <c r="Y1239" s="211">
        <v>0</v>
      </c>
      <c r="Z1239" s="211">
        <v>0</v>
      </c>
      <c r="AA1239" s="211">
        <v>0</v>
      </c>
      <c r="AB1239" s="211">
        <v>0</v>
      </c>
      <c r="AC1239" s="211">
        <v>0</v>
      </c>
      <c r="AD1239" s="211">
        <v>0</v>
      </c>
      <c r="AE1239" s="211">
        <v>0</v>
      </c>
      <c r="AF1239" s="214">
        <v>0</v>
      </c>
      <c r="AG1239" s="211">
        <v>880</v>
      </c>
      <c r="AH1239" s="214">
        <f>8917.04*AG1239/I1239</f>
        <v>2294.1747164074382</v>
      </c>
      <c r="AI1239" s="211">
        <v>0</v>
      </c>
      <c r="AJ1239" s="211">
        <v>0</v>
      </c>
      <c r="AK1239" s="211">
        <v>0</v>
      </c>
      <c r="AL1239" s="214">
        <v>0</v>
      </c>
      <c r="AM1239" s="211">
        <v>0</v>
      </c>
      <c r="AN1239" s="211">
        <v>0</v>
      </c>
      <c r="AO1239" s="214">
        <v>0</v>
      </c>
      <c r="AP1239" s="211">
        <v>0</v>
      </c>
      <c r="AQ1239" s="211">
        <v>0</v>
      </c>
      <c r="AR1239" s="211">
        <v>0</v>
      </c>
      <c r="AS1239" s="211"/>
    </row>
    <row r="1240" spans="1:45" s="148" customFormat="1" ht="36" customHeight="1" x14ac:dyDescent="0.25">
      <c r="A1240" s="148">
        <v>1</v>
      </c>
      <c r="B1240" s="143">
        <f>SUBTOTAL(103,$A$1027:A1240)</f>
        <v>209</v>
      </c>
      <c r="C1240" s="144" t="s">
        <v>612</v>
      </c>
      <c r="D1240" s="145">
        <v>1972</v>
      </c>
      <c r="E1240" s="145"/>
      <c r="F1240" s="146" t="s">
        <v>264</v>
      </c>
      <c r="G1240" s="145">
        <v>5</v>
      </c>
      <c r="H1240" s="145" t="s">
        <v>304</v>
      </c>
      <c r="I1240" s="149">
        <v>3089.21</v>
      </c>
      <c r="J1240" s="149">
        <v>2785.21</v>
      </c>
      <c r="K1240" s="149">
        <v>2785.21</v>
      </c>
      <c r="L1240" s="165">
        <v>208</v>
      </c>
      <c r="M1240" s="145" t="s">
        <v>262</v>
      </c>
      <c r="N1240" s="145" t="s">
        <v>266</v>
      </c>
      <c r="O1240" s="147" t="s">
        <v>680</v>
      </c>
      <c r="P1240" s="142">
        <v>5703116.2599999998</v>
      </c>
      <c r="Q1240" s="142">
        <v>0</v>
      </c>
      <c r="R1240" s="142">
        <v>0</v>
      </c>
      <c r="S1240" s="142">
        <f>P1240-Q1240-R1240</f>
        <v>5703116.2599999998</v>
      </c>
      <c r="T1240" s="142">
        <f t="shared" si="481"/>
        <v>1846.1406832167447</v>
      </c>
      <c r="U1240" s="142">
        <v>2453.5347224694988</v>
      </c>
      <c r="V1240" s="213">
        <f t="shared" si="487"/>
        <v>2453.5347224694988</v>
      </c>
      <c r="W1240" s="213">
        <f t="shared" si="488"/>
        <v>607.39403925275406</v>
      </c>
      <c r="X1240" s="148" t="b">
        <f t="shared" si="489"/>
        <v>1</v>
      </c>
      <c r="Y1240" s="211">
        <v>0</v>
      </c>
      <c r="Z1240" s="211">
        <v>0</v>
      </c>
      <c r="AA1240" s="211">
        <v>0</v>
      </c>
      <c r="AB1240" s="211">
        <v>0</v>
      </c>
      <c r="AC1240" s="211">
        <v>0</v>
      </c>
      <c r="AD1240" s="211">
        <v>0</v>
      </c>
      <c r="AE1240" s="211">
        <v>0</v>
      </c>
      <c r="AF1240" s="214">
        <v>0</v>
      </c>
      <c r="AG1240" s="211">
        <v>850</v>
      </c>
      <c r="AH1240" s="214">
        <f>8917.04*AG1240/I1240</f>
        <v>2453.5347224694988</v>
      </c>
      <c r="AI1240" s="211">
        <v>0</v>
      </c>
      <c r="AJ1240" s="211">
        <v>0</v>
      </c>
      <c r="AK1240" s="211">
        <v>0</v>
      </c>
      <c r="AL1240" s="214">
        <v>0</v>
      </c>
      <c r="AM1240" s="211">
        <v>0</v>
      </c>
      <c r="AN1240" s="211">
        <v>0</v>
      </c>
      <c r="AO1240" s="214">
        <v>0</v>
      </c>
      <c r="AP1240" s="211">
        <v>0</v>
      </c>
      <c r="AQ1240" s="211">
        <v>0</v>
      </c>
      <c r="AR1240" s="211">
        <v>0</v>
      </c>
      <c r="AS1240" s="211"/>
    </row>
    <row r="1241" spans="1:45" s="148" customFormat="1" ht="36" customHeight="1" x14ac:dyDescent="0.25">
      <c r="A1241" s="148">
        <v>1</v>
      </c>
      <c r="B1241" s="143">
        <f>SUBTOTAL(103,$A$1027:A1241)</f>
        <v>210</v>
      </c>
      <c r="C1241" s="144" t="s">
        <v>594</v>
      </c>
      <c r="D1241" s="145">
        <v>2001</v>
      </c>
      <c r="E1241" s="145"/>
      <c r="F1241" s="146" t="s">
        <v>307</v>
      </c>
      <c r="G1241" s="145" t="s">
        <v>347</v>
      </c>
      <c r="H1241" s="145" t="s">
        <v>299</v>
      </c>
      <c r="I1241" s="149">
        <v>4008</v>
      </c>
      <c r="J1241" s="149">
        <v>2472.3000000000002</v>
      </c>
      <c r="K1241" s="149">
        <v>2472.3000000000002</v>
      </c>
      <c r="L1241" s="165">
        <v>92</v>
      </c>
      <c r="M1241" s="145" t="s">
        <v>262</v>
      </c>
      <c r="N1241" s="145" t="s">
        <v>266</v>
      </c>
      <c r="O1241" s="147" t="s">
        <v>1049</v>
      </c>
      <c r="P1241" s="142">
        <v>8779913.879999999</v>
      </c>
      <c r="Q1241" s="142">
        <v>0</v>
      </c>
      <c r="R1241" s="142">
        <v>0</v>
      </c>
      <c r="S1241" s="142">
        <f t="shared" ref="S1241:S1249" si="490">P1241-Q1241-R1241</f>
        <v>8779913.879999999</v>
      </c>
      <c r="T1241" s="142">
        <f t="shared" si="481"/>
        <v>2190.5972754491017</v>
      </c>
      <c r="U1241" s="142">
        <f>V1241</f>
        <v>2284.8802594810381</v>
      </c>
      <c r="V1241" s="213">
        <f t="shared" si="487"/>
        <v>2284.8802594810381</v>
      </c>
      <c r="W1241" s="213">
        <f t="shared" si="488"/>
        <v>94.282984031936394</v>
      </c>
      <c r="X1241" s="148" t="b">
        <f t="shared" si="489"/>
        <v>1</v>
      </c>
      <c r="Y1241" s="211">
        <v>0</v>
      </c>
      <c r="Z1241" s="211">
        <v>0</v>
      </c>
      <c r="AA1241" s="211">
        <v>0</v>
      </c>
      <c r="AB1241" s="211">
        <v>0</v>
      </c>
      <c r="AC1241" s="211">
        <v>0</v>
      </c>
      <c r="AD1241" s="211">
        <v>0</v>
      </c>
      <c r="AE1241" s="211">
        <v>0</v>
      </c>
      <c r="AF1241" s="214">
        <v>0</v>
      </c>
      <c r="AG1241" s="211">
        <v>1027</v>
      </c>
      <c r="AH1241" s="214">
        <f>8917.04*AG1241/I1241</f>
        <v>2284.8802594810381</v>
      </c>
      <c r="AI1241" s="211">
        <v>0</v>
      </c>
      <c r="AJ1241" s="211">
        <v>0</v>
      </c>
      <c r="AK1241" s="211">
        <v>0</v>
      </c>
      <c r="AL1241" s="214">
        <v>0</v>
      </c>
      <c r="AM1241" s="211">
        <v>0</v>
      </c>
      <c r="AN1241" s="211">
        <v>0</v>
      </c>
      <c r="AO1241" s="214">
        <v>0</v>
      </c>
      <c r="AP1241" s="211">
        <v>0</v>
      </c>
      <c r="AQ1241" s="211">
        <v>0</v>
      </c>
      <c r="AR1241" s="211">
        <v>0</v>
      </c>
      <c r="AS1241" s="211"/>
    </row>
    <row r="1242" spans="1:45" s="148" customFormat="1" ht="36" customHeight="1" x14ac:dyDescent="0.25">
      <c r="A1242" s="148">
        <v>1</v>
      </c>
      <c r="B1242" s="143">
        <f>SUBTOTAL(103,$A$1027:A1242)</f>
        <v>211</v>
      </c>
      <c r="C1242" s="144" t="s">
        <v>1156</v>
      </c>
      <c r="D1242" s="145">
        <v>1957</v>
      </c>
      <c r="E1242" s="145"/>
      <c r="F1242" s="146" t="s">
        <v>264</v>
      </c>
      <c r="G1242" s="145">
        <v>2</v>
      </c>
      <c r="H1242" s="145" t="s">
        <v>299</v>
      </c>
      <c r="I1242" s="149">
        <v>821.4</v>
      </c>
      <c r="J1242" s="149">
        <v>442.9</v>
      </c>
      <c r="K1242" s="149">
        <v>442.9</v>
      </c>
      <c r="L1242" s="165">
        <v>17</v>
      </c>
      <c r="M1242" s="145" t="s">
        <v>262</v>
      </c>
      <c r="N1242" s="145" t="s">
        <v>266</v>
      </c>
      <c r="O1242" s="147" t="s">
        <v>1280</v>
      </c>
      <c r="P1242" s="142">
        <v>967868.04</v>
      </c>
      <c r="Q1242" s="142">
        <v>0</v>
      </c>
      <c r="R1242" s="142">
        <v>0</v>
      </c>
      <c r="S1242" s="142">
        <f t="shared" si="490"/>
        <v>967868.04</v>
      </c>
      <c r="T1242" s="142">
        <f t="shared" si="481"/>
        <v>1178.3151205259314</v>
      </c>
      <c r="U1242" s="142">
        <v>3444.64</v>
      </c>
      <c r="V1242" s="213">
        <f t="shared" si="487"/>
        <v>3444.64</v>
      </c>
      <c r="W1242" s="213">
        <f t="shared" si="488"/>
        <v>2266.3248794740684</v>
      </c>
      <c r="X1242" s="148" t="b">
        <f t="shared" si="489"/>
        <v>1</v>
      </c>
      <c r="Y1242" s="211">
        <v>0</v>
      </c>
      <c r="Z1242" s="211">
        <v>0</v>
      </c>
      <c r="AA1242" s="211">
        <v>3259.66</v>
      </c>
      <c r="AB1242" s="211">
        <v>184.98</v>
      </c>
      <c r="AC1242" s="211">
        <v>0</v>
      </c>
      <c r="AD1242" s="211">
        <v>0</v>
      </c>
      <c r="AE1242" s="211">
        <v>0</v>
      </c>
      <c r="AF1242" s="214">
        <v>0</v>
      </c>
      <c r="AG1242" s="211">
        <v>0</v>
      </c>
      <c r="AH1242" s="211">
        <v>0</v>
      </c>
      <c r="AI1242" s="211">
        <v>0</v>
      </c>
      <c r="AJ1242" s="211">
        <v>0</v>
      </c>
      <c r="AK1242" s="211">
        <v>0</v>
      </c>
      <c r="AL1242" s="214">
        <v>0</v>
      </c>
      <c r="AM1242" s="211">
        <v>0</v>
      </c>
      <c r="AN1242" s="211">
        <v>0</v>
      </c>
      <c r="AO1242" s="214">
        <v>0</v>
      </c>
      <c r="AP1242" s="211">
        <v>0</v>
      </c>
      <c r="AQ1242" s="211">
        <v>0</v>
      </c>
      <c r="AR1242" s="211">
        <v>0</v>
      </c>
      <c r="AS1242" s="211"/>
    </row>
    <row r="1243" spans="1:45" s="148" customFormat="1" ht="36" customHeight="1" x14ac:dyDescent="0.25">
      <c r="A1243" s="148">
        <v>1</v>
      </c>
      <c r="B1243" s="143">
        <f>SUBTOTAL(103,$A$1027:A1243)</f>
        <v>212</v>
      </c>
      <c r="C1243" s="144" t="s">
        <v>1876</v>
      </c>
      <c r="D1243" s="145">
        <v>1963</v>
      </c>
      <c r="E1243" s="145"/>
      <c r="F1243" s="146" t="s">
        <v>1536</v>
      </c>
      <c r="G1243" s="145" t="s">
        <v>299</v>
      </c>
      <c r="H1243" s="145" t="s">
        <v>299</v>
      </c>
      <c r="I1243" s="149">
        <v>695.5</v>
      </c>
      <c r="J1243" s="149">
        <v>647.5</v>
      </c>
      <c r="K1243" s="149">
        <v>647.5</v>
      </c>
      <c r="L1243" s="165">
        <v>31</v>
      </c>
      <c r="M1243" s="145" t="s">
        <v>262</v>
      </c>
      <c r="N1243" s="145" t="s">
        <v>263</v>
      </c>
      <c r="O1243" s="147" t="s">
        <v>265</v>
      </c>
      <c r="P1243" s="142">
        <v>4616900</v>
      </c>
      <c r="Q1243" s="142">
        <v>0</v>
      </c>
      <c r="R1243" s="142">
        <v>0</v>
      </c>
      <c r="S1243" s="142">
        <f t="shared" si="490"/>
        <v>4616900</v>
      </c>
      <c r="T1243" s="142">
        <f t="shared" si="481"/>
        <v>6638.2458662832496</v>
      </c>
      <c r="U1243" s="142">
        <f t="shared" ref="U1243:U1244" si="491">V1243</f>
        <v>7060.9366487419138</v>
      </c>
      <c r="V1243" s="213">
        <f t="shared" si="487"/>
        <v>7060.9366487419138</v>
      </c>
      <c r="W1243" s="213">
        <f t="shared" si="488"/>
        <v>422.69078245866422</v>
      </c>
      <c r="X1243" s="148" t="b">
        <f t="shared" si="489"/>
        <v>1</v>
      </c>
      <c r="Y1243" s="211">
        <v>0</v>
      </c>
      <c r="Z1243" s="211">
        <v>0</v>
      </c>
      <c r="AA1243" s="211">
        <v>0</v>
      </c>
      <c r="AB1243" s="211">
        <v>0</v>
      </c>
      <c r="AC1243" s="211">
        <v>0</v>
      </c>
      <c r="AD1243" s="211">
        <v>0</v>
      </c>
      <c r="AE1243" s="211">
        <v>0</v>
      </c>
      <c r="AF1243" s="214">
        <v>0</v>
      </c>
      <c r="AG1243" s="211">
        <v>550.73</v>
      </c>
      <c r="AH1243" s="214">
        <f>8917.04*AG1243/I1243</f>
        <v>7060.9366487419138</v>
      </c>
      <c r="AI1243" s="211">
        <v>0</v>
      </c>
      <c r="AJ1243" s="211">
        <v>0</v>
      </c>
      <c r="AK1243" s="211">
        <v>0</v>
      </c>
      <c r="AL1243" s="214">
        <v>0</v>
      </c>
      <c r="AM1243" s="211">
        <v>0</v>
      </c>
      <c r="AN1243" s="211">
        <v>0</v>
      </c>
      <c r="AO1243" s="214">
        <v>0</v>
      </c>
      <c r="AP1243" s="211">
        <v>0</v>
      </c>
      <c r="AQ1243" s="211">
        <v>0</v>
      </c>
      <c r="AR1243" s="211">
        <v>0</v>
      </c>
      <c r="AS1243" s="211"/>
    </row>
    <row r="1244" spans="1:45" s="148" customFormat="1" ht="36" customHeight="1" x14ac:dyDescent="0.25">
      <c r="A1244" s="148">
        <v>1</v>
      </c>
      <c r="B1244" s="143">
        <f>SUBTOTAL(103,$A$1027:A1244)</f>
        <v>213</v>
      </c>
      <c r="C1244" s="144" t="s">
        <v>1877</v>
      </c>
      <c r="D1244" s="145">
        <v>1955</v>
      </c>
      <c r="E1244" s="145"/>
      <c r="F1244" s="146" t="s">
        <v>1536</v>
      </c>
      <c r="G1244" s="145" t="s">
        <v>299</v>
      </c>
      <c r="H1244" s="145" t="s">
        <v>300</v>
      </c>
      <c r="I1244" s="149">
        <v>349</v>
      </c>
      <c r="J1244" s="149">
        <v>310.60000000000002</v>
      </c>
      <c r="K1244" s="149">
        <v>310.60000000000002</v>
      </c>
      <c r="L1244" s="165">
        <v>17</v>
      </c>
      <c r="M1244" s="145" t="s">
        <v>262</v>
      </c>
      <c r="N1244" s="145" t="s">
        <v>266</v>
      </c>
      <c r="O1244" s="147" t="s">
        <v>1282</v>
      </c>
      <c r="P1244" s="142">
        <v>2761152.37</v>
      </c>
      <c r="Q1244" s="142">
        <v>0</v>
      </c>
      <c r="R1244" s="142">
        <v>0</v>
      </c>
      <c r="S1244" s="142">
        <f>P1244-Q1244-R1244</f>
        <v>2761152.37</v>
      </c>
      <c r="T1244" s="142">
        <f>P1244/I1244</f>
        <v>7911.6113753581667</v>
      </c>
      <c r="U1244" s="142">
        <f t="shared" si="491"/>
        <v>8244.5572126074512</v>
      </c>
      <c r="V1244" s="213">
        <f t="shared" si="487"/>
        <v>8244.5572126074512</v>
      </c>
      <c r="W1244" s="213">
        <f t="shared" si="488"/>
        <v>332.94583724928452</v>
      </c>
      <c r="X1244" s="148" t="b">
        <f t="shared" si="489"/>
        <v>1</v>
      </c>
      <c r="Y1244" s="211">
        <v>0</v>
      </c>
      <c r="Z1244" s="211">
        <v>0</v>
      </c>
      <c r="AA1244" s="211">
        <v>0</v>
      </c>
      <c r="AB1244" s="211">
        <v>0</v>
      </c>
      <c r="AC1244" s="211">
        <v>0</v>
      </c>
      <c r="AD1244" s="211">
        <v>0</v>
      </c>
      <c r="AE1244" s="211">
        <v>0</v>
      </c>
      <c r="AF1244" s="214">
        <v>0</v>
      </c>
      <c r="AG1244" s="211">
        <v>322.68</v>
      </c>
      <c r="AH1244" s="214">
        <f>8917.04*AG1244/I1244</f>
        <v>8244.5572126074512</v>
      </c>
      <c r="AI1244" s="211">
        <v>0</v>
      </c>
      <c r="AJ1244" s="211">
        <v>0</v>
      </c>
      <c r="AK1244" s="211">
        <v>0</v>
      </c>
      <c r="AL1244" s="214">
        <v>0</v>
      </c>
      <c r="AM1244" s="211">
        <v>0</v>
      </c>
      <c r="AN1244" s="211">
        <v>0</v>
      </c>
      <c r="AO1244" s="214">
        <v>0</v>
      </c>
      <c r="AP1244" s="211">
        <v>0</v>
      </c>
      <c r="AQ1244" s="211">
        <v>0</v>
      </c>
      <c r="AR1244" s="211">
        <v>0</v>
      </c>
      <c r="AS1244" s="211"/>
    </row>
    <row r="1245" spans="1:45" s="148" customFormat="1" ht="36" customHeight="1" x14ac:dyDescent="0.25">
      <c r="A1245" s="148">
        <v>1</v>
      </c>
      <c r="B1245" s="143">
        <f>SUBTOTAL(103,$A$1027:A1245)</f>
        <v>214</v>
      </c>
      <c r="C1245" s="144" t="s">
        <v>1878</v>
      </c>
      <c r="D1245" s="145">
        <v>1957</v>
      </c>
      <c r="E1245" s="145"/>
      <c r="F1245" s="146" t="s">
        <v>1536</v>
      </c>
      <c r="G1245" s="145" t="s">
        <v>299</v>
      </c>
      <c r="H1245" s="145" t="s">
        <v>299</v>
      </c>
      <c r="I1245" s="142">
        <v>832.6</v>
      </c>
      <c r="J1245" s="142">
        <v>448</v>
      </c>
      <c r="K1245" s="142">
        <v>448</v>
      </c>
      <c r="L1245" s="165">
        <v>22</v>
      </c>
      <c r="M1245" s="145" t="s">
        <v>262</v>
      </c>
      <c r="N1245" s="145" t="s">
        <v>266</v>
      </c>
      <c r="O1245" s="147" t="s">
        <v>677</v>
      </c>
      <c r="P1245" s="142">
        <v>3606200.61</v>
      </c>
      <c r="Q1245" s="142">
        <v>0</v>
      </c>
      <c r="R1245" s="142">
        <v>0</v>
      </c>
      <c r="S1245" s="142">
        <f>P1245-Q1245-R1245</f>
        <v>3606200.61</v>
      </c>
      <c r="T1245" s="142">
        <f>P1245/I1245</f>
        <v>4331.2522339658899</v>
      </c>
      <c r="U1245" s="142">
        <v>4516.1391150612544</v>
      </c>
      <c r="V1245" s="213">
        <f t="shared" si="487"/>
        <v>4516.1391150612544</v>
      </c>
      <c r="W1245" s="213">
        <f t="shared" si="488"/>
        <v>184.88688109536452</v>
      </c>
      <c r="X1245" s="148" t="b">
        <f t="shared" si="489"/>
        <v>1</v>
      </c>
      <c r="Y1245" s="211">
        <v>0</v>
      </c>
      <c r="Z1245" s="211">
        <v>0</v>
      </c>
      <c r="AA1245" s="211">
        <v>0</v>
      </c>
      <c r="AB1245" s="211">
        <v>0</v>
      </c>
      <c r="AC1245" s="211">
        <v>0</v>
      </c>
      <c r="AD1245" s="211">
        <v>0</v>
      </c>
      <c r="AE1245" s="211">
        <v>0</v>
      </c>
      <c r="AF1245" s="214">
        <v>0</v>
      </c>
      <c r="AG1245" s="211">
        <v>421.68</v>
      </c>
      <c r="AH1245" s="214">
        <f>8917.04*AG1245/I1245</f>
        <v>4516.1391150612544</v>
      </c>
      <c r="AI1245" s="211">
        <v>0</v>
      </c>
      <c r="AJ1245" s="211">
        <v>0</v>
      </c>
      <c r="AK1245" s="211">
        <v>0</v>
      </c>
      <c r="AL1245" s="214">
        <v>0</v>
      </c>
      <c r="AM1245" s="211">
        <v>0</v>
      </c>
      <c r="AN1245" s="211">
        <v>0</v>
      </c>
      <c r="AO1245" s="214">
        <v>0</v>
      </c>
      <c r="AP1245" s="211">
        <v>0</v>
      </c>
      <c r="AQ1245" s="211">
        <v>0</v>
      </c>
      <c r="AR1245" s="211">
        <v>0</v>
      </c>
      <c r="AS1245" s="211"/>
    </row>
    <row r="1246" spans="1:45" s="148" customFormat="1" ht="36" customHeight="1" x14ac:dyDescent="0.25">
      <c r="A1246" s="148">
        <v>1</v>
      </c>
      <c r="B1246" s="143">
        <f>SUBTOTAL(103,$A$1027:A1246)</f>
        <v>215</v>
      </c>
      <c r="C1246" s="144" t="s">
        <v>611</v>
      </c>
      <c r="D1246" s="145">
        <v>1972</v>
      </c>
      <c r="E1246" s="145"/>
      <c r="F1246" s="146" t="s">
        <v>264</v>
      </c>
      <c r="G1246" s="145" t="s">
        <v>347</v>
      </c>
      <c r="H1246" s="145" t="s">
        <v>304</v>
      </c>
      <c r="I1246" s="149">
        <v>2806.29</v>
      </c>
      <c r="J1246" s="149">
        <v>2806.29</v>
      </c>
      <c r="K1246" s="149">
        <v>2806.29</v>
      </c>
      <c r="L1246" s="165">
        <v>150</v>
      </c>
      <c r="M1246" s="145" t="s">
        <v>262</v>
      </c>
      <c r="N1246" s="145" t="s">
        <v>263</v>
      </c>
      <c r="O1246" s="147" t="s">
        <v>265</v>
      </c>
      <c r="P1246" s="142">
        <v>10427621.109999999</v>
      </c>
      <c r="Q1246" s="142">
        <v>0</v>
      </c>
      <c r="R1246" s="142">
        <v>0</v>
      </c>
      <c r="S1246" s="142">
        <f>P1246-Q1246-R1246</f>
        <v>10427621.109999999</v>
      </c>
      <c r="T1246" s="142">
        <f>P1246/I1246</f>
        <v>3715.8031101561132</v>
      </c>
      <c r="U1246" s="142">
        <v>3715.8031101561132</v>
      </c>
      <c r="V1246" s="213">
        <f>T1246</f>
        <v>3715.8031101561132</v>
      </c>
      <c r="W1246" s="213">
        <f t="shared" si="488"/>
        <v>0</v>
      </c>
      <c r="X1246" s="148" t="b">
        <f t="shared" si="489"/>
        <v>1</v>
      </c>
      <c r="Y1246" s="211">
        <v>0</v>
      </c>
      <c r="Z1246" s="211">
        <v>0</v>
      </c>
      <c r="AA1246" s="211">
        <v>0</v>
      </c>
      <c r="AB1246" s="211">
        <v>0</v>
      </c>
      <c r="AC1246" s="211">
        <v>0</v>
      </c>
      <c r="AD1246" s="211">
        <v>0</v>
      </c>
      <c r="AE1246" s="211">
        <v>0</v>
      </c>
      <c r="AF1246" s="214">
        <v>0</v>
      </c>
      <c r="AG1246" s="211">
        <v>1100</v>
      </c>
      <c r="AH1246" s="214">
        <f>8917.04*AG1246/I1246</f>
        <v>3495.2709805472714</v>
      </c>
      <c r="AI1246" s="211">
        <v>0</v>
      </c>
      <c r="AJ1246" s="211">
        <v>0</v>
      </c>
      <c r="AK1246" s="211">
        <v>0</v>
      </c>
      <c r="AL1246" s="214">
        <v>0</v>
      </c>
      <c r="AM1246" s="211">
        <v>0</v>
      </c>
      <c r="AN1246" s="211">
        <v>0</v>
      </c>
      <c r="AO1246" s="214">
        <v>0</v>
      </c>
      <c r="AP1246" s="211">
        <v>0</v>
      </c>
      <c r="AQ1246" s="211">
        <v>0</v>
      </c>
      <c r="AR1246" s="211">
        <v>0</v>
      </c>
      <c r="AS1246" s="211"/>
    </row>
    <row r="1247" spans="1:45" s="148" customFormat="1" ht="36" customHeight="1" x14ac:dyDescent="0.25">
      <c r="A1247" s="148">
        <v>1</v>
      </c>
      <c r="B1247" s="143">
        <f>SUBTOTAL(103,$A$1027:A1247)</f>
        <v>216</v>
      </c>
      <c r="C1247" s="144" t="s">
        <v>2787</v>
      </c>
      <c r="D1247" s="145">
        <v>1984</v>
      </c>
      <c r="E1247" s="145"/>
      <c r="F1247" s="146" t="s">
        <v>1536</v>
      </c>
      <c r="G1247" s="145" t="s">
        <v>299</v>
      </c>
      <c r="H1247" s="145">
        <v>4</v>
      </c>
      <c r="I1247" s="149">
        <v>1145.3</v>
      </c>
      <c r="J1247" s="149">
        <v>645.70000000000005</v>
      </c>
      <c r="K1247" s="149">
        <v>645.70000000000005</v>
      </c>
      <c r="L1247" s="165">
        <v>48</v>
      </c>
      <c r="M1247" s="145" t="s">
        <v>262</v>
      </c>
      <c r="N1247" s="145" t="s">
        <v>263</v>
      </c>
      <c r="O1247" s="147" t="s">
        <v>265</v>
      </c>
      <c r="P1247" s="142">
        <v>7632751.04</v>
      </c>
      <c r="Q1247" s="142">
        <v>0</v>
      </c>
      <c r="R1247" s="142">
        <v>0</v>
      </c>
      <c r="S1247" s="142">
        <f t="shared" si="490"/>
        <v>7632751.04</v>
      </c>
      <c r="T1247" s="142">
        <f t="shared" si="481"/>
        <v>6664.4119793940454</v>
      </c>
      <c r="U1247" s="142">
        <f t="shared" ref="U1247:U1249" si="492">V1247</f>
        <v>7053.1271596961496</v>
      </c>
      <c r="V1247" s="213">
        <f t="shared" si="487"/>
        <v>7053.1271596961496</v>
      </c>
      <c r="W1247" s="213">
        <f t="shared" si="488"/>
        <v>388.71518030210427</v>
      </c>
      <c r="X1247" s="148" t="b">
        <f t="shared" si="489"/>
        <v>1</v>
      </c>
      <c r="Y1247" s="211">
        <v>0</v>
      </c>
      <c r="Z1247" s="211">
        <v>0</v>
      </c>
      <c r="AA1247" s="211">
        <v>0</v>
      </c>
      <c r="AB1247" s="211">
        <v>0</v>
      </c>
      <c r="AC1247" s="211">
        <v>0</v>
      </c>
      <c r="AD1247" s="211">
        <v>0</v>
      </c>
      <c r="AE1247" s="211">
        <v>0</v>
      </c>
      <c r="AF1247" s="214">
        <v>0</v>
      </c>
      <c r="AG1247" s="211">
        <v>905.9</v>
      </c>
      <c r="AH1247" s="214">
        <f>8917.04*AG1247/I1247</f>
        <v>7053.1271596961496</v>
      </c>
      <c r="AI1247" s="211">
        <v>0</v>
      </c>
      <c r="AJ1247" s="211">
        <v>0</v>
      </c>
      <c r="AK1247" s="211">
        <v>0</v>
      </c>
      <c r="AL1247" s="214">
        <v>0</v>
      </c>
      <c r="AM1247" s="211">
        <v>0</v>
      </c>
      <c r="AN1247" s="211">
        <v>0</v>
      </c>
      <c r="AO1247" s="214">
        <v>0</v>
      </c>
      <c r="AP1247" s="211">
        <v>0</v>
      </c>
      <c r="AQ1247" s="211">
        <v>0</v>
      </c>
      <c r="AR1247" s="211">
        <v>0</v>
      </c>
      <c r="AS1247" s="211"/>
    </row>
    <row r="1248" spans="1:45" s="148" customFormat="1" ht="36" customHeight="1" x14ac:dyDescent="0.25">
      <c r="A1248" s="148">
        <v>1</v>
      </c>
      <c r="B1248" s="143">
        <f>SUBTOTAL(103,$A$1027:A1248)</f>
        <v>217</v>
      </c>
      <c r="C1248" s="144" t="s">
        <v>1148</v>
      </c>
      <c r="D1248" s="145">
        <v>1978</v>
      </c>
      <c r="E1248" s="145"/>
      <c r="F1248" s="146" t="s">
        <v>264</v>
      </c>
      <c r="G1248" s="145">
        <v>9</v>
      </c>
      <c r="H1248" s="145" t="s">
        <v>2204</v>
      </c>
      <c r="I1248" s="142">
        <v>12893.2</v>
      </c>
      <c r="J1248" s="142">
        <v>12893.2</v>
      </c>
      <c r="K1248" s="142">
        <v>12893.2</v>
      </c>
      <c r="L1248" s="165">
        <v>493</v>
      </c>
      <c r="M1248" s="145" t="s">
        <v>262</v>
      </c>
      <c r="N1248" s="145" t="s">
        <v>266</v>
      </c>
      <c r="O1248" s="147" t="s">
        <v>1281</v>
      </c>
      <c r="P1248" s="142">
        <v>3379227.75</v>
      </c>
      <c r="Q1248" s="142">
        <v>0</v>
      </c>
      <c r="R1248" s="142">
        <v>0</v>
      </c>
      <c r="S1248" s="142">
        <f t="shared" si="490"/>
        <v>3379227.75</v>
      </c>
      <c r="T1248" s="142">
        <f t="shared" si="481"/>
        <v>262.09379750566188</v>
      </c>
      <c r="U1248" s="142">
        <f t="shared" si="492"/>
        <v>262.75</v>
      </c>
      <c r="V1248" s="213">
        <f t="shared" si="487"/>
        <v>262.75</v>
      </c>
      <c r="W1248" s="213">
        <f t="shared" si="488"/>
        <v>0.6562024943381175</v>
      </c>
      <c r="X1248" s="148" t="b">
        <f t="shared" si="489"/>
        <v>1</v>
      </c>
      <c r="Y1248" s="211">
        <v>0</v>
      </c>
      <c r="Z1248" s="211">
        <v>262.75</v>
      </c>
      <c r="AA1248" s="211">
        <v>0</v>
      </c>
      <c r="AB1248" s="211">
        <v>0</v>
      </c>
      <c r="AC1248" s="211">
        <v>0</v>
      </c>
      <c r="AD1248" s="211">
        <v>0</v>
      </c>
      <c r="AE1248" s="211">
        <v>0</v>
      </c>
      <c r="AF1248" s="214">
        <v>0</v>
      </c>
      <c r="AG1248" s="211">
        <v>0</v>
      </c>
      <c r="AH1248" s="211">
        <v>0</v>
      </c>
      <c r="AI1248" s="211">
        <v>0</v>
      </c>
      <c r="AJ1248" s="211">
        <v>0</v>
      </c>
      <c r="AK1248" s="211">
        <v>0</v>
      </c>
      <c r="AL1248" s="214">
        <v>0</v>
      </c>
      <c r="AM1248" s="211">
        <v>0</v>
      </c>
      <c r="AN1248" s="211">
        <v>0</v>
      </c>
      <c r="AO1248" s="214">
        <v>0</v>
      </c>
      <c r="AP1248" s="211">
        <v>0</v>
      </c>
      <c r="AQ1248" s="211">
        <v>0</v>
      </c>
      <c r="AR1248" s="211">
        <v>0</v>
      </c>
      <c r="AS1248" s="211"/>
    </row>
    <row r="1249" spans="1:45" s="148" customFormat="1" ht="36" customHeight="1" x14ac:dyDescent="0.25">
      <c r="A1249" s="148">
        <v>1</v>
      </c>
      <c r="B1249" s="143">
        <f>SUBTOTAL(103,$A$1027:A1249)</f>
        <v>218</v>
      </c>
      <c r="C1249" s="144" t="s">
        <v>2788</v>
      </c>
      <c r="D1249" s="145">
        <v>1969</v>
      </c>
      <c r="E1249" s="145"/>
      <c r="F1249" s="146" t="s">
        <v>264</v>
      </c>
      <c r="G1249" s="145" t="s">
        <v>347</v>
      </c>
      <c r="H1249" s="145" t="s">
        <v>304</v>
      </c>
      <c r="I1249" s="149">
        <v>3946.1</v>
      </c>
      <c r="J1249" s="149">
        <v>2833.41</v>
      </c>
      <c r="K1249" s="149">
        <v>2833.41</v>
      </c>
      <c r="L1249" s="165">
        <v>126</v>
      </c>
      <c r="M1249" s="145" t="s">
        <v>262</v>
      </c>
      <c r="N1249" s="145" t="s">
        <v>266</v>
      </c>
      <c r="O1249" s="147" t="s">
        <v>1279</v>
      </c>
      <c r="P1249" s="142">
        <v>9987084.8000000007</v>
      </c>
      <c r="Q1249" s="142">
        <v>0</v>
      </c>
      <c r="R1249" s="142">
        <v>0</v>
      </c>
      <c r="S1249" s="142">
        <f t="shared" si="490"/>
        <v>9987084.8000000007</v>
      </c>
      <c r="T1249" s="142">
        <f t="shared" si="481"/>
        <v>2530.8747370821825</v>
      </c>
      <c r="U1249" s="142">
        <f t="shared" si="492"/>
        <v>2530.8747370821825</v>
      </c>
      <c r="V1249" s="213">
        <f t="shared" si="487"/>
        <v>2530.8747370821825</v>
      </c>
      <c r="W1249" s="213">
        <f t="shared" si="488"/>
        <v>0</v>
      </c>
      <c r="X1249" s="148" t="b">
        <f t="shared" si="489"/>
        <v>1</v>
      </c>
      <c r="Y1249" s="211">
        <v>0</v>
      </c>
      <c r="Z1249" s="211">
        <v>0</v>
      </c>
      <c r="AA1249" s="211">
        <v>0</v>
      </c>
      <c r="AB1249" s="211">
        <v>0</v>
      </c>
      <c r="AC1249" s="211">
        <v>0</v>
      </c>
      <c r="AD1249" s="211">
        <v>0</v>
      </c>
      <c r="AE1249" s="211">
        <v>0</v>
      </c>
      <c r="AF1249" s="214">
        <v>0</v>
      </c>
      <c r="AG1249" s="211">
        <v>1120</v>
      </c>
      <c r="AH1249" s="214">
        <f>8917.04*AG1249/I1249</f>
        <v>2530.8747370821825</v>
      </c>
      <c r="AI1249" s="211">
        <v>0</v>
      </c>
      <c r="AJ1249" s="211">
        <v>0</v>
      </c>
      <c r="AK1249" s="211">
        <v>0</v>
      </c>
      <c r="AL1249" s="214">
        <v>0</v>
      </c>
      <c r="AM1249" s="211">
        <v>0</v>
      </c>
      <c r="AN1249" s="211">
        <v>0</v>
      </c>
      <c r="AO1249" s="214">
        <v>0</v>
      </c>
      <c r="AP1249" s="211">
        <v>0</v>
      </c>
      <c r="AQ1249" s="211">
        <v>0</v>
      </c>
      <c r="AR1249" s="211">
        <v>0</v>
      </c>
      <c r="AS1249" s="211"/>
    </row>
    <row r="1250" spans="1:45" s="148" customFormat="1" ht="36" customHeight="1" x14ac:dyDescent="0.25">
      <c r="B1250" s="144" t="s">
        <v>788</v>
      </c>
      <c r="C1250" s="144"/>
      <c r="D1250" s="145" t="s">
        <v>862</v>
      </c>
      <c r="E1250" s="145" t="s">
        <v>862</v>
      </c>
      <c r="F1250" s="145" t="s">
        <v>862</v>
      </c>
      <c r="G1250" s="145" t="s">
        <v>862</v>
      </c>
      <c r="H1250" s="145" t="s">
        <v>862</v>
      </c>
      <c r="I1250" s="149">
        <f>SUM(I1251:I1256)</f>
        <v>21533</v>
      </c>
      <c r="J1250" s="149">
        <f>SUM(J1251:J1256)</f>
        <v>12508.3</v>
      </c>
      <c r="K1250" s="149">
        <f>SUM(K1251:K1256)</f>
        <v>12251.099999999999</v>
      </c>
      <c r="L1250" s="210">
        <f>SUM(L1251:L1256)</f>
        <v>531</v>
      </c>
      <c r="M1250" s="145" t="s">
        <v>862</v>
      </c>
      <c r="N1250" s="145" t="s">
        <v>862</v>
      </c>
      <c r="O1250" s="147" t="s">
        <v>862</v>
      </c>
      <c r="P1250" s="149">
        <v>36960260.280000001</v>
      </c>
      <c r="Q1250" s="149">
        <f>SUM(Q1251:Q1256)</f>
        <v>0</v>
      </c>
      <c r="R1250" s="149">
        <f>SUM(R1251:R1256)</f>
        <v>0</v>
      </c>
      <c r="S1250" s="149">
        <f>SUM(S1251:S1256)</f>
        <v>36960260.280000001</v>
      </c>
      <c r="T1250" s="142">
        <f t="shared" si="481"/>
        <v>1716.4473264292017</v>
      </c>
      <c r="U1250" s="142">
        <f>MAX(U1251:V1256)</f>
        <v>6974.2212290502794</v>
      </c>
      <c r="W1250" s="220"/>
      <c r="Y1250" s="211"/>
      <c r="Z1250" s="211"/>
      <c r="AA1250" s="211"/>
      <c r="AB1250" s="211"/>
      <c r="AC1250" s="211"/>
      <c r="AD1250" s="211"/>
      <c r="AE1250" s="211"/>
      <c r="AF1250" s="211"/>
      <c r="AG1250" s="211"/>
      <c r="AH1250" s="211"/>
      <c r="AI1250" s="211"/>
      <c r="AJ1250" s="211"/>
      <c r="AK1250" s="211"/>
      <c r="AL1250" s="211"/>
      <c r="AM1250" s="211"/>
      <c r="AN1250" s="211"/>
      <c r="AO1250" s="211"/>
      <c r="AP1250" s="211"/>
      <c r="AQ1250" s="211"/>
      <c r="AR1250" s="211"/>
      <c r="AS1250" s="211"/>
    </row>
    <row r="1251" spans="1:45" s="148" customFormat="1" ht="36" customHeight="1" x14ac:dyDescent="0.25">
      <c r="A1251" s="148">
        <v>1</v>
      </c>
      <c r="B1251" s="143">
        <f>SUBTOTAL(103,$A$1027:A1251)</f>
        <v>219</v>
      </c>
      <c r="C1251" s="144" t="s">
        <v>3015</v>
      </c>
      <c r="D1251" s="145">
        <v>1993</v>
      </c>
      <c r="E1251" s="145"/>
      <c r="F1251" s="146" t="s">
        <v>307</v>
      </c>
      <c r="G1251" s="145">
        <v>5</v>
      </c>
      <c r="H1251" s="145" t="s">
        <v>308</v>
      </c>
      <c r="I1251" s="149">
        <v>5482.2</v>
      </c>
      <c r="J1251" s="149">
        <v>3303.8</v>
      </c>
      <c r="K1251" s="149">
        <v>3096.3</v>
      </c>
      <c r="L1251" s="165">
        <v>147</v>
      </c>
      <c r="M1251" s="145" t="s">
        <v>262</v>
      </c>
      <c r="N1251" s="145" t="s">
        <v>266</v>
      </c>
      <c r="O1251" s="147" t="s">
        <v>682</v>
      </c>
      <c r="P1251" s="142">
        <v>7133112.96</v>
      </c>
      <c r="Q1251" s="142">
        <v>0</v>
      </c>
      <c r="R1251" s="142">
        <v>0</v>
      </c>
      <c r="S1251" s="142">
        <f t="shared" ref="S1251:S1256" si="493">P1251-Q1251-R1251</f>
        <v>7133112.96</v>
      </c>
      <c r="T1251" s="142">
        <f t="shared" si="481"/>
        <v>1301.140593192514</v>
      </c>
      <c r="U1251" s="142">
        <v>1377.0322250191532</v>
      </c>
      <c r="V1251" s="213">
        <f t="shared" ref="V1251:V1256" si="494">Y1251+Z1251+AA1251+AB1251+AC1251+AF1251+AH1251+AJ1251+AL1251+AN1251+AO1251+AP1251+AQ1251+AR1251</f>
        <v>1377.0322250191532</v>
      </c>
      <c r="W1251" s="213">
        <f t="shared" ref="W1251:W1256" si="495">V1251-T1251</f>
        <v>75.891631826639241</v>
      </c>
      <c r="X1251" s="148" t="b">
        <f t="shared" ref="X1251:X1256" si="496">V1251=U1251</f>
        <v>1</v>
      </c>
      <c r="Y1251" s="211">
        <v>0</v>
      </c>
      <c r="Z1251" s="211">
        <v>0</v>
      </c>
      <c r="AA1251" s="211">
        <v>0</v>
      </c>
      <c r="AB1251" s="211">
        <v>0</v>
      </c>
      <c r="AC1251" s="211">
        <v>0</v>
      </c>
      <c r="AD1251" s="211">
        <v>0</v>
      </c>
      <c r="AE1251" s="211">
        <v>0</v>
      </c>
      <c r="AF1251" s="214">
        <v>0</v>
      </c>
      <c r="AG1251" s="211">
        <v>846.6</v>
      </c>
      <c r="AH1251" s="214">
        <f t="shared" ref="AH1251:AH1256" si="497">8917.04*AG1251/I1251</f>
        <v>1377.0322250191532</v>
      </c>
      <c r="AI1251" s="211">
        <v>0</v>
      </c>
      <c r="AJ1251" s="211">
        <v>0</v>
      </c>
      <c r="AK1251" s="211">
        <v>0</v>
      </c>
      <c r="AL1251" s="214">
        <v>0</v>
      </c>
      <c r="AM1251" s="211">
        <v>0</v>
      </c>
      <c r="AN1251" s="211">
        <v>0</v>
      </c>
      <c r="AO1251" s="214">
        <v>0</v>
      </c>
      <c r="AP1251" s="211">
        <v>0</v>
      </c>
      <c r="AQ1251" s="211">
        <v>0</v>
      </c>
      <c r="AR1251" s="211">
        <v>0</v>
      </c>
      <c r="AS1251" s="211"/>
    </row>
    <row r="1252" spans="1:45" s="148" customFormat="1" ht="36" customHeight="1" x14ac:dyDescent="0.25">
      <c r="A1252" s="148">
        <v>1</v>
      </c>
      <c r="B1252" s="143">
        <f>SUBTOTAL(103,$A$1027:A1252)</f>
        <v>220</v>
      </c>
      <c r="C1252" s="144" t="s">
        <v>3016</v>
      </c>
      <c r="D1252" s="145">
        <v>1964</v>
      </c>
      <c r="E1252" s="145"/>
      <c r="F1252" s="146" t="s">
        <v>264</v>
      </c>
      <c r="G1252" s="145">
        <v>2</v>
      </c>
      <c r="H1252" s="145" t="s">
        <v>299</v>
      </c>
      <c r="I1252" s="149">
        <v>669.7</v>
      </c>
      <c r="J1252" s="149">
        <v>350.2</v>
      </c>
      <c r="K1252" s="149">
        <v>300.5</v>
      </c>
      <c r="L1252" s="165">
        <v>11</v>
      </c>
      <c r="M1252" s="145" t="s">
        <v>262</v>
      </c>
      <c r="N1252" s="145" t="s">
        <v>266</v>
      </c>
      <c r="O1252" s="147" t="s">
        <v>682</v>
      </c>
      <c r="P1252" s="142">
        <v>2314512.3200000003</v>
      </c>
      <c r="Q1252" s="142">
        <v>0</v>
      </c>
      <c r="R1252" s="142">
        <v>0</v>
      </c>
      <c r="S1252" s="142">
        <f t="shared" si="493"/>
        <v>2314512.3200000003</v>
      </c>
      <c r="T1252" s="142">
        <f t="shared" si="481"/>
        <v>3456.0434821561894</v>
      </c>
      <c r="U1252" s="142">
        <v>3657.6241421532031</v>
      </c>
      <c r="V1252" s="213">
        <f t="shared" si="494"/>
        <v>3657.6241421532031</v>
      </c>
      <c r="W1252" s="213">
        <f t="shared" si="495"/>
        <v>201.58065999701375</v>
      </c>
      <c r="X1252" s="148" t="b">
        <f t="shared" si="496"/>
        <v>1</v>
      </c>
      <c r="Y1252" s="211">
        <v>0</v>
      </c>
      <c r="Z1252" s="211">
        <v>0</v>
      </c>
      <c r="AA1252" s="211">
        <v>0</v>
      </c>
      <c r="AB1252" s="211">
        <v>0</v>
      </c>
      <c r="AC1252" s="211">
        <v>0</v>
      </c>
      <c r="AD1252" s="211">
        <v>0</v>
      </c>
      <c r="AE1252" s="211">
        <v>0</v>
      </c>
      <c r="AF1252" s="214">
        <v>0</v>
      </c>
      <c r="AG1252" s="211">
        <v>274.7</v>
      </c>
      <c r="AH1252" s="214">
        <f t="shared" si="497"/>
        <v>3657.6241421532031</v>
      </c>
      <c r="AI1252" s="211">
        <v>0</v>
      </c>
      <c r="AJ1252" s="211">
        <v>0</v>
      </c>
      <c r="AK1252" s="211">
        <v>0</v>
      </c>
      <c r="AL1252" s="214">
        <v>0</v>
      </c>
      <c r="AM1252" s="211">
        <v>0</v>
      </c>
      <c r="AN1252" s="211">
        <v>0</v>
      </c>
      <c r="AO1252" s="214">
        <v>0</v>
      </c>
      <c r="AP1252" s="211">
        <v>0</v>
      </c>
      <c r="AQ1252" s="211">
        <v>0</v>
      </c>
      <c r="AR1252" s="211">
        <v>0</v>
      </c>
      <c r="AS1252" s="211"/>
    </row>
    <row r="1253" spans="1:45" s="148" customFormat="1" ht="36" customHeight="1" x14ac:dyDescent="0.25">
      <c r="A1253" s="148">
        <v>1</v>
      </c>
      <c r="B1253" s="143">
        <f>SUBTOTAL(103,$A$1027:A1253)</f>
        <v>221</v>
      </c>
      <c r="C1253" s="144" t="s">
        <v>3017</v>
      </c>
      <c r="D1253" s="145">
        <v>2002</v>
      </c>
      <c r="E1253" s="145"/>
      <c r="F1253" s="146" t="s">
        <v>264</v>
      </c>
      <c r="G1253" s="145">
        <v>5</v>
      </c>
      <c r="H1253" s="145" t="s">
        <v>308</v>
      </c>
      <c r="I1253" s="149">
        <v>5019</v>
      </c>
      <c r="J1253" s="149">
        <v>2368</v>
      </c>
      <c r="K1253" s="149">
        <v>2368</v>
      </c>
      <c r="L1253" s="165">
        <v>93</v>
      </c>
      <c r="M1253" s="145" t="s">
        <v>262</v>
      </c>
      <c r="N1253" s="145" t="s">
        <v>266</v>
      </c>
      <c r="O1253" s="147" t="s">
        <v>682</v>
      </c>
      <c r="P1253" s="142">
        <v>7385926.4199999999</v>
      </c>
      <c r="Q1253" s="142">
        <v>0</v>
      </c>
      <c r="R1253" s="142">
        <v>0</v>
      </c>
      <c r="S1253" s="142">
        <f t="shared" si="493"/>
        <v>7385926.4199999999</v>
      </c>
      <c r="T1253" s="142">
        <v>1196.198852361028</v>
      </c>
      <c r="U1253" s="142">
        <v>1520.1074763897193</v>
      </c>
      <c r="V1253" s="213">
        <f t="shared" si="494"/>
        <v>1520.1074763897193</v>
      </c>
      <c r="W1253" s="213">
        <f t="shared" si="495"/>
        <v>323.90862402869129</v>
      </c>
      <c r="X1253" s="148" t="b">
        <f t="shared" si="496"/>
        <v>1</v>
      </c>
      <c r="Y1253" s="211">
        <v>0</v>
      </c>
      <c r="Z1253" s="211">
        <v>0</v>
      </c>
      <c r="AA1253" s="211">
        <v>0</v>
      </c>
      <c r="AB1253" s="211">
        <v>0</v>
      </c>
      <c r="AC1253" s="211">
        <v>0</v>
      </c>
      <c r="AD1253" s="211">
        <v>0</v>
      </c>
      <c r="AE1253" s="211">
        <v>0</v>
      </c>
      <c r="AF1253" s="214">
        <v>0</v>
      </c>
      <c r="AG1253" s="211">
        <v>855.6</v>
      </c>
      <c r="AH1253" s="214">
        <f t="shared" si="497"/>
        <v>1520.1074763897193</v>
      </c>
      <c r="AI1253" s="211">
        <v>0</v>
      </c>
      <c r="AJ1253" s="211">
        <v>0</v>
      </c>
      <c r="AK1253" s="211">
        <v>0</v>
      </c>
      <c r="AL1253" s="214">
        <v>0</v>
      </c>
      <c r="AM1253" s="211">
        <v>0</v>
      </c>
      <c r="AN1253" s="211">
        <v>0</v>
      </c>
      <c r="AO1253" s="214">
        <v>0</v>
      </c>
      <c r="AP1253" s="211">
        <v>0</v>
      </c>
      <c r="AQ1253" s="211">
        <v>0</v>
      </c>
      <c r="AR1253" s="211">
        <v>0</v>
      </c>
      <c r="AS1253" s="211"/>
    </row>
    <row r="1254" spans="1:45" s="148" customFormat="1" ht="36" customHeight="1" x14ac:dyDescent="0.25">
      <c r="A1254" s="148">
        <v>1</v>
      </c>
      <c r="B1254" s="143">
        <f>SUBTOTAL(103,$A$1027:A1254)</f>
        <v>222</v>
      </c>
      <c r="C1254" s="144" t="s">
        <v>3018</v>
      </c>
      <c r="D1254" s="145">
        <v>1964</v>
      </c>
      <c r="E1254" s="145"/>
      <c r="F1254" s="146" t="s">
        <v>264</v>
      </c>
      <c r="G1254" s="145">
        <v>2</v>
      </c>
      <c r="H1254" s="145" t="s">
        <v>299</v>
      </c>
      <c r="I1254" s="149">
        <v>680.2</v>
      </c>
      <c r="J1254" s="149">
        <v>356</v>
      </c>
      <c r="K1254" s="149">
        <v>356</v>
      </c>
      <c r="L1254" s="165">
        <v>22</v>
      </c>
      <c r="M1254" s="145" t="s">
        <v>262</v>
      </c>
      <c r="N1254" s="145" t="s">
        <v>266</v>
      </c>
      <c r="O1254" s="147" t="s">
        <v>682</v>
      </c>
      <c r="P1254" s="142">
        <v>4163068.3800000004</v>
      </c>
      <c r="Q1254" s="142">
        <v>0</v>
      </c>
      <c r="R1254" s="142">
        <v>0</v>
      </c>
      <c r="S1254" s="142">
        <f t="shared" si="493"/>
        <v>4163068.3800000004</v>
      </c>
      <c r="T1254" s="142">
        <v>6180.3641428991477</v>
      </c>
      <c r="U1254" s="142">
        <v>6974.2212290502794</v>
      </c>
      <c r="V1254" s="213">
        <f t="shared" si="494"/>
        <v>6974.2212290502794</v>
      </c>
      <c r="W1254" s="213">
        <f t="shared" si="495"/>
        <v>793.85708615113163</v>
      </c>
      <c r="X1254" s="148" t="b">
        <f t="shared" si="496"/>
        <v>1</v>
      </c>
      <c r="Y1254" s="211">
        <v>0</v>
      </c>
      <c r="Z1254" s="211">
        <v>0</v>
      </c>
      <c r="AA1254" s="211">
        <v>0</v>
      </c>
      <c r="AB1254" s="211">
        <v>0</v>
      </c>
      <c r="AC1254" s="211">
        <v>0</v>
      </c>
      <c r="AD1254" s="211">
        <v>0</v>
      </c>
      <c r="AE1254" s="211">
        <v>0</v>
      </c>
      <c r="AF1254" s="214">
        <v>0</v>
      </c>
      <c r="AG1254" s="211">
        <v>532</v>
      </c>
      <c r="AH1254" s="214">
        <f t="shared" si="497"/>
        <v>6974.2212290502794</v>
      </c>
      <c r="AI1254" s="211">
        <v>0</v>
      </c>
      <c r="AJ1254" s="211">
        <v>0</v>
      </c>
      <c r="AK1254" s="211">
        <v>0</v>
      </c>
      <c r="AL1254" s="214">
        <v>0</v>
      </c>
      <c r="AM1254" s="211">
        <v>0</v>
      </c>
      <c r="AN1254" s="211">
        <v>0</v>
      </c>
      <c r="AO1254" s="214">
        <v>0</v>
      </c>
      <c r="AP1254" s="211">
        <v>0</v>
      </c>
      <c r="AQ1254" s="211">
        <v>0</v>
      </c>
      <c r="AR1254" s="211">
        <v>0</v>
      </c>
      <c r="AS1254" s="211"/>
    </row>
    <row r="1255" spans="1:45" s="148" customFormat="1" ht="36" customHeight="1" x14ac:dyDescent="0.25">
      <c r="A1255" s="148">
        <v>1</v>
      </c>
      <c r="B1255" s="143">
        <f>SUBTOTAL(103,$A$1027:A1255)</f>
        <v>223</v>
      </c>
      <c r="C1255" s="144" t="s">
        <v>3019</v>
      </c>
      <c r="D1255" s="145">
        <v>1983</v>
      </c>
      <c r="E1255" s="145"/>
      <c r="F1255" s="146" t="s">
        <v>264</v>
      </c>
      <c r="G1255" s="145">
        <v>5</v>
      </c>
      <c r="H1255" s="145" t="s">
        <v>304</v>
      </c>
      <c r="I1255" s="142">
        <v>4169.3</v>
      </c>
      <c r="J1255" s="142">
        <v>2760.1</v>
      </c>
      <c r="K1255" s="142">
        <v>2760.1</v>
      </c>
      <c r="L1255" s="165">
        <v>121</v>
      </c>
      <c r="M1255" s="145" t="s">
        <v>262</v>
      </c>
      <c r="N1255" s="145" t="s">
        <v>266</v>
      </c>
      <c r="O1255" s="147" t="s">
        <v>1323</v>
      </c>
      <c r="P1255" s="142">
        <v>7136140.2000000002</v>
      </c>
      <c r="Q1255" s="142">
        <v>0</v>
      </c>
      <c r="R1255" s="142">
        <v>0</v>
      </c>
      <c r="S1255" s="142">
        <f t="shared" si="493"/>
        <v>7136140.2000000002</v>
      </c>
      <c r="T1255" s="142">
        <v>1135.5152423668242</v>
      </c>
      <c r="U1255" s="142">
        <v>1833.7538905811527</v>
      </c>
      <c r="V1255" s="213">
        <f t="shared" si="494"/>
        <v>1833.7538905811527</v>
      </c>
      <c r="W1255" s="213">
        <f t="shared" si="495"/>
        <v>698.23864821432858</v>
      </c>
      <c r="X1255" s="148" t="b">
        <f t="shared" si="496"/>
        <v>1</v>
      </c>
      <c r="Y1255" s="211">
        <v>0</v>
      </c>
      <c r="Z1255" s="211">
        <v>0</v>
      </c>
      <c r="AA1255" s="211">
        <v>0</v>
      </c>
      <c r="AB1255" s="211">
        <v>0</v>
      </c>
      <c r="AC1255" s="211">
        <v>0</v>
      </c>
      <c r="AD1255" s="211">
        <v>0</v>
      </c>
      <c r="AE1255" s="211">
        <v>0</v>
      </c>
      <c r="AF1255" s="214">
        <v>0</v>
      </c>
      <c r="AG1255" s="211">
        <v>857.4</v>
      </c>
      <c r="AH1255" s="214">
        <f t="shared" si="497"/>
        <v>1833.7538905811527</v>
      </c>
      <c r="AI1255" s="211">
        <v>0</v>
      </c>
      <c r="AJ1255" s="211">
        <v>0</v>
      </c>
      <c r="AK1255" s="211">
        <v>0</v>
      </c>
      <c r="AL1255" s="214">
        <v>0</v>
      </c>
      <c r="AM1255" s="211">
        <v>0</v>
      </c>
      <c r="AN1255" s="211">
        <v>0</v>
      </c>
      <c r="AO1255" s="214">
        <v>0</v>
      </c>
      <c r="AP1255" s="211">
        <v>0</v>
      </c>
      <c r="AQ1255" s="211">
        <v>0</v>
      </c>
      <c r="AR1255" s="211">
        <v>0</v>
      </c>
      <c r="AS1255" s="211"/>
    </row>
    <row r="1256" spans="1:45" s="148" customFormat="1" ht="36" customHeight="1" x14ac:dyDescent="0.25">
      <c r="A1256" s="148">
        <v>1</v>
      </c>
      <c r="B1256" s="143">
        <f>SUBTOTAL(103,$A$1027:A1256)</f>
        <v>224</v>
      </c>
      <c r="C1256" s="144" t="s">
        <v>3020</v>
      </c>
      <c r="D1256" s="145">
        <v>1994</v>
      </c>
      <c r="E1256" s="145"/>
      <c r="F1256" s="146" t="s">
        <v>314</v>
      </c>
      <c r="G1256" s="145" t="s">
        <v>347</v>
      </c>
      <c r="H1256" s="145" t="s">
        <v>308</v>
      </c>
      <c r="I1256" s="149">
        <v>5512.6</v>
      </c>
      <c r="J1256" s="149">
        <v>3370.2</v>
      </c>
      <c r="K1256" s="149">
        <v>3370.2</v>
      </c>
      <c r="L1256" s="165">
        <v>137</v>
      </c>
      <c r="M1256" s="145" t="s">
        <v>262</v>
      </c>
      <c r="N1256" s="145" t="s">
        <v>266</v>
      </c>
      <c r="O1256" s="147" t="s">
        <v>682</v>
      </c>
      <c r="P1256" s="142">
        <v>8827500</v>
      </c>
      <c r="Q1256" s="142">
        <v>0</v>
      </c>
      <c r="R1256" s="142">
        <v>0</v>
      </c>
      <c r="S1256" s="142">
        <f t="shared" si="493"/>
        <v>8827500</v>
      </c>
      <c r="T1256" s="142">
        <f>P1256/I1256</f>
        <v>1601.3314951202699</v>
      </c>
      <c r="U1256" s="142">
        <f>V1256</f>
        <v>1702.0440134963537</v>
      </c>
      <c r="V1256" s="213">
        <f t="shared" si="494"/>
        <v>1702.0440134963537</v>
      </c>
      <c r="W1256" s="213">
        <f t="shared" si="495"/>
        <v>100.71251837608384</v>
      </c>
      <c r="X1256" s="148" t="b">
        <f t="shared" si="496"/>
        <v>1</v>
      </c>
      <c r="Y1256" s="211">
        <v>0</v>
      </c>
      <c r="Z1256" s="211">
        <v>0</v>
      </c>
      <c r="AA1256" s="211">
        <v>0</v>
      </c>
      <c r="AB1256" s="211">
        <v>0</v>
      </c>
      <c r="AC1256" s="211">
        <v>0</v>
      </c>
      <c r="AD1256" s="211">
        <v>0</v>
      </c>
      <c r="AE1256" s="211">
        <v>0</v>
      </c>
      <c r="AF1256" s="214">
        <v>0</v>
      </c>
      <c r="AG1256" s="211">
        <v>1052.22</v>
      </c>
      <c r="AH1256" s="214">
        <f t="shared" si="497"/>
        <v>1702.0440134963537</v>
      </c>
      <c r="AI1256" s="211">
        <v>0</v>
      </c>
      <c r="AJ1256" s="211">
        <v>0</v>
      </c>
      <c r="AK1256" s="211">
        <v>0</v>
      </c>
      <c r="AL1256" s="214">
        <v>0</v>
      </c>
      <c r="AM1256" s="211">
        <v>0</v>
      </c>
      <c r="AN1256" s="211">
        <v>0</v>
      </c>
      <c r="AO1256" s="214">
        <v>0</v>
      </c>
      <c r="AP1256" s="211">
        <v>0</v>
      </c>
      <c r="AQ1256" s="211">
        <v>0</v>
      </c>
      <c r="AR1256" s="211">
        <v>0</v>
      </c>
      <c r="AS1256" s="211"/>
    </row>
    <row r="1257" spans="1:45" s="148" customFormat="1" ht="36" customHeight="1" x14ac:dyDescent="0.25">
      <c r="B1257" s="144" t="s">
        <v>789</v>
      </c>
      <c r="C1257" s="144"/>
      <c r="D1257" s="145" t="s">
        <v>862</v>
      </c>
      <c r="E1257" s="145" t="s">
        <v>862</v>
      </c>
      <c r="F1257" s="145" t="s">
        <v>862</v>
      </c>
      <c r="G1257" s="145" t="s">
        <v>862</v>
      </c>
      <c r="H1257" s="145" t="s">
        <v>862</v>
      </c>
      <c r="I1257" s="149">
        <f>SUM(I1258:I1264)</f>
        <v>18562.29</v>
      </c>
      <c r="J1257" s="149">
        <f>SUM(J1258:J1264)</f>
        <v>14634</v>
      </c>
      <c r="K1257" s="149">
        <f>SUM(K1258:K1264)</f>
        <v>10398.5</v>
      </c>
      <c r="L1257" s="210">
        <f>SUM(L1258:L1264)</f>
        <v>654</v>
      </c>
      <c r="M1257" s="145" t="s">
        <v>862</v>
      </c>
      <c r="N1257" s="145" t="s">
        <v>862</v>
      </c>
      <c r="O1257" s="147" t="s">
        <v>862</v>
      </c>
      <c r="P1257" s="142">
        <v>31008319.02</v>
      </c>
      <c r="Q1257" s="142">
        <f>SUM(Q1258:Q1264)</f>
        <v>0</v>
      </c>
      <c r="R1257" s="142">
        <f>SUM(R1258:R1264)</f>
        <v>0</v>
      </c>
      <c r="S1257" s="142">
        <f>SUM(S1258:S1264)</f>
        <v>31008319.02</v>
      </c>
      <c r="T1257" s="142">
        <f t="shared" si="481"/>
        <v>1670.5007313214048</v>
      </c>
      <c r="U1257" s="142">
        <f>MAX(U1258:V1264)</f>
        <v>7264.1766233766239</v>
      </c>
      <c r="W1257" s="220"/>
      <c r="Y1257" s="211"/>
      <c r="Z1257" s="211"/>
      <c r="AA1257" s="211"/>
      <c r="AB1257" s="211"/>
      <c r="AC1257" s="211"/>
      <c r="AD1257" s="211"/>
      <c r="AE1257" s="211"/>
      <c r="AF1257" s="211"/>
      <c r="AG1257" s="211"/>
      <c r="AH1257" s="211"/>
      <c r="AI1257" s="211"/>
      <c r="AJ1257" s="211"/>
      <c r="AK1257" s="211"/>
      <c r="AL1257" s="211"/>
      <c r="AM1257" s="211"/>
      <c r="AN1257" s="211"/>
      <c r="AO1257" s="211"/>
      <c r="AP1257" s="211"/>
      <c r="AQ1257" s="211"/>
      <c r="AR1257" s="211"/>
      <c r="AS1257" s="211"/>
    </row>
    <row r="1258" spans="1:45" s="148" customFormat="1" ht="36" customHeight="1" x14ac:dyDescent="0.25">
      <c r="A1258" s="148">
        <v>1</v>
      </c>
      <c r="B1258" s="143">
        <f>SUBTOTAL(103,$A$1027:A1258)</f>
        <v>225</v>
      </c>
      <c r="C1258" s="144" t="s">
        <v>616</v>
      </c>
      <c r="D1258" s="145">
        <v>1882</v>
      </c>
      <c r="E1258" s="145"/>
      <c r="F1258" s="146" t="s">
        <v>264</v>
      </c>
      <c r="G1258" s="145">
        <v>3</v>
      </c>
      <c r="H1258" s="145" t="s">
        <v>308</v>
      </c>
      <c r="I1258" s="149">
        <v>3501.8</v>
      </c>
      <c r="J1258" s="149">
        <v>2939.7</v>
      </c>
      <c r="K1258" s="149">
        <v>1028.9000000000001</v>
      </c>
      <c r="L1258" s="165">
        <v>88</v>
      </c>
      <c r="M1258" s="145" t="s">
        <v>262</v>
      </c>
      <c r="N1258" s="145" t="s">
        <v>266</v>
      </c>
      <c r="O1258" s="147" t="s">
        <v>683</v>
      </c>
      <c r="P1258" s="142">
        <v>4198778.66</v>
      </c>
      <c r="Q1258" s="142">
        <v>0</v>
      </c>
      <c r="R1258" s="142">
        <v>0</v>
      </c>
      <c r="S1258" s="142">
        <f>P1258-Q1258-R1258</f>
        <v>4198778.66</v>
      </c>
      <c r="T1258" s="142">
        <f t="shared" si="481"/>
        <v>1199.0343994517104</v>
      </c>
      <c r="U1258" s="142">
        <v>3259.66</v>
      </c>
      <c r="V1258" s="213">
        <f t="shared" ref="V1258:V1264" si="498">Y1258+Z1258+AA1258+AB1258+AC1258+AF1258+AH1258+AJ1258+AL1258+AN1258+AO1258+AP1258+AQ1258+AR1258</f>
        <v>3259.66</v>
      </c>
      <c r="W1258" s="213">
        <f t="shared" ref="W1258:W1264" si="499">V1258-T1258</f>
        <v>2060.6256005482892</v>
      </c>
      <c r="X1258" s="148" t="b">
        <f t="shared" ref="X1258:X1264" si="500">V1258=U1258</f>
        <v>1</v>
      </c>
      <c r="Y1258" s="211">
        <v>0</v>
      </c>
      <c r="Z1258" s="211">
        <v>0</v>
      </c>
      <c r="AA1258" s="211">
        <v>3259.66</v>
      </c>
      <c r="AB1258" s="211">
        <v>0</v>
      </c>
      <c r="AC1258" s="211">
        <v>0</v>
      </c>
      <c r="AD1258" s="211">
        <v>0</v>
      </c>
      <c r="AE1258" s="211">
        <v>0</v>
      </c>
      <c r="AF1258" s="214">
        <v>0</v>
      </c>
      <c r="AG1258" s="211">
        <v>0</v>
      </c>
      <c r="AH1258" s="211">
        <v>0</v>
      </c>
      <c r="AI1258" s="211">
        <v>0</v>
      </c>
      <c r="AJ1258" s="211">
        <v>0</v>
      </c>
      <c r="AK1258" s="211">
        <v>0</v>
      </c>
      <c r="AL1258" s="214">
        <v>0</v>
      </c>
      <c r="AM1258" s="211">
        <v>0</v>
      </c>
      <c r="AN1258" s="211">
        <v>0</v>
      </c>
      <c r="AO1258" s="214">
        <v>0</v>
      </c>
      <c r="AP1258" s="211">
        <v>0</v>
      </c>
      <c r="AQ1258" s="211">
        <v>0</v>
      </c>
      <c r="AR1258" s="211">
        <v>0</v>
      </c>
      <c r="AS1258" s="211"/>
    </row>
    <row r="1259" spans="1:45" s="148" customFormat="1" ht="36" customHeight="1" x14ac:dyDescent="0.25">
      <c r="A1259" s="148">
        <v>1</v>
      </c>
      <c r="B1259" s="143">
        <f>SUBTOTAL(103,$A$1027:A1259)</f>
        <v>226</v>
      </c>
      <c r="C1259" s="144" t="s">
        <v>3087</v>
      </c>
      <c r="D1259" s="145">
        <v>1952</v>
      </c>
      <c r="E1259" s="145"/>
      <c r="F1259" s="146" t="s">
        <v>264</v>
      </c>
      <c r="G1259" s="145" t="s">
        <v>299</v>
      </c>
      <c r="H1259" s="145" t="s">
        <v>299</v>
      </c>
      <c r="I1259" s="149">
        <v>1469.29</v>
      </c>
      <c r="J1259" s="149">
        <v>832.5</v>
      </c>
      <c r="K1259" s="149">
        <v>832.5</v>
      </c>
      <c r="L1259" s="165">
        <v>36</v>
      </c>
      <c r="M1259" s="145" t="s">
        <v>262</v>
      </c>
      <c r="N1259" s="145" t="s">
        <v>266</v>
      </c>
      <c r="O1259" s="147" t="s">
        <v>683</v>
      </c>
      <c r="P1259" s="142">
        <v>6555448.96</v>
      </c>
      <c r="Q1259" s="142">
        <v>0</v>
      </c>
      <c r="R1259" s="142">
        <v>0</v>
      </c>
      <c r="S1259" s="142">
        <f t="shared" ref="S1259:S1264" si="501">P1259-Q1259-R1259</f>
        <v>6555448.96</v>
      </c>
      <c r="T1259" s="142">
        <f t="shared" si="481"/>
        <v>4461.6440321515838</v>
      </c>
      <c r="U1259" s="142">
        <f t="shared" ref="U1259:U1260" si="502">V1259</f>
        <v>4461.6440321515838</v>
      </c>
      <c r="V1259" s="213">
        <f>T1259</f>
        <v>4461.6440321515838</v>
      </c>
      <c r="W1259" s="213">
        <f t="shared" si="499"/>
        <v>0</v>
      </c>
      <c r="X1259" s="148" t="b">
        <f t="shared" si="500"/>
        <v>1</v>
      </c>
      <c r="Y1259" s="211">
        <v>0</v>
      </c>
      <c r="Z1259" s="211">
        <v>0</v>
      </c>
      <c r="AA1259" s="211">
        <v>0</v>
      </c>
      <c r="AB1259" s="211">
        <v>0</v>
      </c>
      <c r="AC1259" s="211">
        <v>0</v>
      </c>
      <c r="AD1259" s="211">
        <v>0</v>
      </c>
      <c r="AE1259" s="211">
        <v>0</v>
      </c>
      <c r="AF1259" s="214">
        <v>0</v>
      </c>
      <c r="AG1259" s="211">
        <v>0</v>
      </c>
      <c r="AH1259" s="211">
        <v>0</v>
      </c>
      <c r="AI1259" s="211">
        <v>0</v>
      </c>
      <c r="AJ1259" s="211">
        <v>0</v>
      </c>
      <c r="AK1259" s="211">
        <v>0</v>
      </c>
      <c r="AL1259" s="214">
        <v>0</v>
      </c>
      <c r="AM1259" s="211">
        <v>0</v>
      </c>
      <c r="AN1259" s="211">
        <v>0</v>
      </c>
      <c r="AO1259" s="214">
        <v>0</v>
      </c>
      <c r="AP1259" s="211">
        <v>0</v>
      </c>
      <c r="AQ1259" s="211">
        <v>0</v>
      </c>
      <c r="AR1259" s="211">
        <v>0</v>
      </c>
      <c r="AS1259" s="211"/>
    </row>
    <row r="1260" spans="1:45" s="148" customFormat="1" ht="36" customHeight="1" x14ac:dyDescent="0.25">
      <c r="A1260" s="148">
        <v>1</v>
      </c>
      <c r="B1260" s="143">
        <f>SUBTOTAL(103,$A$1027:A1260)</f>
        <v>227</v>
      </c>
      <c r="C1260" s="144" t="s">
        <v>2239</v>
      </c>
      <c r="D1260" s="145">
        <v>1977</v>
      </c>
      <c r="E1260" s="145"/>
      <c r="F1260" s="146" t="s">
        <v>264</v>
      </c>
      <c r="G1260" s="145">
        <v>5</v>
      </c>
      <c r="H1260" s="145">
        <v>2</v>
      </c>
      <c r="I1260" s="149">
        <v>4074.3</v>
      </c>
      <c r="J1260" s="149">
        <v>4074.3</v>
      </c>
      <c r="K1260" s="149">
        <v>1846.3</v>
      </c>
      <c r="L1260" s="165">
        <v>209</v>
      </c>
      <c r="M1260" s="145" t="s">
        <v>262</v>
      </c>
      <c r="N1260" s="145" t="s">
        <v>266</v>
      </c>
      <c r="O1260" s="147" t="s">
        <v>2371</v>
      </c>
      <c r="P1260" s="142">
        <v>884968.97</v>
      </c>
      <c r="Q1260" s="142">
        <v>0</v>
      </c>
      <c r="R1260" s="142">
        <v>0</v>
      </c>
      <c r="S1260" s="142">
        <f t="shared" si="501"/>
        <v>884968.97</v>
      </c>
      <c r="T1260" s="142">
        <f t="shared" si="481"/>
        <v>217.20761112338315</v>
      </c>
      <c r="U1260" s="142">
        <f t="shared" si="502"/>
        <v>217.20761112338315</v>
      </c>
      <c r="V1260" s="213">
        <f>T1260</f>
        <v>217.20761112338315</v>
      </c>
      <c r="W1260" s="213">
        <f t="shared" si="499"/>
        <v>0</v>
      </c>
      <c r="X1260" s="148" t="b">
        <f t="shared" si="500"/>
        <v>1</v>
      </c>
      <c r="Y1260" s="211">
        <v>0</v>
      </c>
      <c r="Z1260" s="211">
        <v>0</v>
      </c>
      <c r="AA1260" s="211">
        <v>0</v>
      </c>
      <c r="AB1260" s="211">
        <v>184.98</v>
      </c>
      <c r="AC1260" s="211">
        <v>0</v>
      </c>
      <c r="AD1260" s="211">
        <v>0</v>
      </c>
      <c r="AE1260" s="211">
        <v>0</v>
      </c>
      <c r="AF1260" s="214">
        <v>0</v>
      </c>
      <c r="AG1260" s="211">
        <v>0</v>
      </c>
      <c r="AH1260" s="211">
        <v>0</v>
      </c>
      <c r="AI1260" s="211">
        <v>0</v>
      </c>
      <c r="AJ1260" s="211">
        <v>0</v>
      </c>
      <c r="AK1260" s="211">
        <v>0</v>
      </c>
      <c r="AL1260" s="214">
        <v>0</v>
      </c>
      <c r="AM1260" s="211">
        <v>0</v>
      </c>
      <c r="AN1260" s="211">
        <v>0</v>
      </c>
      <c r="AO1260" s="214">
        <v>0</v>
      </c>
      <c r="AP1260" s="211">
        <v>0</v>
      </c>
      <c r="AQ1260" s="211">
        <v>0</v>
      </c>
      <c r="AR1260" s="211">
        <v>0</v>
      </c>
      <c r="AS1260" s="211"/>
    </row>
    <row r="1261" spans="1:45" s="148" customFormat="1" ht="36" customHeight="1" x14ac:dyDescent="0.25">
      <c r="A1261" s="148">
        <v>1</v>
      </c>
      <c r="B1261" s="143">
        <f>SUBTOTAL(103,$A$1027:A1261)</f>
        <v>228</v>
      </c>
      <c r="C1261" s="144" t="s">
        <v>619</v>
      </c>
      <c r="D1261" s="145">
        <v>1937</v>
      </c>
      <c r="E1261" s="145"/>
      <c r="F1261" s="146" t="s">
        <v>326</v>
      </c>
      <c r="G1261" s="145">
        <v>2</v>
      </c>
      <c r="H1261" s="145" t="s">
        <v>299</v>
      </c>
      <c r="I1261" s="149">
        <v>423.5</v>
      </c>
      <c r="J1261" s="149">
        <v>301.89999999999998</v>
      </c>
      <c r="K1261" s="149">
        <v>301.89999999999998</v>
      </c>
      <c r="L1261" s="165">
        <v>26</v>
      </c>
      <c r="M1261" s="145" t="s">
        <v>262</v>
      </c>
      <c r="N1261" s="145" t="s">
        <v>279</v>
      </c>
      <c r="O1261" s="147" t="s">
        <v>265</v>
      </c>
      <c r="P1261" s="142">
        <v>2436000</v>
      </c>
      <c r="Q1261" s="142">
        <v>0</v>
      </c>
      <c r="R1261" s="142">
        <v>0</v>
      </c>
      <c r="S1261" s="142">
        <f t="shared" si="501"/>
        <v>2436000</v>
      </c>
      <c r="T1261" s="142">
        <v>6759.0276741440375</v>
      </c>
      <c r="U1261" s="142">
        <v>7264.1766233766239</v>
      </c>
      <c r="V1261" s="213">
        <f t="shared" si="498"/>
        <v>7264.1766233766239</v>
      </c>
      <c r="W1261" s="213">
        <f t="shared" si="499"/>
        <v>505.14894923258635</v>
      </c>
      <c r="X1261" s="148" t="b">
        <f t="shared" si="500"/>
        <v>1</v>
      </c>
      <c r="Y1261" s="211">
        <v>0</v>
      </c>
      <c r="Z1261" s="211">
        <v>0</v>
      </c>
      <c r="AA1261" s="211">
        <v>0</v>
      </c>
      <c r="AB1261" s="211">
        <v>0</v>
      </c>
      <c r="AC1261" s="211">
        <v>0</v>
      </c>
      <c r="AD1261" s="211">
        <v>0</v>
      </c>
      <c r="AE1261" s="211">
        <v>0</v>
      </c>
      <c r="AF1261" s="214">
        <v>0</v>
      </c>
      <c r="AG1261" s="211">
        <v>345</v>
      </c>
      <c r="AH1261" s="214">
        <f>8917.04*AG1261/I1261</f>
        <v>7264.1766233766239</v>
      </c>
      <c r="AI1261" s="211">
        <v>0</v>
      </c>
      <c r="AJ1261" s="211">
        <v>0</v>
      </c>
      <c r="AK1261" s="211">
        <v>0</v>
      </c>
      <c r="AL1261" s="214">
        <v>0</v>
      </c>
      <c r="AM1261" s="211">
        <v>0</v>
      </c>
      <c r="AN1261" s="211">
        <v>0</v>
      </c>
      <c r="AO1261" s="214">
        <v>0</v>
      </c>
      <c r="AP1261" s="211">
        <v>0</v>
      </c>
      <c r="AQ1261" s="211">
        <v>0</v>
      </c>
      <c r="AR1261" s="211">
        <v>0</v>
      </c>
      <c r="AS1261" s="211"/>
    </row>
    <row r="1262" spans="1:45" s="148" customFormat="1" ht="36" customHeight="1" x14ac:dyDescent="0.25">
      <c r="A1262" s="148">
        <v>1</v>
      </c>
      <c r="B1262" s="143">
        <f>SUBTOTAL(103,$A$1027:A1262)</f>
        <v>229</v>
      </c>
      <c r="C1262" s="144" t="s">
        <v>1891</v>
      </c>
      <c r="D1262" s="145">
        <v>1972</v>
      </c>
      <c r="E1262" s="145"/>
      <c r="F1262" s="146" t="s">
        <v>1536</v>
      </c>
      <c r="G1262" s="145" t="s">
        <v>299</v>
      </c>
      <c r="H1262" s="145" t="s">
        <v>299</v>
      </c>
      <c r="I1262" s="149">
        <v>770.7</v>
      </c>
      <c r="J1262" s="149">
        <v>710.1</v>
      </c>
      <c r="K1262" s="149">
        <v>710.1</v>
      </c>
      <c r="L1262" s="165">
        <v>29</v>
      </c>
      <c r="M1262" s="145" t="s">
        <v>262</v>
      </c>
      <c r="N1262" s="145" t="s">
        <v>266</v>
      </c>
      <c r="O1262" s="147" t="s">
        <v>683</v>
      </c>
      <c r="P1262" s="142">
        <v>5206809.41</v>
      </c>
      <c r="Q1262" s="142">
        <v>0</v>
      </c>
      <c r="R1262" s="142">
        <v>0</v>
      </c>
      <c r="S1262" s="142">
        <f t="shared" si="501"/>
        <v>5206809.41</v>
      </c>
      <c r="T1262" s="142">
        <v>5893.1311145711688</v>
      </c>
      <c r="U1262" s="142">
        <f>V1262</f>
        <v>7194.2590787595691</v>
      </c>
      <c r="V1262" s="213">
        <f t="shared" si="498"/>
        <v>7194.2590787595691</v>
      </c>
      <c r="W1262" s="213">
        <f t="shared" si="499"/>
        <v>1301.1279641884003</v>
      </c>
      <c r="X1262" s="148" t="b">
        <f t="shared" si="500"/>
        <v>1</v>
      </c>
      <c r="Y1262" s="211">
        <v>0</v>
      </c>
      <c r="Z1262" s="211">
        <v>0</v>
      </c>
      <c r="AA1262" s="211">
        <v>0</v>
      </c>
      <c r="AB1262" s="211">
        <v>0</v>
      </c>
      <c r="AC1262" s="211">
        <v>0</v>
      </c>
      <c r="AD1262" s="211">
        <v>0</v>
      </c>
      <c r="AE1262" s="211">
        <v>0</v>
      </c>
      <c r="AF1262" s="214">
        <v>0</v>
      </c>
      <c r="AG1262" s="211">
        <v>621.79999999999995</v>
      </c>
      <c r="AH1262" s="214">
        <f>8917.04*AG1262/I1262</f>
        <v>7194.2590787595691</v>
      </c>
      <c r="AI1262" s="211">
        <v>0</v>
      </c>
      <c r="AJ1262" s="211">
        <v>0</v>
      </c>
      <c r="AK1262" s="211">
        <v>0</v>
      </c>
      <c r="AL1262" s="214">
        <v>0</v>
      </c>
      <c r="AM1262" s="211">
        <v>0</v>
      </c>
      <c r="AN1262" s="211">
        <v>0</v>
      </c>
      <c r="AO1262" s="214">
        <v>0</v>
      </c>
      <c r="AP1262" s="211">
        <v>0</v>
      </c>
      <c r="AQ1262" s="211">
        <v>0</v>
      </c>
      <c r="AR1262" s="211">
        <v>0</v>
      </c>
      <c r="AS1262" s="211"/>
    </row>
    <row r="1263" spans="1:45" s="148" customFormat="1" ht="36" customHeight="1" x14ac:dyDescent="0.25">
      <c r="A1263" s="148">
        <v>1</v>
      </c>
      <c r="B1263" s="143">
        <f>SUBTOTAL(103,$A$1027:A1263)</f>
        <v>230</v>
      </c>
      <c r="C1263" s="144" t="s">
        <v>1890</v>
      </c>
      <c r="D1263" s="145">
        <v>1990</v>
      </c>
      <c r="E1263" s="145"/>
      <c r="F1263" s="146" t="s">
        <v>314</v>
      </c>
      <c r="G1263" s="145" t="s">
        <v>347</v>
      </c>
      <c r="H1263" s="145" t="s">
        <v>366</v>
      </c>
      <c r="I1263" s="149">
        <v>6660</v>
      </c>
      <c r="J1263" s="149">
        <v>4728.7</v>
      </c>
      <c r="K1263" s="149">
        <v>4728.7</v>
      </c>
      <c r="L1263" s="165">
        <v>207</v>
      </c>
      <c r="M1263" s="145" t="s">
        <v>262</v>
      </c>
      <c r="N1263" s="145" t="s">
        <v>266</v>
      </c>
      <c r="O1263" s="147" t="s">
        <v>683</v>
      </c>
      <c r="P1263" s="142">
        <v>6603275.3199999994</v>
      </c>
      <c r="Q1263" s="142">
        <v>0</v>
      </c>
      <c r="R1263" s="142">
        <v>0</v>
      </c>
      <c r="S1263" s="142">
        <f t="shared" si="501"/>
        <v>6603275.3199999994</v>
      </c>
      <c r="T1263" s="142">
        <f>P1263/I1263</f>
        <v>991.48278078078067</v>
      </c>
      <c r="U1263" s="142">
        <v>2215.5764941741745</v>
      </c>
      <c r="V1263" s="213">
        <f t="shared" si="498"/>
        <v>2215.5764941741745</v>
      </c>
      <c r="W1263" s="213">
        <f t="shared" si="499"/>
        <v>1224.093713393394</v>
      </c>
      <c r="X1263" s="148" t="b">
        <f t="shared" si="500"/>
        <v>1</v>
      </c>
      <c r="Y1263" s="211">
        <v>0</v>
      </c>
      <c r="Z1263" s="211">
        <v>0</v>
      </c>
      <c r="AA1263" s="211">
        <v>0</v>
      </c>
      <c r="AB1263" s="211">
        <v>0</v>
      </c>
      <c r="AC1263" s="211">
        <v>0</v>
      </c>
      <c r="AD1263" s="211">
        <v>0</v>
      </c>
      <c r="AE1263" s="211">
        <v>0</v>
      </c>
      <c r="AF1263" s="214">
        <v>0</v>
      </c>
      <c r="AG1263" s="211">
        <v>1654.78</v>
      </c>
      <c r="AH1263" s="214">
        <f>8917.04*AG1263/I1263</f>
        <v>2215.5764941741745</v>
      </c>
      <c r="AI1263" s="211">
        <v>0</v>
      </c>
      <c r="AJ1263" s="211">
        <v>0</v>
      </c>
      <c r="AK1263" s="211">
        <v>0</v>
      </c>
      <c r="AL1263" s="214">
        <v>0</v>
      </c>
      <c r="AM1263" s="211">
        <v>0</v>
      </c>
      <c r="AN1263" s="211">
        <v>0</v>
      </c>
      <c r="AO1263" s="214">
        <v>0</v>
      </c>
      <c r="AP1263" s="211">
        <v>0</v>
      </c>
      <c r="AQ1263" s="211">
        <v>0</v>
      </c>
      <c r="AR1263" s="211">
        <v>0</v>
      </c>
      <c r="AS1263" s="211"/>
    </row>
    <row r="1264" spans="1:45" s="148" customFormat="1" ht="36" customHeight="1" x14ac:dyDescent="0.25">
      <c r="A1264" s="148">
        <v>1</v>
      </c>
      <c r="B1264" s="143">
        <f>SUBTOTAL(103,$A$1027:A1264)</f>
        <v>231</v>
      </c>
      <c r="C1264" s="144" t="s">
        <v>1892</v>
      </c>
      <c r="D1264" s="145">
        <v>1959</v>
      </c>
      <c r="E1264" s="145"/>
      <c r="F1264" s="146" t="s">
        <v>1536</v>
      </c>
      <c r="G1264" s="145" t="s">
        <v>308</v>
      </c>
      <c r="H1264" s="145" t="s">
        <v>308</v>
      </c>
      <c r="I1264" s="149">
        <v>1662.7</v>
      </c>
      <c r="J1264" s="149">
        <v>1046.8</v>
      </c>
      <c r="K1264" s="149">
        <v>950.1</v>
      </c>
      <c r="L1264" s="165">
        <v>59</v>
      </c>
      <c r="M1264" s="145" t="s">
        <v>262</v>
      </c>
      <c r="N1264" s="145" t="s">
        <v>266</v>
      </c>
      <c r="O1264" s="147" t="s">
        <v>683</v>
      </c>
      <c r="P1264" s="142">
        <v>5123037.7</v>
      </c>
      <c r="Q1264" s="142">
        <v>0</v>
      </c>
      <c r="R1264" s="142">
        <v>0</v>
      </c>
      <c r="S1264" s="142">
        <f t="shared" si="501"/>
        <v>5123037.7</v>
      </c>
      <c r="T1264" s="142">
        <v>2775.6839838816381</v>
      </c>
      <c r="U1264" s="142">
        <f>V1264</f>
        <v>3280.9151144523967</v>
      </c>
      <c r="V1264" s="213">
        <f t="shared" si="498"/>
        <v>3280.9151144523967</v>
      </c>
      <c r="W1264" s="213">
        <f t="shared" si="499"/>
        <v>505.23113057075852</v>
      </c>
      <c r="X1264" s="148" t="b">
        <f t="shared" si="500"/>
        <v>1</v>
      </c>
      <c r="Y1264" s="211">
        <v>0</v>
      </c>
      <c r="Z1264" s="211">
        <v>0</v>
      </c>
      <c r="AA1264" s="211">
        <v>0</v>
      </c>
      <c r="AB1264" s="211">
        <v>0</v>
      </c>
      <c r="AC1264" s="211">
        <v>0</v>
      </c>
      <c r="AD1264" s="211">
        <v>0</v>
      </c>
      <c r="AE1264" s="211">
        <v>0</v>
      </c>
      <c r="AF1264" s="214">
        <v>0</v>
      </c>
      <c r="AG1264" s="211">
        <v>611.77</v>
      </c>
      <c r="AH1264" s="214">
        <f>8917.04*AG1264/I1264</f>
        <v>3280.9151144523967</v>
      </c>
      <c r="AI1264" s="211">
        <v>0</v>
      </c>
      <c r="AJ1264" s="211">
        <v>0</v>
      </c>
      <c r="AK1264" s="211">
        <v>0</v>
      </c>
      <c r="AL1264" s="214">
        <v>0</v>
      </c>
      <c r="AM1264" s="211">
        <v>0</v>
      </c>
      <c r="AN1264" s="211">
        <v>0</v>
      </c>
      <c r="AO1264" s="214">
        <v>0</v>
      </c>
      <c r="AP1264" s="211">
        <v>0</v>
      </c>
      <c r="AQ1264" s="211">
        <v>0</v>
      </c>
      <c r="AR1264" s="211">
        <v>0</v>
      </c>
      <c r="AS1264" s="211"/>
    </row>
    <row r="1265" spans="1:135" s="148" customFormat="1" ht="36" customHeight="1" x14ac:dyDescent="0.25">
      <c r="B1265" s="144" t="s">
        <v>790</v>
      </c>
      <c r="C1265" s="144"/>
      <c r="D1265" s="145" t="s">
        <v>862</v>
      </c>
      <c r="E1265" s="145" t="s">
        <v>862</v>
      </c>
      <c r="F1265" s="145" t="s">
        <v>862</v>
      </c>
      <c r="G1265" s="145" t="s">
        <v>862</v>
      </c>
      <c r="H1265" s="145" t="s">
        <v>862</v>
      </c>
      <c r="I1265" s="149">
        <f>SUM(I1266:I1270)</f>
        <v>13081.869999999999</v>
      </c>
      <c r="J1265" s="149">
        <f>SUM(J1266:J1270)</f>
        <v>9105.42</v>
      </c>
      <c r="K1265" s="149">
        <f>SUM(K1266:K1270)</f>
        <v>9021.2199999999993</v>
      </c>
      <c r="L1265" s="210">
        <f>SUM(L1266:L1270)</f>
        <v>475</v>
      </c>
      <c r="M1265" s="145" t="s">
        <v>862</v>
      </c>
      <c r="N1265" s="145" t="s">
        <v>862</v>
      </c>
      <c r="O1265" s="147" t="s">
        <v>862</v>
      </c>
      <c r="P1265" s="149">
        <v>22205130.310000002</v>
      </c>
      <c r="Q1265" s="149">
        <f>SUM(Q1266:Q1270)</f>
        <v>0</v>
      </c>
      <c r="R1265" s="149">
        <f>SUM(R1266:R1270)</f>
        <v>0</v>
      </c>
      <c r="S1265" s="149">
        <f>SUM(S1266:S1270)</f>
        <v>22205130.310000002</v>
      </c>
      <c r="T1265" s="142">
        <f t="shared" si="481"/>
        <v>1697.397261247819</v>
      </c>
      <c r="U1265" s="142">
        <f>MAX(U1266:V1270)</f>
        <v>4368.1900000000005</v>
      </c>
      <c r="W1265" s="220"/>
      <c r="Y1265" s="211"/>
      <c r="Z1265" s="211"/>
      <c r="AA1265" s="211"/>
      <c r="AB1265" s="211"/>
      <c r="AC1265" s="211"/>
      <c r="AD1265" s="211"/>
      <c r="AE1265" s="211"/>
      <c r="AF1265" s="211"/>
      <c r="AG1265" s="211"/>
      <c r="AH1265" s="211"/>
      <c r="AI1265" s="211"/>
      <c r="AJ1265" s="211"/>
      <c r="AK1265" s="211"/>
      <c r="AL1265" s="211"/>
      <c r="AM1265" s="211"/>
      <c r="AN1265" s="211"/>
      <c r="AO1265" s="211"/>
      <c r="AP1265" s="211"/>
      <c r="AQ1265" s="211"/>
      <c r="AR1265" s="211"/>
      <c r="AS1265" s="211"/>
    </row>
    <row r="1266" spans="1:135" s="148" customFormat="1" ht="36" customHeight="1" x14ac:dyDescent="0.25">
      <c r="A1266" s="148">
        <v>1</v>
      </c>
      <c r="B1266" s="143">
        <f>SUBTOTAL(103,$A$1027:A1266)</f>
        <v>232</v>
      </c>
      <c r="C1266" s="144" t="s">
        <v>624</v>
      </c>
      <c r="D1266" s="145">
        <v>1986</v>
      </c>
      <c r="E1266" s="145"/>
      <c r="F1266" s="146" t="s">
        <v>264</v>
      </c>
      <c r="G1266" s="145">
        <v>5</v>
      </c>
      <c r="H1266" s="145" t="s">
        <v>304</v>
      </c>
      <c r="I1266" s="149">
        <v>3732.9</v>
      </c>
      <c r="J1266" s="149">
        <v>2826.7</v>
      </c>
      <c r="K1266" s="149">
        <v>2826.7</v>
      </c>
      <c r="L1266" s="165">
        <v>115</v>
      </c>
      <c r="M1266" s="145" t="s">
        <v>262</v>
      </c>
      <c r="N1266" s="145" t="s">
        <v>266</v>
      </c>
      <c r="O1266" s="147" t="s">
        <v>686</v>
      </c>
      <c r="P1266" s="142">
        <v>5498369.5900000008</v>
      </c>
      <c r="Q1266" s="142">
        <v>0</v>
      </c>
      <c r="R1266" s="142">
        <v>0</v>
      </c>
      <c r="S1266" s="142">
        <f>P1266-Q1266-R1266</f>
        <v>5498369.5900000008</v>
      </c>
      <c r="T1266" s="142">
        <f t="shared" si="481"/>
        <v>1472.9485359907849</v>
      </c>
      <c r="U1266" s="142">
        <v>1982.6792038361598</v>
      </c>
      <c r="V1266" s="213">
        <f t="shared" ref="V1266:V1270" si="503">Y1266+Z1266+AA1266+AB1266+AC1266+AF1266+AH1266+AJ1266+AL1266+AN1266+AO1266+AP1266+AQ1266+AR1266</f>
        <v>1982.6792038361598</v>
      </c>
      <c r="W1266" s="213">
        <f t="shared" ref="W1266:W1270" si="504">V1266-T1266</f>
        <v>509.73066784537491</v>
      </c>
      <c r="X1266" s="148" t="b">
        <f t="shared" ref="X1266:X1270" si="505">V1266=U1266</f>
        <v>1</v>
      </c>
      <c r="Y1266" s="211">
        <v>0</v>
      </c>
      <c r="Z1266" s="211">
        <v>0</v>
      </c>
      <c r="AA1266" s="211">
        <v>0</v>
      </c>
      <c r="AB1266" s="211">
        <v>0</v>
      </c>
      <c r="AC1266" s="211">
        <v>0</v>
      </c>
      <c r="AD1266" s="211">
        <v>0</v>
      </c>
      <c r="AE1266" s="211">
        <v>0</v>
      </c>
      <c r="AF1266" s="214">
        <v>0</v>
      </c>
      <c r="AG1266" s="211">
        <v>830</v>
      </c>
      <c r="AH1266" s="214">
        <f>8917.04*AG1266/I1266</f>
        <v>1982.6792038361598</v>
      </c>
      <c r="AI1266" s="211">
        <v>0</v>
      </c>
      <c r="AJ1266" s="211">
        <v>0</v>
      </c>
      <c r="AK1266" s="211">
        <v>0</v>
      </c>
      <c r="AL1266" s="214">
        <v>0</v>
      </c>
      <c r="AM1266" s="211">
        <v>0</v>
      </c>
      <c r="AN1266" s="211">
        <v>0</v>
      </c>
      <c r="AO1266" s="214">
        <v>0</v>
      </c>
      <c r="AP1266" s="211">
        <v>0</v>
      </c>
      <c r="AQ1266" s="211">
        <v>0</v>
      </c>
      <c r="AR1266" s="211">
        <v>0</v>
      </c>
      <c r="AS1266" s="211"/>
    </row>
    <row r="1267" spans="1:135" s="148" customFormat="1" ht="36" customHeight="1" x14ac:dyDescent="0.25">
      <c r="A1267" s="148">
        <v>1</v>
      </c>
      <c r="B1267" s="143">
        <f>SUBTOTAL(103,$A$1027:A1267)</f>
        <v>233</v>
      </c>
      <c r="C1267" s="144" t="s">
        <v>627</v>
      </c>
      <c r="D1267" s="145">
        <v>1964</v>
      </c>
      <c r="E1267" s="145"/>
      <c r="F1267" s="146" t="s">
        <v>264</v>
      </c>
      <c r="G1267" s="145">
        <v>4</v>
      </c>
      <c r="H1267" s="145" t="s">
        <v>308</v>
      </c>
      <c r="I1267" s="149">
        <v>2709.75</v>
      </c>
      <c r="J1267" s="149">
        <v>2012.8</v>
      </c>
      <c r="K1267" s="149">
        <v>1928.6</v>
      </c>
      <c r="L1267" s="165">
        <v>73</v>
      </c>
      <c r="M1267" s="145" t="s">
        <v>262</v>
      </c>
      <c r="N1267" s="145" t="s">
        <v>266</v>
      </c>
      <c r="O1267" s="147" t="s">
        <v>962</v>
      </c>
      <c r="P1267" s="142">
        <v>7439804.8000000007</v>
      </c>
      <c r="Q1267" s="142">
        <v>0</v>
      </c>
      <c r="R1267" s="142">
        <v>0</v>
      </c>
      <c r="S1267" s="142">
        <f>P1267-Q1267-R1267</f>
        <v>7439804.8000000007</v>
      </c>
      <c r="T1267" s="142">
        <f t="shared" si="481"/>
        <v>2745.568705600148</v>
      </c>
      <c r="U1267" s="142">
        <v>2905.709500876465</v>
      </c>
      <c r="V1267" s="213">
        <f t="shared" si="503"/>
        <v>2905.709500876465</v>
      </c>
      <c r="W1267" s="213">
        <f t="shared" si="504"/>
        <v>160.14079527631702</v>
      </c>
      <c r="X1267" s="148" t="b">
        <f t="shared" si="505"/>
        <v>1</v>
      </c>
      <c r="Y1267" s="211">
        <v>0</v>
      </c>
      <c r="Z1267" s="211">
        <v>0</v>
      </c>
      <c r="AA1267" s="211">
        <v>0</v>
      </c>
      <c r="AB1267" s="211">
        <v>0</v>
      </c>
      <c r="AC1267" s="211">
        <v>0</v>
      </c>
      <c r="AD1267" s="211">
        <v>0</v>
      </c>
      <c r="AE1267" s="211">
        <v>0</v>
      </c>
      <c r="AF1267" s="214">
        <v>0</v>
      </c>
      <c r="AG1267" s="211">
        <v>883</v>
      </c>
      <c r="AH1267" s="214">
        <f>8917.04*AG1267/I1267</f>
        <v>2905.709500876465</v>
      </c>
      <c r="AI1267" s="211">
        <v>0</v>
      </c>
      <c r="AJ1267" s="211">
        <v>0</v>
      </c>
      <c r="AK1267" s="211">
        <v>0</v>
      </c>
      <c r="AL1267" s="214">
        <v>0</v>
      </c>
      <c r="AM1267" s="211">
        <v>0</v>
      </c>
      <c r="AN1267" s="211">
        <v>0</v>
      </c>
      <c r="AO1267" s="214">
        <v>0</v>
      </c>
      <c r="AP1267" s="211">
        <v>0</v>
      </c>
      <c r="AQ1267" s="211">
        <v>0</v>
      </c>
      <c r="AR1267" s="211">
        <v>0</v>
      </c>
      <c r="AS1267" s="211"/>
    </row>
    <row r="1268" spans="1:135" s="148" customFormat="1" ht="36" customHeight="1" x14ac:dyDescent="0.25">
      <c r="A1268" s="148">
        <v>1</v>
      </c>
      <c r="B1268" s="143">
        <f>SUBTOTAL(103,$A$1027:A1268)</f>
        <v>234</v>
      </c>
      <c r="C1268" s="144" t="s">
        <v>625</v>
      </c>
      <c r="D1268" s="145">
        <v>1978</v>
      </c>
      <c r="E1268" s="145"/>
      <c r="F1268" s="146" t="s">
        <v>264</v>
      </c>
      <c r="G1268" s="145">
        <v>3</v>
      </c>
      <c r="H1268" s="145" t="s">
        <v>299</v>
      </c>
      <c r="I1268" s="149">
        <v>1608.4</v>
      </c>
      <c r="J1268" s="149">
        <v>1122.9000000000001</v>
      </c>
      <c r="K1268" s="149">
        <v>1122.9000000000001</v>
      </c>
      <c r="L1268" s="165">
        <v>53</v>
      </c>
      <c r="M1268" s="145" t="s">
        <v>262</v>
      </c>
      <c r="N1268" s="145" t="s">
        <v>266</v>
      </c>
      <c r="O1268" s="147" t="s">
        <v>962</v>
      </c>
      <c r="P1268" s="142">
        <v>5176500</v>
      </c>
      <c r="Q1268" s="142">
        <v>0</v>
      </c>
      <c r="R1268" s="142">
        <v>0</v>
      </c>
      <c r="S1268" s="142">
        <f>P1268-Q1268-R1268</f>
        <v>5176500</v>
      </c>
      <c r="T1268" s="142">
        <v>3534.7002424769958</v>
      </c>
      <c r="U1268" s="142">
        <f>V1268</f>
        <v>3534.7002424769958</v>
      </c>
      <c r="V1268" s="213">
        <f>T1268</f>
        <v>3534.7002424769958</v>
      </c>
      <c r="W1268" s="213">
        <f t="shared" si="504"/>
        <v>0</v>
      </c>
      <c r="X1268" s="148" t="b">
        <f t="shared" si="505"/>
        <v>1</v>
      </c>
      <c r="Y1268" s="211">
        <v>0</v>
      </c>
      <c r="Z1268" s="211">
        <v>0</v>
      </c>
      <c r="AA1268" s="211">
        <v>0</v>
      </c>
      <c r="AB1268" s="211">
        <v>0</v>
      </c>
      <c r="AC1268" s="211">
        <v>0</v>
      </c>
      <c r="AD1268" s="211">
        <v>0</v>
      </c>
      <c r="AE1268" s="211">
        <v>0</v>
      </c>
      <c r="AF1268" s="214">
        <v>0</v>
      </c>
      <c r="AG1268" s="211">
        <v>627.79</v>
      </c>
      <c r="AH1268" s="214">
        <f>8917.04*AG1268/I1268</f>
        <v>3480.495238497886</v>
      </c>
      <c r="AI1268" s="211">
        <v>0</v>
      </c>
      <c r="AJ1268" s="211">
        <v>0</v>
      </c>
      <c r="AK1268" s="211">
        <v>0</v>
      </c>
      <c r="AL1268" s="214">
        <v>0</v>
      </c>
      <c r="AM1268" s="211">
        <v>0</v>
      </c>
      <c r="AN1268" s="211">
        <v>0</v>
      </c>
      <c r="AO1268" s="214">
        <v>0</v>
      </c>
      <c r="AP1268" s="211">
        <v>0</v>
      </c>
      <c r="AQ1268" s="211">
        <v>0</v>
      </c>
      <c r="AR1268" s="211">
        <v>0</v>
      </c>
      <c r="AS1268" s="211"/>
    </row>
    <row r="1269" spans="1:135" s="148" customFormat="1" ht="36" customHeight="1" x14ac:dyDescent="0.25">
      <c r="A1269" s="148">
        <v>1</v>
      </c>
      <c r="B1269" s="143">
        <f>SUBTOTAL(103,$A$1027:A1269)</f>
        <v>235</v>
      </c>
      <c r="C1269" s="144" t="s">
        <v>1863</v>
      </c>
      <c r="D1269" s="145">
        <v>1965</v>
      </c>
      <c r="E1269" s="145"/>
      <c r="F1269" s="146" t="s">
        <v>264</v>
      </c>
      <c r="G1269" s="145">
        <v>4</v>
      </c>
      <c r="H1269" s="145" t="s">
        <v>308</v>
      </c>
      <c r="I1269" s="149">
        <v>3674.31</v>
      </c>
      <c r="J1269" s="149">
        <v>2209.41</v>
      </c>
      <c r="K1269" s="149">
        <v>2209.41</v>
      </c>
      <c r="L1269" s="165">
        <v>170</v>
      </c>
      <c r="M1269" s="145" t="s">
        <v>262</v>
      </c>
      <c r="N1269" s="145" t="s">
        <v>266</v>
      </c>
      <c r="O1269" s="147" t="s">
        <v>1864</v>
      </c>
      <c r="P1269" s="142">
        <v>3262812.32</v>
      </c>
      <c r="Q1269" s="142">
        <v>0</v>
      </c>
      <c r="R1269" s="142">
        <v>0</v>
      </c>
      <c r="S1269" s="142">
        <f>P1269-Q1269-R1269</f>
        <v>3262812.32</v>
      </c>
      <c r="T1269" s="142">
        <v>945.30853139773183</v>
      </c>
      <c r="U1269" s="142">
        <v>4368.1900000000005</v>
      </c>
      <c r="V1269" s="213">
        <f t="shared" si="503"/>
        <v>4368.1900000000005</v>
      </c>
      <c r="W1269" s="213">
        <f t="shared" si="504"/>
        <v>3422.8814686022688</v>
      </c>
      <c r="X1269" s="148" t="b">
        <f t="shared" si="505"/>
        <v>1</v>
      </c>
      <c r="Y1269" s="211">
        <v>113.09</v>
      </c>
      <c r="Z1269" s="211">
        <v>0</v>
      </c>
      <c r="AA1269" s="211">
        <v>3259.66</v>
      </c>
      <c r="AB1269" s="211">
        <v>184.98</v>
      </c>
      <c r="AC1269" s="211">
        <v>810.46</v>
      </c>
      <c r="AD1269" s="211">
        <v>0</v>
      </c>
      <c r="AE1269" s="211">
        <v>0</v>
      </c>
      <c r="AF1269" s="214">
        <v>0</v>
      </c>
      <c r="AG1269" s="211">
        <v>0</v>
      </c>
      <c r="AH1269" s="211">
        <v>0</v>
      </c>
      <c r="AI1269" s="211">
        <v>0</v>
      </c>
      <c r="AJ1269" s="211">
        <v>0</v>
      </c>
      <c r="AK1269" s="211">
        <v>0</v>
      </c>
      <c r="AL1269" s="214">
        <v>0</v>
      </c>
      <c r="AM1269" s="211">
        <v>0</v>
      </c>
      <c r="AN1269" s="211">
        <v>0</v>
      </c>
      <c r="AO1269" s="214">
        <v>0</v>
      </c>
      <c r="AP1269" s="211">
        <v>0</v>
      </c>
      <c r="AQ1269" s="211">
        <v>0</v>
      </c>
      <c r="AR1269" s="211">
        <v>0</v>
      </c>
      <c r="AS1269" s="211"/>
    </row>
    <row r="1270" spans="1:135" s="148" customFormat="1" ht="36" customHeight="1" x14ac:dyDescent="0.25">
      <c r="A1270" s="148">
        <v>1</v>
      </c>
      <c r="B1270" s="143">
        <f>SUBTOTAL(103,$A$1027:A1270)</f>
        <v>236</v>
      </c>
      <c r="C1270" s="144" t="s">
        <v>1879</v>
      </c>
      <c r="D1270" s="145">
        <v>1962</v>
      </c>
      <c r="E1270" s="145"/>
      <c r="F1270" s="146" t="s">
        <v>1536</v>
      </c>
      <c r="G1270" s="145" t="s">
        <v>308</v>
      </c>
      <c r="H1270" s="145" t="s">
        <v>299</v>
      </c>
      <c r="I1270" s="149">
        <v>1356.51</v>
      </c>
      <c r="J1270" s="149">
        <v>933.61</v>
      </c>
      <c r="K1270" s="149">
        <v>933.61</v>
      </c>
      <c r="L1270" s="165">
        <v>64</v>
      </c>
      <c r="M1270" s="145" t="s">
        <v>262</v>
      </c>
      <c r="N1270" s="145" t="s">
        <v>266</v>
      </c>
      <c r="O1270" s="147" t="s">
        <v>1283</v>
      </c>
      <c r="P1270" s="142">
        <v>827643.6</v>
      </c>
      <c r="Q1270" s="142">
        <v>0</v>
      </c>
      <c r="R1270" s="142">
        <v>0</v>
      </c>
      <c r="S1270" s="142">
        <f>P1270-Q1270-R1270</f>
        <v>827643.6</v>
      </c>
      <c r="T1270" s="142">
        <v>659.93351320668478</v>
      </c>
      <c r="U1270" s="142">
        <v>810.46</v>
      </c>
      <c r="V1270" s="213">
        <f t="shared" si="503"/>
        <v>810.46</v>
      </c>
      <c r="W1270" s="213">
        <f t="shared" si="504"/>
        <v>150.52648679331526</v>
      </c>
      <c r="X1270" s="148" t="b">
        <f t="shared" si="505"/>
        <v>1</v>
      </c>
      <c r="Y1270" s="211">
        <v>0</v>
      </c>
      <c r="Z1270" s="211">
        <v>0</v>
      </c>
      <c r="AA1270" s="211">
        <v>0</v>
      </c>
      <c r="AB1270" s="211">
        <v>0</v>
      </c>
      <c r="AC1270" s="211">
        <v>810.46</v>
      </c>
      <c r="AD1270" s="211">
        <v>0</v>
      </c>
      <c r="AE1270" s="211">
        <v>0</v>
      </c>
      <c r="AF1270" s="214">
        <v>0</v>
      </c>
      <c r="AG1270" s="211">
        <v>0</v>
      </c>
      <c r="AH1270" s="211">
        <v>0</v>
      </c>
      <c r="AI1270" s="211">
        <v>0</v>
      </c>
      <c r="AJ1270" s="211">
        <v>0</v>
      </c>
      <c r="AK1270" s="211">
        <v>0</v>
      </c>
      <c r="AL1270" s="214">
        <v>0</v>
      </c>
      <c r="AM1270" s="211">
        <v>0</v>
      </c>
      <c r="AN1270" s="211">
        <v>0</v>
      </c>
      <c r="AO1270" s="214">
        <v>0</v>
      </c>
      <c r="AP1270" s="211">
        <v>0</v>
      </c>
      <c r="AQ1270" s="211">
        <v>0</v>
      </c>
      <c r="AR1270" s="211">
        <v>0</v>
      </c>
      <c r="AS1270" s="211"/>
    </row>
    <row r="1271" spans="1:135" s="148" customFormat="1" ht="36" customHeight="1" x14ac:dyDescent="0.25">
      <c r="B1271" s="144" t="s">
        <v>791</v>
      </c>
      <c r="C1271" s="215"/>
      <c r="D1271" s="145" t="s">
        <v>862</v>
      </c>
      <c r="E1271" s="145" t="s">
        <v>862</v>
      </c>
      <c r="F1271" s="145" t="s">
        <v>862</v>
      </c>
      <c r="G1271" s="145" t="s">
        <v>862</v>
      </c>
      <c r="H1271" s="145" t="s">
        <v>862</v>
      </c>
      <c r="I1271" s="149">
        <f>SUM(I1272:I1273)</f>
        <v>2584.6</v>
      </c>
      <c r="J1271" s="149">
        <f>SUM(J1272:J1273)</f>
        <v>2374.9</v>
      </c>
      <c r="K1271" s="149">
        <f>SUM(K1272:K1273)</f>
        <v>1001.5</v>
      </c>
      <c r="L1271" s="210">
        <f>SUM(L1272:L1273)</f>
        <v>122</v>
      </c>
      <c r="M1271" s="145" t="s">
        <v>862</v>
      </c>
      <c r="N1271" s="145" t="s">
        <v>862</v>
      </c>
      <c r="O1271" s="147" t="s">
        <v>862</v>
      </c>
      <c r="P1271" s="142">
        <v>10783775.639999999</v>
      </c>
      <c r="Q1271" s="142">
        <f>SUM(Q1272:Q1273)</f>
        <v>0</v>
      </c>
      <c r="R1271" s="142">
        <f>SUM(R1272:R1273)</f>
        <v>0</v>
      </c>
      <c r="S1271" s="142">
        <f>SUM(S1272:S1273)</f>
        <v>10783775.639999999</v>
      </c>
      <c r="T1271" s="142">
        <f t="shared" si="481"/>
        <v>4172.3189816606045</v>
      </c>
      <c r="U1271" s="142">
        <f>MAX(U1272:U1273)</f>
        <v>5955.9153406251744</v>
      </c>
      <c r="W1271" s="220"/>
      <c r="Y1271" s="211"/>
      <c r="Z1271" s="211"/>
      <c r="AA1271" s="211"/>
      <c r="AB1271" s="211"/>
      <c r="AC1271" s="211"/>
      <c r="AD1271" s="211"/>
      <c r="AE1271" s="211"/>
      <c r="AF1271" s="211"/>
      <c r="AG1271" s="211"/>
      <c r="AH1271" s="211"/>
      <c r="AI1271" s="211"/>
      <c r="AJ1271" s="211"/>
      <c r="AK1271" s="211"/>
      <c r="AL1271" s="211"/>
      <c r="AM1271" s="211"/>
      <c r="AN1271" s="211"/>
      <c r="AO1271" s="211"/>
      <c r="AP1271" s="211"/>
      <c r="AQ1271" s="211"/>
      <c r="AR1271" s="211"/>
      <c r="AS1271" s="211"/>
    </row>
    <row r="1272" spans="1:135" s="121" customFormat="1" ht="36" customHeight="1" x14ac:dyDescent="0.25">
      <c r="A1272" s="148">
        <v>1</v>
      </c>
      <c r="B1272" s="143">
        <f>SUBTOTAL(103,$A$1027:A1272)</f>
        <v>237</v>
      </c>
      <c r="C1272" s="156" t="s">
        <v>647</v>
      </c>
      <c r="D1272" s="145">
        <v>1978</v>
      </c>
      <c r="E1272" s="145"/>
      <c r="F1272" s="157" t="s">
        <v>264</v>
      </c>
      <c r="G1272" s="145" t="s">
        <v>308</v>
      </c>
      <c r="H1272" s="145" t="s">
        <v>308</v>
      </c>
      <c r="I1272" s="149">
        <v>1801.1</v>
      </c>
      <c r="J1272" s="149">
        <v>1650.5</v>
      </c>
      <c r="K1272" s="149">
        <v>277.10000000000002</v>
      </c>
      <c r="L1272" s="167">
        <v>87</v>
      </c>
      <c r="M1272" s="145" t="s">
        <v>262</v>
      </c>
      <c r="N1272" s="145" t="s">
        <v>266</v>
      </c>
      <c r="O1272" s="145" t="s">
        <v>693</v>
      </c>
      <c r="P1272" s="149">
        <v>10327025.639999999</v>
      </c>
      <c r="Q1272" s="149">
        <v>0</v>
      </c>
      <c r="R1272" s="149">
        <v>0</v>
      </c>
      <c r="S1272" s="149">
        <f>P1272-Q1272-R1272</f>
        <v>10327025.639999999</v>
      </c>
      <c r="T1272" s="142">
        <f>P1272/I1272</f>
        <v>5733.7325190161564</v>
      </c>
      <c r="U1272" s="142">
        <v>5955.9153406251744</v>
      </c>
      <c r="V1272" s="213">
        <f t="shared" ref="V1272:V1273" si="506">Y1272+Z1272+AA1272+AB1272+AC1272+AF1272+AH1272+AJ1272+AL1272+AN1272+AO1272+AP1272+AQ1272+AR1272</f>
        <v>5955.9153406251744</v>
      </c>
      <c r="W1272" s="213">
        <f t="shared" ref="W1272:W1273" si="507">V1272-T1272</f>
        <v>222.18282160901799</v>
      </c>
      <c r="X1272" s="148" t="b">
        <f t="shared" ref="X1272:X1273" si="508">V1272=U1272</f>
        <v>1</v>
      </c>
      <c r="Y1272" s="211">
        <v>0</v>
      </c>
      <c r="Z1272" s="211">
        <v>0</v>
      </c>
      <c r="AA1272" s="164">
        <v>0</v>
      </c>
      <c r="AB1272" s="164">
        <v>0</v>
      </c>
      <c r="AC1272" s="164">
        <v>0</v>
      </c>
      <c r="AD1272" s="164">
        <v>0</v>
      </c>
      <c r="AE1272" s="164">
        <v>0</v>
      </c>
      <c r="AF1272" s="214">
        <v>0</v>
      </c>
      <c r="AG1272" s="164">
        <v>1203</v>
      </c>
      <c r="AH1272" s="214">
        <f>8917.04*AG1272/I1272</f>
        <v>5955.9153406251744</v>
      </c>
      <c r="AI1272" s="164">
        <v>0</v>
      </c>
      <c r="AJ1272" s="164">
        <v>0</v>
      </c>
      <c r="AK1272" s="164">
        <v>0</v>
      </c>
      <c r="AL1272" s="163">
        <v>0</v>
      </c>
      <c r="AM1272" s="164">
        <v>0</v>
      </c>
      <c r="AN1272" s="164">
        <v>0</v>
      </c>
      <c r="AO1272" s="163">
        <v>0</v>
      </c>
      <c r="AP1272" s="164">
        <v>0</v>
      </c>
      <c r="AQ1272" s="164">
        <v>0</v>
      </c>
      <c r="AR1272" s="164">
        <v>0</v>
      </c>
      <c r="AS1272" s="164"/>
      <c r="BM1272" s="224"/>
      <c r="BN1272" s="224"/>
      <c r="BO1272" s="224"/>
      <c r="CL1272" s="158"/>
      <c r="DO1272" s="159"/>
      <c r="EE1272" s="160"/>
    </row>
    <row r="1273" spans="1:135" s="121" customFormat="1" ht="36" customHeight="1" x14ac:dyDescent="0.25">
      <c r="A1273" s="148">
        <v>1</v>
      </c>
      <c r="B1273" s="143">
        <f>SUBTOTAL(103,$A$1027:A1273)</f>
        <v>238</v>
      </c>
      <c r="C1273" s="156" t="s">
        <v>2674</v>
      </c>
      <c r="D1273" s="145">
        <v>1971</v>
      </c>
      <c r="E1273" s="145"/>
      <c r="F1273" s="157" t="s">
        <v>264</v>
      </c>
      <c r="G1273" s="145">
        <v>2</v>
      </c>
      <c r="H1273" s="145">
        <v>2</v>
      </c>
      <c r="I1273" s="149">
        <v>783.5</v>
      </c>
      <c r="J1273" s="149">
        <v>724.4</v>
      </c>
      <c r="K1273" s="149">
        <v>724.4</v>
      </c>
      <c r="L1273" s="167">
        <v>35</v>
      </c>
      <c r="M1273" s="145" t="s">
        <v>262</v>
      </c>
      <c r="N1273" s="145" t="s">
        <v>263</v>
      </c>
      <c r="O1273" s="145" t="s">
        <v>265</v>
      </c>
      <c r="P1273" s="149">
        <v>456750</v>
      </c>
      <c r="Q1273" s="149">
        <v>0</v>
      </c>
      <c r="R1273" s="149">
        <v>0</v>
      </c>
      <c r="S1273" s="149">
        <f>P1273-Q1273-R1273</f>
        <v>456750</v>
      </c>
      <c r="T1273" s="142">
        <f t="shared" si="481"/>
        <v>582.96107211231651</v>
      </c>
      <c r="U1273" s="142">
        <v>712.1</v>
      </c>
      <c r="V1273" s="213">
        <f t="shared" si="506"/>
        <v>712.1</v>
      </c>
      <c r="W1273" s="213">
        <f t="shared" si="507"/>
        <v>129.13892788768351</v>
      </c>
      <c r="X1273" s="148" t="b">
        <f t="shared" si="508"/>
        <v>1</v>
      </c>
      <c r="Y1273" s="211">
        <v>0</v>
      </c>
      <c r="Z1273" s="211">
        <v>0</v>
      </c>
      <c r="AA1273" s="164">
        <v>0</v>
      </c>
      <c r="AB1273" s="164">
        <v>0</v>
      </c>
      <c r="AC1273" s="164">
        <v>0</v>
      </c>
      <c r="AD1273" s="164">
        <v>0</v>
      </c>
      <c r="AE1273" s="164">
        <v>0</v>
      </c>
      <c r="AF1273" s="214">
        <v>0</v>
      </c>
      <c r="AG1273" s="164">
        <v>0</v>
      </c>
      <c r="AH1273" s="164">
        <v>0</v>
      </c>
      <c r="AI1273" s="164">
        <v>0</v>
      </c>
      <c r="AJ1273" s="164">
        <v>0</v>
      </c>
      <c r="AK1273" s="164">
        <v>0</v>
      </c>
      <c r="AL1273" s="163">
        <v>0</v>
      </c>
      <c r="AM1273" s="164">
        <v>0</v>
      </c>
      <c r="AN1273" s="164">
        <v>0</v>
      </c>
      <c r="AO1273" s="163">
        <v>0</v>
      </c>
      <c r="AP1273" s="211">
        <v>712.1</v>
      </c>
      <c r="AQ1273" s="164">
        <v>0</v>
      </c>
      <c r="AR1273" s="164">
        <v>0</v>
      </c>
      <c r="AS1273" s="164"/>
      <c r="BM1273" s="224"/>
      <c r="BN1273" s="224"/>
      <c r="BO1273" s="224"/>
      <c r="CL1273" s="158"/>
      <c r="DO1273" s="159"/>
      <c r="EE1273" s="160"/>
    </row>
    <row r="1274" spans="1:135" s="148" customFormat="1" ht="36" customHeight="1" x14ac:dyDescent="0.25">
      <c r="B1274" s="144" t="s">
        <v>792</v>
      </c>
      <c r="C1274" s="144"/>
      <c r="D1274" s="145" t="s">
        <v>862</v>
      </c>
      <c r="E1274" s="145" t="s">
        <v>862</v>
      </c>
      <c r="F1274" s="145" t="s">
        <v>862</v>
      </c>
      <c r="G1274" s="145" t="s">
        <v>862</v>
      </c>
      <c r="H1274" s="145" t="s">
        <v>862</v>
      </c>
      <c r="I1274" s="149">
        <f>I1275</f>
        <v>1070.8</v>
      </c>
      <c r="J1274" s="149">
        <f>J1275</f>
        <v>1070.8</v>
      </c>
      <c r="K1274" s="149">
        <f>K1275</f>
        <v>942</v>
      </c>
      <c r="L1274" s="210">
        <f>L1275</f>
        <v>57</v>
      </c>
      <c r="M1274" s="145" t="s">
        <v>862</v>
      </c>
      <c r="N1274" s="145" t="s">
        <v>862</v>
      </c>
      <c r="O1274" s="147" t="s">
        <v>862</v>
      </c>
      <c r="P1274" s="142">
        <v>5546917.6600000001</v>
      </c>
      <c r="Q1274" s="142">
        <f>Q1275</f>
        <v>0</v>
      </c>
      <c r="R1274" s="142">
        <f>R1275</f>
        <v>0</v>
      </c>
      <c r="S1274" s="142">
        <f>S1275</f>
        <v>5546917.6600000001</v>
      </c>
      <c r="T1274" s="142">
        <f t="shared" si="481"/>
        <v>5180.1621778109829</v>
      </c>
      <c r="U1274" s="142">
        <f>U1275</f>
        <v>5180.1621778109829</v>
      </c>
      <c r="W1274" s="220"/>
      <c r="Y1274" s="211"/>
      <c r="Z1274" s="211"/>
      <c r="AA1274" s="211"/>
      <c r="AB1274" s="211"/>
      <c r="AC1274" s="211"/>
      <c r="AD1274" s="211"/>
      <c r="AE1274" s="211"/>
      <c r="AF1274" s="211"/>
      <c r="AG1274" s="211"/>
      <c r="AH1274" s="211"/>
      <c r="AI1274" s="211"/>
      <c r="AJ1274" s="211"/>
      <c r="AK1274" s="211"/>
      <c r="AL1274" s="211"/>
      <c r="AM1274" s="211"/>
      <c r="AN1274" s="211"/>
      <c r="AO1274" s="211"/>
      <c r="AP1274" s="211"/>
      <c r="AQ1274" s="211"/>
      <c r="AR1274" s="211"/>
      <c r="AS1274" s="211"/>
    </row>
    <row r="1275" spans="1:135" s="121" customFormat="1" ht="36" customHeight="1" x14ac:dyDescent="0.25">
      <c r="A1275" s="148">
        <v>1</v>
      </c>
      <c r="B1275" s="143">
        <f>SUBTOTAL(103,$A$1027:A1275)</f>
        <v>239</v>
      </c>
      <c r="C1275" s="156" t="s">
        <v>661</v>
      </c>
      <c r="D1275" s="145">
        <v>1979</v>
      </c>
      <c r="E1275" s="145"/>
      <c r="F1275" s="157" t="s">
        <v>264</v>
      </c>
      <c r="G1275" s="145">
        <v>2</v>
      </c>
      <c r="H1275" s="145" t="s">
        <v>308</v>
      </c>
      <c r="I1275" s="149">
        <v>1070.8</v>
      </c>
      <c r="J1275" s="149">
        <v>1070.8</v>
      </c>
      <c r="K1275" s="149">
        <v>942</v>
      </c>
      <c r="L1275" s="167">
        <v>57</v>
      </c>
      <c r="M1275" s="145" t="s">
        <v>262</v>
      </c>
      <c r="N1275" s="145" t="s">
        <v>337</v>
      </c>
      <c r="O1275" s="145" t="s">
        <v>697</v>
      </c>
      <c r="P1275" s="149">
        <v>5546917.6600000001</v>
      </c>
      <c r="Q1275" s="149">
        <v>0</v>
      </c>
      <c r="R1275" s="149">
        <v>0</v>
      </c>
      <c r="S1275" s="149">
        <f>P1275-Q1275-R1275</f>
        <v>5546917.6600000001</v>
      </c>
      <c r="T1275" s="142">
        <f t="shared" si="481"/>
        <v>5180.1621778109829</v>
      </c>
      <c r="U1275" s="142">
        <v>5180.1621778109829</v>
      </c>
      <c r="V1275" s="213">
        <f>Y1275+Z1275+AA1275+AB1275+AC1275+AF1275+AH1275+AJ1275+AL1275+AN1275+AO1275+AP1275+AQ1275+AR1275</f>
        <v>5180.1621778109829</v>
      </c>
      <c r="W1275" s="213">
        <f>V1275-T1275</f>
        <v>0</v>
      </c>
      <c r="X1275" s="148" t="b">
        <f>V1275=U1275</f>
        <v>1</v>
      </c>
      <c r="Y1275" s="211">
        <v>0</v>
      </c>
      <c r="Z1275" s="211">
        <v>0</v>
      </c>
      <c r="AA1275" s="164">
        <v>0</v>
      </c>
      <c r="AB1275" s="164">
        <v>0</v>
      </c>
      <c r="AC1275" s="164">
        <v>0</v>
      </c>
      <c r="AD1275" s="164">
        <v>0</v>
      </c>
      <c r="AE1275" s="164">
        <v>0</v>
      </c>
      <c r="AF1275" s="214">
        <v>0</v>
      </c>
      <c r="AG1275" s="164">
        <v>0</v>
      </c>
      <c r="AH1275" s="164">
        <v>0</v>
      </c>
      <c r="AI1275" s="164">
        <v>0</v>
      </c>
      <c r="AJ1275" s="164">
        <v>0</v>
      </c>
      <c r="AK1275" s="164">
        <v>787</v>
      </c>
      <c r="AL1275" s="214">
        <f>7048.18*AK1275/I1275</f>
        <v>5180.1621778109829</v>
      </c>
      <c r="AM1275" s="164">
        <v>0</v>
      </c>
      <c r="AN1275" s="164">
        <v>0</v>
      </c>
      <c r="AO1275" s="163">
        <v>0</v>
      </c>
      <c r="AP1275" s="164">
        <v>0</v>
      </c>
      <c r="AQ1275" s="164">
        <v>0</v>
      </c>
      <c r="AR1275" s="164">
        <v>0</v>
      </c>
      <c r="AS1275" s="164"/>
      <c r="BM1275" s="224"/>
      <c r="BN1275" s="224"/>
      <c r="BO1275" s="224"/>
      <c r="CL1275" s="158"/>
      <c r="DO1275" s="159"/>
      <c r="EE1275" s="160"/>
    </row>
    <row r="1276" spans="1:135" s="148" customFormat="1" ht="36" customHeight="1" x14ac:dyDescent="0.25">
      <c r="B1276" s="144" t="s">
        <v>793</v>
      </c>
      <c r="C1276" s="144"/>
      <c r="D1276" s="145" t="s">
        <v>862</v>
      </c>
      <c r="E1276" s="145" t="s">
        <v>862</v>
      </c>
      <c r="F1276" s="145" t="s">
        <v>862</v>
      </c>
      <c r="G1276" s="145" t="s">
        <v>862</v>
      </c>
      <c r="H1276" s="145" t="s">
        <v>862</v>
      </c>
      <c r="I1276" s="149">
        <f>SUM(I1277:I1279)</f>
        <v>2397.8000000000002</v>
      </c>
      <c r="J1276" s="149">
        <f>SUM(J1277:J1279)</f>
        <v>2132.6999999999998</v>
      </c>
      <c r="K1276" s="149">
        <f>SUM(K1277:K1279)</f>
        <v>981.3</v>
      </c>
      <c r="L1276" s="210">
        <f>SUM(L1277:L1279)</f>
        <v>94</v>
      </c>
      <c r="M1276" s="145" t="s">
        <v>862</v>
      </c>
      <c r="N1276" s="145" t="s">
        <v>862</v>
      </c>
      <c r="O1276" s="147" t="s">
        <v>862</v>
      </c>
      <c r="P1276" s="142">
        <v>14335354.390000001</v>
      </c>
      <c r="Q1276" s="142">
        <f>SUM(Q1277:Q1279)</f>
        <v>0</v>
      </c>
      <c r="R1276" s="142">
        <f>SUM(R1277:R1279)</f>
        <v>0</v>
      </c>
      <c r="S1276" s="142">
        <f>SUM(S1277:S1279)</f>
        <v>14335354.390000001</v>
      </c>
      <c r="T1276" s="142">
        <f t="shared" si="481"/>
        <v>5978.5446617732923</v>
      </c>
      <c r="U1276" s="142">
        <f>MAX(U1277:V1279)</f>
        <v>7372.6265433426552</v>
      </c>
      <c r="W1276" s="220"/>
      <c r="Y1276" s="211"/>
      <c r="Z1276" s="211"/>
      <c r="AA1276" s="211"/>
      <c r="AB1276" s="211"/>
      <c r="AC1276" s="211"/>
      <c r="AD1276" s="211"/>
      <c r="AE1276" s="211"/>
      <c r="AF1276" s="211"/>
      <c r="AG1276" s="211"/>
      <c r="AH1276" s="211"/>
      <c r="AI1276" s="211"/>
      <c r="AJ1276" s="211"/>
      <c r="AK1276" s="211"/>
      <c r="AL1276" s="211"/>
      <c r="AM1276" s="211"/>
      <c r="AN1276" s="211"/>
      <c r="AO1276" s="211"/>
      <c r="AP1276" s="211"/>
      <c r="AQ1276" s="211"/>
      <c r="AR1276" s="211"/>
      <c r="AS1276" s="211"/>
    </row>
    <row r="1277" spans="1:135" s="121" customFormat="1" ht="36" customHeight="1" x14ac:dyDescent="0.25">
      <c r="A1277" s="148">
        <v>1</v>
      </c>
      <c r="B1277" s="143">
        <f>SUBTOTAL(103,$A$1027:A1277)</f>
        <v>240</v>
      </c>
      <c r="C1277" s="156" t="s">
        <v>654</v>
      </c>
      <c r="D1277" s="145">
        <v>1971</v>
      </c>
      <c r="E1277" s="145"/>
      <c r="F1277" s="157" t="s">
        <v>264</v>
      </c>
      <c r="G1277" s="145">
        <v>3</v>
      </c>
      <c r="H1277" s="145" t="s">
        <v>299</v>
      </c>
      <c r="I1277" s="149">
        <v>1082.2</v>
      </c>
      <c r="J1277" s="149">
        <v>1018.1</v>
      </c>
      <c r="K1277" s="149">
        <v>114.5</v>
      </c>
      <c r="L1277" s="167">
        <v>44</v>
      </c>
      <c r="M1277" s="145" t="s">
        <v>262</v>
      </c>
      <c r="N1277" s="145" t="s">
        <v>263</v>
      </c>
      <c r="O1277" s="145" t="s">
        <v>265</v>
      </c>
      <c r="P1277" s="149">
        <v>5392233.9700000007</v>
      </c>
      <c r="Q1277" s="149">
        <v>0</v>
      </c>
      <c r="R1277" s="149">
        <v>0</v>
      </c>
      <c r="S1277" s="149">
        <f>P1277-Q1277-R1277</f>
        <v>5392233.9700000007</v>
      </c>
      <c r="T1277" s="142">
        <f t="shared" si="481"/>
        <v>4982.6593698022552</v>
      </c>
      <c r="U1277" s="142">
        <v>5174.5528737756422</v>
      </c>
      <c r="V1277" s="213">
        <f t="shared" ref="V1277:V1279" si="509">Y1277+Z1277+AA1277+AB1277+AC1277+AF1277+AH1277+AJ1277+AL1277+AN1277+AO1277+AP1277+AQ1277+AR1277</f>
        <v>5174.5528737756422</v>
      </c>
      <c r="W1277" s="213">
        <f t="shared" ref="W1277:W1279" si="510">V1277-T1277</f>
        <v>191.89350397338694</v>
      </c>
      <c r="X1277" s="148" t="b">
        <f t="shared" ref="X1277:X1279" si="511">V1277=U1277</f>
        <v>1</v>
      </c>
      <c r="Y1277" s="211">
        <v>0</v>
      </c>
      <c r="Z1277" s="211">
        <v>0</v>
      </c>
      <c r="AA1277" s="164">
        <v>0</v>
      </c>
      <c r="AB1277" s="164">
        <v>0</v>
      </c>
      <c r="AC1277" s="164">
        <v>0</v>
      </c>
      <c r="AD1277" s="164">
        <v>0</v>
      </c>
      <c r="AE1277" s="164">
        <v>0</v>
      </c>
      <c r="AF1277" s="214">
        <v>0</v>
      </c>
      <c r="AG1277" s="164">
        <v>628</v>
      </c>
      <c r="AH1277" s="214">
        <f>8917.04*AG1277/I1277</f>
        <v>5174.5528737756422</v>
      </c>
      <c r="AI1277" s="164">
        <v>0</v>
      </c>
      <c r="AJ1277" s="164">
        <v>0</v>
      </c>
      <c r="AK1277" s="164">
        <v>0</v>
      </c>
      <c r="AL1277" s="163">
        <v>0</v>
      </c>
      <c r="AM1277" s="164">
        <v>0</v>
      </c>
      <c r="AN1277" s="164">
        <v>0</v>
      </c>
      <c r="AO1277" s="163">
        <v>0</v>
      </c>
      <c r="AP1277" s="164">
        <v>0</v>
      </c>
      <c r="AQ1277" s="164">
        <v>0</v>
      </c>
      <c r="AR1277" s="164">
        <v>0</v>
      </c>
      <c r="AS1277" s="164"/>
      <c r="BM1277" s="224"/>
      <c r="BN1277" s="224"/>
      <c r="BO1277" s="224"/>
      <c r="CL1277" s="158"/>
      <c r="DO1277" s="159"/>
      <c r="EE1277" s="160"/>
    </row>
    <row r="1278" spans="1:135" s="121" customFormat="1" ht="36" customHeight="1" x14ac:dyDescent="0.25">
      <c r="A1278" s="148">
        <v>1</v>
      </c>
      <c r="B1278" s="143">
        <f>SUBTOTAL(103,$A$1027:A1278)</f>
        <v>241</v>
      </c>
      <c r="C1278" s="156" t="s">
        <v>664</v>
      </c>
      <c r="D1278" s="145">
        <v>1968</v>
      </c>
      <c r="E1278" s="145"/>
      <c r="F1278" s="157" t="s">
        <v>264</v>
      </c>
      <c r="G1278" s="145">
        <v>2</v>
      </c>
      <c r="H1278" s="145" t="s">
        <v>299</v>
      </c>
      <c r="I1278" s="149">
        <v>464.9</v>
      </c>
      <c r="J1278" s="149">
        <v>408.7</v>
      </c>
      <c r="K1278" s="149">
        <v>160.9</v>
      </c>
      <c r="L1278" s="167">
        <v>28</v>
      </c>
      <c r="M1278" s="145" t="s">
        <v>262</v>
      </c>
      <c r="N1278" s="145" t="s">
        <v>263</v>
      </c>
      <c r="O1278" s="145" t="s">
        <v>265</v>
      </c>
      <c r="P1278" s="149">
        <v>3427534.08</v>
      </c>
      <c r="Q1278" s="149">
        <v>0</v>
      </c>
      <c r="R1278" s="149">
        <v>0</v>
      </c>
      <c r="S1278" s="149">
        <f>P1278-Q1278-R1278</f>
        <v>3427534.08</v>
      </c>
      <c r="T1278" s="142">
        <f t="shared" si="481"/>
        <v>7372.6265433426552</v>
      </c>
      <c r="U1278" s="142">
        <v>818.30094644009466</v>
      </c>
      <c r="V1278" s="213">
        <f>T1278</f>
        <v>7372.6265433426552</v>
      </c>
      <c r="W1278" s="213">
        <f t="shared" si="510"/>
        <v>0</v>
      </c>
      <c r="X1278" s="148" t="b">
        <f t="shared" si="511"/>
        <v>0</v>
      </c>
      <c r="Y1278" s="211">
        <v>0</v>
      </c>
      <c r="Z1278" s="211">
        <v>0</v>
      </c>
      <c r="AA1278" s="164">
        <v>0</v>
      </c>
      <c r="AB1278" s="164">
        <v>0</v>
      </c>
      <c r="AC1278" s="211">
        <v>810.46</v>
      </c>
      <c r="AD1278" s="164">
        <v>0</v>
      </c>
      <c r="AE1278" s="164">
        <v>0</v>
      </c>
      <c r="AF1278" s="214">
        <v>0</v>
      </c>
      <c r="AG1278" s="164">
        <v>0</v>
      </c>
      <c r="AH1278" s="164">
        <v>0</v>
      </c>
      <c r="AI1278" s="164">
        <v>0</v>
      </c>
      <c r="AJ1278" s="164">
        <v>0</v>
      </c>
      <c r="AK1278" s="164">
        <v>0</v>
      </c>
      <c r="AL1278" s="163">
        <v>0</v>
      </c>
      <c r="AM1278" s="164">
        <v>0</v>
      </c>
      <c r="AN1278" s="164">
        <v>0</v>
      </c>
      <c r="AO1278" s="163">
        <v>0</v>
      </c>
      <c r="AP1278" s="164">
        <v>0</v>
      </c>
      <c r="AQ1278" s="164">
        <v>0</v>
      </c>
      <c r="AR1278" s="164">
        <v>0</v>
      </c>
      <c r="AS1278" s="164"/>
      <c r="BM1278" s="224"/>
      <c r="BN1278" s="224"/>
      <c r="BO1278" s="224"/>
      <c r="CL1278" s="158"/>
      <c r="DO1278" s="159"/>
      <c r="EE1278" s="160"/>
    </row>
    <row r="1279" spans="1:135" s="148" customFormat="1" ht="36" customHeight="1" x14ac:dyDescent="0.25">
      <c r="A1279" s="148">
        <v>1</v>
      </c>
      <c r="B1279" s="143">
        <f>SUBTOTAL(103,$A$1027:A1279)</f>
        <v>242</v>
      </c>
      <c r="C1279" s="144" t="s">
        <v>659</v>
      </c>
      <c r="D1279" s="145">
        <v>1975</v>
      </c>
      <c r="E1279" s="145"/>
      <c r="F1279" s="146" t="s">
        <v>264</v>
      </c>
      <c r="G1279" s="145">
        <v>2</v>
      </c>
      <c r="H1279" s="145" t="s">
        <v>299</v>
      </c>
      <c r="I1279" s="149">
        <v>850.7</v>
      </c>
      <c r="J1279" s="149">
        <v>705.9</v>
      </c>
      <c r="K1279" s="149">
        <v>705.9</v>
      </c>
      <c r="L1279" s="165">
        <v>22</v>
      </c>
      <c r="M1279" s="145" t="s">
        <v>262</v>
      </c>
      <c r="N1279" s="145" t="s">
        <v>263</v>
      </c>
      <c r="O1279" s="147" t="s">
        <v>265</v>
      </c>
      <c r="P1279" s="142">
        <v>5515586.3399999999</v>
      </c>
      <c r="Q1279" s="142">
        <v>0</v>
      </c>
      <c r="R1279" s="142">
        <v>0</v>
      </c>
      <c r="S1279" s="142">
        <f>P1279-Q1279-R1279</f>
        <v>5515586.3399999999</v>
      </c>
      <c r="T1279" s="142">
        <f t="shared" si="481"/>
        <v>6483.5856823792165</v>
      </c>
      <c r="U1279" s="142">
        <v>6771.3739743740452</v>
      </c>
      <c r="V1279" s="213">
        <f t="shared" si="509"/>
        <v>6771.3739743740452</v>
      </c>
      <c r="W1279" s="213">
        <f t="shared" si="510"/>
        <v>287.7882919948288</v>
      </c>
      <c r="X1279" s="148" t="b">
        <f t="shared" si="511"/>
        <v>1</v>
      </c>
      <c r="Y1279" s="211">
        <v>0</v>
      </c>
      <c r="Z1279" s="211">
        <v>0</v>
      </c>
      <c r="AA1279" s="211">
        <v>0</v>
      </c>
      <c r="AB1279" s="211">
        <v>0</v>
      </c>
      <c r="AC1279" s="211">
        <v>0</v>
      </c>
      <c r="AD1279" s="211">
        <v>0</v>
      </c>
      <c r="AE1279" s="211">
        <v>0</v>
      </c>
      <c r="AF1279" s="214">
        <v>0</v>
      </c>
      <c r="AG1279" s="211">
        <v>646</v>
      </c>
      <c r="AH1279" s="214">
        <f>8917.04*AG1279/I1279</f>
        <v>6771.3739743740452</v>
      </c>
      <c r="AI1279" s="211">
        <v>0</v>
      </c>
      <c r="AJ1279" s="211">
        <v>0</v>
      </c>
      <c r="AK1279" s="211">
        <v>0</v>
      </c>
      <c r="AL1279" s="214">
        <v>0</v>
      </c>
      <c r="AM1279" s="211">
        <v>0</v>
      </c>
      <c r="AN1279" s="211">
        <v>0</v>
      </c>
      <c r="AO1279" s="214">
        <v>0</v>
      </c>
      <c r="AP1279" s="211">
        <v>0</v>
      </c>
      <c r="AQ1279" s="211">
        <v>0</v>
      </c>
      <c r="AR1279" s="211">
        <v>0</v>
      </c>
      <c r="AS1279" s="211"/>
    </row>
    <row r="1280" spans="1:135" s="148" customFormat="1" ht="36" customHeight="1" x14ac:dyDescent="0.25">
      <c r="B1280" s="144" t="s">
        <v>856</v>
      </c>
      <c r="C1280" s="144"/>
      <c r="D1280" s="145" t="s">
        <v>862</v>
      </c>
      <c r="E1280" s="145" t="s">
        <v>862</v>
      </c>
      <c r="F1280" s="145" t="s">
        <v>862</v>
      </c>
      <c r="G1280" s="145" t="s">
        <v>862</v>
      </c>
      <c r="H1280" s="145" t="s">
        <v>862</v>
      </c>
      <c r="I1280" s="149">
        <f>SUM(I1281:I1282)</f>
        <v>1139.0999999999999</v>
      </c>
      <c r="J1280" s="149">
        <f>SUM(J1281:J1282)</f>
        <v>1016.2</v>
      </c>
      <c r="K1280" s="149">
        <f>SUM(K1281:K1282)</f>
        <v>974.7</v>
      </c>
      <c r="L1280" s="210">
        <f>SUM(L1281:L1282)</f>
        <v>56</v>
      </c>
      <c r="M1280" s="145" t="s">
        <v>862</v>
      </c>
      <c r="N1280" s="145" t="s">
        <v>862</v>
      </c>
      <c r="O1280" s="147" t="s">
        <v>862</v>
      </c>
      <c r="P1280" s="142">
        <v>8422595.5300000012</v>
      </c>
      <c r="Q1280" s="142">
        <f>SUM(Q1281:Q1282)</f>
        <v>0</v>
      </c>
      <c r="R1280" s="142">
        <f>SUM(R1281:R1282)</f>
        <v>0</v>
      </c>
      <c r="S1280" s="142">
        <f>SUM(S1281:S1282)</f>
        <v>8422595.5300000012</v>
      </c>
      <c r="T1280" s="142">
        <f t="shared" si="481"/>
        <v>7394.0791238697229</v>
      </c>
      <c r="U1280" s="142">
        <f>MAX(U1281:U1282)</f>
        <v>8646.5153609831032</v>
      </c>
      <c r="W1280" s="220"/>
      <c r="Y1280" s="211"/>
      <c r="Z1280" s="211"/>
      <c r="AA1280" s="211"/>
      <c r="AB1280" s="211"/>
      <c r="AC1280" s="211"/>
      <c r="AD1280" s="211"/>
      <c r="AE1280" s="211"/>
      <c r="AF1280" s="211"/>
      <c r="AG1280" s="211"/>
      <c r="AH1280" s="211"/>
      <c r="AI1280" s="211"/>
      <c r="AJ1280" s="211"/>
      <c r="AK1280" s="211"/>
      <c r="AL1280" s="211"/>
      <c r="AM1280" s="211"/>
      <c r="AN1280" s="211"/>
      <c r="AO1280" s="211"/>
      <c r="AP1280" s="211"/>
      <c r="AQ1280" s="211"/>
      <c r="AR1280" s="211"/>
      <c r="AS1280" s="211"/>
    </row>
    <row r="1281" spans="1:135" s="121" customFormat="1" ht="36" customHeight="1" x14ac:dyDescent="0.25">
      <c r="A1281" s="148">
        <v>1</v>
      </c>
      <c r="B1281" s="143">
        <f>SUBTOTAL(103,$A$1027:A1281)</f>
        <v>243</v>
      </c>
      <c r="C1281" s="156" t="s">
        <v>646</v>
      </c>
      <c r="D1281" s="145">
        <v>1962</v>
      </c>
      <c r="E1281" s="145"/>
      <c r="F1281" s="157" t="s">
        <v>264</v>
      </c>
      <c r="G1281" s="145">
        <v>2</v>
      </c>
      <c r="H1281" s="145" t="s">
        <v>299</v>
      </c>
      <c r="I1281" s="149">
        <v>520.79999999999995</v>
      </c>
      <c r="J1281" s="149">
        <v>455.1</v>
      </c>
      <c r="K1281" s="149">
        <v>413.6</v>
      </c>
      <c r="L1281" s="167">
        <v>32</v>
      </c>
      <c r="M1281" s="145" t="s">
        <v>262</v>
      </c>
      <c r="N1281" s="145" t="s">
        <v>263</v>
      </c>
      <c r="O1281" s="145" t="s">
        <v>265</v>
      </c>
      <c r="P1281" s="149">
        <v>4326195.1900000004</v>
      </c>
      <c r="Q1281" s="149">
        <v>0</v>
      </c>
      <c r="R1281" s="149">
        <v>0</v>
      </c>
      <c r="S1281" s="149">
        <f>P1281-Q1281-R1281</f>
        <v>4326195.1900000004</v>
      </c>
      <c r="T1281" s="142">
        <f t="shared" ref="T1281:T1399" si="512">P1281/I1281</f>
        <v>8306.8264016897101</v>
      </c>
      <c r="U1281" s="142">
        <f t="shared" ref="U1281:U1282" si="513">V1281</f>
        <v>8646.5153609831032</v>
      </c>
      <c r="V1281" s="213">
        <f t="shared" ref="V1281:V1282" si="514">Y1281+Z1281+AA1281+AB1281+AC1281+AF1281+AH1281+AJ1281+AL1281+AN1281+AO1281+AP1281+AQ1281+AR1281</f>
        <v>8646.5153609831032</v>
      </c>
      <c r="W1281" s="213">
        <f t="shared" ref="W1281:W1282" si="515">V1281-T1281</f>
        <v>339.68895929339305</v>
      </c>
      <c r="X1281" s="148" t="b">
        <f t="shared" ref="X1281:X1282" si="516">V1281=U1281</f>
        <v>1</v>
      </c>
      <c r="Y1281" s="211">
        <v>0</v>
      </c>
      <c r="Z1281" s="211">
        <v>0</v>
      </c>
      <c r="AA1281" s="164">
        <v>0</v>
      </c>
      <c r="AB1281" s="164">
        <v>0</v>
      </c>
      <c r="AC1281" s="164">
        <v>0</v>
      </c>
      <c r="AD1281" s="164">
        <v>0</v>
      </c>
      <c r="AE1281" s="164">
        <v>0</v>
      </c>
      <c r="AF1281" s="214">
        <v>0</v>
      </c>
      <c r="AG1281" s="164">
        <v>505</v>
      </c>
      <c r="AH1281" s="214">
        <f>8917.04*AG1281/I1281</f>
        <v>8646.5153609831032</v>
      </c>
      <c r="AI1281" s="164">
        <v>0</v>
      </c>
      <c r="AJ1281" s="164">
        <v>0</v>
      </c>
      <c r="AK1281" s="164">
        <v>0</v>
      </c>
      <c r="AL1281" s="163">
        <v>0</v>
      </c>
      <c r="AM1281" s="164">
        <v>0</v>
      </c>
      <c r="AN1281" s="164">
        <v>0</v>
      </c>
      <c r="AO1281" s="163">
        <v>0</v>
      </c>
      <c r="AP1281" s="164">
        <v>0</v>
      </c>
      <c r="AQ1281" s="164">
        <v>0</v>
      </c>
      <c r="AR1281" s="164">
        <v>0</v>
      </c>
      <c r="AS1281" s="164"/>
      <c r="BM1281" s="224"/>
      <c r="BN1281" s="224"/>
      <c r="BO1281" s="224"/>
      <c r="CL1281" s="158"/>
      <c r="DO1281" s="159"/>
      <c r="EE1281" s="160"/>
    </row>
    <row r="1282" spans="1:135" s="148" customFormat="1" ht="36" customHeight="1" x14ac:dyDescent="0.25">
      <c r="A1282" s="148">
        <v>1</v>
      </c>
      <c r="B1282" s="143">
        <f>SUBTOTAL(103,$A$1027:A1282)</f>
        <v>244</v>
      </c>
      <c r="C1282" s="144" t="s">
        <v>645</v>
      </c>
      <c r="D1282" s="145">
        <v>1984</v>
      </c>
      <c r="E1282" s="145"/>
      <c r="F1282" s="146" t="s">
        <v>314</v>
      </c>
      <c r="G1282" s="145">
        <v>2</v>
      </c>
      <c r="H1282" s="145" t="s">
        <v>299</v>
      </c>
      <c r="I1282" s="149">
        <v>618.29999999999995</v>
      </c>
      <c r="J1282" s="149">
        <v>561.1</v>
      </c>
      <c r="K1282" s="149">
        <v>561.1</v>
      </c>
      <c r="L1282" s="165">
        <v>24</v>
      </c>
      <c r="M1282" s="145" t="s">
        <v>262</v>
      </c>
      <c r="N1282" s="145" t="s">
        <v>263</v>
      </c>
      <c r="O1282" s="147" t="s">
        <v>265</v>
      </c>
      <c r="P1282" s="142">
        <v>4096400.34</v>
      </c>
      <c r="Q1282" s="142">
        <v>0</v>
      </c>
      <c r="R1282" s="142">
        <v>0</v>
      </c>
      <c r="S1282" s="142">
        <f>P1282-Q1282-R1282</f>
        <v>4096400.34</v>
      </c>
      <c r="T1282" s="142">
        <f t="shared" si="512"/>
        <v>6625.2633672974289</v>
      </c>
      <c r="U1282" s="142">
        <f t="shared" si="513"/>
        <v>6908.0740093805607</v>
      </c>
      <c r="V1282" s="213">
        <f t="shared" si="514"/>
        <v>6908.0740093805607</v>
      </c>
      <c r="W1282" s="213">
        <f t="shared" si="515"/>
        <v>282.81064208313182</v>
      </c>
      <c r="X1282" s="148" t="b">
        <f t="shared" si="516"/>
        <v>1</v>
      </c>
      <c r="Y1282" s="211">
        <v>0</v>
      </c>
      <c r="Z1282" s="211">
        <v>0</v>
      </c>
      <c r="AA1282" s="211">
        <v>0</v>
      </c>
      <c r="AB1282" s="211">
        <v>0</v>
      </c>
      <c r="AC1282" s="211">
        <v>0</v>
      </c>
      <c r="AD1282" s="211">
        <v>0</v>
      </c>
      <c r="AE1282" s="211">
        <v>0</v>
      </c>
      <c r="AF1282" s="214">
        <v>0</v>
      </c>
      <c r="AG1282" s="211">
        <v>479</v>
      </c>
      <c r="AH1282" s="214">
        <f>8917.04*AG1282/I1282</f>
        <v>6908.0740093805607</v>
      </c>
      <c r="AI1282" s="211">
        <v>0</v>
      </c>
      <c r="AJ1282" s="211">
        <v>0</v>
      </c>
      <c r="AK1282" s="211">
        <v>0</v>
      </c>
      <c r="AL1282" s="214">
        <v>0</v>
      </c>
      <c r="AM1282" s="211">
        <v>0</v>
      </c>
      <c r="AN1282" s="211">
        <v>0</v>
      </c>
      <c r="AO1282" s="214">
        <v>0</v>
      </c>
      <c r="AP1282" s="211">
        <v>0</v>
      </c>
      <c r="AQ1282" s="211">
        <v>0</v>
      </c>
      <c r="AR1282" s="211">
        <v>0</v>
      </c>
      <c r="AS1282" s="211"/>
    </row>
    <row r="1283" spans="1:135" s="148" customFormat="1" ht="36" customHeight="1" x14ac:dyDescent="0.25">
      <c r="B1283" s="144" t="s">
        <v>794</v>
      </c>
      <c r="C1283" s="144"/>
      <c r="D1283" s="145" t="s">
        <v>862</v>
      </c>
      <c r="E1283" s="145" t="s">
        <v>862</v>
      </c>
      <c r="F1283" s="145" t="s">
        <v>862</v>
      </c>
      <c r="G1283" s="145" t="s">
        <v>862</v>
      </c>
      <c r="H1283" s="145" t="s">
        <v>862</v>
      </c>
      <c r="I1283" s="149">
        <f>SUM(I1284:I1285)</f>
        <v>7253.2</v>
      </c>
      <c r="J1283" s="149">
        <f>SUM(J1284:J1285)</f>
        <v>5908.5</v>
      </c>
      <c r="K1283" s="149">
        <f>SUM(K1284:K1285)</f>
        <v>3856.56</v>
      </c>
      <c r="L1283" s="210">
        <f>SUM(L1284:L1285)</f>
        <v>309</v>
      </c>
      <c r="M1283" s="145" t="s">
        <v>862</v>
      </c>
      <c r="N1283" s="145" t="s">
        <v>862</v>
      </c>
      <c r="O1283" s="147" t="s">
        <v>862</v>
      </c>
      <c r="P1283" s="149">
        <v>9179655.0300000012</v>
      </c>
      <c r="Q1283" s="149">
        <f>SUM(Q1284:Q1285)</f>
        <v>0</v>
      </c>
      <c r="R1283" s="149">
        <f>SUM(R1284:R1285)</f>
        <v>0</v>
      </c>
      <c r="S1283" s="149">
        <f>SUM(S1284:S1285)</f>
        <v>9179655.0300000012</v>
      </c>
      <c r="T1283" s="142">
        <f t="shared" si="512"/>
        <v>1265.6007045166273</v>
      </c>
      <c r="U1283" s="142">
        <f>MAX(U1284:U1285)</f>
        <v>2368.9683923705725</v>
      </c>
      <c r="W1283" s="220"/>
      <c r="Y1283" s="211"/>
      <c r="Z1283" s="211"/>
      <c r="AA1283" s="211"/>
      <c r="AB1283" s="211"/>
      <c r="AC1283" s="211"/>
      <c r="AD1283" s="211"/>
      <c r="AE1283" s="211"/>
      <c r="AF1283" s="211"/>
      <c r="AG1283" s="211"/>
      <c r="AH1283" s="211"/>
      <c r="AI1283" s="211"/>
      <c r="AJ1283" s="211"/>
      <c r="AK1283" s="211"/>
      <c r="AL1283" s="211"/>
      <c r="AM1283" s="211"/>
      <c r="AN1283" s="211"/>
      <c r="AO1283" s="211"/>
      <c r="AP1283" s="211"/>
      <c r="AQ1283" s="211"/>
      <c r="AR1283" s="211"/>
      <c r="AS1283" s="211"/>
    </row>
    <row r="1284" spans="1:135" s="148" customFormat="1" ht="36" customHeight="1" x14ac:dyDescent="0.25">
      <c r="A1284" s="148">
        <v>1</v>
      </c>
      <c r="B1284" s="143">
        <f>SUBTOTAL(103,$A$1027:A1284)</f>
        <v>245</v>
      </c>
      <c r="C1284" s="144" t="s">
        <v>660</v>
      </c>
      <c r="D1284" s="145">
        <v>1990</v>
      </c>
      <c r="E1284" s="145"/>
      <c r="F1284" s="146" t="s">
        <v>696</v>
      </c>
      <c r="G1284" s="145">
        <v>5</v>
      </c>
      <c r="H1284" s="145" t="s">
        <v>304</v>
      </c>
      <c r="I1284" s="149">
        <v>3156.2</v>
      </c>
      <c r="J1284" s="149">
        <v>2811.5</v>
      </c>
      <c r="K1284" s="149">
        <v>759.56</v>
      </c>
      <c r="L1284" s="165">
        <v>151</v>
      </c>
      <c r="M1284" s="145" t="s">
        <v>262</v>
      </c>
      <c r="N1284" s="145" t="s">
        <v>266</v>
      </c>
      <c r="O1284" s="147" t="s">
        <v>693</v>
      </c>
      <c r="P1284" s="142">
        <v>5477985.8700000001</v>
      </c>
      <c r="Q1284" s="142">
        <v>0</v>
      </c>
      <c r="R1284" s="142">
        <v>0</v>
      </c>
      <c r="S1284" s="142">
        <f>P1284-Q1284-R1284</f>
        <v>5477985.8700000001</v>
      </c>
      <c r="T1284" s="142">
        <f t="shared" si="512"/>
        <v>1735.6269786452065</v>
      </c>
      <c r="U1284" s="142">
        <v>2368.9683923705725</v>
      </c>
      <c r="V1284" s="213">
        <f t="shared" ref="V1284:V1285" si="517">Y1284+Z1284+AA1284+AB1284+AC1284+AF1284+AH1284+AJ1284+AL1284+AN1284+AO1284+AP1284+AQ1284+AR1284</f>
        <v>2368.9683923705725</v>
      </c>
      <c r="W1284" s="213">
        <f t="shared" ref="W1284:W1285" si="518">V1284-T1284</f>
        <v>633.34141372536601</v>
      </c>
      <c r="X1284" s="148" t="b">
        <f t="shared" ref="X1284:X1285" si="519">V1284=U1284</f>
        <v>1</v>
      </c>
      <c r="Y1284" s="211">
        <v>0</v>
      </c>
      <c r="Z1284" s="211">
        <v>0</v>
      </c>
      <c r="AA1284" s="211">
        <v>0</v>
      </c>
      <c r="AB1284" s="211">
        <v>0</v>
      </c>
      <c r="AC1284" s="211">
        <v>0</v>
      </c>
      <c r="AD1284" s="211">
        <v>0</v>
      </c>
      <c r="AE1284" s="211">
        <v>0</v>
      </c>
      <c r="AF1284" s="214">
        <v>0</v>
      </c>
      <c r="AG1284" s="211">
        <v>838.5</v>
      </c>
      <c r="AH1284" s="214">
        <f>8917.04*AG1284/I1284</f>
        <v>2368.9683923705725</v>
      </c>
      <c r="AI1284" s="211">
        <v>0</v>
      </c>
      <c r="AJ1284" s="211">
        <v>0</v>
      </c>
      <c r="AK1284" s="211">
        <v>0</v>
      </c>
      <c r="AL1284" s="214">
        <v>0</v>
      </c>
      <c r="AM1284" s="211">
        <v>0</v>
      </c>
      <c r="AN1284" s="211">
        <v>0</v>
      </c>
      <c r="AO1284" s="214">
        <v>0</v>
      </c>
      <c r="AP1284" s="211">
        <v>0</v>
      </c>
      <c r="AQ1284" s="211">
        <v>0</v>
      </c>
      <c r="AR1284" s="211">
        <v>0</v>
      </c>
      <c r="AS1284" s="211"/>
    </row>
    <row r="1285" spans="1:135" s="121" customFormat="1" ht="36" customHeight="1" x14ac:dyDescent="0.25">
      <c r="A1285" s="148">
        <v>1</v>
      </c>
      <c r="B1285" s="143">
        <f>SUBTOTAL(103,$A$1027:A1285)</f>
        <v>246</v>
      </c>
      <c r="C1285" s="156" t="s">
        <v>652</v>
      </c>
      <c r="D1285" s="145">
        <v>1979</v>
      </c>
      <c r="E1285" s="145"/>
      <c r="F1285" s="157" t="s">
        <v>696</v>
      </c>
      <c r="G1285" s="145">
        <v>5</v>
      </c>
      <c r="H1285" s="145" t="s">
        <v>304</v>
      </c>
      <c r="I1285" s="149">
        <v>4097</v>
      </c>
      <c r="J1285" s="149">
        <v>3097</v>
      </c>
      <c r="K1285" s="149">
        <v>3097</v>
      </c>
      <c r="L1285" s="167">
        <v>158</v>
      </c>
      <c r="M1285" s="145" t="s">
        <v>262</v>
      </c>
      <c r="N1285" s="145" t="s">
        <v>266</v>
      </c>
      <c r="O1285" s="145" t="s">
        <v>693</v>
      </c>
      <c r="P1285" s="149">
        <v>3701669.16</v>
      </c>
      <c r="Q1285" s="149">
        <v>0</v>
      </c>
      <c r="R1285" s="149">
        <v>0</v>
      </c>
      <c r="S1285" s="149">
        <f>P1285-Q1285-R1285</f>
        <v>3701669.16</v>
      </c>
      <c r="T1285" s="142">
        <f t="shared" si="512"/>
        <v>903.50723944349522</v>
      </c>
      <c r="U1285" s="142">
        <f>V1285</f>
        <v>1667.8804229436175</v>
      </c>
      <c r="V1285" s="213">
        <f t="shared" si="517"/>
        <v>1667.8804229436175</v>
      </c>
      <c r="W1285" s="213">
        <f t="shared" si="518"/>
        <v>764.37318350012231</v>
      </c>
      <c r="X1285" s="148" t="b">
        <f t="shared" si="519"/>
        <v>1</v>
      </c>
      <c r="Y1285" s="164">
        <v>0</v>
      </c>
      <c r="Z1285" s="211">
        <v>0</v>
      </c>
      <c r="AA1285" s="164">
        <v>0</v>
      </c>
      <c r="AB1285" s="164">
        <v>0</v>
      </c>
      <c r="AC1285" s="164">
        <v>0</v>
      </c>
      <c r="AD1285" s="164">
        <v>0</v>
      </c>
      <c r="AE1285" s="164">
        <v>0</v>
      </c>
      <c r="AF1285" s="214">
        <v>0</v>
      </c>
      <c r="AG1285" s="164">
        <v>766.32</v>
      </c>
      <c r="AH1285" s="214">
        <f>8917.04*AG1285/I1285</f>
        <v>1667.8804229436175</v>
      </c>
      <c r="AI1285" s="164">
        <v>0</v>
      </c>
      <c r="AJ1285" s="164">
        <v>0</v>
      </c>
      <c r="AK1285" s="164">
        <v>0</v>
      </c>
      <c r="AL1285" s="163">
        <v>0</v>
      </c>
      <c r="AM1285" s="164">
        <v>0</v>
      </c>
      <c r="AN1285" s="164">
        <v>0</v>
      </c>
      <c r="AO1285" s="163">
        <v>0</v>
      </c>
      <c r="AP1285" s="164">
        <v>0</v>
      </c>
      <c r="AQ1285" s="164">
        <v>0</v>
      </c>
      <c r="AR1285" s="164">
        <v>0</v>
      </c>
      <c r="AS1285" s="164"/>
      <c r="BM1285" s="224"/>
      <c r="BN1285" s="224"/>
      <c r="BO1285" s="224"/>
      <c r="CL1285" s="158"/>
      <c r="DO1285" s="159"/>
      <c r="EE1285" s="160"/>
    </row>
    <row r="1286" spans="1:135" s="148" customFormat="1" ht="36" customHeight="1" x14ac:dyDescent="0.25">
      <c r="B1286" s="144" t="s">
        <v>795</v>
      </c>
      <c r="C1286" s="144"/>
      <c r="D1286" s="145" t="s">
        <v>862</v>
      </c>
      <c r="E1286" s="145" t="s">
        <v>862</v>
      </c>
      <c r="F1286" s="145" t="s">
        <v>862</v>
      </c>
      <c r="G1286" s="145" t="s">
        <v>862</v>
      </c>
      <c r="H1286" s="145" t="s">
        <v>862</v>
      </c>
      <c r="I1286" s="149">
        <f>SUM(I1287:I1300)</f>
        <v>18370.100000000002</v>
      </c>
      <c r="J1286" s="149">
        <f>SUM(J1287:J1300)</f>
        <v>17089.099999999999</v>
      </c>
      <c r="K1286" s="149">
        <f>SUM(K1287:K1300)</f>
        <v>15831.9</v>
      </c>
      <c r="L1286" s="210">
        <f>SUM(L1287:L1300)</f>
        <v>880</v>
      </c>
      <c r="M1286" s="145" t="s">
        <v>862</v>
      </c>
      <c r="N1286" s="145" t="s">
        <v>862</v>
      </c>
      <c r="O1286" s="147" t="s">
        <v>862</v>
      </c>
      <c r="P1286" s="142">
        <v>76524458.950000003</v>
      </c>
      <c r="Q1286" s="142">
        <f>SUM(Q1287:Q1300)</f>
        <v>0</v>
      </c>
      <c r="R1286" s="142">
        <f>SUM(R1287:R1300)</f>
        <v>0</v>
      </c>
      <c r="S1286" s="142">
        <f>SUM(S1287:S1300)</f>
        <v>76524458.950000003</v>
      </c>
      <c r="T1286" s="142">
        <f t="shared" si="512"/>
        <v>4165.7072607116997</v>
      </c>
      <c r="U1286" s="142">
        <f>MAX(U1287:U1300)</f>
        <v>17818.261614853196</v>
      </c>
      <c r="W1286" s="220"/>
      <c r="Y1286" s="211"/>
      <c r="Z1286" s="211"/>
      <c r="AA1286" s="211"/>
      <c r="AB1286" s="211"/>
      <c r="AC1286" s="211"/>
      <c r="AD1286" s="211"/>
      <c r="AE1286" s="211"/>
      <c r="AF1286" s="211"/>
      <c r="AG1286" s="211"/>
      <c r="AH1286" s="211"/>
      <c r="AI1286" s="211"/>
      <c r="AJ1286" s="211"/>
      <c r="AK1286" s="211"/>
      <c r="AL1286" s="211"/>
      <c r="AM1286" s="211"/>
      <c r="AN1286" s="211"/>
      <c r="AO1286" s="211"/>
      <c r="AP1286" s="211"/>
      <c r="AQ1286" s="211"/>
      <c r="AR1286" s="211"/>
      <c r="AS1286" s="211"/>
    </row>
    <row r="1287" spans="1:135" s="121" customFormat="1" ht="36" customHeight="1" x14ac:dyDescent="0.25">
      <c r="A1287" s="148">
        <v>1</v>
      </c>
      <c r="B1287" s="143">
        <f>SUBTOTAL(103,$A$1027:A1287)</f>
        <v>247</v>
      </c>
      <c r="C1287" s="156" t="s">
        <v>633</v>
      </c>
      <c r="D1287" s="145">
        <v>1963</v>
      </c>
      <c r="E1287" s="145"/>
      <c r="F1287" s="157" t="s">
        <v>326</v>
      </c>
      <c r="G1287" s="145">
        <v>2</v>
      </c>
      <c r="H1287" s="145" t="s">
        <v>299</v>
      </c>
      <c r="I1287" s="149">
        <v>279.7</v>
      </c>
      <c r="J1287" s="149">
        <v>175.8</v>
      </c>
      <c r="K1287" s="149">
        <v>175.8</v>
      </c>
      <c r="L1287" s="167">
        <v>24</v>
      </c>
      <c r="M1287" s="145" t="s">
        <v>262</v>
      </c>
      <c r="N1287" s="145" t="s">
        <v>263</v>
      </c>
      <c r="O1287" s="145" t="s">
        <v>265</v>
      </c>
      <c r="P1287" s="149">
        <v>2228040.2400000002</v>
      </c>
      <c r="Q1287" s="149">
        <v>0</v>
      </c>
      <c r="R1287" s="149">
        <v>0</v>
      </c>
      <c r="S1287" s="149">
        <f t="shared" ref="S1287:S1300" si="520">P1287-Q1287-R1287</f>
        <v>2228040.2400000002</v>
      </c>
      <c r="T1287" s="142">
        <f t="shared" si="512"/>
        <v>7965.8213800500544</v>
      </c>
      <c r="U1287" s="142">
        <v>8292.1777046835905</v>
      </c>
      <c r="V1287" s="213">
        <f t="shared" ref="V1287:V1300" si="521">Y1287+Z1287+AA1287+AB1287+AC1287+AF1287+AH1287+AJ1287+AL1287+AN1287+AO1287+AP1287+AQ1287+AR1287</f>
        <v>8292.1777046835905</v>
      </c>
      <c r="W1287" s="213">
        <f t="shared" ref="W1287:W1300" si="522">V1287-T1287</f>
        <v>326.35632463353613</v>
      </c>
      <c r="X1287" s="148" t="b">
        <f t="shared" ref="X1287:X1300" si="523">V1287=U1287</f>
        <v>1</v>
      </c>
      <c r="Y1287" s="211">
        <v>0</v>
      </c>
      <c r="Z1287" s="211">
        <v>0</v>
      </c>
      <c r="AA1287" s="164">
        <v>0</v>
      </c>
      <c r="AB1287" s="164">
        <v>0</v>
      </c>
      <c r="AC1287" s="164">
        <v>0</v>
      </c>
      <c r="AD1287" s="164">
        <v>0</v>
      </c>
      <c r="AE1287" s="164">
        <v>0</v>
      </c>
      <c r="AF1287" s="214">
        <v>0</v>
      </c>
      <c r="AG1287" s="164">
        <v>260.10000000000002</v>
      </c>
      <c r="AH1287" s="214">
        <f t="shared" ref="AH1287:AH1297" si="524">8917.04*AG1287/I1287</f>
        <v>8292.1777046835905</v>
      </c>
      <c r="AI1287" s="164">
        <v>0</v>
      </c>
      <c r="AJ1287" s="164">
        <v>0</v>
      </c>
      <c r="AK1287" s="164">
        <v>0</v>
      </c>
      <c r="AL1287" s="163">
        <v>0</v>
      </c>
      <c r="AM1287" s="164">
        <v>0</v>
      </c>
      <c r="AN1287" s="164">
        <v>0</v>
      </c>
      <c r="AO1287" s="163">
        <v>0</v>
      </c>
      <c r="AP1287" s="164">
        <v>0</v>
      </c>
      <c r="AQ1287" s="164">
        <v>0</v>
      </c>
      <c r="AR1287" s="164">
        <v>0</v>
      </c>
      <c r="AS1287" s="164"/>
      <c r="BM1287" s="224"/>
      <c r="BN1287" s="224"/>
      <c r="BO1287" s="224"/>
      <c r="CL1287" s="158"/>
      <c r="DO1287" s="159"/>
      <c r="EE1287" s="160"/>
    </row>
    <row r="1288" spans="1:135" s="121" customFormat="1" ht="36" customHeight="1" x14ac:dyDescent="0.25">
      <c r="A1288" s="148">
        <v>1</v>
      </c>
      <c r="B1288" s="143">
        <f>SUBTOTAL(103,$A$1027:A1288)</f>
        <v>248</v>
      </c>
      <c r="C1288" s="156" t="s">
        <v>634</v>
      </c>
      <c r="D1288" s="145">
        <v>1981</v>
      </c>
      <c r="E1288" s="145"/>
      <c r="F1288" s="157" t="s">
        <v>264</v>
      </c>
      <c r="G1288" s="145">
        <v>5</v>
      </c>
      <c r="H1288" s="145" t="s">
        <v>304</v>
      </c>
      <c r="I1288" s="149">
        <v>2798</v>
      </c>
      <c r="J1288" s="149">
        <v>2798</v>
      </c>
      <c r="K1288" s="149">
        <v>1700.7</v>
      </c>
      <c r="L1288" s="167">
        <v>156</v>
      </c>
      <c r="M1288" s="145" t="s">
        <v>262</v>
      </c>
      <c r="N1288" s="145" t="s">
        <v>266</v>
      </c>
      <c r="O1288" s="145" t="s">
        <v>691</v>
      </c>
      <c r="P1288" s="149">
        <v>5670711.6600000001</v>
      </c>
      <c r="Q1288" s="149">
        <v>0</v>
      </c>
      <c r="R1288" s="149">
        <v>0</v>
      </c>
      <c r="S1288" s="149">
        <f t="shared" si="520"/>
        <v>5670711.6600000001</v>
      </c>
      <c r="T1288" s="142">
        <f t="shared" si="512"/>
        <v>2026.7018084345962</v>
      </c>
      <c r="U1288" s="142">
        <v>2766.2582987848464</v>
      </c>
      <c r="V1288" s="213">
        <f t="shared" si="521"/>
        <v>2766.2582987848464</v>
      </c>
      <c r="W1288" s="213">
        <f t="shared" si="522"/>
        <v>739.55649035025021</v>
      </c>
      <c r="X1288" s="148" t="b">
        <f t="shared" si="523"/>
        <v>1</v>
      </c>
      <c r="Y1288" s="211">
        <v>0</v>
      </c>
      <c r="Z1288" s="211">
        <v>0</v>
      </c>
      <c r="AA1288" s="164">
        <v>0</v>
      </c>
      <c r="AB1288" s="164">
        <v>0</v>
      </c>
      <c r="AC1288" s="164">
        <v>0</v>
      </c>
      <c r="AD1288" s="164">
        <v>0</v>
      </c>
      <c r="AE1288" s="164">
        <v>0</v>
      </c>
      <c r="AF1288" s="214">
        <v>0</v>
      </c>
      <c r="AG1288" s="164">
        <v>868</v>
      </c>
      <c r="AH1288" s="214">
        <f t="shared" si="524"/>
        <v>2766.2582987848464</v>
      </c>
      <c r="AI1288" s="164">
        <v>0</v>
      </c>
      <c r="AJ1288" s="164">
        <v>0</v>
      </c>
      <c r="AK1288" s="164">
        <v>0</v>
      </c>
      <c r="AL1288" s="163">
        <v>0</v>
      </c>
      <c r="AM1288" s="164">
        <v>0</v>
      </c>
      <c r="AN1288" s="164">
        <v>0</v>
      </c>
      <c r="AO1288" s="163">
        <v>0</v>
      </c>
      <c r="AP1288" s="164">
        <v>0</v>
      </c>
      <c r="AQ1288" s="164">
        <v>0</v>
      </c>
      <c r="AR1288" s="164">
        <v>0</v>
      </c>
      <c r="AS1288" s="164"/>
      <c r="BM1288" s="224"/>
      <c r="BN1288" s="224"/>
      <c r="BO1288" s="224"/>
      <c r="CL1288" s="158"/>
      <c r="DO1288" s="159"/>
      <c r="EE1288" s="160"/>
    </row>
    <row r="1289" spans="1:135" s="121" customFormat="1" ht="36" customHeight="1" x14ac:dyDescent="0.25">
      <c r="A1289" s="148">
        <v>1</v>
      </c>
      <c r="B1289" s="143">
        <f>SUBTOTAL(103,$A$1027:A1289)</f>
        <v>249</v>
      </c>
      <c r="C1289" s="156" t="s">
        <v>2212</v>
      </c>
      <c r="D1289" s="145">
        <v>1980</v>
      </c>
      <c r="E1289" s="145"/>
      <c r="F1289" s="157" t="s">
        <v>264</v>
      </c>
      <c r="G1289" s="145">
        <v>2</v>
      </c>
      <c r="H1289" s="145" t="s">
        <v>308</v>
      </c>
      <c r="I1289" s="149">
        <v>939.9</v>
      </c>
      <c r="J1289" s="149">
        <v>858</v>
      </c>
      <c r="K1289" s="149">
        <v>830.3</v>
      </c>
      <c r="L1289" s="167">
        <v>47</v>
      </c>
      <c r="M1289" s="145" t="s">
        <v>262</v>
      </c>
      <c r="N1289" s="145" t="s">
        <v>266</v>
      </c>
      <c r="O1289" s="145" t="s">
        <v>1053</v>
      </c>
      <c r="P1289" s="149">
        <v>6678622.1900000004</v>
      </c>
      <c r="Q1289" s="149">
        <v>0</v>
      </c>
      <c r="R1289" s="149">
        <v>0</v>
      </c>
      <c r="S1289" s="149">
        <f t="shared" si="520"/>
        <v>6678622.1900000004</v>
      </c>
      <c r="T1289" s="142">
        <f t="shared" si="512"/>
        <v>7105.6731460793708</v>
      </c>
      <c r="U1289" s="142">
        <f t="shared" ref="U1289:U1291" si="525">V1289</f>
        <v>7400.0331950207483</v>
      </c>
      <c r="V1289" s="213">
        <f t="shared" si="521"/>
        <v>7400.0331950207483</v>
      </c>
      <c r="W1289" s="213">
        <f t="shared" si="522"/>
        <v>294.3600489413775</v>
      </c>
      <c r="X1289" s="148" t="b">
        <f t="shared" si="523"/>
        <v>1</v>
      </c>
      <c r="Y1289" s="211">
        <v>0</v>
      </c>
      <c r="Z1289" s="211">
        <v>0</v>
      </c>
      <c r="AA1289" s="164">
        <v>0</v>
      </c>
      <c r="AB1289" s="164">
        <v>0</v>
      </c>
      <c r="AC1289" s="164">
        <v>0</v>
      </c>
      <c r="AD1289" s="164">
        <v>0</v>
      </c>
      <c r="AE1289" s="164">
        <v>0</v>
      </c>
      <c r="AF1289" s="214">
        <v>0</v>
      </c>
      <c r="AG1289" s="164">
        <v>780</v>
      </c>
      <c r="AH1289" s="214">
        <f t="shared" si="524"/>
        <v>7400.0331950207483</v>
      </c>
      <c r="AI1289" s="164">
        <v>0</v>
      </c>
      <c r="AJ1289" s="164">
        <v>0</v>
      </c>
      <c r="AK1289" s="164">
        <v>0</v>
      </c>
      <c r="AL1289" s="163">
        <v>0</v>
      </c>
      <c r="AM1289" s="164">
        <v>0</v>
      </c>
      <c r="AN1289" s="164">
        <v>0</v>
      </c>
      <c r="AO1289" s="163">
        <v>0</v>
      </c>
      <c r="AP1289" s="164">
        <v>0</v>
      </c>
      <c r="AQ1289" s="164">
        <v>0</v>
      </c>
      <c r="AR1289" s="164">
        <v>0</v>
      </c>
      <c r="AS1289" s="164"/>
      <c r="BM1289" s="224"/>
      <c r="BN1289" s="224"/>
      <c r="BO1289" s="224"/>
      <c r="CL1289" s="158"/>
      <c r="DO1289" s="159"/>
      <c r="EE1289" s="160"/>
    </row>
    <row r="1290" spans="1:135" s="121" customFormat="1" ht="36" customHeight="1" x14ac:dyDescent="0.25">
      <c r="A1290" s="148">
        <v>1</v>
      </c>
      <c r="B1290" s="143">
        <f>SUBTOTAL(103,$A$1027:A1290)</f>
        <v>250</v>
      </c>
      <c r="C1290" s="156" t="s">
        <v>642</v>
      </c>
      <c r="D1290" s="145">
        <v>1993</v>
      </c>
      <c r="E1290" s="145"/>
      <c r="F1290" s="157" t="s">
        <v>307</v>
      </c>
      <c r="G1290" s="145">
        <v>5</v>
      </c>
      <c r="H1290" s="145" t="s">
        <v>308</v>
      </c>
      <c r="I1290" s="149">
        <v>3247.3</v>
      </c>
      <c r="J1290" s="149">
        <v>3247.3</v>
      </c>
      <c r="K1290" s="149">
        <v>3245</v>
      </c>
      <c r="L1290" s="167">
        <v>133</v>
      </c>
      <c r="M1290" s="145" t="s">
        <v>262</v>
      </c>
      <c r="N1290" s="145" t="s">
        <v>337</v>
      </c>
      <c r="O1290" s="145" t="s">
        <v>694</v>
      </c>
      <c r="P1290" s="149">
        <v>8425647.3800000008</v>
      </c>
      <c r="Q1290" s="149">
        <v>0</v>
      </c>
      <c r="R1290" s="149">
        <v>0</v>
      </c>
      <c r="S1290" s="149">
        <f t="shared" si="520"/>
        <v>8425647.3800000008</v>
      </c>
      <c r="T1290" s="142">
        <f t="shared" si="512"/>
        <v>2594.6624518831031</v>
      </c>
      <c r="U1290" s="142">
        <f t="shared" si="525"/>
        <v>9146.3287090813901</v>
      </c>
      <c r="V1290" s="213">
        <f t="shared" si="521"/>
        <v>9146.3287090813901</v>
      </c>
      <c r="W1290" s="213">
        <f t="shared" si="522"/>
        <v>6551.666257198287</v>
      </c>
      <c r="X1290" s="148" t="b">
        <f t="shared" si="523"/>
        <v>1</v>
      </c>
      <c r="Y1290" s="211">
        <v>0</v>
      </c>
      <c r="Z1290" s="211">
        <v>0</v>
      </c>
      <c r="AA1290" s="164">
        <v>0</v>
      </c>
      <c r="AB1290" s="164">
        <v>0</v>
      </c>
      <c r="AC1290" s="164">
        <v>0</v>
      </c>
      <c r="AD1290" s="164">
        <v>0</v>
      </c>
      <c r="AE1290" s="164">
        <v>0</v>
      </c>
      <c r="AF1290" s="214">
        <v>0</v>
      </c>
      <c r="AG1290" s="164">
        <v>908.3</v>
      </c>
      <c r="AH1290" s="214">
        <f t="shared" si="524"/>
        <v>2494.1789893141995</v>
      </c>
      <c r="AI1290" s="164">
        <v>0</v>
      </c>
      <c r="AJ1290" s="164">
        <v>0</v>
      </c>
      <c r="AK1290" s="164">
        <v>2768.5</v>
      </c>
      <c r="AL1290" s="214">
        <f>7802.61*AK1290/I1290</f>
        <v>6652.1497197671906</v>
      </c>
      <c r="AM1290" s="164">
        <v>0</v>
      </c>
      <c r="AN1290" s="164">
        <v>0</v>
      </c>
      <c r="AO1290" s="163">
        <v>0</v>
      </c>
      <c r="AP1290" s="164">
        <v>0</v>
      </c>
      <c r="AQ1290" s="164">
        <v>0</v>
      </c>
      <c r="AR1290" s="164">
        <v>0</v>
      </c>
      <c r="AS1290" s="164"/>
      <c r="BM1290" s="224"/>
      <c r="BN1290" s="224"/>
      <c r="BO1290" s="224"/>
      <c r="CL1290" s="158"/>
      <c r="DO1290" s="159"/>
      <c r="EE1290" s="160"/>
    </row>
    <row r="1291" spans="1:135" s="148" customFormat="1" ht="36" customHeight="1" x14ac:dyDescent="0.25">
      <c r="A1291" s="148">
        <v>1</v>
      </c>
      <c r="B1291" s="143">
        <f>SUBTOTAL(103,$A$1027:A1291)</f>
        <v>251</v>
      </c>
      <c r="C1291" s="144" t="s">
        <v>2775</v>
      </c>
      <c r="D1291" s="145">
        <v>1980</v>
      </c>
      <c r="E1291" s="145"/>
      <c r="F1291" s="157" t="s">
        <v>264</v>
      </c>
      <c r="G1291" s="145">
        <v>2</v>
      </c>
      <c r="H1291" s="145">
        <v>3</v>
      </c>
      <c r="I1291" s="142">
        <v>845.5</v>
      </c>
      <c r="J1291" s="142">
        <v>845.5</v>
      </c>
      <c r="K1291" s="142">
        <v>845.5</v>
      </c>
      <c r="L1291" s="165">
        <v>47</v>
      </c>
      <c r="M1291" s="145" t="s">
        <v>262</v>
      </c>
      <c r="N1291" s="145" t="s">
        <v>263</v>
      </c>
      <c r="O1291" s="147" t="s">
        <v>265</v>
      </c>
      <c r="P1291" s="142">
        <v>6359642.8799999999</v>
      </c>
      <c r="Q1291" s="142">
        <v>0</v>
      </c>
      <c r="R1291" s="142">
        <v>0</v>
      </c>
      <c r="S1291" s="142">
        <f t="shared" si="520"/>
        <v>6359642.8799999999</v>
      </c>
      <c r="T1291" s="142">
        <f t="shared" si="512"/>
        <v>7521.7538497930218</v>
      </c>
      <c r="U1291" s="142">
        <f t="shared" si="525"/>
        <v>7960.4752123004146</v>
      </c>
      <c r="V1291" s="213">
        <f t="shared" si="521"/>
        <v>7960.4752123004146</v>
      </c>
      <c r="W1291" s="213">
        <f t="shared" si="522"/>
        <v>438.72136250739277</v>
      </c>
      <c r="X1291" s="148" t="b">
        <f t="shared" si="523"/>
        <v>1</v>
      </c>
      <c r="Y1291" s="211">
        <v>0</v>
      </c>
      <c r="Z1291" s="211">
        <v>0</v>
      </c>
      <c r="AA1291" s="211">
        <v>0</v>
      </c>
      <c r="AB1291" s="211">
        <v>0</v>
      </c>
      <c r="AC1291" s="211">
        <v>0</v>
      </c>
      <c r="AD1291" s="211">
        <v>0</v>
      </c>
      <c r="AE1291" s="211">
        <v>0</v>
      </c>
      <c r="AF1291" s="214">
        <v>0</v>
      </c>
      <c r="AG1291" s="211">
        <v>754.8</v>
      </c>
      <c r="AH1291" s="214">
        <f t="shared" si="524"/>
        <v>7960.4752123004146</v>
      </c>
      <c r="AI1291" s="211">
        <v>0</v>
      </c>
      <c r="AJ1291" s="211">
        <v>0</v>
      </c>
      <c r="AK1291" s="211">
        <v>0</v>
      </c>
      <c r="AL1291" s="214">
        <v>0</v>
      </c>
      <c r="AM1291" s="211">
        <v>0</v>
      </c>
      <c r="AN1291" s="211">
        <v>0</v>
      </c>
      <c r="AO1291" s="214">
        <v>0</v>
      </c>
      <c r="AP1291" s="211">
        <v>0</v>
      </c>
      <c r="AQ1291" s="211">
        <v>0</v>
      </c>
      <c r="AR1291" s="211">
        <v>0</v>
      </c>
      <c r="AS1291" s="211"/>
    </row>
    <row r="1292" spans="1:135" s="121" customFormat="1" ht="36" customHeight="1" x14ac:dyDescent="0.25">
      <c r="A1292" s="148">
        <v>1</v>
      </c>
      <c r="B1292" s="143">
        <f>SUBTOTAL(103,$A$1027:A1292)</f>
        <v>252</v>
      </c>
      <c r="C1292" s="156" t="s">
        <v>1888</v>
      </c>
      <c r="D1292" s="145">
        <v>1959</v>
      </c>
      <c r="E1292" s="145"/>
      <c r="F1292" s="157" t="s">
        <v>1536</v>
      </c>
      <c r="G1292" s="145" t="s">
        <v>299</v>
      </c>
      <c r="H1292" s="145">
        <v>1</v>
      </c>
      <c r="I1292" s="149">
        <v>194.7</v>
      </c>
      <c r="J1292" s="149">
        <v>194.7</v>
      </c>
      <c r="K1292" s="149">
        <v>194.7</v>
      </c>
      <c r="L1292" s="167">
        <v>21</v>
      </c>
      <c r="M1292" s="145" t="s">
        <v>262</v>
      </c>
      <c r="N1292" s="145" t="s">
        <v>263</v>
      </c>
      <c r="O1292" s="145" t="s">
        <v>265</v>
      </c>
      <c r="P1292" s="149">
        <v>2531384.0499999998</v>
      </c>
      <c r="Q1292" s="149">
        <v>0</v>
      </c>
      <c r="R1292" s="149">
        <v>0</v>
      </c>
      <c r="S1292" s="149">
        <f t="shared" si="520"/>
        <v>2531384.0499999998</v>
      </c>
      <c r="T1292" s="142">
        <f>P1292/I1292</f>
        <v>13001.458911145352</v>
      </c>
      <c r="U1292" s="142">
        <v>13556.465536723166</v>
      </c>
      <c r="V1292" s="213">
        <f t="shared" si="521"/>
        <v>13556.465536723166</v>
      </c>
      <c r="W1292" s="213">
        <f t="shared" si="522"/>
        <v>555.0066255778147</v>
      </c>
      <c r="X1292" s="148" t="b">
        <f t="shared" si="523"/>
        <v>1</v>
      </c>
      <c r="Y1292" s="211">
        <v>0</v>
      </c>
      <c r="Z1292" s="211">
        <v>0</v>
      </c>
      <c r="AA1292" s="164">
        <v>0</v>
      </c>
      <c r="AB1292" s="164">
        <v>0</v>
      </c>
      <c r="AC1292" s="164">
        <v>0</v>
      </c>
      <c r="AD1292" s="164">
        <v>0</v>
      </c>
      <c r="AE1292" s="164">
        <v>0</v>
      </c>
      <c r="AF1292" s="214">
        <v>0</v>
      </c>
      <c r="AG1292" s="164">
        <v>296</v>
      </c>
      <c r="AH1292" s="214">
        <f t="shared" si="524"/>
        <v>13556.465536723166</v>
      </c>
      <c r="AI1292" s="164">
        <v>0</v>
      </c>
      <c r="AJ1292" s="164">
        <v>0</v>
      </c>
      <c r="AK1292" s="164">
        <v>0</v>
      </c>
      <c r="AL1292" s="163">
        <v>0</v>
      </c>
      <c r="AM1292" s="164">
        <v>0</v>
      </c>
      <c r="AN1292" s="164">
        <v>0</v>
      </c>
      <c r="AO1292" s="163">
        <v>0</v>
      </c>
      <c r="AP1292" s="164">
        <v>0</v>
      </c>
      <c r="AQ1292" s="164">
        <v>0</v>
      </c>
      <c r="AR1292" s="164">
        <v>0</v>
      </c>
      <c r="AS1292" s="164"/>
      <c r="BM1292" s="224"/>
      <c r="BN1292" s="224"/>
      <c r="BO1292" s="224"/>
      <c r="CL1292" s="158"/>
      <c r="DO1292" s="159"/>
      <c r="EE1292" s="160"/>
    </row>
    <row r="1293" spans="1:135" s="121" customFormat="1" ht="36" customHeight="1" x14ac:dyDescent="0.25">
      <c r="A1293" s="148">
        <v>1</v>
      </c>
      <c r="B1293" s="143">
        <f>SUBTOTAL(103,$A$1027:A1293)</f>
        <v>253</v>
      </c>
      <c r="C1293" s="156" t="s">
        <v>2376</v>
      </c>
      <c r="D1293" s="145">
        <v>1972</v>
      </c>
      <c r="E1293" s="145"/>
      <c r="F1293" s="157" t="s">
        <v>1536</v>
      </c>
      <c r="G1293" s="145">
        <v>5</v>
      </c>
      <c r="H1293" s="145">
        <v>4</v>
      </c>
      <c r="I1293" s="149">
        <v>3712</v>
      </c>
      <c r="J1293" s="149">
        <v>3452.5</v>
      </c>
      <c r="K1293" s="149">
        <v>3452.5</v>
      </c>
      <c r="L1293" s="167">
        <v>182</v>
      </c>
      <c r="M1293" s="145" t="s">
        <v>262</v>
      </c>
      <c r="N1293" s="145" t="s">
        <v>266</v>
      </c>
      <c r="O1293" s="145" t="s">
        <v>1053</v>
      </c>
      <c r="P1293" s="149">
        <v>6030684.25</v>
      </c>
      <c r="Q1293" s="149">
        <v>0</v>
      </c>
      <c r="R1293" s="149">
        <v>0</v>
      </c>
      <c r="S1293" s="149">
        <f t="shared" si="520"/>
        <v>6030684.25</v>
      </c>
      <c r="T1293" s="142">
        <f t="shared" ref="T1293:T1300" si="526">P1293/I1293</f>
        <v>1624.6455414870691</v>
      </c>
      <c r="U1293" s="142">
        <v>2217.4891228448278</v>
      </c>
      <c r="V1293" s="213">
        <f t="shared" si="521"/>
        <v>2217.4891228448278</v>
      </c>
      <c r="W1293" s="213">
        <f t="shared" si="522"/>
        <v>592.84358135775869</v>
      </c>
      <c r="X1293" s="148" t="b">
        <f t="shared" si="523"/>
        <v>1</v>
      </c>
      <c r="Y1293" s="211">
        <v>0</v>
      </c>
      <c r="Z1293" s="211">
        <v>0</v>
      </c>
      <c r="AA1293" s="164">
        <v>0</v>
      </c>
      <c r="AB1293" s="164">
        <v>0</v>
      </c>
      <c r="AC1293" s="164">
        <v>0</v>
      </c>
      <c r="AD1293" s="164">
        <v>0</v>
      </c>
      <c r="AE1293" s="164">
        <v>0</v>
      </c>
      <c r="AF1293" s="214">
        <v>0</v>
      </c>
      <c r="AG1293" s="164">
        <v>923.1</v>
      </c>
      <c r="AH1293" s="214">
        <f t="shared" si="524"/>
        <v>2217.4891228448278</v>
      </c>
      <c r="AI1293" s="164">
        <v>0</v>
      </c>
      <c r="AJ1293" s="164">
        <v>0</v>
      </c>
      <c r="AK1293" s="164">
        <v>0</v>
      </c>
      <c r="AL1293" s="163">
        <v>0</v>
      </c>
      <c r="AM1293" s="164">
        <v>0</v>
      </c>
      <c r="AN1293" s="164">
        <v>0</v>
      </c>
      <c r="AO1293" s="163">
        <v>0</v>
      </c>
      <c r="AP1293" s="164">
        <v>0</v>
      </c>
      <c r="AQ1293" s="164">
        <v>0</v>
      </c>
      <c r="AR1293" s="164">
        <v>0</v>
      </c>
      <c r="AS1293" s="164"/>
      <c r="BM1293" s="224"/>
      <c r="BN1293" s="224"/>
      <c r="BO1293" s="224"/>
      <c r="CL1293" s="158"/>
      <c r="DO1293" s="159"/>
      <c r="EE1293" s="160"/>
    </row>
    <row r="1294" spans="1:135" s="148" customFormat="1" ht="36" customHeight="1" x14ac:dyDescent="0.25">
      <c r="A1294" s="148">
        <v>1</v>
      </c>
      <c r="B1294" s="143">
        <f>SUBTOTAL(103,$A$1027:A1294)</f>
        <v>254</v>
      </c>
      <c r="C1294" s="144" t="s">
        <v>2245</v>
      </c>
      <c r="D1294" s="145">
        <v>1955</v>
      </c>
      <c r="E1294" s="145"/>
      <c r="F1294" s="146" t="s">
        <v>264</v>
      </c>
      <c r="G1294" s="145">
        <v>2</v>
      </c>
      <c r="H1294" s="145" t="s">
        <v>299</v>
      </c>
      <c r="I1294" s="142">
        <v>852.1</v>
      </c>
      <c r="J1294" s="142">
        <v>560.6</v>
      </c>
      <c r="K1294" s="142">
        <v>560.6</v>
      </c>
      <c r="L1294" s="165">
        <v>31</v>
      </c>
      <c r="M1294" s="145" t="s">
        <v>262</v>
      </c>
      <c r="N1294" s="145" t="s">
        <v>266</v>
      </c>
      <c r="O1294" s="147" t="s">
        <v>1040</v>
      </c>
      <c r="P1294" s="142">
        <v>4993739.0999999996</v>
      </c>
      <c r="Q1294" s="142">
        <v>0</v>
      </c>
      <c r="R1294" s="142">
        <v>0</v>
      </c>
      <c r="S1294" s="142">
        <f t="shared" si="520"/>
        <v>4993739.0999999996</v>
      </c>
      <c r="T1294" s="142">
        <f t="shared" si="526"/>
        <v>5860.5082736767981</v>
      </c>
      <c r="U1294" s="142">
        <v>8267.1770918906241</v>
      </c>
      <c r="V1294" s="213">
        <f t="shared" si="521"/>
        <v>8267.1770918906241</v>
      </c>
      <c r="W1294" s="213">
        <f t="shared" si="522"/>
        <v>2406.6688182138259</v>
      </c>
      <c r="X1294" s="148" t="b">
        <f t="shared" si="523"/>
        <v>1</v>
      </c>
      <c r="Y1294" s="211">
        <v>0</v>
      </c>
      <c r="Z1294" s="211">
        <v>0</v>
      </c>
      <c r="AA1294" s="211">
        <v>0</v>
      </c>
      <c r="AB1294" s="211">
        <v>0</v>
      </c>
      <c r="AC1294" s="211">
        <v>0</v>
      </c>
      <c r="AD1294" s="211">
        <v>0</v>
      </c>
      <c r="AE1294" s="211">
        <v>0</v>
      </c>
      <c r="AF1294" s="214">
        <v>0</v>
      </c>
      <c r="AG1294" s="211">
        <v>790</v>
      </c>
      <c r="AH1294" s="214">
        <f t="shared" si="524"/>
        <v>8267.1770918906241</v>
      </c>
      <c r="AI1294" s="211">
        <v>0</v>
      </c>
      <c r="AJ1294" s="211">
        <v>0</v>
      </c>
      <c r="AK1294" s="211">
        <v>0</v>
      </c>
      <c r="AL1294" s="214">
        <v>0</v>
      </c>
      <c r="AM1294" s="211">
        <v>0</v>
      </c>
      <c r="AN1294" s="211">
        <v>0</v>
      </c>
      <c r="AO1294" s="214">
        <v>0</v>
      </c>
      <c r="AP1294" s="211">
        <v>0</v>
      </c>
      <c r="AQ1294" s="211">
        <v>0</v>
      </c>
      <c r="AR1294" s="211">
        <v>0</v>
      </c>
      <c r="AS1294" s="211"/>
    </row>
    <row r="1295" spans="1:135" s="148" customFormat="1" ht="36" customHeight="1" x14ac:dyDescent="0.25">
      <c r="A1295" s="148">
        <v>1</v>
      </c>
      <c r="B1295" s="143">
        <f>SUBTOTAL(103,$A$1027:A1295)</f>
        <v>255</v>
      </c>
      <c r="C1295" s="144" t="s">
        <v>1887</v>
      </c>
      <c r="D1295" s="145">
        <v>1947</v>
      </c>
      <c r="E1295" s="145"/>
      <c r="F1295" s="146" t="s">
        <v>264</v>
      </c>
      <c r="G1295" s="145">
        <v>2</v>
      </c>
      <c r="H1295" s="145" t="s">
        <v>300</v>
      </c>
      <c r="I1295" s="149">
        <v>511.5</v>
      </c>
      <c r="J1295" s="149">
        <v>511.5</v>
      </c>
      <c r="K1295" s="149">
        <f>J1295</f>
        <v>511.5</v>
      </c>
      <c r="L1295" s="165">
        <v>31</v>
      </c>
      <c r="M1295" s="145" t="s">
        <v>262</v>
      </c>
      <c r="N1295" s="145" t="s">
        <v>263</v>
      </c>
      <c r="O1295" s="147" t="s">
        <v>265</v>
      </c>
      <c r="P1295" s="142">
        <v>3769586.01</v>
      </c>
      <c r="Q1295" s="142">
        <v>0</v>
      </c>
      <c r="R1295" s="142">
        <v>0</v>
      </c>
      <c r="S1295" s="142">
        <f t="shared" si="520"/>
        <v>3769586.01</v>
      </c>
      <c r="T1295" s="142">
        <f t="shared" si="526"/>
        <v>7369.6696187683283</v>
      </c>
      <c r="U1295" s="142">
        <f>V1295</f>
        <v>8193.5655913978499</v>
      </c>
      <c r="V1295" s="213">
        <f t="shared" si="521"/>
        <v>8193.5655913978499</v>
      </c>
      <c r="W1295" s="213">
        <f t="shared" si="522"/>
        <v>823.89597262952157</v>
      </c>
      <c r="X1295" s="148" t="b">
        <f t="shared" si="523"/>
        <v>1</v>
      </c>
      <c r="Y1295" s="211">
        <v>0</v>
      </c>
      <c r="Z1295" s="211">
        <v>0</v>
      </c>
      <c r="AA1295" s="211">
        <v>0</v>
      </c>
      <c r="AB1295" s="211">
        <v>0</v>
      </c>
      <c r="AC1295" s="211">
        <v>0</v>
      </c>
      <c r="AD1295" s="211">
        <v>0</v>
      </c>
      <c r="AE1295" s="211">
        <v>0</v>
      </c>
      <c r="AF1295" s="214">
        <v>0</v>
      </c>
      <c r="AG1295" s="211">
        <v>470</v>
      </c>
      <c r="AH1295" s="214">
        <f t="shared" si="524"/>
        <v>8193.5655913978499</v>
      </c>
      <c r="AI1295" s="211">
        <v>0</v>
      </c>
      <c r="AJ1295" s="211">
        <v>0</v>
      </c>
      <c r="AK1295" s="211">
        <v>0</v>
      </c>
      <c r="AL1295" s="214">
        <v>0</v>
      </c>
      <c r="AM1295" s="211">
        <v>0</v>
      </c>
      <c r="AN1295" s="211">
        <v>0</v>
      </c>
      <c r="AO1295" s="214">
        <v>0</v>
      </c>
      <c r="AP1295" s="211">
        <v>0</v>
      </c>
      <c r="AQ1295" s="211">
        <v>0</v>
      </c>
      <c r="AR1295" s="211">
        <v>0</v>
      </c>
      <c r="AS1295" s="211"/>
    </row>
    <row r="1296" spans="1:135" s="148" customFormat="1" ht="36" customHeight="1" x14ac:dyDescent="0.25">
      <c r="A1296" s="148">
        <v>1</v>
      </c>
      <c r="B1296" s="143">
        <f>SUBTOTAL(103,$A$1027:A1296)</f>
        <v>256</v>
      </c>
      <c r="C1296" s="144" t="s">
        <v>635</v>
      </c>
      <c r="D1296" s="145">
        <v>1940</v>
      </c>
      <c r="E1296" s="145"/>
      <c r="F1296" s="146" t="s">
        <v>264</v>
      </c>
      <c r="G1296" s="145" t="s">
        <v>304</v>
      </c>
      <c r="H1296" s="145">
        <v>3</v>
      </c>
      <c r="I1296" s="149">
        <v>2521.1999999999998</v>
      </c>
      <c r="J1296" s="149">
        <v>2421.1999999999998</v>
      </c>
      <c r="K1296" s="149">
        <v>2421.1999999999998</v>
      </c>
      <c r="L1296" s="165">
        <v>94</v>
      </c>
      <c r="M1296" s="145" t="s">
        <v>262</v>
      </c>
      <c r="N1296" s="145" t="s">
        <v>337</v>
      </c>
      <c r="O1296" s="147" t="s">
        <v>695</v>
      </c>
      <c r="P1296" s="142">
        <v>11403759.180000002</v>
      </c>
      <c r="Q1296" s="142">
        <v>0</v>
      </c>
      <c r="R1296" s="142">
        <v>0</v>
      </c>
      <c r="S1296" s="142">
        <f t="shared" si="520"/>
        <v>11403759.180000002</v>
      </c>
      <c r="T1296" s="142">
        <f t="shared" si="526"/>
        <v>4523.1473821989539</v>
      </c>
      <c r="U1296" s="142">
        <v>4803.0066317626533</v>
      </c>
      <c r="V1296" s="213">
        <f t="shared" si="521"/>
        <v>4803.0066317626533</v>
      </c>
      <c r="W1296" s="213">
        <f t="shared" si="522"/>
        <v>279.85924956369945</v>
      </c>
      <c r="X1296" s="148" t="b">
        <f t="shared" si="523"/>
        <v>1</v>
      </c>
      <c r="Y1296" s="211">
        <v>0</v>
      </c>
      <c r="Z1296" s="211">
        <v>0</v>
      </c>
      <c r="AA1296" s="211">
        <v>0</v>
      </c>
      <c r="AB1296" s="211">
        <v>0</v>
      </c>
      <c r="AC1296" s="211">
        <v>0</v>
      </c>
      <c r="AD1296" s="211">
        <v>0</v>
      </c>
      <c r="AE1296" s="211">
        <v>0</v>
      </c>
      <c r="AF1296" s="214">
        <v>0</v>
      </c>
      <c r="AG1296" s="211">
        <v>1358</v>
      </c>
      <c r="AH1296" s="214">
        <f t="shared" si="524"/>
        <v>4803.0066317626533</v>
      </c>
      <c r="AI1296" s="211">
        <v>0</v>
      </c>
      <c r="AJ1296" s="211">
        <v>0</v>
      </c>
      <c r="AK1296" s="211">
        <v>0</v>
      </c>
      <c r="AL1296" s="214">
        <v>0</v>
      </c>
      <c r="AM1296" s="211">
        <v>0</v>
      </c>
      <c r="AN1296" s="211">
        <v>0</v>
      </c>
      <c r="AO1296" s="214">
        <v>0</v>
      </c>
      <c r="AP1296" s="211">
        <v>0</v>
      </c>
      <c r="AQ1296" s="211">
        <v>0</v>
      </c>
      <c r="AR1296" s="211">
        <v>0</v>
      </c>
      <c r="AS1296" s="211"/>
    </row>
    <row r="1297" spans="1:135" s="148" customFormat="1" ht="36" customHeight="1" x14ac:dyDescent="0.25">
      <c r="A1297" s="148">
        <v>1</v>
      </c>
      <c r="B1297" s="143">
        <f>SUBTOTAL(103,$A$1027:A1297)</f>
        <v>257</v>
      </c>
      <c r="C1297" s="144" t="s">
        <v>640</v>
      </c>
      <c r="D1297" s="145">
        <v>1979</v>
      </c>
      <c r="E1297" s="145"/>
      <c r="F1297" s="146" t="s">
        <v>264</v>
      </c>
      <c r="G1297" s="145">
        <v>2</v>
      </c>
      <c r="H1297" s="145" t="s">
        <v>308</v>
      </c>
      <c r="I1297" s="149">
        <v>1052.4000000000001</v>
      </c>
      <c r="J1297" s="149">
        <v>934.4</v>
      </c>
      <c r="K1297" s="149">
        <v>934.4</v>
      </c>
      <c r="L1297" s="165">
        <v>57</v>
      </c>
      <c r="M1297" s="145" t="s">
        <v>262</v>
      </c>
      <c r="N1297" s="145" t="s">
        <v>293</v>
      </c>
      <c r="O1297" s="147" t="s">
        <v>1050</v>
      </c>
      <c r="P1297" s="142">
        <v>7838147.6400000006</v>
      </c>
      <c r="Q1297" s="142">
        <v>0</v>
      </c>
      <c r="R1297" s="142">
        <v>0</v>
      </c>
      <c r="S1297" s="142">
        <f t="shared" si="520"/>
        <v>7838147.6400000006</v>
      </c>
      <c r="T1297" s="142">
        <f t="shared" si="526"/>
        <v>7447.8787913340939</v>
      </c>
      <c r="U1297" s="142">
        <v>7879.9384264538203</v>
      </c>
      <c r="V1297" s="213">
        <f t="shared" si="521"/>
        <v>7879.9384264538203</v>
      </c>
      <c r="W1297" s="213">
        <f t="shared" si="522"/>
        <v>432.05963511972641</v>
      </c>
      <c r="X1297" s="148" t="b">
        <f t="shared" si="523"/>
        <v>1</v>
      </c>
      <c r="Y1297" s="211">
        <v>0</v>
      </c>
      <c r="Z1297" s="211">
        <v>0</v>
      </c>
      <c r="AA1297" s="211">
        <v>0</v>
      </c>
      <c r="AB1297" s="211">
        <v>0</v>
      </c>
      <c r="AC1297" s="211">
        <v>0</v>
      </c>
      <c r="AD1297" s="211">
        <v>0</v>
      </c>
      <c r="AE1297" s="211">
        <v>0</v>
      </c>
      <c r="AF1297" s="214">
        <v>0</v>
      </c>
      <c r="AG1297" s="211">
        <v>930</v>
      </c>
      <c r="AH1297" s="214">
        <f t="shared" si="524"/>
        <v>7879.9384264538203</v>
      </c>
      <c r="AI1297" s="211">
        <v>0</v>
      </c>
      <c r="AJ1297" s="211">
        <v>0</v>
      </c>
      <c r="AK1297" s="211">
        <v>0</v>
      </c>
      <c r="AL1297" s="214">
        <v>0</v>
      </c>
      <c r="AM1297" s="211">
        <v>0</v>
      </c>
      <c r="AN1297" s="211">
        <v>0</v>
      </c>
      <c r="AO1297" s="214">
        <v>0</v>
      </c>
      <c r="AP1297" s="211">
        <v>0</v>
      </c>
      <c r="AQ1297" s="211">
        <v>0</v>
      </c>
      <c r="AR1297" s="211">
        <v>0</v>
      </c>
      <c r="AS1297" s="211"/>
    </row>
    <row r="1298" spans="1:135" s="148" customFormat="1" ht="36" customHeight="1" x14ac:dyDescent="0.25">
      <c r="A1298" s="148">
        <v>1</v>
      </c>
      <c r="B1298" s="143">
        <f>SUBTOTAL(103,$A$1027:A1298)</f>
        <v>258</v>
      </c>
      <c r="C1298" s="144" t="s">
        <v>643</v>
      </c>
      <c r="D1298" s="145">
        <v>1917</v>
      </c>
      <c r="E1298" s="145"/>
      <c r="F1298" s="146" t="s">
        <v>264</v>
      </c>
      <c r="G1298" s="145">
        <v>2</v>
      </c>
      <c r="H1298" s="145" t="s">
        <v>299</v>
      </c>
      <c r="I1298" s="142">
        <v>231.6</v>
      </c>
      <c r="J1298" s="142">
        <v>231.6</v>
      </c>
      <c r="K1298" s="142">
        <v>101.7</v>
      </c>
      <c r="L1298" s="165">
        <v>11</v>
      </c>
      <c r="M1298" s="145" t="s">
        <v>262</v>
      </c>
      <c r="N1298" s="145" t="s">
        <v>263</v>
      </c>
      <c r="O1298" s="147" t="s">
        <v>265</v>
      </c>
      <c r="P1298" s="142">
        <v>3219186.47</v>
      </c>
      <c r="Q1298" s="142">
        <v>0</v>
      </c>
      <c r="R1298" s="142">
        <v>0</v>
      </c>
      <c r="S1298" s="142">
        <f t="shared" si="520"/>
        <v>3219186.47</v>
      </c>
      <c r="T1298" s="142">
        <f t="shared" si="526"/>
        <v>13899.768868739207</v>
      </c>
      <c r="U1298" s="142">
        <v>17818.261614853196</v>
      </c>
      <c r="V1298" s="213">
        <f t="shared" si="521"/>
        <v>17818.261614853196</v>
      </c>
      <c r="W1298" s="213">
        <f t="shared" si="522"/>
        <v>3918.4927461139887</v>
      </c>
      <c r="X1298" s="148" t="b">
        <f t="shared" si="523"/>
        <v>1</v>
      </c>
      <c r="Y1298" s="211">
        <v>0</v>
      </c>
      <c r="Z1298" s="211">
        <v>0</v>
      </c>
      <c r="AA1298" s="211">
        <v>0</v>
      </c>
      <c r="AB1298" s="211">
        <v>0</v>
      </c>
      <c r="AC1298" s="211">
        <v>0</v>
      </c>
      <c r="AD1298" s="211">
        <v>0</v>
      </c>
      <c r="AE1298" s="211">
        <v>0</v>
      </c>
      <c r="AF1298" s="214">
        <v>0</v>
      </c>
      <c r="AG1298" s="211">
        <v>0</v>
      </c>
      <c r="AH1298" s="211">
        <v>0</v>
      </c>
      <c r="AI1298" s="211">
        <v>0</v>
      </c>
      <c r="AJ1298" s="211">
        <v>0</v>
      </c>
      <c r="AK1298" s="211">
        <v>585.5</v>
      </c>
      <c r="AL1298" s="214">
        <f>7048.18*AK1298/I1298</f>
        <v>17818.261614853196</v>
      </c>
      <c r="AM1298" s="211">
        <v>0</v>
      </c>
      <c r="AN1298" s="211">
        <v>0</v>
      </c>
      <c r="AO1298" s="214">
        <v>0</v>
      </c>
      <c r="AP1298" s="211">
        <v>0</v>
      </c>
      <c r="AQ1298" s="211">
        <v>0</v>
      </c>
      <c r="AR1298" s="211">
        <v>0</v>
      </c>
      <c r="AS1298" s="211"/>
    </row>
    <row r="1299" spans="1:135" s="148" customFormat="1" ht="36" customHeight="1" x14ac:dyDescent="0.25">
      <c r="A1299" s="148">
        <v>1</v>
      </c>
      <c r="B1299" s="143">
        <f>SUBTOTAL(103,$A$1027:A1299)</f>
        <v>259</v>
      </c>
      <c r="C1299" s="144" t="s">
        <v>1164</v>
      </c>
      <c r="D1299" s="145">
        <v>1927</v>
      </c>
      <c r="E1299" s="145"/>
      <c r="F1299" s="146" t="s">
        <v>264</v>
      </c>
      <c r="G1299" s="145">
        <v>2</v>
      </c>
      <c r="H1299" s="145" t="s">
        <v>299</v>
      </c>
      <c r="I1299" s="142">
        <v>462</v>
      </c>
      <c r="J1299" s="142">
        <v>344</v>
      </c>
      <c r="K1299" s="142">
        <v>344</v>
      </c>
      <c r="L1299" s="165">
        <v>25</v>
      </c>
      <c r="M1299" s="145" t="s">
        <v>262</v>
      </c>
      <c r="N1299" s="145" t="s">
        <v>266</v>
      </c>
      <c r="O1299" s="147" t="s">
        <v>1272</v>
      </c>
      <c r="P1299" s="142">
        <v>3514119.4</v>
      </c>
      <c r="Q1299" s="142">
        <v>0</v>
      </c>
      <c r="R1299" s="142">
        <v>0</v>
      </c>
      <c r="S1299" s="142">
        <f t="shared" si="520"/>
        <v>3514119.4</v>
      </c>
      <c r="T1299" s="142">
        <f t="shared" si="526"/>
        <v>7606.3190476190475</v>
      </c>
      <c r="U1299" s="142">
        <v>7870.9283809523822</v>
      </c>
      <c r="V1299" s="213">
        <f t="shared" si="521"/>
        <v>7870.9283809523822</v>
      </c>
      <c r="W1299" s="213">
        <f t="shared" si="522"/>
        <v>264.60933333333469</v>
      </c>
      <c r="X1299" s="148" t="b">
        <f t="shared" si="523"/>
        <v>1</v>
      </c>
      <c r="Y1299" s="211">
        <v>0</v>
      </c>
      <c r="Z1299" s="211">
        <v>0</v>
      </c>
      <c r="AA1299" s="211">
        <v>0</v>
      </c>
      <c r="AB1299" s="211">
        <v>0</v>
      </c>
      <c r="AC1299" s="211">
        <v>0</v>
      </c>
      <c r="AD1299" s="211">
        <v>0</v>
      </c>
      <c r="AE1299" s="211">
        <v>0</v>
      </c>
      <c r="AF1299" s="214">
        <v>0</v>
      </c>
      <c r="AG1299" s="211">
        <v>407.8</v>
      </c>
      <c r="AH1299" s="214">
        <f>8917.04*AG1299/I1299</f>
        <v>7870.9283809523822</v>
      </c>
      <c r="AI1299" s="211">
        <v>0</v>
      </c>
      <c r="AJ1299" s="211">
        <v>0</v>
      </c>
      <c r="AK1299" s="211">
        <v>0</v>
      </c>
      <c r="AL1299" s="214">
        <v>0</v>
      </c>
      <c r="AM1299" s="211">
        <v>0</v>
      </c>
      <c r="AN1299" s="211">
        <v>0</v>
      </c>
      <c r="AO1299" s="214">
        <v>0</v>
      </c>
      <c r="AP1299" s="211">
        <v>0</v>
      </c>
      <c r="AQ1299" s="211">
        <v>0</v>
      </c>
      <c r="AR1299" s="211">
        <v>0</v>
      </c>
      <c r="AS1299" s="211"/>
    </row>
    <row r="1300" spans="1:135" s="148" customFormat="1" ht="36" customHeight="1" x14ac:dyDescent="0.25">
      <c r="A1300" s="148">
        <v>1</v>
      </c>
      <c r="B1300" s="143">
        <f>SUBTOTAL(103,$A$1027:A1300)</f>
        <v>260</v>
      </c>
      <c r="C1300" s="144" t="s">
        <v>644</v>
      </c>
      <c r="D1300" s="145">
        <v>1917</v>
      </c>
      <c r="E1300" s="145"/>
      <c r="F1300" s="146" t="s">
        <v>264</v>
      </c>
      <c r="G1300" s="145">
        <v>2</v>
      </c>
      <c r="H1300" s="145" t="s">
        <v>299</v>
      </c>
      <c r="I1300" s="142">
        <v>722.2</v>
      </c>
      <c r="J1300" s="142">
        <v>514</v>
      </c>
      <c r="K1300" s="142">
        <v>514</v>
      </c>
      <c r="L1300" s="165">
        <v>21</v>
      </c>
      <c r="M1300" s="145" t="s">
        <v>262</v>
      </c>
      <c r="N1300" s="145" t="s">
        <v>263</v>
      </c>
      <c r="O1300" s="147" t="s">
        <v>265</v>
      </c>
      <c r="P1300" s="142">
        <v>3861188.5</v>
      </c>
      <c r="Q1300" s="142">
        <v>0</v>
      </c>
      <c r="R1300" s="142">
        <v>0</v>
      </c>
      <c r="S1300" s="142">
        <f t="shared" si="520"/>
        <v>3861188.5</v>
      </c>
      <c r="T1300" s="142">
        <f t="shared" si="526"/>
        <v>5346.425505400166</v>
      </c>
      <c r="U1300" s="142">
        <v>5549.9992799778456</v>
      </c>
      <c r="V1300" s="213">
        <f t="shared" si="521"/>
        <v>5549.9992799778456</v>
      </c>
      <c r="W1300" s="213">
        <f t="shared" si="522"/>
        <v>203.57377457767961</v>
      </c>
      <c r="X1300" s="148" t="b">
        <f t="shared" si="523"/>
        <v>1</v>
      </c>
      <c r="Y1300" s="211">
        <v>0</v>
      </c>
      <c r="Z1300" s="211">
        <v>0</v>
      </c>
      <c r="AA1300" s="211">
        <v>0</v>
      </c>
      <c r="AB1300" s="211">
        <v>0</v>
      </c>
      <c r="AC1300" s="211">
        <v>0</v>
      </c>
      <c r="AD1300" s="211">
        <v>0</v>
      </c>
      <c r="AE1300" s="211">
        <v>0</v>
      </c>
      <c r="AF1300" s="214">
        <v>0</v>
      </c>
      <c r="AG1300" s="211">
        <v>449.5</v>
      </c>
      <c r="AH1300" s="214">
        <f>8917.04*AG1300/I1300</f>
        <v>5549.9992799778456</v>
      </c>
      <c r="AI1300" s="211">
        <v>0</v>
      </c>
      <c r="AJ1300" s="211">
        <v>0</v>
      </c>
      <c r="AK1300" s="211">
        <v>0</v>
      </c>
      <c r="AL1300" s="214">
        <v>0</v>
      </c>
      <c r="AM1300" s="211">
        <v>0</v>
      </c>
      <c r="AN1300" s="211">
        <v>0</v>
      </c>
      <c r="AO1300" s="214">
        <v>0</v>
      </c>
      <c r="AP1300" s="211">
        <v>0</v>
      </c>
      <c r="AQ1300" s="211">
        <v>0</v>
      </c>
      <c r="AR1300" s="211">
        <v>0</v>
      </c>
      <c r="AS1300" s="211"/>
    </row>
    <row r="1301" spans="1:135" s="148" customFormat="1" ht="36" customHeight="1" x14ac:dyDescent="0.25">
      <c r="B1301" s="144" t="s">
        <v>796</v>
      </c>
      <c r="C1301" s="215"/>
      <c r="D1301" s="145" t="s">
        <v>862</v>
      </c>
      <c r="E1301" s="145" t="s">
        <v>862</v>
      </c>
      <c r="F1301" s="145" t="s">
        <v>862</v>
      </c>
      <c r="G1301" s="145" t="s">
        <v>862</v>
      </c>
      <c r="H1301" s="145" t="s">
        <v>862</v>
      </c>
      <c r="I1301" s="149">
        <f>SUM(I1302:I1308)</f>
        <v>8644.5</v>
      </c>
      <c r="J1301" s="149">
        <f>SUM(J1302:J1308)</f>
        <v>7834.5</v>
      </c>
      <c r="K1301" s="149">
        <f>SUM(K1302:K1308)</f>
        <v>7219.8</v>
      </c>
      <c r="L1301" s="210">
        <f>SUM(L1302:L1308)</f>
        <v>358</v>
      </c>
      <c r="M1301" s="145" t="s">
        <v>862</v>
      </c>
      <c r="N1301" s="145" t="s">
        <v>862</v>
      </c>
      <c r="O1301" s="147" t="s">
        <v>862</v>
      </c>
      <c r="P1301" s="142">
        <v>38235224.880000003</v>
      </c>
      <c r="Q1301" s="142">
        <f>SUM(Q1302:Q1308)</f>
        <v>0</v>
      </c>
      <c r="R1301" s="142">
        <f>SUM(R1302:R1308)</f>
        <v>0</v>
      </c>
      <c r="S1301" s="142">
        <f>SUM(S1302:S1308)</f>
        <v>38235224.880000003</v>
      </c>
      <c r="T1301" s="142">
        <f t="shared" si="512"/>
        <v>4423.0695679333685</v>
      </c>
      <c r="U1301" s="142">
        <f>MAX(U1302:U1308)</f>
        <v>31687.633164373648</v>
      </c>
      <c r="W1301" s="220"/>
      <c r="Y1301" s="211"/>
      <c r="Z1301" s="211"/>
      <c r="AA1301" s="211"/>
      <c r="AB1301" s="211"/>
      <c r="AC1301" s="211"/>
      <c r="AD1301" s="211"/>
      <c r="AE1301" s="211"/>
      <c r="AF1301" s="211"/>
      <c r="AG1301" s="211"/>
      <c r="AH1301" s="211"/>
      <c r="AI1301" s="211"/>
      <c r="AJ1301" s="211"/>
      <c r="AK1301" s="211"/>
      <c r="AL1301" s="211"/>
      <c r="AM1301" s="211"/>
      <c r="AN1301" s="211"/>
      <c r="AO1301" s="211"/>
      <c r="AP1301" s="211"/>
      <c r="AQ1301" s="211"/>
      <c r="AR1301" s="211"/>
      <c r="AS1301" s="211"/>
    </row>
    <row r="1302" spans="1:135" s="121" customFormat="1" ht="36" customHeight="1" x14ac:dyDescent="0.25">
      <c r="A1302" s="148">
        <v>1</v>
      </c>
      <c r="B1302" s="143">
        <f>SUBTOTAL(103,$A$1027:A1302)</f>
        <v>261</v>
      </c>
      <c r="C1302" s="156" t="s">
        <v>231</v>
      </c>
      <c r="D1302" s="145">
        <v>1954</v>
      </c>
      <c r="E1302" s="145"/>
      <c r="F1302" s="157" t="s">
        <v>332</v>
      </c>
      <c r="G1302" s="145">
        <v>2</v>
      </c>
      <c r="H1302" s="145" t="s">
        <v>299</v>
      </c>
      <c r="I1302" s="149">
        <v>825.3</v>
      </c>
      <c r="J1302" s="149">
        <v>751.4</v>
      </c>
      <c r="K1302" s="149">
        <v>638.6</v>
      </c>
      <c r="L1302" s="167">
        <v>32</v>
      </c>
      <c r="M1302" s="145" t="s">
        <v>262</v>
      </c>
      <c r="N1302" s="145" t="s">
        <v>266</v>
      </c>
      <c r="O1302" s="145" t="s">
        <v>331</v>
      </c>
      <c r="P1302" s="149">
        <v>7633593.6000000006</v>
      </c>
      <c r="Q1302" s="149">
        <v>0</v>
      </c>
      <c r="R1302" s="149">
        <v>0</v>
      </c>
      <c r="S1302" s="149">
        <f t="shared" ref="S1302:S1308" si="527">P1302-Q1302-R1302</f>
        <v>7633593.6000000006</v>
      </c>
      <c r="T1302" s="142">
        <f t="shared" si="512"/>
        <v>9249.4772809887327</v>
      </c>
      <c r="U1302" s="142">
        <v>9788.9715739731018</v>
      </c>
      <c r="V1302" s="213">
        <f t="shared" ref="V1302:V1308" si="528">Y1302+Z1302+AA1302+AB1302+AC1302+AF1302+AH1302+AJ1302+AL1302+AN1302+AO1302+AP1302+AQ1302+AR1302</f>
        <v>9788.9715739731018</v>
      </c>
      <c r="W1302" s="213">
        <f t="shared" ref="W1302:W1308" si="529">V1302-T1302</f>
        <v>539.49429298436917</v>
      </c>
      <c r="X1302" s="148" t="b">
        <f t="shared" ref="X1302:X1308" si="530">V1302=U1302</f>
        <v>1</v>
      </c>
      <c r="Y1302" s="211">
        <v>0</v>
      </c>
      <c r="Z1302" s="211">
        <v>0</v>
      </c>
      <c r="AA1302" s="164">
        <v>0</v>
      </c>
      <c r="AB1302" s="164">
        <v>0</v>
      </c>
      <c r="AC1302" s="164">
        <v>0</v>
      </c>
      <c r="AD1302" s="164">
        <v>0</v>
      </c>
      <c r="AE1302" s="164">
        <v>0</v>
      </c>
      <c r="AF1302" s="214">
        <v>0</v>
      </c>
      <c r="AG1302" s="164">
        <v>906</v>
      </c>
      <c r="AH1302" s="214">
        <f>8917.04*AG1302/I1302</f>
        <v>9788.9715739731018</v>
      </c>
      <c r="AI1302" s="164">
        <v>0</v>
      </c>
      <c r="AJ1302" s="164">
        <v>0</v>
      </c>
      <c r="AK1302" s="164">
        <v>0</v>
      </c>
      <c r="AL1302" s="163">
        <v>0</v>
      </c>
      <c r="AM1302" s="164">
        <v>0</v>
      </c>
      <c r="AN1302" s="164">
        <v>0</v>
      </c>
      <c r="AO1302" s="163">
        <v>0</v>
      </c>
      <c r="AP1302" s="164">
        <v>0</v>
      </c>
      <c r="AQ1302" s="164">
        <v>0</v>
      </c>
      <c r="AR1302" s="164">
        <v>0</v>
      </c>
      <c r="AS1302" s="164"/>
      <c r="BM1302" s="224"/>
      <c r="BN1302" s="224"/>
      <c r="BO1302" s="224"/>
      <c r="CL1302" s="158"/>
      <c r="DO1302" s="159"/>
      <c r="EE1302" s="160"/>
    </row>
    <row r="1303" spans="1:135" s="121" customFormat="1" ht="36" customHeight="1" x14ac:dyDescent="0.25">
      <c r="A1303" s="148">
        <v>1</v>
      </c>
      <c r="B1303" s="143">
        <f>SUBTOTAL(103,$A$1027:A1303)</f>
        <v>262</v>
      </c>
      <c r="C1303" s="156" t="s">
        <v>1568</v>
      </c>
      <c r="D1303" s="145">
        <v>1846</v>
      </c>
      <c r="E1303" s="145"/>
      <c r="F1303" s="157" t="s">
        <v>1308</v>
      </c>
      <c r="G1303" s="145">
        <v>2</v>
      </c>
      <c r="H1303" s="145" t="s">
        <v>300</v>
      </c>
      <c r="I1303" s="149">
        <v>276.2</v>
      </c>
      <c r="J1303" s="149">
        <v>277.3</v>
      </c>
      <c r="K1303" s="149">
        <v>259.39999999999998</v>
      </c>
      <c r="L1303" s="167">
        <v>9</v>
      </c>
      <c r="M1303" s="145" t="s">
        <v>262</v>
      </c>
      <c r="N1303" s="145" t="s">
        <v>266</v>
      </c>
      <c r="O1303" s="145" t="s">
        <v>330</v>
      </c>
      <c r="P1303" s="149">
        <v>3970133.4</v>
      </c>
      <c r="Q1303" s="149">
        <v>0</v>
      </c>
      <c r="R1303" s="149">
        <v>0</v>
      </c>
      <c r="S1303" s="149">
        <f t="shared" si="527"/>
        <v>3970133.4</v>
      </c>
      <c r="T1303" s="142">
        <f t="shared" si="512"/>
        <v>14374.125271542362</v>
      </c>
      <c r="U1303" s="142">
        <f>V1303</f>
        <v>31687.633164373648</v>
      </c>
      <c r="V1303" s="213">
        <f t="shared" si="528"/>
        <v>31687.633164373648</v>
      </c>
      <c r="W1303" s="213">
        <f t="shared" si="529"/>
        <v>17313.507892831287</v>
      </c>
      <c r="X1303" s="148" t="b">
        <f t="shared" si="530"/>
        <v>1</v>
      </c>
      <c r="Y1303" s="211">
        <v>0</v>
      </c>
      <c r="Z1303" s="211">
        <v>0</v>
      </c>
      <c r="AA1303" s="164">
        <v>0</v>
      </c>
      <c r="AB1303" s="164">
        <v>0</v>
      </c>
      <c r="AC1303" s="164">
        <v>0</v>
      </c>
      <c r="AD1303" s="164">
        <v>0</v>
      </c>
      <c r="AE1303" s="164">
        <v>0</v>
      </c>
      <c r="AF1303" s="214">
        <v>0</v>
      </c>
      <c r="AG1303" s="164">
        <v>0</v>
      </c>
      <c r="AH1303" s="164">
        <v>0</v>
      </c>
      <c r="AI1303" s="164">
        <v>0</v>
      </c>
      <c r="AJ1303" s="164">
        <v>0</v>
      </c>
      <c r="AK1303" s="164">
        <v>0</v>
      </c>
      <c r="AL1303" s="163">
        <v>0</v>
      </c>
      <c r="AM1303" s="164">
        <v>114</v>
      </c>
      <c r="AN1303" s="211">
        <f>76773.02*AM1303/I1303</f>
        <v>31687.633164373648</v>
      </c>
      <c r="AO1303" s="163">
        <v>0</v>
      </c>
      <c r="AP1303" s="164">
        <v>0</v>
      </c>
      <c r="AQ1303" s="164">
        <v>0</v>
      </c>
      <c r="AR1303" s="164">
        <v>0</v>
      </c>
      <c r="AS1303" s="164"/>
      <c r="BM1303" s="224"/>
      <c r="BN1303" s="224"/>
      <c r="BO1303" s="224"/>
      <c r="CL1303" s="158"/>
      <c r="DO1303" s="159"/>
      <c r="EE1303" s="160"/>
    </row>
    <row r="1304" spans="1:135" s="121" customFormat="1" ht="36" customHeight="1" x14ac:dyDescent="0.25">
      <c r="A1304" s="148">
        <v>1</v>
      </c>
      <c r="B1304" s="143">
        <f>SUBTOTAL(103,$A$1027:A1304)</f>
        <v>263</v>
      </c>
      <c r="C1304" s="156" t="s">
        <v>235</v>
      </c>
      <c r="D1304" s="145">
        <v>1970</v>
      </c>
      <c r="E1304" s="145"/>
      <c r="F1304" s="157" t="s">
        <v>264</v>
      </c>
      <c r="G1304" s="145">
        <v>5</v>
      </c>
      <c r="H1304" s="145" t="s">
        <v>366</v>
      </c>
      <c r="I1304" s="149">
        <v>5003.8999999999996</v>
      </c>
      <c r="J1304" s="149">
        <v>4809</v>
      </c>
      <c r="K1304" s="149">
        <v>4326.2</v>
      </c>
      <c r="L1304" s="167">
        <v>185</v>
      </c>
      <c r="M1304" s="145" t="s">
        <v>262</v>
      </c>
      <c r="N1304" s="145" t="s">
        <v>266</v>
      </c>
      <c r="O1304" s="145" t="s">
        <v>329</v>
      </c>
      <c r="P1304" s="149">
        <v>13169212.800000001</v>
      </c>
      <c r="Q1304" s="149">
        <v>0</v>
      </c>
      <c r="R1304" s="149">
        <v>0</v>
      </c>
      <c r="S1304" s="149">
        <f t="shared" si="527"/>
        <v>13169212.800000001</v>
      </c>
      <c r="T1304" s="142">
        <f t="shared" si="512"/>
        <v>2631.7897639840926</v>
      </c>
      <c r="U1304" s="142">
        <v>2785.2941745438561</v>
      </c>
      <c r="V1304" s="213">
        <f t="shared" si="528"/>
        <v>2785.2941745438561</v>
      </c>
      <c r="W1304" s="213">
        <f t="shared" si="529"/>
        <v>153.50441055976353</v>
      </c>
      <c r="X1304" s="148" t="b">
        <f t="shared" si="530"/>
        <v>1</v>
      </c>
      <c r="Y1304" s="211">
        <v>0</v>
      </c>
      <c r="Z1304" s="211">
        <v>0</v>
      </c>
      <c r="AA1304" s="164">
        <v>0</v>
      </c>
      <c r="AB1304" s="164">
        <v>0</v>
      </c>
      <c r="AC1304" s="164">
        <v>0</v>
      </c>
      <c r="AD1304" s="164">
        <v>0</v>
      </c>
      <c r="AE1304" s="164">
        <v>0</v>
      </c>
      <c r="AF1304" s="214">
        <v>0</v>
      </c>
      <c r="AG1304" s="164">
        <v>1563</v>
      </c>
      <c r="AH1304" s="214">
        <f>8917.04*AG1304/I1304</f>
        <v>2785.2941745438561</v>
      </c>
      <c r="AI1304" s="164">
        <v>0</v>
      </c>
      <c r="AJ1304" s="164">
        <v>0</v>
      </c>
      <c r="AK1304" s="164">
        <v>0</v>
      </c>
      <c r="AL1304" s="163">
        <v>0</v>
      </c>
      <c r="AM1304" s="164">
        <v>0</v>
      </c>
      <c r="AN1304" s="164">
        <v>0</v>
      </c>
      <c r="AO1304" s="163">
        <v>0</v>
      </c>
      <c r="AP1304" s="164">
        <v>0</v>
      </c>
      <c r="AQ1304" s="164">
        <v>0</v>
      </c>
      <c r="AR1304" s="164">
        <v>0</v>
      </c>
      <c r="AS1304" s="164"/>
      <c r="BM1304" s="224"/>
      <c r="BN1304" s="224"/>
      <c r="BO1304" s="224"/>
      <c r="CL1304" s="158"/>
      <c r="DO1304" s="159"/>
      <c r="EE1304" s="160"/>
    </row>
    <row r="1305" spans="1:135" s="148" customFormat="1" ht="36" customHeight="1" x14ac:dyDescent="0.25">
      <c r="A1305" s="148">
        <v>1</v>
      </c>
      <c r="B1305" s="143">
        <f>SUBTOTAL(103,$A$1027:A1305)</f>
        <v>264</v>
      </c>
      <c r="C1305" s="144" t="s">
        <v>230</v>
      </c>
      <c r="D1305" s="145">
        <v>1964</v>
      </c>
      <c r="E1305" s="145"/>
      <c r="F1305" s="146" t="s">
        <v>264</v>
      </c>
      <c r="G1305" s="145">
        <v>2</v>
      </c>
      <c r="H1305" s="145" t="s">
        <v>299</v>
      </c>
      <c r="I1305" s="149">
        <v>645.4</v>
      </c>
      <c r="J1305" s="149">
        <v>597.4</v>
      </c>
      <c r="K1305" s="149">
        <v>596.20000000000005</v>
      </c>
      <c r="L1305" s="165">
        <v>42</v>
      </c>
      <c r="M1305" s="145" t="s">
        <v>262</v>
      </c>
      <c r="N1305" s="145" t="s">
        <v>266</v>
      </c>
      <c r="O1305" s="147" t="s">
        <v>330</v>
      </c>
      <c r="P1305" s="142">
        <v>2469083.87</v>
      </c>
      <c r="Q1305" s="142">
        <v>0</v>
      </c>
      <c r="R1305" s="142">
        <v>0</v>
      </c>
      <c r="S1305" s="142">
        <f t="shared" si="527"/>
        <v>2469083.87</v>
      </c>
      <c r="T1305" s="142">
        <f t="shared" si="512"/>
        <v>3825.6645026340257</v>
      </c>
      <c r="U1305" s="142">
        <v>4912.1031360396655</v>
      </c>
      <c r="V1305" s="213">
        <f t="shared" si="528"/>
        <v>4912.1031360396655</v>
      </c>
      <c r="W1305" s="213">
        <f t="shared" si="529"/>
        <v>1086.4386334056398</v>
      </c>
      <c r="X1305" s="148" t="b">
        <f t="shared" si="530"/>
        <v>1</v>
      </c>
      <c r="Y1305" s="211">
        <v>0</v>
      </c>
      <c r="Z1305" s="211">
        <v>0</v>
      </c>
      <c r="AA1305" s="211">
        <v>0</v>
      </c>
      <c r="AB1305" s="211">
        <v>0</v>
      </c>
      <c r="AC1305" s="211">
        <v>0</v>
      </c>
      <c r="AD1305" s="211">
        <v>0</v>
      </c>
      <c r="AE1305" s="211">
        <v>0</v>
      </c>
      <c r="AF1305" s="214">
        <v>0</v>
      </c>
      <c r="AG1305" s="211">
        <v>0</v>
      </c>
      <c r="AH1305" s="211">
        <v>0</v>
      </c>
      <c r="AI1305" s="211">
        <v>0</v>
      </c>
      <c r="AJ1305" s="211">
        <v>0</v>
      </c>
      <c r="AK1305" s="211">
        <v>449.8</v>
      </c>
      <c r="AL1305" s="214">
        <f>7048.18*AK1305/I1305</f>
        <v>4912.1031360396655</v>
      </c>
      <c r="AM1305" s="211">
        <v>0</v>
      </c>
      <c r="AN1305" s="211">
        <v>0</v>
      </c>
      <c r="AO1305" s="214">
        <v>0</v>
      </c>
      <c r="AP1305" s="211">
        <v>0</v>
      </c>
      <c r="AQ1305" s="211">
        <v>0</v>
      </c>
      <c r="AR1305" s="211">
        <v>0</v>
      </c>
      <c r="AS1305" s="211"/>
    </row>
    <row r="1306" spans="1:135" s="148" customFormat="1" ht="36" customHeight="1" x14ac:dyDescent="0.25">
      <c r="A1306" s="148">
        <v>1</v>
      </c>
      <c r="B1306" s="143">
        <f>SUBTOTAL(103,$A$1027:A1306)</f>
        <v>265</v>
      </c>
      <c r="C1306" s="144" t="s">
        <v>234</v>
      </c>
      <c r="D1306" s="145">
        <v>1963</v>
      </c>
      <c r="E1306" s="145"/>
      <c r="F1306" s="146" t="s">
        <v>264</v>
      </c>
      <c r="G1306" s="145">
        <v>2</v>
      </c>
      <c r="H1306" s="145" t="s">
        <v>300</v>
      </c>
      <c r="I1306" s="149">
        <v>336.7</v>
      </c>
      <c r="J1306" s="149">
        <v>304.3</v>
      </c>
      <c r="K1306" s="149">
        <v>304.3</v>
      </c>
      <c r="L1306" s="165">
        <v>15</v>
      </c>
      <c r="M1306" s="145" t="s">
        <v>262</v>
      </c>
      <c r="N1306" s="145" t="s">
        <v>266</v>
      </c>
      <c r="O1306" s="147" t="s">
        <v>329</v>
      </c>
      <c r="P1306" s="142">
        <v>2244699.7799999998</v>
      </c>
      <c r="Q1306" s="142">
        <v>0</v>
      </c>
      <c r="R1306" s="142">
        <v>0</v>
      </c>
      <c r="S1306" s="142">
        <f t="shared" si="527"/>
        <v>2244699.7799999998</v>
      </c>
      <c r="T1306" s="142">
        <f t="shared" si="512"/>
        <v>6666.7650133650131</v>
      </c>
      <c r="U1306" s="142">
        <v>7177.0651618651627</v>
      </c>
      <c r="V1306" s="213">
        <f t="shared" si="528"/>
        <v>7177.0651618651627</v>
      </c>
      <c r="W1306" s="213">
        <f t="shared" si="529"/>
        <v>510.30014850014959</v>
      </c>
      <c r="X1306" s="148" t="b">
        <f t="shared" si="530"/>
        <v>1</v>
      </c>
      <c r="Y1306" s="211">
        <v>0</v>
      </c>
      <c r="Z1306" s="211">
        <v>0</v>
      </c>
      <c r="AA1306" s="211">
        <v>0</v>
      </c>
      <c r="AB1306" s="211">
        <v>0</v>
      </c>
      <c r="AC1306" s="211">
        <v>0</v>
      </c>
      <c r="AD1306" s="211">
        <v>0</v>
      </c>
      <c r="AE1306" s="211">
        <v>0</v>
      </c>
      <c r="AF1306" s="214">
        <v>0</v>
      </c>
      <c r="AG1306" s="211">
        <v>271</v>
      </c>
      <c r="AH1306" s="214">
        <f>8917.04*AG1306/I1306</f>
        <v>7177.0651618651627</v>
      </c>
      <c r="AI1306" s="211">
        <v>0</v>
      </c>
      <c r="AJ1306" s="211">
        <v>0</v>
      </c>
      <c r="AK1306" s="211">
        <v>0</v>
      </c>
      <c r="AL1306" s="214">
        <v>0</v>
      </c>
      <c r="AM1306" s="211">
        <v>0</v>
      </c>
      <c r="AN1306" s="211">
        <v>0</v>
      </c>
      <c r="AO1306" s="214">
        <v>0</v>
      </c>
      <c r="AP1306" s="211">
        <v>0</v>
      </c>
      <c r="AQ1306" s="211">
        <v>0</v>
      </c>
      <c r="AR1306" s="211">
        <v>0</v>
      </c>
      <c r="AS1306" s="211"/>
    </row>
    <row r="1307" spans="1:135" s="148" customFormat="1" ht="36" customHeight="1" x14ac:dyDescent="0.25">
      <c r="A1307" s="148">
        <v>1</v>
      </c>
      <c r="B1307" s="143">
        <f>SUBTOTAL(103,$A$1027:A1307)</f>
        <v>266</v>
      </c>
      <c r="C1307" s="144" t="s">
        <v>1544</v>
      </c>
      <c r="D1307" s="145">
        <v>1958</v>
      </c>
      <c r="E1307" s="145"/>
      <c r="F1307" s="146" t="s">
        <v>326</v>
      </c>
      <c r="G1307" s="145">
        <v>2</v>
      </c>
      <c r="H1307" s="145" t="s">
        <v>300</v>
      </c>
      <c r="I1307" s="142">
        <v>658</v>
      </c>
      <c r="J1307" s="142">
        <v>250.1</v>
      </c>
      <c r="K1307" s="142">
        <v>250.1</v>
      </c>
      <c r="L1307" s="165">
        <v>21</v>
      </c>
      <c r="M1307" s="145" t="s">
        <v>262</v>
      </c>
      <c r="N1307" s="145" t="s">
        <v>266</v>
      </c>
      <c r="O1307" s="147" t="s">
        <v>329</v>
      </c>
      <c r="P1307" s="142">
        <v>2419098.31</v>
      </c>
      <c r="Q1307" s="142">
        <v>0</v>
      </c>
      <c r="R1307" s="142">
        <v>0</v>
      </c>
      <c r="S1307" s="142">
        <f t="shared" si="527"/>
        <v>2419098.31</v>
      </c>
      <c r="T1307" s="142">
        <f t="shared" si="512"/>
        <v>3676.4412006079028</v>
      </c>
      <c r="U1307" s="221">
        <f>T1307</f>
        <v>3676.4412006079028</v>
      </c>
      <c r="V1307" s="213">
        <f>T1307</f>
        <v>3676.4412006079028</v>
      </c>
      <c r="W1307" s="213">
        <f t="shared" si="529"/>
        <v>0</v>
      </c>
      <c r="X1307" s="148" t="b">
        <f t="shared" si="530"/>
        <v>1</v>
      </c>
      <c r="Y1307" s="211">
        <v>0</v>
      </c>
      <c r="Z1307" s="211">
        <v>0</v>
      </c>
      <c r="AA1307" s="211">
        <v>0</v>
      </c>
      <c r="AB1307" s="211">
        <v>0</v>
      </c>
      <c r="AC1307" s="211">
        <v>0</v>
      </c>
      <c r="AD1307" s="211">
        <v>0</v>
      </c>
      <c r="AE1307" s="211">
        <v>0</v>
      </c>
      <c r="AF1307" s="214">
        <v>0</v>
      </c>
      <c r="AG1307" s="211">
        <v>0</v>
      </c>
      <c r="AH1307" s="211">
        <v>0</v>
      </c>
      <c r="AI1307" s="211">
        <v>0</v>
      </c>
      <c r="AJ1307" s="211">
        <v>0</v>
      </c>
      <c r="AK1307" s="211">
        <v>377.9</v>
      </c>
      <c r="AL1307" s="214">
        <f>3165.76*AK1307/I1307</f>
        <v>1818.1469665653494</v>
      </c>
      <c r="AM1307" s="211">
        <v>0</v>
      </c>
      <c r="AN1307" s="211">
        <v>0</v>
      </c>
      <c r="AO1307" s="214">
        <v>0</v>
      </c>
      <c r="AP1307" s="211">
        <v>0</v>
      </c>
      <c r="AQ1307" s="211">
        <v>0</v>
      </c>
      <c r="AR1307" s="211">
        <v>0</v>
      </c>
      <c r="AS1307" s="211"/>
    </row>
    <row r="1308" spans="1:135" s="148" customFormat="1" ht="36" customHeight="1" x14ac:dyDescent="0.25">
      <c r="A1308" s="148">
        <v>1</v>
      </c>
      <c r="B1308" s="143">
        <f>SUBTOTAL(103,$A$1027:A1308)</f>
        <v>267</v>
      </c>
      <c r="C1308" s="144" t="s">
        <v>236</v>
      </c>
      <c r="D1308" s="145">
        <v>1972</v>
      </c>
      <c r="E1308" s="145"/>
      <c r="F1308" s="146" t="s">
        <v>264</v>
      </c>
      <c r="G1308" s="145">
        <v>2</v>
      </c>
      <c r="H1308" s="145" t="s">
        <v>308</v>
      </c>
      <c r="I1308" s="149">
        <v>899</v>
      </c>
      <c r="J1308" s="149">
        <v>845</v>
      </c>
      <c r="K1308" s="149">
        <v>845</v>
      </c>
      <c r="L1308" s="165">
        <v>54</v>
      </c>
      <c r="M1308" s="145" t="s">
        <v>262</v>
      </c>
      <c r="N1308" s="145" t="s">
        <v>266</v>
      </c>
      <c r="O1308" s="147" t="s">
        <v>329</v>
      </c>
      <c r="P1308" s="142">
        <v>6329403.1199999992</v>
      </c>
      <c r="Q1308" s="142">
        <v>0</v>
      </c>
      <c r="R1308" s="142">
        <v>0</v>
      </c>
      <c r="S1308" s="142">
        <f t="shared" si="527"/>
        <v>6329403.1199999992</v>
      </c>
      <c r="T1308" s="142">
        <f t="shared" si="512"/>
        <v>7040.4929032258051</v>
      </c>
      <c r="U1308" s="142">
        <f>V1308</f>
        <v>8019.3846941045613</v>
      </c>
      <c r="V1308" s="213">
        <f t="shared" si="528"/>
        <v>8019.3846941045613</v>
      </c>
      <c r="W1308" s="213">
        <f t="shared" si="529"/>
        <v>978.89179087875618</v>
      </c>
      <c r="X1308" s="148" t="b">
        <f t="shared" si="530"/>
        <v>1</v>
      </c>
      <c r="Y1308" s="211">
        <v>0</v>
      </c>
      <c r="Z1308" s="211">
        <v>0</v>
      </c>
      <c r="AA1308" s="211">
        <v>0</v>
      </c>
      <c r="AB1308" s="211">
        <v>0</v>
      </c>
      <c r="AC1308" s="211">
        <v>0</v>
      </c>
      <c r="AD1308" s="211">
        <v>0</v>
      </c>
      <c r="AE1308" s="211">
        <v>0</v>
      </c>
      <c r="AF1308" s="214">
        <v>0</v>
      </c>
      <c r="AG1308" s="211">
        <v>808.5</v>
      </c>
      <c r="AH1308" s="214">
        <f>8917.04*AG1308/I1308</f>
        <v>8019.3846941045613</v>
      </c>
      <c r="AI1308" s="211">
        <v>0</v>
      </c>
      <c r="AJ1308" s="211">
        <v>0</v>
      </c>
      <c r="AK1308" s="211">
        <v>0</v>
      </c>
      <c r="AL1308" s="214">
        <v>0</v>
      </c>
      <c r="AM1308" s="211">
        <v>0</v>
      </c>
      <c r="AN1308" s="211">
        <v>0</v>
      </c>
      <c r="AO1308" s="214">
        <v>0</v>
      </c>
      <c r="AP1308" s="211">
        <v>0</v>
      </c>
      <c r="AQ1308" s="211">
        <v>0</v>
      </c>
      <c r="AR1308" s="211">
        <v>0</v>
      </c>
      <c r="AS1308" s="211"/>
    </row>
    <row r="1309" spans="1:135" s="148" customFormat="1" ht="36" customHeight="1" x14ac:dyDescent="0.25">
      <c r="B1309" s="144" t="s">
        <v>797</v>
      </c>
      <c r="C1309" s="144"/>
      <c r="D1309" s="145" t="s">
        <v>862</v>
      </c>
      <c r="E1309" s="145" t="s">
        <v>862</v>
      </c>
      <c r="F1309" s="145" t="s">
        <v>862</v>
      </c>
      <c r="G1309" s="145" t="s">
        <v>862</v>
      </c>
      <c r="H1309" s="145" t="s">
        <v>862</v>
      </c>
      <c r="I1309" s="149">
        <f>SUM(I1310:I1311)</f>
        <v>780.8</v>
      </c>
      <c r="J1309" s="149">
        <f>SUM(J1310:J1311)</f>
        <v>707.4</v>
      </c>
      <c r="K1309" s="149">
        <f>SUM(K1310:K1311)</f>
        <v>547.79999999999995</v>
      </c>
      <c r="L1309" s="210">
        <f>SUM(L1310:L1311)</f>
        <v>38</v>
      </c>
      <c r="M1309" s="145" t="s">
        <v>862</v>
      </c>
      <c r="N1309" s="145" t="s">
        <v>862</v>
      </c>
      <c r="O1309" s="147" t="s">
        <v>862</v>
      </c>
      <c r="P1309" s="142">
        <v>5400655.0700000003</v>
      </c>
      <c r="Q1309" s="142">
        <f>SUM(Q1310:Q1311)</f>
        <v>0</v>
      </c>
      <c r="R1309" s="142">
        <f>SUM(R1310:R1311)</f>
        <v>0</v>
      </c>
      <c r="S1309" s="142">
        <f>SUM(S1310:S1311)</f>
        <v>5400655.0700000003</v>
      </c>
      <c r="T1309" s="142">
        <f t="shared" si="512"/>
        <v>6916.8225794057389</v>
      </c>
      <c r="U1309" s="142">
        <f>MAX(U1310:U1311)</f>
        <v>7611.6681675921263</v>
      </c>
      <c r="W1309" s="220"/>
      <c r="Y1309" s="211"/>
      <c r="Z1309" s="211"/>
      <c r="AA1309" s="211"/>
      <c r="AB1309" s="211"/>
      <c r="AC1309" s="211"/>
      <c r="AD1309" s="211"/>
      <c r="AE1309" s="211"/>
      <c r="AF1309" s="211"/>
      <c r="AG1309" s="211"/>
      <c r="AH1309" s="211"/>
      <c r="AI1309" s="211"/>
      <c r="AJ1309" s="211"/>
      <c r="AK1309" s="211"/>
      <c r="AL1309" s="211"/>
      <c r="AM1309" s="211"/>
      <c r="AN1309" s="211"/>
      <c r="AO1309" s="211"/>
      <c r="AP1309" s="211"/>
      <c r="AQ1309" s="211"/>
      <c r="AR1309" s="211"/>
      <c r="AS1309" s="211"/>
    </row>
    <row r="1310" spans="1:135" s="121" customFormat="1" ht="36" customHeight="1" x14ac:dyDescent="0.25">
      <c r="A1310" s="148">
        <v>1</v>
      </c>
      <c r="B1310" s="143">
        <f>SUBTOTAL(103,$A$1027:A1310)</f>
        <v>268</v>
      </c>
      <c r="C1310" s="156" t="s">
        <v>240</v>
      </c>
      <c r="D1310" s="145">
        <v>1977</v>
      </c>
      <c r="E1310" s="145"/>
      <c r="F1310" s="157" t="s">
        <v>264</v>
      </c>
      <c r="G1310" s="145">
        <v>2</v>
      </c>
      <c r="H1310" s="145" t="s">
        <v>300</v>
      </c>
      <c r="I1310" s="149">
        <v>396.2</v>
      </c>
      <c r="J1310" s="149">
        <v>347.5</v>
      </c>
      <c r="K1310" s="149">
        <v>187.9</v>
      </c>
      <c r="L1310" s="167">
        <v>20</v>
      </c>
      <c r="M1310" s="145" t="s">
        <v>262</v>
      </c>
      <c r="N1310" s="145" t="s">
        <v>263</v>
      </c>
      <c r="O1310" s="145" t="s">
        <v>265</v>
      </c>
      <c r="P1310" s="149">
        <v>2849537.92</v>
      </c>
      <c r="Q1310" s="149">
        <v>0</v>
      </c>
      <c r="R1310" s="149">
        <v>0</v>
      </c>
      <c r="S1310" s="149">
        <f>P1310-Q1310-R1310</f>
        <v>2849537.92</v>
      </c>
      <c r="T1310" s="142">
        <f t="shared" si="512"/>
        <v>7192.1704189803131</v>
      </c>
      <c r="U1310" s="142">
        <v>7611.6681675921263</v>
      </c>
      <c r="V1310" s="213">
        <f t="shared" ref="V1310:V1311" si="531">Y1310+Z1310+AA1310+AB1310+AC1310+AF1310+AH1310+AJ1310+AL1310+AN1310+AO1310+AP1310+AQ1310+AR1310</f>
        <v>7611.6681675921263</v>
      </c>
      <c r="W1310" s="213">
        <f t="shared" ref="W1310:W1311" si="532">V1310-T1310</f>
        <v>419.49774861181322</v>
      </c>
      <c r="X1310" s="148" t="b">
        <f t="shared" ref="X1310:X1311" si="533">V1310=U1310</f>
        <v>1</v>
      </c>
      <c r="Y1310" s="211">
        <v>0</v>
      </c>
      <c r="Z1310" s="211">
        <v>0</v>
      </c>
      <c r="AA1310" s="164">
        <v>0</v>
      </c>
      <c r="AB1310" s="164">
        <v>0</v>
      </c>
      <c r="AC1310" s="164">
        <v>0</v>
      </c>
      <c r="AD1310" s="164">
        <v>0</v>
      </c>
      <c r="AE1310" s="164">
        <v>0</v>
      </c>
      <c r="AF1310" s="214">
        <v>0</v>
      </c>
      <c r="AG1310" s="164">
        <v>338.2</v>
      </c>
      <c r="AH1310" s="214">
        <f>8917.04*AG1310/I1310</f>
        <v>7611.6681675921263</v>
      </c>
      <c r="AI1310" s="164">
        <v>0</v>
      </c>
      <c r="AJ1310" s="164">
        <v>0</v>
      </c>
      <c r="AK1310" s="164">
        <v>0</v>
      </c>
      <c r="AL1310" s="163">
        <v>0</v>
      </c>
      <c r="AM1310" s="164">
        <v>0</v>
      </c>
      <c r="AN1310" s="164">
        <v>0</v>
      </c>
      <c r="AO1310" s="163">
        <v>0</v>
      </c>
      <c r="AP1310" s="164">
        <v>0</v>
      </c>
      <c r="AQ1310" s="164">
        <v>0</v>
      </c>
      <c r="AR1310" s="164">
        <v>0</v>
      </c>
      <c r="AS1310" s="164"/>
      <c r="BM1310" s="224"/>
      <c r="BN1310" s="224"/>
      <c r="BO1310" s="224"/>
      <c r="CL1310" s="158"/>
      <c r="DO1310" s="159"/>
      <c r="EE1310" s="160"/>
    </row>
    <row r="1311" spans="1:135" s="148" customFormat="1" ht="36" customHeight="1" x14ac:dyDescent="0.25">
      <c r="A1311" s="148">
        <v>1</v>
      </c>
      <c r="B1311" s="143">
        <f>SUBTOTAL(103,$A$1027:A1311)</f>
        <v>269</v>
      </c>
      <c r="C1311" s="144" t="s">
        <v>241</v>
      </c>
      <c r="D1311" s="145">
        <v>1969</v>
      </c>
      <c r="E1311" s="145"/>
      <c r="F1311" s="146" t="s">
        <v>264</v>
      </c>
      <c r="G1311" s="145">
        <v>2</v>
      </c>
      <c r="H1311" s="145" t="s">
        <v>300</v>
      </c>
      <c r="I1311" s="142">
        <v>384.6</v>
      </c>
      <c r="J1311" s="142">
        <v>359.9</v>
      </c>
      <c r="K1311" s="142">
        <v>359.9</v>
      </c>
      <c r="L1311" s="165">
        <v>18</v>
      </c>
      <c r="M1311" s="145" t="s">
        <v>262</v>
      </c>
      <c r="N1311" s="145" t="s">
        <v>263</v>
      </c>
      <c r="O1311" s="147" t="s">
        <v>265</v>
      </c>
      <c r="P1311" s="142">
        <v>2551117.15</v>
      </c>
      <c r="Q1311" s="142">
        <v>0</v>
      </c>
      <c r="R1311" s="142">
        <v>0</v>
      </c>
      <c r="S1311" s="142">
        <f>P1311-Q1311-R1311</f>
        <v>2551117.15</v>
      </c>
      <c r="T1311" s="142">
        <f t="shared" si="512"/>
        <v>6633.1699167966708</v>
      </c>
      <c r="U1311" s="142">
        <v>6764.126983879356</v>
      </c>
      <c r="V1311" s="213">
        <f t="shared" si="531"/>
        <v>6764.126983879356</v>
      </c>
      <c r="W1311" s="213">
        <f t="shared" si="532"/>
        <v>130.95706708268517</v>
      </c>
      <c r="X1311" s="148" t="b">
        <f t="shared" si="533"/>
        <v>1</v>
      </c>
      <c r="Y1311" s="211">
        <v>0</v>
      </c>
      <c r="Z1311" s="211">
        <v>0</v>
      </c>
      <c r="AA1311" s="211">
        <v>0</v>
      </c>
      <c r="AB1311" s="211">
        <v>0</v>
      </c>
      <c r="AC1311" s="211">
        <v>0</v>
      </c>
      <c r="AD1311" s="211">
        <v>0</v>
      </c>
      <c r="AE1311" s="211">
        <v>0</v>
      </c>
      <c r="AF1311" s="214">
        <v>0</v>
      </c>
      <c r="AG1311" s="211">
        <v>0</v>
      </c>
      <c r="AH1311" s="211">
        <v>0</v>
      </c>
      <c r="AI1311" s="211">
        <v>0</v>
      </c>
      <c r="AJ1311" s="211">
        <v>0</v>
      </c>
      <c r="AK1311" s="211">
        <v>369.1</v>
      </c>
      <c r="AL1311" s="214">
        <f>7048.18*AK1311/I1311</f>
        <v>6764.126983879356</v>
      </c>
      <c r="AM1311" s="211">
        <v>0</v>
      </c>
      <c r="AN1311" s="211">
        <v>0</v>
      </c>
      <c r="AO1311" s="214">
        <v>0</v>
      </c>
      <c r="AP1311" s="211">
        <v>0</v>
      </c>
      <c r="AQ1311" s="211">
        <v>0</v>
      </c>
      <c r="AR1311" s="211">
        <v>0</v>
      </c>
      <c r="AS1311" s="211"/>
    </row>
    <row r="1312" spans="1:135" s="148" customFormat="1" ht="36" customHeight="1" x14ac:dyDescent="0.25">
      <c r="B1312" s="144" t="s">
        <v>798</v>
      </c>
      <c r="C1312" s="144"/>
      <c r="D1312" s="145" t="s">
        <v>862</v>
      </c>
      <c r="E1312" s="145" t="s">
        <v>862</v>
      </c>
      <c r="F1312" s="145" t="s">
        <v>862</v>
      </c>
      <c r="G1312" s="145" t="s">
        <v>862</v>
      </c>
      <c r="H1312" s="145" t="s">
        <v>862</v>
      </c>
      <c r="I1312" s="149">
        <f>SUM(I1313:I1315)</f>
        <v>2825.3999999999996</v>
      </c>
      <c r="J1312" s="149">
        <f>SUM(J1313:J1315)</f>
        <v>2555.8999999999996</v>
      </c>
      <c r="K1312" s="149">
        <f>SUM(K1313:K1315)</f>
        <v>2399.8000000000002</v>
      </c>
      <c r="L1312" s="210">
        <f>SUM(L1313:L1315)</f>
        <v>104</v>
      </c>
      <c r="M1312" s="145" t="s">
        <v>862</v>
      </c>
      <c r="N1312" s="145" t="s">
        <v>862</v>
      </c>
      <c r="O1312" s="147" t="s">
        <v>862</v>
      </c>
      <c r="P1312" s="142">
        <v>10301790.879999999</v>
      </c>
      <c r="Q1312" s="142">
        <f>SUM(Q1313:Q1315)</f>
        <v>0</v>
      </c>
      <c r="R1312" s="142">
        <f>SUM(R1313:R1315)</f>
        <v>0</v>
      </c>
      <c r="S1312" s="142">
        <f>SUM(S1313:S1315)</f>
        <v>10301790.879999999</v>
      </c>
      <c r="T1312" s="142">
        <f t="shared" si="512"/>
        <v>3646.1353719827284</v>
      </c>
      <c r="U1312" s="142">
        <f>MAX(U1313:U1315)</f>
        <v>7131.5471127850169</v>
      </c>
      <c r="W1312" s="220"/>
      <c r="Y1312" s="211"/>
      <c r="Z1312" s="211"/>
      <c r="AA1312" s="211"/>
      <c r="AB1312" s="211"/>
      <c r="AC1312" s="211"/>
      <c r="AD1312" s="211"/>
      <c r="AE1312" s="211"/>
      <c r="AF1312" s="211"/>
      <c r="AG1312" s="211"/>
      <c r="AH1312" s="211"/>
      <c r="AI1312" s="211"/>
      <c r="AJ1312" s="211"/>
      <c r="AK1312" s="211"/>
      <c r="AL1312" s="211"/>
      <c r="AM1312" s="211"/>
      <c r="AN1312" s="211"/>
      <c r="AO1312" s="211"/>
      <c r="AP1312" s="211"/>
      <c r="AQ1312" s="211"/>
      <c r="AR1312" s="211"/>
      <c r="AS1312" s="211"/>
    </row>
    <row r="1313" spans="1:135" s="121" customFormat="1" ht="36" customHeight="1" x14ac:dyDescent="0.25">
      <c r="A1313" s="148">
        <v>1</v>
      </c>
      <c r="B1313" s="143">
        <f>SUBTOTAL(103,$A$1027:A1313)</f>
        <v>270</v>
      </c>
      <c r="C1313" s="156" t="s">
        <v>242</v>
      </c>
      <c r="D1313" s="145">
        <v>1979</v>
      </c>
      <c r="E1313" s="145"/>
      <c r="F1313" s="157" t="s">
        <v>307</v>
      </c>
      <c r="G1313" s="145">
        <v>3</v>
      </c>
      <c r="H1313" s="145" t="s">
        <v>299</v>
      </c>
      <c r="I1313" s="149">
        <v>1011.8</v>
      </c>
      <c r="J1313" s="149">
        <v>928.8</v>
      </c>
      <c r="K1313" s="149">
        <v>827.3</v>
      </c>
      <c r="L1313" s="167">
        <v>36</v>
      </c>
      <c r="M1313" s="145" t="s">
        <v>262</v>
      </c>
      <c r="N1313" s="145" t="s">
        <v>263</v>
      </c>
      <c r="O1313" s="145" t="s">
        <v>265</v>
      </c>
      <c r="P1313" s="149">
        <v>4437344.3099999996</v>
      </c>
      <c r="Q1313" s="149">
        <v>0</v>
      </c>
      <c r="R1313" s="149">
        <v>0</v>
      </c>
      <c r="S1313" s="149">
        <f>P1313-Q1313-R1313</f>
        <v>4437344.3099999996</v>
      </c>
      <c r="T1313" s="142">
        <f t="shared" si="512"/>
        <v>4385.5942972919547</v>
      </c>
      <c r="U1313" s="142">
        <f>V1313</f>
        <v>4385.594294326942</v>
      </c>
      <c r="V1313" s="213">
        <f t="shared" ref="V1313:V1315" si="534">Y1313+Z1313+AA1313+AB1313+AC1313+AF1313+AH1313+AJ1313+AL1313+AN1313+AO1313+AP1313+AQ1313+AR1313</f>
        <v>4385.594294326942</v>
      </c>
      <c r="W1313" s="213">
        <f t="shared" ref="W1313:W1315" si="535">V1313-T1313</f>
        <v>-2.9650127544300631E-6</v>
      </c>
      <c r="X1313" s="148" t="b">
        <f t="shared" ref="X1313:X1315" si="536">V1313=U1313</f>
        <v>1</v>
      </c>
      <c r="Y1313" s="211">
        <v>0</v>
      </c>
      <c r="Z1313" s="211">
        <v>0</v>
      </c>
      <c r="AA1313" s="164">
        <v>0</v>
      </c>
      <c r="AB1313" s="164">
        <v>0</v>
      </c>
      <c r="AC1313" s="164">
        <v>0</v>
      </c>
      <c r="AD1313" s="164">
        <v>0</v>
      </c>
      <c r="AE1313" s="164">
        <v>0</v>
      </c>
      <c r="AF1313" s="214">
        <v>0</v>
      </c>
      <c r="AG1313" s="164">
        <v>0</v>
      </c>
      <c r="AH1313" s="164">
        <v>0</v>
      </c>
      <c r="AI1313" s="164">
        <v>0</v>
      </c>
      <c r="AJ1313" s="164">
        <v>0</v>
      </c>
      <c r="AK1313" s="164">
        <v>568.70000000000005</v>
      </c>
      <c r="AL1313" s="214">
        <f>7802.61*AK1313/I1313</f>
        <v>4385.594294326942</v>
      </c>
      <c r="AM1313" s="164">
        <v>0</v>
      </c>
      <c r="AN1313" s="164">
        <v>0</v>
      </c>
      <c r="AO1313" s="163">
        <v>0</v>
      </c>
      <c r="AP1313" s="164">
        <v>0</v>
      </c>
      <c r="AQ1313" s="164">
        <v>0</v>
      </c>
      <c r="AR1313" s="164">
        <v>0</v>
      </c>
      <c r="AS1313" s="164"/>
      <c r="BM1313" s="224"/>
      <c r="BN1313" s="224"/>
      <c r="BO1313" s="224"/>
      <c r="CL1313" s="158"/>
      <c r="DO1313" s="159"/>
      <c r="EE1313" s="160"/>
    </row>
    <row r="1314" spans="1:135" s="148" customFormat="1" ht="36" customHeight="1" x14ac:dyDescent="0.25">
      <c r="A1314" s="148">
        <v>1</v>
      </c>
      <c r="B1314" s="143">
        <f>SUBTOTAL(103,$A$1027:A1314)</f>
        <v>271</v>
      </c>
      <c r="C1314" s="144" t="s">
        <v>1246</v>
      </c>
      <c r="D1314" s="145">
        <v>1981</v>
      </c>
      <c r="E1314" s="145"/>
      <c r="F1314" s="146" t="s">
        <v>314</v>
      </c>
      <c r="G1314" s="145">
        <v>2</v>
      </c>
      <c r="H1314" s="145" t="s">
        <v>304</v>
      </c>
      <c r="I1314" s="149">
        <v>1322.4</v>
      </c>
      <c r="J1314" s="149">
        <v>1191.4000000000001</v>
      </c>
      <c r="K1314" s="149">
        <v>1136.8000000000002</v>
      </c>
      <c r="L1314" s="165">
        <v>36</v>
      </c>
      <c r="M1314" s="145" t="s">
        <v>262</v>
      </c>
      <c r="N1314" s="145" t="s">
        <v>263</v>
      </c>
      <c r="O1314" s="147" t="s">
        <v>265</v>
      </c>
      <c r="P1314" s="142">
        <v>3127219.5</v>
      </c>
      <c r="Q1314" s="142">
        <v>0</v>
      </c>
      <c r="R1314" s="142">
        <v>0</v>
      </c>
      <c r="S1314" s="142">
        <f>P1314-Q1314-R1314</f>
        <v>3127219.5</v>
      </c>
      <c r="T1314" s="142">
        <f t="shared" si="512"/>
        <v>2364.8060344827586</v>
      </c>
      <c r="U1314" s="142">
        <v>4970.2106470054441</v>
      </c>
      <c r="V1314" s="213">
        <f t="shared" si="534"/>
        <v>4970.2106470054441</v>
      </c>
      <c r="W1314" s="213">
        <f t="shared" si="535"/>
        <v>2605.4046125226855</v>
      </c>
      <c r="X1314" s="148" t="b">
        <f t="shared" si="536"/>
        <v>1</v>
      </c>
      <c r="Y1314" s="211">
        <v>0</v>
      </c>
      <c r="Z1314" s="211">
        <v>0</v>
      </c>
      <c r="AA1314" s="211">
        <v>0</v>
      </c>
      <c r="AB1314" s="211">
        <v>0</v>
      </c>
      <c r="AC1314" s="211">
        <v>0</v>
      </c>
      <c r="AD1314" s="211">
        <v>0</v>
      </c>
      <c r="AE1314" s="211">
        <v>0</v>
      </c>
      <c r="AF1314" s="214">
        <v>0</v>
      </c>
      <c r="AG1314" s="211">
        <v>0</v>
      </c>
      <c r="AH1314" s="211">
        <v>0</v>
      </c>
      <c r="AI1314" s="211">
        <v>0</v>
      </c>
      <c r="AJ1314" s="211">
        <v>0</v>
      </c>
      <c r="AK1314" s="211">
        <v>842.36</v>
      </c>
      <c r="AL1314" s="214">
        <f>7802.61*AK1314/I1314</f>
        <v>4970.2106470054441</v>
      </c>
      <c r="AM1314" s="211">
        <v>0</v>
      </c>
      <c r="AN1314" s="211">
        <v>0</v>
      </c>
      <c r="AO1314" s="214">
        <v>0</v>
      </c>
      <c r="AP1314" s="211">
        <v>0</v>
      </c>
      <c r="AQ1314" s="211">
        <v>0</v>
      </c>
      <c r="AR1314" s="211">
        <v>0</v>
      </c>
      <c r="AS1314" s="211"/>
    </row>
    <row r="1315" spans="1:135" s="148" customFormat="1" ht="36" customHeight="1" x14ac:dyDescent="0.25">
      <c r="A1315" s="148">
        <v>1</v>
      </c>
      <c r="B1315" s="143">
        <f>SUBTOTAL(103,$A$1027:A1315)</f>
        <v>272</v>
      </c>
      <c r="C1315" s="144" t="s">
        <v>1183</v>
      </c>
      <c r="D1315" s="145">
        <v>1967</v>
      </c>
      <c r="E1315" s="145"/>
      <c r="F1315" s="146" t="s">
        <v>264</v>
      </c>
      <c r="G1315" s="145">
        <v>2</v>
      </c>
      <c r="H1315" s="145" t="s">
        <v>299</v>
      </c>
      <c r="I1315" s="142">
        <v>491.2</v>
      </c>
      <c r="J1315" s="142">
        <v>435.7</v>
      </c>
      <c r="K1315" s="142">
        <v>435.7</v>
      </c>
      <c r="L1315" s="165">
        <v>32</v>
      </c>
      <c r="M1315" s="145" t="s">
        <v>262</v>
      </c>
      <c r="N1315" s="145" t="s">
        <v>263</v>
      </c>
      <c r="O1315" s="147" t="s">
        <v>265</v>
      </c>
      <c r="P1315" s="142">
        <v>2737227.07</v>
      </c>
      <c r="Q1315" s="142">
        <v>0</v>
      </c>
      <c r="R1315" s="142">
        <v>0</v>
      </c>
      <c r="S1315" s="142">
        <f>P1315-Q1315-R1315</f>
        <v>2737227.07</v>
      </c>
      <c r="T1315" s="142">
        <f t="shared" si="512"/>
        <v>5572.5306799674263</v>
      </c>
      <c r="U1315" s="142">
        <v>7131.5471127850169</v>
      </c>
      <c r="V1315" s="213">
        <f t="shared" si="534"/>
        <v>7131.5471127850169</v>
      </c>
      <c r="W1315" s="213">
        <f t="shared" si="535"/>
        <v>1559.0164328175906</v>
      </c>
      <c r="X1315" s="148" t="b">
        <f t="shared" si="536"/>
        <v>1</v>
      </c>
      <c r="Y1315" s="211">
        <v>0</v>
      </c>
      <c r="Z1315" s="211">
        <v>0</v>
      </c>
      <c r="AA1315" s="211">
        <v>0</v>
      </c>
      <c r="AB1315" s="211">
        <v>0</v>
      </c>
      <c r="AC1315" s="211">
        <v>0</v>
      </c>
      <c r="AD1315" s="211">
        <v>0</v>
      </c>
      <c r="AE1315" s="211">
        <v>0</v>
      </c>
      <c r="AF1315" s="214">
        <v>0</v>
      </c>
      <c r="AG1315" s="211">
        <v>0</v>
      </c>
      <c r="AH1315" s="211">
        <v>0</v>
      </c>
      <c r="AI1315" s="211">
        <v>0</v>
      </c>
      <c r="AJ1315" s="211">
        <v>0</v>
      </c>
      <c r="AK1315" s="211">
        <v>497.01</v>
      </c>
      <c r="AL1315" s="214">
        <f>7048.18*AK1315/I1315</f>
        <v>7131.5471127850169</v>
      </c>
      <c r="AM1315" s="211">
        <v>0</v>
      </c>
      <c r="AN1315" s="211">
        <v>0</v>
      </c>
      <c r="AO1315" s="214">
        <v>0</v>
      </c>
      <c r="AP1315" s="211">
        <v>0</v>
      </c>
      <c r="AQ1315" s="211">
        <v>0</v>
      </c>
      <c r="AR1315" s="211">
        <v>0</v>
      </c>
      <c r="AS1315" s="211"/>
    </row>
    <row r="1316" spans="1:135" s="148" customFormat="1" ht="36" customHeight="1" x14ac:dyDescent="0.25">
      <c r="B1316" s="144" t="s">
        <v>839</v>
      </c>
      <c r="C1316" s="144"/>
      <c r="D1316" s="145" t="s">
        <v>862</v>
      </c>
      <c r="E1316" s="145" t="s">
        <v>862</v>
      </c>
      <c r="F1316" s="145" t="s">
        <v>862</v>
      </c>
      <c r="G1316" s="145" t="s">
        <v>862</v>
      </c>
      <c r="H1316" s="145" t="s">
        <v>862</v>
      </c>
      <c r="I1316" s="149">
        <f>I1317</f>
        <v>924.3</v>
      </c>
      <c r="J1316" s="149">
        <f>J1317</f>
        <v>558.9</v>
      </c>
      <c r="K1316" s="149">
        <f>K1317</f>
        <v>527.1</v>
      </c>
      <c r="L1316" s="210">
        <f>L1317</f>
        <v>22</v>
      </c>
      <c r="M1316" s="145" t="s">
        <v>862</v>
      </c>
      <c r="N1316" s="145" t="s">
        <v>862</v>
      </c>
      <c r="O1316" s="147" t="s">
        <v>862</v>
      </c>
      <c r="P1316" s="142">
        <v>3594561.79</v>
      </c>
      <c r="Q1316" s="142">
        <f>Q1317</f>
        <v>0</v>
      </c>
      <c r="R1316" s="142">
        <f>R1317</f>
        <v>0</v>
      </c>
      <c r="S1316" s="142">
        <f>S1317</f>
        <v>3594561.79</v>
      </c>
      <c r="T1316" s="142">
        <f t="shared" si="512"/>
        <v>3888.9557394785247</v>
      </c>
      <c r="U1316" s="142">
        <f>U1317</f>
        <v>4266.0554884777675</v>
      </c>
      <c r="W1316" s="220"/>
      <c r="Y1316" s="211"/>
      <c r="Z1316" s="211"/>
      <c r="AA1316" s="211"/>
      <c r="AB1316" s="211"/>
      <c r="AC1316" s="211"/>
      <c r="AD1316" s="211"/>
      <c r="AE1316" s="211"/>
      <c r="AF1316" s="211"/>
      <c r="AG1316" s="211"/>
      <c r="AH1316" s="211"/>
      <c r="AI1316" s="211"/>
      <c r="AJ1316" s="211"/>
      <c r="AK1316" s="211"/>
      <c r="AL1316" s="211"/>
      <c r="AM1316" s="211"/>
      <c r="AN1316" s="211"/>
      <c r="AO1316" s="211"/>
      <c r="AP1316" s="211"/>
      <c r="AQ1316" s="211"/>
      <c r="AR1316" s="211"/>
      <c r="AS1316" s="211"/>
    </row>
    <row r="1317" spans="1:135" s="148" customFormat="1" ht="36" customHeight="1" x14ac:dyDescent="0.25">
      <c r="A1317" s="148">
        <v>1</v>
      </c>
      <c r="B1317" s="143">
        <f>SUBTOTAL(103,$A$1027:A1317)</f>
        <v>273</v>
      </c>
      <c r="C1317" s="144" t="s">
        <v>239</v>
      </c>
      <c r="D1317" s="145">
        <v>1986</v>
      </c>
      <c r="E1317" s="145"/>
      <c r="F1317" s="146" t="s">
        <v>307</v>
      </c>
      <c r="G1317" s="145">
        <v>2</v>
      </c>
      <c r="H1317" s="145" t="s">
        <v>299</v>
      </c>
      <c r="I1317" s="149">
        <v>924.3</v>
      </c>
      <c r="J1317" s="149">
        <v>558.9</v>
      </c>
      <c r="K1317" s="149">
        <v>527.1</v>
      </c>
      <c r="L1317" s="165">
        <v>22</v>
      </c>
      <c r="M1317" s="145" t="s">
        <v>262</v>
      </c>
      <c r="N1317" s="145" t="s">
        <v>263</v>
      </c>
      <c r="O1317" s="147" t="s">
        <v>265</v>
      </c>
      <c r="P1317" s="142">
        <v>3594561.79</v>
      </c>
      <c r="Q1317" s="142">
        <v>0</v>
      </c>
      <c r="R1317" s="142">
        <v>0</v>
      </c>
      <c r="S1317" s="142">
        <f>P1317-Q1317-R1317</f>
        <v>3594561.79</v>
      </c>
      <c r="T1317" s="142">
        <f t="shared" si="512"/>
        <v>3888.9557394785247</v>
      </c>
      <c r="U1317" s="142">
        <v>4266.0554884777675</v>
      </c>
      <c r="V1317" s="213">
        <f>Y1317+Z1317+AA1317+AB1317+AC1317+AF1317+AH1317+AJ1317+AL1317+AN1317+AO1317+AP1317+AQ1317+AR1317</f>
        <v>4266.0554884777675</v>
      </c>
      <c r="W1317" s="213">
        <f>V1317-T1317</f>
        <v>377.09974899924282</v>
      </c>
      <c r="X1317" s="148" t="b">
        <f>V1317=U1317</f>
        <v>1</v>
      </c>
      <c r="Y1317" s="211">
        <v>0</v>
      </c>
      <c r="Z1317" s="211">
        <v>0</v>
      </c>
      <c r="AA1317" s="211">
        <v>0</v>
      </c>
      <c r="AB1317" s="211">
        <v>0</v>
      </c>
      <c r="AC1317" s="211">
        <v>0</v>
      </c>
      <c r="AD1317" s="211">
        <v>0</v>
      </c>
      <c r="AE1317" s="211">
        <v>0</v>
      </c>
      <c r="AF1317" s="214">
        <v>0</v>
      </c>
      <c r="AG1317" s="211">
        <v>442.2</v>
      </c>
      <c r="AH1317" s="214">
        <f>8917.04*AG1317/I1317</f>
        <v>4266.0554884777675</v>
      </c>
      <c r="AI1317" s="211">
        <v>0</v>
      </c>
      <c r="AJ1317" s="211">
        <v>0</v>
      </c>
      <c r="AK1317" s="211">
        <v>0</v>
      </c>
      <c r="AL1317" s="214">
        <v>0</v>
      </c>
      <c r="AM1317" s="211">
        <v>0</v>
      </c>
      <c r="AN1317" s="211">
        <v>0</v>
      </c>
      <c r="AO1317" s="214">
        <v>0</v>
      </c>
      <c r="AP1317" s="211">
        <v>0</v>
      </c>
      <c r="AQ1317" s="211">
        <v>0</v>
      </c>
      <c r="AR1317" s="211">
        <v>0</v>
      </c>
      <c r="AS1317" s="211"/>
    </row>
    <row r="1318" spans="1:135" s="148" customFormat="1" ht="36" customHeight="1" x14ac:dyDescent="0.25">
      <c r="B1318" s="144" t="s">
        <v>857</v>
      </c>
      <c r="C1318" s="217"/>
      <c r="D1318" s="145" t="s">
        <v>862</v>
      </c>
      <c r="E1318" s="145" t="s">
        <v>862</v>
      </c>
      <c r="F1318" s="145" t="s">
        <v>862</v>
      </c>
      <c r="G1318" s="145" t="s">
        <v>862</v>
      </c>
      <c r="H1318" s="145" t="s">
        <v>862</v>
      </c>
      <c r="I1318" s="149">
        <f>I1319</f>
        <v>594.20000000000005</v>
      </c>
      <c r="J1318" s="149">
        <f>J1319</f>
        <v>550.6</v>
      </c>
      <c r="K1318" s="149">
        <f>K1319</f>
        <v>550.6</v>
      </c>
      <c r="L1318" s="210">
        <f>L1319</f>
        <v>21</v>
      </c>
      <c r="M1318" s="145" t="s">
        <v>862</v>
      </c>
      <c r="N1318" s="145" t="s">
        <v>862</v>
      </c>
      <c r="O1318" s="147" t="s">
        <v>862</v>
      </c>
      <c r="P1318" s="142">
        <v>5443780.1600000001</v>
      </c>
      <c r="Q1318" s="142">
        <f>Q1319</f>
        <v>0</v>
      </c>
      <c r="R1318" s="142">
        <f>R1319</f>
        <v>0</v>
      </c>
      <c r="S1318" s="142">
        <f>S1319</f>
        <v>5443780.1600000001</v>
      </c>
      <c r="T1318" s="142">
        <f t="shared" si="512"/>
        <v>9161.5283742847514</v>
      </c>
      <c r="U1318" s="142">
        <f>U1319</f>
        <v>9695.8928710871769</v>
      </c>
      <c r="W1318" s="220"/>
      <c r="Y1318" s="211"/>
      <c r="Z1318" s="211"/>
      <c r="AA1318" s="211"/>
      <c r="AB1318" s="211"/>
      <c r="AC1318" s="211"/>
      <c r="AD1318" s="211"/>
      <c r="AE1318" s="211"/>
      <c r="AF1318" s="211"/>
      <c r="AG1318" s="211"/>
      <c r="AH1318" s="211"/>
      <c r="AI1318" s="211"/>
      <c r="AJ1318" s="211"/>
      <c r="AK1318" s="211"/>
      <c r="AL1318" s="211"/>
      <c r="AM1318" s="211"/>
      <c r="AN1318" s="211"/>
      <c r="AO1318" s="211"/>
      <c r="AP1318" s="211"/>
      <c r="AQ1318" s="211"/>
      <c r="AR1318" s="211"/>
      <c r="AS1318" s="211"/>
    </row>
    <row r="1319" spans="1:135" s="121" customFormat="1" ht="36" customHeight="1" x14ac:dyDescent="0.25">
      <c r="A1319" s="148">
        <v>1</v>
      </c>
      <c r="B1319" s="143">
        <f>SUBTOTAL(103,$A$1027:A1319)</f>
        <v>274</v>
      </c>
      <c r="C1319" s="156" t="s">
        <v>4</v>
      </c>
      <c r="D1319" s="145">
        <v>1977</v>
      </c>
      <c r="E1319" s="145"/>
      <c r="F1319" s="157" t="s">
        <v>264</v>
      </c>
      <c r="G1319" s="145">
        <v>2</v>
      </c>
      <c r="H1319" s="145" t="s">
        <v>299</v>
      </c>
      <c r="I1319" s="149">
        <v>594.20000000000005</v>
      </c>
      <c r="J1319" s="149">
        <v>550.6</v>
      </c>
      <c r="K1319" s="149">
        <v>550.6</v>
      </c>
      <c r="L1319" s="167">
        <v>21</v>
      </c>
      <c r="M1319" s="145" t="s">
        <v>262</v>
      </c>
      <c r="N1319" s="145" t="s">
        <v>263</v>
      </c>
      <c r="O1319" s="145" t="s">
        <v>265</v>
      </c>
      <c r="P1319" s="149">
        <v>5443780.1600000001</v>
      </c>
      <c r="Q1319" s="149">
        <v>0</v>
      </c>
      <c r="R1319" s="149">
        <v>0</v>
      </c>
      <c r="S1319" s="149">
        <f>P1319-Q1319-R1319</f>
        <v>5443780.1600000001</v>
      </c>
      <c r="T1319" s="142">
        <f t="shared" si="512"/>
        <v>9161.5283742847514</v>
      </c>
      <c r="U1319" s="142">
        <v>9695.8928710871769</v>
      </c>
      <c r="V1319" s="213">
        <f>Y1319+Z1319+AA1319+AB1319+AC1319+AF1319+AH1319+AJ1319+AL1319+AN1319+AO1319+AP1319+AQ1319+AR1319</f>
        <v>9695.8928710871769</v>
      </c>
      <c r="W1319" s="213">
        <f>V1319-T1319</f>
        <v>534.36449680242549</v>
      </c>
      <c r="X1319" s="148" t="b">
        <f>V1319=U1319</f>
        <v>1</v>
      </c>
      <c r="Y1319" s="211">
        <v>0</v>
      </c>
      <c r="Z1319" s="211">
        <v>0</v>
      </c>
      <c r="AA1319" s="164">
        <v>0</v>
      </c>
      <c r="AB1319" s="164">
        <v>0</v>
      </c>
      <c r="AC1319" s="164">
        <v>0</v>
      </c>
      <c r="AD1319" s="164">
        <v>0</v>
      </c>
      <c r="AE1319" s="164">
        <v>0</v>
      </c>
      <c r="AF1319" s="214">
        <v>0</v>
      </c>
      <c r="AG1319" s="164">
        <v>646.1</v>
      </c>
      <c r="AH1319" s="214">
        <f>8917.04*AG1319/I1319</f>
        <v>9695.8928710871769</v>
      </c>
      <c r="AI1319" s="164">
        <v>0</v>
      </c>
      <c r="AJ1319" s="164">
        <v>0</v>
      </c>
      <c r="AK1319" s="164">
        <v>0</v>
      </c>
      <c r="AL1319" s="163">
        <v>0</v>
      </c>
      <c r="AM1319" s="164">
        <v>0</v>
      </c>
      <c r="AN1319" s="164">
        <v>0</v>
      </c>
      <c r="AO1319" s="163">
        <v>0</v>
      </c>
      <c r="AP1319" s="164">
        <v>0</v>
      </c>
      <c r="AQ1319" s="164">
        <v>0</v>
      </c>
      <c r="AR1319" s="164">
        <v>0</v>
      </c>
      <c r="AS1319" s="164"/>
      <c r="BM1319" s="224"/>
      <c r="BN1319" s="224"/>
      <c r="BO1319" s="224"/>
      <c r="CL1319" s="158"/>
      <c r="DO1319" s="159"/>
      <c r="EE1319" s="160"/>
    </row>
    <row r="1320" spans="1:135" s="148" customFormat="1" ht="36" customHeight="1" x14ac:dyDescent="0.25">
      <c r="B1320" s="144" t="s">
        <v>799</v>
      </c>
      <c r="C1320" s="217"/>
      <c r="D1320" s="145" t="s">
        <v>862</v>
      </c>
      <c r="E1320" s="145" t="s">
        <v>862</v>
      </c>
      <c r="F1320" s="145" t="s">
        <v>862</v>
      </c>
      <c r="G1320" s="145" t="s">
        <v>862</v>
      </c>
      <c r="H1320" s="145" t="s">
        <v>862</v>
      </c>
      <c r="I1320" s="149">
        <f>I1321</f>
        <v>467.8</v>
      </c>
      <c r="J1320" s="149">
        <f>J1321</f>
        <v>430.5</v>
      </c>
      <c r="K1320" s="149">
        <f>K1321</f>
        <v>430.5</v>
      </c>
      <c r="L1320" s="210">
        <f>L1321</f>
        <v>24</v>
      </c>
      <c r="M1320" s="145" t="s">
        <v>862</v>
      </c>
      <c r="N1320" s="145" t="s">
        <v>862</v>
      </c>
      <c r="O1320" s="147" t="s">
        <v>862</v>
      </c>
      <c r="P1320" s="142">
        <v>3557841.93</v>
      </c>
      <c r="Q1320" s="142">
        <f>Q1321</f>
        <v>0</v>
      </c>
      <c r="R1320" s="142">
        <f>R1321</f>
        <v>0</v>
      </c>
      <c r="S1320" s="142">
        <f>S1321</f>
        <v>3557841.93</v>
      </c>
      <c r="T1320" s="142">
        <f t="shared" si="512"/>
        <v>7605.4765498076104</v>
      </c>
      <c r="U1320" s="142">
        <f>U1321</f>
        <v>8063.0780675502356</v>
      </c>
      <c r="W1320" s="220"/>
      <c r="Y1320" s="211"/>
      <c r="Z1320" s="211"/>
      <c r="AA1320" s="211"/>
      <c r="AB1320" s="211"/>
      <c r="AC1320" s="211"/>
      <c r="AD1320" s="211"/>
      <c r="AE1320" s="211"/>
      <c r="AF1320" s="211"/>
      <c r="AG1320" s="211"/>
      <c r="AH1320" s="211"/>
      <c r="AI1320" s="211"/>
      <c r="AJ1320" s="211"/>
      <c r="AK1320" s="211"/>
      <c r="AL1320" s="211"/>
      <c r="AM1320" s="211"/>
      <c r="AN1320" s="211"/>
      <c r="AO1320" s="211"/>
      <c r="AP1320" s="211"/>
      <c r="AQ1320" s="211"/>
      <c r="AR1320" s="211"/>
      <c r="AS1320" s="211"/>
    </row>
    <row r="1321" spans="1:135" s="148" customFormat="1" ht="36" customHeight="1" x14ac:dyDescent="0.25">
      <c r="A1321" s="148">
        <v>1</v>
      </c>
      <c r="B1321" s="143">
        <f>SUBTOTAL(103,$A$1027:A1321)</f>
        <v>275</v>
      </c>
      <c r="C1321" s="218" t="s">
        <v>2224</v>
      </c>
      <c r="D1321" s="145">
        <v>1980</v>
      </c>
      <c r="E1321" s="145"/>
      <c r="F1321" s="146" t="s">
        <v>264</v>
      </c>
      <c r="G1321" s="145">
        <v>2</v>
      </c>
      <c r="H1321" s="145">
        <v>1</v>
      </c>
      <c r="I1321" s="149">
        <v>467.8</v>
      </c>
      <c r="J1321" s="149">
        <v>430.5</v>
      </c>
      <c r="K1321" s="149">
        <v>430.5</v>
      </c>
      <c r="L1321" s="165">
        <v>24</v>
      </c>
      <c r="M1321" s="145" t="s">
        <v>262</v>
      </c>
      <c r="N1321" s="145" t="s">
        <v>263</v>
      </c>
      <c r="O1321" s="147" t="s">
        <v>265</v>
      </c>
      <c r="P1321" s="142">
        <v>3557841.93</v>
      </c>
      <c r="Q1321" s="142">
        <v>0</v>
      </c>
      <c r="R1321" s="142">
        <v>0</v>
      </c>
      <c r="S1321" s="142">
        <f>P1321-Q1321-R1321</f>
        <v>3557841.93</v>
      </c>
      <c r="T1321" s="142">
        <f t="shared" si="512"/>
        <v>7605.4765498076104</v>
      </c>
      <c r="U1321" s="142">
        <v>8063.0780675502356</v>
      </c>
      <c r="V1321" s="213">
        <f>Y1321+Z1321+AA1321+AB1321+AC1321+AF1321+AH1321+AJ1321+AL1321+AN1321+AO1321+AP1321+AQ1321+AR1321</f>
        <v>8063.0780675502356</v>
      </c>
      <c r="W1321" s="213">
        <f>V1321-T1321</f>
        <v>457.60151774262522</v>
      </c>
      <c r="X1321" s="148" t="b">
        <f>V1321=U1321</f>
        <v>1</v>
      </c>
      <c r="Y1321" s="211">
        <v>0</v>
      </c>
      <c r="Z1321" s="211">
        <v>0</v>
      </c>
      <c r="AA1321" s="211">
        <v>0</v>
      </c>
      <c r="AB1321" s="211">
        <v>0</v>
      </c>
      <c r="AC1321" s="211">
        <v>0</v>
      </c>
      <c r="AD1321" s="211">
        <v>0</v>
      </c>
      <c r="AE1321" s="211">
        <v>0</v>
      </c>
      <c r="AF1321" s="214">
        <v>0</v>
      </c>
      <c r="AG1321" s="211">
        <v>423</v>
      </c>
      <c r="AH1321" s="214">
        <f>8917.04*AG1321/I1321</f>
        <v>8063.0780675502356</v>
      </c>
      <c r="AI1321" s="211">
        <v>0</v>
      </c>
      <c r="AJ1321" s="211">
        <v>0</v>
      </c>
      <c r="AK1321" s="211">
        <v>0</v>
      </c>
      <c r="AL1321" s="214">
        <v>0</v>
      </c>
      <c r="AM1321" s="211">
        <v>0</v>
      </c>
      <c r="AN1321" s="211">
        <v>0</v>
      </c>
      <c r="AO1321" s="214">
        <v>0</v>
      </c>
      <c r="AP1321" s="211">
        <v>0</v>
      </c>
      <c r="AQ1321" s="211">
        <v>0</v>
      </c>
      <c r="AR1321" s="211">
        <v>0</v>
      </c>
      <c r="AS1321" s="211"/>
    </row>
    <row r="1322" spans="1:135" s="148" customFormat="1" ht="36" customHeight="1" x14ac:dyDescent="0.25">
      <c r="B1322" s="144" t="s">
        <v>2387</v>
      </c>
      <c r="C1322" s="218"/>
      <c r="D1322" s="145" t="s">
        <v>862</v>
      </c>
      <c r="E1322" s="145" t="s">
        <v>862</v>
      </c>
      <c r="F1322" s="145" t="s">
        <v>862</v>
      </c>
      <c r="G1322" s="145" t="s">
        <v>862</v>
      </c>
      <c r="H1322" s="145" t="s">
        <v>862</v>
      </c>
      <c r="I1322" s="149">
        <f>I1323</f>
        <v>886.1</v>
      </c>
      <c r="J1322" s="149">
        <f>J1323</f>
        <v>802.4</v>
      </c>
      <c r="K1322" s="149">
        <f>K1323</f>
        <v>743.5</v>
      </c>
      <c r="L1322" s="210">
        <f>L1323</f>
        <v>26</v>
      </c>
      <c r="M1322" s="145" t="s">
        <v>862</v>
      </c>
      <c r="N1322" s="145" t="s">
        <v>862</v>
      </c>
      <c r="O1322" s="147" t="s">
        <v>862</v>
      </c>
      <c r="P1322" s="142">
        <v>3469838.54</v>
      </c>
      <c r="Q1322" s="142">
        <f>Q1323</f>
        <v>0</v>
      </c>
      <c r="R1322" s="142">
        <f>R1323</f>
        <v>0</v>
      </c>
      <c r="S1322" s="142">
        <f>S1323</f>
        <v>3469838.54</v>
      </c>
      <c r="T1322" s="142">
        <f>P1322/I1322</f>
        <v>3915.8543505247712</v>
      </c>
      <c r="U1322" s="142">
        <f>U1323</f>
        <v>5430.1261528044251</v>
      </c>
      <c r="W1322" s="220"/>
      <c r="Y1322" s="211"/>
      <c r="Z1322" s="211"/>
      <c r="AA1322" s="211"/>
      <c r="AB1322" s="211"/>
      <c r="AC1322" s="211"/>
      <c r="AD1322" s="211"/>
      <c r="AE1322" s="211"/>
      <c r="AF1322" s="211"/>
      <c r="AG1322" s="211"/>
      <c r="AH1322" s="211"/>
      <c r="AI1322" s="211"/>
      <c r="AJ1322" s="211"/>
      <c r="AK1322" s="211"/>
      <c r="AL1322" s="211"/>
      <c r="AM1322" s="211"/>
      <c r="AN1322" s="211"/>
      <c r="AO1322" s="211"/>
      <c r="AP1322" s="211"/>
      <c r="AQ1322" s="211"/>
      <c r="AR1322" s="211"/>
      <c r="AS1322" s="211"/>
    </row>
    <row r="1323" spans="1:135" s="148" customFormat="1" ht="36" customHeight="1" x14ac:dyDescent="0.25">
      <c r="A1323" s="148">
        <v>1</v>
      </c>
      <c r="B1323" s="143">
        <f>SUBTOTAL(103,$A$1027:A1323)</f>
        <v>276</v>
      </c>
      <c r="C1323" s="218" t="s">
        <v>2388</v>
      </c>
      <c r="D1323" s="145">
        <v>1968</v>
      </c>
      <c r="E1323" s="145"/>
      <c r="F1323" s="146" t="s">
        <v>264</v>
      </c>
      <c r="G1323" s="145">
        <v>2</v>
      </c>
      <c r="H1323" s="145" t="s">
        <v>299</v>
      </c>
      <c r="I1323" s="149">
        <v>886.1</v>
      </c>
      <c r="J1323" s="149">
        <v>802.4</v>
      </c>
      <c r="K1323" s="149">
        <f>J1323-58.9</f>
        <v>743.5</v>
      </c>
      <c r="L1323" s="165">
        <v>26</v>
      </c>
      <c r="M1323" s="145" t="s">
        <v>262</v>
      </c>
      <c r="N1323" s="145" t="s">
        <v>263</v>
      </c>
      <c r="O1323" s="147" t="s">
        <v>265</v>
      </c>
      <c r="P1323" s="142">
        <v>3469838.54</v>
      </c>
      <c r="Q1323" s="142">
        <v>0</v>
      </c>
      <c r="R1323" s="142">
        <v>0</v>
      </c>
      <c r="S1323" s="142">
        <f>P1323-Q1323-R1323</f>
        <v>3469838.54</v>
      </c>
      <c r="T1323" s="142">
        <f>P1323/I1323</f>
        <v>3915.8543505247712</v>
      </c>
      <c r="U1323" s="142">
        <v>5430.1261528044251</v>
      </c>
      <c r="V1323" s="213">
        <f>Y1323+Z1323+AA1323+AB1323+AC1323+AF1323+AH1323+AJ1323+AL1323+AN1323+AO1323+AP1323+AQ1323+AR1323</f>
        <v>5430.1261528044251</v>
      </c>
      <c r="W1323" s="213">
        <f>V1323-T1323</f>
        <v>1514.2718022796539</v>
      </c>
      <c r="X1323" s="148" t="b">
        <f>V1323=U1323</f>
        <v>1</v>
      </c>
      <c r="Y1323" s="211">
        <v>0</v>
      </c>
      <c r="Z1323" s="211">
        <v>0</v>
      </c>
      <c r="AA1323" s="211">
        <v>0</v>
      </c>
      <c r="AB1323" s="211">
        <v>0</v>
      </c>
      <c r="AC1323" s="211">
        <v>0</v>
      </c>
      <c r="AD1323" s="211">
        <v>0</v>
      </c>
      <c r="AE1323" s="211">
        <v>0</v>
      </c>
      <c r="AF1323" s="214">
        <v>0</v>
      </c>
      <c r="AG1323" s="211">
        <v>539.6</v>
      </c>
      <c r="AH1323" s="214">
        <f>8917.04*AG1323/I1323</f>
        <v>5430.1261528044251</v>
      </c>
      <c r="AI1323" s="211">
        <v>0</v>
      </c>
      <c r="AJ1323" s="211">
        <v>0</v>
      </c>
      <c r="AK1323" s="211">
        <v>0</v>
      </c>
      <c r="AL1323" s="214">
        <v>0</v>
      </c>
      <c r="AM1323" s="211">
        <v>0</v>
      </c>
      <c r="AN1323" s="211">
        <v>0</v>
      </c>
      <c r="AO1323" s="214">
        <v>0</v>
      </c>
      <c r="AP1323" s="211">
        <v>0</v>
      </c>
      <c r="AQ1323" s="211">
        <v>0</v>
      </c>
      <c r="AR1323" s="211">
        <v>0</v>
      </c>
      <c r="AS1323" s="211"/>
    </row>
    <row r="1324" spans="1:135" s="148" customFormat="1" ht="36" customHeight="1" x14ac:dyDescent="0.25">
      <c r="B1324" s="144" t="s">
        <v>858</v>
      </c>
      <c r="C1324" s="218"/>
      <c r="D1324" s="145" t="s">
        <v>862</v>
      </c>
      <c r="E1324" s="145" t="s">
        <v>862</v>
      </c>
      <c r="F1324" s="145" t="s">
        <v>862</v>
      </c>
      <c r="G1324" s="145" t="s">
        <v>862</v>
      </c>
      <c r="H1324" s="145" t="s">
        <v>862</v>
      </c>
      <c r="I1324" s="149">
        <f>SUM(I1325:I1326)</f>
        <v>1532.1</v>
      </c>
      <c r="J1324" s="149">
        <f>SUM(J1325:J1326)</f>
        <v>1325.8000000000002</v>
      </c>
      <c r="K1324" s="149">
        <f>SUM(K1325:K1326)</f>
        <v>1325.8000000000002</v>
      </c>
      <c r="L1324" s="210">
        <f>SUM(L1325:L1326)</f>
        <v>39</v>
      </c>
      <c r="M1324" s="145" t="s">
        <v>862</v>
      </c>
      <c r="N1324" s="145" t="s">
        <v>862</v>
      </c>
      <c r="O1324" s="147" t="s">
        <v>862</v>
      </c>
      <c r="P1324" s="142">
        <v>7557763.1999999993</v>
      </c>
      <c r="Q1324" s="142">
        <f>SUM(Q1325:Q1326)</f>
        <v>0</v>
      </c>
      <c r="R1324" s="142">
        <f>SUM(R1325:R1326)</f>
        <v>0</v>
      </c>
      <c r="S1324" s="142">
        <f>SUM(S1325:S1326)</f>
        <v>7557763.1999999993</v>
      </c>
      <c r="T1324" s="142">
        <f t="shared" si="512"/>
        <v>4932.9438026238495</v>
      </c>
      <c r="U1324" s="142">
        <f>MAX(U1325:U1326)</f>
        <v>7167.7162450815058</v>
      </c>
      <c r="W1324" s="220"/>
      <c r="Y1324" s="211"/>
      <c r="Z1324" s="211"/>
      <c r="AA1324" s="211"/>
      <c r="AB1324" s="211"/>
      <c r="AC1324" s="211"/>
      <c r="AD1324" s="211"/>
      <c r="AE1324" s="211"/>
      <c r="AF1324" s="211"/>
      <c r="AG1324" s="211"/>
      <c r="AH1324" s="211"/>
      <c r="AI1324" s="211"/>
      <c r="AJ1324" s="211"/>
      <c r="AK1324" s="211"/>
      <c r="AL1324" s="211"/>
      <c r="AM1324" s="211"/>
      <c r="AN1324" s="211"/>
      <c r="AO1324" s="211"/>
      <c r="AP1324" s="211"/>
      <c r="AQ1324" s="211"/>
      <c r="AR1324" s="211"/>
      <c r="AS1324" s="211"/>
    </row>
    <row r="1325" spans="1:135" s="121" customFormat="1" ht="36" customHeight="1" x14ac:dyDescent="0.25">
      <c r="A1325" s="148">
        <v>1</v>
      </c>
      <c r="B1325" s="143">
        <f>SUBTOTAL(103,$A$1027:A1325)</f>
        <v>277</v>
      </c>
      <c r="C1325" s="156" t="s">
        <v>1649</v>
      </c>
      <c r="D1325" s="145">
        <v>1984</v>
      </c>
      <c r="E1325" s="145"/>
      <c r="F1325" s="157" t="s">
        <v>307</v>
      </c>
      <c r="G1325" s="145">
        <v>2</v>
      </c>
      <c r="H1325" s="145" t="s">
        <v>299</v>
      </c>
      <c r="I1325" s="149">
        <v>998.4</v>
      </c>
      <c r="J1325" s="149">
        <v>805.1</v>
      </c>
      <c r="K1325" s="149">
        <v>805.1</v>
      </c>
      <c r="L1325" s="167">
        <v>19</v>
      </c>
      <c r="M1325" s="145" t="s">
        <v>262</v>
      </c>
      <c r="N1325" s="145" t="s">
        <v>263</v>
      </c>
      <c r="O1325" s="145" t="s">
        <v>265</v>
      </c>
      <c r="P1325" s="149">
        <v>3943180.8</v>
      </c>
      <c r="Q1325" s="149">
        <v>0</v>
      </c>
      <c r="R1325" s="149">
        <v>0</v>
      </c>
      <c r="S1325" s="149">
        <f>P1325-Q1325-R1325</f>
        <v>3943180.8</v>
      </c>
      <c r="T1325" s="142">
        <f t="shared" si="512"/>
        <v>3949.5</v>
      </c>
      <c r="U1325" s="142">
        <v>4179.8625000000002</v>
      </c>
      <c r="V1325" s="213">
        <f t="shared" ref="V1325:V1326" si="537">Y1325+Z1325+AA1325+AB1325+AC1325+AF1325+AH1325+AJ1325+AL1325+AN1325+AO1325+AP1325+AQ1325+AR1325</f>
        <v>4179.8625000000002</v>
      </c>
      <c r="W1325" s="213">
        <f t="shared" ref="W1325:W1326" si="538">V1325-T1325</f>
        <v>230.36250000000018</v>
      </c>
      <c r="X1325" s="148" t="b">
        <f t="shared" ref="X1325:X1326" si="539">V1325=U1325</f>
        <v>1</v>
      </c>
      <c r="Y1325" s="211">
        <v>0</v>
      </c>
      <c r="Z1325" s="211">
        <v>0</v>
      </c>
      <c r="AA1325" s="164">
        <v>0</v>
      </c>
      <c r="AB1325" s="164">
        <v>0</v>
      </c>
      <c r="AC1325" s="164">
        <v>0</v>
      </c>
      <c r="AD1325" s="164">
        <v>0</v>
      </c>
      <c r="AE1325" s="164">
        <v>0</v>
      </c>
      <c r="AF1325" s="214">
        <v>0</v>
      </c>
      <c r="AG1325" s="164">
        <v>468</v>
      </c>
      <c r="AH1325" s="214">
        <f>8917.04*AG1325/I1325</f>
        <v>4179.8625000000002</v>
      </c>
      <c r="AI1325" s="164">
        <v>0</v>
      </c>
      <c r="AJ1325" s="164">
        <v>0</v>
      </c>
      <c r="AK1325" s="164">
        <v>0</v>
      </c>
      <c r="AL1325" s="163">
        <v>0</v>
      </c>
      <c r="AM1325" s="164">
        <v>0</v>
      </c>
      <c r="AN1325" s="164">
        <v>0</v>
      </c>
      <c r="AO1325" s="163">
        <v>0</v>
      </c>
      <c r="AP1325" s="164">
        <v>0</v>
      </c>
      <c r="AQ1325" s="164">
        <v>0</v>
      </c>
      <c r="AR1325" s="164">
        <v>0</v>
      </c>
      <c r="AS1325" s="164"/>
      <c r="BM1325" s="224"/>
      <c r="BN1325" s="224"/>
      <c r="BO1325" s="224"/>
      <c r="CL1325" s="158"/>
      <c r="DO1325" s="159"/>
      <c r="EE1325" s="160"/>
    </row>
    <row r="1326" spans="1:135" s="121" customFormat="1" ht="36" customHeight="1" x14ac:dyDescent="0.25">
      <c r="A1326" s="148">
        <v>1</v>
      </c>
      <c r="B1326" s="143">
        <f>SUBTOTAL(103,$A$1027:A1326)</f>
        <v>278</v>
      </c>
      <c r="C1326" s="156" t="s">
        <v>1650</v>
      </c>
      <c r="D1326" s="145">
        <v>1982</v>
      </c>
      <c r="E1326" s="145"/>
      <c r="F1326" s="157" t="s">
        <v>264</v>
      </c>
      <c r="G1326" s="145">
        <v>2</v>
      </c>
      <c r="H1326" s="145" t="s">
        <v>299</v>
      </c>
      <c r="I1326" s="149">
        <v>533.70000000000005</v>
      </c>
      <c r="J1326" s="149">
        <v>520.70000000000005</v>
      </c>
      <c r="K1326" s="149">
        <v>520.70000000000005</v>
      </c>
      <c r="L1326" s="167">
        <v>20</v>
      </c>
      <c r="M1326" s="145" t="s">
        <v>262</v>
      </c>
      <c r="N1326" s="145" t="s">
        <v>263</v>
      </c>
      <c r="O1326" s="145" t="s">
        <v>265</v>
      </c>
      <c r="P1326" s="149">
        <v>3614582.4</v>
      </c>
      <c r="Q1326" s="149">
        <v>0</v>
      </c>
      <c r="R1326" s="149">
        <v>0</v>
      </c>
      <c r="S1326" s="149">
        <f>P1326-Q1326-R1326</f>
        <v>3614582.4</v>
      </c>
      <c r="T1326" s="142">
        <f t="shared" si="512"/>
        <v>6772.6857785272614</v>
      </c>
      <c r="U1326" s="142">
        <v>7167.7162450815058</v>
      </c>
      <c r="V1326" s="213">
        <f t="shared" si="537"/>
        <v>7167.7162450815058</v>
      </c>
      <c r="W1326" s="213">
        <f t="shared" si="538"/>
        <v>395.03046655424441</v>
      </c>
      <c r="X1326" s="148" t="b">
        <f t="shared" si="539"/>
        <v>1</v>
      </c>
      <c r="Y1326" s="211">
        <v>0</v>
      </c>
      <c r="Z1326" s="211">
        <v>0</v>
      </c>
      <c r="AA1326" s="164">
        <v>0</v>
      </c>
      <c r="AB1326" s="164">
        <v>0</v>
      </c>
      <c r="AC1326" s="164">
        <v>0</v>
      </c>
      <c r="AD1326" s="164">
        <v>0</v>
      </c>
      <c r="AE1326" s="164">
        <v>0</v>
      </c>
      <c r="AF1326" s="214">
        <v>0</v>
      </c>
      <c r="AG1326" s="164">
        <v>429</v>
      </c>
      <c r="AH1326" s="214">
        <f>8917.04*AG1326/I1326</f>
        <v>7167.7162450815058</v>
      </c>
      <c r="AI1326" s="164">
        <v>0</v>
      </c>
      <c r="AJ1326" s="164">
        <v>0</v>
      </c>
      <c r="AK1326" s="164">
        <v>0</v>
      </c>
      <c r="AL1326" s="163">
        <v>0</v>
      </c>
      <c r="AM1326" s="164">
        <v>0</v>
      </c>
      <c r="AN1326" s="164">
        <v>0</v>
      </c>
      <c r="AO1326" s="163">
        <v>0</v>
      </c>
      <c r="AP1326" s="164">
        <v>0</v>
      </c>
      <c r="AQ1326" s="164">
        <v>0</v>
      </c>
      <c r="AR1326" s="164">
        <v>0</v>
      </c>
      <c r="AS1326" s="164"/>
      <c r="BM1326" s="224"/>
      <c r="BN1326" s="224"/>
      <c r="BO1326" s="224"/>
      <c r="CL1326" s="158"/>
      <c r="DO1326" s="159"/>
      <c r="EE1326" s="160"/>
    </row>
    <row r="1327" spans="1:135" s="148" customFormat="1" ht="36" customHeight="1" x14ac:dyDescent="0.25">
      <c r="B1327" s="144" t="s">
        <v>800</v>
      </c>
      <c r="C1327" s="215"/>
      <c r="D1327" s="145" t="s">
        <v>862</v>
      </c>
      <c r="E1327" s="145" t="s">
        <v>862</v>
      </c>
      <c r="F1327" s="145" t="s">
        <v>862</v>
      </c>
      <c r="G1327" s="145" t="s">
        <v>862</v>
      </c>
      <c r="H1327" s="145" t="s">
        <v>862</v>
      </c>
      <c r="I1327" s="149">
        <f>SUM(I1328:I1331)</f>
        <v>10992.95</v>
      </c>
      <c r="J1327" s="149">
        <f>SUM(J1328:J1331)</f>
        <v>8793.4499999999989</v>
      </c>
      <c r="K1327" s="149">
        <f>SUM(K1328:K1331)</f>
        <v>8407.15</v>
      </c>
      <c r="L1327" s="210">
        <f>SUM(L1328:L1331)</f>
        <v>347</v>
      </c>
      <c r="M1327" s="145" t="s">
        <v>862</v>
      </c>
      <c r="N1327" s="145" t="s">
        <v>862</v>
      </c>
      <c r="O1327" s="147" t="s">
        <v>862</v>
      </c>
      <c r="P1327" s="142">
        <v>30162681.710000001</v>
      </c>
      <c r="Q1327" s="142">
        <f>SUM(Q1328:Q1331)</f>
        <v>0</v>
      </c>
      <c r="R1327" s="142">
        <f>SUM(R1328:R1331)</f>
        <v>500000</v>
      </c>
      <c r="S1327" s="142">
        <f>SUM(S1328:S1331)</f>
        <v>29662681.710000001</v>
      </c>
      <c r="T1327" s="142">
        <f t="shared" si="512"/>
        <v>2743.8205131470622</v>
      </c>
      <c r="U1327" s="142">
        <f>MAX(U1328:V1331)</f>
        <v>18515.448504983389</v>
      </c>
      <c r="W1327" s="220"/>
      <c r="Y1327" s="211"/>
      <c r="Z1327" s="211"/>
      <c r="AA1327" s="211"/>
      <c r="AB1327" s="211"/>
      <c r="AC1327" s="211"/>
      <c r="AD1327" s="211"/>
      <c r="AE1327" s="211"/>
      <c r="AF1327" s="211"/>
      <c r="AG1327" s="211"/>
      <c r="AH1327" s="211"/>
      <c r="AI1327" s="211"/>
      <c r="AJ1327" s="211"/>
      <c r="AK1327" s="211"/>
      <c r="AL1327" s="211"/>
      <c r="AM1327" s="211"/>
      <c r="AN1327" s="211"/>
      <c r="AO1327" s="211"/>
      <c r="AP1327" s="211"/>
      <c r="AQ1327" s="211"/>
      <c r="AR1327" s="211"/>
      <c r="AS1327" s="211"/>
    </row>
    <row r="1328" spans="1:135" s="121" customFormat="1" ht="36" customHeight="1" x14ac:dyDescent="0.25">
      <c r="A1328" s="148">
        <v>1</v>
      </c>
      <c r="B1328" s="143">
        <f>SUBTOTAL(103,$A$1027:A1328)</f>
        <v>279</v>
      </c>
      <c r="C1328" s="156" t="s">
        <v>668</v>
      </c>
      <c r="D1328" s="145">
        <v>1985</v>
      </c>
      <c r="E1328" s="145"/>
      <c r="F1328" s="157" t="s">
        <v>264</v>
      </c>
      <c r="G1328" s="145">
        <v>5</v>
      </c>
      <c r="H1328" s="145" t="s">
        <v>299</v>
      </c>
      <c r="I1328" s="149">
        <v>1568.1</v>
      </c>
      <c r="J1328" s="149">
        <v>1442.7</v>
      </c>
      <c r="K1328" s="149">
        <v>1238.7</v>
      </c>
      <c r="L1328" s="167">
        <v>43</v>
      </c>
      <c r="M1328" s="145" t="s">
        <v>262</v>
      </c>
      <c r="N1328" s="145" t="s">
        <v>266</v>
      </c>
      <c r="O1328" s="145" t="s">
        <v>700</v>
      </c>
      <c r="P1328" s="149">
        <v>3004554.3000000003</v>
      </c>
      <c r="Q1328" s="149">
        <v>0</v>
      </c>
      <c r="R1328" s="149">
        <v>0</v>
      </c>
      <c r="S1328" s="149">
        <f>P1328-Q1328-R1328</f>
        <v>3004554.3000000003</v>
      </c>
      <c r="T1328" s="142">
        <f t="shared" si="512"/>
        <v>1916.0476372680316</v>
      </c>
      <c r="U1328" s="142">
        <v>2502.0710413876673</v>
      </c>
      <c r="V1328" s="213">
        <f t="shared" ref="V1328:V1331" si="540">Y1328+Z1328+AA1328+AB1328+AC1328+AF1328+AH1328+AJ1328+AL1328+AN1328+AO1328+AP1328+AQ1328+AR1328</f>
        <v>2502.0710413876673</v>
      </c>
      <c r="W1328" s="213">
        <f t="shared" ref="W1328:W1331" si="541">V1328-T1328</f>
        <v>586.02340411963564</v>
      </c>
      <c r="X1328" s="148" t="b">
        <f t="shared" ref="X1328:X1331" si="542">V1328=U1328</f>
        <v>1</v>
      </c>
      <c r="Y1328" s="211">
        <v>0</v>
      </c>
      <c r="Z1328" s="211">
        <v>0</v>
      </c>
      <c r="AA1328" s="164">
        <v>0</v>
      </c>
      <c r="AB1328" s="164">
        <v>0</v>
      </c>
      <c r="AC1328" s="164">
        <v>0</v>
      </c>
      <c r="AD1328" s="164">
        <v>0</v>
      </c>
      <c r="AE1328" s="164">
        <v>0</v>
      </c>
      <c r="AF1328" s="214">
        <v>0</v>
      </c>
      <c r="AG1328" s="164">
        <v>440</v>
      </c>
      <c r="AH1328" s="214">
        <f>8917.04*AG1328/I1328</f>
        <v>2502.0710413876673</v>
      </c>
      <c r="AI1328" s="164">
        <v>0</v>
      </c>
      <c r="AJ1328" s="164">
        <v>0</v>
      </c>
      <c r="AK1328" s="164">
        <v>0</v>
      </c>
      <c r="AL1328" s="163">
        <v>0</v>
      </c>
      <c r="AM1328" s="164">
        <v>0</v>
      </c>
      <c r="AN1328" s="164">
        <v>0</v>
      </c>
      <c r="AO1328" s="163">
        <v>0</v>
      </c>
      <c r="AP1328" s="164">
        <v>0</v>
      </c>
      <c r="AQ1328" s="164">
        <v>0</v>
      </c>
      <c r="AR1328" s="164">
        <v>0</v>
      </c>
      <c r="AS1328" s="164"/>
      <c r="BM1328" s="224"/>
      <c r="BN1328" s="224"/>
      <c r="BO1328" s="224"/>
      <c r="CL1328" s="158"/>
      <c r="DO1328" s="159"/>
      <c r="EE1328" s="160"/>
    </row>
    <row r="1329" spans="1:135" s="121" customFormat="1" ht="36" customHeight="1" x14ac:dyDescent="0.25">
      <c r="A1329" s="148">
        <v>1</v>
      </c>
      <c r="B1329" s="143">
        <f>SUBTOTAL(103,$A$1027:A1329)</f>
        <v>280</v>
      </c>
      <c r="C1329" s="156" t="s">
        <v>666</v>
      </c>
      <c r="D1329" s="145">
        <v>1988</v>
      </c>
      <c r="E1329" s="145" t="s">
        <v>702</v>
      </c>
      <c r="F1329" s="157" t="s">
        <v>264</v>
      </c>
      <c r="G1329" s="145">
        <v>2</v>
      </c>
      <c r="H1329" s="145" t="s">
        <v>300</v>
      </c>
      <c r="I1329" s="149">
        <v>615.9</v>
      </c>
      <c r="J1329" s="149">
        <v>368</v>
      </c>
      <c r="K1329" s="149">
        <v>368</v>
      </c>
      <c r="L1329" s="167">
        <v>18</v>
      </c>
      <c r="M1329" s="145" t="s">
        <v>262</v>
      </c>
      <c r="N1329" s="145" t="s">
        <v>266</v>
      </c>
      <c r="O1329" s="145" t="s">
        <v>700</v>
      </c>
      <c r="P1329" s="149">
        <v>3572449.04</v>
      </c>
      <c r="Q1329" s="149">
        <v>0</v>
      </c>
      <c r="R1329" s="149">
        <v>0</v>
      </c>
      <c r="S1329" s="149">
        <f>P1329-Q1329-R1329</f>
        <v>3572449.04</v>
      </c>
      <c r="T1329" s="142">
        <f t="shared" si="512"/>
        <v>5800.3718785517131</v>
      </c>
      <c r="U1329" s="142">
        <v>6022.8748822860862</v>
      </c>
      <c r="V1329" s="213">
        <f t="shared" si="540"/>
        <v>6022.8748822860862</v>
      </c>
      <c r="W1329" s="213">
        <f t="shared" si="541"/>
        <v>222.50300373437312</v>
      </c>
      <c r="X1329" s="148" t="b">
        <f t="shared" si="542"/>
        <v>1</v>
      </c>
      <c r="Y1329" s="211">
        <v>0</v>
      </c>
      <c r="Z1329" s="211">
        <v>0</v>
      </c>
      <c r="AA1329" s="164">
        <v>0</v>
      </c>
      <c r="AB1329" s="164">
        <v>0</v>
      </c>
      <c r="AC1329" s="164">
        <v>0</v>
      </c>
      <c r="AD1329" s="164">
        <v>0</v>
      </c>
      <c r="AE1329" s="164">
        <v>0</v>
      </c>
      <c r="AF1329" s="214">
        <v>0</v>
      </c>
      <c r="AG1329" s="164">
        <v>416</v>
      </c>
      <c r="AH1329" s="214">
        <f>8917.04*AG1329/I1329</f>
        <v>6022.8748822860862</v>
      </c>
      <c r="AI1329" s="164">
        <v>0</v>
      </c>
      <c r="AJ1329" s="164">
        <v>0</v>
      </c>
      <c r="AK1329" s="164">
        <v>0</v>
      </c>
      <c r="AL1329" s="163">
        <v>0</v>
      </c>
      <c r="AM1329" s="164">
        <v>0</v>
      </c>
      <c r="AN1329" s="164">
        <v>0</v>
      </c>
      <c r="AO1329" s="163">
        <v>0</v>
      </c>
      <c r="AP1329" s="164">
        <v>0</v>
      </c>
      <c r="AQ1329" s="164">
        <v>0</v>
      </c>
      <c r="AR1329" s="164">
        <v>0</v>
      </c>
      <c r="AS1329" s="164"/>
      <c r="BM1329" s="224"/>
      <c r="BN1329" s="224"/>
      <c r="BO1329" s="224"/>
      <c r="CL1329" s="158"/>
      <c r="DO1329" s="159"/>
      <c r="EE1329" s="160"/>
    </row>
    <row r="1330" spans="1:135" s="148" customFormat="1" ht="36" customHeight="1" x14ac:dyDescent="0.25">
      <c r="A1330" s="148">
        <v>1</v>
      </c>
      <c r="B1330" s="143">
        <f>SUBTOTAL(103,$A$1027:A1330)</f>
        <v>281</v>
      </c>
      <c r="C1330" s="144" t="s">
        <v>667</v>
      </c>
      <c r="D1330" s="145">
        <v>1973</v>
      </c>
      <c r="E1330" s="145">
        <v>1973</v>
      </c>
      <c r="F1330" s="146" t="s">
        <v>314</v>
      </c>
      <c r="G1330" s="145">
        <v>5</v>
      </c>
      <c r="H1330" s="145" t="s">
        <v>2203</v>
      </c>
      <c r="I1330" s="149">
        <v>7845.75</v>
      </c>
      <c r="J1330" s="149">
        <v>6103.15</v>
      </c>
      <c r="K1330" s="149">
        <v>5920.85</v>
      </c>
      <c r="L1330" s="165">
        <v>252</v>
      </c>
      <c r="M1330" s="145" t="s">
        <v>262</v>
      </c>
      <c r="N1330" s="145" t="s">
        <v>266</v>
      </c>
      <c r="O1330" s="147" t="s">
        <v>700</v>
      </c>
      <c r="P1330" s="142">
        <v>16731200</v>
      </c>
      <c r="Q1330" s="142">
        <v>0</v>
      </c>
      <c r="R1330" s="142">
        <v>0</v>
      </c>
      <c r="S1330" s="142">
        <f>P1330-Q1330-R1330</f>
        <v>16731200</v>
      </c>
      <c r="T1330" s="142">
        <f t="shared" si="512"/>
        <v>2132.5176050728101</v>
      </c>
      <c r="U1330" s="142">
        <v>2273.087977567473</v>
      </c>
      <c r="V1330" s="213">
        <f t="shared" si="540"/>
        <v>2273.087977567473</v>
      </c>
      <c r="W1330" s="213">
        <f t="shared" si="541"/>
        <v>140.57037249466293</v>
      </c>
      <c r="X1330" s="148" t="b">
        <f t="shared" si="542"/>
        <v>1</v>
      </c>
      <c r="Y1330" s="211">
        <v>0</v>
      </c>
      <c r="Z1330" s="211">
        <v>0</v>
      </c>
      <c r="AA1330" s="211">
        <v>0</v>
      </c>
      <c r="AB1330" s="211">
        <v>0</v>
      </c>
      <c r="AC1330" s="211">
        <v>0</v>
      </c>
      <c r="AD1330" s="211">
        <v>0</v>
      </c>
      <c r="AE1330" s="211">
        <v>0</v>
      </c>
      <c r="AF1330" s="214">
        <v>0</v>
      </c>
      <c r="AG1330" s="211">
        <v>2000</v>
      </c>
      <c r="AH1330" s="214">
        <f>8917.04*AG1330/I1330</f>
        <v>2273.087977567473</v>
      </c>
      <c r="AI1330" s="211">
        <v>0</v>
      </c>
      <c r="AJ1330" s="211">
        <v>0</v>
      </c>
      <c r="AK1330" s="211">
        <v>0</v>
      </c>
      <c r="AL1330" s="214">
        <v>0</v>
      </c>
      <c r="AM1330" s="211">
        <v>0</v>
      </c>
      <c r="AN1330" s="211">
        <v>0</v>
      </c>
      <c r="AO1330" s="214">
        <v>0</v>
      </c>
      <c r="AP1330" s="211">
        <v>0</v>
      </c>
      <c r="AQ1330" s="211">
        <v>0</v>
      </c>
      <c r="AR1330" s="211">
        <v>0</v>
      </c>
      <c r="AS1330" s="211"/>
    </row>
    <row r="1331" spans="1:135" s="148" customFormat="1" ht="36" customHeight="1" x14ac:dyDescent="0.25">
      <c r="A1331" s="148">
        <v>1</v>
      </c>
      <c r="B1331" s="143">
        <f>SUBTOTAL(103,$A$1027:A1331)</f>
        <v>282</v>
      </c>
      <c r="C1331" s="156" t="s">
        <v>2382</v>
      </c>
      <c r="D1331" s="145">
        <v>1981</v>
      </c>
      <c r="E1331" s="145"/>
      <c r="F1331" s="157" t="s">
        <v>264</v>
      </c>
      <c r="G1331" s="145">
        <v>2</v>
      </c>
      <c r="H1331" s="145">
        <v>3</v>
      </c>
      <c r="I1331" s="149">
        <v>963.2</v>
      </c>
      <c r="J1331" s="149">
        <v>879.6</v>
      </c>
      <c r="K1331" s="149">
        <v>879.6</v>
      </c>
      <c r="L1331" s="219">
        <v>34</v>
      </c>
      <c r="M1331" s="145" t="s">
        <v>262</v>
      </c>
      <c r="N1331" s="145" t="s">
        <v>266</v>
      </c>
      <c r="O1331" s="145" t="s">
        <v>2383</v>
      </c>
      <c r="P1331" s="149">
        <v>6854478.3700000001</v>
      </c>
      <c r="Q1331" s="149">
        <v>0</v>
      </c>
      <c r="R1331" s="149">
        <v>500000</v>
      </c>
      <c r="S1331" s="149">
        <f>P1331-R1331</f>
        <v>6354478.3700000001</v>
      </c>
      <c r="T1331" s="142">
        <f t="shared" si="512"/>
        <v>7116.3604339700996</v>
      </c>
      <c r="U1331" s="142">
        <v>7531.4364111295681</v>
      </c>
      <c r="V1331" s="213">
        <f t="shared" si="540"/>
        <v>18515.448504983389</v>
      </c>
      <c r="W1331" s="213">
        <f t="shared" si="541"/>
        <v>11399.08807101329</v>
      </c>
      <c r="X1331" s="148" t="b">
        <f t="shared" si="542"/>
        <v>0</v>
      </c>
      <c r="Y1331" s="211">
        <v>0</v>
      </c>
      <c r="Z1331" s="211">
        <v>0</v>
      </c>
      <c r="AA1331" s="211">
        <v>0</v>
      </c>
      <c r="AB1331" s="211">
        <v>0</v>
      </c>
      <c r="AC1331" s="211">
        <v>0</v>
      </c>
      <c r="AD1331" s="211">
        <v>0</v>
      </c>
      <c r="AE1331" s="211">
        <v>0</v>
      </c>
      <c r="AF1331" s="214">
        <v>0</v>
      </c>
      <c r="AG1331" s="211">
        <v>2000</v>
      </c>
      <c r="AH1331" s="214">
        <f>8917.04*AG1331/I1331</f>
        <v>18515.448504983389</v>
      </c>
      <c r="AI1331" s="211">
        <v>0</v>
      </c>
      <c r="AJ1331" s="211">
        <v>0</v>
      </c>
      <c r="AK1331" s="211">
        <v>0</v>
      </c>
      <c r="AL1331" s="214">
        <v>0</v>
      </c>
      <c r="AM1331" s="211">
        <v>0</v>
      </c>
      <c r="AN1331" s="211">
        <v>0</v>
      </c>
      <c r="AO1331" s="214">
        <v>0</v>
      </c>
      <c r="AP1331" s="211">
        <v>0</v>
      </c>
      <c r="AQ1331" s="211">
        <v>0</v>
      </c>
      <c r="AR1331" s="211">
        <v>0</v>
      </c>
      <c r="AS1331" s="211"/>
    </row>
    <row r="1332" spans="1:135" s="148" customFormat="1" ht="36" customHeight="1" x14ac:dyDescent="0.25">
      <c r="B1332" s="144" t="s">
        <v>842</v>
      </c>
      <c r="C1332" s="144"/>
      <c r="D1332" s="145" t="s">
        <v>862</v>
      </c>
      <c r="E1332" s="145" t="s">
        <v>862</v>
      </c>
      <c r="F1332" s="145" t="s">
        <v>862</v>
      </c>
      <c r="G1332" s="145" t="s">
        <v>862</v>
      </c>
      <c r="H1332" s="145" t="s">
        <v>862</v>
      </c>
      <c r="I1332" s="149">
        <f>SUM(I1333:I1334)</f>
        <v>1619.7</v>
      </c>
      <c r="J1332" s="149">
        <f>SUM(J1333:J1334)</f>
        <v>1552.8000000000002</v>
      </c>
      <c r="K1332" s="149">
        <f>SUM(K1333:K1334)</f>
        <v>1552.8000000000002</v>
      </c>
      <c r="L1332" s="210">
        <f>SUM(L1333:L1334)</f>
        <v>54</v>
      </c>
      <c r="M1332" s="145" t="s">
        <v>862</v>
      </c>
      <c r="N1332" s="145" t="s">
        <v>862</v>
      </c>
      <c r="O1332" s="147" t="s">
        <v>862</v>
      </c>
      <c r="P1332" s="142">
        <v>13280310.51</v>
      </c>
      <c r="Q1332" s="142">
        <f>SUM(Q1333:Q1334)</f>
        <v>0</v>
      </c>
      <c r="R1332" s="142">
        <f>SUM(R1333:R1334)</f>
        <v>0</v>
      </c>
      <c r="S1332" s="142">
        <f>SUM(S1333:S1334)</f>
        <v>13280310.51</v>
      </c>
      <c r="T1332" s="142">
        <f t="shared" si="512"/>
        <v>8199.2409149842551</v>
      </c>
      <c r="U1332" s="142">
        <f>MAX(U1333:U1334)</f>
        <v>9724.1439476553987</v>
      </c>
      <c r="W1332" s="220"/>
      <c r="Y1332" s="211"/>
      <c r="Z1332" s="211"/>
      <c r="AA1332" s="211"/>
      <c r="AB1332" s="211"/>
      <c r="AC1332" s="211"/>
      <c r="AD1332" s="211"/>
      <c r="AE1332" s="211"/>
      <c r="AF1332" s="211"/>
      <c r="AG1332" s="211"/>
      <c r="AH1332" s="211"/>
      <c r="AI1332" s="211"/>
      <c r="AJ1332" s="211"/>
      <c r="AK1332" s="211"/>
      <c r="AL1332" s="211"/>
      <c r="AM1332" s="211"/>
      <c r="AN1332" s="211"/>
      <c r="AO1332" s="211"/>
      <c r="AP1332" s="211"/>
      <c r="AQ1332" s="211"/>
      <c r="AR1332" s="211"/>
      <c r="AS1332" s="211"/>
    </row>
    <row r="1333" spans="1:135" s="121" customFormat="1" ht="36" customHeight="1" x14ac:dyDescent="0.25">
      <c r="A1333" s="148">
        <v>1</v>
      </c>
      <c r="B1333" s="143">
        <f>SUBTOTAL(103,$A$1027:A1333)</f>
        <v>283</v>
      </c>
      <c r="C1333" s="156" t="s">
        <v>674</v>
      </c>
      <c r="D1333" s="145">
        <v>1995</v>
      </c>
      <c r="E1333" s="145"/>
      <c r="F1333" s="157" t="s">
        <v>264</v>
      </c>
      <c r="G1333" s="145">
        <v>2</v>
      </c>
      <c r="H1333" s="145" t="s">
        <v>308</v>
      </c>
      <c r="I1333" s="149">
        <v>1069.5</v>
      </c>
      <c r="J1333" s="149">
        <v>1035.2</v>
      </c>
      <c r="K1333" s="149">
        <v>1035.2</v>
      </c>
      <c r="L1333" s="167">
        <v>34</v>
      </c>
      <c r="M1333" s="145" t="s">
        <v>262</v>
      </c>
      <c r="N1333" s="145" t="s">
        <v>263</v>
      </c>
      <c r="O1333" s="145" t="s">
        <v>265</v>
      </c>
      <c r="P1333" s="149">
        <v>8344950.5099999998</v>
      </c>
      <c r="Q1333" s="149">
        <v>0</v>
      </c>
      <c r="R1333" s="149">
        <v>0</v>
      </c>
      <c r="S1333" s="149">
        <f>P1333-Q1333-R1333</f>
        <v>8344950.5099999998</v>
      </c>
      <c r="T1333" s="142">
        <f t="shared" si="512"/>
        <v>7802.6652734922864</v>
      </c>
      <c r="U1333" s="142">
        <v>8135.8089125759716</v>
      </c>
      <c r="V1333" s="213">
        <f t="shared" ref="V1333:V1334" si="543">Y1333+Z1333+AA1333+AB1333+AC1333+AF1333+AH1333+AJ1333+AL1333+AN1333+AO1333+AP1333+AQ1333+AR1333</f>
        <v>8135.8089125759716</v>
      </c>
      <c r="W1333" s="213">
        <f t="shared" ref="W1333:W1334" si="544">V1333-T1333</f>
        <v>333.14363908368523</v>
      </c>
      <c r="X1333" s="148" t="b">
        <f t="shared" ref="X1333:X1334" si="545">V1333=U1333</f>
        <v>1</v>
      </c>
      <c r="Y1333" s="211">
        <v>0</v>
      </c>
      <c r="Z1333" s="211">
        <v>0</v>
      </c>
      <c r="AA1333" s="164">
        <v>0</v>
      </c>
      <c r="AB1333" s="164">
        <v>0</v>
      </c>
      <c r="AC1333" s="164">
        <v>0</v>
      </c>
      <c r="AD1333" s="164">
        <v>0</v>
      </c>
      <c r="AE1333" s="164">
        <v>0</v>
      </c>
      <c r="AF1333" s="214">
        <v>0</v>
      </c>
      <c r="AG1333" s="164">
        <v>975.8</v>
      </c>
      <c r="AH1333" s="214">
        <f>8917.04*AG1333/I1333</f>
        <v>8135.8089125759716</v>
      </c>
      <c r="AI1333" s="164">
        <v>0</v>
      </c>
      <c r="AJ1333" s="164">
        <v>0</v>
      </c>
      <c r="AK1333" s="164">
        <v>0</v>
      </c>
      <c r="AL1333" s="163">
        <v>0</v>
      </c>
      <c r="AM1333" s="164">
        <v>0</v>
      </c>
      <c r="AN1333" s="164">
        <v>0</v>
      </c>
      <c r="AO1333" s="163">
        <v>0</v>
      </c>
      <c r="AP1333" s="164">
        <v>0</v>
      </c>
      <c r="AQ1333" s="164">
        <v>0</v>
      </c>
      <c r="AR1333" s="164">
        <v>0</v>
      </c>
      <c r="AS1333" s="164"/>
      <c r="BM1333" s="224"/>
      <c r="BN1333" s="224"/>
      <c r="BO1333" s="224"/>
      <c r="CL1333" s="158"/>
      <c r="DO1333" s="159"/>
      <c r="EE1333" s="160"/>
    </row>
    <row r="1334" spans="1:135" s="148" customFormat="1" ht="36" customHeight="1" x14ac:dyDescent="0.25">
      <c r="A1334" s="148">
        <v>1</v>
      </c>
      <c r="B1334" s="143">
        <f>SUBTOTAL(103,$A$1027:A1334)</f>
        <v>284</v>
      </c>
      <c r="C1334" s="144" t="s">
        <v>673</v>
      </c>
      <c r="D1334" s="145">
        <v>1970</v>
      </c>
      <c r="E1334" s="145"/>
      <c r="F1334" s="146" t="s">
        <v>264</v>
      </c>
      <c r="G1334" s="145">
        <v>2</v>
      </c>
      <c r="H1334" s="145" t="s">
        <v>299</v>
      </c>
      <c r="I1334" s="149">
        <v>550.20000000000005</v>
      </c>
      <c r="J1334" s="149">
        <v>517.6</v>
      </c>
      <c r="K1334" s="149">
        <v>517.6</v>
      </c>
      <c r="L1334" s="165">
        <v>20</v>
      </c>
      <c r="M1334" s="145" t="s">
        <v>262</v>
      </c>
      <c r="N1334" s="145" t="s">
        <v>263</v>
      </c>
      <c r="O1334" s="147" t="s">
        <v>265</v>
      </c>
      <c r="P1334" s="142">
        <v>4935360</v>
      </c>
      <c r="Q1334" s="142">
        <v>0</v>
      </c>
      <c r="R1334" s="142">
        <v>0</v>
      </c>
      <c r="S1334" s="142">
        <f>P1334-Q1334-R1334</f>
        <v>4935360</v>
      </c>
      <c r="T1334" s="142">
        <f t="shared" si="512"/>
        <v>8970.119956379498</v>
      </c>
      <c r="U1334" s="142">
        <v>9724.1439476553987</v>
      </c>
      <c r="V1334" s="213">
        <f t="shared" si="543"/>
        <v>9724.1439476553987</v>
      </c>
      <c r="W1334" s="213">
        <f t="shared" si="544"/>
        <v>754.0239912759007</v>
      </c>
      <c r="X1334" s="148" t="b">
        <f t="shared" si="545"/>
        <v>1</v>
      </c>
      <c r="Y1334" s="211">
        <v>0</v>
      </c>
      <c r="Z1334" s="211">
        <v>0</v>
      </c>
      <c r="AA1334" s="211">
        <v>0</v>
      </c>
      <c r="AB1334" s="211">
        <v>0</v>
      </c>
      <c r="AC1334" s="211">
        <v>0</v>
      </c>
      <c r="AD1334" s="211">
        <v>0</v>
      </c>
      <c r="AE1334" s="211">
        <v>0</v>
      </c>
      <c r="AF1334" s="214">
        <v>0</v>
      </c>
      <c r="AG1334" s="211">
        <v>600</v>
      </c>
      <c r="AH1334" s="214">
        <f>8917.04*AG1334/I1334</f>
        <v>9724.1439476553987</v>
      </c>
      <c r="AI1334" s="211">
        <v>0</v>
      </c>
      <c r="AJ1334" s="211">
        <v>0</v>
      </c>
      <c r="AK1334" s="211">
        <v>0</v>
      </c>
      <c r="AL1334" s="214">
        <v>0</v>
      </c>
      <c r="AM1334" s="211">
        <v>0</v>
      </c>
      <c r="AN1334" s="211">
        <v>0</v>
      </c>
      <c r="AO1334" s="214">
        <v>0</v>
      </c>
      <c r="AP1334" s="211">
        <v>0</v>
      </c>
      <c r="AQ1334" s="211">
        <v>0</v>
      </c>
      <c r="AR1334" s="211">
        <v>0</v>
      </c>
      <c r="AS1334" s="211"/>
    </row>
    <row r="1335" spans="1:135" s="148" customFormat="1" ht="36" customHeight="1" x14ac:dyDescent="0.25">
      <c r="B1335" s="144" t="s">
        <v>801</v>
      </c>
      <c r="C1335" s="144"/>
      <c r="D1335" s="145" t="s">
        <v>862</v>
      </c>
      <c r="E1335" s="145" t="s">
        <v>862</v>
      </c>
      <c r="F1335" s="145" t="s">
        <v>862</v>
      </c>
      <c r="G1335" s="145" t="s">
        <v>862</v>
      </c>
      <c r="H1335" s="145" t="s">
        <v>862</v>
      </c>
      <c r="I1335" s="149">
        <f>SUM(I1336:I1338)</f>
        <v>7109.9</v>
      </c>
      <c r="J1335" s="149">
        <f>SUM(J1336:J1338)</f>
        <v>5229.7999999999993</v>
      </c>
      <c r="K1335" s="149">
        <f>SUM(K1336:K1338)</f>
        <v>3960.2</v>
      </c>
      <c r="L1335" s="210">
        <f>SUM(L1336:L1338)</f>
        <v>209</v>
      </c>
      <c r="M1335" s="145" t="s">
        <v>862</v>
      </c>
      <c r="N1335" s="145" t="s">
        <v>862</v>
      </c>
      <c r="O1335" s="147" t="s">
        <v>862</v>
      </c>
      <c r="P1335" s="142">
        <v>7049389.3799999999</v>
      </c>
      <c r="Q1335" s="142">
        <f>SUM(Q1336:Q1338)</f>
        <v>0</v>
      </c>
      <c r="R1335" s="142">
        <f>SUM(R1336:R1338)</f>
        <v>0</v>
      </c>
      <c r="S1335" s="142">
        <f>SUM(S1336:S1338)</f>
        <v>7049389.3799999999</v>
      </c>
      <c r="T1335" s="142">
        <f t="shared" si="512"/>
        <v>991.48924457446662</v>
      </c>
      <c r="U1335" s="142">
        <f>MAX(U1336:U1338)</f>
        <v>5187.0749751408694</v>
      </c>
      <c r="W1335" s="220"/>
      <c r="Y1335" s="211"/>
      <c r="Z1335" s="211"/>
      <c r="AA1335" s="211"/>
      <c r="AB1335" s="211"/>
      <c r="AC1335" s="211"/>
      <c r="AD1335" s="211"/>
      <c r="AE1335" s="211"/>
      <c r="AF1335" s="211"/>
      <c r="AG1335" s="211"/>
      <c r="AH1335" s="211"/>
      <c r="AI1335" s="211"/>
      <c r="AJ1335" s="211"/>
      <c r="AK1335" s="211"/>
      <c r="AL1335" s="211"/>
      <c r="AM1335" s="211"/>
      <c r="AN1335" s="211"/>
      <c r="AO1335" s="211"/>
      <c r="AP1335" s="211"/>
      <c r="AQ1335" s="211"/>
      <c r="AR1335" s="211"/>
      <c r="AS1335" s="211"/>
    </row>
    <row r="1336" spans="1:135" s="148" customFormat="1" ht="36" customHeight="1" x14ac:dyDescent="0.25">
      <c r="A1336" s="148">
        <v>1</v>
      </c>
      <c r="B1336" s="143">
        <f>SUBTOTAL(103,$A$1027:A1336)</f>
        <v>285</v>
      </c>
      <c r="C1336" s="144" t="s">
        <v>670</v>
      </c>
      <c r="D1336" s="145">
        <v>1973</v>
      </c>
      <c r="E1336" s="145">
        <v>2006</v>
      </c>
      <c r="F1336" s="146" t="s">
        <v>264</v>
      </c>
      <c r="G1336" s="145">
        <v>3</v>
      </c>
      <c r="H1336" s="145" t="s">
        <v>299</v>
      </c>
      <c r="I1336" s="149">
        <v>1206.8</v>
      </c>
      <c r="J1336" s="149">
        <v>1107.8</v>
      </c>
      <c r="K1336" s="149">
        <v>1107.8</v>
      </c>
      <c r="L1336" s="165">
        <v>30</v>
      </c>
      <c r="M1336" s="145" t="s">
        <v>262</v>
      </c>
      <c r="N1336" s="145" t="s">
        <v>266</v>
      </c>
      <c r="O1336" s="147" t="s">
        <v>701</v>
      </c>
      <c r="P1336" s="142">
        <v>5794771.2000000002</v>
      </c>
      <c r="Q1336" s="142">
        <v>0</v>
      </c>
      <c r="R1336" s="142">
        <v>0</v>
      </c>
      <c r="S1336" s="142">
        <f>P1336-Q1336-R1336</f>
        <v>5794771.2000000002</v>
      </c>
      <c r="T1336" s="142">
        <f t="shared" si="512"/>
        <v>4801.7659927079885</v>
      </c>
      <c r="U1336" s="142">
        <v>5187.0749751408694</v>
      </c>
      <c r="V1336" s="213">
        <f t="shared" ref="V1336:V1337" si="546">Y1336+Z1336+AA1336+AB1336+AC1336+AF1336+AH1336+AJ1336+AL1336+AN1336+AO1336+AP1336+AQ1336+AR1336</f>
        <v>5187.0749751408694</v>
      </c>
      <c r="W1336" s="213">
        <f t="shared" ref="W1336:W1338" si="547">V1336-T1336</f>
        <v>385.30898243288084</v>
      </c>
      <c r="X1336" s="148" t="b">
        <f t="shared" ref="X1336:X1338" si="548">V1336=U1336</f>
        <v>1</v>
      </c>
      <c r="Y1336" s="211">
        <v>0</v>
      </c>
      <c r="Z1336" s="211">
        <v>0</v>
      </c>
      <c r="AA1336" s="211">
        <v>0</v>
      </c>
      <c r="AB1336" s="211">
        <v>0</v>
      </c>
      <c r="AC1336" s="211">
        <v>0</v>
      </c>
      <c r="AD1336" s="211">
        <v>0</v>
      </c>
      <c r="AE1336" s="211">
        <v>0</v>
      </c>
      <c r="AF1336" s="214">
        <v>0</v>
      </c>
      <c r="AG1336" s="211">
        <v>702</v>
      </c>
      <c r="AH1336" s="214">
        <f>8917.04*AG1336/I1336</f>
        <v>5187.0749751408694</v>
      </c>
      <c r="AI1336" s="211">
        <v>0</v>
      </c>
      <c r="AJ1336" s="211">
        <v>0</v>
      </c>
      <c r="AK1336" s="211">
        <v>0</v>
      </c>
      <c r="AL1336" s="214">
        <v>0</v>
      </c>
      <c r="AM1336" s="211">
        <v>0</v>
      </c>
      <c r="AN1336" s="211">
        <v>0</v>
      </c>
      <c r="AO1336" s="214">
        <v>0</v>
      </c>
      <c r="AP1336" s="211">
        <v>0</v>
      </c>
      <c r="AQ1336" s="211">
        <v>0</v>
      </c>
      <c r="AR1336" s="211">
        <v>0</v>
      </c>
      <c r="AS1336" s="211"/>
    </row>
    <row r="1337" spans="1:135" s="148" customFormat="1" ht="36" customHeight="1" x14ac:dyDescent="0.25">
      <c r="A1337" s="148">
        <v>1</v>
      </c>
      <c r="B1337" s="143">
        <f>SUBTOTAL(103,$A$1027:A1337)</f>
        <v>286</v>
      </c>
      <c r="C1337" s="144" t="s">
        <v>1893</v>
      </c>
      <c r="D1337" s="145">
        <v>1994</v>
      </c>
      <c r="E1337" s="145"/>
      <c r="F1337" s="146" t="s">
        <v>1536</v>
      </c>
      <c r="G1337" s="145" t="s">
        <v>299</v>
      </c>
      <c r="H1337" s="145" t="s">
        <v>304</v>
      </c>
      <c r="I1337" s="149">
        <v>1922</v>
      </c>
      <c r="J1337" s="149">
        <v>1573.4</v>
      </c>
      <c r="K1337" s="149">
        <v>1573.4</v>
      </c>
      <c r="L1337" s="165">
        <v>41</v>
      </c>
      <c r="M1337" s="145" t="s">
        <v>262</v>
      </c>
      <c r="N1337" s="145" t="s">
        <v>266</v>
      </c>
      <c r="O1337" s="147" t="s">
        <v>2209</v>
      </c>
      <c r="P1337" s="142">
        <v>769368.18</v>
      </c>
      <c r="Q1337" s="142">
        <v>0</v>
      </c>
      <c r="R1337" s="142">
        <v>0</v>
      </c>
      <c r="S1337" s="142">
        <f>P1337-R1337-Q1337</f>
        <v>769368.18</v>
      </c>
      <c r="T1337" s="142">
        <f t="shared" si="512"/>
        <v>400.29561914672217</v>
      </c>
      <c r="U1337" s="142">
        <v>3813.7914672216443</v>
      </c>
      <c r="V1337" s="213">
        <f t="shared" si="546"/>
        <v>3813.7914672216443</v>
      </c>
      <c r="W1337" s="213">
        <f t="shared" si="547"/>
        <v>3413.4958480749219</v>
      </c>
      <c r="X1337" s="148" t="b">
        <f t="shared" si="548"/>
        <v>1</v>
      </c>
      <c r="Y1337" s="211">
        <v>0</v>
      </c>
      <c r="Z1337" s="211">
        <v>0</v>
      </c>
      <c r="AA1337" s="211">
        <v>0</v>
      </c>
      <c r="AB1337" s="211">
        <v>0</v>
      </c>
      <c r="AC1337" s="211">
        <v>0</v>
      </c>
      <c r="AD1337" s="211">
        <v>0</v>
      </c>
      <c r="AE1337" s="211">
        <v>0</v>
      </c>
      <c r="AF1337" s="214">
        <v>0</v>
      </c>
      <c r="AG1337" s="211">
        <v>0</v>
      </c>
      <c r="AH1337" s="211">
        <v>0</v>
      </c>
      <c r="AI1337" s="211">
        <v>0</v>
      </c>
      <c r="AJ1337" s="211">
        <v>0</v>
      </c>
      <c r="AK1337" s="211">
        <v>1040</v>
      </c>
      <c r="AL1337" s="214">
        <f>7048.18*AK1337/I1337</f>
        <v>3813.7914672216443</v>
      </c>
      <c r="AM1337" s="211">
        <v>0</v>
      </c>
      <c r="AN1337" s="211">
        <v>0</v>
      </c>
      <c r="AO1337" s="214">
        <v>0</v>
      </c>
      <c r="AP1337" s="211">
        <v>0</v>
      </c>
      <c r="AQ1337" s="211">
        <v>0</v>
      </c>
      <c r="AR1337" s="211">
        <v>0</v>
      </c>
      <c r="AS1337" s="211"/>
    </row>
    <row r="1338" spans="1:135" s="148" customFormat="1" ht="36" customHeight="1" x14ac:dyDescent="0.25">
      <c r="A1338" s="148">
        <v>1</v>
      </c>
      <c r="B1338" s="143">
        <f>SUBTOTAL(103,$A$1027:A1338)</f>
        <v>287</v>
      </c>
      <c r="C1338" s="144" t="s">
        <v>1186</v>
      </c>
      <c r="D1338" s="145">
        <v>1975</v>
      </c>
      <c r="E1338" s="145">
        <v>2015</v>
      </c>
      <c r="F1338" s="146" t="s">
        <v>264</v>
      </c>
      <c r="G1338" s="145">
        <v>3</v>
      </c>
      <c r="H1338" s="145" t="s">
        <v>299</v>
      </c>
      <c r="I1338" s="149">
        <v>3981.1</v>
      </c>
      <c r="J1338" s="149">
        <v>2548.6</v>
      </c>
      <c r="K1338" s="149">
        <v>1279</v>
      </c>
      <c r="L1338" s="165">
        <v>138</v>
      </c>
      <c r="M1338" s="145" t="s">
        <v>262</v>
      </c>
      <c r="N1338" s="145" t="s">
        <v>266</v>
      </c>
      <c r="O1338" s="147" t="s">
        <v>698</v>
      </c>
      <c r="P1338" s="142">
        <v>485250</v>
      </c>
      <c r="Q1338" s="142">
        <v>0</v>
      </c>
      <c r="R1338" s="142">
        <v>0</v>
      </c>
      <c r="S1338" s="142">
        <f>P1338-R1338-Q1338</f>
        <v>485250</v>
      </c>
      <c r="T1338" s="142">
        <f t="shared" si="512"/>
        <v>121.88842279771923</v>
      </c>
      <c r="U1338" s="142">
        <v>121.88842279771923</v>
      </c>
      <c r="V1338" s="213">
        <f>T1338</f>
        <v>121.88842279771923</v>
      </c>
      <c r="W1338" s="213">
        <f t="shared" si="547"/>
        <v>0</v>
      </c>
      <c r="X1338" s="148" t="b">
        <f t="shared" si="548"/>
        <v>1</v>
      </c>
      <c r="Y1338" s="211">
        <v>113.09</v>
      </c>
      <c r="Z1338" s="211">
        <v>0</v>
      </c>
      <c r="AA1338" s="211">
        <v>0</v>
      </c>
      <c r="AB1338" s="211">
        <v>0</v>
      </c>
      <c r="AC1338" s="211">
        <v>0</v>
      </c>
      <c r="AD1338" s="211">
        <v>0</v>
      </c>
      <c r="AE1338" s="211">
        <v>0</v>
      </c>
      <c r="AF1338" s="214">
        <v>0</v>
      </c>
      <c r="AG1338" s="211">
        <v>0</v>
      </c>
      <c r="AH1338" s="211">
        <v>0</v>
      </c>
      <c r="AI1338" s="211">
        <v>0</v>
      </c>
      <c r="AJ1338" s="211">
        <v>0</v>
      </c>
      <c r="AK1338" s="211">
        <v>0</v>
      </c>
      <c r="AL1338" s="214">
        <v>0</v>
      </c>
      <c r="AM1338" s="211">
        <v>0</v>
      </c>
      <c r="AN1338" s="211">
        <v>0</v>
      </c>
      <c r="AO1338" s="214">
        <v>0</v>
      </c>
      <c r="AP1338" s="211">
        <v>0</v>
      </c>
      <c r="AQ1338" s="211">
        <v>0</v>
      </c>
      <c r="AR1338" s="211">
        <v>0</v>
      </c>
      <c r="AS1338" s="211"/>
    </row>
    <row r="1339" spans="1:135" s="148" customFormat="1" ht="36" customHeight="1" x14ac:dyDescent="0.25">
      <c r="B1339" s="144" t="s">
        <v>1373</v>
      </c>
      <c r="C1339" s="144"/>
      <c r="D1339" s="145" t="s">
        <v>723</v>
      </c>
      <c r="E1339" s="145" t="s">
        <v>723</v>
      </c>
      <c r="F1339" s="145" t="s">
        <v>723</v>
      </c>
      <c r="G1339" s="145" t="s">
        <v>723</v>
      </c>
      <c r="H1339" s="145" t="s">
        <v>723</v>
      </c>
      <c r="I1339" s="149">
        <f>I1340</f>
        <v>833.7</v>
      </c>
      <c r="J1339" s="149">
        <f>J1340</f>
        <v>771.9</v>
      </c>
      <c r="K1339" s="149">
        <f>K1340</f>
        <v>771.9</v>
      </c>
      <c r="L1339" s="210">
        <f>L1340</f>
        <v>33</v>
      </c>
      <c r="M1339" s="145" t="s">
        <v>862</v>
      </c>
      <c r="N1339" s="145" t="s">
        <v>862</v>
      </c>
      <c r="O1339" s="147" t="s">
        <v>862</v>
      </c>
      <c r="P1339" s="142">
        <v>5132454.24</v>
      </c>
      <c r="Q1339" s="142">
        <f>Q1340</f>
        <v>0</v>
      </c>
      <c r="R1339" s="142">
        <f>R1340</f>
        <v>506867.83</v>
      </c>
      <c r="S1339" s="142">
        <f>S1340</f>
        <v>4625586.41</v>
      </c>
      <c r="T1339" s="142">
        <f>P1339/I1339</f>
        <v>6156.2363440086365</v>
      </c>
      <c r="U1339" s="142">
        <f>U1340</f>
        <v>6515.3111622885926</v>
      </c>
      <c r="W1339" s="220"/>
      <c r="Y1339" s="211"/>
      <c r="Z1339" s="211"/>
      <c r="AA1339" s="211"/>
      <c r="AB1339" s="211"/>
      <c r="AC1339" s="211"/>
      <c r="AD1339" s="211"/>
      <c r="AE1339" s="211"/>
      <c r="AF1339" s="211"/>
      <c r="AG1339" s="211"/>
      <c r="AH1339" s="211"/>
      <c r="AI1339" s="211"/>
      <c r="AJ1339" s="211"/>
      <c r="AK1339" s="211"/>
      <c r="AL1339" s="211"/>
      <c r="AM1339" s="211"/>
      <c r="AN1339" s="211"/>
      <c r="AO1339" s="211"/>
      <c r="AP1339" s="211"/>
      <c r="AQ1339" s="211"/>
      <c r="AR1339" s="211"/>
      <c r="AS1339" s="211"/>
    </row>
    <row r="1340" spans="1:135" s="121" customFormat="1" ht="36" customHeight="1" x14ac:dyDescent="0.25">
      <c r="A1340" s="148">
        <v>1</v>
      </c>
      <c r="B1340" s="143">
        <f>SUBTOTAL(103,$A$1027:A1340)</f>
        <v>288</v>
      </c>
      <c r="C1340" s="156" t="s">
        <v>2377</v>
      </c>
      <c r="D1340" s="145">
        <v>1969</v>
      </c>
      <c r="E1340" s="145"/>
      <c r="F1340" s="146" t="s">
        <v>264</v>
      </c>
      <c r="G1340" s="145">
        <v>2</v>
      </c>
      <c r="H1340" s="145">
        <v>2</v>
      </c>
      <c r="I1340" s="149">
        <v>833.7</v>
      </c>
      <c r="J1340" s="149">
        <v>771.9</v>
      </c>
      <c r="K1340" s="149">
        <v>771.9</v>
      </c>
      <c r="L1340" s="219">
        <v>33</v>
      </c>
      <c r="M1340" s="145" t="s">
        <v>262</v>
      </c>
      <c r="N1340" s="145" t="s">
        <v>266</v>
      </c>
      <c r="O1340" s="145" t="s">
        <v>1855</v>
      </c>
      <c r="P1340" s="149">
        <v>5132454.24</v>
      </c>
      <c r="Q1340" s="149">
        <v>0</v>
      </c>
      <c r="R1340" s="149">
        <v>506867.83</v>
      </c>
      <c r="S1340" s="149">
        <f>P1340-R1340</f>
        <v>4625586.41</v>
      </c>
      <c r="T1340" s="142">
        <f>P1340/I1340</f>
        <v>6156.2363440086365</v>
      </c>
      <c r="U1340" s="142">
        <v>6515.3111622885926</v>
      </c>
      <c r="V1340" s="213">
        <f>Y1340+Z1340+AA1340+AB1340+AC1340+AF1340+AH1340+AJ1340+AL1340+AN1340+AO1340+AP1340+AQ1340+AR1340</f>
        <v>3378.7848578625408</v>
      </c>
      <c r="W1340" s="213">
        <f>V1340-T1340</f>
        <v>-2777.4514861460957</v>
      </c>
      <c r="X1340" s="148" t="b">
        <f>V1340=U1340</f>
        <v>0</v>
      </c>
      <c r="Y1340" s="211">
        <v>0</v>
      </c>
      <c r="Z1340" s="211">
        <v>0</v>
      </c>
      <c r="AA1340" s="164">
        <v>0</v>
      </c>
      <c r="AB1340" s="164">
        <v>0</v>
      </c>
      <c r="AC1340" s="164">
        <v>0</v>
      </c>
      <c r="AD1340" s="164">
        <v>0</v>
      </c>
      <c r="AE1340" s="164">
        <v>0</v>
      </c>
      <c r="AF1340" s="214">
        <v>0</v>
      </c>
      <c r="AG1340" s="164">
        <v>315.89999999999998</v>
      </c>
      <c r="AH1340" s="214">
        <f>8917.04*AG1340/I1340</f>
        <v>3378.7848578625408</v>
      </c>
      <c r="AI1340" s="164">
        <v>0</v>
      </c>
      <c r="AJ1340" s="164">
        <v>0</v>
      </c>
      <c r="AK1340" s="164">
        <v>0</v>
      </c>
      <c r="AL1340" s="163">
        <v>0</v>
      </c>
      <c r="AM1340" s="164">
        <v>0</v>
      </c>
      <c r="AN1340" s="164">
        <v>0</v>
      </c>
      <c r="AO1340" s="163">
        <v>0</v>
      </c>
      <c r="AP1340" s="164">
        <v>0</v>
      </c>
      <c r="AQ1340" s="164">
        <v>0</v>
      </c>
      <c r="AR1340" s="164">
        <v>0</v>
      </c>
      <c r="AS1340" s="164"/>
      <c r="BM1340" s="224"/>
      <c r="BN1340" s="224"/>
      <c r="BO1340" s="224"/>
      <c r="CL1340" s="158"/>
      <c r="DO1340" s="159"/>
      <c r="EE1340" s="160"/>
    </row>
    <row r="1341" spans="1:135" s="148" customFormat="1" ht="36" customHeight="1" x14ac:dyDescent="0.25">
      <c r="B1341" s="144" t="s">
        <v>802</v>
      </c>
      <c r="C1341" s="144"/>
      <c r="D1341" s="145" t="s">
        <v>723</v>
      </c>
      <c r="E1341" s="145" t="s">
        <v>723</v>
      </c>
      <c r="F1341" s="145" t="s">
        <v>723</v>
      </c>
      <c r="G1341" s="145" t="s">
        <v>723</v>
      </c>
      <c r="H1341" s="145" t="s">
        <v>723</v>
      </c>
      <c r="I1341" s="149">
        <f>SUM(I1342:I1343)</f>
        <v>1513.8</v>
      </c>
      <c r="J1341" s="149">
        <f>SUM(J1342:J1343)</f>
        <v>1370.8000000000002</v>
      </c>
      <c r="K1341" s="149">
        <f>SUM(K1342:K1343)</f>
        <v>1219.5</v>
      </c>
      <c r="L1341" s="210">
        <f>SUM(L1342:L1343)</f>
        <v>58</v>
      </c>
      <c r="M1341" s="145" t="s">
        <v>862</v>
      </c>
      <c r="N1341" s="145" t="s">
        <v>862</v>
      </c>
      <c r="O1341" s="147" t="s">
        <v>862</v>
      </c>
      <c r="P1341" s="142">
        <v>9239620.1999999993</v>
      </c>
      <c r="Q1341" s="142">
        <f>SUM(Q1342:Q1343)</f>
        <v>0</v>
      </c>
      <c r="R1341" s="142">
        <f>SUM(R1342:R1343)</f>
        <v>0</v>
      </c>
      <c r="S1341" s="142">
        <f>SUM(S1342:S1343)</f>
        <v>9239620.1999999993</v>
      </c>
      <c r="T1341" s="142">
        <f t="shared" si="512"/>
        <v>6103.5937376139509</v>
      </c>
      <c r="U1341" s="142">
        <f>MAX(U1342:U1343)</f>
        <v>8833.3704962192824</v>
      </c>
      <c r="W1341" s="220"/>
      <c r="Y1341" s="211"/>
      <c r="Z1341" s="211"/>
      <c r="AA1341" s="211"/>
      <c r="AB1341" s="211"/>
      <c r="AC1341" s="211"/>
      <c r="AD1341" s="211"/>
      <c r="AE1341" s="211"/>
      <c r="AF1341" s="211"/>
      <c r="AG1341" s="211"/>
      <c r="AH1341" s="211"/>
      <c r="AI1341" s="211"/>
      <c r="AJ1341" s="211"/>
      <c r="AK1341" s="211"/>
      <c r="AL1341" s="211"/>
      <c r="AM1341" s="211"/>
      <c r="AN1341" s="211"/>
      <c r="AO1341" s="211"/>
      <c r="AP1341" s="211"/>
      <c r="AQ1341" s="211"/>
      <c r="AR1341" s="211"/>
      <c r="AS1341" s="211"/>
    </row>
    <row r="1342" spans="1:135" s="121" customFormat="1" ht="36" customHeight="1" x14ac:dyDescent="0.25">
      <c r="A1342" s="148">
        <v>1</v>
      </c>
      <c r="B1342" s="143">
        <f>SUBTOTAL(103,$A$1027:A1342)</f>
        <v>289</v>
      </c>
      <c r="C1342" s="156" t="s">
        <v>672</v>
      </c>
      <c r="D1342" s="145">
        <v>1987</v>
      </c>
      <c r="E1342" s="145"/>
      <c r="F1342" s="157" t="s">
        <v>264</v>
      </c>
      <c r="G1342" s="145">
        <v>2</v>
      </c>
      <c r="H1342" s="145" t="s">
        <v>299</v>
      </c>
      <c r="I1342" s="149">
        <v>667.4</v>
      </c>
      <c r="J1342" s="149">
        <v>576.1</v>
      </c>
      <c r="K1342" s="149">
        <v>424.8</v>
      </c>
      <c r="L1342" s="167">
        <v>32</v>
      </c>
      <c r="M1342" s="145" t="s">
        <v>262</v>
      </c>
      <c r="N1342" s="145" t="s">
        <v>263</v>
      </c>
      <c r="O1342" s="145" t="s">
        <v>265</v>
      </c>
      <c r="P1342" s="149">
        <v>2413366.37</v>
      </c>
      <c r="Q1342" s="149">
        <v>0</v>
      </c>
      <c r="R1342" s="149">
        <v>0</v>
      </c>
      <c r="S1342" s="149">
        <f>P1342-Q1342-R1342</f>
        <v>2413366.37</v>
      </c>
      <c r="T1342" s="142">
        <f t="shared" si="512"/>
        <v>3616.07187593647</v>
      </c>
      <c r="U1342" s="142">
        <v>3741.041654180402</v>
      </c>
      <c r="V1342" s="213">
        <f t="shared" ref="V1342:V1343" si="549">Y1342+Z1342+AA1342+AB1342+AC1342+AF1342+AH1342+AJ1342+AL1342+AN1342+AO1342+AP1342+AQ1342+AR1342</f>
        <v>3741.041654180402</v>
      </c>
      <c r="W1342" s="213">
        <f t="shared" ref="W1342:W1343" si="550">V1342-T1342</f>
        <v>124.96977824393207</v>
      </c>
      <c r="X1342" s="148" t="b">
        <f t="shared" ref="X1342:X1343" si="551">V1342=U1342</f>
        <v>1</v>
      </c>
      <c r="Y1342" s="211">
        <v>0</v>
      </c>
      <c r="Z1342" s="211">
        <v>0</v>
      </c>
      <c r="AA1342" s="164">
        <v>0</v>
      </c>
      <c r="AB1342" s="164">
        <v>0</v>
      </c>
      <c r="AC1342" s="164">
        <v>0</v>
      </c>
      <c r="AD1342" s="164">
        <v>0</v>
      </c>
      <c r="AE1342" s="164">
        <v>0</v>
      </c>
      <c r="AF1342" s="214">
        <v>0</v>
      </c>
      <c r="AG1342" s="164">
        <v>280</v>
      </c>
      <c r="AH1342" s="214">
        <f>8917.04*AG1342/I1342</f>
        <v>3741.041654180402</v>
      </c>
      <c r="AI1342" s="164">
        <v>0</v>
      </c>
      <c r="AJ1342" s="164">
        <v>0</v>
      </c>
      <c r="AK1342" s="164">
        <v>0</v>
      </c>
      <c r="AL1342" s="163">
        <v>0</v>
      </c>
      <c r="AM1342" s="164">
        <v>0</v>
      </c>
      <c r="AN1342" s="164">
        <v>0</v>
      </c>
      <c r="AO1342" s="163">
        <v>0</v>
      </c>
      <c r="AP1342" s="164">
        <v>0</v>
      </c>
      <c r="AQ1342" s="164">
        <v>0</v>
      </c>
      <c r="AR1342" s="164">
        <v>0</v>
      </c>
      <c r="AS1342" s="164"/>
      <c r="BM1342" s="224"/>
      <c r="BN1342" s="224"/>
      <c r="BO1342" s="224"/>
      <c r="CL1342" s="158"/>
      <c r="DO1342" s="159"/>
      <c r="EE1342" s="160"/>
    </row>
    <row r="1343" spans="1:135" s="148" customFormat="1" ht="36" customHeight="1" x14ac:dyDescent="0.25">
      <c r="A1343" s="148">
        <v>1</v>
      </c>
      <c r="B1343" s="143">
        <f>SUBTOTAL(103,$A$1027:A1343)</f>
        <v>290</v>
      </c>
      <c r="C1343" s="144" t="s">
        <v>767</v>
      </c>
      <c r="D1343" s="145">
        <v>1981</v>
      </c>
      <c r="E1343" s="145"/>
      <c r="F1343" s="146" t="s">
        <v>264</v>
      </c>
      <c r="G1343" s="145">
        <v>2</v>
      </c>
      <c r="H1343" s="145" t="s">
        <v>308</v>
      </c>
      <c r="I1343" s="149">
        <v>846.4</v>
      </c>
      <c r="J1343" s="149">
        <v>794.7</v>
      </c>
      <c r="K1343" s="149">
        <v>794.7</v>
      </c>
      <c r="L1343" s="165">
        <v>26</v>
      </c>
      <c r="M1343" s="145" t="s">
        <v>262</v>
      </c>
      <c r="N1343" s="145" t="s">
        <v>266</v>
      </c>
      <c r="O1343" s="147" t="s">
        <v>698</v>
      </c>
      <c r="P1343" s="142">
        <v>6826253.8300000001</v>
      </c>
      <c r="Q1343" s="142">
        <v>0</v>
      </c>
      <c r="R1343" s="142">
        <v>0</v>
      </c>
      <c r="S1343" s="142">
        <f>P1343-Q1343-R1343</f>
        <v>6826253.8300000001</v>
      </c>
      <c r="T1343" s="142">
        <f t="shared" si="512"/>
        <v>8065.0446951795848</v>
      </c>
      <c r="U1343" s="142">
        <f>V1343</f>
        <v>8833.3704962192824</v>
      </c>
      <c r="V1343" s="213">
        <f t="shared" si="549"/>
        <v>8833.3704962192824</v>
      </c>
      <c r="W1343" s="213">
        <f t="shared" si="550"/>
        <v>768.32580103969758</v>
      </c>
      <c r="X1343" s="148" t="b">
        <f t="shared" si="551"/>
        <v>1</v>
      </c>
      <c r="Y1343" s="211">
        <v>0</v>
      </c>
      <c r="Z1343" s="211">
        <v>0</v>
      </c>
      <c r="AA1343" s="211">
        <v>0</v>
      </c>
      <c r="AB1343" s="211">
        <v>0</v>
      </c>
      <c r="AC1343" s="211">
        <v>0</v>
      </c>
      <c r="AD1343" s="211">
        <v>0</v>
      </c>
      <c r="AE1343" s="211">
        <v>0</v>
      </c>
      <c r="AF1343" s="214">
        <v>0</v>
      </c>
      <c r="AG1343" s="211">
        <v>0</v>
      </c>
      <c r="AH1343" s="211">
        <v>0</v>
      </c>
      <c r="AI1343" s="211">
        <v>0</v>
      </c>
      <c r="AJ1343" s="211">
        <v>0</v>
      </c>
      <c r="AK1343" s="211">
        <v>795</v>
      </c>
      <c r="AL1343" s="214">
        <f>7048.18*AK1343/I1343</f>
        <v>6620.1596172022691</v>
      </c>
      <c r="AM1343" s="211">
        <v>24.4</v>
      </c>
      <c r="AN1343" s="211">
        <f>76773.02*AM1343/I1343</f>
        <v>2213.2108790170132</v>
      </c>
      <c r="AO1343" s="214">
        <v>0</v>
      </c>
      <c r="AP1343" s="211">
        <v>0</v>
      </c>
      <c r="AQ1343" s="211">
        <v>0</v>
      </c>
      <c r="AR1343" s="211">
        <v>0</v>
      </c>
      <c r="AS1343" s="211"/>
    </row>
    <row r="1344" spans="1:135" s="148" customFormat="1" ht="36" customHeight="1" x14ac:dyDescent="0.25">
      <c r="B1344" s="144" t="s">
        <v>859</v>
      </c>
      <c r="C1344" s="144"/>
      <c r="D1344" s="145" t="s">
        <v>723</v>
      </c>
      <c r="E1344" s="145" t="s">
        <v>723</v>
      </c>
      <c r="F1344" s="145" t="s">
        <v>723</v>
      </c>
      <c r="G1344" s="145" t="s">
        <v>723</v>
      </c>
      <c r="H1344" s="145" t="s">
        <v>723</v>
      </c>
      <c r="I1344" s="149">
        <f>I1345</f>
        <v>569.20000000000005</v>
      </c>
      <c r="J1344" s="149">
        <f>J1345</f>
        <v>569.20000000000005</v>
      </c>
      <c r="K1344" s="149">
        <f>K1345</f>
        <v>569.20000000000005</v>
      </c>
      <c r="L1344" s="210">
        <f>L1345</f>
        <v>29</v>
      </c>
      <c r="M1344" s="145" t="s">
        <v>862</v>
      </c>
      <c r="N1344" s="145" t="s">
        <v>862</v>
      </c>
      <c r="O1344" s="147" t="s">
        <v>862</v>
      </c>
      <c r="P1344" s="142">
        <v>2722801.96</v>
      </c>
      <c r="Q1344" s="142">
        <f>Q1345</f>
        <v>0</v>
      </c>
      <c r="R1344" s="142">
        <f>R1345</f>
        <v>0</v>
      </c>
      <c r="S1344" s="142">
        <f>S1345</f>
        <v>2722801.96</v>
      </c>
      <c r="T1344" s="142">
        <f t="shared" si="512"/>
        <v>4783.5593113141249</v>
      </c>
      <c r="U1344" s="142">
        <f>U1345</f>
        <v>4948.8632044975402</v>
      </c>
      <c r="W1344" s="220"/>
      <c r="Y1344" s="211"/>
      <c r="Z1344" s="211"/>
      <c r="AA1344" s="211"/>
      <c r="AB1344" s="211"/>
      <c r="AC1344" s="211"/>
      <c r="AD1344" s="211"/>
      <c r="AE1344" s="211"/>
      <c r="AF1344" s="211"/>
      <c r="AG1344" s="211"/>
      <c r="AH1344" s="211"/>
      <c r="AI1344" s="211"/>
      <c r="AJ1344" s="211"/>
      <c r="AK1344" s="211"/>
      <c r="AL1344" s="211"/>
      <c r="AM1344" s="211"/>
      <c r="AN1344" s="211"/>
      <c r="AO1344" s="211"/>
      <c r="AP1344" s="211"/>
      <c r="AQ1344" s="211"/>
      <c r="AR1344" s="211"/>
      <c r="AS1344" s="211"/>
    </row>
    <row r="1345" spans="1:135" s="121" customFormat="1" ht="36" customHeight="1" x14ac:dyDescent="0.25">
      <c r="A1345" s="148">
        <v>1</v>
      </c>
      <c r="B1345" s="143">
        <f>SUBTOTAL(103,$A$1027:A1345)</f>
        <v>291</v>
      </c>
      <c r="C1345" s="156" t="s">
        <v>669</v>
      </c>
      <c r="D1345" s="145">
        <v>1978</v>
      </c>
      <c r="E1345" s="145"/>
      <c r="F1345" s="157" t="s">
        <v>264</v>
      </c>
      <c r="G1345" s="145">
        <v>2</v>
      </c>
      <c r="H1345" s="145" t="s">
        <v>299</v>
      </c>
      <c r="I1345" s="149">
        <v>569.20000000000005</v>
      </c>
      <c r="J1345" s="149">
        <v>569.20000000000005</v>
      </c>
      <c r="K1345" s="149">
        <v>569.20000000000005</v>
      </c>
      <c r="L1345" s="167">
        <v>29</v>
      </c>
      <c r="M1345" s="145" t="s">
        <v>262</v>
      </c>
      <c r="N1345" s="145" t="s">
        <v>263</v>
      </c>
      <c r="O1345" s="145" t="s">
        <v>265</v>
      </c>
      <c r="P1345" s="149">
        <v>2722801.96</v>
      </c>
      <c r="Q1345" s="149">
        <v>0</v>
      </c>
      <c r="R1345" s="149">
        <v>0</v>
      </c>
      <c r="S1345" s="149">
        <f>P1345-Q1345-R1345</f>
        <v>2722801.96</v>
      </c>
      <c r="T1345" s="142">
        <f t="shared" si="512"/>
        <v>4783.5593113141249</v>
      </c>
      <c r="U1345" s="142">
        <v>4948.8632044975402</v>
      </c>
      <c r="V1345" s="213">
        <f>Y1345+Z1345+AA1345+AB1345+AC1345+AF1345+AH1345+AJ1345+AL1345+AN1345+AO1345+AP1345+AQ1345+AR1345</f>
        <v>4948.8632044975402</v>
      </c>
      <c r="W1345" s="213">
        <f>V1345-T1345</f>
        <v>165.30389318341531</v>
      </c>
      <c r="X1345" s="148" t="b">
        <f>V1345=U1345</f>
        <v>1</v>
      </c>
      <c r="Y1345" s="211">
        <v>0</v>
      </c>
      <c r="Z1345" s="211">
        <v>0</v>
      </c>
      <c r="AA1345" s="164">
        <v>0</v>
      </c>
      <c r="AB1345" s="164">
        <v>0</v>
      </c>
      <c r="AC1345" s="164">
        <v>0</v>
      </c>
      <c r="AD1345" s="164">
        <v>0</v>
      </c>
      <c r="AE1345" s="164">
        <v>0</v>
      </c>
      <c r="AF1345" s="214">
        <v>0</v>
      </c>
      <c r="AG1345" s="164">
        <v>315.89999999999998</v>
      </c>
      <c r="AH1345" s="214">
        <f>8917.04*AG1345/I1345</f>
        <v>4948.8632044975402</v>
      </c>
      <c r="AI1345" s="164">
        <v>0</v>
      </c>
      <c r="AJ1345" s="164">
        <v>0</v>
      </c>
      <c r="AK1345" s="164">
        <v>0</v>
      </c>
      <c r="AL1345" s="163">
        <v>0</v>
      </c>
      <c r="AM1345" s="164">
        <v>0</v>
      </c>
      <c r="AN1345" s="164">
        <v>0</v>
      </c>
      <c r="AO1345" s="163">
        <v>0</v>
      </c>
      <c r="AP1345" s="164">
        <v>0</v>
      </c>
      <c r="AQ1345" s="164">
        <v>0</v>
      </c>
      <c r="AR1345" s="164">
        <v>0</v>
      </c>
      <c r="AS1345" s="164"/>
      <c r="BM1345" s="224"/>
      <c r="BN1345" s="224"/>
      <c r="BO1345" s="224"/>
      <c r="CL1345" s="158"/>
      <c r="DO1345" s="159"/>
      <c r="EE1345" s="160"/>
    </row>
    <row r="1346" spans="1:135" s="148" customFormat="1" ht="36" customHeight="1" x14ac:dyDescent="0.25">
      <c r="B1346" s="144" t="s">
        <v>805</v>
      </c>
      <c r="C1346" s="144"/>
      <c r="D1346" s="145" t="s">
        <v>723</v>
      </c>
      <c r="E1346" s="145" t="s">
        <v>723</v>
      </c>
      <c r="F1346" s="145" t="s">
        <v>723</v>
      </c>
      <c r="G1346" s="145" t="s">
        <v>723</v>
      </c>
      <c r="H1346" s="145" t="s">
        <v>723</v>
      </c>
      <c r="I1346" s="149">
        <f>I1347</f>
        <v>402</v>
      </c>
      <c r="J1346" s="149">
        <f>J1347</f>
        <v>338.77</v>
      </c>
      <c r="K1346" s="149">
        <f>K1347</f>
        <v>338.77</v>
      </c>
      <c r="L1346" s="210">
        <f>L1347</f>
        <v>29</v>
      </c>
      <c r="M1346" s="145" t="s">
        <v>862</v>
      </c>
      <c r="N1346" s="145" t="s">
        <v>862</v>
      </c>
      <c r="O1346" s="147" t="s">
        <v>862</v>
      </c>
      <c r="P1346" s="142">
        <v>4281047.3599999994</v>
      </c>
      <c r="Q1346" s="142">
        <f>Q1347</f>
        <v>0</v>
      </c>
      <c r="R1346" s="142">
        <f>R1347</f>
        <v>0</v>
      </c>
      <c r="S1346" s="142">
        <f>S1347</f>
        <v>4281047.3599999994</v>
      </c>
      <c r="T1346" s="142">
        <f>P1346/I1346</f>
        <v>10649.371542288556</v>
      </c>
      <c r="U1346" s="142">
        <f>U1347</f>
        <v>11270.517472636817</v>
      </c>
      <c r="W1346" s="220"/>
      <c r="Y1346" s="211"/>
      <c r="Z1346" s="211"/>
      <c r="AA1346" s="211"/>
      <c r="AB1346" s="211"/>
      <c r="AC1346" s="211"/>
      <c r="AD1346" s="211"/>
      <c r="AE1346" s="211"/>
      <c r="AF1346" s="211"/>
      <c r="AG1346" s="211"/>
      <c r="AH1346" s="211"/>
      <c r="AI1346" s="211"/>
      <c r="AJ1346" s="211"/>
      <c r="AK1346" s="211"/>
      <c r="AL1346" s="211"/>
      <c r="AM1346" s="211"/>
      <c r="AN1346" s="211"/>
      <c r="AO1346" s="211"/>
      <c r="AP1346" s="211"/>
      <c r="AQ1346" s="211"/>
      <c r="AR1346" s="211"/>
      <c r="AS1346" s="211"/>
    </row>
    <row r="1347" spans="1:135" s="121" customFormat="1" ht="36" customHeight="1" x14ac:dyDescent="0.25">
      <c r="A1347" s="148">
        <v>1</v>
      </c>
      <c r="B1347" s="143">
        <f>SUBTOTAL(103,$A$1027:A1347)</f>
        <v>292</v>
      </c>
      <c r="C1347" s="156" t="s">
        <v>2791</v>
      </c>
      <c r="D1347" s="145">
        <v>1989</v>
      </c>
      <c r="E1347" s="145"/>
      <c r="F1347" s="157" t="s">
        <v>264</v>
      </c>
      <c r="G1347" s="145">
        <v>2</v>
      </c>
      <c r="H1347" s="145" t="s">
        <v>299</v>
      </c>
      <c r="I1347" s="149">
        <v>402</v>
      </c>
      <c r="J1347" s="149">
        <v>338.77</v>
      </c>
      <c r="K1347" s="149">
        <v>338.77</v>
      </c>
      <c r="L1347" s="167">
        <v>29</v>
      </c>
      <c r="M1347" s="145" t="s">
        <v>262</v>
      </c>
      <c r="N1347" s="145" t="s">
        <v>263</v>
      </c>
      <c r="O1347" s="145" t="s">
        <v>265</v>
      </c>
      <c r="P1347" s="149">
        <v>4281047.3599999994</v>
      </c>
      <c r="Q1347" s="149">
        <v>0</v>
      </c>
      <c r="R1347" s="149">
        <v>0</v>
      </c>
      <c r="S1347" s="149">
        <f>P1347-Q1347-R1347</f>
        <v>4281047.3599999994</v>
      </c>
      <c r="T1347" s="142">
        <f>P1347/I1347</f>
        <v>10649.371542288556</v>
      </c>
      <c r="U1347" s="142">
        <f>V1347</f>
        <v>11270.517472636817</v>
      </c>
      <c r="V1347" s="213">
        <f>Y1347+Z1347+AA1347+AB1347+AC1347+AF1347+AH1347+AJ1347+AL1347+AN1347+AO1347+AP1347+AQ1347+AR1347</f>
        <v>11270.517472636817</v>
      </c>
      <c r="W1347" s="213">
        <f>V1347-T1347</f>
        <v>621.14593034826066</v>
      </c>
      <c r="X1347" s="148" t="b">
        <f>V1347=U1347</f>
        <v>1</v>
      </c>
      <c r="Y1347" s="211">
        <v>0</v>
      </c>
      <c r="Z1347" s="211">
        <v>0</v>
      </c>
      <c r="AA1347" s="164">
        <v>0</v>
      </c>
      <c r="AB1347" s="164">
        <v>0</v>
      </c>
      <c r="AC1347" s="164">
        <v>0</v>
      </c>
      <c r="AD1347" s="164">
        <v>0</v>
      </c>
      <c r="AE1347" s="164">
        <v>0</v>
      </c>
      <c r="AF1347" s="214">
        <v>0</v>
      </c>
      <c r="AG1347" s="164">
        <v>508.1</v>
      </c>
      <c r="AH1347" s="214">
        <f>8917.04*AG1347/I1347</f>
        <v>11270.517472636817</v>
      </c>
      <c r="AI1347" s="164">
        <v>0</v>
      </c>
      <c r="AJ1347" s="164">
        <v>0</v>
      </c>
      <c r="AK1347" s="164">
        <v>0</v>
      </c>
      <c r="AL1347" s="163">
        <v>0</v>
      </c>
      <c r="AM1347" s="164">
        <v>0</v>
      </c>
      <c r="AN1347" s="164">
        <v>0</v>
      </c>
      <c r="AO1347" s="163">
        <v>0</v>
      </c>
      <c r="AP1347" s="164">
        <v>0</v>
      </c>
      <c r="AQ1347" s="164">
        <v>0</v>
      </c>
      <c r="AR1347" s="164">
        <v>0</v>
      </c>
      <c r="AS1347" s="164"/>
      <c r="BM1347" s="224"/>
      <c r="BN1347" s="224"/>
      <c r="BO1347" s="224"/>
      <c r="CL1347" s="158"/>
      <c r="DO1347" s="159"/>
      <c r="EE1347" s="160"/>
    </row>
    <row r="1348" spans="1:135" s="148" customFormat="1" ht="36" customHeight="1" x14ac:dyDescent="0.25">
      <c r="B1348" s="144" t="s">
        <v>803</v>
      </c>
      <c r="C1348" s="215"/>
      <c r="D1348" s="145" t="s">
        <v>862</v>
      </c>
      <c r="E1348" s="145" t="s">
        <v>862</v>
      </c>
      <c r="F1348" s="145" t="s">
        <v>862</v>
      </c>
      <c r="G1348" s="145" t="s">
        <v>862</v>
      </c>
      <c r="H1348" s="145" t="s">
        <v>862</v>
      </c>
      <c r="I1348" s="149">
        <f>SUM(I1349:I1359)</f>
        <v>25446.45</v>
      </c>
      <c r="J1348" s="149">
        <f>SUM(J1349:J1359)</f>
        <v>21490.649999999998</v>
      </c>
      <c r="K1348" s="149">
        <f>SUM(K1349:K1359)</f>
        <v>19282.789999999997</v>
      </c>
      <c r="L1348" s="210">
        <f>SUM(L1349:L1359)</f>
        <v>911</v>
      </c>
      <c r="M1348" s="145" t="s">
        <v>862</v>
      </c>
      <c r="N1348" s="145" t="s">
        <v>862</v>
      </c>
      <c r="O1348" s="147" t="s">
        <v>862</v>
      </c>
      <c r="P1348" s="149">
        <v>67155517.469999999</v>
      </c>
      <c r="Q1348" s="149">
        <f>SUM(Q1349:Q1359)</f>
        <v>0</v>
      </c>
      <c r="R1348" s="149">
        <f>SUM(R1349:R1359)</f>
        <v>0</v>
      </c>
      <c r="S1348" s="149">
        <f>SUM(S1349:S1359)</f>
        <v>67155517.469999999</v>
      </c>
      <c r="T1348" s="142">
        <f t="shared" si="512"/>
        <v>2639.0917974805916</v>
      </c>
      <c r="U1348" s="142">
        <f>MAX(U1349:V1359)</f>
        <v>9604.6132912848389</v>
      </c>
      <c r="W1348" s="220"/>
      <c r="Y1348" s="211"/>
      <c r="Z1348" s="211"/>
      <c r="AA1348" s="211"/>
      <c r="AB1348" s="211"/>
      <c r="AC1348" s="211"/>
      <c r="AD1348" s="211"/>
      <c r="AE1348" s="211"/>
      <c r="AF1348" s="211"/>
      <c r="AG1348" s="211"/>
      <c r="AH1348" s="211"/>
      <c r="AI1348" s="211"/>
      <c r="AJ1348" s="211"/>
      <c r="AK1348" s="211"/>
      <c r="AL1348" s="211"/>
      <c r="AM1348" s="211"/>
      <c r="AN1348" s="211"/>
      <c r="AO1348" s="211"/>
      <c r="AP1348" s="211"/>
      <c r="AQ1348" s="211"/>
      <c r="AR1348" s="211"/>
      <c r="AS1348" s="211"/>
    </row>
    <row r="1349" spans="1:135" s="121" customFormat="1" ht="36" customHeight="1" x14ac:dyDescent="0.25">
      <c r="A1349" s="148">
        <v>1</v>
      </c>
      <c r="B1349" s="143">
        <f>SUBTOTAL(103,$A$1027:A1349)</f>
        <v>293</v>
      </c>
      <c r="C1349" s="156" t="s">
        <v>133</v>
      </c>
      <c r="D1349" s="145">
        <v>1994</v>
      </c>
      <c r="E1349" s="145"/>
      <c r="F1349" s="157" t="s">
        <v>264</v>
      </c>
      <c r="G1349" s="145">
        <v>4</v>
      </c>
      <c r="H1349" s="145" t="s">
        <v>308</v>
      </c>
      <c r="I1349" s="149">
        <v>3731.88</v>
      </c>
      <c r="J1349" s="149">
        <v>2769.88</v>
      </c>
      <c r="K1349" s="149">
        <v>2769.88</v>
      </c>
      <c r="L1349" s="167">
        <v>111</v>
      </c>
      <c r="M1349" s="145" t="s">
        <v>262</v>
      </c>
      <c r="N1349" s="145" t="s">
        <v>266</v>
      </c>
      <c r="O1349" s="145" t="s">
        <v>280</v>
      </c>
      <c r="P1349" s="149">
        <v>9842050</v>
      </c>
      <c r="Q1349" s="149">
        <v>0</v>
      </c>
      <c r="R1349" s="149">
        <v>0</v>
      </c>
      <c r="S1349" s="149">
        <f t="shared" ref="S1349:S1359" si="552">P1349-Q1349-R1349</f>
        <v>9842050</v>
      </c>
      <c r="T1349" s="142">
        <f t="shared" si="512"/>
        <v>2637.2900521988918</v>
      </c>
      <c r="U1349" s="142">
        <v>2807.572054835633</v>
      </c>
      <c r="V1349" s="213">
        <f t="shared" ref="V1349:V1358" si="553">Y1349+Z1349+AA1349+AB1349+AC1349+AF1349+AH1349+AJ1349+AL1349+AN1349+AO1349+AP1349+AQ1349+AR1349</f>
        <v>2807.572054835633</v>
      </c>
      <c r="W1349" s="213">
        <f t="shared" ref="W1349:W1359" si="554">V1349-T1349</f>
        <v>170.28200263674125</v>
      </c>
      <c r="X1349" s="148" t="b">
        <f t="shared" ref="X1349:X1359" si="555">V1349=U1349</f>
        <v>1</v>
      </c>
      <c r="Y1349" s="211">
        <v>0</v>
      </c>
      <c r="Z1349" s="211">
        <v>0</v>
      </c>
      <c r="AA1349" s="164">
        <v>0</v>
      </c>
      <c r="AB1349" s="164">
        <v>0</v>
      </c>
      <c r="AC1349" s="164">
        <v>0</v>
      </c>
      <c r="AD1349" s="164">
        <v>0</v>
      </c>
      <c r="AE1349" s="164">
        <v>0</v>
      </c>
      <c r="AF1349" s="214">
        <v>0</v>
      </c>
      <c r="AG1349" s="164">
        <v>1175</v>
      </c>
      <c r="AH1349" s="214">
        <f>8917.04*AG1349/I1349</f>
        <v>2807.572054835633</v>
      </c>
      <c r="AI1349" s="164">
        <v>0</v>
      </c>
      <c r="AJ1349" s="164">
        <v>0</v>
      </c>
      <c r="AK1349" s="164">
        <v>0</v>
      </c>
      <c r="AL1349" s="163">
        <v>0</v>
      </c>
      <c r="AM1349" s="164">
        <v>0</v>
      </c>
      <c r="AN1349" s="164">
        <v>0</v>
      </c>
      <c r="AO1349" s="163">
        <v>0</v>
      </c>
      <c r="AP1349" s="164">
        <v>0</v>
      </c>
      <c r="AQ1349" s="164">
        <v>0</v>
      </c>
      <c r="AR1349" s="164">
        <v>0</v>
      </c>
      <c r="AS1349" s="164"/>
      <c r="BM1349" s="224"/>
      <c r="BN1349" s="224"/>
      <c r="BO1349" s="224"/>
      <c r="CL1349" s="158"/>
      <c r="DO1349" s="159"/>
      <c r="EE1349" s="160"/>
    </row>
    <row r="1350" spans="1:135" s="121" customFormat="1" ht="36" customHeight="1" x14ac:dyDescent="0.25">
      <c r="A1350" s="148">
        <v>1</v>
      </c>
      <c r="B1350" s="143">
        <f>SUBTOTAL(103,$A$1027:A1350)</f>
        <v>294</v>
      </c>
      <c r="C1350" s="156" t="s">
        <v>130</v>
      </c>
      <c r="D1350" s="145">
        <v>1992</v>
      </c>
      <c r="E1350" s="145"/>
      <c r="F1350" s="157" t="s">
        <v>264</v>
      </c>
      <c r="G1350" s="145">
        <v>2</v>
      </c>
      <c r="H1350" s="145" t="s">
        <v>308</v>
      </c>
      <c r="I1350" s="149">
        <v>1621.8</v>
      </c>
      <c r="J1350" s="149">
        <v>965.3</v>
      </c>
      <c r="K1350" s="149">
        <v>915.9</v>
      </c>
      <c r="L1350" s="167">
        <v>39</v>
      </c>
      <c r="M1350" s="145" t="s">
        <v>262</v>
      </c>
      <c r="N1350" s="145" t="s">
        <v>266</v>
      </c>
      <c r="O1350" s="145" t="s">
        <v>280</v>
      </c>
      <c r="P1350" s="149">
        <v>6311500</v>
      </c>
      <c r="Q1350" s="149">
        <v>0</v>
      </c>
      <c r="R1350" s="149">
        <v>0</v>
      </c>
      <c r="S1350" s="149">
        <f t="shared" si="552"/>
        <v>6311500</v>
      </c>
      <c r="T1350" s="142">
        <f t="shared" si="512"/>
        <v>3891.6635836724627</v>
      </c>
      <c r="U1350" s="142">
        <f>V1350</f>
        <v>3891.6635836724627</v>
      </c>
      <c r="V1350" s="213">
        <f>T1350</f>
        <v>3891.6635836724627</v>
      </c>
      <c r="W1350" s="213">
        <f t="shared" si="554"/>
        <v>0</v>
      </c>
      <c r="X1350" s="148" t="b">
        <f t="shared" si="555"/>
        <v>1</v>
      </c>
      <c r="Y1350" s="211">
        <v>0</v>
      </c>
      <c r="Z1350" s="211">
        <v>0</v>
      </c>
      <c r="AA1350" s="164">
        <v>0</v>
      </c>
      <c r="AB1350" s="164">
        <v>0</v>
      </c>
      <c r="AC1350" s="164">
        <v>0</v>
      </c>
      <c r="AD1350" s="164">
        <v>0</v>
      </c>
      <c r="AE1350" s="164">
        <v>0</v>
      </c>
      <c r="AF1350" s="214">
        <v>0</v>
      </c>
      <c r="AG1350" s="164">
        <v>0</v>
      </c>
      <c r="AH1350" s="164">
        <v>0</v>
      </c>
      <c r="AI1350" s="164">
        <v>0</v>
      </c>
      <c r="AJ1350" s="164">
        <v>0</v>
      </c>
      <c r="AK1350" s="164">
        <v>0</v>
      </c>
      <c r="AL1350" s="163">
        <v>0</v>
      </c>
      <c r="AM1350" s="164">
        <v>0</v>
      </c>
      <c r="AN1350" s="164">
        <v>0</v>
      </c>
      <c r="AO1350" s="163">
        <v>3186.8129979035643</v>
      </c>
      <c r="AP1350" s="164">
        <v>0</v>
      </c>
      <c r="AQ1350" s="164">
        <v>0</v>
      </c>
      <c r="AR1350" s="164">
        <v>0</v>
      </c>
      <c r="AS1350" s="164"/>
      <c r="BM1350" s="224"/>
      <c r="BN1350" s="224"/>
      <c r="BO1350" s="224"/>
      <c r="CL1350" s="158"/>
      <c r="DO1350" s="159"/>
      <c r="EE1350" s="160"/>
    </row>
    <row r="1351" spans="1:135" s="121" customFormat="1" ht="36" customHeight="1" x14ac:dyDescent="0.25">
      <c r="A1351" s="148">
        <v>1</v>
      </c>
      <c r="B1351" s="143">
        <f>SUBTOTAL(103,$A$1027:A1351)</f>
        <v>295</v>
      </c>
      <c r="C1351" s="156" t="s">
        <v>135</v>
      </c>
      <c r="D1351" s="145">
        <v>1986</v>
      </c>
      <c r="E1351" s="145"/>
      <c r="F1351" s="157" t="s">
        <v>264</v>
      </c>
      <c r="G1351" s="145">
        <v>2</v>
      </c>
      <c r="H1351" s="145" t="s">
        <v>308</v>
      </c>
      <c r="I1351" s="149">
        <v>923.9</v>
      </c>
      <c r="J1351" s="149">
        <v>841.9</v>
      </c>
      <c r="K1351" s="149">
        <v>646.1</v>
      </c>
      <c r="L1351" s="167">
        <v>45</v>
      </c>
      <c r="M1351" s="145" t="s">
        <v>262</v>
      </c>
      <c r="N1351" s="145" t="s">
        <v>266</v>
      </c>
      <c r="O1351" s="145" t="s">
        <v>280</v>
      </c>
      <c r="P1351" s="149">
        <v>6920650</v>
      </c>
      <c r="Q1351" s="149">
        <v>0</v>
      </c>
      <c r="R1351" s="149">
        <v>0</v>
      </c>
      <c r="S1351" s="149">
        <f t="shared" si="552"/>
        <v>6920650</v>
      </c>
      <c r="T1351" s="142">
        <f t="shared" si="512"/>
        <v>7490.6916332936471</v>
      </c>
      <c r="U1351" s="142">
        <v>7962.5046000649436</v>
      </c>
      <c r="V1351" s="213">
        <f t="shared" si="553"/>
        <v>7962.5046000649436</v>
      </c>
      <c r="W1351" s="213">
        <f t="shared" si="554"/>
        <v>471.81296677129649</v>
      </c>
      <c r="X1351" s="148" t="b">
        <f t="shared" si="555"/>
        <v>1</v>
      </c>
      <c r="Y1351" s="211">
        <v>0</v>
      </c>
      <c r="Z1351" s="211">
        <v>0</v>
      </c>
      <c r="AA1351" s="164">
        <v>0</v>
      </c>
      <c r="AB1351" s="164">
        <v>0</v>
      </c>
      <c r="AC1351" s="164">
        <v>0</v>
      </c>
      <c r="AD1351" s="164">
        <v>0</v>
      </c>
      <c r="AE1351" s="164">
        <v>0</v>
      </c>
      <c r="AF1351" s="214">
        <v>0</v>
      </c>
      <c r="AG1351" s="164">
        <v>825</v>
      </c>
      <c r="AH1351" s="214">
        <f>8917.04*AG1351/I1351</f>
        <v>7962.5046000649436</v>
      </c>
      <c r="AI1351" s="164">
        <v>0</v>
      </c>
      <c r="AJ1351" s="164">
        <v>0</v>
      </c>
      <c r="AK1351" s="164">
        <v>0</v>
      </c>
      <c r="AL1351" s="163">
        <v>0</v>
      </c>
      <c r="AM1351" s="164">
        <v>0</v>
      </c>
      <c r="AN1351" s="164">
        <v>0</v>
      </c>
      <c r="AO1351" s="163">
        <v>0</v>
      </c>
      <c r="AP1351" s="164">
        <v>0</v>
      </c>
      <c r="AQ1351" s="164">
        <v>0</v>
      </c>
      <c r="AR1351" s="164">
        <v>0</v>
      </c>
      <c r="AS1351" s="164"/>
      <c r="BM1351" s="224"/>
      <c r="BN1351" s="224"/>
      <c r="BO1351" s="224"/>
      <c r="CL1351" s="158"/>
      <c r="DO1351" s="159"/>
      <c r="EE1351" s="160"/>
    </row>
    <row r="1352" spans="1:135" s="121" customFormat="1" ht="36" customHeight="1" x14ac:dyDescent="0.25">
      <c r="A1352" s="148">
        <v>1</v>
      </c>
      <c r="B1352" s="143">
        <f>SUBTOTAL(103,$A$1027:A1352)</f>
        <v>296</v>
      </c>
      <c r="C1352" s="156" t="s">
        <v>131</v>
      </c>
      <c r="D1352" s="145">
        <v>1972</v>
      </c>
      <c r="E1352" s="145"/>
      <c r="F1352" s="157" t="s">
        <v>264</v>
      </c>
      <c r="G1352" s="145">
        <v>5</v>
      </c>
      <c r="H1352" s="145" t="s">
        <v>304</v>
      </c>
      <c r="I1352" s="149">
        <v>3740.78</v>
      </c>
      <c r="J1352" s="149">
        <v>3740.78</v>
      </c>
      <c r="K1352" s="149">
        <v>2819.7</v>
      </c>
      <c r="L1352" s="167">
        <v>124</v>
      </c>
      <c r="M1352" s="145" t="s">
        <v>262</v>
      </c>
      <c r="N1352" s="145" t="s">
        <v>266</v>
      </c>
      <c r="O1352" s="145" t="s">
        <v>281</v>
      </c>
      <c r="P1352" s="149">
        <v>8440900</v>
      </c>
      <c r="Q1352" s="149">
        <v>0</v>
      </c>
      <c r="R1352" s="149">
        <v>0</v>
      </c>
      <c r="S1352" s="149">
        <f t="shared" si="552"/>
        <v>8440900</v>
      </c>
      <c r="T1352" s="142">
        <f t="shared" si="512"/>
        <v>2256.4545362197186</v>
      </c>
      <c r="U1352" s="142">
        <v>2400.4243179230002</v>
      </c>
      <c r="V1352" s="213">
        <f t="shared" si="553"/>
        <v>2400.4243179230002</v>
      </c>
      <c r="W1352" s="213">
        <f t="shared" si="554"/>
        <v>143.96978170328157</v>
      </c>
      <c r="X1352" s="148" t="b">
        <f t="shared" si="555"/>
        <v>1</v>
      </c>
      <c r="Y1352" s="211">
        <v>0</v>
      </c>
      <c r="Z1352" s="211">
        <v>0</v>
      </c>
      <c r="AA1352" s="164">
        <v>0</v>
      </c>
      <c r="AB1352" s="164">
        <v>0</v>
      </c>
      <c r="AC1352" s="164">
        <v>0</v>
      </c>
      <c r="AD1352" s="164">
        <v>0</v>
      </c>
      <c r="AE1352" s="164">
        <v>0</v>
      </c>
      <c r="AF1352" s="214">
        <v>0</v>
      </c>
      <c r="AG1352" s="164">
        <v>1007</v>
      </c>
      <c r="AH1352" s="214">
        <f>8917.04*AG1352/I1352</f>
        <v>2400.4243179230002</v>
      </c>
      <c r="AI1352" s="164">
        <v>0</v>
      </c>
      <c r="AJ1352" s="164">
        <v>0</v>
      </c>
      <c r="AK1352" s="164">
        <v>0</v>
      </c>
      <c r="AL1352" s="163">
        <v>0</v>
      </c>
      <c r="AM1352" s="164">
        <v>0</v>
      </c>
      <c r="AN1352" s="164">
        <v>0</v>
      </c>
      <c r="AO1352" s="163">
        <v>0</v>
      </c>
      <c r="AP1352" s="164">
        <v>0</v>
      </c>
      <c r="AQ1352" s="164">
        <v>0</v>
      </c>
      <c r="AR1352" s="164">
        <v>0</v>
      </c>
      <c r="AS1352" s="164"/>
      <c r="BM1352" s="224"/>
      <c r="BN1352" s="224"/>
      <c r="BO1352" s="224"/>
      <c r="CL1352" s="158"/>
      <c r="DO1352" s="159"/>
      <c r="EE1352" s="160"/>
    </row>
    <row r="1353" spans="1:135" s="121" customFormat="1" ht="36" customHeight="1" x14ac:dyDescent="0.25">
      <c r="A1353" s="148">
        <v>1</v>
      </c>
      <c r="B1353" s="143">
        <f>SUBTOTAL(103,$A$1027:A1353)</f>
        <v>297</v>
      </c>
      <c r="C1353" s="156" t="s">
        <v>132</v>
      </c>
      <c r="D1353" s="145">
        <v>1979</v>
      </c>
      <c r="E1353" s="145"/>
      <c r="F1353" s="157" t="s">
        <v>264</v>
      </c>
      <c r="G1353" s="145">
        <v>5</v>
      </c>
      <c r="H1353" s="145" t="s">
        <v>304</v>
      </c>
      <c r="I1353" s="149">
        <v>4025.6</v>
      </c>
      <c r="J1353" s="149">
        <v>4025.6</v>
      </c>
      <c r="K1353" s="149">
        <v>3076</v>
      </c>
      <c r="L1353" s="167">
        <v>133</v>
      </c>
      <c r="M1353" s="145" t="s">
        <v>262</v>
      </c>
      <c r="N1353" s="145" t="s">
        <v>266</v>
      </c>
      <c r="O1353" s="145" t="s">
        <v>281</v>
      </c>
      <c r="P1353" s="149">
        <v>6995528.9699999997</v>
      </c>
      <c r="Q1353" s="149">
        <v>0</v>
      </c>
      <c r="R1353" s="149">
        <v>0</v>
      </c>
      <c r="S1353" s="149">
        <f t="shared" si="552"/>
        <v>6995528.9699999997</v>
      </c>
      <c r="T1353" s="142">
        <f t="shared" si="512"/>
        <v>1737.7605748211447</v>
      </c>
      <c r="U1353" s="142">
        <v>1737.7605748211447</v>
      </c>
      <c r="V1353" s="213">
        <f t="shared" ref="V1353:V1354" si="556">T1353</f>
        <v>1737.7605748211447</v>
      </c>
      <c r="W1353" s="213">
        <f t="shared" si="554"/>
        <v>0</v>
      </c>
      <c r="X1353" s="148" t="b">
        <f t="shared" si="555"/>
        <v>1</v>
      </c>
      <c r="Y1353" s="211">
        <v>0</v>
      </c>
      <c r="Z1353" s="211">
        <v>0</v>
      </c>
      <c r="AA1353" s="164">
        <v>0</v>
      </c>
      <c r="AB1353" s="164">
        <v>0</v>
      </c>
      <c r="AC1353" s="164">
        <v>0</v>
      </c>
      <c r="AD1353" s="164">
        <v>0</v>
      </c>
      <c r="AE1353" s="164">
        <v>0</v>
      </c>
      <c r="AF1353" s="214">
        <v>0</v>
      </c>
      <c r="AG1353" s="164">
        <v>772.6</v>
      </c>
      <c r="AH1353" s="214">
        <f>8917.04*AG1353/I1353</f>
        <v>1711.3734856915742</v>
      </c>
      <c r="AI1353" s="164">
        <v>0</v>
      </c>
      <c r="AJ1353" s="164">
        <v>0</v>
      </c>
      <c r="AK1353" s="164">
        <v>0</v>
      </c>
      <c r="AL1353" s="163">
        <v>0</v>
      </c>
      <c r="AM1353" s="164">
        <v>0</v>
      </c>
      <c r="AN1353" s="164">
        <v>0</v>
      </c>
      <c r="AO1353" s="163">
        <v>0</v>
      </c>
      <c r="AP1353" s="164">
        <v>0</v>
      </c>
      <c r="AQ1353" s="164">
        <v>0</v>
      </c>
      <c r="AR1353" s="164">
        <v>0</v>
      </c>
      <c r="AS1353" s="164"/>
      <c r="BM1353" s="224"/>
      <c r="BN1353" s="224"/>
      <c r="BO1353" s="224"/>
      <c r="CL1353" s="158"/>
      <c r="DO1353" s="159"/>
      <c r="EE1353" s="160"/>
    </row>
    <row r="1354" spans="1:135" s="121" customFormat="1" ht="36" customHeight="1" x14ac:dyDescent="0.25">
      <c r="A1354" s="148">
        <v>1</v>
      </c>
      <c r="B1354" s="143">
        <f>SUBTOTAL(103,$A$1027:A1354)</f>
        <v>298</v>
      </c>
      <c r="C1354" s="156" t="s">
        <v>1555</v>
      </c>
      <c r="D1354" s="145">
        <v>1967</v>
      </c>
      <c r="E1354" s="145"/>
      <c r="F1354" s="157" t="s">
        <v>314</v>
      </c>
      <c r="G1354" s="145">
        <v>2</v>
      </c>
      <c r="H1354" s="145" t="s">
        <v>299</v>
      </c>
      <c r="I1354" s="149">
        <v>638</v>
      </c>
      <c r="J1354" s="149">
        <v>425.5</v>
      </c>
      <c r="K1354" s="149">
        <v>395.11</v>
      </c>
      <c r="L1354" s="167">
        <v>22</v>
      </c>
      <c r="M1354" s="145" t="s">
        <v>262</v>
      </c>
      <c r="N1354" s="145" t="s">
        <v>266</v>
      </c>
      <c r="O1354" s="145" t="s">
        <v>1542</v>
      </c>
      <c r="P1354" s="149">
        <v>3825200</v>
      </c>
      <c r="Q1354" s="149">
        <v>0</v>
      </c>
      <c r="R1354" s="149">
        <v>0</v>
      </c>
      <c r="S1354" s="149">
        <f t="shared" si="552"/>
        <v>3825200</v>
      </c>
      <c r="T1354" s="142">
        <f t="shared" si="512"/>
        <v>5995.6112852664573</v>
      </c>
      <c r="U1354" s="142">
        <f t="shared" ref="U1354:U1355" si="557">V1354</f>
        <v>5995.6112852664573</v>
      </c>
      <c r="V1354" s="213">
        <f t="shared" si="556"/>
        <v>5995.6112852664573</v>
      </c>
      <c r="W1354" s="213">
        <f t="shared" si="554"/>
        <v>0</v>
      </c>
      <c r="X1354" s="148" t="b">
        <f t="shared" si="555"/>
        <v>1</v>
      </c>
      <c r="Y1354" s="211">
        <v>0</v>
      </c>
      <c r="Z1354" s="211">
        <v>0</v>
      </c>
      <c r="AA1354" s="164">
        <v>0</v>
      </c>
      <c r="AB1354" s="164">
        <v>0</v>
      </c>
      <c r="AC1354" s="164">
        <v>0</v>
      </c>
      <c r="AD1354" s="164">
        <v>0</v>
      </c>
      <c r="AE1354" s="164">
        <v>0</v>
      </c>
      <c r="AF1354" s="214">
        <v>0</v>
      </c>
      <c r="AG1354" s="164">
        <v>0</v>
      </c>
      <c r="AH1354" s="164">
        <v>0</v>
      </c>
      <c r="AI1354" s="164">
        <v>0</v>
      </c>
      <c r="AJ1354" s="164">
        <v>0</v>
      </c>
      <c r="AK1354" s="164">
        <v>0</v>
      </c>
      <c r="AL1354" s="163">
        <v>0</v>
      </c>
      <c r="AM1354" s="164">
        <v>0</v>
      </c>
      <c r="AN1354" s="164">
        <v>0</v>
      </c>
      <c r="AO1354" s="163">
        <v>4934.1837053291538</v>
      </c>
      <c r="AP1354" s="164">
        <v>0</v>
      </c>
      <c r="AQ1354" s="164">
        <v>0</v>
      </c>
      <c r="AR1354" s="164">
        <v>0</v>
      </c>
      <c r="AS1354" s="164"/>
      <c r="BM1354" s="224"/>
      <c r="BN1354" s="224"/>
      <c r="BO1354" s="224"/>
      <c r="CL1354" s="158"/>
      <c r="DO1354" s="159"/>
      <c r="EE1354" s="160"/>
    </row>
    <row r="1355" spans="1:135" s="148" customFormat="1" ht="36" customHeight="1" x14ac:dyDescent="0.25">
      <c r="A1355" s="148">
        <v>1</v>
      </c>
      <c r="B1355" s="143">
        <f>SUBTOTAL(103,$A$1027:A1355)</f>
        <v>299</v>
      </c>
      <c r="C1355" s="144" t="s">
        <v>122</v>
      </c>
      <c r="D1355" s="145">
        <v>1992</v>
      </c>
      <c r="E1355" s="145"/>
      <c r="F1355" s="146" t="s">
        <v>264</v>
      </c>
      <c r="G1355" s="145">
        <v>3</v>
      </c>
      <c r="H1355" s="145" t="s">
        <v>299</v>
      </c>
      <c r="I1355" s="149">
        <v>1555.9</v>
      </c>
      <c r="J1355" s="149">
        <v>1062.8</v>
      </c>
      <c r="K1355" s="149">
        <v>1019.8</v>
      </c>
      <c r="L1355" s="165">
        <v>50</v>
      </c>
      <c r="M1355" s="145" t="s">
        <v>262</v>
      </c>
      <c r="N1355" s="145" t="s">
        <v>266</v>
      </c>
      <c r="O1355" s="147" t="s">
        <v>280</v>
      </c>
      <c r="P1355" s="142">
        <v>4648700</v>
      </c>
      <c r="Q1355" s="142">
        <v>0</v>
      </c>
      <c r="R1355" s="142">
        <v>0</v>
      </c>
      <c r="S1355" s="142">
        <f t="shared" si="552"/>
        <v>4648700</v>
      </c>
      <c r="T1355" s="142">
        <f t="shared" si="512"/>
        <v>2987.7884182788093</v>
      </c>
      <c r="U1355" s="142">
        <f t="shared" si="557"/>
        <v>3771.072896715727</v>
      </c>
      <c r="V1355" s="213">
        <f t="shared" si="553"/>
        <v>3771.072896715727</v>
      </c>
      <c r="W1355" s="213">
        <f t="shared" si="554"/>
        <v>783.28447843691765</v>
      </c>
      <c r="X1355" s="148" t="b">
        <f t="shared" si="555"/>
        <v>1</v>
      </c>
      <c r="Y1355" s="211">
        <v>0</v>
      </c>
      <c r="Z1355" s="211">
        <v>0</v>
      </c>
      <c r="AA1355" s="211">
        <v>0</v>
      </c>
      <c r="AB1355" s="211">
        <v>0</v>
      </c>
      <c r="AC1355" s="211">
        <v>0</v>
      </c>
      <c r="AD1355" s="211">
        <v>0</v>
      </c>
      <c r="AE1355" s="211">
        <v>0</v>
      </c>
      <c r="AF1355" s="214">
        <v>0</v>
      </c>
      <c r="AG1355" s="211">
        <v>658</v>
      </c>
      <c r="AH1355" s="214">
        <f>8917.04*AG1355/I1355</f>
        <v>3771.072896715727</v>
      </c>
      <c r="AI1355" s="211">
        <v>0</v>
      </c>
      <c r="AJ1355" s="211">
        <v>0</v>
      </c>
      <c r="AK1355" s="211">
        <v>0</v>
      </c>
      <c r="AL1355" s="214">
        <v>0</v>
      </c>
      <c r="AM1355" s="211">
        <v>0</v>
      </c>
      <c r="AN1355" s="211">
        <v>0</v>
      </c>
      <c r="AO1355" s="214">
        <v>0</v>
      </c>
      <c r="AP1355" s="211">
        <v>0</v>
      </c>
      <c r="AQ1355" s="211">
        <v>0</v>
      </c>
      <c r="AR1355" s="211">
        <v>0</v>
      </c>
      <c r="AS1355" s="211"/>
    </row>
    <row r="1356" spans="1:135" s="148" customFormat="1" ht="36" customHeight="1" x14ac:dyDescent="0.25">
      <c r="A1356" s="148">
        <v>1</v>
      </c>
      <c r="B1356" s="143">
        <f>SUBTOTAL(103,$A$1027:A1356)</f>
        <v>300</v>
      </c>
      <c r="C1356" s="144" t="s">
        <v>123</v>
      </c>
      <c r="D1356" s="145">
        <v>1978</v>
      </c>
      <c r="E1356" s="145"/>
      <c r="F1356" s="146" t="s">
        <v>283</v>
      </c>
      <c r="G1356" s="145">
        <v>5</v>
      </c>
      <c r="H1356" s="145" t="s">
        <v>304</v>
      </c>
      <c r="I1356" s="149">
        <v>4027.2</v>
      </c>
      <c r="J1356" s="149">
        <v>3079.4</v>
      </c>
      <c r="K1356" s="149">
        <v>3079.4</v>
      </c>
      <c r="L1356" s="165">
        <v>157</v>
      </c>
      <c r="M1356" s="145" t="s">
        <v>262</v>
      </c>
      <c r="N1356" s="145" t="s">
        <v>266</v>
      </c>
      <c r="O1356" s="147" t="s">
        <v>281</v>
      </c>
      <c r="P1356" s="142">
        <v>3988498.75</v>
      </c>
      <c r="Q1356" s="142">
        <v>0</v>
      </c>
      <c r="R1356" s="142">
        <v>0</v>
      </c>
      <c r="S1356" s="142">
        <f t="shared" si="552"/>
        <v>3988498.75</v>
      </c>
      <c r="T1356" s="142">
        <f t="shared" si="512"/>
        <v>990.39003526023043</v>
      </c>
      <c r="U1356" s="142">
        <v>1713.1291835518477</v>
      </c>
      <c r="V1356" s="213">
        <f t="shared" si="553"/>
        <v>1713.1291835518477</v>
      </c>
      <c r="W1356" s="213">
        <f t="shared" si="554"/>
        <v>722.73914829161731</v>
      </c>
      <c r="X1356" s="148" t="b">
        <f t="shared" si="555"/>
        <v>1</v>
      </c>
      <c r="Y1356" s="211">
        <v>0</v>
      </c>
      <c r="Z1356" s="211">
        <v>0</v>
      </c>
      <c r="AA1356" s="211">
        <v>0</v>
      </c>
      <c r="AB1356" s="211">
        <v>0</v>
      </c>
      <c r="AC1356" s="211">
        <v>0</v>
      </c>
      <c r="AD1356" s="211">
        <v>0</v>
      </c>
      <c r="AE1356" s="211">
        <v>0</v>
      </c>
      <c r="AF1356" s="214">
        <v>0</v>
      </c>
      <c r="AG1356" s="211">
        <v>773.7</v>
      </c>
      <c r="AH1356" s="214">
        <f>8917.04*AG1356/I1356</f>
        <v>1713.1291835518477</v>
      </c>
      <c r="AI1356" s="211">
        <v>0</v>
      </c>
      <c r="AJ1356" s="211">
        <v>0</v>
      </c>
      <c r="AK1356" s="211">
        <v>0</v>
      </c>
      <c r="AL1356" s="214">
        <v>0</v>
      </c>
      <c r="AM1356" s="211">
        <v>0</v>
      </c>
      <c r="AN1356" s="211">
        <v>0</v>
      </c>
      <c r="AO1356" s="214">
        <v>0</v>
      </c>
      <c r="AP1356" s="211">
        <v>0</v>
      </c>
      <c r="AQ1356" s="211">
        <v>0</v>
      </c>
      <c r="AR1356" s="211">
        <v>0</v>
      </c>
      <c r="AS1356" s="211"/>
    </row>
    <row r="1357" spans="1:135" s="148" customFormat="1" ht="36" customHeight="1" x14ac:dyDescent="0.25">
      <c r="A1357" s="148">
        <v>1</v>
      </c>
      <c r="B1357" s="143">
        <f>SUBTOTAL(103,$A$1027:A1357)</f>
        <v>301</v>
      </c>
      <c r="C1357" s="144" t="s">
        <v>124</v>
      </c>
      <c r="D1357" s="145">
        <v>1986</v>
      </c>
      <c r="E1357" s="145"/>
      <c r="F1357" s="146" t="s">
        <v>264</v>
      </c>
      <c r="G1357" s="145">
        <v>5</v>
      </c>
      <c r="H1357" s="145" t="s">
        <v>300</v>
      </c>
      <c r="I1357" s="149">
        <v>2851.99</v>
      </c>
      <c r="J1357" s="149">
        <v>2360.59</v>
      </c>
      <c r="K1357" s="149">
        <v>2342</v>
      </c>
      <c r="L1357" s="165">
        <v>145</v>
      </c>
      <c r="M1357" s="145" t="s">
        <v>262</v>
      </c>
      <c r="N1357" s="145" t="s">
        <v>266</v>
      </c>
      <c r="O1357" s="147" t="s">
        <v>281</v>
      </c>
      <c r="P1357" s="142">
        <v>6800500</v>
      </c>
      <c r="Q1357" s="142">
        <v>0</v>
      </c>
      <c r="R1357" s="142">
        <v>0</v>
      </c>
      <c r="S1357" s="142">
        <f>P1357-Q1357-R1357</f>
        <v>6800500</v>
      </c>
      <c r="T1357" s="142">
        <f t="shared" si="512"/>
        <v>2384.4754013864003</v>
      </c>
      <c r="U1357" s="142">
        <f>V1357</f>
        <v>2908.0532905094342</v>
      </c>
      <c r="V1357" s="213">
        <f t="shared" si="553"/>
        <v>2908.0532905094342</v>
      </c>
      <c r="W1357" s="213">
        <f t="shared" si="554"/>
        <v>523.57788912303386</v>
      </c>
      <c r="X1357" s="148" t="b">
        <f t="shared" si="555"/>
        <v>1</v>
      </c>
      <c r="Y1357" s="211">
        <v>0</v>
      </c>
      <c r="Z1357" s="211">
        <v>0</v>
      </c>
      <c r="AA1357" s="211">
        <v>0</v>
      </c>
      <c r="AB1357" s="211">
        <v>0</v>
      </c>
      <c r="AC1357" s="211">
        <v>0</v>
      </c>
      <c r="AD1357" s="211">
        <v>0</v>
      </c>
      <c r="AE1357" s="211">
        <v>0</v>
      </c>
      <c r="AF1357" s="214">
        <v>0</v>
      </c>
      <c r="AG1357" s="211">
        <v>930.1</v>
      </c>
      <c r="AH1357" s="214">
        <f>8917.04*AG1357/I1357</f>
        <v>2908.0532905094342</v>
      </c>
      <c r="AI1357" s="211">
        <v>0</v>
      </c>
      <c r="AJ1357" s="211">
        <v>0</v>
      </c>
      <c r="AK1357" s="211">
        <v>0</v>
      </c>
      <c r="AL1357" s="214">
        <v>0</v>
      </c>
      <c r="AM1357" s="211">
        <v>0</v>
      </c>
      <c r="AN1357" s="211">
        <v>0</v>
      </c>
      <c r="AO1357" s="214">
        <v>0</v>
      </c>
      <c r="AP1357" s="211">
        <v>0</v>
      </c>
      <c r="AQ1357" s="211">
        <v>0</v>
      </c>
      <c r="AR1357" s="211">
        <v>0</v>
      </c>
      <c r="AS1357" s="211"/>
    </row>
    <row r="1358" spans="1:135" s="148" customFormat="1" ht="36" customHeight="1" x14ac:dyDescent="0.25">
      <c r="A1358" s="148">
        <v>1</v>
      </c>
      <c r="B1358" s="143">
        <f>SUBTOTAL(103,$A$1027:A1358)</f>
        <v>302</v>
      </c>
      <c r="C1358" s="144" t="s">
        <v>129</v>
      </c>
      <c r="D1358" s="145">
        <v>1978</v>
      </c>
      <c r="E1358" s="145"/>
      <c r="F1358" s="146" t="s">
        <v>264</v>
      </c>
      <c r="G1358" s="145">
        <v>3</v>
      </c>
      <c r="H1358" s="145" t="s">
        <v>308</v>
      </c>
      <c r="I1358" s="149">
        <v>1582.3</v>
      </c>
      <c r="J1358" s="149">
        <v>1471.8</v>
      </c>
      <c r="K1358" s="149">
        <v>1471.8</v>
      </c>
      <c r="L1358" s="165">
        <v>69</v>
      </c>
      <c r="M1358" s="145" t="s">
        <v>262</v>
      </c>
      <c r="N1358" s="145" t="s">
        <v>266</v>
      </c>
      <c r="O1358" s="147" t="s">
        <v>281</v>
      </c>
      <c r="P1358" s="142">
        <v>9231989.75</v>
      </c>
      <c r="Q1358" s="142">
        <v>0</v>
      </c>
      <c r="R1358" s="142">
        <v>0</v>
      </c>
      <c r="S1358" s="142">
        <f>P1358-Q1358-R1358</f>
        <v>9231989.75</v>
      </c>
      <c r="T1358" s="142">
        <f>P1358/I1358</f>
        <v>5834.538172280857</v>
      </c>
      <c r="U1358" s="142">
        <v>9604.6132912848389</v>
      </c>
      <c r="V1358" s="213">
        <f t="shared" si="553"/>
        <v>9604.6132912848389</v>
      </c>
      <c r="W1358" s="213">
        <f t="shared" si="554"/>
        <v>3770.0751190039819</v>
      </c>
      <c r="X1358" s="148" t="b">
        <f t="shared" si="555"/>
        <v>1</v>
      </c>
      <c r="Y1358" s="211">
        <v>0</v>
      </c>
      <c r="Z1358" s="211">
        <v>0</v>
      </c>
      <c r="AA1358" s="211">
        <v>0</v>
      </c>
      <c r="AB1358" s="211">
        <v>0</v>
      </c>
      <c r="AC1358" s="211">
        <v>0</v>
      </c>
      <c r="AD1358" s="211">
        <v>0</v>
      </c>
      <c r="AE1358" s="211">
        <v>0</v>
      </c>
      <c r="AF1358" s="214">
        <v>0</v>
      </c>
      <c r="AG1358" s="211">
        <v>740.9</v>
      </c>
      <c r="AH1358" s="214">
        <f>8917.04*AG1358/I1358</f>
        <v>4175.3364949756688</v>
      </c>
      <c r="AI1358" s="211">
        <v>0</v>
      </c>
      <c r="AJ1358" s="211">
        <v>0</v>
      </c>
      <c r="AK1358" s="211">
        <v>1218.8599999999999</v>
      </c>
      <c r="AL1358" s="214">
        <f>7048.18*AK1358/I1358</f>
        <v>5429.2767963091701</v>
      </c>
      <c r="AM1358" s="211">
        <v>0</v>
      </c>
      <c r="AN1358" s="211">
        <v>0</v>
      </c>
      <c r="AO1358" s="214">
        <v>0</v>
      </c>
      <c r="AP1358" s="211">
        <v>0</v>
      </c>
      <c r="AQ1358" s="211">
        <v>0</v>
      </c>
      <c r="AR1358" s="211">
        <v>0</v>
      </c>
      <c r="AS1358" s="211"/>
    </row>
    <row r="1359" spans="1:135" s="148" customFormat="1" ht="36" customHeight="1" x14ac:dyDescent="0.25">
      <c r="A1359" s="148">
        <v>1</v>
      </c>
      <c r="B1359" s="143">
        <f>SUBTOTAL(103,$A$1027:A1359)</f>
        <v>303</v>
      </c>
      <c r="C1359" s="144" t="s">
        <v>2789</v>
      </c>
      <c r="D1359" s="145">
        <v>1970</v>
      </c>
      <c r="E1359" s="145"/>
      <c r="F1359" s="146" t="s">
        <v>264</v>
      </c>
      <c r="G1359" s="145">
        <v>2</v>
      </c>
      <c r="H1359" s="145">
        <v>2</v>
      </c>
      <c r="I1359" s="149">
        <v>747.1</v>
      </c>
      <c r="J1359" s="149">
        <v>747.1</v>
      </c>
      <c r="K1359" s="149">
        <v>747.1</v>
      </c>
      <c r="L1359" s="165">
        <v>16</v>
      </c>
      <c r="M1359" s="145" t="s">
        <v>262</v>
      </c>
      <c r="N1359" s="145" t="s">
        <v>263</v>
      </c>
      <c r="O1359" s="145" t="s">
        <v>265</v>
      </c>
      <c r="P1359" s="142">
        <v>150000</v>
      </c>
      <c r="Q1359" s="142">
        <v>0</v>
      </c>
      <c r="R1359" s="142">
        <v>0</v>
      </c>
      <c r="S1359" s="142">
        <f t="shared" si="552"/>
        <v>150000</v>
      </c>
      <c r="T1359" s="142">
        <f t="shared" si="512"/>
        <v>200.77633516262881</v>
      </c>
      <c r="U1359" s="142">
        <f>V1359</f>
        <v>200.77633516262881</v>
      </c>
      <c r="V1359" s="213">
        <f>T1359</f>
        <v>200.77633516262881</v>
      </c>
      <c r="W1359" s="213">
        <f t="shared" si="554"/>
        <v>0</v>
      </c>
      <c r="X1359" s="148" t="b">
        <f t="shared" si="555"/>
        <v>1</v>
      </c>
      <c r="Y1359" s="211">
        <v>0</v>
      </c>
      <c r="Z1359" s="211">
        <v>0</v>
      </c>
      <c r="AA1359" s="211">
        <v>0</v>
      </c>
      <c r="AB1359" s="211">
        <v>0</v>
      </c>
      <c r="AC1359" s="211">
        <v>0</v>
      </c>
      <c r="AD1359" s="211">
        <v>0</v>
      </c>
      <c r="AE1359" s="211">
        <v>0</v>
      </c>
      <c r="AF1359" s="214">
        <v>0</v>
      </c>
      <c r="AG1359" s="211">
        <v>0</v>
      </c>
      <c r="AH1359" s="211">
        <v>0</v>
      </c>
      <c r="AI1359" s="211">
        <v>0</v>
      </c>
      <c r="AJ1359" s="211">
        <v>0</v>
      </c>
      <c r="AK1359" s="211">
        <v>0</v>
      </c>
      <c r="AL1359" s="214">
        <v>0</v>
      </c>
      <c r="AM1359" s="211">
        <v>0</v>
      </c>
      <c r="AN1359" s="211">
        <v>0</v>
      </c>
      <c r="AO1359" s="214">
        <v>0</v>
      </c>
      <c r="AP1359" s="211">
        <v>0</v>
      </c>
      <c r="AQ1359" s="211">
        <v>0</v>
      </c>
      <c r="AR1359" s="211">
        <v>0</v>
      </c>
      <c r="AS1359" s="211"/>
    </row>
    <row r="1360" spans="1:135" s="148" customFormat="1" ht="36" customHeight="1" x14ac:dyDescent="0.25">
      <c r="B1360" s="144" t="s">
        <v>843</v>
      </c>
      <c r="C1360" s="144"/>
      <c r="D1360" s="145" t="s">
        <v>862</v>
      </c>
      <c r="E1360" s="145" t="s">
        <v>862</v>
      </c>
      <c r="F1360" s="145" t="s">
        <v>862</v>
      </c>
      <c r="G1360" s="145" t="s">
        <v>862</v>
      </c>
      <c r="H1360" s="145" t="s">
        <v>862</v>
      </c>
      <c r="I1360" s="149">
        <f>I1361</f>
        <v>362.7</v>
      </c>
      <c r="J1360" s="149">
        <f>J1361</f>
        <v>327.3</v>
      </c>
      <c r="K1360" s="149">
        <f>K1361</f>
        <v>327.3</v>
      </c>
      <c r="L1360" s="210">
        <f>L1361</f>
        <v>21</v>
      </c>
      <c r="M1360" s="145" t="s">
        <v>862</v>
      </c>
      <c r="N1360" s="145" t="s">
        <v>862</v>
      </c>
      <c r="O1360" s="147" t="s">
        <v>862</v>
      </c>
      <c r="P1360" s="142">
        <v>2374714.1799999997</v>
      </c>
      <c r="Q1360" s="142">
        <f>Q1361</f>
        <v>0</v>
      </c>
      <c r="R1360" s="142">
        <f>R1361</f>
        <v>0</v>
      </c>
      <c r="S1360" s="142">
        <f>S1361</f>
        <v>2374714.1799999997</v>
      </c>
      <c r="T1360" s="142">
        <f t="shared" si="512"/>
        <v>6547.3233526330296</v>
      </c>
      <c r="U1360" s="142">
        <f>MAX(U1361:U1361)</f>
        <v>8161.664185277089</v>
      </c>
      <c r="W1360" s="220"/>
      <c r="Y1360" s="211"/>
      <c r="Z1360" s="211"/>
      <c r="AA1360" s="211"/>
      <c r="AB1360" s="211"/>
      <c r="AC1360" s="211"/>
      <c r="AD1360" s="211"/>
      <c r="AE1360" s="211"/>
      <c r="AF1360" s="211"/>
      <c r="AG1360" s="211"/>
      <c r="AH1360" s="211"/>
      <c r="AI1360" s="211"/>
      <c r="AJ1360" s="211"/>
      <c r="AK1360" s="211"/>
      <c r="AL1360" s="211"/>
      <c r="AM1360" s="211"/>
      <c r="AN1360" s="211"/>
      <c r="AO1360" s="211"/>
      <c r="AP1360" s="211"/>
      <c r="AQ1360" s="211"/>
      <c r="AR1360" s="211"/>
      <c r="AS1360" s="211"/>
    </row>
    <row r="1361" spans="1:135" s="148" customFormat="1" ht="36" customHeight="1" x14ac:dyDescent="0.25">
      <c r="A1361" s="148">
        <v>1</v>
      </c>
      <c r="B1361" s="143">
        <f>SUBTOTAL(103,$A$1027:A1361)</f>
        <v>304</v>
      </c>
      <c r="C1361" s="144" t="s">
        <v>1895</v>
      </c>
      <c r="D1361" s="145">
        <v>1966</v>
      </c>
      <c r="E1361" s="145"/>
      <c r="F1361" s="146" t="s">
        <v>1536</v>
      </c>
      <c r="G1361" s="145" t="s">
        <v>299</v>
      </c>
      <c r="H1361" s="145" t="s">
        <v>300</v>
      </c>
      <c r="I1361" s="149">
        <v>362.7</v>
      </c>
      <c r="J1361" s="149">
        <v>327.3</v>
      </c>
      <c r="K1361" s="149">
        <v>327.3</v>
      </c>
      <c r="L1361" s="165">
        <v>21</v>
      </c>
      <c r="M1361" s="145" t="s">
        <v>262</v>
      </c>
      <c r="N1361" s="145" t="s">
        <v>266</v>
      </c>
      <c r="O1361" s="147" t="s">
        <v>2210</v>
      </c>
      <c r="P1361" s="142">
        <v>2374714.1799999997</v>
      </c>
      <c r="Q1361" s="142">
        <v>0</v>
      </c>
      <c r="R1361" s="142">
        <v>0</v>
      </c>
      <c r="S1361" s="142">
        <f>P1361-Q1361-R1361</f>
        <v>2374714.1799999997</v>
      </c>
      <c r="T1361" s="142">
        <f t="shared" si="512"/>
        <v>6547.3233526330296</v>
      </c>
      <c r="U1361" s="142">
        <v>8161.664185277089</v>
      </c>
      <c r="V1361" s="213">
        <f>Y1361+Z1361+AA1361+AB1361+AC1361+AF1361+AH1361+AJ1361+AL1361+AN1361+AO1361+AP1361+AQ1361+AR1361</f>
        <v>8161.664185277089</v>
      </c>
      <c r="W1361" s="213">
        <f>V1361-T1361</f>
        <v>1614.3408326440594</v>
      </c>
      <c r="X1361" s="148" t="b">
        <f>V1361=U1361</f>
        <v>1</v>
      </c>
      <c r="Y1361" s="211">
        <v>0</v>
      </c>
      <c r="Z1361" s="211">
        <v>0</v>
      </c>
      <c r="AA1361" s="211">
        <v>0</v>
      </c>
      <c r="AB1361" s="211">
        <v>0</v>
      </c>
      <c r="AC1361" s="211">
        <v>0</v>
      </c>
      <c r="AD1361" s="211">
        <v>0</v>
      </c>
      <c r="AE1361" s="211">
        <v>0</v>
      </c>
      <c r="AF1361" s="214">
        <v>0</v>
      </c>
      <c r="AG1361" s="211">
        <v>0</v>
      </c>
      <c r="AH1361" s="211">
        <v>0</v>
      </c>
      <c r="AI1361" s="211">
        <v>0</v>
      </c>
      <c r="AJ1361" s="211">
        <v>0</v>
      </c>
      <c r="AK1361" s="211">
        <v>420</v>
      </c>
      <c r="AL1361" s="214">
        <f>7048.18*AK1361/I1361</f>
        <v>8161.664185277089</v>
      </c>
      <c r="AM1361" s="211">
        <v>0</v>
      </c>
      <c r="AN1361" s="211">
        <v>0</v>
      </c>
      <c r="AO1361" s="214">
        <v>0</v>
      </c>
      <c r="AP1361" s="211">
        <v>0</v>
      </c>
      <c r="AQ1361" s="211">
        <v>0</v>
      </c>
      <c r="AR1361" s="211">
        <v>0</v>
      </c>
      <c r="AS1361" s="211"/>
    </row>
    <row r="1362" spans="1:135" s="148" customFormat="1" ht="36" customHeight="1" x14ac:dyDescent="0.25">
      <c r="B1362" s="144" t="s">
        <v>809</v>
      </c>
      <c r="C1362" s="215"/>
      <c r="D1362" s="145" t="s">
        <v>862</v>
      </c>
      <c r="E1362" s="145" t="s">
        <v>862</v>
      </c>
      <c r="F1362" s="145" t="s">
        <v>862</v>
      </c>
      <c r="G1362" s="145" t="s">
        <v>862</v>
      </c>
      <c r="H1362" s="145" t="s">
        <v>862</v>
      </c>
      <c r="I1362" s="149">
        <f>SUM(I1363:I1365)</f>
        <v>1969.8</v>
      </c>
      <c r="J1362" s="149">
        <f>SUM(J1363:J1365)</f>
        <v>1777.4</v>
      </c>
      <c r="K1362" s="149">
        <f>SUM(K1363:K1365)</f>
        <v>1777.4</v>
      </c>
      <c r="L1362" s="210">
        <f>SUM(L1363:L1365)</f>
        <v>101</v>
      </c>
      <c r="M1362" s="145" t="s">
        <v>862</v>
      </c>
      <c r="N1362" s="145" t="s">
        <v>862</v>
      </c>
      <c r="O1362" s="147" t="s">
        <v>862</v>
      </c>
      <c r="P1362" s="142">
        <v>10084136.689999999</v>
      </c>
      <c r="Q1362" s="142">
        <f>SUM(Q1363:Q1365)</f>
        <v>0</v>
      </c>
      <c r="R1362" s="142">
        <f>SUM(R1363:R1365)</f>
        <v>0</v>
      </c>
      <c r="S1362" s="142">
        <f>SUM(S1363:S1365)</f>
        <v>10084136.689999999</v>
      </c>
      <c r="T1362" s="142">
        <f t="shared" si="512"/>
        <v>5119.3708447558129</v>
      </c>
      <c r="U1362" s="142">
        <f>MAX(U1363:V1365)</f>
        <v>7955.2221774193549</v>
      </c>
      <c r="W1362" s="220"/>
      <c r="Y1362" s="211"/>
      <c r="Z1362" s="211"/>
      <c r="AA1362" s="211"/>
      <c r="AB1362" s="211"/>
      <c r="AC1362" s="211"/>
      <c r="AD1362" s="211"/>
      <c r="AE1362" s="211"/>
      <c r="AF1362" s="211"/>
      <c r="AG1362" s="211"/>
      <c r="AH1362" s="211"/>
      <c r="AI1362" s="211"/>
      <c r="AJ1362" s="211"/>
      <c r="AK1362" s="211"/>
      <c r="AL1362" s="211"/>
      <c r="AM1362" s="211"/>
      <c r="AN1362" s="211"/>
      <c r="AO1362" s="211"/>
      <c r="AP1362" s="211"/>
      <c r="AQ1362" s="211"/>
      <c r="AR1362" s="211"/>
      <c r="AS1362" s="211"/>
    </row>
    <row r="1363" spans="1:135" s="121" customFormat="1" ht="36" customHeight="1" x14ac:dyDescent="0.25">
      <c r="A1363" s="148">
        <v>1</v>
      </c>
      <c r="B1363" s="143">
        <f>SUBTOTAL(103,$A$1027:A1363)</f>
        <v>305</v>
      </c>
      <c r="C1363" s="156" t="s">
        <v>177</v>
      </c>
      <c r="D1363" s="145">
        <v>1985</v>
      </c>
      <c r="E1363" s="145">
        <v>2009</v>
      </c>
      <c r="F1363" s="157" t="s">
        <v>264</v>
      </c>
      <c r="G1363" s="145">
        <v>2</v>
      </c>
      <c r="H1363" s="145" t="s">
        <v>299</v>
      </c>
      <c r="I1363" s="149">
        <v>958.4</v>
      </c>
      <c r="J1363" s="149">
        <v>858.1</v>
      </c>
      <c r="K1363" s="149">
        <v>858.1</v>
      </c>
      <c r="L1363" s="167">
        <v>63</v>
      </c>
      <c r="M1363" s="145" t="s">
        <v>262</v>
      </c>
      <c r="N1363" s="145" t="s">
        <v>263</v>
      </c>
      <c r="O1363" s="145" t="s">
        <v>265</v>
      </c>
      <c r="P1363" s="149">
        <v>4225839.1099999994</v>
      </c>
      <c r="Q1363" s="149">
        <v>0</v>
      </c>
      <c r="R1363" s="149">
        <v>0</v>
      </c>
      <c r="S1363" s="149">
        <f>P1363-Q1363-R1363</f>
        <v>4225839.1099999994</v>
      </c>
      <c r="T1363" s="142">
        <f t="shared" si="512"/>
        <v>4409.2645137729542</v>
      </c>
      <c r="U1363" s="142">
        <v>5861.5767946577635</v>
      </c>
      <c r="V1363" s="213">
        <f t="shared" ref="V1363:V1365" si="558">Y1363+Z1363+AA1363+AB1363+AC1363+AF1363+AH1363+AJ1363+AL1363+AN1363+AO1363+AP1363+AQ1363+AR1363</f>
        <v>5861.5767946577635</v>
      </c>
      <c r="W1363" s="213">
        <f t="shared" ref="W1363:W1365" si="559">V1363-T1363</f>
        <v>1452.3122808848093</v>
      </c>
      <c r="X1363" s="148" t="b">
        <f t="shared" ref="X1363:X1365" si="560">V1363=U1363</f>
        <v>1</v>
      </c>
      <c r="Y1363" s="211">
        <v>0</v>
      </c>
      <c r="Z1363" s="211">
        <v>0</v>
      </c>
      <c r="AA1363" s="164">
        <v>0</v>
      </c>
      <c r="AB1363" s="164">
        <v>0</v>
      </c>
      <c r="AC1363" s="164">
        <v>0</v>
      </c>
      <c r="AD1363" s="164">
        <v>0</v>
      </c>
      <c r="AE1363" s="164">
        <v>0</v>
      </c>
      <c r="AF1363" s="214">
        <v>0</v>
      </c>
      <c r="AG1363" s="164">
        <v>630</v>
      </c>
      <c r="AH1363" s="214">
        <f>8917.04*AG1363/I1363</f>
        <v>5861.5767946577635</v>
      </c>
      <c r="AI1363" s="164">
        <v>0</v>
      </c>
      <c r="AJ1363" s="164">
        <v>0</v>
      </c>
      <c r="AK1363" s="164">
        <v>0</v>
      </c>
      <c r="AL1363" s="163">
        <v>0</v>
      </c>
      <c r="AM1363" s="164">
        <v>0</v>
      </c>
      <c r="AN1363" s="164">
        <v>0</v>
      </c>
      <c r="AO1363" s="163">
        <v>0</v>
      </c>
      <c r="AP1363" s="164">
        <v>0</v>
      </c>
      <c r="AQ1363" s="164">
        <v>0</v>
      </c>
      <c r="AR1363" s="164">
        <v>0</v>
      </c>
      <c r="AS1363" s="164"/>
      <c r="BM1363" s="224"/>
      <c r="BN1363" s="224"/>
      <c r="BO1363" s="224"/>
      <c r="CL1363" s="158"/>
      <c r="DO1363" s="159"/>
      <c r="EE1363" s="160"/>
    </row>
    <row r="1364" spans="1:135" s="121" customFormat="1" ht="36" customHeight="1" x14ac:dyDescent="0.25">
      <c r="A1364" s="148">
        <v>1</v>
      </c>
      <c r="B1364" s="143">
        <f>SUBTOTAL(103,$A$1027:A1364)</f>
        <v>306</v>
      </c>
      <c r="C1364" s="156" t="s">
        <v>178</v>
      </c>
      <c r="D1364" s="145">
        <v>1961</v>
      </c>
      <c r="E1364" s="145">
        <v>2009</v>
      </c>
      <c r="F1364" s="157" t="s">
        <v>264</v>
      </c>
      <c r="G1364" s="145">
        <v>2</v>
      </c>
      <c r="H1364" s="145" t="s">
        <v>299</v>
      </c>
      <c r="I1364" s="149">
        <v>614.6</v>
      </c>
      <c r="J1364" s="149">
        <v>565.1</v>
      </c>
      <c r="K1364" s="149">
        <v>565.1</v>
      </c>
      <c r="L1364" s="167">
        <v>23</v>
      </c>
      <c r="M1364" s="145" t="s">
        <v>262</v>
      </c>
      <c r="N1364" s="145" t="s">
        <v>263</v>
      </c>
      <c r="O1364" s="145" t="s">
        <v>265</v>
      </c>
      <c r="P1364" s="149">
        <v>3080054.66</v>
      </c>
      <c r="Q1364" s="149">
        <v>0</v>
      </c>
      <c r="R1364" s="149">
        <v>0</v>
      </c>
      <c r="S1364" s="149">
        <f>P1364-Q1364-R1364</f>
        <v>3080054.66</v>
      </c>
      <c r="T1364" s="142">
        <f t="shared" si="512"/>
        <v>5011.4784575333551</v>
      </c>
      <c r="U1364" s="142">
        <v>5011.4784575333551</v>
      </c>
      <c r="V1364" s="213">
        <f t="shared" si="558"/>
        <v>5011.4784575333551</v>
      </c>
      <c r="W1364" s="213">
        <f t="shared" si="559"/>
        <v>0</v>
      </c>
      <c r="X1364" s="148" t="b">
        <f t="shared" si="560"/>
        <v>1</v>
      </c>
      <c r="Y1364" s="211">
        <v>0</v>
      </c>
      <c r="Z1364" s="211">
        <v>0</v>
      </c>
      <c r="AA1364" s="164">
        <v>0</v>
      </c>
      <c r="AB1364" s="164">
        <v>0</v>
      </c>
      <c r="AC1364" s="164">
        <v>0</v>
      </c>
      <c r="AD1364" s="164">
        <v>0</v>
      </c>
      <c r="AE1364" s="164">
        <v>0</v>
      </c>
      <c r="AF1364" s="214">
        <v>0</v>
      </c>
      <c r="AG1364" s="164">
        <v>0</v>
      </c>
      <c r="AH1364" s="164">
        <v>0</v>
      </c>
      <c r="AI1364" s="164">
        <v>0</v>
      </c>
      <c r="AJ1364" s="164">
        <v>0</v>
      </c>
      <c r="AK1364" s="164">
        <v>437</v>
      </c>
      <c r="AL1364" s="214">
        <f>7048.18*AK1364/I1364</f>
        <v>5011.4784575333551</v>
      </c>
      <c r="AM1364" s="164">
        <v>0</v>
      </c>
      <c r="AN1364" s="164">
        <v>0</v>
      </c>
      <c r="AO1364" s="163">
        <v>0</v>
      </c>
      <c r="AP1364" s="164">
        <v>0</v>
      </c>
      <c r="AQ1364" s="164">
        <v>0</v>
      </c>
      <c r="AR1364" s="164">
        <v>0</v>
      </c>
      <c r="AS1364" s="164"/>
      <c r="BM1364" s="224"/>
      <c r="BN1364" s="224"/>
      <c r="BO1364" s="224"/>
      <c r="CL1364" s="158"/>
      <c r="DO1364" s="159"/>
      <c r="EE1364" s="160"/>
    </row>
    <row r="1365" spans="1:135" s="148" customFormat="1" ht="36" customHeight="1" x14ac:dyDescent="0.25">
      <c r="A1365" s="148">
        <v>1</v>
      </c>
      <c r="B1365" s="143">
        <f>SUBTOTAL(103,$A$1027:A1365)</f>
        <v>307</v>
      </c>
      <c r="C1365" s="144" t="s">
        <v>171</v>
      </c>
      <c r="D1365" s="145">
        <v>1969</v>
      </c>
      <c r="E1365" s="145"/>
      <c r="F1365" s="146" t="s">
        <v>264</v>
      </c>
      <c r="G1365" s="145">
        <v>2</v>
      </c>
      <c r="H1365" s="145" t="s">
        <v>300</v>
      </c>
      <c r="I1365" s="149">
        <v>396.8</v>
      </c>
      <c r="J1365" s="149">
        <v>354.2</v>
      </c>
      <c r="K1365" s="149">
        <v>354.2</v>
      </c>
      <c r="L1365" s="165">
        <v>15</v>
      </c>
      <c r="M1365" s="145" t="s">
        <v>262</v>
      </c>
      <c r="N1365" s="145" t="s">
        <v>333</v>
      </c>
      <c r="O1365" s="147" t="s">
        <v>334</v>
      </c>
      <c r="P1365" s="142">
        <v>2778242.92</v>
      </c>
      <c r="Q1365" s="142">
        <v>0</v>
      </c>
      <c r="R1365" s="142">
        <v>0</v>
      </c>
      <c r="S1365" s="142">
        <f>P1365-Q1365-R1365</f>
        <v>2778242.92</v>
      </c>
      <c r="T1365" s="142">
        <f t="shared" si="512"/>
        <v>7001.6202620967742</v>
      </c>
      <c r="U1365" s="142">
        <f>V1365</f>
        <v>7955.2221774193549</v>
      </c>
      <c r="V1365" s="213">
        <f t="shared" si="558"/>
        <v>7955.2221774193549</v>
      </c>
      <c r="W1365" s="213">
        <f t="shared" si="559"/>
        <v>953.60191532258068</v>
      </c>
      <c r="X1365" s="148" t="b">
        <f t="shared" si="560"/>
        <v>1</v>
      </c>
      <c r="Y1365" s="211">
        <v>0</v>
      </c>
      <c r="Z1365" s="211">
        <v>0</v>
      </c>
      <c r="AA1365" s="211">
        <v>0</v>
      </c>
      <c r="AB1365" s="211">
        <v>0</v>
      </c>
      <c r="AC1365" s="211">
        <v>0</v>
      </c>
      <c r="AD1365" s="211">
        <v>0</v>
      </c>
      <c r="AE1365" s="211">
        <v>0</v>
      </c>
      <c r="AF1365" s="214">
        <v>0</v>
      </c>
      <c r="AG1365" s="211">
        <v>354</v>
      </c>
      <c r="AH1365" s="214">
        <f>8917.04*AG1365/I1365</f>
        <v>7955.2221774193549</v>
      </c>
      <c r="AI1365" s="211">
        <v>0</v>
      </c>
      <c r="AJ1365" s="211">
        <v>0</v>
      </c>
      <c r="AK1365" s="211">
        <v>0</v>
      </c>
      <c r="AL1365" s="214">
        <v>0</v>
      </c>
      <c r="AM1365" s="211">
        <v>0</v>
      </c>
      <c r="AN1365" s="211">
        <v>0</v>
      </c>
      <c r="AO1365" s="214">
        <v>0</v>
      </c>
      <c r="AP1365" s="211">
        <v>0</v>
      </c>
      <c r="AQ1365" s="211">
        <v>0</v>
      </c>
      <c r="AR1365" s="211">
        <v>0</v>
      </c>
      <c r="AS1365" s="211"/>
    </row>
    <row r="1366" spans="1:135" s="148" customFormat="1" ht="36" customHeight="1" x14ac:dyDescent="0.25">
      <c r="B1366" s="144" t="s">
        <v>806</v>
      </c>
      <c r="C1366" s="144"/>
      <c r="D1366" s="145" t="s">
        <v>862</v>
      </c>
      <c r="E1366" s="145" t="s">
        <v>862</v>
      </c>
      <c r="F1366" s="145" t="s">
        <v>862</v>
      </c>
      <c r="G1366" s="145" t="s">
        <v>862</v>
      </c>
      <c r="H1366" s="145" t="s">
        <v>862</v>
      </c>
      <c r="I1366" s="149">
        <f>SUM(I1367:I1369)</f>
        <v>1266.2</v>
      </c>
      <c r="J1366" s="149">
        <f>SUM(J1367:J1369)</f>
        <v>1144.9000000000001</v>
      </c>
      <c r="K1366" s="149">
        <f>SUM(K1367:K1369)</f>
        <v>922.5</v>
      </c>
      <c r="L1366" s="210">
        <f>SUM(L1367:L1369)</f>
        <v>63</v>
      </c>
      <c r="M1366" s="145" t="s">
        <v>862</v>
      </c>
      <c r="N1366" s="145" t="s">
        <v>862</v>
      </c>
      <c r="O1366" s="147" t="s">
        <v>862</v>
      </c>
      <c r="P1366" s="142">
        <v>6983914.6999999993</v>
      </c>
      <c r="Q1366" s="142">
        <f>Q1367+Q1368+Q1369</f>
        <v>0</v>
      </c>
      <c r="R1366" s="142">
        <f>R1367+R1368+R1369</f>
        <v>0</v>
      </c>
      <c r="S1366" s="142">
        <f>S1367+S1368+S1369</f>
        <v>6983914.6999999993</v>
      </c>
      <c r="T1366" s="142">
        <f t="shared" si="512"/>
        <v>5515.6489496130143</v>
      </c>
      <c r="U1366" s="142">
        <f>MAX(U1367:U1369)</f>
        <v>6626.8968487394968</v>
      </c>
      <c r="W1366" s="220"/>
      <c r="Y1366" s="211"/>
      <c r="Z1366" s="211"/>
      <c r="AA1366" s="211"/>
      <c r="AB1366" s="211"/>
      <c r="AC1366" s="211"/>
      <c r="AD1366" s="211"/>
      <c r="AE1366" s="211"/>
      <c r="AF1366" s="211"/>
      <c r="AG1366" s="211"/>
      <c r="AH1366" s="211"/>
      <c r="AI1366" s="211"/>
      <c r="AJ1366" s="211"/>
      <c r="AK1366" s="211"/>
      <c r="AL1366" s="211"/>
      <c r="AM1366" s="211"/>
      <c r="AN1366" s="211"/>
      <c r="AO1366" s="211"/>
      <c r="AP1366" s="211"/>
      <c r="AQ1366" s="211"/>
      <c r="AR1366" s="211"/>
      <c r="AS1366" s="211"/>
    </row>
    <row r="1367" spans="1:135" s="121" customFormat="1" ht="36" customHeight="1" x14ac:dyDescent="0.25">
      <c r="A1367" s="148">
        <v>1</v>
      </c>
      <c r="B1367" s="143">
        <f>SUBTOTAL(103,$A$1027:A1367)</f>
        <v>308</v>
      </c>
      <c r="C1367" s="156" t="s">
        <v>764</v>
      </c>
      <c r="D1367" s="145">
        <v>1961</v>
      </c>
      <c r="E1367" s="145"/>
      <c r="F1367" s="157" t="s">
        <v>264</v>
      </c>
      <c r="G1367" s="145">
        <v>2</v>
      </c>
      <c r="H1367" s="145" t="s">
        <v>300</v>
      </c>
      <c r="I1367" s="149">
        <v>442.8</v>
      </c>
      <c r="J1367" s="149">
        <v>393.5</v>
      </c>
      <c r="K1367" s="149">
        <v>240.4</v>
      </c>
      <c r="L1367" s="167">
        <v>21</v>
      </c>
      <c r="M1367" s="145" t="s">
        <v>262</v>
      </c>
      <c r="N1367" s="145" t="s">
        <v>333</v>
      </c>
      <c r="O1367" s="145" t="s">
        <v>334</v>
      </c>
      <c r="P1367" s="149">
        <v>2313404.9899999998</v>
      </c>
      <c r="Q1367" s="149">
        <v>0</v>
      </c>
      <c r="R1367" s="149">
        <v>0</v>
      </c>
      <c r="S1367" s="149">
        <f>P1367-Q1367-R1367</f>
        <v>2313404.9899999998</v>
      </c>
      <c r="T1367" s="142">
        <f t="shared" si="512"/>
        <v>5224.491847335139</v>
      </c>
      <c r="U1367" s="142">
        <v>5224.491847335139</v>
      </c>
      <c r="V1367" s="213">
        <f>T1367</f>
        <v>5224.491847335139</v>
      </c>
      <c r="W1367" s="213">
        <f t="shared" ref="W1367:W1369" si="561">V1367-T1367</f>
        <v>0</v>
      </c>
      <c r="X1367" s="148" t="b">
        <f t="shared" ref="X1367:X1369" si="562">V1367=U1367</f>
        <v>1</v>
      </c>
      <c r="Y1367" s="211">
        <v>0</v>
      </c>
      <c r="Z1367" s="211">
        <v>0</v>
      </c>
      <c r="AA1367" s="164">
        <v>0</v>
      </c>
      <c r="AB1367" s="164">
        <v>0</v>
      </c>
      <c r="AC1367" s="164">
        <v>0</v>
      </c>
      <c r="AD1367" s="164">
        <v>0</v>
      </c>
      <c r="AE1367" s="164">
        <v>0</v>
      </c>
      <c r="AF1367" s="214">
        <v>0</v>
      </c>
      <c r="AG1367" s="164">
        <v>0</v>
      </c>
      <c r="AH1367" s="164">
        <v>0</v>
      </c>
      <c r="AI1367" s="164">
        <v>0</v>
      </c>
      <c r="AJ1367" s="164">
        <v>0</v>
      </c>
      <c r="AK1367" s="164">
        <v>322</v>
      </c>
      <c r="AL1367" s="214">
        <f>7048.18*AK1367/I1367</f>
        <v>5125.3702800361334</v>
      </c>
      <c r="AM1367" s="164">
        <v>0</v>
      </c>
      <c r="AN1367" s="164">
        <v>0</v>
      </c>
      <c r="AO1367" s="163">
        <v>0</v>
      </c>
      <c r="AP1367" s="164">
        <v>0</v>
      </c>
      <c r="AQ1367" s="164">
        <v>0</v>
      </c>
      <c r="AR1367" s="164">
        <v>0</v>
      </c>
      <c r="AS1367" s="164"/>
      <c r="BM1367" s="224"/>
      <c r="BN1367" s="224"/>
      <c r="BO1367" s="224"/>
      <c r="CL1367" s="158"/>
      <c r="DO1367" s="159"/>
      <c r="EE1367" s="160"/>
    </row>
    <row r="1368" spans="1:135" s="121" customFormat="1" ht="36" customHeight="1" x14ac:dyDescent="0.25">
      <c r="A1368" s="148">
        <v>1</v>
      </c>
      <c r="B1368" s="143">
        <f>SUBTOTAL(103,$A$1027:A1368)</f>
        <v>309</v>
      </c>
      <c r="C1368" s="156" t="s">
        <v>181</v>
      </c>
      <c r="D1368" s="145">
        <v>1960</v>
      </c>
      <c r="E1368" s="145"/>
      <c r="F1368" s="157" t="s">
        <v>264</v>
      </c>
      <c r="G1368" s="145">
        <v>2</v>
      </c>
      <c r="H1368" s="145" t="s">
        <v>300</v>
      </c>
      <c r="I1368" s="149">
        <v>442.6</v>
      </c>
      <c r="J1368" s="149">
        <v>400.2</v>
      </c>
      <c r="K1368" s="149">
        <v>353.8</v>
      </c>
      <c r="L1368" s="167">
        <v>21</v>
      </c>
      <c r="M1368" s="145" t="s">
        <v>262</v>
      </c>
      <c r="N1368" s="145" t="s">
        <v>333</v>
      </c>
      <c r="O1368" s="145" t="s">
        <v>334</v>
      </c>
      <c r="P1368" s="149">
        <v>2234254.6199999996</v>
      </c>
      <c r="Q1368" s="149">
        <v>0</v>
      </c>
      <c r="R1368" s="149">
        <v>0</v>
      </c>
      <c r="S1368" s="149">
        <f>P1368-Q1368-R1368</f>
        <v>2234254.6199999996</v>
      </c>
      <c r="T1368" s="142">
        <f t="shared" si="512"/>
        <v>5048.0221870763662</v>
      </c>
      <c r="U1368" s="142">
        <v>5238.2069588793502</v>
      </c>
      <c r="V1368" s="213">
        <f t="shared" ref="V1368:V1369" si="563">Y1368+Z1368+AA1368+AB1368+AC1368+AF1368+AH1368+AJ1368+AL1368+AN1368+AO1368+AP1368+AQ1368+AR1368</f>
        <v>5238.2069588793502</v>
      </c>
      <c r="W1368" s="213">
        <f t="shared" si="561"/>
        <v>190.18477180298396</v>
      </c>
      <c r="X1368" s="148" t="b">
        <f t="shared" si="562"/>
        <v>1</v>
      </c>
      <c r="Y1368" s="211">
        <v>0</v>
      </c>
      <c r="Z1368" s="211">
        <v>0</v>
      </c>
      <c r="AA1368" s="164">
        <v>0</v>
      </c>
      <c r="AB1368" s="164">
        <v>0</v>
      </c>
      <c r="AC1368" s="164">
        <v>0</v>
      </c>
      <c r="AD1368" s="164">
        <v>0</v>
      </c>
      <c r="AE1368" s="164">
        <v>0</v>
      </c>
      <c r="AF1368" s="214">
        <v>0</v>
      </c>
      <c r="AG1368" s="164">
        <v>260</v>
      </c>
      <c r="AH1368" s="214">
        <f>8917.04*AG1368/I1368</f>
        <v>5238.2069588793502</v>
      </c>
      <c r="AI1368" s="164">
        <v>0</v>
      </c>
      <c r="AJ1368" s="164">
        <v>0</v>
      </c>
      <c r="AK1368" s="164">
        <v>0</v>
      </c>
      <c r="AL1368" s="163">
        <v>0</v>
      </c>
      <c r="AM1368" s="164">
        <v>0</v>
      </c>
      <c r="AN1368" s="164">
        <v>0</v>
      </c>
      <c r="AO1368" s="163">
        <v>0</v>
      </c>
      <c r="AP1368" s="164">
        <v>0</v>
      </c>
      <c r="AQ1368" s="164">
        <v>0</v>
      </c>
      <c r="AR1368" s="164">
        <v>0</v>
      </c>
      <c r="AS1368" s="164"/>
      <c r="BM1368" s="224"/>
      <c r="BN1368" s="224"/>
      <c r="BO1368" s="224"/>
      <c r="CL1368" s="158"/>
      <c r="DO1368" s="159"/>
      <c r="EE1368" s="160"/>
    </row>
    <row r="1369" spans="1:135" s="121" customFormat="1" ht="36" customHeight="1" x14ac:dyDescent="0.25">
      <c r="A1369" s="148">
        <v>1</v>
      </c>
      <c r="B1369" s="143">
        <f>SUBTOTAL(103,$A$1027:A1369)</f>
        <v>310</v>
      </c>
      <c r="C1369" s="156" t="s">
        <v>179</v>
      </c>
      <c r="D1369" s="145">
        <v>1968</v>
      </c>
      <c r="E1369" s="145"/>
      <c r="F1369" s="157" t="s">
        <v>264</v>
      </c>
      <c r="G1369" s="145">
        <v>2</v>
      </c>
      <c r="H1369" s="145" t="s">
        <v>300</v>
      </c>
      <c r="I1369" s="149">
        <v>380.8</v>
      </c>
      <c r="J1369" s="149">
        <v>351.2</v>
      </c>
      <c r="K1369" s="149">
        <v>328.3</v>
      </c>
      <c r="L1369" s="167">
        <v>21</v>
      </c>
      <c r="M1369" s="145" t="s">
        <v>262</v>
      </c>
      <c r="N1369" s="145" t="s">
        <v>333</v>
      </c>
      <c r="O1369" s="145" t="s">
        <v>334</v>
      </c>
      <c r="P1369" s="149">
        <v>2436255.09</v>
      </c>
      <c r="Q1369" s="149">
        <v>0</v>
      </c>
      <c r="R1369" s="149">
        <v>0</v>
      </c>
      <c r="S1369" s="149">
        <f>P1369-Q1369-R1369</f>
        <v>2436255.09</v>
      </c>
      <c r="T1369" s="142">
        <f t="shared" si="512"/>
        <v>6397.7287027310922</v>
      </c>
      <c r="U1369" s="142">
        <v>6626.8968487394968</v>
      </c>
      <c r="V1369" s="213">
        <f t="shared" si="563"/>
        <v>6626.8968487394968</v>
      </c>
      <c r="W1369" s="213">
        <f t="shared" si="561"/>
        <v>229.16814600840462</v>
      </c>
      <c r="X1369" s="148" t="b">
        <f t="shared" si="562"/>
        <v>1</v>
      </c>
      <c r="Y1369" s="211">
        <v>0</v>
      </c>
      <c r="Z1369" s="211">
        <v>0</v>
      </c>
      <c r="AA1369" s="164">
        <v>0</v>
      </c>
      <c r="AB1369" s="164">
        <v>0</v>
      </c>
      <c r="AC1369" s="164">
        <v>0</v>
      </c>
      <c r="AD1369" s="164">
        <v>0</v>
      </c>
      <c r="AE1369" s="164">
        <v>0</v>
      </c>
      <c r="AF1369" s="214">
        <v>0</v>
      </c>
      <c r="AG1369" s="164">
        <v>283</v>
      </c>
      <c r="AH1369" s="214">
        <f>8917.04*AG1369/I1369</f>
        <v>6626.8968487394968</v>
      </c>
      <c r="AI1369" s="164">
        <v>0</v>
      </c>
      <c r="AJ1369" s="164">
        <v>0</v>
      </c>
      <c r="AK1369" s="164">
        <v>0</v>
      </c>
      <c r="AL1369" s="163">
        <v>0</v>
      </c>
      <c r="AM1369" s="164">
        <v>0</v>
      </c>
      <c r="AN1369" s="164">
        <v>0</v>
      </c>
      <c r="AO1369" s="163">
        <v>0</v>
      </c>
      <c r="AP1369" s="164">
        <v>0</v>
      </c>
      <c r="AQ1369" s="164">
        <v>0</v>
      </c>
      <c r="AR1369" s="164">
        <v>0</v>
      </c>
      <c r="AS1369" s="164"/>
      <c r="BM1369" s="224"/>
      <c r="BN1369" s="224"/>
      <c r="BO1369" s="224"/>
      <c r="CL1369" s="158"/>
      <c r="DO1369" s="159"/>
      <c r="EE1369" s="160"/>
    </row>
    <row r="1370" spans="1:135" s="148" customFormat="1" ht="36" customHeight="1" x14ac:dyDescent="0.25">
      <c r="B1370" s="144" t="s">
        <v>807</v>
      </c>
      <c r="C1370" s="144"/>
      <c r="D1370" s="145" t="s">
        <v>862</v>
      </c>
      <c r="E1370" s="145" t="s">
        <v>862</v>
      </c>
      <c r="F1370" s="145" t="s">
        <v>862</v>
      </c>
      <c r="G1370" s="145" t="s">
        <v>862</v>
      </c>
      <c r="H1370" s="145" t="s">
        <v>862</v>
      </c>
      <c r="I1370" s="149">
        <f>SUM(I1371:I1374)</f>
        <v>1555.6000000000001</v>
      </c>
      <c r="J1370" s="149">
        <f>SUM(J1371:J1374)</f>
        <v>1405.1</v>
      </c>
      <c r="K1370" s="149">
        <f>SUM(K1371:K1374)</f>
        <v>1183.9000000000001</v>
      </c>
      <c r="L1370" s="210">
        <f>SUM(L1371:L1374)</f>
        <v>81</v>
      </c>
      <c r="M1370" s="145" t="s">
        <v>862</v>
      </c>
      <c r="N1370" s="145" t="s">
        <v>862</v>
      </c>
      <c r="O1370" s="147" t="s">
        <v>862</v>
      </c>
      <c r="P1370" s="142">
        <v>9070848.4900000002</v>
      </c>
      <c r="Q1370" s="142">
        <f>SUM(Q1371:Q1374)</f>
        <v>0</v>
      </c>
      <c r="R1370" s="142">
        <f>SUM(R1371:R1374)</f>
        <v>0</v>
      </c>
      <c r="S1370" s="142">
        <f>SUM(S1371:S1374)</f>
        <v>9070848.4900000002</v>
      </c>
      <c r="T1370" s="142">
        <f t="shared" si="512"/>
        <v>5831.0931409102595</v>
      </c>
      <c r="U1370" s="142">
        <f>MAX(U1371:V1372)</f>
        <v>6349.5950464396292</v>
      </c>
      <c r="W1370" s="220"/>
      <c r="Y1370" s="211"/>
      <c r="Z1370" s="211"/>
      <c r="AA1370" s="211"/>
      <c r="AB1370" s="211"/>
      <c r="AC1370" s="211"/>
      <c r="AD1370" s="211"/>
      <c r="AE1370" s="211"/>
      <c r="AF1370" s="211"/>
      <c r="AG1370" s="211"/>
      <c r="AH1370" s="211"/>
      <c r="AI1370" s="211"/>
      <c r="AJ1370" s="211"/>
      <c r="AK1370" s="211"/>
      <c r="AL1370" s="211"/>
      <c r="AM1370" s="211"/>
      <c r="AN1370" s="211"/>
      <c r="AO1370" s="211"/>
      <c r="AP1370" s="211"/>
      <c r="AQ1370" s="211"/>
      <c r="AR1370" s="211"/>
      <c r="AS1370" s="211"/>
    </row>
    <row r="1371" spans="1:135" s="121" customFormat="1" ht="36" customHeight="1" x14ac:dyDescent="0.25">
      <c r="A1371" s="148">
        <v>1</v>
      </c>
      <c r="B1371" s="143">
        <f>SUBTOTAL(103,$A$1027:A1371)</f>
        <v>311</v>
      </c>
      <c r="C1371" s="156" t="s">
        <v>1651</v>
      </c>
      <c r="D1371" s="145">
        <v>1968</v>
      </c>
      <c r="E1371" s="145"/>
      <c r="F1371" s="157" t="s">
        <v>264</v>
      </c>
      <c r="G1371" s="145">
        <v>2</v>
      </c>
      <c r="H1371" s="145" t="s">
        <v>300</v>
      </c>
      <c r="I1371" s="149">
        <v>323</v>
      </c>
      <c r="J1371" s="149">
        <v>293</v>
      </c>
      <c r="K1371" s="149">
        <v>114.7</v>
      </c>
      <c r="L1371" s="167">
        <v>17</v>
      </c>
      <c r="M1371" s="145" t="s">
        <v>262</v>
      </c>
      <c r="N1371" s="145" t="s">
        <v>333</v>
      </c>
      <c r="O1371" s="145" t="s">
        <v>335</v>
      </c>
      <c r="P1371" s="149">
        <v>1970176.6800000002</v>
      </c>
      <c r="Q1371" s="149">
        <v>0</v>
      </c>
      <c r="R1371" s="149">
        <v>0</v>
      </c>
      <c r="S1371" s="149">
        <f>P1371-Q1371-R1371</f>
        <v>1970176.6800000002</v>
      </c>
      <c r="T1371" s="142">
        <f t="shared" si="512"/>
        <v>6099.6182043343661</v>
      </c>
      <c r="U1371" s="142">
        <v>6349.5950464396292</v>
      </c>
      <c r="V1371" s="213">
        <f t="shared" ref="V1371:V1374" si="564">Y1371+Z1371+AA1371+AB1371+AC1371+AF1371+AH1371+AJ1371+AL1371+AN1371+AO1371+AP1371+AQ1371+AR1371</f>
        <v>6349.5950464396292</v>
      </c>
      <c r="W1371" s="213">
        <f t="shared" ref="W1371:W1374" si="565">V1371-T1371</f>
        <v>249.97684210526313</v>
      </c>
      <c r="X1371" s="148" t="b">
        <f t="shared" ref="X1371:X1374" si="566">V1371=U1371</f>
        <v>1</v>
      </c>
      <c r="Y1371" s="211">
        <v>0</v>
      </c>
      <c r="Z1371" s="211">
        <v>0</v>
      </c>
      <c r="AA1371" s="164">
        <v>0</v>
      </c>
      <c r="AB1371" s="164">
        <v>0</v>
      </c>
      <c r="AC1371" s="164">
        <v>0</v>
      </c>
      <c r="AD1371" s="164">
        <v>0</v>
      </c>
      <c r="AE1371" s="164">
        <v>0</v>
      </c>
      <c r="AF1371" s="214">
        <v>0</v>
      </c>
      <c r="AG1371" s="164">
        <v>230</v>
      </c>
      <c r="AH1371" s="214">
        <f>8917.04*AG1371/I1371</f>
        <v>6349.5950464396292</v>
      </c>
      <c r="AI1371" s="164">
        <v>0</v>
      </c>
      <c r="AJ1371" s="164">
        <v>0</v>
      </c>
      <c r="AK1371" s="164">
        <v>0</v>
      </c>
      <c r="AL1371" s="163">
        <v>0</v>
      </c>
      <c r="AM1371" s="164">
        <v>0</v>
      </c>
      <c r="AN1371" s="164">
        <v>0</v>
      </c>
      <c r="AO1371" s="163">
        <v>0</v>
      </c>
      <c r="AP1371" s="164">
        <v>0</v>
      </c>
      <c r="AQ1371" s="164">
        <v>0</v>
      </c>
      <c r="AR1371" s="164">
        <v>0</v>
      </c>
      <c r="AS1371" s="164"/>
      <c r="BM1371" s="224"/>
      <c r="BN1371" s="224"/>
      <c r="BO1371" s="224"/>
      <c r="CL1371" s="158"/>
      <c r="DO1371" s="159"/>
      <c r="EE1371" s="160"/>
    </row>
    <row r="1372" spans="1:135" s="121" customFormat="1" ht="36" customHeight="1" x14ac:dyDescent="0.25">
      <c r="A1372" s="148">
        <v>1</v>
      </c>
      <c r="B1372" s="143">
        <f>SUBTOTAL(103,$A$1027:A1372)</f>
        <v>312</v>
      </c>
      <c r="C1372" s="156" t="s">
        <v>176</v>
      </c>
      <c r="D1372" s="145">
        <v>1970</v>
      </c>
      <c r="E1372" s="145"/>
      <c r="F1372" s="157" t="s">
        <v>264</v>
      </c>
      <c r="G1372" s="145">
        <v>2</v>
      </c>
      <c r="H1372" s="145" t="s">
        <v>300</v>
      </c>
      <c r="I1372" s="149">
        <v>343.5</v>
      </c>
      <c r="J1372" s="149">
        <v>315.5</v>
      </c>
      <c r="K1372" s="149">
        <v>315.5</v>
      </c>
      <c r="L1372" s="167">
        <v>20</v>
      </c>
      <c r="M1372" s="145" t="s">
        <v>262</v>
      </c>
      <c r="N1372" s="145" t="s">
        <v>333</v>
      </c>
      <c r="O1372" s="145" t="s">
        <v>335</v>
      </c>
      <c r="P1372" s="149">
        <v>2072977.75</v>
      </c>
      <c r="Q1372" s="149">
        <v>0</v>
      </c>
      <c r="R1372" s="149">
        <v>0</v>
      </c>
      <c r="S1372" s="149">
        <f>P1372-Q1372-R1372</f>
        <v>2072977.75</v>
      </c>
      <c r="T1372" s="142">
        <f t="shared" si="512"/>
        <v>6034.8697234352258</v>
      </c>
      <c r="U1372" s="142">
        <v>6282.1650072780212</v>
      </c>
      <c r="V1372" s="213">
        <f t="shared" si="564"/>
        <v>6282.1650072780212</v>
      </c>
      <c r="W1372" s="213">
        <f t="shared" si="565"/>
        <v>247.29528384279547</v>
      </c>
      <c r="X1372" s="148" t="b">
        <f t="shared" si="566"/>
        <v>1</v>
      </c>
      <c r="Y1372" s="211">
        <v>0</v>
      </c>
      <c r="Z1372" s="211">
        <v>0</v>
      </c>
      <c r="AA1372" s="164">
        <v>0</v>
      </c>
      <c r="AB1372" s="164">
        <v>0</v>
      </c>
      <c r="AC1372" s="164">
        <v>0</v>
      </c>
      <c r="AD1372" s="164">
        <v>0</v>
      </c>
      <c r="AE1372" s="164">
        <v>0</v>
      </c>
      <c r="AF1372" s="214">
        <v>0</v>
      </c>
      <c r="AG1372" s="164">
        <v>242</v>
      </c>
      <c r="AH1372" s="214">
        <f>8917.04*AG1372/I1372</f>
        <v>6282.1650072780212</v>
      </c>
      <c r="AI1372" s="164">
        <v>0</v>
      </c>
      <c r="AJ1372" s="164">
        <v>0</v>
      </c>
      <c r="AK1372" s="164">
        <v>0</v>
      </c>
      <c r="AL1372" s="163">
        <v>0</v>
      </c>
      <c r="AM1372" s="164">
        <v>0</v>
      </c>
      <c r="AN1372" s="164">
        <v>0</v>
      </c>
      <c r="AO1372" s="163">
        <v>0</v>
      </c>
      <c r="AP1372" s="164">
        <v>0</v>
      </c>
      <c r="AQ1372" s="164">
        <v>0</v>
      </c>
      <c r="AR1372" s="164">
        <v>0</v>
      </c>
      <c r="AS1372" s="164"/>
      <c r="BM1372" s="224"/>
      <c r="BN1372" s="224"/>
      <c r="BO1372" s="224"/>
      <c r="CL1372" s="158"/>
      <c r="DO1372" s="159"/>
      <c r="EE1372" s="160"/>
    </row>
    <row r="1373" spans="1:135" s="148" customFormat="1" ht="36" customHeight="1" x14ac:dyDescent="0.25">
      <c r="A1373" s="148">
        <v>1</v>
      </c>
      <c r="B1373" s="143">
        <f>SUBTOTAL(103,$A$1027:A1373)</f>
        <v>313</v>
      </c>
      <c r="C1373" s="144" t="s">
        <v>173</v>
      </c>
      <c r="D1373" s="145">
        <v>1955</v>
      </c>
      <c r="E1373" s="145"/>
      <c r="F1373" s="146" t="s">
        <v>264</v>
      </c>
      <c r="G1373" s="145">
        <v>2</v>
      </c>
      <c r="H1373" s="145" t="s">
        <v>299</v>
      </c>
      <c r="I1373" s="149">
        <v>440.9</v>
      </c>
      <c r="J1373" s="149">
        <v>395.2</v>
      </c>
      <c r="K1373" s="149">
        <v>395.2</v>
      </c>
      <c r="L1373" s="165">
        <v>23</v>
      </c>
      <c r="M1373" s="145" t="s">
        <v>262</v>
      </c>
      <c r="N1373" s="145" t="s">
        <v>333</v>
      </c>
      <c r="O1373" s="147" t="s">
        <v>335</v>
      </c>
      <c r="P1373" s="142">
        <v>2591526.66</v>
      </c>
      <c r="Q1373" s="142">
        <v>0</v>
      </c>
      <c r="R1373" s="142">
        <v>0</v>
      </c>
      <c r="S1373" s="142">
        <f>P1373-Q1373-R1373</f>
        <v>2591526.66</v>
      </c>
      <c r="T1373" s="142">
        <f t="shared" si="512"/>
        <v>5877.8105239283286</v>
      </c>
      <c r="U1373" s="142">
        <v>7337.5246541165807</v>
      </c>
      <c r="V1373" s="213">
        <f t="shared" si="564"/>
        <v>7337.5246541165807</v>
      </c>
      <c r="W1373" s="213">
        <f t="shared" si="565"/>
        <v>1459.7141301882521</v>
      </c>
      <c r="X1373" s="148" t="b">
        <f t="shared" si="566"/>
        <v>1</v>
      </c>
      <c r="Y1373" s="211">
        <v>0</v>
      </c>
      <c r="Z1373" s="211">
        <v>0</v>
      </c>
      <c r="AA1373" s="211">
        <v>0</v>
      </c>
      <c r="AB1373" s="211">
        <v>0</v>
      </c>
      <c r="AC1373" s="211">
        <v>0</v>
      </c>
      <c r="AD1373" s="211">
        <v>0</v>
      </c>
      <c r="AE1373" s="211">
        <v>0</v>
      </c>
      <c r="AF1373" s="214">
        <v>0</v>
      </c>
      <c r="AG1373" s="211">
        <v>0</v>
      </c>
      <c r="AH1373" s="211">
        <v>0</v>
      </c>
      <c r="AI1373" s="211">
        <v>0</v>
      </c>
      <c r="AJ1373" s="211">
        <v>0</v>
      </c>
      <c r="AK1373" s="211">
        <v>459</v>
      </c>
      <c r="AL1373" s="214">
        <f>7048.18*AK1373/I1373</f>
        <v>7337.5246541165807</v>
      </c>
      <c r="AM1373" s="211">
        <v>0</v>
      </c>
      <c r="AN1373" s="211">
        <v>0</v>
      </c>
      <c r="AO1373" s="214">
        <v>0</v>
      </c>
      <c r="AP1373" s="211">
        <v>0</v>
      </c>
      <c r="AQ1373" s="211">
        <v>0</v>
      </c>
      <c r="AR1373" s="211">
        <v>0</v>
      </c>
      <c r="AS1373" s="211"/>
    </row>
    <row r="1374" spans="1:135" s="148" customFormat="1" ht="36" customHeight="1" x14ac:dyDescent="0.25">
      <c r="A1374" s="148">
        <v>1</v>
      </c>
      <c r="B1374" s="143">
        <f>SUBTOTAL(103,$A$1027:A1374)</f>
        <v>314</v>
      </c>
      <c r="C1374" s="144" t="s">
        <v>174</v>
      </c>
      <c r="D1374" s="145">
        <v>1955</v>
      </c>
      <c r="E1374" s="145">
        <v>2010</v>
      </c>
      <c r="F1374" s="146" t="s">
        <v>264</v>
      </c>
      <c r="G1374" s="145">
        <v>2</v>
      </c>
      <c r="H1374" s="145" t="s">
        <v>299</v>
      </c>
      <c r="I1374" s="149">
        <v>448.2</v>
      </c>
      <c r="J1374" s="149">
        <v>401.4</v>
      </c>
      <c r="K1374" s="149">
        <v>358.5</v>
      </c>
      <c r="L1374" s="165">
        <v>21</v>
      </c>
      <c r="M1374" s="145" t="s">
        <v>262</v>
      </c>
      <c r="N1374" s="145" t="s">
        <v>333</v>
      </c>
      <c r="O1374" s="147" t="s">
        <v>335</v>
      </c>
      <c r="P1374" s="142">
        <v>2436167.4000000004</v>
      </c>
      <c r="Q1374" s="142">
        <v>0</v>
      </c>
      <c r="R1374" s="142">
        <v>0</v>
      </c>
      <c r="S1374" s="142">
        <f>P1374-Q1374-R1374</f>
        <v>2436167.4000000004</v>
      </c>
      <c r="T1374" s="142">
        <f t="shared" si="512"/>
        <v>5435.4471218206172</v>
      </c>
      <c r="U1374" s="142">
        <v>6691.2105979473454</v>
      </c>
      <c r="V1374" s="213">
        <f t="shared" si="564"/>
        <v>6691.2105979473454</v>
      </c>
      <c r="W1374" s="213">
        <f t="shared" si="565"/>
        <v>1255.7634761267282</v>
      </c>
      <c r="X1374" s="148" t="b">
        <f t="shared" si="566"/>
        <v>1</v>
      </c>
      <c r="Y1374" s="211">
        <v>0</v>
      </c>
      <c r="Z1374" s="211">
        <v>0</v>
      </c>
      <c r="AA1374" s="211">
        <v>0</v>
      </c>
      <c r="AB1374" s="211">
        <v>0</v>
      </c>
      <c r="AC1374" s="211">
        <v>0</v>
      </c>
      <c r="AD1374" s="211">
        <v>0</v>
      </c>
      <c r="AE1374" s="211">
        <v>0</v>
      </c>
      <c r="AF1374" s="214">
        <v>0</v>
      </c>
      <c r="AG1374" s="211">
        <v>0</v>
      </c>
      <c r="AH1374" s="211">
        <v>0</v>
      </c>
      <c r="AI1374" s="211">
        <v>0</v>
      </c>
      <c r="AJ1374" s="211">
        <v>0</v>
      </c>
      <c r="AK1374" s="211">
        <v>425.5</v>
      </c>
      <c r="AL1374" s="214">
        <f>7048.18*AK1374/I1374</f>
        <v>6691.2105979473454</v>
      </c>
      <c r="AM1374" s="211">
        <v>0</v>
      </c>
      <c r="AN1374" s="211">
        <v>0</v>
      </c>
      <c r="AO1374" s="214">
        <v>0</v>
      </c>
      <c r="AP1374" s="211">
        <v>0</v>
      </c>
      <c r="AQ1374" s="211">
        <v>0</v>
      </c>
      <c r="AR1374" s="211">
        <v>0</v>
      </c>
      <c r="AS1374" s="211"/>
    </row>
    <row r="1375" spans="1:135" s="148" customFormat="1" ht="36" customHeight="1" x14ac:dyDescent="0.25">
      <c r="B1375" s="144" t="s">
        <v>808</v>
      </c>
      <c r="C1375" s="144"/>
      <c r="D1375" s="145" t="s">
        <v>862</v>
      </c>
      <c r="E1375" s="145" t="s">
        <v>862</v>
      </c>
      <c r="F1375" s="145" t="s">
        <v>862</v>
      </c>
      <c r="G1375" s="145" t="s">
        <v>862</v>
      </c>
      <c r="H1375" s="145" t="s">
        <v>862</v>
      </c>
      <c r="I1375" s="149">
        <f>SUM(I1376:I1377)</f>
        <v>2008.7</v>
      </c>
      <c r="J1375" s="149">
        <f>SUM(J1376:J1377)</f>
        <v>1587.3000000000002</v>
      </c>
      <c r="K1375" s="149">
        <f>SUM(K1376:K1377)</f>
        <v>1587.3000000000002</v>
      </c>
      <c r="L1375" s="210">
        <f>SUM(L1376:L1377)</f>
        <v>89</v>
      </c>
      <c r="M1375" s="145" t="s">
        <v>862</v>
      </c>
      <c r="N1375" s="145" t="s">
        <v>862</v>
      </c>
      <c r="O1375" s="147" t="s">
        <v>862</v>
      </c>
      <c r="P1375" s="142">
        <v>7657120.3000000007</v>
      </c>
      <c r="Q1375" s="142">
        <f>SUM(Q1376:Q1377)</f>
        <v>0</v>
      </c>
      <c r="R1375" s="142">
        <f>SUM(R1376:R1377)</f>
        <v>0</v>
      </c>
      <c r="S1375" s="142">
        <f>SUM(S1376:S1377)</f>
        <v>7657120.3000000007</v>
      </c>
      <c r="T1375" s="142">
        <f t="shared" si="512"/>
        <v>3811.9780455020664</v>
      </c>
      <c r="U1375" s="142">
        <f>MAX(U1376:U1377)</f>
        <v>6962.3887807959582</v>
      </c>
      <c r="W1375" s="220"/>
      <c r="Y1375" s="211"/>
      <c r="Z1375" s="211"/>
      <c r="AA1375" s="211"/>
      <c r="AB1375" s="211"/>
      <c r="AC1375" s="211"/>
      <c r="AD1375" s="211"/>
      <c r="AE1375" s="211"/>
      <c r="AF1375" s="211"/>
      <c r="AG1375" s="211"/>
      <c r="AH1375" s="211"/>
      <c r="AI1375" s="211"/>
      <c r="AJ1375" s="211"/>
      <c r="AK1375" s="211"/>
      <c r="AL1375" s="211"/>
      <c r="AM1375" s="211"/>
      <c r="AN1375" s="211"/>
      <c r="AO1375" s="211"/>
      <c r="AP1375" s="211"/>
      <c r="AQ1375" s="211"/>
      <c r="AR1375" s="211"/>
      <c r="AS1375" s="211"/>
    </row>
    <row r="1376" spans="1:135" s="121" customFormat="1" ht="36" customHeight="1" x14ac:dyDescent="0.25">
      <c r="A1376" s="148">
        <v>1</v>
      </c>
      <c r="B1376" s="143">
        <f>SUBTOTAL(103,$A$1027:A1376)</f>
        <v>315</v>
      </c>
      <c r="C1376" s="156" t="s">
        <v>765</v>
      </c>
      <c r="D1376" s="145">
        <v>1980</v>
      </c>
      <c r="E1376" s="145"/>
      <c r="F1376" s="157" t="s">
        <v>264</v>
      </c>
      <c r="G1376" s="145">
        <v>2</v>
      </c>
      <c r="H1376" s="145" t="s">
        <v>308</v>
      </c>
      <c r="I1376" s="149">
        <v>1217.2</v>
      </c>
      <c r="J1376" s="149">
        <v>862.2</v>
      </c>
      <c r="K1376" s="149">
        <v>862.2</v>
      </c>
      <c r="L1376" s="167">
        <v>47</v>
      </c>
      <c r="M1376" s="145" t="s">
        <v>262</v>
      </c>
      <c r="N1376" s="145" t="s">
        <v>337</v>
      </c>
      <c r="O1376" s="145" t="s">
        <v>784</v>
      </c>
      <c r="P1376" s="149">
        <v>2397937.5900000003</v>
      </c>
      <c r="Q1376" s="149">
        <v>0</v>
      </c>
      <c r="R1376" s="149">
        <v>0</v>
      </c>
      <c r="S1376" s="149">
        <f>P1376-Q1376-R1376</f>
        <v>2397937.5900000003</v>
      </c>
      <c r="T1376" s="142">
        <f t="shared" si="512"/>
        <v>1970.0440272757151</v>
      </c>
      <c r="U1376" s="142">
        <v>2051.2415379559648</v>
      </c>
      <c r="V1376" s="213">
        <f t="shared" ref="V1376:V1377" si="567">Y1376+Z1376+AA1376+AB1376+AC1376+AF1376+AH1376+AJ1376+AL1376+AN1376+AO1376+AP1376+AQ1376+AR1376</f>
        <v>2051.2415379559648</v>
      </c>
      <c r="W1376" s="213">
        <f t="shared" ref="W1376:W1377" si="568">V1376-T1376</f>
        <v>81.197510680249707</v>
      </c>
      <c r="X1376" s="148" t="b">
        <f t="shared" ref="X1376:X1377" si="569">V1376=U1376</f>
        <v>1</v>
      </c>
      <c r="Y1376" s="211">
        <v>0</v>
      </c>
      <c r="Z1376" s="211">
        <v>0</v>
      </c>
      <c r="AA1376" s="164">
        <v>0</v>
      </c>
      <c r="AB1376" s="164">
        <v>0</v>
      </c>
      <c r="AC1376" s="164">
        <v>0</v>
      </c>
      <c r="AD1376" s="164">
        <v>0</v>
      </c>
      <c r="AE1376" s="164">
        <v>0</v>
      </c>
      <c r="AF1376" s="214">
        <v>0</v>
      </c>
      <c r="AG1376" s="164">
        <v>280</v>
      </c>
      <c r="AH1376" s="214">
        <f>8917.04*AG1376/I1376</f>
        <v>2051.2415379559648</v>
      </c>
      <c r="AI1376" s="164">
        <v>0</v>
      </c>
      <c r="AJ1376" s="164">
        <v>0</v>
      </c>
      <c r="AK1376" s="164">
        <v>0</v>
      </c>
      <c r="AL1376" s="163">
        <v>0</v>
      </c>
      <c r="AM1376" s="164">
        <v>0</v>
      </c>
      <c r="AN1376" s="164">
        <v>0</v>
      </c>
      <c r="AO1376" s="163">
        <v>0</v>
      </c>
      <c r="AP1376" s="164">
        <v>0</v>
      </c>
      <c r="AQ1376" s="164">
        <v>0</v>
      </c>
      <c r="AR1376" s="164">
        <v>0</v>
      </c>
      <c r="AS1376" s="164"/>
      <c r="BM1376" s="224"/>
      <c r="BN1376" s="224"/>
      <c r="BO1376" s="224"/>
      <c r="CL1376" s="158"/>
      <c r="DO1376" s="159"/>
      <c r="EE1376" s="160"/>
    </row>
    <row r="1377" spans="1:135" s="148" customFormat="1" ht="36" customHeight="1" x14ac:dyDescent="0.25">
      <c r="A1377" s="148">
        <v>1</v>
      </c>
      <c r="B1377" s="143">
        <f>SUBTOTAL(103,$A$1027:A1377)</f>
        <v>316</v>
      </c>
      <c r="C1377" s="144" t="s">
        <v>175</v>
      </c>
      <c r="D1377" s="145">
        <v>1968</v>
      </c>
      <c r="E1377" s="145">
        <v>2009</v>
      </c>
      <c r="F1377" s="146" t="s">
        <v>264</v>
      </c>
      <c r="G1377" s="145">
        <v>2</v>
      </c>
      <c r="H1377" s="145" t="s">
        <v>299</v>
      </c>
      <c r="I1377" s="149">
        <v>791.5</v>
      </c>
      <c r="J1377" s="149">
        <v>725.1</v>
      </c>
      <c r="K1377" s="149">
        <v>725.1</v>
      </c>
      <c r="L1377" s="165">
        <v>42</v>
      </c>
      <c r="M1377" s="145" t="s">
        <v>262</v>
      </c>
      <c r="N1377" s="145" t="s">
        <v>263</v>
      </c>
      <c r="O1377" s="147" t="s">
        <v>265</v>
      </c>
      <c r="P1377" s="142">
        <v>5259182.71</v>
      </c>
      <c r="Q1377" s="142">
        <v>0</v>
      </c>
      <c r="R1377" s="142">
        <v>0</v>
      </c>
      <c r="S1377" s="142">
        <f>P1377-Q1377-R1377</f>
        <v>5259182.71</v>
      </c>
      <c r="T1377" s="142">
        <f t="shared" si="512"/>
        <v>6644.5770183196464</v>
      </c>
      <c r="U1377" s="142">
        <f>V1377</f>
        <v>6962.3887807959582</v>
      </c>
      <c r="V1377" s="213">
        <f t="shared" si="567"/>
        <v>6962.3887807959582</v>
      </c>
      <c r="W1377" s="213">
        <f t="shared" si="568"/>
        <v>317.81176247631174</v>
      </c>
      <c r="X1377" s="148" t="b">
        <f t="shared" si="569"/>
        <v>1</v>
      </c>
      <c r="Y1377" s="211">
        <v>0</v>
      </c>
      <c r="Z1377" s="211">
        <v>0</v>
      </c>
      <c r="AA1377" s="211">
        <v>0</v>
      </c>
      <c r="AB1377" s="211">
        <v>0</v>
      </c>
      <c r="AC1377" s="211">
        <v>0</v>
      </c>
      <c r="AD1377" s="211">
        <v>0</v>
      </c>
      <c r="AE1377" s="211">
        <v>0</v>
      </c>
      <c r="AF1377" s="214">
        <v>0</v>
      </c>
      <c r="AG1377" s="211">
        <v>618</v>
      </c>
      <c r="AH1377" s="214">
        <f>8917.04*AG1377/I1377</f>
        <v>6962.3887807959582</v>
      </c>
      <c r="AI1377" s="211">
        <v>0</v>
      </c>
      <c r="AJ1377" s="211">
        <v>0</v>
      </c>
      <c r="AK1377" s="211">
        <v>0</v>
      </c>
      <c r="AL1377" s="214">
        <v>0</v>
      </c>
      <c r="AM1377" s="211">
        <v>0</v>
      </c>
      <c r="AN1377" s="211">
        <v>0</v>
      </c>
      <c r="AO1377" s="214">
        <v>0</v>
      </c>
      <c r="AP1377" s="211">
        <v>0</v>
      </c>
      <c r="AQ1377" s="211">
        <v>0</v>
      </c>
      <c r="AR1377" s="211">
        <v>0</v>
      </c>
      <c r="AS1377" s="211"/>
    </row>
    <row r="1378" spans="1:135" s="148" customFormat="1" ht="36" customHeight="1" x14ac:dyDescent="0.25">
      <c r="B1378" s="144" t="s">
        <v>810</v>
      </c>
      <c r="C1378" s="215"/>
      <c r="D1378" s="145" t="s">
        <v>862</v>
      </c>
      <c r="E1378" s="145" t="s">
        <v>862</v>
      </c>
      <c r="F1378" s="145" t="s">
        <v>862</v>
      </c>
      <c r="G1378" s="145" t="s">
        <v>862</v>
      </c>
      <c r="H1378" s="145" t="s">
        <v>862</v>
      </c>
      <c r="I1378" s="149">
        <f>SUM(I1379:I1382)</f>
        <v>2249.3000000000002</v>
      </c>
      <c r="J1378" s="149">
        <f>SUM(J1379:J1382)</f>
        <v>2047.8</v>
      </c>
      <c r="K1378" s="149">
        <f>SUM(K1379:K1382)</f>
        <v>1779.7</v>
      </c>
      <c r="L1378" s="210">
        <f>SUM(L1379:L1382)</f>
        <v>85</v>
      </c>
      <c r="M1378" s="145" t="s">
        <v>862</v>
      </c>
      <c r="N1378" s="145" t="s">
        <v>862</v>
      </c>
      <c r="O1378" s="147" t="s">
        <v>862</v>
      </c>
      <c r="P1378" s="142">
        <v>18566631.73</v>
      </c>
      <c r="Q1378" s="142">
        <f>SUM(Q1379:Q1382)</f>
        <v>0</v>
      </c>
      <c r="R1378" s="142">
        <f>SUM(R1379:R1382)</f>
        <v>0</v>
      </c>
      <c r="S1378" s="142">
        <f>SUM(S1379:S1382)</f>
        <v>18566631.73</v>
      </c>
      <c r="T1378" s="142">
        <f t="shared" si="512"/>
        <v>8254.4043613568665</v>
      </c>
      <c r="U1378" s="142">
        <f>MAX(U1379:U1382)</f>
        <v>13457.185551707076</v>
      </c>
      <c r="W1378" s="220"/>
      <c r="Y1378" s="211"/>
      <c r="Z1378" s="211"/>
      <c r="AA1378" s="211"/>
      <c r="AB1378" s="211"/>
      <c r="AC1378" s="211"/>
      <c r="AD1378" s="211"/>
      <c r="AE1378" s="211"/>
      <c r="AF1378" s="211"/>
      <c r="AG1378" s="211"/>
      <c r="AH1378" s="211"/>
      <c r="AI1378" s="211"/>
      <c r="AJ1378" s="211"/>
      <c r="AK1378" s="211"/>
      <c r="AL1378" s="211"/>
      <c r="AM1378" s="211"/>
      <c r="AN1378" s="211"/>
      <c r="AO1378" s="211"/>
      <c r="AP1378" s="211"/>
      <c r="AQ1378" s="211"/>
      <c r="AR1378" s="211"/>
      <c r="AS1378" s="211"/>
    </row>
    <row r="1379" spans="1:135" s="121" customFormat="1" ht="36" customHeight="1" x14ac:dyDescent="0.25">
      <c r="A1379" s="148">
        <v>1</v>
      </c>
      <c r="B1379" s="143">
        <f>SUBTOTAL(103,$A$1027:A1379)</f>
        <v>317</v>
      </c>
      <c r="C1379" s="156" t="s">
        <v>85</v>
      </c>
      <c r="D1379" s="145">
        <v>1952</v>
      </c>
      <c r="E1379" s="145"/>
      <c r="F1379" s="157" t="s">
        <v>264</v>
      </c>
      <c r="G1379" s="145">
        <v>2</v>
      </c>
      <c r="H1379" s="145" t="s">
        <v>299</v>
      </c>
      <c r="I1379" s="149">
        <v>744</v>
      </c>
      <c r="J1379" s="149">
        <v>669.9</v>
      </c>
      <c r="K1379" s="149">
        <v>617</v>
      </c>
      <c r="L1379" s="167">
        <v>23</v>
      </c>
      <c r="M1379" s="145" t="s">
        <v>262</v>
      </c>
      <c r="N1379" s="145" t="s">
        <v>263</v>
      </c>
      <c r="O1379" s="145" t="s">
        <v>265</v>
      </c>
      <c r="P1379" s="149">
        <v>5476640</v>
      </c>
      <c r="Q1379" s="149">
        <v>0</v>
      </c>
      <c r="R1379" s="149">
        <v>0</v>
      </c>
      <c r="S1379" s="149">
        <f>P1379-Q1379-R1379</f>
        <v>5476640</v>
      </c>
      <c r="T1379" s="142">
        <f t="shared" si="512"/>
        <v>7361.0752688172042</v>
      </c>
      <c r="U1379" s="142">
        <v>7790.4247311827967</v>
      </c>
      <c r="V1379" s="213">
        <f t="shared" ref="V1379:V1382" si="570">Y1379+Z1379+AA1379+AB1379+AC1379+AF1379+AH1379+AJ1379+AL1379+AN1379+AO1379+AP1379+AQ1379+AR1379</f>
        <v>7790.4247311827967</v>
      </c>
      <c r="W1379" s="213">
        <f t="shared" ref="W1379:W1382" si="571">V1379-T1379</f>
        <v>429.34946236559244</v>
      </c>
      <c r="X1379" s="148" t="b">
        <f t="shared" ref="X1379:X1382" si="572">V1379=U1379</f>
        <v>1</v>
      </c>
      <c r="Y1379" s="211">
        <v>0</v>
      </c>
      <c r="Z1379" s="211">
        <v>0</v>
      </c>
      <c r="AA1379" s="164">
        <v>0</v>
      </c>
      <c r="AB1379" s="164">
        <v>0</v>
      </c>
      <c r="AC1379" s="164">
        <v>0</v>
      </c>
      <c r="AD1379" s="164">
        <v>0</v>
      </c>
      <c r="AE1379" s="164">
        <v>0</v>
      </c>
      <c r="AF1379" s="214">
        <v>0</v>
      </c>
      <c r="AG1379" s="164">
        <v>650</v>
      </c>
      <c r="AH1379" s="214">
        <f>8917.04*AG1379/I1379</f>
        <v>7790.4247311827967</v>
      </c>
      <c r="AI1379" s="164">
        <v>0</v>
      </c>
      <c r="AJ1379" s="164">
        <v>0</v>
      </c>
      <c r="AK1379" s="164">
        <v>0</v>
      </c>
      <c r="AL1379" s="163">
        <v>0</v>
      </c>
      <c r="AM1379" s="164">
        <v>0</v>
      </c>
      <c r="AN1379" s="164">
        <v>0</v>
      </c>
      <c r="AO1379" s="163">
        <v>0</v>
      </c>
      <c r="AP1379" s="164">
        <v>0</v>
      </c>
      <c r="AQ1379" s="164">
        <v>0</v>
      </c>
      <c r="AR1379" s="164">
        <v>0</v>
      </c>
      <c r="AS1379" s="164"/>
      <c r="BM1379" s="224"/>
      <c r="BN1379" s="224"/>
      <c r="BO1379" s="224"/>
      <c r="CL1379" s="158"/>
      <c r="DO1379" s="159"/>
      <c r="EE1379" s="160"/>
    </row>
    <row r="1380" spans="1:135" s="121" customFormat="1" ht="36" customHeight="1" x14ac:dyDescent="0.25">
      <c r="A1380" s="148">
        <v>1</v>
      </c>
      <c r="B1380" s="143">
        <f>SUBTOTAL(103,$A$1027:A1380)</f>
        <v>318</v>
      </c>
      <c r="C1380" s="156" t="s">
        <v>86</v>
      </c>
      <c r="D1380" s="145">
        <v>1951</v>
      </c>
      <c r="E1380" s="145"/>
      <c r="F1380" s="157" t="s">
        <v>264</v>
      </c>
      <c r="G1380" s="145">
        <v>2</v>
      </c>
      <c r="H1380" s="145" t="s">
        <v>299</v>
      </c>
      <c r="I1380" s="149">
        <v>625.79999999999995</v>
      </c>
      <c r="J1380" s="149">
        <v>578.70000000000005</v>
      </c>
      <c r="K1380" s="149">
        <v>546</v>
      </c>
      <c r="L1380" s="167">
        <v>42</v>
      </c>
      <c r="M1380" s="145" t="s">
        <v>262</v>
      </c>
      <c r="N1380" s="145" t="s">
        <v>263</v>
      </c>
      <c r="O1380" s="145" t="s">
        <v>265</v>
      </c>
      <c r="P1380" s="149">
        <v>4760464</v>
      </c>
      <c r="Q1380" s="149">
        <v>0</v>
      </c>
      <c r="R1380" s="149">
        <v>0</v>
      </c>
      <c r="S1380" s="149">
        <f>P1380-Q1380-R1380</f>
        <v>4760464</v>
      </c>
      <c r="T1380" s="142">
        <f t="shared" si="512"/>
        <v>7607.0054330457024</v>
      </c>
      <c r="U1380" s="142">
        <v>8050.6992649408776</v>
      </c>
      <c r="V1380" s="213">
        <f t="shared" si="570"/>
        <v>8050.6992649408776</v>
      </c>
      <c r="W1380" s="213">
        <f t="shared" si="571"/>
        <v>443.69383189517521</v>
      </c>
      <c r="X1380" s="148" t="b">
        <f t="shared" si="572"/>
        <v>1</v>
      </c>
      <c r="Y1380" s="211">
        <v>0</v>
      </c>
      <c r="Z1380" s="211">
        <v>0</v>
      </c>
      <c r="AA1380" s="164">
        <v>0</v>
      </c>
      <c r="AB1380" s="164">
        <v>0</v>
      </c>
      <c r="AC1380" s="164">
        <v>0</v>
      </c>
      <c r="AD1380" s="164">
        <v>0</v>
      </c>
      <c r="AE1380" s="164">
        <v>0</v>
      </c>
      <c r="AF1380" s="214">
        <v>0</v>
      </c>
      <c r="AG1380" s="164">
        <v>565</v>
      </c>
      <c r="AH1380" s="214">
        <f>8917.04*AG1380/I1380</f>
        <v>8050.6992649408776</v>
      </c>
      <c r="AI1380" s="164">
        <v>0</v>
      </c>
      <c r="AJ1380" s="164">
        <v>0</v>
      </c>
      <c r="AK1380" s="164">
        <v>0</v>
      </c>
      <c r="AL1380" s="163">
        <v>0</v>
      </c>
      <c r="AM1380" s="164">
        <v>0</v>
      </c>
      <c r="AN1380" s="164">
        <v>0</v>
      </c>
      <c r="AO1380" s="163">
        <v>0</v>
      </c>
      <c r="AP1380" s="164">
        <v>0</v>
      </c>
      <c r="AQ1380" s="164">
        <v>0</v>
      </c>
      <c r="AR1380" s="164">
        <v>0</v>
      </c>
      <c r="AS1380" s="164"/>
      <c r="BM1380" s="224"/>
      <c r="BN1380" s="224"/>
      <c r="BO1380" s="224"/>
      <c r="CL1380" s="158"/>
      <c r="DO1380" s="159"/>
      <c r="EE1380" s="160"/>
    </row>
    <row r="1381" spans="1:135" s="121" customFormat="1" ht="36" customHeight="1" x14ac:dyDescent="0.25">
      <c r="A1381" s="148">
        <v>1</v>
      </c>
      <c r="B1381" s="143">
        <f>SUBTOTAL(103,$A$1027:A1381)</f>
        <v>319</v>
      </c>
      <c r="C1381" s="156" t="s">
        <v>84</v>
      </c>
      <c r="D1381" s="145">
        <v>1951</v>
      </c>
      <c r="E1381" s="145"/>
      <c r="F1381" s="157" t="s">
        <v>264</v>
      </c>
      <c r="G1381" s="145">
        <v>2</v>
      </c>
      <c r="H1381" s="145" t="s">
        <v>299</v>
      </c>
      <c r="I1381" s="149">
        <v>404.2</v>
      </c>
      <c r="J1381" s="149">
        <v>363.7</v>
      </c>
      <c r="K1381" s="149">
        <v>363.7</v>
      </c>
      <c r="L1381" s="167">
        <v>15</v>
      </c>
      <c r="M1381" s="145" t="s">
        <v>262</v>
      </c>
      <c r="N1381" s="145" t="s">
        <v>263</v>
      </c>
      <c r="O1381" s="145" t="s">
        <v>265</v>
      </c>
      <c r="P1381" s="149">
        <v>5139616</v>
      </c>
      <c r="Q1381" s="149">
        <v>0</v>
      </c>
      <c r="R1381" s="149">
        <v>0</v>
      </c>
      <c r="S1381" s="149">
        <f>P1381-Q1381-R1381</f>
        <v>5139616</v>
      </c>
      <c r="T1381" s="142">
        <f>P1381/I1381</f>
        <v>12715.526966848096</v>
      </c>
      <c r="U1381" s="142">
        <v>13457.185551707076</v>
      </c>
      <c r="V1381" s="213">
        <f t="shared" si="570"/>
        <v>13457.185551707076</v>
      </c>
      <c r="W1381" s="213">
        <f t="shared" si="571"/>
        <v>741.65858485898025</v>
      </c>
      <c r="X1381" s="148" t="b">
        <f t="shared" si="572"/>
        <v>1</v>
      </c>
      <c r="Y1381" s="211">
        <v>0</v>
      </c>
      <c r="Z1381" s="211">
        <v>0</v>
      </c>
      <c r="AA1381" s="164">
        <v>0</v>
      </c>
      <c r="AB1381" s="164">
        <v>0</v>
      </c>
      <c r="AC1381" s="164">
        <v>0</v>
      </c>
      <c r="AD1381" s="164">
        <v>0</v>
      </c>
      <c r="AE1381" s="164">
        <v>0</v>
      </c>
      <c r="AF1381" s="214">
        <v>0</v>
      </c>
      <c r="AG1381" s="164">
        <v>610</v>
      </c>
      <c r="AH1381" s="214">
        <f>8917.04*AG1381/I1381</f>
        <v>13457.185551707076</v>
      </c>
      <c r="AI1381" s="164">
        <v>0</v>
      </c>
      <c r="AJ1381" s="164">
        <v>0</v>
      </c>
      <c r="AK1381" s="164">
        <v>0</v>
      </c>
      <c r="AL1381" s="163">
        <v>0</v>
      </c>
      <c r="AM1381" s="164">
        <v>0</v>
      </c>
      <c r="AN1381" s="164">
        <v>0</v>
      </c>
      <c r="AO1381" s="163">
        <v>0</v>
      </c>
      <c r="AP1381" s="164">
        <v>0</v>
      </c>
      <c r="AQ1381" s="164">
        <v>0</v>
      </c>
      <c r="AR1381" s="164">
        <v>0</v>
      </c>
      <c r="AS1381" s="164"/>
      <c r="BM1381" s="224"/>
      <c r="BN1381" s="224"/>
      <c r="BO1381" s="224"/>
      <c r="CL1381" s="158"/>
      <c r="DO1381" s="159"/>
      <c r="EE1381" s="160"/>
    </row>
    <row r="1382" spans="1:135" s="148" customFormat="1" ht="36" customHeight="1" x14ac:dyDescent="0.25">
      <c r="A1382" s="148">
        <v>1</v>
      </c>
      <c r="B1382" s="143">
        <f>SUBTOTAL(103,$A$1027:A1382)</f>
        <v>320</v>
      </c>
      <c r="C1382" s="144" t="s">
        <v>78</v>
      </c>
      <c r="D1382" s="145">
        <v>1929</v>
      </c>
      <c r="E1382" s="145"/>
      <c r="F1382" s="146" t="s">
        <v>264</v>
      </c>
      <c r="G1382" s="145" t="s">
        <v>299</v>
      </c>
      <c r="H1382" s="145" t="s">
        <v>300</v>
      </c>
      <c r="I1382" s="149">
        <v>475.3</v>
      </c>
      <c r="J1382" s="149">
        <v>435.5</v>
      </c>
      <c r="K1382" s="149">
        <v>253</v>
      </c>
      <c r="L1382" s="165">
        <v>5</v>
      </c>
      <c r="M1382" s="145" t="s">
        <v>262</v>
      </c>
      <c r="N1382" s="145" t="s">
        <v>263</v>
      </c>
      <c r="O1382" s="147" t="s">
        <v>265</v>
      </c>
      <c r="P1382" s="142">
        <v>3189911.73</v>
      </c>
      <c r="Q1382" s="142">
        <v>0</v>
      </c>
      <c r="R1382" s="142">
        <v>0</v>
      </c>
      <c r="S1382" s="142">
        <f>P1382-Q1382-R1382</f>
        <v>3189911.73</v>
      </c>
      <c r="T1382" s="142">
        <f t="shared" si="512"/>
        <v>6711.3648853355771</v>
      </c>
      <c r="U1382" s="142">
        <v>7222.9337260677476</v>
      </c>
      <c r="V1382" s="213">
        <f t="shared" si="570"/>
        <v>7222.9337260677476</v>
      </c>
      <c r="W1382" s="213">
        <f t="shared" si="571"/>
        <v>511.56884073217043</v>
      </c>
      <c r="X1382" s="148" t="b">
        <f t="shared" si="572"/>
        <v>1</v>
      </c>
      <c r="Y1382" s="211">
        <v>0</v>
      </c>
      <c r="Z1382" s="211">
        <v>0</v>
      </c>
      <c r="AA1382" s="211">
        <v>0</v>
      </c>
      <c r="AB1382" s="211">
        <v>0</v>
      </c>
      <c r="AC1382" s="211">
        <v>0</v>
      </c>
      <c r="AD1382" s="211">
        <v>0</v>
      </c>
      <c r="AE1382" s="211">
        <v>0</v>
      </c>
      <c r="AF1382" s="214">
        <v>0</v>
      </c>
      <c r="AG1382" s="211">
        <v>385</v>
      </c>
      <c r="AH1382" s="214">
        <f>8917.04*AG1382/I1382</f>
        <v>7222.9337260677476</v>
      </c>
      <c r="AI1382" s="211">
        <v>0</v>
      </c>
      <c r="AJ1382" s="211">
        <v>0</v>
      </c>
      <c r="AK1382" s="211">
        <v>0</v>
      </c>
      <c r="AL1382" s="214">
        <v>0</v>
      </c>
      <c r="AM1382" s="211">
        <v>0</v>
      </c>
      <c r="AN1382" s="211">
        <v>0</v>
      </c>
      <c r="AO1382" s="214">
        <v>0</v>
      </c>
      <c r="AP1382" s="211">
        <v>0</v>
      </c>
      <c r="AQ1382" s="211">
        <v>0</v>
      </c>
      <c r="AR1382" s="211">
        <v>0</v>
      </c>
      <c r="AS1382" s="211"/>
    </row>
    <row r="1383" spans="1:135" s="148" customFormat="1" ht="36" customHeight="1" x14ac:dyDescent="0.25">
      <c r="B1383" s="144" t="s">
        <v>811</v>
      </c>
      <c r="C1383" s="144"/>
      <c r="D1383" s="145" t="s">
        <v>862</v>
      </c>
      <c r="E1383" s="145" t="s">
        <v>862</v>
      </c>
      <c r="F1383" s="145" t="s">
        <v>862</v>
      </c>
      <c r="G1383" s="145" t="s">
        <v>862</v>
      </c>
      <c r="H1383" s="145" t="s">
        <v>862</v>
      </c>
      <c r="I1383" s="149">
        <f>I1384</f>
        <v>609</v>
      </c>
      <c r="J1383" s="149">
        <f>J1384</f>
        <v>579</v>
      </c>
      <c r="K1383" s="149">
        <f>K1384</f>
        <v>387.6</v>
      </c>
      <c r="L1383" s="210">
        <f>L1384</f>
        <v>32</v>
      </c>
      <c r="M1383" s="145" t="s">
        <v>862</v>
      </c>
      <c r="N1383" s="145" t="s">
        <v>862</v>
      </c>
      <c r="O1383" s="147" t="s">
        <v>862</v>
      </c>
      <c r="P1383" s="142">
        <v>4937401.6000000006</v>
      </c>
      <c r="Q1383" s="142">
        <f>Q1384</f>
        <v>0</v>
      </c>
      <c r="R1383" s="142">
        <f>R1384</f>
        <v>0</v>
      </c>
      <c r="S1383" s="142">
        <f>S1384</f>
        <v>4937401.6000000006</v>
      </c>
      <c r="T1383" s="142">
        <f t="shared" si="512"/>
        <v>8107.3917898193768</v>
      </c>
      <c r="U1383" s="142">
        <f>U1384</f>
        <v>8580.271658456486</v>
      </c>
      <c r="W1383" s="220"/>
      <c r="Y1383" s="211"/>
      <c r="Z1383" s="211"/>
      <c r="AA1383" s="211"/>
      <c r="AB1383" s="211"/>
      <c r="AC1383" s="211"/>
      <c r="AD1383" s="211"/>
      <c r="AE1383" s="211"/>
      <c r="AF1383" s="211"/>
      <c r="AG1383" s="211"/>
      <c r="AH1383" s="211"/>
      <c r="AI1383" s="211"/>
      <c r="AJ1383" s="211"/>
      <c r="AK1383" s="211"/>
      <c r="AL1383" s="211"/>
      <c r="AM1383" s="211"/>
      <c r="AN1383" s="211"/>
      <c r="AO1383" s="211"/>
      <c r="AP1383" s="211"/>
      <c r="AQ1383" s="211"/>
      <c r="AR1383" s="211"/>
      <c r="AS1383" s="211"/>
    </row>
    <row r="1384" spans="1:135" s="121" customFormat="1" ht="36" customHeight="1" x14ac:dyDescent="0.25">
      <c r="A1384" s="148">
        <v>1</v>
      </c>
      <c r="B1384" s="143">
        <f>SUBTOTAL(103,$A$1027:A1384)</f>
        <v>321</v>
      </c>
      <c r="C1384" s="156" t="s">
        <v>88</v>
      </c>
      <c r="D1384" s="145">
        <v>1967</v>
      </c>
      <c r="E1384" s="145"/>
      <c r="F1384" s="157" t="s">
        <v>264</v>
      </c>
      <c r="G1384" s="145">
        <v>2</v>
      </c>
      <c r="H1384" s="145" t="s">
        <v>299</v>
      </c>
      <c r="I1384" s="149">
        <v>609</v>
      </c>
      <c r="J1384" s="149">
        <v>579</v>
      </c>
      <c r="K1384" s="149">
        <v>387.6</v>
      </c>
      <c r="L1384" s="167">
        <v>32</v>
      </c>
      <c r="M1384" s="145" t="s">
        <v>262</v>
      </c>
      <c r="N1384" s="145" t="s">
        <v>263</v>
      </c>
      <c r="O1384" s="145" t="s">
        <v>265</v>
      </c>
      <c r="P1384" s="149">
        <v>4937401.6000000006</v>
      </c>
      <c r="Q1384" s="149">
        <v>0</v>
      </c>
      <c r="R1384" s="149">
        <v>0</v>
      </c>
      <c r="S1384" s="149">
        <f>P1384-Q1384-R1384</f>
        <v>4937401.6000000006</v>
      </c>
      <c r="T1384" s="142">
        <f t="shared" si="512"/>
        <v>8107.3917898193768</v>
      </c>
      <c r="U1384" s="142">
        <v>8580.271658456486</v>
      </c>
      <c r="V1384" s="213">
        <f>Y1384+Z1384+AA1384+AB1384+AC1384+AF1384+AH1384+AJ1384+AL1384+AN1384+AO1384+AP1384+AQ1384+AR1384</f>
        <v>8580.271658456486</v>
      </c>
      <c r="W1384" s="213">
        <f>V1384-T1384</f>
        <v>472.87986863710921</v>
      </c>
      <c r="X1384" s="148" t="b">
        <f>V1384=U1384</f>
        <v>1</v>
      </c>
      <c r="Y1384" s="211">
        <v>0</v>
      </c>
      <c r="Z1384" s="211">
        <v>0</v>
      </c>
      <c r="AA1384" s="164">
        <v>0</v>
      </c>
      <c r="AB1384" s="164">
        <v>0</v>
      </c>
      <c r="AC1384" s="164">
        <v>0</v>
      </c>
      <c r="AD1384" s="164">
        <v>0</v>
      </c>
      <c r="AE1384" s="164">
        <v>0</v>
      </c>
      <c r="AF1384" s="214">
        <v>0</v>
      </c>
      <c r="AG1384" s="164">
        <v>586</v>
      </c>
      <c r="AH1384" s="214">
        <f>8917.04*AG1384/I1384</f>
        <v>8580.271658456486</v>
      </c>
      <c r="AI1384" s="164">
        <v>0</v>
      </c>
      <c r="AJ1384" s="164">
        <v>0</v>
      </c>
      <c r="AK1384" s="164">
        <v>0</v>
      </c>
      <c r="AL1384" s="163">
        <v>0</v>
      </c>
      <c r="AM1384" s="164">
        <v>0</v>
      </c>
      <c r="AN1384" s="164">
        <v>0</v>
      </c>
      <c r="AO1384" s="163">
        <v>0</v>
      </c>
      <c r="AP1384" s="164">
        <v>0</v>
      </c>
      <c r="AQ1384" s="164">
        <v>0</v>
      </c>
      <c r="AR1384" s="164">
        <v>0</v>
      </c>
      <c r="AS1384" s="164"/>
      <c r="BM1384" s="224"/>
      <c r="BN1384" s="224"/>
      <c r="BO1384" s="224"/>
      <c r="CL1384" s="158"/>
      <c r="DO1384" s="159"/>
      <c r="EE1384" s="160"/>
    </row>
    <row r="1385" spans="1:135" s="148" customFormat="1" ht="36" customHeight="1" x14ac:dyDescent="0.25">
      <c r="B1385" s="144" t="s">
        <v>860</v>
      </c>
      <c r="C1385" s="144"/>
      <c r="D1385" s="145" t="s">
        <v>862</v>
      </c>
      <c r="E1385" s="145" t="s">
        <v>862</v>
      </c>
      <c r="F1385" s="145" t="s">
        <v>862</v>
      </c>
      <c r="G1385" s="145" t="s">
        <v>862</v>
      </c>
      <c r="H1385" s="145" t="s">
        <v>862</v>
      </c>
      <c r="I1385" s="149">
        <f>I1386</f>
        <v>616.20000000000005</v>
      </c>
      <c r="J1385" s="149">
        <f>J1386</f>
        <v>540.1</v>
      </c>
      <c r="K1385" s="149">
        <f>K1386</f>
        <v>315</v>
      </c>
      <c r="L1385" s="210">
        <f>L1386</f>
        <v>21</v>
      </c>
      <c r="M1385" s="145" t="s">
        <v>862</v>
      </c>
      <c r="N1385" s="145" t="s">
        <v>862</v>
      </c>
      <c r="O1385" s="147" t="s">
        <v>862</v>
      </c>
      <c r="P1385" s="142">
        <v>3285984</v>
      </c>
      <c r="Q1385" s="142">
        <f>Q1386</f>
        <v>0</v>
      </c>
      <c r="R1385" s="142">
        <f>R1386</f>
        <v>0</v>
      </c>
      <c r="S1385" s="142">
        <f>S1386</f>
        <v>3285984</v>
      </c>
      <c r="T1385" s="142">
        <f t="shared" si="512"/>
        <v>5332.658227848101</v>
      </c>
      <c r="U1385" s="142">
        <f>U1386</f>
        <v>5643.6962025316461</v>
      </c>
      <c r="W1385" s="220"/>
      <c r="Y1385" s="211"/>
      <c r="Z1385" s="211"/>
      <c r="AA1385" s="211"/>
      <c r="AB1385" s="211"/>
      <c r="AC1385" s="211"/>
      <c r="AD1385" s="211"/>
      <c r="AE1385" s="211"/>
      <c r="AF1385" s="211"/>
      <c r="AG1385" s="211"/>
      <c r="AH1385" s="211"/>
      <c r="AI1385" s="211"/>
      <c r="AJ1385" s="211"/>
      <c r="AK1385" s="211"/>
      <c r="AL1385" s="211"/>
      <c r="AM1385" s="211"/>
      <c r="AN1385" s="211"/>
      <c r="AO1385" s="211"/>
      <c r="AP1385" s="211"/>
      <c r="AQ1385" s="211"/>
      <c r="AR1385" s="211"/>
      <c r="AS1385" s="211"/>
    </row>
    <row r="1386" spans="1:135" s="121" customFormat="1" ht="36" customHeight="1" x14ac:dyDescent="0.25">
      <c r="A1386" s="148">
        <v>1</v>
      </c>
      <c r="B1386" s="143">
        <f>SUBTOTAL(103,$A$1027:A1386)</f>
        <v>322</v>
      </c>
      <c r="C1386" s="156" t="s">
        <v>87</v>
      </c>
      <c r="D1386" s="145">
        <v>1982</v>
      </c>
      <c r="E1386" s="145"/>
      <c r="F1386" s="157" t="s">
        <v>264</v>
      </c>
      <c r="G1386" s="145">
        <v>2</v>
      </c>
      <c r="H1386" s="145" t="s">
        <v>299</v>
      </c>
      <c r="I1386" s="149">
        <v>616.20000000000005</v>
      </c>
      <c r="J1386" s="149">
        <v>540.1</v>
      </c>
      <c r="K1386" s="149">
        <v>315</v>
      </c>
      <c r="L1386" s="167">
        <v>21</v>
      </c>
      <c r="M1386" s="145" t="s">
        <v>262</v>
      </c>
      <c r="N1386" s="145" t="s">
        <v>263</v>
      </c>
      <c r="O1386" s="145" t="s">
        <v>265</v>
      </c>
      <c r="P1386" s="149">
        <v>3285984</v>
      </c>
      <c r="Q1386" s="149">
        <v>0</v>
      </c>
      <c r="R1386" s="149">
        <v>0</v>
      </c>
      <c r="S1386" s="149">
        <f>P1386-Q1386-R1386</f>
        <v>3285984</v>
      </c>
      <c r="T1386" s="142">
        <f t="shared" si="512"/>
        <v>5332.658227848101</v>
      </c>
      <c r="U1386" s="142">
        <v>5643.6962025316461</v>
      </c>
      <c r="V1386" s="213">
        <f>Y1386+Z1386+AA1386+AB1386+AC1386+AF1386+AH1386+AJ1386+AL1386+AN1386+AO1386+AP1386+AQ1386+AR1386</f>
        <v>5643.6962025316461</v>
      </c>
      <c r="W1386" s="213">
        <f>V1386-T1386</f>
        <v>311.03797468354514</v>
      </c>
      <c r="X1386" s="148" t="b">
        <f>V1386=U1386</f>
        <v>1</v>
      </c>
      <c r="Y1386" s="211">
        <v>0</v>
      </c>
      <c r="Z1386" s="211">
        <v>0</v>
      </c>
      <c r="AA1386" s="164">
        <v>0</v>
      </c>
      <c r="AB1386" s="164">
        <v>0</v>
      </c>
      <c r="AC1386" s="164">
        <v>0</v>
      </c>
      <c r="AD1386" s="164">
        <v>0</v>
      </c>
      <c r="AE1386" s="164">
        <v>0</v>
      </c>
      <c r="AF1386" s="214">
        <v>0</v>
      </c>
      <c r="AG1386" s="164">
        <v>390</v>
      </c>
      <c r="AH1386" s="214">
        <f>8917.04*AG1386/I1386</f>
        <v>5643.6962025316461</v>
      </c>
      <c r="AI1386" s="164">
        <v>0</v>
      </c>
      <c r="AJ1386" s="164">
        <v>0</v>
      </c>
      <c r="AK1386" s="164">
        <v>0</v>
      </c>
      <c r="AL1386" s="163">
        <v>0</v>
      </c>
      <c r="AM1386" s="164">
        <v>0</v>
      </c>
      <c r="AN1386" s="164">
        <v>0</v>
      </c>
      <c r="AO1386" s="163">
        <v>0</v>
      </c>
      <c r="AP1386" s="164">
        <v>0</v>
      </c>
      <c r="AQ1386" s="164">
        <v>0</v>
      </c>
      <c r="AR1386" s="164">
        <v>0</v>
      </c>
      <c r="AS1386" s="164"/>
      <c r="BM1386" s="224"/>
      <c r="BN1386" s="224"/>
      <c r="BO1386" s="224"/>
      <c r="CL1386" s="158"/>
      <c r="DO1386" s="159"/>
      <c r="EE1386" s="160"/>
    </row>
    <row r="1387" spans="1:135" s="148" customFormat="1" ht="36" customHeight="1" x14ac:dyDescent="0.25">
      <c r="B1387" s="144" t="s">
        <v>812</v>
      </c>
      <c r="C1387" s="215"/>
      <c r="D1387" s="145" t="s">
        <v>862</v>
      </c>
      <c r="E1387" s="145" t="s">
        <v>862</v>
      </c>
      <c r="F1387" s="145" t="s">
        <v>862</v>
      </c>
      <c r="G1387" s="145" t="s">
        <v>862</v>
      </c>
      <c r="H1387" s="145" t="s">
        <v>862</v>
      </c>
      <c r="I1387" s="149">
        <f>SUM(I1388:I1391)</f>
        <v>4069.82</v>
      </c>
      <c r="J1387" s="149">
        <f>SUM(J1388:J1391)</f>
        <v>2670.2</v>
      </c>
      <c r="K1387" s="149">
        <f>SUM(K1388:K1391)</f>
        <v>2412.8999999999996</v>
      </c>
      <c r="L1387" s="210">
        <f>SUM(L1388:L1391)</f>
        <v>119</v>
      </c>
      <c r="M1387" s="145" t="s">
        <v>862</v>
      </c>
      <c r="N1387" s="145" t="s">
        <v>862</v>
      </c>
      <c r="O1387" s="147" t="s">
        <v>862</v>
      </c>
      <c r="P1387" s="142">
        <v>18317067.800000001</v>
      </c>
      <c r="Q1387" s="142">
        <f>SUM(Q1388:Q1391)</f>
        <v>0</v>
      </c>
      <c r="R1387" s="142">
        <f>SUM(R1388:R1391)</f>
        <v>0</v>
      </c>
      <c r="S1387" s="142">
        <f>SUM(S1388:S1391)</f>
        <v>18317067.800000001</v>
      </c>
      <c r="T1387" s="142">
        <f t="shared" si="512"/>
        <v>4500.7071074396408</v>
      </c>
      <c r="U1387" s="142">
        <f>MAX(U1388:U1391)</f>
        <v>7937.5385172726101</v>
      </c>
      <c r="W1387" s="220"/>
      <c r="Y1387" s="211"/>
      <c r="Z1387" s="211"/>
      <c r="AA1387" s="211"/>
      <c r="AB1387" s="211"/>
      <c r="AC1387" s="211"/>
      <c r="AD1387" s="211"/>
      <c r="AE1387" s="211"/>
      <c r="AF1387" s="211"/>
      <c r="AG1387" s="211"/>
      <c r="AH1387" s="211"/>
      <c r="AI1387" s="211"/>
      <c r="AJ1387" s="211"/>
      <c r="AK1387" s="211"/>
      <c r="AL1387" s="211"/>
      <c r="AM1387" s="211"/>
      <c r="AN1387" s="211"/>
      <c r="AO1387" s="211"/>
      <c r="AP1387" s="211"/>
      <c r="AQ1387" s="211"/>
      <c r="AR1387" s="211"/>
      <c r="AS1387" s="211"/>
    </row>
    <row r="1388" spans="1:135" s="121" customFormat="1" ht="36" customHeight="1" x14ac:dyDescent="0.25">
      <c r="A1388" s="148">
        <v>1</v>
      </c>
      <c r="B1388" s="143">
        <f>SUBTOTAL(103,$A$1027:A1388)</f>
        <v>323</v>
      </c>
      <c r="C1388" s="156" t="s">
        <v>108</v>
      </c>
      <c r="D1388" s="145">
        <v>1971</v>
      </c>
      <c r="E1388" s="145"/>
      <c r="F1388" s="157" t="s">
        <v>264</v>
      </c>
      <c r="G1388" s="145">
        <v>2</v>
      </c>
      <c r="H1388" s="145" t="s">
        <v>300</v>
      </c>
      <c r="I1388" s="149">
        <v>772.9</v>
      </c>
      <c r="J1388" s="149">
        <v>728.9</v>
      </c>
      <c r="K1388" s="149">
        <v>650.20000000000005</v>
      </c>
      <c r="L1388" s="167">
        <v>30</v>
      </c>
      <c r="M1388" s="145" t="s">
        <v>262</v>
      </c>
      <c r="N1388" s="145" t="s">
        <v>263</v>
      </c>
      <c r="O1388" s="145" t="s">
        <v>265</v>
      </c>
      <c r="P1388" s="149">
        <v>5796812.8000000007</v>
      </c>
      <c r="Q1388" s="149">
        <v>0</v>
      </c>
      <c r="R1388" s="149">
        <v>0</v>
      </c>
      <c r="S1388" s="149">
        <f>P1388-Q1388-R1388</f>
        <v>5796812.8000000007</v>
      </c>
      <c r="T1388" s="142">
        <f t="shared" si="512"/>
        <v>7500.08125242593</v>
      </c>
      <c r="U1388" s="142">
        <v>7937.5385172726101</v>
      </c>
      <c r="V1388" s="213">
        <f t="shared" ref="V1388:V1391" si="573">Y1388+Z1388+AA1388+AB1388+AC1388+AF1388+AH1388+AJ1388+AL1388+AN1388+AO1388+AP1388+AQ1388+AR1388</f>
        <v>7937.5385172726101</v>
      </c>
      <c r="W1388" s="213">
        <f t="shared" ref="W1388:W1391" si="574">V1388-T1388</f>
        <v>437.45726484668012</v>
      </c>
      <c r="X1388" s="148" t="b">
        <f t="shared" ref="X1388:X1391" si="575">V1388=U1388</f>
        <v>1</v>
      </c>
      <c r="Y1388" s="211">
        <v>0</v>
      </c>
      <c r="Z1388" s="211">
        <v>0</v>
      </c>
      <c r="AA1388" s="164">
        <v>0</v>
      </c>
      <c r="AB1388" s="164">
        <v>0</v>
      </c>
      <c r="AC1388" s="164">
        <v>0</v>
      </c>
      <c r="AD1388" s="164">
        <v>0</v>
      </c>
      <c r="AE1388" s="164">
        <v>0</v>
      </c>
      <c r="AF1388" s="214">
        <v>0</v>
      </c>
      <c r="AG1388" s="164">
        <v>688</v>
      </c>
      <c r="AH1388" s="214">
        <f>8917.04*AG1388/I1388</f>
        <v>7937.5385172726101</v>
      </c>
      <c r="AI1388" s="164">
        <v>0</v>
      </c>
      <c r="AJ1388" s="164">
        <v>0</v>
      </c>
      <c r="AK1388" s="164">
        <v>0</v>
      </c>
      <c r="AL1388" s="163">
        <v>0</v>
      </c>
      <c r="AM1388" s="164">
        <v>0</v>
      </c>
      <c r="AN1388" s="164">
        <v>0</v>
      </c>
      <c r="AO1388" s="163">
        <v>0</v>
      </c>
      <c r="AP1388" s="164">
        <v>0</v>
      </c>
      <c r="AQ1388" s="164">
        <v>0</v>
      </c>
      <c r="AR1388" s="164">
        <v>0</v>
      </c>
      <c r="AS1388" s="164"/>
      <c r="BM1388" s="224"/>
      <c r="BN1388" s="224"/>
      <c r="BO1388" s="224"/>
      <c r="CL1388" s="158"/>
      <c r="DO1388" s="159"/>
      <c r="EE1388" s="160"/>
    </row>
    <row r="1389" spans="1:135" s="148" customFormat="1" ht="36" customHeight="1" x14ac:dyDescent="0.25">
      <c r="A1389" s="148">
        <v>1</v>
      </c>
      <c r="B1389" s="143">
        <f>SUBTOTAL(103,$A$1027:A1389)</f>
        <v>324</v>
      </c>
      <c r="C1389" s="144" t="s">
        <v>2251</v>
      </c>
      <c r="D1389" s="145">
        <v>1979</v>
      </c>
      <c r="E1389" s="145"/>
      <c r="F1389" s="146" t="s">
        <v>264</v>
      </c>
      <c r="G1389" s="145">
        <v>2</v>
      </c>
      <c r="H1389" s="145">
        <v>3</v>
      </c>
      <c r="I1389" s="142">
        <v>1432</v>
      </c>
      <c r="J1389" s="142">
        <v>822.7</v>
      </c>
      <c r="K1389" s="142">
        <v>822.7</v>
      </c>
      <c r="L1389" s="165">
        <v>34</v>
      </c>
      <c r="M1389" s="145" t="s">
        <v>262</v>
      </c>
      <c r="N1389" s="145" t="s">
        <v>263</v>
      </c>
      <c r="O1389" s="147" t="s">
        <v>265</v>
      </c>
      <c r="P1389" s="142">
        <v>4859617</v>
      </c>
      <c r="Q1389" s="142">
        <v>0</v>
      </c>
      <c r="R1389" s="142">
        <v>0</v>
      </c>
      <c r="S1389" s="142">
        <f>P1389-Q1389-R1389</f>
        <v>4859617</v>
      </c>
      <c r="T1389" s="142">
        <f t="shared" si="512"/>
        <v>3393.5872905027932</v>
      </c>
      <c r="U1389" s="142">
        <v>4888.1818435754194</v>
      </c>
      <c r="V1389" s="213">
        <f t="shared" si="573"/>
        <v>4888.1818435754194</v>
      </c>
      <c r="W1389" s="213">
        <f t="shared" si="574"/>
        <v>1494.5945530726262</v>
      </c>
      <c r="X1389" s="148" t="b">
        <f t="shared" si="575"/>
        <v>1</v>
      </c>
      <c r="Y1389" s="211">
        <v>0</v>
      </c>
      <c r="Z1389" s="211">
        <v>0</v>
      </c>
      <c r="AA1389" s="211">
        <v>0</v>
      </c>
      <c r="AB1389" s="211">
        <v>0</v>
      </c>
      <c r="AC1389" s="211">
        <v>0</v>
      </c>
      <c r="AD1389" s="211">
        <v>0</v>
      </c>
      <c r="AE1389" s="211">
        <v>0</v>
      </c>
      <c r="AF1389" s="214">
        <v>0</v>
      </c>
      <c r="AG1389" s="211">
        <v>785</v>
      </c>
      <c r="AH1389" s="214">
        <f>8917.04*AG1389/I1389</f>
        <v>4888.1818435754194</v>
      </c>
      <c r="AI1389" s="211">
        <v>0</v>
      </c>
      <c r="AJ1389" s="211">
        <v>0</v>
      </c>
      <c r="AK1389" s="211">
        <v>0</v>
      </c>
      <c r="AL1389" s="214">
        <v>0</v>
      </c>
      <c r="AM1389" s="211">
        <v>0</v>
      </c>
      <c r="AN1389" s="211">
        <v>0</v>
      </c>
      <c r="AO1389" s="214">
        <v>0</v>
      </c>
      <c r="AP1389" s="211">
        <v>0</v>
      </c>
      <c r="AQ1389" s="211">
        <v>0</v>
      </c>
      <c r="AR1389" s="211">
        <v>0</v>
      </c>
      <c r="AS1389" s="211"/>
    </row>
    <row r="1390" spans="1:135" s="148" customFormat="1" ht="36" customHeight="1" x14ac:dyDescent="0.25">
      <c r="A1390" s="148">
        <v>1</v>
      </c>
      <c r="B1390" s="143">
        <f>SUBTOTAL(103,$A$1027:A1390)</f>
        <v>325</v>
      </c>
      <c r="C1390" s="144" t="s">
        <v>106</v>
      </c>
      <c r="D1390" s="145">
        <v>1975</v>
      </c>
      <c r="E1390" s="145"/>
      <c r="F1390" s="146" t="s">
        <v>264</v>
      </c>
      <c r="G1390" s="145">
        <v>2</v>
      </c>
      <c r="H1390" s="145" t="s">
        <v>299</v>
      </c>
      <c r="I1390" s="149">
        <v>1244.4000000000001</v>
      </c>
      <c r="J1390" s="149">
        <v>727.8</v>
      </c>
      <c r="K1390" s="149">
        <v>584.79999999999995</v>
      </c>
      <c r="L1390" s="165">
        <v>34</v>
      </c>
      <c r="M1390" s="145" t="s">
        <v>262</v>
      </c>
      <c r="N1390" s="145" t="s">
        <v>263</v>
      </c>
      <c r="O1390" s="147" t="s">
        <v>265</v>
      </c>
      <c r="P1390" s="142">
        <v>4752433</v>
      </c>
      <c r="Q1390" s="142">
        <v>0</v>
      </c>
      <c r="R1390" s="142">
        <v>0</v>
      </c>
      <c r="S1390" s="142">
        <f>P1390-Q1390-R1390</f>
        <v>4752433</v>
      </c>
      <c r="T1390" s="142">
        <f>P1390/I1390</f>
        <v>3819.0557698489229</v>
      </c>
      <c r="U1390" s="142">
        <v>4091.6343940855036</v>
      </c>
      <c r="V1390" s="213">
        <f t="shared" si="573"/>
        <v>4091.6343940855036</v>
      </c>
      <c r="W1390" s="213">
        <f t="shared" si="574"/>
        <v>272.57862423658071</v>
      </c>
      <c r="X1390" s="148" t="b">
        <f t="shared" si="575"/>
        <v>1</v>
      </c>
      <c r="Y1390" s="211">
        <v>0</v>
      </c>
      <c r="Z1390" s="211">
        <v>0</v>
      </c>
      <c r="AA1390" s="211">
        <v>0</v>
      </c>
      <c r="AB1390" s="211">
        <v>0</v>
      </c>
      <c r="AC1390" s="211">
        <v>0</v>
      </c>
      <c r="AD1390" s="211">
        <v>0</v>
      </c>
      <c r="AE1390" s="211">
        <v>0</v>
      </c>
      <c r="AF1390" s="214">
        <v>0</v>
      </c>
      <c r="AG1390" s="211">
        <v>571</v>
      </c>
      <c r="AH1390" s="214">
        <f>8917.04*AG1390/I1390</f>
        <v>4091.6343940855036</v>
      </c>
      <c r="AI1390" s="211">
        <v>0</v>
      </c>
      <c r="AJ1390" s="211">
        <v>0</v>
      </c>
      <c r="AK1390" s="211">
        <v>0</v>
      </c>
      <c r="AL1390" s="214">
        <v>0</v>
      </c>
      <c r="AM1390" s="211">
        <v>0</v>
      </c>
      <c r="AN1390" s="211">
        <v>0</v>
      </c>
      <c r="AO1390" s="214">
        <v>0</v>
      </c>
      <c r="AP1390" s="211">
        <v>0</v>
      </c>
      <c r="AQ1390" s="211">
        <v>0</v>
      </c>
      <c r="AR1390" s="211">
        <v>0</v>
      </c>
      <c r="AS1390" s="211"/>
    </row>
    <row r="1391" spans="1:135" s="148" customFormat="1" ht="36" customHeight="1" x14ac:dyDescent="0.25">
      <c r="A1391" s="148">
        <v>1</v>
      </c>
      <c r="B1391" s="143">
        <f>SUBTOTAL(103,$A$1027:A1391)</f>
        <v>326</v>
      </c>
      <c r="C1391" s="144" t="s">
        <v>1203</v>
      </c>
      <c r="D1391" s="145">
        <v>1962</v>
      </c>
      <c r="E1391" s="145"/>
      <c r="F1391" s="146" t="s">
        <v>326</v>
      </c>
      <c r="G1391" s="145">
        <v>2</v>
      </c>
      <c r="H1391" s="145" t="s">
        <v>300</v>
      </c>
      <c r="I1391" s="142">
        <v>620.52</v>
      </c>
      <c r="J1391" s="142">
        <v>390.8</v>
      </c>
      <c r="K1391" s="142">
        <v>355.2</v>
      </c>
      <c r="L1391" s="165">
        <v>21</v>
      </c>
      <c r="M1391" s="145" t="s">
        <v>262</v>
      </c>
      <c r="N1391" s="145" t="s">
        <v>263</v>
      </c>
      <c r="O1391" s="147" t="s">
        <v>265</v>
      </c>
      <c r="P1391" s="142">
        <v>2908205</v>
      </c>
      <c r="Q1391" s="142">
        <v>0</v>
      </c>
      <c r="R1391" s="142">
        <v>0</v>
      </c>
      <c r="S1391" s="142">
        <f>P1391-Q1391-R1391</f>
        <v>2908205</v>
      </c>
      <c r="T1391" s="142">
        <f t="shared" si="512"/>
        <v>4686.722426352092</v>
      </c>
      <c r="U1391" s="142">
        <v>4814.0404821762404</v>
      </c>
      <c r="V1391" s="213">
        <f t="shared" si="573"/>
        <v>4814.0404821762404</v>
      </c>
      <c r="W1391" s="213">
        <f t="shared" si="574"/>
        <v>127.31805582414836</v>
      </c>
      <c r="X1391" s="148" t="b">
        <f t="shared" si="575"/>
        <v>1</v>
      </c>
      <c r="Y1391" s="211">
        <v>0</v>
      </c>
      <c r="Z1391" s="211">
        <v>0</v>
      </c>
      <c r="AA1391" s="211">
        <v>0</v>
      </c>
      <c r="AB1391" s="211">
        <v>0</v>
      </c>
      <c r="AC1391" s="211">
        <v>0</v>
      </c>
      <c r="AD1391" s="211">
        <v>0</v>
      </c>
      <c r="AE1391" s="211">
        <v>0</v>
      </c>
      <c r="AF1391" s="214">
        <v>0</v>
      </c>
      <c r="AG1391" s="211">
        <v>335</v>
      </c>
      <c r="AH1391" s="214">
        <f>8917.04*AG1391/I1391</f>
        <v>4814.0404821762404</v>
      </c>
      <c r="AI1391" s="211">
        <v>0</v>
      </c>
      <c r="AJ1391" s="211">
        <v>0</v>
      </c>
      <c r="AK1391" s="211">
        <v>0</v>
      </c>
      <c r="AL1391" s="214">
        <v>0</v>
      </c>
      <c r="AM1391" s="211">
        <v>0</v>
      </c>
      <c r="AN1391" s="211">
        <v>0</v>
      </c>
      <c r="AO1391" s="214">
        <v>0</v>
      </c>
      <c r="AP1391" s="211">
        <v>0</v>
      </c>
      <c r="AQ1391" s="211">
        <v>0</v>
      </c>
      <c r="AR1391" s="211">
        <v>0</v>
      </c>
      <c r="AS1391" s="211"/>
    </row>
    <row r="1392" spans="1:135" s="148" customFormat="1" ht="36" customHeight="1" x14ac:dyDescent="0.25">
      <c r="B1392" s="144" t="s">
        <v>2248</v>
      </c>
      <c r="C1392" s="144"/>
      <c r="D1392" s="145" t="s">
        <v>862</v>
      </c>
      <c r="E1392" s="145" t="s">
        <v>862</v>
      </c>
      <c r="F1392" s="145" t="s">
        <v>862</v>
      </c>
      <c r="G1392" s="145" t="s">
        <v>862</v>
      </c>
      <c r="H1392" s="145" t="s">
        <v>862</v>
      </c>
      <c r="I1392" s="149">
        <f>I1393</f>
        <v>327.60000000000002</v>
      </c>
      <c r="J1392" s="149">
        <f>J1393</f>
        <v>295.2</v>
      </c>
      <c r="K1392" s="149">
        <f>K1393</f>
        <v>295.2</v>
      </c>
      <c r="L1392" s="210">
        <f>L1393</f>
        <v>21</v>
      </c>
      <c r="M1392" s="145" t="s">
        <v>862</v>
      </c>
      <c r="N1392" s="145" t="s">
        <v>862</v>
      </c>
      <c r="O1392" s="147" t="s">
        <v>862</v>
      </c>
      <c r="P1392" s="142">
        <v>903827.05</v>
      </c>
      <c r="Q1392" s="142">
        <f>Q1393</f>
        <v>0</v>
      </c>
      <c r="R1392" s="142">
        <f>R1393</f>
        <v>0</v>
      </c>
      <c r="S1392" s="142">
        <f>S1393</f>
        <v>903827.05</v>
      </c>
      <c r="T1392" s="142">
        <f t="shared" si="512"/>
        <v>2758.9348290598291</v>
      </c>
      <c r="U1392" s="142">
        <f>U1393</f>
        <v>3974.0166056166054</v>
      </c>
      <c r="W1392" s="220"/>
      <c r="Y1392" s="211"/>
      <c r="Z1392" s="211"/>
      <c r="AA1392" s="211"/>
      <c r="AB1392" s="211"/>
      <c r="AC1392" s="211"/>
      <c r="AD1392" s="211"/>
      <c r="AE1392" s="211"/>
      <c r="AF1392" s="211"/>
      <c r="AG1392" s="211"/>
      <c r="AH1392" s="211"/>
      <c r="AI1392" s="211"/>
      <c r="AJ1392" s="211"/>
      <c r="AK1392" s="211"/>
      <c r="AL1392" s="211"/>
      <c r="AM1392" s="211"/>
      <c r="AN1392" s="211"/>
      <c r="AO1392" s="211"/>
      <c r="AP1392" s="211"/>
      <c r="AQ1392" s="211"/>
      <c r="AR1392" s="211"/>
      <c r="AS1392" s="211"/>
    </row>
    <row r="1393" spans="1:135" s="148" customFormat="1" ht="36" customHeight="1" x14ac:dyDescent="0.25">
      <c r="A1393" s="148">
        <v>1</v>
      </c>
      <c r="B1393" s="143">
        <f>SUBTOTAL(103,$A$1027:A1393)</f>
        <v>327</v>
      </c>
      <c r="C1393" s="144" t="s">
        <v>2249</v>
      </c>
      <c r="D1393" s="145">
        <v>1964</v>
      </c>
      <c r="E1393" s="145"/>
      <c r="F1393" s="146" t="s">
        <v>264</v>
      </c>
      <c r="G1393" s="145">
        <v>2</v>
      </c>
      <c r="H1393" s="145">
        <v>1</v>
      </c>
      <c r="I1393" s="149">
        <v>327.60000000000002</v>
      </c>
      <c r="J1393" s="149">
        <v>295.2</v>
      </c>
      <c r="K1393" s="149">
        <v>295.2</v>
      </c>
      <c r="L1393" s="165">
        <v>21</v>
      </c>
      <c r="M1393" s="145" t="s">
        <v>262</v>
      </c>
      <c r="N1393" s="145" t="s">
        <v>263</v>
      </c>
      <c r="O1393" s="147" t="s">
        <v>265</v>
      </c>
      <c r="P1393" s="142">
        <v>903827.05</v>
      </c>
      <c r="Q1393" s="142">
        <v>0</v>
      </c>
      <c r="R1393" s="142">
        <v>0</v>
      </c>
      <c r="S1393" s="142">
        <f>P1393-Q1393-R1393</f>
        <v>903827.05</v>
      </c>
      <c r="T1393" s="142">
        <f t="shared" si="512"/>
        <v>2758.9348290598291</v>
      </c>
      <c r="U1393" s="142">
        <v>3974.0166056166054</v>
      </c>
      <c r="V1393" s="213">
        <f>Y1393+Z1393+AA1393+AB1393+AC1393+AF1393+AH1393+AJ1393+AL1393+AN1393+AO1393+AP1393+AQ1393+AR1393</f>
        <v>3974.0166056166054</v>
      </c>
      <c r="W1393" s="213">
        <f>V1393-T1393</f>
        <v>1215.0817765567763</v>
      </c>
      <c r="X1393" s="148" t="b">
        <f>V1393=U1393</f>
        <v>1</v>
      </c>
      <c r="Y1393" s="211">
        <v>0</v>
      </c>
      <c r="Z1393" s="211">
        <v>0</v>
      </c>
      <c r="AA1393" s="211">
        <v>0</v>
      </c>
      <c r="AB1393" s="211">
        <v>0</v>
      </c>
      <c r="AC1393" s="211">
        <v>0</v>
      </c>
      <c r="AD1393" s="211">
        <v>0</v>
      </c>
      <c r="AE1393" s="211">
        <v>0</v>
      </c>
      <c r="AF1393" s="214">
        <v>0</v>
      </c>
      <c r="AG1393" s="211">
        <v>146</v>
      </c>
      <c r="AH1393" s="214">
        <f>8917.04*AG1393/I1393</f>
        <v>3974.0166056166054</v>
      </c>
      <c r="AI1393" s="211">
        <v>0</v>
      </c>
      <c r="AJ1393" s="211">
        <v>0</v>
      </c>
      <c r="AK1393" s="211">
        <v>0</v>
      </c>
      <c r="AL1393" s="214">
        <v>0</v>
      </c>
      <c r="AM1393" s="211">
        <v>0</v>
      </c>
      <c r="AN1393" s="211">
        <v>0</v>
      </c>
      <c r="AO1393" s="214">
        <v>0</v>
      </c>
      <c r="AP1393" s="211">
        <v>0</v>
      </c>
      <c r="AQ1393" s="211">
        <v>0</v>
      </c>
      <c r="AR1393" s="211">
        <v>0</v>
      </c>
      <c r="AS1393" s="211"/>
    </row>
    <row r="1394" spans="1:135" s="148" customFormat="1" ht="36" customHeight="1" x14ac:dyDescent="0.25">
      <c r="B1394" s="144" t="s">
        <v>847</v>
      </c>
      <c r="C1394" s="144"/>
      <c r="D1394" s="145" t="s">
        <v>723</v>
      </c>
      <c r="E1394" s="145" t="s">
        <v>723</v>
      </c>
      <c r="F1394" s="145" t="s">
        <v>723</v>
      </c>
      <c r="G1394" s="145" t="s">
        <v>723</v>
      </c>
      <c r="H1394" s="145" t="s">
        <v>723</v>
      </c>
      <c r="I1394" s="149">
        <f>I1395</f>
        <v>976.3</v>
      </c>
      <c r="J1394" s="149">
        <f>J1395</f>
        <v>976.3</v>
      </c>
      <c r="K1394" s="149">
        <f>K1395</f>
        <v>880.1</v>
      </c>
      <c r="L1394" s="210">
        <f>L1395</f>
        <v>36</v>
      </c>
      <c r="M1394" s="145" t="s">
        <v>862</v>
      </c>
      <c r="N1394" s="145" t="s">
        <v>862</v>
      </c>
      <c r="O1394" s="147" t="s">
        <v>862</v>
      </c>
      <c r="P1394" s="142">
        <v>7187036.7999999998</v>
      </c>
      <c r="Q1394" s="142">
        <f>Q1395</f>
        <v>0</v>
      </c>
      <c r="R1394" s="142">
        <f>R1395</f>
        <v>0</v>
      </c>
      <c r="S1394" s="142">
        <f>S1395</f>
        <v>7187036.7999999998</v>
      </c>
      <c r="T1394" s="142">
        <f t="shared" si="512"/>
        <v>7361.5044555976647</v>
      </c>
      <c r="U1394" s="142">
        <f>U1395</f>
        <v>7790.8789511420682</v>
      </c>
      <c r="W1394" s="220"/>
      <c r="Y1394" s="211"/>
      <c r="Z1394" s="211"/>
      <c r="AA1394" s="211"/>
      <c r="AB1394" s="211"/>
      <c r="AC1394" s="211"/>
      <c r="AD1394" s="211"/>
      <c r="AE1394" s="211"/>
      <c r="AF1394" s="211"/>
      <c r="AG1394" s="211"/>
      <c r="AH1394" s="211"/>
      <c r="AI1394" s="211"/>
      <c r="AJ1394" s="211"/>
      <c r="AK1394" s="211"/>
      <c r="AL1394" s="211"/>
      <c r="AM1394" s="211"/>
      <c r="AN1394" s="211"/>
      <c r="AO1394" s="211"/>
      <c r="AP1394" s="211"/>
      <c r="AQ1394" s="211"/>
      <c r="AR1394" s="211"/>
      <c r="AS1394" s="211"/>
    </row>
    <row r="1395" spans="1:135" s="121" customFormat="1" ht="36" customHeight="1" x14ac:dyDescent="0.25">
      <c r="A1395" s="148">
        <v>1</v>
      </c>
      <c r="B1395" s="143">
        <f>SUBTOTAL(103,$A$1027:A1395)</f>
        <v>328</v>
      </c>
      <c r="C1395" s="156" t="s">
        <v>110</v>
      </c>
      <c r="D1395" s="145">
        <v>1987</v>
      </c>
      <c r="E1395" s="145"/>
      <c r="F1395" s="157" t="s">
        <v>264</v>
      </c>
      <c r="G1395" s="145">
        <v>2</v>
      </c>
      <c r="H1395" s="145" t="s">
        <v>308</v>
      </c>
      <c r="I1395" s="149">
        <v>976.3</v>
      </c>
      <c r="J1395" s="149">
        <v>976.3</v>
      </c>
      <c r="K1395" s="149">
        <v>880.1</v>
      </c>
      <c r="L1395" s="167">
        <v>36</v>
      </c>
      <c r="M1395" s="145" t="s">
        <v>262</v>
      </c>
      <c r="N1395" s="145" t="s">
        <v>263</v>
      </c>
      <c r="O1395" s="145" t="s">
        <v>265</v>
      </c>
      <c r="P1395" s="149">
        <v>7187036.7999999998</v>
      </c>
      <c r="Q1395" s="149">
        <v>0</v>
      </c>
      <c r="R1395" s="149">
        <v>0</v>
      </c>
      <c r="S1395" s="149">
        <f>P1395-Q1395-R1395</f>
        <v>7187036.7999999998</v>
      </c>
      <c r="T1395" s="142">
        <f t="shared" si="512"/>
        <v>7361.5044555976647</v>
      </c>
      <c r="U1395" s="142">
        <v>7790.8789511420682</v>
      </c>
      <c r="V1395" s="213">
        <f>Y1395+Z1395+AA1395+AB1395+AC1395+AF1395+AH1395+AJ1395+AL1395+AN1395+AO1395+AP1395+AQ1395+AR1395</f>
        <v>7790.8789511420682</v>
      </c>
      <c r="W1395" s="213">
        <f>V1395-T1395</f>
        <v>429.37449554440354</v>
      </c>
      <c r="X1395" s="148" t="b">
        <f>V1395=U1395</f>
        <v>1</v>
      </c>
      <c r="Y1395" s="211">
        <v>0</v>
      </c>
      <c r="Z1395" s="211">
        <v>0</v>
      </c>
      <c r="AA1395" s="164">
        <v>0</v>
      </c>
      <c r="AB1395" s="164">
        <v>0</v>
      </c>
      <c r="AC1395" s="164">
        <v>0</v>
      </c>
      <c r="AD1395" s="164">
        <v>0</v>
      </c>
      <c r="AE1395" s="164">
        <v>0</v>
      </c>
      <c r="AF1395" s="214">
        <v>0</v>
      </c>
      <c r="AG1395" s="164">
        <v>853</v>
      </c>
      <c r="AH1395" s="214">
        <f>8917.04*AG1395/I1395</f>
        <v>7790.8789511420682</v>
      </c>
      <c r="AI1395" s="164">
        <v>0</v>
      </c>
      <c r="AJ1395" s="164">
        <v>0</v>
      </c>
      <c r="AK1395" s="164">
        <v>0</v>
      </c>
      <c r="AL1395" s="163">
        <v>0</v>
      </c>
      <c r="AM1395" s="164">
        <v>0</v>
      </c>
      <c r="AN1395" s="164">
        <v>0</v>
      </c>
      <c r="AO1395" s="163">
        <v>0</v>
      </c>
      <c r="AP1395" s="164">
        <v>0</v>
      </c>
      <c r="AQ1395" s="164">
        <v>0</v>
      </c>
      <c r="AR1395" s="164">
        <v>0</v>
      </c>
      <c r="AS1395" s="164"/>
      <c r="BM1395" s="224"/>
      <c r="BN1395" s="224"/>
      <c r="BO1395" s="224"/>
      <c r="CL1395" s="158"/>
      <c r="DO1395" s="159"/>
      <c r="EE1395" s="160"/>
    </row>
    <row r="1396" spans="1:135" s="148" customFormat="1" ht="36" customHeight="1" x14ac:dyDescent="0.25">
      <c r="B1396" s="144" t="s">
        <v>861</v>
      </c>
      <c r="C1396" s="215"/>
      <c r="D1396" s="145" t="s">
        <v>723</v>
      </c>
      <c r="E1396" s="145" t="s">
        <v>723</v>
      </c>
      <c r="F1396" s="145" t="s">
        <v>723</v>
      </c>
      <c r="G1396" s="145" t="s">
        <v>723</v>
      </c>
      <c r="H1396" s="145" t="s">
        <v>723</v>
      </c>
      <c r="I1396" s="149">
        <f>I1397</f>
        <v>781.7</v>
      </c>
      <c r="J1396" s="149">
        <f>J1397</f>
        <v>781.7</v>
      </c>
      <c r="K1396" s="149">
        <f>K1397</f>
        <v>505.6</v>
      </c>
      <c r="L1396" s="210">
        <f>L1397</f>
        <v>40</v>
      </c>
      <c r="M1396" s="145" t="s">
        <v>862</v>
      </c>
      <c r="N1396" s="145" t="s">
        <v>862</v>
      </c>
      <c r="O1396" s="147" t="s">
        <v>862</v>
      </c>
      <c r="P1396" s="142">
        <v>7921355.3000000007</v>
      </c>
      <c r="Q1396" s="142">
        <f>Q1397</f>
        <v>0</v>
      </c>
      <c r="R1396" s="142">
        <f>R1397</f>
        <v>0</v>
      </c>
      <c r="S1396" s="142">
        <f>S1397</f>
        <v>7921355.3000000007</v>
      </c>
      <c r="T1396" s="142">
        <f t="shared" si="512"/>
        <v>10133.497889215812</v>
      </c>
      <c r="U1396" s="142">
        <f>U1397</f>
        <v>10572.572832544454</v>
      </c>
      <c r="W1396" s="220"/>
      <c r="Y1396" s="211"/>
      <c r="Z1396" s="211"/>
      <c r="AA1396" s="211"/>
      <c r="AB1396" s="211"/>
      <c r="AC1396" s="211"/>
      <c r="AD1396" s="211"/>
      <c r="AE1396" s="211"/>
      <c r="AF1396" s="211"/>
      <c r="AG1396" s="211"/>
      <c r="AH1396" s="211"/>
      <c r="AI1396" s="211"/>
      <c r="AJ1396" s="211"/>
      <c r="AK1396" s="211"/>
      <c r="AL1396" s="211"/>
      <c r="AM1396" s="211"/>
      <c r="AN1396" s="211"/>
      <c r="AO1396" s="211"/>
      <c r="AP1396" s="211"/>
      <c r="AQ1396" s="211"/>
      <c r="AR1396" s="211"/>
      <c r="AS1396" s="211"/>
    </row>
    <row r="1397" spans="1:135" s="121" customFormat="1" ht="36" customHeight="1" x14ac:dyDescent="0.25">
      <c r="A1397" s="148">
        <v>1</v>
      </c>
      <c r="B1397" s="143">
        <f>SUBTOTAL(103,$A$1027:A1397)</f>
        <v>329</v>
      </c>
      <c r="C1397" s="156" t="s">
        <v>207</v>
      </c>
      <c r="D1397" s="145">
        <v>1968</v>
      </c>
      <c r="E1397" s="145"/>
      <c r="F1397" s="157" t="s">
        <v>264</v>
      </c>
      <c r="G1397" s="145">
        <v>2</v>
      </c>
      <c r="H1397" s="145" t="s">
        <v>299</v>
      </c>
      <c r="I1397" s="149">
        <v>781.7</v>
      </c>
      <c r="J1397" s="149">
        <v>781.7</v>
      </c>
      <c r="K1397" s="149">
        <v>505.6</v>
      </c>
      <c r="L1397" s="167">
        <v>40</v>
      </c>
      <c r="M1397" s="145" t="s">
        <v>262</v>
      </c>
      <c r="N1397" s="145" t="s">
        <v>266</v>
      </c>
      <c r="O1397" s="145" t="s">
        <v>327</v>
      </c>
      <c r="P1397" s="149">
        <v>7921355.3000000007</v>
      </c>
      <c r="Q1397" s="149">
        <v>0</v>
      </c>
      <c r="R1397" s="149">
        <v>0</v>
      </c>
      <c r="S1397" s="149">
        <f>P1397-Q1397-R1397</f>
        <v>7921355.3000000007</v>
      </c>
      <c r="T1397" s="142">
        <f t="shared" si="512"/>
        <v>10133.497889215812</v>
      </c>
      <c r="U1397" s="142">
        <v>10572.572832544454</v>
      </c>
      <c r="V1397" s="213">
        <f>Y1397+Z1397+AA1397+AB1397+AC1397+AF1397+AH1397+AJ1397+AL1397+AN1397+AO1397+AP1397+AQ1397+AR1397</f>
        <v>10572.572832544454</v>
      </c>
      <c r="W1397" s="213">
        <f>V1397-T1397</f>
        <v>439.07494332864189</v>
      </c>
      <c r="X1397" s="148" t="b">
        <f>V1397=U1397</f>
        <v>1</v>
      </c>
      <c r="Y1397" s="211">
        <v>0</v>
      </c>
      <c r="Z1397" s="211">
        <v>0</v>
      </c>
      <c r="AA1397" s="164">
        <v>0</v>
      </c>
      <c r="AB1397" s="164">
        <v>0</v>
      </c>
      <c r="AC1397" s="164">
        <v>0</v>
      </c>
      <c r="AD1397" s="164">
        <v>0</v>
      </c>
      <c r="AE1397" s="164">
        <v>0</v>
      </c>
      <c r="AF1397" s="214">
        <v>0</v>
      </c>
      <c r="AG1397" s="164">
        <v>926.83</v>
      </c>
      <c r="AH1397" s="214">
        <f>8917.04*AG1397/I1397</f>
        <v>10572.572832544454</v>
      </c>
      <c r="AI1397" s="164">
        <v>0</v>
      </c>
      <c r="AJ1397" s="164">
        <v>0</v>
      </c>
      <c r="AK1397" s="164">
        <v>0</v>
      </c>
      <c r="AL1397" s="163">
        <v>0</v>
      </c>
      <c r="AM1397" s="164">
        <v>0</v>
      </c>
      <c r="AN1397" s="164">
        <v>0</v>
      </c>
      <c r="AO1397" s="163">
        <v>0</v>
      </c>
      <c r="AP1397" s="164">
        <v>0</v>
      </c>
      <c r="AQ1397" s="164">
        <v>0</v>
      </c>
      <c r="AR1397" s="164">
        <v>0</v>
      </c>
      <c r="AS1397" s="164"/>
      <c r="BM1397" s="224"/>
      <c r="BN1397" s="224"/>
      <c r="BO1397" s="224"/>
      <c r="CL1397" s="158"/>
      <c r="DO1397" s="159"/>
      <c r="EE1397" s="160"/>
    </row>
    <row r="1398" spans="1:135" s="148" customFormat="1" ht="36" customHeight="1" x14ac:dyDescent="0.25">
      <c r="B1398" s="144" t="s">
        <v>813</v>
      </c>
      <c r="C1398" s="215"/>
      <c r="D1398" s="145" t="s">
        <v>723</v>
      </c>
      <c r="E1398" s="145" t="s">
        <v>723</v>
      </c>
      <c r="F1398" s="145" t="s">
        <v>723</v>
      </c>
      <c r="G1398" s="145" t="s">
        <v>723</v>
      </c>
      <c r="H1398" s="145" t="s">
        <v>723</v>
      </c>
      <c r="I1398" s="149">
        <f>SUM(I1399:I1400)</f>
        <v>1752.3000000000002</v>
      </c>
      <c r="J1398" s="149">
        <f>SUM(J1399:J1400)</f>
        <v>948.3</v>
      </c>
      <c r="K1398" s="149">
        <f>SUM(K1399:K1400)</f>
        <v>945.1</v>
      </c>
      <c r="L1398" s="210">
        <f>SUM(L1399:L1400)</f>
        <v>86</v>
      </c>
      <c r="M1398" s="145" t="s">
        <v>862</v>
      </c>
      <c r="N1398" s="145" t="s">
        <v>862</v>
      </c>
      <c r="O1398" s="147" t="s">
        <v>862</v>
      </c>
      <c r="P1398" s="142">
        <v>11696237.33</v>
      </c>
      <c r="Q1398" s="142">
        <f>SUM(Q1399:Q1400)</f>
        <v>0</v>
      </c>
      <c r="R1398" s="142">
        <f>SUM(R1399:R1400)</f>
        <v>2523423.19</v>
      </c>
      <c r="S1398" s="142">
        <f>SUM(S1399:S1400)</f>
        <v>9172814.1400000006</v>
      </c>
      <c r="T1398" s="142">
        <f t="shared" si="512"/>
        <v>6674.7916053187237</v>
      </c>
      <c r="U1398" s="142">
        <f>MAX(U1399:U1400)</f>
        <v>7148.2069176841278</v>
      </c>
      <c r="W1398" s="220"/>
      <c r="Y1398" s="211"/>
      <c r="Z1398" s="211"/>
      <c r="AA1398" s="211"/>
      <c r="AB1398" s="211"/>
      <c r="AC1398" s="211"/>
      <c r="AD1398" s="211"/>
      <c r="AE1398" s="211"/>
      <c r="AF1398" s="211"/>
      <c r="AG1398" s="211"/>
      <c r="AH1398" s="211"/>
      <c r="AI1398" s="211"/>
      <c r="AJ1398" s="211"/>
      <c r="AK1398" s="211"/>
      <c r="AL1398" s="211"/>
      <c r="AM1398" s="211"/>
      <c r="AN1398" s="211"/>
      <c r="AO1398" s="211"/>
      <c r="AP1398" s="211"/>
      <c r="AQ1398" s="211"/>
      <c r="AR1398" s="211"/>
      <c r="AS1398" s="211"/>
    </row>
    <row r="1399" spans="1:135" s="121" customFormat="1" ht="36" customHeight="1" x14ac:dyDescent="0.25">
      <c r="A1399" s="148">
        <v>1</v>
      </c>
      <c r="B1399" s="143">
        <f>SUBTOTAL(103,$A$1027:A1399)</f>
        <v>330</v>
      </c>
      <c r="C1399" s="156" t="s">
        <v>66</v>
      </c>
      <c r="D1399" s="145">
        <v>1978</v>
      </c>
      <c r="E1399" s="145"/>
      <c r="F1399" s="157" t="s">
        <v>264</v>
      </c>
      <c r="G1399" s="145">
        <v>2</v>
      </c>
      <c r="H1399" s="145" t="s">
        <v>299</v>
      </c>
      <c r="I1399" s="149">
        <v>736.7</v>
      </c>
      <c r="J1399" s="149">
        <v>450.8</v>
      </c>
      <c r="K1399" s="149">
        <v>447.6</v>
      </c>
      <c r="L1399" s="167">
        <v>41</v>
      </c>
      <c r="M1399" s="145" t="s">
        <v>262</v>
      </c>
      <c r="N1399" s="145" t="s">
        <v>263</v>
      </c>
      <c r="O1399" s="145" t="s">
        <v>265</v>
      </c>
      <c r="P1399" s="149">
        <v>4727919.1500000004</v>
      </c>
      <c r="Q1399" s="149">
        <v>0</v>
      </c>
      <c r="R1399" s="149">
        <v>0</v>
      </c>
      <c r="S1399" s="149">
        <f>P1399-Q1399-R1399</f>
        <v>4727919.1500000004</v>
      </c>
      <c r="T1399" s="142">
        <f t="shared" si="512"/>
        <v>6417.6994027419578</v>
      </c>
      <c r="U1399" s="142">
        <v>6417.6993945975291</v>
      </c>
      <c r="V1399" s="213">
        <f t="shared" ref="V1399:V1400" si="576">Y1399+Z1399+AA1399+AB1399+AC1399+AF1399+AH1399+AJ1399+AL1399+AN1399+AO1399+AP1399+AQ1399+AR1399</f>
        <v>6417.6993945975291</v>
      </c>
      <c r="W1399" s="213">
        <f t="shared" ref="W1399:W1400" si="577">V1399-T1399</f>
        <v>-8.1444286479381844E-6</v>
      </c>
      <c r="X1399" s="148" t="b">
        <f t="shared" ref="X1399:X1400" si="578">V1399=U1399</f>
        <v>1</v>
      </c>
      <c r="Y1399" s="211">
        <v>0</v>
      </c>
      <c r="Z1399" s="211">
        <v>0</v>
      </c>
      <c r="AA1399" s="164">
        <v>0</v>
      </c>
      <c r="AB1399" s="164">
        <v>0</v>
      </c>
      <c r="AC1399" s="164">
        <v>0</v>
      </c>
      <c r="AD1399" s="164">
        <v>0</v>
      </c>
      <c r="AE1399" s="164">
        <v>0</v>
      </c>
      <c r="AF1399" s="214">
        <v>0</v>
      </c>
      <c r="AG1399" s="164">
        <v>0</v>
      </c>
      <c r="AH1399" s="164">
        <v>0</v>
      </c>
      <c r="AI1399" s="164">
        <v>0</v>
      </c>
      <c r="AJ1399" s="164">
        <v>0</v>
      </c>
      <c r="AK1399" s="164">
        <v>670.8</v>
      </c>
      <c r="AL1399" s="214">
        <f>7048.18*AK1399/I1399</f>
        <v>6417.6993945975291</v>
      </c>
      <c r="AM1399" s="164">
        <v>0</v>
      </c>
      <c r="AN1399" s="164">
        <v>0</v>
      </c>
      <c r="AO1399" s="163">
        <v>0</v>
      </c>
      <c r="AP1399" s="164">
        <v>0</v>
      </c>
      <c r="AQ1399" s="164">
        <v>0</v>
      </c>
      <c r="AR1399" s="164">
        <v>0</v>
      </c>
      <c r="AS1399" s="164"/>
      <c r="BM1399" s="224"/>
      <c r="BN1399" s="224"/>
      <c r="BO1399" s="224"/>
      <c r="CL1399" s="158"/>
      <c r="DO1399" s="159"/>
      <c r="EE1399" s="160"/>
    </row>
    <row r="1400" spans="1:135" s="148" customFormat="1" ht="36" customHeight="1" x14ac:dyDescent="0.25">
      <c r="A1400" s="148">
        <v>1</v>
      </c>
      <c r="B1400" s="143">
        <f>SUBTOTAL(103,$A$1027:A1400)</f>
        <v>331</v>
      </c>
      <c r="C1400" s="144" t="s">
        <v>57</v>
      </c>
      <c r="D1400" s="145">
        <v>1972</v>
      </c>
      <c r="E1400" s="145"/>
      <c r="F1400" s="146" t="s">
        <v>264</v>
      </c>
      <c r="G1400" s="145">
        <v>2</v>
      </c>
      <c r="H1400" s="145" t="s">
        <v>308</v>
      </c>
      <c r="I1400" s="149">
        <v>1015.6</v>
      </c>
      <c r="J1400" s="149">
        <v>497.5</v>
      </c>
      <c r="K1400" s="149">
        <v>497.5</v>
      </c>
      <c r="L1400" s="165">
        <v>45</v>
      </c>
      <c r="M1400" s="145" t="s">
        <v>262</v>
      </c>
      <c r="N1400" s="145" t="s">
        <v>263</v>
      </c>
      <c r="O1400" s="147" t="s">
        <v>265</v>
      </c>
      <c r="P1400" s="142">
        <v>6968318.1799999997</v>
      </c>
      <c r="Q1400" s="142">
        <v>0</v>
      </c>
      <c r="R1400" s="142">
        <v>2523423.19</v>
      </c>
      <c r="S1400" s="142">
        <f>P1400-Q1400-R1400</f>
        <v>4444894.99</v>
      </c>
      <c r="T1400" s="142">
        <f t="shared" ref="T1400:T1493" si="579">P1400/I1400</f>
        <v>6861.2821780228433</v>
      </c>
      <c r="U1400" s="142">
        <f>V1400</f>
        <v>7148.2069176841278</v>
      </c>
      <c r="V1400" s="213">
        <f t="shared" si="576"/>
        <v>7148.2069176841278</v>
      </c>
      <c r="W1400" s="213">
        <f t="shared" si="577"/>
        <v>286.92473966128455</v>
      </c>
      <c r="X1400" s="148" t="b">
        <f t="shared" si="578"/>
        <v>1</v>
      </c>
      <c r="Y1400" s="211">
        <v>0</v>
      </c>
      <c r="Z1400" s="211">
        <v>0</v>
      </c>
      <c r="AA1400" s="211">
        <v>0</v>
      </c>
      <c r="AB1400" s="211">
        <v>0</v>
      </c>
      <c r="AC1400" s="211">
        <v>0</v>
      </c>
      <c r="AD1400" s="211">
        <v>0</v>
      </c>
      <c r="AE1400" s="211">
        <v>0</v>
      </c>
      <c r="AF1400" s="214">
        <v>0</v>
      </c>
      <c r="AG1400" s="211">
        <v>814.14</v>
      </c>
      <c r="AH1400" s="214">
        <f>8917.04*AG1400/I1400</f>
        <v>7148.2069176841278</v>
      </c>
      <c r="AI1400" s="211">
        <v>0</v>
      </c>
      <c r="AJ1400" s="211">
        <v>0</v>
      </c>
      <c r="AK1400" s="211">
        <v>0</v>
      </c>
      <c r="AL1400" s="214">
        <v>0</v>
      </c>
      <c r="AM1400" s="211">
        <v>0</v>
      </c>
      <c r="AN1400" s="211">
        <v>0</v>
      </c>
      <c r="AO1400" s="214">
        <v>0</v>
      </c>
      <c r="AP1400" s="211">
        <v>0</v>
      </c>
      <c r="AQ1400" s="211">
        <v>0</v>
      </c>
      <c r="AR1400" s="211">
        <v>0</v>
      </c>
      <c r="AS1400" s="211"/>
    </row>
    <row r="1401" spans="1:135" s="148" customFormat="1" ht="36" customHeight="1" x14ac:dyDescent="0.25">
      <c r="B1401" s="144" t="s">
        <v>815</v>
      </c>
      <c r="C1401" s="144"/>
      <c r="D1401" s="145" t="s">
        <v>862</v>
      </c>
      <c r="E1401" s="145" t="s">
        <v>862</v>
      </c>
      <c r="F1401" s="145" t="s">
        <v>862</v>
      </c>
      <c r="G1401" s="145" t="s">
        <v>862</v>
      </c>
      <c r="H1401" s="145" t="s">
        <v>862</v>
      </c>
      <c r="I1401" s="149">
        <f>SUM(I1402:I1405)</f>
        <v>12250.7</v>
      </c>
      <c r="J1401" s="149">
        <f>SUM(J1402:J1405)</f>
        <v>11422.199999999999</v>
      </c>
      <c r="K1401" s="149">
        <f>SUM(K1402:K1405)</f>
        <v>10775.519999999999</v>
      </c>
      <c r="L1401" s="210">
        <f>SUM(L1402:L1405)</f>
        <v>563</v>
      </c>
      <c r="M1401" s="145" t="s">
        <v>862</v>
      </c>
      <c r="N1401" s="145" t="s">
        <v>862</v>
      </c>
      <c r="O1401" s="147" t="s">
        <v>862</v>
      </c>
      <c r="P1401" s="142">
        <v>30923102.75</v>
      </c>
      <c r="Q1401" s="142">
        <f>SUM(Q1402:Q1405)</f>
        <v>0</v>
      </c>
      <c r="R1401" s="142">
        <f>SUM(R1402:R1405)</f>
        <v>0</v>
      </c>
      <c r="S1401" s="142">
        <f>SUM(S1402:S1405)</f>
        <v>30923102.75</v>
      </c>
      <c r="T1401" s="142">
        <f t="shared" si="579"/>
        <v>2524.1906788999809</v>
      </c>
      <c r="U1401" s="142">
        <f>MAX(U1402:U1405)</f>
        <v>4396.2437247801354</v>
      </c>
      <c r="W1401" s="220"/>
      <c r="Y1401" s="211"/>
      <c r="Z1401" s="211"/>
      <c r="AA1401" s="211"/>
      <c r="AB1401" s="211"/>
      <c r="AC1401" s="211"/>
      <c r="AD1401" s="211"/>
      <c r="AE1401" s="211"/>
      <c r="AF1401" s="211"/>
      <c r="AG1401" s="211"/>
      <c r="AH1401" s="211"/>
      <c r="AI1401" s="211"/>
      <c r="AJ1401" s="211"/>
      <c r="AK1401" s="211"/>
      <c r="AL1401" s="211"/>
      <c r="AM1401" s="211"/>
      <c r="AN1401" s="211"/>
      <c r="AO1401" s="211"/>
      <c r="AP1401" s="211"/>
      <c r="AQ1401" s="211"/>
      <c r="AR1401" s="211"/>
      <c r="AS1401" s="211"/>
    </row>
    <row r="1402" spans="1:135" s="121" customFormat="1" ht="36" customHeight="1" x14ac:dyDescent="0.25">
      <c r="A1402" s="148">
        <v>1</v>
      </c>
      <c r="B1402" s="143">
        <f>SUBTOTAL(103,$A$1027:A1402)</f>
        <v>332</v>
      </c>
      <c r="C1402" s="156" t="s">
        <v>69</v>
      </c>
      <c r="D1402" s="145">
        <v>1977</v>
      </c>
      <c r="E1402" s="145"/>
      <c r="F1402" s="157" t="s">
        <v>264</v>
      </c>
      <c r="G1402" s="145">
        <v>5</v>
      </c>
      <c r="H1402" s="145" t="s">
        <v>366</v>
      </c>
      <c r="I1402" s="149">
        <v>4338.6000000000004</v>
      </c>
      <c r="J1402" s="149">
        <v>4154.6000000000004</v>
      </c>
      <c r="K1402" s="149">
        <v>3916.52</v>
      </c>
      <c r="L1402" s="167">
        <v>177</v>
      </c>
      <c r="M1402" s="145" t="s">
        <v>262</v>
      </c>
      <c r="N1402" s="145" t="s">
        <v>266</v>
      </c>
      <c r="O1402" s="145" t="s">
        <v>268</v>
      </c>
      <c r="P1402" s="149">
        <v>9489671.6999999993</v>
      </c>
      <c r="Q1402" s="149">
        <v>0</v>
      </c>
      <c r="R1402" s="149">
        <v>0</v>
      </c>
      <c r="S1402" s="149">
        <f>P1402-Q1402-R1402</f>
        <v>9489671.6999999993</v>
      </c>
      <c r="T1402" s="142">
        <f t="shared" si="579"/>
        <v>2187.2658691743877</v>
      </c>
      <c r="U1402" s="142">
        <v>2187.2658691743877</v>
      </c>
      <c r="V1402" s="213">
        <f>T1402</f>
        <v>2187.2658691743877</v>
      </c>
      <c r="W1402" s="213">
        <f t="shared" ref="W1402:W1405" si="580">V1402-T1402</f>
        <v>0</v>
      </c>
      <c r="X1402" s="148" t="b">
        <f t="shared" ref="X1402:X1405" si="581">V1402=U1402</f>
        <v>1</v>
      </c>
      <c r="Y1402" s="211">
        <v>0</v>
      </c>
      <c r="Z1402" s="211">
        <v>0</v>
      </c>
      <c r="AA1402" s="164">
        <v>0</v>
      </c>
      <c r="AB1402" s="164">
        <v>0</v>
      </c>
      <c r="AC1402" s="164">
        <v>0</v>
      </c>
      <c r="AD1402" s="164">
        <v>0</v>
      </c>
      <c r="AE1402" s="164">
        <v>0</v>
      </c>
      <c r="AF1402" s="214">
        <v>0</v>
      </c>
      <c r="AG1402" s="164">
        <v>1047.5999999999999</v>
      </c>
      <c r="AH1402" s="214">
        <f>8917.04*AG1402/I1402</f>
        <v>2153.1118572811506</v>
      </c>
      <c r="AI1402" s="164">
        <v>0</v>
      </c>
      <c r="AJ1402" s="164">
        <v>0</v>
      </c>
      <c r="AK1402" s="164">
        <v>0</v>
      </c>
      <c r="AL1402" s="163">
        <v>0</v>
      </c>
      <c r="AM1402" s="164">
        <v>0</v>
      </c>
      <c r="AN1402" s="164">
        <v>0</v>
      </c>
      <c r="AO1402" s="163">
        <v>0</v>
      </c>
      <c r="AP1402" s="164">
        <v>0</v>
      </c>
      <c r="AQ1402" s="164">
        <v>0</v>
      </c>
      <c r="AR1402" s="164">
        <v>0</v>
      </c>
      <c r="AS1402" s="164"/>
      <c r="BM1402" s="224"/>
      <c r="BN1402" s="224"/>
      <c r="BO1402" s="224"/>
      <c r="CL1402" s="158"/>
      <c r="DO1402" s="159"/>
      <c r="EE1402" s="160"/>
    </row>
    <row r="1403" spans="1:135" s="121" customFormat="1" ht="36" customHeight="1" x14ac:dyDescent="0.25">
      <c r="A1403" s="148">
        <v>1</v>
      </c>
      <c r="B1403" s="143">
        <f>SUBTOTAL(103,$A$1027:A1403)</f>
        <v>333</v>
      </c>
      <c r="C1403" s="156" t="s">
        <v>68</v>
      </c>
      <c r="D1403" s="145">
        <v>1965</v>
      </c>
      <c r="E1403" s="145"/>
      <c r="F1403" s="157" t="s">
        <v>264</v>
      </c>
      <c r="G1403" s="145">
        <v>4</v>
      </c>
      <c r="H1403" s="145" t="s">
        <v>304</v>
      </c>
      <c r="I1403" s="149">
        <v>2512.9</v>
      </c>
      <c r="J1403" s="149">
        <v>2431.4</v>
      </c>
      <c r="K1403" s="149">
        <v>2131.1999999999998</v>
      </c>
      <c r="L1403" s="167">
        <v>90</v>
      </c>
      <c r="M1403" s="145" t="s">
        <v>262</v>
      </c>
      <c r="N1403" s="145" t="s">
        <v>266</v>
      </c>
      <c r="O1403" s="145" t="s">
        <v>268</v>
      </c>
      <c r="P1403" s="149">
        <v>10438475.84</v>
      </c>
      <c r="Q1403" s="149">
        <v>0</v>
      </c>
      <c r="R1403" s="149">
        <v>0</v>
      </c>
      <c r="S1403" s="149">
        <f>P1403-Q1403-R1403</f>
        <v>10438475.84</v>
      </c>
      <c r="T1403" s="142">
        <f t="shared" si="579"/>
        <v>4153.9559234350745</v>
      </c>
      <c r="U1403" s="142">
        <v>4396.2437247801354</v>
      </c>
      <c r="V1403" s="213">
        <f t="shared" ref="V1403:V1405" si="582">Y1403+Z1403+AA1403+AB1403+AC1403+AF1403+AH1403+AJ1403+AL1403+AN1403+AO1403+AP1403+AQ1403+AR1403</f>
        <v>4396.2437247801354</v>
      </c>
      <c r="W1403" s="213">
        <f t="shared" si="580"/>
        <v>242.28780134506087</v>
      </c>
      <c r="X1403" s="148" t="b">
        <f t="shared" si="581"/>
        <v>1</v>
      </c>
      <c r="Y1403" s="211">
        <v>0</v>
      </c>
      <c r="Z1403" s="211">
        <v>0</v>
      </c>
      <c r="AA1403" s="164">
        <v>0</v>
      </c>
      <c r="AB1403" s="164">
        <v>0</v>
      </c>
      <c r="AC1403" s="164">
        <v>0</v>
      </c>
      <c r="AD1403" s="164">
        <v>0</v>
      </c>
      <c r="AE1403" s="164">
        <v>0</v>
      </c>
      <c r="AF1403" s="214">
        <v>0</v>
      </c>
      <c r="AG1403" s="164">
        <v>1238.9000000000001</v>
      </c>
      <c r="AH1403" s="214">
        <f>8917.04*AG1403/I1403</f>
        <v>4396.2437247801354</v>
      </c>
      <c r="AI1403" s="164">
        <v>0</v>
      </c>
      <c r="AJ1403" s="164">
        <v>0</v>
      </c>
      <c r="AK1403" s="164">
        <v>0</v>
      </c>
      <c r="AL1403" s="163">
        <v>0</v>
      </c>
      <c r="AM1403" s="164">
        <v>0</v>
      </c>
      <c r="AN1403" s="164">
        <v>0</v>
      </c>
      <c r="AO1403" s="163">
        <v>0</v>
      </c>
      <c r="AP1403" s="164">
        <v>0</v>
      </c>
      <c r="AQ1403" s="164">
        <v>0</v>
      </c>
      <c r="AR1403" s="164">
        <v>0</v>
      </c>
      <c r="AS1403" s="164"/>
      <c r="BM1403" s="224"/>
      <c r="BN1403" s="224"/>
      <c r="BO1403" s="224"/>
      <c r="CL1403" s="158"/>
      <c r="DO1403" s="159"/>
      <c r="EE1403" s="160"/>
    </row>
    <row r="1404" spans="1:135" s="121" customFormat="1" ht="36" customHeight="1" x14ac:dyDescent="0.25">
      <c r="A1404" s="148">
        <v>1</v>
      </c>
      <c r="B1404" s="143">
        <f>SUBTOTAL(103,$A$1027:A1404)</f>
        <v>334</v>
      </c>
      <c r="C1404" s="156" t="s">
        <v>67</v>
      </c>
      <c r="D1404" s="145">
        <v>1967</v>
      </c>
      <c r="E1404" s="145"/>
      <c r="F1404" s="157" t="s">
        <v>264</v>
      </c>
      <c r="G1404" s="145">
        <v>4</v>
      </c>
      <c r="H1404" s="145" t="s">
        <v>304</v>
      </c>
      <c r="I1404" s="149">
        <v>2500.9</v>
      </c>
      <c r="J1404" s="149">
        <v>2416.3000000000002</v>
      </c>
      <c r="K1404" s="149">
        <v>2307.9</v>
      </c>
      <c r="L1404" s="167">
        <v>117</v>
      </c>
      <c r="M1404" s="145" t="s">
        <v>262</v>
      </c>
      <c r="N1404" s="145" t="s">
        <v>266</v>
      </c>
      <c r="O1404" s="145" t="s">
        <v>268</v>
      </c>
      <c r="P1404" s="149">
        <v>4242679.37</v>
      </c>
      <c r="Q1404" s="149">
        <v>0</v>
      </c>
      <c r="R1404" s="149">
        <v>0</v>
      </c>
      <c r="S1404" s="149">
        <f>P1404-Q1404-R1404</f>
        <v>4242679.37</v>
      </c>
      <c r="T1404" s="142">
        <f>P1404/I1404</f>
        <v>1696.4610220320685</v>
      </c>
      <c r="U1404" s="142">
        <v>3820.48</v>
      </c>
      <c r="V1404" s="213">
        <f t="shared" si="582"/>
        <v>3820.48</v>
      </c>
      <c r="W1404" s="213">
        <f t="shared" si="580"/>
        <v>2124.0189779679313</v>
      </c>
      <c r="X1404" s="148" t="b">
        <f t="shared" si="581"/>
        <v>1</v>
      </c>
      <c r="Y1404" s="211">
        <v>113.09</v>
      </c>
      <c r="Z1404" s="211">
        <v>262.75</v>
      </c>
      <c r="AA1404" s="211">
        <v>3259.66</v>
      </c>
      <c r="AB1404" s="211">
        <v>184.98</v>
      </c>
      <c r="AC1404" s="164">
        <v>0</v>
      </c>
      <c r="AD1404" s="164">
        <v>0</v>
      </c>
      <c r="AE1404" s="164">
        <v>0</v>
      </c>
      <c r="AF1404" s="214">
        <v>0</v>
      </c>
      <c r="AG1404" s="164">
        <v>0</v>
      </c>
      <c r="AH1404" s="164">
        <v>0</v>
      </c>
      <c r="AI1404" s="164">
        <v>0</v>
      </c>
      <c r="AJ1404" s="164">
        <v>0</v>
      </c>
      <c r="AK1404" s="164">
        <v>0</v>
      </c>
      <c r="AL1404" s="163">
        <v>0</v>
      </c>
      <c r="AM1404" s="164">
        <v>0</v>
      </c>
      <c r="AN1404" s="164">
        <v>0</v>
      </c>
      <c r="AO1404" s="163">
        <v>0</v>
      </c>
      <c r="AP1404" s="164">
        <v>0</v>
      </c>
      <c r="AQ1404" s="164">
        <v>0</v>
      </c>
      <c r="AR1404" s="164">
        <v>0</v>
      </c>
      <c r="AS1404" s="164"/>
      <c r="BM1404" s="224"/>
      <c r="BN1404" s="224"/>
      <c r="BO1404" s="224"/>
      <c r="CL1404" s="158"/>
      <c r="DO1404" s="159"/>
      <c r="EE1404" s="160"/>
    </row>
    <row r="1405" spans="1:135" s="121" customFormat="1" ht="36" customHeight="1" x14ac:dyDescent="0.25">
      <c r="A1405" s="148">
        <v>1</v>
      </c>
      <c r="B1405" s="143">
        <f>SUBTOTAL(103,$A$1027:A1405)</f>
        <v>335</v>
      </c>
      <c r="C1405" s="156" t="s">
        <v>2566</v>
      </c>
      <c r="D1405" s="145">
        <v>1986</v>
      </c>
      <c r="E1405" s="145"/>
      <c r="F1405" s="157" t="s">
        <v>264</v>
      </c>
      <c r="G1405" s="145">
        <v>5</v>
      </c>
      <c r="H1405" s="145">
        <v>1</v>
      </c>
      <c r="I1405" s="149">
        <v>2898.3</v>
      </c>
      <c r="J1405" s="149">
        <v>2419.9</v>
      </c>
      <c r="K1405" s="149">
        <f>J1405</f>
        <v>2419.9</v>
      </c>
      <c r="L1405" s="167">
        <v>179</v>
      </c>
      <c r="M1405" s="145" t="s">
        <v>262</v>
      </c>
      <c r="N1405" s="145" t="s">
        <v>266</v>
      </c>
      <c r="O1405" s="145" t="s">
        <v>1269</v>
      </c>
      <c r="P1405" s="149">
        <v>6752275.8400000008</v>
      </c>
      <c r="Q1405" s="149">
        <v>0</v>
      </c>
      <c r="R1405" s="149">
        <v>0</v>
      </c>
      <c r="S1405" s="149">
        <f>P1405-Q1405-R1405</f>
        <v>6752275.8400000008</v>
      </c>
      <c r="T1405" s="142">
        <f>P1405/I1405</f>
        <v>2329.7366870234277</v>
      </c>
      <c r="U1405" s="142">
        <v>2465.6232467308423</v>
      </c>
      <c r="V1405" s="213">
        <f t="shared" si="582"/>
        <v>2465.6232467308423</v>
      </c>
      <c r="W1405" s="213">
        <f t="shared" si="580"/>
        <v>135.88655970741456</v>
      </c>
      <c r="X1405" s="148" t="b">
        <f t="shared" si="581"/>
        <v>1</v>
      </c>
      <c r="Y1405" s="211">
        <v>0</v>
      </c>
      <c r="Z1405" s="211">
        <v>0</v>
      </c>
      <c r="AA1405" s="164">
        <v>0</v>
      </c>
      <c r="AB1405" s="164">
        <v>0</v>
      </c>
      <c r="AC1405" s="164">
        <v>0</v>
      </c>
      <c r="AD1405" s="164">
        <v>0</v>
      </c>
      <c r="AE1405" s="164">
        <v>0</v>
      </c>
      <c r="AF1405" s="214">
        <v>0</v>
      </c>
      <c r="AG1405" s="164">
        <v>801.4</v>
      </c>
      <c r="AH1405" s="214">
        <f>8917.04*AG1405/I1405</f>
        <v>2465.6232467308423</v>
      </c>
      <c r="AI1405" s="164">
        <v>0</v>
      </c>
      <c r="AJ1405" s="164">
        <v>0</v>
      </c>
      <c r="AK1405" s="164">
        <v>0</v>
      </c>
      <c r="AL1405" s="163">
        <v>0</v>
      </c>
      <c r="AM1405" s="164">
        <v>0</v>
      </c>
      <c r="AN1405" s="164">
        <v>0</v>
      </c>
      <c r="AO1405" s="163">
        <v>0</v>
      </c>
      <c r="AP1405" s="164">
        <v>0</v>
      </c>
      <c r="AQ1405" s="164">
        <v>0</v>
      </c>
      <c r="AR1405" s="164">
        <v>0</v>
      </c>
      <c r="AS1405" s="164"/>
      <c r="BM1405" s="224"/>
      <c r="BN1405" s="224"/>
      <c r="BO1405" s="224"/>
      <c r="CL1405" s="158"/>
      <c r="DO1405" s="159"/>
      <c r="EE1405" s="160"/>
    </row>
    <row r="1406" spans="1:135" s="148" customFormat="1" ht="36" customHeight="1" x14ac:dyDescent="0.25">
      <c r="B1406" s="144" t="s">
        <v>816</v>
      </c>
      <c r="C1406" s="144"/>
      <c r="D1406" s="145" t="s">
        <v>862</v>
      </c>
      <c r="E1406" s="145" t="s">
        <v>862</v>
      </c>
      <c r="F1406" s="145" t="s">
        <v>862</v>
      </c>
      <c r="G1406" s="145" t="s">
        <v>862</v>
      </c>
      <c r="H1406" s="145" t="s">
        <v>862</v>
      </c>
      <c r="I1406" s="149">
        <f>SUM(I1407:I1409)</f>
        <v>8853.9</v>
      </c>
      <c r="J1406" s="149">
        <f>SUM(J1407:J1409)</f>
        <v>6261.17</v>
      </c>
      <c r="K1406" s="149">
        <f>SUM(K1407:K1409)</f>
        <v>5848.8</v>
      </c>
      <c r="L1406" s="210">
        <f>SUM(L1407:L1409)</f>
        <v>267</v>
      </c>
      <c r="M1406" s="145" t="s">
        <v>862</v>
      </c>
      <c r="N1406" s="145" t="s">
        <v>862</v>
      </c>
      <c r="O1406" s="147" t="s">
        <v>862</v>
      </c>
      <c r="P1406" s="142">
        <v>25658821.859999999</v>
      </c>
      <c r="Q1406" s="142">
        <f>SUM(Q1407:Q1409)</f>
        <v>0</v>
      </c>
      <c r="R1406" s="142">
        <f>SUM(R1407:R1409)</f>
        <v>0</v>
      </c>
      <c r="S1406" s="142">
        <f>SUM(S1407:S1409)</f>
        <v>25658821.859999999</v>
      </c>
      <c r="T1406" s="142">
        <f t="shared" si="579"/>
        <v>2898.0248094060244</v>
      </c>
      <c r="U1406" s="142">
        <f>MAX(U1407:U1409)</f>
        <v>7219.8309120369804</v>
      </c>
      <c r="W1406" s="220"/>
      <c r="Y1406" s="211"/>
      <c r="Z1406" s="211"/>
      <c r="AA1406" s="211"/>
      <c r="AB1406" s="211"/>
      <c r="AC1406" s="211"/>
      <c r="AD1406" s="211"/>
      <c r="AE1406" s="211"/>
      <c r="AF1406" s="211"/>
      <c r="AG1406" s="211"/>
      <c r="AH1406" s="211"/>
      <c r="AI1406" s="211"/>
      <c r="AJ1406" s="211"/>
      <c r="AK1406" s="211"/>
      <c r="AL1406" s="211"/>
      <c r="AM1406" s="211"/>
      <c r="AN1406" s="211"/>
      <c r="AO1406" s="211"/>
      <c r="AP1406" s="211"/>
      <c r="AQ1406" s="211"/>
      <c r="AR1406" s="211"/>
      <c r="AS1406" s="211"/>
    </row>
    <row r="1407" spans="1:135" s="121" customFormat="1" ht="36" customHeight="1" x14ac:dyDescent="0.25">
      <c r="A1407" s="148">
        <v>1</v>
      </c>
      <c r="B1407" s="143">
        <f>SUBTOTAL(103,$A$1027:A1407)</f>
        <v>336</v>
      </c>
      <c r="C1407" s="156" t="s">
        <v>65</v>
      </c>
      <c r="D1407" s="145">
        <v>1954</v>
      </c>
      <c r="E1407" s="145"/>
      <c r="F1407" s="157" t="s">
        <v>264</v>
      </c>
      <c r="G1407" s="145">
        <v>3</v>
      </c>
      <c r="H1407" s="145" t="s">
        <v>308</v>
      </c>
      <c r="I1407" s="149">
        <v>2168.41</v>
      </c>
      <c r="J1407" s="149">
        <v>1286.56</v>
      </c>
      <c r="K1407" s="149">
        <v>1251.51</v>
      </c>
      <c r="L1407" s="167">
        <v>63</v>
      </c>
      <c r="M1407" s="145" t="s">
        <v>262</v>
      </c>
      <c r="N1407" s="145" t="s">
        <v>266</v>
      </c>
      <c r="O1407" s="145" t="s">
        <v>269</v>
      </c>
      <c r="P1407" s="149">
        <v>6062009.6599999992</v>
      </c>
      <c r="Q1407" s="149">
        <v>0</v>
      </c>
      <c r="R1407" s="149">
        <v>0</v>
      </c>
      <c r="S1407" s="149">
        <f>P1407-Q1407-R1407</f>
        <v>6062009.6599999992</v>
      </c>
      <c r="T1407" s="142">
        <f t="shared" si="579"/>
        <v>2795.601228549951</v>
      </c>
      <c r="U1407" s="142">
        <v>2912.7053610710154</v>
      </c>
      <c r="V1407" s="213">
        <f t="shared" ref="V1407:V1409" si="583">Y1407+Z1407+AA1407+AB1407+AC1407+AF1407+AH1407+AJ1407+AL1407+AN1407+AO1407+AP1407+AQ1407+AR1407</f>
        <v>2912.7053610710154</v>
      </c>
      <c r="W1407" s="213">
        <f t="shared" ref="W1407:W1409" si="584">V1407-T1407</f>
        <v>117.10413252106446</v>
      </c>
      <c r="X1407" s="148" t="b">
        <f t="shared" ref="X1407:X1409" si="585">V1407=U1407</f>
        <v>1</v>
      </c>
      <c r="Y1407" s="211">
        <v>0</v>
      </c>
      <c r="Z1407" s="211">
        <v>0</v>
      </c>
      <c r="AA1407" s="164">
        <v>0</v>
      </c>
      <c r="AB1407" s="164">
        <v>0</v>
      </c>
      <c r="AC1407" s="164">
        <v>0</v>
      </c>
      <c r="AD1407" s="164">
        <v>0</v>
      </c>
      <c r="AE1407" s="164">
        <v>0</v>
      </c>
      <c r="AF1407" s="214">
        <v>0</v>
      </c>
      <c r="AG1407" s="164">
        <v>708.3</v>
      </c>
      <c r="AH1407" s="214">
        <f>8917.04*AG1407/I1407</f>
        <v>2912.7053610710154</v>
      </c>
      <c r="AI1407" s="164">
        <v>0</v>
      </c>
      <c r="AJ1407" s="164">
        <v>0</v>
      </c>
      <c r="AK1407" s="164">
        <v>0</v>
      </c>
      <c r="AL1407" s="163">
        <v>0</v>
      </c>
      <c r="AM1407" s="164">
        <v>0</v>
      </c>
      <c r="AN1407" s="164">
        <v>0</v>
      </c>
      <c r="AO1407" s="163">
        <v>0</v>
      </c>
      <c r="AP1407" s="164">
        <v>0</v>
      </c>
      <c r="AQ1407" s="164">
        <v>0</v>
      </c>
      <c r="AR1407" s="164">
        <v>0</v>
      </c>
      <c r="AS1407" s="164"/>
      <c r="BM1407" s="224"/>
      <c r="BN1407" s="224"/>
      <c r="BO1407" s="224"/>
      <c r="CL1407" s="158"/>
      <c r="DO1407" s="159"/>
      <c r="EE1407" s="160"/>
    </row>
    <row r="1408" spans="1:135" s="148" customFormat="1" ht="36" customHeight="1" x14ac:dyDescent="0.25">
      <c r="A1408" s="148">
        <v>1</v>
      </c>
      <c r="B1408" s="143">
        <f>SUBTOTAL(103,$A$1027:A1408)</f>
        <v>337</v>
      </c>
      <c r="C1408" s="144" t="s">
        <v>54</v>
      </c>
      <c r="D1408" s="145">
        <v>1989</v>
      </c>
      <c r="E1408" s="145"/>
      <c r="F1408" s="146" t="s">
        <v>264</v>
      </c>
      <c r="G1408" s="145">
        <v>5</v>
      </c>
      <c r="H1408" s="145" t="s">
        <v>366</v>
      </c>
      <c r="I1408" s="149">
        <v>5889.36</v>
      </c>
      <c r="J1408" s="149">
        <v>4270.6000000000004</v>
      </c>
      <c r="K1408" s="149">
        <v>4123.1000000000004</v>
      </c>
      <c r="L1408" s="165">
        <v>193</v>
      </c>
      <c r="M1408" s="145" t="s">
        <v>262</v>
      </c>
      <c r="N1408" s="145" t="s">
        <v>266</v>
      </c>
      <c r="O1408" s="147" t="s">
        <v>269</v>
      </c>
      <c r="P1408" s="142">
        <v>14231806.4</v>
      </c>
      <c r="Q1408" s="142">
        <v>0</v>
      </c>
      <c r="R1408" s="142">
        <v>0</v>
      </c>
      <c r="S1408" s="142">
        <f>P1408-Q1408-R1408</f>
        <v>14231806.4</v>
      </c>
      <c r="T1408" s="142">
        <f t="shared" si="579"/>
        <v>2416.5285192278961</v>
      </c>
      <c r="U1408" s="142">
        <v>2527.3243897469338</v>
      </c>
      <c r="V1408" s="213">
        <f t="shared" si="583"/>
        <v>2527.3243897469338</v>
      </c>
      <c r="W1408" s="213">
        <f t="shared" si="584"/>
        <v>110.79587051903763</v>
      </c>
      <c r="X1408" s="148" t="b">
        <f t="shared" si="585"/>
        <v>1</v>
      </c>
      <c r="Y1408" s="211">
        <v>0</v>
      </c>
      <c r="Z1408" s="211">
        <v>0</v>
      </c>
      <c r="AA1408" s="211">
        <v>0</v>
      </c>
      <c r="AB1408" s="211">
        <v>0</v>
      </c>
      <c r="AC1408" s="211">
        <v>0</v>
      </c>
      <c r="AD1408" s="211">
        <v>0</v>
      </c>
      <c r="AE1408" s="211">
        <v>0</v>
      </c>
      <c r="AF1408" s="214">
        <v>0</v>
      </c>
      <c r="AG1408" s="211">
        <v>1669.2</v>
      </c>
      <c r="AH1408" s="214">
        <f>8917.04*AG1408/I1408</f>
        <v>2527.3243897469338</v>
      </c>
      <c r="AI1408" s="211">
        <v>0</v>
      </c>
      <c r="AJ1408" s="211">
        <v>0</v>
      </c>
      <c r="AK1408" s="211">
        <v>0</v>
      </c>
      <c r="AL1408" s="214">
        <v>0</v>
      </c>
      <c r="AM1408" s="211">
        <v>0</v>
      </c>
      <c r="AN1408" s="211">
        <v>0</v>
      </c>
      <c r="AO1408" s="214">
        <v>0</v>
      </c>
      <c r="AP1408" s="211">
        <v>0</v>
      </c>
      <c r="AQ1408" s="211">
        <v>0</v>
      </c>
      <c r="AR1408" s="211">
        <v>0</v>
      </c>
      <c r="AS1408" s="211"/>
    </row>
    <row r="1409" spans="1:135" s="148" customFormat="1" ht="36" customHeight="1" x14ac:dyDescent="0.25">
      <c r="A1409" s="148">
        <v>1</v>
      </c>
      <c r="B1409" s="143">
        <f>SUBTOTAL(103,$A$1027:A1409)</f>
        <v>338</v>
      </c>
      <c r="C1409" s="144" t="s">
        <v>1641</v>
      </c>
      <c r="D1409" s="145">
        <v>1958</v>
      </c>
      <c r="E1409" s="145"/>
      <c r="F1409" s="146" t="s">
        <v>264</v>
      </c>
      <c r="G1409" s="145">
        <v>2</v>
      </c>
      <c r="H1409" s="145" t="s">
        <v>299</v>
      </c>
      <c r="I1409" s="149">
        <v>796.13</v>
      </c>
      <c r="J1409" s="149">
        <v>704.01</v>
      </c>
      <c r="K1409" s="149">
        <v>474.19</v>
      </c>
      <c r="L1409" s="165">
        <v>11</v>
      </c>
      <c r="M1409" s="145" t="s">
        <v>262</v>
      </c>
      <c r="N1409" s="145" t="s">
        <v>266</v>
      </c>
      <c r="O1409" s="147" t="s">
        <v>269</v>
      </c>
      <c r="P1409" s="142">
        <v>5365005.8</v>
      </c>
      <c r="Q1409" s="142">
        <v>0</v>
      </c>
      <c r="R1409" s="142">
        <v>0</v>
      </c>
      <c r="S1409" s="142">
        <f>P1409-Q1409-R1409</f>
        <v>5365005.8</v>
      </c>
      <c r="T1409" s="142">
        <f t="shared" si="579"/>
        <v>6738.8564681647467</v>
      </c>
      <c r="U1409" s="142">
        <f>V1409</f>
        <v>7219.8309120369804</v>
      </c>
      <c r="V1409" s="213">
        <f t="shared" si="583"/>
        <v>7219.8309120369804</v>
      </c>
      <c r="W1409" s="213">
        <f t="shared" si="584"/>
        <v>480.97444387223368</v>
      </c>
      <c r="X1409" s="148" t="b">
        <f t="shared" si="585"/>
        <v>1</v>
      </c>
      <c r="Y1409" s="211">
        <v>0</v>
      </c>
      <c r="Z1409" s="211">
        <v>0</v>
      </c>
      <c r="AA1409" s="211">
        <v>0</v>
      </c>
      <c r="AB1409" s="211">
        <v>0</v>
      </c>
      <c r="AC1409" s="211">
        <v>0</v>
      </c>
      <c r="AD1409" s="211">
        <v>0</v>
      </c>
      <c r="AE1409" s="211">
        <v>0</v>
      </c>
      <c r="AF1409" s="214">
        <v>0</v>
      </c>
      <c r="AG1409" s="211">
        <v>644.6</v>
      </c>
      <c r="AH1409" s="214">
        <f>8917.04*AG1409/I1409</f>
        <v>7219.8309120369804</v>
      </c>
      <c r="AI1409" s="211">
        <v>0</v>
      </c>
      <c r="AJ1409" s="211">
        <v>0</v>
      </c>
      <c r="AK1409" s="211">
        <v>0</v>
      </c>
      <c r="AL1409" s="214">
        <v>0</v>
      </c>
      <c r="AM1409" s="211">
        <v>0</v>
      </c>
      <c r="AN1409" s="211">
        <v>0</v>
      </c>
      <c r="AO1409" s="214">
        <v>0</v>
      </c>
      <c r="AP1409" s="211">
        <v>0</v>
      </c>
      <c r="AQ1409" s="211">
        <v>0</v>
      </c>
      <c r="AR1409" s="211">
        <v>0</v>
      </c>
      <c r="AS1409" s="211"/>
    </row>
    <row r="1410" spans="1:135" s="148" customFormat="1" ht="36" customHeight="1" x14ac:dyDescent="0.25">
      <c r="B1410" s="144" t="s">
        <v>817</v>
      </c>
      <c r="C1410" s="144"/>
      <c r="D1410" s="145" t="s">
        <v>723</v>
      </c>
      <c r="E1410" s="145" t="s">
        <v>723</v>
      </c>
      <c r="F1410" s="145" t="s">
        <v>723</v>
      </c>
      <c r="G1410" s="145" t="s">
        <v>723</v>
      </c>
      <c r="H1410" s="145" t="s">
        <v>723</v>
      </c>
      <c r="I1410" s="149">
        <f>I1411</f>
        <v>780.3</v>
      </c>
      <c r="J1410" s="149">
        <f>J1411</f>
        <v>720.3</v>
      </c>
      <c r="K1410" s="149">
        <f>K1411</f>
        <v>720.3</v>
      </c>
      <c r="L1410" s="210">
        <f>L1411</f>
        <v>40</v>
      </c>
      <c r="M1410" s="145" t="s">
        <v>862</v>
      </c>
      <c r="N1410" s="145" t="s">
        <v>862</v>
      </c>
      <c r="O1410" s="147" t="s">
        <v>862</v>
      </c>
      <c r="P1410" s="142">
        <v>3960032</v>
      </c>
      <c r="Q1410" s="142">
        <f>Q1411</f>
        <v>0</v>
      </c>
      <c r="R1410" s="142">
        <f>R1411</f>
        <v>0</v>
      </c>
      <c r="S1410" s="142">
        <f>S1411</f>
        <v>3960032</v>
      </c>
      <c r="T1410" s="142">
        <f t="shared" si="579"/>
        <v>5075.0121748045631</v>
      </c>
      <c r="U1410" s="142">
        <f>U1411</f>
        <v>5371.0224272715632</v>
      </c>
      <c r="W1410" s="220"/>
      <c r="Y1410" s="211"/>
      <c r="Z1410" s="211"/>
      <c r="AA1410" s="211"/>
      <c r="AB1410" s="211"/>
      <c r="AC1410" s="211"/>
      <c r="AD1410" s="211"/>
      <c r="AE1410" s="211"/>
      <c r="AF1410" s="211"/>
      <c r="AG1410" s="211"/>
      <c r="AH1410" s="211"/>
      <c r="AI1410" s="211"/>
      <c r="AJ1410" s="211"/>
      <c r="AK1410" s="211"/>
      <c r="AL1410" s="211"/>
      <c r="AM1410" s="211"/>
      <c r="AN1410" s="211"/>
      <c r="AO1410" s="211"/>
      <c r="AP1410" s="211"/>
      <c r="AQ1410" s="211"/>
      <c r="AR1410" s="211"/>
      <c r="AS1410" s="211"/>
    </row>
    <row r="1411" spans="1:135" s="121" customFormat="1" ht="36" customHeight="1" x14ac:dyDescent="0.25">
      <c r="A1411" s="148">
        <v>1</v>
      </c>
      <c r="B1411" s="143">
        <f>SUBTOTAL(103,$A$1027:A1411)</f>
        <v>339</v>
      </c>
      <c r="C1411" s="156" t="s">
        <v>64</v>
      </c>
      <c r="D1411" s="145">
        <v>1961</v>
      </c>
      <c r="E1411" s="145"/>
      <c r="F1411" s="157" t="s">
        <v>264</v>
      </c>
      <c r="G1411" s="145">
        <v>2</v>
      </c>
      <c r="H1411" s="145" t="s">
        <v>299</v>
      </c>
      <c r="I1411" s="149">
        <v>780.3</v>
      </c>
      <c r="J1411" s="149">
        <v>720.3</v>
      </c>
      <c r="K1411" s="149">
        <v>720.3</v>
      </c>
      <c r="L1411" s="167">
        <v>40</v>
      </c>
      <c r="M1411" s="145" t="s">
        <v>262</v>
      </c>
      <c r="N1411" s="145" t="s">
        <v>266</v>
      </c>
      <c r="O1411" s="145" t="s">
        <v>270</v>
      </c>
      <c r="P1411" s="149">
        <v>3960032</v>
      </c>
      <c r="Q1411" s="149">
        <v>0</v>
      </c>
      <c r="R1411" s="149">
        <v>0</v>
      </c>
      <c r="S1411" s="149">
        <f>P1411-Q1411-R1411</f>
        <v>3960032</v>
      </c>
      <c r="T1411" s="142">
        <f t="shared" si="579"/>
        <v>5075.0121748045631</v>
      </c>
      <c r="U1411" s="142">
        <v>5371.0224272715632</v>
      </c>
      <c r="V1411" s="213">
        <f>Y1411+Z1411+AA1411+AB1411+AC1411+AF1411+AH1411+AJ1411+AL1411+AN1411+AO1411+AP1411+AQ1411+AR1411</f>
        <v>5371.0224272715632</v>
      </c>
      <c r="W1411" s="213">
        <f>V1411-T1411</f>
        <v>296.0102524670001</v>
      </c>
      <c r="X1411" s="148" t="b">
        <f>V1411=U1411</f>
        <v>1</v>
      </c>
      <c r="Y1411" s="211">
        <v>0</v>
      </c>
      <c r="Z1411" s="211">
        <v>0</v>
      </c>
      <c r="AA1411" s="164">
        <v>0</v>
      </c>
      <c r="AB1411" s="164">
        <v>0</v>
      </c>
      <c r="AC1411" s="164">
        <v>0</v>
      </c>
      <c r="AD1411" s="164">
        <v>0</v>
      </c>
      <c r="AE1411" s="164">
        <v>0</v>
      </c>
      <c r="AF1411" s="214">
        <v>0</v>
      </c>
      <c r="AG1411" s="164">
        <v>470</v>
      </c>
      <c r="AH1411" s="214">
        <f>8917.04*AG1411/I1411</f>
        <v>5371.0224272715632</v>
      </c>
      <c r="AI1411" s="164">
        <v>0</v>
      </c>
      <c r="AJ1411" s="164">
        <v>0</v>
      </c>
      <c r="AK1411" s="164">
        <v>0</v>
      </c>
      <c r="AL1411" s="163">
        <v>0</v>
      </c>
      <c r="AM1411" s="164">
        <v>0</v>
      </c>
      <c r="AN1411" s="164">
        <v>0</v>
      </c>
      <c r="AO1411" s="163">
        <v>0</v>
      </c>
      <c r="AP1411" s="164">
        <v>0</v>
      </c>
      <c r="AQ1411" s="164">
        <v>0</v>
      </c>
      <c r="AR1411" s="164">
        <v>0</v>
      </c>
      <c r="AS1411" s="164"/>
      <c r="BM1411" s="224"/>
      <c r="BN1411" s="224"/>
      <c r="BO1411" s="224"/>
      <c r="CL1411" s="158"/>
      <c r="DO1411" s="159"/>
      <c r="EE1411" s="160"/>
    </row>
    <row r="1412" spans="1:135" s="148" customFormat="1" ht="36" customHeight="1" x14ac:dyDescent="0.25">
      <c r="B1412" s="144" t="s">
        <v>855</v>
      </c>
      <c r="C1412" s="144"/>
      <c r="D1412" s="145" t="s">
        <v>723</v>
      </c>
      <c r="E1412" s="145" t="s">
        <v>723</v>
      </c>
      <c r="F1412" s="145" t="s">
        <v>723</v>
      </c>
      <c r="G1412" s="145" t="s">
        <v>723</v>
      </c>
      <c r="H1412" s="145" t="s">
        <v>723</v>
      </c>
      <c r="I1412" s="149">
        <f>I1413</f>
        <v>540.79999999999995</v>
      </c>
      <c r="J1412" s="149">
        <f>J1413</f>
        <v>388.59</v>
      </c>
      <c r="K1412" s="149">
        <f>K1413</f>
        <v>251.8</v>
      </c>
      <c r="L1412" s="210">
        <f>L1413</f>
        <v>26</v>
      </c>
      <c r="M1412" s="145" t="s">
        <v>862</v>
      </c>
      <c r="N1412" s="145" t="s">
        <v>862</v>
      </c>
      <c r="O1412" s="147" t="s">
        <v>862</v>
      </c>
      <c r="P1412" s="142">
        <v>5188147.45</v>
      </c>
      <c r="Q1412" s="142">
        <f>Q1413</f>
        <v>0</v>
      </c>
      <c r="R1412" s="142">
        <f>R1413</f>
        <v>0</v>
      </c>
      <c r="S1412" s="142">
        <f>S1413</f>
        <v>5188147.45</v>
      </c>
      <c r="T1412" s="142">
        <f>P1412/I1412</f>
        <v>9593.4679178994102</v>
      </c>
      <c r="U1412" s="142">
        <f>U1413</f>
        <v>10153.026165680474</v>
      </c>
      <c r="W1412" s="220"/>
      <c r="Y1412" s="211"/>
      <c r="Z1412" s="211"/>
      <c r="AA1412" s="211"/>
      <c r="AB1412" s="211"/>
      <c r="AC1412" s="211"/>
      <c r="AD1412" s="211"/>
      <c r="AE1412" s="211"/>
      <c r="AF1412" s="211"/>
      <c r="AG1412" s="211"/>
      <c r="AH1412" s="211"/>
      <c r="AI1412" s="211"/>
      <c r="AJ1412" s="211"/>
      <c r="AK1412" s="211"/>
      <c r="AL1412" s="211"/>
      <c r="AM1412" s="211"/>
      <c r="AN1412" s="211"/>
      <c r="AO1412" s="211"/>
      <c r="AP1412" s="211"/>
      <c r="AQ1412" s="211"/>
      <c r="AR1412" s="211"/>
      <c r="AS1412" s="211"/>
    </row>
    <row r="1413" spans="1:135" s="121" customFormat="1" ht="36" customHeight="1" x14ac:dyDescent="0.25">
      <c r="A1413" s="148">
        <v>1</v>
      </c>
      <c r="B1413" s="143">
        <f>SUBTOTAL(103,$A$1027:A1413)</f>
        <v>340</v>
      </c>
      <c r="C1413" s="156" t="s">
        <v>70</v>
      </c>
      <c r="D1413" s="145">
        <v>1958</v>
      </c>
      <c r="E1413" s="145"/>
      <c r="F1413" s="157" t="s">
        <v>264</v>
      </c>
      <c r="G1413" s="145">
        <v>2</v>
      </c>
      <c r="H1413" s="145" t="s">
        <v>299</v>
      </c>
      <c r="I1413" s="149">
        <v>540.79999999999995</v>
      </c>
      <c r="J1413" s="149">
        <v>388.59</v>
      </c>
      <c r="K1413" s="149">
        <v>251.8</v>
      </c>
      <c r="L1413" s="167">
        <v>26</v>
      </c>
      <c r="M1413" s="145" t="s">
        <v>262</v>
      </c>
      <c r="N1413" s="145" t="s">
        <v>263</v>
      </c>
      <c r="O1413" s="145" t="s">
        <v>265</v>
      </c>
      <c r="P1413" s="149">
        <v>5188147.45</v>
      </c>
      <c r="Q1413" s="149">
        <v>0</v>
      </c>
      <c r="R1413" s="149">
        <v>0</v>
      </c>
      <c r="S1413" s="149">
        <f>P1413-Q1413-R1413</f>
        <v>5188147.45</v>
      </c>
      <c r="T1413" s="142">
        <f>P1413/I1413</f>
        <v>9593.4679178994102</v>
      </c>
      <c r="U1413" s="142">
        <v>10153.026165680474</v>
      </c>
      <c r="V1413" s="213">
        <f>Y1413+Z1413+AA1413+AB1413+AC1413+AF1413+AH1413+AJ1413+AL1413+AN1413+AO1413+AP1413+AQ1413+AR1413</f>
        <v>10153.026165680474</v>
      </c>
      <c r="W1413" s="213">
        <f>V1413-T1413</f>
        <v>559.55824778106398</v>
      </c>
      <c r="X1413" s="148" t="b">
        <f>V1413=U1413</f>
        <v>1</v>
      </c>
      <c r="Y1413" s="211">
        <v>0</v>
      </c>
      <c r="Z1413" s="211">
        <v>0</v>
      </c>
      <c r="AA1413" s="164">
        <v>0</v>
      </c>
      <c r="AB1413" s="164">
        <v>0</v>
      </c>
      <c r="AC1413" s="164">
        <v>0</v>
      </c>
      <c r="AD1413" s="164">
        <v>0</v>
      </c>
      <c r="AE1413" s="164">
        <v>0</v>
      </c>
      <c r="AF1413" s="214">
        <v>0</v>
      </c>
      <c r="AG1413" s="164">
        <v>615.76</v>
      </c>
      <c r="AH1413" s="214">
        <f>8917.04*AG1413/I1413</f>
        <v>10153.026165680474</v>
      </c>
      <c r="AI1413" s="164">
        <v>0</v>
      </c>
      <c r="AJ1413" s="164">
        <v>0</v>
      </c>
      <c r="AK1413" s="164">
        <v>0</v>
      </c>
      <c r="AL1413" s="163">
        <v>0</v>
      </c>
      <c r="AM1413" s="164">
        <v>0</v>
      </c>
      <c r="AN1413" s="164">
        <v>0</v>
      </c>
      <c r="AO1413" s="163">
        <v>0</v>
      </c>
      <c r="AP1413" s="164">
        <v>0</v>
      </c>
      <c r="AQ1413" s="164">
        <v>0</v>
      </c>
      <c r="AR1413" s="164">
        <v>0</v>
      </c>
      <c r="AS1413" s="164"/>
      <c r="BM1413" s="224"/>
      <c r="BN1413" s="224"/>
      <c r="BO1413" s="224"/>
      <c r="CL1413" s="158"/>
      <c r="DO1413" s="159"/>
      <c r="EE1413" s="160"/>
    </row>
    <row r="1414" spans="1:135" s="148" customFormat="1" ht="36" customHeight="1" x14ac:dyDescent="0.25">
      <c r="B1414" s="144" t="s">
        <v>848</v>
      </c>
      <c r="C1414" s="144"/>
      <c r="D1414" s="145" t="s">
        <v>723</v>
      </c>
      <c r="E1414" s="145" t="s">
        <v>723</v>
      </c>
      <c r="F1414" s="145" t="s">
        <v>723</v>
      </c>
      <c r="G1414" s="145" t="s">
        <v>723</v>
      </c>
      <c r="H1414" s="145" t="s">
        <v>723</v>
      </c>
      <c r="I1414" s="149">
        <f>SUM(I1415:I1416)</f>
        <v>1431.7</v>
      </c>
      <c r="J1414" s="149">
        <f>SUM(J1415:J1416)</f>
        <v>1325.1999999999998</v>
      </c>
      <c r="K1414" s="149">
        <f>SUM(K1415:K1416)</f>
        <v>962.8</v>
      </c>
      <c r="L1414" s="210">
        <f>SUM(L1415:L1416)</f>
        <v>54</v>
      </c>
      <c r="M1414" s="145" t="s">
        <v>862</v>
      </c>
      <c r="N1414" s="145" t="s">
        <v>862</v>
      </c>
      <c r="O1414" s="147" t="s">
        <v>862</v>
      </c>
      <c r="P1414" s="142">
        <v>9550062.4900000002</v>
      </c>
      <c r="Q1414" s="142">
        <f>SUM(Q1415:Q1416)</f>
        <v>0</v>
      </c>
      <c r="R1414" s="142">
        <f>SUM(R1415:R1416)</f>
        <v>492144.32</v>
      </c>
      <c r="S1414" s="142">
        <f>SUM(S1415:S1416)</f>
        <v>9057918.1699999999</v>
      </c>
      <c r="T1414" s="142">
        <f t="shared" si="579"/>
        <v>6670.4354892784804</v>
      </c>
      <c r="U1414" s="142">
        <f>MAX(U1415:U1416)</f>
        <v>7487.6801837571793</v>
      </c>
      <c r="W1414" s="220"/>
      <c r="Y1414" s="211"/>
      <c r="Z1414" s="211"/>
      <c r="AA1414" s="211"/>
      <c r="AB1414" s="211"/>
      <c r="AC1414" s="211"/>
      <c r="AD1414" s="211"/>
      <c r="AE1414" s="211"/>
      <c r="AF1414" s="211"/>
      <c r="AG1414" s="211"/>
      <c r="AH1414" s="211"/>
      <c r="AI1414" s="211"/>
      <c r="AJ1414" s="211"/>
      <c r="AK1414" s="211"/>
      <c r="AL1414" s="211"/>
      <c r="AM1414" s="211"/>
      <c r="AN1414" s="211"/>
      <c r="AO1414" s="211"/>
      <c r="AP1414" s="211"/>
      <c r="AQ1414" s="211"/>
      <c r="AR1414" s="211"/>
      <c r="AS1414" s="211"/>
    </row>
    <row r="1415" spans="1:135" s="148" customFormat="1" ht="36" customHeight="1" x14ac:dyDescent="0.25">
      <c r="A1415" s="148">
        <v>1</v>
      </c>
      <c r="B1415" s="143">
        <f>SUBTOTAL(103,$A$1027:A1415)</f>
        <v>341</v>
      </c>
      <c r="C1415" s="144" t="s">
        <v>55</v>
      </c>
      <c r="D1415" s="145">
        <v>1968</v>
      </c>
      <c r="E1415" s="145"/>
      <c r="F1415" s="146" t="s">
        <v>264</v>
      </c>
      <c r="G1415" s="145">
        <v>2</v>
      </c>
      <c r="H1415" s="145" t="s">
        <v>299</v>
      </c>
      <c r="I1415" s="149">
        <v>822.2</v>
      </c>
      <c r="J1415" s="149">
        <v>760.8</v>
      </c>
      <c r="K1415" s="149">
        <v>760.8</v>
      </c>
      <c r="L1415" s="165">
        <v>36</v>
      </c>
      <c r="M1415" s="145" t="s">
        <v>262</v>
      </c>
      <c r="N1415" s="145" t="s">
        <v>266</v>
      </c>
      <c r="O1415" s="147" t="s">
        <v>2774</v>
      </c>
      <c r="P1415" s="142">
        <v>5170351.09</v>
      </c>
      <c r="Q1415" s="142">
        <v>0</v>
      </c>
      <c r="R1415" s="142">
        <v>0</v>
      </c>
      <c r="S1415" s="142">
        <f>P1415-Q1415-R1415</f>
        <v>5170351.09</v>
      </c>
      <c r="T1415" s="142">
        <f>P1415/I1415</f>
        <v>6288.4347968864022</v>
      </c>
      <c r="U1415" s="142">
        <v>6613.489408902944</v>
      </c>
      <c r="V1415" s="213">
        <f t="shared" ref="V1415:V1416" si="586">Y1415+Z1415+AA1415+AB1415+AC1415+AF1415+AH1415+AJ1415+AL1415+AN1415+AO1415+AP1415+AQ1415+AR1415</f>
        <v>6613.489408902944</v>
      </c>
      <c r="W1415" s="213">
        <f t="shared" ref="W1415:W1416" si="587">V1415-T1415</f>
        <v>325.0546120165418</v>
      </c>
      <c r="X1415" s="148" t="b">
        <f t="shared" ref="X1415:X1416" si="588">V1415=U1415</f>
        <v>1</v>
      </c>
      <c r="Y1415" s="211">
        <v>0</v>
      </c>
      <c r="Z1415" s="211">
        <v>0</v>
      </c>
      <c r="AA1415" s="211">
        <v>0</v>
      </c>
      <c r="AB1415" s="211">
        <v>0</v>
      </c>
      <c r="AC1415" s="211">
        <v>0</v>
      </c>
      <c r="AD1415" s="211">
        <v>0</v>
      </c>
      <c r="AE1415" s="211">
        <v>0</v>
      </c>
      <c r="AF1415" s="214">
        <v>0</v>
      </c>
      <c r="AG1415" s="211">
        <v>609.79999999999995</v>
      </c>
      <c r="AH1415" s="214">
        <f>8917.04*AG1415/I1415</f>
        <v>6613.489408902944</v>
      </c>
      <c r="AI1415" s="211">
        <v>0</v>
      </c>
      <c r="AJ1415" s="211">
        <v>0</v>
      </c>
      <c r="AK1415" s="211">
        <v>0</v>
      </c>
      <c r="AL1415" s="214">
        <v>0</v>
      </c>
      <c r="AM1415" s="211">
        <v>0</v>
      </c>
      <c r="AN1415" s="211">
        <v>0</v>
      </c>
      <c r="AO1415" s="214">
        <v>0</v>
      </c>
      <c r="AP1415" s="211">
        <v>0</v>
      </c>
      <c r="AQ1415" s="211">
        <v>0</v>
      </c>
      <c r="AR1415" s="211">
        <v>0</v>
      </c>
      <c r="AS1415" s="211"/>
    </row>
    <row r="1416" spans="1:135" s="148" customFormat="1" ht="36" customHeight="1" x14ac:dyDescent="0.25">
      <c r="A1416" s="148">
        <v>1</v>
      </c>
      <c r="B1416" s="143">
        <f>SUBTOTAL(103,$A$1027:A1416)</f>
        <v>342</v>
      </c>
      <c r="C1416" s="144" t="s">
        <v>1217</v>
      </c>
      <c r="D1416" s="145">
        <v>1917</v>
      </c>
      <c r="E1416" s="145"/>
      <c r="F1416" s="146" t="s">
        <v>264</v>
      </c>
      <c r="G1416" s="145">
        <v>2</v>
      </c>
      <c r="H1416" s="145" t="s">
        <v>300</v>
      </c>
      <c r="I1416" s="142">
        <v>609.5</v>
      </c>
      <c r="J1416" s="142">
        <v>564.4</v>
      </c>
      <c r="K1416" s="142">
        <v>202</v>
      </c>
      <c r="L1416" s="165">
        <v>18</v>
      </c>
      <c r="M1416" s="145" t="s">
        <v>262</v>
      </c>
      <c r="N1416" s="145" t="s">
        <v>263</v>
      </c>
      <c r="O1416" s="147" t="s">
        <v>265</v>
      </c>
      <c r="P1416" s="142">
        <v>4379711.4000000004</v>
      </c>
      <c r="Q1416" s="142">
        <v>0</v>
      </c>
      <c r="R1416" s="142">
        <v>492144.32</v>
      </c>
      <c r="S1416" s="142">
        <f>P1416-Q1416-R1416</f>
        <v>3887567.0800000005</v>
      </c>
      <c r="T1416" s="142">
        <f t="shared" si="579"/>
        <v>7185.7447087776873</v>
      </c>
      <c r="U1416" s="142">
        <v>7487.6801837571793</v>
      </c>
      <c r="V1416" s="213">
        <f t="shared" si="586"/>
        <v>7487.6801837571793</v>
      </c>
      <c r="W1416" s="213">
        <f t="shared" si="587"/>
        <v>301.93547497949203</v>
      </c>
      <c r="X1416" s="148" t="b">
        <f t="shared" si="588"/>
        <v>1</v>
      </c>
      <c r="Y1416" s="211">
        <v>0</v>
      </c>
      <c r="Z1416" s="211">
        <v>0</v>
      </c>
      <c r="AA1416" s="211">
        <v>0</v>
      </c>
      <c r="AB1416" s="211">
        <v>0</v>
      </c>
      <c r="AC1416" s="211">
        <v>0</v>
      </c>
      <c r="AD1416" s="211">
        <v>0</v>
      </c>
      <c r="AE1416" s="211">
        <v>0</v>
      </c>
      <c r="AF1416" s="214">
        <v>0</v>
      </c>
      <c r="AG1416" s="211">
        <v>511.8</v>
      </c>
      <c r="AH1416" s="214">
        <f>8917.04*AG1416/I1416</f>
        <v>7487.6801837571793</v>
      </c>
      <c r="AI1416" s="211">
        <v>0</v>
      </c>
      <c r="AJ1416" s="211">
        <v>0</v>
      </c>
      <c r="AK1416" s="211">
        <v>0</v>
      </c>
      <c r="AL1416" s="214">
        <v>0</v>
      </c>
      <c r="AM1416" s="211">
        <v>0</v>
      </c>
      <c r="AN1416" s="211">
        <v>0</v>
      </c>
      <c r="AO1416" s="214">
        <v>0</v>
      </c>
      <c r="AP1416" s="211">
        <v>0</v>
      </c>
      <c r="AQ1416" s="211">
        <v>0</v>
      </c>
      <c r="AR1416" s="211">
        <v>0</v>
      </c>
      <c r="AS1416" s="211"/>
    </row>
    <row r="1417" spans="1:135" s="148" customFormat="1" ht="36" customHeight="1" x14ac:dyDescent="0.25">
      <c r="B1417" s="144" t="s">
        <v>818</v>
      </c>
      <c r="C1417" s="144"/>
      <c r="D1417" s="145" t="s">
        <v>862</v>
      </c>
      <c r="E1417" s="145" t="s">
        <v>862</v>
      </c>
      <c r="F1417" s="145" t="s">
        <v>862</v>
      </c>
      <c r="G1417" s="145" t="s">
        <v>862</v>
      </c>
      <c r="H1417" s="145" t="s">
        <v>862</v>
      </c>
      <c r="I1417" s="149">
        <f>SUM(I1418:I1422)</f>
        <v>6649.35</v>
      </c>
      <c r="J1417" s="149">
        <f>SUM(J1418:J1422)</f>
        <v>6617.43</v>
      </c>
      <c r="K1417" s="149">
        <f>SUM(K1418:K1422)</f>
        <v>5542.34</v>
      </c>
      <c r="L1417" s="210">
        <f>SUM(L1418:L1422)</f>
        <v>334</v>
      </c>
      <c r="M1417" s="145" t="s">
        <v>862</v>
      </c>
      <c r="N1417" s="145" t="s">
        <v>862</v>
      </c>
      <c r="O1417" s="147" t="s">
        <v>862</v>
      </c>
      <c r="P1417" s="142">
        <v>27251111.940000001</v>
      </c>
      <c r="Q1417" s="142">
        <f>SUM(Q1418:Q1422)</f>
        <v>0</v>
      </c>
      <c r="R1417" s="142">
        <f>SUM(R1418:R1422)</f>
        <v>0</v>
      </c>
      <c r="S1417" s="142">
        <f>SUM(S1418:S1422)</f>
        <v>27251111.940000001</v>
      </c>
      <c r="T1417" s="142">
        <f t="shared" si="579"/>
        <v>4098.3121568273591</v>
      </c>
      <c r="U1417" s="142">
        <f>MAX(U1418:U1422)</f>
        <v>8641.2552577319602</v>
      </c>
      <c r="W1417" s="220"/>
      <c r="Y1417" s="211"/>
      <c r="Z1417" s="211"/>
      <c r="AA1417" s="211"/>
      <c r="AB1417" s="211"/>
      <c r="AC1417" s="211"/>
      <c r="AD1417" s="211"/>
      <c r="AE1417" s="211"/>
      <c r="AF1417" s="211"/>
      <c r="AG1417" s="211"/>
      <c r="AH1417" s="211"/>
      <c r="AI1417" s="211"/>
      <c r="AJ1417" s="211"/>
      <c r="AK1417" s="211"/>
      <c r="AL1417" s="211"/>
      <c r="AM1417" s="211"/>
      <c r="AN1417" s="211"/>
      <c r="AO1417" s="211"/>
      <c r="AP1417" s="211"/>
      <c r="AQ1417" s="211"/>
      <c r="AR1417" s="211"/>
      <c r="AS1417" s="211"/>
    </row>
    <row r="1418" spans="1:135" s="121" customFormat="1" ht="36" customHeight="1" x14ac:dyDescent="0.25">
      <c r="A1418" s="148">
        <v>1</v>
      </c>
      <c r="B1418" s="143">
        <f>SUBTOTAL(103,$A$1027:A1418)</f>
        <v>343</v>
      </c>
      <c r="C1418" s="156" t="s">
        <v>71</v>
      </c>
      <c r="D1418" s="145">
        <v>1977</v>
      </c>
      <c r="E1418" s="145"/>
      <c r="F1418" s="157" t="s">
        <v>264</v>
      </c>
      <c r="G1418" s="145">
        <v>3</v>
      </c>
      <c r="H1418" s="145" t="s">
        <v>299</v>
      </c>
      <c r="I1418" s="149">
        <v>850.1</v>
      </c>
      <c r="J1418" s="149">
        <v>850.1</v>
      </c>
      <c r="K1418" s="149">
        <v>745</v>
      </c>
      <c r="L1418" s="167">
        <v>38</v>
      </c>
      <c r="M1418" s="145" t="s">
        <v>262</v>
      </c>
      <c r="N1418" s="145" t="s">
        <v>263</v>
      </c>
      <c r="O1418" s="145" t="s">
        <v>265</v>
      </c>
      <c r="P1418" s="149">
        <v>3919052.19</v>
      </c>
      <c r="Q1418" s="149">
        <v>0</v>
      </c>
      <c r="R1418" s="149">
        <v>0</v>
      </c>
      <c r="S1418" s="149">
        <f>P1418-Q1418-R1418</f>
        <v>3919052.19</v>
      </c>
      <c r="T1418" s="142">
        <f t="shared" si="579"/>
        <v>4610.1072697329728</v>
      </c>
      <c r="U1418" s="142">
        <v>4804.1457710857549</v>
      </c>
      <c r="V1418" s="213">
        <f t="shared" ref="V1418:V1422" si="589">Y1418+Z1418+AA1418+AB1418+AC1418+AF1418+AH1418+AJ1418+AL1418+AN1418+AO1418+AP1418+AQ1418+AR1418</f>
        <v>4804.1457710857549</v>
      </c>
      <c r="W1418" s="213">
        <f t="shared" ref="W1418:W1422" si="590">V1418-T1418</f>
        <v>194.03850135278208</v>
      </c>
      <c r="X1418" s="148" t="b">
        <f t="shared" ref="X1418:X1422" si="591">V1418=U1418</f>
        <v>1</v>
      </c>
      <c r="Y1418" s="211">
        <v>0</v>
      </c>
      <c r="Z1418" s="211">
        <v>0</v>
      </c>
      <c r="AA1418" s="164">
        <v>0</v>
      </c>
      <c r="AB1418" s="164">
        <v>0</v>
      </c>
      <c r="AC1418" s="164">
        <v>0</v>
      </c>
      <c r="AD1418" s="164">
        <v>0</v>
      </c>
      <c r="AE1418" s="164">
        <v>0</v>
      </c>
      <c r="AF1418" s="214">
        <v>0</v>
      </c>
      <c r="AG1418" s="164">
        <v>458</v>
      </c>
      <c r="AH1418" s="214">
        <f>8917.04*AG1418/I1418</f>
        <v>4804.1457710857549</v>
      </c>
      <c r="AI1418" s="164">
        <v>0</v>
      </c>
      <c r="AJ1418" s="164">
        <v>0</v>
      </c>
      <c r="AK1418" s="164">
        <v>0</v>
      </c>
      <c r="AL1418" s="163">
        <v>0</v>
      </c>
      <c r="AM1418" s="164">
        <v>0</v>
      </c>
      <c r="AN1418" s="164">
        <v>0</v>
      </c>
      <c r="AO1418" s="163">
        <v>0</v>
      </c>
      <c r="AP1418" s="164">
        <v>0</v>
      </c>
      <c r="AQ1418" s="164">
        <v>0</v>
      </c>
      <c r="AR1418" s="164">
        <v>0</v>
      </c>
      <c r="AS1418" s="164"/>
      <c r="BM1418" s="224"/>
      <c r="BN1418" s="224"/>
      <c r="BO1418" s="224"/>
      <c r="CL1418" s="158"/>
      <c r="DO1418" s="159"/>
      <c r="EE1418" s="160"/>
    </row>
    <row r="1419" spans="1:135" s="121" customFormat="1" ht="36" customHeight="1" x14ac:dyDescent="0.25">
      <c r="A1419" s="148">
        <v>1</v>
      </c>
      <c r="B1419" s="143">
        <f>SUBTOTAL(103,$A$1027:A1419)</f>
        <v>344</v>
      </c>
      <c r="C1419" s="156" t="s">
        <v>72</v>
      </c>
      <c r="D1419" s="145">
        <v>1980</v>
      </c>
      <c r="E1419" s="145"/>
      <c r="F1419" s="157" t="s">
        <v>264</v>
      </c>
      <c r="G1419" s="145">
        <v>2</v>
      </c>
      <c r="H1419" s="145" t="s">
        <v>308</v>
      </c>
      <c r="I1419" s="149">
        <v>970</v>
      </c>
      <c r="J1419" s="149">
        <v>970</v>
      </c>
      <c r="K1419" s="149">
        <v>826.90000000000009</v>
      </c>
      <c r="L1419" s="167">
        <v>68</v>
      </c>
      <c r="M1419" s="145" t="s">
        <v>262</v>
      </c>
      <c r="N1419" s="145" t="s">
        <v>263</v>
      </c>
      <c r="O1419" s="145" t="s">
        <v>265</v>
      </c>
      <c r="P1419" s="149">
        <v>8037687.6099999994</v>
      </c>
      <c r="Q1419" s="149">
        <v>0</v>
      </c>
      <c r="R1419" s="149">
        <v>0</v>
      </c>
      <c r="S1419" s="149">
        <f>P1419-Q1419-R1419</f>
        <v>8037687.6099999994</v>
      </c>
      <c r="T1419" s="142">
        <f t="shared" si="579"/>
        <v>8286.2758865979376</v>
      </c>
      <c r="U1419" s="142">
        <v>8641.2552577319602</v>
      </c>
      <c r="V1419" s="213">
        <f t="shared" si="589"/>
        <v>8641.2552577319602</v>
      </c>
      <c r="W1419" s="213">
        <f t="shared" si="590"/>
        <v>354.97937113402259</v>
      </c>
      <c r="X1419" s="148" t="b">
        <f t="shared" si="591"/>
        <v>1</v>
      </c>
      <c r="Y1419" s="211">
        <v>0</v>
      </c>
      <c r="Z1419" s="211">
        <v>0</v>
      </c>
      <c r="AA1419" s="164">
        <v>0</v>
      </c>
      <c r="AB1419" s="164">
        <v>0</v>
      </c>
      <c r="AC1419" s="164">
        <v>0</v>
      </c>
      <c r="AD1419" s="164">
        <v>0</v>
      </c>
      <c r="AE1419" s="164">
        <v>0</v>
      </c>
      <c r="AF1419" s="214">
        <v>0</v>
      </c>
      <c r="AG1419" s="164">
        <v>940</v>
      </c>
      <c r="AH1419" s="214">
        <f>8917.04*AG1419/I1419</f>
        <v>8641.2552577319602</v>
      </c>
      <c r="AI1419" s="164">
        <v>0</v>
      </c>
      <c r="AJ1419" s="164">
        <v>0</v>
      </c>
      <c r="AK1419" s="164">
        <v>0</v>
      </c>
      <c r="AL1419" s="163">
        <v>0</v>
      </c>
      <c r="AM1419" s="164">
        <v>0</v>
      </c>
      <c r="AN1419" s="164">
        <v>0</v>
      </c>
      <c r="AO1419" s="163">
        <v>0</v>
      </c>
      <c r="AP1419" s="164">
        <v>0</v>
      </c>
      <c r="AQ1419" s="164">
        <v>0</v>
      </c>
      <c r="AR1419" s="164">
        <v>0</v>
      </c>
      <c r="AS1419" s="164"/>
      <c r="BM1419" s="224"/>
      <c r="BN1419" s="224"/>
      <c r="BO1419" s="224"/>
      <c r="CL1419" s="158"/>
      <c r="DO1419" s="159"/>
      <c r="EE1419" s="160"/>
    </row>
    <row r="1420" spans="1:135" s="121" customFormat="1" ht="36" customHeight="1" x14ac:dyDescent="0.25">
      <c r="A1420" s="148">
        <v>1</v>
      </c>
      <c r="B1420" s="143">
        <f>SUBTOTAL(103,$A$1027:A1420)</f>
        <v>345</v>
      </c>
      <c r="C1420" s="156" t="s">
        <v>73</v>
      </c>
      <c r="D1420" s="145">
        <v>1969</v>
      </c>
      <c r="E1420" s="145"/>
      <c r="F1420" s="157" t="s">
        <v>264</v>
      </c>
      <c r="G1420" s="145">
        <v>2</v>
      </c>
      <c r="H1420" s="145" t="s">
        <v>299</v>
      </c>
      <c r="I1420" s="149">
        <v>730.6</v>
      </c>
      <c r="J1420" s="149">
        <v>700.68</v>
      </c>
      <c r="K1420" s="149">
        <v>496.82</v>
      </c>
      <c r="L1420" s="167">
        <v>34</v>
      </c>
      <c r="M1420" s="145" t="s">
        <v>262</v>
      </c>
      <c r="N1420" s="145" t="s">
        <v>263</v>
      </c>
      <c r="O1420" s="145" t="s">
        <v>265</v>
      </c>
      <c r="P1420" s="149">
        <v>5530538.5199999996</v>
      </c>
      <c r="Q1420" s="149">
        <v>0</v>
      </c>
      <c r="R1420" s="149">
        <v>0</v>
      </c>
      <c r="S1420" s="149">
        <f>P1420-Q1420-R1420</f>
        <v>5530538.5199999996</v>
      </c>
      <c r="T1420" s="142">
        <f t="shared" si="579"/>
        <v>7569.8583629893228</v>
      </c>
      <c r="U1420" s="142">
        <v>7882.0482233780449</v>
      </c>
      <c r="V1420" s="213">
        <f t="shared" si="589"/>
        <v>7882.0482233780449</v>
      </c>
      <c r="W1420" s="213">
        <f t="shared" si="590"/>
        <v>312.18986038872208</v>
      </c>
      <c r="X1420" s="148" t="b">
        <f t="shared" si="591"/>
        <v>1</v>
      </c>
      <c r="Y1420" s="211">
        <v>0</v>
      </c>
      <c r="Z1420" s="211">
        <v>0</v>
      </c>
      <c r="AA1420" s="164">
        <v>0</v>
      </c>
      <c r="AB1420" s="164">
        <v>0</v>
      </c>
      <c r="AC1420" s="164">
        <v>0</v>
      </c>
      <c r="AD1420" s="164">
        <v>0</v>
      </c>
      <c r="AE1420" s="164">
        <v>0</v>
      </c>
      <c r="AF1420" s="214">
        <v>0</v>
      </c>
      <c r="AG1420" s="164">
        <v>645.79999999999995</v>
      </c>
      <c r="AH1420" s="214">
        <f>8917.04*AG1420/I1420</f>
        <v>7882.0482233780449</v>
      </c>
      <c r="AI1420" s="164">
        <v>0</v>
      </c>
      <c r="AJ1420" s="164">
        <v>0</v>
      </c>
      <c r="AK1420" s="164">
        <v>0</v>
      </c>
      <c r="AL1420" s="163">
        <v>0</v>
      </c>
      <c r="AM1420" s="164">
        <v>0</v>
      </c>
      <c r="AN1420" s="164">
        <v>0</v>
      </c>
      <c r="AO1420" s="163">
        <v>0</v>
      </c>
      <c r="AP1420" s="164">
        <v>0</v>
      </c>
      <c r="AQ1420" s="164">
        <v>0</v>
      </c>
      <c r="AR1420" s="164">
        <v>0</v>
      </c>
      <c r="AS1420" s="164"/>
      <c r="BM1420" s="224"/>
      <c r="BN1420" s="224"/>
      <c r="BO1420" s="224"/>
      <c r="CL1420" s="158"/>
      <c r="DO1420" s="159"/>
      <c r="EE1420" s="160"/>
    </row>
    <row r="1421" spans="1:135" s="148" customFormat="1" ht="36" customHeight="1" x14ac:dyDescent="0.25">
      <c r="A1421" s="148">
        <v>1</v>
      </c>
      <c r="B1421" s="143">
        <f>SUBTOTAL(103,$A$1027:A1421)</f>
        <v>346</v>
      </c>
      <c r="C1421" s="144" t="s">
        <v>2240</v>
      </c>
      <c r="D1421" s="145">
        <v>1967</v>
      </c>
      <c r="E1421" s="145"/>
      <c r="F1421" s="146" t="s">
        <v>264</v>
      </c>
      <c r="G1421" s="145">
        <v>2</v>
      </c>
      <c r="H1421" s="145" t="s">
        <v>299</v>
      </c>
      <c r="I1421" s="142">
        <v>698.8</v>
      </c>
      <c r="J1421" s="142">
        <v>696.8</v>
      </c>
      <c r="K1421" s="142">
        <v>696.8</v>
      </c>
      <c r="L1421" s="165">
        <v>28</v>
      </c>
      <c r="M1421" s="145" t="s">
        <v>262</v>
      </c>
      <c r="N1421" s="145" t="s">
        <v>263</v>
      </c>
      <c r="O1421" s="147" t="s">
        <v>265</v>
      </c>
      <c r="P1421" s="142">
        <v>5676781.0200000005</v>
      </c>
      <c r="Q1421" s="142">
        <v>0</v>
      </c>
      <c r="R1421" s="142">
        <v>0</v>
      </c>
      <c r="S1421" s="142">
        <f>P1421-Q1421-R1421</f>
        <v>5676781.0200000005</v>
      </c>
      <c r="T1421" s="142">
        <f t="shared" si="579"/>
        <v>8123.6133657698929</v>
      </c>
      <c r="U1421" s="142">
        <v>8511.2559816828871</v>
      </c>
      <c r="V1421" s="213">
        <f t="shared" si="589"/>
        <v>8511.2559816828871</v>
      </c>
      <c r="W1421" s="213">
        <f t="shared" si="590"/>
        <v>387.64261591299419</v>
      </c>
      <c r="X1421" s="148" t="b">
        <f t="shared" si="591"/>
        <v>1</v>
      </c>
      <c r="Y1421" s="211">
        <v>0</v>
      </c>
      <c r="Z1421" s="211">
        <v>0</v>
      </c>
      <c r="AA1421" s="211">
        <v>0</v>
      </c>
      <c r="AB1421" s="211">
        <v>0</v>
      </c>
      <c r="AC1421" s="211">
        <v>0</v>
      </c>
      <c r="AD1421" s="211">
        <v>0</v>
      </c>
      <c r="AE1421" s="211">
        <v>0</v>
      </c>
      <c r="AF1421" s="214">
        <v>0</v>
      </c>
      <c r="AG1421" s="211">
        <v>667</v>
      </c>
      <c r="AH1421" s="214">
        <f>8917.04*AG1421/I1421</f>
        <v>8511.2559816828871</v>
      </c>
      <c r="AI1421" s="211">
        <v>0</v>
      </c>
      <c r="AJ1421" s="211">
        <v>0</v>
      </c>
      <c r="AK1421" s="211">
        <v>0</v>
      </c>
      <c r="AL1421" s="214">
        <v>0</v>
      </c>
      <c r="AM1421" s="211">
        <v>0</v>
      </c>
      <c r="AN1421" s="211">
        <v>0</v>
      </c>
      <c r="AO1421" s="214">
        <v>0</v>
      </c>
      <c r="AP1421" s="211">
        <v>0</v>
      </c>
      <c r="AQ1421" s="211">
        <v>0</v>
      </c>
      <c r="AR1421" s="211">
        <v>0</v>
      </c>
      <c r="AS1421" s="211"/>
    </row>
    <row r="1422" spans="1:135" s="148" customFormat="1" ht="36" customHeight="1" x14ac:dyDescent="0.25">
      <c r="A1422" s="148">
        <v>1</v>
      </c>
      <c r="B1422" s="143">
        <f>SUBTOTAL(103,$A$1027:A1422)</f>
        <v>347</v>
      </c>
      <c r="C1422" s="144" t="s">
        <v>1211</v>
      </c>
      <c r="D1422" s="145">
        <v>1974</v>
      </c>
      <c r="E1422" s="145"/>
      <c r="F1422" s="146" t="s">
        <v>307</v>
      </c>
      <c r="G1422" s="145">
        <v>5</v>
      </c>
      <c r="H1422" s="145" t="s">
        <v>347</v>
      </c>
      <c r="I1422" s="149">
        <v>3399.85</v>
      </c>
      <c r="J1422" s="149">
        <v>3399.85</v>
      </c>
      <c r="K1422" s="149">
        <v>2776.82</v>
      </c>
      <c r="L1422" s="165">
        <v>166</v>
      </c>
      <c r="M1422" s="145" t="s">
        <v>262</v>
      </c>
      <c r="N1422" s="145" t="s">
        <v>266</v>
      </c>
      <c r="O1422" s="147" t="s">
        <v>1268</v>
      </c>
      <c r="P1422" s="142">
        <v>4087052.6</v>
      </c>
      <c r="Q1422" s="142">
        <v>0</v>
      </c>
      <c r="R1422" s="142">
        <v>0</v>
      </c>
      <c r="S1422" s="142">
        <f>P1422-Q1422-R1422</f>
        <v>4087052.6</v>
      </c>
      <c r="T1422" s="142">
        <f t="shared" si="579"/>
        <v>1202.1273291468742</v>
      </c>
      <c r="U1422" s="142">
        <v>6624.3639085547884</v>
      </c>
      <c r="V1422" s="213">
        <f t="shared" si="589"/>
        <v>6624.3639085547884</v>
      </c>
      <c r="W1422" s="213">
        <f t="shared" si="590"/>
        <v>5422.2365794079142</v>
      </c>
      <c r="X1422" s="148" t="b">
        <f t="shared" si="591"/>
        <v>1</v>
      </c>
      <c r="Y1422" s="211">
        <v>0</v>
      </c>
      <c r="Z1422" s="211">
        <v>0</v>
      </c>
      <c r="AA1422" s="211">
        <v>0</v>
      </c>
      <c r="AB1422" s="211">
        <v>0</v>
      </c>
      <c r="AC1422" s="211">
        <v>0</v>
      </c>
      <c r="AD1422" s="211">
        <v>0</v>
      </c>
      <c r="AE1422" s="211">
        <v>0</v>
      </c>
      <c r="AF1422" s="214">
        <v>0</v>
      </c>
      <c r="AG1422" s="211">
        <v>0</v>
      </c>
      <c r="AH1422" s="211">
        <v>0</v>
      </c>
      <c r="AI1422" s="211">
        <v>0</v>
      </c>
      <c r="AJ1422" s="211">
        <v>0</v>
      </c>
      <c r="AK1422" s="211">
        <v>2886.45</v>
      </c>
      <c r="AL1422" s="214">
        <f>7802.61*AK1422/I1422</f>
        <v>6624.3639085547884</v>
      </c>
      <c r="AM1422" s="211">
        <v>0</v>
      </c>
      <c r="AN1422" s="211">
        <v>0</v>
      </c>
      <c r="AO1422" s="214">
        <v>0</v>
      </c>
      <c r="AP1422" s="211">
        <v>0</v>
      </c>
      <c r="AQ1422" s="211">
        <v>0</v>
      </c>
      <c r="AR1422" s="211">
        <v>0</v>
      </c>
      <c r="AS1422" s="211"/>
    </row>
    <row r="1423" spans="1:135" s="148" customFormat="1" ht="36" customHeight="1" x14ac:dyDescent="0.25">
      <c r="B1423" s="144" t="s">
        <v>814</v>
      </c>
      <c r="C1423" s="144"/>
      <c r="D1423" s="145" t="s">
        <v>862</v>
      </c>
      <c r="E1423" s="145" t="s">
        <v>862</v>
      </c>
      <c r="F1423" s="145" t="s">
        <v>862</v>
      </c>
      <c r="G1423" s="145" t="s">
        <v>862</v>
      </c>
      <c r="H1423" s="145" t="s">
        <v>862</v>
      </c>
      <c r="I1423" s="149">
        <f>SUM(I1424:I1426)</f>
        <v>17393.940000000002</v>
      </c>
      <c r="J1423" s="149">
        <f>SUM(J1424:J1426)</f>
        <v>15026.380000000001</v>
      </c>
      <c r="K1423" s="149">
        <f>SUM(K1424:K1426)</f>
        <v>11612.630000000001</v>
      </c>
      <c r="L1423" s="210">
        <f>SUM(L1424:L1426)</f>
        <v>637</v>
      </c>
      <c r="M1423" s="145" t="s">
        <v>862</v>
      </c>
      <c r="N1423" s="145" t="s">
        <v>862</v>
      </c>
      <c r="O1423" s="147" t="s">
        <v>862</v>
      </c>
      <c r="P1423" s="142">
        <v>36025311.909999996</v>
      </c>
      <c r="Q1423" s="142">
        <f>SUM(Q1424:Q1426)</f>
        <v>0</v>
      </c>
      <c r="R1423" s="142">
        <f>SUM(R1424:R1426)</f>
        <v>0</v>
      </c>
      <c r="S1423" s="142">
        <f>SUM(S1424:S1426)</f>
        <v>36025311.909999996</v>
      </c>
      <c r="T1423" s="142">
        <f t="shared" si="579"/>
        <v>2071.1415533225936</v>
      </c>
      <c r="U1423" s="142">
        <f>MAX(U1424:U1426)</f>
        <v>2350.3963874161664</v>
      </c>
      <c r="W1423" s="220"/>
      <c r="Y1423" s="211"/>
      <c r="Z1423" s="211"/>
      <c r="AA1423" s="211"/>
      <c r="AB1423" s="211"/>
      <c r="AC1423" s="211"/>
      <c r="AD1423" s="211"/>
      <c r="AE1423" s="211"/>
      <c r="AF1423" s="211"/>
      <c r="AG1423" s="211"/>
      <c r="AH1423" s="211"/>
      <c r="AI1423" s="211"/>
      <c r="AJ1423" s="211"/>
      <c r="AK1423" s="211"/>
      <c r="AL1423" s="211"/>
      <c r="AM1423" s="211"/>
      <c r="AN1423" s="211"/>
      <c r="AO1423" s="211"/>
      <c r="AP1423" s="211"/>
      <c r="AQ1423" s="211"/>
      <c r="AR1423" s="211"/>
      <c r="AS1423" s="211"/>
    </row>
    <row r="1424" spans="1:135" s="121" customFormat="1" ht="36" customHeight="1" x14ac:dyDescent="0.25">
      <c r="A1424" s="148">
        <v>1</v>
      </c>
      <c r="B1424" s="143">
        <f>SUBTOTAL(103,$A$1027:A1424)</f>
        <v>348</v>
      </c>
      <c r="C1424" s="156" t="s">
        <v>1526</v>
      </c>
      <c r="D1424" s="145">
        <v>1979</v>
      </c>
      <c r="E1424" s="145"/>
      <c r="F1424" s="157" t="s">
        <v>1536</v>
      </c>
      <c r="G1424" s="145">
        <v>5</v>
      </c>
      <c r="H1424" s="145" t="s">
        <v>366</v>
      </c>
      <c r="I1424" s="149">
        <v>5523</v>
      </c>
      <c r="J1424" s="149">
        <v>4570.6000000000004</v>
      </c>
      <c r="K1424" s="149">
        <v>2967.3500000000004</v>
      </c>
      <c r="L1424" s="167">
        <v>208</v>
      </c>
      <c r="M1424" s="145" t="s">
        <v>262</v>
      </c>
      <c r="N1424" s="145" t="s">
        <v>266</v>
      </c>
      <c r="O1424" s="145" t="s">
        <v>1488</v>
      </c>
      <c r="P1424" s="149">
        <v>11945059.15</v>
      </c>
      <c r="Q1424" s="149">
        <v>0</v>
      </c>
      <c r="R1424" s="149">
        <v>0</v>
      </c>
      <c r="S1424" s="149">
        <f>P1424-Q1424-R1424</f>
        <v>11945059.15</v>
      </c>
      <c r="T1424" s="142">
        <f t="shared" si="579"/>
        <v>2162.784564548253</v>
      </c>
      <c r="U1424" s="142">
        <v>2162.784564548253</v>
      </c>
      <c r="V1424" s="213">
        <f>T1424</f>
        <v>2162.784564548253</v>
      </c>
      <c r="W1424" s="213">
        <f t="shared" ref="W1424:W1426" si="592">V1424-T1424</f>
        <v>0</v>
      </c>
      <c r="X1424" s="148" t="b">
        <f t="shared" ref="X1424:X1426" si="593">V1424=U1424</f>
        <v>1</v>
      </c>
      <c r="Y1424" s="211">
        <v>0</v>
      </c>
      <c r="Z1424" s="211">
        <v>0</v>
      </c>
      <c r="AA1424" s="164">
        <v>0</v>
      </c>
      <c r="AB1424" s="164">
        <v>0</v>
      </c>
      <c r="AC1424" s="164">
        <v>0</v>
      </c>
      <c r="AD1424" s="164">
        <v>0</v>
      </c>
      <c r="AE1424" s="164">
        <v>0</v>
      </c>
      <c r="AF1424" s="214">
        <v>0</v>
      </c>
      <c r="AG1424" s="164">
        <v>1320</v>
      </c>
      <c r="AH1424" s="214">
        <f>8917.04*AG1424/I1424</f>
        <v>2131.1774035850085</v>
      </c>
      <c r="AI1424" s="164">
        <v>0</v>
      </c>
      <c r="AJ1424" s="164">
        <v>0</v>
      </c>
      <c r="AK1424" s="164">
        <v>0</v>
      </c>
      <c r="AL1424" s="163">
        <v>0</v>
      </c>
      <c r="AM1424" s="164">
        <v>0</v>
      </c>
      <c r="AN1424" s="164">
        <v>0</v>
      </c>
      <c r="AO1424" s="163">
        <v>0</v>
      </c>
      <c r="AP1424" s="164">
        <v>0</v>
      </c>
      <c r="AQ1424" s="164">
        <v>0</v>
      </c>
      <c r="AR1424" s="164">
        <v>0</v>
      </c>
      <c r="AS1424" s="164"/>
      <c r="BM1424" s="224"/>
      <c r="BN1424" s="224"/>
      <c r="BO1424" s="224"/>
      <c r="CL1424" s="158"/>
      <c r="DO1424" s="159"/>
      <c r="EE1424" s="160"/>
    </row>
    <row r="1425" spans="1:135" s="148" customFormat="1" ht="36" customHeight="1" x14ac:dyDescent="0.25">
      <c r="A1425" s="148">
        <v>1</v>
      </c>
      <c r="B1425" s="143">
        <f>SUBTOTAL(103,$A$1027:A1425)</f>
        <v>349</v>
      </c>
      <c r="C1425" s="144" t="s">
        <v>41</v>
      </c>
      <c r="D1425" s="145">
        <v>1974</v>
      </c>
      <c r="E1425" s="145"/>
      <c r="F1425" s="146" t="s">
        <v>264</v>
      </c>
      <c r="G1425" s="145">
        <v>5</v>
      </c>
      <c r="H1425" s="145" t="s">
        <v>366</v>
      </c>
      <c r="I1425" s="149">
        <v>5979.1</v>
      </c>
      <c r="J1425" s="149">
        <v>4563.9399999999996</v>
      </c>
      <c r="K1425" s="149">
        <v>4563.9399999999996</v>
      </c>
      <c r="L1425" s="165">
        <v>217</v>
      </c>
      <c r="M1425" s="145" t="s">
        <v>262</v>
      </c>
      <c r="N1425" s="145" t="s">
        <v>266</v>
      </c>
      <c r="O1425" s="147" t="s">
        <v>267</v>
      </c>
      <c r="P1425" s="142">
        <v>13117048</v>
      </c>
      <c r="Q1425" s="142">
        <v>0</v>
      </c>
      <c r="R1425" s="142">
        <v>0</v>
      </c>
      <c r="S1425" s="142">
        <f>P1425-Q1425-R1425</f>
        <v>13117048</v>
      </c>
      <c r="T1425" s="142">
        <f>P1425/I1425</f>
        <v>2193.8164606713385</v>
      </c>
      <c r="U1425" s="142">
        <v>2350.3963874161664</v>
      </c>
      <c r="V1425" s="213">
        <f t="shared" ref="V1425:V1426" si="594">Y1425+Z1425+AA1425+AB1425+AC1425+AF1425+AH1425+AJ1425+AL1425+AN1425+AO1425+AP1425+AQ1425+AR1425</f>
        <v>2350.3963874161664</v>
      </c>
      <c r="W1425" s="213">
        <f t="shared" si="592"/>
        <v>156.57992674482784</v>
      </c>
      <c r="X1425" s="148" t="b">
        <f t="shared" si="593"/>
        <v>1</v>
      </c>
      <c r="Y1425" s="211">
        <v>0</v>
      </c>
      <c r="Z1425" s="211">
        <v>0</v>
      </c>
      <c r="AA1425" s="211">
        <v>0</v>
      </c>
      <c r="AB1425" s="211">
        <v>0</v>
      </c>
      <c r="AC1425" s="211">
        <v>0</v>
      </c>
      <c r="AD1425" s="211">
        <v>0</v>
      </c>
      <c r="AE1425" s="211">
        <v>0</v>
      </c>
      <c r="AF1425" s="214">
        <v>0</v>
      </c>
      <c r="AG1425" s="211">
        <v>1576</v>
      </c>
      <c r="AH1425" s="214">
        <f>8917.04*AG1425/I1425</f>
        <v>2350.3963874161664</v>
      </c>
      <c r="AI1425" s="211">
        <v>0</v>
      </c>
      <c r="AJ1425" s="211">
        <v>0</v>
      </c>
      <c r="AK1425" s="211">
        <v>0</v>
      </c>
      <c r="AL1425" s="214">
        <v>0</v>
      </c>
      <c r="AM1425" s="211">
        <v>0</v>
      </c>
      <c r="AN1425" s="211">
        <v>0</v>
      </c>
      <c r="AO1425" s="214">
        <v>0</v>
      </c>
      <c r="AP1425" s="211">
        <v>0</v>
      </c>
      <c r="AQ1425" s="211">
        <v>0</v>
      </c>
      <c r="AR1425" s="211">
        <v>0</v>
      </c>
      <c r="AS1425" s="211"/>
    </row>
    <row r="1426" spans="1:135" s="148" customFormat="1" ht="36" customHeight="1" x14ac:dyDescent="0.25">
      <c r="A1426" s="148">
        <v>1</v>
      </c>
      <c r="B1426" s="143">
        <f>SUBTOTAL(103,$A$1027:A1426)</f>
        <v>350</v>
      </c>
      <c r="C1426" s="144" t="s">
        <v>1512</v>
      </c>
      <c r="D1426" s="145">
        <v>1971</v>
      </c>
      <c r="E1426" s="145"/>
      <c r="F1426" s="146" t="s">
        <v>264</v>
      </c>
      <c r="G1426" s="145">
        <v>5</v>
      </c>
      <c r="H1426" s="145" t="s">
        <v>366</v>
      </c>
      <c r="I1426" s="142">
        <v>5891.84</v>
      </c>
      <c r="J1426" s="142">
        <v>5891.84</v>
      </c>
      <c r="K1426" s="142">
        <v>4081.34</v>
      </c>
      <c r="L1426" s="165">
        <v>212</v>
      </c>
      <c r="M1426" s="145" t="s">
        <v>262</v>
      </c>
      <c r="N1426" s="145" t="s">
        <v>266</v>
      </c>
      <c r="O1426" s="147" t="s">
        <v>1267</v>
      </c>
      <c r="P1426" s="142">
        <v>10963204.76</v>
      </c>
      <c r="Q1426" s="142">
        <v>0</v>
      </c>
      <c r="R1426" s="142">
        <v>0</v>
      </c>
      <c r="S1426" s="142">
        <f>P1426-R1426-Q1426</f>
        <v>10963204.76</v>
      </c>
      <c r="T1426" s="142">
        <f t="shared" si="579"/>
        <v>1860.7438015967846</v>
      </c>
      <c r="U1426" s="142">
        <v>2014.4098006734741</v>
      </c>
      <c r="V1426" s="213">
        <f t="shared" si="594"/>
        <v>2014.4098006734741</v>
      </c>
      <c r="W1426" s="213">
        <f t="shared" si="592"/>
        <v>153.66599907668956</v>
      </c>
      <c r="X1426" s="148" t="b">
        <f t="shared" si="593"/>
        <v>1</v>
      </c>
      <c r="Y1426" s="211">
        <v>0</v>
      </c>
      <c r="Z1426" s="211">
        <v>0</v>
      </c>
      <c r="AA1426" s="211">
        <v>0</v>
      </c>
      <c r="AB1426" s="211">
        <v>0</v>
      </c>
      <c r="AC1426" s="211">
        <v>0</v>
      </c>
      <c r="AD1426" s="211">
        <v>0</v>
      </c>
      <c r="AE1426" s="211">
        <v>0</v>
      </c>
      <c r="AF1426" s="214">
        <v>0</v>
      </c>
      <c r="AG1426" s="211">
        <v>1331</v>
      </c>
      <c r="AH1426" s="214">
        <f>8917.04*AG1426/I1426</f>
        <v>2014.4098006734741</v>
      </c>
      <c r="AI1426" s="211">
        <v>0</v>
      </c>
      <c r="AJ1426" s="211">
        <v>0</v>
      </c>
      <c r="AK1426" s="211">
        <v>0</v>
      </c>
      <c r="AL1426" s="214">
        <v>0</v>
      </c>
      <c r="AM1426" s="211">
        <v>0</v>
      </c>
      <c r="AN1426" s="211">
        <v>0</v>
      </c>
      <c r="AO1426" s="214">
        <v>0</v>
      </c>
      <c r="AP1426" s="211">
        <v>0</v>
      </c>
      <c r="AQ1426" s="211">
        <v>0</v>
      </c>
      <c r="AR1426" s="211">
        <v>0</v>
      </c>
      <c r="AS1426" s="211"/>
    </row>
    <row r="1427" spans="1:135" s="148" customFormat="1" ht="36" customHeight="1" x14ac:dyDescent="0.25">
      <c r="B1427" s="144" t="s">
        <v>819</v>
      </c>
      <c r="C1427" s="215"/>
      <c r="D1427" s="145" t="s">
        <v>862</v>
      </c>
      <c r="E1427" s="145" t="s">
        <v>862</v>
      </c>
      <c r="F1427" s="145" t="s">
        <v>862</v>
      </c>
      <c r="G1427" s="145" t="s">
        <v>862</v>
      </c>
      <c r="H1427" s="145" t="s">
        <v>862</v>
      </c>
      <c r="I1427" s="149">
        <f>SUM(I1428:I1429)</f>
        <v>1668.4</v>
      </c>
      <c r="J1427" s="149">
        <f>SUM(J1428:J1429)</f>
        <v>1432.1</v>
      </c>
      <c r="K1427" s="149">
        <f>SUM(K1428:K1429)</f>
        <v>1268.7</v>
      </c>
      <c r="L1427" s="210">
        <f>SUM(L1428:L1429)</f>
        <v>69</v>
      </c>
      <c r="M1427" s="145" t="s">
        <v>862</v>
      </c>
      <c r="N1427" s="145" t="s">
        <v>862</v>
      </c>
      <c r="O1427" s="147" t="s">
        <v>862</v>
      </c>
      <c r="P1427" s="142">
        <v>10330100.359999999</v>
      </c>
      <c r="Q1427" s="142">
        <f>SUM(Q1428:Q1429)</f>
        <v>0</v>
      </c>
      <c r="R1427" s="142">
        <f>SUM(R1428:R1429)</f>
        <v>0</v>
      </c>
      <c r="S1427" s="142">
        <f>SUM(S1428:S1429)</f>
        <v>10330100.359999999</v>
      </c>
      <c r="T1427" s="142">
        <f t="shared" si="579"/>
        <v>6191.6209302325578</v>
      </c>
      <c r="U1427" s="142">
        <f>MAX(U1428:U1429)</f>
        <v>8320.2754182754179</v>
      </c>
      <c r="W1427" s="220"/>
      <c r="Y1427" s="211"/>
      <c r="Z1427" s="211"/>
      <c r="AA1427" s="211"/>
      <c r="AB1427" s="211"/>
      <c r="AC1427" s="211"/>
      <c r="AD1427" s="211"/>
      <c r="AE1427" s="211"/>
      <c r="AF1427" s="211"/>
      <c r="AG1427" s="211"/>
      <c r="AH1427" s="211"/>
      <c r="AI1427" s="211"/>
      <c r="AJ1427" s="211"/>
      <c r="AK1427" s="211"/>
      <c r="AL1427" s="211"/>
      <c r="AM1427" s="211"/>
      <c r="AN1427" s="211"/>
      <c r="AO1427" s="211"/>
      <c r="AP1427" s="211"/>
      <c r="AQ1427" s="211"/>
      <c r="AR1427" s="211"/>
      <c r="AS1427" s="211"/>
    </row>
    <row r="1428" spans="1:135" s="121" customFormat="1" ht="36" customHeight="1" x14ac:dyDescent="0.25">
      <c r="A1428" s="148">
        <v>1</v>
      </c>
      <c r="B1428" s="143">
        <f>SUBTOTAL(103,$A$1027:A1428)</f>
        <v>351</v>
      </c>
      <c r="C1428" s="156" t="s">
        <v>223</v>
      </c>
      <c r="D1428" s="145">
        <v>1994</v>
      </c>
      <c r="E1428" s="145"/>
      <c r="F1428" s="157" t="s">
        <v>264</v>
      </c>
      <c r="G1428" s="145">
        <v>2</v>
      </c>
      <c r="H1428" s="145" t="s">
        <v>308</v>
      </c>
      <c r="I1428" s="149">
        <v>1046.8</v>
      </c>
      <c r="J1428" s="149">
        <v>929.5</v>
      </c>
      <c r="K1428" s="149">
        <v>929.5</v>
      </c>
      <c r="L1428" s="167">
        <v>44</v>
      </c>
      <c r="M1428" s="145" t="s">
        <v>262</v>
      </c>
      <c r="N1428" s="145" t="s">
        <v>266</v>
      </c>
      <c r="O1428" s="145" t="s">
        <v>675</v>
      </c>
      <c r="P1428" s="149">
        <v>7915422.6499999994</v>
      </c>
      <c r="Q1428" s="149">
        <v>0</v>
      </c>
      <c r="R1428" s="149">
        <v>0</v>
      </c>
      <c r="S1428" s="149">
        <f>P1428-Q1428-R1428</f>
        <v>7915422.6499999994</v>
      </c>
      <c r="T1428" s="142">
        <f t="shared" si="579"/>
        <v>7561.5424627435996</v>
      </c>
      <c r="U1428" s="142">
        <v>7879.5013374092487</v>
      </c>
      <c r="V1428" s="213">
        <f t="shared" ref="V1428:V1429" si="595">Y1428+Z1428+AA1428+AB1428+AC1428+AF1428+AH1428+AJ1428+AL1428+AN1428+AO1428+AP1428+AQ1428+AR1428</f>
        <v>7879.5013374092487</v>
      </c>
      <c r="W1428" s="213">
        <f t="shared" ref="W1428:W1429" si="596">V1428-T1428</f>
        <v>317.95887466564909</v>
      </c>
      <c r="X1428" s="148" t="b">
        <f t="shared" ref="X1428:X1429" si="597">V1428=U1428</f>
        <v>1</v>
      </c>
      <c r="Y1428" s="211">
        <v>0</v>
      </c>
      <c r="Z1428" s="211">
        <v>0</v>
      </c>
      <c r="AA1428" s="164">
        <v>0</v>
      </c>
      <c r="AB1428" s="164">
        <v>0</v>
      </c>
      <c r="AC1428" s="164">
        <v>0</v>
      </c>
      <c r="AD1428" s="164">
        <v>0</v>
      </c>
      <c r="AE1428" s="164">
        <v>0</v>
      </c>
      <c r="AF1428" s="214">
        <v>0</v>
      </c>
      <c r="AG1428" s="164">
        <v>925</v>
      </c>
      <c r="AH1428" s="214">
        <f>8917.04*AG1428/I1428</f>
        <v>7879.5013374092487</v>
      </c>
      <c r="AI1428" s="164">
        <v>0</v>
      </c>
      <c r="AJ1428" s="164">
        <v>0</v>
      </c>
      <c r="AK1428" s="164">
        <v>0</v>
      </c>
      <c r="AL1428" s="163">
        <v>0</v>
      </c>
      <c r="AM1428" s="164">
        <v>0</v>
      </c>
      <c r="AN1428" s="164">
        <v>0</v>
      </c>
      <c r="AO1428" s="163">
        <v>0</v>
      </c>
      <c r="AP1428" s="164">
        <v>0</v>
      </c>
      <c r="AQ1428" s="164">
        <v>0</v>
      </c>
      <c r="AR1428" s="164">
        <v>0</v>
      </c>
      <c r="AS1428" s="164"/>
      <c r="BM1428" s="224"/>
      <c r="BN1428" s="224"/>
      <c r="BO1428" s="224"/>
      <c r="CL1428" s="158"/>
      <c r="DO1428" s="159"/>
      <c r="EE1428" s="160"/>
    </row>
    <row r="1429" spans="1:135" s="148" customFormat="1" ht="36" customHeight="1" x14ac:dyDescent="0.25">
      <c r="A1429" s="148">
        <v>1</v>
      </c>
      <c r="B1429" s="143">
        <f>SUBTOTAL(103,$A$1027:A1429)</f>
        <v>352</v>
      </c>
      <c r="C1429" s="144" t="s">
        <v>1859</v>
      </c>
      <c r="D1429" s="145">
        <v>1987</v>
      </c>
      <c r="E1429" s="145"/>
      <c r="F1429" s="146" t="s">
        <v>264</v>
      </c>
      <c r="G1429" s="145">
        <v>2</v>
      </c>
      <c r="H1429" s="145" t="s">
        <v>299</v>
      </c>
      <c r="I1429" s="149">
        <v>621.6</v>
      </c>
      <c r="J1429" s="149">
        <v>502.6</v>
      </c>
      <c r="K1429" s="149">
        <v>339.2</v>
      </c>
      <c r="L1429" s="165">
        <v>25</v>
      </c>
      <c r="M1429" s="145" t="s">
        <v>262</v>
      </c>
      <c r="N1429" s="145" t="s">
        <v>263</v>
      </c>
      <c r="O1429" s="147" t="s">
        <v>265</v>
      </c>
      <c r="P1429" s="142">
        <v>2414677.71</v>
      </c>
      <c r="Q1429" s="142">
        <v>0</v>
      </c>
      <c r="R1429" s="142">
        <v>0</v>
      </c>
      <c r="S1429" s="142">
        <f>P1429-Q1429-R1429</f>
        <v>2414677.71</v>
      </c>
      <c r="T1429" s="142">
        <f t="shared" si="579"/>
        <v>3884.6166505791502</v>
      </c>
      <c r="U1429" s="142">
        <v>8320.2754182754179</v>
      </c>
      <c r="V1429" s="213">
        <f t="shared" si="595"/>
        <v>8320.2754182754179</v>
      </c>
      <c r="W1429" s="213">
        <f t="shared" si="596"/>
        <v>4435.6587676962681</v>
      </c>
      <c r="X1429" s="148" t="b">
        <f t="shared" si="597"/>
        <v>1</v>
      </c>
      <c r="Y1429" s="211">
        <v>0</v>
      </c>
      <c r="Z1429" s="211">
        <v>0</v>
      </c>
      <c r="AA1429" s="211">
        <v>0</v>
      </c>
      <c r="AB1429" s="211">
        <v>0</v>
      </c>
      <c r="AC1429" s="211">
        <v>0</v>
      </c>
      <c r="AD1429" s="211">
        <v>0</v>
      </c>
      <c r="AE1429" s="211">
        <v>0</v>
      </c>
      <c r="AF1429" s="214">
        <v>0</v>
      </c>
      <c r="AG1429" s="211">
        <v>580</v>
      </c>
      <c r="AH1429" s="214">
        <f>8917.04*AG1429/I1429</f>
        <v>8320.2754182754179</v>
      </c>
      <c r="AI1429" s="211">
        <v>0</v>
      </c>
      <c r="AJ1429" s="211">
        <v>0</v>
      </c>
      <c r="AK1429" s="211">
        <v>0</v>
      </c>
      <c r="AL1429" s="214">
        <v>0</v>
      </c>
      <c r="AM1429" s="211">
        <v>0</v>
      </c>
      <c r="AN1429" s="211">
        <v>0</v>
      </c>
      <c r="AO1429" s="214">
        <v>0</v>
      </c>
      <c r="AP1429" s="211">
        <v>0</v>
      </c>
      <c r="AQ1429" s="211">
        <v>0</v>
      </c>
      <c r="AR1429" s="211">
        <v>0</v>
      </c>
      <c r="AS1429" s="211"/>
    </row>
    <row r="1430" spans="1:135" s="148" customFormat="1" ht="36" customHeight="1" x14ac:dyDescent="0.25">
      <c r="B1430" s="144" t="s">
        <v>854</v>
      </c>
      <c r="C1430" s="215"/>
      <c r="D1430" s="145" t="s">
        <v>862</v>
      </c>
      <c r="E1430" s="145" t="s">
        <v>862</v>
      </c>
      <c r="F1430" s="145" t="s">
        <v>862</v>
      </c>
      <c r="G1430" s="145" t="s">
        <v>862</v>
      </c>
      <c r="H1430" s="145" t="s">
        <v>862</v>
      </c>
      <c r="I1430" s="149">
        <f>I1431</f>
        <v>3554.5</v>
      </c>
      <c r="J1430" s="149">
        <f>J1431</f>
        <v>3554.5</v>
      </c>
      <c r="K1430" s="149">
        <f>K1431</f>
        <v>3220.4</v>
      </c>
      <c r="L1430" s="210">
        <f>L1431</f>
        <v>158</v>
      </c>
      <c r="M1430" s="145" t="s">
        <v>862</v>
      </c>
      <c r="N1430" s="145" t="s">
        <v>862</v>
      </c>
      <c r="O1430" s="147" t="s">
        <v>862</v>
      </c>
      <c r="P1430" s="142">
        <v>9705127.6799999997</v>
      </c>
      <c r="Q1430" s="142">
        <f>Q1431</f>
        <v>0</v>
      </c>
      <c r="R1430" s="142">
        <f>R1431</f>
        <v>0</v>
      </c>
      <c r="S1430" s="142">
        <f>S1431</f>
        <v>9705127.6799999997</v>
      </c>
      <c r="T1430" s="142">
        <f t="shared" si="579"/>
        <v>2730.3777408918272</v>
      </c>
      <c r="U1430" s="142">
        <f>U1431</f>
        <v>3766.7814686735128</v>
      </c>
      <c r="W1430" s="220"/>
      <c r="Y1430" s="211"/>
      <c r="Z1430" s="211"/>
      <c r="AA1430" s="211"/>
      <c r="AB1430" s="211"/>
      <c r="AC1430" s="211"/>
      <c r="AD1430" s="211"/>
      <c r="AE1430" s="211"/>
      <c r="AF1430" s="211"/>
      <c r="AG1430" s="211"/>
      <c r="AH1430" s="211"/>
      <c r="AI1430" s="211"/>
      <c r="AJ1430" s="211"/>
      <c r="AK1430" s="211"/>
      <c r="AL1430" s="211"/>
      <c r="AM1430" s="211"/>
      <c r="AN1430" s="211"/>
      <c r="AO1430" s="211"/>
      <c r="AP1430" s="211"/>
      <c r="AQ1430" s="211"/>
      <c r="AR1430" s="211"/>
      <c r="AS1430" s="211"/>
    </row>
    <row r="1431" spans="1:135" s="121" customFormat="1" ht="36" customHeight="1" x14ac:dyDescent="0.25">
      <c r="A1431" s="148">
        <v>1</v>
      </c>
      <c r="B1431" s="143">
        <f>SUBTOTAL(103,$A$1027:A1431)</f>
        <v>353</v>
      </c>
      <c r="C1431" s="156" t="s">
        <v>158</v>
      </c>
      <c r="D1431" s="145">
        <v>1987</v>
      </c>
      <c r="E1431" s="145"/>
      <c r="F1431" s="157" t="s">
        <v>283</v>
      </c>
      <c r="G1431" s="145">
        <v>3</v>
      </c>
      <c r="H1431" s="145" t="s">
        <v>2204</v>
      </c>
      <c r="I1431" s="149">
        <v>3554.5</v>
      </c>
      <c r="J1431" s="149">
        <v>3554.5</v>
      </c>
      <c r="K1431" s="149">
        <v>3220.4</v>
      </c>
      <c r="L1431" s="167">
        <v>158</v>
      </c>
      <c r="M1431" s="145" t="s">
        <v>262</v>
      </c>
      <c r="N1431" s="145" t="s">
        <v>266</v>
      </c>
      <c r="O1431" s="145" t="s">
        <v>964</v>
      </c>
      <c r="P1431" s="149">
        <v>9705127.6799999997</v>
      </c>
      <c r="Q1431" s="149">
        <v>0</v>
      </c>
      <c r="R1431" s="149">
        <v>0</v>
      </c>
      <c r="S1431" s="149">
        <f>P1431-Q1431-R1431</f>
        <v>9705127.6799999997</v>
      </c>
      <c r="T1431" s="142">
        <f t="shared" si="579"/>
        <v>2730.3777408918272</v>
      </c>
      <c r="U1431" s="142">
        <v>3766.7814686735128</v>
      </c>
      <c r="V1431" s="213">
        <f>Y1431+Z1431+AA1431+AB1431+AC1431+AF1431+AH1431+AJ1431+AL1431+AN1431+AO1431+AP1431+AQ1431+AR1431</f>
        <v>3766.7814686735128</v>
      </c>
      <c r="W1431" s="213">
        <f>V1431-T1431</f>
        <v>1036.4037277816856</v>
      </c>
      <c r="X1431" s="148" t="b">
        <f>V1431=U1431</f>
        <v>1</v>
      </c>
      <c r="Y1431" s="211">
        <v>0</v>
      </c>
      <c r="Z1431" s="211">
        <v>0</v>
      </c>
      <c r="AA1431" s="164">
        <v>0</v>
      </c>
      <c r="AB1431" s="164">
        <v>0</v>
      </c>
      <c r="AC1431" s="164">
        <v>0</v>
      </c>
      <c r="AD1431" s="164">
        <v>0</v>
      </c>
      <c r="AE1431" s="164">
        <v>0</v>
      </c>
      <c r="AF1431" s="214">
        <v>0</v>
      </c>
      <c r="AG1431" s="164">
        <v>1501.51</v>
      </c>
      <c r="AH1431" s="214">
        <f>8917.04*AG1431/I1431</f>
        <v>3766.7814686735128</v>
      </c>
      <c r="AI1431" s="164">
        <v>0</v>
      </c>
      <c r="AJ1431" s="164">
        <v>0</v>
      </c>
      <c r="AK1431" s="164">
        <v>0</v>
      </c>
      <c r="AL1431" s="163">
        <v>0</v>
      </c>
      <c r="AM1431" s="164">
        <v>0</v>
      </c>
      <c r="AN1431" s="164">
        <v>0</v>
      </c>
      <c r="AO1431" s="163">
        <v>0</v>
      </c>
      <c r="AP1431" s="164">
        <v>0</v>
      </c>
      <c r="AQ1431" s="164">
        <v>0</v>
      </c>
      <c r="AR1431" s="164">
        <v>0</v>
      </c>
      <c r="AS1431" s="164"/>
      <c r="BM1431" s="224"/>
      <c r="BN1431" s="224"/>
      <c r="BO1431" s="224"/>
      <c r="CL1431" s="158"/>
      <c r="DO1431" s="159"/>
      <c r="EE1431" s="160"/>
    </row>
    <row r="1432" spans="1:135" s="148" customFormat="1" ht="36" customHeight="1" x14ac:dyDescent="0.25">
      <c r="B1432" s="144" t="s">
        <v>821</v>
      </c>
      <c r="C1432" s="215"/>
      <c r="D1432" s="145" t="s">
        <v>862</v>
      </c>
      <c r="E1432" s="145" t="s">
        <v>862</v>
      </c>
      <c r="F1432" s="145" t="s">
        <v>862</v>
      </c>
      <c r="G1432" s="145" t="s">
        <v>862</v>
      </c>
      <c r="H1432" s="145" t="s">
        <v>862</v>
      </c>
      <c r="I1432" s="149">
        <f>SUM(I1433)</f>
        <v>545.34</v>
      </c>
      <c r="J1432" s="149">
        <f>SUM(J1433)</f>
        <v>316.54000000000002</v>
      </c>
      <c r="K1432" s="149">
        <f>SUM(K1433)</f>
        <v>204.04</v>
      </c>
      <c r="L1432" s="210">
        <f>SUM(L1433)</f>
        <v>21</v>
      </c>
      <c r="M1432" s="145" t="s">
        <v>862</v>
      </c>
      <c r="N1432" s="145" t="s">
        <v>862</v>
      </c>
      <c r="O1432" s="147" t="s">
        <v>862</v>
      </c>
      <c r="P1432" s="142">
        <v>1702040.62</v>
      </c>
      <c r="Q1432" s="142">
        <f>SUM(Q1433)</f>
        <v>0</v>
      </c>
      <c r="R1432" s="142">
        <f>SUM(R1433)</f>
        <v>0</v>
      </c>
      <c r="S1432" s="142">
        <f>SUM(S1433)</f>
        <v>1702040.62</v>
      </c>
      <c r="T1432" s="142">
        <f>P1432/I1432</f>
        <v>3121.0632266109214</v>
      </c>
      <c r="U1432" s="142">
        <f>MAX(U1433:U1434)</f>
        <v>5715.8621344482344</v>
      </c>
      <c r="W1432" s="220"/>
      <c r="Y1432" s="211"/>
      <c r="Z1432" s="211"/>
      <c r="AA1432" s="211"/>
      <c r="AB1432" s="211"/>
      <c r="AC1432" s="211"/>
      <c r="AD1432" s="211"/>
      <c r="AE1432" s="211"/>
      <c r="AF1432" s="211"/>
      <c r="AG1432" s="211"/>
      <c r="AH1432" s="211"/>
      <c r="AI1432" s="211"/>
      <c r="AJ1432" s="211"/>
      <c r="AK1432" s="211"/>
      <c r="AL1432" s="211"/>
      <c r="AM1432" s="211"/>
      <c r="AN1432" s="211"/>
      <c r="AO1432" s="211"/>
      <c r="AP1432" s="211"/>
      <c r="AQ1432" s="211"/>
      <c r="AR1432" s="211"/>
      <c r="AS1432" s="211"/>
    </row>
    <row r="1433" spans="1:135" s="148" customFormat="1" ht="36" customHeight="1" x14ac:dyDescent="0.25">
      <c r="A1433" s="148">
        <v>1</v>
      </c>
      <c r="B1433" s="143">
        <f>SUBTOTAL(103,$A$1027:A1433)</f>
        <v>354</v>
      </c>
      <c r="C1433" s="144" t="s">
        <v>148</v>
      </c>
      <c r="D1433" s="145">
        <v>1968</v>
      </c>
      <c r="E1433" s="145"/>
      <c r="F1433" s="146" t="s">
        <v>264</v>
      </c>
      <c r="G1433" s="145">
        <v>2</v>
      </c>
      <c r="H1433" s="145" t="s">
        <v>300</v>
      </c>
      <c r="I1433" s="149">
        <v>545.34</v>
      </c>
      <c r="J1433" s="149">
        <v>316.54000000000002</v>
      </c>
      <c r="K1433" s="149">
        <v>204.04</v>
      </c>
      <c r="L1433" s="165">
        <v>21</v>
      </c>
      <c r="M1433" s="145" t="s">
        <v>262</v>
      </c>
      <c r="N1433" s="145" t="s">
        <v>266</v>
      </c>
      <c r="O1433" s="147" t="s">
        <v>964</v>
      </c>
      <c r="P1433" s="142">
        <v>1702040.62</v>
      </c>
      <c r="Q1433" s="142">
        <v>0</v>
      </c>
      <c r="R1433" s="142">
        <v>0</v>
      </c>
      <c r="S1433" s="142">
        <f>P1433-Q1433-R1433</f>
        <v>1702040.62</v>
      </c>
      <c r="T1433" s="142">
        <f>P1433/I1433</f>
        <v>3121.0632266109214</v>
      </c>
      <c r="U1433" s="142">
        <v>5715.8621344482344</v>
      </c>
      <c r="V1433" s="213">
        <f>Y1433+Z1433+AA1433+AB1433+AC1433+AF1433+AH1433+AJ1433+AL1433+AN1433+AO1433+AP1433+AQ1433+AR1433</f>
        <v>5715.8621344482344</v>
      </c>
      <c r="W1433" s="213">
        <f>V1433-T1433</f>
        <v>2594.798907837313</v>
      </c>
      <c r="X1433" s="148" t="b">
        <f>V1433=U1433</f>
        <v>1</v>
      </c>
      <c r="Y1433" s="211">
        <v>0</v>
      </c>
      <c r="Z1433" s="211">
        <v>0</v>
      </c>
      <c r="AA1433" s="211">
        <v>0</v>
      </c>
      <c r="AB1433" s="211">
        <v>0</v>
      </c>
      <c r="AC1433" s="211">
        <v>810.46</v>
      </c>
      <c r="AD1433" s="211">
        <v>0</v>
      </c>
      <c r="AE1433" s="211">
        <v>0</v>
      </c>
      <c r="AF1433" s="214">
        <v>0</v>
      </c>
      <c r="AG1433" s="211">
        <v>300</v>
      </c>
      <c r="AH1433" s="214">
        <f>8917.04*AG1433/I1433</f>
        <v>4905.4021344482344</v>
      </c>
      <c r="AI1433" s="211">
        <v>0</v>
      </c>
      <c r="AJ1433" s="211">
        <v>0</v>
      </c>
      <c r="AK1433" s="211">
        <v>0</v>
      </c>
      <c r="AL1433" s="214">
        <v>0</v>
      </c>
      <c r="AM1433" s="211">
        <v>0</v>
      </c>
      <c r="AN1433" s="211">
        <v>0</v>
      </c>
      <c r="AO1433" s="214">
        <v>0</v>
      </c>
      <c r="AP1433" s="211">
        <v>0</v>
      </c>
      <c r="AQ1433" s="211">
        <v>0</v>
      </c>
      <c r="AR1433" s="211">
        <v>0</v>
      </c>
      <c r="AS1433" s="211"/>
    </row>
    <row r="1434" spans="1:135" s="148" customFormat="1" ht="36" customHeight="1" x14ac:dyDescent="0.25">
      <c r="B1434" s="144" t="s">
        <v>850</v>
      </c>
      <c r="C1434" s="144"/>
      <c r="D1434" s="145" t="s">
        <v>862</v>
      </c>
      <c r="E1434" s="145" t="s">
        <v>862</v>
      </c>
      <c r="F1434" s="145" t="s">
        <v>862</v>
      </c>
      <c r="G1434" s="145" t="s">
        <v>862</v>
      </c>
      <c r="H1434" s="145" t="s">
        <v>862</v>
      </c>
      <c r="I1434" s="149">
        <f>SUM(I1435:I1437)</f>
        <v>4008.84</v>
      </c>
      <c r="J1434" s="149">
        <f>SUM(J1435:J1437)</f>
        <v>2511.3000000000002</v>
      </c>
      <c r="K1434" s="149">
        <f>SUM(K1435:K1437)</f>
        <v>1768.8000000000002</v>
      </c>
      <c r="L1434" s="210">
        <f>SUM(L1435:L1437)</f>
        <v>170</v>
      </c>
      <c r="M1434" s="145" t="s">
        <v>862</v>
      </c>
      <c r="N1434" s="145" t="s">
        <v>862</v>
      </c>
      <c r="O1434" s="147" t="s">
        <v>862</v>
      </c>
      <c r="P1434" s="142">
        <v>10116691.25</v>
      </c>
      <c r="Q1434" s="142">
        <f>SUM(Q1435:Q1437)</f>
        <v>0</v>
      </c>
      <c r="R1434" s="142">
        <f>SUM(R1435:R1437)</f>
        <v>0</v>
      </c>
      <c r="S1434" s="142">
        <f>SUM(S1435:S1437)</f>
        <v>10116691.25</v>
      </c>
      <c r="T1434" s="142">
        <f t="shared" si="579"/>
        <v>2523.5956660779675</v>
      </c>
      <c r="U1434" s="142">
        <f>MAX(U1435:U1437)</f>
        <v>4838.1153560371522</v>
      </c>
      <c r="W1434" s="220"/>
      <c r="Y1434" s="211"/>
      <c r="Z1434" s="211"/>
      <c r="AA1434" s="211"/>
      <c r="AB1434" s="211"/>
      <c r="AC1434" s="211"/>
      <c r="AD1434" s="211"/>
      <c r="AE1434" s="211"/>
      <c r="AF1434" s="211"/>
      <c r="AG1434" s="211"/>
      <c r="AH1434" s="211"/>
      <c r="AI1434" s="211"/>
      <c r="AJ1434" s="211"/>
      <c r="AK1434" s="211"/>
      <c r="AL1434" s="211"/>
      <c r="AM1434" s="211"/>
      <c r="AN1434" s="211"/>
      <c r="AO1434" s="211"/>
      <c r="AP1434" s="211"/>
      <c r="AQ1434" s="211"/>
      <c r="AR1434" s="211"/>
      <c r="AS1434" s="211"/>
    </row>
    <row r="1435" spans="1:135" s="121" customFormat="1" ht="36" customHeight="1" x14ac:dyDescent="0.25">
      <c r="A1435" s="148">
        <v>1</v>
      </c>
      <c r="B1435" s="143">
        <f>SUBTOTAL(103,$A$1027:A1435)</f>
        <v>355</v>
      </c>
      <c r="C1435" s="156" t="s">
        <v>163</v>
      </c>
      <c r="D1435" s="145">
        <v>1978</v>
      </c>
      <c r="E1435" s="145"/>
      <c r="F1435" s="157" t="s">
        <v>264</v>
      </c>
      <c r="G1435" s="145">
        <v>2</v>
      </c>
      <c r="H1435" s="145" t="s">
        <v>299</v>
      </c>
      <c r="I1435" s="149">
        <v>1219.74</v>
      </c>
      <c r="J1435" s="149">
        <v>712.8</v>
      </c>
      <c r="K1435" s="149">
        <v>712.8</v>
      </c>
      <c r="L1435" s="167">
        <v>45</v>
      </c>
      <c r="M1435" s="145" t="s">
        <v>262</v>
      </c>
      <c r="N1435" s="145" t="s">
        <v>266</v>
      </c>
      <c r="O1435" s="145" t="s">
        <v>964</v>
      </c>
      <c r="P1435" s="149">
        <v>690721.64</v>
      </c>
      <c r="Q1435" s="149">
        <v>0</v>
      </c>
      <c r="R1435" s="149">
        <v>0</v>
      </c>
      <c r="S1435" s="149">
        <f>P1435-Q1435-R1435</f>
        <v>690721.64</v>
      </c>
      <c r="T1435" s="142">
        <f t="shared" si="579"/>
        <v>566.28596258218965</v>
      </c>
      <c r="U1435" s="142">
        <v>566.28596258218965</v>
      </c>
      <c r="V1435" s="213">
        <f t="shared" ref="V1435:V1437" si="598">Y1435+Z1435+AA1435+AB1435+AC1435+AF1435+AH1435+AJ1435+AL1435+AN1435+AO1435+AP1435+AQ1435+AR1435</f>
        <v>566.28596258218965</v>
      </c>
      <c r="W1435" s="213">
        <f t="shared" ref="W1435:W1437" si="599">V1435-T1435</f>
        <v>0</v>
      </c>
      <c r="X1435" s="148" t="b">
        <f t="shared" ref="X1435:X1437" si="600">V1435=U1435</f>
        <v>1</v>
      </c>
      <c r="Y1435" s="211">
        <v>0</v>
      </c>
      <c r="Z1435" s="211">
        <v>0</v>
      </c>
      <c r="AA1435" s="164">
        <v>0</v>
      </c>
      <c r="AB1435" s="164">
        <v>0</v>
      </c>
      <c r="AC1435" s="164">
        <v>0</v>
      </c>
      <c r="AD1435" s="164">
        <v>0</v>
      </c>
      <c r="AE1435" s="164">
        <v>0</v>
      </c>
      <c r="AF1435" s="214">
        <v>0</v>
      </c>
      <c r="AG1435" s="164">
        <v>0</v>
      </c>
      <c r="AH1435" s="164">
        <v>0</v>
      </c>
      <c r="AI1435" s="164">
        <v>0</v>
      </c>
      <c r="AJ1435" s="164">
        <v>0</v>
      </c>
      <c r="AK1435" s="164">
        <v>98</v>
      </c>
      <c r="AL1435" s="214">
        <f>7048.18*AK1435/I1435</f>
        <v>566.28596258218965</v>
      </c>
      <c r="AM1435" s="164">
        <v>0</v>
      </c>
      <c r="AN1435" s="164">
        <v>0</v>
      </c>
      <c r="AO1435" s="163">
        <v>0</v>
      </c>
      <c r="AP1435" s="164">
        <v>0</v>
      </c>
      <c r="AQ1435" s="164">
        <v>0</v>
      </c>
      <c r="AR1435" s="164">
        <v>0</v>
      </c>
      <c r="AS1435" s="164"/>
      <c r="BM1435" s="224"/>
      <c r="BN1435" s="224"/>
      <c r="BO1435" s="224"/>
      <c r="CL1435" s="158"/>
      <c r="DO1435" s="159"/>
      <c r="EE1435" s="160"/>
    </row>
    <row r="1436" spans="1:135" s="121" customFormat="1" ht="36" customHeight="1" x14ac:dyDescent="0.25">
      <c r="A1436" s="148">
        <v>1</v>
      </c>
      <c r="B1436" s="143">
        <f>SUBTOTAL(103,$A$1027:A1436)</f>
        <v>356</v>
      </c>
      <c r="C1436" s="156" t="s">
        <v>164</v>
      </c>
      <c r="D1436" s="145">
        <v>1989</v>
      </c>
      <c r="E1436" s="145"/>
      <c r="F1436" s="157" t="s">
        <v>264</v>
      </c>
      <c r="G1436" s="145">
        <v>2</v>
      </c>
      <c r="H1436" s="145" t="s">
        <v>308</v>
      </c>
      <c r="I1436" s="149">
        <v>1421.2</v>
      </c>
      <c r="J1436" s="149">
        <v>871.8</v>
      </c>
      <c r="K1436" s="149">
        <v>731.1</v>
      </c>
      <c r="L1436" s="167">
        <v>47</v>
      </c>
      <c r="M1436" s="145" t="s">
        <v>262</v>
      </c>
      <c r="N1436" s="145" t="s">
        <v>266</v>
      </c>
      <c r="O1436" s="145" t="s">
        <v>964</v>
      </c>
      <c r="P1436" s="149">
        <v>6496980.1600000001</v>
      </c>
      <c r="Q1436" s="149">
        <v>0</v>
      </c>
      <c r="R1436" s="149">
        <v>0</v>
      </c>
      <c r="S1436" s="149">
        <f>P1436-Q1436-R1436</f>
        <v>6496980.1600000001</v>
      </c>
      <c r="T1436" s="142">
        <f t="shared" si="579"/>
        <v>4571.4749226006188</v>
      </c>
      <c r="U1436" s="142">
        <v>4838.1153560371522</v>
      </c>
      <c r="V1436" s="213">
        <f t="shared" si="598"/>
        <v>4838.1153560371522</v>
      </c>
      <c r="W1436" s="213">
        <f t="shared" si="599"/>
        <v>266.64043343653339</v>
      </c>
      <c r="X1436" s="148" t="b">
        <f t="shared" si="600"/>
        <v>1</v>
      </c>
      <c r="Y1436" s="211">
        <v>0</v>
      </c>
      <c r="Z1436" s="211">
        <v>0</v>
      </c>
      <c r="AA1436" s="164">
        <v>0</v>
      </c>
      <c r="AB1436" s="164">
        <v>0</v>
      </c>
      <c r="AC1436" s="164">
        <v>0</v>
      </c>
      <c r="AD1436" s="164">
        <v>0</v>
      </c>
      <c r="AE1436" s="164">
        <v>0</v>
      </c>
      <c r="AF1436" s="214">
        <v>0</v>
      </c>
      <c r="AG1436" s="164">
        <v>771.1</v>
      </c>
      <c r="AH1436" s="214">
        <f>8917.04*AG1436/I1436</f>
        <v>4838.1153560371522</v>
      </c>
      <c r="AI1436" s="164">
        <v>0</v>
      </c>
      <c r="AJ1436" s="164">
        <v>0</v>
      </c>
      <c r="AK1436" s="164">
        <v>0</v>
      </c>
      <c r="AL1436" s="163">
        <v>0</v>
      </c>
      <c r="AM1436" s="164">
        <v>0</v>
      </c>
      <c r="AN1436" s="164">
        <v>0</v>
      </c>
      <c r="AO1436" s="163">
        <v>0</v>
      </c>
      <c r="AP1436" s="164">
        <v>0</v>
      </c>
      <c r="AQ1436" s="164">
        <v>0</v>
      </c>
      <c r="AR1436" s="164">
        <v>0</v>
      </c>
      <c r="AS1436" s="164"/>
      <c r="BM1436" s="224"/>
      <c r="BN1436" s="224"/>
      <c r="BO1436" s="224"/>
      <c r="CL1436" s="158"/>
      <c r="DO1436" s="159"/>
      <c r="EE1436" s="160"/>
    </row>
    <row r="1437" spans="1:135" s="148" customFormat="1" ht="36" customHeight="1" x14ac:dyDescent="0.25">
      <c r="A1437" s="148">
        <v>1</v>
      </c>
      <c r="B1437" s="143">
        <f>SUBTOTAL(103,$A$1027:A1437)</f>
        <v>357</v>
      </c>
      <c r="C1437" s="144" t="s">
        <v>154</v>
      </c>
      <c r="D1437" s="145">
        <v>1974</v>
      </c>
      <c r="E1437" s="145"/>
      <c r="F1437" s="146" t="s">
        <v>264</v>
      </c>
      <c r="G1437" s="145">
        <v>2</v>
      </c>
      <c r="H1437" s="145" t="s">
        <v>300</v>
      </c>
      <c r="I1437" s="149">
        <v>1367.9</v>
      </c>
      <c r="J1437" s="149">
        <v>926.7</v>
      </c>
      <c r="K1437" s="149">
        <v>324.89999999999998</v>
      </c>
      <c r="L1437" s="165">
        <v>78</v>
      </c>
      <c r="M1437" s="145" t="s">
        <v>262</v>
      </c>
      <c r="N1437" s="145" t="s">
        <v>266</v>
      </c>
      <c r="O1437" s="147" t="s">
        <v>964</v>
      </c>
      <c r="P1437" s="142">
        <v>2928989.45</v>
      </c>
      <c r="Q1437" s="142">
        <v>0</v>
      </c>
      <c r="R1437" s="142">
        <v>0</v>
      </c>
      <c r="S1437" s="142">
        <f>P1437-Q1437-R1437</f>
        <v>2928989.45</v>
      </c>
      <c r="T1437" s="142">
        <f t="shared" si="579"/>
        <v>2141.2306820674025</v>
      </c>
      <c r="U1437" s="142">
        <v>3911.2683675707294</v>
      </c>
      <c r="V1437" s="213">
        <f t="shared" si="598"/>
        <v>3911.2683675707294</v>
      </c>
      <c r="W1437" s="213">
        <f t="shared" si="599"/>
        <v>1770.0376855033269</v>
      </c>
      <c r="X1437" s="148" t="b">
        <f t="shared" si="600"/>
        <v>1</v>
      </c>
      <c r="Y1437" s="211">
        <v>0</v>
      </c>
      <c r="Z1437" s="211">
        <v>0</v>
      </c>
      <c r="AA1437" s="211">
        <v>0</v>
      </c>
      <c r="AB1437" s="211">
        <v>0</v>
      </c>
      <c r="AC1437" s="211">
        <v>0</v>
      </c>
      <c r="AD1437" s="211">
        <v>0</v>
      </c>
      <c r="AE1437" s="211">
        <v>0</v>
      </c>
      <c r="AF1437" s="214">
        <v>0</v>
      </c>
      <c r="AG1437" s="211">
        <v>600</v>
      </c>
      <c r="AH1437" s="214">
        <f>8917.04*AG1437/I1437</f>
        <v>3911.2683675707294</v>
      </c>
      <c r="AI1437" s="211">
        <v>0</v>
      </c>
      <c r="AJ1437" s="211">
        <v>0</v>
      </c>
      <c r="AK1437" s="211">
        <v>0</v>
      </c>
      <c r="AL1437" s="214">
        <v>0</v>
      </c>
      <c r="AM1437" s="211">
        <v>0</v>
      </c>
      <c r="AN1437" s="211">
        <v>0</v>
      </c>
      <c r="AO1437" s="214">
        <v>0</v>
      </c>
      <c r="AP1437" s="211">
        <v>0</v>
      </c>
      <c r="AQ1437" s="211">
        <v>0</v>
      </c>
      <c r="AR1437" s="211">
        <v>0</v>
      </c>
      <c r="AS1437" s="211"/>
    </row>
    <row r="1438" spans="1:135" s="148" customFormat="1" ht="36" customHeight="1" x14ac:dyDescent="0.25">
      <c r="B1438" s="144" t="s">
        <v>823</v>
      </c>
      <c r="C1438" s="144"/>
      <c r="D1438" s="145" t="s">
        <v>862</v>
      </c>
      <c r="E1438" s="145" t="s">
        <v>862</v>
      </c>
      <c r="F1438" s="145" t="s">
        <v>862</v>
      </c>
      <c r="G1438" s="145" t="s">
        <v>862</v>
      </c>
      <c r="H1438" s="145" t="s">
        <v>862</v>
      </c>
      <c r="I1438" s="149">
        <f>SUM(I1439:I1443)</f>
        <v>7467.59</v>
      </c>
      <c r="J1438" s="149">
        <f>SUM(J1439:J1443)</f>
        <v>7328.2</v>
      </c>
      <c r="K1438" s="149">
        <f>SUM(K1439:K1443)</f>
        <v>5466.79</v>
      </c>
      <c r="L1438" s="210">
        <f>SUM(L1439:L1443)</f>
        <v>294</v>
      </c>
      <c r="M1438" s="145" t="s">
        <v>862</v>
      </c>
      <c r="N1438" s="145" t="s">
        <v>862</v>
      </c>
      <c r="O1438" s="147" t="s">
        <v>862</v>
      </c>
      <c r="P1438" s="142">
        <v>18629143.690000001</v>
      </c>
      <c r="Q1438" s="142">
        <f>SUM(Q1439:Q1443)</f>
        <v>0</v>
      </c>
      <c r="R1438" s="142">
        <f>SUM(R1439:R1443)</f>
        <v>0</v>
      </c>
      <c r="S1438" s="142">
        <f>SUM(S1439:S1443)</f>
        <v>18629143.690000001</v>
      </c>
      <c r="T1438" s="142">
        <f t="shared" si="579"/>
        <v>2494.6661091463243</v>
      </c>
      <c r="U1438" s="142">
        <f>MAX(U1439:V1443)</f>
        <v>9176.3277400722036</v>
      </c>
      <c r="W1438" s="220"/>
      <c r="Y1438" s="211"/>
      <c r="Z1438" s="211"/>
      <c r="AA1438" s="211"/>
      <c r="AB1438" s="211"/>
      <c r="AC1438" s="211"/>
      <c r="AD1438" s="211"/>
      <c r="AE1438" s="211"/>
      <c r="AF1438" s="211"/>
      <c r="AG1438" s="211"/>
      <c r="AH1438" s="211"/>
      <c r="AI1438" s="211"/>
      <c r="AJ1438" s="211"/>
      <c r="AK1438" s="211"/>
      <c r="AL1438" s="211"/>
      <c r="AM1438" s="211"/>
      <c r="AN1438" s="211"/>
      <c r="AO1438" s="211"/>
      <c r="AP1438" s="211"/>
      <c r="AQ1438" s="211"/>
      <c r="AR1438" s="211"/>
      <c r="AS1438" s="211"/>
    </row>
    <row r="1439" spans="1:135" s="121" customFormat="1" ht="36" customHeight="1" x14ac:dyDescent="0.25">
      <c r="A1439" s="148">
        <v>1</v>
      </c>
      <c r="B1439" s="143">
        <f>SUBTOTAL(103,$A$1027:A1439)</f>
        <v>358</v>
      </c>
      <c r="C1439" s="156" t="s">
        <v>1889</v>
      </c>
      <c r="D1439" s="145">
        <v>1986</v>
      </c>
      <c r="E1439" s="145"/>
      <c r="F1439" s="157" t="s">
        <v>264</v>
      </c>
      <c r="G1439" s="145">
        <v>5</v>
      </c>
      <c r="H1439" s="145" t="s">
        <v>304</v>
      </c>
      <c r="I1439" s="149">
        <v>2959.8</v>
      </c>
      <c r="J1439" s="149">
        <v>2959.8</v>
      </c>
      <c r="K1439" s="149">
        <f>J1439-113.1</f>
        <v>2846.7000000000003</v>
      </c>
      <c r="L1439" s="167">
        <v>127</v>
      </c>
      <c r="M1439" s="145" t="s">
        <v>262</v>
      </c>
      <c r="N1439" s="145" t="s">
        <v>266</v>
      </c>
      <c r="O1439" s="145" t="s">
        <v>285</v>
      </c>
      <c r="P1439" s="149">
        <v>5013484.0200000005</v>
      </c>
      <c r="Q1439" s="149">
        <v>0</v>
      </c>
      <c r="R1439" s="149">
        <v>0</v>
      </c>
      <c r="S1439" s="149">
        <f>P1439-Q1439-R1439</f>
        <v>5013484.0200000005</v>
      </c>
      <c r="T1439" s="142">
        <f t="shared" si="579"/>
        <v>1693.8590512872493</v>
      </c>
      <c r="U1439" s="142">
        <v>2311.959083721873</v>
      </c>
      <c r="V1439" s="213">
        <f t="shared" ref="V1439:V1443" si="601">Y1439+Z1439+AA1439+AB1439+AC1439+AF1439+AH1439+AJ1439+AL1439+AN1439+AO1439+AP1439+AQ1439+AR1439</f>
        <v>2311.959083721873</v>
      </c>
      <c r="W1439" s="213">
        <f t="shared" ref="W1439:W1443" si="602">V1439-T1439</f>
        <v>618.1000324346237</v>
      </c>
      <c r="X1439" s="148" t="b">
        <f t="shared" ref="X1439:X1443" si="603">V1439=U1439</f>
        <v>1</v>
      </c>
      <c r="Y1439" s="211">
        <v>0</v>
      </c>
      <c r="Z1439" s="211">
        <v>0</v>
      </c>
      <c r="AA1439" s="164">
        <v>0</v>
      </c>
      <c r="AB1439" s="164">
        <v>0</v>
      </c>
      <c r="AC1439" s="164">
        <v>0</v>
      </c>
      <c r="AD1439" s="164">
        <v>0</v>
      </c>
      <c r="AE1439" s="164">
        <v>0</v>
      </c>
      <c r="AF1439" s="214">
        <v>0</v>
      </c>
      <c r="AG1439" s="164">
        <v>767.4</v>
      </c>
      <c r="AH1439" s="214">
        <f>8917.04*AG1439/I1439</f>
        <v>2311.959083721873</v>
      </c>
      <c r="AI1439" s="164">
        <v>0</v>
      </c>
      <c r="AJ1439" s="164">
        <v>0</v>
      </c>
      <c r="AK1439" s="164">
        <v>0</v>
      </c>
      <c r="AL1439" s="163">
        <v>0</v>
      </c>
      <c r="AM1439" s="164">
        <v>0</v>
      </c>
      <c r="AN1439" s="164">
        <v>0</v>
      </c>
      <c r="AO1439" s="163">
        <v>0</v>
      </c>
      <c r="AP1439" s="164">
        <v>0</v>
      </c>
      <c r="AQ1439" s="164">
        <v>0</v>
      </c>
      <c r="AR1439" s="164">
        <v>0</v>
      </c>
      <c r="AS1439" s="164"/>
      <c r="BM1439" s="224"/>
      <c r="BN1439" s="224"/>
      <c r="BO1439" s="224"/>
      <c r="CL1439" s="158"/>
      <c r="DO1439" s="159"/>
      <c r="EE1439" s="160"/>
    </row>
    <row r="1440" spans="1:135" s="121" customFormat="1" ht="36" customHeight="1" x14ac:dyDescent="0.25">
      <c r="A1440" s="148">
        <v>1</v>
      </c>
      <c r="B1440" s="143">
        <f>SUBTOTAL(103,$A$1027:A1440)</f>
        <v>359</v>
      </c>
      <c r="C1440" s="156" t="s">
        <v>1896</v>
      </c>
      <c r="D1440" s="145">
        <v>1970</v>
      </c>
      <c r="E1440" s="145"/>
      <c r="F1440" s="157" t="s">
        <v>1536</v>
      </c>
      <c r="G1440" s="145" t="s">
        <v>304</v>
      </c>
      <c r="H1440" s="145" t="s">
        <v>300</v>
      </c>
      <c r="I1440" s="149">
        <v>607.6</v>
      </c>
      <c r="J1440" s="149">
        <v>607.6</v>
      </c>
      <c r="K1440" s="149">
        <v>607.6</v>
      </c>
      <c r="L1440" s="167">
        <v>25</v>
      </c>
      <c r="M1440" s="145" t="s">
        <v>262</v>
      </c>
      <c r="N1440" s="145" t="s">
        <v>266</v>
      </c>
      <c r="O1440" s="145" t="s">
        <v>285</v>
      </c>
      <c r="P1440" s="149">
        <v>1630353.6</v>
      </c>
      <c r="Q1440" s="149">
        <v>0</v>
      </c>
      <c r="R1440" s="149">
        <v>0</v>
      </c>
      <c r="S1440" s="149">
        <f>P1440-Q1440-R1440</f>
        <v>1630353.6</v>
      </c>
      <c r="T1440" s="142">
        <f t="shared" si="579"/>
        <v>2683.2679394338379</v>
      </c>
      <c r="U1440" s="142">
        <v>2839.7749177090195</v>
      </c>
      <c r="V1440" s="213">
        <f t="shared" si="601"/>
        <v>2839.7749177090195</v>
      </c>
      <c r="W1440" s="213">
        <f t="shared" si="602"/>
        <v>156.50697827518161</v>
      </c>
      <c r="X1440" s="148" t="b">
        <f t="shared" si="603"/>
        <v>1</v>
      </c>
      <c r="Y1440" s="211">
        <v>0</v>
      </c>
      <c r="Z1440" s="211">
        <v>0</v>
      </c>
      <c r="AA1440" s="164">
        <v>0</v>
      </c>
      <c r="AB1440" s="164">
        <v>0</v>
      </c>
      <c r="AC1440" s="164">
        <v>0</v>
      </c>
      <c r="AD1440" s="164">
        <v>0</v>
      </c>
      <c r="AE1440" s="164">
        <v>0</v>
      </c>
      <c r="AF1440" s="214">
        <v>0</v>
      </c>
      <c r="AG1440" s="164">
        <v>193.5</v>
      </c>
      <c r="AH1440" s="214">
        <f>8917.04*AG1440/I1440</f>
        <v>2839.7749177090195</v>
      </c>
      <c r="AI1440" s="164">
        <v>0</v>
      </c>
      <c r="AJ1440" s="164">
        <v>0</v>
      </c>
      <c r="AK1440" s="164">
        <v>0</v>
      </c>
      <c r="AL1440" s="163">
        <v>0</v>
      </c>
      <c r="AM1440" s="164">
        <v>0</v>
      </c>
      <c r="AN1440" s="164">
        <v>0</v>
      </c>
      <c r="AO1440" s="163">
        <v>0</v>
      </c>
      <c r="AP1440" s="164">
        <v>0</v>
      </c>
      <c r="AQ1440" s="164">
        <v>0</v>
      </c>
      <c r="AR1440" s="164">
        <v>0</v>
      </c>
      <c r="AS1440" s="164"/>
      <c r="BM1440" s="224"/>
      <c r="BN1440" s="224"/>
      <c r="BO1440" s="224"/>
      <c r="CL1440" s="158"/>
      <c r="DO1440" s="159"/>
      <c r="EE1440" s="160"/>
    </row>
    <row r="1441" spans="1:135" s="121" customFormat="1" ht="36" customHeight="1" x14ac:dyDescent="0.25">
      <c r="A1441" s="148">
        <v>1</v>
      </c>
      <c r="B1441" s="143">
        <f>SUBTOTAL(103,$A$1027:A1441)</f>
        <v>360</v>
      </c>
      <c r="C1441" s="156" t="s">
        <v>162</v>
      </c>
      <c r="D1441" s="145">
        <v>1973</v>
      </c>
      <c r="E1441" s="145"/>
      <c r="F1441" s="157" t="s">
        <v>264</v>
      </c>
      <c r="G1441" s="145">
        <v>2</v>
      </c>
      <c r="H1441" s="145" t="s">
        <v>300</v>
      </c>
      <c r="I1441" s="149">
        <v>304.7</v>
      </c>
      <c r="J1441" s="149">
        <v>304.7</v>
      </c>
      <c r="K1441" s="149">
        <v>280.7</v>
      </c>
      <c r="L1441" s="167">
        <v>11</v>
      </c>
      <c r="M1441" s="145" t="s">
        <v>262</v>
      </c>
      <c r="N1441" s="145" t="s">
        <v>266</v>
      </c>
      <c r="O1441" s="145" t="s">
        <v>285</v>
      </c>
      <c r="P1441" s="149">
        <v>2641931.13</v>
      </c>
      <c r="Q1441" s="149">
        <v>0</v>
      </c>
      <c r="R1441" s="149">
        <v>0</v>
      </c>
      <c r="S1441" s="149">
        <f>P1441-Q1441-R1441</f>
        <v>2641931.13</v>
      </c>
      <c r="T1441" s="142">
        <f t="shared" si="579"/>
        <v>8670.5977354775187</v>
      </c>
      <c r="U1441" s="142">
        <v>9176.3277400722036</v>
      </c>
      <c r="V1441" s="213">
        <f t="shared" si="601"/>
        <v>9176.3277400722036</v>
      </c>
      <c r="W1441" s="213">
        <f t="shared" si="602"/>
        <v>505.73000459468494</v>
      </c>
      <c r="X1441" s="148" t="b">
        <f t="shared" si="603"/>
        <v>1</v>
      </c>
      <c r="Y1441" s="211">
        <v>0</v>
      </c>
      <c r="Z1441" s="211">
        <v>0</v>
      </c>
      <c r="AA1441" s="164">
        <v>0</v>
      </c>
      <c r="AB1441" s="164">
        <v>0</v>
      </c>
      <c r="AC1441" s="164">
        <v>0</v>
      </c>
      <c r="AD1441" s="164">
        <v>0</v>
      </c>
      <c r="AE1441" s="164">
        <v>0</v>
      </c>
      <c r="AF1441" s="214">
        <v>0</v>
      </c>
      <c r="AG1441" s="164">
        <v>313.56</v>
      </c>
      <c r="AH1441" s="214">
        <f>8917.04*AG1441/I1441</f>
        <v>9176.3277400722036</v>
      </c>
      <c r="AI1441" s="164">
        <v>0</v>
      </c>
      <c r="AJ1441" s="164">
        <v>0</v>
      </c>
      <c r="AK1441" s="164">
        <v>0</v>
      </c>
      <c r="AL1441" s="163">
        <v>0</v>
      </c>
      <c r="AM1441" s="164">
        <v>0</v>
      </c>
      <c r="AN1441" s="164">
        <v>0</v>
      </c>
      <c r="AO1441" s="163">
        <v>0</v>
      </c>
      <c r="AP1441" s="164">
        <v>0</v>
      </c>
      <c r="AQ1441" s="164">
        <v>0</v>
      </c>
      <c r="AR1441" s="164">
        <v>0</v>
      </c>
      <c r="AS1441" s="164"/>
      <c r="BM1441" s="224"/>
      <c r="BN1441" s="224"/>
      <c r="BO1441" s="224"/>
      <c r="CL1441" s="158"/>
      <c r="DO1441" s="159"/>
      <c r="EE1441" s="160"/>
    </row>
    <row r="1442" spans="1:135" s="148" customFormat="1" ht="36" customHeight="1" x14ac:dyDescent="0.25">
      <c r="A1442" s="148">
        <v>1</v>
      </c>
      <c r="B1442" s="143">
        <f>SUBTOTAL(103,$A$1027:A1442)</f>
        <v>361</v>
      </c>
      <c r="C1442" s="144" t="s">
        <v>141</v>
      </c>
      <c r="D1442" s="145">
        <v>1983</v>
      </c>
      <c r="E1442" s="145"/>
      <c r="F1442" s="146" t="s">
        <v>264</v>
      </c>
      <c r="G1442" s="145">
        <v>3</v>
      </c>
      <c r="H1442" s="145" t="s">
        <v>299</v>
      </c>
      <c r="I1442" s="149">
        <v>1387.1</v>
      </c>
      <c r="J1442" s="149">
        <v>1285.0999999999999</v>
      </c>
      <c r="K1442" s="149">
        <v>1285.0999999999999</v>
      </c>
      <c r="L1442" s="165">
        <v>58</v>
      </c>
      <c r="M1442" s="145" t="s">
        <v>262</v>
      </c>
      <c r="N1442" s="145" t="s">
        <v>266</v>
      </c>
      <c r="O1442" s="147" t="s">
        <v>285</v>
      </c>
      <c r="P1442" s="142">
        <v>4828153.3899999997</v>
      </c>
      <c r="Q1442" s="142">
        <v>0</v>
      </c>
      <c r="R1442" s="142">
        <v>0</v>
      </c>
      <c r="S1442" s="142">
        <f>P1442-Q1442-R1442</f>
        <v>4828153.3899999997</v>
      </c>
      <c r="T1442" s="142">
        <f t="shared" si="579"/>
        <v>3480.7536515031361</v>
      </c>
      <c r="U1442" s="142">
        <v>3480.7536515031361</v>
      </c>
      <c r="V1442" s="213">
        <f>T1442</f>
        <v>3480.7536515031361</v>
      </c>
      <c r="W1442" s="213">
        <f t="shared" si="602"/>
        <v>0</v>
      </c>
      <c r="X1442" s="148" t="b">
        <f t="shared" si="603"/>
        <v>1</v>
      </c>
      <c r="Y1442" s="211">
        <v>0</v>
      </c>
      <c r="Z1442" s="211">
        <v>0</v>
      </c>
      <c r="AA1442" s="211">
        <v>0</v>
      </c>
      <c r="AB1442" s="211">
        <v>0</v>
      </c>
      <c r="AC1442" s="211">
        <v>0</v>
      </c>
      <c r="AD1442" s="211">
        <v>0</v>
      </c>
      <c r="AE1442" s="211">
        <v>0</v>
      </c>
      <c r="AF1442" s="214">
        <v>0</v>
      </c>
      <c r="AG1442" s="211">
        <v>0</v>
      </c>
      <c r="AH1442" s="211">
        <v>0</v>
      </c>
      <c r="AI1442" s="211">
        <v>0</v>
      </c>
      <c r="AJ1442" s="211">
        <v>0</v>
      </c>
      <c r="AK1442" s="211">
        <v>0</v>
      </c>
      <c r="AL1442" s="214">
        <v>0</v>
      </c>
      <c r="AM1442" s="211">
        <v>0</v>
      </c>
      <c r="AN1442" s="211">
        <v>0</v>
      </c>
      <c r="AO1442" s="214">
        <v>2906.1523335736429</v>
      </c>
      <c r="AP1442" s="211">
        <v>0</v>
      </c>
      <c r="AQ1442" s="211">
        <v>0</v>
      </c>
      <c r="AR1442" s="211">
        <v>0</v>
      </c>
      <c r="AS1442" s="211"/>
    </row>
    <row r="1443" spans="1:135" s="148" customFormat="1" ht="36" customHeight="1" x14ac:dyDescent="0.25">
      <c r="A1443" s="148">
        <v>1</v>
      </c>
      <c r="B1443" s="143">
        <f>SUBTOTAL(103,$A$1027:A1443)</f>
        <v>362</v>
      </c>
      <c r="C1443" s="144" t="s">
        <v>153</v>
      </c>
      <c r="D1443" s="145">
        <v>1970</v>
      </c>
      <c r="E1443" s="145"/>
      <c r="F1443" s="146" t="s">
        <v>264</v>
      </c>
      <c r="G1443" s="145" t="s">
        <v>304</v>
      </c>
      <c r="H1443" s="145" t="s">
        <v>308</v>
      </c>
      <c r="I1443" s="149">
        <v>2208.39</v>
      </c>
      <c r="J1443" s="149">
        <v>2171</v>
      </c>
      <c r="K1443" s="149">
        <v>446.69</v>
      </c>
      <c r="L1443" s="165">
        <v>73</v>
      </c>
      <c r="M1443" s="145" t="s">
        <v>262</v>
      </c>
      <c r="N1443" s="145" t="s">
        <v>266</v>
      </c>
      <c r="O1443" s="147" t="s">
        <v>285</v>
      </c>
      <c r="P1443" s="142">
        <v>4515221.55</v>
      </c>
      <c r="Q1443" s="142">
        <v>0</v>
      </c>
      <c r="R1443" s="142">
        <v>0</v>
      </c>
      <c r="S1443" s="142">
        <f>P1443-Q1443-R1443</f>
        <v>4515221.55</v>
      </c>
      <c r="T1443" s="142">
        <f t="shared" si="579"/>
        <v>2044.5761618192439</v>
      </c>
      <c r="U1443" s="142">
        <v>3169.674015912045</v>
      </c>
      <c r="V1443" s="213">
        <f t="shared" si="601"/>
        <v>3169.674015912045</v>
      </c>
      <c r="W1443" s="213">
        <f t="shared" si="602"/>
        <v>1125.0978540928011</v>
      </c>
      <c r="X1443" s="148" t="b">
        <f t="shared" si="603"/>
        <v>1</v>
      </c>
      <c r="Y1443" s="211">
        <v>0</v>
      </c>
      <c r="Z1443" s="211">
        <v>0</v>
      </c>
      <c r="AA1443" s="211">
        <v>0</v>
      </c>
      <c r="AB1443" s="211">
        <v>0</v>
      </c>
      <c r="AC1443" s="211">
        <v>0</v>
      </c>
      <c r="AD1443" s="211">
        <v>0</v>
      </c>
      <c r="AE1443" s="211">
        <v>0</v>
      </c>
      <c r="AF1443" s="214">
        <v>0</v>
      </c>
      <c r="AG1443" s="211">
        <v>785</v>
      </c>
      <c r="AH1443" s="214">
        <f>8917.04*AG1443/I1443</f>
        <v>3169.674015912045</v>
      </c>
      <c r="AI1443" s="211">
        <v>0</v>
      </c>
      <c r="AJ1443" s="211">
        <v>0</v>
      </c>
      <c r="AK1443" s="211">
        <v>0</v>
      </c>
      <c r="AL1443" s="214">
        <v>0</v>
      </c>
      <c r="AM1443" s="211">
        <v>0</v>
      </c>
      <c r="AN1443" s="211">
        <v>0</v>
      </c>
      <c r="AO1443" s="214">
        <v>0</v>
      </c>
      <c r="AP1443" s="211">
        <v>0</v>
      </c>
      <c r="AQ1443" s="211">
        <v>0</v>
      </c>
      <c r="AR1443" s="211">
        <v>0</v>
      </c>
      <c r="AS1443" s="211"/>
    </row>
    <row r="1444" spans="1:135" s="148" customFormat="1" ht="36" customHeight="1" x14ac:dyDescent="0.25">
      <c r="B1444" s="144" t="s">
        <v>824</v>
      </c>
      <c r="C1444" s="144"/>
      <c r="D1444" s="145" t="s">
        <v>862</v>
      </c>
      <c r="E1444" s="145" t="s">
        <v>862</v>
      </c>
      <c r="F1444" s="145" t="s">
        <v>862</v>
      </c>
      <c r="G1444" s="145" t="s">
        <v>862</v>
      </c>
      <c r="H1444" s="145" t="s">
        <v>862</v>
      </c>
      <c r="I1444" s="149">
        <f>SUM(I1445:I1450)</f>
        <v>15315.7</v>
      </c>
      <c r="J1444" s="149">
        <f>SUM(J1445:J1450)</f>
        <v>11746.380000000001</v>
      </c>
      <c r="K1444" s="149">
        <f>SUM(K1445:K1450)</f>
        <v>6221.37</v>
      </c>
      <c r="L1444" s="210">
        <f>SUM(L1445:L1450)</f>
        <v>708</v>
      </c>
      <c r="M1444" s="145" t="s">
        <v>862</v>
      </c>
      <c r="N1444" s="145" t="s">
        <v>862</v>
      </c>
      <c r="O1444" s="147" t="s">
        <v>862</v>
      </c>
      <c r="P1444" s="142">
        <v>36678108.909999996</v>
      </c>
      <c r="Q1444" s="142">
        <f>SUM(Q1445:Q1450)</f>
        <v>0</v>
      </c>
      <c r="R1444" s="142">
        <f>SUM(R1445:R1450)</f>
        <v>0</v>
      </c>
      <c r="S1444" s="142">
        <f>SUM(S1445:S1450)</f>
        <v>36678108.909999996</v>
      </c>
      <c r="T1444" s="142">
        <f t="shared" si="579"/>
        <v>2394.804606384298</v>
      </c>
      <c r="U1444" s="142">
        <f>MAX(U1445:U1450)</f>
        <v>8047.8700361010833</v>
      </c>
      <c r="W1444" s="220"/>
      <c r="Y1444" s="211"/>
      <c r="Z1444" s="211"/>
      <c r="AA1444" s="211"/>
      <c r="AB1444" s="211"/>
      <c r="AC1444" s="211"/>
      <c r="AD1444" s="211"/>
      <c r="AE1444" s="211"/>
      <c r="AF1444" s="211"/>
      <c r="AG1444" s="211"/>
      <c r="AH1444" s="211"/>
      <c r="AI1444" s="211"/>
      <c r="AJ1444" s="211"/>
      <c r="AK1444" s="211"/>
      <c r="AL1444" s="211"/>
      <c r="AM1444" s="211"/>
      <c r="AN1444" s="211"/>
      <c r="AO1444" s="211"/>
      <c r="AP1444" s="211"/>
      <c r="AQ1444" s="211"/>
      <c r="AR1444" s="211"/>
      <c r="AS1444" s="211"/>
    </row>
    <row r="1445" spans="1:135" s="121" customFormat="1" ht="36" customHeight="1" x14ac:dyDescent="0.25">
      <c r="A1445" s="148">
        <v>1</v>
      </c>
      <c r="B1445" s="143">
        <f>SUBTOTAL(103,$A$1027:A1445)</f>
        <v>363</v>
      </c>
      <c r="C1445" s="156" t="s">
        <v>159</v>
      </c>
      <c r="D1445" s="145">
        <v>1988</v>
      </c>
      <c r="E1445" s="145"/>
      <c r="F1445" s="157" t="s">
        <v>264</v>
      </c>
      <c r="G1445" s="145">
        <v>5</v>
      </c>
      <c r="H1445" s="145" t="s">
        <v>366</v>
      </c>
      <c r="I1445" s="149">
        <v>6118.54</v>
      </c>
      <c r="J1445" s="149">
        <v>4395.5</v>
      </c>
      <c r="K1445" s="149">
        <v>202.8</v>
      </c>
      <c r="L1445" s="167">
        <v>234</v>
      </c>
      <c r="M1445" s="145" t="s">
        <v>262</v>
      </c>
      <c r="N1445" s="145" t="s">
        <v>266</v>
      </c>
      <c r="O1445" s="145" t="s">
        <v>286</v>
      </c>
      <c r="P1445" s="149">
        <v>8341368.5999999996</v>
      </c>
      <c r="Q1445" s="149">
        <v>0</v>
      </c>
      <c r="R1445" s="149">
        <v>0</v>
      </c>
      <c r="S1445" s="149">
        <f t="shared" ref="S1445:S1450" si="604">P1445-Q1445-R1445</f>
        <v>8341368.5999999996</v>
      </c>
      <c r="T1445" s="142">
        <f t="shared" si="579"/>
        <v>1363.2939557476129</v>
      </c>
      <c r="U1445" s="142">
        <v>1860.7686640276931</v>
      </c>
      <c r="V1445" s="213">
        <f t="shared" ref="V1445:V1450" si="605">Y1445+Z1445+AA1445+AB1445+AC1445+AF1445+AH1445+AJ1445+AL1445+AN1445+AO1445+AP1445+AQ1445+AR1445</f>
        <v>1860.7686640276931</v>
      </c>
      <c r="W1445" s="213">
        <f t="shared" ref="W1445:W1450" si="606">V1445-T1445</f>
        <v>497.47470828008022</v>
      </c>
      <c r="X1445" s="148" t="b">
        <f t="shared" ref="X1445:X1450" si="607">V1445=U1445</f>
        <v>1</v>
      </c>
      <c r="Y1445" s="211">
        <v>0</v>
      </c>
      <c r="Z1445" s="211">
        <v>0</v>
      </c>
      <c r="AA1445" s="164">
        <v>0</v>
      </c>
      <c r="AB1445" s="164">
        <v>0</v>
      </c>
      <c r="AC1445" s="164">
        <v>0</v>
      </c>
      <c r="AD1445" s="164">
        <v>0</v>
      </c>
      <c r="AE1445" s="164">
        <v>0</v>
      </c>
      <c r="AF1445" s="214">
        <v>0</v>
      </c>
      <c r="AG1445" s="164">
        <v>1276.79</v>
      </c>
      <c r="AH1445" s="214">
        <f>8917.04*AG1445/I1445</f>
        <v>1860.7686640276931</v>
      </c>
      <c r="AI1445" s="164">
        <v>0</v>
      </c>
      <c r="AJ1445" s="164">
        <v>0</v>
      </c>
      <c r="AK1445" s="164">
        <v>0</v>
      </c>
      <c r="AL1445" s="163">
        <v>0</v>
      </c>
      <c r="AM1445" s="164">
        <v>0</v>
      </c>
      <c r="AN1445" s="164">
        <v>0</v>
      </c>
      <c r="AO1445" s="163">
        <v>0</v>
      </c>
      <c r="AP1445" s="164">
        <v>0</v>
      </c>
      <c r="AQ1445" s="164">
        <v>0</v>
      </c>
      <c r="AR1445" s="164">
        <v>0</v>
      </c>
      <c r="AS1445" s="164"/>
      <c r="BM1445" s="224"/>
      <c r="BN1445" s="224"/>
      <c r="BO1445" s="224"/>
      <c r="CL1445" s="158"/>
      <c r="DO1445" s="159"/>
      <c r="EE1445" s="160"/>
    </row>
    <row r="1446" spans="1:135" s="121" customFormat="1" ht="36" customHeight="1" x14ac:dyDescent="0.25">
      <c r="A1446" s="148">
        <v>1</v>
      </c>
      <c r="B1446" s="143">
        <f>SUBTOTAL(103,$A$1027:A1446)</f>
        <v>364</v>
      </c>
      <c r="C1446" s="156" t="s">
        <v>161</v>
      </c>
      <c r="D1446" s="145">
        <v>1979</v>
      </c>
      <c r="E1446" s="145"/>
      <c r="F1446" s="157" t="s">
        <v>264</v>
      </c>
      <c r="G1446" s="145">
        <v>3</v>
      </c>
      <c r="H1446" s="145" t="s">
        <v>308</v>
      </c>
      <c r="I1446" s="149">
        <v>2679.4</v>
      </c>
      <c r="J1446" s="149">
        <v>1304.8</v>
      </c>
      <c r="K1446" s="149">
        <v>109.1</v>
      </c>
      <c r="L1446" s="167">
        <v>76</v>
      </c>
      <c r="M1446" s="145" t="s">
        <v>262</v>
      </c>
      <c r="N1446" s="145" t="s">
        <v>266</v>
      </c>
      <c r="O1446" s="145" t="s">
        <v>290</v>
      </c>
      <c r="P1446" s="149">
        <v>6304033.9199999999</v>
      </c>
      <c r="Q1446" s="149">
        <v>0</v>
      </c>
      <c r="R1446" s="149">
        <v>0</v>
      </c>
      <c r="S1446" s="149">
        <f t="shared" si="604"/>
        <v>6304033.9199999999</v>
      </c>
      <c r="T1446" s="142">
        <f t="shared" si="579"/>
        <v>2352.7782040755392</v>
      </c>
      <c r="U1446" s="142">
        <v>2490.0087064268123</v>
      </c>
      <c r="V1446" s="213">
        <f t="shared" si="605"/>
        <v>2490.0087064268123</v>
      </c>
      <c r="W1446" s="213">
        <f t="shared" si="606"/>
        <v>137.23050235127312</v>
      </c>
      <c r="X1446" s="148" t="b">
        <f t="shared" si="607"/>
        <v>1</v>
      </c>
      <c r="Y1446" s="211">
        <v>0</v>
      </c>
      <c r="Z1446" s="211">
        <v>0</v>
      </c>
      <c r="AA1446" s="164">
        <v>0</v>
      </c>
      <c r="AB1446" s="164">
        <v>0</v>
      </c>
      <c r="AC1446" s="164">
        <v>0</v>
      </c>
      <c r="AD1446" s="164">
        <v>0</v>
      </c>
      <c r="AE1446" s="164">
        <v>0</v>
      </c>
      <c r="AF1446" s="214">
        <v>0</v>
      </c>
      <c r="AG1446" s="164">
        <v>748.2</v>
      </c>
      <c r="AH1446" s="214">
        <f>8917.04*AG1446/I1446</f>
        <v>2490.0087064268123</v>
      </c>
      <c r="AI1446" s="164">
        <v>0</v>
      </c>
      <c r="AJ1446" s="164">
        <v>0</v>
      </c>
      <c r="AK1446" s="164">
        <v>0</v>
      </c>
      <c r="AL1446" s="163">
        <v>0</v>
      </c>
      <c r="AM1446" s="164">
        <v>0</v>
      </c>
      <c r="AN1446" s="164">
        <v>0</v>
      </c>
      <c r="AO1446" s="163">
        <v>0</v>
      </c>
      <c r="AP1446" s="164">
        <v>0</v>
      </c>
      <c r="AQ1446" s="164">
        <v>0</v>
      </c>
      <c r="AR1446" s="164">
        <v>0</v>
      </c>
      <c r="AS1446" s="164"/>
      <c r="BM1446" s="224"/>
      <c r="BN1446" s="224"/>
      <c r="BO1446" s="224"/>
      <c r="CL1446" s="158"/>
      <c r="DO1446" s="159"/>
      <c r="EE1446" s="160"/>
    </row>
    <row r="1447" spans="1:135" s="148" customFormat="1" ht="36" customHeight="1" x14ac:dyDescent="0.25">
      <c r="A1447" s="148">
        <v>1</v>
      </c>
      <c r="B1447" s="143">
        <f>SUBTOTAL(103,$A$1027:A1447)</f>
        <v>365</v>
      </c>
      <c r="C1447" s="144" t="s">
        <v>1220</v>
      </c>
      <c r="D1447" s="145">
        <v>1964</v>
      </c>
      <c r="E1447" s="145"/>
      <c r="F1447" s="146" t="s">
        <v>264</v>
      </c>
      <c r="G1447" s="145">
        <v>2</v>
      </c>
      <c r="H1447" s="145" t="s">
        <v>304</v>
      </c>
      <c r="I1447" s="149">
        <v>768.3</v>
      </c>
      <c r="J1447" s="149">
        <v>297</v>
      </c>
      <c r="K1447" s="149">
        <v>253.5</v>
      </c>
      <c r="L1447" s="165">
        <v>80</v>
      </c>
      <c r="M1447" s="145" t="s">
        <v>262</v>
      </c>
      <c r="N1447" s="145" t="s">
        <v>266</v>
      </c>
      <c r="O1447" s="147" t="s">
        <v>284</v>
      </c>
      <c r="P1447" s="142">
        <v>406000</v>
      </c>
      <c r="Q1447" s="142">
        <v>0</v>
      </c>
      <c r="R1447" s="142">
        <v>0</v>
      </c>
      <c r="S1447" s="142">
        <f>P1447-Q1447-R1447</f>
        <v>406000</v>
      </c>
      <c r="T1447" s="142">
        <f>P1447/I1447</f>
        <v>528.43941168814263</v>
      </c>
      <c r="U1447" s="142">
        <f>V1447</f>
        <v>551.15</v>
      </c>
      <c r="V1447" s="213">
        <f t="shared" si="605"/>
        <v>551.15</v>
      </c>
      <c r="W1447" s="213">
        <f t="shared" si="606"/>
        <v>22.71058831185735</v>
      </c>
      <c r="X1447" s="148" t="b">
        <f t="shared" si="607"/>
        <v>1</v>
      </c>
      <c r="Y1447" s="211">
        <v>0</v>
      </c>
      <c r="Z1447" s="211">
        <v>0</v>
      </c>
      <c r="AA1447" s="211">
        <v>0</v>
      </c>
      <c r="AB1447" s="211">
        <v>0</v>
      </c>
      <c r="AC1447" s="211">
        <v>0</v>
      </c>
      <c r="AD1447" s="211">
        <v>0</v>
      </c>
      <c r="AE1447" s="211">
        <v>0</v>
      </c>
      <c r="AF1447" s="214">
        <v>0</v>
      </c>
      <c r="AG1447" s="211">
        <v>0</v>
      </c>
      <c r="AH1447" s="211">
        <v>0</v>
      </c>
      <c r="AI1447" s="211">
        <v>0</v>
      </c>
      <c r="AJ1447" s="211">
        <v>0</v>
      </c>
      <c r="AK1447" s="211">
        <v>0</v>
      </c>
      <c r="AL1447" s="214">
        <v>0</v>
      </c>
      <c r="AM1447" s="211">
        <v>0</v>
      </c>
      <c r="AN1447" s="211">
        <v>0</v>
      </c>
      <c r="AO1447" s="214">
        <v>0</v>
      </c>
      <c r="AP1447" s="211">
        <v>0</v>
      </c>
      <c r="AQ1447" s="211">
        <v>551.15</v>
      </c>
      <c r="AR1447" s="211">
        <v>0</v>
      </c>
      <c r="AS1447" s="211"/>
    </row>
    <row r="1448" spans="1:135" s="148" customFormat="1" ht="36" customHeight="1" x14ac:dyDescent="0.25">
      <c r="A1448" s="148">
        <v>1</v>
      </c>
      <c r="B1448" s="143">
        <f>SUBTOTAL(103,$A$1027:A1448)</f>
        <v>366</v>
      </c>
      <c r="C1448" s="144" t="s">
        <v>1249</v>
      </c>
      <c r="D1448" s="145">
        <v>1973</v>
      </c>
      <c r="E1448" s="145"/>
      <c r="F1448" s="146" t="s">
        <v>264</v>
      </c>
      <c r="G1448" s="145">
        <v>5</v>
      </c>
      <c r="H1448" s="145" t="s">
        <v>308</v>
      </c>
      <c r="I1448" s="149">
        <v>3131.46</v>
      </c>
      <c r="J1448" s="149">
        <v>3131.28</v>
      </c>
      <c r="K1448" s="149">
        <v>3070.48</v>
      </c>
      <c r="L1448" s="165">
        <v>208</v>
      </c>
      <c r="M1448" s="145" t="s">
        <v>262</v>
      </c>
      <c r="N1448" s="145" t="s">
        <v>266</v>
      </c>
      <c r="O1448" s="147" t="s">
        <v>1321</v>
      </c>
      <c r="P1448" s="142">
        <v>7973434</v>
      </c>
      <c r="Q1448" s="142">
        <v>0</v>
      </c>
      <c r="R1448" s="142">
        <v>0</v>
      </c>
      <c r="S1448" s="142">
        <f t="shared" si="604"/>
        <v>7973434</v>
      </c>
      <c r="T1448" s="142">
        <f t="shared" si="579"/>
        <v>2546.2353023829141</v>
      </c>
      <c r="U1448" s="142">
        <v>2727.9685258633353</v>
      </c>
      <c r="V1448" s="213">
        <f t="shared" si="605"/>
        <v>2727.9685258633353</v>
      </c>
      <c r="W1448" s="213">
        <f t="shared" si="606"/>
        <v>181.7332234804212</v>
      </c>
      <c r="X1448" s="148" t="b">
        <f t="shared" si="607"/>
        <v>1</v>
      </c>
      <c r="Y1448" s="211">
        <v>0</v>
      </c>
      <c r="Z1448" s="211">
        <v>0</v>
      </c>
      <c r="AA1448" s="211">
        <v>0</v>
      </c>
      <c r="AB1448" s="211">
        <v>0</v>
      </c>
      <c r="AC1448" s="211">
        <v>0</v>
      </c>
      <c r="AD1448" s="211">
        <v>0</v>
      </c>
      <c r="AE1448" s="211">
        <v>0</v>
      </c>
      <c r="AF1448" s="214">
        <v>0</v>
      </c>
      <c r="AG1448" s="211">
        <v>958</v>
      </c>
      <c r="AH1448" s="214">
        <f>8917.04*AG1448/I1448</f>
        <v>2727.9685258633353</v>
      </c>
      <c r="AI1448" s="211">
        <v>0</v>
      </c>
      <c r="AJ1448" s="211">
        <v>0</v>
      </c>
      <c r="AK1448" s="211">
        <v>0</v>
      </c>
      <c r="AL1448" s="214">
        <v>0</v>
      </c>
      <c r="AM1448" s="211">
        <v>0</v>
      </c>
      <c r="AN1448" s="211">
        <v>0</v>
      </c>
      <c r="AO1448" s="214">
        <v>0</v>
      </c>
      <c r="AP1448" s="211">
        <v>0</v>
      </c>
      <c r="AQ1448" s="211">
        <v>0</v>
      </c>
      <c r="AR1448" s="211">
        <v>0</v>
      </c>
      <c r="AS1448" s="211"/>
    </row>
    <row r="1449" spans="1:135" s="148" customFormat="1" ht="36" customHeight="1" x14ac:dyDescent="0.25">
      <c r="A1449" s="148">
        <v>1</v>
      </c>
      <c r="B1449" s="143">
        <f>SUBTOTAL(103,$A$1027:A1449)</f>
        <v>367</v>
      </c>
      <c r="C1449" s="144" t="s">
        <v>1248</v>
      </c>
      <c r="D1449" s="145">
        <v>1958</v>
      </c>
      <c r="E1449" s="145"/>
      <c r="F1449" s="146" t="s">
        <v>264</v>
      </c>
      <c r="G1449" s="145">
        <v>2</v>
      </c>
      <c r="H1449" s="145" t="s">
        <v>299</v>
      </c>
      <c r="I1449" s="149">
        <v>554</v>
      </c>
      <c r="J1449" s="149">
        <v>554</v>
      </c>
      <c r="K1449" s="149">
        <v>521.69000000000005</v>
      </c>
      <c r="L1449" s="165">
        <v>30</v>
      </c>
      <c r="M1449" s="145" t="s">
        <v>262</v>
      </c>
      <c r="N1449" s="145" t="s">
        <v>266</v>
      </c>
      <c r="O1449" s="147" t="s">
        <v>284</v>
      </c>
      <c r="P1449" s="142">
        <v>4161500</v>
      </c>
      <c r="Q1449" s="142">
        <v>0</v>
      </c>
      <c r="R1449" s="142">
        <v>0</v>
      </c>
      <c r="S1449" s="142">
        <f t="shared" si="604"/>
        <v>4161500</v>
      </c>
      <c r="T1449" s="142">
        <f t="shared" si="579"/>
        <v>7511.7328519855591</v>
      </c>
      <c r="U1449" s="142">
        <v>8047.8700361010833</v>
      </c>
      <c r="V1449" s="213">
        <f t="shared" si="605"/>
        <v>8047.8700361010833</v>
      </c>
      <c r="W1449" s="213">
        <f t="shared" si="606"/>
        <v>536.13718411552418</v>
      </c>
      <c r="X1449" s="148" t="b">
        <f t="shared" si="607"/>
        <v>1</v>
      </c>
      <c r="Y1449" s="211">
        <v>0</v>
      </c>
      <c r="Z1449" s="211">
        <v>0</v>
      </c>
      <c r="AA1449" s="211">
        <v>0</v>
      </c>
      <c r="AB1449" s="211">
        <v>0</v>
      </c>
      <c r="AC1449" s="211">
        <v>0</v>
      </c>
      <c r="AD1449" s="211">
        <v>0</v>
      </c>
      <c r="AE1449" s="211">
        <v>0</v>
      </c>
      <c r="AF1449" s="214">
        <v>0</v>
      </c>
      <c r="AG1449" s="211">
        <v>500</v>
      </c>
      <c r="AH1449" s="214">
        <f>8917.04*AG1449/I1449</f>
        <v>8047.8700361010833</v>
      </c>
      <c r="AI1449" s="211">
        <v>0</v>
      </c>
      <c r="AJ1449" s="211">
        <v>0</v>
      </c>
      <c r="AK1449" s="211">
        <v>0</v>
      </c>
      <c r="AL1449" s="214">
        <v>0</v>
      </c>
      <c r="AM1449" s="211">
        <v>0</v>
      </c>
      <c r="AN1449" s="211">
        <v>0</v>
      </c>
      <c r="AO1449" s="214">
        <v>0</v>
      </c>
      <c r="AP1449" s="211">
        <v>0</v>
      </c>
      <c r="AQ1449" s="211">
        <v>0</v>
      </c>
      <c r="AR1449" s="211">
        <v>0</v>
      </c>
      <c r="AS1449" s="211"/>
    </row>
    <row r="1450" spans="1:135" s="148" customFormat="1" ht="36" customHeight="1" x14ac:dyDescent="0.25">
      <c r="A1450" s="148">
        <v>1</v>
      </c>
      <c r="B1450" s="143">
        <f>SUBTOTAL(103,$A$1027:A1450)</f>
        <v>368</v>
      </c>
      <c r="C1450" s="144" t="s">
        <v>1885</v>
      </c>
      <c r="D1450" s="145">
        <v>1984</v>
      </c>
      <c r="E1450" s="145"/>
      <c r="F1450" s="146" t="s">
        <v>1536</v>
      </c>
      <c r="G1450" s="145" t="s">
        <v>308</v>
      </c>
      <c r="H1450" s="145" t="s">
        <v>308</v>
      </c>
      <c r="I1450" s="149">
        <v>2064</v>
      </c>
      <c r="J1450" s="149">
        <v>2063.8000000000002</v>
      </c>
      <c r="K1450" s="149">
        <v>2063.8000000000002</v>
      </c>
      <c r="L1450" s="165">
        <v>80</v>
      </c>
      <c r="M1450" s="145" t="s">
        <v>262</v>
      </c>
      <c r="N1450" s="145" t="s">
        <v>266</v>
      </c>
      <c r="O1450" s="147" t="s">
        <v>284</v>
      </c>
      <c r="P1450" s="142">
        <v>9491772.3900000006</v>
      </c>
      <c r="Q1450" s="142">
        <v>0</v>
      </c>
      <c r="R1450" s="142">
        <v>0</v>
      </c>
      <c r="S1450" s="142">
        <f t="shared" si="604"/>
        <v>9491772.3900000006</v>
      </c>
      <c r="T1450" s="142">
        <f t="shared" si="579"/>
        <v>4598.7269331395355</v>
      </c>
      <c r="U1450" s="142">
        <v>4833.5195503875966</v>
      </c>
      <c r="V1450" s="213">
        <f t="shared" si="605"/>
        <v>4833.5195503875966</v>
      </c>
      <c r="W1450" s="213">
        <f t="shared" si="606"/>
        <v>234.79261724806111</v>
      </c>
      <c r="X1450" s="148" t="b">
        <f t="shared" si="607"/>
        <v>1</v>
      </c>
      <c r="Y1450" s="211">
        <v>0</v>
      </c>
      <c r="Z1450" s="211">
        <v>0</v>
      </c>
      <c r="AA1450" s="211">
        <v>0</v>
      </c>
      <c r="AB1450" s="211">
        <v>0</v>
      </c>
      <c r="AC1450" s="211">
        <v>0</v>
      </c>
      <c r="AD1450" s="211">
        <v>0</v>
      </c>
      <c r="AE1450" s="211">
        <v>0</v>
      </c>
      <c r="AF1450" s="214">
        <v>0</v>
      </c>
      <c r="AG1450" s="211">
        <v>1118.8</v>
      </c>
      <c r="AH1450" s="214">
        <f>8917.04*AG1450/I1450</f>
        <v>4833.5195503875966</v>
      </c>
      <c r="AI1450" s="211">
        <v>0</v>
      </c>
      <c r="AJ1450" s="211">
        <v>0</v>
      </c>
      <c r="AK1450" s="211">
        <v>0</v>
      </c>
      <c r="AL1450" s="214">
        <v>0</v>
      </c>
      <c r="AM1450" s="211">
        <v>0</v>
      </c>
      <c r="AN1450" s="211">
        <v>0</v>
      </c>
      <c r="AO1450" s="214">
        <v>0</v>
      </c>
      <c r="AP1450" s="211">
        <v>0</v>
      </c>
      <c r="AQ1450" s="211">
        <v>0</v>
      </c>
      <c r="AR1450" s="211">
        <v>0</v>
      </c>
      <c r="AS1450" s="211"/>
    </row>
    <row r="1451" spans="1:135" s="148" customFormat="1" ht="36" customHeight="1" x14ac:dyDescent="0.25">
      <c r="B1451" s="144" t="s">
        <v>825</v>
      </c>
      <c r="C1451" s="144"/>
      <c r="D1451" s="145" t="s">
        <v>862</v>
      </c>
      <c r="E1451" s="145" t="s">
        <v>862</v>
      </c>
      <c r="F1451" s="145" t="s">
        <v>862</v>
      </c>
      <c r="G1451" s="145" t="s">
        <v>862</v>
      </c>
      <c r="H1451" s="145" t="s">
        <v>862</v>
      </c>
      <c r="I1451" s="149">
        <f>SUM(I1452:I1455)</f>
        <v>5905.6099999999988</v>
      </c>
      <c r="J1451" s="149">
        <f>SUM(J1452:J1455)</f>
        <v>4259.05</v>
      </c>
      <c r="K1451" s="149">
        <f>SUM(K1452:K1455)</f>
        <v>3819.0099999999998</v>
      </c>
      <c r="L1451" s="210">
        <f>SUM(L1452:L1455)</f>
        <v>312</v>
      </c>
      <c r="M1451" s="145" t="s">
        <v>862</v>
      </c>
      <c r="N1451" s="145" t="s">
        <v>862</v>
      </c>
      <c r="O1451" s="147" t="s">
        <v>862</v>
      </c>
      <c r="P1451" s="142">
        <v>20133492.34</v>
      </c>
      <c r="Q1451" s="142">
        <f>SUM(Q1452:Q1455)</f>
        <v>0</v>
      </c>
      <c r="R1451" s="142">
        <f>SUM(R1452:R1455)</f>
        <v>0</v>
      </c>
      <c r="S1451" s="142">
        <f>SUM(S1452:S1455)</f>
        <v>20133492.34</v>
      </c>
      <c r="T1451" s="142">
        <f t="shared" si="579"/>
        <v>3409.2146856971599</v>
      </c>
      <c r="U1451" s="142">
        <f>MAX(U1452:U1455)</f>
        <v>12154.765718180272</v>
      </c>
      <c r="W1451" s="220"/>
      <c r="Y1451" s="211"/>
      <c r="Z1451" s="211"/>
      <c r="AA1451" s="211"/>
      <c r="AB1451" s="211"/>
      <c r="AC1451" s="211"/>
      <c r="AD1451" s="211"/>
      <c r="AE1451" s="211"/>
      <c r="AF1451" s="211"/>
      <c r="AG1451" s="211"/>
      <c r="AH1451" s="211"/>
      <c r="AI1451" s="211"/>
      <c r="AJ1451" s="211"/>
      <c r="AK1451" s="211"/>
      <c r="AL1451" s="211"/>
      <c r="AM1451" s="211"/>
      <c r="AN1451" s="211"/>
      <c r="AO1451" s="211"/>
      <c r="AP1451" s="211"/>
      <c r="AQ1451" s="211"/>
      <c r="AR1451" s="211"/>
      <c r="AS1451" s="211"/>
    </row>
    <row r="1452" spans="1:135" s="121" customFormat="1" ht="36" customHeight="1" x14ac:dyDescent="0.25">
      <c r="A1452" s="148">
        <v>1</v>
      </c>
      <c r="B1452" s="143">
        <f>SUBTOTAL(103,$A$1027:A1452)</f>
        <v>369</v>
      </c>
      <c r="C1452" s="156" t="s">
        <v>155</v>
      </c>
      <c r="D1452" s="145">
        <v>1971</v>
      </c>
      <c r="E1452" s="145"/>
      <c r="F1452" s="157" t="s">
        <v>264</v>
      </c>
      <c r="G1452" s="145">
        <v>5</v>
      </c>
      <c r="H1452" s="145" t="s">
        <v>308</v>
      </c>
      <c r="I1452" s="149">
        <v>3186.9</v>
      </c>
      <c r="J1452" s="149">
        <v>1676</v>
      </c>
      <c r="K1452" s="149">
        <v>1676</v>
      </c>
      <c r="L1452" s="167">
        <v>174</v>
      </c>
      <c r="M1452" s="145" t="s">
        <v>262</v>
      </c>
      <c r="N1452" s="145" t="s">
        <v>294</v>
      </c>
      <c r="O1452" s="145" t="s">
        <v>295</v>
      </c>
      <c r="P1452" s="149">
        <v>2997006.1999999997</v>
      </c>
      <c r="Q1452" s="149">
        <v>0</v>
      </c>
      <c r="R1452" s="149">
        <v>0</v>
      </c>
      <c r="S1452" s="149">
        <f>P1452-Q1452-R1452</f>
        <v>2997006.1999999997</v>
      </c>
      <c r="T1452" s="142">
        <f t="shared" si="579"/>
        <v>940.4142583702029</v>
      </c>
      <c r="U1452" s="142">
        <f>V1452</f>
        <v>1391.5142533496501</v>
      </c>
      <c r="V1452" s="213">
        <f t="shared" ref="V1452:V1455" si="608">Y1452+Z1452+AA1452+AB1452+AC1452+AF1452+AH1452+AJ1452+AL1452+AN1452+AO1452+AP1452+AQ1452+AR1452</f>
        <v>1391.5142533496501</v>
      </c>
      <c r="W1452" s="213">
        <f t="shared" ref="W1452:W1455" si="609">V1452-T1452</f>
        <v>451.09999497944716</v>
      </c>
      <c r="X1452" s="148" t="b">
        <f t="shared" ref="X1452:X1455" si="610">V1452=U1452</f>
        <v>1</v>
      </c>
      <c r="Y1452" s="211">
        <v>0</v>
      </c>
      <c r="Z1452" s="211">
        <v>0</v>
      </c>
      <c r="AA1452" s="164">
        <v>0</v>
      </c>
      <c r="AB1452" s="164">
        <v>0</v>
      </c>
      <c r="AC1452" s="211">
        <v>810.46</v>
      </c>
      <c r="AD1452" s="164">
        <v>0</v>
      </c>
      <c r="AE1452" s="164">
        <v>0</v>
      </c>
      <c r="AF1452" s="214">
        <v>0</v>
      </c>
      <c r="AG1452" s="164">
        <v>0</v>
      </c>
      <c r="AH1452" s="164">
        <v>0</v>
      </c>
      <c r="AI1452" s="164">
        <v>146</v>
      </c>
      <c r="AJ1452" s="214">
        <f>12683.3*AI1452/I1452</f>
        <v>581.05425334965003</v>
      </c>
      <c r="AK1452" s="164">
        <v>0</v>
      </c>
      <c r="AL1452" s="163">
        <v>0</v>
      </c>
      <c r="AM1452" s="164">
        <v>0</v>
      </c>
      <c r="AN1452" s="164">
        <v>0</v>
      </c>
      <c r="AO1452" s="163">
        <v>0</v>
      </c>
      <c r="AP1452" s="164">
        <v>0</v>
      </c>
      <c r="AQ1452" s="164">
        <v>0</v>
      </c>
      <c r="AR1452" s="164">
        <v>0</v>
      </c>
      <c r="AS1452" s="164"/>
      <c r="BM1452" s="224"/>
      <c r="BN1452" s="224"/>
      <c r="BO1452" s="224"/>
      <c r="CL1452" s="158"/>
      <c r="DO1452" s="159"/>
      <c r="EE1452" s="160"/>
    </row>
    <row r="1453" spans="1:135" s="148" customFormat="1" ht="36" customHeight="1" x14ac:dyDescent="0.25">
      <c r="A1453" s="148">
        <v>1</v>
      </c>
      <c r="B1453" s="143">
        <f>SUBTOTAL(103,$A$1027:A1453)</f>
        <v>370</v>
      </c>
      <c r="C1453" s="144" t="s">
        <v>147</v>
      </c>
      <c r="D1453" s="145">
        <v>1928</v>
      </c>
      <c r="E1453" s="145"/>
      <c r="F1453" s="146" t="s">
        <v>264</v>
      </c>
      <c r="G1453" s="145">
        <v>3</v>
      </c>
      <c r="H1453" s="145" t="s">
        <v>304</v>
      </c>
      <c r="I1453" s="149">
        <v>1718.33</v>
      </c>
      <c r="J1453" s="149">
        <v>1631.7</v>
      </c>
      <c r="K1453" s="149">
        <v>1224.44</v>
      </c>
      <c r="L1453" s="165">
        <v>85</v>
      </c>
      <c r="M1453" s="145" t="s">
        <v>262</v>
      </c>
      <c r="N1453" s="145" t="s">
        <v>266</v>
      </c>
      <c r="O1453" s="147" t="s">
        <v>292</v>
      </c>
      <c r="P1453" s="142">
        <v>9968663.870000001</v>
      </c>
      <c r="Q1453" s="142">
        <v>0</v>
      </c>
      <c r="R1453" s="142">
        <v>0</v>
      </c>
      <c r="S1453" s="142">
        <f>P1453-Q1453-R1453</f>
        <v>9968663.870000001</v>
      </c>
      <c r="T1453" s="142">
        <f t="shared" si="579"/>
        <v>5801.3675312658233</v>
      </c>
      <c r="U1453" s="142">
        <v>5801.3675282396289</v>
      </c>
      <c r="V1453" s="213">
        <f t="shared" si="608"/>
        <v>5801.3675282396289</v>
      </c>
      <c r="W1453" s="213">
        <f t="shared" si="609"/>
        <v>-3.026194463018328E-6</v>
      </c>
      <c r="X1453" s="148" t="b">
        <f t="shared" si="610"/>
        <v>1</v>
      </c>
      <c r="Y1453" s="211">
        <v>0</v>
      </c>
      <c r="Z1453" s="211">
        <v>0</v>
      </c>
      <c r="AA1453" s="211">
        <v>0</v>
      </c>
      <c r="AB1453" s="211">
        <v>0</v>
      </c>
      <c r="AC1453" s="211">
        <v>0</v>
      </c>
      <c r="AD1453" s="211">
        <v>0</v>
      </c>
      <c r="AE1453" s="211">
        <v>0</v>
      </c>
      <c r="AF1453" s="214">
        <v>0</v>
      </c>
      <c r="AG1453" s="211">
        <v>0</v>
      </c>
      <c r="AH1453" s="211">
        <v>0</v>
      </c>
      <c r="AI1453" s="211">
        <v>0</v>
      </c>
      <c r="AJ1453" s="211">
        <v>0</v>
      </c>
      <c r="AK1453" s="211">
        <v>1414.36</v>
      </c>
      <c r="AL1453" s="214">
        <f>7048.18*AK1453/I1453</f>
        <v>5801.3675282396289</v>
      </c>
      <c r="AM1453" s="211">
        <v>0</v>
      </c>
      <c r="AN1453" s="211">
        <v>0</v>
      </c>
      <c r="AO1453" s="214">
        <v>0</v>
      </c>
      <c r="AP1453" s="211">
        <v>0</v>
      </c>
      <c r="AQ1453" s="211">
        <v>0</v>
      </c>
      <c r="AR1453" s="211">
        <v>0</v>
      </c>
      <c r="AS1453" s="211"/>
    </row>
    <row r="1454" spans="1:135" s="121" customFormat="1" ht="36" customHeight="1" x14ac:dyDescent="0.25">
      <c r="A1454" s="148">
        <v>1</v>
      </c>
      <c r="B1454" s="143">
        <f>SUBTOTAL(103,$A$1027:A1454)</f>
        <v>371</v>
      </c>
      <c r="C1454" s="156" t="s">
        <v>2235</v>
      </c>
      <c r="D1454" s="145">
        <v>1989</v>
      </c>
      <c r="E1454" s="145"/>
      <c r="F1454" s="157" t="s">
        <v>264</v>
      </c>
      <c r="G1454" s="145">
        <v>2</v>
      </c>
      <c r="H1454" s="145">
        <v>1</v>
      </c>
      <c r="I1454" s="149">
        <v>413.48</v>
      </c>
      <c r="J1454" s="149">
        <v>413.48</v>
      </c>
      <c r="K1454" s="149">
        <v>380.7</v>
      </c>
      <c r="L1454" s="167">
        <v>19</v>
      </c>
      <c r="M1454" s="145" t="s">
        <v>262</v>
      </c>
      <c r="N1454" s="145" t="s">
        <v>266</v>
      </c>
      <c r="O1454" s="145" t="s">
        <v>1858</v>
      </c>
      <c r="P1454" s="149">
        <v>2315691.9099999997</v>
      </c>
      <c r="Q1454" s="149">
        <v>0</v>
      </c>
      <c r="R1454" s="149">
        <v>0</v>
      </c>
      <c r="S1454" s="149">
        <f>P1454-Q1454-R1454</f>
        <v>2315691.9099999997</v>
      </c>
      <c r="T1454" s="142">
        <f t="shared" si="579"/>
        <v>5600.4931556544443</v>
      </c>
      <c r="U1454" s="142">
        <v>5927.1531237302888</v>
      </c>
      <c r="V1454" s="213">
        <f t="shared" si="608"/>
        <v>5927.1531237302888</v>
      </c>
      <c r="W1454" s="213">
        <f t="shared" si="609"/>
        <v>326.65996807584452</v>
      </c>
      <c r="X1454" s="148" t="b">
        <f t="shared" si="610"/>
        <v>1</v>
      </c>
      <c r="Y1454" s="211">
        <v>0</v>
      </c>
      <c r="Z1454" s="211">
        <v>0</v>
      </c>
      <c r="AA1454" s="164">
        <v>0</v>
      </c>
      <c r="AB1454" s="164">
        <v>0</v>
      </c>
      <c r="AC1454" s="164">
        <v>0</v>
      </c>
      <c r="AD1454" s="164">
        <v>0</v>
      </c>
      <c r="AE1454" s="164">
        <v>0</v>
      </c>
      <c r="AF1454" s="214">
        <v>0</v>
      </c>
      <c r="AG1454" s="164">
        <v>274.83999999999997</v>
      </c>
      <c r="AH1454" s="214">
        <f>8917.04*AG1454/I1454</f>
        <v>5927.1531237302888</v>
      </c>
      <c r="AI1454" s="164">
        <v>0</v>
      </c>
      <c r="AJ1454" s="164">
        <v>0</v>
      </c>
      <c r="AK1454" s="164">
        <v>0</v>
      </c>
      <c r="AL1454" s="163">
        <v>0</v>
      </c>
      <c r="AM1454" s="164">
        <v>0</v>
      </c>
      <c r="AN1454" s="164">
        <v>0</v>
      </c>
      <c r="AO1454" s="163">
        <v>0</v>
      </c>
      <c r="AP1454" s="164">
        <v>0</v>
      </c>
      <c r="AQ1454" s="164">
        <v>0</v>
      </c>
      <c r="AR1454" s="164">
        <v>0</v>
      </c>
      <c r="AS1454" s="164"/>
      <c r="BM1454" s="224"/>
      <c r="BN1454" s="224"/>
      <c r="BO1454" s="224"/>
      <c r="CL1454" s="158"/>
      <c r="DO1454" s="159"/>
      <c r="EE1454" s="160"/>
    </row>
    <row r="1455" spans="1:135" s="121" customFormat="1" ht="36" customHeight="1" x14ac:dyDescent="0.25">
      <c r="A1455" s="148">
        <v>1</v>
      </c>
      <c r="B1455" s="143">
        <f>SUBTOTAL(103,$A$1027:A1455)</f>
        <v>372</v>
      </c>
      <c r="C1455" s="156" t="s">
        <v>2247</v>
      </c>
      <c r="D1455" s="145">
        <v>1956</v>
      </c>
      <c r="E1455" s="145"/>
      <c r="F1455" s="146" t="s">
        <v>264</v>
      </c>
      <c r="G1455" s="145">
        <v>2</v>
      </c>
      <c r="H1455" s="145">
        <v>2</v>
      </c>
      <c r="I1455" s="149">
        <v>586.9</v>
      </c>
      <c r="J1455" s="149">
        <v>537.87</v>
      </c>
      <c r="K1455" s="149">
        <v>537.87</v>
      </c>
      <c r="L1455" s="167">
        <v>34</v>
      </c>
      <c r="M1455" s="145" t="s">
        <v>262</v>
      </c>
      <c r="N1455" s="145" t="s">
        <v>263</v>
      </c>
      <c r="O1455" s="147" t="s">
        <v>265</v>
      </c>
      <c r="P1455" s="149">
        <v>4852130.3600000003</v>
      </c>
      <c r="Q1455" s="149">
        <v>0</v>
      </c>
      <c r="R1455" s="149">
        <v>0</v>
      </c>
      <c r="S1455" s="149">
        <f>P1455-Q1455-R1455</f>
        <v>4852130.3600000003</v>
      </c>
      <c r="T1455" s="142">
        <f t="shared" si="579"/>
        <v>8267.3885840858766</v>
      </c>
      <c r="U1455" s="142">
        <v>12154.765718180272</v>
      </c>
      <c r="V1455" s="213">
        <f t="shared" si="608"/>
        <v>12154.765718180272</v>
      </c>
      <c r="W1455" s="213">
        <f t="shared" si="609"/>
        <v>3887.3771340943949</v>
      </c>
      <c r="X1455" s="148" t="b">
        <f t="shared" si="610"/>
        <v>1</v>
      </c>
      <c r="Y1455" s="211">
        <v>0</v>
      </c>
      <c r="Z1455" s="211">
        <v>0</v>
      </c>
      <c r="AA1455" s="164">
        <v>0</v>
      </c>
      <c r="AB1455" s="164">
        <v>0</v>
      </c>
      <c r="AC1455" s="164">
        <v>0</v>
      </c>
      <c r="AD1455" s="164">
        <v>0</v>
      </c>
      <c r="AE1455" s="164">
        <v>0</v>
      </c>
      <c r="AF1455" s="214">
        <v>0</v>
      </c>
      <c r="AG1455" s="164">
        <v>800</v>
      </c>
      <c r="AH1455" s="214">
        <f>8917.04*AG1455/I1455</f>
        <v>12154.765718180272</v>
      </c>
      <c r="AI1455" s="164">
        <v>0</v>
      </c>
      <c r="AJ1455" s="164">
        <v>0</v>
      </c>
      <c r="AK1455" s="164">
        <v>0</v>
      </c>
      <c r="AL1455" s="163">
        <v>0</v>
      </c>
      <c r="AM1455" s="164">
        <v>0</v>
      </c>
      <c r="AN1455" s="164">
        <v>0</v>
      </c>
      <c r="AO1455" s="163">
        <v>0</v>
      </c>
      <c r="AP1455" s="164">
        <v>0</v>
      </c>
      <c r="AQ1455" s="164">
        <v>0</v>
      </c>
      <c r="AR1455" s="164">
        <v>0</v>
      </c>
      <c r="AS1455" s="164"/>
      <c r="BM1455" s="224"/>
      <c r="BN1455" s="224"/>
      <c r="BO1455" s="224"/>
      <c r="CL1455" s="158"/>
      <c r="DO1455" s="159"/>
      <c r="EE1455" s="160"/>
    </row>
    <row r="1456" spans="1:135" s="148" customFormat="1" ht="36" customHeight="1" x14ac:dyDescent="0.25">
      <c r="B1456" s="144" t="s">
        <v>826</v>
      </c>
      <c r="C1456" s="215"/>
      <c r="D1456" s="145" t="s">
        <v>862</v>
      </c>
      <c r="E1456" s="145" t="s">
        <v>862</v>
      </c>
      <c r="F1456" s="145" t="s">
        <v>862</v>
      </c>
      <c r="G1456" s="145" t="s">
        <v>862</v>
      </c>
      <c r="H1456" s="145" t="s">
        <v>862</v>
      </c>
      <c r="I1456" s="149">
        <f>SUM(I1457:I1461)</f>
        <v>9822.48</v>
      </c>
      <c r="J1456" s="149">
        <f>SUM(J1457:J1461)</f>
        <v>7784.5999999999995</v>
      </c>
      <c r="K1456" s="149">
        <f>SUM(K1457:K1461)</f>
        <v>7506.2</v>
      </c>
      <c r="L1456" s="210">
        <f>SUM(L1457:L1461)</f>
        <v>282</v>
      </c>
      <c r="M1456" s="145" t="s">
        <v>862</v>
      </c>
      <c r="N1456" s="145" t="s">
        <v>862</v>
      </c>
      <c r="O1456" s="147" t="s">
        <v>862</v>
      </c>
      <c r="P1456" s="142">
        <v>30739410.640000004</v>
      </c>
      <c r="Q1456" s="142">
        <f>SUM(Q1457:Q1461)</f>
        <v>0</v>
      </c>
      <c r="R1456" s="142">
        <f>SUM(R1457:R1461)</f>
        <v>0</v>
      </c>
      <c r="S1456" s="142">
        <f>SUM(S1457:S1461)</f>
        <v>30739410.640000004</v>
      </c>
      <c r="T1456" s="142">
        <f t="shared" si="579"/>
        <v>3129.4958747688979</v>
      </c>
      <c r="U1456" s="142">
        <f>MAX(U1457:U1461)</f>
        <v>10009.537979329785</v>
      </c>
      <c r="W1456" s="220"/>
      <c r="Y1456" s="211"/>
      <c r="Z1456" s="211"/>
      <c r="AA1456" s="211"/>
      <c r="AB1456" s="211"/>
      <c r="AC1456" s="211"/>
      <c r="AD1456" s="211"/>
      <c r="AE1456" s="211"/>
      <c r="AF1456" s="211"/>
      <c r="AG1456" s="211"/>
      <c r="AH1456" s="211"/>
      <c r="AI1456" s="211"/>
      <c r="AJ1456" s="211"/>
      <c r="AK1456" s="211"/>
      <c r="AL1456" s="211"/>
      <c r="AM1456" s="211"/>
      <c r="AN1456" s="211"/>
      <c r="AO1456" s="211"/>
      <c r="AP1456" s="211"/>
      <c r="AQ1456" s="211"/>
      <c r="AR1456" s="211"/>
      <c r="AS1456" s="211"/>
    </row>
    <row r="1457" spans="1:135" s="121" customFormat="1" ht="36" customHeight="1" x14ac:dyDescent="0.25">
      <c r="A1457" s="148">
        <v>1</v>
      </c>
      <c r="B1457" s="143">
        <f>SUBTOTAL(103,$A$1027:A1457)</f>
        <v>373</v>
      </c>
      <c r="C1457" s="156" t="s">
        <v>100</v>
      </c>
      <c r="D1457" s="145">
        <v>1985</v>
      </c>
      <c r="E1457" s="145"/>
      <c r="F1457" s="157" t="s">
        <v>264</v>
      </c>
      <c r="G1457" s="145">
        <v>3</v>
      </c>
      <c r="H1457" s="145" t="s">
        <v>308</v>
      </c>
      <c r="I1457" s="149">
        <v>1652.3</v>
      </c>
      <c r="J1457" s="149">
        <v>1505</v>
      </c>
      <c r="K1457" s="149">
        <v>1350.8</v>
      </c>
      <c r="L1457" s="167">
        <v>25</v>
      </c>
      <c r="M1457" s="145" t="s">
        <v>262</v>
      </c>
      <c r="N1457" s="145" t="s">
        <v>266</v>
      </c>
      <c r="O1457" s="145" t="s">
        <v>278</v>
      </c>
      <c r="P1457" s="149">
        <v>6740480</v>
      </c>
      <c r="Q1457" s="149">
        <v>0</v>
      </c>
      <c r="R1457" s="149">
        <v>0</v>
      </c>
      <c r="S1457" s="149">
        <f>P1457-Q1457-R1457</f>
        <v>6740480</v>
      </c>
      <c r="T1457" s="142">
        <f t="shared" si="579"/>
        <v>4079.4528838588635</v>
      </c>
      <c r="U1457" s="142">
        <v>4317.395146159899</v>
      </c>
      <c r="V1457" s="213">
        <f t="shared" ref="V1457:V1461" si="611">Y1457+Z1457+AA1457+AB1457+AC1457+AF1457+AH1457+AJ1457+AL1457+AN1457+AO1457+AP1457+AQ1457+AR1457</f>
        <v>4317.395146159899</v>
      </c>
      <c r="W1457" s="213">
        <f t="shared" ref="W1457:W1461" si="612">V1457-T1457</f>
        <v>237.9422623010355</v>
      </c>
      <c r="X1457" s="148" t="b">
        <f t="shared" ref="X1457:X1461" si="613">V1457=U1457</f>
        <v>1</v>
      </c>
      <c r="Y1457" s="211">
        <v>0</v>
      </c>
      <c r="Z1457" s="211">
        <v>0</v>
      </c>
      <c r="AA1457" s="164">
        <v>0</v>
      </c>
      <c r="AB1457" s="164">
        <v>0</v>
      </c>
      <c r="AC1457" s="164">
        <v>0</v>
      </c>
      <c r="AD1457" s="164">
        <v>0</v>
      </c>
      <c r="AE1457" s="164">
        <v>0</v>
      </c>
      <c r="AF1457" s="214">
        <v>0</v>
      </c>
      <c r="AG1457" s="164">
        <v>800</v>
      </c>
      <c r="AH1457" s="214">
        <f>8917.04*AG1457/I1457</f>
        <v>4317.395146159899</v>
      </c>
      <c r="AI1457" s="164">
        <v>0</v>
      </c>
      <c r="AJ1457" s="164">
        <v>0</v>
      </c>
      <c r="AK1457" s="164">
        <v>0</v>
      </c>
      <c r="AL1457" s="163">
        <v>0</v>
      </c>
      <c r="AM1457" s="164">
        <v>0</v>
      </c>
      <c r="AN1457" s="164">
        <v>0</v>
      </c>
      <c r="AO1457" s="163">
        <v>0</v>
      </c>
      <c r="AP1457" s="164">
        <v>0</v>
      </c>
      <c r="AQ1457" s="164">
        <v>0</v>
      </c>
      <c r="AR1457" s="164">
        <v>0</v>
      </c>
      <c r="AS1457" s="164"/>
      <c r="BM1457" s="224"/>
      <c r="BN1457" s="224"/>
      <c r="BO1457" s="224"/>
      <c r="CL1457" s="158"/>
      <c r="DO1457" s="159"/>
      <c r="EE1457" s="160"/>
    </row>
    <row r="1458" spans="1:135" s="121" customFormat="1" ht="36" customHeight="1" x14ac:dyDescent="0.25">
      <c r="A1458" s="148">
        <v>1</v>
      </c>
      <c r="B1458" s="143">
        <f>SUBTOTAL(103,$A$1027:A1458)</f>
        <v>374</v>
      </c>
      <c r="C1458" s="156" t="s">
        <v>101</v>
      </c>
      <c r="D1458" s="145">
        <v>1972</v>
      </c>
      <c r="E1458" s="145"/>
      <c r="F1458" s="157" t="s">
        <v>264</v>
      </c>
      <c r="G1458" s="145">
        <v>5</v>
      </c>
      <c r="H1458" s="145" t="s">
        <v>304</v>
      </c>
      <c r="I1458" s="149">
        <v>3448.9</v>
      </c>
      <c r="J1458" s="149">
        <v>2523.1999999999998</v>
      </c>
      <c r="K1458" s="149">
        <v>2523.1999999999998</v>
      </c>
      <c r="L1458" s="167">
        <v>105</v>
      </c>
      <c r="M1458" s="145" t="s">
        <v>262</v>
      </c>
      <c r="N1458" s="145" t="s">
        <v>266</v>
      </c>
      <c r="O1458" s="145" t="s">
        <v>276</v>
      </c>
      <c r="P1458" s="149">
        <v>8139129.6000000006</v>
      </c>
      <c r="Q1458" s="149">
        <v>0</v>
      </c>
      <c r="R1458" s="149">
        <v>0</v>
      </c>
      <c r="S1458" s="149">
        <f>P1458-Q1458-R1458</f>
        <v>8139129.6000000006</v>
      </c>
      <c r="T1458" s="142">
        <f>P1458/I1458</f>
        <v>2359.9204384006498</v>
      </c>
      <c r="U1458" s="142">
        <v>2497.567525877816</v>
      </c>
      <c r="V1458" s="213">
        <f t="shared" si="611"/>
        <v>2497.567525877816</v>
      </c>
      <c r="W1458" s="213">
        <f t="shared" si="612"/>
        <v>137.64708747716622</v>
      </c>
      <c r="X1458" s="148" t="b">
        <f t="shared" si="613"/>
        <v>1</v>
      </c>
      <c r="Y1458" s="211">
        <v>0</v>
      </c>
      <c r="Z1458" s="211">
        <v>0</v>
      </c>
      <c r="AA1458" s="164">
        <v>0</v>
      </c>
      <c r="AB1458" s="164">
        <v>0</v>
      </c>
      <c r="AC1458" s="164">
        <v>0</v>
      </c>
      <c r="AD1458" s="164">
        <v>0</v>
      </c>
      <c r="AE1458" s="164">
        <v>0</v>
      </c>
      <c r="AF1458" s="214">
        <v>0</v>
      </c>
      <c r="AG1458" s="164">
        <v>966</v>
      </c>
      <c r="AH1458" s="214">
        <f>8917.04*AG1458/I1458</f>
        <v>2497.567525877816</v>
      </c>
      <c r="AI1458" s="164">
        <v>0</v>
      </c>
      <c r="AJ1458" s="164">
        <v>0</v>
      </c>
      <c r="AK1458" s="164">
        <v>0</v>
      </c>
      <c r="AL1458" s="163">
        <v>0</v>
      </c>
      <c r="AM1458" s="164">
        <v>0</v>
      </c>
      <c r="AN1458" s="164">
        <v>0</v>
      </c>
      <c r="AO1458" s="163">
        <v>0</v>
      </c>
      <c r="AP1458" s="164">
        <v>0</v>
      </c>
      <c r="AQ1458" s="164">
        <v>0</v>
      </c>
      <c r="AR1458" s="164">
        <v>0</v>
      </c>
      <c r="AS1458" s="164"/>
      <c r="BM1458" s="224"/>
      <c r="BN1458" s="224"/>
      <c r="BO1458" s="224"/>
      <c r="CL1458" s="158"/>
      <c r="DO1458" s="159"/>
      <c r="EE1458" s="160"/>
    </row>
    <row r="1459" spans="1:135" s="148" customFormat="1" ht="36" customHeight="1" x14ac:dyDescent="0.25">
      <c r="A1459" s="148">
        <v>1</v>
      </c>
      <c r="B1459" s="143">
        <f>SUBTOTAL(103,$A$1027:A1459)</f>
        <v>375</v>
      </c>
      <c r="C1459" s="144" t="s">
        <v>96</v>
      </c>
      <c r="D1459" s="145">
        <v>1967</v>
      </c>
      <c r="E1459" s="145"/>
      <c r="F1459" s="146" t="s">
        <v>264</v>
      </c>
      <c r="G1459" s="145">
        <v>2</v>
      </c>
      <c r="H1459" s="145" t="s">
        <v>308</v>
      </c>
      <c r="I1459" s="149">
        <v>987</v>
      </c>
      <c r="J1459" s="149">
        <v>987</v>
      </c>
      <c r="K1459" s="149">
        <v>915.8</v>
      </c>
      <c r="L1459" s="165">
        <v>20</v>
      </c>
      <c r="M1459" s="145" t="s">
        <v>262</v>
      </c>
      <c r="N1459" s="145" t="s">
        <v>266</v>
      </c>
      <c r="O1459" s="147" t="s">
        <v>278</v>
      </c>
      <c r="P1459" s="142">
        <v>5849946.580000001</v>
      </c>
      <c r="Q1459" s="142">
        <v>0</v>
      </c>
      <c r="R1459" s="142">
        <v>0</v>
      </c>
      <c r="S1459" s="149">
        <f>P1459-Q1459-R1459</f>
        <v>5849946.580000001</v>
      </c>
      <c r="T1459" s="142">
        <f>P1459/I1459</f>
        <v>5926.9975481256342</v>
      </c>
      <c r="U1459" s="142">
        <v>6956.5560283687955</v>
      </c>
      <c r="V1459" s="213">
        <f t="shared" si="611"/>
        <v>6956.5560283687955</v>
      </c>
      <c r="W1459" s="213">
        <f t="shared" si="612"/>
        <v>1029.5584802431613</v>
      </c>
      <c r="X1459" s="148" t="b">
        <f t="shared" si="613"/>
        <v>1</v>
      </c>
      <c r="Y1459" s="211">
        <v>0</v>
      </c>
      <c r="Z1459" s="211">
        <v>0</v>
      </c>
      <c r="AA1459" s="211">
        <v>0</v>
      </c>
      <c r="AB1459" s="211">
        <v>0</v>
      </c>
      <c r="AC1459" s="211">
        <v>0</v>
      </c>
      <c r="AD1459" s="211">
        <v>0</v>
      </c>
      <c r="AE1459" s="211">
        <v>0</v>
      </c>
      <c r="AF1459" s="214">
        <v>0</v>
      </c>
      <c r="AG1459" s="211">
        <v>770</v>
      </c>
      <c r="AH1459" s="214">
        <f>8917.04*AG1459/I1459</f>
        <v>6956.5560283687955</v>
      </c>
      <c r="AI1459" s="211">
        <v>0</v>
      </c>
      <c r="AJ1459" s="211">
        <v>0</v>
      </c>
      <c r="AK1459" s="211">
        <v>0</v>
      </c>
      <c r="AL1459" s="214">
        <v>0</v>
      </c>
      <c r="AM1459" s="211">
        <v>0</v>
      </c>
      <c r="AN1459" s="211">
        <v>0</v>
      </c>
      <c r="AO1459" s="214">
        <v>0</v>
      </c>
      <c r="AP1459" s="211">
        <v>0</v>
      </c>
      <c r="AQ1459" s="211">
        <v>0</v>
      </c>
      <c r="AR1459" s="211">
        <v>0</v>
      </c>
      <c r="AS1459" s="211"/>
    </row>
    <row r="1460" spans="1:135" s="148" customFormat="1" ht="36" customHeight="1" x14ac:dyDescent="0.25">
      <c r="A1460" s="148">
        <v>1</v>
      </c>
      <c r="B1460" s="143">
        <f>SUBTOTAL(103,$A$1027:A1460)</f>
        <v>376</v>
      </c>
      <c r="C1460" s="144" t="s">
        <v>95</v>
      </c>
      <c r="D1460" s="145">
        <v>1971</v>
      </c>
      <c r="E1460" s="145"/>
      <c r="F1460" s="146" t="s">
        <v>264</v>
      </c>
      <c r="G1460" s="145">
        <v>5</v>
      </c>
      <c r="H1460" s="145" t="s">
        <v>304</v>
      </c>
      <c r="I1460" s="149">
        <v>3414.98</v>
      </c>
      <c r="J1460" s="149">
        <v>2564.1999999999998</v>
      </c>
      <c r="K1460" s="149">
        <v>2564.1999999999998</v>
      </c>
      <c r="L1460" s="165">
        <v>118</v>
      </c>
      <c r="M1460" s="145" t="s">
        <v>262</v>
      </c>
      <c r="N1460" s="145" t="s">
        <v>266</v>
      </c>
      <c r="O1460" s="147" t="s">
        <v>276</v>
      </c>
      <c r="P1460" s="142">
        <v>6906724.8000000007</v>
      </c>
      <c r="Q1460" s="142">
        <v>0</v>
      </c>
      <c r="R1460" s="142">
        <v>0</v>
      </c>
      <c r="S1460" s="149">
        <f>P1460-Q1460-R1460</f>
        <v>6906724.8000000007</v>
      </c>
      <c r="T1460" s="142">
        <f>P1460/I1460</f>
        <v>2022.4788432143089</v>
      </c>
      <c r="U1460" s="142">
        <v>2501.4859003566639</v>
      </c>
      <c r="V1460" s="213">
        <f t="shared" si="611"/>
        <v>2501.4859003566639</v>
      </c>
      <c r="W1460" s="213">
        <f t="shared" si="612"/>
        <v>479.00705714235505</v>
      </c>
      <c r="X1460" s="148" t="b">
        <f t="shared" si="613"/>
        <v>1</v>
      </c>
      <c r="Y1460" s="211">
        <v>0</v>
      </c>
      <c r="Z1460" s="211">
        <v>0</v>
      </c>
      <c r="AA1460" s="211">
        <v>0</v>
      </c>
      <c r="AB1460" s="211">
        <v>0</v>
      </c>
      <c r="AC1460" s="211">
        <v>0</v>
      </c>
      <c r="AD1460" s="211">
        <v>0</v>
      </c>
      <c r="AE1460" s="211">
        <v>0</v>
      </c>
      <c r="AF1460" s="214">
        <v>0</v>
      </c>
      <c r="AG1460" s="211">
        <v>958</v>
      </c>
      <c r="AH1460" s="214">
        <f>8917.04*AG1460/I1460</f>
        <v>2501.4859003566639</v>
      </c>
      <c r="AI1460" s="211">
        <v>0</v>
      </c>
      <c r="AJ1460" s="211">
        <v>0</v>
      </c>
      <c r="AK1460" s="211">
        <v>0</v>
      </c>
      <c r="AL1460" s="214">
        <v>0</v>
      </c>
      <c r="AM1460" s="211">
        <v>0</v>
      </c>
      <c r="AN1460" s="211">
        <v>0</v>
      </c>
      <c r="AO1460" s="214">
        <v>0</v>
      </c>
      <c r="AP1460" s="211">
        <v>0</v>
      </c>
      <c r="AQ1460" s="211">
        <v>0</v>
      </c>
      <c r="AR1460" s="211">
        <v>0</v>
      </c>
      <c r="AS1460" s="211"/>
    </row>
    <row r="1461" spans="1:135" s="148" customFormat="1" ht="36" customHeight="1" x14ac:dyDescent="0.25">
      <c r="A1461" s="148">
        <v>1</v>
      </c>
      <c r="B1461" s="143">
        <f>SUBTOTAL(103,$A$1027:A1461)</f>
        <v>377</v>
      </c>
      <c r="C1461" s="144" t="s">
        <v>1229</v>
      </c>
      <c r="D1461" s="145">
        <v>1917</v>
      </c>
      <c r="E1461" s="145"/>
      <c r="F1461" s="146" t="s">
        <v>264</v>
      </c>
      <c r="G1461" s="145">
        <v>2</v>
      </c>
      <c r="H1461" s="145" t="s">
        <v>300</v>
      </c>
      <c r="I1461" s="142">
        <v>319.3</v>
      </c>
      <c r="J1461" s="142">
        <v>205.2</v>
      </c>
      <c r="K1461" s="142">
        <v>152.19999999999999</v>
      </c>
      <c r="L1461" s="165">
        <v>14</v>
      </c>
      <c r="M1461" s="145" t="s">
        <v>262</v>
      </c>
      <c r="N1461" s="145" t="s">
        <v>263</v>
      </c>
      <c r="O1461" s="147" t="s">
        <v>265</v>
      </c>
      <c r="P1461" s="142">
        <v>3103129.66</v>
      </c>
      <c r="Q1461" s="142">
        <v>0</v>
      </c>
      <c r="R1461" s="142">
        <v>0</v>
      </c>
      <c r="S1461" s="149">
        <f>P1461-Q1461-R1461</f>
        <v>3103129.66</v>
      </c>
      <c r="T1461" s="142">
        <f>P1461/I1461</f>
        <v>9718.5394926401495</v>
      </c>
      <c r="U1461" s="142">
        <f>V1461</f>
        <v>10009.537979329785</v>
      </c>
      <c r="V1461" s="213">
        <f t="shared" si="611"/>
        <v>10009.537979329785</v>
      </c>
      <c r="W1461" s="213">
        <f t="shared" si="612"/>
        <v>290.99848668963568</v>
      </c>
      <c r="X1461" s="148" t="b">
        <f t="shared" si="613"/>
        <v>1</v>
      </c>
      <c r="Y1461" s="211">
        <v>0</v>
      </c>
      <c r="Z1461" s="211">
        <v>0</v>
      </c>
      <c r="AA1461" s="211">
        <v>0</v>
      </c>
      <c r="AB1461" s="211">
        <v>0</v>
      </c>
      <c r="AC1461" s="211">
        <v>0</v>
      </c>
      <c r="AD1461" s="211">
        <v>0</v>
      </c>
      <c r="AE1461" s="211">
        <v>0</v>
      </c>
      <c r="AF1461" s="214">
        <v>0</v>
      </c>
      <c r="AG1461" s="211">
        <v>358.42</v>
      </c>
      <c r="AH1461" s="214">
        <f>8917.04*AG1461/I1461</f>
        <v>10009.537979329785</v>
      </c>
      <c r="AI1461" s="211">
        <v>0</v>
      </c>
      <c r="AJ1461" s="211">
        <v>0</v>
      </c>
      <c r="AK1461" s="211">
        <v>0</v>
      </c>
      <c r="AL1461" s="214">
        <v>0</v>
      </c>
      <c r="AM1461" s="211">
        <v>0</v>
      </c>
      <c r="AN1461" s="211">
        <v>0</v>
      </c>
      <c r="AO1461" s="214">
        <v>0</v>
      </c>
      <c r="AP1461" s="211">
        <v>0</v>
      </c>
      <c r="AQ1461" s="211">
        <v>0</v>
      </c>
      <c r="AR1461" s="211">
        <v>0</v>
      </c>
      <c r="AS1461" s="211"/>
    </row>
    <row r="1462" spans="1:135" s="148" customFormat="1" ht="36" customHeight="1" x14ac:dyDescent="0.25">
      <c r="B1462" s="144" t="s">
        <v>853</v>
      </c>
      <c r="C1462" s="144"/>
      <c r="D1462" s="145" t="s">
        <v>862</v>
      </c>
      <c r="E1462" s="145" t="s">
        <v>862</v>
      </c>
      <c r="F1462" s="145" t="s">
        <v>862</v>
      </c>
      <c r="G1462" s="145" t="s">
        <v>862</v>
      </c>
      <c r="H1462" s="145" t="s">
        <v>862</v>
      </c>
      <c r="I1462" s="149">
        <f>I1463</f>
        <v>783.81</v>
      </c>
      <c r="J1462" s="149">
        <f>J1463</f>
        <v>726</v>
      </c>
      <c r="K1462" s="149">
        <f>K1463</f>
        <v>668.19</v>
      </c>
      <c r="L1462" s="210">
        <f>L1463</f>
        <v>16</v>
      </c>
      <c r="M1462" s="145" t="s">
        <v>862</v>
      </c>
      <c r="N1462" s="145" t="s">
        <v>862</v>
      </c>
      <c r="O1462" s="147" t="s">
        <v>862</v>
      </c>
      <c r="P1462" s="142">
        <v>5847366.4000000004</v>
      </c>
      <c r="Q1462" s="142">
        <f>Q1463</f>
        <v>0</v>
      </c>
      <c r="R1462" s="142">
        <f>R1463</f>
        <v>0</v>
      </c>
      <c r="S1462" s="142">
        <f>S1463</f>
        <v>5847366.4000000004</v>
      </c>
      <c r="T1462" s="142">
        <f t="shared" si="579"/>
        <v>7460.1834628290026</v>
      </c>
      <c r="U1462" s="142">
        <f>U1463</f>
        <v>7895.3136091654878</v>
      </c>
      <c r="W1462" s="220"/>
      <c r="Y1462" s="211"/>
      <c r="Z1462" s="211"/>
      <c r="AA1462" s="211"/>
      <c r="AB1462" s="211"/>
      <c r="AC1462" s="211"/>
      <c r="AD1462" s="211"/>
      <c r="AE1462" s="211"/>
      <c r="AF1462" s="211"/>
      <c r="AG1462" s="211"/>
      <c r="AH1462" s="211"/>
      <c r="AI1462" s="211"/>
      <c r="AJ1462" s="211"/>
      <c r="AK1462" s="211"/>
      <c r="AL1462" s="211"/>
      <c r="AM1462" s="211"/>
      <c r="AN1462" s="211"/>
      <c r="AO1462" s="211"/>
      <c r="AP1462" s="211"/>
      <c r="AQ1462" s="211"/>
      <c r="AR1462" s="211"/>
      <c r="AS1462" s="211"/>
    </row>
    <row r="1463" spans="1:135" s="121" customFormat="1" ht="36" customHeight="1" x14ac:dyDescent="0.25">
      <c r="A1463" s="148">
        <v>1</v>
      </c>
      <c r="B1463" s="143">
        <f>SUBTOTAL(103,$A$1027:A1463)</f>
        <v>378</v>
      </c>
      <c r="C1463" s="156" t="s">
        <v>105</v>
      </c>
      <c r="D1463" s="145">
        <v>1968</v>
      </c>
      <c r="E1463" s="145"/>
      <c r="F1463" s="157" t="s">
        <v>264</v>
      </c>
      <c r="G1463" s="145">
        <v>2</v>
      </c>
      <c r="H1463" s="145" t="s">
        <v>299</v>
      </c>
      <c r="I1463" s="149">
        <v>783.81</v>
      </c>
      <c r="J1463" s="149">
        <v>726</v>
      </c>
      <c r="K1463" s="149">
        <v>668.19</v>
      </c>
      <c r="L1463" s="167">
        <v>16</v>
      </c>
      <c r="M1463" s="145" t="s">
        <v>262</v>
      </c>
      <c r="N1463" s="145" t="s">
        <v>266</v>
      </c>
      <c r="O1463" s="145" t="s">
        <v>278</v>
      </c>
      <c r="P1463" s="149">
        <v>5847366.4000000004</v>
      </c>
      <c r="Q1463" s="149">
        <v>0</v>
      </c>
      <c r="R1463" s="149">
        <v>0</v>
      </c>
      <c r="S1463" s="149">
        <f>P1463-Q1463-R1463</f>
        <v>5847366.4000000004</v>
      </c>
      <c r="T1463" s="142">
        <f t="shared" si="579"/>
        <v>7460.1834628290026</v>
      </c>
      <c r="U1463" s="142">
        <v>7895.3136091654878</v>
      </c>
      <c r="V1463" s="213">
        <f>Y1463+Z1463+AA1463+AB1463+AC1463+AF1463+AH1463+AJ1463+AL1463+AN1463+AO1463+AP1463+AQ1463+AR1463</f>
        <v>7895.3136091654878</v>
      </c>
      <c r="W1463" s="213">
        <f>V1463-T1463</f>
        <v>435.13014633648527</v>
      </c>
      <c r="X1463" s="148" t="b">
        <f>V1463=U1463</f>
        <v>1</v>
      </c>
      <c r="Y1463" s="211">
        <v>0</v>
      </c>
      <c r="Z1463" s="211">
        <v>0</v>
      </c>
      <c r="AA1463" s="164">
        <v>0</v>
      </c>
      <c r="AB1463" s="164">
        <v>0</v>
      </c>
      <c r="AC1463" s="164">
        <v>0</v>
      </c>
      <c r="AD1463" s="164">
        <v>0</v>
      </c>
      <c r="AE1463" s="164">
        <v>0</v>
      </c>
      <c r="AF1463" s="214">
        <v>0</v>
      </c>
      <c r="AG1463" s="164">
        <v>694</v>
      </c>
      <c r="AH1463" s="214">
        <f>8917.04*AG1463/I1463</f>
        <v>7895.3136091654878</v>
      </c>
      <c r="AI1463" s="164">
        <v>0</v>
      </c>
      <c r="AJ1463" s="164">
        <v>0</v>
      </c>
      <c r="AK1463" s="164">
        <v>0</v>
      </c>
      <c r="AL1463" s="163">
        <v>0</v>
      </c>
      <c r="AM1463" s="164">
        <v>0</v>
      </c>
      <c r="AN1463" s="164">
        <v>0</v>
      </c>
      <c r="AO1463" s="163">
        <v>0</v>
      </c>
      <c r="AP1463" s="164">
        <v>0</v>
      </c>
      <c r="AQ1463" s="164">
        <v>0</v>
      </c>
      <c r="AR1463" s="164">
        <v>0</v>
      </c>
      <c r="AS1463" s="164"/>
      <c r="BM1463" s="224"/>
      <c r="BN1463" s="224"/>
      <c r="BO1463" s="224"/>
      <c r="CL1463" s="158"/>
      <c r="DO1463" s="159"/>
      <c r="EE1463" s="160"/>
    </row>
    <row r="1464" spans="1:135" s="148" customFormat="1" ht="36" customHeight="1" x14ac:dyDescent="0.25">
      <c r="B1464" s="144" t="s">
        <v>827</v>
      </c>
      <c r="C1464" s="144"/>
      <c r="D1464" s="145" t="s">
        <v>862</v>
      </c>
      <c r="E1464" s="145" t="s">
        <v>862</v>
      </c>
      <c r="F1464" s="145" t="s">
        <v>862</v>
      </c>
      <c r="G1464" s="145" t="s">
        <v>862</v>
      </c>
      <c r="H1464" s="145" t="s">
        <v>862</v>
      </c>
      <c r="I1464" s="149">
        <f>I1465</f>
        <v>680.2</v>
      </c>
      <c r="J1464" s="149">
        <f>J1465</f>
        <v>680.2</v>
      </c>
      <c r="K1464" s="149">
        <f>K1465</f>
        <v>617.70000000000005</v>
      </c>
      <c r="L1464" s="210">
        <f>L1465</f>
        <v>33</v>
      </c>
      <c r="M1464" s="145" t="s">
        <v>862</v>
      </c>
      <c r="N1464" s="145" t="s">
        <v>862</v>
      </c>
      <c r="O1464" s="147" t="s">
        <v>862</v>
      </c>
      <c r="P1464" s="142">
        <v>4971104</v>
      </c>
      <c r="Q1464" s="142">
        <f>Q1465</f>
        <v>0</v>
      </c>
      <c r="R1464" s="142">
        <f>R1465</f>
        <v>0</v>
      </c>
      <c r="S1464" s="142">
        <f>S1465</f>
        <v>4971104</v>
      </c>
      <c r="T1464" s="142">
        <f t="shared" si="579"/>
        <v>7308.2975595413109</v>
      </c>
      <c r="U1464" s="142">
        <f>U1465</f>
        <v>7734.5686562775654</v>
      </c>
      <c r="W1464" s="220"/>
      <c r="Y1464" s="211"/>
      <c r="Z1464" s="211"/>
      <c r="AA1464" s="211"/>
      <c r="AB1464" s="211"/>
      <c r="AC1464" s="211"/>
      <c r="AD1464" s="211"/>
      <c r="AE1464" s="211"/>
      <c r="AF1464" s="211"/>
      <c r="AG1464" s="211"/>
      <c r="AH1464" s="211"/>
      <c r="AI1464" s="211"/>
      <c r="AJ1464" s="211"/>
      <c r="AK1464" s="211"/>
      <c r="AL1464" s="211"/>
      <c r="AM1464" s="211"/>
      <c r="AN1464" s="211"/>
      <c r="AO1464" s="211"/>
      <c r="AP1464" s="211"/>
      <c r="AQ1464" s="211"/>
      <c r="AR1464" s="211"/>
      <c r="AS1464" s="211"/>
    </row>
    <row r="1465" spans="1:135" s="121" customFormat="1" ht="36" customHeight="1" x14ac:dyDescent="0.25">
      <c r="A1465" s="148">
        <v>1</v>
      </c>
      <c r="B1465" s="143">
        <f>SUBTOTAL(103,$A$1027:A1465)</f>
        <v>379</v>
      </c>
      <c r="C1465" s="156" t="s">
        <v>102</v>
      </c>
      <c r="D1465" s="145">
        <v>1969</v>
      </c>
      <c r="E1465" s="145"/>
      <c r="F1465" s="157" t="s">
        <v>264</v>
      </c>
      <c r="G1465" s="145">
        <v>2</v>
      </c>
      <c r="H1465" s="145" t="s">
        <v>299</v>
      </c>
      <c r="I1465" s="149">
        <v>680.2</v>
      </c>
      <c r="J1465" s="149">
        <v>680.2</v>
      </c>
      <c r="K1465" s="149">
        <v>617.70000000000005</v>
      </c>
      <c r="L1465" s="167">
        <v>33</v>
      </c>
      <c r="M1465" s="145" t="s">
        <v>262</v>
      </c>
      <c r="N1465" s="145" t="s">
        <v>266</v>
      </c>
      <c r="O1465" s="145" t="s">
        <v>965</v>
      </c>
      <c r="P1465" s="149">
        <v>4971104</v>
      </c>
      <c r="Q1465" s="149">
        <v>0</v>
      </c>
      <c r="R1465" s="149">
        <v>0</v>
      </c>
      <c r="S1465" s="149">
        <f>P1465-Q1465-R1465</f>
        <v>4971104</v>
      </c>
      <c r="T1465" s="142">
        <f t="shared" si="579"/>
        <v>7308.2975595413109</v>
      </c>
      <c r="U1465" s="142">
        <v>7734.5686562775654</v>
      </c>
      <c r="V1465" s="213">
        <f>Y1465+Z1465+AA1465+AB1465+AC1465+AF1465+AH1465+AJ1465+AL1465+AN1465+AO1465+AP1465+AQ1465+AR1465</f>
        <v>7734.5686562775654</v>
      </c>
      <c r="W1465" s="213">
        <f>V1465-T1465</f>
        <v>426.27109673625455</v>
      </c>
      <c r="X1465" s="148" t="b">
        <f>V1465=U1465</f>
        <v>1</v>
      </c>
      <c r="Y1465" s="211">
        <v>0</v>
      </c>
      <c r="Z1465" s="211">
        <v>0</v>
      </c>
      <c r="AA1465" s="164">
        <v>0</v>
      </c>
      <c r="AB1465" s="164">
        <v>0</v>
      </c>
      <c r="AC1465" s="164">
        <v>0</v>
      </c>
      <c r="AD1465" s="164">
        <v>0</v>
      </c>
      <c r="AE1465" s="164">
        <v>0</v>
      </c>
      <c r="AF1465" s="214">
        <v>0</v>
      </c>
      <c r="AG1465" s="164">
        <v>590</v>
      </c>
      <c r="AH1465" s="214">
        <f>8917.04*AG1465/I1465</f>
        <v>7734.5686562775654</v>
      </c>
      <c r="AI1465" s="164">
        <v>0</v>
      </c>
      <c r="AJ1465" s="164">
        <v>0</v>
      </c>
      <c r="AK1465" s="164">
        <v>0</v>
      </c>
      <c r="AL1465" s="163">
        <v>0</v>
      </c>
      <c r="AM1465" s="164">
        <v>0</v>
      </c>
      <c r="AN1465" s="164">
        <v>0</v>
      </c>
      <c r="AO1465" s="163">
        <v>0</v>
      </c>
      <c r="AP1465" s="164">
        <v>0</v>
      </c>
      <c r="AQ1465" s="164">
        <v>0</v>
      </c>
      <c r="AR1465" s="164">
        <v>0</v>
      </c>
      <c r="AS1465" s="164"/>
      <c r="BM1465" s="224"/>
      <c r="BN1465" s="224"/>
      <c r="BO1465" s="224"/>
      <c r="CL1465" s="158"/>
      <c r="DO1465" s="159"/>
      <c r="EE1465" s="160"/>
    </row>
    <row r="1466" spans="1:135" s="148" customFormat="1" ht="36" customHeight="1" x14ac:dyDescent="0.25">
      <c r="B1466" s="144" t="s">
        <v>828</v>
      </c>
      <c r="C1466" s="144"/>
      <c r="D1466" s="145" t="s">
        <v>862</v>
      </c>
      <c r="E1466" s="145" t="s">
        <v>862</v>
      </c>
      <c r="F1466" s="145" t="s">
        <v>862</v>
      </c>
      <c r="G1466" s="145" t="s">
        <v>862</v>
      </c>
      <c r="H1466" s="145" t="s">
        <v>862</v>
      </c>
      <c r="I1466" s="149">
        <f>SUM(I1467:I1468)</f>
        <v>646.4</v>
      </c>
      <c r="J1466" s="149">
        <f>SUM(J1467:J1468)</f>
        <v>612.5</v>
      </c>
      <c r="K1466" s="149">
        <f>SUM(K1467:K1468)</f>
        <v>546.1</v>
      </c>
      <c r="L1466" s="210">
        <f>SUM(L1467:L1468)</f>
        <v>15</v>
      </c>
      <c r="M1466" s="145" t="s">
        <v>862</v>
      </c>
      <c r="N1466" s="145" t="s">
        <v>862</v>
      </c>
      <c r="O1466" s="147" t="s">
        <v>862</v>
      </c>
      <c r="P1466" s="142">
        <v>4212800</v>
      </c>
      <c r="Q1466" s="142">
        <f>Q1467+Q1468</f>
        <v>0</v>
      </c>
      <c r="R1466" s="142">
        <f>R1467+R1468</f>
        <v>0</v>
      </c>
      <c r="S1466" s="142">
        <f>S1467+S1468</f>
        <v>4212800</v>
      </c>
      <c r="T1466" s="142">
        <f t="shared" si="579"/>
        <v>6517.3267326732675</v>
      </c>
      <c r="U1466" s="142">
        <f>MAX(U1467:U1468)</f>
        <v>7247.4790391576189</v>
      </c>
      <c r="W1466" s="220"/>
      <c r="Y1466" s="211"/>
      <c r="Z1466" s="211"/>
      <c r="AA1466" s="211"/>
      <c r="AB1466" s="211"/>
      <c r="AC1466" s="211"/>
      <c r="AD1466" s="211"/>
      <c r="AE1466" s="211"/>
      <c r="AF1466" s="211"/>
      <c r="AG1466" s="211"/>
      <c r="AH1466" s="211"/>
      <c r="AI1466" s="211"/>
      <c r="AJ1466" s="211"/>
      <c r="AK1466" s="211"/>
      <c r="AL1466" s="211"/>
      <c r="AM1466" s="211"/>
      <c r="AN1466" s="211"/>
      <c r="AO1466" s="211"/>
      <c r="AP1466" s="211"/>
      <c r="AQ1466" s="211"/>
      <c r="AR1466" s="211"/>
      <c r="AS1466" s="211"/>
    </row>
    <row r="1467" spans="1:135" s="121" customFormat="1" ht="36" customHeight="1" x14ac:dyDescent="0.25">
      <c r="A1467" s="148">
        <v>1</v>
      </c>
      <c r="B1467" s="143">
        <f>SUBTOTAL(103,$A$1027:A1467)</f>
        <v>380</v>
      </c>
      <c r="C1467" s="156" t="s">
        <v>103</v>
      </c>
      <c r="D1467" s="145">
        <v>1966</v>
      </c>
      <c r="E1467" s="145"/>
      <c r="F1467" s="157" t="s">
        <v>264</v>
      </c>
      <c r="G1467" s="145">
        <v>2</v>
      </c>
      <c r="H1467" s="145" t="s">
        <v>300</v>
      </c>
      <c r="I1467" s="149">
        <v>342.5</v>
      </c>
      <c r="J1467" s="149">
        <v>308.7</v>
      </c>
      <c r="K1467" s="149">
        <v>273.8</v>
      </c>
      <c r="L1467" s="167">
        <v>7</v>
      </c>
      <c r="M1467" s="145" t="s">
        <v>262</v>
      </c>
      <c r="N1467" s="145" t="s">
        <v>266</v>
      </c>
      <c r="O1467" s="145" t="s">
        <v>278</v>
      </c>
      <c r="P1467" s="149">
        <v>2131676.7999999998</v>
      </c>
      <c r="Q1467" s="149">
        <v>0</v>
      </c>
      <c r="R1467" s="149">
        <v>0</v>
      </c>
      <c r="S1467" s="149">
        <f>P1467-Q1467-R1467</f>
        <v>2131676.7999999998</v>
      </c>
      <c r="T1467" s="142">
        <f t="shared" si="579"/>
        <v>6223.8738686131383</v>
      </c>
      <c r="U1467" s="142">
        <v>6586.8937810218986</v>
      </c>
      <c r="V1467" s="213">
        <f t="shared" ref="V1467:V1468" si="614">Y1467+Z1467+AA1467+AB1467+AC1467+AF1467+AH1467+AJ1467+AL1467+AN1467+AO1467+AP1467+AQ1467+AR1467</f>
        <v>6586.8937810218986</v>
      </c>
      <c r="W1467" s="213">
        <f t="shared" ref="W1467:W1468" si="615">V1467-T1467</f>
        <v>363.01991240876032</v>
      </c>
      <c r="X1467" s="148" t="b">
        <f t="shared" ref="X1467:X1468" si="616">V1467=U1467</f>
        <v>1</v>
      </c>
      <c r="Y1467" s="211">
        <v>0</v>
      </c>
      <c r="Z1467" s="211">
        <v>0</v>
      </c>
      <c r="AA1467" s="164">
        <v>0</v>
      </c>
      <c r="AB1467" s="164">
        <v>0</v>
      </c>
      <c r="AC1467" s="164">
        <v>0</v>
      </c>
      <c r="AD1467" s="164">
        <v>0</v>
      </c>
      <c r="AE1467" s="164">
        <v>0</v>
      </c>
      <c r="AF1467" s="214">
        <v>0</v>
      </c>
      <c r="AG1467" s="164">
        <v>253</v>
      </c>
      <c r="AH1467" s="214">
        <f>8917.04*AG1467/I1467</f>
        <v>6586.8937810218986</v>
      </c>
      <c r="AI1467" s="164">
        <v>0</v>
      </c>
      <c r="AJ1467" s="164">
        <v>0</v>
      </c>
      <c r="AK1467" s="164">
        <v>0</v>
      </c>
      <c r="AL1467" s="163">
        <v>0</v>
      </c>
      <c r="AM1467" s="164">
        <v>0</v>
      </c>
      <c r="AN1467" s="164">
        <v>0</v>
      </c>
      <c r="AO1467" s="163">
        <v>0</v>
      </c>
      <c r="AP1467" s="164">
        <v>0</v>
      </c>
      <c r="AQ1467" s="164">
        <v>0</v>
      </c>
      <c r="AR1467" s="164">
        <v>0</v>
      </c>
      <c r="AS1467" s="164"/>
      <c r="BM1467" s="224"/>
      <c r="BN1467" s="224"/>
      <c r="BO1467" s="224"/>
      <c r="CL1467" s="158"/>
      <c r="DO1467" s="159"/>
      <c r="EE1467" s="160"/>
    </row>
    <row r="1468" spans="1:135" s="121" customFormat="1" ht="36" customHeight="1" x14ac:dyDescent="0.25">
      <c r="A1468" s="148">
        <v>1</v>
      </c>
      <c r="B1468" s="143">
        <f>SUBTOTAL(103,$A$1027:A1468)</f>
        <v>381</v>
      </c>
      <c r="C1468" s="156" t="s">
        <v>104</v>
      </c>
      <c r="D1468" s="145">
        <v>1970</v>
      </c>
      <c r="E1468" s="145"/>
      <c r="F1468" s="157" t="s">
        <v>264</v>
      </c>
      <c r="G1468" s="145">
        <v>2</v>
      </c>
      <c r="H1468" s="145" t="s">
        <v>299</v>
      </c>
      <c r="I1468" s="149">
        <v>303.89999999999998</v>
      </c>
      <c r="J1468" s="149">
        <v>303.8</v>
      </c>
      <c r="K1468" s="149">
        <v>272.3</v>
      </c>
      <c r="L1468" s="167">
        <v>8</v>
      </c>
      <c r="M1468" s="145" t="s">
        <v>262</v>
      </c>
      <c r="N1468" s="145" t="s">
        <v>266</v>
      </c>
      <c r="O1468" s="145" t="s">
        <v>278</v>
      </c>
      <c r="P1468" s="149">
        <v>2081123.2</v>
      </c>
      <c r="Q1468" s="149">
        <v>0</v>
      </c>
      <c r="R1468" s="149">
        <v>0</v>
      </c>
      <c r="S1468" s="149">
        <f>P1468-Q1468-R1468</f>
        <v>2081123.2</v>
      </c>
      <c r="T1468" s="142">
        <f t="shared" si="579"/>
        <v>6848.0526488976639</v>
      </c>
      <c r="U1468" s="142">
        <v>7247.4790391576189</v>
      </c>
      <c r="V1468" s="213">
        <f t="shared" si="614"/>
        <v>7247.4790391576189</v>
      </c>
      <c r="W1468" s="213">
        <f t="shared" si="615"/>
        <v>399.42639025995504</v>
      </c>
      <c r="X1468" s="148" t="b">
        <f t="shared" si="616"/>
        <v>1</v>
      </c>
      <c r="Y1468" s="211">
        <v>0</v>
      </c>
      <c r="Z1468" s="211">
        <v>0</v>
      </c>
      <c r="AA1468" s="164">
        <v>0</v>
      </c>
      <c r="AB1468" s="164">
        <v>0</v>
      </c>
      <c r="AC1468" s="164">
        <v>0</v>
      </c>
      <c r="AD1468" s="164">
        <v>0</v>
      </c>
      <c r="AE1468" s="164">
        <v>0</v>
      </c>
      <c r="AF1468" s="214">
        <v>0</v>
      </c>
      <c r="AG1468" s="164">
        <v>247</v>
      </c>
      <c r="AH1468" s="214">
        <f>8917.04*AG1468/I1468</f>
        <v>7247.4790391576189</v>
      </c>
      <c r="AI1468" s="164">
        <v>0</v>
      </c>
      <c r="AJ1468" s="164">
        <v>0</v>
      </c>
      <c r="AK1468" s="164">
        <v>0</v>
      </c>
      <c r="AL1468" s="163">
        <v>0</v>
      </c>
      <c r="AM1468" s="164">
        <v>0</v>
      </c>
      <c r="AN1468" s="164">
        <v>0</v>
      </c>
      <c r="AO1468" s="163">
        <v>0</v>
      </c>
      <c r="AP1468" s="164">
        <v>0</v>
      </c>
      <c r="AQ1468" s="164">
        <v>0</v>
      </c>
      <c r="AR1468" s="164">
        <v>0</v>
      </c>
      <c r="AS1468" s="164"/>
      <c r="BM1468" s="224"/>
      <c r="BN1468" s="224"/>
      <c r="BO1468" s="224"/>
      <c r="CL1468" s="158"/>
      <c r="DO1468" s="159"/>
      <c r="EE1468" s="160"/>
    </row>
    <row r="1469" spans="1:135" s="148" customFormat="1" ht="36" customHeight="1" x14ac:dyDescent="0.25">
      <c r="B1469" s="144" t="s">
        <v>830</v>
      </c>
      <c r="C1469" s="215"/>
      <c r="D1469" s="145" t="s">
        <v>862</v>
      </c>
      <c r="E1469" s="145" t="s">
        <v>862</v>
      </c>
      <c r="F1469" s="145" t="s">
        <v>862</v>
      </c>
      <c r="G1469" s="145" t="s">
        <v>862</v>
      </c>
      <c r="H1469" s="145" t="s">
        <v>862</v>
      </c>
      <c r="I1469" s="149">
        <f>SUM(I1470:I1474)</f>
        <v>2752</v>
      </c>
      <c r="J1469" s="149">
        <f>SUM(J1470:J1474)</f>
        <v>2259.5</v>
      </c>
      <c r="K1469" s="149">
        <f>SUM(K1470:K1474)</f>
        <v>2079.2999999999997</v>
      </c>
      <c r="L1469" s="210">
        <f>SUM(L1470:L1474)</f>
        <v>117</v>
      </c>
      <c r="M1469" s="145" t="s">
        <v>862</v>
      </c>
      <c r="N1469" s="145" t="s">
        <v>862</v>
      </c>
      <c r="O1469" s="147" t="s">
        <v>862</v>
      </c>
      <c r="P1469" s="142">
        <v>19884442.100000001</v>
      </c>
      <c r="Q1469" s="142">
        <f>SUM(Q1470:Q1474)</f>
        <v>0</v>
      </c>
      <c r="R1469" s="142">
        <f>SUM(R1470:R1474)</f>
        <v>0</v>
      </c>
      <c r="S1469" s="142">
        <f>SUM(S1470:S1474)</f>
        <v>19884442.100000001</v>
      </c>
      <c r="T1469" s="142">
        <f t="shared" si="579"/>
        <v>7225.4513444767445</v>
      </c>
      <c r="U1469" s="142">
        <f>MAX(U1470:U1474)</f>
        <v>12050.054054054055</v>
      </c>
      <c r="W1469" s="220"/>
      <c r="Y1469" s="211"/>
      <c r="Z1469" s="211"/>
      <c r="AA1469" s="211"/>
      <c r="AB1469" s="211"/>
      <c r="AC1469" s="211"/>
      <c r="AD1469" s="211"/>
      <c r="AE1469" s="211"/>
      <c r="AF1469" s="211"/>
      <c r="AG1469" s="211"/>
      <c r="AH1469" s="211"/>
      <c r="AI1469" s="211"/>
      <c r="AJ1469" s="211"/>
      <c r="AK1469" s="211"/>
      <c r="AL1469" s="211"/>
      <c r="AM1469" s="211"/>
      <c r="AN1469" s="211"/>
      <c r="AO1469" s="211"/>
      <c r="AP1469" s="211"/>
      <c r="AQ1469" s="211"/>
      <c r="AR1469" s="211"/>
      <c r="AS1469" s="211"/>
    </row>
    <row r="1470" spans="1:135" s="121" customFormat="1" ht="36" customHeight="1" x14ac:dyDescent="0.25">
      <c r="A1470" s="148">
        <v>1</v>
      </c>
      <c r="B1470" s="143">
        <f>SUBTOTAL(103,$A$1027:A1470)</f>
        <v>382</v>
      </c>
      <c r="C1470" s="156" t="s">
        <v>192</v>
      </c>
      <c r="D1470" s="145" t="s">
        <v>309</v>
      </c>
      <c r="E1470" s="145"/>
      <c r="F1470" s="157" t="s">
        <v>264</v>
      </c>
      <c r="G1470" s="145" t="s">
        <v>299</v>
      </c>
      <c r="H1470" s="145" t="s">
        <v>299</v>
      </c>
      <c r="I1470" s="149">
        <v>945.6</v>
      </c>
      <c r="J1470" s="149">
        <v>572.29999999999995</v>
      </c>
      <c r="K1470" s="149">
        <v>513.5</v>
      </c>
      <c r="L1470" s="167">
        <v>21</v>
      </c>
      <c r="M1470" s="145" t="s">
        <v>262</v>
      </c>
      <c r="N1470" s="145" t="s">
        <v>263</v>
      </c>
      <c r="O1470" s="145" t="s">
        <v>265</v>
      </c>
      <c r="P1470" s="149">
        <v>5864217.6000000006</v>
      </c>
      <c r="Q1470" s="149">
        <v>0</v>
      </c>
      <c r="R1470" s="149">
        <v>0</v>
      </c>
      <c r="S1470" s="149">
        <f>P1470-Q1470-R1470</f>
        <v>5864217.6000000006</v>
      </c>
      <c r="T1470" s="142">
        <f t="shared" si="579"/>
        <v>6201.5837563451778</v>
      </c>
      <c r="U1470" s="142">
        <v>6563.3035532994927</v>
      </c>
      <c r="V1470" s="213">
        <f t="shared" ref="V1470:V1474" si="617">Y1470+Z1470+AA1470+AB1470+AC1470+AF1470+AH1470+AJ1470+AL1470+AN1470+AO1470+AP1470+AQ1470+AR1470</f>
        <v>6563.3035532994927</v>
      </c>
      <c r="W1470" s="213">
        <f t="shared" ref="W1470:W1474" si="618">V1470-T1470</f>
        <v>361.71979695431492</v>
      </c>
      <c r="X1470" s="148" t="b">
        <f t="shared" ref="X1470:X1474" si="619">V1470=U1470</f>
        <v>1</v>
      </c>
      <c r="Y1470" s="211">
        <v>0</v>
      </c>
      <c r="Z1470" s="211">
        <v>0</v>
      </c>
      <c r="AA1470" s="164">
        <v>0</v>
      </c>
      <c r="AB1470" s="164">
        <v>0</v>
      </c>
      <c r="AC1470" s="164">
        <v>0</v>
      </c>
      <c r="AD1470" s="164">
        <v>0</v>
      </c>
      <c r="AE1470" s="164">
        <v>0</v>
      </c>
      <c r="AF1470" s="214">
        <v>0</v>
      </c>
      <c r="AG1470" s="164">
        <v>696</v>
      </c>
      <c r="AH1470" s="214">
        <f>8917.04*AG1470/I1470</f>
        <v>6563.3035532994927</v>
      </c>
      <c r="AI1470" s="164">
        <v>0</v>
      </c>
      <c r="AJ1470" s="164">
        <v>0</v>
      </c>
      <c r="AK1470" s="164">
        <v>0</v>
      </c>
      <c r="AL1470" s="163">
        <v>0</v>
      </c>
      <c r="AM1470" s="164">
        <v>0</v>
      </c>
      <c r="AN1470" s="164">
        <v>0</v>
      </c>
      <c r="AO1470" s="163">
        <v>0</v>
      </c>
      <c r="AP1470" s="164">
        <v>0</v>
      </c>
      <c r="AQ1470" s="164">
        <v>0</v>
      </c>
      <c r="AR1470" s="164">
        <v>0</v>
      </c>
      <c r="AS1470" s="164"/>
      <c r="BM1470" s="224"/>
      <c r="BN1470" s="224"/>
      <c r="BO1470" s="224"/>
      <c r="CL1470" s="158"/>
      <c r="DO1470" s="159"/>
      <c r="EE1470" s="160"/>
    </row>
    <row r="1471" spans="1:135" s="121" customFormat="1" ht="36" customHeight="1" x14ac:dyDescent="0.25">
      <c r="A1471" s="148">
        <v>1</v>
      </c>
      <c r="B1471" s="143">
        <f>SUBTOTAL(103,$A$1027:A1471)</f>
        <v>383</v>
      </c>
      <c r="C1471" s="156" t="s">
        <v>193</v>
      </c>
      <c r="D1471" s="145" t="s">
        <v>310</v>
      </c>
      <c r="E1471" s="145"/>
      <c r="F1471" s="157" t="s">
        <v>314</v>
      </c>
      <c r="G1471" s="145" t="s">
        <v>308</v>
      </c>
      <c r="H1471" s="145" t="s">
        <v>300</v>
      </c>
      <c r="I1471" s="149">
        <v>533.70000000000005</v>
      </c>
      <c r="J1471" s="149">
        <v>492.1</v>
      </c>
      <c r="K1471" s="149">
        <v>488.8</v>
      </c>
      <c r="L1471" s="167">
        <v>13</v>
      </c>
      <c r="M1471" s="145" t="s">
        <v>262</v>
      </c>
      <c r="N1471" s="145" t="s">
        <v>263</v>
      </c>
      <c r="O1471" s="145" t="s">
        <v>265</v>
      </c>
      <c r="P1471" s="149">
        <v>3550187.5500000003</v>
      </c>
      <c r="Q1471" s="149">
        <v>0</v>
      </c>
      <c r="R1471" s="149">
        <v>0</v>
      </c>
      <c r="S1471" s="149">
        <f>P1471-Q1471-R1471</f>
        <v>3550187.5500000003</v>
      </c>
      <c r="T1471" s="142">
        <f t="shared" si="579"/>
        <v>6652.0283867341204</v>
      </c>
      <c r="U1471" s="142">
        <v>6652.0283867341195</v>
      </c>
      <c r="V1471" s="213">
        <f t="shared" si="617"/>
        <v>6652.0283867341195</v>
      </c>
      <c r="W1471" s="213">
        <f t="shared" si="618"/>
        <v>0</v>
      </c>
      <c r="X1471" s="148" t="b">
        <f t="shared" si="619"/>
        <v>1</v>
      </c>
      <c r="Y1471" s="211">
        <v>0</v>
      </c>
      <c r="Z1471" s="211">
        <v>0</v>
      </c>
      <c r="AA1471" s="164">
        <v>0</v>
      </c>
      <c r="AB1471" s="164">
        <v>0</v>
      </c>
      <c r="AC1471" s="164">
        <v>0</v>
      </c>
      <c r="AD1471" s="164">
        <v>0</v>
      </c>
      <c r="AE1471" s="164">
        <v>0</v>
      </c>
      <c r="AF1471" s="214">
        <v>0</v>
      </c>
      <c r="AG1471" s="164">
        <v>0</v>
      </c>
      <c r="AH1471" s="164">
        <v>0</v>
      </c>
      <c r="AI1471" s="164">
        <v>0</v>
      </c>
      <c r="AJ1471" s="164">
        <v>0</v>
      </c>
      <c r="AK1471" s="164">
        <v>455</v>
      </c>
      <c r="AL1471" s="214">
        <f>7802.61*AK1471/I1471</f>
        <v>6652.0283867341195</v>
      </c>
      <c r="AM1471" s="164">
        <v>0</v>
      </c>
      <c r="AN1471" s="164">
        <v>0</v>
      </c>
      <c r="AO1471" s="163">
        <v>0</v>
      </c>
      <c r="AP1471" s="164">
        <v>0</v>
      </c>
      <c r="AQ1471" s="164">
        <v>0</v>
      </c>
      <c r="AR1471" s="164">
        <v>0</v>
      </c>
      <c r="AS1471" s="164"/>
      <c r="BM1471" s="224"/>
      <c r="BN1471" s="224"/>
      <c r="BO1471" s="224"/>
      <c r="CL1471" s="158"/>
      <c r="DO1471" s="159"/>
      <c r="EE1471" s="160"/>
    </row>
    <row r="1472" spans="1:135" s="121" customFormat="1" ht="36" customHeight="1" x14ac:dyDescent="0.25">
      <c r="A1472" s="148">
        <v>1</v>
      </c>
      <c r="B1472" s="143">
        <f>SUBTOTAL(103,$A$1027:A1472)</f>
        <v>384</v>
      </c>
      <c r="C1472" s="156" t="s">
        <v>194</v>
      </c>
      <c r="D1472" s="145">
        <v>1971</v>
      </c>
      <c r="E1472" s="145"/>
      <c r="F1472" s="157" t="s">
        <v>314</v>
      </c>
      <c r="G1472" s="145" t="s">
        <v>308</v>
      </c>
      <c r="H1472" s="145" t="s">
        <v>300</v>
      </c>
      <c r="I1472" s="149">
        <v>530.29999999999995</v>
      </c>
      <c r="J1472" s="149">
        <v>489.7</v>
      </c>
      <c r="K1472" s="149">
        <v>489.7</v>
      </c>
      <c r="L1472" s="167">
        <v>31</v>
      </c>
      <c r="M1472" s="145" t="s">
        <v>262</v>
      </c>
      <c r="N1472" s="145" t="s">
        <v>263</v>
      </c>
      <c r="O1472" s="145" t="s">
        <v>265</v>
      </c>
      <c r="P1472" s="149">
        <v>3550187.5500000003</v>
      </c>
      <c r="Q1472" s="149">
        <v>0</v>
      </c>
      <c r="R1472" s="149">
        <v>0</v>
      </c>
      <c r="S1472" s="149">
        <f>P1472-Q1472-R1472</f>
        <v>3550187.5500000003</v>
      </c>
      <c r="T1472" s="142">
        <f>P1472/I1472</f>
        <v>6694.6776353007745</v>
      </c>
      <c r="U1472" s="142">
        <v>6694.6776353007735</v>
      </c>
      <c r="V1472" s="213">
        <f t="shared" si="617"/>
        <v>6694.6776353007735</v>
      </c>
      <c r="W1472" s="213">
        <f t="shared" si="618"/>
        <v>0</v>
      </c>
      <c r="X1472" s="148" t="b">
        <f t="shared" si="619"/>
        <v>1</v>
      </c>
      <c r="Y1472" s="211">
        <v>0</v>
      </c>
      <c r="Z1472" s="211">
        <v>0</v>
      </c>
      <c r="AA1472" s="164">
        <v>0</v>
      </c>
      <c r="AB1472" s="164">
        <v>0</v>
      </c>
      <c r="AC1472" s="164">
        <v>0</v>
      </c>
      <c r="AD1472" s="164">
        <v>0</v>
      </c>
      <c r="AE1472" s="164">
        <v>0</v>
      </c>
      <c r="AF1472" s="214">
        <v>0</v>
      </c>
      <c r="AG1472" s="164">
        <v>0</v>
      </c>
      <c r="AH1472" s="164">
        <v>0</v>
      </c>
      <c r="AI1472" s="164">
        <v>0</v>
      </c>
      <c r="AJ1472" s="164">
        <v>0</v>
      </c>
      <c r="AK1472" s="164">
        <v>455</v>
      </c>
      <c r="AL1472" s="214">
        <f>7802.61*AK1472/I1472</f>
        <v>6694.6776353007735</v>
      </c>
      <c r="AM1472" s="164">
        <v>0</v>
      </c>
      <c r="AN1472" s="164">
        <v>0</v>
      </c>
      <c r="AO1472" s="163">
        <v>0</v>
      </c>
      <c r="AP1472" s="164">
        <v>0</v>
      </c>
      <c r="AQ1472" s="164">
        <v>0</v>
      </c>
      <c r="AR1472" s="164">
        <v>0</v>
      </c>
      <c r="AS1472" s="164"/>
      <c r="BM1472" s="224"/>
      <c r="BN1472" s="224"/>
      <c r="BO1472" s="224"/>
      <c r="CL1472" s="158"/>
      <c r="DO1472" s="159"/>
      <c r="EE1472" s="160"/>
    </row>
    <row r="1473" spans="1:135" s="148" customFormat="1" ht="36" customHeight="1" x14ac:dyDescent="0.25">
      <c r="A1473" s="148">
        <v>1</v>
      </c>
      <c r="B1473" s="143">
        <f>SUBTOTAL(103,$A$1027:A1473)</f>
        <v>385</v>
      </c>
      <c r="C1473" s="144" t="s">
        <v>188</v>
      </c>
      <c r="D1473" s="145" t="s">
        <v>298</v>
      </c>
      <c r="E1473" s="145"/>
      <c r="F1473" s="146" t="s">
        <v>264</v>
      </c>
      <c r="G1473" s="145" t="s">
        <v>299</v>
      </c>
      <c r="H1473" s="145" t="s">
        <v>300</v>
      </c>
      <c r="I1473" s="149">
        <v>377.4</v>
      </c>
      <c r="J1473" s="149">
        <v>377.4</v>
      </c>
      <c r="K1473" s="149">
        <v>278.10000000000002</v>
      </c>
      <c r="L1473" s="165">
        <v>31</v>
      </c>
      <c r="M1473" s="145" t="s">
        <v>262</v>
      </c>
      <c r="N1473" s="145" t="s">
        <v>263</v>
      </c>
      <c r="O1473" s="147" t="s">
        <v>265</v>
      </c>
      <c r="P1473" s="142">
        <v>4286303.4000000004</v>
      </c>
      <c r="Q1473" s="142">
        <v>0</v>
      </c>
      <c r="R1473" s="142">
        <v>0</v>
      </c>
      <c r="S1473" s="142">
        <f>P1473-Q1473-R1473</f>
        <v>4286303.4000000004</v>
      </c>
      <c r="T1473" s="142">
        <f>P1473/I1473</f>
        <v>11357.454689984103</v>
      </c>
      <c r="U1473" s="142">
        <v>12050.054054054055</v>
      </c>
      <c r="V1473" s="213">
        <f t="shared" si="617"/>
        <v>12050.054054054055</v>
      </c>
      <c r="W1473" s="213">
        <f t="shared" si="618"/>
        <v>692.59936406995257</v>
      </c>
      <c r="X1473" s="148" t="b">
        <f t="shared" si="619"/>
        <v>1</v>
      </c>
      <c r="Y1473" s="211">
        <v>0</v>
      </c>
      <c r="Z1473" s="211">
        <v>0</v>
      </c>
      <c r="AA1473" s="211">
        <v>0</v>
      </c>
      <c r="AB1473" s="211">
        <v>0</v>
      </c>
      <c r="AC1473" s="211">
        <v>0</v>
      </c>
      <c r="AD1473" s="211">
        <v>0</v>
      </c>
      <c r="AE1473" s="211">
        <v>0</v>
      </c>
      <c r="AF1473" s="214">
        <v>0</v>
      </c>
      <c r="AG1473" s="211">
        <v>510</v>
      </c>
      <c r="AH1473" s="214">
        <f>8917.04*AG1473/I1473</f>
        <v>12050.054054054055</v>
      </c>
      <c r="AI1473" s="211">
        <v>0</v>
      </c>
      <c r="AJ1473" s="211">
        <v>0</v>
      </c>
      <c r="AK1473" s="211">
        <v>0</v>
      </c>
      <c r="AL1473" s="214">
        <v>0</v>
      </c>
      <c r="AM1473" s="211">
        <v>0</v>
      </c>
      <c r="AN1473" s="211">
        <v>0</v>
      </c>
      <c r="AO1473" s="214">
        <v>0</v>
      </c>
      <c r="AP1473" s="211">
        <v>0</v>
      </c>
      <c r="AQ1473" s="211">
        <v>0</v>
      </c>
      <c r="AR1473" s="211">
        <v>0</v>
      </c>
      <c r="AS1473" s="211"/>
    </row>
    <row r="1474" spans="1:135" s="148" customFormat="1" ht="36" customHeight="1" x14ac:dyDescent="0.25">
      <c r="A1474" s="148">
        <v>1</v>
      </c>
      <c r="B1474" s="143">
        <f>SUBTOTAL(103,$A$1027:A1474)</f>
        <v>386</v>
      </c>
      <c r="C1474" s="144" t="s">
        <v>182</v>
      </c>
      <c r="D1474" s="145" t="s">
        <v>298</v>
      </c>
      <c r="E1474" s="145"/>
      <c r="F1474" s="146" t="s">
        <v>264</v>
      </c>
      <c r="G1474" s="145" t="s">
        <v>299</v>
      </c>
      <c r="H1474" s="145" t="s">
        <v>300</v>
      </c>
      <c r="I1474" s="149">
        <v>365</v>
      </c>
      <c r="J1474" s="149">
        <v>328</v>
      </c>
      <c r="K1474" s="149">
        <v>309.2</v>
      </c>
      <c r="L1474" s="165">
        <v>21</v>
      </c>
      <c r="M1474" s="145" t="s">
        <v>262</v>
      </c>
      <c r="N1474" s="145" t="s">
        <v>263</v>
      </c>
      <c r="O1474" s="147" t="s">
        <v>265</v>
      </c>
      <c r="P1474" s="142">
        <v>2633546</v>
      </c>
      <c r="Q1474" s="142">
        <v>0</v>
      </c>
      <c r="R1474" s="142">
        <v>0</v>
      </c>
      <c r="S1474" s="142">
        <f>P1474-Q1474-R1474</f>
        <v>2633546</v>
      </c>
      <c r="T1474" s="142">
        <f>P1474/I1474</f>
        <v>7215.1945205479451</v>
      </c>
      <c r="U1474" s="142">
        <v>7377.9344657534248</v>
      </c>
      <c r="V1474" s="213">
        <f t="shared" si="617"/>
        <v>7377.9344657534248</v>
      </c>
      <c r="W1474" s="213">
        <f t="shared" si="618"/>
        <v>162.73994520547967</v>
      </c>
      <c r="X1474" s="148" t="b">
        <f t="shared" si="619"/>
        <v>1</v>
      </c>
      <c r="Y1474" s="211">
        <v>0</v>
      </c>
      <c r="Z1474" s="211">
        <v>0</v>
      </c>
      <c r="AA1474" s="211">
        <v>0</v>
      </c>
      <c r="AB1474" s="211">
        <v>0</v>
      </c>
      <c r="AC1474" s="211">
        <v>0</v>
      </c>
      <c r="AD1474" s="211">
        <v>0</v>
      </c>
      <c r="AE1474" s="211">
        <v>0</v>
      </c>
      <c r="AF1474" s="214">
        <v>0</v>
      </c>
      <c r="AG1474" s="211">
        <v>302</v>
      </c>
      <c r="AH1474" s="214">
        <f>8917.04*AG1474/I1474</f>
        <v>7377.9344657534248</v>
      </c>
      <c r="AI1474" s="211">
        <v>0</v>
      </c>
      <c r="AJ1474" s="211">
        <v>0</v>
      </c>
      <c r="AK1474" s="211">
        <v>0</v>
      </c>
      <c r="AL1474" s="214">
        <v>0</v>
      </c>
      <c r="AM1474" s="211">
        <v>0</v>
      </c>
      <c r="AN1474" s="211">
        <v>0</v>
      </c>
      <c r="AO1474" s="214">
        <v>0</v>
      </c>
      <c r="AP1474" s="211">
        <v>0</v>
      </c>
      <c r="AQ1474" s="211">
        <v>0</v>
      </c>
      <c r="AR1474" s="211">
        <v>0</v>
      </c>
      <c r="AS1474" s="211"/>
    </row>
    <row r="1475" spans="1:135" s="148" customFormat="1" ht="36" customHeight="1" x14ac:dyDescent="0.25">
      <c r="B1475" s="144" t="s">
        <v>831</v>
      </c>
      <c r="C1475" s="144"/>
      <c r="D1475" s="145" t="s">
        <v>862</v>
      </c>
      <c r="E1475" s="145" t="s">
        <v>862</v>
      </c>
      <c r="F1475" s="145" t="s">
        <v>862</v>
      </c>
      <c r="G1475" s="145" t="s">
        <v>862</v>
      </c>
      <c r="H1475" s="145" t="s">
        <v>862</v>
      </c>
      <c r="I1475" s="149">
        <f>SUM(I1476:I1478)</f>
        <v>2925.5</v>
      </c>
      <c r="J1475" s="149">
        <f>SUM(J1476:J1478)</f>
        <v>2746.7</v>
      </c>
      <c r="K1475" s="149">
        <f>SUM(K1476:K1478)</f>
        <v>2269</v>
      </c>
      <c r="L1475" s="210">
        <f>SUM(L1476:L1478)</f>
        <v>127</v>
      </c>
      <c r="M1475" s="145" t="s">
        <v>862</v>
      </c>
      <c r="N1475" s="145" t="s">
        <v>862</v>
      </c>
      <c r="O1475" s="147" t="s">
        <v>862</v>
      </c>
      <c r="P1475" s="142">
        <v>14539147.379999999</v>
      </c>
      <c r="Q1475" s="142">
        <f>SUM(Q1476:Q1478)</f>
        <v>0</v>
      </c>
      <c r="R1475" s="142">
        <f>SUM(R1476:R1478)</f>
        <v>0</v>
      </c>
      <c r="S1475" s="142">
        <f>SUM(S1476:S1478)</f>
        <v>14539147.379999999</v>
      </c>
      <c r="T1475" s="142">
        <f t="shared" si="579"/>
        <v>4969.7991386087842</v>
      </c>
      <c r="U1475" s="142">
        <f>MAX(U1476:U1478)</f>
        <v>7881.4986496439979</v>
      </c>
      <c r="W1475" s="220"/>
      <c r="Y1475" s="211"/>
      <c r="Z1475" s="211"/>
      <c r="AA1475" s="211"/>
      <c r="AB1475" s="211"/>
      <c r="AC1475" s="211"/>
      <c r="AD1475" s="211"/>
      <c r="AE1475" s="211"/>
      <c r="AF1475" s="211"/>
      <c r="AG1475" s="211"/>
      <c r="AH1475" s="211"/>
      <c r="AI1475" s="211"/>
      <c r="AJ1475" s="211"/>
      <c r="AK1475" s="211"/>
      <c r="AL1475" s="211"/>
      <c r="AM1475" s="211"/>
      <c r="AN1475" s="211"/>
      <c r="AO1475" s="211"/>
      <c r="AP1475" s="211"/>
      <c r="AQ1475" s="211"/>
      <c r="AR1475" s="211"/>
      <c r="AS1475" s="211"/>
    </row>
    <row r="1476" spans="1:135" s="121" customFormat="1" ht="36" customHeight="1" x14ac:dyDescent="0.25">
      <c r="A1476" s="148">
        <v>1</v>
      </c>
      <c r="B1476" s="143">
        <f>SUBTOTAL(103,$A$1027:A1476)</f>
        <v>387</v>
      </c>
      <c r="C1476" s="156" t="s">
        <v>1334</v>
      </c>
      <c r="D1476" s="145">
        <v>1950</v>
      </c>
      <c r="E1476" s="145"/>
      <c r="F1476" s="157" t="s">
        <v>264</v>
      </c>
      <c r="G1476" s="145">
        <v>2</v>
      </c>
      <c r="H1476" s="145" t="s">
        <v>299</v>
      </c>
      <c r="I1476" s="149">
        <v>814.6</v>
      </c>
      <c r="J1476" s="149">
        <v>814.6</v>
      </c>
      <c r="K1476" s="149">
        <v>336.9</v>
      </c>
      <c r="L1476" s="167">
        <v>26</v>
      </c>
      <c r="M1476" s="145" t="s">
        <v>262</v>
      </c>
      <c r="N1476" s="145" t="s">
        <v>266</v>
      </c>
      <c r="O1476" s="145" t="s">
        <v>1263</v>
      </c>
      <c r="P1476" s="149">
        <v>6066432</v>
      </c>
      <c r="Q1476" s="149">
        <v>0</v>
      </c>
      <c r="R1476" s="149">
        <v>0</v>
      </c>
      <c r="S1476" s="149">
        <f>P1476-Q1476-R1476</f>
        <v>6066432</v>
      </c>
      <c r="T1476" s="142">
        <f t="shared" si="579"/>
        <v>7447.1298796955562</v>
      </c>
      <c r="U1476" s="142">
        <v>7881.4986496439979</v>
      </c>
      <c r="V1476" s="213">
        <f t="shared" ref="V1476:V1478" si="620">Y1476+Z1476+AA1476+AB1476+AC1476+AF1476+AH1476+AJ1476+AL1476+AN1476+AO1476+AP1476+AQ1476+AR1476</f>
        <v>7881.4986496439979</v>
      </c>
      <c r="W1476" s="213">
        <f t="shared" ref="W1476:W1478" si="621">V1476-T1476</f>
        <v>434.3687699484417</v>
      </c>
      <c r="X1476" s="148" t="b">
        <f t="shared" ref="X1476:X1478" si="622">V1476=U1476</f>
        <v>1</v>
      </c>
      <c r="Y1476" s="211">
        <v>0</v>
      </c>
      <c r="Z1476" s="211">
        <v>0</v>
      </c>
      <c r="AA1476" s="164">
        <v>0</v>
      </c>
      <c r="AB1476" s="164">
        <v>0</v>
      </c>
      <c r="AC1476" s="164">
        <v>0</v>
      </c>
      <c r="AD1476" s="164">
        <v>0</v>
      </c>
      <c r="AE1476" s="164">
        <v>0</v>
      </c>
      <c r="AF1476" s="214">
        <v>0</v>
      </c>
      <c r="AG1476" s="164">
        <v>720</v>
      </c>
      <c r="AH1476" s="214">
        <f>8917.04*AG1476/I1476</f>
        <v>7881.4986496439979</v>
      </c>
      <c r="AI1476" s="164">
        <v>0</v>
      </c>
      <c r="AJ1476" s="164">
        <v>0</v>
      </c>
      <c r="AK1476" s="164">
        <v>0</v>
      </c>
      <c r="AL1476" s="163">
        <v>0</v>
      </c>
      <c r="AM1476" s="164">
        <v>0</v>
      </c>
      <c r="AN1476" s="164">
        <v>0</v>
      </c>
      <c r="AO1476" s="163">
        <v>0</v>
      </c>
      <c r="AP1476" s="164">
        <v>0</v>
      </c>
      <c r="AQ1476" s="164">
        <v>0</v>
      </c>
      <c r="AR1476" s="164">
        <v>0</v>
      </c>
      <c r="AS1476" s="164"/>
      <c r="BM1476" s="224"/>
      <c r="BN1476" s="224"/>
      <c r="BO1476" s="224"/>
      <c r="CL1476" s="158"/>
      <c r="DO1476" s="159"/>
      <c r="EE1476" s="160"/>
    </row>
    <row r="1477" spans="1:135" s="148" customFormat="1" ht="36" customHeight="1" x14ac:dyDescent="0.25">
      <c r="A1477" s="148">
        <v>1</v>
      </c>
      <c r="B1477" s="143">
        <f>SUBTOTAL(103,$A$1027:A1477)</f>
        <v>388</v>
      </c>
      <c r="C1477" s="144" t="s">
        <v>2236</v>
      </c>
      <c r="D1477" s="145">
        <v>1982</v>
      </c>
      <c r="E1477" s="145"/>
      <c r="F1477" s="146" t="s">
        <v>314</v>
      </c>
      <c r="G1477" s="145">
        <v>3</v>
      </c>
      <c r="H1477" s="145" t="s">
        <v>308</v>
      </c>
      <c r="I1477" s="149">
        <v>1492</v>
      </c>
      <c r="J1477" s="149">
        <v>1369.9</v>
      </c>
      <c r="K1477" s="149">
        <v>1369.9</v>
      </c>
      <c r="L1477" s="165">
        <v>70</v>
      </c>
      <c r="M1477" s="145" t="s">
        <v>262</v>
      </c>
      <c r="N1477" s="145" t="s">
        <v>263</v>
      </c>
      <c r="O1477" s="147" t="s">
        <v>265</v>
      </c>
      <c r="P1477" s="142">
        <v>5351751.38</v>
      </c>
      <c r="Q1477" s="142">
        <v>0</v>
      </c>
      <c r="R1477" s="142">
        <v>0</v>
      </c>
      <c r="S1477" s="142">
        <f>P1477-Q1477-R1477</f>
        <v>5351751.38</v>
      </c>
      <c r="T1477" s="142">
        <f>P1477/I1477</f>
        <v>3586.9647319034852</v>
      </c>
      <c r="U1477" s="142">
        <f t="shared" ref="U1477:U1478" si="623">V1477</f>
        <v>3586.9647319034852</v>
      </c>
      <c r="V1477" s="213">
        <f>T1477</f>
        <v>3586.9647319034852</v>
      </c>
      <c r="W1477" s="213">
        <f t="shared" si="621"/>
        <v>0</v>
      </c>
      <c r="X1477" s="148" t="b">
        <f t="shared" si="622"/>
        <v>1</v>
      </c>
      <c r="Y1477" s="211">
        <v>0</v>
      </c>
      <c r="Z1477" s="211">
        <v>0</v>
      </c>
      <c r="AA1477" s="211">
        <v>0</v>
      </c>
      <c r="AB1477" s="211">
        <v>0</v>
      </c>
      <c r="AC1477" s="211">
        <v>0</v>
      </c>
      <c r="AD1477" s="211">
        <v>0</v>
      </c>
      <c r="AE1477" s="211">
        <v>0</v>
      </c>
      <c r="AF1477" s="214">
        <v>0</v>
      </c>
      <c r="AG1477" s="211">
        <v>600</v>
      </c>
      <c r="AH1477" s="214">
        <f>8917.04*AG1477/I1477</f>
        <v>3585.9410187667568</v>
      </c>
      <c r="AI1477" s="211">
        <v>0</v>
      </c>
      <c r="AJ1477" s="211">
        <v>0</v>
      </c>
      <c r="AK1477" s="211">
        <v>0</v>
      </c>
      <c r="AL1477" s="214">
        <v>0</v>
      </c>
      <c r="AM1477" s="211">
        <v>0</v>
      </c>
      <c r="AN1477" s="211">
        <v>0</v>
      </c>
      <c r="AO1477" s="214">
        <v>0</v>
      </c>
      <c r="AP1477" s="211">
        <v>0</v>
      </c>
      <c r="AQ1477" s="211">
        <v>0</v>
      </c>
      <c r="AR1477" s="211">
        <v>0</v>
      </c>
      <c r="AS1477" s="211"/>
    </row>
    <row r="1478" spans="1:135" s="148" customFormat="1" ht="36" customHeight="1" x14ac:dyDescent="0.25">
      <c r="A1478" s="148">
        <v>1</v>
      </c>
      <c r="B1478" s="143">
        <f>SUBTOTAL(103,$A$1027:A1478)</f>
        <v>389</v>
      </c>
      <c r="C1478" s="144" t="s">
        <v>3003</v>
      </c>
      <c r="D1478" s="145">
        <v>1979</v>
      </c>
      <c r="E1478" s="145"/>
      <c r="F1478" s="157" t="s">
        <v>264</v>
      </c>
      <c r="G1478" s="145">
        <v>3</v>
      </c>
      <c r="H1478" s="145">
        <v>1</v>
      </c>
      <c r="I1478" s="149">
        <v>618.9</v>
      </c>
      <c r="J1478" s="149">
        <v>562.20000000000005</v>
      </c>
      <c r="K1478" s="149">
        <v>562.20000000000005</v>
      </c>
      <c r="L1478" s="165">
        <v>31</v>
      </c>
      <c r="M1478" s="145" t="s">
        <v>262</v>
      </c>
      <c r="N1478" s="145" t="s">
        <v>263</v>
      </c>
      <c r="O1478" s="147" t="s">
        <v>265</v>
      </c>
      <c r="P1478" s="142">
        <v>3120964</v>
      </c>
      <c r="Q1478" s="142">
        <v>0</v>
      </c>
      <c r="R1478" s="142">
        <v>0</v>
      </c>
      <c r="S1478" s="142">
        <f>P1478-Q1478-R1478</f>
        <v>3120964</v>
      </c>
      <c r="T1478" s="142">
        <f t="shared" si="579"/>
        <v>5042.7597350137339</v>
      </c>
      <c r="U1478" s="142">
        <f t="shared" si="623"/>
        <v>5042.7597350137348</v>
      </c>
      <c r="V1478" s="213">
        <f t="shared" si="620"/>
        <v>5042.7597350137348</v>
      </c>
      <c r="W1478" s="213">
        <f t="shared" si="621"/>
        <v>0</v>
      </c>
      <c r="X1478" s="148" t="b">
        <f t="shared" si="622"/>
        <v>1</v>
      </c>
      <c r="Y1478" s="211">
        <v>0</v>
      </c>
      <c r="Z1478" s="211">
        <v>0</v>
      </c>
      <c r="AA1478" s="211">
        <v>0</v>
      </c>
      <c r="AB1478" s="211">
        <v>0</v>
      </c>
      <c r="AC1478" s="211">
        <v>0</v>
      </c>
      <c r="AD1478" s="211">
        <v>0</v>
      </c>
      <c r="AE1478" s="211">
        <v>0</v>
      </c>
      <c r="AF1478" s="214">
        <v>0</v>
      </c>
      <c r="AG1478" s="211">
        <v>350</v>
      </c>
      <c r="AH1478" s="214">
        <f>8917.04*AG1478/I1478</f>
        <v>5042.7597350137348</v>
      </c>
      <c r="AI1478" s="211">
        <v>0</v>
      </c>
      <c r="AJ1478" s="211">
        <v>0</v>
      </c>
      <c r="AK1478" s="211">
        <v>0</v>
      </c>
      <c r="AL1478" s="214">
        <v>0</v>
      </c>
      <c r="AM1478" s="211">
        <v>0</v>
      </c>
      <c r="AN1478" s="211">
        <v>0</v>
      </c>
      <c r="AO1478" s="214">
        <v>0</v>
      </c>
      <c r="AP1478" s="211">
        <v>0</v>
      </c>
      <c r="AQ1478" s="211">
        <v>0</v>
      </c>
      <c r="AR1478" s="211">
        <v>0</v>
      </c>
      <c r="AS1478" s="211"/>
    </row>
    <row r="1479" spans="1:135" s="148" customFormat="1" ht="36" customHeight="1" x14ac:dyDescent="0.25">
      <c r="B1479" s="144" t="s">
        <v>833</v>
      </c>
      <c r="C1479" s="144"/>
      <c r="D1479" s="145" t="s">
        <v>862</v>
      </c>
      <c r="E1479" s="145" t="s">
        <v>862</v>
      </c>
      <c r="F1479" s="145" t="s">
        <v>862</v>
      </c>
      <c r="G1479" s="145" t="s">
        <v>862</v>
      </c>
      <c r="H1479" s="145" t="s">
        <v>862</v>
      </c>
      <c r="I1479" s="149">
        <f>I1480</f>
        <v>1047.5</v>
      </c>
      <c r="J1479" s="149">
        <f>J1480</f>
        <v>853.4</v>
      </c>
      <c r="K1479" s="149">
        <f>K1480</f>
        <v>853.4</v>
      </c>
      <c r="L1479" s="210">
        <f>L1480</f>
        <v>55</v>
      </c>
      <c r="M1479" s="145" t="s">
        <v>862</v>
      </c>
      <c r="N1479" s="145" t="s">
        <v>862</v>
      </c>
      <c r="O1479" s="147" t="s">
        <v>862</v>
      </c>
      <c r="P1479" s="142">
        <v>6100134.4000000004</v>
      </c>
      <c r="Q1479" s="142">
        <f>Q1480</f>
        <v>0</v>
      </c>
      <c r="R1479" s="142">
        <f>R1480</f>
        <v>0</v>
      </c>
      <c r="S1479" s="142">
        <f>S1480</f>
        <v>6100134.4000000004</v>
      </c>
      <c r="T1479" s="142">
        <f t="shared" si="579"/>
        <v>5823.517326968974</v>
      </c>
      <c r="U1479" s="142">
        <f>U1480</f>
        <v>6163.1856420047743</v>
      </c>
      <c r="W1479" s="220"/>
      <c r="Y1479" s="211"/>
      <c r="Z1479" s="211"/>
      <c r="AA1479" s="211"/>
      <c r="AB1479" s="211"/>
      <c r="AC1479" s="211"/>
      <c r="AD1479" s="211"/>
      <c r="AE1479" s="211"/>
      <c r="AF1479" s="211"/>
      <c r="AG1479" s="211"/>
      <c r="AH1479" s="211"/>
      <c r="AI1479" s="211"/>
      <c r="AJ1479" s="211"/>
      <c r="AK1479" s="211"/>
      <c r="AL1479" s="211"/>
      <c r="AM1479" s="211"/>
      <c r="AN1479" s="211"/>
      <c r="AO1479" s="211"/>
      <c r="AP1479" s="211"/>
      <c r="AQ1479" s="211"/>
      <c r="AR1479" s="211"/>
      <c r="AS1479" s="211"/>
    </row>
    <row r="1480" spans="1:135" s="121" customFormat="1" ht="36" customHeight="1" x14ac:dyDescent="0.25">
      <c r="A1480" s="148">
        <v>1</v>
      </c>
      <c r="B1480" s="143">
        <f>SUBTOTAL(103,$A$1027:A1480)</f>
        <v>390</v>
      </c>
      <c r="C1480" s="156" t="s">
        <v>2225</v>
      </c>
      <c r="D1480" s="145">
        <v>1982</v>
      </c>
      <c r="E1480" s="145"/>
      <c r="F1480" s="157" t="s">
        <v>264</v>
      </c>
      <c r="G1480" s="145">
        <v>2</v>
      </c>
      <c r="H1480" s="145">
        <v>3</v>
      </c>
      <c r="I1480" s="149">
        <v>1047.5</v>
      </c>
      <c r="J1480" s="149">
        <v>853.4</v>
      </c>
      <c r="K1480" s="149">
        <v>853.4</v>
      </c>
      <c r="L1480" s="167">
        <v>55</v>
      </c>
      <c r="M1480" s="145" t="s">
        <v>262</v>
      </c>
      <c r="N1480" s="145" t="s">
        <v>263</v>
      </c>
      <c r="O1480" s="145" t="s">
        <v>265</v>
      </c>
      <c r="P1480" s="149">
        <v>6100134.4000000004</v>
      </c>
      <c r="Q1480" s="149">
        <v>0</v>
      </c>
      <c r="R1480" s="149">
        <v>0</v>
      </c>
      <c r="S1480" s="149">
        <f>P1480-Q1480-R1480</f>
        <v>6100134.4000000004</v>
      </c>
      <c r="T1480" s="142">
        <f t="shared" si="579"/>
        <v>5823.517326968974</v>
      </c>
      <c r="U1480" s="142">
        <v>6163.1856420047743</v>
      </c>
      <c r="V1480" s="213">
        <f>Y1480+Z1480+AA1480+AB1480+AC1480+AF1480+AH1480+AJ1480+AL1480+AN1480+AO1480+AP1480+AQ1480+AR1480</f>
        <v>6163.1856420047743</v>
      </c>
      <c r="W1480" s="213">
        <f>V1480-T1480</f>
        <v>339.66831503580033</v>
      </c>
      <c r="X1480" s="148" t="b">
        <f>V1480=U1480</f>
        <v>1</v>
      </c>
      <c r="Y1480" s="211">
        <v>0</v>
      </c>
      <c r="Z1480" s="211">
        <v>0</v>
      </c>
      <c r="AA1480" s="164">
        <v>0</v>
      </c>
      <c r="AB1480" s="164">
        <v>0</v>
      </c>
      <c r="AC1480" s="164">
        <v>0</v>
      </c>
      <c r="AD1480" s="164">
        <v>0</v>
      </c>
      <c r="AE1480" s="164">
        <v>0</v>
      </c>
      <c r="AF1480" s="214">
        <v>0</v>
      </c>
      <c r="AG1480" s="164">
        <v>724</v>
      </c>
      <c r="AH1480" s="214">
        <f>8917.04*AG1480/I1480</f>
        <v>6163.1856420047743</v>
      </c>
      <c r="AI1480" s="164">
        <v>0</v>
      </c>
      <c r="AJ1480" s="164">
        <v>0</v>
      </c>
      <c r="AK1480" s="164">
        <v>0</v>
      </c>
      <c r="AL1480" s="163">
        <v>0</v>
      </c>
      <c r="AM1480" s="164">
        <v>0</v>
      </c>
      <c r="AN1480" s="164">
        <v>0</v>
      </c>
      <c r="AO1480" s="163">
        <v>0</v>
      </c>
      <c r="AP1480" s="164">
        <v>0</v>
      </c>
      <c r="AQ1480" s="164">
        <v>0</v>
      </c>
      <c r="AR1480" s="164">
        <v>0</v>
      </c>
      <c r="AS1480" s="164"/>
      <c r="BM1480" s="224"/>
      <c r="BN1480" s="224"/>
      <c r="BO1480" s="224"/>
      <c r="CL1480" s="158"/>
      <c r="DO1480" s="159"/>
      <c r="EE1480" s="160"/>
    </row>
    <row r="1481" spans="1:135" s="148" customFormat="1" ht="36" customHeight="1" x14ac:dyDescent="0.25">
      <c r="B1481" s="144" t="s">
        <v>852</v>
      </c>
      <c r="C1481" s="144"/>
      <c r="D1481" s="145" t="s">
        <v>862</v>
      </c>
      <c r="E1481" s="145" t="s">
        <v>862</v>
      </c>
      <c r="F1481" s="145" t="s">
        <v>862</v>
      </c>
      <c r="G1481" s="145" t="s">
        <v>862</v>
      </c>
      <c r="H1481" s="145" t="s">
        <v>862</v>
      </c>
      <c r="I1481" s="149">
        <f>I1482</f>
        <v>626</v>
      </c>
      <c r="J1481" s="149">
        <f>J1482</f>
        <v>626</v>
      </c>
      <c r="K1481" s="149">
        <f>K1482</f>
        <v>423.7</v>
      </c>
      <c r="L1481" s="210">
        <f>L1482</f>
        <v>31</v>
      </c>
      <c r="M1481" s="145" t="s">
        <v>862</v>
      </c>
      <c r="N1481" s="145" t="s">
        <v>862</v>
      </c>
      <c r="O1481" s="147" t="s">
        <v>862</v>
      </c>
      <c r="P1481" s="142">
        <v>3168025.6</v>
      </c>
      <c r="Q1481" s="142">
        <f>Q1482</f>
        <v>0</v>
      </c>
      <c r="R1481" s="142">
        <f>R1482</f>
        <v>0</v>
      </c>
      <c r="S1481" s="142">
        <f>S1482</f>
        <v>3168025.6</v>
      </c>
      <c r="T1481" s="142">
        <f t="shared" si="579"/>
        <v>5060.7437699680513</v>
      </c>
      <c r="U1481" s="142">
        <f>U1482</f>
        <v>5355.921789137381</v>
      </c>
      <c r="W1481" s="220"/>
      <c r="Y1481" s="211"/>
      <c r="Z1481" s="211"/>
      <c r="AA1481" s="211"/>
      <c r="AB1481" s="211"/>
      <c r="AC1481" s="211"/>
      <c r="AD1481" s="211"/>
      <c r="AE1481" s="211"/>
      <c r="AF1481" s="211"/>
      <c r="AG1481" s="211"/>
      <c r="AH1481" s="211"/>
      <c r="AI1481" s="211"/>
      <c r="AJ1481" s="211"/>
      <c r="AK1481" s="211"/>
      <c r="AL1481" s="211"/>
      <c r="AM1481" s="211"/>
      <c r="AN1481" s="211"/>
      <c r="AO1481" s="211"/>
      <c r="AP1481" s="211"/>
      <c r="AQ1481" s="211"/>
      <c r="AR1481" s="211"/>
      <c r="AS1481" s="211"/>
    </row>
    <row r="1482" spans="1:135" s="121" customFormat="1" ht="36" customHeight="1" x14ac:dyDescent="0.25">
      <c r="A1482" s="148">
        <v>1</v>
      </c>
      <c r="B1482" s="143">
        <f>SUBTOTAL(103,$A$1027:A1482)</f>
        <v>391</v>
      </c>
      <c r="C1482" s="156" t="s">
        <v>195</v>
      </c>
      <c r="D1482" s="145" t="s">
        <v>312</v>
      </c>
      <c r="E1482" s="145"/>
      <c r="F1482" s="157" t="s">
        <v>264</v>
      </c>
      <c r="G1482" s="145" t="s">
        <v>299</v>
      </c>
      <c r="H1482" s="145" t="s">
        <v>299</v>
      </c>
      <c r="I1482" s="149">
        <v>626</v>
      </c>
      <c r="J1482" s="149">
        <v>626</v>
      </c>
      <c r="K1482" s="149">
        <v>423.7</v>
      </c>
      <c r="L1482" s="167">
        <v>31</v>
      </c>
      <c r="M1482" s="145" t="s">
        <v>262</v>
      </c>
      <c r="N1482" s="145" t="s">
        <v>266</v>
      </c>
      <c r="O1482" s="145" t="s">
        <v>959</v>
      </c>
      <c r="P1482" s="149">
        <v>3168025.6</v>
      </c>
      <c r="Q1482" s="149">
        <v>0</v>
      </c>
      <c r="R1482" s="149">
        <v>0</v>
      </c>
      <c r="S1482" s="149">
        <f>P1482-Q1482-R1482</f>
        <v>3168025.6</v>
      </c>
      <c r="T1482" s="142">
        <f t="shared" si="579"/>
        <v>5060.7437699680513</v>
      </c>
      <c r="U1482" s="142">
        <v>5355.921789137381</v>
      </c>
      <c r="V1482" s="213">
        <f>Y1482+Z1482+AA1482+AB1482+AC1482+AF1482+AH1482+AJ1482+AL1482+AN1482+AO1482+AP1482+AQ1482+AR1482</f>
        <v>5355.921789137381</v>
      </c>
      <c r="W1482" s="213">
        <f>V1482-T1482</f>
        <v>295.17801916932967</v>
      </c>
      <c r="X1482" s="148" t="b">
        <f>V1482=U1482</f>
        <v>1</v>
      </c>
      <c r="Y1482" s="211">
        <v>0</v>
      </c>
      <c r="Z1482" s="211">
        <v>0</v>
      </c>
      <c r="AA1482" s="164">
        <v>0</v>
      </c>
      <c r="AB1482" s="164">
        <v>0</v>
      </c>
      <c r="AC1482" s="164">
        <v>0</v>
      </c>
      <c r="AD1482" s="164">
        <v>0</v>
      </c>
      <c r="AE1482" s="164">
        <v>0</v>
      </c>
      <c r="AF1482" s="214">
        <v>0</v>
      </c>
      <c r="AG1482" s="164">
        <v>376</v>
      </c>
      <c r="AH1482" s="214">
        <f>8917.04*AG1482/I1482</f>
        <v>5355.921789137381</v>
      </c>
      <c r="AI1482" s="164">
        <v>0</v>
      </c>
      <c r="AJ1482" s="164">
        <v>0</v>
      </c>
      <c r="AK1482" s="164">
        <v>0</v>
      </c>
      <c r="AL1482" s="163">
        <v>0</v>
      </c>
      <c r="AM1482" s="164">
        <v>0</v>
      </c>
      <c r="AN1482" s="164">
        <v>0</v>
      </c>
      <c r="AO1482" s="163">
        <v>0</v>
      </c>
      <c r="AP1482" s="164">
        <v>0</v>
      </c>
      <c r="AQ1482" s="164">
        <v>0</v>
      </c>
      <c r="AR1482" s="164">
        <v>0</v>
      </c>
      <c r="AS1482" s="164"/>
      <c r="BM1482" s="224"/>
      <c r="BN1482" s="224"/>
      <c r="BO1482" s="224"/>
      <c r="CL1482" s="158"/>
      <c r="DO1482" s="159"/>
      <c r="EE1482" s="160"/>
    </row>
    <row r="1483" spans="1:135" s="148" customFormat="1" ht="36" customHeight="1" x14ac:dyDescent="0.25">
      <c r="B1483" s="144" t="s">
        <v>834</v>
      </c>
      <c r="C1483" s="215"/>
      <c r="D1483" s="145" t="s">
        <v>862</v>
      </c>
      <c r="E1483" s="145" t="s">
        <v>862</v>
      </c>
      <c r="F1483" s="145" t="s">
        <v>862</v>
      </c>
      <c r="G1483" s="145" t="s">
        <v>862</v>
      </c>
      <c r="H1483" s="145" t="s">
        <v>862</v>
      </c>
      <c r="I1483" s="149">
        <f>SUM(I1484:I1488)</f>
        <v>7563.4</v>
      </c>
      <c r="J1483" s="149">
        <f>SUM(J1484:J1488)</f>
        <v>6956.7</v>
      </c>
      <c r="K1483" s="149">
        <f>SUM(K1484:K1488)</f>
        <v>6540.7</v>
      </c>
      <c r="L1483" s="210">
        <f>SUM(L1484:L1488)</f>
        <v>295</v>
      </c>
      <c r="M1483" s="145" t="s">
        <v>862</v>
      </c>
      <c r="N1483" s="145" t="s">
        <v>862</v>
      </c>
      <c r="O1483" s="147" t="s">
        <v>862</v>
      </c>
      <c r="P1483" s="142">
        <v>36560504.949999996</v>
      </c>
      <c r="Q1483" s="142">
        <f>SUM(Q1484:Q1488)</f>
        <v>0</v>
      </c>
      <c r="R1483" s="142">
        <f>SUM(R1484:R1488)</f>
        <v>0</v>
      </c>
      <c r="S1483" s="142">
        <f>SUM(S1484:S1488)</f>
        <v>36560504.949999996</v>
      </c>
      <c r="T1483" s="142">
        <f t="shared" si="579"/>
        <v>4833.8716648597192</v>
      </c>
      <c r="U1483" s="142">
        <f>MAX(U1484:V1488)</f>
        <v>8700.0135189711982</v>
      </c>
      <c r="W1483" s="220"/>
      <c r="Y1483" s="211"/>
      <c r="Z1483" s="211"/>
      <c r="AA1483" s="211"/>
      <c r="AB1483" s="211"/>
      <c r="AC1483" s="211"/>
      <c r="AD1483" s="211"/>
      <c r="AE1483" s="211"/>
      <c r="AF1483" s="211"/>
      <c r="AG1483" s="211"/>
      <c r="AH1483" s="211"/>
      <c r="AI1483" s="211"/>
      <c r="AJ1483" s="211"/>
      <c r="AK1483" s="211"/>
      <c r="AL1483" s="211"/>
      <c r="AM1483" s="211"/>
      <c r="AN1483" s="211"/>
      <c r="AO1483" s="211"/>
      <c r="AP1483" s="211"/>
      <c r="AQ1483" s="211"/>
      <c r="AR1483" s="211"/>
      <c r="AS1483" s="211"/>
    </row>
    <row r="1484" spans="1:135" s="121" customFormat="1" ht="36" customHeight="1" x14ac:dyDescent="0.25">
      <c r="A1484" s="148">
        <v>1</v>
      </c>
      <c r="B1484" s="143">
        <f>SUBTOTAL(103,$A$1027:A1484)</f>
        <v>392</v>
      </c>
      <c r="C1484" s="156" t="s">
        <v>210</v>
      </c>
      <c r="D1484" s="145">
        <v>1977</v>
      </c>
      <c r="E1484" s="145"/>
      <c r="F1484" s="157" t="s">
        <v>264</v>
      </c>
      <c r="G1484" s="145">
        <v>3</v>
      </c>
      <c r="H1484" s="145" t="s">
        <v>308</v>
      </c>
      <c r="I1484" s="149">
        <v>1967.4</v>
      </c>
      <c r="J1484" s="149">
        <v>1817.2</v>
      </c>
      <c r="K1484" s="149">
        <v>1817.2</v>
      </c>
      <c r="L1484" s="167">
        <v>61</v>
      </c>
      <c r="M1484" s="145" t="s">
        <v>262</v>
      </c>
      <c r="N1484" s="145" t="s">
        <v>266</v>
      </c>
      <c r="O1484" s="145" t="s">
        <v>328</v>
      </c>
      <c r="P1484" s="149">
        <v>9916931.209999999</v>
      </c>
      <c r="Q1484" s="149">
        <v>0</v>
      </c>
      <c r="R1484" s="149">
        <v>0</v>
      </c>
      <c r="S1484" s="149">
        <f>P1484-Q1484-R1484</f>
        <v>9916931.209999999</v>
      </c>
      <c r="T1484" s="142">
        <f t="shared" si="579"/>
        <v>5040.6278387719822</v>
      </c>
      <c r="U1484" s="142">
        <v>5334.6325505743625</v>
      </c>
      <c r="V1484" s="213">
        <f t="shared" ref="V1484:V1488" si="624">Y1484+Z1484+AA1484+AB1484+AC1484+AF1484+AH1484+AJ1484+AL1484+AN1484+AO1484+AP1484+AQ1484+AR1484</f>
        <v>5334.6325505743625</v>
      </c>
      <c r="W1484" s="213">
        <f t="shared" ref="W1484:W1488" si="625">V1484-T1484</f>
        <v>294.00471180238037</v>
      </c>
      <c r="X1484" s="148" t="b">
        <f t="shared" ref="X1484:X1488" si="626">V1484=U1484</f>
        <v>1</v>
      </c>
      <c r="Y1484" s="211">
        <v>0</v>
      </c>
      <c r="Z1484" s="211">
        <v>0</v>
      </c>
      <c r="AA1484" s="164">
        <v>0</v>
      </c>
      <c r="AB1484" s="164">
        <v>0</v>
      </c>
      <c r="AC1484" s="164">
        <v>0</v>
      </c>
      <c r="AD1484" s="164">
        <v>0</v>
      </c>
      <c r="AE1484" s="164">
        <v>0</v>
      </c>
      <c r="AF1484" s="214">
        <v>0</v>
      </c>
      <c r="AG1484" s="164">
        <v>1177</v>
      </c>
      <c r="AH1484" s="214">
        <f>8917.04*AG1484/I1484</f>
        <v>5334.6325505743625</v>
      </c>
      <c r="AI1484" s="164">
        <v>0</v>
      </c>
      <c r="AJ1484" s="164">
        <v>0</v>
      </c>
      <c r="AK1484" s="164">
        <v>0</v>
      </c>
      <c r="AL1484" s="163">
        <v>0</v>
      </c>
      <c r="AM1484" s="164">
        <v>0</v>
      </c>
      <c r="AN1484" s="164">
        <v>0</v>
      </c>
      <c r="AO1484" s="163">
        <v>0</v>
      </c>
      <c r="AP1484" s="164">
        <v>0</v>
      </c>
      <c r="AQ1484" s="164">
        <v>0</v>
      </c>
      <c r="AR1484" s="164">
        <v>0</v>
      </c>
      <c r="AS1484" s="164"/>
      <c r="BM1484" s="224"/>
      <c r="BN1484" s="224"/>
      <c r="BO1484" s="224"/>
      <c r="CL1484" s="158"/>
      <c r="DO1484" s="159"/>
      <c r="EE1484" s="160"/>
    </row>
    <row r="1485" spans="1:135" s="121" customFormat="1" ht="36" customHeight="1" x14ac:dyDescent="0.25">
      <c r="A1485" s="148">
        <v>1</v>
      </c>
      <c r="B1485" s="143">
        <f>SUBTOTAL(103,$A$1027:A1485)</f>
        <v>393</v>
      </c>
      <c r="C1485" s="156" t="s">
        <v>211</v>
      </c>
      <c r="D1485" s="145">
        <v>1989</v>
      </c>
      <c r="E1485" s="145"/>
      <c r="F1485" s="157" t="s">
        <v>264</v>
      </c>
      <c r="G1485" s="145">
        <v>3</v>
      </c>
      <c r="H1485" s="145" t="s">
        <v>299</v>
      </c>
      <c r="I1485" s="149">
        <v>1426.9</v>
      </c>
      <c r="J1485" s="149">
        <v>1319.7</v>
      </c>
      <c r="K1485" s="149">
        <v>1318.5</v>
      </c>
      <c r="L1485" s="167">
        <v>59</v>
      </c>
      <c r="M1485" s="145" t="s">
        <v>262</v>
      </c>
      <c r="N1485" s="145" t="s">
        <v>266</v>
      </c>
      <c r="O1485" s="145" t="s">
        <v>328</v>
      </c>
      <c r="P1485" s="149">
        <v>6706777.6000000006</v>
      </c>
      <c r="Q1485" s="149">
        <v>0</v>
      </c>
      <c r="R1485" s="149">
        <v>0</v>
      </c>
      <c r="S1485" s="149">
        <f>P1485-Q1485-R1485</f>
        <v>6706777.6000000006</v>
      </c>
      <c r="T1485" s="142">
        <f t="shared" si="579"/>
        <v>4700.2436050178712</v>
      </c>
      <c r="U1485" s="142">
        <v>4974.3947298339062</v>
      </c>
      <c r="V1485" s="213">
        <f t="shared" si="624"/>
        <v>4974.3947298339062</v>
      </c>
      <c r="W1485" s="213">
        <f t="shared" si="625"/>
        <v>274.15112481603501</v>
      </c>
      <c r="X1485" s="148" t="b">
        <f t="shared" si="626"/>
        <v>1</v>
      </c>
      <c r="Y1485" s="211">
        <v>0</v>
      </c>
      <c r="Z1485" s="211">
        <v>0</v>
      </c>
      <c r="AA1485" s="164">
        <v>0</v>
      </c>
      <c r="AB1485" s="164">
        <v>0</v>
      </c>
      <c r="AC1485" s="164">
        <v>0</v>
      </c>
      <c r="AD1485" s="164">
        <v>0</v>
      </c>
      <c r="AE1485" s="164">
        <v>0</v>
      </c>
      <c r="AF1485" s="214">
        <v>0</v>
      </c>
      <c r="AG1485" s="164">
        <v>796</v>
      </c>
      <c r="AH1485" s="214">
        <f>8917.04*AG1485/I1485</f>
        <v>4974.3947298339062</v>
      </c>
      <c r="AI1485" s="164">
        <v>0</v>
      </c>
      <c r="AJ1485" s="164">
        <v>0</v>
      </c>
      <c r="AK1485" s="164">
        <v>0</v>
      </c>
      <c r="AL1485" s="163">
        <v>0</v>
      </c>
      <c r="AM1485" s="164">
        <v>0</v>
      </c>
      <c r="AN1485" s="164">
        <v>0</v>
      </c>
      <c r="AO1485" s="163">
        <v>0</v>
      </c>
      <c r="AP1485" s="164">
        <v>0</v>
      </c>
      <c r="AQ1485" s="164">
        <v>0</v>
      </c>
      <c r="AR1485" s="164">
        <v>0</v>
      </c>
      <c r="AS1485" s="164"/>
      <c r="BM1485" s="224"/>
      <c r="BN1485" s="224"/>
      <c r="BO1485" s="224"/>
      <c r="CL1485" s="158"/>
      <c r="DO1485" s="159"/>
      <c r="EE1485" s="160"/>
    </row>
    <row r="1486" spans="1:135" s="121" customFormat="1" ht="36" customHeight="1" x14ac:dyDescent="0.25">
      <c r="A1486" s="148">
        <v>1</v>
      </c>
      <c r="B1486" s="143">
        <f>SUBTOTAL(103,$A$1027:A1486)</f>
        <v>394</v>
      </c>
      <c r="C1486" s="156" t="s">
        <v>212</v>
      </c>
      <c r="D1486" s="145">
        <v>1972</v>
      </c>
      <c r="E1486" s="145"/>
      <c r="F1486" s="157" t="s">
        <v>264</v>
      </c>
      <c r="G1486" s="145">
        <v>3</v>
      </c>
      <c r="H1486" s="145" t="s">
        <v>308</v>
      </c>
      <c r="I1486" s="149">
        <v>1583.1</v>
      </c>
      <c r="J1486" s="149">
        <v>1476.8</v>
      </c>
      <c r="K1486" s="149">
        <v>1476.8</v>
      </c>
      <c r="L1486" s="167">
        <v>60</v>
      </c>
      <c r="M1486" s="145" t="s">
        <v>262</v>
      </c>
      <c r="N1486" s="145" t="s">
        <v>266</v>
      </c>
      <c r="O1486" s="145" t="s">
        <v>328</v>
      </c>
      <c r="P1486" s="149">
        <v>7153334.3999999994</v>
      </c>
      <c r="Q1486" s="149">
        <v>0</v>
      </c>
      <c r="R1486" s="149">
        <v>0</v>
      </c>
      <c r="S1486" s="149">
        <f>P1486-Q1486-R1486</f>
        <v>7153334.3999999994</v>
      </c>
      <c r="T1486" s="142">
        <f t="shared" si="579"/>
        <v>4518.5613037710818</v>
      </c>
      <c r="U1486" s="142">
        <v>4782.1154443812784</v>
      </c>
      <c r="V1486" s="213">
        <f t="shared" si="624"/>
        <v>4782.1154443812784</v>
      </c>
      <c r="W1486" s="213">
        <f t="shared" si="625"/>
        <v>263.55414061019655</v>
      </c>
      <c r="X1486" s="148" t="b">
        <f t="shared" si="626"/>
        <v>1</v>
      </c>
      <c r="Y1486" s="211">
        <v>0</v>
      </c>
      <c r="Z1486" s="211">
        <v>0</v>
      </c>
      <c r="AA1486" s="164">
        <v>0</v>
      </c>
      <c r="AB1486" s="164">
        <v>0</v>
      </c>
      <c r="AC1486" s="164">
        <v>0</v>
      </c>
      <c r="AD1486" s="164">
        <v>0</v>
      </c>
      <c r="AE1486" s="164">
        <v>0</v>
      </c>
      <c r="AF1486" s="214">
        <v>0</v>
      </c>
      <c r="AG1486" s="164">
        <v>849</v>
      </c>
      <c r="AH1486" s="214">
        <f>8917.04*AG1486/I1486</f>
        <v>4782.1154443812784</v>
      </c>
      <c r="AI1486" s="164">
        <v>0</v>
      </c>
      <c r="AJ1486" s="164">
        <v>0</v>
      </c>
      <c r="AK1486" s="164">
        <v>0</v>
      </c>
      <c r="AL1486" s="163">
        <v>0</v>
      </c>
      <c r="AM1486" s="164">
        <v>0</v>
      </c>
      <c r="AN1486" s="164">
        <v>0</v>
      </c>
      <c r="AO1486" s="163">
        <v>0</v>
      </c>
      <c r="AP1486" s="164">
        <v>0</v>
      </c>
      <c r="AQ1486" s="164">
        <v>0</v>
      </c>
      <c r="AR1486" s="164">
        <v>0</v>
      </c>
      <c r="AS1486" s="164"/>
      <c r="BM1486" s="224"/>
      <c r="BN1486" s="224"/>
      <c r="BO1486" s="224"/>
      <c r="CL1486" s="158"/>
      <c r="DO1486" s="159"/>
      <c r="EE1486" s="160"/>
    </row>
    <row r="1487" spans="1:135" s="148" customFormat="1" ht="36" customHeight="1" x14ac:dyDescent="0.25">
      <c r="A1487" s="148">
        <v>1</v>
      </c>
      <c r="B1487" s="143">
        <f>SUBTOTAL(103,$A$1027:A1487)</f>
        <v>395</v>
      </c>
      <c r="C1487" s="144" t="s">
        <v>208</v>
      </c>
      <c r="D1487" s="145">
        <v>1938</v>
      </c>
      <c r="E1487" s="145"/>
      <c r="F1487" s="146" t="s">
        <v>264</v>
      </c>
      <c r="G1487" s="145">
        <v>3</v>
      </c>
      <c r="H1487" s="145" t="s">
        <v>304</v>
      </c>
      <c r="I1487" s="149">
        <v>1645.1</v>
      </c>
      <c r="J1487" s="149">
        <v>1444.2</v>
      </c>
      <c r="K1487" s="149">
        <v>1029.4000000000001</v>
      </c>
      <c r="L1487" s="165">
        <v>58</v>
      </c>
      <c r="M1487" s="145" t="s">
        <v>262</v>
      </c>
      <c r="N1487" s="145" t="s">
        <v>263</v>
      </c>
      <c r="O1487" s="147" t="s">
        <v>265</v>
      </c>
      <c r="P1487" s="142">
        <v>7100494.0199999996</v>
      </c>
      <c r="Q1487" s="142">
        <v>0</v>
      </c>
      <c r="R1487" s="142">
        <v>0</v>
      </c>
      <c r="S1487" s="142">
        <f>P1487-Q1487-R1487</f>
        <v>7100494.0199999996</v>
      </c>
      <c r="T1487" s="142">
        <f t="shared" si="579"/>
        <v>4316.147358823172</v>
      </c>
      <c r="U1487" s="142">
        <v>6520.697294997266</v>
      </c>
      <c r="V1487" s="213">
        <f t="shared" si="624"/>
        <v>6520.697294997266</v>
      </c>
      <c r="W1487" s="213">
        <f t="shared" si="625"/>
        <v>2204.549936174094</v>
      </c>
      <c r="X1487" s="148" t="b">
        <f t="shared" si="626"/>
        <v>1</v>
      </c>
      <c r="Y1487" s="211">
        <v>0</v>
      </c>
      <c r="Z1487" s="211">
        <v>0</v>
      </c>
      <c r="AA1487" s="211">
        <v>0</v>
      </c>
      <c r="AB1487" s="211">
        <v>0</v>
      </c>
      <c r="AC1487" s="211">
        <v>0</v>
      </c>
      <c r="AD1487" s="211">
        <v>0</v>
      </c>
      <c r="AE1487" s="211">
        <v>0</v>
      </c>
      <c r="AF1487" s="214">
        <v>0</v>
      </c>
      <c r="AG1487" s="211">
        <v>1203</v>
      </c>
      <c r="AH1487" s="214">
        <f>8917.04*AG1487/I1487</f>
        <v>6520.697294997266</v>
      </c>
      <c r="AI1487" s="211">
        <v>0</v>
      </c>
      <c r="AJ1487" s="211">
        <v>0</v>
      </c>
      <c r="AK1487" s="211">
        <v>0</v>
      </c>
      <c r="AL1487" s="214">
        <v>0</v>
      </c>
      <c r="AM1487" s="211">
        <v>0</v>
      </c>
      <c r="AN1487" s="211">
        <v>0</v>
      </c>
      <c r="AO1487" s="214">
        <v>0</v>
      </c>
      <c r="AP1487" s="211">
        <v>0</v>
      </c>
      <c r="AQ1487" s="211">
        <v>0</v>
      </c>
      <c r="AR1487" s="211">
        <v>0</v>
      </c>
      <c r="AS1487" s="211"/>
    </row>
    <row r="1488" spans="1:135" s="148" customFormat="1" ht="36" customHeight="1" x14ac:dyDescent="0.25">
      <c r="A1488" s="148">
        <v>1</v>
      </c>
      <c r="B1488" s="143">
        <f>SUBTOTAL(103,$A$1027:A1488)</f>
        <v>396</v>
      </c>
      <c r="C1488" s="144" t="s">
        <v>2384</v>
      </c>
      <c r="D1488" s="145">
        <v>1969</v>
      </c>
      <c r="E1488" s="145"/>
      <c r="F1488" s="146" t="s">
        <v>264</v>
      </c>
      <c r="G1488" s="145">
        <v>2</v>
      </c>
      <c r="H1488" s="145">
        <v>3</v>
      </c>
      <c r="I1488" s="142">
        <v>940.9</v>
      </c>
      <c r="J1488" s="142">
        <v>898.8</v>
      </c>
      <c r="K1488" s="142">
        <v>898.8</v>
      </c>
      <c r="L1488" s="165">
        <v>57</v>
      </c>
      <c r="M1488" s="145" t="s">
        <v>262</v>
      </c>
      <c r="N1488" s="145" t="s">
        <v>266</v>
      </c>
      <c r="O1488" s="147" t="s">
        <v>1265</v>
      </c>
      <c r="P1488" s="142">
        <v>5682967.7200000007</v>
      </c>
      <c r="Q1488" s="142">
        <v>0</v>
      </c>
      <c r="R1488" s="142">
        <v>0</v>
      </c>
      <c r="S1488" s="142">
        <f>P1488-R1488-Q1488</f>
        <v>5682967.7200000007</v>
      </c>
      <c r="T1488" s="142">
        <f t="shared" si="579"/>
        <v>6039.9274311829113</v>
      </c>
      <c r="U1488" s="142">
        <v>8700.0135189711982</v>
      </c>
      <c r="V1488" s="213">
        <f t="shared" si="624"/>
        <v>8700.0135189711982</v>
      </c>
      <c r="W1488" s="213">
        <f t="shared" si="625"/>
        <v>2660.0860877882869</v>
      </c>
      <c r="X1488" s="148" t="b">
        <f t="shared" si="626"/>
        <v>1</v>
      </c>
      <c r="Y1488" s="211">
        <v>0</v>
      </c>
      <c r="Z1488" s="211">
        <v>0</v>
      </c>
      <c r="AA1488" s="211">
        <v>0</v>
      </c>
      <c r="AB1488" s="211">
        <v>0</v>
      </c>
      <c r="AC1488" s="211">
        <v>0</v>
      </c>
      <c r="AD1488" s="211">
        <v>0</v>
      </c>
      <c r="AE1488" s="211">
        <v>0</v>
      </c>
      <c r="AF1488" s="214">
        <v>0</v>
      </c>
      <c r="AG1488" s="211">
        <v>918</v>
      </c>
      <c r="AH1488" s="214">
        <f>8917.04*AG1488/I1488</f>
        <v>8700.0135189711982</v>
      </c>
      <c r="AI1488" s="211">
        <v>0</v>
      </c>
      <c r="AJ1488" s="211">
        <v>0</v>
      </c>
      <c r="AK1488" s="211">
        <v>0</v>
      </c>
      <c r="AL1488" s="214">
        <v>0</v>
      </c>
      <c r="AM1488" s="211">
        <v>0</v>
      </c>
      <c r="AN1488" s="211">
        <v>0</v>
      </c>
      <c r="AO1488" s="214">
        <v>0</v>
      </c>
      <c r="AP1488" s="211">
        <v>0</v>
      </c>
      <c r="AQ1488" s="211">
        <v>0</v>
      </c>
      <c r="AR1488" s="211">
        <v>0</v>
      </c>
      <c r="AS1488" s="211"/>
    </row>
    <row r="1489" spans="1:135" s="148" customFormat="1" ht="36" customHeight="1" x14ac:dyDescent="0.25">
      <c r="B1489" s="144" t="s">
        <v>835</v>
      </c>
      <c r="C1489" s="144"/>
      <c r="D1489" s="145" t="s">
        <v>862</v>
      </c>
      <c r="E1489" s="145" t="s">
        <v>862</v>
      </c>
      <c r="F1489" s="145" t="s">
        <v>862</v>
      </c>
      <c r="G1489" s="145" t="s">
        <v>862</v>
      </c>
      <c r="H1489" s="145" t="s">
        <v>862</v>
      </c>
      <c r="I1489" s="149">
        <f>SUM(I1490:I1491)</f>
        <v>1790.5</v>
      </c>
      <c r="J1489" s="149">
        <f>SUM(J1490:J1491)</f>
        <v>1645.1999999999998</v>
      </c>
      <c r="K1489" s="149">
        <f>SUM(K1490:K1491)</f>
        <v>1645.1999999999998</v>
      </c>
      <c r="L1489" s="210">
        <f>SUM(L1490:L1491)</f>
        <v>72</v>
      </c>
      <c r="M1489" s="145" t="s">
        <v>862</v>
      </c>
      <c r="N1489" s="145" t="s">
        <v>862</v>
      </c>
      <c r="O1489" s="147" t="s">
        <v>862</v>
      </c>
      <c r="P1489" s="142">
        <v>8997516.4299999997</v>
      </c>
      <c r="Q1489" s="142">
        <f>SUM(Q1490:Q1491)</f>
        <v>0</v>
      </c>
      <c r="R1489" s="142">
        <f>SUM(R1490:R1491)</f>
        <v>0</v>
      </c>
      <c r="S1489" s="142">
        <f>SUM(S1490:S1491)</f>
        <v>8997516.4299999997</v>
      </c>
      <c r="T1489" s="142">
        <f t="shared" si="579"/>
        <v>5025.1418207204688</v>
      </c>
      <c r="U1489" s="142">
        <f>MAX(U1490:U1491)</f>
        <v>7660.9244582043348</v>
      </c>
      <c r="W1489" s="220"/>
      <c r="Y1489" s="211"/>
      <c r="Z1489" s="211"/>
      <c r="AA1489" s="211"/>
      <c r="AB1489" s="211"/>
      <c r="AC1489" s="211"/>
      <c r="AD1489" s="211"/>
      <c r="AE1489" s="211"/>
      <c r="AF1489" s="211"/>
      <c r="AG1489" s="211"/>
      <c r="AH1489" s="211"/>
      <c r="AI1489" s="211"/>
      <c r="AJ1489" s="211"/>
      <c r="AK1489" s="211"/>
      <c r="AL1489" s="211"/>
      <c r="AM1489" s="211"/>
      <c r="AN1489" s="211"/>
      <c r="AO1489" s="211"/>
      <c r="AP1489" s="211"/>
      <c r="AQ1489" s="211"/>
      <c r="AR1489" s="211"/>
      <c r="AS1489" s="211"/>
    </row>
    <row r="1490" spans="1:135" s="121" customFormat="1" ht="36" customHeight="1" x14ac:dyDescent="0.25">
      <c r="A1490" s="148">
        <v>1</v>
      </c>
      <c r="B1490" s="143">
        <f>SUBTOTAL(103,$A$1027:A1490)</f>
        <v>397</v>
      </c>
      <c r="C1490" s="156" t="s">
        <v>218</v>
      </c>
      <c r="D1490" s="145">
        <v>1974</v>
      </c>
      <c r="E1490" s="145"/>
      <c r="F1490" s="157" t="s">
        <v>264</v>
      </c>
      <c r="G1490" s="145">
        <v>2</v>
      </c>
      <c r="H1490" s="145" t="s">
        <v>299</v>
      </c>
      <c r="I1490" s="149">
        <v>775.2</v>
      </c>
      <c r="J1490" s="149">
        <v>715.9</v>
      </c>
      <c r="K1490" s="149">
        <v>715.9</v>
      </c>
      <c r="L1490" s="167">
        <v>35</v>
      </c>
      <c r="M1490" s="145" t="s">
        <v>262</v>
      </c>
      <c r="N1490" s="145" t="s">
        <v>263</v>
      </c>
      <c r="O1490" s="145" t="s">
        <v>265</v>
      </c>
      <c r="P1490" s="149">
        <v>5611449.5999999996</v>
      </c>
      <c r="Q1490" s="149">
        <v>0</v>
      </c>
      <c r="R1490" s="149">
        <v>0</v>
      </c>
      <c r="S1490" s="149">
        <f>P1490-Q1490-R1490</f>
        <v>5611449.5999999996</v>
      </c>
      <c r="T1490" s="142">
        <f t="shared" si="579"/>
        <v>7238.7120743034047</v>
      </c>
      <c r="U1490" s="142">
        <v>7660.9244582043348</v>
      </c>
      <c r="V1490" s="213">
        <f t="shared" ref="V1490" si="627">Y1490+Z1490+AA1490+AB1490+AC1490+AF1490+AH1490+AJ1490+AL1490+AN1490+AO1490+AP1490+AQ1490+AR1490</f>
        <v>7660.9244582043348</v>
      </c>
      <c r="W1490" s="213">
        <f t="shared" ref="W1490:W1491" si="628">V1490-T1490</f>
        <v>422.21238390093004</v>
      </c>
      <c r="X1490" s="148" t="b">
        <f t="shared" ref="X1490:X1491" si="629">V1490=U1490</f>
        <v>1</v>
      </c>
      <c r="Y1490" s="211">
        <v>0</v>
      </c>
      <c r="Z1490" s="211">
        <v>0</v>
      </c>
      <c r="AA1490" s="164">
        <v>0</v>
      </c>
      <c r="AB1490" s="164">
        <v>0</v>
      </c>
      <c r="AC1490" s="164">
        <v>0</v>
      </c>
      <c r="AD1490" s="164">
        <v>0</v>
      </c>
      <c r="AE1490" s="164">
        <v>0</v>
      </c>
      <c r="AF1490" s="214">
        <v>0</v>
      </c>
      <c r="AG1490" s="164">
        <v>666</v>
      </c>
      <c r="AH1490" s="214">
        <f>8917.04*AG1490/I1490</f>
        <v>7660.9244582043348</v>
      </c>
      <c r="AI1490" s="164">
        <v>0</v>
      </c>
      <c r="AJ1490" s="164">
        <v>0</v>
      </c>
      <c r="AK1490" s="164">
        <v>0</v>
      </c>
      <c r="AL1490" s="163">
        <v>0</v>
      </c>
      <c r="AM1490" s="164">
        <v>0</v>
      </c>
      <c r="AN1490" s="164">
        <v>0</v>
      </c>
      <c r="AO1490" s="163">
        <v>0</v>
      </c>
      <c r="AP1490" s="164">
        <v>0</v>
      </c>
      <c r="AQ1490" s="164">
        <v>0</v>
      </c>
      <c r="AR1490" s="164">
        <v>0</v>
      </c>
      <c r="AS1490" s="164"/>
      <c r="BM1490" s="224"/>
      <c r="BN1490" s="224"/>
      <c r="BO1490" s="224"/>
      <c r="CL1490" s="158"/>
      <c r="DO1490" s="159"/>
      <c r="EE1490" s="160"/>
    </row>
    <row r="1491" spans="1:135" s="148" customFormat="1" ht="36" customHeight="1" x14ac:dyDescent="0.25">
      <c r="A1491" s="148">
        <v>1</v>
      </c>
      <c r="B1491" s="143">
        <f>SUBTOTAL(103,$A$1027:A1491)</f>
        <v>398</v>
      </c>
      <c r="C1491" s="144" t="s">
        <v>222</v>
      </c>
      <c r="D1491" s="145">
        <v>1978</v>
      </c>
      <c r="E1491" s="145"/>
      <c r="F1491" s="146" t="s">
        <v>307</v>
      </c>
      <c r="G1491" s="145">
        <v>3</v>
      </c>
      <c r="H1491" s="145" t="s">
        <v>299</v>
      </c>
      <c r="I1491" s="142">
        <v>1015.3</v>
      </c>
      <c r="J1491" s="142">
        <v>929.3</v>
      </c>
      <c r="K1491" s="142">
        <v>929.3</v>
      </c>
      <c r="L1491" s="165">
        <v>37</v>
      </c>
      <c r="M1491" s="145" t="s">
        <v>262</v>
      </c>
      <c r="N1491" s="145" t="s">
        <v>266</v>
      </c>
      <c r="O1491" s="147" t="s">
        <v>328</v>
      </c>
      <c r="P1491" s="142">
        <v>3386066.8299999996</v>
      </c>
      <c r="Q1491" s="142">
        <v>0</v>
      </c>
      <c r="R1491" s="142">
        <v>0</v>
      </c>
      <c r="S1491" s="142">
        <f>P1491-R1491-Q1491</f>
        <v>3386066.8299999996</v>
      </c>
      <c r="T1491" s="142">
        <f t="shared" si="579"/>
        <v>3335.0407071801437</v>
      </c>
      <c r="U1491" s="142">
        <v>3335.0407071801437</v>
      </c>
      <c r="V1491" s="213">
        <f>T1491</f>
        <v>3335.0407071801437</v>
      </c>
      <c r="W1491" s="213">
        <f t="shared" si="628"/>
        <v>0</v>
      </c>
      <c r="X1491" s="148" t="b">
        <f t="shared" si="629"/>
        <v>1</v>
      </c>
      <c r="Y1491" s="211">
        <v>0</v>
      </c>
      <c r="Z1491" s="211">
        <v>0</v>
      </c>
      <c r="AA1491" s="211">
        <v>0</v>
      </c>
      <c r="AB1491" s="211">
        <v>0</v>
      </c>
      <c r="AC1491" s="211">
        <v>0</v>
      </c>
      <c r="AD1491" s="211">
        <v>0</v>
      </c>
      <c r="AE1491" s="211">
        <v>0</v>
      </c>
      <c r="AF1491" s="214">
        <v>0</v>
      </c>
      <c r="AG1491" s="211">
        <v>0</v>
      </c>
      <c r="AH1491" s="211">
        <v>0</v>
      </c>
      <c r="AI1491" s="211">
        <v>0</v>
      </c>
      <c r="AJ1491" s="211">
        <v>0</v>
      </c>
      <c r="AK1491" s="211">
        <v>0</v>
      </c>
      <c r="AL1491" s="214">
        <v>0</v>
      </c>
      <c r="AM1491" s="211">
        <v>0</v>
      </c>
      <c r="AN1491" s="211">
        <v>0</v>
      </c>
      <c r="AO1491" s="214">
        <v>2613.2990840145771</v>
      </c>
      <c r="AP1491" s="211">
        <v>0</v>
      </c>
      <c r="AQ1491" s="211">
        <v>0</v>
      </c>
      <c r="AR1491" s="211">
        <v>0</v>
      </c>
      <c r="AS1491" s="211"/>
    </row>
    <row r="1492" spans="1:135" s="148" customFormat="1" ht="36" customHeight="1" x14ac:dyDescent="0.25">
      <c r="B1492" s="144" t="s">
        <v>836</v>
      </c>
      <c r="C1492" s="144"/>
      <c r="D1492" s="145" t="s">
        <v>862</v>
      </c>
      <c r="E1492" s="145" t="s">
        <v>862</v>
      </c>
      <c r="F1492" s="145" t="s">
        <v>862</v>
      </c>
      <c r="G1492" s="145" t="s">
        <v>862</v>
      </c>
      <c r="H1492" s="145" t="s">
        <v>862</v>
      </c>
      <c r="I1492" s="149">
        <f>I1493</f>
        <v>212.1</v>
      </c>
      <c r="J1492" s="149">
        <f>J1493</f>
        <v>212.1</v>
      </c>
      <c r="K1492" s="149">
        <f>K1493</f>
        <v>187.1</v>
      </c>
      <c r="L1492" s="210">
        <f>L1493</f>
        <v>7</v>
      </c>
      <c r="M1492" s="145" t="s">
        <v>862</v>
      </c>
      <c r="N1492" s="145" t="s">
        <v>862</v>
      </c>
      <c r="O1492" s="147" t="s">
        <v>862</v>
      </c>
      <c r="P1492" s="142">
        <v>181741.66999999998</v>
      </c>
      <c r="Q1492" s="142">
        <f>Q1493</f>
        <v>0</v>
      </c>
      <c r="R1492" s="142">
        <f>R1493</f>
        <v>0</v>
      </c>
      <c r="S1492" s="142">
        <f>S1493</f>
        <v>181741.66999999998</v>
      </c>
      <c r="T1492" s="142">
        <f>P1492/I1492</f>
        <v>856.86784535596416</v>
      </c>
      <c r="U1492" s="142">
        <f>U1493</f>
        <v>856.86784535596416</v>
      </c>
      <c r="W1492" s="220"/>
      <c r="Y1492" s="211"/>
      <c r="Z1492" s="211"/>
      <c r="AA1492" s="211"/>
      <c r="AB1492" s="211"/>
      <c r="AC1492" s="211"/>
      <c r="AD1492" s="211"/>
      <c r="AE1492" s="211"/>
      <c r="AF1492" s="211"/>
      <c r="AG1492" s="211"/>
      <c r="AH1492" s="211"/>
      <c r="AI1492" s="211"/>
      <c r="AJ1492" s="211"/>
      <c r="AK1492" s="211"/>
      <c r="AL1492" s="211"/>
      <c r="AM1492" s="211"/>
      <c r="AN1492" s="211"/>
      <c r="AO1492" s="211"/>
      <c r="AP1492" s="211"/>
      <c r="AQ1492" s="211"/>
      <c r="AR1492" s="211"/>
      <c r="AS1492" s="211"/>
    </row>
    <row r="1493" spans="1:135" s="148" customFormat="1" ht="36" customHeight="1" x14ac:dyDescent="0.25">
      <c r="A1493" s="148">
        <v>1</v>
      </c>
      <c r="B1493" s="143">
        <f>SUBTOTAL(103,$A$1027:A1493)</f>
        <v>399</v>
      </c>
      <c r="C1493" s="144" t="s">
        <v>220</v>
      </c>
      <c r="D1493" s="145">
        <v>1962</v>
      </c>
      <c r="E1493" s="145"/>
      <c r="F1493" s="146" t="s">
        <v>264</v>
      </c>
      <c r="G1493" s="145">
        <v>2</v>
      </c>
      <c r="H1493" s="145" t="s">
        <v>300</v>
      </c>
      <c r="I1493" s="149">
        <v>212.1</v>
      </c>
      <c r="J1493" s="149">
        <v>212.1</v>
      </c>
      <c r="K1493" s="149">
        <v>187.1</v>
      </c>
      <c r="L1493" s="165">
        <v>7</v>
      </c>
      <c r="M1493" s="145" t="s">
        <v>262</v>
      </c>
      <c r="N1493" s="145" t="s">
        <v>263</v>
      </c>
      <c r="O1493" s="147" t="s">
        <v>265</v>
      </c>
      <c r="P1493" s="142">
        <v>181741.66999999998</v>
      </c>
      <c r="Q1493" s="142">
        <v>0</v>
      </c>
      <c r="R1493" s="142">
        <v>0</v>
      </c>
      <c r="S1493" s="142">
        <f>P1493-Q1493-R1493</f>
        <v>181741.66999999998</v>
      </c>
      <c r="T1493" s="142">
        <f t="shared" si="579"/>
        <v>856.86784535596416</v>
      </c>
      <c r="U1493" s="142">
        <f>V1493</f>
        <v>856.86784535596416</v>
      </c>
      <c r="V1493" s="213">
        <f>T1493</f>
        <v>856.86784535596416</v>
      </c>
      <c r="W1493" s="213">
        <f>V1493-T1493</f>
        <v>0</v>
      </c>
      <c r="X1493" s="148" t="b">
        <f>V1493=U1493</f>
        <v>1</v>
      </c>
      <c r="Y1493" s="211">
        <v>0</v>
      </c>
      <c r="Z1493" s="211">
        <v>0</v>
      </c>
      <c r="AA1493" s="211">
        <v>0</v>
      </c>
      <c r="AB1493" s="211">
        <v>184.98</v>
      </c>
      <c r="AC1493" s="211">
        <v>0</v>
      </c>
      <c r="AD1493" s="211">
        <v>0</v>
      </c>
      <c r="AE1493" s="211">
        <v>0</v>
      </c>
      <c r="AF1493" s="214">
        <v>0</v>
      </c>
      <c r="AG1493" s="211">
        <v>0</v>
      </c>
      <c r="AH1493" s="211">
        <v>0</v>
      </c>
      <c r="AI1493" s="211">
        <v>0</v>
      </c>
      <c r="AJ1493" s="211">
        <v>0</v>
      </c>
      <c r="AK1493" s="211">
        <v>0</v>
      </c>
      <c r="AL1493" s="214">
        <v>0</v>
      </c>
      <c r="AM1493" s="211">
        <v>0</v>
      </c>
      <c r="AN1493" s="211">
        <v>0</v>
      </c>
      <c r="AO1493" s="214">
        <v>0</v>
      </c>
      <c r="AP1493" s="211">
        <v>0</v>
      </c>
      <c r="AQ1493" s="211">
        <v>0</v>
      </c>
      <c r="AR1493" s="211">
        <v>0</v>
      </c>
      <c r="AS1493" s="211"/>
    </row>
    <row r="1494" spans="1:135" s="121" customFormat="1" ht="84" customHeight="1" x14ac:dyDescent="0.25">
      <c r="B1494" s="346" t="s">
        <v>1627</v>
      </c>
      <c r="C1494" s="347"/>
      <c r="D1494" s="347"/>
      <c r="E1494" s="347"/>
      <c r="F1494" s="347"/>
      <c r="G1494" s="347"/>
      <c r="H1494" s="347"/>
      <c r="I1494" s="347"/>
      <c r="J1494" s="347"/>
      <c r="K1494" s="347"/>
      <c r="L1494" s="347"/>
      <c r="M1494" s="347"/>
      <c r="N1494" s="347"/>
      <c r="O1494" s="347"/>
      <c r="P1494" s="347"/>
      <c r="Q1494" s="347"/>
      <c r="R1494" s="347"/>
      <c r="S1494" s="347"/>
      <c r="T1494" s="347"/>
      <c r="U1494" s="348"/>
      <c r="Y1494" s="148"/>
      <c r="Z1494" s="148"/>
      <c r="AF1494" s="148"/>
      <c r="CC1494" s="158"/>
    </row>
    <row r="1495" spans="1:135" s="121" customFormat="1" ht="33.75" customHeight="1" x14ac:dyDescent="0.25">
      <c r="B1495" s="349" t="s">
        <v>2380</v>
      </c>
      <c r="C1495" s="350"/>
      <c r="D1495" s="145" t="s">
        <v>862</v>
      </c>
      <c r="E1495" s="145" t="s">
        <v>862</v>
      </c>
      <c r="F1495" s="147" t="s">
        <v>862</v>
      </c>
      <c r="G1495" s="145" t="s">
        <v>862</v>
      </c>
      <c r="H1495" s="145" t="s">
        <v>862</v>
      </c>
      <c r="I1495" s="149">
        <f>I1496</f>
        <v>3182.5</v>
      </c>
      <c r="J1495" s="149">
        <f t="shared" ref="J1495:L1495" si="630">J1496</f>
        <v>2963.5</v>
      </c>
      <c r="K1495" s="149">
        <f t="shared" si="630"/>
        <v>2844.3</v>
      </c>
      <c r="L1495" s="219">
        <f t="shared" si="630"/>
        <v>134</v>
      </c>
      <c r="M1495" s="145" t="s">
        <v>862</v>
      </c>
      <c r="N1495" s="145" t="s">
        <v>862</v>
      </c>
      <c r="O1495" s="225" t="s">
        <v>862</v>
      </c>
      <c r="P1495" s="149">
        <v>7034201.7300000004</v>
      </c>
      <c r="Q1495" s="149">
        <f t="shared" ref="Q1495:S1495" si="631">Q1496</f>
        <v>4599545.3899999997</v>
      </c>
      <c r="R1495" s="149">
        <f t="shared" si="631"/>
        <v>1178018</v>
      </c>
      <c r="S1495" s="149">
        <f t="shared" si="631"/>
        <v>1256638.3399999999</v>
      </c>
      <c r="T1495" s="142">
        <f>P1495/I1495</f>
        <v>2210.2754846818539</v>
      </c>
      <c r="U1495" s="142">
        <f>MAX(U1496:U1502)</f>
        <v>8635.7082437619956</v>
      </c>
      <c r="W1495" s="220"/>
      <c r="X1495" s="148"/>
      <c r="Y1495" s="211">
        <v>0</v>
      </c>
      <c r="Z1495" s="211">
        <v>0</v>
      </c>
      <c r="AA1495" s="164">
        <v>0</v>
      </c>
      <c r="AB1495" s="164">
        <v>0</v>
      </c>
      <c r="AC1495" s="164">
        <v>0</v>
      </c>
      <c r="AD1495" s="164">
        <v>0</v>
      </c>
      <c r="AE1495" s="164">
        <v>0</v>
      </c>
      <c r="AF1495" s="211">
        <v>0</v>
      </c>
      <c r="AG1495" s="164">
        <v>4206.43</v>
      </c>
      <c r="AH1495" s="164">
        <v>16179047.35</v>
      </c>
      <c r="AI1495" s="164">
        <v>0</v>
      </c>
      <c r="AJ1495" s="164">
        <v>0</v>
      </c>
      <c r="AK1495" s="164">
        <v>0</v>
      </c>
      <c r="AL1495" s="164">
        <v>0</v>
      </c>
      <c r="AM1495" s="164">
        <v>0</v>
      </c>
      <c r="AN1495" s="164">
        <v>0</v>
      </c>
      <c r="AO1495" s="164">
        <v>0</v>
      </c>
      <c r="AP1495" s="164">
        <v>0</v>
      </c>
      <c r="AQ1495" s="164">
        <v>0</v>
      </c>
      <c r="AR1495" s="164">
        <v>0</v>
      </c>
      <c r="BF1495" s="148"/>
      <c r="CC1495" s="158"/>
    </row>
    <row r="1496" spans="1:135" s="121" customFormat="1" ht="33.75" customHeight="1" x14ac:dyDescent="0.25">
      <c r="B1496" s="349" t="s">
        <v>1623</v>
      </c>
      <c r="C1496" s="350"/>
      <c r="D1496" s="145" t="s">
        <v>862</v>
      </c>
      <c r="E1496" s="145" t="s">
        <v>862</v>
      </c>
      <c r="F1496" s="147" t="s">
        <v>862</v>
      </c>
      <c r="G1496" s="145" t="s">
        <v>862</v>
      </c>
      <c r="H1496" s="145" t="s">
        <v>862</v>
      </c>
      <c r="I1496" s="149">
        <f>I1497+I1501+I1499</f>
        <v>3182.5</v>
      </c>
      <c r="J1496" s="149">
        <f>J1497+J1501+J1499</f>
        <v>2963.5</v>
      </c>
      <c r="K1496" s="149">
        <f>K1497+K1501+K1499</f>
        <v>2844.3</v>
      </c>
      <c r="L1496" s="219">
        <f>L1497+L1501+L1499</f>
        <v>134</v>
      </c>
      <c r="M1496" s="145" t="s">
        <v>862</v>
      </c>
      <c r="N1496" s="145" t="s">
        <v>862</v>
      </c>
      <c r="O1496" s="225" t="s">
        <v>862</v>
      </c>
      <c r="P1496" s="149">
        <v>7034201.7300000004</v>
      </c>
      <c r="Q1496" s="149">
        <f>Q1497+Q1501+Q1499</f>
        <v>4599545.3899999997</v>
      </c>
      <c r="R1496" s="149">
        <f>R1497+R1501+R1499</f>
        <v>1178018</v>
      </c>
      <c r="S1496" s="149">
        <f>S1497+S1501+S1499</f>
        <v>1256638.3399999999</v>
      </c>
      <c r="T1496" s="142">
        <f t="shared" ref="T1496:T1502" si="632">P1496/I1496</f>
        <v>2210.2754846818539</v>
      </c>
      <c r="U1496" s="142">
        <f>MAX(U1497:U1502)</f>
        <v>8635.7082437619956</v>
      </c>
      <c r="W1496" s="220"/>
      <c r="X1496" s="148"/>
      <c r="Y1496" s="211"/>
      <c r="Z1496" s="211"/>
      <c r="AA1496" s="164"/>
      <c r="AB1496" s="164"/>
      <c r="AC1496" s="164"/>
      <c r="AD1496" s="164"/>
      <c r="AE1496" s="164"/>
      <c r="AF1496" s="211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BF1496" s="148"/>
      <c r="CC1496" s="158"/>
    </row>
    <row r="1497" spans="1:135" s="121" customFormat="1" ht="33.75" customHeight="1" x14ac:dyDescent="0.25">
      <c r="B1497" s="144" t="s">
        <v>834</v>
      </c>
      <c r="C1497" s="156"/>
      <c r="D1497" s="145" t="s">
        <v>862</v>
      </c>
      <c r="E1497" s="145" t="s">
        <v>862</v>
      </c>
      <c r="F1497" s="147" t="s">
        <v>862</v>
      </c>
      <c r="G1497" s="145" t="s">
        <v>862</v>
      </c>
      <c r="H1497" s="145" t="s">
        <v>862</v>
      </c>
      <c r="I1497" s="149">
        <f>SUM(I1498:I1498)</f>
        <v>522.9</v>
      </c>
      <c r="J1497" s="149">
        <f>SUM(J1498:J1498)</f>
        <v>463.3</v>
      </c>
      <c r="K1497" s="149">
        <f>SUM(K1498:K1498)</f>
        <v>463.3</v>
      </c>
      <c r="L1497" s="219">
        <f>SUM(L1498:L1498)</f>
        <v>31</v>
      </c>
      <c r="M1497" s="145" t="s">
        <v>862</v>
      </c>
      <c r="N1497" s="145" t="s">
        <v>862</v>
      </c>
      <c r="O1497" s="225" t="s">
        <v>862</v>
      </c>
      <c r="P1497" s="149">
        <v>1836114.4000000001</v>
      </c>
      <c r="Q1497" s="149">
        <f>SUM(Q1498:Q1498)</f>
        <v>1280871.46</v>
      </c>
      <c r="R1497" s="149">
        <f>SUM(R1498:R1498)</f>
        <v>337986.60000000003</v>
      </c>
      <c r="S1497" s="149">
        <f>SUM(S1498:S1498)</f>
        <v>217256.34</v>
      </c>
      <c r="T1497" s="142">
        <f t="shared" si="632"/>
        <v>3511.4063874545805</v>
      </c>
      <c r="U1497" s="142">
        <f>U1498</f>
        <v>7742.0848345764025</v>
      </c>
      <c r="W1497" s="220"/>
      <c r="X1497" s="148"/>
      <c r="Y1497" s="211"/>
      <c r="Z1497" s="211"/>
      <c r="AA1497" s="164"/>
      <c r="AB1497" s="164"/>
      <c r="AC1497" s="164"/>
      <c r="AD1497" s="164"/>
      <c r="AE1497" s="164"/>
      <c r="AF1497" s="211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BD1497" s="224"/>
      <c r="BE1497" s="224"/>
      <c r="BF1497" s="148"/>
      <c r="CC1497" s="158"/>
      <c r="DF1497" s="159"/>
      <c r="DV1497" s="160"/>
    </row>
    <row r="1498" spans="1:135" s="121" customFormat="1" ht="33.75" customHeight="1" x14ac:dyDescent="0.25">
      <c r="B1498" s="143">
        <v>1</v>
      </c>
      <c r="C1498" s="156" t="s">
        <v>1622</v>
      </c>
      <c r="D1498" s="145">
        <v>1964</v>
      </c>
      <c r="E1498" s="145"/>
      <c r="F1498" s="147" t="s">
        <v>264</v>
      </c>
      <c r="G1498" s="145">
        <v>2</v>
      </c>
      <c r="H1498" s="145">
        <v>2</v>
      </c>
      <c r="I1498" s="149">
        <v>522.9</v>
      </c>
      <c r="J1498" s="149">
        <v>463.3</v>
      </c>
      <c r="K1498" s="149">
        <v>463.3</v>
      </c>
      <c r="L1498" s="219">
        <v>31</v>
      </c>
      <c r="M1498" s="145" t="s">
        <v>262</v>
      </c>
      <c r="N1498" s="145" t="s">
        <v>266</v>
      </c>
      <c r="O1498" s="145" t="s">
        <v>328</v>
      </c>
      <c r="P1498" s="149">
        <v>1836114.4000000001</v>
      </c>
      <c r="Q1498" s="149">
        <v>1280871.46</v>
      </c>
      <c r="R1498" s="149">
        <v>337986.60000000003</v>
      </c>
      <c r="S1498" s="149">
        <v>217256.34</v>
      </c>
      <c r="T1498" s="142">
        <f t="shared" si="632"/>
        <v>3511.4063874545805</v>
      </c>
      <c r="U1498" s="142">
        <v>7742.0848345764025</v>
      </c>
      <c r="V1498" s="213">
        <f>Y1498+Z1498+AA1498+AB1498+AC1498+AF1498+AH1498+AJ1498+AL1498+AN1498+AO1498+AP1498+AQ1498+AR1498</f>
        <v>7742.0848345764025</v>
      </c>
      <c r="W1498" s="213">
        <f>V1498-T1498</f>
        <v>4230.6784471218216</v>
      </c>
      <c r="X1498" s="148" t="b">
        <f>V1498=U1498</f>
        <v>1</v>
      </c>
      <c r="Y1498" s="211">
        <v>0</v>
      </c>
      <c r="Z1498" s="211">
        <v>0</v>
      </c>
      <c r="AA1498" s="164">
        <v>0</v>
      </c>
      <c r="AB1498" s="164">
        <v>0</v>
      </c>
      <c r="AC1498" s="164">
        <v>0</v>
      </c>
      <c r="AD1498" s="164">
        <v>0</v>
      </c>
      <c r="AE1498" s="164">
        <v>0</v>
      </c>
      <c r="AF1498" s="214">
        <v>0</v>
      </c>
      <c r="AG1498" s="164">
        <v>454</v>
      </c>
      <c r="AH1498" s="214">
        <f>8917.04*AG1498/I1498</f>
        <v>7742.0848345764025</v>
      </c>
      <c r="AI1498" s="164">
        <v>0</v>
      </c>
      <c r="AJ1498" s="164">
        <v>0</v>
      </c>
      <c r="AK1498" s="164">
        <v>0</v>
      </c>
      <c r="AL1498" s="163">
        <v>0</v>
      </c>
      <c r="AM1498" s="164">
        <v>0</v>
      </c>
      <c r="AN1498" s="164">
        <v>0</v>
      </c>
      <c r="AO1498" s="163">
        <v>0</v>
      </c>
      <c r="AP1498" s="164">
        <v>0</v>
      </c>
      <c r="AQ1498" s="164">
        <v>0</v>
      </c>
      <c r="AR1498" s="164">
        <v>0</v>
      </c>
      <c r="BD1498" s="224"/>
      <c r="BE1498" s="224"/>
      <c r="BF1498" s="224"/>
      <c r="CC1498" s="158"/>
      <c r="DF1498" s="159"/>
      <c r="DV1498" s="160"/>
    </row>
    <row r="1499" spans="1:135" s="121" customFormat="1" ht="33.75" customHeight="1" x14ac:dyDescent="0.25">
      <c r="B1499" s="144" t="s">
        <v>787</v>
      </c>
      <c r="C1499" s="156"/>
      <c r="D1499" s="145" t="s">
        <v>862</v>
      </c>
      <c r="E1499" s="145" t="s">
        <v>862</v>
      </c>
      <c r="F1499" s="147" t="s">
        <v>862</v>
      </c>
      <c r="G1499" s="145" t="s">
        <v>862</v>
      </c>
      <c r="H1499" s="145" t="s">
        <v>862</v>
      </c>
      <c r="I1499" s="149">
        <f>SUM(I1500:I1500)</f>
        <v>1826</v>
      </c>
      <c r="J1499" s="149">
        <f>SUM(J1500:J1500)</f>
        <v>1718</v>
      </c>
      <c r="K1499" s="149">
        <f>SUM(K1500:K1500)</f>
        <v>1598.8</v>
      </c>
      <c r="L1499" s="219">
        <f>SUM(L1500:L1500)</f>
        <v>73</v>
      </c>
      <c r="M1499" s="145" t="s">
        <v>862</v>
      </c>
      <c r="N1499" s="145" t="s">
        <v>862</v>
      </c>
      <c r="O1499" s="225" t="s">
        <v>862</v>
      </c>
      <c r="P1499" s="149">
        <v>2643881</v>
      </c>
      <c r="Q1499" s="149">
        <f>SUM(Q1500:Q1500)</f>
        <v>1592309.05</v>
      </c>
      <c r="R1499" s="149">
        <f>SUM(R1500:R1500)</f>
        <v>407533.88</v>
      </c>
      <c r="S1499" s="149">
        <f>SUM(S1500:S1500)</f>
        <v>644038.06999999995</v>
      </c>
      <c r="T1499" s="142">
        <f t="shared" si="632"/>
        <v>1447.9085432639649</v>
      </c>
      <c r="U1499" s="142">
        <f>U1500</f>
        <v>3516.0289156626509</v>
      </c>
      <c r="W1499" s="220"/>
      <c r="X1499" s="148"/>
      <c r="Y1499" s="211"/>
      <c r="Z1499" s="211"/>
      <c r="AA1499" s="164"/>
      <c r="AB1499" s="164"/>
      <c r="AC1499" s="164"/>
      <c r="AD1499" s="164"/>
      <c r="AE1499" s="164"/>
      <c r="AF1499" s="211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BD1499" s="224"/>
      <c r="BE1499" s="224"/>
      <c r="BF1499" s="148"/>
      <c r="CC1499" s="158"/>
      <c r="DF1499" s="159"/>
      <c r="DV1499" s="160"/>
    </row>
    <row r="1500" spans="1:135" s="121" customFormat="1" ht="33.75" customHeight="1" x14ac:dyDescent="0.25">
      <c r="B1500" s="143">
        <v>2</v>
      </c>
      <c r="C1500" s="156" t="s">
        <v>1644</v>
      </c>
      <c r="D1500" s="145">
        <v>1975</v>
      </c>
      <c r="E1500" s="145"/>
      <c r="F1500" s="147" t="s">
        <v>264</v>
      </c>
      <c r="G1500" s="145">
        <v>4</v>
      </c>
      <c r="H1500" s="145">
        <v>2</v>
      </c>
      <c r="I1500" s="149">
        <v>1826</v>
      </c>
      <c r="J1500" s="149">
        <v>1718</v>
      </c>
      <c r="K1500" s="149">
        <v>1598.8</v>
      </c>
      <c r="L1500" s="219">
        <v>73</v>
      </c>
      <c r="M1500" s="145" t="s">
        <v>262</v>
      </c>
      <c r="N1500" s="145" t="s">
        <v>337</v>
      </c>
      <c r="O1500" s="145" t="s">
        <v>1645</v>
      </c>
      <c r="P1500" s="149">
        <v>2643881</v>
      </c>
      <c r="Q1500" s="149">
        <v>1592309.05</v>
      </c>
      <c r="R1500" s="149">
        <v>407533.88</v>
      </c>
      <c r="S1500" s="149">
        <v>644038.06999999995</v>
      </c>
      <c r="T1500" s="142">
        <f t="shared" si="632"/>
        <v>1447.9085432639649</v>
      </c>
      <c r="U1500" s="142">
        <v>3516.0289156626509</v>
      </c>
      <c r="V1500" s="213">
        <f>Y1500+Z1500+AA1500+AB1500+AC1500+AF1500+AH1500+AJ1500+AL1500+AN1500+AO1500+AP1500+AQ1500+AR1500</f>
        <v>3516.0289156626509</v>
      </c>
      <c r="W1500" s="213">
        <f>V1500-T1500</f>
        <v>2068.120372398686</v>
      </c>
      <c r="X1500" s="148" t="b">
        <f>V1500=U1500</f>
        <v>1</v>
      </c>
      <c r="Y1500" s="211">
        <v>0</v>
      </c>
      <c r="Z1500" s="211">
        <v>0</v>
      </c>
      <c r="AA1500" s="164">
        <v>0</v>
      </c>
      <c r="AB1500" s="164">
        <v>0</v>
      </c>
      <c r="AC1500" s="164">
        <v>0</v>
      </c>
      <c r="AD1500" s="164">
        <v>0</v>
      </c>
      <c r="AE1500" s="164">
        <v>0</v>
      </c>
      <c r="AF1500" s="214">
        <v>0</v>
      </c>
      <c r="AG1500" s="164">
        <v>720</v>
      </c>
      <c r="AH1500" s="214">
        <f>8917.04*AG1500/I1500</f>
        <v>3516.0289156626509</v>
      </c>
      <c r="AI1500" s="164">
        <v>0</v>
      </c>
      <c r="AJ1500" s="164">
        <v>0</v>
      </c>
      <c r="AK1500" s="164">
        <v>0</v>
      </c>
      <c r="AL1500" s="163">
        <v>0</v>
      </c>
      <c r="AM1500" s="164">
        <v>0</v>
      </c>
      <c r="AN1500" s="164">
        <v>0</v>
      </c>
      <c r="AO1500" s="163">
        <v>0</v>
      </c>
      <c r="AP1500" s="164">
        <v>0</v>
      </c>
      <c r="AQ1500" s="164">
        <v>0</v>
      </c>
      <c r="AR1500" s="164">
        <v>0</v>
      </c>
      <c r="BD1500" s="224"/>
      <c r="BE1500" s="224"/>
      <c r="BF1500" s="224"/>
      <c r="CC1500" s="158"/>
      <c r="DF1500" s="159"/>
      <c r="DV1500" s="160"/>
    </row>
    <row r="1501" spans="1:135" s="121" customFormat="1" ht="33.75" customHeight="1" x14ac:dyDescent="0.25">
      <c r="B1501" s="144" t="s">
        <v>858</v>
      </c>
      <c r="C1501" s="156"/>
      <c r="D1501" s="145" t="s">
        <v>862</v>
      </c>
      <c r="E1501" s="145" t="s">
        <v>862</v>
      </c>
      <c r="F1501" s="147" t="s">
        <v>862</v>
      </c>
      <c r="G1501" s="145" t="s">
        <v>862</v>
      </c>
      <c r="H1501" s="145" t="s">
        <v>862</v>
      </c>
      <c r="I1501" s="149">
        <f>SUM(I1502:I1502)</f>
        <v>833.6</v>
      </c>
      <c r="J1501" s="149">
        <f>SUM(J1502:J1502)</f>
        <v>782.2</v>
      </c>
      <c r="K1501" s="149">
        <f>SUM(K1502:K1502)</f>
        <v>782.2</v>
      </c>
      <c r="L1501" s="219">
        <f>SUM(L1502:L1502)</f>
        <v>30</v>
      </c>
      <c r="M1501" s="145" t="s">
        <v>862</v>
      </c>
      <c r="N1501" s="145" t="s">
        <v>862</v>
      </c>
      <c r="O1501" s="225" t="s">
        <v>862</v>
      </c>
      <c r="P1501" s="149">
        <v>2554206.3299999996</v>
      </c>
      <c r="Q1501" s="149">
        <f>SUM(Q1502:Q1502)</f>
        <v>1726364.88</v>
      </c>
      <c r="R1501" s="149">
        <f>SUM(R1502:R1502)</f>
        <v>432497.52</v>
      </c>
      <c r="S1501" s="149">
        <f>SUM(S1502:S1502)</f>
        <v>395343.93</v>
      </c>
      <c r="T1501" s="142">
        <f t="shared" si="632"/>
        <v>3064.0670945297497</v>
      </c>
      <c r="U1501" s="142">
        <f>U1502</f>
        <v>8635.7082437619956</v>
      </c>
      <c r="W1501" s="220"/>
      <c r="X1501" s="148"/>
      <c r="Y1501" s="211"/>
      <c r="Z1501" s="211"/>
      <c r="AA1501" s="164"/>
      <c r="AB1501" s="164"/>
      <c r="AC1501" s="164"/>
      <c r="AD1501" s="164"/>
      <c r="AE1501" s="164"/>
      <c r="AF1501" s="211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BD1501" s="224"/>
      <c r="BE1501" s="224"/>
      <c r="BF1501" s="148"/>
      <c r="CC1501" s="158"/>
      <c r="DF1501" s="159"/>
      <c r="DV1501" s="160"/>
    </row>
    <row r="1502" spans="1:135" s="121" customFormat="1" ht="33.75" customHeight="1" x14ac:dyDescent="0.25">
      <c r="B1502" s="143">
        <v>3</v>
      </c>
      <c r="C1502" s="156" t="s">
        <v>3</v>
      </c>
      <c r="D1502" s="145">
        <v>1988</v>
      </c>
      <c r="E1502" s="145"/>
      <c r="F1502" s="147" t="s">
        <v>264</v>
      </c>
      <c r="G1502" s="145">
        <v>2</v>
      </c>
      <c r="H1502" s="145">
        <v>3</v>
      </c>
      <c r="I1502" s="149">
        <v>833.6</v>
      </c>
      <c r="J1502" s="149">
        <v>782.2</v>
      </c>
      <c r="K1502" s="149">
        <v>782.2</v>
      </c>
      <c r="L1502" s="219">
        <v>30</v>
      </c>
      <c r="M1502" s="145" t="s">
        <v>262</v>
      </c>
      <c r="N1502" s="145" t="s">
        <v>263</v>
      </c>
      <c r="O1502" s="145" t="s">
        <v>265</v>
      </c>
      <c r="P1502" s="149">
        <v>2554206.3299999996</v>
      </c>
      <c r="Q1502" s="149">
        <v>1726364.88</v>
      </c>
      <c r="R1502" s="149">
        <v>432497.52</v>
      </c>
      <c r="S1502" s="149">
        <v>395343.93</v>
      </c>
      <c r="T1502" s="142">
        <f t="shared" si="632"/>
        <v>3064.0670945297497</v>
      </c>
      <c r="U1502" s="142">
        <v>8635.7082437619956</v>
      </c>
      <c r="V1502" s="213">
        <f>Y1502+Z1502+AA1502+AB1502+AC1502+AF1502+AH1502+AJ1502+AL1502+AN1502+AO1502+AP1502+AQ1502+AR1502</f>
        <v>8635.7082437619956</v>
      </c>
      <c r="W1502" s="213">
        <f>V1502-T1502</f>
        <v>5571.6411492322459</v>
      </c>
      <c r="X1502" s="148" t="b">
        <f>V1502=U1502</f>
        <v>1</v>
      </c>
      <c r="Y1502" s="211">
        <v>0</v>
      </c>
      <c r="Z1502" s="211">
        <v>0</v>
      </c>
      <c r="AA1502" s="164">
        <v>0</v>
      </c>
      <c r="AB1502" s="164">
        <v>0</v>
      </c>
      <c r="AC1502" s="164">
        <v>0</v>
      </c>
      <c r="AD1502" s="164">
        <v>0</v>
      </c>
      <c r="AE1502" s="164">
        <v>0</v>
      </c>
      <c r="AF1502" s="214">
        <v>0</v>
      </c>
      <c r="AG1502" s="164">
        <v>807.3</v>
      </c>
      <c r="AH1502" s="214">
        <f>8917.04*AG1502/I1502</f>
        <v>8635.7082437619956</v>
      </c>
      <c r="AI1502" s="164">
        <v>0</v>
      </c>
      <c r="AJ1502" s="164">
        <v>0</v>
      </c>
      <c r="AK1502" s="164">
        <v>0</v>
      </c>
      <c r="AL1502" s="163">
        <v>0</v>
      </c>
      <c r="AM1502" s="164">
        <v>0</v>
      </c>
      <c r="AN1502" s="164">
        <v>0</v>
      </c>
      <c r="AO1502" s="163">
        <v>0</v>
      </c>
      <c r="AP1502" s="164">
        <v>0</v>
      </c>
      <c r="AQ1502" s="164">
        <v>0</v>
      </c>
      <c r="AR1502" s="164">
        <v>0</v>
      </c>
      <c r="BD1502" s="224"/>
      <c r="BE1502" s="224"/>
      <c r="BF1502" s="224"/>
      <c r="CC1502" s="158"/>
      <c r="DF1502" s="159"/>
      <c r="DV1502" s="160"/>
    </row>
    <row r="1503" spans="1:135" s="121" customFormat="1" ht="84" customHeight="1" x14ac:dyDescent="0.25">
      <c r="B1503" s="346" t="s">
        <v>2784</v>
      </c>
      <c r="C1503" s="347"/>
      <c r="D1503" s="347"/>
      <c r="E1503" s="347"/>
      <c r="F1503" s="347"/>
      <c r="G1503" s="347"/>
      <c r="H1503" s="347"/>
      <c r="I1503" s="347"/>
      <c r="J1503" s="347"/>
      <c r="K1503" s="347"/>
      <c r="L1503" s="347"/>
      <c r="M1503" s="347"/>
      <c r="N1503" s="347"/>
      <c r="O1503" s="347"/>
      <c r="P1503" s="347"/>
      <c r="Q1503" s="347"/>
      <c r="R1503" s="347"/>
      <c r="S1503" s="347"/>
      <c r="T1503" s="347"/>
      <c r="U1503" s="348"/>
      <c r="Y1503" s="148"/>
      <c r="Z1503" s="148"/>
      <c r="AF1503" s="148"/>
      <c r="CC1503" s="158"/>
    </row>
    <row r="1504" spans="1:135" s="121" customFormat="1" ht="33.75" customHeight="1" x14ac:dyDescent="0.25">
      <c r="B1504" s="349" t="s">
        <v>2380</v>
      </c>
      <c r="C1504" s="350"/>
      <c r="D1504" s="145" t="s">
        <v>862</v>
      </c>
      <c r="E1504" s="145" t="s">
        <v>862</v>
      </c>
      <c r="F1504" s="147" t="s">
        <v>862</v>
      </c>
      <c r="G1504" s="145" t="s">
        <v>862</v>
      </c>
      <c r="H1504" s="145" t="s">
        <v>862</v>
      </c>
      <c r="I1504" s="149">
        <f>I1505</f>
        <v>483262.35999999993</v>
      </c>
      <c r="J1504" s="149">
        <f>J1505</f>
        <v>463338.42999999993</v>
      </c>
      <c r="K1504" s="149">
        <f>K1505</f>
        <v>396967.02</v>
      </c>
      <c r="L1504" s="219">
        <f>L1505</f>
        <v>17300</v>
      </c>
      <c r="M1504" s="145" t="s">
        <v>862</v>
      </c>
      <c r="N1504" s="145" t="s">
        <v>862</v>
      </c>
      <c r="O1504" s="225" t="s">
        <v>862</v>
      </c>
      <c r="P1504" s="149">
        <v>369708728.29000002</v>
      </c>
      <c r="Q1504" s="149">
        <f>Q1505</f>
        <v>208425744</v>
      </c>
      <c r="R1504" s="149">
        <f>R1505</f>
        <v>0</v>
      </c>
      <c r="S1504" s="149">
        <f>S1505</f>
        <v>161282984.28999999</v>
      </c>
      <c r="T1504" s="142">
        <f t="shared" ref="T1504:T1566" si="633">P1504/I1504</f>
        <v>765.02694786740699</v>
      </c>
      <c r="U1504" s="142">
        <f>MAX(U1505:U1572)</f>
        <v>10485.413041177291</v>
      </c>
      <c r="W1504" s="220"/>
      <c r="X1504" s="148"/>
      <c r="Y1504" s="211">
        <v>0</v>
      </c>
      <c r="Z1504" s="211">
        <v>0</v>
      </c>
      <c r="AA1504" s="164">
        <v>0</v>
      </c>
      <c r="AB1504" s="164">
        <v>0</v>
      </c>
      <c r="AC1504" s="164">
        <v>0</v>
      </c>
      <c r="AD1504" s="164">
        <v>0</v>
      </c>
      <c r="AE1504" s="164">
        <v>194</v>
      </c>
      <c r="AF1504" s="211">
        <v>376912593.48999995</v>
      </c>
      <c r="AG1504" s="164">
        <v>0</v>
      </c>
      <c r="AH1504" s="164">
        <v>0</v>
      </c>
      <c r="AI1504" s="164">
        <v>0</v>
      </c>
      <c r="AJ1504" s="164">
        <v>0</v>
      </c>
      <c r="AK1504" s="164">
        <v>0</v>
      </c>
      <c r="AL1504" s="164">
        <v>0</v>
      </c>
      <c r="AM1504" s="164">
        <v>0</v>
      </c>
      <c r="AN1504" s="164">
        <v>0</v>
      </c>
      <c r="AO1504" s="164">
        <v>0</v>
      </c>
      <c r="AP1504" s="164">
        <v>0</v>
      </c>
      <c r="AQ1504" s="164">
        <v>0</v>
      </c>
      <c r="AR1504" s="164">
        <v>0</v>
      </c>
      <c r="BF1504" s="148"/>
      <c r="CC1504" s="158"/>
    </row>
    <row r="1505" spans="1:126" s="121" customFormat="1" ht="33.75" customHeight="1" x14ac:dyDescent="0.25">
      <c r="B1505" s="349" t="s">
        <v>1880</v>
      </c>
      <c r="C1505" s="350"/>
      <c r="D1505" s="145" t="s">
        <v>862</v>
      </c>
      <c r="E1505" s="145" t="s">
        <v>862</v>
      </c>
      <c r="F1505" s="147" t="s">
        <v>862</v>
      </c>
      <c r="G1505" s="145" t="s">
        <v>862</v>
      </c>
      <c r="H1505" s="145" t="s">
        <v>862</v>
      </c>
      <c r="I1505" s="149">
        <f>I1506+I1521+I1555+I1560</f>
        <v>483262.35999999993</v>
      </c>
      <c r="J1505" s="149">
        <f>J1506+J1521+J1555+J1560</f>
        <v>463338.42999999993</v>
      </c>
      <c r="K1505" s="149">
        <f>K1506+K1521+K1555+K1560</f>
        <v>396967.02</v>
      </c>
      <c r="L1505" s="219">
        <f>L1506+L1521+L1555+L1560</f>
        <v>17300</v>
      </c>
      <c r="M1505" s="145" t="s">
        <v>862</v>
      </c>
      <c r="N1505" s="145" t="s">
        <v>862</v>
      </c>
      <c r="O1505" s="225" t="s">
        <v>862</v>
      </c>
      <c r="P1505" s="149">
        <v>369708728.29000002</v>
      </c>
      <c r="Q1505" s="149">
        <f>Q1506+Q1521+Q1555+Q1560</f>
        <v>208425744</v>
      </c>
      <c r="R1505" s="149">
        <f>R1506+R1521+R1555+R1560</f>
        <v>0</v>
      </c>
      <c r="S1505" s="149">
        <f>S1506+S1521+S1555+S1560</f>
        <v>161282984.28999999</v>
      </c>
      <c r="T1505" s="142">
        <f t="shared" si="633"/>
        <v>765.02694786740699</v>
      </c>
      <c r="U1505" s="142">
        <f>MAX(U1567:U1572)</f>
        <v>10485.413041177291</v>
      </c>
      <c r="W1505" s="220"/>
      <c r="X1505" s="148"/>
      <c r="Y1505" s="211"/>
      <c r="Z1505" s="211"/>
      <c r="AA1505" s="164"/>
      <c r="AB1505" s="164"/>
      <c r="AC1505" s="164"/>
      <c r="AD1505" s="164"/>
      <c r="AE1505" s="164"/>
      <c r="AF1505" s="211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BF1505" s="148"/>
      <c r="CC1505" s="158"/>
    </row>
    <row r="1506" spans="1:126" s="121" customFormat="1" ht="33.75" customHeight="1" x14ac:dyDescent="0.25">
      <c r="B1506" s="144" t="s">
        <v>1058</v>
      </c>
      <c r="C1506" s="156"/>
      <c r="D1506" s="145" t="s">
        <v>862</v>
      </c>
      <c r="E1506" s="145" t="s">
        <v>862</v>
      </c>
      <c r="F1506" s="147" t="s">
        <v>862</v>
      </c>
      <c r="G1506" s="145" t="s">
        <v>862</v>
      </c>
      <c r="H1506" s="145" t="s">
        <v>862</v>
      </c>
      <c r="I1506" s="149">
        <f>SUM(I1507:I1520)</f>
        <v>112606.19999999998</v>
      </c>
      <c r="J1506" s="149">
        <f>SUM(J1507:J1520)</f>
        <v>105248.59999999999</v>
      </c>
      <c r="K1506" s="149">
        <f>SUM(K1507:K1520)</f>
        <v>104626.09999999999</v>
      </c>
      <c r="L1506" s="219">
        <f>SUM(L1507:L1520)</f>
        <v>4618</v>
      </c>
      <c r="M1506" s="145" t="s">
        <v>862</v>
      </c>
      <c r="N1506" s="145" t="s">
        <v>862</v>
      </c>
      <c r="O1506" s="225" t="s">
        <v>862</v>
      </c>
      <c r="P1506" s="149">
        <v>98798067.039999992</v>
      </c>
      <c r="Q1506" s="149">
        <f>SUM(Q1507:Q1520)</f>
        <v>54259392</v>
      </c>
      <c r="R1506" s="149">
        <f>SUM(R1507:R1520)</f>
        <v>0</v>
      </c>
      <c r="S1506" s="149">
        <f>SUM(S1507:S1520)</f>
        <v>44538675.039999999</v>
      </c>
      <c r="T1506" s="142">
        <f t="shared" si="633"/>
        <v>877.37679665950907</v>
      </c>
      <c r="U1506" s="142">
        <f>U1507</f>
        <v>1120.7123792885914</v>
      </c>
      <c r="W1506" s="220"/>
      <c r="X1506" s="148"/>
      <c r="Y1506" s="211"/>
      <c r="Z1506" s="211"/>
      <c r="AA1506" s="164"/>
      <c r="AB1506" s="164"/>
      <c r="AC1506" s="164"/>
      <c r="AD1506" s="164"/>
      <c r="AE1506" s="164"/>
      <c r="AF1506" s="211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BD1506" s="224"/>
      <c r="BE1506" s="224"/>
      <c r="BF1506" s="148"/>
      <c r="CC1506" s="158"/>
      <c r="DF1506" s="159"/>
      <c r="DV1506" s="160"/>
    </row>
    <row r="1507" spans="1:126" s="148" customFormat="1" ht="36" customHeight="1" x14ac:dyDescent="0.25">
      <c r="A1507" s="148">
        <v>1</v>
      </c>
      <c r="B1507" s="143">
        <f>SUBTOTAL(103,$A$1507:A1507)</f>
        <v>1</v>
      </c>
      <c r="C1507" s="144" t="s">
        <v>1643</v>
      </c>
      <c r="D1507" s="145">
        <v>1989</v>
      </c>
      <c r="E1507" s="145" t="s">
        <v>265</v>
      </c>
      <c r="F1507" s="146" t="s">
        <v>314</v>
      </c>
      <c r="G1507" s="145">
        <v>7</v>
      </c>
      <c r="H1507" s="145" t="s">
        <v>299</v>
      </c>
      <c r="I1507" s="149">
        <v>4121.3999999999996</v>
      </c>
      <c r="J1507" s="149">
        <v>3057</v>
      </c>
      <c r="K1507" s="149">
        <v>3057</v>
      </c>
      <c r="L1507" s="165">
        <v>163</v>
      </c>
      <c r="M1507" s="145" t="s">
        <v>262</v>
      </c>
      <c r="N1507" s="145" t="s">
        <v>266</v>
      </c>
      <c r="O1507" s="147" t="s">
        <v>1646</v>
      </c>
      <c r="P1507" s="142">
        <v>2873967.7</v>
      </c>
      <c r="Q1507" s="142">
        <v>1982592</v>
      </c>
      <c r="R1507" s="142">
        <v>0</v>
      </c>
      <c r="S1507" s="142">
        <f t="shared" ref="S1507:S1520" si="634">P1507-Q1507-R1507</f>
        <v>891375.70000000019</v>
      </c>
      <c r="T1507" s="142">
        <f t="shared" si="633"/>
        <v>697.32801960498875</v>
      </c>
      <c r="U1507" s="142">
        <f t="shared" ref="U1507:U1520" si="635">V1507</f>
        <v>1120.7123792885914</v>
      </c>
      <c r="V1507" s="213">
        <f t="shared" ref="V1507:V1520" si="636">Y1507+Z1507+AA1507+AB1507+AC1507+AF1507+AH1507+AJ1507+AL1507+AN1507+AO1507+AP1507+AQ1507+AR1507</f>
        <v>1120.7123792885914</v>
      </c>
      <c r="W1507" s="213">
        <f t="shared" ref="W1507:W1520" si="637">V1507-T1507</f>
        <v>423.38435968360261</v>
      </c>
      <c r="X1507" s="148" t="b">
        <f t="shared" ref="X1507:X1520" si="638">V1507=U1507</f>
        <v>1</v>
      </c>
      <c r="Y1507" s="211">
        <v>0</v>
      </c>
      <c r="Z1507" s="226">
        <v>0</v>
      </c>
      <c r="AA1507" s="211">
        <v>0</v>
      </c>
      <c r="AB1507" s="211">
        <v>0</v>
      </c>
      <c r="AC1507" s="211">
        <v>0</v>
      </c>
      <c r="AD1507" s="211">
        <v>0</v>
      </c>
      <c r="AE1507" s="211">
        <v>2</v>
      </c>
      <c r="AF1507" s="214">
        <f>2309452*AE1507/I1507</f>
        <v>1120.7123792885914</v>
      </c>
      <c r="AG1507" s="211">
        <v>0</v>
      </c>
      <c r="AH1507" s="211">
        <v>0</v>
      </c>
      <c r="AI1507" s="211">
        <v>0</v>
      </c>
      <c r="AJ1507" s="211">
        <v>0</v>
      </c>
      <c r="AK1507" s="211">
        <v>0</v>
      </c>
      <c r="AL1507" s="214">
        <v>0</v>
      </c>
      <c r="AM1507" s="211">
        <v>0</v>
      </c>
      <c r="AN1507" s="211">
        <v>0</v>
      </c>
      <c r="AO1507" s="214">
        <v>0</v>
      </c>
      <c r="AP1507" s="211">
        <v>0</v>
      </c>
      <c r="AQ1507" s="211">
        <v>0</v>
      </c>
      <c r="AR1507" s="211">
        <v>0</v>
      </c>
    </row>
    <row r="1508" spans="1:126" s="148" customFormat="1" ht="36" customHeight="1" x14ac:dyDescent="0.25">
      <c r="A1508" s="148">
        <v>1</v>
      </c>
      <c r="B1508" s="143">
        <f>SUBTOTAL(103,$A$1507:A1508)</f>
        <v>2</v>
      </c>
      <c r="C1508" s="144" t="s">
        <v>1655</v>
      </c>
      <c r="D1508" s="145">
        <v>1991</v>
      </c>
      <c r="E1508" s="145" t="s">
        <v>265</v>
      </c>
      <c r="F1508" s="146" t="s">
        <v>307</v>
      </c>
      <c r="G1508" s="145">
        <v>9</v>
      </c>
      <c r="H1508" s="145" t="s">
        <v>304</v>
      </c>
      <c r="I1508" s="149">
        <v>8855.2999999999993</v>
      </c>
      <c r="J1508" s="149">
        <v>8855.2999999999993</v>
      </c>
      <c r="K1508" s="149">
        <v>8855.2999999999993</v>
      </c>
      <c r="L1508" s="165">
        <v>382</v>
      </c>
      <c r="M1508" s="145" t="s">
        <v>262</v>
      </c>
      <c r="N1508" s="145" t="s">
        <v>266</v>
      </c>
      <c r="O1508" s="147" t="s">
        <v>344</v>
      </c>
      <c r="P1508" s="142">
        <v>6423566.4000000004</v>
      </c>
      <c r="Q1508" s="142">
        <v>4598400</v>
      </c>
      <c r="R1508" s="142">
        <v>0</v>
      </c>
      <c r="S1508" s="142">
        <f t="shared" si="634"/>
        <v>1825166.4000000004</v>
      </c>
      <c r="T1508" s="142">
        <f t="shared" si="633"/>
        <v>725.39229613903547</v>
      </c>
      <c r="U1508" s="142">
        <f t="shared" si="635"/>
        <v>1110.205187853602</v>
      </c>
      <c r="V1508" s="213">
        <f t="shared" si="636"/>
        <v>1110.205187853602</v>
      </c>
      <c r="W1508" s="213">
        <f t="shared" si="637"/>
        <v>384.81289171456649</v>
      </c>
      <c r="X1508" s="148" t="b">
        <f t="shared" si="638"/>
        <v>1</v>
      </c>
      <c r="Y1508" s="211">
        <v>0</v>
      </c>
      <c r="Z1508" s="226">
        <v>0</v>
      </c>
      <c r="AA1508" s="211">
        <v>0</v>
      </c>
      <c r="AB1508" s="211">
        <v>0</v>
      </c>
      <c r="AC1508" s="211">
        <v>0</v>
      </c>
      <c r="AD1508" s="211">
        <v>0</v>
      </c>
      <c r="AE1508" s="211">
        <v>4</v>
      </c>
      <c r="AF1508" s="214">
        <f t="shared" ref="AF1508:AF1515" si="639">2457800*AE1508/I1508</f>
        <v>1110.205187853602</v>
      </c>
      <c r="AG1508" s="211">
        <v>0</v>
      </c>
      <c r="AH1508" s="211">
        <v>0</v>
      </c>
      <c r="AI1508" s="211">
        <v>0</v>
      </c>
      <c r="AJ1508" s="211">
        <v>0</v>
      </c>
      <c r="AK1508" s="211">
        <v>0</v>
      </c>
      <c r="AL1508" s="214">
        <v>0</v>
      </c>
      <c r="AM1508" s="211">
        <v>0</v>
      </c>
      <c r="AN1508" s="211">
        <v>0</v>
      </c>
      <c r="AO1508" s="214">
        <v>0</v>
      </c>
      <c r="AP1508" s="211">
        <v>0</v>
      </c>
      <c r="AQ1508" s="211">
        <v>0</v>
      </c>
      <c r="AR1508" s="211">
        <v>0</v>
      </c>
    </row>
    <row r="1509" spans="1:126" s="148" customFormat="1" ht="36" customHeight="1" x14ac:dyDescent="0.25">
      <c r="A1509" s="148">
        <v>1</v>
      </c>
      <c r="B1509" s="143">
        <f>SUBTOTAL(103,$A$1507:A1509)</f>
        <v>3</v>
      </c>
      <c r="C1509" s="144" t="s">
        <v>2650</v>
      </c>
      <c r="D1509" s="145">
        <v>1991</v>
      </c>
      <c r="E1509" s="145" t="s">
        <v>265</v>
      </c>
      <c r="F1509" s="146" t="s">
        <v>314</v>
      </c>
      <c r="G1509" s="145">
        <v>9</v>
      </c>
      <c r="H1509" s="145">
        <v>4</v>
      </c>
      <c r="I1509" s="149">
        <v>8418.5</v>
      </c>
      <c r="J1509" s="149">
        <v>8418.5</v>
      </c>
      <c r="K1509" s="149">
        <v>8418.5</v>
      </c>
      <c r="L1509" s="165">
        <v>417</v>
      </c>
      <c r="M1509" s="145" t="s">
        <v>2785</v>
      </c>
      <c r="N1509" s="145" t="s">
        <v>266</v>
      </c>
      <c r="O1509" s="147" t="s">
        <v>344</v>
      </c>
      <c r="P1509" s="142">
        <v>8274000</v>
      </c>
      <c r="Q1509" s="142">
        <v>4576000</v>
      </c>
      <c r="R1509" s="142">
        <v>0</v>
      </c>
      <c r="S1509" s="142">
        <f t="shared" si="634"/>
        <v>3698000</v>
      </c>
      <c r="T1509" s="142">
        <f t="shared" si="633"/>
        <v>982.83542198728992</v>
      </c>
      <c r="U1509" s="142">
        <f t="shared" si="635"/>
        <v>1167.8089921007306</v>
      </c>
      <c r="V1509" s="213">
        <f t="shared" si="636"/>
        <v>1167.8089921007306</v>
      </c>
      <c r="W1509" s="213">
        <f t="shared" si="637"/>
        <v>184.9735701134407</v>
      </c>
      <c r="X1509" s="148" t="b">
        <f t="shared" si="638"/>
        <v>1</v>
      </c>
      <c r="Y1509" s="211">
        <v>0</v>
      </c>
      <c r="Z1509" s="226">
        <v>0</v>
      </c>
      <c r="AA1509" s="211">
        <v>0</v>
      </c>
      <c r="AB1509" s="211">
        <v>0</v>
      </c>
      <c r="AC1509" s="211">
        <v>0</v>
      </c>
      <c r="AD1509" s="211">
        <v>0</v>
      </c>
      <c r="AE1509" s="211">
        <v>4</v>
      </c>
      <c r="AF1509" s="214">
        <f t="shared" si="639"/>
        <v>1167.8089921007306</v>
      </c>
      <c r="AG1509" s="211">
        <v>0</v>
      </c>
      <c r="AH1509" s="211">
        <v>0</v>
      </c>
      <c r="AI1509" s="211">
        <v>0</v>
      </c>
      <c r="AJ1509" s="211">
        <v>0</v>
      </c>
      <c r="AK1509" s="211">
        <v>0</v>
      </c>
      <c r="AL1509" s="214">
        <v>0</v>
      </c>
      <c r="AM1509" s="211">
        <v>0</v>
      </c>
      <c r="AN1509" s="211">
        <v>0</v>
      </c>
      <c r="AO1509" s="214">
        <v>0</v>
      </c>
      <c r="AP1509" s="211">
        <v>0</v>
      </c>
      <c r="AQ1509" s="211">
        <v>0</v>
      </c>
      <c r="AR1509" s="211">
        <v>0</v>
      </c>
    </row>
    <row r="1510" spans="1:126" s="148" customFormat="1" ht="36" customHeight="1" x14ac:dyDescent="0.25">
      <c r="A1510" s="148">
        <v>1</v>
      </c>
      <c r="B1510" s="143">
        <f>SUBTOTAL(103,$A$1507:A1510)</f>
        <v>4</v>
      </c>
      <c r="C1510" s="144" t="s">
        <v>2651</v>
      </c>
      <c r="D1510" s="145">
        <v>1992</v>
      </c>
      <c r="E1510" s="145" t="s">
        <v>265</v>
      </c>
      <c r="F1510" s="146" t="s">
        <v>314</v>
      </c>
      <c r="G1510" s="145">
        <v>9</v>
      </c>
      <c r="H1510" s="145">
        <v>2</v>
      </c>
      <c r="I1510" s="149">
        <v>3954.9</v>
      </c>
      <c r="J1510" s="149">
        <v>3890</v>
      </c>
      <c r="K1510" s="149">
        <v>3890</v>
      </c>
      <c r="L1510" s="165">
        <v>207</v>
      </c>
      <c r="M1510" s="145" t="s">
        <v>2785</v>
      </c>
      <c r="N1510" s="145" t="s">
        <v>266</v>
      </c>
      <c r="O1510" s="147" t="s">
        <v>344</v>
      </c>
      <c r="P1510" s="142">
        <v>4137000</v>
      </c>
      <c r="Q1510" s="142">
        <v>2225600</v>
      </c>
      <c r="R1510" s="142">
        <v>0</v>
      </c>
      <c r="S1510" s="142">
        <f t="shared" si="634"/>
        <v>1911400</v>
      </c>
      <c r="T1510" s="142">
        <f t="shared" si="633"/>
        <v>1046.0441477660622</v>
      </c>
      <c r="U1510" s="142">
        <f t="shared" si="635"/>
        <v>1242.9138537004728</v>
      </c>
      <c r="V1510" s="213">
        <f t="shared" si="636"/>
        <v>1242.9138537004728</v>
      </c>
      <c r="W1510" s="213">
        <f t="shared" si="637"/>
        <v>196.8697059344106</v>
      </c>
      <c r="X1510" s="148" t="b">
        <f t="shared" si="638"/>
        <v>1</v>
      </c>
      <c r="Y1510" s="211">
        <v>0</v>
      </c>
      <c r="Z1510" s="226">
        <v>0</v>
      </c>
      <c r="AA1510" s="211">
        <v>0</v>
      </c>
      <c r="AB1510" s="211">
        <v>0</v>
      </c>
      <c r="AC1510" s="211">
        <v>0</v>
      </c>
      <c r="AD1510" s="211">
        <v>0</v>
      </c>
      <c r="AE1510" s="211">
        <v>2</v>
      </c>
      <c r="AF1510" s="214">
        <f t="shared" si="639"/>
        <v>1242.9138537004728</v>
      </c>
      <c r="AG1510" s="211">
        <v>0</v>
      </c>
      <c r="AH1510" s="211">
        <v>0</v>
      </c>
      <c r="AI1510" s="211">
        <v>0</v>
      </c>
      <c r="AJ1510" s="211">
        <v>0</v>
      </c>
      <c r="AK1510" s="211">
        <v>0</v>
      </c>
      <c r="AL1510" s="214">
        <v>0</v>
      </c>
      <c r="AM1510" s="211">
        <v>0</v>
      </c>
      <c r="AN1510" s="211">
        <v>0</v>
      </c>
      <c r="AO1510" s="214">
        <v>0</v>
      </c>
      <c r="AP1510" s="211">
        <v>0</v>
      </c>
      <c r="AQ1510" s="211">
        <v>0</v>
      </c>
      <c r="AR1510" s="211">
        <v>0</v>
      </c>
    </row>
    <row r="1511" spans="1:126" s="148" customFormat="1" ht="36" customHeight="1" x14ac:dyDescent="0.25">
      <c r="A1511" s="148">
        <v>1</v>
      </c>
      <c r="B1511" s="143">
        <f>SUBTOTAL(103,$A$1507:A1511)</f>
        <v>5</v>
      </c>
      <c r="C1511" s="144" t="s">
        <v>2652</v>
      </c>
      <c r="D1511" s="145">
        <v>1976</v>
      </c>
      <c r="E1511" s="145" t="s">
        <v>265</v>
      </c>
      <c r="F1511" s="157" t="s">
        <v>264</v>
      </c>
      <c r="G1511" s="145">
        <v>9</v>
      </c>
      <c r="H1511" s="145">
        <v>6</v>
      </c>
      <c r="I1511" s="149">
        <v>10920.3</v>
      </c>
      <c r="J1511" s="149">
        <v>10820.1</v>
      </c>
      <c r="K1511" s="149">
        <v>10820.1</v>
      </c>
      <c r="L1511" s="165">
        <v>542</v>
      </c>
      <c r="M1511" s="145" t="s">
        <v>2785</v>
      </c>
      <c r="N1511" s="145" t="s">
        <v>266</v>
      </c>
      <c r="O1511" s="147" t="s">
        <v>344</v>
      </c>
      <c r="P1511" s="142">
        <v>12600000</v>
      </c>
      <c r="Q1511" s="142">
        <v>6864000</v>
      </c>
      <c r="R1511" s="142">
        <v>0</v>
      </c>
      <c r="S1511" s="142">
        <f t="shared" si="634"/>
        <v>5736000</v>
      </c>
      <c r="T1511" s="142">
        <f t="shared" si="633"/>
        <v>1153.814455646823</v>
      </c>
      <c r="U1511" s="142">
        <f t="shared" si="635"/>
        <v>1350.4024614708387</v>
      </c>
      <c r="V1511" s="213">
        <f t="shared" si="636"/>
        <v>1350.4024614708387</v>
      </c>
      <c r="W1511" s="213">
        <f t="shared" si="637"/>
        <v>196.58800582401568</v>
      </c>
      <c r="X1511" s="148" t="b">
        <f t="shared" si="638"/>
        <v>1</v>
      </c>
      <c r="Y1511" s="211">
        <v>0</v>
      </c>
      <c r="Z1511" s="226">
        <v>0</v>
      </c>
      <c r="AA1511" s="211">
        <v>0</v>
      </c>
      <c r="AB1511" s="211">
        <v>0</v>
      </c>
      <c r="AC1511" s="211">
        <v>0</v>
      </c>
      <c r="AD1511" s="211">
        <v>0</v>
      </c>
      <c r="AE1511" s="211">
        <v>6</v>
      </c>
      <c r="AF1511" s="214">
        <f t="shared" si="639"/>
        <v>1350.4024614708387</v>
      </c>
      <c r="AG1511" s="211">
        <v>0</v>
      </c>
      <c r="AH1511" s="211">
        <v>0</v>
      </c>
      <c r="AI1511" s="211">
        <v>0</v>
      </c>
      <c r="AJ1511" s="211">
        <v>0</v>
      </c>
      <c r="AK1511" s="211">
        <v>0</v>
      </c>
      <c r="AL1511" s="214">
        <v>0</v>
      </c>
      <c r="AM1511" s="211">
        <v>0</v>
      </c>
      <c r="AN1511" s="211">
        <v>0</v>
      </c>
      <c r="AO1511" s="214">
        <v>0</v>
      </c>
      <c r="AP1511" s="211">
        <v>0</v>
      </c>
      <c r="AQ1511" s="211">
        <v>0</v>
      </c>
      <c r="AR1511" s="211">
        <v>0</v>
      </c>
    </row>
    <row r="1512" spans="1:126" s="148" customFormat="1" ht="36" customHeight="1" x14ac:dyDescent="0.25">
      <c r="A1512" s="148">
        <v>1</v>
      </c>
      <c r="B1512" s="143">
        <f>SUBTOTAL(103,$A$1507:A1512)</f>
        <v>6</v>
      </c>
      <c r="C1512" s="144" t="s">
        <v>2653</v>
      </c>
      <c r="D1512" s="145">
        <v>1993</v>
      </c>
      <c r="E1512" s="145" t="s">
        <v>265</v>
      </c>
      <c r="F1512" s="146" t="s">
        <v>314</v>
      </c>
      <c r="G1512" s="145">
        <v>9</v>
      </c>
      <c r="H1512" s="145">
        <v>4</v>
      </c>
      <c r="I1512" s="149">
        <v>7826.1</v>
      </c>
      <c r="J1512" s="149">
        <v>7810.6</v>
      </c>
      <c r="K1512" s="149">
        <v>7810.6</v>
      </c>
      <c r="L1512" s="165">
        <v>338</v>
      </c>
      <c r="M1512" s="145" t="s">
        <v>2785</v>
      </c>
      <c r="N1512" s="145" t="s">
        <v>266</v>
      </c>
      <c r="O1512" s="147" t="s">
        <v>344</v>
      </c>
      <c r="P1512" s="142">
        <v>8274000</v>
      </c>
      <c r="Q1512" s="142">
        <v>4576000</v>
      </c>
      <c r="R1512" s="142">
        <v>0</v>
      </c>
      <c r="S1512" s="142">
        <f t="shared" si="634"/>
        <v>3698000</v>
      </c>
      <c r="T1512" s="142">
        <f t="shared" si="633"/>
        <v>1057.2315712807144</v>
      </c>
      <c r="U1512" s="142">
        <f t="shared" si="635"/>
        <v>1256.2067952108969</v>
      </c>
      <c r="V1512" s="213">
        <f t="shared" si="636"/>
        <v>1256.2067952108969</v>
      </c>
      <c r="W1512" s="213">
        <f t="shared" si="637"/>
        <v>198.97522393018244</v>
      </c>
      <c r="X1512" s="148" t="b">
        <f t="shared" si="638"/>
        <v>1</v>
      </c>
      <c r="Y1512" s="211">
        <v>0</v>
      </c>
      <c r="Z1512" s="226">
        <v>0</v>
      </c>
      <c r="AA1512" s="211">
        <v>0</v>
      </c>
      <c r="AB1512" s="211">
        <v>0</v>
      </c>
      <c r="AC1512" s="211">
        <v>0</v>
      </c>
      <c r="AD1512" s="211">
        <v>0</v>
      </c>
      <c r="AE1512" s="211">
        <v>4</v>
      </c>
      <c r="AF1512" s="214">
        <f t="shared" si="639"/>
        <v>1256.2067952108969</v>
      </c>
      <c r="AG1512" s="211">
        <v>0</v>
      </c>
      <c r="AH1512" s="211">
        <v>0</v>
      </c>
      <c r="AI1512" s="211">
        <v>0</v>
      </c>
      <c r="AJ1512" s="211">
        <v>0</v>
      </c>
      <c r="AK1512" s="211">
        <v>0</v>
      </c>
      <c r="AL1512" s="214">
        <v>0</v>
      </c>
      <c r="AM1512" s="211">
        <v>0</v>
      </c>
      <c r="AN1512" s="211">
        <v>0</v>
      </c>
      <c r="AO1512" s="214">
        <v>0</v>
      </c>
      <c r="AP1512" s="211">
        <v>0</v>
      </c>
      <c r="AQ1512" s="211">
        <v>0</v>
      </c>
      <c r="AR1512" s="211">
        <v>0</v>
      </c>
    </row>
    <row r="1513" spans="1:126" s="148" customFormat="1" ht="36" customHeight="1" x14ac:dyDescent="0.25">
      <c r="A1513" s="148">
        <v>1</v>
      </c>
      <c r="B1513" s="143">
        <f>SUBTOTAL(103,$A$1507:A1513)</f>
        <v>7</v>
      </c>
      <c r="C1513" s="144" t="s">
        <v>2654</v>
      </c>
      <c r="D1513" s="145">
        <v>1994</v>
      </c>
      <c r="E1513" s="145" t="s">
        <v>265</v>
      </c>
      <c r="F1513" s="146" t="s">
        <v>314</v>
      </c>
      <c r="G1513" s="145">
        <v>9</v>
      </c>
      <c r="H1513" s="145">
        <v>3</v>
      </c>
      <c r="I1513" s="149">
        <v>7534.2</v>
      </c>
      <c r="J1513" s="149">
        <v>7534.2</v>
      </c>
      <c r="K1513" s="149">
        <v>7534.2</v>
      </c>
      <c r="L1513" s="165">
        <v>333</v>
      </c>
      <c r="M1513" s="145" t="s">
        <v>2785</v>
      </c>
      <c r="N1513" s="145" t="s">
        <v>266</v>
      </c>
      <c r="O1513" s="147" t="s">
        <v>344</v>
      </c>
      <c r="P1513" s="142">
        <v>6205500</v>
      </c>
      <c r="Q1513" s="142">
        <v>3432000</v>
      </c>
      <c r="R1513" s="142">
        <v>0</v>
      </c>
      <c r="S1513" s="142">
        <f t="shared" si="634"/>
        <v>2773500</v>
      </c>
      <c r="T1513" s="142">
        <f t="shared" si="633"/>
        <v>823.64418252767382</v>
      </c>
      <c r="U1513" s="142">
        <f t="shared" si="635"/>
        <v>978.65732260890343</v>
      </c>
      <c r="V1513" s="213">
        <f t="shared" si="636"/>
        <v>978.65732260890343</v>
      </c>
      <c r="W1513" s="213">
        <f t="shared" si="637"/>
        <v>155.01314008122961</v>
      </c>
      <c r="X1513" s="148" t="b">
        <f t="shared" si="638"/>
        <v>1</v>
      </c>
      <c r="Y1513" s="211">
        <v>0</v>
      </c>
      <c r="Z1513" s="226">
        <v>0</v>
      </c>
      <c r="AA1513" s="211">
        <v>0</v>
      </c>
      <c r="AB1513" s="211">
        <v>0</v>
      </c>
      <c r="AC1513" s="211">
        <v>0</v>
      </c>
      <c r="AD1513" s="211">
        <v>0</v>
      </c>
      <c r="AE1513" s="211">
        <v>3</v>
      </c>
      <c r="AF1513" s="214">
        <f t="shared" si="639"/>
        <v>978.65732260890343</v>
      </c>
      <c r="AG1513" s="211">
        <v>0</v>
      </c>
      <c r="AH1513" s="211">
        <v>0</v>
      </c>
      <c r="AI1513" s="211">
        <v>0</v>
      </c>
      <c r="AJ1513" s="211">
        <v>0</v>
      </c>
      <c r="AK1513" s="211">
        <v>0</v>
      </c>
      <c r="AL1513" s="214">
        <v>0</v>
      </c>
      <c r="AM1513" s="211">
        <v>0</v>
      </c>
      <c r="AN1513" s="211">
        <v>0</v>
      </c>
      <c r="AO1513" s="214">
        <v>0</v>
      </c>
      <c r="AP1513" s="211">
        <v>0</v>
      </c>
      <c r="AQ1513" s="211">
        <v>0</v>
      </c>
      <c r="AR1513" s="211">
        <v>0</v>
      </c>
    </row>
    <row r="1514" spans="1:126" s="148" customFormat="1" ht="36" customHeight="1" x14ac:dyDescent="0.25">
      <c r="A1514" s="148">
        <v>1</v>
      </c>
      <c r="B1514" s="143">
        <f>SUBTOTAL(103,$A$1507:A1514)</f>
        <v>8</v>
      </c>
      <c r="C1514" s="144" t="s">
        <v>2655</v>
      </c>
      <c r="D1514" s="145">
        <v>1984</v>
      </c>
      <c r="E1514" s="145" t="s">
        <v>265</v>
      </c>
      <c r="F1514" s="146" t="s">
        <v>314</v>
      </c>
      <c r="G1514" s="145">
        <v>9</v>
      </c>
      <c r="H1514" s="145">
        <v>7</v>
      </c>
      <c r="I1514" s="149">
        <v>13575</v>
      </c>
      <c r="J1514" s="149">
        <v>13357.6</v>
      </c>
      <c r="K1514" s="149">
        <v>13357.6</v>
      </c>
      <c r="L1514" s="165">
        <v>630</v>
      </c>
      <c r="M1514" s="145" t="s">
        <v>2785</v>
      </c>
      <c r="N1514" s="145" t="s">
        <v>266</v>
      </c>
      <c r="O1514" s="147" t="s">
        <v>344</v>
      </c>
      <c r="P1514" s="142">
        <v>14479500</v>
      </c>
      <c r="Q1514" s="142">
        <v>8008000</v>
      </c>
      <c r="R1514" s="142">
        <v>0</v>
      </c>
      <c r="S1514" s="142">
        <f t="shared" si="634"/>
        <v>6471500</v>
      </c>
      <c r="T1514" s="142">
        <f t="shared" si="633"/>
        <v>1066.6298342541436</v>
      </c>
      <c r="U1514" s="142">
        <f t="shared" si="635"/>
        <v>1267.3738489871087</v>
      </c>
      <c r="V1514" s="213">
        <f t="shared" si="636"/>
        <v>1267.3738489871087</v>
      </c>
      <c r="W1514" s="213">
        <f t="shared" si="637"/>
        <v>200.74401473296507</v>
      </c>
      <c r="X1514" s="148" t="b">
        <f t="shared" si="638"/>
        <v>1</v>
      </c>
      <c r="Y1514" s="211">
        <v>0</v>
      </c>
      <c r="Z1514" s="226">
        <v>0</v>
      </c>
      <c r="AA1514" s="211">
        <v>0</v>
      </c>
      <c r="AB1514" s="211">
        <v>0</v>
      </c>
      <c r="AC1514" s="211">
        <v>0</v>
      </c>
      <c r="AD1514" s="211">
        <v>0</v>
      </c>
      <c r="AE1514" s="211">
        <v>7</v>
      </c>
      <c r="AF1514" s="214">
        <f t="shared" si="639"/>
        <v>1267.3738489871087</v>
      </c>
      <c r="AG1514" s="211">
        <v>0</v>
      </c>
      <c r="AH1514" s="211">
        <v>0</v>
      </c>
      <c r="AI1514" s="211">
        <v>0</v>
      </c>
      <c r="AJ1514" s="211">
        <v>0</v>
      </c>
      <c r="AK1514" s="211">
        <v>0</v>
      </c>
      <c r="AL1514" s="214">
        <v>0</v>
      </c>
      <c r="AM1514" s="211">
        <v>0</v>
      </c>
      <c r="AN1514" s="211">
        <v>0</v>
      </c>
      <c r="AO1514" s="214">
        <v>0</v>
      </c>
      <c r="AP1514" s="211">
        <v>0</v>
      </c>
      <c r="AQ1514" s="211">
        <v>0</v>
      </c>
      <c r="AR1514" s="211">
        <v>0</v>
      </c>
    </row>
    <row r="1515" spans="1:126" s="148" customFormat="1" ht="36" customHeight="1" x14ac:dyDescent="0.25">
      <c r="A1515" s="148">
        <v>1</v>
      </c>
      <c r="B1515" s="143">
        <f>SUBTOTAL(103,$A$1507:A1515)</f>
        <v>9</v>
      </c>
      <c r="C1515" s="144" t="s">
        <v>2656</v>
      </c>
      <c r="D1515" s="145">
        <v>1992</v>
      </c>
      <c r="E1515" s="145" t="s">
        <v>265</v>
      </c>
      <c r="F1515" s="146" t="s">
        <v>314</v>
      </c>
      <c r="G1515" s="145">
        <v>9</v>
      </c>
      <c r="H1515" s="145">
        <v>6</v>
      </c>
      <c r="I1515" s="149">
        <v>12156.6</v>
      </c>
      <c r="J1515" s="149">
        <v>12021</v>
      </c>
      <c r="K1515" s="149">
        <v>12021</v>
      </c>
      <c r="L1515" s="165">
        <v>557</v>
      </c>
      <c r="M1515" s="145" t="s">
        <v>2785</v>
      </c>
      <c r="N1515" s="145" t="s">
        <v>266</v>
      </c>
      <c r="O1515" s="147" t="s">
        <v>344</v>
      </c>
      <c r="P1515" s="142">
        <v>12600000</v>
      </c>
      <c r="Q1515" s="142">
        <v>6864000</v>
      </c>
      <c r="R1515" s="142">
        <v>0</v>
      </c>
      <c r="S1515" s="142">
        <f t="shared" si="634"/>
        <v>5736000</v>
      </c>
      <c r="T1515" s="142">
        <f t="shared" si="633"/>
        <v>1036.474014115789</v>
      </c>
      <c r="U1515" s="142">
        <f t="shared" si="635"/>
        <v>1213.0694437589457</v>
      </c>
      <c r="V1515" s="213">
        <f t="shared" si="636"/>
        <v>1213.0694437589457</v>
      </c>
      <c r="W1515" s="213">
        <f t="shared" si="637"/>
        <v>176.59542964315665</v>
      </c>
      <c r="X1515" s="148" t="b">
        <f t="shared" si="638"/>
        <v>1</v>
      </c>
      <c r="Y1515" s="211">
        <v>0</v>
      </c>
      <c r="Z1515" s="226">
        <v>0</v>
      </c>
      <c r="AA1515" s="211">
        <v>0</v>
      </c>
      <c r="AB1515" s="211">
        <v>0</v>
      </c>
      <c r="AC1515" s="211">
        <v>0</v>
      </c>
      <c r="AD1515" s="211">
        <v>0</v>
      </c>
      <c r="AE1515" s="211">
        <v>6</v>
      </c>
      <c r="AF1515" s="214">
        <f t="shared" si="639"/>
        <v>1213.0694437589457</v>
      </c>
      <c r="AG1515" s="211">
        <v>0</v>
      </c>
      <c r="AH1515" s="211">
        <v>0</v>
      </c>
      <c r="AI1515" s="211">
        <v>0</v>
      </c>
      <c r="AJ1515" s="211">
        <v>0</v>
      </c>
      <c r="AK1515" s="211">
        <v>0</v>
      </c>
      <c r="AL1515" s="214">
        <v>0</v>
      </c>
      <c r="AM1515" s="211">
        <v>0</v>
      </c>
      <c r="AN1515" s="211">
        <v>0</v>
      </c>
      <c r="AO1515" s="214">
        <v>0</v>
      </c>
      <c r="AP1515" s="211">
        <v>0</v>
      </c>
      <c r="AQ1515" s="211">
        <v>0</v>
      </c>
      <c r="AR1515" s="211">
        <v>0</v>
      </c>
    </row>
    <row r="1516" spans="1:126" s="148" customFormat="1" ht="36" customHeight="1" x14ac:dyDescent="0.25">
      <c r="A1516" s="148">
        <v>1</v>
      </c>
      <c r="B1516" s="143">
        <f>SUBTOTAL(103,$A$1507:A1516)</f>
        <v>10</v>
      </c>
      <c r="C1516" s="144" t="s">
        <v>2657</v>
      </c>
      <c r="D1516" s="145">
        <v>1994</v>
      </c>
      <c r="E1516" s="145" t="s">
        <v>265</v>
      </c>
      <c r="F1516" s="146" t="s">
        <v>1536</v>
      </c>
      <c r="G1516" s="145">
        <v>10</v>
      </c>
      <c r="H1516" s="145">
        <v>3</v>
      </c>
      <c r="I1516" s="149">
        <v>8628.7999999999993</v>
      </c>
      <c r="J1516" s="149">
        <v>6180</v>
      </c>
      <c r="K1516" s="149">
        <v>6180</v>
      </c>
      <c r="L1516" s="165">
        <v>282</v>
      </c>
      <c r="M1516" s="145" t="s">
        <v>2785</v>
      </c>
      <c r="N1516" s="145" t="s">
        <v>266</v>
      </c>
      <c r="O1516" s="147" t="s">
        <v>2648</v>
      </c>
      <c r="P1516" s="142">
        <v>7135834.7999999998</v>
      </c>
      <c r="Q1516" s="142">
        <v>3468000</v>
      </c>
      <c r="R1516" s="142">
        <v>0</v>
      </c>
      <c r="S1516" s="142">
        <f t="shared" si="634"/>
        <v>3667834.8</v>
      </c>
      <c r="T1516" s="142">
        <f t="shared" si="633"/>
        <v>826.97881513072502</v>
      </c>
      <c r="U1516" s="142">
        <f t="shared" si="635"/>
        <v>925.45626274800679</v>
      </c>
      <c r="V1516" s="213">
        <f t="shared" si="636"/>
        <v>925.45626274800679</v>
      </c>
      <c r="W1516" s="213">
        <f t="shared" si="637"/>
        <v>98.477447617281769</v>
      </c>
      <c r="X1516" s="148" t="b">
        <f t="shared" si="638"/>
        <v>1</v>
      </c>
      <c r="Y1516" s="211">
        <v>0</v>
      </c>
      <c r="Z1516" s="226">
        <v>0</v>
      </c>
      <c r="AA1516" s="211">
        <v>0</v>
      </c>
      <c r="AB1516" s="211">
        <v>0</v>
      </c>
      <c r="AC1516" s="211">
        <v>0</v>
      </c>
      <c r="AD1516" s="211">
        <v>0</v>
      </c>
      <c r="AE1516" s="211">
        <v>3</v>
      </c>
      <c r="AF1516" s="214">
        <f>2661859*AE1516/I1516</f>
        <v>925.45626274800679</v>
      </c>
      <c r="AG1516" s="211">
        <v>0</v>
      </c>
      <c r="AH1516" s="211">
        <v>0</v>
      </c>
      <c r="AI1516" s="211">
        <v>0</v>
      </c>
      <c r="AJ1516" s="211">
        <v>0</v>
      </c>
      <c r="AK1516" s="211">
        <v>0</v>
      </c>
      <c r="AL1516" s="214">
        <v>0</v>
      </c>
      <c r="AM1516" s="211">
        <v>0</v>
      </c>
      <c r="AN1516" s="211">
        <v>0</v>
      </c>
      <c r="AO1516" s="214">
        <v>0</v>
      </c>
      <c r="AP1516" s="211">
        <v>0</v>
      </c>
      <c r="AQ1516" s="211">
        <v>0</v>
      </c>
      <c r="AR1516" s="211">
        <v>0</v>
      </c>
    </row>
    <row r="1517" spans="1:126" s="148" customFormat="1" ht="36" customHeight="1" x14ac:dyDescent="0.25">
      <c r="A1517" s="148">
        <v>1</v>
      </c>
      <c r="B1517" s="143">
        <f>SUBTOTAL(103,$A$1507:A1517)</f>
        <v>11</v>
      </c>
      <c r="C1517" s="144" t="s">
        <v>2658</v>
      </c>
      <c r="D1517" s="145">
        <v>1993</v>
      </c>
      <c r="E1517" s="145" t="s">
        <v>265</v>
      </c>
      <c r="F1517" s="146" t="s">
        <v>1536</v>
      </c>
      <c r="G1517" s="145">
        <v>9</v>
      </c>
      <c r="H1517" s="145">
        <v>1</v>
      </c>
      <c r="I1517" s="149">
        <v>3554.1</v>
      </c>
      <c r="J1517" s="149">
        <v>3218.9</v>
      </c>
      <c r="K1517" s="149">
        <v>3218.9</v>
      </c>
      <c r="L1517" s="165">
        <v>113</v>
      </c>
      <c r="M1517" s="145" t="s">
        <v>2785</v>
      </c>
      <c r="N1517" s="145" t="s">
        <v>266</v>
      </c>
      <c r="O1517" s="147" t="s">
        <v>2648</v>
      </c>
      <c r="P1517" s="142">
        <v>2346988.7999999998</v>
      </c>
      <c r="Q1517" s="142">
        <v>1144000</v>
      </c>
      <c r="R1517" s="142">
        <v>0</v>
      </c>
      <c r="S1517" s="142">
        <f t="shared" si="634"/>
        <v>1202988.7999999998</v>
      </c>
      <c r="T1517" s="142">
        <f t="shared" si="633"/>
        <v>660.36093525787112</v>
      </c>
      <c r="U1517" s="142">
        <f t="shared" si="635"/>
        <v>691.53934892096458</v>
      </c>
      <c r="V1517" s="213">
        <f t="shared" si="636"/>
        <v>691.53934892096458</v>
      </c>
      <c r="W1517" s="213">
        <f t="shared" si="637"/>
        <v>31.178413663093465</v>
      </c>
      <c r="X1517" s="148" t="b">
        <f t="shared" si="638"/>
        <v>1</v>
      </c>
      <c r="Y1517" s="211">
        <v>0</v>
      </c>
      <c r="Z1517" s="226">
        <v>0</v>
      </c>
      <c r="AA1517" s="211">
        <v>0</v>
      </c>
      <c r="AB1517" s="211">
        <v>0</v>
      </c>
      <c r="AC1517" s="211">
        <v>0</v>
      </c>
      <c r="AD1517" s="211">
        <v>0</v>
      </c>
      <c r="AE1517" s="211">
        <v>1</v>
      </c>
      <c r="AF1517" s="214">
        <f>2457800*AE1517/I1517</f>
        <v>691.53934892096458</v>
      </c>
      <c r="AG1517" s="211">
        <v>0</v>
      </c>
      <c r="AH1517" s="211">
        <v>0</v>
      </c>
      <c r="AI1517" s="211">
        <v>0</v>
      </c>
      <c r="AJ1517" s="211">
        <v>0</v>
      </c>
      <c r="AK1517" s="211">
        <v>0</v>
      </c>
      <c r="AL1517" s="214">
        <v>0</v>
      </c>
      <c r="AM1517" s="211">
        <v>0</v>
      </c>
      <c r="AN1517" s="211">
        <v>0</v>
      </c>
      <c r="AO1517" s="214">
        <v>0</v>
      </c>
      <c r="AP1517" s="211">
        <v>0</v>
      </c>
      <c r="AQ1517" s="211">
        <v>0</v>
      </c>
      <c r="AR1517" s="211">
        <v>0</v>
      </c>
    </row>
    <row r="1518" spans="1:126" s="148" customFormat="1" ht="36" customHeight="1" x14ac:dyDescent="0.25">
      <c r="A1518" s="148">
        <v>1</v>
      </c>
      <c r="B1518" s="143">
        <f>SUBTOTAL(103,$A$1507:A1518)</f>
        <v>12</v>
      </c>
      <c r="C1518" s="144" t="s">
        <v>2659</v>
      </c>
      <c r="D1518" s="145">
        <v>1989</v>
      </c>
      <c r="E1518" s="145" t="s">
        <v>265</v>
      </c>
      <c r="F1518" s="146" t="s">
        <v>314</v>
      </c>
      <c r="G1518" s="145">
        <v>9</v>
      </c>
      <c r="H1518" s="145">
        <v>2</v>
      </c>
      <c r="I1518" s="149">
        <v>4280.3999999999996</v>
      </c>
      <c r="J1518" s="149">
        <v>3805.6</v>
      </c>
      <c r="K1518" s="149">
        <v>3805.6</v>
      </c>
      <c r="L1518" s="165">
        <v>171</v>
      </c>
      <c r="M1518" s="145" t="s">
        <v>2785</v>
      </c>
      <c r="N1518" s="145" t="s">
        <v>266</v>
      </c>
      <c r="O1518" s="147" t="s">
        <v>2648</v>
      </c>
      <c r="P1518" s="142">
        <v>4722986.4000000004</v>
      </c>
      <c r="Q1518" s="142">
        <v>2288000</v>
      </c>
      <c r="R1518" s="142">
        <v>0</v>
      </c>
      <c r="S1518" s="142">
        <f t="shared" si="634"/>
        <v>2434986.4000000004</v>
      </c>
      <c r="T1518" s="142">
        <f t="shared" si="633"/>
        <v>1103.3983739837399</v>
      </c>
      <c r="U1518" s="142">
        <f t="shared" si="635"/>
        <v>1148.3973460424261</v>
      </c>
      <c r="V1518" s="213">
        <f t="shared" si="636"/>
        <v>1148.3973460424261</v>
      </c>
      <c r="W1518" s="213">
        <f t="shared" si="637"/>
        <v>44.998972058686149</v>
      </c>
      <c r="X1518" s="148" t="b">
        <f t="shared" si="638"/>
        <v>1</v>
      </c>
      <c r="Y1518" s="211">
        <v>0</v>
      </c>
      <c r="Z1518" s="226">
        <v>0</v>
      </c>
      <c r="AA1518" s="211">
        <v>0</v>
      </c>
      <c r="AB1518" s="211">
        <v>0</v>
      </c>
      <c r="AC1518" s="211">
        <v>0</v>
      </c>
      <c r="AD1518" s="211">
        <v>0</v>
      </c>
      <c r="AE1518" s="211">
        <v>2</v>
      </c>
      <c r="AF1518" s="214">
        <f>2457800*AE1518/I1518</f>
        <v>1148.3973460424261</v>
      </c>
      <c r="AG1518" s="211">
        <v>0</v>
      </c>
      <c r="AH1518" s="211">
        <v>0</v>
      </c>
      <c r="AI1518" s="211">
        <v>0</v>
      </c>
      <c r="AJ1518" s="211">
        <v>0</v>
      </c>
      <c r="AK1518" s="211">
        <v>0</v>
      </c>
      <c r="AL1518" s="214">
        <v>0</v>
      </c>
      <c r="AM1518" s="211">
        <v>0</v>
      </c>
      <c r="AN1518" s="211">
        <v>0</v>
      </c>
      <c r="AO1518" s="214">
        <v>0</v>
      </c>
      <c r="AP1518" s="211">
        <v>0</v>
      </c>
      <c r="AQ1518" s="211">
        <v>0</v>
      </c>
      <c r="AR1518" s="211">
        <v>0</v>
      </c>
    </row>
    <row r="1519" spans="1:126" s="148" customFormat="1" ht="36" customHeight="1" x14ac:dyDescent="0.25">
      <c r="A1519" s="148">
        <v>1</v>
      </c>
      <c r="B1519" s="143">
        <f>SUBTOTAL(103,$A$1507:A1519)</f>
        <v>13</v>
      </c>
      <c r="C1519" s="144" t="s">
        <v>2675</v>
      </c>
      <c r="D1519" s="145">
        <v>1990</v>
      </c>
      <c r="E1519" s="145" t="s">
        <v>265</v>
      </c>
      <c r="F1519" s="146" t="s">
        <v>314</v>
      </c>
      <c r="G1519" s="145">
        <v>7</v>
      </c>
      <c r="H1519" s="145">
        <v>4</v>
      </c>
      <c r="I1519" s="149">
        <v>9992.7000000000007</v>
      </c>
      <c r="J1519" s="149">
        <v>9992.7000000000007</v>
      </c>
      <c r="K1519" s="149">
        <v>9992.7000000000007</v>
      </c>
      <c r="L1519" s="165">
        <v>286</v>
      </c>
      <c r="M1519" s="145" t="s">
        <v>2785</v>
      </c>
      <c r="N1519" s="145" t="s">
        <v>266</v>
      </c>
      <c r="O1519" s="147" t="s">
        <v>2786</v>
      </c>
      <c r="P1519" s="142">
        <v>4285543.2</v>
      </c>
      <c r="Q1519" s="142">
        <v>2102400</v>
      </c>
      <c r="R1519" s="142">
        <v>0</v>
      </c>
      <c r="S1519" s="142">
        <f t="shared" si="634"/>
        <v>2183143.2000000002</v>
      </c>
      <c r="T1519" s="142">
        <f t="shared" si="633"/>
        <v>428.86739319703383</v>
      </c>
      <c r="U1519" s="142">
        <f t="shared" si="635"/>
        <v>462.2278263132086</v>
      </c>
      <c r="V1519" s="213">
        <f t="shared" si="636"/>
        <v>462.2278263132086</v>
      </c>
      <c r="W1519" s="213">
        <f t="shared" si="637"/>
        <v>33.360433116174761</v>
      </c>
      <c r="X1519" s="148" t="b">
        <f t="shared" si="638"/>
        <v>1</v>
      </c>
      <c r="Y1519" s="211">
        <v>0</v>
      </c>
      <c r="Z1519" s="226">
        <v>0</v>
      </c>
      <c r="AA1519" s="211">
        <v>0</v>
      </c>
      <c r="AB1519" s="211">
        <v>0</v>
      </c>
      <c r="AC1519" s="211">
        <v>0</v>
      </c>
      <c r="AD1519" s="211">
        <v>0</v>
      </c>
      <c r="AE1519" s="211">
        <v>2</v>
      </c>
      <c r="AF1519" s="214">
        <f>2309452*AE1519/I1519</f>
        <v>462.2278263132086</v>
      </c>
      <c r="AG1519" s="211">
        <v>0</v>
      </c>
      <c r="AH1519" s="211">
        <v>0</v>
      </c>
      <c r="AI1519" s="211">
        <v>0</v>
      </c>
      <c r="AJ1519" s="211">
        <v>0</v>
      </c>
      <c r="AK1519" s="211">
        <v>0</v>
      </c>
      <c r="AL1519" s="214">
        <v>0</v>
      </c>
      <c r="AM1519" s="211">
        <v>0</v>
      </c>
      <c r="AN1519" s="211">
        <v>0</v>
      </c>
      <c r="AO1519" s="214">
        <v>0</v>
      </c>
      <c r="AP1519" s="211">
        <v>0</v>
      </c>
      <c r="AQ1519" s="211">
        <v>0</v>
      </c>
      <c r="AR1519" s="211">
        <v>0</v>
      </c>
    </row>
    <row r="1520" spans="1:126" s="148" customFormat="1" ht="36" customHeight="1" x14ac:dyDescent="0.25">
      <c r="A1520" s="148">
        <v>1</v>
      </c>
      <c r="B1520" s="143">
        <f>SUBTOTAL(103,$A$1507:A1520)</f>
        <v>14</v>
      </c>
      <c r="C1520" s="144" t="s">
        <v>515</v>
      </c>
      <c r="D1520" s="145">
        <v>1996</v>
      </c>
      <c r="E1520" s="145" t="s">
        <v>265</v>
      </c>
      <c r="F1520" s="146" t="s">
        <v>314</v>
      </c>
      <c r="G1520" s="145" t="s">
        <v>353</v>
      </c>
      <c r="H1520" s="145" t="s">
        <v>304</v>
      </c>
      <c r="I1520" s="149">
        <v>8787.9</v>
      </c>
      <c r="J1520" s="149">
        <v>6287.1</v>
      </c>
      <c r="K1520" s="149">
        <v>5664.6</v>
      </c>
      <c r="L1520" s="165">
        <v>197</v>
      </c>
      <c r="M1520" s="145" t="s">
        <v>262</v>
      </c>
      <c r="N1520" s="145" t="s">
        <v>266</v>
      </c>
      <c r="O1520" s="147" t="s">
        <v>2648</v>
      </c>
      <c r="P1520" s="142">
        <v>4439179.74</v>
      </c>
      <c r="Q1520" s="142">
        <v>2130400</v>
      </c>
      <c r="R1520" s="142">
        <v>0</v>
      </c>
      <c r="S1520" s="142">
        <f t="shared" si="634"/>
        <v>2308779.7400000002</v>
      </c>
      <c r="T1520" s="142">
        <f t="shared" si="633"/>
        <v>505.14682005939989</v>
      </c>
      <c r="U1520" s="142">
        <f t="shared" si="635"/>
        <v>559.36002913096422</v>
      </c>
      <c r="V1520" s="213">
        <f t="shared" si="636"/>
        <v>559.36002913096422</v>
      </c>
      <c r="W1520" s="213">
        <f t="shared" si="637"/>
        <v>54.213209071564336</v>
      </c>
      <c r="X1520" s="148" t="b">
        <f t="shared" si="638"/>
        <v>1</v>
      </c>
      <c r="Y1520" s="211">
        <v>0</v>
      </c>
      <c r="Z1520" s="226">
        <v>0</v>
      </c>
      <c r="AA1520" s="211">
        <v>0</v>
      </c>
      <c r="AB1520" s="211">
        <v>0</v>
      </c>
      <c r="AC1520" s="211">
        <v>0</v>
      </c>
      <c r="AD1520" s="211">
        <v>0</v>
      </c>
      <c r="AE1520" s="211">
        <v>2</v>
      </c>
      <c r="AF1520" s="214">
        <f>2457800*AE1520/I1520</f>
        <v>559.36002913096422</v>
      </c>
      <c r="AG1520" s="211">
        <v>0</v>
      </c>
      <c r="AH1520" s="211">
        <v>0</v>
      </c>
      <c r="AI1520" s="211">
        <v>0</v>
      </c>
      <c r="AJ1520" s="211">
        <v>0</v>
      </c>
      <c r="AK1520" s="211">
        <v>0</v>
      </c>
      <c r="AL1520" s="214">
        <v>0</v>
      </c>
      <c r="AM1520" s="211">
        <v>0</v>
      </c>
      <c r="AN1520" s="211">
        <v>0</v>
      </c>
      <c r="AO1520" s="214">
        <v>0</v>
      </c>
      <c r="AP1520" s="211">
        <v>0</v>
      </c>
      <c r="AQ1520" s="211">
        <v>0</v>
      </c>
      <c r="AR1520" s="211">
        <v>0</v>
      </c>
    </row>
    <row r="1521" spans="1:126" s="121" customFormat="1" ht="33.75" customHeight="1" x14ac:dyDescent="0.25">
      <c r="B1521" s="144" t="s">
        <v>753</v>
      </c>
      <c r="C1521" s="156"/>
      <c r="D1521" s="145" t="s">
        <v>862</v>
      </c>
      <c r="E1521" s="145" t="s">
        <v>862</v>
      </c>
      <c r="F1521" s="147" t="s">
        <v>862</v>
      </c>
      <c r="G1521" s="145" t="s">
        <v>862</v>
      </c>
      <c r="H1521" s="145" t="s">
        <v>862</v>
      </c>
      <c r="I1521" s="149">
        <f>SUM(I1522:I1554)</f>
        <v>293012.36</v>
      </c>
      <c r="J1521" s="149">
        <f>SUM(J1522:J1554)</f>
        <v>285583.10999999993</v>
      </c>
      <c r="K1521" s="149">
        <f>SUM(K1522:K1554)</f>
        <v>225766.80000000002</v>
      </c>
      <c r="L1521" s="219">
        <f>SUM(L1522:L1554)</f>
        <v>9597</v>
      </c>
      <c r="M1521" s="145" t="s">
        <v>862</v>
      </c>
      <c r="N1521" s="145" t="s">
        <v>862</v>
      </c>
      <c r="O1521" s="225" t="s">
        <v>862</v>
      </c>
      <c r="P1521" s="149">
        <v>204288788.21999997</v>
      </c>
      <c r="Q1521" s="149">
        <f>SUM(Q1522:Q1554)</f>
        <v>119296640</v>
      </c>
      <c r="R1521" s="149">
        <f>SUM(R1522:R1554)</f>
        <v>0</v>
      </c>
      <c r="S1521" s="149">
        <f>SUM(S1522:S1554)</f>
        <v>84992148.219999999</v>
      </c>
      <c r="T1521" s="142">
        <f t="shared" si="633"/>
        <v>697.20194813624914</v>
      </c>
      <c r="U1521" s="142">
        <f>U1522</f>
        <v>894.55055004049098</v>
      </c>
      <c r="W1521" s="220"/>
      <c r="X1521" s="148"/>
      <c r="Y1521" s="211"/>
      <c r="Z1521" s="226"/>
      <c r="AA1521" s="211"/>
      <c r="AB1521" s="164"/>
      <c r="AC1521" s="164"/>
      <c r="AD1521" s="164"/>
      <c r="AE1521" s="164"/>
      <c r="AF1521" s="211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BD1521" s="224"/>
      <c r="BE1521" s="224"/>
      <c r="BF1521" s="148"/>
      <c r="CC1521" s="158"/>
      <c r="DF1521" s="159"/>
      <c r="DV1521" s="160"/>
    </row>
    <row r="1522" spans="1:126" s="148" customFormat="1" ht="36" customHeight="1" x14ac:dyDescent="0.25">
      <c r="A1522" s="148">
        <v>1</v>
      </c>
      <c r="B1522" s="143">
        <f>SUBTOTAL(103,$A$1507:A1522)</f>
        <v>15</v>
      </c>
      <c r="C1522" s="144" t="s">
        <v>757</v>
      </c>
      <c r="D1522" s="145">
        <v>1991</v>
      </c>
      <c r="E1522" s="145" t="s">
        <v>265</v>
      </c>
      <c r="F1522" s="146" t="s">
        <v>314</v>
      </c>
      <c r="G1522" s="145">
        <v>9</v>
      </c>
      <c r="H1522" s="145" t="s">
        <v>304</v>
      </c>
      <c r="I1522" s="149">
        <v>10990.1</v>
      </c>
      <c r="J1522" s="149">
        <v>7793.3</v>
      </c>
      <c r="K1522" s="149">
        <v>7793.3</v>
      </c>
      <c r="L1522" s="165">
        <v>318</v>
      </c>
      <c r="M1522" s="145" t="s">
        <v>262</v>
      </c>
      <c r="N1522" s="145" t="s">
        <v>266</v>
      </c>
      <c r="O1522" s="147" t="s">
        <v>779</v>
      </c>
      <c r="P1522" s="142">
        <v>8623905.5999999996</v>
      </c>
      <c r="Q1522" s="142">
        <v>4320320</v>
      </c>
      <c r="R1522" s="142">
        <v>0</v>
      </c>
      <c r="S1522" s="142">
        <f t="shared" ref="S1522:S1554" si="640">P1522-Q1522-R1522</f>
        <v>4303585.5999999996</v>
      </c>
      <c r="T1522" s="142">
        <f>P1522/I1522</f>
        <v>784.6976460632751</v>
      </c>
      <c r="U1522" s="142">
        <f t="shared" ref="U1522:U1554" si="641">V1522</f>
        <v>894.55055004049098</v>
      </c>
      <c r="V1522" s="213">
        <f t="shared" ref="V1522:V1554" si="642">Y1522+Z1522+AA1522+AB1522+AC1522+AF1522+AH1522+AJ1522+AL1522+AN1522+AO1522+AP1522+AQ1522+AR1522</f>
        <v>894.55055004049098</v>
      </c>
      <c r="W1522" s="213">
        <f t="shared" ref="W1522:W1554" si="643">V1522-T1522</f>
        <v>109.85290397721587</v>
      </c>
      <c r="X1522" s="148" t="b">
        <f t="shared" ref="X1522:X1554" si="644">V1522=U1522</f>
        <v>1</v>
      </c>
      <c r="Y1522" s="211">
        <v>0</v>
      </c>
      <c r="Z1522" s="226">
        <v>0</v>
      </c>
      <c r="AA1522" s="211">
        <v>0</v>
      </c>
      <c r="AB1522" s="211">
        <v>0</v>
      </c>
      <c r="AC1522" s="211">
        <v>0</v>
      </c>
      <c r="AD1522" s="211">
        <v>0</v>
      </c>
      <c r="AE1522" s="211">
        <v>4</v>
      </c>
      <c r="AF1522" s="214">
        <f t="shared" ref="AF1522:AF1554" si="645">2457800*AE1522/I1522</f>
        <v>894.55055004049098</v>
      </c>
      <c r="AG1522" s="211">
        <v>0</v>
      </c>
      <c r="AH1522" s="211">
        <v>0</v>
      </c>
      <c r="AI1522" s="211">
        <v>0</v>
      </c>
      <c r="AJ1522" s="211">
        <v>0</v>
      </c>
      <c r="AK1522" s="211">
        <v>0</v>
      </c>
      <c r="AL1522" s="214">
        <v>0</v>
      </c>
      <c r="AM1522" s="211">
        <v>0</v>
      </c>
      <c r="AN1522" s="211">
        <v>0</v>
      </c>
      <c r="AO1522" s="214">
        <v>0</v>
      </c>
      <c r="AP1522" s="211">
        <v>0</v>
      </c>
      <c r="AQ1522" s="211">
        <v>0</v>
      </c>
      <c r="AR1522" s="211">
        <v>0</v>
      </c>
    </row>
    <row r="1523" spans="1:126" s="148" customFormat="1" ht="36" customHeight="1" x14ac:dyDescent="0.25">
      <c r="A1523" s="148">
        <v>1</v>
      </c>
      <c r="B1523" s="143">
        <f>SUBTOTAL(103,$A$1507:A1523)</f>
        <v>16</v>
      </c>
      <c r="C1523" s="144" t="s">
        <v>1875</v>
      </c>
      <c r="D1523" s="145">
        <v>1989</v>
      </c>
      <c r="E1523" s="145" t="s">
        <v>265</v>
      </c>
      <c r="F1523" s="146" t="s">
        <v>314</v>
      </c>
      <c r="G1523" s="145">
        <v>9</v>
      </c>
      <c r="H1523" s="145" t="s">
        <v>299</v>
      </c>
      <c r="I1523" s="149">
        <v>4406.3999999999996</v>
      </c>
      <c r="J1523" s="149">
        <v>3895.4</v>
      </c>
      <c r="K1523" s="149">
        <v>3895.4</v>
      </c>
      <c r="L1523" s="165">
        <v>125</v>
      </c>
      <c r="M1523" s="145" t="s">
        <v>262</v>
      </c>
      <c r="N1523" s="145" t="s">
        <v>266</v>
      </c>
      <c r="O1523" s="147" t="s">
        <v>773</v>
      </c>
      <c r="P1523" s="142">
        <v>3880500</v>
      </c>
      <c r="Q1523" s="142">
        <v>2358400</v>
      </c>
      <c r="R1523" s="142">
        <v>0</v>
      </c>
      <c r="S1523" s="142">
        <f t="shared" si="640"/>
        <v>1522100</v>
      </c>
      <c r="T1523" s="142">
        <f>P1523/I1523</f>
        <v>880.65087145969505</v>
      </c>
      <c r="U1523" s="142">
        <f t="shared" si="641"/>
        <v>1115.559186637618</v>
      </c>
      <c r="V1523" s="213">
        <f t="shared" si="642"/>
        <v>1115.559186637618</v>
      </c>
      <c r="W1523" s="213">
        <f t="shared" si="643"/>
        <v>234.90831517792299</v>
      </c>
      <c r="X1523" s="148" t="b">
        <f t="shared" si="644"/>
        <v>1</v>
      </c>
      <c r="Y1523" s="211">
        <v>0</v>
      </c>
      <c r="Z1523" s="226">
        <v>0</v>
      </c>
      <c r="AA1523" s="211">
        <v>0</v>
      </c>
      <c r="AB1523" s="211">
        <v>0</v>
      </c>
      <c r="AC1523" s="211">
        <v>0</v>
      </c>
      <c r="AD1523" s="211">
        <v>0</v>
      </c>
      <c r="AE1523" s="211">
        <v>2</v>
      </c>
      <c r="AF1523" s="214">
        <f t="shared" si="645"/>
        <v>1115.559186637618</v>
      </c>
      <c r="AG1523" s="211">
        <v>0</v>
      </c>
      <c r="AH1523" s="211">
        <v>0</v>
      </c>
      <c r="AI1523" s="211">
        <v>0</v>
      </c>
      <c r="AJ1523" s="211">
        <v>0</v>
      </c>
      <c r="AK1523" s="211">
        <v>0</v>
      </c>
      <c r="AL1523" s="214">
        <v>0</v>
      </c>
      <c r="AM1523" s="211">
        <v>0</v>
      </c>
      <c r="AN1523" s="211">
        <v>0</v>
      </c>
      <c r="AO1523" s="214">
        <v>0</v>
      </c>
      <c r="AP1523" s="211">
        <v>0</v>
      </c>
      <c r="AQ1523" s="211">
        <v>0</v>
      </c>
      <c r="AR1523" s="211">
        <v>0</v>
      </c>
    </row>
    <row r="1524" spans="1:126" s="148" customFormat="1" ht="36" customHeight="1" x14ac:dyDescent="0.25">
      <c r="A1524" s="148">
        <v>1</v>
      </c>
      <c r="B1524" s="143">
        <f>SUBTOTAL(103,$A$1507:A1524)</f>
        <v>17</v>
      </c>
      <c r="C1524" s="144" t="s">
        <v>1874</v>
      </c>
      <c r="D1524" s="145">
        <v>1995</v>
      </c>
      <c r="E1524" s="145" t="s">
        <v>265</v>
      </c>
      <c r="F1524" s="146" t="s">
        <v>314</v>
      </c>
      <c r="G1524" s="145">
        <v>9</v>
      </c>
      <c r="H1524" s="145" t="s">
        <v>299</v>
      </c>
      <c r="I1524" s="149">
        <v>5022.6000000000004</v>
      </c>
      <c r="J1524" s="149">
        <v>3902.5</v>
      </c>
      <c r="K1524" s="149">
        <v>3902.5</v>
      </c>
      <c r="L1524" s="165">
        <v>111</v>
      </c>
      <c r="M1524" s="145" t="s">
        <v>262</v>
      </c>
      <c r="N1524" s="145" t="s">
        <v>266</v>
      </c>
      <c r="O1524" s="147" t="s">
        <v>1633</v>
      </c>
      <c r="P1524" s="142">
        <v>3880243.2000000002</v>
      </c>
      <c r="Q1524" s="142">
        <v>2358400</v>
      </c>
      <c r="R1524" s="142">
        <v>0</v>
      </c>
      <c r="S1524" s="142">
        <f t="shared" si="640"/>
        <v>1521843.2000000002</v>
      </c>
      <c r="T1524" s="142">
        <f>P1524/I1524</f>
        <v>772.55668378927248</v>
      </c>
      <c r="U1524" s="142">
        <f t="shared" si="641"/>
        <v>978.69629275673947</v>
      </c>
      <c r="V1524" s="213">
        <f t="shared" si="642"/>
        <v>978.69629275673947</v>
      </c>
      <c r="W1524" s="213">
        <f t="shared" si="643"/>
        <v>206.13960896746698</v>
      </c>
      <c r="X1524" s="148" t="b">
        <f t="shared" si="644"/>
        <v>1</v>
      </c>
      <c r="Y1524" s="211">
        <v>0</v>
      </c>
      <c r="Z1524" s="226">
        <v>0</v>
      </c>
      <c r="AA1524" s="211">
        <v>0</v>
      </c>
      <c r="AB1524" s="211">
        <v>0</v>
      </c>
      <c r="AC1524" s="211">
        <v>0</v>
      </c>
      <c r="AD1524" s="211">
        <v>0</v>
      </c>
      <c r="AE1524" s="211">
        <v>2</v>
      </c>
      <c r="AF1524" s="214">
        <f t="shared" si="645"/>
        <v>978.69629275673947</v>
      </c>
      <c r="AG1524" s="211">
        <v>0</v>
      </c>
      <c r="AH1524" s="211">
        <v>0</v>
      </c>
      <c r="AI1524" s="211">
        <v>0</v>
      </c>
      <c r="AJ1524" s="211">
        <v>0</v>
      </c>
      <c r="AK1524" s="211">
        <v>0</v>
      </c>
      <c r="AL1524" s="214">
        <v>0</v>
      </c>
      <c r="AM1524" s="211">
        <v>0</v>
      </c>
      <c r="AN1524" s="211">
        <v>0</v>
      </c>
      <c r="AO1524" s="214">
        <v>0</v>
      </c>
      <c r="AP1524" s="211">
        <v>0</v>
      </c>
      <c r="AQ1524" s="211">
        <v>0</v>
      </c>
      <c r="AR1524" s="211">
        <v>0</v>
      </c>
    </row>
    <row r="1525" spans="1:126" s="148" customFormat="1" ht="36" customHeight="1" x14ac:dyDescent="0.25">
      <c r="A1525" s="148">
        <v>1</v>
      </c>
      <c r="B1525" s="143">
        <f>SUBTOTAL(103,$A$1507:A1525)</f>
        <v>18</v>
      </c>
      <c r="C1525" s="144" t="s">
        <v>2567</v>
      </c>
      <c r="D1525" s="145">
        <v>1994</v>
      </c>
      <c r="E1525" s="145" t="s">
        <v>265</v>
      </c>
      <c r="F1525" s="146" t="s">
        <v>314</v>
      </c>
      <c r="G1525" s="145" t="s">
        <v>353</v>
      </c>
      <c r="H1525" s="145" t="s">
        <v>308</v>
      </c>
      <c r="I1525" s="149">
        <v>7509.8</v>
      </c>
      <c r="J1525" s="149">
        <v>7509.8</v>
      </c>
      <c r="K1525" s="149">
        <v>5873.7</v>
      </c>
      <c r="L1525" s="165">
        <v>220</v>
      </c>
      <c r="M1525" s="145" t="s">
        <v>262</v>
      </c>
      <c r="N1525" s="145" t="s">
        <v>266</v>
      </c>
      <c r="O1525" s="147" t="s">
        <v>2374</v>
      </c>
      <c r="P1525" s="142">
        <v>5337492.5599999996</v>
      </c>
      <c r="Q1525" s="142">
        <v>3159120</v>
      </c>
      <c r="R1525" s="142">
        <v>0</v>
      </c>
      <c r="S1525" s="142">
        <f t="shared" si="640"/>
        <v>2178372.5599999996</v>
      </c>
      <c r="T1525" s="142">
        <f t="shared" si="633"/>
        <v>710.73697834829147</v>
      </c>
      <c r="U1525" s="142">
        <f t="shared" si="641"/>
        <v>981.83706623345495</v>
      </c>
      <c r="V1525" s="213">
        <f t="shared" si="642"/>
        <v>981.83706623345495</v>
      </c>
      <c r="W1525" s="213">
        <f t="shared" si="643"/>
        <v>271.10008788516348</v>
      </c>
      <c r="X1525" s="148" t="b">
        <f t="shared" si="644"/>
        <v>1</v>
      </c>
      <c r="Y1525" s="211">
        <v>0</v>
      </c>
      <c r="Z1525" s="226">
        <v>0</v>
      </c>
      <c r="AA1525" s="211">
        <v>0</v>
      </c>
      <c r="AB1525" s="211">
        <v>0</v>
      </c>
      <c r="AC1525" s="211">
        <v>0</v>
      </c>
      <c r="AD1525" s="211">
        <v>0</v>
      </c>
      <c r="AE1525" s="211">
        <v>3</v>
      </c>
      <c r="AF1525" s="214">
        <f t="shared" si="645"/>
        <v>981.83706623345495</v>
      </c>
      <c r="AG1525" s="211">
        <v>0</v>
      </c>
      <c r="AH1525" s="211">
        <v>0</v>
      </c>
      <c r="AI1525" s="211">
        <v>0</v>
      </c>
      <c r="AJ1525" s="211">
        <v>0</v>
      </c>
      <c r="AK1525" s="211">
        <v>0</v>
      </c>
      <c r="AL1525" s="214">
        <v>0</v>
      </c>
      <c r="AM1525" s="211">
        <v>0</v>
      </c>
      <c r="AN1525" s="211">
        <v>0</v>
      </c>
      <c r="AO1525" s="214">
        <v>0</v>
      </c>
      <c r="AP1525" s="211">
        <v>0</v>
      </c>
      <c r="AQ1525" s="211">
        <v>0</v>
      </c>
      <c r="AR1525" s="211">
        <v>0</v>
      </c>
    </row>
    <row r="1526" spans="1:126" s="148" customFormat="1" ht="36" customHeight="1" x14ac:dyDescent="0.25">
      <c r="A1526" s="148">
        <v>1</v>
      </c>
      <c r="B1526" s="143">
        <f>SUBTOTAL(103,$A$1507:A1526)</f>
        <v>19</v>
      </c>
      <c r="C1526" s="144" t="s">
        <v>2568</v>
      </c>
      <c r="D1526" s="145">
        <v>1995</v>
      </c>
      <c r="E1526" s="145" t="s">
        <v>265</v>
      </c>
      <c r="F1526" s="146" t="s">
        <v>314</v>
      </c>
      <c r="G1526" s="145" t="s">
        <v>353</v>
      </c>
      <c r="H1526" s="145" t="s">
        <v>299</v>
      </c>
      <c r="I1526" s="149">
        <v>4981.6000000000004</v>
      </c>
      <c r="J1526" s="149">
        <v>4981.6000000000004</v>
      </c>
      <c r="K1526" s="149">
        <v>3855.3</v>
      </c>
      <c r="L1526" s="165">
        <v>151</v>
      </c>
      <c r="M1526" s="145" t="s">
        <v>262</v>
      </c>
      <c r="N1526" s="145" t="s">
        <v>266</v>
      </c>
      <c r="O1526" s="147" t="s">
        <v>2374</v>
      </c>
      <c r="P1526" s="142">
        <v>3547257.03</v>
      </c>
      <c r="Q1526" s="142">
        <v>2106080</v>
      </c>
      <c r="R1526" s="142">
        <v>0</v>
      </c>
      <c r="S1526" s="142">
        <f t="shared" si="640"/>
        <v>1441177.0299999998</v>
      </c>
      <c r="T1526" s="142">
        <f t="shared" si="633"/>
        <v>712.07183033563501</v>
      </c>
      <c r="U1526" s="142">
        <f t="shared" si="641"/>
        <v>986.7512445800545</v>
      </c>
      <c r="V1526" s="213">
        <f t="shared" si="642"/>
        <v>986.7512445800545</v>
      </c>
      <c r="W1526" s="213">
        <f t="shared" si="643"/>
        <v>274.67941424441949</v>
      </c>
      <c r="X1526" s="148" t="b">
        <f t="shared" si="644"/>
        <v>1</v>
      </c>
      <c r="Y1526" s="211">
        <v>0</v>
      </c>
      <c r="Z1526" s="226">
        <v>0</v>
      </c>
      <c r="AA1526" s="211">
        <v>0</v>
      </c>
      <c r="AB1526" s="211">
        <v>0</v>
      </c>
      <c r="AC1526" s="211">
        <v>0</v>
      </c>
      <c r="AD1526" s="211">
        <v>0</v>
      </c>
      <c r="AE1526" s="211">
        <v>2</v>
      </c>
      <c r="AF1526" s="214">
        <f t="shared" si="645"/>
        <v>986.7512445800545</v>
      </c>
      <c r="AG1526" s="211">
        <v>0</v>
      </c>
      <c r="AH1526" s="211">
        <v>0</v>
      </c>
      <c r="AI1526" s="211">
        <v>0</v>
      </c>
      <c r="AJ1526" s="211">
        <v>0</v>
      </c>
      <c r="AK1526" s="211">
        <v>0</v>
      </c>
      <c r="AL1526" s="214">
        <v>0</v>
      </c>
      <c r="AM1526" s="211">
        <v>0</v>
      </c>
      <c r="AN1526" s="211">
        <v>0</v>
      </c>
      <c r="AO1526" s="214">
        <v>0</v>
      </c>
      <c r="AP1526" s="211">
        <v>0</v>
      </c>
      <c r="AQ1526" s="211">
        <v>0</v>
      </c>
      <c r="AR1526" s="211">
        <v>0</v>
      </c>
    </row>
    <row r="1527" spans="1:126" s="148" customFormat="1" ht="36" customHeight="1" x14ac:dyDescent="0.25">
      <c r="A1527" s="148">
        <v>1</v>
      </c>
      <c r="B1527" s="143">
        <f>SUBTOTAL(103,$A$1507:A1527)</f>
        <v>20</v>
      </c>
      <c r="C1527" s="144" t="s">
        <v>2569</v>
      </c>
      <c r="D1527" s="145">
        <v>1994</v>
      </c>
      <c r="E1527" s="145" t="s">
        <v>265</v>
      </c>
      <c r="F1527" s="146" t="s">
        <v>314</v>
      </c>
      <c r="G1527" s="145" t="s">
        <v>353</v>
      </c>
      <c r="H1527" s="145" t="s">
        <v>299</v>
      </c>
      <c r="I1527" s="149">
        <v>4945.1000000000004</v>
      </c>
      <c r="J1527" s="149">
        <v>4945.1000000000004</v>
      </c>
      <c r="K1527" s="149">
        <v>3847</v>
      </c>
      <c r="L1527" s="165">
        <v>160</v>
      </c>
      <c r="M1527" s="145" t="s">
        <v>262</v>
      </c>
      <c r="N1527" s="145" t="s">
        <v>266</v>
      </c>
      <c r="O1527" s="147" t="s">
        <v>2374</v>
      </c>
      <c r="P1527" s="142">
        <v>3547260.89</v>
      </c>
      <c r="Q1527" s="142">
        <v>2106080</v>
      </c>
      <c r="R1527" s="142">
        <v>0</v>
      </c>
      <c r="S1527" s="142">
        <f t="shared" si="640"/>
        <v>1441180.8900000001</v>
      </c>
      <c r="T1527" s="142">
        <f t="shared" si="633"/>
        <v>717.32844431861838</v>
      </c>
      <c r="U1527" s="142">
        <f t="shared" si="641"/>
        <v>994.03449879678863</v>
      </c>
      <c r="V1527" s="213">
        <f t="shared" si="642"/>
        <v>994.03449879678863</v>
      </c>
      <c r="W1527" s="213">
        <f t="shared" si="643"/>
        <v>276.70605447817024</v>
      </c>
      <c r="X1527" s="148" t="b">
        <f t="shared" si="644"/>
        <v>1</v>
      </c>
      <c r="Y1527" s="211">
        <v>0</v>
      </c>
      <c r="Z1527" s="226">
        <v>0</v>
      </c>
      <c r="AA1527" s="211">
        <v>0</v>
      </c>
      <c r="AB1527" s="211">
        <v>0</v>
      </c>
      <c r="AC1527" s="211">
        <v>0</v>
      </c>
      <c r="AD1527" s="211">
        <v>0</v>
      </c>
      <c r="AE1527" s="211">
        <v>2</v>
      </c>
      <c r="AF1527" s="214">
        <f t="shared" si="645"/>
        <v>994.03449879678863</v>
      </c>
      <c r="AG1527" s="211">
        <v>0</v>
      </c>
      <c r="AH1527" s="211">
        <v>0</v>
      </c>
      <c r="AI1527" s="211">
        <v>0</v>
      </c>
      <c r="AJ1527" s="211">
        <v>0</v>
      </c>
      <c r="AK1527" s="211">
        <v>0</v>
      </c>
      <c r="AL1527" s="214">
        <v>0</v>
      </c>
      <c r="AM1527" s="211">
        <v>0</v>
      </c>
      <c r="AN1527" s="211">
        <v>0</v>
      </c>
      <c r="AO1527" s="214">
        <v>0</v>
      </c>
      <c r="AP1527" s="211">
        <v>0</v>
      </c>
      <c r="AQ1527" s="211">
        <v>0</v>
      </c>
      <c r="AR1527" s="211">
        <v>0</v>
      </c>
    </row>
    <row r="1528" spans="1:126" s="148" customFormat="1" ht="36" customHeight="1" x14ac:dyDescent="0.25">
      <c r="A1528" s="148">
        <v>1</v>
      </c>
      <c r="B1528" s="143">
        <f>SUBTOTAL(103,$A$1507:A1528)</f>
        <v>21</v>
      </c>
      <c r="C1528" s="144" t="s">
        <v>2570</v>
      </c>
      <c r="D1528" s="145">
        <v>1989</v>
      </c>
      <c r="E1528" s="145" t="s">
        <v>265</v>
      </c>
      <c r="F1528" s="146" t="s">
        <v>314</v>
      </c>
      <c r="G1528" s="145" t="s">
        <v>353</v>
      </c>
      <c r="H1528" s="145">
        <v>12</v>
      </c>
      <c r="I1528" s="149">
        <v>33058.300000000003</v>
      </c>
      <c r="J1528" s="149">
        <v>32003.25</v>
      </c>
      <c r="K1528" s="149">
        <v>22816.2</v>
      </c>
      <c r="L1528" s="165">
        <v>977</v>
      </c>
      <c r="M1528" s="145" t="s">
        <v>262</v>
      </c>
      <c r="N1528" s="145" t="s">
        <v>266</v>
      </c>
      <c r="O1528" s="147" t="s">
        <v>2613</v>
      </c>
      <c r="P1528" s="142">
        <v>16100596.859999999</v>
      </c>
      <c r="Q1528" s="142">
        <v>9509680</v>
      </c>
      <c r="R1528" s="142">
        <v>0</v>
      </c>
      <c r="S1528" s="142">
        <f t="shared" si="640"/>
        <v>6590916.8599999994</v>
      </c>
      <c r="T1528" s="142">
        <f t="shared" si="633"/>
        <v>487.03644349527951</v>
      </c>
      <c r="U1528" s="142">
        <f t="shared" si="641"/>
        <v>669.12696660142831</v>
      </c>
      <c r="V1528" s="213">
        <f t="shared" si="642"/>
        <v>669.12696660142831</v>
      </c>
      <c r="W1528" s="213">
        <f t="shared" si="643"/>
        <v>182.09052310614879</v>
      </c>
      <c r="X1528" s="148" t="b">
        <f t="shared" si="644"/>
        <v>1</v>
      </c>
      <c r="Y1528" s="211">
        <v>0</v>
      </c>
      <c r="Z1528" s="226">
        <v>0</v>
      </c>
      <c r="AA1528" s="211">
        <v>0</v>
      </c>
      <c r="AB1528" s="211">
        <v>0</v>
      </c>
      <c r="AC1528" s="211">
        <v>0</v>
      </c>
      <c r="AD1528" s="211">
        <v>0</v>
      </c>
      <c r="AE1528" s="211">
        <v>9</v>
      </c>
      <c r="AF1528" s="214">
        <f t="shared" si="645"/>
        <v>669.12696660142831</v>
      </c>
      <c r="AG1528" s="211">
        <v>0</v>
      </c>
      <c r="AH1528" s="211">
        <v>0</v>
      </c>
      <c r="AI1528" s="211">
        <v>0</v>
      </c>
      <c r="AJ1528" s="211">
        <v>0</v>
      </c>
      <c r="AK1528" s="211">
        <v>0</v>
      </c>
      <c r="AL1528" s="214">
        <v>0</v>
      </c>
      <c r="AM1528" s="211">
        <v>0</v>
      </c>
      <c r="AN1528" s="211">
        <v>0</v>
      </c>
      <c r="AO1528" s="214">
        <v>0</v>
      </c>
      <c r="AP1528" s="211">
        <v>0</v>
      </c>
      <c r="AQ1528" s="211">
        <v>0</v>
      </c>
      <c r="AR1528" s="211">
        <v>0</v>
      </c>
    </row>
    <row r="1529" spans="1:126" s="148" customFormat="1" ht="36" customHeight="1" x14ac:dyDescent="0.25">
      <c r="A1529" s="148">
        <v>1</v>
      </c>
      <c r="B1529" s="143">
        <f>SUBTOTAL(103,$A$1507:A1529)</f>
        <v>22</v>
      </c>
      <c r="C1529" s="144" t="s">
        <v>2571</v>
      </c>
      <c r="D1529" s="145">
        <v>1991</v>
      </c>
      <c r="E1529" s="145" t="s">
        <v>265</v>
      </c>
      <c r="F1529" s="146" t="s">
        <v>314</v>
      </c>
      <c r="G1529" s="145" t="s">
        <v>353</v>
      </c>
      <c r="H1529" s="145" t="s">
        <v>308</v>
      </c>
      <c r="I1529" s="149">
        <v>7550.6</v>
      </c>
      <c r="J1529" s="149">
        <v>7550.6</v>
      </c>
      <c r="K1529" s="149">
        <v>5871.8</v>
      </c>
      <c r="L1529" s="165">
        <v>256</v>
      </c>
      <c r="M1529" s="145" t="s">
        <v>262</v>
      </c>
      <c r="N1529" s="145" t="s">
        <v>266</v>
      </c>
      <c r="O1529" s="147" t="s">
        <v>2374</v>
      </c>
      <c r="P1529" s="142">
        <v>5337179.5199999996</v>
      </c>
      <c r="Q1529" s="142">
        <v>3159120</v>
      </c>
      <c r="R1529" s="142">
        <v>0</v>
      </c>
      <c r="S1529" s="142">
        <f t="shared" si="640"/>
        <v>2178059.5199999996</v>
      </c>
      <c r="T1529" s="142">
        <f t="shared" si="633"/>
        <v>706.85502079304945</v>
      </c>
      <c r="U1529" s="142">
        <f t="shared" si="641"/>
        <v>976.53166635764046</v>
      </c>
      <c r="V1529" s="213">
        <f t="shared" si="642"/>
        <v>976.53166635764046</v>
      </c>
      <c r="W1529" s="213">
        <f t="shared" si="643"/>
        <v>269.67664556459101</v>
      </c>
      <c r="X1529" s="148" t="b">
        <f t="shared" si="644"/>
        <v>1</v>
      </c>
      <c r="Y1529" s="211">
        <v>0</v>
      </c>
      <c r="Z1529" s="226">
        <v>0</v>
      </c>
      <c r="AA1529" s="211">
        <v>0</v>
      </c>
      <c r="AB1529" s="211">
        <v>0</v>
      </c>
      <c r="AC1529" s="211">
        <v>0</v>
      </c>
      <c r="AD1529" s="211">
        <v>0</v>
      </c>
      <c r="AE1529" s="211">
        <v>3</v>
      </c>
      <c r="AF1529" s="214">
        <f t="shared" si="645"/>
        <v>976.53166635764046</v>
      </c>
      <c r="AG1529" s="211">
        <v>0</v>
      </c>
      <c r="AH1529" s="211">
        <v>0</v>
      </c>
      <c r="AI1529" s="211">
        <v>0</v>
      </c>
      <c r="AJ1529" s="211">
        <v>0</v>
      </c>
      <c r="AK1529" s="211">
        <v>0</v>
      </c>
      <c r="AL1529" s="214">
        <v>0</v>
      </c>
      <c r="AM1529" s="211">
        <v>0</v>
      </c>
      <c r="AN1529" s="211">
        <v>0</v>
      </c>
      <c r="AO1529" s="214">
        <v>0</v>
      </c>
      <c r="AP1529" s="211">
        <v>0</v>
      </c>
      <c r="AQ1529" s="211">
        <v>0</v>
      </c>
      <c r="AR1529" s="211">
        <v>0</v>
      </c>
    </row>
    <row r="1530" spans="1:126" s="148" customFormat="1" ht="36" customHeight="1" x14ac:dyDescent="0.25">
      <c r="A1530" s="148">
        <v>1</v>
      </c>
      <c r="B1530" s="143">
        <f>SUBTOTAL(103,$A$1507:A1530)</f>
        <v>23</v>
      </c>
      <c r="C1530" s="144" t="s">
        <v>2572</v>
      </c>
      <c r="D1530" s="145">
        <v>1984</v>
      </c>
      <c r="E1530" s="145" t="s">
        <v>265</v>
      </c>
      <c r="F1530" s="146" t="s">
        <v>314</v>
      </c>
      <c r="G1530" s="145" t="s">
        <v>353</v>
      </c>
      <c r="H1530" s="145" t="s">
        <v>308</v>
      </c>
      <c r="I1530" s="149">
        <v>8008.7</v>
      </c>
      <c r="J1530" s="149">
        <v>8008.3</v>
      </c>
      <c r="K1530" s="149">
        <v>6267.8</v>
      </c>
      <c r="L1530" s="165">
        <v>237</v>
      </c>
      <c r="M1530" s="145" t="s">
        <v>262</v>
      </c>
      <c r="N1530" s="145" t="s">
        <v>266</v>
      </c>
      <c r="O1530" s="147" t="s">
        <v>2374</v>
      </c>
      <c r="P1530" s="142">
        <v>5482509.04</v>
      </c>
      <c r="Q1530" s="142">
        <v>3207600</v>
      </c>
      <c r="R1530" s="142">
        <v>0</v>
      </c>
      <c r="S1530" s="142">
        <f t="shared" si="640"/>
        <v>2274909.04</v>
      </c>
      <c r="T1530" s="142">
        <f t="shared" si="633"/>
        <v>684.56916103737183</v>
      </c>
      <c r="U1530" s="142">
        <f t="shared" si="641"/>
        <v>920.67376727808505</v>
      </c>
      <c r="V1530" s="213">
        <f t="shared" si="642"/>
        <v>920.67376727808505</v>
      </c>
      <c r="W1530" s="213">
        <f t="shared" si="643"/>
        <v>236.10460624071322</v>
      </c>
      <c r="X1530" s="148" t="b">
        <f t="shared" si="644"/>
        <v>1</v>
      </c>
      <c r="Y1530" s="211">
        <v>0</v>
      </c>
      <c r="Z1530" s="226">
        <v>0</v>
      </c>
      <c r="AA1530" s="211">
        <v>0</v>
      </c>
      <c r="AB1530" s="211">
        <v>0</v>
      </c>
      <c r="AC1530" s="211">
        <v>0</v>
      </c>
      <c r="AD1530" s="211">
        <v>0</v>
      </c>
      <c r="AE1530" s="211">
        <v>3</v>
      </c>
      <c r="AF1530" s="214">
        <f t="shared" si="645"/>
        <v>920.67376727808505</v>
      </c>
      <c r="AG1530" s="211">
        <v>0</v>
      </c>
      <c r="AH1530" s="211">
        <v>0</v>
      </c>
      <c r="AI1530" s="211">
        <v>0</v>
      </c>
      <c r="AJ1530" s="211">
        <v>0</v>
      </c>
      <c r="AK1530" s="211">
        <v>0</v>
      </c>
      <c r="AL1530" s="214">
        <v>0</v>
      </c>
      <c r="AM1530" s="211">
        <v>0</v>
      </c>
      <c r="AN1530" s="211">
        <v>0</v>
      </c>
      <c r="AO1530" s="214">
        <v>0</v>
      </c>
      <c r="AP1530" s="211">
        <v>0</v>
      </c>
      <c r="AQ1530" s="211">
        <v>0</v>
      </c>
      <c r="AR1530" s="211">
        <v>0</v>
      </c>
    </row>
    <row r="1531" spans="1:126" s="148" customFormat="1" ht="36" customHeight="1" x14ac:dyDescent="0.25">
      <c r="A1531" s="148">
        <v>1</v>
      </c>
      <c r="B1531" s="143">
        <f>SUBTOTAL(103,$A$1507:A1531)</f>
        <v>24</v>
      </c>
      <c r="C1531" s="144" t="s">
        <v>2573</v>
      </c>
      <c r="D1531" s="145">
        <v>1983</v>
      </c>
      <c r="E1531" s="145" t="s">
        <v>265</v>
      </c>
      <c r="F1531" s="146" t="s">
        <v>314</v>
      </c>
      <c r="G1531" s="145" t="s">
        <v>353</v>
      </c>
      <c r="H1531" s="145" t="s">
        <v>304</v>
      </c>
      <c r="I1531" s="149">
        <v>9628.9</v>
      </c>
      <c r="J1531" s="149">
        <v>9628.9</v>
      </c>
      <c r="K1531" s="149">
        <v>7113.7</v>
      </c>
      <c r="L1531" s="165">
        <v>330</v>
      </c>
      <c r="M1531" s="145" t="s">
        <v>262</v>
      </c>
      <c r="N1531" s="145" t="s">
        <v>266</v>
      </c>
      <c r="O1531" s="147" t="s">
        <v>2617</v>
      </c>
      <c r="P1531" s="142">
        <v>5525783.7400000002</v>
      </c>
      <c r="Q1531" s="142">
        <v>3207600</v>
      </c>
      <c r="R1531" s="142">
        <v>0</v>
      </c>
      <c r="S1531" s="142">
        <f t="shared" si="640"/>
        <v>2318183.7400000002</v>
      </c>
      <c r="T1531" s="142">
        <f t="shared" si="633"/>
        <v>573.87487044210661</v>
      </c>
      <c r="U1531" s="142">
        <f t="shared" si="641"/>
        <v>765.75725160714103</v>
      </c>
      <c r="V1531" s="213">
        <f t="shared" si="642"/>
        <v>765.75725160714103</v>
      </c>
      <c r="W1531" s="213">
        <f t="shared" si="643"/>
        <v>191.88238116503442</v>
      </c>
      <c r="X1531" s="148" t="b">
        <f t="shared" si="644"/>
        <v>1</v>
      </c>
      <c r="Y1531" s="211">
        <v>0</v>
      </c>
      <c r="Z1531" s="226">
        <v>0</v>
      </c>
      <c r="AA1531" s="211">
        <v>0</v>
      </c>
      <c r="AB1531" s="211">
        <v>0</v>
      </c>
      <c r="AC1531" s="211">
        <v>0</v>
      </c>
      <c r="AD1531" s="211">
        <v>0</v>
      </c>
      <c r="AE1531" s="211">
        <v>3</v>
      </c>
      <c r="AF1531" s="214">
        <f t="shared" si="645"/>
        <v>765.75725160714103</v>
      </c>
      <c r="AG1531" s="211">
        <v>0</v>
      </c>
      <c r="AH1531" s="211">
        <v>0</v>
      </c>
      <c r="AI1531" s="211">
        <v>0</v>
      </c>
      <c r="AJ1531" s="211">
        <v>0</v>
      </c>
      <c r="AK1531" s="211">
        <v>0</v>
      </c>
      <c r="AL1531" s="214">
        <v>0</v>
      </c>
      <c r="AM1531" s="211">
        <v>0</v>
      </c>
      <c r="AN1531" s="211">
        <v>0</v>
      </c>
      <c r="AO1531" s="214">
        <v>0</v>
      </c>
      <c r="AP1531" s="211">
        <v>0</v>
      </c>
      <c r="AQ1531" s="211">
        <v>0</v>
      </c>
      <c r="AR1531" s="211">
        <v>0</v>
      </c>
    </row>
    <row r="1532" spans="1:126" s="148" customFormat="1" ht="36" customHeight="1" x14ac:dyDescent="0.25">
      <c r="A1532" s="148">
        <v>1</v>
      </c>
      <c r="B1532" s="143">
        <f>SUBTOTAL(103,$A$1507:A1532)</f>
        <v>25</v>
      </c>
      <c r="C1532" s="144" t="s">
        <v>2574</v>
      </c>
      <c r="D1532" s="145">
        <v>1982</v>
      </c>
      <c r="E1532" s="145" t="s">
        <v>265</v>
      </c>
      <c r="F1532" s="146" t="s">
        <v>314</v>
      </c>
      <c r="G1532" s="145" t="s">
        <v>353</v>
      </c>
      <c r="H1532" s="145" t="s">
        <v>304</v>
      </c>
      <c r="I1532" s="149">
        <v>9581.2999999999993</v>
      </c>
      <c r="J1532" s="149">
        <v>9581.2999999999993</v>
      </c>
      <c r="K1532" s="149">
        <v>7107.6</v>
      </c>
      <c r="L1532" s="165">
        <v>326</v>
      </c>
      <c r="M1532" s="145" t="s">
        <v>262</v>
      </c>
      <c r="N1532" s="145" t="s">
        <v>266</v>
      </c>
      <c r="O1532" s="147" t="s">
        <v>2619</v>
      </c>
      <c r="P1532" s="142">
        <v>7366161.9500000002</v>
      </c>
      <c r="Q1532" s="142">
        <v>4276800</v>
      </c>
      <c r="R1532" s="142">
        <v>0</v>
      </c>
      <c r="S1532" s="142">
        <f t="shared" si="640"/>
        <v>3089361.95</v>
      </c>
      <c r="T1532" s="142">
        <f t="shared" si="633"/>
        <v>768.80610668698409</v>
      </c>
      <c r="U1532" s="142">
        <f t="shared" si="641"/>
        <v>1026.0820556709425</v>
      </c>
      <c r="V1532" s="213">
        <f t="shared" si="642"/>
        <v>1026.0820556709425</v>
      </c>
      <c r="W1532" s="213">
        <f t="shared" si="643"/>
        <v>257.27594898395841</v>
      </c>
      <c r="X1532" s="148" t="b">
        <f t="shared" si="644"/>
        <v>1</v>
      </c>
      <c r="Y1532" s="211">
        <v>0</v>
      </c>
      <c r="Z1532" s="226">
        <v>0</v>
      </c>
      <c r="AA1532" s="211">
        <v>0</v>
      </c>
      <c r="AB1532" s="211">
        <v>0</v>
      </c>
      <c r="AC1532" s="211">
        <v>0</v>
      </c>
      <c r="AD1532" s="211">
        <v>0</v>
      </c>
      <c r="AE1532" s="211">
        <v>4</v>
      </c>
      <c r="AF1532" s="214">
        <f t="shared" si="645"/>
        <v>1026.0820556709425</v>
      </c>
      <c r="AG1532" s="211">
        <v>0</v>
      </c>
      <c r="AH1532" s="211">
        <v>0</v>
      </c>
      <c r="AI1532" s="211">
        <v>0</v>
      </c>
      <c r="AJ1532" s="211">
        <v>0</v>
      </c>
      <c r="AK1532" s="211">
        <v>0</v>
      </c>
      <c r="AL1532" s="214">
        <v>0</v>
      </c>
      <c r="AM1532" s="211">
        <v>0</v>
      </c>
      <c r="AN1532" s="211">
        <v>0</v>
      </c>
      <c r="AO1532" s="214">
        <v>0</v>
      </c>
      <c r="AP1532" s="211">
        <v>0</v>
      </c>
      <c r="AQ1532" s="211">
        <v>0</v>
      </c>
      <c r="AR1532" s="211">
        <v>0</v>
      </c>
    </row>
    <row r="1533" spans="1:126" s="148" customFormat="1" ht="36" customHeight="1" x14ac:dyDescent="0.25">
      <c r="A1533" s="148">
        <v>1</v>
      </c>
      <c r="B1533" s="143">
        <f>SUBTOTAL(103,$A$1507:A1533)</f>
        <v>26</v>
      </c>
      <c r="C1533" s="144" t="s">
        <v>2575</v>
      </c>
      <c r="D1533" s="145">
        <v>1983</v>
      </c>
      <c r="E1533" s="145" t="s">
        <v>265</v>
      </c>
      <c r="F1533" s="146" t="s">
        <v>314</v>
      </c>
      <c r="G1533" s="145" t="s">
        <v>353</v>
      </c>
      <c r="H1533" s="145" t="s">
        <v>299</v>
      </c>
      <c r="I1533" s="149">
        <v>4949.49</v>
      </c>
      <c r="J1533" s="149">
        <v>4949.49</v>
      </c>
      <c r="K1533" s="149">
        <v>3860.1</v>
      </c>
      <c r="L1533" s="165">
        <v>163</v>
      </c>
      <c r="M1533" s="145" t="s">
        <v>262</v>
      </c>
      <c r="N1533" s="145" t="s">
        <v>266</v>
      </c>
      <c r="O1533" s="147" t="s">
        <v>2617</v>
      </c>
      <c r="P1533" s="142">
        <v>3691966.7</v>
      </c>
      <c r="Q1533" s="142">
        <v>2138400</v>
      </c>
      <c r="R1533" s="142">
        <v>0</v>
      </c>
      <c r="S1533" s="142">
        <f t="shared" si="640"/>
        <v>1553566.7000000002</v>
      </c>
      <c r="T1533" s="142">
        <f t="shared" si="633"/>
        <v>745.92871184707928</v>
      </c>
      <c r="U1533" s="142">
        <f t="shared" si="641"/>
        <v>993.15282988752381</v>
      </c>
      <c r="V1533" s="213">
        <f t="shared" si="642"/>
        <v>993.15282988752381</v>
      </c>
      <c r="W1533" s="213">
        <f t="shared" si="643"/>
        <v>247.22411804044452</v>
      </c>
      <c r="X1533" s="148" t="b">
        <f t="shared" si="644"/>
        <v>1</v>
      </c>
      <c r="Y1533" s="211">
        <v>0</v>
      </c>
      <c r="Z1533" s="226">
        <v>0</v>
      </c>
      <c r="AA1533" s="211">
        <v>0</v>
      </c>
      <c r="AB1533" s="211">
        <v>0</v>
      </c>
      <c r="AC1533" s="211">
        <v>0</v>
      </c>
      <c r="AD1533" s="211">
        <v>0</v>
      </c>
      <c r="AE1533" s="211">
        <v>2</v>
      </c>
      <c r="AF1533" s="214">
        <f t="shared" si="645"/>
        <v>993.15282988752381</v>
      </c>
      <c r="AG1533" s="211">
        <v>0</v>
      </c>
      <c r="AH1533" s="211">
        <v>0</v>
      </c>
      <c r="AI1533" s="211">
        <v>0</v>
      </c>
      <c r="AJ1533" s="211">
        <v>0</v>
      </c>
      <c r="AK1533" s="211">
        <v>0</v>
      </c>
      <c r="AL1533" s="214">
        <v>0</v>
      </c>
      <c r="AM1533" s="211">
        <v>0</v>
      </c>
      <c r="AN1533" s="211">
        <v>0</v>
      </c>
      <c r="AO1533" s="214">
        <v>0</v>
      </c>
      <c r="AP1533" s="211">
        <v>0</v>
      </c>
      <c r="AQ1533" s="211">
        <v>0</v>
      </c>
      <c r="AR1533" s="211">
        <v>0</v>
      </c>
    </row>
    <row r="1534" spans="1:126" s="148" customFormat="1" ht="36" customHeight="1" x14ac:dyDescent="0.25">
      <c r="A1534" s="148">
        <v>1</v>
      </c>
      <c r="B1534" s="143">
        <f>SUBTOTAL(103,$A$1507:A1534)</f>
        <v>27</v>
      </c>
      <c r="C1534" s="144" t="s">
        <v>2576</v>
      </c>
      <c r="D1534" s="145">
        <v>1982</v>
      </c>
      <c r="E1534" s="145" t="s">
        <v>265</v>
      </c>
      <c r="F1534" s="146" t="s">
        <v>314</v>
      </c>
      <c r="G1534" s="145" t="s">
        <v>353</v>
      </c>
      <c r="H1534" s="145" t="s">
        <v>299</v>
      </c>
      <c r="I1534" s="149">
        <v>4951.76</v>
      </c>
      <c r="J1534" s="149">
        <v>4951.76</v>
      </c>
      <c r="K1534" s="149">
        <v>3868.4</v>
      </c>
      <c r="L1534" s="165">
        <v>179</v>
      </c>
      <c r="M1534" s="145" t="s">
        <v>262</v>
      </c>
      <c r="N1534" s="145" t="s">
        <v>266</v>
      </c>
      <c r="O1534" s="147" t="s">
        <v>2617</v>
      </c>
      <c r="P1534" s="142">
        <v>3691966.7</v>
      </c>
      <c r="Q1534" s="142">
        <v>2138400</v>
      </c>
      <c r="R1534" s="142">
        <v>0</v>
      </c>
      <c r="S1534" s="142">
        <f t="shared" si="640"/>
        <v>1553566.7000000002</v>
      </c>
      <c r="T1534" s="142">
        <f t="shared" si="633"/>
        <v>745.58676107081124</v>
      </c>
      <c r="U1534" s="142">
        <f t="shared" si="641"/>
        <v>992.69754592306572</v>
      </c>
      <c r="V1534" s="213">
        <f t="shared" si="642"/>
        <v>992.69754592306572</v>
      </c>
      <c r="W1534" s="213">
        <f t="shared" si="643"/>
        <v>247.11078485225448</v>
      </c>
      <c r="X1534" s="148" t="b">
        <f t="shared" si="644"/>
        <v>1</v>
      </c>
      <c r="Y1534" s="211">
        <v>0</v>
      </c>
      <c r="Z1534" s="226">
        <v>0</v>
      </c>
      <c r="AA1534" s="211">
        <v>0</v>
      </c>
      <c r="AB1534" s="211">
        <v>0</v>
      </c>
      <c r="AC1534" s="211">
        <v>0</v>
      </c>
      <c r="AD1534" s="211">
        <v>0</v>
      </c>
      <c r="AE1534" s="211">
        <v>2</v>
      </c>
      <c r="AF1534" s="214">
        <f t="shared" si="645"/>
        <v>992.69754592306572</v>
      </c>
      <c r="AG1534" s="211">
        <v>0</v>
      </c>
      <c r="AH1534" s="211">
        <v>0</v>
      </c>
      <c r="AI1534" s="211">
        <v>0</v>
      </c>
      <c r="AJ1534" s="211">
        <v>0</v>
      </c>
      <c r="AK1534" s="211">
        <v>0</v>
      </c>
      <c r="AL1534" s="214">
        <v>0</v>
      </c>
      <c r="AM1534" s="211">
        <v>0</v>
      </c>
      <c r="AN1534" s="211">
        <v>0</v>
      </c>
      <c r="AO1534" s="214">
        <v>0</v>
      </c>
      <c r="AP1534" s="211">
        <v>0</v>
      </c>
      <c r="AQ1534" s="211">
        <v>0</v>
      </c>
      <c r="AR1534" s="211">
        <v>0</v>
      </c>
    </row>
    <row r="1535" spans="1:126" s="148" customFormat="1" ht="36" customHeight="1" x14ac:dyDescent="0.25">
      <c r="A1535" s="148">
        <v>1</v>
      </c>
      <c r="B1535" s="143">
        <f>SUBTOTAL(103,$A$1507:A1535)</f>
        <v>28</v>
      </c>
      <c r="C1535" s="144" t="s">
        <v>1764</v>
      </c>
      <c r="D1535" s="145">
        <v>1984</v>
      </c>
      <c r="E1535" s="145" t="s">
        <v>265</v>
      </c>
      <c r="F1535" s="146" t="s">
        <v>314</v>
      </c>
      <c r="G1535" s="145" t="s">
        <v>353</v>
      </c>
      <c r="H1535" s="145" t="s">
        <v>304</v>
      </c>
      <c r="I1535" s="149">
        <v>9011.44</v>
      </c>
      <c r="J1535" s="149">
        <v>9011.44</v>
      </c>
      <c r="K1535" s="149">
        <v>6852.4</v>
      </c>
      <c r="L1535" s="165">
        <v>304</v>
      </c>
      <c r="M1535" s="145" t="s">
        <v>262</v>
      </c>
      <c r="N1535" s="145" t="s">
        <v>266</v>
      </c>
      <c r="O1535" s="147" t="s">
        <v>2617</v>
      </c>
      <c r="P1535" s="142">
        <v>5539365.8200000003</v>
      </c>
      <c r="Q1535" s="142">
        <v>3207600</v>
      </c>
      <c r="R1535" s="142">
        <v>0</v>
      </c>
      <c r="S1535" s="142">
        <f t="shared" si="640"/>
        <v>2331765.8200000003</v>
      </c>
      <c r="T1535" s="142">
        <f t="shared" si="633"/>
        <v>614.70373436431908</v>
      </c>
      <c r="U1535" s="142">
        <f t="shared" si="641"/>
        <v>818.22660973162999</v>
      </c>
      <c r="V1535" s="213">
        <f t="shared" si="642"/>
        <v>818.22660973162999</v>
      </c>
      <c r="W1535" s="213">
        <f t="shared" si="643"/>
        <v>203.52287536731092</v>
      </c>
      <c r="X1535" s="148" t="b">
        <f t="shared" si="644"/>
        <v>1</v>
      </c>
      <c r="Y1535" s="211">
        <v>0</v>
      </c>
      <c r="Z1535" s="226">
        <v>0</v>
      </c>
      <c r="AA1535" s="211">
        <v>0</v>
      </c>
      <c r="AB1535" s="211">
        <v>0</v>
      </c>
      <c r="AC1535" s="211">
        <v>0</v>
      </c>
      <c r="AD1535" s="211">
        <v>0</v>
      </c>
      <c r="AE1535" s="211">
        <v>3</v>
      </c>
      <c r="AF1535" s="214">
        <f t="shared" si="645"/>
        <v>818.22660973162999</v>
      </c>
      <c r="AG1535" s="211">
        <v>0</v>
      </c>
      <c r="AH1535" s="211">
        <v>0</v>
      </c>
      <c r="AI1535" s="211">
        <v>0</v>
      </c>
      <c r="AJ1535" s="211">
        <v>0</v>
      </c>
      <c r="AK1535" s="211">
        <v>0</v>
      </c>
      <c r="AL1535" s="214">
        <v>0</v>
      </c>
      <c r="AM1535" s="211">
        <v>0</v>
      </c>
      <c r="AN1535" s="211">
        <v>0</v>
      </c>
      <c r="AO1535" s="214">
        <v>0</v>
      </c>
      <c r="AP1535" s="211">
        <v>0</v>
      </c>
      <c r="AQ1535" s="211">
        <v>0</v>
      </c>
      <c r="AR1535" s="211">
        <v>0</v>
      </c>
    </row>
    <row r="1536" spans="1:126" s="148" customFormat="1" ht="36" customHeight="1" x14ac:dyDescent="0.25">
      <c r="A1536" s="148">
        <v>1</v>
      </c>
      <c r="B1536" s="143">
        <f>SUBTOTAL(103,$A$1507:A1536)</f>
        <v>29</v>
      </c>
      <c r="C1536" s="144" t="s">
        <v>2577</v>
      </c>
      <c r="D1536" s="145">
        <v>1986</v>
      </c>
      <c r="E1536" s="145" t="s">
        <v>265</v>
      </c>
      <c r="F1536" s="146" t="s">
        <v>314</v>
      </c>
      <c r="G1536" s="145" t="s">
        <v>353</v>
      </c>
      <c r="H1536" s="145" t="s">
        <v>304</v>
      </c>
      <c r="I1536" s="149">
        <v>8922.0400000000009</v>
      </c>
      <c r="J1536" s="149">
        <v>8922.0400000000009</v>
      </c>
      <c r="K1536" s="149">
        <v>6888</v>
      </c>
      <c r="L1536" s="165">
        <v>331</v>
      </c>
      <c r="M1536" s="145" t="s">
        <v>262</v>
      </c>
      <c r="N1536" s="145" t="s">
        <v>266</v>
      </c>
      <c r="O1536" s="147" t="s">
        <v>2617</v>
      </c>
      <c r="P1536" s="142">
        <v>7397962.8799999999</v>
      </c>
      <c r="Q1536" s="142">
        <v>4276800</v>
      </c>
      <c r="R1536" s="142">
        <v>0</v>
      </c>
      <c r="S1536" s="142">
        <f t="shared" si="640"/>
        <v>3121162.88</v>
      </c>
      <c r="T1536" s="142">
        <f t="shared" si="633"/>
        <v>829.17840314546891</v>
      </c>
      <c r="U1536" s="142">
        <f t="shared" si="641"/>
        <v>1101.9004622261275</v>
      </c>
      <c r="V1536" s="213">
        <f t="shared" si="642"/>
        <v>1101.9004622261275</v>
      </c>
      <c r="W1536" s="213">
        <f t="shared" si="643"/>
        <v>272.7220590806586</v>
      </c>
      <c r="X1536" s="148" t="b">
        <f t="shared" si="644"/>
        <v>1</v>
      </c>
      <c r="Y1536" s="211">
        <v>0</v>
      </c>
      <c r="Z1536" s="226">
        <v>0</v>
      </c>
      <c r="AA1536" s="211">
        <v>0</v>
      </c>
      <c r="AB1536" s="211">
        <v>0</v>
      </c>
      <c r="AC1536" s="211">
        <v>0</v>
      </c>
      <c r="AD1536" s="211">
        <v>0</v>
      </c>
      <c r="AE1536" s="211">
        <v>4</v>
      </c>
      <c r="AF1536" s="214">
        <f t="shared" si="645"/>
        <v>1101.9004622261275</v>
      </c>
      <c r="AG1536" s="211">
        <v>0</v>
      </c>
      <c r="AH1536" s="211">
        <v>0</v>
      </c>
      <c r="AI1536" s="211">
        <v>0</v>
      </c>
      <c r="AJ1536" s="211">
        <v>0</v>
      </c>
      <c r="AK1536" s="211">
        <v>0</v>
      </c>
      <c r="AL1536" s="214">
        <v>0</v>
      </c>
      <c r="AM1536" s="211">
        <v>0</v>
      </c>
      <c r="AN1536" s="211">
        <v>0</v>
      </c>
      <c r="AO1536" s="214">
        <v>0</v>
      </c>
      <c r="AP1536" s="211">
        <v>0</v>
      </c>
      <c r="AQ1536" s="211">
        <v>0</v>
      </c>
      <c r="AR1536" s="211">
        <v>0</v>
      </c>
    </row>
    <row r="1537" spans="1:44" s="148" customFormat="1" ht="36" customHeight="1" x14ac:dyDescent="0.25">
      <c r="A1537" s="148">
        <v>1</v>
      </c>
      <c r="B1537" s="143">
        <f>SUBTOTAL(103,$A$1507:A1537)</f>
        <v>30</v>
      </c>
      <c r="C1537" s="144" t="s">
        <v>2477</v>
      </c>
      <c r="D1537" s="145">
        <v>1983</v>
      </c>
      <c r="E1537" s="145" t="s">
        <v>265</v>
      </c>
      <c r="F1537" s="146" t="s">
        <v>314</v>
      </c>
      <c r="G1537" s="145" t="s">
        <v>353</v>
      </c>
      <c r="H1537" s="145" t="s">
        <v>304</v>
      </c>
      <c r="I1537" s="149">
        <v>8995.5400000000009</v>
      </c>
      <c r="J1537" s="149">
        <v>8995.5400000000009</v>
      </c>
      <c r="K1537" s="149">
        <v>6957.5</v>
      </c>
      <c r="L1537" s="165">
        <v>359</v>
      </c>
      <c r="M1537" s="145" t="s">
        <v>262</v>
      </c>
      <c r="N1537" s="145" t="s">
        <v>266</v>
      </c>
      <c r="O1537" s="147" t="s">
        <v>2617</v>
      </c>
      <c r="P1537" s="142">
        <v>5539837.5999999996</v>
      </c>
      <c r="Q1537" s="142">
        <v>3207600</v>
      </c>
      <c r="R1537" s="142">
        <v>0</v>
      </c>
      <c r="S1537" s="142">
        <f t="shared" si="640"/>
        <v>2332237.5999999996</v>
      </c>
      <c r="T1537" s="142">
        <f t="shared" si="633"/>
        <v>615.84269538015496</v>
      </c>
      <c r="U1537" s="142">
        <f t="shared" si="641"/>
        <v>819.67286010623036</v>
      </c>
      <c r="V1537" s="213">
        <f t="shared" si="642"/>
        <v>819.67286010623036</v>
      </c>
      <c r="W1537" s="213">
        <f t="shared" si="643"/>
        <v>203.8301647260754</v>
      </c>
      <c r="X1537" s="148" t="b">
        <f t="shared" si="644"/>
        <v>1</v>
      </c>
      <c r="Y1537" s="211">
        <v>0</v>
      </c>
      <c r="Z1537" s="226">
        <v>0</v>
      </c>
      <c r="AA1537" s="211">
        <v>0</v>
      </c>
      <c r="AB1537" s="211">
        <v>0</v>
      </c>
      <c r="AC1537" s="211">
        <v>0</v>
      </c>
      <c r="AD1537" s="211">
        <v>0</v>
      </c>
      <c r="AE1537" s="211">
        <v>3</v>
      </c>
      <c r="AF1537" s="214">
        <f t="shared" si="645"/>
        <v>819.67286010623036</v>
      </c>
      <c r="AG1537" s="211">
        <v>0</v>
      </c>
      <c r="AH1537" s="211">
        <v>0</v>
      </c>
      <c r="AI1537" s="211">
        <v>0</v>
      </c>
      <c r="AJ1537" s="211">
        <v>0</v>
      </c>
      <c r="AK1537" s="211">
        <v>0</v>
      </c>
      <c r="AL1537" s="214">
        <v>0</v>
      </c>
      <c r="AM1537" s="211">
        <v>0</v>
      </c>
      <c r="AN1537" s="211">
        <v>0</v>
      </c>
      <c r="AO1537" s="214">
        <v>0</v>
      </c>
      <c r="AP1537" s="211">
        <v>0</v>
      </c>
      <c r="AQ1537" s="211">
        <v>0</v>
      </c>
      <c r="AR1537" s="211">
        <v>0</v>
      </c>
    </row>
    <row r="1538" spans="1:44" s="148" customFormat="1" ht="36" customHeight="1" x14ac:dyDescent="0.25">
      <c r="A1538" s="148">
        <v>1</v>
      </c>
      <c r="B1538" s="143">
        <f>SUBTOTAL(103,$A$1507:A1538)</f>
        <v>31</v>
      </c>
      <c r="C1538" s="144" t="s">
        <v>2578</v>
      </c>
      <c r="D1538" s="145">
        <v>1990</v>
      </c>
      <c r="E1538" s="145" t="s">
        <v>265</v>
      </c>
      <c r="F1538" s="146" t="s">
        <v>314</v>
      </c>
      <c r="G1538" s="145" t="s">
        <v>353</v>
      </c>
      <c r="H1538" s="145" t="s">
        <v>347</v>
      </c>
      <c r="I1538" s="149">
        <v>12418.1</v>
      </c>
      <c r="J1538" s="149">
        <v>12414.2</v>
      </c>
      <c r="K1538" s="149">
        <v>9746.7999999999993</v>
      </c>
      <c r="L1538" s="165">
        <v>415</v>
      </c>
      <c r="M1538" s="145" t="s">
        <v>262</v>
      </c>
      <c r="N1538" s="145" t="s">
        <v>266</v>
      </c>
      <c r="O1538" s="147" t="s">
        <v>2374</v>
      </c>
      <c r="P1538" s="142">
        <v>8895300.1799999997</v>
      </c>
      <c r="Q1538" s="142">
        <v>5265200</v>
      </c>
      <c r="R1538" s="142">
        <v>0</v>
      </c>
      <c r="S1538" s="142">
        <f t="shared" si="640"/>
        <v>3630100.1799999997</v>
      </c>
      <c r="T1538" s="142">
        <f t="shared" si="633"/>
        <v>716.3173255167859</v>
      </c>
      <c r="U1538" s="142">
        <f t="shared" si="641"/>
        <v>989.6038846522415</v>
      </c>
      <c r="V1538" s="213">
        <f t="shared" si="642"/>
        <v>989.6038846522415</v>
      </c>
      <c r="W1538" s="213">
        <f t="shared" si="643"/>
        <v>273.2865591354556</v>
      </c>
      <c r="X1538" s="148" t="b">
        <f t="shared" si="644"/>
        <v>1</v>
      </c>
      <c r="Y1538" s="211">
        <v>0</v>
      </c>
      <c r="Z1538" s="226">
        <v>0</v>
      </c>
      <c r="AA1538" s="211">
        <v>0</v>
      </c>
      <c r="AB1538" s="211">
        <v>0</v>
      </c>
      <c r="AC1538" s="211">
        <v>0</v>
      </c>
      <c r="AD1538" s="211">
        <v>0</v>
      </c>
      <c r="AE1538" s="211">
        <v>5</v>
      </c>
      <c r="AF1538" s="214">
        <f t="shared" si="645"/>
        <v>989.6038846522415</v>
      </c>
      <c r="AG1538" s="211">
        <v>0</v>
      </c>
      <c r="AH1538" s="211">
        <v>0</v>
      </c>
      <c r="AI1538" s="211">
        <v>0</v>
      </c>
      <c r="AJ1538" s="211">
        <v>0</v>
      </c>
      <c r="AK1538" s="211">
        <v>0</v>
      </c>
      <c r="AL1538" s="214">
        <v>0</v>
      </c>
      <c r="AM1538" s="211">
        <v>0</v>
      </c>
      <c r="AN1538" s="211">
        <v>0</v>
      </c>
      <c r="AO1538" s="214">
        <v>0</v>
      </c>
      <c r="AP1538" s="211">
        <v>0</v>
      </c>
      <c r="AQ1538" s="211">
        <v>0</v>
      </c>
      <c r="AR1538" s="211">
        <v>0</v>
      </c>
    </row>
    <row r="1539" spans="1:44" s="148" customFormat="1" ht="36" customHeight="1" x14ac:dyDescent="0.25">
      <c r="A1539" s="148">
        <v>1</v>
      </c>
      <c r="B1539" s="143">
        <f>SUBTOTAL(103,$A$1507:A1539)</f>
        <v>32</v>
      </c>
      <c r="C1539" s="144" t="s">
        <v>2579</v>
      </c>
      <c r="D1539" s="145">
        <v>1993</v>
      </c>
      <c r="E1539" s="145" t="s">
        <v>265</v>
      </c>
      <c r="F1539" s="146" t="s">
        <v>314</v>
      </c>
      <c r="G1539" s="145" t="s">
        <v>353</v>
      </c>
      <c r="H1539" s="145" t="s">
        <v>304</v>
      </c>
      <c r="I1539" s="149">
        <v>10031.700000000001</v>
      </c>
      <c r="J1539" s="149">
        <v>8599.4</v>
      </c>
      <c r="K1539" s="149">
        <v>5931.8</v>
      </c>
      <c r="L1539" s="165">
        <v>318</v>
      </c>
      <c r="M1539" s="145" t="s">
        <v>262</v>
      </c>
      <c r="N1539" s="145" t="s">
        <v>266</v>
      </c>
      <c r="O1539" s="147" t="s">
        <v>2374</v>
      </c>
      <c r="P1539" s="142">
        <v>7115989.1299999999</v>
      </c>
      <c r="Q1539" s="142">
        <v>4212160</v>
      </c>
      <c r="R1539" s="142">
        <v>0</v>
      </c>
      <c r="S1539" s="142">
        <f t="shared" si="640"/>
        <v>2903829.13</v>
      </c>
      <c r="T1539" s="142">
        <f t="shared" si="633"/>
        <v>709.35027263574466</v>
      </c>
      <c r="U1539" s="142">
        <f t="shared" si="641"/>
        <v>980.01335765622969</v>
      </c>
      <c r="V1539" s="213">
        <f t="shared" si="642"/>
        <v>980.01335765622969</v>
      </c>
      <c r="W1539" s="213">
        <f t="shared" si="643"/>
        <v>270.66308502048503</v>
      </c>
      <c r="X1539" s="148" t="b">
        <f t="shared" si="644"/>
        <v>1</v>
      </c>
      <c r="Y1539" s="211">
        <v>0</v>
      </c>
      <c r="Z1539" s="226">
        <v>0</v>
      </c>
      <c r="AA1539" s="211">
        <v>0</v>
      </c>
      <c r="AB1539" s="211">
        <v>0</v>
      </c>
      <c r="AC1539" s="211">
        <v>0</v>
      </c>
      <c r="AD1539" s="211">
        <v>0</v>
      </c>
      <c r="AE1539" s="211">
        <v>4</v>
      </c>
      <c r="AF1539" s="214">
        <f t="shared" si="645"/>
        <v>980.01335765622969</v>
      </c>
      <c r="AG1539" s="211">
        <v>0</v>
      </c>
      <c r="AH1539" s="211">
        <v>0</v>
      </c>
      <c r="AI1539" s="211">
        <v>0</v>
      </c>
      <c r="AJ1539" s="211">
        <v>0</v>
      </c>
      <c r="AK1539" s="211">
        <v>0</v>
      </c>
      <c r="AL1539" s="214">
        <v>0</v>
      </c>
      <c r="AM1539" s="211">
        <v>0</v>
      </c>
      <c r="AN1539" s="211">
        <v>0</v>
      </c>
      <c r="AO1539" s="214">
        <v>0</v>
      </c>
      <c r="AP1539" s="211">
        <v>0</v>
      </c>
      <c r="AQ1539" s="211">
        <v>0</v>
      </c>
      <c r="AR1539" s="211">
        <v>0</v>
      </c>
    </row>
    <row r="1540" spans="1:44" s="148" customFormat="1" ht="36" customHeight="1" x14ac:dyDescent="0.25">
      <c r="A1540" s="148">
        <v>1</v>
      </c>
      <c r="B1540" s="143">
        <f>SUBTOTAL(103,$A$1507:A1540)</f>
        <v>33</v>
      </c>
      <c r="C1540" s="144" t="s">
        <v>2580</v>
      </c>
      <c r="D1540" s="145">
        <v>1993</v>
      </c>
      <c r="E1540" s="145" t="s">
        <v>265</v>
      </c>
      <c r="F1540" s="146" t="s">
        <v>314</v>
      </c>
      <c r="G1540" s="145" t="s">
        <v>353</v>
      </c>
      <c r="H1540" s="145" t="s">
        <v>308</v>
      </c>
      <c r="I1540" s="149">
        <v>8599.4</v>
      </c>
      <c r="J1540" s="149">
        <v>8599.4</v>
      </c>
      <c r="K1540" s="149">
        <v>5931.8</v>
      </c>
      <c r="L1540" s="165">
        <v>249</v>
      </c>
      <c r="M1540" s="145" t="s">
        <v>262</v>
      </c>
      <c r="N1540" s="145" t="s">
        <v>266</v>
      </c>
      <c r="O1540" s="147" t="s">
        <v>2628</v>
      </c>
      <c r="P1540" s="142">
        <v>5475109.0800000001</v>
      </c>
      <c r="Q1540" s="142">
        <v>3207600</v>
      </c>
      <c r="R1540" s="142">
        <v>0</v>
      </c>
      <c r="S1540" s="142">
        <f t="shared" si="640"/>
        <v>2267509.08</v>
      </c>
      <c r="T1540" s="142">
        <f t="shared" si="633"/>
        <v>636.68501058213371</v>
      </c>
      <c r="U1540" s="142">
        <f t="shared" si="641"/>
        <v>857.43191385445505</v>
      </c>
      <c r="V1540" s="213">
        <f t="shared" si="642"/>
        <v>857.43191385445505</v>
      </c>
      <c r="W1540" s="213">
        <f t="shared" si="643"/>
        <v>220.74690327232133</v>
      </c>
      <c r="X1540" s="148" t="b">
        <f t="shared" si="644"/>
        <v>1</v>
      </c>
      <c r="Y1540" s="211">
        <v>0</v>
      </c>
      <c r="Z1540" s="226">
        <v>0</v>
      </c>
      <c r="AA1540" s="211">
        <v>0</v>
      </c>
      <c r="AB1540" s="211">
        <v>0</v>
      </c>
      <c r="AC1540" s="211">
        <v>0</v>
      </c>
      <c r="AD1540" s="211">
        <v>0</v>
      </c>
      <c r="AE1540" s="211">
        <v>3</v>
      </c>
      <c r="AF1540" s="214">
        <f t="shared" si="645"/>
        <v>857.43191385445505</v>
      </c>
      <c r="AG1540" s="211">
        <v>0</v>
      </c>
      <c r="AH1540" s="211">
        <v>0</v>
      </c>
      <c r="AI1540" s="211">
        <v>0</v>
      </c>
      <c r="AJ1540" s="211">
        <v>0</v>
      </c>
      <c r="AK1540" s="211">
        <v>0</v>
      </c>
      <c r="AL1540" s="214">
        <v>0</v>
      </c>
      <c r="AM1540" s="211">
        <v>0</v>
      </c>
      <c r="AN1540" s="211">
        <v>0</v>
      </c>
      <c r="AO1540" s="214">
        <v>0</v>
      </c>
      <c r="AP1540" s="211">
        <v>0</v>
      </c>
      <c r="AQ1540" s="211">
        <v>0</v>
      </c>
      <c r="AR1540" s="211">
        <v>0</v>
      </c>
    </row>
    <row r="1541" spans="1:44" s="148" customFormat="1" ht="36" customHeight="1" x14ac:dyDescent="0.25">
      <c r="A1541" s="148">
        <v>1</v>
      </c>
      <c r="B1541" s="143">
        <f>SUBTOTAL(103,$A$1507:A1541)</f>
        <v>34</v>
      </c>
      <c r="C1541" s="144" t="s">
        <v>2581</v>
      </c>
      <c r="D1541" s="145">
        <v>1983</v>
      </c>
      <c r="E1541" s="145" t="s">
        <v>265</v>
      </c>
      <c r="F1541" s="146" t="s">
        <v>2607</v>
      </c>
      <c r="G1541" s="145" t="s">
        <v>353</v>
      </c>
      <c r="H1541" s="145">
        <v>1</v>
      </c>
      <c r="I1541" s="149">
        <v>4378.03</v>
      </c>
      <c r="J1541" s="149">
        <v>4378.03</v>
      </c>
      <c r="K1541" s="149">
        <v>3117.3</v>
      </c>
      <c r="L1541" s="165">
        <v>146</v>
      </c>
      <c r="M1541" s="145" t="s">
        <v>262</v>
      </c>
      <c r="N1541" s="145" t="s">
        <v>266</v>
      </c>
      <c r="O1541" s="147" t="s">
        <v>2613</v>
      </c>
      <c r="P1541" s="142">
        <v>1825708.91</v>
      </c>
      <c r="Q1541" s="142">
        <v>1069200</v>
      </c>
      <c r="R1541" s="142">
        <v>0</v>
      </c>
      <c r="S1541" s="142">
        <f t="shared" si="640"/>
        <v>756508.90999999992</v>
      </c>
      <c r="T1541" s="142">
        <f t="shared" si="633"/>
        <v>417.01608029182074</v>
      </c>
      <c r="U1541" s="142">
        <f t="shared" si="641"/>
        <v>561.39405166250572</v>
      </c>
      <c r="V1541" s="213">
        <f t="shared" si="642"/>
        <v>561.39405166250572</v>
      </c>
      <c r="W1541" s="213">
        <f t="shared" si="643"/>
        <v>144.37797137068497</v>
      </c>
      <c r="X1541" s="148" t="b">
        <f t="shared" si="644"/>
        <v>1</v>
      </c>
      <c r="Y1541" s="211">
        <v>0</v>
      </c>
      <c r="Z1541" s="226">
        <v>0</v>
      </c>
      <c r="AA1541" s="211">
        <v>0</v>
      </c>
      <c r="AB1541" s="211">
        <v>0</v>
      </c>
      <c r="AC1541" s="211">
        <v>0</v>
      </c>
      <c r="AD1541" s="211">
        <v>0</v>
      </c>
      <c r="AE1541" s="211">
        <v>1</v>
      </c>
      <c r="AF1541" s="214">
        <f t="shared" si="645"/>
        <v>561.39405166250572</v>
      </c>
      <c r="AG1541" s="211">
        <v>0</v>
      </c>
      <c r="AH1541" s="211">
        <v>0</v>
      </c>
      <c r="AI1541" s="211">
        <v>0</v>
      </c>
      <c r="AJ1541" s="211">
        <v>0</v>
      </c>
      <c r="AK1541" s="211">
        <v>0</v>
      </c>
      <c r="AL1541" s="214">
        <v>0</v>
      </c>
      <c r="AM1541" s="211">
        <v>0</v>
      </c>
      <c r="AN1541" s="211">
        <v>0</v>
      </c>
      <c r="AO1541" s="214">
        <v>0</v>
      </c>
      <c r="AP1541" s="211">
        <v>0</v>
      </c>
      <c r="AQ1541" s="211">
        <v>0</v>
      </c>
      <c r="AR1541" s="211">
        <v>0</v>
      </c>
    </row>
    <row r="1542" spans="1:44" s="148" customFormat="1" ht="36" customHeight="1" x14ac:dyDescent="0.25">
      <c r="A1542" s="148">
        <v>1</v>
      </c>
      <c r="B1542" s="143">
        <f>SUBTOTAL(103,$A$1507:A1542)</f>
        <v>35</v>
      </c>
      <c r="C1542" s="144" t="s">
        <v>2582</v>
      </c>
      <c r="D1542" s="145">
        <v>1993</v>
      </c>
      <c r="E1542" s="145" t="s">
        <v>265</v>
      </c>
      <c r="F1542" s="146" t="s">
        <v>314</v>
      </c>
      <c r="G1542" s="145" t="s">
        <v>353</v>
      </c>
      <c r="H1542" s="145" t="s">
        <v>299</v>
      </c>
      <c r="I1542" s="149">
        <v>4345.8</v>
      </c>
      <c r="J1542" s="149">
        <v>4345.8</v>
      </c>
      <c r="K1542" s="149">
        <v>3869.1</v>
      </c>
      <c r="L1542" s="165">
        <v>161</v>
      </c>
      <c r="M1542" s="145" t="s">
        <v>262</v>
      </c>
      <c r="N1542" s="145" t="s">
        <v>266</v>
      </c>
      <c r="O1542" s="147" t="s">
        <v>2619</v>
      </c>
      <c r="P1542" s="142">
        <v>3553284.85</v>
      </c>
      <c r="Q1542" s="142">
        <v>2106080</v>
      </c>
      <c r="R1542" s="142">
        <v>0</v>
      </c>
      <c r="S1542" s="142">
        <f t="shared" si="640"/>
        <v>1447204.85</v>
      </c>
      <c r="T1542" s="142">
        <f t="shared" si="633"/>
        <v>817.63653412490214</v>
      </c>
      <c r="U1542" s="142">
        <f t="shared" si="641"/>
        <v>1131.1150996364306</v>
      </c>
      <c r="V1542" s="213">
        <f t="shared" si="642"/>
        <v>1131.1150996364306</v>
      </c>
      <c r="W1542" s="213">
        <f t="shared" si="643"/>
        <v>313.47856551152847</v>
      </c>
      <c r="X1542" s="148" t="b">
        <f t="shared" si="644"/>
        <v>1</v>
      </c>
      <c r="Y1542" s="211">
        <v>0</v>
      </c>
      <c r="Z1542" s="226">
        <v>0</v>
      </c>
      <c r="AA1542" s="211">
        <v>0</v>
      </c>
      <c r="AB1542" s="211">
        <v>0</v>
      </c>
      <c r="AC1542" s="211">
        <v>0</v>
      </c>
      <c r="AD1542" s="211">
        <v>0</v>
      </c>
      <c r="AE1542" s="211">
        <v>2</v>
      </c>
      <c r="AF1542" s="214">
        <f t="shared" si="645"/>
        <v>1131.1150996364306</v>
      </c>
      <c r="AG1542" s="211">
        <v>0</v>
      </c>
      <c r="AH1542" s="211">
        <v>0</v>
      </c>
      <c r="AI1542" s="211">
        <v>0</v>
      </c>
      <c r="AJ1542" s="211">
        <v>0</v>
      </c>
      <c r="AK1542" s="211">
        <v>0</v>
      </c>
      <c r="AL1542" s="214">
        <v>0</v>
      </c>
      <c r="AM1542" s="211">
        <v>0</v>
      </c>
      <c r="AN1542" s="211">
        <v>0</v>
      </c>
      <c r="AO1542" s="214">
        <v>0</v>
      </c>
      <c r="AP1542" s="211">
        <v>0</v>
      </c>
      <c r="AQ1542" s="211">
        <v>0</v>
      </c>
      <c r="AR1542" s="211">
        <v>0</v>
      </c>
    </row>
    <row r="1543" spans="1:44" s="148" customFormat="1" ht="36" customHeight="1" x14ac:dyDescent="0.25">
      <c r="A1543" s="148">
        <v>1</v>
      </c>
      <c r="B1543" s="143">
        <f>SUBTOTAL(103,$A$1507:A1543)</f>
        <v>36</v>
      </c>
      <c r="C1543" s="144" t="s">
        <v>2066</v>
      </c>
      <c r="D1543" s="145">
        <v>1979</v>
      </c>
      <c r="E1543" s="145" t="s">
        <v>1490</v>
      </c>
      <c r="F1543" s="146" t="s">
        <v>314</v>
      </c>
      <c r="G1543" s="145" t="s">
        <v>353</v>
      </c>
      <c r="H1543" s="145">
        <v>4</v>
      </c>
      <c r="I1543" s="149">
        <v>8810.4</v>
      </c>
      <c r="J1543" s="149">
        <v>8733.6</v>
      </c>
      <c r="K1543" s="149">
        <v>7873.9</v>
      </c>
      <c r="L1543" s="165">
        <v>302</v>
      </c>
      <c r="M1543" s="145" t="s">
        <v>262</v>
      </c>
      <c r="N1543" s="145" t="s">
        <v>337</v>
      </c>
      <c r="O1543" s="147" t="s">
        <v>2632</v>
      </c>
      <c r="P1543" s="142">
        <v>7394350.5999999996</v>
      </c>
      <c r="Q1543" s="142">
        <v>4276800</v>
      </c>
      <c r="R1543" s="142">
        <v>0</v>
      </c>
      <c r="S1543" s="142">
        <f t="shared" si="640"/>
        <v>3117550.5999999996</v>
      </c>
      <c r="T1543" s="142">
        <f t="shared" si="633"/>
        <v>839.27524289476071</v>
      </c>
      <c r="U1543" s="142">
        <f t="shared" si="641"/>
        <v>1115.8630709161901</v>
      </c>
      <c r="V1543" s="213">
        <f t="shared" si="642"/>
        <v>1115.8630709161901</v>
      </c>
      <c r="W1543" s="213">
        <f t="shared" si="643"/>
        <v>276.58782802142935</v>
      </c>
      <c r="X1543" s="148" t="b">
        <f t="shared" si="644"/>
        <v>1</v>
      </c>
      <c r="Y1543" s="211">
        <v>0</v>
      </c>
      <c r="Z1543" s="226">
        <v>0</v>
      </c>
      <c r="AA1543" s="211">
        <v>0</v>
      </c>
      <c r="AB1543" s="211">
        <v>0</v>
      </c>
      <c r="AC1543" s="211">
        <v>0</v>
      </c>
      <c r="AD1543" s="211">
        <v>0</v>
      </c>
      <c r="AE1543" s="211">
        <v>4</v>
      </c>
      <c r="AF1543" s="214">
        <f t="shared" si="645"/>
        <v>1115.8630709161901</v>
      </c>
      <c r="AG1543" s="211">
        <v>0</v>
      </c>
      <c r="AH1543" s="211">
        <v>0</v>
      </c>
      <c r="AI1543" s="211">
        <v>0</v>
      </c>
      <c r="AJ1543" s="211">
        <v>0</v>
      </c>
      <c r="AK1543" s="211">
        <v>0</v>
      </c>
      <c r="AL1543" s="214">
        <v>0</v>
      </c>
      <c r="AM1543" s="211">
        <v>0</v>
      </c>
      <c r="AN1543" s="211">
        <v>0</v>
      </c>
      <c r="AO1543" s="214">
        <v>0</v>
      </c>
      <c r="AP1543" s="211">
        <v>0</v>
      </c>
      <c r="AQ1543" s="211">
        <v>0</v>
      </c>
      <c r="AR1543" s="211">
        <v>0</v>
      </c>
    </row>
    <row r="1544" spans="1:44" s="148" customFormat="1" ht="36" customHeight="1" x14ac:dyDescent="0.25">
      <c r="A1544" s="148">
        <v>1</v>
      </c>
      <c r="B1544" s="143">
        <f>SUBTOTAL(103,$A$1507:A1544)</f>
        <v>37</v>
      </c>
      <c r="C1544" s="144" t="s">
        <v>2483</v>
      </c>
      <c r="D1544" s="145">
        <v>1981</v>
      </c>
      <c r="E1544" s="145" t="s">
        <v>265</v>
      </c>
      <c r="F1544" s="146" t="s">
        <v>314</v>
      </c>
      <c r="G1544" s="145" t="s">
        <v>353</v>
      </c>
      <c r="H1544" s="145" t="s">
        <v>304</v>
      </c>
      <c r="I1544" s="149">
        <v>8841</v>
      </c>
      <c r="J1544" s="149">
        <v>8841</v>
      </c>
      <c r="K1544" s="149">
        <v>7877.4</v>
      </c>
      <c r="L1544" s="165">
        <v>365</v>
      </c>
      <c r="M1544" s="145" t="s">
        <v>262</v>
      </c>
      <c r="N1544" s="145" t="s">
        <v>337</v>
      </c>
      <c r="O1544" s="147" t="s">
        <v>2634</v>
      </c>
      <c r="P1544" s="142">
        <v>7394350.5999999996</v>
      </c>
      <c r="Q1544" s="142">
        <v>4276800</v>
      </c>
      <c r="R1544" s="142">
        <v>0</v>
      </c>
      <c r="S1544" s="142">
        <f t="shared" si="640"/>
        <v>3117550.5999999996</v>
      </c>
      <c r="T1544" s="142">
        <f t="shared" si="633"/>
        <v>836.37038796516231</v>
      </c>
      <c r="U1544" s="142">
        <f t="shared" si="641"/>
        <v>1112.0009048750142</v>
      </c>
      <c r="V1544" s="213">
        <f t="shared" si="642"/>
        <v>1112.0009048750142</v>
      </c>
      <c r="W1544" s="213">
        <f t="shared" si="643"/>
        <v>275.63051690985185</v>
      </c>
      <c r="X1544" s="148" t="b">
        <f t="shared" si="644"/>
        <v>1</v>
      </c>
      <c r="Y1544" s="211">
        <v>0</v>
      </c>
      <c r="Z1544" s="226">
        <v>0</v>
      </c>
      <c r="AA1544" s="211">
        <v>0</v>
      </c>
      <c r="AB1544" s="211">
        <v>0</v>
      </c>
      <c r="AC1544" s="211">
        <v>0</v>
      </c>
      <c r="AD1544" s="211">
        <v>0</v>
      </c>
      <c r="AE1544" s="211">
        <v>4</v>
      </c>
      <c r="AF1544" s="214">
        <f t="shared" si="645"/>
        <v>1112.0009048750142</v>
      </c>
      <c r="AG1544" s="211">
        <v>0</v>
      </c>
      <c r="AH1544" s="211">
        <v>0</v>
      </c>
      <c r="AI1544" s="211">
        <v>0</v>
      </c>
      <c r="AJ1544" s="211">
        <v>0</v>
      </c>
      <c r="AK1544" s="211">
        <v>0</v>
      </c>
      <c r="AL1544" s="214">
        <v>0</v>
      </c>
      <c r="AM1544" s="211">
        <v>0</v>
      </c>
      <c r="AN1544" s="211">
        <v>0</v>
      </c>
      <c r="AO1544" s="214">
        <v>0</v>
      </c>
      <c r="AP1544" s="211">
        <v>0</v>
      </c>
      <c r="AQ1544" s="211">
        <v>0</v>
      </c>
      <c r="AR1544" s="211">
        <v>0</v>
      </c>
    </row>
    <row r="1545" spans="1:44" s="148" customFormat="1" ht="36" customHeight="1" x14ac:dyDescent="0.25">
      <c r="A1545" s="148">
        <v>1</v>
      </c>
      <c r="B1545" s="143">
        <f>SUBTOTAL(103,$A$1507:A1545)</f>
        <v>38</v>
      </c>
      <c r="C1545" s="144" t="s">
        <v>1774</v>
      </c>
      <c r="D1545" s="145">
        <v>1989</v>
      </c>
      <c r="E1545" s="145" t="s">
        <v>265</v>
      </c>
      <c r="F1545" s="146" t="s">
        <v>314</v>
      </c>
      <c r="G1545" s="145" t="s">
        <v>353</v>
      </c>
      <c r="H1545" s="145">
        <v>6</v>
      </c>
      <c r="I1545" s="149">
        <v>13187.7</v>
      </c>
      <c r="J1545" s="149">
        <v>13187.7</v>
      </c>
      <c r="K1545" s="149">
        <v>10718.6</v>
      </c>
      <c r="L1545" s="165">
        <v>562</v>
      </c>
      <c r="M1545" s="145" t="s">
        <v>262</v>
      </c>
      <c r="N1545" s="145" t="s">
        <v>294</v>
      </c>
      <c r="O1545" s="147" t="s">
        <v>2636</v>
      </c>
      <c r="P1545" s="142">
        <v>10662082.91</v>
      </c>
      <c r="Q1545" s="142">
        <v>6318240</v>
      </c>
      <c r="R1545" s="142">
        <v>0</v>
      </c>
      <c r="S1545" s="142">
        <f t="shared" si="640"/>
        <v>4343842.91</v>
      </c>
      <c r="T1545" s="142">
        <f t="shared" si="633"/>
        <v>808.48691659652548</v>
      </c>
      <c r="U1545" s="142">
        <f t="shared" si="641"/>
        <v>1118.2237994494869</v>
      </c>
      <c r="V1545" s="213">
        <f t="shared" si="642"/>
        <v>1118.2237994494869</v>
      </c>
      <c r="W1545" s="213">
        <f t="shared" si="643"/>
        <v>309.73688285296146</v>
      </c>
      <c r="X1545" s="148" t="b">
        <f t="shared" si="644"/>
        <v>1</v>
      </c>
      <c r="Y1545" s="211">
        <v>0</v>
      </c>
      <c r="Z1545" s="226">
        <v>0</v>
      </c>
      <c r="AA1545" s="211">
        <v>0</v>
      </c>
      <c r="AB1545" s="211">
        <v>0</v>
      </c>
      <c r="AC1545" s="211">
        <v>0</v>
      </c>
      <c r="AD1545" s="211">
        <v>0</v>
      </c>
      <c r="AE1545" s="211">
        <v>6</v>
      </c>
      <c r="AF1545" s="214">
        <f t="shared" si="645"/>
        <v>1118.2237994494869</v>
      </c>
      <c r="AG1545" s="211">
        <v>0</v>
      </c>
      <c r="AH1545" s="211">
        <v>0</v>
      </c>
      <c r="AI1545" s="211">
        <v>0</v>
      </c>
      <c r="AJ1545" s="211">
        <v>0</v>
      </c>
      <c r="AK1545" s="211">
        <v>0</v>
      </c>
      <c r="AL1545" s="214">
        <v>0</v>
      </c>
      <c r="AM1545" s="211">
        <v>0</v>
      </c>
      <c r="AN1545" s="211">
        <v>0</v>
      </c>
      <c r="AO1545" s="214">
        <v>0</v>
      </c>
      <c r="AP1545" s="211">
        <v>0</v>
      </c>
      <c r="AQ1545" s="211">
        <v>0</v>
      </c>
      <c r="AR1545" s="211">
        <v>0</v>
      </c>
    </row>
    <row r="1546" spans="1:44" s="148" customFormat="1" ht="36" customHeight="1" x14ac:dyDescent="0.25">
      <c r="A1546" s="148">
        <v>1</v>
      </c>
      <c r="B1546" s="143">
        <f>SUBTOTAL(103,$A$1507:A1546)</f>
        <v>39</v>
      </c>
      <c r="C1546" s="144" t="s">
        <v>2583</v>
      </c>
      <c r="D1546" s="145">
        <v>1995</v>
      </c>
      <c r="E1546" s="145" t="s">
        <v>265</v>
      </c>
      <c r="F1546" s="146" t="s">
        <v>314</v>
      </c>
      <c r="G1546" s="145" t="s">
        <v>353</v>
      </c>
      <c r="H1546" s="145">
        <v>2</v>
      </c>
      <c r="I1546" s="149">
        <v>5399.54</v>
      </c>
      <c r="J1546" s="149">
        <v>5399.54</v>
      </c>
      <c r="K1546" s="149">
        <v>3926.7</v>
      </c>
      <c r="L1546" s="165">
        <v>138</v>
      </c>
      <c r="M1546" s="145" t="s">
        <v>262</v>
      </c>
      <c r="N1546" s="145" t="s">
        <v>266</v>
      </c>
      <c r="O1546" s="147" t="s">
        <v>2613</v>
      </c>
      <c r="P1546" s="142">
        <v>3554027.64</v>
      </c>
      <c r="Q1546" s="142">
        <v>2106080</v>
      </c>
      <c r="R1546" s="142">
        <v>0</v>
      </c>
      <c r="S1546" s="142">
        <f t="shared" si="640"/>
        <v>1447947.6400000001</v>
      </c>
      <c r="T1546" s="142">
        <f t="shared" si="633"/>
        <v>658.20933635087431</v>
      </c>
      <c r="U1546" s="142">
        <f t="shared" si="641"/>
        <v>910.37384666101184</v>
      </c>
      <c r="V1546" s="213">
        <f t="shared" si="642"/>
        <v>910.37384666101184</v>
      </c>
      <c r="W1546" s="213">
        <f t="shared" si="643"/>
        <v>252.16451031013753</v>
      </c>
      <c r="X1546" s="148" t="b">
        <f t="shared" si="644"/>
        <v>1</v>
      </c>
      <c r="Y1546" s="211">
        <v>0</v>
      </c>
      <c r="Z1546" s="226">
        <v>0</v>
      </c>
      <c r="AA1546" s="211">
        <v>0</v>
      </c>
      <c r="AB1546" s="211">
        <v>0</v>
      </c>
      <c r="AC1546" s="211">
        <v>0</v>
      </c>
      <c r="AD1546" s="211">
        <v>0</v>
      </c>
      <c r="AE1546" s="211">
        <v>2</v>
      </c>
      <c r="AF1546" s="214">
        <f t="shared" si="645"/>
        <v>910.37384666101184</v>
      </c>
      <c r="AG1546" s="211">
        <v>0</v>
      </c>
      <c r="AH1546" s="211">
        <v>0</v>
      </c>
      <c r="AI1546" s="211">
        <v>0</v>
      </c>
      <c r="AJ1546" s="211">
        <v>0</v>
      </c>
      <c r="AK1546" s="211">
        <v>0</v>
      </c>
      <c r="AL1546" s="214">
        <v>0</v>
      </c>
      <c r="AM1546" s="211">
        <v>0</v>
      </c>
      <c r="AN1546" s="211">
        <v>0</v>
      </c>
      <c r="AO1546" s="214">
        <v>0</v>
      </c>
      <c r="AP1546" s="211">
        <v>0</v>
      </c>
      <c r="AQ1546" s="211">
        <v>0</v>
      </c>
      <c r="AR1546" s="211">
        <v>0</v>
      </c>
    </row>
    <row r="1547" spans="1:44" s="148" customFormat="1" ht="36" customHeight="1" x14ac:dyDescent="0.25">
      <c r="A1547" s="148">
        <v>1</v>
      </c>
      <c r="B1547" s="143">
        <f>SUBTOTAL(103,$A$1507:A1547)</f>
        <v>40</v>
      </c>
      <c r="C1547" s="144" t="s">
        <v>2584</v>
      </c>
      <c r="D1547" s="145">
        <v>1986</v>
      </c>
      <c r="E1547" s="145" t="s">
        <v>2638</v>
      </c>
      <c r="F1547" s="146" t="s">
        <v>314</v>
      </c>
      <c r="G1547" s="145" t="s">
        <v>353</v>
      </c>
      <c r="H1547" s="145" t="s">
        <v>304</v>
      </c>
      <c r="I1547" s="149">
        <v>8758.7999999999993</v>
      </c>
      <c r="J1547" s="149">
        <v>8758.8000000000011</v>
      </c>
      <c r="K1547" s="149">
        <v>7796.6</v>
      </c>
      <c r="L1547" s="165">
        <v>315</v>
      </c>
      <c r="M1547" s="145" t="s">
        <v>262</v>
      </c>
      <c r="N1547" s="145" t="s">
        <v>266</v>
      </c>
      <c r="O1547" s="147" t="s">
        <v>2640</v>
      </c>
      <c r="P1547" s="142">
        <v>7395001.7199999997</v>
      </c>
      <c r="Q1547" s="142">
        <v>4276800</v>
      </c>
      <c r="R1547" s="142">
        <v>0</v>
      </c>
      <c r="S1547" s="142">
        <f t="shared" si="640"/>
        <v>3118201.7199999997</v>
      </c>
      <c r="T1547" s="142">
        <f t="shared" si="633"/>
        <v>844.29393524227066</v>
      </c>
      <c r="U1547" s="142">
        <f t="shared" si="641"/>
        <v>1122.4368634972827</v>
      </c>
      <c r="V1547" s="213">
        <f t="shared" si="642"/>
        <v>1122.4368634972827</v>
      </c>
      <c r="W1547" s="213">
        <f t="shared" si="643"/>
        <v>278.14292825501207</v>
      </c>
      <c r="X1547" s="148" t="b">
        <f t="shared" si="644"/>
        <v>1</v>
      </c>
      <c r="Y1547" s="211">
        <v>0</v>
      </c>
      <c r="Z1547" s="226">
        <v>0</v>
      </c>
      <c r="AA1547" s="211">
        <v>0</v>
      </c>
      <c r="AB1547" s="211">
        <v>0</v>
      </c>
      <c r="AC1547" s="211">
        <v>0</v>
      </c>
      <c r="AD1547" s="211">
        <v>0</v>
      </c>
      <c r="AE1547" s="211">
        <v>4</v>
      </c>
      <c r="AF1547" s="214">
        <f t="shared" si="645"/>
        <v>1122.4368634972827</v>
      </c>
      <c r="AG1547" s="211">
        <v>0</v>
      </c>
      <c r="AH1547" s="211">
        <v>0</v>
      </c>
      <c r="AI1547" s="211">
        <v>0</v>
      </c>
      <c r="AJ1547" s="211">
        <v>0</v>
      </c>
      <c r="AK1547" s="211">
        <v>0</v>
      </c>
      <c r="AL1547" s="214">
        <v>0</v>
      </c>
      <c r="AM1547" s="211">
        <v>0</v>
      </c>
      <c r="AN1547" s="211">
        <v>0</v>
      </c>
      <c r="AO1547" s="214">
        <v>0</v>
      </c>
      <c r="AP1547" s="211">
        <v>0</v>
      </c>
      <c r="AQ1547" s="211">
        <v>0</v>
      </c>
      <c r="AR1547" s="211">
        <v>0</v>
      </c>
    </row>
    <row r="1548" spans="1:44" s="148" customFormat="1" ht="36" customHeight="1" x14ac:dyDescent="0.25">
      <c r="A1548" s="148">
        <v>1</v>
      </c>
      <c r="B1548" s="143">
        <f>SUBTOTAL(103,$A$1507:A1548)</f>
        <v>41</v>
      </c>
      <c r="C1548" s="144" t="s">
        <v>2585</v>
      </c>
      <c r="D1548" s="145">
        <v>1992</v>
      </c>
      <c r="E1548" s="145" t="s">
        <v>265</v>
      </c>
      <c r="F1548" s="146" t="s">
        <v>314</v>
      </c>
      <c r="G1548" s="145" t="s">
        <v>353</v>
      </c>
      <c r="H1548" s="145">
        <v>3</v>
      </c>
      <c r="I1548" s="149">
        <v>7999.52</v>
      </c>
      <c r="J1548" s="149">
        <v>7999.52</v>
      </c>
      <c r="K1548" s="149">
        <v>5812.1</v>
      </c>
      <c r="L1548" s="165">
        <v>240</v>
      </c>
      <c r="M1548" s="145" t="s">
        <v>262</v>
      </c>
      <c r="N1548" s="145" t="s">
        <v>266</v>
      </c>
      <c r="O1548" s="147" t="s">
        <v>2613</v>
      </c>
      <c r="P1548" s="142">
        <v>3554027.64</v>
      </c>
      <c r="Q1548" s="142">
        <v>2106080</v>
      </c>
      <c r="R1548" s="142">
        <v>0</v>
      </c>
      <c r="S1548" s="142">
        <f t="shared" si="640"/>
        <v>1447947.6400000001</v>
      </c>
      <c r="T1548" s="142">
        <f t="shared" si="633"/>
        <v>444.28011180670842</v>
      </c>
      <c r="U1548" s="142">
        <f t="shared" si="641"/>
        <v>614.48686921215267</v>
      </c>
      <c r="V1548" s="213">
        <f t="shared" si="642"/>
        <v>614.48686921215267</v>
      </c>
      <c r="W1548" s="213">
        <f t="shared" si="643"/>
        <v>170.20675740544425</v>
      </c>
      <c r="X1548" s="148" t="b">
        <f t="shared" si="644"/>
        <v>1</v>
      </c>
      <c r="Y1548" s="211">
        <v>0</v>
      </c>
      <c r="Z1548" s="226">
        <v>0</v>
      </c>
      <c r="AA1548" s="211">
        <v>0</v>
      </c>
      <c r="AB1548" s="211">
        <v>0</v>
      </c>
      <c r="AC1548" s="211">
        <v>0</v>
      </c>
      <c r="AD1548" s="211">
        <v>0</v>
      </c>
      <c r="AE1548" s="211">
        <v>2</v>
      </c>
      <c r="AF1548" s="214">
        <f t="shared" si="645"/>
        <v>614.48686921215267</v>
      </c>
      <c r="AG1548" s="211">
        <v>0</v>
      </c>
      <c r="AH1548" s="211">
        <v>0</v>
      </c>
      <c r="AI1548" s="211">
        <v>0</v>
      </c>
      <c r="AJ1548" s="211">
        <v>0</v>
      </c>
      <c r="AK1548" s="211">
        <v>0</v>
      </c>
      <c r="AL1548" s="214">
        <v>0</v>
      </c>
      <c r="AM1548" s="211">
        <v>0</v>
      </c>
      <c r="AN1548" s="211">
        <v>0</v>
      </c>
      <c r="AO1548" s="214">
        <v>0</v>
      </c>
      <c r="AP1548" s="211">
        <v>0</v>
      </c>
      <c r="AQ1548" s="211">
        <v>0</v>
      </c>
      <c r="AR1548" s="211">
        <v>0</v>
      </c>
    </row>
    <row r="1549" spans="1:44" s="148" customFormat="1" ht="36" customHeight="1" x14ac:dyDescent="0.25">
      <c r="A1549" s="148">
        <v>1</v>
      </c>
      <c r="B1549" s="143">
        <f>SUBTOTAL(103,$A$1507:A1549)</f>
        <v>42</v>
      </c>
      <c r="C1549" s="144" t="s">
        <v>2586</v>
      </c>
      <c r="D1549" s="145">
        <v>1983</v>
      </c>
      <c r="E1549" s="145" t="s">
        <v>265</v>
      </c>
      <c r="F1549" s="146" t="s">
        <v>2607</v>
      </c>
      <c r="G1549" s="145" t="s">
        <v>353</v>
      </c>
      <c r="H1549" s="145">
        <v>4</v>
      </c>
      <c r="I1549" s="149">
        <v>8717.5</v>
      </c>
      <c r="J1549" s="149">
        <v>8684.7999999999993</v>
      </c>
      <c r="K1549" s="149">
        <v>7756.3</v>
      </c>
      <c r="L1549" s="165">
        <v>315</v>
      </c>
      <c r="M1549" s="145" t="s">
        <v>262</v>
      </c>
      <c r="N1549" s="145" t="s">
        <v>266</v>
      </c>
      <c r="O1549" s="147" t="s">
        <v>2613</v>
      </c>
      <c r="P1549" s="142">
        <v>7384905.3300000001</v>
      </c>
      <c r="Q1549" s="142">
        <v>4276800</v>
      </c>
      <c r="R1549" s="142">
        <v>0</v>
      </c>
      <c r="S1549" s="142">
        <f t="shared" si="640"/>
        <v>3108105.33</v>
      </c>
      <c r="T1549" s="142">
        <f t="shared" si="633"/>
        <v>847.13568454258677</v>
      </c>
      <c r="U1549" s="142">
        <f t="shared" si="641"/>
        <v>1127.7545167765988</v>
      </c>
      <c r="V1549" s="213">
        <f t="shared" si="642"/>
        <v>1127.7545167765988</v>
      </c>
      <c r="W1549" s="213">
        <f t="shared" si="643"/>
        <v>280.61883223401207</v>
      </c>
      <c r="X1549" s="148" t="b">
        <f t="shared" si="644"/>
        <v>1</v>
      </c>
      <c r="Y1549" s="211">
        <v>0</v>
      </c>
      <c r="Z1549" s="226">
        <v>0</v>
      </c>
      <c r="AA1549" s="211">
        <v>0</v>
      </c>
      <c r="AB1549" s="211">
        <v>0</v>
      </c>
      <c r="AC1549" s="211">
        <v>0</v>
      </c>
      <c r="AD1549" s="211">
        <v>0</v>
      </c>
      <c r="AE1549" s="211">
        <v>4</v>
      </c>
      <c r="AF1549" s="214">
        <f t="shared" si="645"/>
        <v>1127.7545167765988</v>
      </c>
      <c r="AG1549" s="211">
        <v>0</v>
      </c>
      <c r="AH1549" s="211">
        <v>0</v>
      </c>
      <c r="AI1549" s="211">
        <v>0</v>
      </c>
      <c r="AJ1549" s="211">
        <v>0</v>
      </c>
      <c r="AK1549" s="211">
        <v>0</v>
      </c>
      <c r="AL1549" s="214">
        <v>0</v>
      </c>
      <c r="AM1549" s="211">
        <v>0</v>
      </c>
      <c r="AN1549" s="211">
        <v>0</v>
      </c>
      <c r="AO1549" s="214">
        <v>0</v>
      </c>
      <c r="AP1549" s="211">
        <v>0</v>
      </c>
      <c r="AQ1549" s="211">
        <v>0</v>
      </c>
      <c r="AR1549" s="211">
        <v>0</v>
      </c>
    </row>
    <row r="1550" spans="1:44" s="148" customFormat="1" ht="36" customHeight="1" x14ac:dyDescent="0.25">
      <c r="A1550" s="148">
        <v>1</v>
      </c>
      <c r="B1550" s="143">
        <f>SUBTOTAL(103,$A$1507:A1550)</f>
        <v>43</v>
      </c>
      <c r="C1550" s="144" t="s">
        <v>2587</v>
      </c>
      <c r="D1550" s="145">
        <v>1995</v>
      </c>
      <c r="E1550" s="145" t="s">
        <v>265</v>
      </c>
      <c r="F1550" s="146" t="s">
        <v>314</v>
      </c>
      <c r="G1550" s="145" t="s">
        <v>353</v>
      </c>
      <c r="H1550" s="145" t="s">
        <v>308</v>
      </c>
      <c r="I1550" s="149">
        <v>6546.6</v>
      </c>
      <c r="J1550" s="149">
        <v>6546.6</v>
      </c>
      <c r="K1550" s="149">
        <v>5802.2</v>
      </c>
      <c r="L1550" s="165">
        <v>230</v>
      </c>
      <c r="M1550" s="145" t="s">
        <v>262</v>
      </c>
      <c r="N1550" s="145" t="s">
        <v>266</v>
      </c>
      <c r="O1550" s="147" t="s">
        <v>2640</v>
      </c>
      <c r="P1550" s="142">
        <v>5335743.17</v>
      </c>
      <c r="Q1550" s="142">
        <v>3159120</v>
      </c>
      <c r="R1550" s="142">
        <v>0</v>
      </c>
      <c r="S1550" s="142">
        <f t="shared" si="640"/>
        <v>2176623.17</v>
      </c>
      <c r="T1550" s="142">
        <f t="shared" si="633"/>
        <v>815.04035224391282</v>
      </c>
      <c r="U1550" s="142">
        <f t="shared" si="641"/>
        <v>1126.2945651177711</v>
      </c>
      <c r="V1550" s="213">
        <f t="shared" si="642"/>
        <v>1126.2945651177711</v>
      </c>
      <c r="W1550" s="213">
        <f t="shared" si="643"/>
        <v>311.25421287385825</v>
      </c>
      <c r="X1550" s="148" t="b">
        <f t="shared" si="644"/>
        <v>1</v>
      </c>
      <c r="Y1550" s="211">
        <v>0</v>
      </c>
      <c r="Z1550" s="226">
        <v>0</v>
      </c>
      <c r="AA1550" s="211">
        <v>0</v>
      </c>
      <c r="AB1550" s="211">
        <v>0</v>
      </c>
      <c r="AC1550" s="211">
        <v>0</v>
      </c>
      <c r="AD1550" s="211">
        <v>0</v>
      </c>
      <c r="AE1550" s="211">
        <v>3</v>
      </c>
      <c r="AF1550" s="214">
        <f t="shared" si="645"/>
        <v>1126.2945651177711</v>
      </c>
      <c r="AG1550" s="211">
        <v>0</v>
      </c>
      <c r="AH1550" s="211">
        <v>0</v>
      </c>
      <c r="AI1550" s="211">
        <v>0</v>
      </c>
      <c r="AJ1550" s="211">
        <v>0</v>
      </c>
      <c r="AK1550" s="211">
        <v>0</v>
      </c>
      <c r="AL1550" s="214">
        <v>0</v>
      </c>
      <c r="AM1550" s="211">
        <v>0</v>
      </c>
      <c r="AN1550" s="211">
        <v>0</v>
      </c>
      <c r="AO1550" s="214">
        <v>0</v>
      </c>
      <c r="AP1550" s="211">
        <v>0</v>
      </c>
      <c r="AQ1550" s="211">
        <v>0</v>
      </c>
      <c r="AR1550" s="211">
        <v>0</v>
      </c>
    </row>
    <row r="1551" spans="1:44" s="148" customFormat="1" ht="36" customHeight="1" x14ac:dyDescent="0.25">
      <c r="A1551" s="148">
        <v>1</v>
      </c>
      <c r="B1551" s="143">
        <f>SUBTOTAL(103,$A$1507:A1551)</f>
        <v>44</v>
      </c>
      <c r="C1551" s="144" t="s">
        <v>2588</v>
      </c>
      <c r="D1551" s="145">
        <v>1994</v>
      </c>
      <c r="E1551" s="145" t="s">
        <v>265</v>
      </c>
      <c r="F1551" s="146" t="s">
        <v>314</v>
      </c>
      <c r="G1551" s="145" t="s">
        <v>353</v>
      </c>
      <c r="H1551" s="145" t="s">
        <v>299</v>
      </c>
      <c r="I1551" s="149">
        <v>4979.8999999999996</v>
      </c>
      <c r="J1551" s="149">
        <v>4979.8999999999996</v>
      </c>
      <c r="K1551" s="149">
        <v>3884.9</v>
      </c>
      <c r="L1551" s="165">
        <v>141</v>
      </c>
      <c r="M1551" s="145" t="s">
        <v>262</v>
      </c>
      <c r="N1551" s="145" t="s">
        <v>266</v>
      </c>
      <c r="O1551" s="147" t="s">
        <v>2374</v>
      </c>
      <c r="P1551" s="142">
        <v>3555544.32</v>
      </c>
      <c r="Q1551" s="142">
        <v>2106080</v>
      </c>
      <c r="R1551" s="142">
        <v>0</v>
      </c>
      <c r="S1551" s="142">
        <f t="shared" si="640"/>
        <v>1449464.3199999998</v>
      </c>
      <c r="T1551" s="142">
        <f t="shared" si="633"/>
        <v>713.97905982047837</v>
      </c>
      <c r="U1551" s="142">
        <f t="shared" si="641"/>
        <v>987.08809413843653</v>
      </c>
      <c r="V1551" s="213">
        <f t="shared" si="642"/>
        <v>987.08809413843653</v>
      </c>
      <c r="W1551" s="213">
        <f t="shared" si="643"/>
        <v>273.10903431795816</v>
      </c>
      <c r="X1551" s="148" t="b">
        <f t="shared" si="644"/>
        <v>1</v>
      </c>
      <c r="Y1551" s="211">
        <v>0</v>
      </c>
      <c r="Z1551" s="226">
        <v>0</v>
      </c>
      <c r="AA1551" s="211">
        <v>0</v>
      </c>
      <c r="AB1551" s="211">
        <v>0</v>
      </c>
      <c r="AC1551" s="211">
        <v>0</v>
      </c>
      <c r="AD1551" s="211">
        <v>0</v>
      </c>
      <c r="AE1551" s="211">
        <v>2</v>
      </c>
      <c r="AF1551" s="214">
        <f t="shared" si="645"/>
        <v>987.08809413843653</v>
      </c>
      <c r="AG1551" s="211">
        <v>0</v>
      </c>
      <c r="AH1551" s="211">
        <v>0</v>
      </c>
      <c r="AI1551" s="211">
        <v>0</v>
      </c>
      <c r="AJ1551" s="211">
        <v>0</v>
      </c>
      <c r="AK1551" s="211">
        <v>0</v>
      </c>
      <c r="AL1551" s="214">
        <v>0</v>
      </c>
      <c r="AM1551" s="211">
        <v>0</v>
      </c>
      <c r="AN1551" s="211">
        <v>0</v>
      </c>
      <c r="AO1551" s="214">
        <v>0</v>
      </c>
      <c r="AP1551" s="211">
        <v>0</v>
      </c>
      <c r="AQ1551" s="211">
        <v>0</v>
      </c>
      <c r="AR1551" s="211">
        <v>0</v>
      </c>
    </row>
    <row r="1552" spans="1:44" s="148" customFormat="1" ht="36" customHeight="1" x14ac:dyDescent="0.25">
      <c r="A1552" s="148">
        <v>1</v>
      </c>
      <c r="B1552" s="143">
        <f>SUBTOTAL(103,$A$1507:A1552)</f>
        <v>45</v>
      </c>
      <c r="C1552" s="144" t="s">
        <v>2589</v>
      </c>
      <c r="D1552" s="145">
        <v>1995</v>
      </c>
      <c r="E1552" s="145" t="s">
        <v>265</v>
      </c>
      <c r="F1552" s="146" t="s">
        <v>314</v>
      </c>
      <c r="G1552" s="145" t="s">
        <v>353</v>
      </c>
      <c r="H1552" s="145" t="s">
        <v>2204</v>
      </c>
      <c r="I1552" s="149">
        <v>17475.599999999999</v>
      </c>
      <c r="J1552" s="149">
        <v>17475.599999999999</v>
      </c>
      <c r="K1552" s="149">
        <v>13470.3</v>
      </c>
      <c r="L1552" s="165">
        <v>495</v>
      </c>
      <c r="M1552" s="145" t="s">
        <v>262</v>
      </c>
      <c r="N1552" s="145" t="s">
        <v>266</v>
      </c>
      <c r="O1552" s="147" t="s">
        <v>2374</v>
      </c>
      <c r="P1552" s="142">
        <v>12465650.99</v>
      </c>
      <c r="Q1552" s="142">
        <v>7371280</v>
      </c>
      <c r="R1552" s="142">
        <v>0</v>
      </c>
      <c r="S1552" s="142">
        <f t="shared" si="640"/>
        <v>5094370.99</v>
      </c>
      <c r="T1552" s="142">
        <f t="shared" si="633"/>
        <v>713.31748208931322</v>
      </c>
      <c r="U1552" s="142">
        <f t="shared" si="641"/>
        <v>984.4926640573143</v>
      </c>
      <c r="V1552" s="213">
        <f t="shared" si="642"/>
        <v>984.4926640573143</v>
      </c>
      <c r="W1552" s="213">
        <f t="shared" si="643"/>
        <v>271.17518196800108</v>
      </c>
      <c r="X1552" s="148" t="b">
        <f t="shared" si="644"/>
        <v>1</v>
      </c>
      <c r="Y1552" s="211">
        <v>0</v>
      </c>
      <c r="Z1552" s="226">
        <v>0</v>
      </c>
      <c r="AA1552" s="211">
        <v>0</v>
      </c>
      <c r="AB1552" s="211">
        <v>0</v>
      </c>
      <c r="AC1552" s="211">
        <v>0</v>
      </c>
      <c r="AD1552" s="211">
        <v>0</v>
      </c>
      <c r="AE1552" s="211">
        <v>7</v>
      </c>
      <c r="AF1552" s="214">
        <f t="shared" si="645"/>
        <v>984.4926640573143</v>
      </c>
      <c r="AG1552" s="211">
        <v>0</v>
      </c>
      <c r="AH1552" s="211">
        <v>0</v>
      </c>
      <c r="AI1552" s="211">
        <v>0</v>
      </c>
      <c r="AJ1552" s="211">
        <v>0</v>
      </c>
      <c r="AK1552" s="211">
        <v>0</v>
      </c>
      <c r="AL1552" s="214">
        <v>0</v>
      </c>
      <c r="AM1552" s="211">
        <v>0</v>
      </c>
      <c r="AN1552" s="211">
        <v>0</v>
      </c>
      <c r="AO1552" s="214">
        <v>0</v>
      </c>
      <c r="AP1552" s="211">
        <v>0</v>
      </c>
      <c r="AQ1552" s="211">
        <v>0</v>
      </c>
      <c r="AR1552" s="211">
        <v>0</v>
      </c>
    </row>
    <row r="1553" spans="1:126" s="148" customFormat="1" ht="36" customHeight="1" x14ac:dyDescent="0.25">
      <c r="A1553" s="148">
        <v>1</v>
      </c>
      <c r="B1553" s="143">
        <f>SUBTOTAL(103,$A$1507:A1553)</f>
        <v>46</v>
      </c>
      <c r="C1553" s="144" t="s">
        <v>2590</v>
      </c>
      <c r="D1553" s="145">
        <v>1995</v>
      </c>
      <c r="E1553" s="145" t="s">
        <v>265</v>
      </c>
      <c r="F1553" s="146" t="s">
        <v>314</v>
      </c>
      <c r="G1553" s="145" t="s">
        <v>353</v>
      </c>
      <c r="H1553" s="145" t="s">
        <v>308</v>
      </c>
      <c r="I1553" s="149">
        <v>7478.1</v>
      </c>
      <c r="J1553" s="149">
        <v>7478.1</v>
      </c>
      <c r="K1553" s="149">
        <v>5774.8</v>
      </c>
      <c r="L1553" s="165">
        <v>247</v>
      </c>
      <c r="M1553" s="145" t="s">
        <v>262</v>
      </c>
      <c r="N1553" s="145" t="s">
        <v>266</v>
      </c>
      <c r="O1553" s="147" t="s">
        <v>2374</v>
      </c>
      <c r="P1553" s="142">
        <v>5342421.8499999996</v>
      </c>
      <c r="Q1553" s="142">
        <v>3159120</v>
      </c>
      <c r="R1553" s="142">
        <v>0</v>
      </c>
      <c r="S1553" s="142">
        <f t="shared" si="640"/>
        <v>2183301.8499999996</v>
      </c>
      <c r="T1553" s="142">
        <f t="shared" si="633"/>
        <v>714.40898757705827</v>
      </c>
      <c r="U1553" s="142">
        <f t="shared" si="641"/>
        <v>985.99911742287475</v>
      </c>
      <c r="V1553" s="213">
        <f t="shared" si="642"/>
        <v>985.99911742287475</v>
      </c>
      <c r="W1553" s="213">
        <f t="shared" si="643"/>
        <v>271.59012984581648</v>
      </c>
      <c r="X1553" s="148" t="b">
        <f t="shared" si="644"/>
        <v>1</v>
      </c>
      <c r="Y1553" s="211">
        <v>0</v>
      </c>
      <c r="Z1553" s="226">
        <v>0</v>
      </c>
      <c r="AA1553" s="211">
        <v>0</v>
      </c>
      <c r="AB1553" s="211">
        <v>0</v>
      </c>
      <c r="AC1553" s="211">
        <v>0</v>
      </c>
      <c r="AD1553" s="211">
        <v>0</v>
      </c>
      <c r="AE1553" s="211">
        <v>3</v>
      </c>
      <c r="AF1553" s="214">
        <f t="shared" si="645"/>
        <v>985.99911742287475</v>
      </c>
      <c r="AG1553" s="211">
        <v>0</v>
      </c>
      <c r="AH1553" s="211">
        <v>0</v>
      </c>
      <c r="AI1553" s="211">
        <v>0</v>
      </c>
      <c r="AJ1553" s="211">
        <v>0</v>
      </c>
      <c r="AK1553" s="211">
        <v>0</v>
      </c>
      <c r="AL1553" s="214">
        <v>0</v>
      </c>
      <c r="AM1553" s="211">
        <v>0</v>
      </c>
      <c r="AN1553" s="211">
        <v>0</v>
      </c>
      <c r="AO1553" s="214">
        <v>0</v>
      </c>
      <c r="AP1553" s="211">
        <v>0</v>
      </c>
      <c r="AQ1553" s="211">
        <v>0</v>
      </c>
      <c r="AR1553" s="211">
        <v>0</v>
      </c>
    </row>
    <row r="1554" spans="1:126" s="148" customFormat="1" ht="36" customHeight="1" x14ac:dyDescent="0.25">
      <c r="A1554" s="148">
        <v>1</v>
      </c>
      <c r="B1554" s="143">
        <f>SUBTOTAL(103,$A$1507:A1554)</f>
        <v>47</v>
      </c>
      <c r="C1554" s="144" t="s">
        <v>2591</v>
      </c>
      <c r="D1554" s="145">
        <v>1992</v>
      </c>
      <c r="E1554" s="145" t="s">
        <v>265</v>
      </c>
      <c r="F1554" s="146" t="s">
        <v>314</v>
      </c>
      <c r="G1554" s="145" t="s">
        <v>353</v>
      </c>
      <c r="H1554" s="145" t="s">
        <v>347</v>
      </c>
      <c r="I1554" s="149">
        <v>12531</v>
      </c>
      <c r="J1554" s="149">
        <v>12530.8</v>
      </c>
      <c r="K1554" s="149">
        <v>9705.5</v>
      </c>
      <c r="L1554" s="165">
        <v>411</v>
      </c>
      <c r="M1554" s="145" t="s">
        <v>262</v>
      </c>
      <c r="N1554" s="145" t="s">
        <v>266</v>
      </c>
      <c r="O1554" s="147" t="s">
        <v>2374</v>
      </c>
      <c r="P1554" s="142">
        <v>8895299.2100000009</v>
      </c>
      <c r="Q1554" s="142">
        <v>5265200</v>
      </c>
      <c r="R1554" s="142">
        <v>0</v>
      </c>
      <c r="S1554" s="142">
        <f t="shared" si="640"/>
        <v>3630099.2100000009</v>
      </c>
      <c r="T1554" s="142">
        <f t="shared" si="633"/>
        <v>709.86347538105508</v>
      </c>
      <c r="U1554" s="142">
        <f t="shared" si="641"/>
        <v>980.68789402282334</v>
      </c>
      <c r="V1554" s="213">
        <f t="shared" si="642"/>
        <v>980.68789402282334</v>
      </c>
      <c r="W1554" s="213">
        <f t="shared" si="643"/>
        <v>270.82441864176826</v>
      </c>
      <c r="X1554" s="148" t="b">
        <f t="shared" si="644"/>
        <v>1</v>
      </c>
      <c r="Y1554" s="211">
        <v>0</v>
      </c>
      <c r="Z1554" s="226">
        <v>0</v>
      </c>
      <c r="AA1554" s="211">
        <v>0</v>
      </c>
      <c r="AB1554" s="211">
        <v>0</v>
      </c>
      <c r="AC1554" s="211">
        <v>0</v>
      </c>
      <c r="AD1554" s="211">
        <v>0</v>
      </c>
      <c r="AE1554" s="211">
        <v>5</v>
      </c>
      <c r="AF1554" s="214">
        <f t="shared" si="645"/>
        <v>980.68789402282334</v>
      </c>
      <c r="AG1554" s="211">
        <v>0</v>
      </c>
      <c r="AH1554" s="211">
        <v>0</v>
      </c>
      <c r="AI1554" s="211">
        <v>0</v>
      </c>
      <c r="AJ1554" s="211">
        <v>0</v>
      </c>
      <c r="AK1554" s="211">
        <v>0</v>
      </c>
      <c r="AL1554" s="214">
        <v>0</v>
      </c>
      <c r="AM1554" s="211">
        <v>0</v>
      </c>
      <c r="AN1554" s="211">
        <v>0</v>
      </c>
      <c r="AO1554" s="214">
        <v>0</v>
      </c>
      <c r="AP1554" s="211">
        <v>0</v>
      </c>
      <c r="AQ1554" s="211">
        <v>0</v>
      </c>
      <c r="AR1554" s="211">
        <v>0</v>
      </c>
    </row>
    <row r="1555" spans="1:126" s="121" customFormat="1" ht="33.75" customHeight="1" x14ac:dyDescent="0.25">
      <c r="B1555" s="144" t="s">
        <v>1371</v>
      </c>
      <c r="C1555" s="156"/>
      <c r="D1555" s="145" t="s">
        <v>862</v>
      </c>
      <c r="E1555" s="145" t="s">
        <v>862</v>
      </c>
      <c r="F1555" s="147" t="s">
        <v>862</v>
      </c>
      <c r="G1555" s="145" t="s">
        <v>862</v>
      </c>
      <c r="H1555" s="145" t="s">
        <v>862</v>
      </c>
      <c r="I1555" s="149">
        <f>SUM(I1556:I1559)</f>
        <v>21498.5</v>
      </c>
      <c r="J1555" s="149">
        <f>SUM(J1556:J1559)</f>
        <v>20729.72</v>
      </c>
      <c r="K1555" s="149">
        <f>SUM(K1556:K1559)</f>
        <v>19874.72</v>
      </c>
      <c r="L1555" s="219">
        <f>SUM(L1556:L1559)</f>
        <v>921</v>
      </c>
      <c r="M1555" s="145" t="s">
        <v>862</v>
      </c>
      <c r="N1555" s="145" t="s">
        <v>862</v>
      </c>
      <c r="O1555" s="225" t="s">
        <v>862</v>
      </c>
      <c r="P1555" s="149">
        <v>13639504.859999999</v>
      </c>
      <c r="Q1555" s="149">
        <f>SUM(Q1556:Q1559)</f>
        <v>8435280</v>
      </c>
      <c r="R1555" s="149">
        <f>SUM(R1556:R1559)</f>
        <v>0</v>
      </c>
      <c r="S1555" s="149">
        <f>SUM(S1556:S1559)</f>
        <v>5204224.8599999994</v>
      </c>
      <c r="T1555" s="142">
        <f t="shared" si="633"/>
        <v>634.43983812824149</v>
      </c>
      <c r="U1555" s="142">
        <f>U1556</f>
        <v>1141.4903745674942</v>
      </c>
      <c r="W1555" s="220"/>
      <c r="X1555" s="148"/>
      <c r="Y1555" s="211"/>
      <c r="Z1555" s="226"/>
      <c r="AA1555" s="211"/>
      <c r="AB1555" s="164"/>
      <c r="AC1555" s="164"/>
      <c r="AD1555" s="164"/>
      <c r="AE1555" s="164"/>
      <c r="AF1555" s="211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BD1555" s="224"/>
      <c r="BE1555" s="224"/>
      <c r="BF1555" s="148"/>
      <c r="CC1555" s="158"/>
      <c r="DF1555" s="159"/>
      <c r="DV1555" s="160"/>
    </row>
    <row r="1556" spans="1:126" s="148" customFormat="1" ht="36" customHeight="1" x14ac:dyDescent="0.25">
      <c r="A1556" s="148">
        <v>1</v>
      </c>
      <c r="B1556" s="143">
        <f>SUBTOTAL(103,$A$1507:A1556)</f>
        <v>48</v>
      </c>
      <c r="C1556" s="144" t="s">
        <v>427</v>
      </c>
      <c r="D1556" s="145">
        <v>1994</v>
      </c>
      <c r="E1556" s="145" t="s">
        <v>265</v>
      </c>
      <c r="F1556" s="146" t="s">
        <v>307</v>
      </c>
      <c r="G1556" s="145">
        <v>9</v>
      </c>
      <c r="H1556" s="145" t="s">
        <v>299</v>
      </c>
      <c r="I1556" s="149">
        <v>4306.3</v>
      </c>
      <c r="J1556" s="149">
        <v>3866</v>
      </c>
      <c r="K1556" s="149">
        <v>3866</v>
      </c>
      <c r="L1556" s="165">
        <v>182</v>
      </c>
      <c r="M1556" s="145" t="s">
        <v>262</v>
      </c>
      <c r="N1556" s="145" t="s">
        <v>266</v>
      </c>
      <c r="O1556" s="147" t="s">
        <v>317</v>
      </c>
      <c r="P1556" s="142">
        <v>2957619.0999999996</v>
      </c>
      <c r="Q1556" s="142">
        <v>2030976</v>
      </c>
      <c r="R1556" s="142">
        <v>0</v>
      </c>
      <c r="S1556" s="142">
        <f>P1556-Q1556-R1556</f>
        <v>926643.09999999963</v>
      </c>
      <c r="T1556" s="142">
        <f>P1556/I1556</f>
        <v>686.81213570814839</v>
      </c>
      <c r="U1556" s="142">
        <f t="shared" ref="U1556:U1559" si="646">V1556</f>
        <v>1141.4903745674942</v>
      </c>
      <c r="V1556" s="213">
        <f t="shared" ref="V1556:V1559" si="647">Y1556+Z1556+AA1556+AB1556+AC1556+AF1556+AH1556+AJ1556+AL1556+AN1556+AO1556+AP1556+AQ1556+AR1556</f>
        <v>1141.4903745674942</v>
      </c>
      <c r="W1556" s="213">
        <f t="shared" ref="W1556:W1559" si="648">V1556-T1556</f>
        <v>454.67823885934581</v>
      </c>
      <c r="X1556" s="148" t="b">
        <f t="shared" ref="X1556:X1559" si="649">V1556=U1556</f>
        <v>1</v>
      </c>
      <c r="Y1556" s="211">
        <v>0</v>
      </c>
      <c r="Z1556" s="226">
        <v>0</v>
      </c>
      <c r="AA1556" s="211">
        <v>0</v>
      </c>
      <c r="AB1556" s="211">
        <v>0</v>
      </c>
      <c r="AC1556" s="211">
        <v>0</v>
      </c>
      <c r="AD1556" s="211">
        <v>0</v>
      </c>
      <c r="AE1556" s="211">
        <v>2</v>
      </c>
      <c r="AF1556" s="214">
        <f>2457800*AE1556/I1556</f>
        <v>1141.4903745674942</v>
      </c>
      <c r="AG1556" s="211">
        <v>0</v>
      </c>
      <c r="AH1556" s="211">
        <v>0</v>
      </c>
      <c r="AI1556" s="211">
        <v>0</v>
      </c>
      <c r="AJ1556" s="211">
        <v>0</v>
      </c>
      <c r="AK1556" s="211">
        <v>0</v>
      </c>
      <c r="AL1556" s="214">
        <v>0</v>
      </c>
      <c r="AM1556" s="211">
        <v>0</v>
      </c>
      <c r="AN1556" s="211">
        <v>0</v>
      </c>
      <c r="AO1556" s="214">
        <v>0</v>
      </c>
      <c r="AP1556" s="211">
        <v>0</v>
      </c>
      <c r="AQ1556" s="211">
        <v>0</v>
      </c>
      <c r="AR1556" s="211">
        <v>0</v>
      </c>
    </row>
    <row r="1557" spans="1:126" s="148" customFormat="1" ht="36" customHeight="1" x14ac:dyDescent="0.25">
      <c r="A1557" s="148">
        <v>1</v>
      </c>
      <c r="B1557" s="143">
        <f>SUBTOTAL(103,$A$1507:A1557)</f>
        <v>49</v>
      </c>
      <c r="C1557" s="144" t="s">
        <v>2592</v>
      </c>
      <c r="D1557" s="145">
        <v>1996</v>
      </c>
      <c r="E1557" s="145" t="s">
        <v>265</v>
      </c>
      <c r="F1557" s="146" t="s">
        <v>2607</v>
      </c>
      <c r="G1557" s="145" t="s">
        <v>353</v>
      </c>
      <c r="H1557" s="145">
        <v>1</v>
      </c>
      <c r="I1557" s="149">
        <v>3077.8</v>
      </c>
      <c r="J1557" s="149">
        <v>2755.2</v>
      </c>
      <c r="K1557" s="149">
        <v>2755.2</v>
      </c>
      <c r="L1557" s="165">
        <v>140</v>
      </c>
      <c r="M1557" s="145" t="s">
        <v>262</v>
      </c>
      <c r="N1557" s="145" t="s">
        <v>266</v>
      </c>
      <c r="O1557" s="147" t="s">
        <v>318</v>
      </c>
      <c r="P1557" s="142">
        <v>1784559.64</v>
      </c>
      <c r="Q1557" s="142">
        <v>1054000</v>
      </c>
      <c r="R1557" s="142">
        <v>0</v>
      </c>
      <c r="S1557" s="142">
        <f>P1557-Q1557-R1557</f>
        <v>730559.6399999999</v>
      </c>
      <c r="T1557" s="142">
        <f t="shared" si="633"/>
        <v>579.81663525895112</v>
      </c>
      <c r="U1557" s="142">
        <f t="shared" si="646"/>
        <v>798.55741113782562</v>
      </c>
      <c r="V1557" s="213">
        <f t="shared" si="647"/>
        <v>798.55741113782562</v>
      </c>
      <c r="W1557" s="213">
        <f t="shared" si="648"/>
        <v>218.7407758788745</v>
      </c>
      <c r="X1557" s="148" t="b">
        <f t="shared" si="649"/>
        <v>1</v>
      </c>
      <c r="Y1557" s="211">
        <v>0</v>
      </c>
      <c r="Z1557" s="226">
        <v>0</v>
      </c>
      <c r="AA1557" s="211">
        <v>0</v>
      </c>
      <c r="AB1557" s="211">
        <v>0</v>
      </c>
      <c r="AC1557" s="211">
        <v>0</v>
      </c>
      <c r="AD1557" s="211">
        <v>0</v>
      </c>
      <c r="AE1557" s="211">
        <v>1</v>
      </c>
      <c r="AF1557" s="214">
        <f>2457800*AE1557/I1557</f>
        <v>798.55741113782562</v>
      </c>
      <c r="AG1557" s="211">
        <v>0</v>
      </c>
      <c r="AH1557" s="211">
        <v>0</v>
      </c>
      <c r="AI1557" s="211">
        <v>0</v>
      </c>
      <c r="AJ1557" s="211">
        <v>0</v>
      </c>
      <c r="AK1557" s="211">
        <v>0</v>
      </c>
      <c r="AL1557" s="214">
        <v>0</v>
      </c>
      <c r="AM1557" s="211">
        <v>0</v>
      </c>
      <c r="AN1557" s="211">
        <v>0</v>
      </c>
      <c r="AO1557" s="214">
        <v>0</v>
      </c>
      <c r="AP1557" s="211">
        <v>0</v>
      </c>
      <c r="AQ1557" s="211">
        <v>0</v>
      </c>
      <c r="AR1557" s="211">
        <v>0</v>
      </c>
    </row>
    <row r="1558" spans="1:126" s="148" customFormat="1" ht="36" customHeight="1" x14ac:dyDescent="0.25">
      <c r="A1558" s="148">
        <v>1</v>
      </c>
      <c r="B1558" s="143">
        <f>SUBTOTAL(103,$A$1507:A1558)</f>
        <v>50</v>
      </c>
      <c r="C1558" s="144" t="s">
        <v>2593</v>
      </c>
      <c r="D1558" s="145">
        <v>1996</v>
      </c>
      <c r="E1558" s="145" t="s">
        <v>265</v>
      </c>
      <c r="F1558" s="146" t="s">
        <v>2607</v>
      </c>
      <c r="G1558" s="145" t="s">
        <v>353</v>
      </c>
      <c r="H1558" s="145">
        <v>2</v>
      </c>
      <c r="I1558" s="149">
        <v>5535.7</v>
      </c>
      <c r="J1558" s="149">
        <v>5530.52</v>
      </c>
      <c r="K1558" s="149">
        <v>5530.52</v>
      </c>
      <c r="L1558" s="165">
        <v>278</v>
      </c>
      <c r="M1558" s="145" t="s">
        <v>262</v>
      </c>
      <c r="N1558" s="145" t="s">
        <v>266</v>
      </c>
      <c r="O1558" s="147" t="s">
        <v>318</v>
      </c>
      <c r="P1558" s="142">
        <v>3563567.01</v>
      </c>
      <c r="Q1558" s="142">
        <v>2108000</v>
      </c>
      <c r="R1558" s="142">
        <v>0</v>
      </c>
      <c r="S1558" s="142">
        <f>P1558-Q1558-R1558</f>
        <v>1455567.0099999998</v>
      </c>
      <c r="T1558" s="142">
        <f t="shared" si="633"/>
        <v>643.74279856206078</v>
      </c>
      <c r="U1558" s="142">
        <f t="shared" si="646"/>
        <v>887.98164640424886</v>
      </c>
      <c r="V1558" s="213">
        <f t="shared" si="647"/>
        <v>887.98164640424886</v>
      </c>
      <c r="W1558" s="213">
        <f t="shared" si="648"/>
        <v>244.23884784218808</v>
      </c>
      <c r="X1558" s="148" t="b">
        <f t="shared" si="649"/>
        <v>1</v>
      </c>
      <c r="Y1558" s="211">
        <v>0</v>
      </c>
      <c r="Z1558" s="226">
        <v>0</v>
      </c>
      <c r="AA1558" s="211">
        <v>0</v>
      </c>
      <c r="AB1558" s="211">
        <v>0</v>
      </c>
      <c r="AC1558" s="211">
        <v>0</v>
      </c>
      <c r="AD1558" s="211">
        <v>0</v>
      </c>
      <c r="AE1558" s="211">
        <v>2</v>
      </c>
      <c r="AF1558" s="214">
        <f>2457800*AE1558/I1558</f>
        <v>887.98164640424886</v>
      </c>
      <c r="AG1558" s="211">
        <v>0</v>
      </c>
      <c r="AH1558" s="211">
        <v>0</v>
      </c>
      <c r="AI1558" s="211">
        <v>0</v>
      </c>
      <c r="AJ1558" s="211">
        <v>0</v>
      </c>
      <c r="AK1558" s="211">
        <v>0</v>
      </c>
      <c r="AL1558" s="214">
        <v>0</v>
      </c>
      <c r="AM1558" s="211">
        <v>0</v>
      </c>
      <c r="AN1558" s="211">
        <v>0</v>
      </c>
      <c r="AO1558" s="214">
        <v>0</v>
      </c>
      <c r="AP1558" s="211">
        <v>0</v>
      </c>
      <c r="AQ1558" s="211">
        <v>0</v>
      </c>
      <c r="AR1558" s="211">
        <v>0</v>
      </c>
    </row>
    <row r="1559" spans="1:126" s="148" customFormat="1" ht="36" customHeight="1" x14ac:dyDescent="0.25">
      <c r="A1559" s="148">
        <v>1</v>
      </c>
      <c r="B1559" s="143">
        <f>SUBTOTAL(103,$A$1507:A1559)</f>
        <v>51</v>
      </c>
      <c r="C1559" s="144" t="s">
        <v>2594</v>
      </c>
      <c r="D1559" s="145">
        <v>1996</v>
      </c>
      <c r="E1559" s="145" t="s">
        <v>265</v>
      </c>
      <c r="F1559" s="146" t="s">
        <v>314</v>
      </c>
      <c r="G1559" s="145" t="s">
        <v>353</v>
      </c>
      <c r="H1559" s="145" t="s">
        <v>304</v>
      </c>
      <c r="I1559" s="149">
        <v>8578.7000000000007</v>
      </c>
      <c r="J1559" s="149">
        <v>8578</v>
      </c>
      <c r="K1559" s="149">
        <v>7723</v>
      </c>
      <c r="L1559" s="165">
        <v>321</v>
      </c>
      <c r="M1559" s="145" t="s">
        <v>262</v>
      </c>
      <c r="N1559" s="145" t="s">
        <v>266</v>
      </c>
      <c r="O1559" s="147" t="s">
        <v>1319</v>
      </c>
      <c r="P1559" s="142">
        <v>5333759.1100000003</v>
      </c>
      <c r="Q1559" s="142">
        <v>3242304</v>
      </c>
      <c r="R1559" s="142">
        <v>0</v>
      </c>
      <c r="S1559" s="142">
        <f>P1559-Q1559-R1559</f>
        <v>2091455.1100000003</v>
      </c>
      <c r="T1559" s="142">
        <f t="shared" si="633"/>
        <v>621.74444962523455</v>
      </c>
      <c r="U1559" s="142">
        <f t="shared" si="646"/>
        <v>859.50085677317065</v>
      </c>
      <c r="V1559" s="213">
        <f t="shared" si="647"/>
        <v>859.50085677317065</v>
      </c>
      <c r="W1559" s="213">
        <f t="shared" si="648"/>
        <v>237.7564071479361</v>
      </c>
      <c r="X1559" s="148" t="b">
        <f t="shared" si="649"/>
        <v>1</v>
      </c>
      <c r="Y1559" s="211">
        <v>0</v>
      </c>
      <c r="Z1559" s="226">
        <v>0</v>
      </c>
      <c r="AA1559" s="211">
        <v>0</v>
      </c>
      <c r="AB1559" s="211">
        <v>0</v>
      </c>
      <c r="AC1559" s="211">
        <v>0</v>
      </c>
      <c r="AD1559" s="211">
        <v>0</v>
      </c>
      <c r="AE1559" s="211">
        <v>3</v>
      </c>
      <c r="AF1559" s="214">
        <f>2457800*AE1559/I1559</f>
        <v>859.50085677317065</v>
      </c>
      <c r="AG1559" s="211">
        <v>0</v>
      </c>
      <c r="AH1559" s="211">
        <v>0</v>
      </c>
      <c r="AI1559" s="211">
        <v>0</v>
      </c>
      <c r="AJ1559" s="211">
        <v>0</v>
      </c>
      <c r="AK1559" s="211">
        <v>0</v>
      </c>
      <c r="AL1559" s="214">
        <v>0</v>
      </c>
      <c r="AM1559" s="211">
        <v>0</v>
      </c>
      <c r="AN1559" s="211">
        <v>0</v>
      </c>
      <c r="AO1559" s="214">
        <v>0</v>
      </c>
      <c r="AP1559" s="211">
        <v>0</v>
      </c>
      <c r="AQ1559" s="211">
        <v>0</v>
      </c>
      <c r="AR1559" s="211">
        <v>0</v>
      </c>
    </row>
    <row r="1560" spans="1:126" s="121" customFormat="1" ht="33.75" customHeight="1" x14ac:dyDescent="0.25">
      <c r="B1560" s="144" t="s">
        <v>730</v>
      </c>
      <c r="C1560" s="156"/>
      <c r="D1560" s="145" t="s">
        <v>862</v>
      </c>
      <c r="E1560" s="145" t="s">
        <v>862</v>
      </c>
      <c r="F1560" s="147" t="s">
        <v>862</v>
      </c>
      <c r="G1560" s="145" t="s">
        <v>862</v>
      </c>
      <c r="H1560" s="145" t="s">
        <v>862</v>
      </c>
      <c r="I1560" s="149">
        <f>SUM(I1561:I1566)</f>
        <v>56145.30000000001</v>
      </c>
      <c r="J1560" s="149">
        <f>SUM(J1561:J1566)</f>
        <v>51777.000000000007</v>
      </c>
      <c r="K1560" s="149">
        <f>SUM(K1561:K1566)</f>
        <v>46699.400000000009</v>
      </c>
      <c r="L1560" s="219">
        <f>SUM(L1561:L1566)</f>
        <v>2164</v>
      </c>
      <c r="M1560" s="145" t="s">
        <v>862</v>
      </c>
      <c r="N1560" s="145" t="s">
        <v>862</v>
      </c>
      <c r="O1560" s="225" t="s">
        <v>862</v>
      </c>
      <c r="P1560" s="149">
        <v>52982368.169999994</v>
      </c>
      <c r="Q1560" s="149">
        <f>SUM(Q1561:Q1566)</f>
        <v>26434432</v>
      </c>
      <c r="R1560" s="149">
        <f>SUM(R1561:R1566)</f>
        <v>0</v>
      </c>
      <c r="S1560" s="149">
        <f>SUM(S1561:S1566)</f>
        <v>26547936.169999998</v>
      </c>
      <c r="T1560" s="142">
        <f>P1560/I1560</f>
        <v>943.66524303904305</v>
      </c>
      <c r="U1560" s="142">
        <f>U1561</f>
        <v>1143.5351044526124</v>
      </c>
      <c r="W1560" s="220"/>
      <c r="X1560" s="148"/>
      <c r="Y1560" s="211"/>
      <c r="Z1560" s="226"/>
      <c r="AA1560" s="211"/>
      <c r="AB1560" s="164"/>
      <c r="AC1560" s="164"/>
      <c r="AD1560" s="164"/>
      <c r="AE1560" s="164"/>
      <c r="AF1560" s="211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BD1560" s="224"/>
      <c r="BE1560" s="224"/>
      <c r="BF1560" s="148"/>
      <c r="CC1560" s="158"/>
      <c r="DF1560" s="159"/>
      <c r="DV1560" s="160"/>
    </row>
    <row r="1561" spans="1:126" s="148" customFormat="1" ht="36" customHeight="1" x14ac:dyDescent="0.25">
      <c r="A1561" s="148">
        <v>1</v>
      </c>
      <c r="B1561" s="143">
        <f>SUBTOTAL(103,$A$1507:A1561)</f>
        <v>52</v>
      </c>
      <c r="C1561" s="144" t="s">
        <v>375</v>
      </c>
      <c r="D1561" s="145">
        <v>1982</v>
      </c>
      <c r="E1561" s="145">
        <v>2015</v>
      </c>
      <c r="F1561" s="146" t="s">
        <v>314</v>
      </c>
      <c r="G1561" s="145">
        <v>9</v>
      </c>
      <c r="H1561" s="145" t="s">
        <v>304</v>
      </c>
      <c r="I1561" s="149">
        <v>8597.2000000000007</v>
      </c>
      <c r="J1561" s="149">
        <v>7716.3</v>
      </c>
      <c r="K1561" s="149">
        <v>7660.3</v>
      </c>
      <c r="L1561" s="165">
        <v>370</v>
      </c>
      <c r="M1561" s="145" t="s">
        <v>262</v>
      </c>
      <c r="N1561" s="145" t="s">
        <v>266</v>
      </c>
      <c r="O1561" s="147" t="s">
        <v>315</v>
      </c>
      <c r="P1561" s="142">
        <v>6784672.5999999996</v>
      </c>
      <c r="Q1561" s="142">
        <v>4146432</v>
      </c>
      <c r="R1561" s="142">
        <v>0</v>
      </c>
      <c r="S1561" s="142">
        <f t="shared" ref="S1561:S1566" si="650">P1561-Q1561-R1561</f>
        <v>2638240.5999999996</v>
      </c>
      <c r="T1561" s="142">
        <f>P1561/I1561</f>
        <v>789.17235844228344</v>
      </c>
      <c r="U1561" s="142">
        <f t="shared" ref="U1561:U1566" si="651">V1561</f>
        <v>1143.5351044526124</v>
      </c>
      <c r="V1561" s="213">
        <f t="shared" ref="V1561:V1566" si="652">Y1561+Z1561+AA1561+AB1561+AC1561+AF1561+AH1561+AJ1561+AL1561+AN1561+AO1561+AP1561+AQ1561+AR1561</f>
        <v>1143.5351044526124</v>
      </c>
      <c r="W1561" s="213">
        <f t="shared" ref="W1561:W1566" si="653">V1561-T1561</f>
        <v>354.36274601032892</v>
      </c>
      <c r="X1561" s="148" t="b">
        <f t="shared" ref="X1561:X1566" si="654">V1561=U1561</f>
        <v>1</v>
      </c>
      <c r="Y1561" s="211">
        <v>0</v>
      </c>
      <c r="Z1561" s="226">
        <v>0</v>
      </c>
      <c r="AA1561" s="211">
        <v>0</v>
      </c>
      <c r="AB1561" s="211">
        <v>0</v>
      </c>
      <c r="AC1561" s="211">
        <v>0</v>
      </c>
      <c r="AD1561" s="211">
        <v>0</v>
      </c>
      <c r="AE1561" s="211">
        <v>4</v>
      </c>
      <c r="AF1561" s="214">
        <f>2457800*AE1561/I1561</f>
        <v>1143.5351044526124</v>
      </c>
      <c r="AG1561" s="211">
        <v>0</v>
      </c>
      <c r="AH1561" s="211">
        <v>0</v>
      </c>
      <c r="AI1561" s="211">
        <v>0</v>
      </c>
      <c r="AJ1561" s="211">
        <v>0</v>
      </c>
      <c r="AK1561" s="211">
        <v>0</v>
      </c>
      <c r="AL1561" s="214">
        <v>0</v>
      </c>
      <c r="AM1561" s="211">
        <v>0</v>
      </c>
      <c r="AN1561" s="211">
        <v>0</v>
      </c>
      <c r="AO1561" s="214">
        <v>0</v>
      </c>
      <c r="AP1561" s="211">
        <v>0</v>
      </c>
      <c r="AQ1561" s="211">
        <v>0</v>
      </c>
      <c r="AR1561" s="211">
        <v>0</v>
      </c>
    </row>
    <row r="1562" spans="1:126" s="148" customFormat="1" ht="36" customHeight="1" x14ac:dyDescent="0.25">
      <c r="A1562" s="148">
        <v>1</v>
      </c>
      <c r="B1562" s="143">
        <f>SUBTOTAL(103,$A$1507:A1562)</f>
        <v>53</v>
      </c>
      <c r="C1562" s="144" t="s">
        <v>2595</v>
      </c>
      <c r="D1562" s="145">
        <v>1983</v>
      </c>
      <c r="E1562" s="145" t="s">
        <v>265</v>
      </c>
      <c r="F1562" s="146" t="s">
        <v>314</v>
      </c>
      <c r="G1562" s="145" t="s">
        <v>2207</v>
      </c>
      <c r="H1562" s="145">
        <v>3</v>
      </c>
      <c r="I1562" s="149">
        <v>9222.1</v>
      </c>
      <c r="J1562" s="149">
        <v>9222.1</v>
      </c>
      <c r="K1562" s="149">
        <v>8177.3</v>
      </c>
      <c r="L1562" s="165">
        <v>400</v>
      </c>
      <c r="M1562" s="145" t="s">
        <v>262</v>
      </c>
      <c r="N1562" s="145" t="s">
        <v>266</v>
      </c>
      <c r="O1562" s="147" t="s">
        <v>315</v>
      </c>
      <c r="P1562" s="142">
        <v>16170842.23</v>
      </c>
      <c r="Q1562" s="142">
        <v>7800000</v>
      </c>
      <c r="R1562" s="142">
        <v>0</v>
      </c>
      <c r="S1562" s="142">
        <f t="shared" si="650"/>
        <v>8370842.2300000004</v>
      </c>
      <c r="T1562" s="142">
        <f t="shared" si="633"/>
        <v>1753.4880591188557</v>
      </c>
      <c r="U1562" s="142">
        <f t="shared" si="651"/>
        <v>1853.8862081304692</v>
      </c>
      <c r="V1562" s="213">
        <f t="shared" si="652"/>
        <v>1853.8862081304692</v>
      </c>
      <c r="W1562" s="213">
        <f t="shared" si="653"/>
        <v>100.39814901161344</v>
      </c>
      <c r="X1562" s="148" t="b">
        <f t="shared" si="654"/>
        <v>1</v>
      </c>
      <c r="Y1562" s="211">
        <v>0</v>
      </c>
      <c r="Z1562" s="226">
        <v>0</v>
      </c>
      <c r="AA1562" s="211">
        <v>0</v>
      </c>
      <c r="AB1562" s="211">
        <v>0</v>
      </c>
      <c r="AC1562" s="211">
        <v>0</v>
      </c>
      <c r="AD1562" s="211">
        <v>0</v>
      </c>
      <c r="AE1562" s="211">
        <v>6</v>
      </c>
      <c r="AF1562" s="214">
        <f>2849454*AE1562/I1562</f>
        <v>1853.8862081304692</v>
      </c>
      <c r="AG1562" s="211">
        <v>0</v>
      </c>
      <c r="AH1562" s="211">
        <v>0</v>
      </c>
      <c r="AI1562" s="211">
        <v>0</v>
      </c>
      <c r="AJ1562" s="211">
        <v>0</v>
      </c>
      <c r="AK1562" s="211">
        <v>0</v>
      </c>
      <c r="AL1562" s="214">
        <v>0</v>
      </c>
      <c r="AM1562" s="211">
        <v>0</v>
      </c>
      <c r="AN1562" s="211">
        <v>0</v>
      </c>
      <c r="AO1562" s="214">
        <v>0</v>
      </c>
      <c r="AP1562" s="211">
        <v>0</v>
      </c>
      <c r="AQ1562" s="211">
        <v>0</v>
      </c>
      <c r="AR1562" s="211">
        <v>0</v>
      </c>
    </row>
    <row r="1563" spans="1:126" s="148" customFormat="1" ht="36" customHeight="1" x14ac:dyDescent="0.25">
      <c r="A1563" s="148">
        <v>1</v>
      </c>
      <c r="B1563" s="143">
        <f>SUBTOTAL(103,$A$1507:A1563)</f>
        <v>54</v>
      </c>
      <c r="C1563" s="144" t="s">
        <v>2596</v>
      </c>
      <c r="D1563" s="145">
        <v>1996</v>
      </c>
      <c r="E1563" s="145" t="s">
        <v>1490</v>
      </c>
      <c r="F1563" s="146" t="s">
        <v>314</v>
      </c>
      <c r="G1563" s="145" t="s">
        <v>353</v>
      </c>
      <c r="H1563" s="145">
        <v>3</v>
      </c>
      <c r="I1563" s="149">
        <v>10830</v>
      </c>
      <c r="J1563" s="149">
        <v>7342.6</v>
      </c>
      <c r="K1563" s="149">
        <v>6528.8</v>
      </c>
      <c r="L1563" s="165">
        <v>266</v>
      </c>
      <c r="M1563" s="145" t="s">
        <v>262</v>
      </c>
      <c r="N1563" s="145" t="s">
        <v>266</v>
      </c>
      <c r="O1563" s="147" t="s">
        <v>315</v>
      </c>
      <c r="P1563" s="142">
        <v>2241742.75</v>
      </c>
      <c r="Q1563" s="142">
        <v>1062400</v>
      </c>
      <c r="R1563" s="142">
        <v>0</v>
      </c>
      <c r="S1563" s="142">
        <f t="shared" si="650"/>
        <v>1179342.75</v>
      </c>
      <c r="T1563" s="142">
        <f t="shared" si="633"/>
        <v>206.99379039704525</v>
      </c>
      <c r="U1563" s="142">
        <f t="shared" si="651"/>
        <v>226.94367497691599</v>
      </c>
      <c r="V1563" s="213">
        <f t="shared" si="652"/>
        <v>226.94367497691599</v>
      </c>
      <c r="W1563" s="213">
        <f t="shared" si="653"/>
        <v>19.949884579870741</v>
      </c>
      <c r="X1563" s="148" t="b">
        <f t="shared" si="654"/>
        <v>1</v>
      </c>
      <c r="Y1563" s="211">
        <v>0</v>
      </c>
      <c r="Z1563" s="226">
        <v>0</v>
      </c>
      <c r="AA1563" s="211">
        <v>0</v>
      </c>
      <c r="AB1563" s="211">
        <v>0</v>
      </c>
      <c r="AC1563" s="211">
        <v>0</v>
      </c>
      <c r="AD1563" s="211">
        <v>0</v>
      </c>
      <c r="AE1563" s="211">
        <v>1</v>
      </c>
      <c r="AF1563" s="214">
        <f>2457800*AE1563/I1563</f>
        <v>226.94367497691599</v>
      </c>
      <c r="AG1563" s="211">
        <v>0</v>
      </c>
      <c r="AH1563" s="211">
        <v>0</v>
      </c>
      <c r="AI1563" s="211">
        <v>0</v>
      </c>
      <c r="AJ1563" s="211">
        <v>0</v>
      </c>
      <c r="AK1563" s="211">
        <v>0</v>
      </c>
      <c r="AL1563" s="214">
        <v>0</v>
      </c>
      <c r="AM1563" s="211">
        <v>0</v>
      </c>
      <c r="AN1563" s="211">
        <v>0</v>
      </c>
      <c r="AO1563" s="214">
        <v>0</v>
      </c>
      <c r="AP1563" s="211">
        <v>0</v>
      </c>
      <c r="AQ1563" s="211">
        <v>0</v>
      </c>
      <c r="AR1563" s="211">
        <v>0</v>
      </c>
    </row>
    <row r="1564" spans="1:126" s="148" customFormat="1" ht="36" customHeight="1" x14ac:dyDescent="0.25">
      <c r="A1564" s="148">
        <v>1</v>
      </c>
      <c r="B1564" s="143">
        <f>SUBTOTAL(103,$A$1507:A1564)</f>
        <v>55</v>
      </c>
      <c r="C1564" s="144" t="s">
        <v>2597</v>
      </c>
      <c r="D1564" s="145">
        <v>1995</v>
      </c>
      <c r="E1564" s="145" t="s">
        <v>1490</v>
      </c>
      <c r="F1564" s="146" t="s">
        <v>314</v>
      </c>
      <c r="G1564" s="145" t="s">
        <v>353</v>
      </c>
      <c r="H1564" s="145">
        <v>5</v>
      </c>
      <c r="I1564" s="149">
        <v>12058.8</v>
      </c>
      <c r="J1564" s="149">
        <v>12058.800000000001</v>
      </c>
      <c r="K1564" s="149">
        <v>10739.7</v>
      </c>
      <c r="L1564" s="165">
        <v>472</v>
      </c>
      <c r="M1564" s="145" t="s">
        <v>262</v>
      </c>
      <c r="N1564" s="145" t="s">
        <v>266</v>
      </c>
      <c r="O1564" s="147" t="s">
        <v>315</v>
      </c>
      <c r="P1564" s="142">
        <v>11595229.460000001</v>
      </c>
      <c r="Q1564" s="142">
        <v>5608000</v>
      </c>
      <c r="R1564" s="142">
        <v>0</v>
      </c>
      <c r="S1564" s="142">
        <f t="shared" si="650"/>
        <v>5987229.4600000009</v>
      </c>
      <c r="T1564" s="142">
        <f t="shared" si="633"/>
        <v>961.55748996583418</v>
      </c>
      <c r="U1564" s="142">
        <f t="shared" si="651"/>
        <v>1019.0897933459383</v>
      </c>
      <c r="V1564" s="213">
        <f t="shared" si="652"/>
        <v>1019.0897933459383</v>
      </c>
      <c r="W1564" s="213">
        <f t="shared" si="653"/>
        <v>57.532303380104167</v>
      </c>
      <c r="X1564" s="148" t="b">
        <f t="shared" si="654"/>
        <v>1</v>
      </c>
      <c r="Y1564" s="211">
        <v>0</v>
      </c>
      <c r="Z1564" s="226">
        <v>0</v>
      </c>
      <c r="AA1564" s="211">
        <v>0</v>
      </c>
      <c r="AB1564" s="211">
        <v>0</v>
      </c>
      <c r="AC1564" s="211">
        <v>0</v>
      </c>
      <c r="AD1564" s="211">
        <v>0</v>
      </c>
      <c r="AE1564" s="211">
        <v>5</v>
      </c>
      <c r="AF1564" s="214">
        <f>2457800*AE1564/I1564</f>
        <v>1019.0897933459383</v>
      </c>
      <c r="AG1564" s="211">
        <v>0</v>
      </c>
      <c r="AH1564" s="211">
        <v>0</v>
      </c>
      <c r="AI1564" s="211">
        <v>0</v>
      </c>
      <c r="AJ1564" s="211">
        <v>0</v>
      </c>
      <c r="AK1564" s="211">
        <v>0</v>
      </c>
      <c r="AL1564" s="214">
        <v>0</v>
      </c>
      <c r="AM1564" s="211">
        <v>0</v>
      </c>
      <c r="AN1564" s="211">
        <v>0</v>
      </c>
      <c r="AO1564" s="214">
        <v>0</v>
      </c>
      <c r="AP1564" s="211">
        <v>0</v>
      </c>
      <c r="AQ1564" s="211">
        <v>0</v>
      </c>
      <c r="AR1564" s="211">
        <v>0</v>
      </c>
    </row>
    <row r="1565" spans="1:126" s="148" customFormat="1" ht="36" customHeight="1" x14ac:dyDescent="0.25">
      <c r="A1565" s="148">
        <v>1</v>
      </c>
      <c r="B1565" s="143">
        <f>SUBTOTAL(103,$A$1507:A1565)</f>
        <v>56</v>
      </c>
      <c r="C1565" s="144" t="s">
        <v>2598</v>
      </c>
      <c r="D1565" s="145">
        <v>1987</v>
      </c>
      <c r="E1565" s="145" t="s">
        <v>265</v>
      </c>
      <c r="F1565" s="146" t="s">
        <v>314</v>
      </c>
      <c r="G1565" s="145" t="s">
        <v>353</v>
      </c>
      <c r="H1565" s="145">
        <v>4</v>
      </c>
      <c r="I1565" s="149">
        <v>8661.7999999999993</v>
      </c>
      <c r="J1565" s="149">
        <v>8661.7999999999993</v>
      </c>
      <c r="K1565" s="149">
        <v>7775</v>
      </c>
      <c r="L1565" s="165">
        <v>367</v>
      </c>
      <c r="M1565" s="145" t="s">
        <v>262</v>
      </c>
      <c r="N1565" s="145" t="s">
        <v>266</v>
      </c>
      <c r="O1565" s="147" t="s">
        <v>315</v>
      </c>
      <c r="P1565" s="142">
        <v>9264888.3300000001</v>
      </c>
      <c r="Q1565" s="142">
        <v>4438400</v>
      </c>
      <c r="R1565" s="142">
        <v>0</v>
      </c>
      <c r="S1565" s="142">
        <f t="shared" si="650"/>
        <v>4826488.33</v>
      </c>
      <c r="T1565" s="142">
        <f t="shared" si="633"/>
        <v>1069.6262127964164</v>
      </c>
      <c r="U1565" s="142">
        <f t="shared" si="651"/>
        <v>1135.0065806183472</v>
      </c>
      <c r="V1565" s="213">
        <f t="shared" si="652"/>
        <v>1135.0065806183472</v>
      </c>
      <c r="W1565" s="213">
        <f t="shared" si="653"/>
        <v>65.380367821930804</v>
      </c>
      <c r="X1565" s="148" t="b">
        <f t="shared" si="654"/>
        <v>1</v>
      </c>
      <c r="Y1565" s="211">
        <v>0</v>
      </c>
      <c r="Z1565" s="226">
        <v>0</v>
      </c>
      <c r="AA1565" s="211">
        <v>0</v>
      </c>
      <c r="AB1565" s="211">
        <v>0</v>
      </c>
      <c r="AC1565" s="211">
        <v>0</v>
      </c>
      <c r="AD1565" s="211">
        <v>0</v>
      </c>
      <c r="AE1565" s="211">
        <v>4</v>
      </c>
      <c r="AF1565" s="214">
        <f>2457800*AE1565/I1565</f>
        <v>1135.0065806183472</v>
      </c>
      <c r="AG1565" s="211">
        <v>0</v>
      </c>
      <c r="AH1565" s="211">
        <v>0</v>
      </c>
      <c r="AI1565" s="211">
        <v>0</v>
      </c>
      <c r="AJ1565" s="211">
        <v>0</v>
      </c>
      <c r="AK1565" s="211">
        <v>0</v>
      </c>
      <c r="AL1565" s="214">
        <v>0</v>
      </c>
      <c r="AM1565" s="211">
        <v>0</v>
      </c>
      <c r="AN1565" s="211">
        <v>0</v>
      </c>
      <c r="AO1565" s="214">
        <v>0</v>
      </c>
      <c r="AP1565" s="211">
        <v>0</v>
      </c>
      <c r="AQ1565" s="211">
        <v>0</v>
      </c>
      <c r="AR1565" s="211">
        <v>0</v>
      </c>
    </row>
    <row r="1566" spans="1:126" s="148" customFormat="1" ht="36" customHeight="1" x14ac:dyDescent="0.25">
      <c r="A1566" s="148">
        <v>1</v>
      </c>
      <c r="B1566" s="143">
        <f>SUBTOTAL(103,$A$1507:A1566)</f>
        <v>57</v>
      </c>
      <c r="C1566" s="144" t="s">
        <v>2599</v>
      </c>
      <c r="D1566" s="145">
        <v>1993</v>
      </c>
      <c r="E1566" s="145" t="s">
        <v>265</v>
      </c>
      <c r="F1566" s="146" t="s">
        <v>314</v>
      </c>
      <c r="G1566" s="145" t="s">
        <v>353</v>
      </c>
      <c r="H1566" s="145">
        <v>3</v>
      </c>
      <c r="I1566" s="149">
        <v>6775.4000000000005</v>
      </c>
      <c r="J1566" s="149">
        <v>6775.4000000000005</v>
      </c>
      <c r="K1566" s="149">
        <v>5818.3</v>
      </c>
      <c r="L1566" s="165">
        <v>289</v>
      </c>
      <c r="M1566" s="145" t="s">
        <v>262</v>
      </c>
      <c r="N1566" s="145" t="s">
        <v>266</v>
      </c>
      <c r="O1566" s="147" t="s">
        <v>315</v>
      </c>
      <c r="P1566" s="142">
        <v>6924992.7999999998</v>
      </c>
      <c r="Q1566" s="142">
        <v>3379200</v>
      </c>
      <c r="R1566" s="142">
        <v>0</v>
      </c>
      <c r="S1566" s="142">
        <f t="shared" si="650"/>
        <v>3545792.8</v>
      </c>
      <c r="T1566" s="142">
        <f t="shared" si="633"/>
        <v>1022.0788145349351</v>
      </c>
      <c r="U1566" s="142">
        <f t="shared" si="651"/>
        <v>1088.2604717064673</v>
      </c>
      <c r="V1566" s="213">
        <f t="shared" si="652"/>
        <v>1088.2604717064673</v>
      </c>
      <c r="W1566" s="213">
        <f t="shared" si="653"/>
        <v>66.181657171532265</v>
      </c>
      <c r="X1566" s="148" t="b">
        <f t="shared" si="654"/>
        <v>1</v>
      </c>
      <c r="Y1566" s="211">
        <v>0</v>
      </c>
      <c r="Z1566" s="226">
        <v>0</v>
      </c>
      <c r="AA1566" s="211">
        <v>0</v>
      </c>
      <c r="AB1566" s="211">
        <v>0</v>
      </c>
      <c r="AC1566" s="211">
        <v>0</v>
      </c>
      <c r="AD1566" s="211">
        <v>0</v>
      </c>
      <c r="AE1566" s="211">
        <v>3</v>
      </c>
      <c r="AF1566" s="214">
        <f>2457800*AE1566/I1566</f>
        <v>1088.2604717064673</v>
      </c>
      <c r="AG1566" s="211">
        <v>0</v>
      </c>
      <c r="AH1566" s="211">
        <v>0</v>
      </c>
      <c r="AI1566" s="211">
        <v>0</v>
      </c>
      <c r="AJ1566" s="211">
        <v>0</v>
      </c>
      <c r="AK1566" s="211">
        <v>0</v>
      </c>
      <c r="AL1566" s="214">
        <v>0</v>
      </c>
      <c r="AM1566" s="211">
        <v>0</v>
      </c>
      <c r="AN1566" s="211">
        <v>0</v>
      </c>
      <c r="AO1566" s="214">
        <v>0</v>
      </c>
      <c r="AP1566" s="211">
        <v>0</v>
      </c>
      <c r="AQ1566" s="211">
        <v>0</v>
      </c>
      <c r="AR1566" s="211">
        <v>0</v>
      </c>
    </row>
    <row r="1567" spans="1:126" s="121" customFormat="1" ht="84" customHeight="1" x14ac:dyDescent="0.25">
      <c r="B1567" s="346" t="s">
        <v>1860</v>
      </c>
      <c r="C1567" s="347"/>
      <c r="D1567" s="347"/>
      <c r="E1567" s="347"/>
      <c r="F1567" s="347"/>
      <c r="G1567" s="347"/>
      <c r="H1567" s="347"/>
      <c r="I1567" s="347"/>
      <c r="J1567" s="347"/>
      <c r="K1567" s="347"/>
      <c r="L1567" s="347"/>
      <c r="M1567" s="347"/>
      <c r="N1567" s="347"/>
      <c r="O1567" s="347"/>
      <c r="P1567" s="347"/>
      <c r="Q1567" s="347"/>
      <c r="R1567" s="347"/>
      <c r="S1567" s="347"/>
      <c r="T1567" s="347"/>
      <c r="U1567" s="348"/>
      <c r="Y1567" s="148"/>
      <c r="Z1567" s="148"/>
      <c r="AF1567" s="148"/>
      <c r="CC1567" s="158"/>
    </row>
    <row r="1568" spans="1:126" s="121" customFormat="1" ht="33.75" customHeight="1" x14ac:dyDescent="0.25">
      <c r="B1568" s="349" t="s">
        <v>2380</v>
      </c>
      <c r="C1568" s="350"/>
      <c r="D1568" s="145" t="s">
        <v>862</v>
      </c>
      <c r="E1568" s="145" t="s">
        <v>862</v>
      </c>
      <c r="F1568" s="147" t="s">
        <v>862</v>
      </c>
      <c r="G1568" s="145" t="s">
        <v>862</v>
      </c>
      <c r="H1568" s="145" t="s">
        <v>862</v>
      </c>
      <c r="I1568" s="149">
        <f>I1569+I1578</f>
        <v>26041.599999999999</v>
      </c>
      <c r="J1568" s="149">
        <f>J1569+J1578</f>
        <v>21022.29</v>
      </c>
      <c r="K1568" s="149">
        <f>K1569+K1578</f>
        <v>14853.619999999999</v>
      </c>
      <c r="L1568" s="219">
        <f>L1569+L1578</f>
        <v>1132</v>
      </c>
      <c r="M1568" s="145" t="s">
        <v>862</v>
      </c>
      <c r="N1568" s="145" t="s">
        <v>862</v>
      </c>
      <c r="O1568" s="225" t="s">
        <v>862</v>
      </c>
      <c r="P1568" s="149">
        <v>67827164.340000004</v>
      </c>
      <c r="Q1568" s="149">
        <f>Q1569+Q1578</f>
        <v>0</v>
      </c>
      <c r="R1568" s="149">
        <f>R1569+R1578</f>
        <v>0</v>
      </c>
      <c r="S1568" s="149">
        <f>S1569+S1578</f>
        <v>67827164.340000004</v>
      </c>
      <c r="T1568" s="142">
        <f>P1568/I1568</f>
        <v>2604.5697783546329</v>
      </c>
      <c r="U1568" s="142">
        <f>MAX(U1569:U1590)</f>
        <v>10485.413041177291</v>
      </c>
      <c r="Y1568" s="211">
        <v>0</v>
      </c>
      <c r="Z1568" s="211">
        <v>0</v>
      </c>
      <c r="AA1568" s="164">
        <v>1472849</v>
      </c>
      <c r="AB1568" s="164">
        <v>0</v>
      </c>
      <c r="AC1568" s="164">
        <v>1224682</v>
      </c>
      <c r="AD1568" s="164">
        <v>0</v>
      </c>
      <c r="AE1568" s="164">
        <v>0</v>
      </c>
      <c r="AF1568" s="211">
        <v>0</v>
      </c>
      <c r="AG1568" s="164">
        <v>12490.800000000001</v>
      </c>
      <c r="AH1568" s="164">
        <v>64279011.800000004</v>
      </c>
      <c r="AI1568" s="164">
        <v>0</v>
      </c>
      <c r="AJ1568" s="164">
        <v>0</v>
      </c>
      <c r="AK1568" s="164">
        <v>0</v>
      </c>
      <c r="AL1568" s="164">
        <v>0</v>
      </c>
      <c r="AM1568" s="164">
        <v>0</v>
      </c>
      <c r="AN1568" s="164">
        <v>0</v>
      </c>
      <c r="AO1568" s="164">
        <v>0</v>
      </c>
      <c r="AP1568" s="164">
        <v>0</v>
      </c>
      <c r="AQ1568" s="164">
        <v>0</v>
      </c>
      <c r="AR1568" s="164">
        <v>0</v>
      </c>
      <c r="BF1568" s="148"/>
      <c r="CC1568" s="158"/>
    </row>
    <row r="1569" spans="2:126" s="121" customFormat="1" ht="36" customHeight="1" x14ac:dyDescent="0.25">
      <c r="B1569" s="349" t="s">
        <v>1623</v>
      </c>
      <c r="C1569" s="350"/>
      <c r="D1569" s="145" t="s">
        <v>862</v>
      </c>
      <c r="E1569" s="145" t="s">
        <v>862</v>
      </c>
      <c r="F1569" s="147" t="s">
        <v>862</v>
      </c>
      <c r="G1569" s="145" t="s">
        <v>862</v>
      </c>
      <c r="H1569" s="145" t="s">
        <v>862</v>
      </c>
      <c r="I1569" s="149">
        <f>I1570+I1576+I1574</f>
        <v>9484.2999999999993</v>
      </c>
      <c r="J1569" s="149">
        <f>J1570+J1576+J1574</f>
        <v>7647.42</v>
      </c>
      <c r="K1569" s="149">
        <f>K1570+K1576+K1574</f>
        <v>7647.42</v>
      </c>
      <c r="L1569" s="219">
        <f>L1570+L1576+L1574</f>
        <v>424</v>
      </c>
      <c r="M1569" s="145" t="s">
        <v>862</v>
      </c>
      <c r="N1569" s="145" t="s">
        <v>862</v>
      </c>
      <c r="O1569" s="225" t="s">
        <v>862</v>
      </c>
      <c r="P1569" s="149">
        <v>17288357.709999997</v>
      </c>
      <c r="Q1569" s="149">
        <f>Q1570+Q1576+Q1574</f>
        <v>0</v>
      </c>
      <c r="R1569" s="149">
        <f>R1570+R1576+R1574</f>
        <v>0</v>
      </c>
      <c r="S1569" s="149">
        <f>S1570+S1576+S1574</f>
        <v>17288357.709999997</v>
      </c>
      <c r="T1569" s="142">
        <f t="shared" ref="T1569:T1590" si="655">P1569/I1569</f>
        <v>1822.8396096707188</v>
      </c>
      <c r="U1569" s="142">
        <f>MAX(U1570:U1577)</f>
        <v>10485.413041177291</v>
      </c>
      <c r="Y1569" s="211"/>
      <c r="Z1569" s="211"/>
      <c r="AA1569" s="164"/>
      <c r="AB1569" s="164"/>
      <c r="AC1569" s="164"/>
      <c r="AD1569" s="164"/>
      <c r="AE1569" s="164"/>
      <c r="AF1569" s="211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BF1569" s="148"/>
      <c r="CC1569" s="158"/>
    </row>
    <row r="1570" spans="2:126" s="121" customFormat="1" ht="36" customHeight="1" x14ac:dyDescent="0.25">
      <c r="B1570" s="144" t="s">
        <v>810</v>
      </c>
      <c r="C1570" s="156"/>
      <c r="D1570" s="145" t="s">
        <v>862</v>
      </c>
      <c r="E1570" s="145" t="s">
        <v>862</v>
      </c>
      <c r="F1570" s="147" t="s">
        <v>862</v>
      </c>
      <c r="G1570" s="145" t="s">
        <v>862</v>
      </c>
      <c r="H1570" s="145" t="s">
        <v>862</v>
      </c>
      <c r="I1570" s="149">
        <f>SUM(I1571:I1573)</f>
        <v>7491.9</v>
      </c>
      <c r="J1570" s="149">
        <f>SUM(J1571:J1573)</f>
        <v>6281</v>
      </c>
      <c r="K1570" s="149">
        <f>SUM(K1571:K1573)</f>
        <v>6281</v>
      </c>
      <c r="L1570" s="219">
        <f>SUM(L1571:L1573)</f>
        <v>356</v>
      </c>
      <c r="M1570" s="145" t="s">
        <v>862</v>
      </c>
      <c r="N1570" s="145" t="s">
        <v>862</v>
      </c>
      <c r="O1570" s="225" t="s">
        <v>862</v>
      </c>
      <c r="P1570" s="149">
        <v>13535253.609999999</v>
      </c>
      <c r="Q1570" s="149">
        <f>SUM(Q1571:Q1573)</f>
        <v>0</v>
      </c>
      <c r="R1570" s="149">
        <f>SUM(R1571:R1573)</f>
        <v>0</v>
      </c>
      <c r="S1570" s="149">
        <f>SUM(S1571:S1573)</f>
        <v>13535253.609999999</v>
      </c>
      <c r="T1570" s="142">
        <f t="shared" si="655"/>
        <v>1806.6516651316756</v>
      </c>
      <c r="U1570" s="142">
        <f>MAX(U1571:U1573)</f>
        <v>10485.413041177291</v>
      </c>
      <c r="Y1570" s="211"/>
      <c r="Z1570" s="211"/>
      <c r="AA1570" s="164"/>
      <c r="AB1570" s="164"/>
      <c r="AC1570" s="164"/>
      <c r="AD1570" s="164"/>
      <c r="AE1570" s="164"/>
      <c r="AF1570" s="211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BD1570" s="224"/>
      <c r="BE1570" s="224"/>
      <c r="BF1570" s="148"/>
      <c r="CC1570" s="158"/>
      <c r="DF1570" s="159"/>
      <c r="DV1570" s="160"/>
    </row>
    <row r="1571" spans="2:126" s="121" customFormat="1" ht="36" customHeight="1" x14ac:dyDescent="0.25">
      <c r="B1571" s="143">
        <v>1</v>
      </c>
      <c r="C1571" s="156" t="s">
        <v>1828</v>
      </c>
      <c r="D1571" s="145">
        <v>2007</v>
      </c>
      <c r="E1571" s="145"/>
      <c r="F1571" s="147" t="s">
        <v>314</v>
      </c>
      <c r="G1571" s="145">
        <v>5</v>
      </c>
      <c r="H1571" s="145">
        <v>4</v>
      </c>
      <c r="I1571" s="149">
        <v>3049.5</v>
      </c>
      <c r="J1571" s="149">
        <v>3049.5</v>
      </c>
      <c r="K1571" s="149">
        <v>3049.5</v>
      </c>
      <c r="L1571" s="219">
        <v>195</v>
      </c>
      <c r="M1571" s="145" t="s">
        <v>262</v>
      </c>
      <c r="N1571" s="145" t="s">
        <v>337</v>
      </c>
      <c r="O1571" s="145" t="s">
        <v>1829</v>
      </c>
      <c r="P1571" s="149">
        <v>4228150.99</v>
      </c>
      <c r="Q1571" s="149">
        <v>0</v>
      </c>
      <c r="R1571" s="149">
        <v>0</v>
      </c>
      <c r="S1571" s="149">
        <f>P1571-Q1571-R1571</f>
        <v>4228150.99</v>
      </c>
      <c r="T1571" s="142">
        <f t="shared" si="655"/>
        <v>1386.5063092310215</v>
      </c>
      <c r="U1571" s="142">
        <v>3282.7982609608139</v>
      </c>
      <c r="V1571" s="213">
        <f t="shared" ref="V1571:V1573" si="656">Y1571+Z1571+AA1571+AB1571+AC1571+AF1571+AH1571+AJ1571+AL1571+AN1571+AO1571+AP1571+AQ1571+AR1571</f>
        <v>3282.7982609608139</v>
      </c>
      <c r="W1571" s="213">
        <f t="shared" ref="W1571:W1573" si="657">V1571-T1571</f>
        <v>1896.2919517297923</v>
      </c>
      <c r="X1571" s="148" t="b">
        <f t="shared" ref="X1571:X1573" si="658">V1571=U1571</f>
        <v>1</v>
      </c>
      <c r="Y1571" s="211">
        <v>0</v>
      </c>
      <c r="Z1571" s="211">
        <v>0</v>
      </c>
      <c r="AA1571" s="164">
        <v>0</v>
      </c>
      <c r="AB1571" s="164">
        <v>0</v>
      </c>
      <c r="AC1571" s="164">
        <v>0</v>
      </c>
      <c r="AD1571" s="164">
        <v>0</v>
      </c>
      <c r="AE1571" s="164">
        <v>0</v>
      </c>
      <c r="AF1571" s="214">
        <v>0</v>
      </c>
      <c r="AG1571" s="164">
        <v>1122.67</v>
      </c>
      <c r="AH1571" s="214">
        <f>8917.04*AG1571/I1571</f>
        <v>3282.7982609608139</v>
      </c>
      <c r="AI1571" s="164">
        <v>0</v>
      </c>
      <c r="AJ1571" s="164">
        <v>0</v>
      </c>
      <c r="AK1571" s="164">
        <v>0</v>
      </c>
      <c r="AL1571" s="163">
        <v>0</v>
      </c>
      <c r="AM1571" s="164">
        <v>0</v>
      </c>
      <c r="AN1571" s="164">
        <v>0</v>
      </c>
      <c r="AO1571" s="163">
        <v>0</v>
      </c>
      <c r="AP1571" s="164">
        <v>0</v>
      </c>
      <c r="AQ1571" s="164">
        <v>0</v>
      </c>
      <c r="AR1571" s="164">
        <v>0</v>
      </c>
      <c r="BD1571" s="224"/>
      <c r="BE1571" s="224"/>
      <c r="BF1571" s="224"/>
      <c r="CC1571" s="158"/>
      <c r="DF1571" s="159"/>
      <c r="DV1571" s="160"/>
    </row>
    <row r="1572" spans="2:126" s="121" customFormat="1" ht="36" customHeight="1" x14ac:dyDescent="0.25">
      <c r="B1572" s="143">
        <v>2</v>
      </c>
      <c r="C1572" s="156" t="s">
        <v>1831</v>
      </c>
      <c r="D1572" s="145">
        <v>2008</v>
      </c>
      <c r="E1572" s="145"/>
      <c r="F1572" s="147" t="s">
        <v>314</v>
      </c>
      <c r="G1572" s="145">
        <v>5</v>
      </c>
      <c r="H1572" s="145">
        <v>3</v>
      </c>
      <c r="I1572" s="149">
        <v>2288.3000000000002</v>
      </c>
      <c r="J1572" s="149">
        <v>2288.3000000000002</v>
      </c>
      <c r="K1572" s="149">
        <v>2288.3000000000002</v>
      </c>
      <c r="L1572" s="219">
        <v>143</v>
      </c>
      <c r="M1572" s="145" t="s">
        <v>262</v>
      </c>
      <c r="N1572" s="145" t="s">
        <v>266</v>
      </c>
      <c r="O1572" s="145" t="s">
        <v>1833</v>
      </c>
      <c r="P1572" s="149">
        <v>2791765.62</v>
      </c>
      <c r="Q1572" s="149">
        <v>0</v>
      </c>
      <c r="R1572" s="149">
        <v>0</v>
      </c>
      <c r="S1572" s="149">
        <f>P1572-Q1572-R1572</f>
        <v>2791765.62</v>
      </c>
      <c r="T1572" s="142">
        <f t="shared" si="655"/>
        <v>1220.0173141633527</v>
      </c>
      <c r="U1572" s="142">
        <v>3301.3662054800511</v>
      </c>
      <c r="V1572" s="213">
        <f t="shared" si="656"/>
        <v>3301.3662054800511</v>
      </c>
      <c r="W1572" s="213">
        <f t="shared" si="657"/>
        <v>2081.3488913166984</v>
      </c>
      <c r="X1572" s="148" t="b">
        <f t="shared" si="658"/>
        <v>1</v>
      </c>
      <c r="Y1572" s="211">
        <v>0</v>
      </c>
      <c r="Z1572" s="211">
        <v>0</v>
      </c>
      <c r="AA1572" s="164">
        <v>0</v>
      </c>
      <c r="AB1572" s="164">
        <v>0</v>
      </c>
      <c r="AC1572" s="164">
        <v>0</v>
      </c>
      <c r="AD1572" s="164">
        <v>0</v>
      </c>
      <c r="AE1572" s="164">
        <v>0</v>
      </c>
      <c r="AF1572" s="214">
        <v>0</v>
      </c>
      <c r="AG1572" s="164">
        <v>847.2</v>
      </c>
      <c r="AH1572" s="214">
        <f>8917.04*AG1572/I1572</f>
        <v>3301.3662054800511</v>
      </c>
      <c r="AI1572" s="164">
        <v>0</v>
      </c>
      <c r="AJ1572" s="164">
        <v>0</v>
      </c>
      <c r="AK1572" s="164">
        <v>0</v>
      </c>
      <c r="AL1572" s="163">
        <v>0</v>
      </c>
      <c r="AM1572" s="164">
        <v>0</v>
      </c>
      <c r="AN1572" s="164">
        <v>0</v>
      </c>
      <c r="AO1572" s="163">
        <v>0</v>
      </c>
      <c r="AP1572" s="164">
        <v>0</v>
      </c>
      <c r="AQ1572" s="164">
        <v>0</v>
      </c>
      <c r="AR1572" s="164">
        <v>0</v>
      </c>
      <c r="BD1572" s="224"/>
      <c r="BE1572" s="224"/>
      <c r="BF1572" s="224"/>
      <c r="CC1572" s="158"/>
      <c r="DF1572" s="159"/>
      <c r="DV1572" s="160"/>
    </row>
    <row r="1573" spans="2:126" s="121" customFormat="1" ht="36" customHeight="1" x14ac:dyDescent="0.25">
      <c r="B1573" s="143">
        <v>3</v>
      </c>
      <c r="C1573" s="156" t="s">
        <v>1832</v>
      </c>
      <c r="D1573" s="145">
        <v>1914</v>
      </c>
      <c r="E1573" s="145"/>
      <c r="F1573" s="147" t="s">
        <v>264</v>
      </c>
      <c r="G1573" s="145">
        <v>4</v>
      </c>
      <c r="H1573" s="145">
        <v>2</v>
      </c>
      <c r="I1573" s="149">
        <v>2154.1</v>
      </c>
      <c r="J1573" s="149">
        <v>943.2</v>
      </c>
      <c r="K1573" s="149">
        <v>943.2</v>
      </c>
      <c r="L1573" s="219">
        <v>18</v>
      </c>
      <c r="M1573" s="145" t="s">
        <v>262</v>
      </c>
      <c r="N1573" s="145" t="s">
        <v>266</v>
      </c>
      <c r="O1573" s="145" t="s">
        <v>1834</v>
      </c>
      <c r="P1573" s="149">
        <v>6515337</v>
      </c>
      <c r="Q1573" s="149">
        <v>0</v>
      </c>
      <c r="R1573" s="149">
        <v>0</v>
      </c>
      <c r="S1573" s="149">
        <f>P1573-Q1573-R1573</f>
        <v>6515337</v>
      </c>
      <c r="T1573" s="142">
        <f t="shared" si="655"/>
        <v>3024.6214196184023</v>
      </c>
      <c r="U1573" s="142">
        <v>10485.413041177291</v>
      </c>
      <c r="V1573" s="213">
        <f t="shared" si="656"/>
        <v>10485.413041177291</v>
      </c>
      <c r="W1573" s="213">
        <f t="shared" si="657"/>
        <v>7460.7916215588884</v>
      </c>
      <c r="X1573" s="148" t="b">
        <f t="shared" si="658"/>
        <v>1</v>
      </c>
      <c r="Y1573" s="211">
        <v>0</v>
      </c>
      <c r="Z1573" s="211">
        <v>0</v>
      </c>
      <c r="AA1573" s="211">
        <v>3259.66</v>
      </c>
      <c r="AB1573" s="164">
        <v>0</v>
      </c>
      <c r="AC1573" s="211">
        <v>810.46</v>
      </c>
      <c r="AD1573" s="164">
        <v>0</v>
      </c>
      <c r="AE1573" s="164">
        <v>0</v>
      </c>
      <c r="AF1573" s="214">
        <v>0</v>
      </c>
      <c r="AG1573" s="164">
        <v>1549.75</v>
      </c>
      <c r="AH1573" s="214">
        <f>8917.04*AG1573/I1573</f>
        <v>6415.2930411772913</v>
      </c>
      <c r="AI1573" s="164">
        <v>0</v>
      </c>
      <c r="AJ1573" s="164">
        <v>0</v>
      </c>
      <c r="AK1573" s="164">
        <v>0</v>
      </c>
      <c r="AL1573" s="163">
        <v>0</v>
      </c>
      <c r="AM1573" s="164">
        <v>0</v>
      </c>
      <c r="AN1573" s="164">
        <v>0</v>
      </c>
      <c r="AO1573" s="163">
        <v>0</v>
      </c>
      <c r="AP1573" s="164">
        <v>0</v>
      </c>
      <c r="AQ1573" s="164">
        <v>0</v>
      </c>
      <c r="AR1573" s="164">
        <v>0</v>
      </c>
      <c r="BD1573" s="224"/>
      <c r="BE1573" s="224"/>
      <c r="BF1573" s="224"/>
      <c r="CC1573" s="158"/>
      <c r="DF1573" s="159"/>
      <c r="DV1573" s="160"/>
    </row>
    <row r="1574" spans="2:126" s="121" customFormat="1" ht="36" customHeight="1" x14ac:dyDescent="0.25">
      <c r="B1574" s="144" t="s">
        <v>809</v>
      </c>
      <c r="C1574" s="156"/>
      <c r="D1574" s="145" t="s">
        <v>862</v>
      </c>
      <c r="E1574" s="145" t="s">
        <v>862</v>
      </c>
      <c r="F1574" s="147" t="s">
        <v>862</v>
      </c>
      <c r="G1574" s="145" t="s">
        <v>862</v>
      </c>
      <c r="H1574" s="145" t="s">
        <v>862</v>
      </c>
      <c r="I1574" s="149">
        <f>SUM(I1575:I1575)</f>
        <v>1298.5999999999999</v>
      </c>
      <c r="J1574" s="149">
        <f>SUM(J1575:J1575)</f>
        <v>989.4</v>
      </c>
      <c r="K1574" s="149">
        <f>SUM(K1575:K1575)</f>
        <v>989.4</v>
      </c>
      <c r="L1574" s="219">
        <f>SUM(L1575:L1575)</f>
        <v>47</v>
      </c>
      <c r="M1574" s="145" t="s">
        <v>862</v>
      </c>
      <c r="N1574" s="145" t="s">
        <v>862</v>
      </c>
      <c r="O1574" s="225" t="s">
        <v>862</v>
      </c>
      <c r="P1574" s="149">
        <v>1806013.41</v>
      </c>
      <c r="Q1574" s="149">
        <f>SUM(Q1575:Q1575)</f>
        <v>0</v>
      </c>
      <c r="R1574" s="149">
        <f>SUM(R1575:R1575)</f>
        <v>0</v>
      </c>
      <c r="S1574" s="149">
        <f>SUM(S1575:S1575)</f>
        <v>1806013.41</v>
      </c>
      <c r="T1574" s="142">
        <f t="shared" si="655"/>
        <v>1390.7388033266595</v>
      </c>
      <c r="U1574" s="142">
        <f>U1575</f>
        <v>4745.5462374865247</v>
      </c>
      <c r="Y1574" s="211"/>
      <c r="Z1574" s="211"/>
      <c r="AA1574" s="164"/>
      <c r="AB1574" s="164"/>
      <c r="AC1574" s="164"/>
      <c r="AD1574" s="164"/>
      <c r="AE1574" s="164"/>
      <c r="AF1574" s="211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BD1574" s="224"/>
      <c r="BE1574" s="224"/>
      <c r="BF1574" s="148"/>
      <c r="CC1574" s="158"/>
      <c r="DF1574" s="159"/>
      <c r="DV1574" s="160"/>
    </row>
    <row r="1575" spans="2:126" s="121" customFormat="1" ht="36" customHeight="1" x14ac:dyDescent="0.25">
      <c r="B1575" s="143">
        <v>4</v>
      </c>
      <c r="C1575" s="156" t="s">
        <v>1830</v>
      </c>
      <c r="D1575" s="145">
        <v>1984</v>
      </c>
      <c r="E1575" s="145"/>
      <c r="F1575" s="147" t="s">
        <v>264</v>
      </c>
      <c r="G1575" s="145">
        <v>2</v>
      </c>
      <c r="H1575" s="145">
        <v>3</v>
      </c>
      <c r="I1575" s="149">
        <v>1298.5999999999999</v>
      </c>
      <c r="J1575" s="149">
        <v>989.4</v>
      </c>
      <c r="K1575" s="149">
        <v>989.4</v>
      </c>
      <c r="L1575" s="219">
        <v>47</v>
      </c>
      <c r="M1575" s="145" t="s">
        <v>262</v>
      </c>
      <c r="N1575" s="145" t="s">
        <v>266</v>
      </c>
      <c r="O1575" s="145" t="s">
        <v>777</v>
      </c>
      <c r="P1575" s="149">
        <v>1806013.41</v>
      </c>
      <c r="Q1575" s="149">
        <v>0</v>
      </c>
      <c r="R1575" s="149">
        <v>0</v>
      </c>
      <c r="S1575" s="149">
        <f>P1575-Q1575-R1575</f>
        <v>1806013.41</v>
      </c>
      <c r="T1575" s="142">
        <f t="shared" si="655"/>
        <v>1390.7388033266595</v>
      </c>
      <c r="U1575" s="142">
        <v>4745.5462374865247</v>
      </c>
      <c r="V1575" s="213">
        <f>Y1575+Z1575+AA1575+AB1575+AC1575+AF1575+AH1575+AJ1575+AL1575+AN1575+AO1575+AP1575+AQ1575+AR1575</f>
        <v>4745.5462374865247</v>
      </c>
      <c r="W1575" s="213">
        <f>V1575-T1575</f>
        <v>3354.8074341598649</v>
      </c>
      <c r="X1575" s="148" t="b">
        <f>V1575=U1575</f>
        <v>1</v>
      </c>
      <c r="Y1575" s="211">
        <v>0</v>
      </c>
      <c r="Z1575" s="211">
        <v>0</v>
      </c>
      <c r="AA1575" s="164">
        <v>0</v>
      </c>
      <c r="AB1575" s="164">
        <v>0</v>
      </c>
      <c r="AC1575" s="164">
        <v>0</v>
      </c>
      <c r="AD1575" s="164">
        <v>0</v>
      </c>
      <c r="AE1575" s="164">
        <v>0</v>
      </c>
      <c r="AF1575" s="214">
        <v>0</v>
      </c>
      <c r="AG1575" s="164">
        <v>691.1</v>
      </c>
      <c r="AH1575" s="214">
        <f>8917.04*AG1575/I1575</f>
        <v>4745.5462374865247</v>
      </c>
      <c r="AI1575" s="164">
        <v>0</v>
      </c>
      <c r="AJ1575" s="164">
        <v>0</v>
      </c>
      <c r="AK1575" s="164">
        <v>0</v>
      </c>
      <c r="AL1575" s="163">
        <v>0</v>
      </c>
      <c r="AM1575" s="164">
        <v>0</v>
      </c>
      <c r="AN1575" s="164">
        <v>0</v>
      </c>
      <c r="AO1575" s="163">
        <v>0</v>
      </c>
      <c r="AP1575" s="164">
        <v>0</v>
      </c>
      <c r="AQ1575" s="164">
        <v>0</v>
      </c>
      <c r="AR1575" s="164">
        <v>0</v>
      </c>
      <c r="BD1575" s="224"/>
      <c r="BE1575" s="224"/>
      <c r="BF1575" s="224"/>
      <c r="CC1575" s="158"/>
      <c r="DF1575" s="159"/>
      <c r="DV1575" s="160"/>
    </row>
    <row r="1576" spans="2:126" s="121" customFormat="1" ht="36" customHeight="1" x14ac:dyDescent="0.25">
      <c r="B1576" s="144" t="s">
        <v>863</v>
      </c>
      <c r="C1576" s="156"/>
      <c r="D1576" s="145" t="s">
        <v>862</v>
      </c>
      <c r="E1576" s="145" t="s">
        <v>862</v>
      </c>
      <c r="F1576" s="147" t="s">
        <v>862</v>
      </c>
      <c r="G1576" s="145" t="s">
        <v>862</v>
      </c>
      <c r="H1576" s="145" t="s">
        <v>862</v>
      </c>
      <c r="I1576" s="149">
        <f>SUM(I1577:I1577)</f>
        <v>693.8</v>
      </c>
      <c r="J1576" s="149">
        <f>SUM(J1577:J1577)</f>
        <v>377.02</v>
      </c>
      <c r="K1576" s="149">
        <f>SUM(K1577:K1577)</f>
        <v>377.02</v>
      </c>
      <c r="L1576" s="219">
        <f>SUM(L1577:L1577)</f>
        <v>21</v>
      </c>
      <c r="M1576" s="145" t="s">
        <v>862</v>
      </c>
      <c r="N1576" s="145" t="s">
        <v>862</v>
      </c>
      <c r="O1576" s="225" t="s">
        <v>862</v>
      </c>
      <c r="P1576" s="149">
        <v>1947090.69</v>
      </c>
      <c r="Q1576" s="149">
        <f>SUM(Q1577:Q1577)</f>
        <v>0</v>
      </c>
      <c r="R1576" s="149">
        <f>SUM(R1577:R1577)</f>
        <v>0</v>
      </c>
      <c r="S1576" s="149">
        <f>SUM(S1577:S1577)</f>
        <v>1947090.69</v>
      </c>
      <c r="T1576" s="142">
        <f t="shared" si="655"/>
        <v>2806.4149466705103</v>
      </c>
      <c r="U1576" s="142">
        <f>U1577</f>
        <v>4755.4119342750082</v>
      </c>
      <c r="Y1576" s="211"/>
      <c r="Z1576" s="211"/>
      <c r="AA1576" s="164"/>
      <c r="AB1576" s="164"/>
      <c r="AC1576" s="164"/>
      <c r="AD1576" s="164"/>
      <c r="AE1576" s="164"/>
      <c r="AF1576" s="211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BD1576" s="224"/>
      <c r="BE1576" s="224"/>
      <c r="BF1576" s="148"/>
      <c r="CC1576" s="158"/>
      <c r="DF1576" s="159"/>
      <c r="DV1576" s="160"/>
    </row>
    <row r="1577" spans="2:126" s="121" customFormat="1" ht="36" customHeight="1" x14ac:dyDescent="0.25">
      <c r="B1577" s="143">
        <v>5</v>
      </c>
      <c r="C1577" s="156" t="s">
        <v>1866</v>
      </c>
      <c r="D1577" s="145">
        <v>1987</v>
      </c>
      <c r="E1577" s="145"/>
      <c r="F1577" s="147" t="s">
        <v>264</v>
      </c>
      <c r="G1577" s="145">
        <v>2</v>
      </c>
      <c r="H1577" s="145">
        <v>1</v>
      </c>
      <c r="I1577" s="149">
        <v>693.8</v>
      </c>
      <c r="J1577" s="149">
        <v>377.02</v>
      </c>
      <c r="K1577" s="149">
        <v>377.02</v>
      </c>
      <c r="L1577" s="219">
        <v>21</v>
      </c>
      <c r="M1577" s="145" t="s">
        <v>262</v>
      </c>
      <c r="N1577" s="145" t="s">
        <v>263</v>
      </c>
      <c r="O1577" s="145" t="s">
        <v>265</v>
      </c>
      <c r="P1577" s="149">
        <v>1947090.69</v>
      </c>
      <c r="Q1577" s="149">
        <v>0</v>
      </c>
      <c r="R1577" s="149">
        <v>0</v>
      </c>
      <c r="S1577" s="149">
        <f>P1577-Q1577-R1577</f>
        <v>1947090.69</v>
      </c>
      <c r="T1577" s="142">
        <f t="shared" si="655"/>
        <v>2806.4149466705103</v>
      </c>
      <c r="U1577" s="142">
        <v>4755.4119342750082</v>
      </c>
      <c r="V1577" s="213">
        <f>Y1577+Z1577+AA1577+AB1577+AC1577+AF1577+AH1577+AJ1577+AL1577+AN1577+AO1577+AP1577+AQ1577+AR1577</f>
        <v>4755.4119342750082</v>
      </c>
      <c r="W1577" s="213">
        <f>V1577-T1577</f>
        <v>1948.9969876044979</v>
      </c>
      <c r="X1577" s="148" t="b">
        <f>V1577=U1577</f>
        <v>1</v>
      </c>
      <c r="Y1577" s="211">
        <v>0</v>
      </c>
      <c r="Z1577" s="211">
        <v>0</v>
      </c>
      <c r="AA1577" s="164">
        <v>0</v>
      </c>
      <c r="AB1577" s="164">
        <v>0</v>
      </c>
      <c r="AC1577" s="164">
        <v>0</v>
      </c>
      <c r="AD1577" s="164">
        <v>0</v>
      </c>
      <c r="AE1577" s="164">
        <v>0</v>
      </c>
      <c r="AF1577" s="214">
        <v>0</v>
      </c>
      <c r="AG1577" s="164">
        <v>370</v>
      </c>
      <c r="AH1577" s="214">
        <f>8917.04*AG1577/I1577</f>
        <v>4755.4119342750082</v>
      </c>
      <c r="AI1577" s="164">
        <v>0</v>
      </c>
      <c r="AJ1577" s="164">
        <v>0</v>
      </c>
      <c r="AK1577" s="164">
        <v>0</v>
      </c>
      <c r="AL1577" s="163">
        <v>0</v>
      </c>
      <c r="AM1577" s="164">
        <v>0</v>
      </c>
      <c r="AN1577" s="164">
        <v>0</v>
      </c>
      <c r="AO1577" s="163">
        <v>0</v>
      </c>
      <c r="AP1577" s="164">
        <v>0</v>
      </c>
      <c r="AQ1577" s="164">
        <v>0</v>
      </c>
      <c r="AR1577" s="164">
        <v>0</v>
      </c>
      <c r="BD1577" s="224"/>
      <c r="BE1577" s="224"/>
      <c r="BF1577" s="224"/>
      <c r="CC1577" s="158"/>
      <c r="DF1577" s="159"/>
      <c r="DV1577" s="160"/>
    </row>
    <row r="1578" spans="2:126" s="121" customFormat="1" ht="36" customHeight="1" x14ac:dyDescent="0.25">
      <c r="B1578" s="349" t="s">
        <v>1880</v>
      </c>
      <c r="C1578" s="350"/>
      <c r="D1578" s="145" t="s">
        <v>862</v>
      </c>
      <c r="E1578" s="145" t="s">
        <v>862</v>
      </c>
      <c r="F1578" s="147" t="s">
        <v>862</v>
      </c>
      <c r="G1578" s="145" t="s">
        <v>862</v>
      </c>
      <c r="H1578" s="145" t="s">
        <v>862</v>
      </c>
      <c r="I1578" s="149">
        <f>I1579+I1587+I1589+I1583+I1585+I1591</f>
        <v>16557.3</v>
      </c>
      <c r="J1578" s="149">
        <f>J1579+J1587+J1589+J1583+J1585+J1591</f>
        <v>13374.869999999999</v>
      </c>
      <c r="K1578" s="149">
        <f>K1579+K1587+K1589+K1583+K1585+K1591</f>
        <v>7206.1999999999989</v>
      </c>
      <c r="L1578" s="219">
        <f>L1579+L1587+L1589+L1583+L1585+L1591</f>
        <v>708</v>
      </c>
      <c r="M1578" s="145" t="s">
        <v>862</v>
      </c>
      <c r="N1578" s="145" t="s">
        <v>862</v>
      </c>
      <c r="O1578" s="225" t="s">
        <v>862</v>
      </c>
      <c r="P1578" s="149">
        <v>50538806.630000003</v>
      </c>
      <c r="Q1578" s="149">
        <f>Q1579+Q1587+Q1589+Q1583+Q1585+Q1591</f>
        <v>0</v>
      </c>
      <c r="R1578" s="149">
        <f>R1579+R1587+R1589+R1583+R1585+R1591</f>
        <v>0</v>
      </c>
      <c r="S1578" s="149">
        <f>S1579+S1587+S1589+S1583+S1585+S1591</f>
        <v>50538806.630000003</v>
      </c>
      <c r="T1578" s="142">
        <f t="shared" si="655"/>
        <v>3052.357970804419</v>
      </c>
      <c r="U1578" s="142">
        <f>MAX(U1579:U1590)</f>
        <v>8016.1160177252596</v>
      </c>
      <c r="Y1578" s="211"/>
      <c r="Z1578" s="211"/>
      <c r="AA1578" s="164"/>
      <c r="AB1578" s="164"/>
      <c r="AC1578" s="164"/>
      <c r="AD1578" s="164"/>
      <c r="AE1578" s="164"/>
      <c r="AF1578" s="211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BF1578" s="148"/>
      <c r="CC1578" s="158"/>
    </row>
    <row r="1579" spans="2:126" s="121" customFormat="1" ht="36" customHeight="1" x14ac:dyDescent="0.25">
      <c r="B1579" s="144" t="s">
        <v>796</v>
      </c>
      <c r="C1579" s="156"/>
      <c r="D1579" s="145" t="s">
        <v>862</v>
      </c>
      <c r="E1579" s="145" t="s">
        <v>862</v>
      </c>
      <c r="F1579" s="147" t="s">
        <v>862</v>
      </c>
      <c r="G1579" s="145" t="s">
        <v>862</v>
      </c>
      <c r="H1579" s="145" t="s">
        <v>862</v>
      </c>
      <c r="I1579" s="149">
        <f>SUM(I1580:I1582)</f>
        <v>7352.4</v>
      </c>
      <c r="J1579" s="149">
        <f>SUM(J1580:J1582)</f>
        <v>6337.7999999999993</v>
      </c>
      <c r="K1579" s="149">
        <f>SUM(K1580:K1582)</f>
        <v>6337.7999999999993</v>
      </c>
      <c r="L1579" s="219">
        <f>SUM(L1580:L1582)</f>
        <v>330</v>
      </c>
      <c r="M1579" s="145" t="s">
        <v>862</v>
      </c>
      <c r="N1579" s="145" t="s">
        <v>862</v>
      </c>
      <c r="O1579" s="225" t="s">
        <v>862</v>
      </c>
      <c r="P1579" s="149">
        <v>12739007.470000001</v>
      </c>
      <c r="Q1579" s="149">
        <f>SUM(Q1580:Q1582)</f>
        <v>0</v>
      </c>
      <c r="R1579" s="149">
        <f>SUM(R1580:R1582)</f>
        <v>0</v>
      </c>
      <c r="S1579" s="149">
        <f>SUM(S1580:S1582)</f>
        <v>12739007.470000001</v>
      </c>
      <c r="T1579" s="142">
        <f t="shared" si="655"/>
        <v>1732.6325376747729</v>
      </c>
      <c r="U1579" s="142">
        <f>MAX(U1580:U1582)</f>
        <v>7023.1423957818424</v>
      </c>
      <c r="Y1579" s="211"/>
      <c r="Z1579" s="211"/>
      <c r="AA1579" s="164"/>
      <c r="AB1579" s="164"/>
      <c r="AC1579" s="164"/>
      <c r="AD1579" s="164"/>
      <c r="AE1579" s="164"/>
      <c r="AF1579" s="211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BD1579" s="224"/>
      <c r="BE1579" s="224"/>
      <c r="BF1579" s="148"/>
      <c r="CC1579" s="158"/>
      <c r="DF1579" s="159"/>
      <c r="DV1579" s="160"/>
    </row>
    <row r="1580" spans="2:126" s="121" customFormat="1" ht="36" customHeight="1" x14ac:dyDescent="0.25">
      <c r="B1580" s="143">
        <v>1</v>
      </c>
      <c r="C1580" s="156" t="s">
        <v>2660</v>
      </c>
      <c r="D1580" s="145">
        <v>1960</v>
      </c>
      <c r="E1580" s="145"/>
      <c r="F1580" s="147" t="s">
        <v>264</v>
      </c>
      <c r="G1580" s="145">
        <v>2</v>
      </c>
      <c r="H1580" s="145">
        <v>2</v>
      </c>
      <c r="I1580" s="149">
        <v>606.9</v>
      </c>
      <c r="J1580" s="149">
        <v>560.1</v>
      </c>
      <c r="K1580" s="149">
        <f>J1580</f>
        <v>560.1</v>
      </c>
      <c r="L1580" s="219">
        <v>23</v>
      </c>
      <c r="M1580" s="145" t="s">
        <v>262</v>
      </c>
      <c r="N1580" s="145" t="s">
        <v>266</v>
      </c>
      <c r="O1580" s="145" t="s">
        <v>2666</v>
      </c>
      <c r="P1580" s="149">
        <v>2985862.32</v>
      </c>
      <c r="Q1580" s="149">
        <v>0</v>
      </c>
      <c r="R1580" s="149">
        <v>0</v>
      </c>
      <c r="S1580" s="149">
        <f>P1580-Q1580-R1580</f>
        <v>2985862.32</v>
      </c>
      <c r="T1580" s="142">
        <f t="shared" si="655"/>
        <v>4919.8588235294119</v>
      </c>
      <c r="U1580" s="142">
        <v>7023.1423957818424</v>
      </c>
      <c r="V1580" s="213">
        <f t="shared" ref="V1580:V1582" si="659">Y1580+Z1580+AA1580+AB1580+AC1580+AF1580+AH1580+AJ1580+AL1580+AN1580+AO1580+AP1580+AQ1580+AR1580</f>
        <v>7023.1423957818424</v>
      </c>
      <c r="W1580" s="213">
        <f t="shared" ref="W1580:W1582" si="660">V1580-T1580</f>
        <v>2103.2835722524305</v>
      </c>
      <c r="X1580" s="148" t="b">
        <f t="shared" ref="X1580:X1582" si="661">V1580=U1580</f>
        <v>1</v>
      </c>
      <c r="Y1580" s="211">
        <v>0</v>
      </c>
      <c r="Z1580" s="211">
        <v>0</v>
      </c>
      <c r="AA1580" s="164">
        <v>0</v>
      </c>
      <c r="AB1580" s="164">
        <v>0</v>
      </c>
      <c r="AC1580" s="164">
        <v>0</v>
      </c>
      <c r="AD1580" s="164">
        <v>0</v>
      </c>
      <c r="AE1580" s="164">
        <v>0</v>
      </c>
      <c r="AF1580" s="214">
        <v>0</v>
      </c>
      <c r="AG1580" s="164">
        <v>478</v>
      </c>
      <c r="AH1580" s="214">
        <f>8917.04*AG1580/I1580</f>
        <v>7023.1423957818424</v>
      </c>
      <c r="AI1580" s="164">
        <v>0</v>
      </c>
      <c r="AJ1580" s="164">
        <v>0</v>
      </c>
      <c r="AK1580" s="164">
        <v>0</v>
      </c>
      <c r="AL1580" s="163">
        <v>0</v>
      </c>
      <c r="AM1580" s="164">
        <v>0</v>
      </c>
      <c r="AN1580" s="164">
        <v>0</v>
      </c>
      <c r="AO1580" s="163">
        <v>0</v>
      </c>
      <c r="AP1580" s="164">
        <v>0</v>
      </c>
      <c r="AQ1580" s="164">
        <v>0</v>
      </c>
      <c r="AR1580" s="164">
        <v>0</v>
      </c>
      <c r="BD1580" s="224"/>
      <c r="BE1580" s="224"/>
      <c r="BF1580" s="224"/>
      <c r="CC1580" s="158"/>
      <c r="DF1580" s="159"/>
      <c r="DV1580" s="160"/>
    </row>
    <row r="1581" spans="2:126" s="121" customFormat="1" ht="36" customHeight="1" x14ac:dyDescent="0.25">
      <c r="B1581" s="143">
        <v>2</v>
      </c>
      <c r="C1581" s="156" t="s">
        <v>2661</v>
      </c>
      <c r="D1581" s="145">
        <v>1990</v>
      </c>
      <c r="E1581" s="145"/>
      <c r="F1581" s="147" t="s">
        <v>264</v>
      </c>
      <c r="G1581" s="145">
        <v>5</v>
      </c>
      <c r="H1581" s="145">
        <v>2</v>
      </c>
      <c r="I1581" s="149">
        <v>4882.8999999999996</v>
      </c>
      <c r="J1581" s="149">
        <v>4089.6</v>
      </c>
      <c r="K1581" s="149">
        <f>J1581</f>
        <v>4089.6</v>
      </c>
      <c r="L1581" s="219">
        <v>221</v>
      </c>
      <c r="M1581" s="145" t="s">
        <v>262</v>
      </c>
      <c r="N1581" s="145" t="s">
        <v>266</v>
      </c>
      <c r="O1581" s="145" t="s">
        <v>329</v>
      </c>
      <c r="P1581" s="149">
        <v>5380543.4199999999</v>
      </c>
      <c r="Q1581" s="149">
        <v>0</v>
      </c>
      <c r="R1581" s="149">
        <v>0</v>
      </c>
      <c r="S1581" s="149">
        <f>P1581-Q1581-R1581</f>
        <v>5380543.4199999999</v>
      </c>
      <c r="T1581" s="142">
        <f t="shared" si="655"/>
        <v>1101.9155460894142</v>
      </c>
      <c r="U1581" s="142">
        <v>2063.5800856048663</v>
      </c>
      <c r="V1581" s="213">
        <f t="shared" si="659"/>
        <v>2063.5800856048663</v>
      </c>
      <c r="W1581" s="213">
        <f t="shared" si="660"/>
        <v>961.66453951545213</v>
      </c>
      <c r="X1581" s="148" t="b">
        <f t="shared" si="661"/>
        <v>1</v>
      </c>
      <c r="Y1581" s="211">
        <v>0</v>
      </c>
      <c r="Z1581" s="211">
        <v>0</v>
      </c>
      <c r="AA1581" s="164">
        <v>0</v>
      </c>
      <c r="AB1581" s="164">
        <v>0</v>
      </c>
      <c r="AC1581" s="164">
        <v>0</v>
      </c>
      <c r="AD1581" s="164">
        <v>0</v>
      </c>
      <c r="AE1581" s="164">
        <v>0</v>
      </c>
      <c r="AF1581" s="214">
        <v>0</v>
      </c>
      <c r="AG1581" s="164">
        <v>1130</v>
      </c>
      <c r="AH1581" s="214">
        <f>8917.04*AG1581/I1581</f>
        <v>2063.5800856048663</v>
      </c>
      <c r="AI1581" s="164">
        <v>0</v>
      </c>
      <c r="AJ1581" s="164">
        <v>0</v>
      </c>
      <c r="AK1581" s="164">
        <v>0</v>
      </c>
      <c r="AL1581" s="163">
        <v>0</v>
      </c>
      <c r="AM1581" s="164">
        <v>0</v>
      </c>
      <c r="AN1581" s="164">
        <v>0</v>
      </c>
      <c r="AO1581" s="163">
        <v>0</v>
      </c>
      <c r="AP1581" s="164">
        <v>0</v>
      </c>
      <c r="AQ1581" s="164">
        <v>0</v>
      </c>
      <c r="AR1581" s="164">
        <v>0</v>
      </c>
      <c r="BD1581" s="224"/>
      <c r="BE1581" s="224"/>
      <c r="BF1581" s="224"/>
      <c r="CC1581" s="158"/>
      <c r="DF1581" s="159"/>
      <c r="DV1581" s="160"/>
    </row>
    <row r="1582" spans="2:126" s="121" customFormat="1" ht="36" customHeight="1" x14ac:dyDescent="0.25">
      <c r="B1582" s="143">
        <v>3</v>
      </c>
      <c r="C1582" s="156" t="s">
        <v>2663</v>
      </c>
      <c r="D1582" s="145">
        <v>1992</v>
      </c>
      <c r="E1582" s="145"/>
      <c r="F1582" s="147" t="s">
        <v>264</v>
      </c>
      <c r="G1582" s="145">
        <v>5</v>
      </c>
      <c r="H1582" s="145">
        <v>2</v>
      </c>
      <c r="I1582" s="149">
        <v>1862.6</v>
      </c>
      <c r="J1582" s="149">
        <v>1688.1</v>
      </c>
      <c r="K1582" s="149">
        <f>J1582</f>
        <v>1688.1</v>
      </c>
      <c r="L1582" s="219">
        <v>86</v>
      </c>
      <c r="M1582" s="145" t="s">
        <v>262</v>
      </c>
      <c r="N1582" s="145" t="s">
        <v>263</v>
      </c>
      <c r="O1582" s="145" t="s">
        <v>265</v>
      </c>
      <c r="P1582" s="149">
        <v>4372601.7300000004</v>
      </c>
      <c r="Q1582" s="149">
        <v>0</v>
      </c>
      <c r="R1582" s="149">
        <v>0</v>
      </c>
      <c r="S1582" s="149">
        <f>P1582-Q1582-R1582</f>
        <v>4372601.7300000004</v>
      </c>
      <c r="T1582" s="142">
        <f t="shared" si="655"/>
        <v>2347.5795823043063</v>
      </c>
      <c r="U1582" s="142">
        <v>3351.1908085471928</v>
      </c>
      <c r="V1582" s="213">
        <f t="shared" si="659"/>
        <v>3351.1908085471928</v>
      </c>
      <c r="W1582" s="213">
        <f t="shared" si="660"/>
        <v>1003.6112262428865</v>
      </c>
      <c r="X1582" s="148" t="b">
        <f t="shared" si="661"/>
        <v>1</v>
      </c>
      <c r="Y1582" s="211">
        <v>0</v>
      </c>
      <c r="Z1582" s="211">
        <v>0</v>
      </c>
      <c r="AA1582" s="164">
        <v>0</v>
      </c>
      <c r="AB1582" s="164">
        <v>0</v>
      </c>
      <c r="AC1582" s="164">
        <v>0</v>
      </c>
      <c r="AD1582" s="164">
        <v>0</v>
      </c>
      <c r="AE1582" s="164">
        <v>0</v>
      </c>
      <c r="AF1582" s="214">
        <v>0</v>
      </c>
      <c r="AG1582" s="164">
        <v>700</v>
      </c>
      <c r="AH1582" s="214">
        <f>8917.04*AG1582/I1582</f>
        <v>3351.1908085471928</v>
      </c>
      <c r="AI1582" s="164">
        <v>0</v>
      </c>
      <c r="AJ1582" s="164">
        <v>0</v>
      </c>
      <c r="AK1582" s="164">
        <v>0</v>
      </c>
      <c r="AL1582" s="163">
        <v>0</v>
      </c>
      <c r="AM1582" s="164">
        <v>0</v>
      </c>
      <c r="AN1582" s="164">
        <v>0</v>
      </c>
      <c r="AO1582" s="163">
        <v>0</v>
      </c>
      <c r="AP1582" s="164">
        <v>0</v>
      </c>
      <c r="AQ1582" s="164">
        <v>0</v>
      </c>
      <c r="AR1582" s="164">
        <v>0</v>
      </c>
      <c r="BD1582" s="224"/>
      <c r="BE1582" s="224"/>
      <c r="BF1582" s="224"/>
      <c r="CC1582" s="158"/>
      <c r="DF1582" s="159"/>
      <c r="DV1582" s="160"/>
    </row>
    <row r="1583" spans="2:126" s="121" customFormat="1" ht="36" customHeight="1" x14ac:dyDescent="0.25">
      <c r="B1583" s="144" t="s">
        <v>797</v>
      </c>
      <c r="C1583" s="156"/>
      <c r="D1583" s="145" t="s">
        <v>862</v>
      </c>
      <c r="E1583" s="145" t="s">
        <v>862</v>
      </c>
      <c r="F1583" s="147" t="s">
        <v>862</v>
      </c>
      <c r="G1583" s="145" t="s">
        <v>862</v>
      </c>
      <c r="H1583" s="145" t="s">
        <v>862</v>
      </c>
      <c r="I1583" s="149">
        <f>I1584</f>
        <v>594.6</v>
      </c>
      <c r="J1583" s="149">
        <f>J1584</f>
        <v>562</v>
      </c>
      <c r="K1583" s="149">
        <f>K1584</f>
        <v>562</v>
      </c>
      <c r="L1583" s="219">
        <f>L1584</f>
        <v>23</v>
      </c>
      <c r="M1583" s="145" t="s">
        <v>862</v>
      </c>
      <c r="N1583" s="145" t="s">
        <v>862</v>
      </c>
      <c r="O1583" s="225" t="s">
        <v>862</v>
      </c>
      <c r="P1583" s="149">
        <v>2814864.3</v>
      </c>
      <c r="Q1583" s="149">
        <f>SUM(Q1585:Q1585)</f>
        <v>0</v>
      </c>
      <c r="R1583" s="149">
        <f>SUM(R1585:R1585)</f>
        <v>0</v>
      </c>
      <c r="S1583" s="149">
        <f>S1584</f>
        <v>2814864.3</v>
      </c>
      <c r="T1583" s="142">
        <f t="shared" si="655"/>
        <v>4734.0469223007058</v>
      </c>
      <c r="U1583" s="142">
        <f>U1584</f>
        <v>6819.0011570803908</v>
      </c>
      <c r="Y1583" s="211"/>
      <c r="Z1583" s="211"/>
      <c r="AA1583" s="164"/>
      <c r="AB1583" s="164"/>
      <c r="AC1583" s="164"/>
      <c r="AD1583" s="164"/>
      <c r="AE1583" s="164"/>
      <c r="AF1583" s="211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BD1583" s="224"/>
      <c r="BE1583" s="224"/>
      <c r="BF1583" s="148"/>
      <c r="CC1583" s="158"/>
      <c r="DF1583" s="159"/>
      <c r="DV1583" s="160"/>
    </row>
    <row r="1584" spans="2:126" s="121" customFormat="1" ht="36" customHeight="1" x14ac:dyDescent="0.25">
      <c r="B1584" s="143">
        <v>4</v>
      </c>
      <c r="C1584" s="156" t="s">
        <v>2662</v>
      </c>
      <c r="D1584" s="145">
        <v>1985</v>
      </c>
      <c r="E1584" s="145"/>
      <c r="F1584" s="147" t="s">
        <v>314</v>
      </c>
      <c r="G1584" s="145">
        <v>2</v>
      </c>
      <c r="H1584" s="145">
        <v>1</v>
      </c>
      <c r="I1584" s="149">
        <v>594.6</v>
      </c>
      <c r="J1584" s="149">
        <v>562</v>
      </c>
      <c r="K1584" s="149">
        <f>J1584</f>
        <v>562</v>
      </c>
      <c r="L1584" s="219">
        <v>23</v>
      </c>
      <c r="M1584" s="145" t="s">
        <v>262</v>
      </c>
      <c r="N1584" s="145" t="s">
        <v>263</v>
      </c>
      <c r="O1584" s="145" t="s">
        <v>265</v>
      </c>
      <c r="P1584" s="149">
        <v>2814864.3</v>
      </c>
      <c r="Q1584" s="149">
        <v>0</v>
      </c>
      <c r="R1584" s="149">
        <v>0</v>
      </c>
      <c r="S1584" s="149">
        <f>P1584-Q1584-R1584</f>
        <v>2814864.3</v>
      </c>
      <c r="T1584" s="142">
        <f t="shared" si="655"/>
        <v>4734.0469223007058</v>
      </c>
      <c r="U1584" s="142">
        <v>6819.0011570803908</v>
      </c>
      <c r="V1584" s="213">
        <f>Y1584+Z1584+AA1584+AB1584+AC1584+AF1584+AH1584+AJ1584+AL1584+AN1584+AO1584+AP1584+AQ1584+AR1584</f>
        <v>6819.0011570803908</v>
      </c>
      <c r="W1584" s="213">
        <f>V1584-T1584</f>
        <v>2084.9542347796851</v>
      </c>
      <c r="X1584" s="148" t="b">
        <f>V1584=U1584</f>
        <v>1</v>
      </c>
      <c r="Y1584" s="211">
        <v>0</v>
      </c>
      <c r="Z1584" s="211">
        <v>0</v>
      </c>
      <c r="AA1584" s="164">
        <v>0</v>
      </c>
      <c r="AB1584" s="164">
        <v>0</v>
      </c>
      <c r="AC1584" s="164">
        <v>0</v>
      </c>
      <c r="AD1584" s="164">
        <v>0</v>
      </c>
      <c r="AE1584" s="164">
        <v>0</v>
      </c>
      <c r="AF1584" s="214">
        <v>0</v>
      </c>
      <c r="AG1584" s="164">
        <v>454.7</v>
      </c>
      <c r="AH1584" s="214">
        <f>8917.04*AG1584/I1584</f>
        <v>6819.0011570803908</v>
      </c>
      <c r="AI1584" s="164">
        <v>0</v>
      </c>
      <c r="AJ1584" s="164">
        <v>0</v>
      </c>
      <c r="AK1584" s="164">
        <v>0</v>
      </c>
      <c r="AL1584" s="163">
        <v>0</v>
      </c>
      <c r="AM1584" s="164">
        <v>0</v>
      </c>
      <c r="AN1584" s="164">
        <v>0</v>
      </c>
      <c r="AO1584" s="163">
        <v>0</v>
      </c>
      <c r="AP1584" s="164">
        <v>0</v>
      </c>
      <c r="AQ1584" s="164">
        <v>0</v>
      </c>
      <c r="AR1584" s="164">
        <v>0</v>
      </c>
      <c r="BD1584" s="224"/>
      <c r="BE1584" s="224"/>
      <c r="BF1584" s="224"/>
      <c r="CC1584" s="158"/>
      <c r="DF1584" s="159"/>
      <c r="DV1584" s="160"/>
    </row>
    <row r="1585" spans="2:126" s="121" customFormat="1" ht="36" customHeight="1" x14ac:dyDescent="0.25">
      <c r="B1585" s="144" t="s">
        <v>1371</v>
      </c>
      <c r="C1585" s="156"/>
      <c r="D1585" s="145" t="s">
        <v>862</v>
      </c>
      <c r="E1585" s="145" t="s">
        <v>862</v>
      </c>
      <c r="F1585" s="147" t="s">
        <v>862</v>
      </c>
      <c r="G1585" s="145" t="s">
        <v>862</v>
      </c>
      <c r="H1585" s="145" t="s">
        <v>862</v>
      </c>
      <c r="I1585" s="149">
        <f>I1586</f>
        <v>338.5</v>
      </c>
      <c r="J1585" s="149">
        <f>J1586</f>
        <v>306.39999999999998</v>
      </c>
      <c r="K1585" s="149">
        <f>K1586</f>
        <v>306.39999999999998</v>
      </c>
      <c r="L1585" s="219">
        <f>L1586</f>
        <v>27</v>
      </c>
      <c r="M1585" s="145" t="s">
        <v>862</v>
      </c>
      <c r="N1585" s="145" t="s">
        <v>862</v>
      </c>
      <c r="O1585" s="225" t="s">
        <v>862</v>
      </c>
      <c r="P1585" s="149">
        <v>2265399.8199999998</v>
      </c>
      <c r="Q1585" s="149">
        <f>SUM(Q1587:Q1587)</f>
        <v>0</v>
      </c>
      <c r="R1585" s="149">
        <f>SUM(R1587:R1587)</f>
        <v>0</v>
      </c>
      <c r="S1585" s="149">
        <f>S1586</f>
        <v>2265399.8199999998</v>
      </c>
      <c r="T1585" s="142">
        <f>P1585/I1585</f>
        <v>6692.46623338257</v>
      </c>
      <c r="U1585" s="142">
        <f>U1586</f>
        <v>8016.1160177252596</v>
      </c>
      <c r="Y1585" s="211"/>
      <c r="Z1585" s="211"/>
      <c r="AA1585" s="164"/>
      <c r="AB1585" s="164"/>
      <c r="AC1585" s="164"/>
      <c r="AD1585" s="164"/>
      <c r="AE1585" s="164"/>
      <c r="AF1585" s="211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BD1585" s="224"/>
      <c r="BE1585" s="224"/>
      <c r="BF1585" s="148"/>
      <c r="CC1585" s="158"/>
      <c r="DF1585" s="159"/>
      <c r="DV1585" s="160"/>
    </row>
    <row r="1586" spans="2:126" s="121" customFormat="1" ht="36" customHeight="1" x14ac:dyDescent="0.25">
      <c r="B1586" s="143">
        <v>5</v>
      </c>
      <c r="C1586" s="156" t="s">
        <v>2664</v>
      </c>
      <c r="D1586" s="145">
        <v>1967</v>
      </c>
      <c r="E1586" s="145"/>
      <c r="F1586" s="147" t="s">
        <v>264</v>
      </c>
      <c r="G1586" s="145">
        <v>2</v>
      </c>
      <c r="H1586" s="145">
        <v>1</v>
      </c>
      <c r="I1586" s="149">
        <v>338.5</v>
      </c>
      <c r="J1586" s="149">
        <v>306.39999999999998</v>
      </c>
      <c r="K1586" s="149">
        <f>J1586</f>
        <v>306.39999999999998</v>
      </c>
      <c r="L1586" s="219">
        <v>27</v>
      </c>
      <c r="M1586" s="145" t="s">
        <v>262</v>
      </c>
      <c r="N1586" s="145" t="s">
        <v>263</v>
      </c>
      <c r="O1586" s="145" t="s">
        <v>265</v>
      </c>
      <c r="P1586" s="149">
        <v>2265399.8199999998</v>
      </c>
      <c r="Q1586" s="149">
        <v>0</v>
      </c>
      <c r="R1586" s="149">
        <v>0</v>
      </c>
      <c r="S1586" s="149">
        <f>P1586-Q1586-R1586</f>
        <v>2265399.8199999998</v>
      </c>
      <c r="T1586" s="142">
        <f>P1586/I1586</f>
        <v>6692.46623338257</v>
      </c>
      <c r="U1586" s="142">
        <v>8016.1160177252596</v>
      </c>
      <c r="V1586" s="213">
        <f>Y1586+Z1586+AA1586+AB1586+AC1586+AF1586+AH1586+AJ1586+AL1586+AN1586+AO1586+AP1586+AQ1586+AR1586</f>
        <v>8016.1160177252596</v>
      </c>
      <c r="W1586" s="213">
        <f>V1586-T1586</f>
        <v>1323.6497843426896</v>
      </c>
      <c r="X1586" s="148" t="b">
        <f>V1586=U1586</f>
        <v>1</v>
      </c>
      <c r="Y1586" s="211">
        <v>0</v>
      </c>
      <c r="Z1586" s="211">
        <v>0</v>
      </c>
      <c r="AA1586" s="164">
        <v>0</v>
      </c>
      <c r="AB1586" s="164">
        <v>0</v>
      </c>
      <c r="AC1586" s="164">
        <v>0</v>
      </c>
      <c r="AD1586" s="164">
        <v>0</v>
      </c>
      <c r="AE1586" s="164">
        <v>0</v>
      </c>
      <c r="AF1586" s="214">
        <v>0</v>
      </c>
      <c r="AG1586" s="164">
        <v>304.3</v>
      </c>
      <c r="AH1586" s="214">
        <f>8917.04*AG1586/I1586</f>
        <v>8016.1160177252596</v>
      </c>
      <c r="AI1586" s="164">
        <v>0</v>
      </c>
      <c r="AJ1586" s="164">
        <v>0</v>
      </c>
      <c r="AK1586" s="164">
        <v>0</v>
      </c>
      <c r="AL1586" s="163">
        <v>0</v>
      </c>
      <c r="AM1586" s="164">
        <v>0</v>
      </c>
      <c r="AN1586" s="164">
        <v>0</v>
      </c>
      <c r="AO1586" s="163">
        <v>0</v>
      </c>
      <c r="AP1586" s="164">
        <v>0</v>
      </c>
      <c r="AQ1586" s="164">
        <v>0</v>
      </c>
      <c r="AR1586" s="164">
        <v>0</v>
      </c>
      <c r="BD1586" s="224"/>
      <c r="BE1586" s="224"/>
      <c r="BF1586" s="224"/>
      <c r="CC1586" s="158"/>
      <c r="DF1586" s="159"/>
      <c r="DV1586" s="160"/>
    </row>
    <row r="1587" spans="2:126" s="121" customFormat="1" ht="36" customHeight="1" x14ac:dyDescent="0.25">
      <c r="B1587" s="144" t="s">
        <v>792</v>
      </c>
      <c r="C1587" s="156"/>
      <c r="D1587" s="145" t="s">
        <v>862</v>
      </c>
      <c r="E1587" s="145" t="s">
        <v>862</v>
      </c>
      <c r="F1587" s="147" t="s">
        <v>862</v>
      </c>
      <c r="G1587" s="145" t="s">
        <v>862</v>
      </c>
      <c r="H1587" s="145" t="s">
        <v>862</v>
      </c>
      <c r="I1587" s="149">
        <f>I1588</f>
        <v>1247.73</v>
      </c>
      <c r="J1587" s="149">
        <f>J1588</f>
        <v>577.1</v>
      </c>
      <c r="K1587" s="149">
        <f>K1588</f>
        <v>0</v>
      </c>
      <c r="L1587" s="219">
        <f>L1588</f>
        <v>83</v>
      </c>
      <c r="M1587" s="145" t="s">
        <v>862</v>
      </c>
      <c r="N1587" s="145" t="s">
        <v>862</v>
      </c>
      <c r="O1587" s="225" t="s">
        <v>862</v>
      </c>
      <c r="P1587" s="149">
        <v>3900495.29</v>
      </c>
      <c r="Q1587" s="149">
        <f>SUM(Q1589:Q1589)</f>
        <v>0</v>
      </c>
      <c r="R1587" s="149">
        <f>SUM(R1589:R1589)</f>
        <v>0</v>
      </c>
      <c r="S1587" s="149">
        <f>S1588</f>
        <v>3900495.29</v>
      </c>
      <c r="T1587" s="142">
        <f>P1587/I1587</f>
        <v>3126.0731808965079</v>
      </c>
      <c r="U1587" s="142">
        <f>U1588</f>
        <v>4858.4085762144059</v>
      </c>
      <c r="Y1587" s="211"/>
      <c r="Z1587" s="211"/>
      <c r="AA1587" s="164"/>
      <c r="AB1587" s="164"/>
      <c r="AC1587" s="164"/>
      <c r="AD1587" s="164"/>
      <c r="AE1587" s="164"/>
      <c r="AF1587" s="211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BD1587" s="224"/>
      <c r="BE1587" s="224"/>
      <c r="BF1587" s="148"/>
      <c r="CC1587" s="158"/>
      <c r="DF1587" s="159"/>
      <c r="DV1587" s="160"/>
    </row>
    <row r="1588" spans="2:126" s="121" customFormat="1" ht="36" customHeight="1" x14ac:dyDescent="0.25">
      <c r="B1588" s="143">
        <v>6</v>
      </c>
      <c r="C1588" s="156" t="s">
        <v>2667</v>
      </c>
      <c r="D1588" s="145">
        <v>1966</v>
      </c>
      <c r="E1588" s="145"/>
      <c r="F1588" s="147" t="s">
        <v>264</v>
      </c>
      <c r="G1588" s="145">
        <v>2</v>
      </c>
      <c r="H1588" s="145">
        <v>2</v>
      </c>
      <c r="I1588" s="149">
        <v>1247.73</v>
      </c>
      <c r="J1588" s="149">
        <v>577.1</v>
      </c>
      <c r="K1588" s="149">
        <v>0</v>
      </c>
      <c r="L1588" s="219">
        <v>83</v>
      </c>
      <c r="M1588" s="145" t="s">
        <v>262</v>
      </c>
      <c r="N1588" s="145" t="s">
        <v>266</v>
      </c>
      <c r="O1588" s="145" t="s">
        <v>1301</v>
      </c>
      <c r="P1588" s="149">
        <v>3900495.29</v>
      </c>
      <c r="Q1588" s="149">
        <v>0</v>
      </c>
      <c r="R1588" s="149">
        <v>0</v>
      </c>
      <c r="S1588" s="149">
        <f>P1588-Q1588-R1588</f>
        <v>3900495.29</v>
      </c>
      <c r="T1588" s="142">
        <f>P1588/I1588</f>
        <v>3126.0731808965079</v>
      </c>
      <c r="U1588" s="142">
        <v>4858.4085762144059</v>
      </c>
      <c r="V1588" s="213">
        <f>Y1588+Z1588+AA1588+AB1588+AC1588+AF1588+AH1588+AJ1588+AL1588+AN1588+AO1588+AP1588+AQ1588+AR1588</f>
        <v>4858.4085762144059</v>
      </c>
      <c r="W1588" s="213">
        <f>V1588-T1588</f>
        <v>1732.335395317898</v>
      </c>
      <c r="X1588" s="148" t="b">
        <f>V1588=U1588</f>
        <v>1</v>
      </c>
      <c r="Y1588" s="211">
        <v>0</v>
      </c>
      <c r="Z1588" s="211">
        <v>0</v>
      </c>
      <c r="AA1588" s="164">
        <v>0</v>
      </c>
      <c r="AB1588" s="164">
        <v>0</v>
      </c>
      <c r="AC1588" s="164">
        <v>0</v>
      </c>
      <c r="AD1588" s="164">
        <v>0</v>
      </c>
      <c r="AE1588" s="164">
        <v>0</v>
      </c>
      <c r="AF1588" s="214">
        <v>0</v>
      </c>
      <c r="AG1588" s="164">
        <v>679.82</v>
      </c>
      <c r="AH1588" s="214">
        <f>8917.04*AG1588/I1588</f>
        <v>4858.4085762144059</v>
      </c>
      <c r="AI1588" s="164">
        <v>0</v>
      </c>
      <c r="AJ1588" s="164">
        <v>0</v>
      </c>
      <c r="AK1588" s="164">
        <v>0</v>
      </c>
      <c r="AL1588" s="163">
        <v>0</v>
      </c>
      <c r="AM1588" s="164">
        <v>0</v>
      </c>
      <c r="AN1588" s="164">
        <v>0</v>
      </c>
      <c r="AO1588" s="163">
        <v>0</v>
      </c>
      <c r="AP1588" s="164">
        <v>0</v>
      </c>
      <c r="AQ1588" s="164">
        <v>0</v>
      </c>
      <c r="AR1588" s="164">
        <v>0</v>
      </c>
      <c r="BD1588" s="224"/>
      <c r="BE1588" s="224"/>
      <c r="BF1588" s="224"/>
      <c r="CC1588" s="158"/>
      <c r="DF1588" s="159"/>
      <c r="DV1588" s="160"/>
    </row>
    <row r="1589" spans="2:126" s="121" customFormat="1" ht="36" customHeight="1" x14ac:dyDescent="0.25">
      <c r="B1589" s="144" t="s">
        <v>801</v>
      </c>
      <c r="C1589" s="156"/>
      <c r="D1589" s="145" t="s">
        <v>862</v>
      </c>
      <c r="E1589" s="145" t="s">
        <v>862</v>
      </c>
      <c r="F1589" s="147" t="s">
        <v>862</v>
      </c>
      <c r="G1589" s="145" t="s">
        <v>862</v>
      </c>
      <c r="H1589" s="145" t="s">
        <v>862</v>
      </c>
      <c r="I1589" s="149">
        <f>I1590</f>
        <v>3981.1</v>
      </c>
      <c r="J1589" s="149">
        <f>J1590</f>
        <v>2548.6</v>
      </c>
      <c r="K1589" s="149">
        <f>K1590</f>
        <v>0</v>
      </c>
      <c r="L1589" s="219">
        <f>L1590</f>
        <v>138</v>
      </c>
      <c r="M1589" s="145" t="s">
        <v>862</v>
      </c>
      <c r="N1589" s="145" t="s">
        <v>862</v>
      </c>
      <c r="O1589" s="225" t="s">
        <v>862</v>
      </c>
      <c r="P1589" s="149">
        <v>14050777.360000001</v>
      </c>
      <c r="Q1589" s="149">
        <f>SUM(Q1595:Q1595)</f>
        <v>0</v>
      </c>
      <c r="R1589" s="149">
        <f>SUM(R1595:R1595)</f>
        <v>0</v>
      </c>
      <c r="S1589" s="149">
        <f>S1590</f>
        <v>14050777.360000001</v>
      </c>
      <c r="T1589" s="142">
        <f t="shared" si="655"/>
        <v>3529.3706161613627</v>
      </c>
      <c r="U1589" s="142">
        <f>U1590</f>
        <v>7805.3323012232804</v>
      </c>
      <c r="Y1589" s="211"/>
      <c r="Z1589" s="211"/>
      <c r="AA1589" s="164"/>
      <c r="AB1589" s="164"/>
      <c r="AC1589" s="164"/>
      <c r="AD1589" s="164"/>
      <c r="AE1589" s="164"/>
      <c r="AF1589" s="211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BD1589" s="224"/>
      <c r="BE1589" s="224"/>
      <c r="BF1589" s="148"/>
      <c r="CC1589" s="158"/>
      <c r="DF1589" s="159"/>
      <c r="DV1589" s="160"/>
    </row>
    <row r="1590" spans="2:126" s="121" customFormat="1" ht="36" customHeight="1" x14ac:dyDescent="0.25">
      <c r="B1590" s="143">
        <v>7</v>
      </c>
      <c r="C1590" s="156" t="s">
        <v>1186</v>
      </c>
      <c r="D1590" s="145">
        <v>1975</v>
      </c>
      <c r="E1590" s="145"/>
      <c r="F1590" s="147" t="s">
        <v>264</v>
      </c>
      <c r="G1590" s="145">
        <v>3</v>
      </c>
      <c r="H1590" s="145">
        <v>2</v>
      </c>
      <c r="I1590" s="149">
        <v>3981.1</v>
      </c>
      <c r="J1590" s="149">
        <v>2548.6</v>
      </c>
      <c r="K1590" s="149">
        <v>0</v>
      </c>
      <c r="L1590" s="219">
        <v>138</v>
      </c>
      <c r="M1590" s="145" t="s">
        <v>262</v>
      </c>
      <c r="N1590" s="145" t="s">
        <v>266</v>
      </c>
      <c r="O1590" s="145" t="s">
        <v>698</v>
      </c>
      <c r="P1590" s="149">
        <v>14050777.360000001</v>
      </c>
      <c r="Q1590" s="149">
        <v>0</v>
      </c>
      <c r="R1590" s="149">
        <v>0</v>
      </c>
      <c r="S1590" s="149">
        <f>P1590-Q1590-R1590</f>
        <v>14050777.360000001</v>
      </c>
      <c r="T1590" s="142">
        <f t="shared" si="655"/>
        <v>3529.3706161613627</v>
      </c>
      <c r="U1590" s="142">
        <f>V1590</f>
        <v>7805.3323012232804</v>
      </c>
      <c r="V1590" s="213">
        <f>Y1590+Z1590+AA1590+AB1590+AC1590+AF1590+AH1590+AJ1590+AL1590+AN1590+AO1590+AP1590+AQ1590+AR1590</f>
        <v>7805.3323012232804</v>
      </c>
      <c r="W1590" s="213">
        <f>V1590-T1590</f>
        <v>4275.9616850619177</v>
      </c>
      <c r="X1590" s="148" t="b">
        <f>V1590=U1590</f>
        <v>1</v>
      </c>
      <c r="Y1590" s="211">
        <v>0</v>
      </c>
      <c r="Z1590" s="211">
        <v>0</v>
      </c>
      <c r="AA1590" s="211">
        <v>3259.66</v>
      </c>
      <c r="AB1590" s="164">
        <v>0</v>
      </c>
      <c r="AC1590" s="164">
        <v>0</v>
      </c>
      <c r="AD1590" s="164">
        <v>0</v>
      </c>
      <c r="AE1590" s="164">
        <v>0</v>
      </c>
      <c r="AF1590" s="214">
        <v>0</v>
      </c>
      <c r="AG1590" s="164">
        <v>2029.46</v>
      </c>
      <c r="AH1590" s="214">
        <f>8917.04*AG1590/I1590</f>
        <v>4545.6723012232806</v>
      </c>
      <c r="AI1590" s="164">
        <v>0</v>
      </c>
      <c r="AJ1590" s="164">
        <v>0</v>
      </c>
      <c r="AK1590" s="164">
        <v>0</v>
      </c>
      <c r="AL1590" s="163">
        <v>0</v>
      </c>
      <c r="AM1590" s="164">
        <v>0</v>
      </c>
      <c r="AN1590" s="164">
        <v>0</v>
      </c>
      <c r="AO1590" s="163">
        <v>0</v>
      </c>
      <c r="AP1590" s="164">
        <v>0</v>
      </c>
      <c r="AQ1590" s="164">
        <v>0</v>
      </c>
      <c r="AR1590" s="164">
        <v>0</v>
      </c>
      <c r="BD1590" s="224"/>
      <c r="BE1590" s="224"/>
      <c r="BF1590" s="224"/>
      <c r="CC1590" s="158"/>
      <c r="DF1590" s="159"/>
      <c r="DV1590" s="160"/>
    </row>
    <row r="1591" spans="2:126" s="121" customFormat="1" ht="36" customHeight="1" x14ac:dyDescent="0.25">
      <c r="B1591" s="144" t="s">
        <v>803</v>
      </c>
      <c r="C1591" s="156"/>
      <c r="D1591" s="145" t="s">
        <v>862</v>
      </c>
      <c r="E1591" s="145" t="s">
        <v>862</v>
      </c>
      <c r="F1591" s="147" t="s">
        <v>862</v>
      </c>
      <c r="G1591" s="145" t="s">
        <v>862</v>
      </c>
      <c r="H1591" s="145" t="s">
        <v>862</v>
      </c>
      <c r="I1591" s="149">
        <f>SUM(I1592:I1594)</f>
        <v>3042.9700000000003</v>
      </c>
      <c r="J1591" s="149">
        <f>SUM(J1592:J1594)</f>
        <v>3042.9700000000003</v>
      </c>
      <c r="K1591" s="149">
        <f>SUM(K1592:K1594)</f>
        <v>0</v>
      </c>
      <c r="L1591" s="219">
        <f>SUM(L1592:L1594)</f>
        <v>107</v>
      </c>
      <c r="M1591" s="145" t="s">
        <v>862</v>
      </c>
      <c r="N1591" s="145" t="s">
        <v>862</v>
      </c>
      <c r="O1591" s="225" t="s">
        <v>862</v>
      </c>
      <c r="P1591" s="149">
        <v>14768262.390000001</v>
      </c>
      <c r="Q1591" s="149">
        <f>SUM(Q1592:Q1594)</f>
        <v>0</v>
      </c>
      <c r="R1591" s="149">
        <f>SUM(R1592:R1594)</f>
        <v>0</v>
      </c>
      <c r="S1591" s="149">
        <f>SUM(S1592:S1594)</f>
        <v>14768262.390000001</v>
      </c>
      <c r="T1591" s="142">
        <f>P1591/I1591</f>
        <v>4853.2395620068546</v>
      </c>
      <c r="U1591" s="142">
        <f>MAX(U1592:U1594)</f>
        <v>7386.463708192915</v>
      </c>
      <c r="Y1591" s="211"/>
      <c r="Z1591" s="211"/>
      <c r="AA1591" s="164"/>
      <c r="AB1591" s="164"/>
      <c r="AC1591" s="164"/>
      <c r="AD1591" s="164"/>
      <c r="AE1591" s="164"/>
      <c r="AF1591" s="211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BD1591" s="224"/>
      <c r="BE1591" s="224"/>
      <c r="BF1591" s="148"/>
      <c r="CC1591" s="158"/>
      <c r="DF1591" s="159"/>
      <c r="DV1591" s="160"/>
    </row>
    <row r="1592" spans="2:126" s="121" customFormat="1" ht="36" customHeight="1" x14ac:dyDescent="0.25">
      <c r="B1592" s="143">
        <v>8</v>
      </c>
      <c r="C1592" s="156" t="s">
        <v>2668</v>
      </c>
      <c r="D1592" s="145">
        <v>1982</v>
      </c>
      <c r="E1592" s="145"/>
      <c r="F1592" s="147" t="s">
        <v>264</v>
      </c>
      <c r="G1592" s="145">
        <v>2</v>
      </c>
      <c r="H1592" s="145">
        <v>3</v>
      </c>
      <c r="I1592" s="149">
        <v>1403</v>
      </c>
      <c r="J1592" s="149">
        <v>1403</v>
      </c>
      <c r="K1592" s="149">
        <v>0</v>
      </c>
      <c r="L1592" s="219">
        <v>28</v>
      </c>
      <c r="M1592" s="145" t="s">
        <v>262</v>
      </c>
      <c r="N1592" s="145" t="s">
        <v>266</v>
      </c>
      <c r="O1592" s="145" t="s">
        <v>1273</v>
      </c>
      <c r="P1592" s="149">
        <v>5649753.0899999999</v>
      </c>
      <c r="Q1592" s="149">
        <v>0</v>
      </c>
      <c r="R1592" s="149">
        <v>0</v>
      </c>
      <c r="S1592" s="149">
        <f>P1592-Q1592-R1592</f>
        <v>5649753.0899999999</v>
      </c>
      <c r="T1592" s="142">
        <f>P1592/I1592</f>
        <v>4026.908831076265</v>
      </c>
      <c r="U1592" s="142">
        <f t="shared" ref="U1592:U1594" si="662">V1592</f>
        <v>5201.500738417677</v>
      </c>
      <c r="V1592" s="213">
        <f t="shared" ref="V1592:V1594" si="663">Y1592+Z1592+AA1592+AB1592+AC1592+AF1592+AH1592+AJ1592+AL1592+AN1592+AO1592+AP1592+AQ1592+AR1592</f>
        <v>5201.500738417677</v>
      </c>
      <c r="W1592" s="213">
        <f t="shared" ref="W1592:W1594" si="664">V1592-T1592</f>
        <v>1174.591907341412</v>
      </c>
      <c r="X1592" s="148" t="b">
        <f t="shared" ref="X1592:X1594" si="665">V1592=U1592</f>
        <v>1</v>
      </c>
      <c r="Y1592" s="211">
        <v>0</v>
      </c>
      <c r="Z1592" s="211">
        <v>0</v>
      </c>
      <c r="AA1592" s="164">
        <v>0</v>
      </c>
      <c r="AB1592" s="164">
        <v>0</v>
      </c>
      <c r="AC1592" s="164">
        <v>0</v>
      </c>
      <c r="AD1592" s="164">
        <v>0</v>
      </c>
      <c r="AE1592" s="164">
        <v>0</v>
      </c>
      <c r="AF1592" s="214">
        <v>0</v>
      </c>
      <c r="AG1592" s="164">
        <v>818.4</v>
      </c>
      <c r="AH1592" s="214">
        <f>8917.04*AG1592/I1592</f>
        <v>5201.500738417677</v>
      </c>
      <c r="AI1592" s="164">
        <v>0</v>
      </c>
      <c r="AJ1592" s="164">
        <v>0</v>
      </c>
      <c r="AK1592" s="164">
        <v>0</v>
      </c>
      <c r="AL1592" s="163">
        <v>0</v>
      </c>
      <c r="AM1592" s="164">
        <v>0</v>
      </c>
      <c r="AN1592" s="164">
        <v>0</v>
      </c>
      <c r="AO1592" s="163">
        <v>0</v>
      </c>
      <c r="AP1592" s="164">
        <v>0</v>
      </c>
      <c r="AQ1592" s="164">
        <v>0</v>
      </c>
      <c r="AR1592" s="164">
        <v>0</v>
      </c>
      <c r="BD1592" s="224"/>
      <c r="BE1592" s="224"/>
      <c r="BF1592" s="224"/>
      <c r="CC1592" s="158"/>
      <c r="DF1592" s="159"/>
      <c r="DV1592" s="160"/>
    </row>
    <row r="1593" spans="2:126" s="121" customFormat="1" ht="36" customHeight="1" x14ac:dyDescent="0.25">
      <c r="B1593" s="143">
        <v>9</v>
      </c>
      <c r="C1593" s="156" t="s">
        <v>2669</v>
      </c>
      <c r="D1593" s="145">
        <v>1966</v>
      </c>
      <c r="E1593" s="145"/>
      <c r="F1593" s="147" t="s">
        <v>264</v>
      </c>
      <c r="G1593" s="145">
        <v>2</v>
      </c>
      <c r="H1593" s="145">
        <v>3</v>
      </c>
      <c r="I1593" s="149">
        <v>933.75</v>
      </c>
      <c r="J1593" s="149">
        <v>933.75</v>
      </c>
      <c r="K1593" s="149">
        <v>0</v>
      </c>
      <c r="L1593" s="219">
        <v>50</v>
      </c>
      <c r="M1593" s="145" t="s">
        <v>262</v>
      </c>
      <c r="N1593" s="145" t="s">
        <v>266</v>
      </c>
      <c r="O1593" s="145" t="s">
        <v>1273</v>
      </c>
      <c r="P1593" s="149">
        <v>4715319.53</v>
      </c>
      <c r="Q1593" s="149">
        <v>0</v>
      </c>
      <c r="R1593" s="149">
        <v>0</v>
      </c>
      <c r="S1593" s="149">
        <f>P1593-Q1593-R1593</f>
        <v>4715319.53</v>
      </c>
      <c r="T1593" s="142">
        <f>P1593/I1593</f>
        <v>5049.8736599732265</v>
      </c>
      <c r="U1593" s="142">
        <f t="shared" si="662"/>
        <v>6975.1068444444454</v>
      </c>
      <c r="V1593" s="213">
        <f t="shared" si="663"/>
        <v>6975.1068444444454</v>
      </c>
      <c r="W1593" s="213">
        <f t="shared" si="664"/>
        <v>1925.2331844712189</v>
      </c>
      <c r="X1593" s="148" t="b">
        <f t="shared" si="665"/>
        <v>1</v>
      </c>
      <c r="Y1593" s="211">
        <v>0</v>
      </c>
      <c r="Z1593" s="211">
        <v>0</v>
      </c>
      <c r="AA1593" s="164">
        <v>0</v>
      </c>
      <c r="AB1593" s="164">
        <v>0</v>
      </c>
      <c r="AC1593" s="164">
        <v>0</v>
      </c>
      <c r="AD1593" s="164">
        <v>0</v>
      </c>
      <c r="AE1593" s="164">
        <v>0</v>
      </c>
      <c r="AF1593" s="214">
        <v>0</v>
      </c>
      <c r="AG1593" s="164">
        <v>730.4</v>
      </c>
      <c r="AH1593" s="214">
        <f>8917.04*AG1593/I1593</f>
        <v>6975.1068444444454</v>
      </c>
      <c r="AI1593" s="164">
        <v>0</v>
      </c>
      <c r="AJ1593" s="164">
        <v>0</v>
      </c>
      <c r="AK1593" s="164">
        <v>0</v>
      </c>
      <c r="AL1593" s="163">
        <v>0</v>
      </c>
      <c r="AM1593" s="164">
        <v>0</v>
      </c>
      <c r="AN1593" s="164">
        <v>0</v>
      </c>
      <c r="AO1593" s="163">
        <v>0</v>
      </c>
      <c r="AP1593" s="164">
        <v>0</v>
      </c>
      <c r="AQ1593" s="164">
        <v>0</v>
      </c>
      <c r="AR1593" s="164">
        <v>0</v>
      </c>
      <c r="BD1593" s="224"/>
      <c r="BE1593" s="224"/>
      <c r="BF1593" s="224"/>
      <c r="CC1593" s="158"/>
      <c r="DF1593" s="159"/>
      <c r="DV1593" s="160"/>
    </row>
    <row r="1594" spans="2:126" s="121" customFormat="1" ht="36" customHeight="1" x14ac:dyDescent="0.25">
      <c r="B1594" s="143">
        <v>10</v>
      </c>
      <c r="C1594" s="156" t="s">
        <v>2670</v>
      </c>
      <c r="D1594" s="145">
        <v>1967</v>
      </c>
      <c r="E1594" s="145"/>
      <c r="F1594" s="147" t="s">
        <v>264</v>
      </c>
      <c r="G1594" s="145">
        <v>2</v>
      </c>
      <c r="H1594" s="145">
        <v>2</v>
      </c>
      <c r="I1594" s="149">
        <v>706.22</v>
      </c>
      <c r="J1594" s="149">
        <v>706.22</v>
      </c>
      <c r="K1594" s="149">
        <v>0</v>
      </c>
      <c r="L1594" s="219">
        <v>29</v>
      </c>
      <c r="M1594" s="145" t="s">
        <v>262</v>
      </c>
      <c r="N1594" s="145" t="s">
        <v>266</v>
      </c>
      <c r="O1594" s="145" t="s">
        <v>1273</v>
      </c>
      <c r="P1594" s="149">
        <v>4403189.7699999996</v>
      </c>
      <c r="Q1594" s="149">
        <v>0</v>
      </c>
      <c r="R1594" s="149">
        <v>0</v>
      </c>
      <c r="S1594" s="149">
        <f>P1594-Q1594-R1594</f>
        <v>4403189.7699999996</v>
      </c>
      <c r="T1594" s="142">
        <f>P1594/I1594</f>
        <v>6234.869828098892</v>
      </c>
      <c r="U1594" s="142">
        <f t="shared" si="662"/>
        <v>7386.463708192915</v>
      </c>
      <c r="V1594" s="213">
        <f t="shared" si="663"/>
        <v>7386.463708192915</v>
      </c>
      <c r="W1594" s="213">
        <f t="shared" si="664"/>
        <v>1151.593880094023</v>
      </c>
      <c r="X1594" s="148" t="b">
        <f t="shared" si="665"/>
        <v>1</v>
      </c>
      <c r="Y1594" s="211">
        <v>0</v>
      </c>
      <c r="Z1594" s="211">
        <v>0</v>
      </c>
      <c r="AA1594" s="164">
        <v>0</v>
      </c>
      <c r="AB1594" s="164">
        <v>0</v>
      </c>
      <c r="AC1594" s="164">
        <v>0</v>
      </c>
      <c r="AD1594" s="164">
        <v>0</v>
      </c>
      <c r="AE1594" s="164">
        <v>0</v>
      </c>
      <c r="AF1594" s="214">
        <v>0</v>
      </c>
      <c r="AG1594" s="164">
        <v>585</v>
      </c>
      <c r="AH1594" s="214">
        <f>8917.04*AG1594/I1594</f>
        <v>7386.463708192915</v>
      </c>
      <c r="AI1594" s="164">
        <v>0</v>
      </c>
      <c r="AJ1594" s="164">
        <v>0</v>
      </c>
      <c r="AK1594" s="164">
        <v>0</v>
      </c>
      <c r="AL1594" s="163">
        <v>0</v>
      </c>
      <c r="AM1594" s="164">
        <v>0</v>
      </c>
      <c r="AN1594" s="164">
        <v>0</v>
      </c>
      <c r="AO1594" s="163">
        <v>0</v>
      </c>
      <c r="AP1594" s="164">
        <v>0</v>
      </c>
      <c r="AQ1594" s="164">
        <v>0</v>
      </c>
      <c r="AR1594" s="164">
        <v>0</v>
      </c>
      <c r="BD1594" s="224"/>
      <c r="BE1594" s="224"/>
      <c r="BF1594" s="224"/>
      <c r="CC1594" s="158"/>
      <c r="DF1594" s="159"/>
      <c r="DV1594" s="160"/>
    </row>
    <row r="1595" spans="2:126" ht="36" x14ac:dyDescent="0.55000000000000004">
      <c r="AP1595" s="228"/>
    </row>
    <row r="1596" spans="2:126" ht="36" x14ac:dyDescent="0.55000000000000004">
      <c r="AP1596" s="228"/>
    </row>
    <row r="1597" spans="2:126" ht="36" x14ac:dyDescent="0.55000000000000004">
      <c r="AP1597" s="228"/>
    </row>
    <row r="1598" spans="2:126" ht="36" x14ac:dyDescent="0.55000000000000004">
      <c r="AP1598" s="228"/>
    </row>
  </sheetData>
  <autoFilter ref="A12:FI1594"/>
  <mergeCells count="36">
    <mergeCell ref="B1567:U1567"/>
    <mergeCell ref="B1568:C1568"/>
    <mergeCell ref="B1569:C1569"/>
    <mergeCell ref="B1578:C1578"/>
    <mergeCell ref="B1494:U1494"/>
    <mergeCell ref="B1495:C1495"/>
    <mergeCell ref="B1496:C1496"/>
    <mergeCell ref="B1503:U1503"/>
    <mergeCell ref="B1504:C1504"/>
    <mergeCell ref="B1505:C1505"/>
    <mergeCell ref="P9:P10"/>
    <mergeCell ref="Q9:Q10"/>
    <mergeCell ref="R9:R10"/>
    <mergeCell ref="S9:S10"/>
    <mergeCell ref="J8:K8"/>
    <mergeCell ref="L8:L10"/>
    <mergeCell ref="M8:M11"/>
    <mergeCell ref="N8:N11"/>
    <mergeCell ref="O8:O11"/>
    <mergeCell ref="P8:S8"/>
    <mergeCell ref="S1:U1"/>
    <mergeCell ref="O2:U3"/>
    <mergeCell ref="B4:U6"/>
    <mergeCell ref="B8:B11"/>
    <mergeCell ref="C8:C11"/>
    <mergeCell ref="D8:E8"/>
    <mergeCell ref="F8:F11"/>
    <mergeCell ref="G8:G11"/>
    <mergeCell ref="H8:H11"/>
    <mergeCell ref="I8:I10"/>
    <mergeCell ref="T8:T10"/>
    <mergeCell ref="U8:U10"/>
    <mergeCell ref="D9:D11"/>
    <mergeCell ref="E9:E11"/>
    <mergeCell ref="J9:J10"/>
    <mergeCell ref="K9:K10"/>
  </mergeCells>
  <printOptions horizontalCentered="1"/>
  <pageMargins left="0" right="0" top="0.39370078740157483" bottom="0" header="0" footer="0"/>
  <pageSetup paperSize="9" scale="15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topLeftCell="A13" zoomScale="60" zoomScaleNormal="60" workbookViewId="0">
      <selection activeCell="C40" sqref="C40"/>
    </sheetView>
  </sheetViews>
  <sheetFormatPr defaultRowHeight="15" x14ac:dyDescent="0.25"/>
  <cols>
    <col min="1" max="1" width="28.7109375" customWidth="1"/>
    <col min="2" max="2" width="43.42578125" customWidth="1"/>
    <col min="3" max="3" width="52.7109375" customWidth="1"/>
    <col min="4" max="4" width="9.140625" customWidth="1"/>
    <col min="5" max="5" width="19.5703125" bestFit="1" customWidth="1"/>
    <col min="6" max="6" width="16.5703125" bestFit="1" customWidth="1"/>
    <col min="7" max="7" width="15.28515625" bestFit="1" customWidth="1"/>
    <col min="8" max="8" width="19.5703125" bestFit="1" customWidth="1"/>
    <col min="9" max="9" width="21.7109375" customWidth="1"/>
    <col min="10" max="10" width="16.5703125" bestFit="1" customWidth="1"/>
    <col min="11" max="11" width="20.5703125" customWidth="1"/>
    <col min="12" max="12" width="23.42578125" customWidth="1"/>
  </cols>
  <sheetData>
    <row r="1" spans="1:12" ht="18.75" x14ac:dyDescent="0.3">
      <c r="A1" s="1"/>
      <c r="B1" s="1"/>
      <c r="C1" s="2" t="s">
        <v>703</v>
      </c>
    </row>
    <row r="2" spans="1:12" ht="63.75" customHeight="1" x14ac:dyDescent="0.25">
      <c r="A2" s="353" t="s">
        <v>710</v>
      </c>
      <c r="B2" s="353"/>
      <c r="C2" s="353"/>
    </row>
    <row r="3" spans="1:12" ht="41.45" customHeight="1" x14ac:dyDescent="0.25">
      <c r="A3" s="354" t="s">
        <v>2776</v>
      </c>
      <c r="B3" s="355"/>
      <c r="C3" s="356"/>
    </row>
    <row r="4" spans="1:12" ht="18.75" customHeight="1" x14ac:dyDescent="0.25">
      <c r="A4" s="354" t="s">
        <v>704</v>
      </c>
      <c r="B4" s="356"/>
      <c r="C4" s="29" t="s">
        <v>711</v>
      </c>
    </row>
    <row r="5" spans="1:12" ht="18.75" x14ac:dyDescent="0.3">
      <c r="A5" s="351" t="s">
        <v>705</v>
      </c>
      <c r="B5" s="352"/>
      <c r="C5" s="30">
        <v>1064965830.9899999</v>
      </c>
      <c r="E5" s="162"/>
      <c r="F5" s="162"/>
      <c r="G5" s="162"/>
      <c r="H5" s="162"/>
    </row>
    <row r="6" spans="1:12" ht="18.75" x14ac:dyDescent="0.3">
      <c r="A6" s="351" t="s">
        <v>2792</v>
      </c>
      <c r="B6" s="352"/>
      <c r="C6" s="30"/>
    </row>
    <row r="7" spans="1:12" ht="18.75" x14ac:dyDescent="0.3">
      <c r="A7" s="351" t="s">
        <v>707</v>
      </c>
      <c r="B7" s="352"/>
      <c r="C7" s="30">
        <v>0</v>
      </c>
    </row>
    <row r="8" spans="1:12" ht="18.75" x14ac:dyDescent="0.3">
      <c r="A8" s="351" t="s">
        <v>708</v>
      </c>
      <c r="B8" s="352"/>
      <c r="C8" s="30">
        <v>2908349.77</v>
      </c>
      <c r="E8" s="68"/>
    </row>
    <row r="9" spans="1:12" ht="18.75" customHeight="1" x14ac:dyDescent="0.3">
      <c r="A9" s="351" t="s">
        <v>709</v>
      </c>
      <c r="B9" s="352"/>
      <c r="C9" s="30">
        <v>1062057481.2199999</v>
      </c>
    </row>
    <row r="10" spans="1:12" ht="81.75" customHeight="1" x14ac:dyDescent="0.25">
      <c r="A10" s="354" t="s">
        <v>2777</v>
      </c>
      <c r="B10" s="355"/>
      <c r="C10" s="356"/>
      <c r="I10" s="70"/>
      <c r="J10" s="70"/>
      <c r="K10" s="70"/>
      <c r="L10" s="70"/>
    </row>
    <row r="11" spans="1:12" ht="18.75" customHeight="1" x14ac:dyDescent="0.25">
      <c r="A11" s="354" t="s">
        <v>704</v>
      </c>
      <c r="B11" s="356"/>
      <c r="C11" s="29" t="s">
        <v>711</v>
      </c>
      <c r="E11" s="162"/>
      <c r="F11" s="162"/>
      <c r="G11" s="162"/>
      <c r="H11" s="162"/>
      <c r="I11" s="70"/>
      <c r="J11" s="70"/>
      <c r="K11" s="70"/>
      <c r="L11" s="70"/>
    </row>
    <row r="12" spans="1:12" ht="18.75" customHeight="1" x14ac:dyDescent="0.3">
      <c r="A12" s="351" t="s">
        <v>705</v>
      </c>
      <c r="B12" s="352"/>
      <c r="C12" s="170">
        <f>Перечень!P1496</f>
        <v>7034201.7300000004</v>
      </c>
      <c r="I12" s="70"/>
      <c r="J12" s="70"/>
      <c r="K12" s="70"/>
      <c r="L12" s="70"/>
    </row>
    <row r="13" spans="1:12" ht="18.75" x14ac:dyDescent="0.3">
      <c r="A13" s="351" t="s">
        <v>2778</v>
      </c>
      <c r="B13" s="352"/>
      <c r="C13" s="30">
        <f>Перечень!Q1496</f>
        <v>4599545.3899999997</v>
      </c>
    </row>
    <row r="14" spans="1:12" s="71" customFormat="1" ht="23.25" customHeight="1" x14ac:dyDescent="0.3">
      <c r="A14" s="351" t="s">
        <v>708</v>
      </c>
      <c r="B14" s="352"/>
      <c r="C14" s="30">
        <f>Перечень!R1496</f>
        <v>1178018</v>
      </c>
      <c r="F14"/>
    </row>
    <row r="15" spans="1:12" s="71" customFormat="1" ht="27" customHeight="1" x14ac:dyDescent="0.3">
      <c r="A15" s="351" t="s">
        <v>709</v>
      </c>
      <c r="B15" s="352"/>
      <c r="C15" s="30">
        <f>Перечень!S1496</f>
        <v>1256638.3399999999</v>
      </c>
      <c r="F15"/>
    </row>
    <row r="16" spans="1:12" ht="81.75" customHeight="1" x14ac:dyDescent="0.25">
      <c r="A16" s="354" t="s">
        <v>2781</v>
      </c>
      <c r="B16" s="355"/>
      <c r="C16" s="356"/>
    </row>
    <row r="17" spans="1:8" ht="18.75" customHeight="1" x14ac:dyDescent="0.25">
      <c r="A17" s="354" t="s">
        <v>704</v>
      </c>
      <c r="B17" s="356"/>
      <c r="C17" s="29" t="s">
        <v>711</v>
      </c>
    </row>
    <row r="18" spans="1:8" ht="18.75" x14ac:dyDescent="0.3">
      <c r="A18" s="351" t="s">
        <v>705</v>
      </c>
      <c r="B18" s="352"/>
      <c r="C18" s="30">
        <f>'Реестр (2)'!D1576</f>
        <v>17288357.709999997</v>
      </c>
    </row>
    <row r="19" spans="1:8" ht="37.5" customHeight="1" x14ac:dyDescent="0.3">
      <c r="A19" s="351" t="s">
        <v>706</v>
      </c>
      <c r="B19" s="352"/>
      <c r="C19" s="30">
        <v>0</v>
      </c>
    </row>
    <row r="20" spans="1:8" ht="18.75" x14ac:dyDescent="0.3">
      <c r="A20" s="351" t="s">
        <v>707</v>
      </c>
      <c r="B20" s="352"/>
      <c r="C20" s="30">
        <v>0</v>
      </c>
    </row>
    <row r="21" spans="1:8" ht="18.75" x14ac:dyDescent="0.3">
      <c r="A21" s="351" t="s">
        <v>708</v>
      </c>
      <c r="B21" s="352"/>
      <c r="C21" s="30">
        <v>0</v>
      </c>
      <c r="E21" s="68"/>
    </row>
    <row r="22" spans="1:8" ht="18.75" customHeight="1" x14ac:dyDescent="0.3">
      <c r="A22" s="351" t="s">
        <v>709</v>
      </c>
      <c r="B22" s="352"/>
      <c r="C22" s="30">
        <f>C18-C19-C20-C21</f>
        <v>17288357.709999997</v>
      </c>
    </row>
    <row r="23" spans="1:8" ht="86.25" customHeight="1" x14ac:dyDescent="0.25">
      <c r="A23" s="354" t="s">
        <v>3013</v>
      </c>
      <c r="B23" s="355"/>
      <c r="C23" s="356"/>
    </row>
    <row r="24" spans="1:8" ht="18.75" customHeight="1" x14ac:dyDescent="0.25">
      <c r="A24" s="354" t="s">
        <v>704</v>
      </c>
      <c r="B24" s="356"/>
      <c r="C24" s="29" t="s">
        <v>712</v>
      </c>
      <c r="E24" s="162"/>
      <c r="G24" s="162"/>
      <c r="H24" s="162"/>
    </row>
    <row r="25" spans="1:8" ht="18.75" x14ac:dyDescent="0.3">
      <c r="A25" s="351" t="s">
        <v>705</v>
      </c>
      <c r="B25" s="352"/>
      <c r="C25" s="30">
        <f>Перечень!P550</f>
        <v>1180076428.51</v>
      </c>
    </row>
    <row r="26" spans="1:8" ht="33.75" customHeight="1" x14ac:dyDescent="0.3">
      <c r="A26" s="351" t="s">
        <v>706</v>
      </c>
      <c r="B26" s="352"/>
      <c r="C26" s="30">
        <v>0</v>
      </c>
    </row>
    <row r="27" spans="1:8" ht="18.75" x14ac:dyDescent="0.3">
      <c r="A27" s="351" t="s">
        <v>707</v>
      </c>
      <c r="B27" s="352"/>
      <c r="C27" s="30">
        <f>Перечень!Q550</f>
        <v>162877744</v>
      </c>
    </row>
    <row r="28" spans="1:8" ht="18.75" x14ac:dyDescent="0.3">
      <c r="A28" s="351" t="s">
        <v>708</v>
      </c>
      <c r="B28" s="352"/>
      <c r="C28" s="30">
        <v>0</v>
      </c>
    </row>
    <row r="29" spans="1:8" ht="18.75" customHeight="1" x14ac:dyDescent="0.3">
      <c r="A29" s="351" t="s">
        <v>709</v>
      </c>
      <c r="B29" s="352"/>
      <c r="C29" s="30">
        <f>C25-C26-C27-C28</f>
        <v>1017198684.51</v>
      </c>
    </row>
    <row r="30" spans="1:8" ht="86.25" customHeight="1" x14ac:dyDescent="0.25">
      <c r="A30" s="354" t="s">
        <v>3014</v>
      </c>
      <c r="B30" s="355"/>
      <c r="C30" s="356"/>
    </row>
    <row r="31" spans="1:8" ht="18.75" customHeight="1" x14ac:dyDescent="0.25">
      <c r="A31" s="354" t="s">
        <v>704</v>
      </c>
      <c r="B31" s="356"/>
      <c r="C31" s="29" t="s">
        <v>712</v>
      </c>
      <c r="E31" s="162"/>
      <c r="G31" s="162"/>
      <c r="H31" s="162"/>
    </row>
    <row r="32" spans="1:8" ht="18.75" x14ac:dyDescent="0.3">
      <c r="A32" s="351" t="s">
        <v>705</v>
      </c>
      <c r="B32" s="352"/>
      <c r="C32" s="30">
        <f>Перечень!P1509+Перечень!P1510+Перечень!P1511+Перечень!P1512+Перечень!P1513+Перечень!P1514+Перечень!P1515+Перечень!P1516+Перечень!P1517+Перечень!P1518+Перечень!P1519</f>
        <v>85061353.200000003</v>
      </c>
    </row>
    <row r="33" spans="1:6" ht="33.75" customHeight="1" x14ac:dyDescent="0.3">
      <c r="A33" s="351" t="s">
        <v>706</v>
      </c>
      <c r="B33" s="352"/>
      <c r="C33" s="30">
        <v>0</v>
      </c>
    </row>
    <row r="34" spans="1:6" ht="18.75" x14ac:dyDescent="0.3">
      <c r="A34" s="351" t="s">
        <v>707</v>
      </c>
      <c r="B34" s="352"/>
      <c r="C34" s="30">
        <f>Перечень!Q1509+Перечень!Q1510+Перечень!Q1511+Перечень!Q1512+Перечень!Q1513+Перечень!Q1514+Перечень!Q1515+Перечень!Q1516+Перечень!Q1517+Перечень!Q1518+Перечень!Q1519</f>
        <v>45548000</v>
      </c>
    </row>
    <row r="35" spans="1:6" ht="18.75" x14ac:dyDescent="0.3">
      <c r="A35" s="351" t="s">
        <v>708</v>
      </c>
      <c r="B35" s="352"/>
      <c r="C35" s="30">
        <v>0</v>
      </c>
    </row>
    <row r="36" spans="1:6" ht="18.75" customHeight="1" x14ac:dyDescent="0.3">
      <c r="A36" s="351" t="s">
        <v>709</v>
      </c>
      <c r="B36" s="352"/>
      <c r="C36" s="30">
        <f>C32-C33-C34-C35</f>
        <v>39513353.200000003</v>
      </c>
    </row>
    <row r="37" spans="1:6" ht="82.5" customHeight="1" x14ac:dyDescent="0.25">
      <c r="A37" s="354" t="s">
        <v>2779</v>
      </c>
      <c r="B37" s="355"/>
      <c r="C37" s="356"/>
    </row>
    <row r="38" spans="1:6" ht="18.75" customHeight="1" x14ac:dyDescent="0.25">
      <c r="A38" s="354" t="s">
        <v>704</v>
      </c>
      <c r="B38" s="356"/>
      <c r="C38" s="29" t="s">
        <v>712</v>
      </c>
    </row>
    <row r="39" spans="1:6" ht="18.75" x14ac:dyDescent="0.3">
      <c r="A39" s="351" t="s">
        <v>707</v>
      </c>
      <c r="B39" s="352"/>
      <c r="C39" s="30">
        <f>222130640</f>
        <v>222130640</v>
      </c>
    </row>
    <row r="40" spans="1:6" s="71" customFormat="1" ht="23.25" customHeight="1" x14ac:dyDescent="0.3">
      <c r="A40" s="351" t="s">
        <v>1624</v>
      </c>
      <c r="B40" s="352"/>
      <c r="C40" s="30">
        <f>C39-C27-C34</f>
        <v>13704896</v>
      </c>
      <c r="F40"/>
    </row>
    <row r="41" spans="1:6" ht="81.75" customHeight="1" x14ac:dyDescent="0.25">
      <c r="A41" s="354" t="s">
        <v>2781</v>
      </c>
      <c r="B41" s="355"/>
      <c r="C41" s="356"/>
    </row>
    <row r="42" spans="1:6" ht="18.75" customHeight="1" x14ac:dyDescent="0.25">
      <c r="A42" s="354" t="s">
        <v>704</v>
      </c>
      <c r="B42" s="356"/>
      <c r="C42" s="29" t="s">
        <v>712</v>
      </c>
    </row>
    <row r="43" spans="1:6" ht="18.75" x14ac:dyDescent="0.3">
      <c r="A43" s="351" t="s">
        <v>705</v>
      </c>
      <c r="B43" s="352"/>
      <c r="C43" s="30">
        <f>'Реестр (2)'!D1585</f>
        <v>50538806.630000003</v>
      </c>
    </row>
    <row r="44" spans="1:6" ht="37.5" customHeight="1" x14ac:dyDescent="0.3">
      <c r="A44" s="351" t="s">
        <v>706</v>
      </c>
      <c r="B44" s="352"/>
      <c r="C44" s="30">
        <v>0</v>
      </c>
    </row>
    <row r="45" spans="1:6" ht="18.75" x14ac:dyDescent="0.3">
      <c r="A45" s="351" t="s">
        <v>707</v>
      </c>
      <c r="B45" s="352"/>
      <c r="C45" s="30">
        <v>0</v>
      </c>
    </row>
    <row r="46" spans="1:6" ht="18.75" x14ac:dyDescent="0.3">
      <c r="A46" s="351" t="s">
        <v>708</v>
      </c>
      <c r="B46" s="352"/>
      <c r="C46" s="30">
        <v>0</v>
      </c>
      <c r="E46" s="68"/>
    </row>
    <row r="47" spans="1:6" ht="18.75" customHeight="1" x14ac:dyDescent="0.3">
      <c r="A47" s="351" t="s">
        <v>709</v>
      </c>
      <c r="B47" s="352"/>
      <c r="C47" s="30">
        <f>C43-C44-C45-C46</f>
        <v>50538806.630000003</v>
      </c>
    </row>
    <row r="48" spans="1:6" ht="39.75" customHeight="1" x14ac:dyDescent="0.25">
      <c r="A48" s="354" t="s">
        <v>2780</v>
      </c>
      <c r="B48" s="355"/>
      <c r="C48" s="356"/>
    </row>
    <row r="49" spans="1:12" ht="18.75" customHeight="1" x14ac:dyDescent="0.25">
      <c r="A49" s="354" t="s">
        <v>704</v>
      </c>
      <c r="B49" s="356"/>
      <c r="C49" s="29" t="s">
        <v>713</v>
      </c>
    </row>
    <row r="50" spans="1:12" ht="18.75" x14ac:dyDescent="0.3">
      <c r="A50" s="351" t="s">
        <v>705</v>
      </c>
      <c r="B50" s="352"/>
      <c r="C50" s="30">
        <f>Перечень!P1025</f>
        <v>2235983992.1299996</v>
      </c>
      <c r="E50" s="162"/>
      <c r="G50" s="162"/>
      <c r="H50" s="162"/>
    </row>
    <row r="51" spans="1:12" ht="41.25" customHeight="1" x14ac:dyDescent="0.3">
      <c r="A51" s="351" t="s">
        <v>706</v>
      </c>
      <c r="B51" s="352"/>
      <c r="C51" s="30">
        <v>0</v>
      </c>
    </row>
    <row r="52" spans="1:12" ht="18.75" x14ac:dyDescent="0.3">
      <c r="A52" s="351" t="s">
        <v>707</v>
      </c>
      <c r="B52" s="352"/>
      <c r="C52" s="30">
        <v>0</v>
      </c>
    </row>
    <row r="53" spans="1:12" ht="18.75" x14ac:dyDescent="0.3">
      <c r="A53" s="351" t="s">
        <v>708</v>
      </c>
      <c r="B53" s="352"/>
      <c r="C53" s="30">
        <f>Перечень!R1025</f>
        <v>4022435.34</v>
      </c>
      <c r="I53" s="70"/>
      <c r="J53" s="70"/>
      <c r="K53" s="70"/>
      <c r="L53" s="70"/>
    </row>
    <row r="54" spans="1:12" ht="18.75" customHeight="1" x14ac:dyDescent="0.3">
      <c r="A54" s="351" t="s">
        <v>709</v>
      </c>
      <c r="B54" s="352"/>
      <c r="C54" s="30">
        <f>C50-C51-C52-C53</f>
        <v>2231961556.7899995</v>
      </c>
      <c r="I54" s="70"/>
      <c r="J54" s="70"/>
      <c r="K54" s="70"/>
      <c r="L54" s="70"/>
    </row>
    <row r="55" spans="1:12" ht="81" customHeight="1" x14ac:dyDescent="0.25">
      <c r="A55" s="354" t="s">
        <v>2779</v>
      </c>
      <c r="B55" s="355"/>
      <c r="C55" s="356"/>
    </row>
    <row r="56" spans="1:12" ht="18.75" customHeight="1" x14ac:dyDescent="0.25">
      <c r="A56" s="354" t="s">
        <v>704</v>
      </c>
      <c r="B56" s="356"/>
      <c r="C56" s="29" t="s">
        <v>713</v>
      </c>
    </row>
    <row r="57" spans="1:12" ht="18.75" x14ac:dyDescent="0.3">
      <c r="A57" s="351" t="s">
        <v>707</v>
      </c>
      <c r="B57" s="352"/>
      <c r="C57" s="30">
        <v>28058900</v>
      </c>
    </row>
    <row r="58" spans="1:12" ht="81" customHeight="1" x14ac:dyDescent="0.25">
      <c r="A58" s="354" t="s">
        <v>2779</v>
      </c>
      <c r="B58" s="355"/>
      <c r="C58" s="356"/>
    </row>
    <row r="59" spans="1:12" ht="18.75" customHeight="1" x14ac:dyDescent="0.25">
      <c r="A59" s="354" t="s">
        <v>704</v>
      </c>
      <c r="B59" s="356"/>
      <c r="C59" s="29" t="s">
        <v>2217</v>
      </c>
    </row>
    <row r="60" spans="1:12" ht="18.75" x14ac:dyDescent="0.3">
      <c r="A60" s="351" t="s">
        <v>707</v>
      </c>
      <c r="B60" s="352"/>
      <c r="C60" s="30">
        <v>28058900</v>
      </c>
    </row>
  </sheetData>
  <mergeCells count="59">
    <mergeCell ref="A56:B56"/>
    <mergeCell ref="A57:B57"/>
    <mergeCell ref="A58:C58"/>
    <mergeCell ref="A59:B59"/>
    <mergeCell ref="A60:B60"/>
    <mergeCell ref="A55:C55"/>
    <mergeCell ref="A44:B44"/>
    <mergeCell ref="A45:B45"/>
    <mergeCell ref="A46:B46"/>
    <mergeCell ref="A47:B47"/>
    <mergeCell ref="A48:C48"/>
    <mergeCell ref="A49:B49"/>
    <mergeCell ref="A50:B50"/>
    <mergeCell ref="A51:B51"/>
    <mergeCell ref="A52:B52"/>
    <mergeCell ref="A53:B53"/>
    <mergeCell ref="A54:B54"/>
    <mergeCell ref="A43:B43"/>
    <mergeCell ref="A32:B32"/>
    <mergeCell ref="A33:B33"/>
    <mergeCell ref="A34:B34"/>
    <mergeCell ref="A35:B35"/>
    <mergeCell ref="A36:B36"/>
    <mergeCell ref="A37:C37"/>
    <mergeCell ref="A38:B38"/>
    <mergeCell ref="A39:B39"/>
    <mergeCell ref="A40:B40"/>
    <mergeCell ref="A41:C41"/>
    <mergeCell ref="A42:B42"/>
    <mergeCell ref="A31:B31"/>
    <mergeCell ref="A20:B20"/>
    <mergeCell ref="A21:B21"/>
    <mergeCell ref="A22:B22"/>
    <mergeCell ref="A23:C23"/>
    <mergeCell ref="A24:B24"/>
    <mergeCell ref="A25:B25"/>
    <mergeCell ref="A26:B26"/>
    <mergeCell ref="A27:B27"/>
    <mergeCell ref="A28:B28"/>
    <mergeCell ref="A29:B29"/>
    <mergeCell ref="A30:C30"/>
    <mergeCell ref="A19:B19"/>
    <mergeCell ref="A8:B8"/>
    <mergeCell ref="A9:B9"/>
    <mergeCell ref="A10:C10"/>
    <mergeCell ref="A11:B11"/>
    <mergeCell ref="A12:B12"/>
    <mergeCell ref="A13:B13"/>
    <mergeCell ref="A14:B14"/>
    <mergeCell ref="A15:B15"/>
    <mergeCell ref="A16:C16"/>
    <mergeCell ref="A17:B17"/>
    <mergeCell ref="A18:B18"/>
    <mergeCell ref="A7:B7"/>
    <mergeCell ref="A2:C2"/>
    <mergeCell ref="A3:C3"/>
    <mergeCell ref="A4:B4"/>
    <mergeCell ref="A5:B5"/>
    <mergeCell ref="A6:B6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8"/>
  <sheetViews>
    <sheetView topLeftCell="A232" zoomScale="70" zoomScaleNormal="70" workbookViewId="0">
      <selection activeCell="H1511" sqref="H1511:H1567"/>
    </sheetView>
  </sheetViews>
  <sheetFormatPr defaultRowHeight="15" x14ac:dyDescent="0.25"/>
  <cols>
    <col min="1" max="1" width="9" customWidth="1"/>
    <col min="2" max="2" width="81" customWidth="1"/>
    <col min="3" max="3" width="23.85546875" customWidth="1"/>
    <col min="4" max="4" width="32.28515625" customWidth="1"/>
    <col min="5" max="5" width="22.140625" customWidth="1"/>
    <col min="6" max="6" width="28.85546875" customWidth="1"/>
    <col min="7" max="7" width="9" customWidth="1"/>
    <col min="8" max="8" width="9.140625" customWidth="1"/>
    <col min="9" max="9" width="16.28515625" customWidth="1"/>
    <col min="10" max="10" width="9.140625" customWidth="1"/>
    <col min="11" max="11" width="17" customWidth="1"/>
    <col min="12" max="12" width="11.7109375" bestFit="1" customWidth="1"/>
    <col min="13" max="13" width="16.85546875" bestFit="1" customWidth="1"/>
    <col min="14" max="14" width="11.85546875" bestFit="1" customWidth="1"/>
    <col min="15" max="15" width="16.85546875" bestFit="1" customWidth="1"/>
  </cols>
  <sheetData>
    <row r="1" spans="1:15" ht="20.25" x14ac:dyDescent="0.25">
      <c r="A1" s="287"/>
      <c r="B1" s="287"/>
      <c r="C1" s="287"/>
      <c r="D1" s="287"/>
      <c r="E1" s="357" t="s">
        <v>714</v>
      </c>
      <c r="F1" s="357"/>
    </row>
    <row r="2" spans="1:15" ht="95.25" customHeight="1" x14ac:dyDescent="0.25">
      <c r="B2" s="288"/>
      <c r="C2" s="288"/>
      <c r="D2" s="358" t="s">
        <v>721</v>
      </c>
      <c r="E2" s="358"/>
      <c r="F2" s="358"/>
    </row>
    <row r="3" spans="1:15" x14ac:dyDescent="0.25">
      <c r="A3" s="359" t="s">
        <v>722</v>
      </c>
      <c r="B3" s="359"/>
      <c r="C3" s="359"/>
      <c r="D3" s="359"/>
      <c r="E3" s="359"/>
      <c r="F3" s="359"/>
    </row>
    <row r="4" spans="1:15" ht="93" customHeight="1" x14ac:dyDescent="0.25">
      <c r="A4" s="359"/>
      <c r="B4" s="359"/>
      <c r="C4" s="359"/>
      <c r="D4" s="359"/>
      <c r="E4" s="359"/>
      <c r="F4" s="359"/>
    </row>
    <row r="5" spans="1:15" x14ac:dyDescent="0.25">
      <c r="A5" s="360" t="s">
        <v>6</v>
      </c>
      <c r="B5" s="363" t="s">
        <v>715</v>
      </c>
      <c r="C5" s="360" t="s">
        <v>716</v>
      </c>
      <c r="D5" s="360" t="s">
        <v>717</v>
      </c>
      <c r="E5" s="360" t="s">
        <v>718</v>
      </c>
      <c r="F5" s="360" t="s">
        <v>719</v>
      </c>
    </row>
    <row r="6" spans="1:15" x14ac:dyDescent="0.25">
      <c r="A6" s="361"/>
      <c r="B6" s="364"/>
      <c r="C6" s="366"/>
      <c r="D6" s="366"/>
      <c r="E6" s="366"/>
      <c r="F6" s="366"/>
    </row>
    <row r="7" spans="1:15" ht="101.25" customHeight="1" x14ac:dyDescent="0.25">
      <c r="A7" s="361"/>
      <c r="B7" s="364"/>
      <c r="C7" s="367"/>
      <c r="D7" s="367"/>
      <c r="E7" s="367"/>
      <c r="F7" s="367"/>
    </row>
    <row r="8" spans="1:15" ht="20.25" x14ac:dyDescent="0.3">
      <c r="A8" s="362"/>
      <c r="B8" s="365"/>
      <c r="C8" s="289" t="s">
        <v>720</v>
      </c>
      <c r="D8" s="289" t="s">
        <v>260</v>
      </c>
      <c r="E8" s="290" t="s">
        <v>37</v>
      </c>
      <c r="F8" s="290" t="s">
        <v>36</v>
      </c>
    </row>
    <row r="9" spans="1:15" ht="20.25" x14ac:dyDescent="0.3">
      <c r="A9" s="291">
        <v>1</v>
      </c>
      <c r="B9" s="291">
        <v>2</v>
      </c>
      <c r="C9" s="291">
        <v>3</v>
      </c>
      <c r="D9" s="291">
        <v>4</v>
      </c>
      <c r="E9" s="291">
        <v>5</v>
      </c>
      <c r="F9" s="291">
        <v>6</v>
      </c>
    </row>
    <row r="10" spans="1:15" ht="20.25" x14ac:dyDescent="0.3">
      <c r="A10" s="77" t="s">
        <v>724</v>
      </c>
      <c r="B10" s="292"/>
      <c r="C10" s="293">
        <v>3497049.68</v>
      </c>
      <c r="D10" s="294">
        <v>122449</v>
      </c>
      <c r="E10" s="294">
        <f>E11+E79+E147</f>
        <v>1274</v>
      </c>
      <c r="F10" s="293">
        <v>4481026251.6299992</v>
      </c>
      <c r="K10" s="70"/>
      <c r="M10" s="70"/>
      <c r="N10" s="70"/>
      <c r="O10" s="70"/>
    </row>
    <row r="11" spans="1:15" ht="20.25" x14ac:dyDescent="0.3">
      <c r="A11" s="77" t="s">
        <v>725</v>
      </c>
      <c r="B11" s="292"/>
      <c r="C11" s="293">
        <v>1282974.6400000004</v>
      </c>
      <c r="D11" s="294">
        <v>49293</v>
      </c>
      <c r="E11" s="294">
        <f>SUM(E12:E78)</f>
        <v>468</v>
      </c>
      <c r="F11" s="293">
        <v>1064965830.9899999</v>
      </c>
      <c r="K11" s="70"/>
    </row>
    <row r="12" spans="1:15" ht="20.25" x14ac:dyDescent="0.3">
      <c r="A12" s="295">
        <v>1</v>
      </c>
      <c r="B12" s="77" t="s">
        <v>957</v>
      </c>
      <c r="C12" s="293">
        <v>362242.11000000022</v>
      </c>
      <c r="D12" s="294">
        <v>13536</v>
      </c>
      <c r="E12" s="76">
        <v>104</v>
      </c>
      <c r="F12" s="75">
        <v>265883729</v>
      </c>
    </row>
    <row r="13" spans="1:15" ht="20.25" x14ac:dyDescent="0.3">
      <c r="A13" s="295">
        <v>2</v>
      </c>
      <c r="B13" s="77" t="s">
        <v>864</v>
      </c>
      <c r="C13" s="293">
        <v>54718.7</v>
      </c>
      <c r="D13" s="294">
        <v>2187</v>
      </c>
      <c r="E13" s="76">
        <v>29</v>
      </c>
      <c r="F13" s="75">
        <v>50842017.239999995</v>
      </c>
    </row>
    <row r="14" spans="1:15" ht="20.25" x14ac:dyDescent="0.3">
      <c r="A14" s="295">
        <v>3</v>
      </c>
      <c r="B14" s="77" t="s">
        <v>865</v>
      </c>
      <c r="C14" s="75">
        <v>122338.65999999997</v>
      </c>
      <c r="D14" s="76">
        <v>4539</v>
      </c>
      <c r="E14" s="76">
        <v>45</v>
      </c>
      <c r="F14" s="75">
        <v>112751259.44999994</v>
      </c>
    </row>
    <row r="15" spans="1:15" ht="20.25" x14ac:dyDescent="0.3">
      <c r="A15" s="295">
        <v>4</v>
      </c>
      <c r="B15" s="77" t="s">
        <v>920</v>
      </c>
      <c r="C15" s="75">
        <v>218132.8</v>
      </c>
      <c r="D15" s="76">
        <v>7911</v>
      </c>
      <c r="E15" s="76">
        <v>36</v>
      </c>
      <c r="F15" s="75">
        <v>128937901.11000001</v>
      </c>
    </row>
    <row r="16" spans="1:15" ht="20.25" x14ac:dyDescent="0.3">
      <c r="A16" s="295">
        <v>5</v>
      </c>
      <c r="B16" s="77" t="s">
        <v>867</v>
      </c>
      <c r="C16" s="293">
        <v>38189.1</v>
      </c>
      <c r="D16" s="294">
        <v>1569</v>
      </c>
      <c r="E16" s="76">
        <v>5</v>
      </c>
      <c r="F16" s="75">
        <v>11570369.789999999</v>
      </c>
    </row>
    <row r="17" spans="1:6" ht="20.25" x14ac:dyDescent="0.3">
      <c r="A17" s="295">
        <v>6</v>
      </c>
      <c r="B17" s="77" t="s">
        <v>868</v>
      </c>
      <c r="C17" s="75">
        <v>91721.91</v>
      </c>
      <c r="D17" s="76">
        <v>3374</v>
      </c>
      <c r="E17" s="76">
        <v>26</v>
      </c>
      <c r="F17" s="75">
        <v>65365711.729999989</v>
      </c>
    </row>
    <row r="18" spans="1:6" ht="20.25" x14ac:dyDescent="0.3">
      <c r="A18" s="295">
        <v>7</v>
      </c>
      <c r="B18" s="77" t="s">
        <v>869</v>
      </c>
      <c r="C18" s="75">
        <v>29543.5</v>
      </c>
      <c r="D18" s="76">
        <v>855</v>
      </c>
      <c r="E18" s="76">
        <v>5</v>
      </c>
      <c r="F18" s="75">
        <v>14114868.93</v>
      </c>
    </row>
    <row r="19" spans="1:6" ht="20.25" x14ac:dyDescent="0.3">
      <c r="A19" s="295">
        <v>8</v>
      </c>
      <c r="B19" s="77" t="s">
        <v>870</v>
      </c>
      <c r="C19" s="75">
        <v>10662.800000000001</v>
      </c>
      <c r="D19" s="76">
        <v>403</v>
      </c>
      <c r="E19" s="76">
        <v>6</v>
      </c>
      <c r="F19" s="75">
        <v>30964559.009999998</v>
      </c>
    </row>
    <row r="20" spans="1:6" ht="20.25" x14ac:dyDescent="0.3">
      <c r="A20" s="295">
        <v>9</v>
      </c>
      <c r="B20" s="77" t="s">
        <v>871</v>
      </c>
      <c r="C20" s="75">
        <v>14970.710000000001</v>
      </c>
      <c r="D20" s="76">
        <v>518</v>
      </c>
      <c r="E20" s="76">
        <v>4</v>
      </c>
      <c r="F20" s="75">
        <v>12442442.430000002</v>
      </c>
    </row>
    <row r="21" spans="1:6" ht="20.25" x14ac:dyDescent="0.3">
      <c r="A21" s="295">
        <v>10</v>
      </c>
      <c r="B21" s="77" t="s">
        <v>1329</v>
      </c>
      <c r="C21" s="75">
        <v>762</v>
      </c>
      <c r="D21" s="76">
        <v>42</v>
      </c>
      <c r="E21" s="76">
        <v>1</v>
      </c>
      <c r="F21" s="75">
        <v>345276.04000000004</v>
      </c>
    </row>
    <row r="22" spans="1:6" ht="20.25" x14ac:dyDescent="0.3">
      <c r="A22" s="295">
        <v>11</v>
      </c>
      <c r="B22" s="77" t="s">
        <v>872</v>
      </c>
      <c r="C22" s="75">
        <v>2259.1</v>
      </c>
      <c r="D22" s="76">
        <v>104</v>
      </c>
      <c r="E22" s="76">
        <v>2</v>
      </c>
      <c r="F22" s="75">
        <v>5773107.5300000003</v>
      </c>
    </row>
    <row r="23" spans="1:6" ht="20.25" x14ac:dyDescent="0.3">
      <c r="A23" s="295">
        <v>12</v>
      </c>
      <c r="B23" s="77" t="s">
        <v>873</v>
      </c>
      <c r="C23" s="75">
        <v>4271.2</v>
      </c>
      <c r="D23" s="76">
        <v>227</v>
      </c>
      <c r="E23" s="76">
        <v>5</v>
      </c>
      <c r="F23" s="75">
        <v>10624337.110000001</v>
      </c>
    </row>
    <row r="24" spans="1:6" ht="20.25" x14ac:dyDescent="0.3">
      <c r="A24" s="295">
        <v>13</v>
      </c>
      <c r="B24" s="77" t="s">
        <v>874</v>
      </c>
      <c r="C24" s="75">
        <v>3135.5000000000005</v>
      </c>
      <c r="D24" s="76">
        <v>130</v>
      </c>
      <c r="E24" s="76">
        <v>5</v>
      </c>
      <c r="F24" s="75">
        <v>4459924</v>
      </c>
    </row>
    <row r="25" spans="1:6" ht="20.25" x14ac:dyDescent="0.3">
      <c r="A25" s="295">
        <v>14</v>
      </c>
      <c r="B25" s="77" t="s">
        <v>876</v>
      </c>
      <c r="C25" s="75">
        <v>3504.3</v>
      </c>
      <c r="D25" s="76">
        <v>178</v>
      </c>
      <c r="E25" s="76">
        <v>1</v>
      </c>
      <c r="F25" s="75">
        <v>1997229.1400000001</v>
      </c>
    </row>
    <row r="26" spans="1:6" ht="20.25" x14ac:dyDescent="0.3">
      <c r="A26" s="295">
        <v>15</v>
      </c>
      <c r="B26" s="77" t="s">
        <v>877</v>
      </c>
      <c r="C26" s="75">
        <v>37828.900000000009</v>
      </c>
      <c r="D26" s="76">
        <v>1989</v>
      </c>
      <c r="E26" s="76">
        <v>15</v>
      </c>
      <c r="F26" s="75">
        <v>29976052.369999997</v>
      </c>
    </row>
    <row r="27" spans="1:6" ht="20.25" x14ac:dyDescent="0.3">
      <c r="A27" s="295">
        <v>16</v>
      </c>
      <c r="B27" s="77" t="s">
        <v>878</v>
      </c>
      <c r="C27" s="75">
        <v>12766.299999999997</v>
      </c>
      <c r="D27" s="76">
        <v>777</v>
      </c>
      <c r="E27" s="76">
        <v>16</v>
      </c>
      <c r="F27" s="75">
        <v>22830689.180000003</v>
      </c>
    </row>
    <row r="28" spans="1:6" ht="20.25" x14ac:dyDescent="0.3">
      <c r="A28" s="295">
        <v>17</v>
      </c>
      <c r="B28" s="77" t="s">
        <v>879</v>
      </c>
      <c r="C28" s="75">
        <v>1395.0000000000002</v>
      </c>
      <c r="D28" s="76">
        <v>56</v>
      </c>
      <c r="E28" s="76">
        <v>4</v>
      </c>
      <c r="F28" s="75">
        <v>2221160.0099999998</v>
      </c>
    </row>
    <row r="29" spans="1:6" ht="20.25" x14ac:dyDescent="0.3">
      <c r="A29" s="295">
        <v>18</v>
      </c>
      <c r="B29" s="77" t="s">
        <v>880</v>
      </c>
      <c r="C29" s="75">
        <v>1222.4000000000001</v>
      </c>
      <c r="D29" s="76">
        <v>44</v>
      </c>
      <c r="E29" s="76">
        <v>2</v>
      </c>
      <c r="F29" s="75">
        <v>4069083.7199999997</v>
      </c>
    </row>
    <row r="30" spans="1:6" ht="20.25" x14ac:dyDescent="0.3">
      <c r="A30" s="295">
        <v>19</v>
      </c>
      <c r="B30" s="77" t="s">
        <v>938</v>
      </c>
      <c r="C30" s="75">
        <v>1746.5</v>
      </c>
      <c r="D30" s="76">
        <v>78</v>
      </c>
      <c r="E30" s="76">
        <v>2</v>
      </c>
      <c r="F30" s="75">
        <v>5178138.5</v>
      </c>
    </row>
    <row r="31" spans="1:6" ht="20.25" x14ac:dyDescent="0.3">
      <c r="A31" s="295">
        <v>20</v>
      </c>
      <c r="B31" s="77" t="s">
        <v>883</v>
      </c>
      <c r="C31" s="293">
        <v>5843.6</v>
      </c>
      <c r="D31" s="294">
        <v>224</v>
      </c>
      <c r="E31" s="76">
        <v>3</v>
      </c>
      <c r="F31" s="75">
        <v>8426851.959999999</v>
      </c>
    </row>
    <row r="32" spans="1:6" ht="20.25" x14ac:dyDescent="0.3">
      <c r="A32" s="295">
        <v>21</v>
      </c>
      <c r="B32" s="77" t="s">
        <v>925</v>
      </c>
      <c r="C32" s="293">
        <v>9076.82</v>
      </c>
      <c r="D32" s="294">
        <v>298</v>
      </c>
      <c r="E32" s="76">
        <v>2</v>
      </c>
      <c r="F32" s="75">
        <v>7968708.8700000001</v>
      </c>
    </row>
    <row r="33" spans="1:6" ht="20.25" x14ac:dyDescent="0.3">
      <c r="A33" s="295">
        <v>22</v>
      </c>
      <c r="B33" s="77" t="s">
        <v>885</v>
      </c>
      <c r="C33" s="293">
        <v>846.4</v>
      </c>
      <c r="D33" s="294">
        <v>26</v>
      </c>
      <c r="E33" s="76">
        <v>1</v>
      </c>
      <c r="F33" s="75">
        <v>1861701.91</v>
      </c>
    </row>
    <row r="34" spans="1:6" ht="20.25" x14ac:dyDescent="0.3">
      <c r="A34" s="295">
        <v>23</v>
      </c>
      <c r="B34" s="77" t="s">
        <v>887</v>
      </c>
      <c r="C34" s="75">
        <v>50658.080000000002</v>
      </c>
      <c r="D34" s="76">
        <v>1648</v>
      </c>
      <c r="E34" s="76">
        <v>17</v>
      </c>
      <c r="F34" s="75">
        <v>44398957.329999998</v>
      </c>
    </row>
    <row r="35" spans="1:6" ht="20.25" x14ac:dyDescent="0.3">
      <c r="A35" s="295">
        <v>24</v>
      </c>
      <c r="B35" s="77" t="s">
        <v>939</v>
      </c>
      <c r="C35" s="75">
        <v>2529.2999999999997</v>
      </c>
      <c r="D35" s="76">
        <v>106</v>
      </c>
      <c r="E35" s="76">
        <v>2</v>
      </c>
      <c r="F35" s="75">
        <v>2076549.34</v>
      </c>
    </row>
    <row r="36" spans="1:6" ht="20.25" x14ac:dyDescent="0.3">
      <c r="A36" s="295">
        <v>25</v>
      </c>
      <c r="B36" s="77" t="s">
        <v>940</v>
      </c>
      <c r="C36" s="75">
        <v>375</v>
      </c>
      <c r="D36" s="76">
        <v>21</v>
      </c>
      <c r="E36" s="76">
        <v>1</v>
      </c>
      <c r="F36" s="75">
        <v>2005046.9200000002</v>
      </c>
    </row>
    <row r="37" spans="1:6" ht="20.25" x14ac:dyDescent="0.3">
      <c r="A37" s="295">
        <v>26</v>
      </c>
      <c r="B37" s="77" t="s">
        <v>941</v>
      </c>
      <c r="C37" s="75">
        <v>1156.21</v>
      </c>
      <c r="D37" s="76">
        <v>44</v>
      </c>
      <c r="E37" s="76">
        <v>1</v>
      </c>
      <c r="F37" s="75">
        <v>3682576.42</v>
      </c>
    </row>
    <row r="38" spans="1:6" ht="20.25" x14ac:dyDescent="0.3">
      <c r="A38" s="295">
        <v>27</v>
      </c>
      <c r="B38" s="77" t="s">
        <v>889</v>
      </c>
      <c r="C38" s="75">
        <v>2624.2</v>
      </c>
      <c r="D38" s="76">
        <v>125</v>
      </c>
      <c r="E38" s="76">
        <v>4</v>
      </c>
      <c r="F38" s="75">
        <v>4283070.8099999996</v>
      </c>
    </row>
    <row r="39" spans="1:6" ht="20.25" x14ac:dyDescent="0.3">
      <c r="A39" s="295">
        <v>28</v>
      </c>
      <c r="B39" s="77" t="s">
        <v>890</v>
      </c>
      <c r="C39" s="293">
        <v>1157</v>
      </c>
      <c r="D39" s="294">
        <v>40</v>
      </c>
      <c r="E39" s="76">
        <v>2</v>
      </c>
      <c r="F39" s="75">
        <v>3114731.1799999997</v>
      </c>
    </row>
    <row r="40" spans="1:6" ht="20.25" x14ac:dyDescent="0.3">
      <c r="A40" s="295">
        <v>29</v>
      </c>
      <c r="B40" s="77" t="s">
        <v>888</v>
      </c>
      <c r="C40" s="296">
        <v>407.9</v>
      </c>
      <c r="D40" s="297">
        <v>21</v>
      </c>
      <c r="E40" s="76">
        <v>1</v>
      </c>
      <c r="F40" s="75">
        <v>43566.44</v>
      </c>
    </row>
    <row r="41" spans="1:6" ht="20.25" x14ac:dyDescent="0.3">
      <c r="A41" s="295">
        <v>30</v>
      </c>
      <c r="B41" s="77" t="s">
        <v>891</v>
      </c>
      <c r="C41" s="75">
        <v>2253.2999999999997</v>
      </c>
      <c r="D41" s="76">
        <v>108</v>
      </c>
      <c r="E41" s="76">
        <v>4</v>
      </c>
      <c r="F41" s="75">
        <v>4166442.5</v>
      </c>
    </row>
    <row r="42" spans="1:6" ht="20.25" x14ac:dyDescent="0.3">
      <c r="A42" s="295">
        <v>31</v>
      </c>
      <c r="B42" s="77" t="s">
        <v>926</v>
      </c>
      <c r="C42" s="293">
        <v>829.4</v>
      </c>
      <c r="D42" s="294">
        <v>42</v>
      </c>
      <c r="E42" s="76">
        <v>1</v>
      </c>
      <c r="F42" s="75">
        <v>2786770.47</v>
      </c>
    </row>
    <row r="43" spans="1:6" ht="20.25" x14ac:dyDescent="0.3">
      <c r="A43" s="295">
        <v>32</v>
      </c>
      <c r="B43" s="77" t="s">
        <v>892</v>
      </c>
      <c r="C43" s="293">
        <v>10312.24</v>
      </c>
      <c r="D43" s="294">
        <v>425</v>
      </c>
      <c r="E43" s="76">
        <v>7</v>
      </c>
      <c r="F43" s="75">
        <v>8480737.0799999982</v>
      </c>
    </row>
    <row r="44" spans="1:6" ht="20.25" x14ac:dyDescent="0.3">
      <c r="A44" s="295">
        <v>33</v>
      </c>
      <c r="B44" s="77" t="s">
        <v>893</v>
      </c>
      <c r="C44" s="293">
        <v>613</v>
      </c>
      <c r="D44" s="294">
        <v>32</v>
      </c>
      <c r="E44" s="76">
        <v>1</v>
      </c>
      <c r="F44" s="75">
        <v>2358530.46</v>
      </c>
    </row>
    <row r="45" spans="1:6" ht="20.25" x14ac:dyDescent="0.3">
      <c r="A45" s="295">
        <v>34</v>
      </c>
      <c r="B45" s="77" t="s">
        <v>927</v>
      </c>
      <c r="C45" s="293">
        <v>866.6</v>
      </c>
      <c r="D45" s="294">
        <v>34</v>
      </c>
      <c r="E45" s="76">
        <v>3</v>
      </c>
      <c r="F45" s="75">
        <v>178408.21000000002</v>
      </c>
    </row>
    <row r="46" spans="1:6" ht="20.25" x14ac:dyDescent="0.3">
      <c r="A46" s="295">
        <v>35</v>
      </c>
      <c r="B46" s="77" t="s">
        <v>895</v>
      </c>
      <c r="C46" s="75">
        <v>3663.2799999999997</v>
      </c>
      <c r="D46" s="76">
        <v>115</v>
      </c>
      <c r="E46" s="76">
        <v>3</v>
      </c>
      <c r="F46" s="75">
        <v>8700170.3300000001</v>
      </c>
    </row>
    <row r="47" spans="1:6" ht="20.25" x14ac:dyDescent="0.3">
      <c r="A47" s="295">
        <v>36</v>
      </c>
      <c r="B47" s="77" t="s">
        <v>898</v>
      </c>
      <c r="C47" s="293">
        <v>2767.4</v>
      </c>
      <c r="D47" s="294">
        <v>31</v>
      </c>
      <c r="E47" s="76">
        <v>1</v>
      </c>
      <c r="F47" s="75">
        <v>4281723.32</v>
      </c>
    </row>
    <row r="48" spans="1:6" ht="20.25" x14ac:dyDescent="0.3">
      <c r="A48" s="295">
        <v>37</v>
      </c>
      <c r="B48" s="77" t="s">
        <v>904</v>
      </c>
      <c r="C48" s="293">
        <v>15666.63</v>
      </c>
      <c r="D48" s="294">
        <v>545</v>
      </c>
      <c r="E48" s="76">
        <v>3</v>
      </c>
      <c r="F48" s="75">
        <v>2434186.5899999994</v>
      </c>
    </row>
    <row r="49" spans="1:6" ht="20.25" x14ac:dyDescent="0.3">
      <c r="A49" s="295">
        <v>38</v>
      </c>
      <c r="B49" s="77" t="s">
        <v>899</v>
      </c>
      <c r="C49" s="293">
        <v>14224.350000000002</v>
      </c>
      <c r="D49" s="294">
        <v>742</v>
      </c>
      <c r="E49" s="76">
        <v>6</v>
      </c>
      <c r="F49" s="75">
        <v>19736488.859999999</v>
      </c>
    </row>
    <row r="50" spans="1:6" ht="20.25" x14ac:dyDescent="0.3">
      <c r="A50" s="295">
        <v>39</v>
      </c>
      <c r="B50" s="77" t="s">
        <v>900</v>
      </c>
      <c r="C50" s="293">
        <v>4806.5999999999995</v>
      </c>
      <c r="D50" s="294">
        <v>165</v>
      </c>
      <c r="E50" s="76">
        <v>5</v>
      </c>
      <c r="F50" s="75">
        <v>9389545.5499999989</v>
      </c>
    </row>
    <row r="51" spans="1:6" ht="20.25" x14ac:dyDescent="0.3">
      <c r="A51" s="295">
        <v>40</v>
      </c>
      <c r="B51" s="77" t="s">
        <v>901</v>
      </c>
      <c r="C51" s="293">
        <v>1322.5</v>
      </c>
      <c r="D51" s="294">
        <v>60</v>
      </c>
      <c r="E51" s="76">
        <v>2</v>
      </c>
      <c r="F51" s="75">
        <v>5138784.57</v>
      </c>
    </row>
    <row r="52" spans="1:6" ht="20.25" x14ac:dyDescent="0.3">
      <c r="A52" s="295">
        <v>41</v>
      </c>
      <c r="B52" s="77" t="s">
        <v>903</v>
      </c>
      <c r="C52" s="293">
        <v>13058.16</v>
      </c>
      <c r="D52" s="294">
        <v>529</v>
      </c>
      <c r="E52" s="76">
        <v>10</v>
      </c>
      <c r="F52" s="75">
        <v>17752085.210000001</v>
      </c>
    </row>
    <row r="53" spans="1:6" ht="20.25" x14ac:dyDescent="0.3">
      <c r="A53" s="295">
        <v>42</v>
      </c>
      <c r="B53" s="77" t="s">
        <v>902</v>
      </c>
      <c r="C53" s="293">
        <v>878.6</v>
      </c>
      <c r="D53" s="294">
        <v>55</v>
      </c>
      <c r="E53" s="76">
        <v>1</v>
      </c>
      <c r="F53" s="75">
        <v>3622790.6399999997</v>
      </c>
    </row>
    <row r="54" spans="1:6" ht="20.25" x14ac:dyDescent="0.3">
      <c r="A54" s="295">
        <v>43</v>
      </c>
      <c r="B54" s="77" t="s">
        <v>905</v>
      </c>
      <c r="C54" s="75">
        <v>940.6</v>
      </c>
      <c r="D54" s="76">
        <v>33</v>
      </c>
      <c r="E54" s="76">
        <v>1</v>
      </c>
      <c r="F54" s="75">
        <v>3515825.94</v>
      </c>
    </row>
    <row r="55" spans="1:6" ht="20.25" x14ac:dyDescent="0.3">
      <c r="A55" s="295">
        <v>44</v>
      </c>
      <c r="B55" s="77" t="s">
        <v>942</v>
      </c>
      <c r="C55" s="75">
        <v>340.3</v>
      </c>
      <c r="D55" s="76">
        <v>19</v>
      </c>
      <c r="E55" s="76">
        <v>1</v>
      </c>
      <c r="F55" s="75">
        <v>1371104.41</v>
      </c>
    </row>
    <row r="56" spans="1:6" ht="20.25" x14ac:dyDescent="0.3">
      <c r="A56" s="295">
        <v>45</v>
      </c>
      <c r="B56" s="77" t="s">
        <v>1330</v>
      </c>
      <c r="C56" s="75">
        <v>953.9</v>
      </c>
      <c r="D56" s="76">
        <v>28</v>
      </c>
      <c r="E56" s="76">
        <v>1</v>
      </c>
      <c r="F56" s="75">
        <v>40161.910000000003</v>
      </c>
    </row>
    <row r="57" spans="1:6" ht="20.25" x14ac:dyDescent="0.3">
      <c r="A57" s="295">
        <v>46</v>
      </c>
      <c r="B57" s="77" t="s">
        <v>931</v>
      </c>
      <c r="C57" s="75">
        <v>1446.38</v>
      </c>
      <c r="D57" s="76">
        <v>78</v>
      </c>
      <c r="E57" s="76">
        <v>1</v>
      </c>
      <c r="F57" s="75">
        <v>127877.6</v>
      </c>
    </row>
    <row r="58" spans="1:6" ht="20.25" x14ac:dyDescent="0.3">
      <c r="A58" s="295">
        <v>47</v>
      </c>
      <c r="B58" s="77" t="s">
        <v>943</v>
      </c>
      <c r="C58" s="293">
        <v>676.3</v>
      </c>
      <c r="D58" s="294">
        <v>32</v>
      </c>
      <c r="E58" s="76">
        <v>1</v>
      </c>
      <c r="F58" s="75">
        <v>87573.72</v>
      </c>
    </row>
    <row r="59" spans="1:6" ht="20.25" x14ac:dyDescent="0.3">
      <c r="A59" s="295">
        <v>48</v>
      </c>
      <c r="B59" s="77" t="s">
        <v>908</v>
      </c>
      <c r="C59" s="296">
        <v>3130</v>
      </c>
      <c r="D59" s="297">
        <v>140</v>
      </c>
      <c r="E59" s="76">
        <v>5</v>
      </c>
      <c r="F59" s="75">
        <v>3911488.5799999996</v>
      </c>
    </row>
    <row r="60" spans="1:6" ht="20.25" x14ac:dyDescent="0.3">
      <c r="A60" s="295">
        <v>49</v>
      </c>
      <c r="B60" s="77" t="s">
        <v>933</v>
      </c>
      <c r="C60" s="75">
        <v>36117.07</v>
      </c>
      <c r="D60" s="76">
        <v>1569</v>
      </c>
      <c r="E60" s="76">
        <v>11</v>
      </c>
      <c r="F60" s="75">
        <v>23897111.18</v>
      </c>
    </row>
    <row r="61" spans="1:6" ht="20.25" x14ac:dyDescent="0.3">
      <c r="A61" s="295">
        <v>50</v>
      </c>
      <c r="B61" s="77" t="s">
        <v>909</v>
      </c>
      <c r="C61" s="293">
        <v>32478.429999999997</v>
      </c>
      <c r="D61" s="294">
        <v>1444</v>
      </c>
      <c r="E61" s="76">
        <v>8</v>
      </c>
      <c r="F61" s="75">
        <v>24440368.16</v>
      </c>
    </row>
    <row r="62" spans="1:6" ht="20.25" x14ac:dyDescent="0.3">
      <c r="A62" s="295">
        <v>51</v>
      </c>
      <c r="B62" s="77" t="s">
        <v>1331</v>
      </c>
      <c r="C62" s="293">
        <v>546.02</v>
      </c>
      <c r="D62" s="294">
        <v>20</v>
      </c>
      <c r="E62" s="76">
        <v>1</v>
      </c>
      <c r="F62" s="75">
        <v>1483737.75</v>
      </c>
    </row>
    <row r="63" spans="1:6" ht="20.25" x14ac:dyDescent="0.3">
      <c r="A63" s="295">
        <v>52</v>
      </c>
      <c r="B63" s="77" t="s">
        <v>1328</v>
      </c>
      <c r="C63" s="293">
        <v>1598.9</v>
      </c>
      <c r="D63" s="294">
        <v>38</v>
      </c>
      <c r="E63" s="76">
        <v>1</v>
      </c>
      <c r="F63" s="75">
        <v>446142.85</v>
      </c>
    </row>
    <row r="64" spans="1:6" ht="20.25" x14ac:dyDescent="0.3">
      <c r="A64" s="295">
        <v>53</v>
      </c>
      <c r="B64" s="77" t="s">
        <v>906</v>
      </c>
      <c r="C64" s="293">
        <v>9103.2800000000007</v>
      </c>
      <c r="D64" s="294">
        <v>365</v>
      </c>
      <c r="E64" s="76">
        <v>4</v>
      </c>
      <c r="F64" s="75">
        <v>3380450.98</v>
      </c>
    </row>
    <row r="65" spans="1:14" ht="20.25" x14ac:dyDescent="0.3">
      <c r="A65" s="295">
        <v>54</v>
      </c>
      <c r="B65" s="77" t="s">
        <v>910</v>
      </c>
      <c r="C65" s="293">
        <v>2977.1</v>
      </c>
      <c r="D65" s="294">
        <v>125</v>
      </c>
      <c r="E65" s="76">
        <v>5</v>
      </c>
      <c r="F65" s="75">
        <v>7738017.7799999993</v>
      </c>
    </row>
    <row r="66" spans="1:14" ht="20.25" x14ac:dyDescent="0.3">
      <c r="A66" s="295">
        <v>55</v>
      </c>
      <c r="B66" s="77" t="s">
        <v>911</v>
      </c>
      <c r="C66" s="75">
        <v>1191.0999999999999</v>
      </c>
      <c r="D66" s="76">
        <v>26</v>
      </c>
      <c r="E66" s="76">
        <v>1</v>
      </c>
      <c r="F66" s="75">
        <v>2846268.34</v>
      </c>
    </row>
    <row r="67" spans="1:14" ht="20.25" x14ac:dyDescent="0.3">
      <c r="A67" s="295">
        <v>56</v>
      </c>
      <c r="B67" s="77" t="s">
        <v>912</v>
      </c>
      <c r="C67" s="293">
        <v>1414.1</v>
      </c>
      <c r="D67" s="294">
        <v>84</v>
      </c>
      <c r="E67" s="76">
        <v>2</v>
      </c>
      <c r="F67" s="75">
        <v>2794020.73</v>
      </c>
    </row>
    <row r="68" spans="1:14" ht="20.25" x14ac:dyDescent="0.3">
      <c r="A68" s="295">
        <v>57</v>
      </c>
      <c r="B68" s="77" t="s">
        <v>913</v>
      </c>
      <c r="C68" s="293">
        <v>2762.9</v>
      </c>
      <c r="D68" s="294">
        <v>125</v>
      </c>
      <c r="E68" s="76">
        <v>2</v>
      </c>
      <c r="F68" s="75">
        <v>4868704.13</v>
      </c>
    </row>
    <row r="69" spans="1:14" ht="20.25" x14ac:dyDescent="0.3">
      <c r="A69" s="295">
        <v>58</v>
      </c>
      <c r="B69" s="77" t="s">
        <v>935</v>
      </c>
      <c r="C69" s="293">
        <v>702.7</v>
      </c>
      <c r="D69" s="294">
        <v>16</v>
      </c>
      <c r="E69" s="76">
        <v>1</v>
      </c>
      <c r="F69" s="75">
        <v>2570556.2200000002</v>
      </c>
    </row>
    <row r="70" spans="1:14" ht="20.25" x14ac:dyDescent="0.3">
      <c r="A70" s="295">
        <v>59</v>
      </c>
      <c r="B70" s="77" t="s">
        <v>1332</v>
      </c>
      <c r="C70" s="293">
        <v>1625.9</v>
      </c>
      <c r="D70" s="294">
        <v>63</v>
      </c>
      <c r="E70" s="76">
        <v>2</v>
      </c>
      <c r="F70" s="75">
        <v>1181101.6800000002</v>
      </c>
    </row>
    <row r="71" spans="1:14" ht="20.25" x14ac:dyDescent="0.3">
      <c r="A71" s="295">
        <v>60</v>
      </c>
      <c r="B71" s="77" t="s">
        <v>914</v>
      </c>
      <c r="C71" s="293">
        <v>2462.8000000000002</v>
      </c>
      <c r="D71" s="294">
        <v>120</v>
      </c>
      <c r="E71" s="76">
        <v>5</v>
      </c>
      <c r="F71" s="75">
        <v>5058199.54</v>
      </c>
    </row>
    <row r="72" spans="1:14" ht="20.25" x14ac:dyDescent="0.3">
      <c r="A72" s="295">
        <v>61</v>
      </c>
      <c r="B72" s="77" t="s">
        <v>915</v>
      </c>
      <c r="C72" s="293">
        <v>1755.2</v>
      </c>
      <c r="D72" s="294">
        <v>62</v>
      </c>
      <c r="E72" s="76">
        <v>1</v>
      </c>
      <c r="F72" s="75">
        <v>3982171.62</v>
      </c>
    </row>
    <row r="73" spans="1:14" ht="20.25" x14ac:dyDescent="0.3">
      <c r="A73" s="295">
        <v>62</v>
      </c>
      <c r="B73" s="77" t="s">
        <v>936</v>
      </c>
      <c r="C73" s="293">
        <v>4921.7999999999993</v>
      </c>
      <c r="D73" s="294">
        <v>126</v>
      </c>
      <c r="E73" s="76">
        <v>2</v>
      </c>
      <c r="F73" s="75">
        <v>8046011.1599999992</v>
      </c>
    </row>
    <row r="74" spans="1:14" ht="20.25" x14ac:dyDescent="0.3">
      <c r="A74" s="295">
        <v>63</v>
      </c>
      <c r="B74" s="77" t="s">
        <v>916</v>
      </c>
      <c r="C74" s="293">
        <v>428.4</v>
      </c>
      <c r="D74" s="294">
        <v>20</v>
      </c>
      <c r="E74" s="76">
        <v>1</v>
      </c>
      <c r="F74" s="75">
        <v>1241065.97</v>
      </c>
    </row>
    <row r="75" spans="1:14" ht="20.25" x14ac:dyDescent="0.3">
      <c r="A75" s="295">
        <v>64</v>
      </c>
      <c r="B75" s="77" t="s">
        <v>918</v>
      </c>
      <c r="C75" s="293">
        <v>12546.099999999999</v>
      </c>
      <c r="D75" s="294">
        <v>564</v>
      </c>
      <c r="E75" s="76">
        <v>9</v>
      </c>
      <c r="F75" s="75">
        <v>9190793.5899999999</v>
      </c>
    </row>
    <row r="76" spans="1:14" ht="20.25" x14ac:dyDescent="0.3">
      <c r="A76" s="295">
        <v>65</v>
      </c>
      <c r="B76" s="77" t="s">
        <v>919</v>
      </c>
      <c r="C76" s="293">
        <v>2975.2</v>
      </c>
      <c r="D76" s="294">
        <v>130</v>
      </c>
      <c r="E76" s="76">
        <v>4</v>
      </c>
      <c r="F76" s="75">
        <v>3506290.42</v>
      </c>
    </row>
    <row r="77" spans="1:14" ht="20.25" x14ac:dyDescent="0.3">
      <c r="A77" s="295">
        <v>66</v>
      </c>
      <c r="B77" s="77" t="s">
        <v>944</v>
      </c>
      <c r="C77" s="293">
        <v>1422.8</v>
      </c>
      <c r="D77" s="294">
        <v>64</v>
      </c>
      <c r="E77" s="76">
        <v>2</v>
      </c>
      <c r="F77" s="75">
        <v>735510.79</v>
      </c>
    </row>
    <row r="78" spans="1:14" ht="20.25" x14ac:dyDescent="0.3">
      <c r="A78" s="295">
        <v>67</v>
      </c>
      <c r="B78" s="77" t="s">
        <v>937</v>
      </c>
      <c r="C78" s="293">
        <v>1109.3</v>
      </c>
      <c r="D78" s="294">
        <v>49</v>
      </c>
      <c r="E78" s="76">
        <v>2</v>
      </c>
      <c r="F78" s="75">
        <v>1268994.68</v>
      </c>
    </row>
    <row r="79" spans="1:14" ht="20.25" x14ac:dyDescent="0.3">
      <c r="A79" s="77" t="s">
        <v>726</v>
      </c>
      <c r="B79" s="77"/>
      <c r="C79" s="293">
        <v>1278440.3800000004</v>
      </c>
      <c r="D79" s="294">
        <v>36447</v>
      </c>
      <c r="E79" s="76">
        <f>SUM(E80:E146)</f>
        <v>407</v>
      </c>
      <c r="F79" s="293">
        <v>1180076428.51</v>
      </c>
      <c r="K79" s="70"/>
      <c r="L79" s="70"/>
      <c r="M79" s="70"/>
      <c r="N79" s="70"/>
    </row>
    <row r="80" spans="1:14" ht="20.25" x14ac:dyDescent="0.3">
      <c r="A80" s="295">
        <v>1</v>
      </c>
      <c r="B80" s="77" t="s">
        <v>957</v>
      </c>
      <c r="C80" s="293">
        <v>273362.17999999993</v>
      </c>
      <c r="D80" s="294">
        <v>10369</v>
      </c>
      <c r="E80" s="76">
        <v>87</v>
      </c>
      <c r="F80" s="75">
        <v>169044313.67999998</v>
      </c>
    </row>
    <row r="81" spans="1:6" ht="20.25" x14ac:dyDescent="0.3">
      <c r="A81" s="295">
        <v>2</v>
      </c>
      <c r="B81" s="77" t="s">
        <v>864</v>
      </c>
      <c r="C81" s="293">
        <v>40390.210000000006</v>
      </c>
      <c r="D81" s="294">
        <v>1696</v>
      </c>
      <c r="E81" s="76">
        <v>27</v>
      </c>
      <c r="F81" s="75">
        <v>69289530.939999998</v>
      </c>
    </row>
    <row r="82" spans="1:6" ht="20.25" x14ac:dyDescent="0.3">
      <c r="A82" s="295">
        <v>3</v>
      </c>
      <c r="B82" s="77" t="s">
        <v>865</v>
      </c>
      <c r="C82" s="293">
        <v>111279.86</v>
      </c>
      <c r="D82" s="294">
        <v>4046</v>
      </c>
      <c r="E82" s="76">
        <v>43</v>
      </c>
      <c r="F82" s="75">
        <v>132174456.22</v>
      </c>
    </row>
    <row r="83" spans="1:6" ht="20.25" x14ac:dyDescent="0.3">
      <c r="A83" s="295">
        <v>4</v>
      </c>
      <c r="B83" s="77" t="s">
        <v>920</v>
      </c>
      <c r="C83" s="293">
        <v>406262.56</v>
      </c>
      <c r="D83" s="294">
        <v>4212</v>
      </c>
      <c r="E83" s="76">
        <v>55</v>
      </c>
      <c r="F83" s="75">
        <v>312141185.39999998</v>
      </c>
    </row>
    <row r="84" spans="1:6" ht="20.25" x14ac:dyDescent="0.3">
      <c r="A84" s="295">
        <v>5</v>
      </c>
      <c r="B84" s="77" t="s">
        <v>867</v>
      </c>
      <c r="C84" s="293">
        <v>127543.1</v>
      </c>
      <c r="D84" s="294">
        <v>3289</v>
      </c>
      <c r="E84" s="76">
        <v>16</v>
      </c>
      <c r="F84" s="75">
        <v>107485374.20999999</v>
      </c>
    </row>
    <row r="85" spans="1:6" ht="20.25" x14ac:dyDescent="0.3">
      <c r="A85" s="295">
        <v>6</v>
      </c>
      <c r="B85" s="77" t="s">
        <v>868</v>
      </c>
      <c r="C85" s="293">
        <v>39205.810000000005</v>
      </c>
      <c r="D85" s="294">
        <v>1648</v>
      </c>
      <c r="E85" s="76">
        <v>19</v>
      </c>
      <c r="F85" s="75">
        <v>69088654.00999999</v>
      </c>
    </row>
    <row r="86" spans="1:6" ht="20.25" x14ac:dyDescent="0.3">
      <c r="A86" s="295">
        <v>7</v>
      </c>
      <c r="B86" s="77" t="s">
        <v>869</v>
      </c>
      <c r="C86" s="293">
        <v>29738.300000000003</v>
      </c>
      <c r="D86" s="294">
        <v>765</v>
      </c>
      <c r="E86" s="76">
        <v>6</v>
      </c>
      <c r="F86" s="75">
        <v>8254599</v>
      </c>
    </row>
    <row r="87" spans="1:6" ht="20.25" x14ac:dyDescent="0.3">
      <c r="A87" s="295">
        <v>8</v>
      </c>
      <c r="B87" s="77" t="s">
        <v>870</v>
      </c>
      <c r="C87" s="293">
        <v>2835.2</v>
      </c>
      <c r="D87" s="294">
        <v>121</v>
      </c>
      <c r="E87" s="76">
        <v>3</v>
      </c>
      <c r="F87" s="75">
        <v>7585046.7699999996</v>
      </c>
    </row>
    <row r="88" spans="1:6" ht="20.25" x14ac:dyDescent="0.3">
      <c r="A88" s="295">
        <v>9</v>
      </c>
      <c r="B88" s="77" t="s">
        <v>871</v>
      </c>
      <c r="C88" s="293">
        <v>11803.32</v>
      </c>
      <c r="D88" s="294">
        <v>483</v>
      </c>
      <c r="E88" s="76">
        <v>4</v>
      </c>
      <c r="F88" s="75">
        <v>6555857.6699999999</v>
      </c>
    </row>
    <row r="89" spans="1:6" ht="20.25" x14ac:dyDescent="0.3">
      <c r="A89" s="295">
        <v>10</v>
      </c>
      <c r="B89" s="77" t="s">
        <v>872</v>
      </c>
      <c r="C89" s="293">
        <v>2782.7</v>
      </c>
      <c r="D89" s="294">
        <v>103</v>
      </c>
      <c r="E89" s="76">
        <v>1</v>
      </c>
      <c r="F89" s="75">
        <v>3324897.97</v>
      </c>
    </row>
    <row r="90" spans="1:6" ht="20.25" x14ac:dyDescent="0.3">
      <c r="A90" s="295">
        <v>11</v>
      </c>
      <c r="B90" s="77" t="s">
        <v>874</v>
      </c>
      <c r="C90" s="293">
        <v>1151.5</v>
      </c>
      <c r="D90" s="294">
        <v>39</v>
      </c>
      <c r="E90" s="76">
        <v>2</v>
      </c>
      <c r="F90" s="75">
        <v>221036.09999999998</v>
      </c>
    </row>
    <row r="91" spans="1:6" ht="20.25" x14ac:dyDescent="0.3">
      <c r="A91" s="295">
        <v>12</v>
      </c>
      <c r="B91" s="77" t="s">
        <v>921</v>
      </c>
      <c r="C91" s="293">
        <v>618.29999999999995</v>
      </c>
      <c r="D91" s="294">
        <v>24</v>
      </c>
      <c r="E91" s="76">
        <v>1</v>
      </c>
      <c r="F91" s="75">
        <v>63207.3</v>
      </c>
    </row>
    <row r="92" spans="1:6" ht="20.25" x14ac:dyDescent="0.3">
      <c r="A92" s="295">
        <v>13</v>
      </c>
      <c r="B92" s="77" t="s">
        <v>876</v>
      </c>
      <c r="C92" s="293">
        <v>7253.2</v>
      </c>
      <c r="D92" s="294">
        <v>309</v>
      </c>
      <c r="E92" s="76">
        <v>2</v>
      </c>
      <c r="F92" s="75">
        <v>255310.57</v>
      </c>
    </row>
    <row r="93" spans="1:6" ht="20.25" x14ac:dyDescent="0.3">
      <c r="A93" s="295">
        <v>14</v>
      </c>
      <c r="B93" s="77" t="s">
        <v>877</v>
      </c>
      <c r="C93" s="293">
        <v>30726.899999999998</v>
      </c>
      <c r="D93" s="294">
        <v>1449</v>
      </c>
      <c r="E93" s="76">
        <v>14</v>
      </c>
      <c r="F93" s="75">
        <v>30393574.770000007</v>
      </c>
    </row>
    <row r="94" spans="1:6" ht="20.25" x14ac:dyDescent="0.3">
      <c r="A94" s="295">
        <v>15</v>
      </c>
      <c r="B94" s="77" t="s">
        <v>878</v>
      </c>
      <c r="C94" s="293">
        <v>10319.11</v>
      </c>
      <c r="D94" s="294">
        <v>712</v>
      </c>
      <c r="E94" s="76">
        <v>6</v>
      </c>
      <c r="F94" s="75">
        <v>19581347.880000003</v>
      </c>
    </row>
    <row r="95" spans="1:6" ht="20.25" x14ac:dyDescent="0.3">
      <c r="A95" s="295">
        <v>16</v>
      </c>
      <c r="B95" s="77" t="s">
        <v>1333</v>
      </c>
      <c r="C95" s="293">
        <v>2334.1999999999998</v>
      </c>
      <c r="D95" s="294">
        <v>72</v>
      </c>
      <c r="E95" s="76">
        <v>2</v>
      </c>
      <c r="F95" s="75">
        <v>215800.95</v>
      </c>
    </row>
    <row r="96" spans="1:6" ht="20.25" x14ac:dyDescent="0.3">
      <c r="A96" s="295">
        <v>17</v>
      </c>
      <c r="B96" s="77" t="s">
        <v>879</v>
      </c>
      <c r="C96" s="293">
        <v>383.8</v>
      </c>
      <c r="D96" s="294">
        <v>16</v>
      </c>
      <c r="E96" s="76">
        <v>1</v>
      </c>
      <c r="F96" s="75">
        <v>379110.22000000003</v>
      </c>
    </row>
    <row r="97" spans="1:6" ht="20.25" x14ac:dyDescent="0.3">
      <c r="A97" s="295">
        <v>18</v>
      </c>
      <c r="B97" s="77" t="s">
        <v>922</v>
      </c>
      <c r="C97" s="293">
        <v>924.3</v>
      </c>
      <c r="D97" s="294">
        <v>22</v>
      </c>
      <c r="E97" s="76">
        <v>1</v>
      </c>
      <c r="F97" s="75">
        <v>62038.82</v>
      </c>
    </row>
    <row r="98" spans="1:6" ht="20.25" x14ac:dyDescent="0.3">
      <c r="A98" s="295">
        <v>19</v>
      </c>
      <c r="B98" s="77" t="s">
        <v>938</v>
      </c>
      <c r="C98" s="293">
        <v>467.8</v>
      </c>
      <c r="D98" s="294">
        <v>24</v>
      </c>
      <c r="E98" s="76">
        <v>1</v>
      </c>
      <c r="F98" s="75">
        <v>58765.81</v>
      </c>
    </row>
    <row r="99" spans="1:6" ht="20.25" x14ac:dyDescent="0.3">
      <c r="A99" s="295">
        <v>20</v>
      </c>
      <c r="B99" s="77" t="s">
        <v>923</v>
      </c>
      <c r="C99" s="293">
        <v>672</v>
      </c>
      <c r="D99" s="294">
        <v>35</v>
      </c>
      <c r="E99" s="76">
        <v>1</v>
      </c>
      <c r="F99" s="75">
        <v>4234812.59</v>
      </c>
    </row>
    <row r="100" spans="1:6" ht="20.25" x14ac:dyDescent="0.3">
      <c r="A100" s="295">
        <v>21</v>
      </c>
      <c r="B100" s="77" t="s">
        <v>924</v>
      </c>
      <c r="C100" s="293">
        <v>531.9</v>
      </c>
      <c r="D100" s="294">
        <v>14</v>
      </c>
      <c r="E100" s="76">
        <v>1</v>
      </c>
      <c r="F100" s="75">
        <v>5053304.26</v>
      </c>
    </row>
    <row r="101" spans="1:6" ht="20.25" x14ac:dyDescent="0.3">
      <c r="A101" s="295">
        <v>22</v>
      </c>
      <c r="B101" s="77" t="s">
        <v>2389</v>
      </c>
      <c r="C101" s="293">
        <v>886.1</v>
      </c>
      <c r="D101" s="294">
        <v>26</v>
      </c>
      <c r="E101" s="76">
        <v>1</v>
      </c>
      <c r="F101" s="75">
        <v>91073.72</v>
      </c>
    </row>
    <row r="102" spans="1:6" ht="20.25" x14ac:dyDescent="0.3">
      <c r="A102" s="295">
        <v>23</v>
      </c>
      <c r="B102" s="77" t="s">
        <v>883</v>
      </c>
      <c r="C102" s="293">
        <v>7845.75</v>
      </c>
      <c r="D102" s="294">
        <v>252</v>
      </c>
      <c r="E102" s="76">
        <v>1</v>
      </c>
      <c r="F102" s="75">
        <v>105976.66</v>
      </c>
    </row>
    <row r="103" spans="1:6" ht="20.25" x14ac:dyDescent="0.3">
      <c r="A103" s="295">
        <v>24</v>
      </c>
      <c r="B103" s="77" t="s">
        <v>884</v>
      </c>
      <c r="C103" s="293">
        <v>550.20000000000005</v>
      </c>
      <c r="D103" s="294">
        <v>20</v>
      </c>
      <c r="E103" s="76">
        <v>1</v>
      </c>
      <c r="F103" s="75">
        <v>65297.52</v>
      </c>
    </row>
    <row r="104" spans="1:6" ht="20.25" x14ac:dyDescent="0.3">
      <c r="A104" s="295">
        <v>25</v>
      </c>
      <c r="B104" s="77" t="s">
        <v>925</v>
      </c>
      <c r="C104" s="293">
        <v>4299.2</v>
      </c>
      <c r="D104" s="294">
        <v>181</v>
      </c>
      <c r="E104" s="76">
        <v>2</v>
      </c>
      <c r="F104" s="75">
        <v>3151593.0799999996</v>
      </c>
    </row>
    <row r="105" spans="1:6" ht="20.25" x14ac:dyDescent="0.3">
      <c r="A105" s="295">
        <v>26</v>
      </c>
      <c r="B105" s="77" t="s">
        <v>887</v>
      </c>
      <c r="C105" s="293">
        <v>16744.129999999997</v>
      </c>
      <c r="D105" s="294">
        <v>660</v>
      </c>
      <c r="E105" s="76">
        <v>11</v>
      </c>
      <c r="F105" s="75">
        <v>22338215.84</v>
      </c>
    </row>
    <row r="106" spans="1:6" ht="20.25" x14ac:dyDescent="0.3">
      <c r="A106" s="295">
        <v>27</v>
      </c>
      <c r="B106" s="77" t="s">
        <v>889</v>
      </c>
      <c r="C106" s="293">
        <v>1443.4</v>
      </c>
      <c r="D106" s="294">
        <v>68</v>
      </c>
      <c r="E106" s="76">
        <v>2</v>
      </c>
      <c r="F106" s="75">
        <v>5513180.9399999995</v>
      </c>
    </row>
    <row r="107" spans="1:6" ht="20.25" x14ac:dyDescent="0.3">
      <c r="A107" s="295">
        <v>28</v>
      </c>
      <c r="B107" s="77" t="s">
        <v>891</v>
      </c>
      <c r="C107" s="293">
        <v>1854.1999999999998</v>
      </c>
      <c r="D107" s="294">
        <v>87</v>
      </c>
      <c r="E107" s="76">
        <v>3</v>
      </c>
      <c r="F107" s="75">
        <v>4300110.49</v>
      </c>
    </row>
    <row r="108" spans="1:6" ht="20.25" x14ac:dyDescent="0.3">
      <c r="A108" s="295">
        <v>29</v>
      </c>
      <c r="B108" s="77" t="s">
        <v>890</v>
      </c>
      <c r="C108" s="293">
        <v>889.09999999999991</v>
      </c>
      <c r="D108" s="294">
        <v>44</v>
      </c>
      <c r="E108" s="76">
        <v>2</v>
      </c>
      <c r="F108" s="75">
        <v>135194.44</v>
      </c>
    </row>
    <row r="109" spans="1:6" ht="20.25" x14ac:dyDescent="0.3">
      <c r="A109" s="295">
        <v>30</v>
      </c>
      <c r="B109" s="77" t="s">
        <v>926</v>
      </c>
      <c r="C109" s="293">
        <v>1323.09</v>
      </c>
      <c r="D109" s="294">
        <v>68</v>
      </c>
      <c r="E109" s="76">
        <v>2</v>
      </c>
      <c r="F109" s="75">
        <v>4224985.5200000005</v>
      </c>
    </row>
    <row r="110" spans="1:6" ht="20.25" x14ac:dyDescent="0.3">
      <c r="A110" s="295">
        <v>31</v>
      </c>
      <c r="B110" s="77" t="s">
        <v>888</v>
      </c>
      <c r="C110" s="293">
        <v>804.7</v>
      </c>
      <c r="D110" s="294">
        <v>36</v>
      </c>
      <c r="E110" s="76">
        <v>2</v>
      </c>
      <c r="F110" s="75">
        <v>1314396.72</v>
      </c>
    </row>
    <row r="111" spans="1:6" ht="20.25" x14ac:dyDescent="0.3">
      <c r="A111" s="295">
        <v>32</v>
      </c>
      <c r="B111" s="77" t="s">
        <v>892</v>
      </c>
      <c r="C111" s="293">
        <v>6122.7</v>
      </c>
      <c r="D111" s="294">
        <v>226</v>
      </c>
      <c r="E111" s="76">
        <v>8</v>
      </c>
      <c r="F111" s="75">
        <v>22984300.25</v>
      </c>
    </row>
    <row r="112" spans="1:6" ht="20.25" x14ac:dyDescent="0.3">
      <c r="A112" s="295">
        <v>33</v>
      </c>
      <c r="B112" s="77" t="s">
        <v>927</v>
      </c>
      <c r="C112" s="293">
        <v>1222.5999999999999</v>
      </c>
      <c r="D112" s="294">
        <v>66</v>
      </c>
      <c r="E112" s="76">
        <v>3</v>
      </c>
      <c r="F112" s="75">
        <v>2297796.48</v>
      </c>
    </row>
    <row r="113" spans="1:15" ht="20.25" x14ac:dyDescent="0.3">
      <c r="A113" s="295">
        <v>34</v>
      </c>
      <c r="B113" s="77" t="s">
        <v>928</v>
      </c>
      <c r="C113" s="293">
        <v>654.5</v>
      </c>
      <c r="D113" s="294">
        <v>32</v>
      </c>
      <c r="E113" s="76">
        <v>1</v>
      </c>
      <c r="F113" s="75">
        <v>3520710.77</v>
      </c>
    </row>
    <row r="114" spans="1:15" ht="20.25" x14ac:dyDescent="0.3">
      <c r="A114" s="295">
        <v>35</v>
      </c>
      <c r="B114" s="77" t="s">
        <v>895</v>
      </c>
      <c r="C114" s="293">
        <v>6768.3</v>
      </c>
      <c r="D114" s="294">
        <v>187</v>
      </c>
      <c r="E114" s="76">
        <v>3</v>
      </c>
      <c r="F114" s="75">
        <v>4927013.3100000005</v>
      </c>
    </row>
    <row r="115" spans="1:15" ht="20.25" x14ac:dyDescent="0.3">
      <c r="A115" s="295">
        <v>36</v>
      </c>
      <c r="B115" s="77" t="s">
        <v>2250</v>
      </c>
      <c r="C115" s="293">
        <v>327.60000000000002</v>
      </c>
      <c r="D115" s="294">
        <v>21</v>
      </c>
      <c r="E115" s="76">
        <v>1</v>
      </c>
      <c r="F115" s="75">
        <v>52057.33</v>
      </c>
    </row>
    <row r="116" spans="1:15" ht="20.25" x14ac:dyDescent="0.3">
      <c r="A116" s="295">
        <v>37</v>
      </c>
      <c r="B116" s="77" t="s">
        <v>929</v>
      </c>
      <c r="C116" s="293">
        <v>948.3</v>
      </c>
      <c r="D116" s="294">
        <v>64</v>
      </c>
      <c r="E116" s="76">
        <v>1</v>
      </c>
      <c r="F116" s="75">
        <v>3760087.36</v>
      </c>
    </row>
    <row r="117" spans="1:15" ht="20.25" x14ac:dyDescent="0.3">
      <c r="A117" s="295">
        <v>38</v>
      </c>
      <c r="B117" s="77" t="s">
        <v>896</v>
      </c>
      <c r="C117" s="293">
        <v>779.2</v>
      </c>
      <c r="D117" s="294">
        <v>33</v>
      </c>
      <c r="E117" s="76">
        <v>1</v>
      </c>
      <c r="F117" s="75">
        <v>2964091.65</v>
      </c>
      <c r="K117" s="68"/>
      <c r="L117" s="68"/>
      <c r="M117" s="68"/>
      <c r="N117" s="68"/>
      <c r="O117" s="68"/>
    </row>
    <row r="118" spans="1:15" ht="20.25" x14ac:dyDescent="0.3">
      <c r="A118" s="295">
        <v>39</v>
      </c>
      <c r="B118" s="77" t="s">
        <v>904</v>
      </c>
      <c r="C118" s="293">
        <v>17933</v>
      </c>
      <c r="D118" s="294">
        <v>625</v>
      </c>
      <c r="E118" s="76">
        <v>3</v>
      </c>
      <c r="F118" s="75">
        <v>15264333.290000001</v>
      </c>
    </row>
    <row r="119" spans="1:15" ht="20.25" x14ac:dyDescent="0.3">
      <c r="A119" s="295">
        <v>40</v>
      </c>
      <c r="B119" s="77" t="s">
        <v>899</v>
      </c>
      <c r="C119" s="293">
        <v>13217.54</v>
      </c>
      <c r="D119" s="294">
        <v>505</v>
      </c>
      <c r="E119" s="76">
        <v>5</v>
      </c>
      <c r="F119" s="75">
        <v>20102541.969999999</v>
      </c>
    </row>
    <row r="120" spans="1:15" ht="20.25" x14ac:dyDescent="0.3">
      <c r="A120" s="295">
        <v>41</v>
      </c>
      <c r="B120" s="77" t="s">
        <v>900</v>
      </c>
      <c r="C120" s="293">
        <v>2942.31</v>
      </c>
      <c r="D120" s="294">
        <v>89</v>
      </c>
      <c r="E120" s="76">
        <v>2</v>
      </c>
      <c r="F120" s="75">
        <v>286194.76</v>
      </c>
    </row>
    <row r="121" spans="1:15" ht="20.25" x14ac:dyDescent="0.3">
      <c r="A121" s="295">
        <v>42</v>
      </c>
      <c r="B121" s="77" t="s">
        <v>901</v>
      </c>
      <c r="C121" s="293">
        <v>485.3</v>
      </c>
      <c r="D121" s="294">
        <v>16</v>
      </c>
      <c r="E121" s="76">
        <v>1</v>
      </c>
      <c r="F121" s="75">
        <v>2077656.16</v>
      </c>
    </row>
    <row r="122" spans="1:15" ht="20.25" x14ac:dyDescent="0.3">
      <c r="A122" s="295">
        <v>43</v>
      </c>
      <c r="B122" s="77" t="s">
        <v>903</v>
      </c>
      <c r="C122" s="293">
        <v>6797.2400000000007</v>
      </c>
      <c r="D122" s="294">
        <v>308</v>
      </c>
      <c r="E122" s="76">
        <v>6</v>
      </c>
      <c r="F122" s="75">
        <v>20595957.049999997</v>
      </c>
    </row>
    <row r="123" spans="1:15" ht="20.25" x14ac:dyDescent="0.3">
      <c r="A123" s="295">
        <v>44</v>
      </c>
      <c r="B123" s="77" t="s">
        <v>898</v>
      </c>
      <c r="C123" s="293">
        <v>736.7</v>
      </c>
      <c r="D123" s="294">
        <v>41</v>
      </c>
      <c r="E123" s="76">
        <v>1</v>
      </c>
      <c r="F123" s="75">
        <v>100000</v>
      </c>
    </row>
    <row r="124" spans="1:15" ht="20.25" x14ac:dyDescent="0.3">
      <c r="A124" s="295">
        <v>45</v>
      </c>
      <c r="B124" s="77" t="s">
        <v>905</v>
      </c>
      <c r="C124" s="293">
        <v>4675.3</v>
      </c>
      <c r="D124" s="294">
        <v>143</v>
      </c>
      <c r="E124" s="76">
        <v>3</v>
      </c>
      <c r="F124" s="75">
        <v>4904419.7699999996</v>
      </c>
    </row>
    <row r="125" spans="1:15" ht="20.25" x14ac:dyDescent="0.3">
      <c r="A125" s="295">
        <v>46</v>
      </c>
      <c r="B125" s="77" t="s">
        <v>1330</v>
      </c>
      <c r="C125" s="293">
        <v>953.9</v>
      </c>
      <c r="D125" s="294">
        <v>28</v>
      </c>
      <c r="E125" s="76">
        <v>1</v>
      </c>
      <c r="F125" s="75">
        <v>3567998.53</v>
      </c>
    </row>
    <row r="126" spans="1:15" ht="20.25" x14ac:dyDescent="0.3">
      <c r="A126" s="295">
        <v>47</v>
      </c>
      <c r="B126" s="77" t="s">
        <v>931</v>
      </c>
      <c r="C126" s="293">
        <v>1991.7200000000003</v>
      </c>
      <c r="D126" s="294">
        <v>99</v>
      </c>
      <c r="E126" s="76">
        <v>2</v>
      </c>
      <c r="F126" s="75">
        <v>3986935.06</v>
      </c>
    </row>
    <row r="127" spans="1:15" ht="20.25" x14ac:dyDescent="0.3">
      <c r="A127" s="295">
        <v>48</v>
      </c>
      <c r="B127" s="77" t="s">
        <v>906</v>
      </c>
      <c r="C127" s="293">
        <v>3554.5</v>
      </c>
      <c r="D127" s="294">
        <v>158</v>
      </c>
      <c r="E127" s="76">
        <v>1</v>
      </c>
      <c r="F127" s="75">
        <v>109112.15</v>
      </c>
    </row>
    <row r="128" spans="1:15" ht="20.25" x14ac:dyDescent="0.3">
      <c r="A128" s="295">
        <v>49</v>
      </c>
      <c r="B128" s="77" t="s">
        <v>932</v>
      </c>
      <c r="C128" s="293">
        <v>938.37</v>
      </c>
      <c r="D128" s="294">
        <v>47</v>
      </c>
      <c r="E128" s="76">
        <v>1</v>
      </c>
      <c r="F128" s="75">
        <v>3925427.83</v>
      </c>
    </row>
    <row r="129" spans="1:6" ht="20.25" x14ac:dyDescent="0.3">
      <c r="A129" s="295">
        <v>50</v>
      </c>
      <c r="B129" s="77" t="s">
        <v>907</v>
      </c>
      <c r="C129" s="293">
        <v>2587.6400000000003</v>
      </c>
      <c r="D129" s="294">
        <v>123</v>
      </c>
      <c r="E129" s="76">
        <v>2</v>
      </c>
      <c r="F129" s="75">
        <v>162943.5</v>
      </c>
    </row>
    <row r="130" spans="1:6" ht="20.25" x14ac:dyDescent="0.3">
      <c r="A130" s="295">
        <v>51</v>
      </c>
      <c r="B130" s="77" t="s">
        <v>943</v>
      </c>
      <c r="C130" s="293">
        <v>676.3</v>
      </c>
      <c r="D130" s="294">
        <v>32</v>
      </c>
      <c r="E130" s="76">
        <v>1</v>
      </c>
      <c r="F130" s="75">
        <v>2352260.79</v>
      </c>
    </row>
    <row r="131" spans="1:6" ht="20.25" x14ac:dyDescent="0.3">
      <c r="A131" s="295">
        <v>52</v>
      </c>
      <c r="B131" s="77" t="s">
        <v>908</v>
      </c>
      <c r="C131" s="293">
        <v>5970.39</v>
      </c>
      <c r="D131" s="294">
        <v>236</v>
      </c>
      <c r="E131" s="76">
        <v>3</v>
      </c>
      <c r="F131" s="75">
        <v>2724110.31</v>
      </c>
    </row>
    <row r="132" spans="1:6" ht="20.25" x14ac:dyDescent="0.3">
      <c r="A132" s="295">
        <v>53</v>
      </c>
      <c r="B132" s="77" t="s">
        <v>933</v>
      </c>
      <c r="C132" s="293">
        <v>13232.08</v>
      </c>
      <c r="D132" s="294">
        <v>508</v>
      </c>
      <c r="E132" s="76">
        <v>4</v>
      </c>
      <c r="F132" s="75">
        <v>9122302.6199999992</v>
      </c>
    </row>
    <row r="133" spans="1:6" ht="20.25" x14ac:dyDescent="0.3">
      <c r="A133" s="295">
        <v>54</v>
      </c>
      <c r="B133" s="77" t="s">
        <v>909</v>
      </c>
      <c r="C133" s="293">
        <v>24169.11</v>
      </c>
      <c r="D133" s="294">
        <v>990</v>
      </c>
      <c r="E133" s="76">
        <v>7</v>
      </c>
      <c r="F133" s="75">
        <v>25881885.309999999</v>
      </c>
    </row>
    <row r="134" spans="1:6" ht="20.25" x14ac:dyDescent="0.3">
      <c r="A134" s="295">
        <v>55</v>
      </c>
      <c r="B134" s="77" t="s">
        <v>910</v>
      </c>
      <c r="C134" s="293">
        <v>4721.28</v>
      </c>
      <c r="D134" s="294">
        <v>152</v>
      </c>
      <c r="E134" s="76">
        <v>3</v>
      </c>
      <c r="F134" s="75">
        <v>2069022.06</v>
      </c>
    </row>
    <row r="135" spans="1:6" ht="20.25" x14ac:dyDescent="0.3">
      <c r="A135" s="295">
        <v>56</v>
      </c>
      <c r="B135" s="77" t="s">
        <v>912</v>
      </c>
      <c r="C135" s="293">
        <v>708.1</v>
      </c>
      <c r="D135" s="294">
        <v>42</v>
      </c>
      <c r="E135" s="76">
        <v>1</v>
      </c>
      <c r="F135" s="75">
        <v>3784795.35</v>
      </c>
    </row>
    <row r="136" spans="1:6" ht="20.25" x14ac:dyDescent="0.3">
      <c r="A136" s="295">
        <v>57</v>
      </c>
      <c r="B136" s="77" t="s">
        <v>934</v>
      </c>
      <c r="C136" s="293">
        <v>788.3</v>
      </c>
      <c r="D136" s="294">
        <v>16</v>
      </c>
      <c r="E136" s="76">
        <v>1</v>
      </c>
      <c r="F136" s="75">
        <v>3354785.3899999997</v>
      </c>
    </row>
    <row r="137" spans="1:6" ht="20.25" x14ac:dyDescent="0.3">
      <c r="A137" s="295">
        <v>58</v>
      </c>
      <c r="B137" s="77" t="s">
        <v>913</v>
      </c>
      <c r="C137" s="293">
        <v>758.5</v>
      </c>
      <c r="D137" s="294">
        <v>31</v>
      </c>
      <c r="E137" s="76">
        <v>1</v>
      </c>
      <c r="F137" s="75">
        <v>163805.13999999998</v>
      </c>
    </row>
    <row r="138" spans="1:6" ht="20.25" x14ac:dyDescent="0.3">
      <c r="A138" s="295">
        <v>59</v>
      </c>
      <c r="B138" s="77" t="s">
        <v>935</v>
      </c>
      <c r="C138" s="293">
        <v>707.1</v>
      </c>
      <c r="D138" s="294">
        <v>16</v>
      </c>
      <c r="E138" s="76">
        <v>1</v>
      </c>
      <c r="F138" s="75">
        <v>2903691.31</v>
      </c>
    </row>
    <row r="139" spans="1:6" ht="20.25" x14ac:dyDescent="0.3">
      <c r="A139" s="295">
        <v>60</v>
      </c>
      <c r="B139" s="77" t="s">
        <v>914</v>
      </c>
      <c r="C139" s="293">
        <v>4001.3</v>
      </c>
      <c r="D139" s="294">
        <v>145</v>
      </c>
      <c r="E139" s="76">
        <v>5</v>
      </c>
      <c r="F139" s="75">
        <v>5244253.7</v>
      </c>
    </row>
    <row r="140" spans="1:6" ht="20.25" x14ac:dyDescent="0.3">
      <c r="A140" s="295">
        <v>61</v>
      </c>
      <c r="B140" s="77" t="s">
        <v>915</v>
      </c>
      <c r="C140" s="293">
        <v>1492</v>
      </c>
      <c r="D140" s="294">
        <v>70</v>
      </c>
      <c r="E140" s="76">
        <v>1</v>
      </c>
      <c r="F140" s="75">
        <v>100000</v>
      </c>
    </row>
    <row r="141" spans="1:6" ht="20.25" x14ac:dyDescent="0.3">
      <c r="A141" s="295">
        <v>62</v>
      </c>
      <c r="B141" s="77" t="s">
        <v>936</v>
      </c>
      <c r="C141" s="293">
        <v>834.7</v>
      </c>
      <c r="D141" s="294">
        <v>56</v>
      </c>
      <c r="E141" s="76">
        <v>1</v>
      </c>
      <c r="F141" s="75">
        <v>3897762.39</v>
      </c>
    </row>
    <row r="142" spans="1:6" ht="20.25" x14ac:dyDescent="0.3">
      <c r="A142" s="295">
        <v>63</v>
      </c>
      <c r="B142" s="77" t="s">
        <v>916</v>
      </c>
      <c r="C142" s="293">
        <v>350.9</v>
      </c>
      <c r="D142" s="294">
        <v>18</v>
      </c>
      <c r="E142" s="76">
        <v>1</v>
      </c>
      <c r="F142" s="75">
        <v>2763095.9</v>
      </c>
    </row>
    <row r="143" spans="1:6" ht="20.25" x14ac:dyDescent="0.3">
      <c r="A143" s="295">
        <v>64</v>
      </c>
      <c r="B143" s="77" t="s">
        <v>918</v>
      </c>
      <c r="C143" s="293">
        <v>6192.18</v>
      </c>
      <c r="D143" s="294">
        <v>315</v>
      </c>
      <c r="E143" s="76">
        <v>6</v>
      </c>
      <c r="F143" s="75">
        <v>6455668.2199999997</v>
      </c>
    </row>
    <row r="144" spans="1:6" ht="20.25" x14ac:dyDescent="0.3">
      <c r="A144" s="295">
        <v>65</v>
      </c>
      <c r="B144" s="77" t="s">
        <v>919</v>
      </c>
      <c r="C144" s="293">
        <v>1971.3</v>
      </c>
      <c r="D144" s="294">
        <v>85</v>
      </c>
      <c r="E144" s="76">
        <v>3</v>
      </c>
      <c r="F144" s="75">
        <v>3502383.27</v>
      </c>
    </row>
    <row r="145" spans="1:6" ht="20.25" x14ac:dyDescent="0.3">
      <c r="A145" s="295">
        <v>66</v>
      </c>
      <c r="B145" s="77" t="s">
        <v>937</v>
      </c>
      <c r="C145" s="293">
        <v>791.9</v>
      </c>
      <c r="D145" s="294">
        <v>27</v>
      </c>
      <c r="E145" s="76">
        <v>1</v>
      </c>
      <c r="F145" s="75">
        <v>3417127.3200000003</v>
      </c>
    </row>
    <row r="146" spans="1:6" ht="20.25" x14ac:dyDescent="0.3">
      <c r="A146" s="295">
        <v>67</v>
      </c>
      <c r="B146" s="77" t="s">
        <v>944</v>
      </c>
      <c r="C146" s="293">
        <v>212.1</v>
      </c>
      <c r="D146" s="294">
        <v>7</v>
      </c>
      <c r="E146" s="76">
        <v>1</v>
      </c>
      <c r="F146" s="75">
        <v>47652.14</v>
      </c>
    </row>
    <row r="147" spans="1:6" ht="20.25" x14ac:dyDescent="0.3">
      <c r="A147" s="77" t="s">
        <v>727</v>
      </c>
      <c r="B147" s="298"/>
      <c r="C147" s="293">
        <v>935634.65999999957</v>
      </c>
      <c r="D147" s="294">
        <v>36709</v>
      </c>
      <c r="E147" s="294">
        <f>SUM(E148:E216)</f>
        <v>399</v>
      </c>
      <c r="F147" s="293">
        <v>2235983992.1299996</v>
      </c>
    </row>
    <row r="148" spans="1:6" ht="20.25" x14ac:dyDescent="0.3">
      <c r="A148" s="295">
        <v>1</v>
      </c>
      <c r="B148" s="77" t="s">
        <v>957</v>
      </c>
      <c r="C148" s="293">
        <v>331376.2</v>
      </c>
      <c r="D148" s="294">
        <v>13332</v>
      </c>
      <c r="E148" s="299">
        <v>107</v>
      </c>
      <c r="F148" s="75">
        <v>646349527.29999983</v>
      </c>
    </row>
    <row r="149" spans="1:6" ht="20.25" x14ac:dyDescent="0.3">
      <c r="A149" s="295">
        <v>2</v>
      </c>
      <c r="B149" s="77" t="s">
        <v>864</v>
      </c>
      <c r="C149" s="293">
        <v>28860.7</v>
      </c>
      <c r="D149" s="294">
        <v>1391</v>
      </c>
      <c r="E149" s="76">
        <v>20</v>
      </c>
      <c r="F149" s="75">
        <v>92172188.930000007</v>
      </c>
    </row>
    <row r="150" spans="1:6" ht="20.25" x14ac:dyDescent="0.3">
      <c r="A150" s="295">
        <v>3</v>
      </c>
      <c r="B150" s="77" t="s">
        <v>865</v>
      </c>
      <c r="C150" s="293">
        <v>120757.91999999998</v>
      </c>
      <c r="D150" s="294">
        <v>4849</v>
      </c>
      <c r="E150" s="76">
        <v>44</v>
      </c>
      <c r="F150" s="75">
        <v>243021963.44999996</v>
      </c>
    </row>
    <row r="151" spans="1:6" ht="20.25" x14ac:dyDescent="0.3">
      <c r="A151" s="295">
        <v>4</v>
      </c>
      <c r="B151" s="300" t="s">
        <v>866</v>
      </c>
      <c r="C151" s="293">
        <v>51259.51</v>
      </c>
      <c r="D151" s="294">
        <v>1565</v>
      </c>
      <c r="E151" s="76">
        <v>23</v>
      </c>
      <c r="F151" s="75">
        <v>125066023.40999998</v>
      </c>
    </row>
    <row r="152" spans="1:6" ht="20.25" x14ac:dyDescent="0.3">
      <c r="A152" s="295">
        <v>5</v>
      </c>
      <c r="B152" s="77" t="s">
        <v>867</v>
      </c>
      <c r="C152" s="293">
        <v>46582</v>
      </c>
      <c r="D152" s="294">
        <v>1855</v>
      </c>
      <c r="E152" s="76">
        <v>7</v>
      </c>
      <c r="F152" s="75">
        <v>84412709.920000002</v>
      </c>
    </row>
    <row r="153" spans="1:6" ht="20.25" x14ac:dyDescent="0.3">
      <c r="A153" s="295">
        <v>6</v>
      </c>
      <c r="B153" s="77" t="s">
        <v>868</v>
      </c>
      <c r="C153" s="293">
        <v>71900.890000000014</v>
      </c>
      <c r="D153" s="294">
        <v>2739</v>
      </c>
      <c r="E153" s="76">
        <v>17</v>
      </c>
      <c r="F153" s="75">
        <v>123370068.24000001</v>
      </c>
    </row>
    <row r="154" spans="1:6" ht="20.25" x14ac:dyDescent="0.3">
      <c r="A154" s="295">
        <v>7</v>
      </c>
      <c r="B154" s="77" t="s">
        <v>869</v>
      </c>
      <c r="C154" s="293">
        <v>21533</v>
      </c>
      <c r="D154" s="294">
        <v>531</v>
      </c>
      <c r="E154" s="76">
        <v>6</v>
      </c>
      <c r="F154" s="75">
        <v>36960260.280000001</v>
      </c>
    </row>
    <row r="155" spans="1:6" ht="20.25" x14ac:dyDescent="0.3">
      <c r="A155" s="295">
        <v>8</v>
      </c>
      <c r="B155" s="77" t="s">
        <v>870</v>
      </c>
      <c r="C155" s="293">
        <v>18562.29</v>
      </c>
      <c r="D155" s="294">
        <v>654</v>
      </c>
      <c r="E155" s="76">
        <v>7</v>
      </c>
      <c r="F155" s="75">
        <v>31008319.02</v>
      </c>
    </row>
    <row r="156" spans="1:6" ht="20.25" x14ac:dyDescent="0.3">
      <c r="A156" s="295">
        <v>9</v>
      </c>
      <c r="B156" s="77" t="s">
        <v>871</v>
      </c>
      <c r="C156" s="293">
        <v>13081.869999999999</v>
      </c>
      <c r="D156" s="294">
        <v>475</v>
      </c>
      <c r="E156" s="76">
        <v>5</v>
      </c>
      <c r="F156" s="75">
        <v>22205130.310000002</v>
      </c>
    </row>
    <row r="157" spans="1:6" ht="20.25" x14ac:dyDescent="0.3">
      <c r="A157" s="295">
        <v>10</v>
      </c>
      <c r="B157" s="77" t="s">
        <v>872</v>
      </c>
      <c r="C157" s="293">
        <v>2584.6</v>
      </c>
      <c r="D157" s="294">
        <v>122</v>
      </c>
      <c r="E157" s="76">
        <v>2</v>
      </c>
      <c r="F157" s="75">
        <v>10783775.639999999</v>
      </c>
    </row>
    <row r="158" spans="1:6" ht="20.25" x14ac:dyDescent="0.3">
      <c r="A158" s="295">
        <v>11</v>
      </c>
      <c r="B158" s="77" t="s">
        <v>873</v>
      </c>
      <c r="C158" s="293">
        <v>1070.8</v>
      </c>
      <c r="D158" s="294">
        <v>57</v>
      </c>
      <c r="E158" s="76">
        <v>1</v>
      </c>
      <c r="F158" s="75">
        <v>5546917.6600000001</v>
      </c>
    </row>
    <row r="159" spans="1:6" ht="20.25" x14ac:dyDescent="0.3">
      <c r="A159" s="295">
        <v>12</v>
      </c>
      <c r="B159" s="77" t="s">
        <v>874</v>
      </c>
      <c r="C159" s="293">
        <v>2397.8000000000002</v>
      </c>
      <c r="D159" s="294">
        <v>94</v>
      </c>
      <c r="E159" s="76">
        <v>3</v>
      </c>
      <c r="F159" s="75">
        <v>14335354.390000001</v>
      </c>
    </row>
    <row r="160" spans="1:6" ht="20.25" x14ac:dyDescent="0.3">
      <c r="A160" s="295">
        <v>13</v>
      </c>
      <c r="B160" s="77" t="s">
        <v>875</v>
      </c>
      <c r="C160" s="293">
        <v>1139.0999999999999</v>
      </c>
      <c r="D160" s="294">
        <v>56</v>
      </c>
      <c r="E160" s="76">
        <v>2</v>
      </c>
      <c r="F160" s="75">
        <v>8422595.5300000012</v>
      </c>
    </row>
    <row r="161" spans="1:6" ht="20.25" x14ac:dyDescent="0.3">
      <c r="A161" s="295">
        <v>14</v>
      </c>
      <c r="B161" s="77" t="s">
        <v>876</v>
      </c>
      <c r="C161" s="293">
        <v>7253.2</v>
      </c>
      <c r="D161" s="294">
        <v>309</v>
      </c>
      <c r="E161" s="76">
        <v>2</v>
      </c>
      <c r="F161" s="75">
        <v>9179655.0300000012</v>
      </c>
    </row>
    <row r="162" spans="1:6" ht="20.25" x14ac:dyDescent="0.3">
      <c r="A162" s="295">
        <v>15</v>
      </c>
      <c r="B162" s="77" t="s">
        <v>877</v>
      </c>
      <c r="C162" s="293">
        <v>18370.100000000002</v>
      </c>
      <c r="D162" s="294">
        <v>880</v>
      </c>
      <c r="E162" s="76">
        <v>14</v>
      </c>
      <c r="F162" s="75">
        <v>76524458.950000003</v>
      </c>
    </row>
    <row r="163" spans="1:6" ht="20.25" x14ac:dyDescent="0.3">
      <c r="A163" s="295">
        <v>16</v>
      </c>
      <c r="B163" s="77" t="s">
        <v>878</v>
      </c>
      <c r="C163" s="293">
        <v>8644.5</v>
      </c>
      <c r="D163" s="294">
        <v>358</v>
      </c>
      <c r="E163" s="76">
        <v>7</v>
      </c>
      <c r="F163" s="75">
        <v>38235224.880000003</v>
      </c>
    </row>
    <row r="164" spans="1:6" ht="20.25" x14ac:dyDescent="0.3">
      <c r="A164" s="295">
        <v>17</v>
      </c>
      <c r="B164" s="77" t="s">
        <v>879</v>
      </c>
      <c r="C164" s="293">
        <v>780.8</v>
      </c>
      <c r="D164" s="294">
        <v>38</v>
      </c>
      <c r="E164" s="76">
        <v>2</v>
      </c>
      <c r="F164" s="75">
        <v>5400655.0700000003</v>
      </c>
    </row>
    <row r="165" spans="1:6" ht="20.25" x14ac:dyDescent="0.3">
      <c r="A165" s="295">
        <v>18</v>
      </c>
      <c r="B165" s="77" t="s">
        <v>880</v>
      </c>
      <c r="C165" s="293">
        <v>2825.3999999999996</v>
      </c>
      <c r="D165" s="294">
        <v>104</v>
      </c>
      <c r="E165" s="76">
        <v>3</v>
      </c>
      <c r="F165" s="75">
        <v>10301790.879999999</v>
      </c>
    </row>
    <row r="166" spans="1:6" ht="20.25" x14ac:dyDescent="0.3">
      <c r="A166" s="295">
        <v>19</v>
      </c>
      <c r="B166" s="77" t="s">
        <v>922</v>
      </c>
      <c r="C166" s="293">
        <v>924.3</v>
      </c>
      <c r="D166" s="294">
        <v>22</v>
      </c>
      <c r="E166" s="76">
        <v>1</v>
      </c>
      <c r="F166" s="75">
        <v>3594561.79</v>
      </c>
    </row>
    <row r="167" spans="1:6" ht="20.25" x14ac:dyDescent="0.3">
      <c r="A167" s="295">
        <v>20</v>
      </c>
      <c r="B167" s="77" t="s">
        <v>881</v>
      </c>
      <c r="C167" s="293">
        <v>594.20000000000005</v>
      </c>
      <c r="D167" s="294">
        <v>21</v>
      </c>
      <c r="E167" s="76">
        <v>1</v>
      </c>
      <c r="F167" s="75">
        <v>5443780.1600000001</v>
      </c>
    </row>
    <row r="168" spans="1:6" ht="20.25" x14ac:dyDescent="0.3">
      <c r="A168" s="295">
        <v>21</v>
      </c>
      <c r="B168" s="77" t="s">
        <v>938</v>
      </c>
      <c r="C168" s="293">
        <v>467.8</v>
      </c>
      <c r="D168" s="294">
        <v>24</v>
      </c>
      <c r="E168" s="76">
        <v>1</v>
      </c>
      <c r="F168" s="75">
        <v>3557841.93</v>
      </c>
    </row>
    <row r="169" spans="1:6" ht="20.25" x14ac:dyDescent="0.3">
      <c r="A169" s="295">
        <v>22</v>
      </c>
      <c r="B169" s="77" t="s">
        <v>2389</v>
      </c>
      <c r="C169" s="293">
        <v>886.1</v>
      </c>
      <c r="D169" s="294">
        <v>26</v>
      </c>
      <c r="E169" s="76">
        <v>1</v>
      </c>
      <c r="F169" s="75">
        <v>3469838.54</v>
      </c>
    </row>
    <row r="170" spans="1:6" ht="20.25" x14ac:dyDescent="0.3">
      <c r="A170" s="295">
        <v>23</v>
      </c>
      <c r="B170" s="77" t="s">
        <v>882</v>
      </c>
      <c r="C170" s="293">
        <v>1532.1</v>
      </c>
      <c r="D170" s="294">
        <v>39</v>
      </c>
      <c r="E170" s="76">
        <v>2</v>
      </c>
      <c r="F170" s="75">
        <v>7557763.1999999993</v>
      </c>
    </row>
    <row r="171" spans="1:6" ht="20.25" x14ac:dyDescent="0.3">
      <c r="A171" s="295">
        <v>24</v>
      </c>
      <c r="B171" s="77" t="s">
        <v>883</v>
      </c>
      <c r="C171" s="293">
        <v>10992.95</v>
      </c>
      <c r="D171" s="294">
        <v>347</v>
      </c>
      <c r="E171" s="76">
        <v>4</v>
      </c>
      <c r="F171" s="75">
        <v>30162681.710000001</v>
      </c>
    </row>
    <row r="172" spans="1:6" ht="20.25" x14ac:dyDescent="0.3">
      <c r="A172" s="295">
        <v>25</v>
      </c>
      <c r="B172" s="77" t="s">
        <v>884</v>
      </c>
      <c r="C172" s="293">
        <v>1619.7</v>
      </c>
      <c r="D172" s="294">
        <v>54</v>
      </c>
      <c r="E172" s="76">
        <v>2</v>
      </c>
      <c r="F172" s="75">
        <v>13280310.51</v>
      </c>
    </row>
    <row r="173" spans="1:6" ht="20.25" x14ac:dyDescent="0.3">
      <c r="A173" s="295">
        <v>26</v>
      </c>
      <c r="B173" s="77" t="s">
        <v>925</v>
      </c>
      <c r="C173" s="293">
        <v>7109.9</v>
      </c>
      <c r="D173" s="294">
        <v>209</v>
      </c>
      <c r="E173" s="76">
        <v>3</v>
      </c>
      <c r="F173" s="75">
        <v>7049389.3799999999</v>
      </c>
    </row>
    <row r="174" spans="1:6" ht="20.25" x14ac:dyDescent="0.3">
      <c r="A174" s="295">
        <v>27</v>
      </c>
      <c r="B174" s="77" t="s">
        <v>1531</v>
      </c>
      <c r="C174" s="293">
        <v>833.7</v>
      </c>
      <c r="D174" s="294">
        <v>33</v>
      </c>
      <c r="E174" s="76">
        <v>1</v>
      </c>
      <c r="F174" s="75">
        <v>5132454.24</v>
      </c>
    </row>
    <row r="175" spans="1:6" ht="20.25" x14ac:dyDescent="0.3">
      <c r="A175" s="295">
        <v>28</v>
      </c>
      <c r="B175" s="77" t="s">
        <v>885</v>
      </c>
      <c r="C175" s="293">
        <v>1513.8</v>
      </c>
      <c r="D175" s="294">
        <v>58</v>
      </c>
      <c r="E175" s="76">
        <v>2</v>
      </c>
      <c r="F175" s="75">
        <v>9239620.1999999993</v>
      </c>
    </row>
    <row r="176" spans="1:6" ht="20.25" x14ac:dyDescent="0.3">
      <c r="A176" s="295">
        <v>29</v>
      </c>
      <c r="B176" s="77" t="s">
        <v>886</v>
      </c>
      <c r="C176" s="293">
        <v>569.20000000000005</v>
      </c>
      <c r="D176" s="294">
        <v>29</v>
      </c>
      <c r="E176" s="76">
        <v>1</v>
      </c>
      <c r="F176" s="75">
        <v>2722801.96</v>
      </c>
    </row>
    <row r="177" spans="1:6" ht="20.25" x14ac:dyDescent="0.3">
      <c r="A177" s="295">
        <v>30</v>
      </c>
      <c r="B177" s="77" t="s">
        <v>941</v>
      </c>
      <c r="C177" s="293">
        <v>402</v>
      </c>
      <c r="D177" s="294">
        <v>29</v>
      </c>
      <c r="E177" s="76">
        <v>1</v>
      </c>
      <c r="F177" s="75">
        <v>4281047.3599999994</v>
      </c>
    </row>
    <row r="178" spans="1:6" ht="20.25" x14ac:dyDescent="0.3">
      <c r="A178" s="295">
        <v>31</v>
      </c>
      <c r="B178" s="77" t="s">
        <v>887</v>
      </c>
      <c r="C178" s="293">
        <v>25446.45</v>
      </c>
      <c r="D178" s="294">
        <v>911</v>
      </c>
      <c r="E178" s="76">
        <v>11</v>
      </c>
      <c r="F178" s="75">
        <v>67155517.469999999</v>
      </c>
    </row>
    <row r="179" spans="1:6" ht="20.25" x14ac:dyDescent="0.3">
      <c r="A179" s="295">
        <v>32</v>
      </c>
      <c r="B179" s="77" t="s">
        <v>926</v>
      </c>
      <c r="C179" s="293">
        <v>362.7</v>
      </c>
      <c r="D179" s="294">
        <v>21</v>
      </c>
      <c r="E179" s="76">
        <v>1</v>
      </c>
      <c r="F179" s="75">
        <v>2374714.1799999997</v>
      </c>
    </row>
    <row r="180" spans="1:6" ht="20.25" x14ac:dyDescent="0.3">
      <c r="A180" s="295">
        <v>33</v>
      </c>
      <c r="B180" s="77" t="s">
        <v>888</v>
      </c>
      <c r="C180" s="293">
        <v>1969.8</v>
      </c>
      <c r="D180" s="294">
        <v>101</v>
      </c>
      <c r="E180" s="76">
        <v>3</v>
      </c>
      <c r="F180" s="75">
        <v>10084136.689999999</v>
      </c>
    </row>
    <row r="181" spans="1:6" ht="20.25" x14ac:dyDescent="0.3">
      <c r="A181" s="295">
        <v>34</v>
      </c>
      <c r="B181" s="77" t="s">
        <v>889</v>
      </c>
      <c r="C181" s="293">
        <v>1266.2</v>
      </c>
      <c r="D181" s="294">
        <v>63</v>
      </c>
      <c r="E181" s="76">
        <v>3</v>
      </c>
      <c r="F181" s="75">
        <v>6983914.6999999993</v>
      </c>
    </row>
    <row r="182" spans="1:6" ht="20.25" x14ac:dyDescent="0.3">
      <c r="A182" s="295">
        <v>35</v>
      </c>
      <c r="B182" s="77" t="s">
        <v>890</v>
      </c>
      <c r="C182" s="293">
        <v>1555.6000000000001</v>
      </c>
      <c r="D182" s="294">
        <v>81</v>
      </c>
      <c r="E182" s="76">
        <v>4</v>
      </c>
      <c r="F182" s="75">
        <v>9070848.4900000002</v>
      </c>
    </row>
    <row r="183" spans="1:6" ht="20.25" x14ac:dyDescent="0.3">
      <c r="A183" s="295">
        <v>36</v>
      </c>
      <c r="B183" s="77" t="s">
        <v>891</v>
      </c>
      <c r="C183" s="293">
        <v>2008.7</v>
      </c>
      <c r="D183" s="294">
        <v>89</v>
      </c>
      <c r="E183" s="76">
        <v>2</v>
      </c>
      <c r="F183" s="75">
        <v>7657120.3000000007</v>
      </c>
    </row>
    <row r="184" spans="1:6" ht="20.25" x14ac:dyDescent="0.3">
      <c r="A184" s="295">
        <v>37</v>
      </c>
      <c r="B184" s="77" t="s">
        <v>892</v>
      </c>
      <c r="C184" s="293">
        <v>2249.3000000000002</v>
      </c>
      <c r="D184" s="294">
        <v>85</v>
      </c>
      <c r="E184" s="76">
        <v>4</v>
      </c>
      <c r="F184" s="75">
        <v>18566631.73</v>
      </c>
    </row>
    <row r="185" spans="1:6" ht="20.25" x14ac:dyDescent="0.3">
      <c r="A185" s="295">
        <v>38</v>
      </c>
      <c r="B185" s="77" t="s">
        <v>893</v>
      </c>
      <c r="C185" s="293">
        <v>609</v>
      </c>
      <c r="D185" s="294">
        <v>32</v>
      </c>
      <c r="E185" s="76">
        <v>1</v>
      </c>
      <c r="F185" s="75">
        <v>4937401.6000000006</v>
      </c>
    </row>
    <row r="186" spans="1:6" ht="20.25" x14ac:dyDescent="0.3">
      <c r="A186" s="295">
        <v>39</v>
      </c>
      <c r="B186" s="77" t="s">
        <v>894</v>
      </c>
      <c r="C186" s="293">
        <v>616.20000000000005</v>
      </c>
      <c r="D186" s="294">
        <v>21</v>
      </c>
      <c r="E186" s="76">
        <v>1</v>
      </c>
      <c r="F186" s="75">
        <v>3285984</v>
      </c>
    </row>
    <row r="187" spans="1:6" ht="20.25" x14ac:dyDescent="0.3">
      <c r="A187" s="295">
        <v>40</v>
      </c>
      <c r="B187" s="77" t="s">
        <v>895</v>
      </c>
      <c r="C187" s="293">
        <v>4069.82</v>
      </c>
      <c r="D187" s="294">
        <v>119</v>
      </c>
      <c r="E187" s="76">
        <v>4</v>
      </c>
      <c r="F187" s="75">
        <v>18317067.800000001</v>
      </c>
    </row>
    <row r="188" spans="1:6" ht="20.25" x14ac:dyDescent="0.3">
      <c r="A188" s="295">
        <v>41</v>
      </c>
      <c r="B188" s="77" t="s">
        <v>2250</v>
      </c>
      <c r="C188" s="293">
        <v>327.60000000000002</v>
      </c>
      <c r="D188" s="294">
        <v>21</v>
      </c>
      <c r="E188" s="76">
        <v>1</v>
      </c>
      <c r="F188" s="75">
        <v>903827.05</v>
      </c>
    </row>
    <row r="189" spans="1:6" ht="20.25" x14ac:dyDescent="0.3">
      <c r="A189" s="295">
        <v>42</v>
      </c>
      <c r="B189" s="77" t="s">
        <v>896</v>
      </c>
      <c r="C189" s="293">
        <v>976.3</v>
      </c>
      <c r="D189" s="294">
        <v>36</v>
      </c>
      <c r="E189" s="76">
        <v>1</v>
      </c>
      <c r="F189" s="75">
        <v>7187036.7999999998</v>
      </c>
    </row>
    <row r="190" spans="1:6" ht="20.25" x14ac:dyDescent="0.3">
      <c r="A190" s="295">
        <v>43</v>
      </c>
      <c r="B190" s="77" t="s">
        <v>897</v>
      </c>
      <c r="C190" s="293">
        <v>781.7</v>
      </c>
      <c r="D190" s="294">
        <v>40</v>
      </c>
      <c r="E190" s="76">
        <v>1</v>
      </c>
      <c r="F190" s="75">
        <v>7921355.3000000007</v>
      </c>
    </row>
    <row r="191" spans="1:6" ht="20.25" x14ac:dyDescent="0.3">
      <c r="A191" s="295">
        <v>44</v>
      </c>
      <c r="B191" s="77" t="s">
        <v>898</v>
      </c>
      <c r="C191" s="293">
        <v>1752.3000000000002</v>
      </c>
      <c r="D191" s="294">
        <v>86</v>
      </c>
      <c r="E191" s="76">
        <v>2</v>
      </c>
      <c r="F191" s="75">
        <v>11696237.33</v>
      </c>
    </row>
    <row r="192" spans="1:6" ht="20.25" x14ac:dyDescent="0.3">
      <c r="A192" s="295">
        <v>45</v>
      </c>
      <c r="B192" s="77" t="s">
        <v>899</v>
      </c>
      <c r="C192" s="293">
        <v>12250.7</v>
      </c>
      <c r="D192" s="294">
        <v>563</v>
      </c>
      <c r="E192" s="76">
        <v>4</v>
      </c>
      <c r="F192" s="75">
        <v>30923102.75</v>
      </c>
    </row>
    <row r="193" spans="1:6" ht="20.25" x14ac:dyDescent="0.3">
      <c r="A193" s="295">
        <v>46</v>
      </c>
      <c r="B193" s="77" t="s">
        <v>900</v>
      </c>
      <c r="C193" s="293">
        <v>8853.9</v>
      </c>
      <c r="D193" s="294">
        <v>267</v>
      </c>
      <c r="E193" s="76">
        <v>3</v>
      </c>
      <c r="F193" s="75">
        <v>25658821.859999999</v>
      </c>
    </row>
    <row r="194" spans="1:6" ht="20.25" x14ac:dyDescent="0.3">
      <c r="A194" s="295">
        <v>47</v>
      </c>
      <c r="B194" s="77" t="s">
        <v>901</v>
      </c>
      <c r="C194" s="293">
        <v>780.3</v>
      </c>
      <c r="D194" s="294">
        <v>40</v>
      </c>
      <c r="E194" s="76">
        <v>1</v>
      </c>
      <c r="F194" s="75">
        <v>3960032</v>
      </c>
    </row>
    <row r="195" spans="1:6" ht="20.25" x14ac:dyDescent="0.3">
      <c r="A195" s="295">
        <v>48</v>
      </c>
      <c r="B195" s="77" t="s">
        <v>902</v>
      </c>
      <c r="C195" s="293">
        <v>540.79999999999995</v>
      </c>
      <c r="D195" s="294">
        <v>26</v>
      </c>
      <c r="E195" s="76">
        <v>1</v>
      </c>
      <c r="F195" s="75">
        <v>5188147.45</v>
      </c>
    </row>
    <row r="196" spans="1:6" ht="20.25" x14ac:dyDescent="0.3">
      <c r="A196" s="295">
        <v>49</v>
      </c>
      <c r="B196" s="77" t="s">
        <v>930</v>
      </c>
      <c r="C196" s="293">
        <v>1431.7</v>
      </c>
      <c r="D196" s="294">
        <v>54</v>
      </c>
      <c r="E196" s="76">
        <v>2</v>
      </c>
      <c r="F196" s="75">
        <v>9550062.4900000002</v>
      </c>
    </row>
    <row r="197" spans="1:6" ht="20.25" x14ac:dyDescent="0.3">
      <c r="A197" s="295">
        <v>50</v>
      </c>
      <c r="B197" s="77" t="s">
        <v>903</v>
      </c>
      <c r="C197" s="293">
        <v>6649.35</v>
      </c>
      <c r="D197" s="294">
        <v>334</v>
      </c>
      <c r="E197" s="76">
        <v>5</v>
      </c>
      <c r="F197" s="75">
        <v>27251111.940000001</v>
      </c>
    </row>
    <row r="198" spans="1:6" ht="20.25" x14ac:dyDescent="0.3">
      <c r="A198" s="295">
        <v>51</v>
      </c>
      <c r="B198" s="77" t="s">
        <v>904</v>
      </c>
      <c r="C198" s="293">
        <v>17393.940000000002</v>
      </c>
      <c r="D198" s="294">
        <v>637</v>
      </c>
      <c r="E198" s="76">
        <v>3</v>
      </c>
      <c r="F198" s="75">
        <v>36025311.909999996</v>
      </c>
    </row>
    <row r="199" spans="1:6" ht="20.25" x14ac:dyDescent="0.3">
      <c r="A199" s="295">
        <v>52</v>
      </c>
      <c r="B199" s="77" t="s">
        <v>905</v>
      </c>
      <c r="C199" s="293">
        <v>1668.4</v>
      </c>
      <c r="D199" s="294">
        <v>69</v>
      </c>
      <c r="E199" s="76">
        <v>2</v>
      </c>
      <c r="F199" s="75">
        <v>10330100.359999999</v>
      </c>
    </row>
    <row r="200" spans="1:6" ht="20.25" x14ac:dyDescent="0.3">
      <c r="A200" s="295">
        <v>53</v>
      </c>
      <c r="B200" s="77" t="s">
        <v>906</v>
      </c>
      <c r="C200" s="293">
        <v>3554.5</v>
      </c>
      <c r="D200" s="294">
        <v>158</v>
      </c>
      <c r="E200" s="76">
        <v>1</v>
      </c>
      <c r="F200" s="75">
        <v>9705127.6799999997</v>
      </c>
    </row>
    <row r="201" spans="1:6" ht="20.25" x14ac:dyDescent="0.3">
      <c r="A201" s="295">
        <v>54</v>
      </c>
      <c r="B201" s="77" t="s">
        <v>931</v>
      </c>
      <c r="C201" s="293">
        <v>545.34</v>
      </c>
      <c r="D201" s="294">
        <v>21</v>
      </c>
      <c r="E201" s="76">
        <v>1</v>
      </c>
      <c r="F201" s="75">
        <v>1702040.62</v>
      </c>
    </row>
    <row r="202" spans="1:6" ht="20.25" x14ac:dyDescent="0.3">
      <c r="A202" s="295">
        <v>55</v>
      </c>
      <c r="B202" s="77" t="s">
        <v>907</v>
      </c>
      <c r="C202" s="293">
        <v>4008.84</v>
      </c>
      <c r="D202" s="294">
        <v>170</v>
      </c>
      <c r="E202" s="76">
        <v>3</v>
      </c>
      <c r="F202" s="75">
        <v>10116691.25</v>
      </c>
    </row>
    <row r="203" spans="1:6" ht="20.25" x14ac:dyDescent="0.3">
      <c r="A203" s="295">
        <v>56</v>
      </c>
      <c r="B203" s="77" t="s">
        <v>908</v>
      </c>
      <c r="C203" s="293">
        <v>7467.59</v>
      </c>
      <c r="D203" s="294">
        <v>294</v>
      </c>
      <c r="E203" s="76">
        <v>5</v>
      </c>
      <c r="F203" s="75">
        <v>18629143.690000001</v>
      </c>
    </row>
    <row r="204" spans="1:6" ht="20.25" x14ac:dyDescent="0.3">
      <c r="A204" s="295">
        <v>57</v>
      </c>
      <c r="B204" s="77" t="s">
        <v>933</v>
      </c>
      <c r="C204" s="293">
        <v>15315.7</v>
      </c>
      <c r="D204" s="294">
        <v>708</v>
      </c>
      <c r="E204" s="76">
        <v>6</v>
      </c>
      <c r="F204" s="75">
        <v>36678108.909999996</v>
      </c>
    </row>
    <row r="205" spans="1:6" ht="20.25" x14ac:dyDescent="0.3">
      <c r="A205" s="295">
        <v>58</v>
      </c>
      <c r="B205" s="77" t="s">
        <v>909</v>
      </c>
      <c r="C205" s="293">
        <v>5905.6099999999988</v>
      </c>
      <c r="D205" s="294">
        <v>312</v>
      </c>
      <c r="E205" s="76">
        <v>4</v>
      </c>
      <c r="F205" s="75">
        <v>20133492.34</v>
      </c>
    </row>
    <row r="206" spans="1:6" ht="20.25" x14ac:dyDescent="0.3">
      <c r="A206" s="295">
        <v>59</v>
      </c>
      <c r="B206" s="77" t="s">
        <v>910</v>
      </c>
      <c r="C206" s="293">
        <v>9822.48</v>
      </c>
      <c r="D206" s="294">
        <v>282</v>
      </c>
      <c r="E206" s="76">
        <v>5</v>
      </c>
      <c r="F206" s="75">
        <v>30739410.640000004</v>
      </c>
    </row>
    <row r="207" spans="1:6" ht="20.25" x14ac:dyDescent="0.3">
      <c r="A207" s="295">
        <v>60</v>
      </c>
      <c r="B207" s="77" t="s">
        <v>911</v>
      </c>
      <c r="C207" s="293">
        <v>783.81</v>
      </c>
      <c r="D207" s="294">
        <v>16</v>
      </c>
      <c r="E207" s="76">
        <v>1</v>
      </c>
      <c r="F207" s="75">
        <v>5847366.4000000004</v>
      </c>
    </row>
    <row r="208" spans="1:6" ht="20.25" x14ac:dyDescent="0.3">
      <c r="A208" s="295">
        <v>61</v>
      </c>
      <c r="B208" s="77" t="s">
        <v>912</v>
      </c>
      <c r="C208" s="293">
        <v>680.2</v>
      </c>
      <c r="D208" s="294">
        <v>33</v>
      </c>
      <c r="E208" s="76">
        <v>1</v>
      </c>
      <c r="F208" s="75">
        <v>4971104</v>
      </c>
    </row>
    <row r="209" spans="1:11" ht="20.25" x14ac:dyDescent="0.3">
      <c r="A209" s="295">
        <v>62</v>
      </c>
      <c r="B209" s="77" t="s">
        <v>913</v>
      </c>
      <c r="C209" s="293">
        <v>646.4</v>
      </c>
      <c r="D209" s="294">
        <v>15</v>
      </c>
      <c r="E209" s="76">
        <v>2</v>
      </c>
      <c r="F209" s="75">
        <v>4212800</v>
      </c>
    </row>
    <row r="210" spans="1:11" ht="20.25" x14ac:dyDescent="0.3">
      <c r="A210" s="295">
        <v>63</v>
      </c>
      <c r="B210" s="77" t="s">
        <v>914</v>
      </c>
      <c r="C210" s="293">
        <v>2752</v>
      </c>
      <c r="D210" s="294">
        <v>117</v>
      </c>
      <c r="E210" s="76">
        <v>5</v>
      </c>
      <c r="F210" s="75">
        <v>19884442.100000001</v>
      </c>
    </row>
    <row r="211" spans="1:11" ht="20.25" x14ac:dyDescent="0.3">
      <c r="A211" s="295">
        <v>64</v>
      </c>
      <c r="B211" s="77" t="s">
        <v>915</v>
      </c>
      <c r="C211" s="293">
        <v>2925.5</v>
      </c>
      <c r="D211" s="294">
        <v>127</v>
      </c>
      <c r="E211" s="76">
        <v>3</v>
      </c>
      <c r="F211" s="75">
        <v>14539147.379999999</v>
      </c>
    </row>
    <row r="212" spans="1:11" ht="20.25" x14ac:dyDescent="0.3">
      <c r="A212" s="295">
        <v>65</v>
      </c>
      <c r="B212" s="77" t="s">
        <v>916</v>
      </c>
      <c r="C212" s="293">
        <v>1047.5</v>
      </c>
      <c r="D212" s="294">
        <v>55</v>
      </c>
      <c r="E212" s="76">
        <v>1</v>
      </c>
      <c r="F212" s="75">
        <v>6100134.4000000004</v>
      </c>
    </row>
    <row r="213" spans="1:11" ht="20.25" x14ac:dyDescent="0.3">
      <c r="A213" s="295">
        <v>66</v>
      </c>
      <c r="B213" s="77" t="s">
        <v>917</v>
      </c>
      <c r="C213" s="293">
        <v>626</v>
      </c>
      <c r="D213" s="294">
        <v>31</v>
      </c>
      <c r="E213" s="76">
        <v>1</v>
      </c>
      <c r="F213" s="75">
        <v>3168025.6</v>
      </c>
    </row>
    <row r="214" spans="1:11" ht="20.25" x14ac:dyDescent="0.3">
      <c r="A214" s="295">
        <v>67</v>
      </c>
      <c r="B214" s="77" t="s">
        <v>918</v>
      </c>
      <c r="C214" s="293">
        <v>7563.4</v>
      </c>
      <c r="D214" s="294">
        <v>295</v>
      </c>
      <c r="E214" s="76">
        <v>5</v>
      </c>
      <c r="F214" s="75">
        <v>36560504.949999996</v>
      </c>
    </row>
    <row r="215" spans="1:11" ht="20.25" x14ac:dyDescent="0.3">
      <c r="A215" s="295">
        <v>68</v>
      </c>
      <c r="B215" s="77" t="s">
        <v>919</v>
      </c>
      <c r="C215" s="293">
        <v>1790.5</v>
      </c>
      <c r="D215" s="294">
        <v>72</v>
      </c>
      <c r="E215" s="76">
        <v>2</v>
      </c>
      <c r="F215" s="75">
        <v>8997516.4299999997</v>
      </c>
    </row>
    <row r="216" spans="1:11" ht="20.25" x14ac:dyDescent="0.3">
      <c r="A216" s="295">
        <v>69</v>
      </c>
      <c r="B216" s="77" t="s">
        <v>944</v>
      </c>
      <c r="C216" s="293">
        <v>212.1</v>
      </c>
      <c r="D216" s="294">
        <v>7</v>
      </c>
      <c r="E216" s="76">
        <v>1</v>
      </c>
      <c r="F216" s="75">
        <v>181741.66999999998</v>
      </c>
    </row>
    <row r="217" spans="1:11" ht="71.25" customHeight="1" x14ac:dyDescent="0.25">
      <c r="A217" s="373" t="s">
        <v>3004</v>
      </c>
      <c r="B217" s="373"/>
      <c r="C217" s="373"/>
      <c r="D217" s="373"/>
      <c r="E217" s="373"/>
      <c r="F217" s="373"/>
    </row>
    <row r="218" spans="1:11" ht="18.75" x14ac:dyDescent="0.3">
      <c r="A218" s="371" t="s">
        <v>2379</v>
      </c>
      <c r="B218" s="372"/>
      <c r="C218" s="72">
        <f>C219</f>
        <v>3182.5</v>
      </c>
      <c r="D218" s="73">
        <f t="shared" ref="D218:E218" si="0">D219</f>
        <v>134</v>
      </c>
      <c r="E218" s="73">
        <f t="shared" si="0"/>
        <v>3</v>
      </c>
      <c r="F218" s="72">
        <v>7034201.7300000004</v>
      </c>
      <c r="K218" s="162"/>
    </row>
    <row r="219" spans="1:11" ht="18.75" x14ac:dyDescent="0.3">
      <c r="A219" s="371" t="s">
        <v>1625</v>
      </c>
      <c r="B219" s="372"/>
      <c r="C219" s="72">
        <f>SUM(C220:C222)</f>
        <v>3182.5</v>
      </c>
      <c r="D219" s="73">
        <f>SUM(D220:D222)</f>
        <v>134</v>
      </c>
      <c r="E219" s="73">
        <f>SUM(E220:E222)</f>
        <v>3</v>
      </c>
      <c r="F219" s="72">
        <v>7034201.7300000004</v>
      </c>
      <c r="K219" s="162"/>
    </row>
    <row r="220" spans="1:11" ht="20.25" x14ac:dyDescent="0.3">
      <c r="A220" s="74">
        <v>1</v>
      </c>
      <c r="B220" s="77" t="s">
        <v>918</v>
      </c>
      <c r="C220" s="75">
        <v>522.9</v>
      </c>
      <c r="D220" s="76">
        <v>31</v>
      </c>
      <c r="E220" s="76">
        <v>1</v>
      </c>
      <c r="F220" s="75">
        <v>1836114.4000000001</v>
      </c>
      <c r="K220" s="162"/>
    </row>
    <row r="221" spans="1:11" ht="20.25" x14ac:dyDescent="0.3">
      <c r="A221" s="74">
        <v>2</v>
      </c>
      <c r="B221" s="77" t="s">
        <v>868</v>
      </c>
      <c r="C221" s="75">
        <v>1826</v>
      </c>
      <c r="D221" s="76">
        <v>73</v>
      </c>
      <c r="E221" s="76">
        <v>1</v>
      </c>
      <c r="F221" s="75">
        <v>2643881</v>
      </c>
      <c r="K221" s="162"/>
    </row>
    <row r="222" spans="1:11" ht="20.25" x14ac:dyDescent="0.3">
      <c r="A222" s="74">
        <v>3</v>
      </c>
      <c r="B222" s="77" t="s">
        <v>882</v>
      </c>
      <c r="C222" s="75">
        <v>833.6</v>
      </c>
      <c r="D222" s="76">
        <v>30</v>
      </c>
      <c r="E222" s="76">
        <v>1</v>
      </c>
      <c r="F222" s="75">
        <v>2554206.3299999996</v>
      </c>
      <c r="K222" s="162"/>
    </row>
    <row r="223" spans="1:11" ht="71.25" customHeight="1" x14ac:dyDescent="0.25">
      <c r="A223" s="373" t="s">
        <v>3005</v>
      </c>
      <c r="B223" s="373"/>
      <c r="C223" s="373"/>
      <c r="D223" s="373"/>
      <c r="E223" s="373"/>
      <c r="F223" s="373"/>
    </row>
    <row r="224" spans="1:11" ht="18.75" x14ac:dyDescent="0.3">
      <c r="A224" s="371" t="s">
        <v>2379</v>
      </c>
      <c r="B224" s="372"/>
      <c r="C224" s="72">
        <v>493860.16</v>
      </c>
      <c r="D224" s="73">
        <v>17789</v>
      </c>
      <c r="E224" s="73">
        <f>E225+E230</f>
        <v>59</v>
      </c>
      <c r="F224" s="72">
        <v>369708728.29000002</v>
      </c>
      <c r="K224" s="162"/>
    </row>
    <row r="225" spans="1:11" ht="18.75" x14ac:dyDescent="0.3">
      <c r="A225" s="371" t="s">
        <v>2378</v>
      </c>
      <c r="B225" s="372"/>
      <c r="C225" s="72">
        <v>493860.16</v>
      </c>
      <c r="D225" s="73">
        <v>17789</v>
      </c>
      <c r="E225" s="73">
        <f>SUM(E226:E229)</f>
        <v>59</v>
      </c>
      <c r="F225" s="72">
        <v>369708728.29000002</v>
      </c>
      <c r="K225" s="162"/>
    </row>
    <row r="226" spans="1:11" ht="20.25" x14ac:dyDescent="0.3">
      <c r="A226" s="74">
        <v>1</v>
      </c>
      <c r="B226" s="77" t="s">
        <v>957</v>
      </c>
      <c r="C226" s="75">
        <v>123203.99999999999</v>
      </c>
      <c r="D226" s="76">
        <v>5107</v>
      </c>
      <c r="E226" s="76">
        <v>16</v>
      </c>
      <c r="F226" s="75">
        <v>98798067.039999992</v>
      </c>
      <c r="K226" s="162"/>
    </row>
    <row r="227" spans="1:11" ht="20.25" x14ac:dyDescent="0.3">
      <c r="A227" s="74">
        <v>2</v>
      </c>
      <c r="B227" s="77" t="s">
        <v>866</v>
      </c>
      <c r="C227" s="75">
        <v>293012.36</v>
      </c>
      <c r="D227" s="76">
        <v>9597</v>
      </c>
      <c r="E227" s="76">
        <v>33</v>
      </c>
      <c r="F227" s="75">
        <v>204288788.21999997</v>
      </c>
      <c r="K227" s="162"/>
    </row>
    <row r="228" spans="1:11" ht="19.5" customHeight="1" x14ac:dyDescent="0.3">
      <c r="A228" s="74">
        <v>3</v>
      </c>
      <c r="B228" s="77" t="s">
        <v>1529</v>
      </c>
      <c r="C228" s="75">
        <v>21498.5</v>
      </c>
      <c r="D228" s="76">
        <v>921</v>
      </c>
      <c r="E228" s="76">
        <v>4</v>
      </c>
      <c r="F228" s="75">
        <v>13639504.859999999</v>
      </c>
      <c r="K228" s="162"/>
    </row>
    <row r="229" spans="1:11" ht="20.25" x14ac:dyDescent="0.3">
      <c r="A229" s="74">
        <v>4</v>
      </c>
      <c r="B229" s="77" t="s">
        <v>867</v>
      </c>
      <c r="C229" s="75">
        <v>56145.30000000001</v>
      </c>
      <c r="D229" s="76">
        <v>2164</v>
      </c>
      <c r="E229" s="76">
        <v>6</v>
      </c>
      <c r="F229" s="75">
        <v>52982368.169999994</v>
      </c>
      <c r="K229" s="162"/>
    </row>
    <row r="230" spans="1:11" ht="72.75" customHeight="1" x14ac:dyDescent="0.25">
      <c r="A230" s="368" t="s">
        <v>1861</v>
      </c>
      <c r="B230" s="369"/>
      <c r="C230" s="369"/>
      <c r="D230" s="369"/>
      <c r="E230" s="369"/>
      <c r="F230" s="370"/>
    </row>
    <row r="231" spans="1:11" ht="18.75" x14ac:dyDescent="0.3">
      <c r="A231" s="371" t="s">
        <v>2379</v>
      </c>
      <c r="B231" s="372"/>
      <c r="C231" s="72">
        <v>26041.599999999999</v>
      </c>
      <c r="D231" s="73">
        <v>1132</v>
      </c>
      <c r="E231" s="73">
        <f>E232+E236</f>
        <v>15</v>
      </c>
      <c r="F231" s="72">
        <v>67827164.340000004</v>
      </c>
      <c r="K231" s="162"/>
    </row>
    <row r="232" spans="1:11" ht="18.75" x14ac:dyDescent="0.3">
      <c r="A232" s="371" t="s">
        <v>1862</v>
      </c>
      <c r="B232" s="372"/>
      <c r="C232" s="72">
        <v>9484.2999999999993</v>
      </c>
      <c r="D232" s="73">
        <v>424</v>
      </c>
      <c r="E232" s="73">
        <f>SUM(E233:E235)</f>
        <v>5</v>
      </c>
      <c r="F232" s="72">
        <v>17288357.709999997</v>
      </c>
    </row>
    <row r="233" spans="1:11" ht="20.25" x14ac:dyDescent="0.3">
      <c r="A233" s="74">
        <v>1</v>
      </c>
      <c r="B233" s="77" t="s">
        <v>892</v>
      </c>
      <c r="C233" s="75">
        <v>7491.9</v>
      </c>
      <c r="D233" s="76">
        <v>356</v>
      </c>
      <c r="E233" s="76">
        <v>3</v>
      </c>
      <c r="F233" s="75">
        <v>13535253.609999999</v>
      </c>
    </row>
    <row r="234" spans="1:11" ht="20.25" x14ac:dyDescent="0.3">
      <c r="A234" s="74">
        <v>2</v>
      </c>
      <c r="B234" s="77" t="s">
        <v>888</v>
      </c>
      <c r="C234" s="75">
        <v>1298.5999999999999</v>
      </c>
      <c r="D234" s="76">
        <v>47</v>
      </c>
      <c r="E234" s="76">
        <v>1</v>
      </c>
      <c r="F234" s="75">
        <v>1806013.41</v>
      </c>
    </row>
    <row r="235" spans="1:11" ht="20.25" x14ac:dyDescent="0.3">
      <c r="A235" s="74">
        <v>3</v>
      </c>
      <c r="B235" s="77" t="s">
        <v>940</v>
      </c>
      <c r="C235" s="75">
        <v>693.8</v>
      </c>
      <c r="D235" s="76">
        <v>21</v>
      </c>
      <c r="E235" s="76">
        <v>1</v>
      </c>
      <c r="F235" s="75">
        <v>1947090.69</v>
      </c>
    </row>
    <row r="236" spans="1:11" ht="18.75" x14ac:dyDescent="0.3">
      <c r="A236" s="371" t="s">
        <v>2665</v>
      </c>
      <c r="B236" s="372"/>
      <c r="C236" s="72">
        <v>16557.3</v>
      </c>
      <c r="D236" s="73">
        <v>708</v>
      </c>
      <c r="E236" s="73">
        <f>SUM(E237:E242)</f>
        <v>10</v>
      </c>
      <c r="F236" s="72">
        <v>50538806.630000003</v>
      </c>
    </row>
    <row r="237" spans="1:11" ht="20.25" x14ac:dyDescent="0.3">
      <c r="A237" s="74">
        <v>1</v>
      </c>
      <c r="B237" s="77" t="s">
        <v>878</v>
      </c>
      <c r="C237" s="75">
        <v>7352.4</v>
      </c>
      <c r="D237" s="76">
        <v>330</v>
      </c>
      <c r="E237" s="76">
        <v>3</v>
      </c>
      <c r="F237" s="75">
        <v>12739007.470000001</v>
      </c>
    </row>
    <row r="238" spans="1:11" ht="20.25" x14ac:dyDescent="0.3">
      <c r="A238" s="74">
        <v>2</v>
      </c>
      <c r="B238" s="77" t="s">
        <v>879</v>
      </c>
      <c r="C238" s="75">
        <v>594.6</v>
      </c>
      <c r="D238" s="76">
        <v>23</v>
      </c>
      <c r="E238" s="76">
        <v>1</v>
      </c>
      <c r="F238" s="75">
        <v>2814864.3</v>
      </c>
    </row>
    <row r="239" spans="1:11" ht="20.25" x14ac:dyDescent="0.3">
      <c r="A239" s="74">
        <v>3</v>
      </c>
      <c r="B239" s="77" t="s">
        <v>865</v>
      </c>
      <c r="C239" s="75">
        <v>338.5</v>
      </c>
      <c r="D239" s="76">
        <v>27</v>
      </c>
      <c r="E239" s="76">
        <v>1</v>
      </c>
      <c r="F239" s="75">
        <v>2265399.8199999998</v>
      </c>
    </row>
    <row r="240" spans="1:11" ht="20.25" x14ac:dyDescent="0.3">
      <c r="A240" s="74">
        <v>4</v>
      </c>
      <c r="B240" s="77" t="s">
        <v>873</v>
      </c>
      <c r="C240" s="75">
        <v>1247.73</v>
      </c>
      <c r="D240" s="76">
        <v>83</v>
      </c>
      <c r="E240" s="76">
        <v>1</v>
      </c>
      <c r="F240" s="75">
        <v>3900495.29</v>
      </c>
    </row>
    <row r="241" spans="1:6" ht="20.25" x14ac:dyDescent="0.3">
      <c r="A241" s="74">
        <v>5</v>
      </c>
      <c r="B241" s="77" t="s">
        <v>925</v>
      </c>
      <c r="C241" s="75">
        <v>3981.1</v>
      </c>
      <c r="D241" s="76">
        <v>138</v>
      </c>
      <c r="E241" s="76">
        <v>1</v>
      </c>
      <c r="F241" s="75">
        <v>14050777.360000001</v>
      </c>
    </row>
    <row r="242" spans="1:6" ht="20.25" x14ac:dyDescent="0.3">
      <c r="A242" s="74">
        <v>6</v>
      </c>
      <c r="B242" s="77" t="s">
        <v>887</v>
      </c>
      <c r="C242" s="75">
        <v>3042.9700000000003</v>
      </c>
      <c r="D242" s="76">
        <v>107</v>
      </c>
      <c r="E242" s="76">
        <v>3</v>
      </c>
      <c r="F242" s="75">
        <v>14768262.390000001</v>
      </c>
    </row>
    <row r="243" spans="1:6" x14ac:dyDescent="0.25">
      <c r="F243" s="70"/>
    </row>
    <row r="244" spans="1:6" x14ac:dyDescent="0.25">
      <c r="F244" s="301"/>
    </row>
    <row r="245" spans="1:6" x14ac:dyDescent="0.25">
      <c r="F245" s="301"/>
    </row>
    <row r="246" spans="1:6" x14ac:dyDescent="0.25">
      <c r="F246" s="301"/>
    </row>
    <row r="247" spans="1:6" x14ac:dyDescent="0.25">
      <c r="F247" s="301"/>
    </row>
    <row r="248" spans="1:6" x14ac:dyDescent="0.25">
      <c r="F248" s="301"/>
    </row>
  </sheetData>
  <autoFilter ref="A9:K222"/>
  <mergeCells count="19">
    <mergeCell ref="A230:F230"/>
    <mergeCell ref="A231:B231"/>
    <mergeCell ref="A232:B232"/>
    <mergeCell ref="A236:B236"/>
    <mergeCell ref="A217:F217"/>
    <mergeCell ref="A218:B218"/>
    <mergeCell ref="A219:B219"/>
    <mergeCell ref="A223:F223"/>
    <mergeCell ref="A224:B224"/>
    <mergeCell ref="A225:B225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AC1322"/>
  <sheetViews>
    <sheetView topLeftCell="B1293" zoomScale="40" zoomScaleNormal="40" workbookViewId="0">
      <selection activeCell="B994" sqref="A1:XFD1048576"/>
    </sheetView>
  </sheetViews>
  <sheetFormatPr defaultRowHeight="15" x14ac:dyDescent="0.25"/>
  <cols>
    <col min="1" max="1" width="9.28515625" style="119" hidden="1" customWidth="1"/>
    <col min="2" max="2" width="12.85546875" style="119" customWidth="1"/>
    <col min="3" max="3" width="167.42578125" style="119" customWidth="1"/>
    <col min="4" max="4" width="27.85546875" style="119" customWidth="1"/>
    <col min="5" max="5" width="26.140625" style="119" customWidth="1"/>
    <col min="6" max="6" width="26.85546875" style="119" customWidth="1"/>
    <col min="7" max="7" width="34.5703125" style="119" customWidth="1"/>
    <col min="8" max="8" width="23.28515625" style="119" customWidth="1"/>
    <col min="9" max="9" width="25.140625" style="119" customWidth="1"/>
    <col min="10" max="10" width="24.85546875" style="119" customWidth="1"/>
    <col min="11" max="11" width="22" style="119" customWidth="1"/>
    <col min="12" max="12" width="25.7109375" style="119" customWidth="1"/>
    <col min="13" max="13" width="26.140625" style="119" customWidth="1"/>
    <col min="14" max="14" width="27.5703125" style="119" customWidth="1"/>
    <col min="15" max="15" width="27.140625" style="119" customWidth="1"/>
    <col min="16" max="16" width="32.85546875" style="119" customWidth="1"/>
    <col min="17" max="17" width="22.42578125" style="119" customWidth="1"/>
    <col min="18" max="18" width="28.140625" style="119" customWidth="1"/>
    <col min="19" max="19" width="52.42578125" style="119" customWidth="1"/>
    <col min="20" max="20" width="32.42578125" style="119" customWidth="1"/>
    <col min="21" max="21" width="24.5703125" style="119" customWidth="1"/>
    <col min="22" max="22" width="35" style="119" customWidth="1"/>
    <col min="23" max="23" width="35.140625" style="119" customWidth="1"/>
    <col min="24" max="24" width="41.140625" style="119" customWidth="1"/>
    <col min="25" max="25" width="16.42578125" style="119" customWidth="1"/>
    <col min="26" max="26" width="21.42578125" style="119" customWidth="1"/>
    <col min="27" max="27" width="31.42578125" style="119" customWidth="1"/>
    <col min="28" max="28" width="18.140625" style="119" customWidth="1"/>
    <col min="29" max="256" width="9.140625" style="119"/>
    <col min="257" max="257" width="9.28515625" style="119" customWidth="1"/>
    <col min="258" max="258" width="12.85546875" style="119" customWidth="1"/>
    <col min="259" max="259" width="167.42578125" style="119" customWidth="1"/>
    <col min="260" max="260" width="27.85546875" style="119" customWidth="1"/>
    <col min="261" max="261" width="26.140625" style="119" customWidth="1"/>
    <col min="262" max="262" width="26.85546875" style="119" customWidth="1"/>
    <col min="263" max="263" width="34.5703125" style="119" customWidth="1"/>
    <col min="264" max="264" width="23.28515625" style="119" customWidth="1"/>
    <col min="265" max="265" width="25.140625" style="119" customWidth="1"/>
    <col min="266" max="266" width="24.85546875" style="119" customWidth="1"/>
    <col min="267" max="267" width="22" style="119" customWidth="1"/>
    <col min="268" max="268" width="25.7109375" style="119" customWidth="1"/>
    <col min="269" max="269" width="26.140625" style="119" customWidth="1"/>
    <col min="270" max="270" width="27.5703125" style="119" customWidth="1"/>
    <col min="271" max="271" width="27.140625" style="119" customWidth="1"/>
    <col min="272" max="272" width="32.85546875" style="119" customWidth="1"/>
    <col min="273" max="273" width="22.42578125" style="119" customWidth="1"/>
    <col min="274" max="274" width="28.140625" style="119" customWidth="1"/>
    <col min="275" max="275" width="52.42578125" style="119" customWidth="1"/>
    <col min="276" max="276" width="32.42578125" style="119" customWidth="1"/>
    <col min="277" max="277" width="24.5703125" style="119" customWidth="1"/>
    <col min="278" max="278" width="35" style="119" customWidth="1"/>
    <col min="279" max="279" width="35.140625" style="119" customWidth="1"/>
    <col min="280" max="280" width="41.140625" style="119" customWidth="1"/>
    <col min="281" max="281" width="16.42578125" style="119" customWidth="1"/>
    <col min="282" max="282" width="21.42578125" style="119" customWidth="1"/>
    <col min="283" max="283" width="31.42578125" style="119" customWidth="1"/>
    <col min="284" max="284" width="18.140625" style="119" customWidth="1"/>
    <col min="285" max="512" width="9.140625" style="119"/>
    <col min="513" max="513" width="9.28515625" style="119" customWidth="1"/>
    <col min="514" max="514" width="12.85546875" style="119" customWidth="1"/>
    <col min="515" max="515" width="167.42578125" style="119" customWidth="1"/>
    <col min="516" max="516" width="27.85546875" style="119" customWidth="1"/>
    <col min="517" max="517" width="26.140625" style="119" customWidth="1"/>
    <col min="518" max="518" width="26.85546875" style="119" customWidth="1"/>
    <col min="519" max="519" width="34.5703125" style="119" customWidth="1"/>
    <col min="520" max="520" width="23.28515625" style="119" customWidth="1"/>
    <col min="521" max="521" width="25.140625" style="119" customWidth="1"/>
    <col min="522" max="522" width="24.85546875" style="119" customWidth="1"/>
    <col min="523" max="523" width="22" style="119" customWidth="1"/>
    <col min="524" max="524" width="25.7109375" style="119" customWidth="1"/>
    <col min="525" max="525" width="26.140625" style="119" customWidth="1"/>
    <col min="526" max="526" width="27.5703125" style="119" customWidth="1"/>
    <col min="527" max="527" width="27.140625" style="119" customWidth="1"/>
    <col min="528" max="528" width="32.85546875" style="119" customWidth="1"/>
    <col min="529" max="529" width="22.42578125" style="119" customWidth="1"/>
    <col min="530" max="530" width="28.140625" style="119" customWidth="1"/>
    <col min="531" max="531" width="52.42578125" style="119" customWidth="1"/>
    <col min="532" max="532" width="32.42578125" style="119" customWidth="1"/>
    <col min="533" max="533" width="24.5703125" style="119" customWidth="1"/>
    <col min="534" max="534" width="35" style="119" customWidth="1"/>
    <col min="535" max="535" width="35.140625" style="119" customWidth="1"/>
    <col min="536" max="536" width="41.140625" style="119" customWidth="1"/>
    <col min="537" max="537" width="16.42578125" style="119" customWidth="1"/>
    <col min="538" max="538" width="21.42578125" style="119" customWidth="1"/>
    <col min="539" max="539" width="31.42578125" style="119" customWidth="1"/>
    <col min="540" max="540" width="18.140625" style="119" customWidth="1"/>
    <col min="541" max="768" width="9.140625" style="119"/>
    <col min="769" max="769" width="9.28515625" style="119" customWidth="1"/>
    <col min="770" max="770" width="12.85546875" style="119" customWidth="1"/>
    <col min="771" max="771" width="167.42578125" style="119" customWidth="1"/>
    <col min="772" max="772" width="27.85546875" style="119" customWidth="1"/>
    <col min="773" max="773" width="26.140625" style="119" customWidth="1"/>
    <col min="774" max="774" width="26.85546875" style="119" customWidth="1"/>
    <col min="775" max="775" width="34.5703125" style="119" customWidth="1"/>
    <col min="776" max="776" width="23.28515625" style="119" customWidth="1"/>
    <col min="777" max="777" width="25.140625" style="119" customWidth="1"/>
    <col min="778" max="778" width="24.85546875" style="119" customWidth="1"/>
    <col min="779" max="779" width="22" style="119" customWidth="1"/>
    <col min="780" max="780" width="25.7109375" style="119" customWidth="1"/>
    <col min="781" max="781" width="26.140625" style="119" customWidth="1"/>
    <col min="782" max="782" width="27.5703125" style="119" customWidth="1"/>
    <col min="783" max="783" width="27.140625" style="119" customWidth="1"/>
    <col min="784" max="784" width="32.85546875" style="119" customWidth="1"/>
    <col min="785" max="785" width="22.42578125" style="119" customWidth="1"/>
    <col min="786" max="786" width="28.140625" style="119" customWidth="1"/>
    <col min="787" max="787" width="52.42578125" style="119" customWidth="1"/>
    <col min="788" max="788" width="32.42578125" style="119" customWidth="1"/>
    <col min="789" max="789" width="24.5703125" style="119" customWidth="1"/>
    <col min="790" max="790" width="35" style="119" customWidth="1"/>
    <col min="791" max="791" width="35.140625" style="119" customWidth="1"/>
    <col min="792" max="792" width="41.140625" style="119" customWidth="1"/>
    <col min="793" max="793" width="16.42578125" style="119" customWidth="1"/>
    <col min="794" max="794" width="21.42578125" style="119" customWidth="1"/>
    <col min="795" max="795" width="31.42578125" style="119" customWidth="1"/>
    <col min="796" max="796" width="18.140625" style="119" customWidth="1"/>
    <col min="797" max="1024" width="9.140625" style="119"/>
    <col min="1025" max="1025" width="9.28515625" style="119" customWidth="1"/>
    <col min="1026" max="1026" width="12.85546875" style="119" customWidth="1"/>
    <col min="1027" max="1027" width="167.42578125" style="119" customWidth="1"/>
    <col min="1028" max="1028" width="27.85546875" style="119" customWidth="1"/>
    <col min="1029" max="1029" width="26.140625" style="119" customWidth="1"/>
    <col min="1030" max="1030" width="26.85546875" style="119" customWidth="1"/>
    <col min="1031" max="1031" width="34.5703125" style="119" customWidth="1"/>
    <col min="1032" max="1032" width="23.28515625" style="119" customWidth="1"/>
    <col min="1033" max="1033" width="25.140625" style="119" customWidth="1"/>
    <col min="1034" max="1034" width="24.85546875" style="119" customWidth="1"/>
    <col min="1035" max="1035" width="22" style="119" customWidth="1"/>
    <col min="1036" max="1036" width="25.7109375" style="119" customWidth="1"/>
    <col min="1037" max="1037" width="26.140625" style="119" customWidth="1"/>
    <col min="1038" max="1038" width="27.5703125" style="119" customWidth="1"/>
    <col min="1039" max="1039" width="27.140625" style="119" customWidth="1"/>
    <col min="1040" max="1040" width="32.85546875" style="119" customWidth="1"/>
    <col min="1041" max="1041" width="22.42578125" style="119" customWidth="1"/>
    <col min="1042" max="1042" width="28.140625" style="119" customWidth="1"/>
    <col min="1043" max="1043" width="52.42578125" style="119" customWidth="1"/>
    <col min="1044" max="1044" width="32.42578125" style="119" customWidth="1"/>
    <col min="1045" max="1045" width="24.5703125" style="119" customWidth="1"/>
    <col min="1046" max="1046" width="35" style="119" customWidth="1"/>
    <col min="1047" max="1047" width="35.140625" style="119" customWidth="1"/>
    <col min="1048" max="1048" width="41.140625" style="119" customWidth="1"/>
    <col min="1049" max="1049" width="16.42578125" style="119" customWidth="1"/>
    <col min="1050" max="1050" width="21.42578125" style="119" customWidth="1"/>
    <col min="1051" max="1051" width="31.42578125" style="119" customWidth="1"/>
    <col min="1052" max="1052" width="18.140625" style="119" customWidth="1"/>
    <col min="1053" max="1280" width="9.140625" style="119"/>
    <col min="1281" max="1281" width="9.28515625" style="119" customWidth="1"/>
    <col min="1282" max="1282" width="12.85546875" style="119" customWidth="1"/>
    <col min="1283" max="1283" width="167.42578125" style="119" customWidth="1"/>
    <col min="1284" max="1284" width="27.85546875" style="119" customWidth="1"/>
    <col min="1285" max="1285" width="26.140625" style="119" customWidth="1"/>
    <col min="1286" max="1286" width="26.85546875" style="119" customWidth="1"/>
    <col min="1287" max="1287" width="34.5703125" style="119" customWidth="1"/>
    <col min="1288" max="1288" width="23.28515625" style="119" customWidth="1"/>
    <col min="1289" max="1289" width="25.140625" style="119" customWidth="1"/>
    <col min="1290" max="1290" width="24.85546875" style="119" customWidth="1"/>
    <col min="1291" max="1291" width="22" style="119" customWidth="1"/>
    <col min="1292" max="1292" width="25.7109375" style="119" customWidth="1"/>
    <col min="1293" max="1293" width="26.140625" style="119" customWidth="1"/>
    <col min="1294" max="1294" width="27.5703125" style="119" customWidth="1"/>
    <col min="1295" max="1295" width="27.140625" style="119" customWidth="1"/>
    <col min="1296" max="1296" width="32.85546875" style="119" customWidth="1"/>
    <col min="1297" max="1297" width="22.42578125" style="119" customWidth="1"/>
    <col min="1298" max="1298" width="28.140625" style="119" customWidth="1"/>
    <col min="1299" max="1299" width="52.42578125" style="119" customWidth="1"/>
    <col min="1300" max="1300" width="32.42578125" style="119" customWidth="1"/>
    <col min="1301" max="1301" width="24.5703125" style="119" customWidth="1"/>
    <col min="1302" max="1302" width="35" style="119" customWidth="1"/>
    <col min="1303" max="1303" width="35.140625" style="119" customWidth="1"/>
    <col min="1304" max="1304" width="41.140625" style="119" customWidth="1"/>
    <col min="1305" max="1305" width="16.42578125" style="119" customWidth="1"/>
    <col min="1306" max="1306" width="21.42578125" style="119" customWidth="1"/>
    <col min="1307" max="1307" width="31.42578125" style="119" customWidth="1"/>
    <col min="1308" max="1308" width="18.140625" style="119" customWidth="1"/>
    <col min="1309" max="1536" width="9.140625" style="119"/>
    <col min="1537" max="1537" width="9.28515625" style="119" customWidth="1"/>
    <col min="1538" max="1538" width="12.85546875" style="119" customWidth="1"/>
    <col min="1539" max="1539" width="167.42578125" style="119" customWidth="1"/>
    <col min="1540" max="1540" width="27.85546875" style="119" customWidth="1"/>
    <col min="1541" max="1541" width="26.140625" style="119" customWidth="1"/>
    <col min="1542" max="1542" width="26.85546875" style="119" customWidth="1"/>
    <col min="1543" max="1543" width="34.5703125" style="119" customWidth="1"/>
    <col min="1544" max="1544" width="23.28515625" style="119" customWidth="1"/>
    <col min="1545" max="1545" width="25.140625" style="119" customWidth="1"/>
    <col min="1546" max="1546" width="24.85546875" style="119" customWidth="1"/>
    <col min="1547" max="1547" width="22" style="119" customWidth="1"/>
    <col min="1548" max="1548" width="25.7109375" style="119" customWidth="1"/>
    <col min="1549" max="1549" width="26.140625" style="119" customWidth="1"/>
    <col min="1550" max="1550" width="27.5703125" style="119" customWidth="1"/>
    <col min="1551" max="1551" width="27.140625" style="119" customWidth="1"/>
    <col min="1552" max="1552" width="32.85546875" style="119" customWidth="1"/>
    <col min="1553" max="1553" width="22.42578125" style="119" customWidth="1"/>
    <col min="1554" max="1554" width="28.140625" style="119" customWidth="1"/>
    <col min="1555" max="1555" width="52.42578125" style="119" customWidth="1"/>
    <col min="1556" max="1556" width="32.42578125" style="119" customWidth="1"/>
    <col min="1557" max="1557" width="24.5703125" style="119" customWidth="1"/>
    <col min="1558" max="1558" width="35" style="119" customWidth="1"/>
    <col min="1559" max="1559" width="35.140625" style="119" customWidth="1"/>
    <col min="1560" max="1560" width="41.140625" style="119" customWidth="1"/>
    <col min="1561" max="1561" width="16.42578125" style="119" customWidth="1"/>
    <col min="1562" max="1562" width="21.42578125" style="119" customWidth="1"/>
    <col min="1563" max="1563" width="31.42578125" style="119" customWidth="1"/>
    <col min="1564" max="1564" width="18.140625" style="119" customWidth="1"/>
    <col min="1565" max="1792" width="9.140625" style="119"/>
    <col min="1793" max="1793" width="9.28515625" style="119" customWidth="1"/>
    <col min="1794" max="1794" width="12.85546875" style="119" customWidth="1"/>
    <col min="1795" max="1795" width="167.42578125" style="119" customWidth="1"/>
    <col min="1796" max="1796" width="27.85546875" style="119" customWidth="1"/>
    <col min="1797" max="1797" width="26.140625" style="119" customWidth="1"/>
    <col min="1798" max="1798" width="26.85546875" style="119" customWidth="1"/>
    <col min="1799" max="1799" width="34.5703125" style="119" customWidth="1"/>
    <col min="1800" max="1800" width="23.28515625" style="119" customWidth="1"/>
    <col min="1801" max="1801" width="25.140625" style="119" customWidth="1"/>
    <col min="1802" max="1802" width="24.85546875" style="119" customWidth="1"/>
    <col min="1803" max="1803" width="22" style="119" customWidth="1"/>
    <col min="1804" max="1804" width="25.7109375" style="119" customWidth="1"/>
    <col min="1805" max="1805" width="26.140625" style="119" customWidth="1"/>
    <col min="1806" max="1806" width="27.5703125" style="119" customWidth="1"/>
    <col min="1807" max="1807" width="27.140625" style="119" customWidth="1"/>
    <col min="1808" max="1808" width="32.85546875" style="119" customWidth="1"/>
    <col min="1809" max="1809" width="22.42578125" style="119" customWidth="1"/>
    <col min="1810" max="1810" width="28.140625" style="119" customWidth="1"/>
    <col min="1811" max="1811" width="52.42578125" style="119" customWidth="1"/>
    <col min="1812" max="1812" width="32.42578125" style="119" customWidth="1"/>
    <col min="1813" max="1813" width="24.5703125" style="119" customWidth="1"/>
    <col min="1814" max="1814" width="35" style="119" customWidth="1"/>
    <col min="1815" max="1815" width="35.140625" style="119" customWidth="1"/>
    <col min="1816" max="1816" width="41.140625" style="119" customWidth="1"/>
    <col min="1817" max="1817" width="16.42578125" style="119" customWidth="1"/>
    <col min="1818" max="1818" width="21.42578125" style="119" customWidth="1"/>
    <col min="1819" max="1819" width="31.42578125" style="119" customWidth="1"/>
    <col min="1820" max="1820" width="18.140625" style="119" customWidth="1"/>
    <col min="1821" max="2048" width="9.140625" style="119"/>
    <col min="2049" max="2049" width="9.28515625" style="119" customWidth="1"/>
    <col min="2050" max="2050" width="12.85546875" style="119" customWidth="1"/>
    <col min="2051" max="2051" width="167.42578125" style="119" customWidth="1"/>
    <col min="2052" max="2052" width="27.85546875" style="119" customWidth="1"/>
    <col min="2053" max="2053" width="26.140625" style="119" customWidth="1"/>
    <col min="2054" max="2054" width="26.85546875" style="119" customWidth="1"/>
    <col min="2055" max="2055" width="34.5703125" style="119" customWidth="1"/>
    <col min="2056" max="2056" width="23.28515625" style="119" customWidth="1"/>
    <col min="2057" max="2057" width="25.140625" style="119" customWidth="1"/>
    <col min="2058" max="2058" width="24.85546875" style="119" customWidth="1"/>
    <col min="2059" max="2059" width="22" style="119" customWidth="1"/>
    <col min="2060" max="2060" width="25.7109375" style="119" customWidth="1"/>
    <col min="2061" max="2061" width="26.140625" style="119" customWidth="1"/>
    <col min="2062" max="2062" width="27.5703125" style="119" customWidth="1"/>
    <col min="2063" max="2063" width="27.140625" style="119" customWidth="1"/>
    <col min="2064" max="2064" width="32.85546875" style="119" customWidth="1"/>
    <col min="2065" max="2065" width="22.42578125" style="119" customWidth="1"/>
    <col min="2066" max="2066" width="28.140625" style="119" customWidth="1"/>
    <col min="2067" max="2067" width="52.42578125" style="119" customWidth="1"/>
    <col min="2068" max="2068" width="32.42578125" style="119" customWidth="1"/>
    <col min="2069" max="2069" width="24.5703125" style="119" customWidth="1"/>
    <col min="2070" max="2070" width="35" style="119" customWidth="1"/>
    <col min="2071" max="2071" width="35.140625" style="119" customWidth="1"/>
    <col min="2072" max="2072" width="41.140625" style="119" customWidth="1"/>
    <col min="2073" max="2073" width="16.42578125" style="119" customWidth="1"/>
    <col min="2074" max="2074" width="21.42578125" style="119" customWidth="1"/>
    <col min="2075" max="2075" width="31.42578125" style="119" customWidth="1"/>
    <col min="2076" max="2076" width="18.140625" style="119" customWidth="1"/>
    <col min="2077" max="2304" width="9.140625" style="119"/>
    <col min="2305" max="2305" width="9.28515625" style="119" customWidth="1"/>
    <col min="2306" max="2306" width="12.85546875" style="119" customWidth="1"/>
    <col min="2307" max="2307" width="167.42578125" style="119" customWidth="1"/>
    <col min="2308" max="2308" width="27.85546875" style="119" customWidth="1"/>
    <col min="2309" max="2309" width="26.140625" style="119" customWidth="1"/>
    <col min="2310" max="2310" width="26.85546875" style="119" customWidth="1"/>
    <col min="2311" max="2311" width="34.5703125" style="119" customWidth="1"/>
    <col min="2312" max="2312" width="23.28515625" style="119" customWidth="1"/>
    <col min="2313" max="2313" width="25.140625" style="119" customWidth="1"/>
    <col min="2314" max="2314" width="24.85546875" style="119" customWidth="1"/>
    <col min="2315" max="2315" width="22" style="119" customWidth="1"/>
    <col min="2316" max="2316" width="25.7109375" style="119" customWidth="1"/>
    <col min="2317" max="2317" width="26.140625" style="119" customWidth="1"/>
    <col min="2318" max="2318" width="27.5703125" style="119" customWidth="1"/>
    <col min="2319" max="2319" width="27.140625" style="119" customWidth="1"/>
    <col min="2320" max="2320" width="32.85546875" style="119" customWidth="1"/>
    <col min="2321" max="2321" width="22.42578125" style="119" customWidth="1"/>
    <col min="2322" max="2322" width="28.140625" style="119" customWidth="1"/>
    <col min="2323" max="2323" width="52.42578125" style="119" customWidth="1"/>
    <col min="2324" max="2324" width="32.42578125" style="119" customWidth="1"/>
    <col min="2325" max="2325" width="24.5703125" style="119" customWidth="1"/>
    <col min="2326" max="2326" width="35" style="119" customWidth="1"/>
    <col min="2327" max="2327" width="35.140625" style="119" customWidth="1"/>
    <col min="2328" max="2328" width="41.140625" style="119" customWidth="1"/>
    <col min="2329" max="2329" width="16.42578125" style="119" customWidth="1"/>
    <col min="2330" max="2330" width="21.42578125" style="119" customWidth="1"/>
    <col min="2331" max="2331" width="31.42578125" style="119" customWidth="1"/>
    <col min="2332" max="2332" width="18.140625" style="119" customWidth="1"/>
    <col min="2333" max="2560" width="9.140625" style="119"/>
    <col min="2561" max="2561" width="9.28515625" style="119" customWidth="1"/>
    <col min="2562" max="2562" width="12.85546875" style="119" customWidth="1"/>
    <col min="2563" max="2563" width="167.42578125" style="119" customWidth="1"/>
    <col min="2564" max="2564" width="27.85546875" style="119" customWidth="1"/>
    <col min="2565" max="2565" width="26.140625" style="119" customWidth="1"/>
    <col min="2566" max="2566" width="26.85546875" style="119" customWidth="1"/>
    <col min="2567" max="2567" width="34.5703125" style="119" customWidth="1"/>
    <col min="2568" max="2568" width="23.28515625" style="119" customWidth="1"/>
    <col min="2569" max="2569" width="25.140625" style="119" customWidth="1"/>
    <col min="2570" max="2570" width="24.85546875" style="119" customWidth="1"/>
    <col min="2571" max="2571" width="22" style="119" customWidth="1"/>
    <col min="2572" max="2572" width="25.7109375" style="119" customWidth="1"/>
    <col min="2573" max="2573" width="26.140625" style="119" customWidth="1"/>
    <col min="2574" max="2574" width="27.5703125" style="119" customWidth="1"/>
    <col min="2575" max="2575" width="27.140625" style="119" customWidth="1"/>
    <col min="2576" max="2576" width="32.85546875" style="119" customWidth="1"/>
    <col min="2577" max="2577" width="22.42578125" style="119" customWidth="1"/>
    <col min="2578" max="2578" width="28.140625" style="119" customWidth="1"/>
    <col min="2579" max="2579" width="52.42578125" style="119" customWidth="1"/>
    <col min="2580" max="2580" width="32.42578125" style="119" customWidth="1"/>
    <col min="2581" max="2581" width="24.5703125" style="119" customWidth="1"/>
    <col min="2582" max="2582" width="35" style="119" customWidth="1"/>
    <col min="2583" max="2583" width="35.140625" style="119" customWidth="1"/>
    <col min="2584" max="2584" width="41.140625" style="119" customWidth="1"/>
    <col min="2585" max="2585" width="16.42578125" style="119" customWidth="1"/>
    <col min="2586" max="2586" width="21.42578125" style="119" customWidth="1"/>
    <col min="2587" max="2587" width="31.42578125" style="119" customWidth="1"/>
    <col min="2588" max="2588" width="18.140625" style="119" customWidth="1"/>
    <col min="2589" max="2816" width="9.140625" style="119"/>
    <col min="2817" max="2817" width="9.28515625" style="119" customWidth="1"/>
    <col min="2818" max="2818" width="12.85546875" style="119" customWidth="1"/>
    <col min="2819" max="2819" width="167.42578125" style="119" customWidth="1"/>
    <col min="2820" max="2820" width="27.85546875" style="119" customWidth="1"/>
    <col min="2821" max="2821" width="26.140625" style="119" customWidth="1"/>
    <col min="2822" max="2822" width="26.85546875" style="119" customWidth="1"/>
    <col min="2823" max="2823" width="34.5703125" style="119" customWidth="1"/>
    <col min="2824" max="2824" width="23.28515625" style="119" customWidth="1"/>
    <col min="2825" max="2825" width="25.140625" style="119" customWidth="1"/>
    <col min="2826" max="2826" width="24.85546875" style="119" customWidth="1"/>
    <col min="2827" max="2827" width="22" style="119" customWidth="1"/>
    <col min="2828" max="2828" width="25.7109375" style="119" customWidth="1"/>
    <col min="2829" max="2829" width="26.140625" style="119" customWidth="1"/>
    <col min="2830" max="2830" width="27.5703125" style="119" customWidth="1"/>
    <col min="2831" max="2831" width="27.140625" style="119" customWidth="1"/>
    <col min="2832" max="2832" width="32.85546875" style="119" customWidth="1"/>
    <col min="2833" max="2833" width="22.42578125" style="119" customWidth="1"/>
    <col min="2834" max="2834" width="28.140625" style="119" customWidth="1"/>
    <col min="2835" max="2835" width="52.42578125" style="119" customWidth="1"/>
    <col min="2836" max="2836" width="32.42578125" style="119" customWidth="1"/>
    <col min="2837" max="2837" width="24.5703125" style="119" customWidth="1"/>
    <col min="2838" max="2838" width="35" style="119" customWidth="1"/>
    <col min="2839" max="2839" width="35.140625" style="119" customWidth="1"/>
    <col min="2840" max="2840" width="41.140625" style="119" customWidth="1"/>
    <col min="2841" max="2841" width="16.42578125" style="119" customWidth="1"/>
    <col min="2842" max="2842" width="21.42578125" style="119" customWidth="1"/>
    <col min="2843" max="2843" width="31.42578125" style="119" customWidth="1"/>
    <col min="2844" max="2844" width="18.140625" style="119" customWidth="1"/>
    <col min="2845" max="3072" width="9.140625" style="119"/>
    <col min="3073" max="3073" width="9.28515625" style="119" customWidth="1"/>
    <col min="3074" max="3074" width="12.85546875" style="119" customWidth="1"/>
    <col min="3075" max="3075" width="167.42578125" style="119" customWidth="1"/>
    <col min="3076" max="3076" width="27.85546875" style="119" customWidth="1"/>
    <col min="3077" max="3077" width="26.140625" style="119" customWidth="1"/>
    <col min="3078" max="3078" width="26.85546875" style="119" customWidth="1"/>
    <col min="3079" max="3079" width="34.5703125" style="119" customWidth="1"/>
    <col min="3080" max="3080" width="23.28515625" style="119" customWidth="1"/>
    <col min="3081" max="3081" width="25.140625" style="119" customWidth="1"/>
    <col min="3082" max="3082" width="24.85546875" style="119" customWidth="1"/>
    <col min="3083" max="3083" width="22" style="119" customWidth="1"/>
    <col min="3084" max="3084" width="25.7109375" style="119" customWidth="1"/>
    <col min="3085" max="3085" width="26.140625" style="119" customWidth="1"/>
    <col min="3086" max="3086" width="27.5703125" style="119" customWidth="1"/>
    <col min="3087" max="3087" width="27.140625" style="119" customWidth="1"/>
    <col min="3088" max="3088" width="32.85546875" style="119" customWidth="1"/>
    <col min="3089" max="3089" width="22.42578125" style="119" customWidth="1"/>
    <col min="3090" max="3090" width="28.140625" style="119" customWidth="1"/>
    <col min="3091" max="3091" width="52.42578125" style="119" customWidth="1"/>
    <col min="3092" max="3092" width="32.42578125" style="119" customWidth="1"/>
    <col min="3093" max="3093" width="24.5703125" style="119" customWidth="1"/>
    <col min="3094" max="3094" width="35" style="119" customWidth="1"/>
    <col min="3095" max="3095" width="35.140625" style="119" customWidth="1"/>
    <col min="3096" max="3096" width="41.140625" style="119" customWidth="1"/>
    <col min="3097" max="3097" width="16.42578125" style="119" customWidth="1"/>
    <col min="3098" max="3098" width="21.42578125" style="119" customWidth="1"/>
    <col min="3099" max="3099" width="31.42578125" style="119" customWidth="1"/>
    <col min="3100" max="3100" width="18.140625" style="119" customWidth="1"/>
    <col min="3101" max="3328" width="9.140625" style="119"/>
    <col min="3329" max="3329" width="9.28515625" style="119" customWidth="1"/>
    <col min="3330" max="3330" width="12.85546875" style="119" customWidth="1"/>
    <col min="3331" max="3331" width="167.42578125" style="119" customWidth="1"/>
    <col min="3332" max="3332" width="27.85546875" style="119" customWidth="1"/>
    <col min="3333" max="3333" width="26.140625" style="119" customWidth="1"/>
    <col min="3334" max="3334" width="26.85546875" style="119" customWidth="1"/>
    <col min="3335" max="3335" width="34.5703125" style="119" customWidth="1"/>
    <col min="3336" max="3336" width="23.28515625" style="119" customWidth="1"/>
    <col min="3337" max="3337" width="25.140625" style="119" customWidth="1"/>
    <col min="3338" max="3338" width="24.85546875" style="119" customWidth="1"/>
    <col min="3339" max="3339" width="22" style="119" customWidth="1"/>
    <col min="3340" max="3340" width="25.7109375" style="119" customWidth="1"/>
    <col min="3341" max="3341" width="26.140625" style="119" customWidth="1"/>
    <col min="3342" max="3342" width="27.5703125" style="119" customWidth="1"/>
    <col min="3343" max="3343" width="27.140625" style="119" customWidth="1"/>
    <col min="3344" max="3344" width="32.85546875" style="119" customWidth="1"/>
    <col min="3345" max="3345" width="22.42578125" style="119" customWidth="1"/>
    <col min="3346" max="3346" width="28.140625" style="119" customWidth="1"/>
    <col min="3347" max="3347" width="52.42578125" style="119" customWidth="1"/>
    <col min="3348" max="3348" width="32.42578125" style="119" customWidth="1"/>
    <col min="3349" max="3349" width="24.5703125" style="119" customWidth="1"/>
    <col min="3350" max="3350" width="35" style="119" customWidth="1"/>
    <col min="3351" max="3351" width="35.140625" style="119" customWidth="1"/>
    <col min="3352" max="3352" width="41.140625" style="119" customWidth="1"/>
    <col min="3353" max="3353" width="16.42578125" style="119" customWidth="1"/>
    <col min="3354" max="3354" width="21.42578125" style="119" customWidth="1"/>
    <col min="3355" max="3355" width="31.42578125" style="119" customWidth="1"/>
    <col min="3356" max="3356" width="18.140625" style="119" customWidth="1"/>
    <col min="3357" max="3584" width="9.140625" style="119"/>
    <col min="3585" max="3585" width="9.28515625" style="119" customWidth="1"/>
    <col min="3586" max="3586" width="12.85546875" style="119" customWidth="1"/>
    <col min="3587" max="3587" width="167.42578125" style="119" customWidth="1"/>
    <col min="3588" max="3588" width="27.85546875" style="119" customWidth="1"/>
    <col min="3589" max="3589" width="26.140625" style="119" customWidth="1"/>
    <col min="3590" max="3590" width="26.85546875" style="119" customWidth="1"/>
    <col min="3591" max="3591" width="34.5703125" style="119" customWidth="1"/>
    <col min="3592" max="3592" width="23.28515625" style="119" customWidth="1"/>
    <col min="3593" max="3593" width="25.140625" style="119" customWidth="1"/>
    <col min="3594" max="3594" width="24.85546875" style="119" customWidth="1"/>
    <col min="3595" max="3595" width="22" style="119" customWidth="1"/>
    <col min="3596" max="3596" width="25.7109375" style="119" customWidth="1"/>
    <col min="3597" max="3597" width="26.140625" style="119" customWidth="1"/>
    <col min="3598" max="3598" width="27.5703125" style="119" customWidth="1"/>
    <col min="3599" max="3599" width="27.140625" style="119" customWidth="1"/>
    <col min="3600" max="3600" width="32.85546875" style="119" customWidth="1"/>
    <col min="3601" max="3601" width="22.42578125" style="119" customWidth="1"/>
    <col min="3602" max="3602" width="28.140625" style="119" customWidth="1"/>
    <col min="3603" max="3603" width="52.42578125" style="119" customWidth="1"/>
    <col min="3604" max="3604" width="32.42578125" style="119" customWidth="1"/>
    <col min="3605" max="3605" width="24.5703125" style="119" customWidth="1"/>
    <col min="3606" max="3606" width="35" style="119" customWidth="1"/>
    <col min="3607" max="3607" width="35.140625" style="119" customWidth="1"/>
    <col min="3608" max="3608" width="41.140625" style="119" customWidth="1"/>
    <col min="3609" max="3609" width="16.42578125" style="119" customWidth="1"/>
    <col min="3610" max="3610" width="21.42578125" style="119" customWidth="1"/>
    <col min="3611" max="3611" width="31.42578125" style="119" customWidth="1"/>
    <col min="3612" max="3612" width="18.140625" style="119" customWidth="1"/>
    <col min="3613" max="3840" width="9.140625" style="119"/>
    <col min="3841" max="3841" width="9.28515625" style="119" customWidth="1"/>
    <col min="3842" max="3842" width="12.85546875" style="119" customWidth="1"/>
    <col min="3843" max="3843" width="167.42578125" style="119" customWidth="1"/>
    <col min="3844" max="3844" width="27.85546875" style="119" customWidth="1"/>
    <col min="3845" max="3845" width="26.140625" style="119" customWidth="1"/>
    <col min="3846" max="3846" width="26.85546875" style="119" customWidth="1"/>
    <col min="3847" max="3847" width="34.5703125" style="119" customWidth="1"/>
    <col min="3848" max="3848" width="23.28515625" style="119" customWidth="1"/>
    <col min="3849" max="3849" width="25.140625" style="119" customWidth="1"/>
    <col min="3850" max="3850" width="24.85546875" style="119" customWidth="1"/>
    <col min="3851" max="3851" width="22" style="119" customWidth="1"/>
    <col min="3852" max="3852" width="25.7109375" style="119" customWidth="1"/>
    <col min="3853" max="3853" width="26.140625" style="119" customWidth="1"/>
    <col min="3854" max="3854" width="27.5703125" style="119" customWidth="1"/>
    <col min="3855" max="3855" width="27.140625" style="119" customWidth="1"/>
    <col min="3856" max="3856" width="32.85546875" style="119" customWidth="1"/>
    <col min="3857" max="3857" width="22.42578125" style="119" customWidth="1"/>
    <col min="3858" max="3858" width="28.140625" style="119" customWidth="1"/>
    <col min="3859" max="3859" width="52.42578125" style="119" customWidth="1"/>
    <col min="3860" max="3860" width="32.42578125" style="119" customWidth="1"/>
    <col min="3861" max="3861" width="24.5703125" style="119" customWidth="1"/>
    <col min="3862" max="3862" width="35" style="119" customWidth="1"/>
    <col min="3863" max="3863" width="35.140625" style="119" customWidth="1"/>
    <col min="3864" max="3864" width="41.140625" style="119" customWidth="1"/>
    <col min="3865" max="3865" width="16.42578125" style="119" customWidth="1"/>
    <col min="3866" max="3866" width="21.42578125" style="119" customWidth="1"/>
    <col min="3867" max="3867" width="31.42578125" style="119" customWidth="1"/>
    <col min="3868" max="3868" width="18.140625" style="119" customWidth="1"/>
    <col min="3869" max="4096" width="9.140625" style="119"/>
    <col min="4097" max="4097" width="9.28515625" style="119" customWidth="1"/>
    <col min="4098" max="4098" width="12.85546875" style="119" customWidth="1"/>
    <col min="4099" max="4099" width="167.42578125" style="119" customWidth="1"/>
    <col min="4100" max="4100" width="27.85546875" style="119" customWidth="1"/>
    <col min="4101" max="4101" width="26.140625" style="119" customWidth="1"/>
    <col min="4102" max="4102" width="26.85546875" style="119" customWidth="1"/>
    <col min="4103" max="4103" width="34.5703125" style="119" customWidth="1"/>
    <col min="4104" max="4104" width="23.28515625" style="119" customWidth="1"/>
    <col min="4105" max="4105" width="25.140625" style="119" customWidth="1"/>
    <col min="4106" max="4106" width="24.85546875" style="119" customWidth="1"/>
    <col min="4107" max="4107" width="22" style="119" customWidth="1"/>
    <col min="4108" max="4108" width="25.7109375" style="119" customWidth="1"/>
    <col min="4109" max="4109" width="26.140625" style="119" customWidth="1"/>
    <col min="4110" max="4110" width="27.5703125" style="119" customWidth="1"/>
    <col min="4111" max="4111" width="27.140625" style="119" customWidth="1"/>
    <col min="4112" max="4112" width="32.85546875" style="119" customWidth="1"/>
    <col min="4113" max="4113" width="22.42578125" style="119" customWidth="1"/>
    <col min="4114" max="4114" width="28.140625" style="119" customWidth="1"/>
    <col min="4115" max="4115" width="52.42578125" style="119" customWidth="1"/>
    <col min="4116" max="4116" width="32.42578125" style="119" customWidth="1"/>
    <col min="4117" max="4117" width="24.5703125" style="119" customWidth="1"/>
    <col min="4118" max="4118" width="35" style="119" customWidth="1"/>
    <col min="4119" max="4119" width="35.140625" style="119" customWidth="1"/>
    <col min="4120" max="4120" width="41.140625" style="119" customWidth="1"/>
    <col min="4121" max="4121" width="16.42578125" style="119" customWidth="1"/>
    <col min="4122" max="4122" width="21.42578125" style="119" customWidth="1"/>
    <col min="4123" max="4123" width="31.42578125" style="119" customWidth="1"/>
    <col min="4124" max="4124" width="18.140625" style="119" customWidth="1"/>
    <col min="4125" max="4352" width="9.140625" style="119"/>
    <col min="4353" max="4353" width="9.28515625" style="119" customWidth="1"/>
    <col min="4354" max="4354" width="12.85546875" style="119" customWidth="1"/>
    <col min="4355" max="4355" width="167.42578125" style="119" customWidth="1"/>
    <col min="4356" max="4356" width="27.85546875" style="119" customWidth="1"/>
    <col min="4357" max="4357" width="26.140625" style="119" customWidth="1"/>
    <col min="4358" max="4358" width="26.85546875" style="119" customWidth="1"/>
    <col min="4359" max="4359" width="34.5703125" style="119" customWidth="1"/>
    <col min="4360" max="4360" width="23.28515625" style="119" customWidth="1"/>
    <col min="4361" max="4361" width="25.140625" style="119" customWidth="1"/>
    <col min="4362" max="4362" width="24.85546875" style="119" customWidth="1"/>
    <col min="4363" max="4363" width="22" style="119" customWidth="1"/>
    <col min="4364" max="4364" width="25.7109375" style="119" customWidth="1"/>
    <col min="4365" max="4365" width="26.140625" style="119" customWidth="1"/>
    <col min="4366" max="4366" width="27.5703125" style="119" customWidth="1"/>
    <col min="4367" max="4367" width="27.140625" style="119" customWidth="1"/>
    <col min="4368" max="4368" width="32.85546875" style="119" customWidth="1"/>
    <col min="4369" max="4369" width="22.42578125" style="119" customWidth="1"/>
    <col min="4370" max="4370" width="28.140625" style="119" customWidth="1"/>
    <col min="4371" max="4371" width="52.42578125" style="119" customWidth="1"/>
    <col min="4372" max="4372" width="32.42578125" style="119" customWidth="1"/>
    <col min="4373" max="4373" width="24.5703125" style="119" customWidth="1"/>
    <col min="4374" max="4374" width="35" style="119" customWidth="1"/>
    <col min="4375" max="4375" width="35.140625" style="119" customWidth="1"/>
    <col min="4376" max="4376" width="41.140625" style="119" customWidth="1"/>
    <col min="4377" max="4377" width="16.42578125" style="119" customWidth="1"/>
    <col min="4378" max="4378" width="21.42578125" style="119" customWidth="1"/>
    <col min="4379" max="4379" width="31.42578125" style="119" customWidth="1"/>
    <col min="4380" max="4380" width="18.140625" style="119" customWidth="1"/>
    <col min="4381" max="4608" width="9.140625" style="119"/>
    <col min="4609" max="4609" width="9.28515625" style="119" customWidth="1"/>
    <col min="4610" max="4610" width="12.85546875" style="119" customWidth="1"/>
    <col min="4611" max="4611" width="167.42578125" style="119" customWidth="1"/>
    <col min="4612" max="4612" width="27.85546875" style="119" customWidth="1"/>
    <col min="4613" max="4613" width="26.140625" style="119" customWidth="1"/>
    <col min="4614" max="4614" width="26.85546875" style="119" customWidth="1"/>
    <col min="4615" max="4615" width="34.5703125" style="119" customWidth="1"/>
    <col min="4616" max="4616" width="23.28515625" style="119" customWidth="1"/>
    <col min="4617" max="4617" width="25.140625" style="119" customWidth="1"/>
    <col min="4618" max="4618" width="24.85546875" style="119" customWidth="1"/>
    <col min="4619" max="4619" width="22" style="119" customWidth="1"/>
    <col min="4620" max="4620" width="25.7109375" style="119" customWidth="1"/>
    <col min="4621" max="4621" width="26.140625" style="119" customWidth="1"/>
    <col min="4622" max="4622" width="27.5703125" style="119" customWidth="1"/>
    <col min="4623" max="4623" width="27.140625" style="119" customWidth="1"/>
    <col min="4624" max="4624" width="32.85546875" style="119" customWidth="1"/>
    <col min="4625" max="4625" width="22.42578125" style="119" customWidth="1"/>
    <col min="4626" max="4626" width="28.140625" style="119" customWidth="1"/>
    <col min="4627" max="4627" width="52.42578125" style="119" customWidth="1"/>
    <col min="4628" max="4628" width="32.42578125" style="119" customWidth="1"/>
    <col min="4629" max="4629" width="24.5703125" style="119" customWidth="1"/>
    <col min="4630" max="4630" width="35" style="119" customWidth="1"/>
    <col min="4631" max="4631" width="35.140625" style="119" customWidth="1"/>
    <col min="4632" max="4632" width="41.140625" style="119" customWidth="1"/>
    <col min="4633" max="4633" width="16.42578125" style="119" customWidth="1"/>
    <col min="4634" max="4634" width="21.42578125" style="119" customWidth="1"/>
    <col min="4635" max="4635" width="31.42578125" style="119" customWidth="1"/>
    <col min="4636" max="4636" width="18.140625" style="119" customWidth="1"/>
    <col min="4637" max="4864" width="9.140625" style="119"/>
    <col min="4865" max="4865" width="9.28515625" style="119" customWidth="1"/>
    <col min="4866" max="4866" width="12.85546875" style="119" customWidth="1"/>
    <col min="4867" max="4867" width="167.42578125" style="119" customWidth="1"/>
    <col min="4868" max="4868" width="27.85546875" style="119" customWidth="1"/>
    <col min="4869" max="4869" width="26.140625" style="119" customWidth="1"/>
    <col min="4870" max="4870" width="26.85546875" style="119" customWidth="1"/>
    <col min="4871" max="4871" width="34.5703125" style="119" customWidth="1"/>
    <col min="4872" max="4872" width="23.28515625" style="119" customWidth="1"/>
    <col min="4873" max="4873" width="25.140625" style="119" customWidth="1"/>
    <col min="4874" max="4874" width="24.85546875" style="119" customWidth="1"/>
    <col min="4875" max="4875" width="22" style="119" customWidth="1"/>
    <col min="4876" max="4876" width="25.7109375" style="119" customWidth="1"/>
    <col min="4877" max="4877" width="26.140625" style="119" customWidth="1"/>
    <col min="4878" max="4878" width="27.5703125" style="119" customWidth="1"/>
    <col min="4879" max="4879" width="27.140625" style="119" customWidth="1"/>
    <col min="4880" max="4880" width="32.85546875" style="119" customWidth="1"/>
    <col min="4881" max="4881" width="22.42578125" style="119" customWidth="1"/>
    <col min="4882" max="4882" width="28.140625" style="119" customWidth="1"/>
    <col min="4883" max="4883" width="52.42578125" style="119" customWidth="1"/>
    <col min="4884" max="4884" width="32.42578125" style="119" customWidth="1"/>
    <col min="4885" max="4885" width="24.5703125" style="119" customWidth="1"/>
    <col min="4886" max="4886" width="35" style="119" customWidth="1"/>
    <col min="4887" max="4887" width="35.140625" style="119" customWidth="1"/>
    <col min="4888" max="4888" width="41.140625" style="119" customWidth="1"/>
    <col min="4889" max="4889" width="16.42578125" style="119" customWidth="1"/>
    <col min="4890" max="4890" width="21.42578125" style="119" customWidth="1"/>
    <col min="4891" max="4891" width="31.42578125" style="119" customWidth="1"/>
    <col min="4892" max="4892" width="18.140625" style="119" customWidth="1"/>
    <col min="4893" max="5120" width="9.140625" style="119"/>
    <col min="5121" max="5121" width="9.28515625" style="119" customWidth="1"/>
    <col min="5122" max="5122" width="12.85546875" style="119" customWidth="1"/>
    <col min="5123" max="5123" width="167.42578125" style="119" customWidth="1"/>
    <col min="5124" max="5124" width="27.85546875" style="119" customWidth="1"/>
    <col min="5125" max="5125" width="26.140625" style="119" customWidth="1"/>
    <col min="5126" max="5126" width="26.85546875" style="119" customWidth="1"/>
    <col min="5127" max="5127" width="34.5703125" style="119" customWidth="1"/>
    <col min="5128" max="5128" width="23.28515625" style="119" customWidth="1"/>
    <col min="5129" max="5129" width="25.140625" style="119" customWidth="1"/>
    <col min="5130" max="5130" width="24.85546875" style="119" customWidth="1"/>
    <col min="5131" max="5131" width="22" style="119" customWidth="1"/>
    <col min="5132" max="5132" width="25.7109375" style="119" customWidth="1"/>
    <col min="5133" max="5133" width="26.140625" style="119" customWidth="1"/>
    <col min="5134" max="5134" width="27.5703125" style="119" customWidth="1"/>
    <col min="5135" max="5135" width="27.140625" style="119" customWidth="1"/>
    <col min="5136" max="5136" width="32.85546875" style="119" customWidth="1"/>
    <col min="5137" max="5137" width="22.42578125" style="119" customWidth="1"/>
    <col min="5138" max="5138" width="28.140625" style="119" customWidth="1"/>
    <col min="5139" max="5139" width="52.42578125" style="119" customWidth="1"/>
    <col min="5140" max="5140" width="32.42578125" style="119" customWidth="1"/>
    <col min="5141" max="5141" width="24.5703125" style="119" customWidth="1"/>
    <col min="5142" max="5142" width="35" style="119" customWidth="1"/>
    <col min="5143" max="5143" width="35.140625" style="119" customWidth="1"/>
    <col min="5144" max="5144" width="41.140625" style="119" customWidth="1"/>
    <col min="5145" max="5145" width="16.42578125" style="119" customWidth="1"/>
    <col min="5146" max="5146" width="21.42578125" style="119" customWidth="1"/>
    <col min="5147" max="5147" width="31.42578125" style="119" customWidth="1"/>
    <col min="5148" max="5148" width="18.140625" style="119" customWidth="1"/>
    <col min="5149" max="5376" width="9.140625" style="119"/>
    <col min="5377" max="5377" width="9.28515625" style="119" customWidth="1"/>
    <col min="5378" max="5378" width="12.85546875" style="119" customWidth="1"/>
    <col min="5379" max="5379" width="167.42578125" style="119" customWidth="1"/>
    <col min="5380" max="5380" width="27.85546875" style="119" customWidth="1"/>
    <col min="5381" max="5381" width="26.140625" style="119" customWidth="1"/>
    <col min="5382" max="5382" width="26.85546875" style="119" customWidth="1"/>
    <col min="5383" max="5383" width="34.5703125" style="119" customWidth="1"/>
    <col min="5384" max="5384" width="23.28515625" style="119" customWidth="1"/>
    <col min="5385" max="5385" width="25.140625" style="119" customWidth="1"/>
    <col min="5386" max="5386" width="24.85546875" style="119" customWidth="1"/>
    <col min="5387" max="5387" width="22" style="119" customWidth="1"/>
    <col min="5388" max="5388" width="25.7109375" style="119" customWidth="1"/>
    <col min="5389" max="5389" width="26.140625" style="119" customWidth="1"/>
    <col min="5390" max="5390" width="27.5703125" style="119" customWidth="1"/>
    <col min="5391" max="5391" width="27.140625" style="119" customWidth="1"/>
    <col min="5392" max="5392" width="32.85546875" style="119" customWidth="1"/>
    <col min="5393" max="5393" width="22.42578125" style="119" customWidth="1"/>
    <col min="5394" max="5394" width="28.140625" style="119" customWidth="1"/>
    <col min="5395" max="5395" width="52.42578125" style="119" customWidth="1"/>
    <col min="5396" max="5396" width="32.42578125" style="119" customWidth="1"/>
    <col min="5397" max="5397" width="24.5703125" style="119" customWidth="1"/>
    <col min="5398" max="5398" width="35" style="119" customWidth="1"/>
    <col min="5399" max="5399" width="35.140625" style="119" customWidth="1"/>
    <col min="5400" max="5400" width="41.140625" style="119" customWidth="1"/>
    <col min="5401" max="5401" width="16.42578125" style="119" customWidth="1"/>
    <col min="5402" max="5402" width="21.42578125" style="119" customWidth="1"/>
    <col min="5403" max="5403" width="31.42578125" style="119" customWidth="1"/>
    <col min="5404" max="5404" width="18.140625" style="119" customWidth="1"/>
    <col min="5405" max="5632" width="9.140625" style="119"/>
    <col min="5633" max="5633" width="9.28515625" style="119" customWidth="1"/>
    <col min="5634" max="5634" width="12.85546875" style="119" customWidth="1"/>
    <col min="5635" max="5635" width="167.42578125" style="119" customWidth="1"/>
    <col min="5636" max="5636" width="27.85546875" style="119" customWidth="1"/>
    <col min="5637" max="5637" width="26.140625" style="119" customWidth="1"/>
    <col min="5638" max="5638" width="26.85546875" style="119" customWidth="1"/>
    <col min="5639" max="5639" width="34.5703125" style="119" customWidth="1"/>
    <col min="5640" max="5640" width="23.28515625" style="119" customWidth="1"/>
    <col min="5641" max="5641" width="25.140625" style="119" customWidth="1"/>
    <col min="5642" max="5642" width="24.85546875" style="119" customWidth="1"/>
    <col min="5643" max="5643" width="22" style="119" customWidth="1"/>
    <col min="5644" max="5644" width="25.7109375" style="119" customWidth="1"/>
    <col min="5645" max="5645" width="26.140625" style="119" customWidth="1"/>
    <col min="5646" max="5646" width="27.5703125" style="119" customWidth="1"/>
    <col min="5647" max="5647" width="27.140625" style="119" customWidth="1"/>
    <col min="5648" max="5648" width="32.85546875" style="119" customWidth="1"/>
    <col min="5649" max="5649" width="22.42578125" style="119" customWidth="1"/>
    <col min="5650" max="5650" width="28.140625" style="119" customWidth="1"/>
    <col min="5651" max="5651" width="52.42578125" style="119" customWidth="1"/>
    <col min="5652" max="5652" width="32.42578125" style="119" customWidth="1"/>
    <col min="5653" max="5653" width="24.5703125" style="119" customWidth="1"/>
    <col min="5654" max="5654" width="35" style="119" customWidth="1"/>
    <col min="5655" max="5655" width="35.140625" style="119" customWidth="1"/>
    <col min="5656" max="5656" width="41.140625" style="119" customWidth="1"/>
    <col min="5657" max="5657" width="16.42578125" style="119" customWidth="1"/>
    <col min="5658" max="5658" width="21.42578125" style="119" customWidth="1"/>
    <col min="5659" max="5659" width="31.42578125" style="119" customWidth="1"/>
    <col min="5660" max="5660" width="18.140625" style="119" customWidth="1"/>
    <col min="5661" max="5888" width="9.140625" style="119"/>
    <col min="5889" max="5889" width="9.28515625" style="119" customWidth="1"/>
    <col min="5890" max="5890" width="12.85546875" style="119" customWidth="1"/>
    <col min="5891" max="5891" width="167.42578125" style="119" customWidth="1"/>
    <col min="5892" max="5892" width="27.85546875" style="119" customWidth="1"/>
    <col min="5893" max="5893" width="26.140625" style="119" customWidth="1"/>
    <col min="5894" max="5894" width="26.85546875" style="119" customWidth="1"/>
    <col min="5895" max="5895" width="34.5703125" style="119" customWidth="1"/>
    <col min="5896" max="5896" width="23.28515625" style="119" customWidth="1"/>
    <col min="5897" max="5897" width="25.140625" style="119" customWidth="1"/>
    <col min="5898" max="5898" width="24.85546875" style="119" customWidth="1"/>
    <col min="5899" max="5899" width="22" style="119" customWidth="1"/>
    <col min="5900" max="5900" width="25.7109375" style="119" customWidth="1"/>
    <col min="5901" max="5901" width="26.140625" style="119" customWidth="1"/>
    <col min="5902" max="5902" width="27.5703125" style="119" customWidth="1"/>
    <col min="5903" max="5903" width="27.140625" style="119" customWidth="1"/>
    <col min="5904" max="5904" width="32.85546875" style="119" customWidth="1"/>
    <col min="5905" max="5905" width="22.42578125" style="119" customWidth="1"/>
    <col min="5906" max="5906" width="28.140625" style="119" customWidth="1"/>
    <col min="5907" max="5907" width="52.42578125" style="119" customWidth="1"/>
    <col min="5908" max="5908" width="32.42578125" style="119" customWidth="1"/>
    <col min="5909" max="5909" width="24.5703125" style="119" customWidth="1"/>
    <col min="5910" max="5910" width="35" style="119" customWidth="1"/>
    <col min="5911" max="5911" width="35.140625" style="119" customWidth="1"/>
    <col min="5912" max="5912" width="41.140625" style="119" customWidth="1"/>
    <col min="5913" max="5913" width="16.42578125" style="119" customWidth="1"/>
    <col min="5914" max="5914" width="21.42578125" style="119" customWidth="1"/>
    <col min="5915" max="5915" width="31.42578125" style="119" customWidth="1"/>
    <col min="5916" max="5916" width="18.140625" style="119" customWidth="1"/>
    <col min="5917" max="6144" width="9.140625" style="119"/>
    <col min="6145" max="6145" width="9.28515625" style="119" customWidth="1"/>
    <col min="6146" max="6146" width="12.85546875" style="119" customWidth="1"/>
    <col min="6147" max="6147" width="167.42578125" style="119" customWidth="1"/>
    <col min="6148" max="6148" width="27.85546875" style="119" customWidth="1"/>
    <col min="6149" max="6149" width="26.140625" style="119" customWidth="1"/>
    <col min="6150" max="6150" width="26.85546875" style="119" customWidth="1"/>
    <col min="6151" max="6151" width="34.5703125" style="119" customWidth="1"/>
    <col min="6152" max="6152" width="23.28515625" style="119" customWidth="1"/>
    <col min="6153" max="6153" width="25.140625" style="119" customWidth="1"/>
    <col min="6154" max="6154" width="24.85546875" style="119" customWidth="1"/>
    <col min="6155" max="6155" width="22" style="119" customWidth="1"/>
    <col min="6156" max="6156" width="25.7109375" style="119" customWidth="1"/>
    <col min="6157" max="6157" width="26.140625" style="119" customWidth="1"/>
    <col min="6158" max="6158" width="27.5703125" style="119" customWidth="1"/>
    <col min="6159" max="6159" width="27.140625" style="119" customWidth="1"/>
    <col min="6160" max="6160" width="32.85546875" style="119" customWidth="1"/>
    <col min="6161" max="6161" width="22.42578125" style="119" customWidth="1"/>
    <col min="6162" max="6162" width="28.140625" style="119" customWidth="1"/>
    <col min="6163" max="6163" width="52.42578125" style="119" customWidth="1"/>
    <col min="6164" max="6164" width="32.42578125" style="119" customWidth="1"/>
    <col min="6165" max="6165" width="24.5703125" style="119" customWidth="1"/>
    <col min="6166" max="6166" width="35" style="119" customWidth="1"/>
    <col min="6167" max="6167" width="35.140625" style="119" customWidth="1"/>
    <col min="6168" max="6168" width="41.140625" style="119" customWidth="1"/>
    <col min="6169" max="6169" width="16.42578125" style="119" customWidth="1"/>
    <col min="6170" max="6170" width="21.42578125" style="119" customWidth="1"/>
    <col min="6171" max="6171" width="31.42578125" style="119" customWidth="1"/>
    <col min="6172" max="6172" width="18.140625" style="119" customWidth="1"/>
    <col min="6173" max="6400" width="9.140625" style="119"/>
    <col min="6401" max="6401" width="9.28515625" style="119" customWidth="1"/>
    <col min="6402" max="6402" width="12.85546875" style="119" customWidth="1"/>
    <col min="6403" max="6403" width="167.42578125" style="119" customWidth="1"/>
    <col min="6404" max="6404" width="27.85546875" style="119" customWidth="1"/>
    <col min="6405" max="6405" width="26.140625" style="119" customWidth="1"/>
    <col min="6406" max="6406" width="26.85546875" style="119" customWidth="1"/>
    <col min="6407" max="6407" width="34.5703125" style="119" customWidth="1"/>
    <col min="6408" max="6408" width="23.28515625" style="119" customWidth="1"/>
    <col min="6409" max="6409" width="25.140625" style="119" customWidth="1"/>
    <col min="6410" max="6410" width="24.85546875" style="119" customWidth="1"/>
    <col min="6411" max="6411" width="22" style="119" customWidth="1"/>
    <col min="6412" max="6412" width="25.7109375" style="119" customWidth="1"/>
    <col min="6413" max="6413" width="26.140625" style="119" customWidth="1"/>
    <col min="6414" max="6414" width="27.5703125" style="119" customWidth="1"/>
    <col min="6415" max="6415" width="27.140625" style="119" customWidth="1"/>
    <col min="6416" max="6416" width="32.85546875" style="119" customWidth="1"/>
    <col min="6417" max="6417" width="22.42578125" style="119" customWidth="1"/>
    <col min="6418" max="6418" width="28.140625" style="119" customWidth="1"/>
    <col min="6419" max="6419" width="52.42578125" style="119" customWidth="1"/>
    <col min="6420" max="6420" width="32.42578125" style="119" customWidth="1"/>
    <col min="6421" max="6421" width="24.5703125" style="119" customWidth="1"/>
    <col min="6422" max="6422" width="35" style="119" customWidth="1"/>
    <col min="6423" max="6423" width="35.140625" style="119" customWidth="1"/>
    <col min="6424" max="6424" width="41.140625" style="119" customWidth="1"/>
    <col min="6425" max="6425" width="16.42578125" style="119" customWidth="1"/>
    <col min="6426" max="6426" width="21.42578125" style="119" customWidth="1"/>
    <col min="6427" max="6427" width="31.42578125" style="119" customWidth="1"/>
    <col min="6428" max="6428" width="18.140625" style="119" customWidth="1"/>
    <col min="6429" max="6656" width="9.140625" style="119"/>
    <col min="6657" max="6657" width="9.28515625" style="119" customWidth="1"/>
    <col min="6658" max="6658" width="12.85546875" style="119" customWidth="1"/>
    <col min="6659" max="6659" width="167.42578125" style="119" customWidth="1"/>
    <col min="6660" max="6660" width="27.85546875" style="119" customWidth="1"/>
    <col min="6661" max="6661" width="26.140625" style="119" customWidth="1"/>
    <col min="6662" max="6662" width="26.85546875" style="119" customWidth="1"/>
    <col min="6663" max="6663" width="34.5703125" style="119" customWidth="1"/>
    <col min="6664" max="6664" width="23.28515625" style="119" customWidth="1"/>
    <col min="6665" max="6665" width="25.140625" style="119" customWidth="1"/>
    <col min="6666" max="6666" width="24.85546875" style="119" customWidth="1"/>
    <col min="6667" max="6667" width="22" style="119" customWidth="1"/>
    <col min="6668" max="6668" width="25.7109375" style="119" customWidth="1"/>
    <col min="6669" max="6669" width="26.140625" style="119" customWidth="1"/>
    <col min="6670" max="6670" width="27.5703125" style="119" customWidth="1"/>
    <col min="6671" max="6671" width="27.140625" style="119" customWidth="1"/>
    <col min="6672" max="6672" width="32.85546875" style="119" customWidth="1"/>
    <col min="6673" max="6673" width="22.42578125" style="119" customWidth="1"/>
    <col min="6674" max="6674" width="28.140625" style="119" customWidth="1"/>
    <col min="6675" max="6675" width="52.42578125" style="119" customWidth="1"/>
    <col min="6676" max="6676" width="32.42578125" style="119" customWidth="1"/>
    <col min="6677" max="6677" width="24.5703125" style="119" customWidth="1"/>
    <col min="6678" max="6678" width="35" style="119" customWidth="1"/>
    <col min="6679" max="6679" width="35.140625" style="119" customWidth="1"/>
    <col min="6680" max="6680" width="41.140625" style="119" customWidth="1"/>
    <col min="6681" max="6681" width="16.42578125" style="119" customWidth="1"/>
    <col min="6682" max="6682" width="21.42578125" style="119" customWidth="1"/>
    <col min="6683" max="6683" width="31.42578125" style="119" customWidth="1"/>
    <col min="6684" max="6684" width="18.140625" style="119" customWidth="1"/>
    <col min="6685" max="6912" width="9.140625" style="119"/>
    <col min="6913" max="6913" width="9.28515625" style="119" customWidth="1"/>
    <col min="6914" max="6914" width="12.85546875" style="119" customWidth="1"/>
    <col min="6915" max="6915" width="167.42578125" style="119" customWidth="1"/>
    <col min="6916" max="6916" width="27.85546875" style="119" customWidth="1"/>
    <col min="6917" max="6917" width="26.140625" style="119" customWidth="1"/>
    <col min="6918" max="6918" width="26.85546875" style="119" customWidth="1"/>
    <col min="6919" max="6919" width="34.5703125" style="119" customWidth="1"/>
    <col min="6920" max="6920" width="23.28515625" style="119" customWidth="1"/>
    <col min="6921" max="6921" width="25.140625" style="119" customWidth="1"/>
    <col min="6922" max="6922" width="24.85546875" style="119" customWidth="1"/>
    <col min="6923" max="6923" width="22" style="119" customWidth="1"/>
    <col min="6924" max="6924" width="25.7109375" style="119" customWidth="1"/>
    <col min="6925" max="6925" width="26.140625" style="119" customWidth="1"/>
    <col min="6926" max="6926" width="27.5703125" style="119" customWidth="1"/>
    <col min="6927" max="6927" width="27.140625" style="119" customWidth="1"/>
    <col min="6928" max="6928" width="32.85546875" style="119" customWidth="1"/>
    <col min="6929" max="6929" width="22.42578125" style="119" customWidth="1"/>
    <col min="6930" max="6930" width="28.140625" style="119" customWidth="1"/>
    <col min="6931" max="6931" width="52.42578125" style="119" customWidth="1"/>
    <col min="6932" max="6932" width="32.42578125" style="119" customWidth="1"/>
    <col min="6933" max="6933" width="24.5703125" style="119" customWidth="1"/>
    <col min="6934" max="6934" width="35" style="119" customWidth="1"/>
    <col min="6935" max="6935" width="35.140625" style="119" customWidth="1"/>
    <col min="6936" max="6936" width="41.140625" style="119" customWidth="1"/>
    <col min="6937" max="6937" width="16.42578125" style="119" customWidth="1"/>
    <col min="6938" max="6938" width="21.42578125" style="119" customWidth="1"/>
    <col min="6939" max="6939" width="31.42578125" style="119" customWidth="1"/>
    <col min="6940" max="6940" width="18.140625" style="119" customWidth="1"/>
    <col min="6941" max="7168" width="9.140625" style="119"/>
    <col min="7169" max="7169" width="9.28515625" style="119" customWidth="1"/>
    <col min="7170" max="7170" width="12.85546875" style="119" customWidth="1"/>
    <col min="7171" max="7171" width="167.42578125" style="119" customWidth="1"/>
    <col min="7172" max="7172" width="27.85546875" style="119" customWidth="1"/>
    <col min="7173" max="7173" width="26.140625" style="119" customWidth="1"/>
    <col min="7174" max="7174" width="26.85546875" style="119" customWidth="1"/>
    <col min="7175" max="7175" width="34.5703125" style="119" customWidth="1"/>
    <col min="7176" max="7176" width="23.28515625" style="119" customWidth="1"/>
    <col min="7177" max="7177" width="25.140625" style="119" customWidth="1"/>
    <col min="7178" max="7178" width="24.85546875" style="119" customWidth="1"/>
    <col min="7179" max="7179" width="22" style="119" customWidth="1"/>
    <col min="7180" max="7180" width="25.7109375" style="119" customWidth="1"/>
    <col min="7181" max="7181" width="26.140625" style="119" customWidth="1"/>
    <col min="7182" max="7182" width="27.5703125" style="119" customWidth="1"/>
    <col min="7183" max="7183" width="27.140625" style="119" customWidth="1"/>
    <col min="7184" max="7184" width="32.85546875" style="119" customWidth="1"/>
    <col min="7185" max="7185" width="22.42578125" style="119" customWidth="1"/>
    <col min="7186" max="7186" width="28.140625" style="119" customWidth="1"/>
    <col min="7187" max="7187" width="52.42578125" style="119" customWidth="1"/>
    <col min="7188" max="7188" width="32.42578125" style="119" customWidth="1"/>
    <col min="7189" max="7189" width="24.5703125" style="119" customWidth="1"/>
    <col min="7190" max="7190" width="35" style="119" customWidth="1"/>
    <col min="7191" max="7191" width="35.140625" style="119" customWidth="1"/>
    <col min="7192" max="7192" width="41.140625" style="119" customWidth="1"/>
    <col min="7193" max="7193" width="16.42578125" style="119" customWidth="1"/>
    <col min="7194" max="7194" width="21.42578125" style="119" customWidth="1"/>
    <col min="7195" max="7195" width="31.42578125" style="119" customWidth="1"/>
    <col min="7196" max="7196" width="18.140625" style="119" customWidth="1"/>
    <col min="7197" max="7424" width="9.140625" style="119"/>
    <col min="7425" max="7425" width="9.28515625" style="119" customWidth="1"/>
    <col min="7426" max="7426" width="12.85546875" style="119" customWidth="1"/>
    <col min="7427" max="7427" width="167.42578125" style="119" customWidth="1"/>
    <col min="7428" max="7428" width="27.85546875" style="119" customWidth="1"/>
    <col min="7429" max="7429" width="26.140625" style="119" customWidth="1"/>
    <col min="7430" max="7430" width="26.85546875" style="119" customWidth="1"/>
    <col min="7431" max="7431" width="34.5703125" style="119" customWidth="1"/>
    <col min="7432" max="7432" width="23.28515625" style="119" customWidth="1"/>
    <col min="7433" max="7433" width="25.140625" style="119" customWidth="1"/>
    <col min="7434" max="7434" width="24.85546875" style="119" customWidth="1"/>
    <col min="7435" max="7435" width="22" style="119" customWidth="1"/>
    <col min="7436" max="7436" width="25.7109375" style="119" customWidth="1"/>
    <col min="7437" max="7437" width="26.140625" style="119" customWidth="1"/>
    <col min="7438" max="7438" width="27.5703125" style="119" customWidth="1"/>
    <col min="7439" max="7439" width="27.140625" style="119" customWidth="1"/>
    <col min="7440" max="7440" width="32.85546875" style="119" customWidth="1"/>
    <col min="7441" max="7441" width="22.42578125" style="119" customWidth="1"/>
    <col min="7442" max="7442" width="28.140625" style="119" customWidth="1"/>
    <col min="7443" max="7443" width="52.42578125" style="119" customWidth="1"/>
    <col min="7444" max="7444" width="32.42578125" style="119" customWidth="1"/>
    <col min="7445" max="7445" width="24.5703125" style="119" customWidth="1"/>
    <col min="7446" max="7446" width="35" style="119" customWidth="1"/>
    <col min="7447" max="7447" width="35.140625" style="119" customWidth="1"/>
    <col min="7448" max="7448" width="41.140625" style="119" customWidth="1"/>
    <col min="7449" max="7449" width="16.42578125" style="119" customWidth="1"/>
    <col min="7450" max="7450" width="21.42578125" style="119" customWidth="1"/>
    <col min="7451" max="7451" width="31.42578125" style="119" customWidth="1"/>
    <col min="7452" max="7452" width="18.140625" style="119" customWidth="1"/>
    <col min="7453" max="7680" width="9.140625" style="119"/>
    <col min="7681" max="7681" width="9.28515625" style="119" customWidth="1"/>
    <col min="7682" max="7682" width="12.85546875" style="119" customWidth="1"/>
    <col min="7683" max="7683" width="167.42578125" style="119" customWidth="1"/>
    <col min="7684" max="7684" width="27.85546875" style="119" customWidth="1"/>
    <col min="7685" max="7685" width="26.140625" style="119" customWidth="1"/>
    <col min="7686" max="7686" width="26.85546875" style="119" customWidth="1"/>
    <col min="7687" max="7687" width="34.5703125" style="119" customWidth="1"/>
    <col min="7688" max="7688" width="23.28515625" style="119" customWidth="1"/>
    <col min="7689" max="7689" width="25.140625" style="119" customWidth="1"/>
    <col min="7690" max="7690" width="24.85546875" style="119" customWidth="1"/>
    <col min="7691" max="7691" width="22" style="119" customWidth="1"/>
    <col min="7692" max="7692" width="25.7109375" style="119" customWidth="1"/>
    <col min="7693" max="7693" width="26.140625" style="119" customWidth="1"/>
    <col min="7694" max="7694" width="27.5703125" style="119" customWidth="1"/>
    <col min="7695" max="7695" width="27.140625" style="119" customWidth="1"/>
    <col min="7696" max="7696" width="32.85546875" style="119" customWidth="1"/>
    <col min="7697" max="7697" width="22.42578125" style="119" customWidth="1"/>
    <col min="7698" max="7698" width="28.140625" style="119" customWidth="1"/>
    <col min="7699" max="7699" width="52.42578125" style="119" customWidth="1"/>
    <col min="7700" max="7700" width="32.42578125" style="119" customWidth="1"/>
    <col min="7701" max="7701" width="24.5703125" style="119" customWidth="1"/>
    <col min="7702" max="7702" width="35" style="119" customWidth="1"/>
    <col min="7703" max="7703" width="35.140625" style="119" customWidth="1"/>
    <col min="7704" max="7704" width="41.140625" style="119" customWidth="1"/>
    <col min="7705" max="7705" width="16.42578125" style="119" customWidth="1"/>
    <col min="7706" max="7706" width="21.42578125" style="119" customWidth="1"/>
    <col min="7707" max="7707" width="31.42578125" style="119" customWidth="1"/>
    <col min="7708" max="7708" width="18.140625" style="119" customWidth="1"/>
    <col min="7709" max="7936" width="9.140625" style="119"/>
    <col min="7937" max="7937" width="9.28515625" style="119" customWidth="1"/>
    <col min="7938" max="7938" width="12.85546875" style="119" customWidth="1"/>
    <col min="7939" max="7939" width="167.42578125" style="119" customWidth="1"/>
    <col min="7940" max="7940" width="27.85546875" style="119" customWidth="1"/>
    <col min="7941" max="7941" width="26.140625" style="119" customWidth="1"/>
    <col min="7942" max="7942" width="26.85546875" style="119" customWidth="1"/>
    <col min="7943" max="7943" width="34.5703125" style="119" customWidth="1"/>
    <col min="7944" max="7944" width="23.28515625" style="119" customWidth="1"/>
    <col min="7945" max="7945" width="25.140625" style="119" customWidth="1"/>
    <col min="7946" max="7946" width="24.85546875" style="119" customWidth="1"/>
    <col min="7947" max="7947" width="22" style="119" customWidth="1"/>
    <col min="7948" max="7948" width="25.7109375" style="119" customWidth="1"/>
    <col min="7949" max="7949" width="26.140625" style="119" customWidth="1"/>
    <col min="7950" max="7950" width="27.5703125" style="119" customWidth="1"/>
    <col min="7951" max="7951" width="27.140625" style="119" customWidth="1"/>
    <col min="7952" max="7952" width="32.85546875" style="119" customWidth="1"/>
    <col min="7953" max="7953" width="22.42578125" style="119" customWidth="1"/>
    <col min="7954" max="7954" width="28.140625" style="119" customWidth="1"/>
    <col min="7955" max="7955" width="52.42578125" style="119" customWidth="1"/>
    <col min="7956" max="7956" width="32.42578125" style="119" customWidth="1"/>
    <col min="7957" max="7957" width="24.5703125" style="119" customWidth="1"/>
    <col min="7958" max="7958" width="35" style="119" customWidth="1"/>
    <col min="7959" max="7959" width="35.140625" style="119" customWidth="1"/>
    <col min="7960" max="7960" width="41.140625" style="119" customWidth="1"/>
    <col min="7961" max="7961" width="16.42578125" style="119" customWidth="1"/>
    <col min="7962" max="7962" width="21.42578125" style="119" customWidth="1"/>
    <col min="7963" max="7963" width="31.42578125" style="119" customWidth="1"/>
    <col min="7964" max="7964" width="18.140625" style="119" customWidth="1"/>
    <col min="7965" max="8192" width="9.140625" style="119"/>
    <col min="8193" max="8193" width="9.28515625" style="119" customWidth="1"/>
    <col min="8194" max="8194" width="12.85546875" style="119" customWidth="1"/>
    <col min="8195" max="8195" width="167.42578125" style="119" customWidth="1"/>
    <col min="8196" max="8196" width="27.85546875" style="119" customWidth="1"/>
    <col min="8197" max="8197" width="26.140625" style="119" customWidth="1"/>
    <col min="8198" max="8198" width="26.85546875" style="119" customWidth="1"/>
    <col min="8199" max="8199" width="34.5703125" style="119" customWidth="1"/>
    <col min="8200" max="8200" width="23.28515625" style="119" customWidth="1"/>
    <col min="8201" max="8201" width="25.140625" style="119" customWidth="1"/>
    <col min="8202" max="8202" width="24.85546875" style="119" customWidth="1"/>
    <col min="8203" max="8203" width="22" style="119" customWidth="1"/>
    <col min="8204" max="8204" width="25.7109375" style="119" customWidth="1"/>
    <col min="8205" max="8205" width="26.140625" style="119" customWidth="1"/>
    <col min="8206" max="8206" width="27.5703125" style="119" customWidth="1"/>
    <col min="8207" max="8207" width="27.140625" style="119" customWidth="1"/>
    <col min="8208" max="8208" width="32.85546875" style="119" customWidth="1"/>
    <col min="8209" max="8209" width="22.42578125" style="119" customWidth="1"/>
    <col min="8210" max="8210" width="28.140625" style="119" customWidth="1"/>
    <col min="8211" max="8211" width="52.42578125" style="119" customWidth="1"/>
    <col min="8212" max="8212" width="32.42578125" style="119" customWidth="1"/>
    <col min="8213" max="8213" width="24.5703125" style="119" customWidth="1"/>
    <col min="8214" max="8214" width="35" style="119" customWidth="1"/>
    <col min="8215" max="8215" width="35.140625" style="119" customWidth="1"/>
    <col min="8216" max="8216" width="41.140625" style="119" customWidth="1"/>
    <col min="8217" max="8217" width="16.42578125" style="119" customWidth="1"/>
    <col min="8218" max="8218" width="21.42578125" style="119" customWidth="1"/>
    <col min="8219" max="8219" width="31.42578125" style="119" customWidth="1"/>
    <col min="8220" max="8220" width="18.140625" style="119" customWidth="1"/>
    <col min="8221" max="8448" width="9.140625" style="119"/>
    <col min="8449" max="8449" width="9.28515625" style="119" customWidth="1"/>
    <col min="8450" max="8450" width="12.85546875" style="119" customWidth="1"/>
    <col min="8451" max="8451" width="167.42578125" style="119" customWidth="1"/>
    <col min="8452" max="8452" width="27.85546875" style="119" customWidth="1"/>
    <col min="8453" max="8453" width="26.140625" style="119" customWidth="1"/>
    <col min="8454" max="8454" width="26.85546875" style="119" customWidth="1"/>
    <col min="8455" max="8455" width="34.5703125" style="119" customWidth="1"/>
    <col min="8456" max="8456" width="23.28515625" style="119" customWidth="1"/>
    <col min="8457" max="8457" width="25.140625" style="119" customWidth="1"/>
    <col min="8458" max="8458" width="24.85546875" style="119" customWidth="1"/>
    <col min="8459" max="8459" width="22" style="119" customWidth="1"/>
    <col min="8460" max="8460" width="25.7109375" style="119" customWidth="1"/>
    <col min="8461" max="8461" width="26.140625" style="119" customWidth="1"/>
    <col min="8462" max="8462" width="27.5703125" style="119" customWidth="1"/>
    <col min="8463" max="8463" width="27.140625" style="119" customWidth="1"/>
    <col min="8464" max="8464" width="32.85546875" style="119" customWidth="1"/>
    <col min="8465" max="8465" width="22.42578125" style="119" customWidth="1"/>
    <col min="8466" max="8466" width="28.140625" style="119" customWidth="1"/>
    <col min="8467" max="8467" width="52.42578125" style="119" customWidth="1"/>
    <col min="8468" max="8468" width="32.42578125" style="119" customWidth="1"/>
    <col min="8469" max="8469" width="24.5703125" style="119" customWidth="1"/>
    <col min="8470" max="8470" width="35" style="119" customWidth="1"/>
    <col min="8471" max="8471" width="35.140625" style="119" customWidth="1"/>
    <col min="8472" max="8472" width="41.140625" style="119" customWidth="1"/>
    <col min="8473" max="8473" width="16.42578125" style="119" customWidth="1"/>
    <col min="8474" max="8474" width="21.42578125" style="119" customWidth="1"/>
    <col min="8475" max="8475" width="31.42578125" style="119" customWidth="1"/>
    <col min="8476" max="8476" width="18.140625" style="119" customWidth="1"/>
    <col min="8477" max="8704" width="9.140625" style="119"/>
    <col min="8705" max="8705" width="9.28515625" style="119" customWidth="1"/>
    <col min="8706" max="8706" width="12.85546875" style="119" customWidth="1"/>
    <col min="8707" max="8707" width="167.42578125" style="119" customWidth="1"/>
    <col min="8708" max="8708" width="27.85546875" style="119" customWidth="1"/>
    <col min="8709" max="8709" width="26.140625" style="119" customWidth="1"/>
    <col min="8710" max="8710" width="26.85546875" style="119" customWidth="1"/>
    <col min="8711" max="8711" width="34.5703125" style="119" customWidth="1"/>
    <col min="8712" max="8712" width="23.28515625" style="119" customWidth="1"/>
    <col min="8713" max="8713" width="25.140625" style="119" customWidth="1"/>
    <col min="8714" max="8714" width="24.85546875" style="119" customWidth="1"/>
    <col min="8715" max="8715" width="22" style="119" customWidth="1"/>
    <col min="8716" max="8716" width="25.7109375" style="119" customWidth="1"/>
    <col min="8717" max="8717" width="26.140625" style="119" customWidth="1"/>
    <col min="8718" max="8718" width="27.5703125" style="119" customWidth="1"/>
    <col min="8719" max="8719" width="27.140625" style="119" customWidth="1"/>
    <col min="8720" max="8720" width="32.85546875" style="119" customWidth="1"/>
    <col min="8721" max="8721" width="22.42578125" style="119" customWidth="1"/>
    <col min="8722" max="8722" width="28.140625" style="119" customWidth="1"/>
    <col min="8723" max="8723" width="52.42578125" style="119" customWidth="1"/>
    <col min="8724" max="8724" width="32.42578125" style="119" customWidth="1"/>
    <col min="8725" max="8725" width="24.5703125" style="119" customWidth="1"/>
    <col min="8726" max="8726" width="35" style="119" customWidth="1"/>
    <col min="8727" max="8727" width="35.140625" style="119" customWidth="1"/>
    <col min="8728" max="8728" width="41.140625" style="119" customWidth="1"/>
    <col min="8729" max="8729" width="16.42578125" style="119" customWidth="1"/>
    <col min="8730" max="8730" width="21.42578125" style="119" customWidth="1"/>
    <col min="8731" max="8731" width="31.42578125" style="119" customWidth="1"/>
    <col min="8732" max="8732" width="18.140625" style="119" customWidth="1"/>
    <col min="8733" max="8960" width="9.140625" style="119"/>
    <col min="8961" max="8961" width="9.28515625" style="119" customWidth="1"/>
    <col min="8962" max="8962" width="12.85546875" style="119" customWidth="1"/>
    <col min="8963" max="8963" width="167.42578125" style="119" customWidth="1"/>
    <col min="8964" max="8964" width="27.85546875" style="119" customWidth="1"/>
    <col min="8965" max="8965" width="26.140625" style="119" customWidth="1"/>
    <col min="8966" max="8966" width="26.85546875" style="119" customWidth="1"/>
    <col min="8967" max="8967" width="34.5703125" style="119" customWidth="1"/>
    <col min="8968" max="8968" width="23.28515625" style="119" customWidth="1"/>
    <col min="8969" max="8969" width="25.140625" style="119" customWidth="1"/>
    <col min="8970" max="8970" width="24.85546875" style="119" customWidth="1"/>
    <col min="8971" max="8971" width="22" style="119" customWidth="1"/>
    <col min="8972" max="8972" width="25.7109375" style="119" customWidth="1"/>
    <col min="8973" max="8973" width="26.140625" style="119" customWidth="1"/>
    <col min="8974" max="8974" width="27.5703125" style="119" customWidth="1"/>
    <col min="8975" max="8975" width="27.140625" style="119" customWidth="1"/>
    <col min="8976" max="8976" width="32.85546875" style="119" customWidth="1"/>
    <col min="8977" max="8977" width="22.42578125" style="119" customWidth="1"/>
    <col min="8978" max="8978" width="28.140625" style="119" customWidth="1"/>
    <col min="8979" max="8979" width="52.42578125" style="119" customWidth="1"/>
    <col min="8980" max="8980" width="32.42578125" style="119" customWidth="1"/>
    <col min="8981" max="8981" width="24.5703125" style="119" customWidth="1"/>
    <col min="8982" max="8982" width="35" style="119" customWidth="1"/>
    <col min="8983" max="8983" width="35.140625" style="119" customWidth="1"/>
    <col min="8984" max="8984" width="41.140625" style="119" customWidth="1"/>
    <col min="8985" max="8985" width="16.42578125" style="119" customWidth="1"/>
    <col min="8986" max="8986" width="21.42578125" style="119" customWidth="1"/>
    <col min="8987" max="8987" width="31.42578125" style="119" customWidth="1"/>
    <col min="8988" max="8988" width="18.140625" style="119" customWidth="1"/>
    <col min="8989" max="9216" width="9.140625" style="119"/>
    <col min="9217" max="9217" width="9.28515625" style="119" customWidth="1"/>
    <col min="9218" max="9218" width="12.85546875" style="119" customWidth="1"/>
    <col min="9219" max="9219" width="167.42578125" style="119" customWidth="1"/>
    <col min="9220" max="9220" width="27.85546875" style="119" customWidth="1"/>
    <col min="9221" max="9221" width="26.140625" style="119" customWidth="1"/>
    <col min="9222" max="9222" width="26.85546875" style="119" customWidth="1"/>
    <col min="9223" max="9223" width="34.5703125" style="119" customWidth="1"/>
    <col min="9224" max="9224" width="23.28515625" style="119" customWidth="1"/>
    <col min="9225" max="9225" width="25.140625" style="119" customWidth="1"/>
    <col min="9226" max="9226" width="24.85546875" style="119" customWidth="1"/>
    <col min="9227" max="9227" width="22" style="119" customWidth="1"/>
    <col min="9228" max="9228" width="25.7109375" style="119" customWidth="1"/>
    <col min="9229" max="9229" width="26.140625" style="119" customWidth="1"/>
    <col min="9230" max="9230" width="27.5703125" style="119" customWidth="1"/>
    <col min="9231" max="9231" width="27.140625" style="119" customWidth="1"/>
    <col min="9232" max="9232" width="32.85546875" style="119" customWidth="1"/>
    <col min="9233" max="9233" width="22.42578125" style="119" customWidth="1"/>
    <col min="9234" max="9234" width="28.140625" style="119" customWidth="1"/>
    <col min="9235" max="9235" width="52.42578125" style="119" customWidth="1"/>
    <col min="9236" max="9236" width="32.42578125" style="119" customWidth="1"/>
    <col min="9237" max="9237" width="24.5703125" style="119" customWidth="1"/>
    <col min="9238" max="9238" width="35" style="119" customWidth="1"/>
    <col min="9239" max="9239" width="35.140625" style="119" customWidth="1"/>
    <col min="9240" max="9240" width="41.140625" style="119" customWidth="1"/>
    <col min="9241" max="9241" width="16.42578125" style="119" customWidth="1"/>
    <col min="9242" max="9242" width="21.42578125" style="119" customWidth="1"/>
    <col min="9243" max="9243" width="31.42578125" style="119" customWidth="1"/>
    <col min="9244" max="9244" width="18.140625" style="119" customWidth="1"/>
    <col min="9245" max="9472" width="9.140625" style="119"/>
    <col min="9473" max="9473" width="9.28515625" style="119" customWidth="1"/>
    <col min="9474" max="9474" width="12.85546875" style="119" customWidth="1"/>
    <col min="9475" max="9475" width="167.42578125" style="119" customWidth="1"/>
    <col min="9476" max="9476" width="27.85546875" style="119" customWidth="1"/>
    <col min="9477" max="9477" width="26.140625" style="119" customWidth="1"/>
    <col min="9478" max="9478" width="26.85546875" style="119" customWidth="1"/>
    <col min="9479" max="9479" width="34.5703125" style="119" customWidth="1"/>
    <col min="9480" max="9480" width="23.28515625" style="119" customWidth="1"/>
    <col min="9481" max="9481" width="25.140625" style="119" customWidth="1"/>
    <col min="9482" max="9482" width="24.85546875" style="119" customWidth="1"/>
    <col min="9483" max="9483" width="22" style="119" customWidth="1"/>
    <col min="9484" max="9484" width="25.7109375" style="119" customWidth="1"/>
    <col min="9485" max="9485" width="26.140625" style="119" customWidth="1"/>
    <col min="9486" max="9486" width="27.5703125" style="119" customWidth="1"/>
    <col min="9487" max="9487" width="27.140625" style="119" customWidth="1"/>
    <col min="9488" max="9488" width="32.85546875" style="119" customWidth="1"/>
    <col min="9489" max="9489" width="22.42578125" style="119" customWidth="1"/>
    <col min="9490" max="9490" width="28.140625" style="119" customWidth="1"/>
    <col min="9491" max="9491" width="52.42578125" style="119" customWidth="1"/>
    <col min="9492" max="9492" width="32.42578125" style="119" customWidth="1"/>
    <col min="9493" max="9493" width="24.5703125" style="119" customWidth="1"/>
    <col min="9494" max="9494" width="35" style="119" customWidth="1"/>
    <col min="9495" max="9495" width="35.140625" style="119" customWidth="1"/>
    <col min="9496" max="9496" width="41.140625" style="119" customWidth="1"/>
    <col min="9497" max="9497" width="16.42578125" style="119" customWidth="1"/>
    <col min="9498" max="9498" width="21.42578125" style="119" customWidth="1"/>
    <col min="9499" max="9499" width="31.42578125" style="119" customWidth="1"/>
    <col min="9500" max="9500" width="18.140625" style="119" customWidth="1"/>
    <col min="9501" max="9728" width="9.140625" style="119"/>
    <col min="9729" max="9729" width="9.28515625" style="119" customWidth="1"/>
    <col min="9730" max="9730" width="12.85546875" style="119" customWidth="1"/>
    <col min="9731" max="9731" width="167.42578125" style="119" customWidth="1"/>
    <col min="9732" max="9732" width="27.85546875" style="119" customWidth="1"/>
    <col min="9733" max="9733" width="26.140625" style="119" customWidth="1"/>
    <col min="9734" max="9734" width="26.85546875" style="119" customWidth="1"/>
    <col min="9735" max="9735" width="34.5703125" style="119" customWidth="1"/>
    <col min="9736" max="9736" width="23.28515625" style="119" customWidth="1"/>
    <col min="9737" max="9737" width="25.140625" style="119" customWidth="1"/>
    <col min="9738" max="9738" width="24.85546875" style="119" customWidth="1"/>
    <col min="9739" max="9739" width="22" style="119" customWidth="1"/>
    <col min="9740" max="9740" width="25.7109375" style="119" customWidth="1"/>
    <col min="9741" max="9741" width="26.140625" style="119" customWidth="1"/>
    <col min="9742" max="9742" width="27.5703125" style="119" customWidth="1"/>
    <col min="9743" max="9743" width="27.140625" style="119" customWidth="1"/>
    <col min="9744" max="9744" width="32.85546875" style="119" customWidth="1"/>
    <col min="9745" max="9745" width="22.42578125" style="119" customWidth="1"/>
    <col min="9746" max="9746" width="28.140625" style="119" customWidth="1"/>
    <col min="9747" max="9747" width="52.42578125" style="119" customWidth="1"/>
    <col min="9748" max="9748" width="32.42578125" style="119" customWidth="1"/>
    <col min="9749" max="9749" width="24.5703125" style="119" customWidth="1"/>
    <col min="9750" max="9750" width="35" style="119" customWidth="1"/>
    <col min="9751" max="9751" width="35.140625" style="119" customWidth="1"/>
    <col min="9752" max="9752" width="41.140625" style="119" customWidth="1"/>
    <col min="9753" max="9753" width="16.42578125" style="119" customWidth="1"/>
    <col min="9754" max="9754" width="21.42578125" style="119" customWidth="1"/>
    <col min="9755" max="9755" width="31.42578125" style="119" customWidth="1"/>
    <col min="9756" max="9756" width="18.140625" style="119" customWidth="1"/>
    <col min="9757" max="9984" width="9.140625" style="119"/>
    <col min="9985" max="9985" width="9.28515625" style="119" customWidth="1"/>
    <col min="9986" max="9986" width="12.85546875" style="119" customWidth="1"/>
    <col min="9987" max="9987" width="167.42578125" style="119" customWidth="1"/>
    <col min="9988" max="9988" width="27.85546875" style="119" customWidth="1"/>
    <col min="9989" max="9989" width="26.140625" style="119" customWidth="1"/>
    <col min="9990" max="9990" width="26.85546875" style="119" customWidth="1"/>
    <col min="9991" max="9991" width="34.5703125" style="119" customWidth="1"/>
    <col min="9992" max="9992" width="23.28515625" style="119" customWidth="1"/>
    <col min="9993" max="9993" width="25.140625" style="119" customWidth="1"/>
    <col min="9994" max="9994" width="24.85546875" style="119" customWidth="1"/>
    <col min="9995" max="9995" width="22" style="119" customWidth="1"/>
    <col min="9996" max="9996" width="25.7109375" style="119" customWidth="1"/>
    <col min="9997" max="9997" width="26.140625" style="119" customWidth="1"/>
    <col min="9998" max="9998" width="27.5703125" style="119" customWidth="1"/>
    <col min="9999" max="9999" width="27.140625" style="119" customWidth="1"/>
    <col min="10000" max="10000" width="32.85546875" style="119" customWidth="1"/>
    <col min="10001" max="10001" width="22.42578125" style="119" customWidth="1"/>
    <col min="10002" max="10002" width="28.140625" style="119" customWidth="1"/>
    <col min="10003" max="10003" width="52.42578125" style="119" customWidth="1"/>
    <col min="10004" max="10004" width="32.42578125" style="119" customWidth="1"/>
    <col min="10005" max="10005" width="24.5703125" style="119" customWidth="1"/>
    <col min="10006" max="10006" width="35" style="119" customWidth="1"/>
    <col min="10007" max="10007" width="35.140625" style="119" customWidth="1"/>
    <col min="10008" max="10008" width="41.140625" style="119" customWidth="1"/>
    <col min="10009" max="10009" width="16.42578125" style="119" customWidth="1"/>
    <col min="10010" max="10010" width="21.42578125" style="119" customWidth="1"/>
    <col min="10011" max="10011" width="31.42578125" style="119" customWidth="1"/>
    <col min="10012" max="10012" width="18.140625" style="119" customWidth="1"/>
    <col min="10013" max="10240" width="9.140625" style="119"/>
    <col min="10241" max="10241" width="9.28515625" style="119" customWidth="1"/>
    <col min="10242" max="10242" width="12.85546875" style="119" customWidth="1"/>
    <col min="10243" max="10243" width="167.42578125" style="119" customWidth="1"/>
    <col min="10244" max="10244" width="27.85546875" style="119" customWidth="1"/>
    <col min="10245" max="10245" width="26.140625" style="119" customWidth="1"/>
    <col min="10246" max="10246" width="26.85546875" style="119" customWidth="1"/>
    <col min="10247" max="10247" width="34.5703125" style="119" customWidth="1"/>
    <col min="10248" max="10248" width="23.28515625" style="119" customWidth="1"/>
    <col min="10249" max="10249" width="25.140625" style="119" customWidth="1"/>
    <col min="10250" max="10250" width="24.85546875" style="119" customWidth="1"/>
    <col min="10251" max="10251" width="22" style="119" customWidth="1"/>
    <col min="10252" max="10252" width="25.7109375" style="119" customWidth="1"/>
    <col min="10253" max="10253" width="26.140625" style="119" customWidth="1"/>
    <col min="10254" max="10254" width="27.5703125" style="119" customWidth="1"/>
    <col min="10255" max="10255" width="27.140625" style="119" customWidth="1"/>
    <col min="10256" max="10256" width="32.85546875" style="119" customWidth="1"/>
    <col min="10257" max="10257" width="22.42578125" style="119" customWidth="1"/>
    <col min="10258" max="10258" width="28.140625" style="119" customWidth="1"/>
    <col min="10259" max="10259" width="52.42578125" style="119" customWidth="1"/>
    <col min="10260" max="10260" width="32.42578125" style="119" customWidth="1"/>
    <col min="10261" max="10261" width="24.5703125" style="119" customWidth="1"/>
    <col min="10262" max="10262" width="35" style="119" customWidth="1"/>
    <col min="10263" max="10263" width="35.140625" style="119" customWidth="1"/>
    <col min="10264" max="10264" width="41.140625" style="119" customWidth="1"/>
    <col min="10265" max="10265" width="16.42578125" style="119" customWidth="1"/>
    <col min="10266" max="10266" width="21.42578125" style="119" customWidth="1"/>
    <col min="10267" max="10267" width="31.42578125" style="119" customWidth="1"/>
    <col min="10268" max="10268" width="18.140625" style="119" customWidth="1"/>
    <col min="10269" max="10496" width="9.140625" style="119"/>
    <col min="10497" max="10497" width="9.28515625" style="119" customWidth="1"/>
    <col min="10498" max="10498" width="12.85546875" style="119" customWidth="1"/>
    <col min="10499" max="10499" width="167.42578125" style="119" customWidth="1"/>
    <col min="10500" max="10500" width="27.85546875" style="119" customWidth="1"/>
    <col min="10501" max="10501" width="26.140625" style="119" customWidth="1"/>
    <col min="10502" max="10502" width="26.85546875" style="119" customWidth="1"/>
    <col min="10503" max="10503" width="34.5703125" style="119" customWidth="1"/>
    <col min="10504" max="10504" width="23.28515625" style="119" customWidth="1"/>
    <col min="10505" max="10505" width="25.140625" style="119" customWidth="1"/>
    <col min="10506" max="10506" width="24.85546875" style="119" customWidth="1"/>
    <col min="10507" max="10507" width="22" style="119" customWidth="1"/>
    <col min="10508" max="10508" width="25.7109375" style="119" customWidth="1"/>
    <col min="10509" max="10509" width="26.140625" style="119" customWidth="1"/>
    <col min="10510" max="10510" width="27.5703125" style="119" customWidth="1"/>
    <col min="10511" max="10511" width="27.140625" style="119" customWidth="1"/>
    <col min="10512" max="10512" width="32.85546875" style="119" customWidth="1"/>
    <col min="10513" max="10513" width="22.42578125" style="119" customWidth="1"/>
    <col min="10514" max="10514" width="28.140625" style="119" customWidth="1"/>
    <col min="10515" max="10515" width="52.42578125" style="119" customWidth="1"/>
    <col min="10516" max="10516" width="32.42578125" style="119" customWidth="1"/>
    <col min="10517" max="10517" width="24.5703125" style="119" customWidth="1"/>
    <col min="10518" max="10518" width="35" style="119" customWidth="1"/>
    <col min="10519" max="10519" width="35.140625" style="119" customWidth="1"/>
    <col min="10520" max="10520" width="41.140625" style="119" customWidth="1"/>
    <col min="10521" max="10521" width="16.42578125" style="119" customWidth="1"/>
    <col min="10522" max="10522" width="21.42578125" style="119" customWidth="1"/>
    <col min="10523" max="10523" width="31.42578125" style="119" customWidth="1"/>
    <col min="10524" max="10524" width="18.140625" style="119" customWidth="1"/>
    <col min="10525" max="10752" width="9.140625" style="119"/>
    <col min="10753" max="10753" width="9.28515625" style="119" customWidth="1"/>
    <col min="10754" max="10754" width="12.85546875" style="119" customWidth="1"/>
    <col min="10755" max="10755" width="167.42578125" style="119" customWidth="1"/>
    <col min="10756" max="10756" width="27.85546875" style="119" customWidth="1"/>
    <col min="10757" max="10757" width="26.140625" style="119" customWidth="1"/>
    <col min="10758" max="10758" width="26.85546875" style="119" customWidth="1"/>
    <col min="10759" max="10759" width="34.5703125" style="119" customWidth="1"/>
    <col min="10760" max="10760" width="23.28515625" style="119" customWidth="1"/>
    <col min="10761" max="10761" width="25.140625" style="119" customWidth="1"/>
    <col min="10762" max="10762" width="24.85546875" style="119" customWidth="1"/>
    <col min="10763" max="10763" width="22" style="119" customWidth="1"/>
    <col min="10764" max="10764" width="25.7109375" style="119" customWidth="1"/>
    <col min="10765" max="10765" width="26.140625" style="119" customWidth="1"/>
    <col min="10766" max="10766" width="27.5703125" style="119" customWidth="1"/>
    <col min="10767" max="10767" width="27.140625" style="119" customWidth="1"/>
    <col min="10768" max="10768" width="32.85546875" style="119" customWidth="1"/>
    <col min="10769" max="10769" width="22.42578125" style="119" customWidth="1"/>
    <col min="10770" max="10770" width="28.140625" style="119" customWidth="1"/>
    <col min="10771" max="10771" width="52.42578125" style="119" customWidth="1"/>
    <col min="10772" max="10772" width="32.42578125" style="119" customWidth="1"/>
    <col min="10773" max="10773" width="24.5703125" style="119" customWidth="1"/>
    <col min="10774" max="10774" width="35" style="119" customWidth="1"/>
    <col min="10775" max="10775" width="35.140625" style="119" customWidth="1"/>
    <col min="10776" max="10776" width="41.140625" style="119" customWidth="1"/>
    <col min="10777" max="10777" width="16.42578125" style="119" customWidth="1"/>
    <col min="10778" max="10778" width="21.42578125" style="119" customWidth="1"/>
    <col min="10779" max="10779" width="31.42578125" style="119" customWidth="1"/>
    <col min="10780" max="10780" width="18.140625" style="119" customWidth="1"/>
    <col min="10781" max="11008" width="9.140625" style="119"/>
    <col min="11009" max="11009" width="9.28515625" style="119" customWidth="1"/>
    <col min="11010" max="11010" width="12.85546875" style="119" customWidth="1"/>
    <col min="11011" max="11011" width="167.42578125" style="119" customWidth="1"/>
    <col min="11012" max="11012" width="27.85546875" style="119" customWidth="1"/>
    <col min="11013" max="11013" width="26.140625" style="119" customWidth="1"/>
    <col min="11014" max="11014" width="26.85546875" style="119" customWidth="1"/>
    <col min="11015" max="11015" width="34.5703125" style="119" customWidth="1"/>
    <col min="11016" max="11016" width="23.28515625" style="119" customWidth="1"/>
    <col min="11017" max="11017" width="25.140625" style="119" customWidth="1"/>
    <col min="11018" max="11018" width="24.85546875" style="119" customWidth="1"/>
    <col min="11019" max="11019" width="22" style="119" customWidth="1"/>
    <col min="11020" max="11020" width="25.7109375" style="119" customWidth="1"/>
    <col min="11021" max="11021" width="26.140625" style="119" customWidth="1"/>
    <col min="11022" max="11022" width="27.5703125" style="119" customWidth="1"/>
    <col min="11023" max="11023" width="27.140625" style="119" customWidth="1"/>
    <col min="11024" max="11024" width="32.85546875" style="119" customWidth="1"/>
    <col min="11025" max="11025" width="22.42578125" style="119" customWidth="1"/>
    <col min="11026" max="11026" width="28.140625" style="119" customWidth="1"/>
    <col min="11027" max="11027" width="52.42578125" style="119" customWidth="1"/>
    <col min="11028" max="11028" width="32.42578125" style="119" customWidth="1"/>
    <col min="11029" max="11029" width="24.5703125" style="119" customWidth="1"/>
    <col min="11030" max="11030" width="35" style="119" customWidth="1"/>
    <col min="11031" max="11031" width="35.140625" style="119" customWidth="1"/>
    <col min="11032" max="11032" width="41.140625" style="119" customWidth="1"/>
    <col min="11033" max="11033" width="16.42578125" style="119" customWidth="1"/>
    <col min="11034" max="11034" width="21.42578125" style="119" customWidth="1"/>
    <col min="11035" max="11035" width="31.42578125" style="119" customWidth="1"/>
    <col min="11036" max="11036" width="18.140625" style="119" customWidth="1"/>
    <col min="11037" max="11264" width="9.140625" style="119"/>
    <col min="11265" max="11265" width="9.28515625" style="119" customWidth="1"/>
    <col min="11266" max="11266" width="12.85546875" style="119" customWidth="1"/>
    <col min="11267" max="11267" width="167.42578125" style="119" customWidth="1"/>
    <col min="11268" max="11268" width="27.85546875" style="119" customWidth="1"/>
    <col min="11269" max="11269" width="26.140625" style="119" customWidth="1"/>
    <col min="11270" max="11270" width="26.85546875" style="119" customWidth="1"/>
    <col min="11271" max="11271" width="34.5703125" style="119" customWidth="1"/>
    <col min="11272" max="11272" width="23.28515625" style="119" customWidth="1"/>
    <col min="11273" max="11273" width="25.140625" style="119" customWidth="1"/>
    <col min="11274" max="11274" width="24.85546875" style="119" customWidth="1"/>
    <col min="11275" max="11275" width="22" style="119" customWidth="1"/>
    <col min="11276" max="11276" width="25.7109375" style="119" customWidth="1"/>
    <col min="11277" max="11277" width="26.140625" style="119" customWidth="1"/>
    <col min="11278" max="11278" width="27.5703125" style="119" customWidth="1"/>
    <col min="11279" max="11279" width="27.140625" style="119" customWidth="1"/>
    <col min="11280" max="11280" width="32.85546875" style="119" customWidth="1"/>
    <col min="11281" max="11281" width="22.42578125" style="119" customWidth="1"/>
    <col min="11282" max="11282" width="28.140625" style="119" customWidth="1"/>
    <col min="11283" max="11283" width="52.42578125" style="119" customWidth="1"/>
    <col min="11284" max="11284" width="32.42578125" style="119" customWidth="1"/>
    <col min="11285" max="11285" width="24.5703125" style="119" customWidth="1"/>
    <col min="11286" max="11286" width="35" style="119" customWidth="1"/>
    <col min="11287" max="11287" width="35.140625" style="119" customWidth="1"/>
    <col min="11288" max="11288" width="41.140625" style="119" customWidth="1"/>
    <col min="11289" max="11289" width="16.42578125" style="119" customWidth="1"/>
    <col min="11290" max="11290" width="21.42578125" style="119" customWidth="1"/>
    <col min="11291" max="11291" width="31.42578125" style="119" customWidth="1"/>
    <col min="11292" max="11292" width="18.140625" style="119" customWidth="1"/>
    <col min="11293" max="11520" width="9.140625" style="119"/>
    <col min="11521" max="11521" width="9.28515625" style="119" customWidth="1"/>
    <col min="11522" max="11522" width="12.85546875" style="119" customWidth="1"/>
    <col min="11523" max="11523" width="167.42578125" style="119" customWidth="1"/>
    <col min="11524" max="11524" width="27.85546875" style="119" customWidth="1"/>
    <col min="11525" max="11525" width="26.140625" style="119" customWidth="1"/>
    <col min="11526" max="11526" width="26.85546875" style="119" customWidth="1"/>
    <col min="11527" max="11527" width="34.5703125" style="119" customWidth="1"/>
    <col min="11528" max="11528" width="23.28515625" style="119" customWidth="1"/>
    <col min="11529" max="11529" width="25.140625" style="119" customWidth="1"/>
    <col min="11530" max="11530" width="24.85546875" style="119" customWidth="1"/>
    <col min="11531" max="11531" width="22" style="119" customWidth="1"/>
    <col min="11532" max="11532" width="25.7109375" style="119" customWidth="1"/>
    <col min="11533" max="11533" width="26.140625" style="119" customWidth="1"/>
    <col min="11534" max="11534" width="27.5703125" style="119" customWidth="1"/>
    <col min="11535" max="11535" width="27.140625" style="119" customWidth="1"/>
    <col min="11536" max="11536" width="32.85546875" style="119" customWidth="1"/>
    <col min="11537" max="11537" width="22.42578125" style="119" customWidth="1"/>
    <col min="11538" max="11538" width="28.140625" style="119" customWidth="1"/>
    <col min="11539" max="11539" width="52.42578125" style="119" customWidth="1"/>
    <col min="11540" max="11540" width="32.42578125" style="119" customWidth="1"/>
    <col min="11541" max="11541" width="24.5703125" style="119" customWidth="1"/>
    <col min="11542" max="11542" width="35" style="119" customWidth="1"/>
    <col min="11543" max="11543" width="35.140625" style="119" customWidth="1"/>
    <col min="11544" max="11544" width="41.140625" style="119" customWidth="1"/>
    <col min="11545" max="11545" width="16.42578125" style="119" customWidth="1"/>
    <col min="11546" max="11546" width="21.42578125" style="119" customWidth="1"/>
    <col min="11547" max="11547" width="31.42578125" style="119" customWidth="1"/>
    <col min="11548" max="11548" width="18.140625" style="119" customWidth="1"/>
    <col min="11549" max="11776" width="9.140625" style="119"/>
    <col min="11777" max="11777" width="9.28515625" style="119" customWidth="1"/>
    <col min="11778" max="11778" width="12.85546875" style="119" customWidth="1"/>
    <col min="11779" max="11779" width="167.42578125" style="119" customWidth="1"/>
    <col min="11780" max="11780" width="27.85546875" style="119" customWidth="1"/>
    <col min="11781" max="11781" width="26.140625" style="119" customWidth="1"/>
    <col min="11782" max="11782" width="26.85546875" style="119" customWidth="1"/>
    <col min="11783" max="11783" width="34.5703125" style="119" customWidth="1"/>
    <col min="11784" max="11784" width="23.28515625" style="119" customWidth="1"/>
    <col min="11785" max="11785" width="25.140625" style="119" customWidth="1"/>
    <col min="11786" max="11786" width="24.85546875" style="119" customWidth="1"/>
    <col min="11787" max="11787" width="22" style="119" customWidth="1"/>
    <col min="11788" max="11788" width="25.7109375" style="119" customWidth="1"/>
    <col min="11789" max="11789" width="26.140625" style="119" customWidth="1"/>
    <col min="11790" max="11790" width="27.5703125" style="119" customWidth="1"/>
    <col min="11791" max="11791" width="27.140625" style="119" customWidth="1"/>
    <col min="11792" max="11792" width="32.85546875" style="119" customWidth="1"/>
    <col min="11793" max="11793" width="22.42578125" style="119" customWidth="1"/>
    <col min="11794" max="11794" width="28.140625" style="119" customWidth="1"/>
    <col min="11795" max="11795" width="52.42578125" style="119" customWidth="1"/>
    <col min="11796" max="11796" width="32.42578125" style="119" customWidth="1"/>
    <col min="11797" max="11797" width="24.5703125" style="119" customWidth="1"/>
    <col min="11798" max="11798" width="35" style="119" customWidth="1"/>
    <col min="11799" max="11799" width="35.140625" style="119" customWidth="1"/>
    <col min="11800" max="11800" width="41.140625" style="119" customWidth="1"/>
    <col min="11801" max="11801" width="16.42578125" style="119" customWidth="1"/>
    <col min="11802" max="11802" width="21.42578125" style="119" customWidth="1"/>
    <col min="11803" max="11803" width="31.42578125" style="119" customWidth="1"/>
    <col min="11804" max="11804" width="18.140625" style="119" customWidth="1"/>
    <col min="11805" max="12032" width="9.140625" style="119"/>
    <col min="12033" max="12033" width="9.28515625" style="119" customWidth="1"/>
    <col min="12034" max="12034" width="12.85546875" style="119" customWidth="1"/>
    <col min="12035" max="12035" width="167.42578125" style="119" customWidth="1"/>
    <col min="12036" max="12036" width="27.85546875" style="119" customWidth="1"/>
    <col min="12037" max="12037" width="26.140625" style="119" customWidth="1"/>
    <col min="12038" max="12038" width="26.85546875" style="119" customWidth="1"/>
    <col min="12039" max="12039" width="34.5703125" style="119" customWidth="1"/>
    <col min="12040" max="12040" width="23.28515625" style="119" customWidth="1"/>
    <col min="12041" max="12041" width="25.140625" style="119" customWidth="1"/>
    <col min="12042" max="12042" width="24.85546875" style="119" customWidth="1"/>
    <col min="12043" max="12043" width="22" style="119" customWidth="1"/>
    <col min="12044" max="12044" width="25.7109375" style="119" customWidth="1"/>
    <col min="12045" max="12045" width="26.140625" style="119" customWidth="1"/>
    <col min="12046" max="12046" width="27.5703125" style="119" customWidth="1"/>
    <col min="12047" max="12047" width="27.140625" style="119" customWidth="1"/>
    <col min="12048" max="12048" width="32.85546875" style="119" customWidth="1"/>
    <col min="12049" max="12049" width="22.42578125" style="119" customWidth="1"/>
    <col min="12050" max="12050" width="28.140625" style="119" customWidth="1"/>
    <col min="12051" max="12051" width="52.42578125" style="119" customWidth="1"/>
    <col min="12052" max="12052" width="32.42578125" style="119" customWidth="1"/>
    <col min="12053" max="12053" width="24.5703125" style="119" customWidth="1"/>
    <col min="12054" max="12054" width="35" style="119" customWidth="1"/>
    <col min="12055" max="12055" width="35.140625" style="119" customWidth="1"/>
    <col min="12056" max="12056" width="41.140625" style="119" customWidth="1"/>
    <col min="12057" max="12057" width="16.42578125" style="119" customWidth="1"/>
    <col min="12058" max="12058" width="21.42578125" style="119" customWidth="1"/>
    <col min="12059" max="12059" width="31.42578125" style="119" customWidth="1"/>
    <col min="12060" max="12060" width="18.140625" style="119" customWidth="1"/>
    <col min="12061" max="12288" width="9.140625" style="119"/>
    <col min="12289" max="12289" width="9.28515625" style="119" customWidth="1"/>
    <col min="12290" max="12290" width="12.85546875" style="119" customWidth="1"/>
    <col min="12291" max="12291" width="167.42578125" style="119" customWidth="1"/>
    <col min="12292" max="12292" width="27.85546875" style="119" customWidth="1"/>
    <col min="12293" max="12293" width="26.140625" style="119" customWidth="1"/>
    <col min="12294" max="12294" width="26.85546875" style="119" customWidth="1"/>
    <col min="12295" max="12295" width="34.5703125" style="119" customWidth="1"/>
    <col min="12296" max="12296" width="23.28515625" style="119" customWidth="1"/>
    <col min="12297" max="12297" width="25.140625" style="119" customWidth="1"/>
    <col min="12298" max="12298" width="24.85546875" style="119" customWidth="1"/>
    <col min="12299" max="12299" width="22" style="119" customWidth="1"/>
    <col min="12300" max="12300" width="25.7109375" style="119" customWidth="1"/>
    <col min="12301" max="12301" width="26.140625" style="119" customWidth="1"/>
    <col min="12302" max="12302" width="27.5703125" style="119" customWidth="1"/>
    <col min="12303" max="12303" width="27.140625" style="119" customWidth="1"/>
    <col min="12304" max="12304" width="32.85546875" style="119" customWidth="1"/>
    <col min="12305" max="12305" width="22.42578125" style="119" customWidth="1"/>
    <col min="12306" max="12306" width="28.140625" style="119" customWidth="1"/>
    <col min="12307" max="12307" width="52.42578125" style="119" customWidth="1"/>
    <col min="12308" max="12308" width="32.42578125" style="119" customWidth="1"/>
    <col min="12309" max="12309" width="24.5703125" style="119" customWidth="1"/>
    <col min="12310" max="12310" width="35" style="119" customWidth="1"/>
    <col min="12311" max="12311" width="35.140625" style="119" customWidth="1"/>
    <col min="12312" max="12312" width="41.140625" style="119" customWidth="1"/>
    <col min="12313" max="12313" width="16.42578125" style="119" customWidth="1"/>
    <col min="12314" max="12314" width="21.42578125" style="119" customWidth="1"/>
    <col min="12315" max="12315" width="31.42578125" style="119" customWidth="1"/>
    <col min="12316" max="12316" width="18.140625" style="119" customWidth="1"/>
    <col min="12317" max="12544" width="9.140625" style="119"/>
    <col min="12545" max="12545" width="9.28515625" style="119" customWidth="1"/>
    <col min="12546" max="12546" width="12.85546875" style="119" customWidth="1"/>
    <col min="12547" max="12547" width="167.42578125" style="119" customWidth="1"/>
    <col min="12548" max="12548" width="27.85546875" style="119" customWidth="1"/>
    <col min="12549" max="12549" width="26.140625" style="119" customWidth="1"/>
    <col min="12550" max="12550" width="26.85546875" style="119" customWidth="1"/>
    <col min="12551" max="12551" width="34.5703125" style="119" customWidth="1"/>
    <col min="12552" max="12552" width="23.28515625" style="119" customWidth="1"/>
    <col min="12553" max="12553" width="25.140625" style="119" customWidth="1"/>
    <col min="12554" max="12554" width="24.85546875" style="119" customWidth="1"/>
    <col min="12555" max="12555" width="22" style="119" customWidth="1"/>
    <col min="12556" max="12556" width="25.7109375" style="119" customWidth="1"/>
    <col min="12557" max="12557" width="26.140625" style="119" customWidth="1"/>
    <col min="12558" max="12558" width="27.5703125" style="119" customWidth="1"/>
    <col min="12559" max="12559" width="27.140625" style="119" customWidth="1"/>
    <col min="12560" max="12560" width="32.85546875" style="119" customWidth="1"/>
    <col min="12561" max="12561" width="22.42578125" style="119" customWidth="1"/>
    <col min="12562" max="12562" width="28.140625" style="119" customWidth="1"/>
    <col min="12563" max="12563" width="52.42578125" style="119" customWidth="1"/>
    <col min="12564" max="12564" width="32.42578125" style="119" customWidth="1"/>
    <col min="12565" max="12565" width="24.5703125" style="119" customWidth="1"/>
    <col min="12566" max="12566" width="35" style="119" customWidth="1"/>
    <col min="12567" max="12567" width="35.140625" style="119" customWidth="1"/>
    <col min="12568" max="12568" width="41.140625" style="119" customWidth="1"/>
    <col min="12569" max="12569" width="16.42578125" style="119" customWidth="1"/>
    <col min="12570" max="12570" width="21.42578125" style="119" customWidth="1"/>
    <col min="12571" max="12571" width="31.42578125" style="119" customWidth="1"/>
    <col min="12572" max="12572" width="18.140625" style="119" customWidth="1"/>
    <col min="12573" max="12800" width="9.140625" style="119"/>
    <col min="12801" max="12801" width="9.28515625" style="119" customWidth="1"/>
    <col min="12802" max="12802" width="12.85546875" style="119" customWidth="1"/>
    <col min="12803" max="12803" width="167.42578125" style="119" customWidth="1"/>
    <col min="12804" max="12804" width="27.85546875" style="119" customWidth="1"/>
    <col min="12805" max="12805" width="26.140625" style="119" customWidth="1"/>
    <col min="12806" max="12806" width="26.85546875" style="119" customWidth="1"/>
    <col min="12807" max="12807" width="34.5703125" style="119" customWidth="1"/>
    <col min="12808" max="12808" width="23.28515625" style="119" customWidth="1"/>
    <col min="12809" max="12809" width="25.140625" style="119" customWidth="1"/>
    <col min="12810" max="12810" width="24.85546875" style="119" customWidth="1"/>
    <col min="12811" max="12811" width="22" style="119" customWidth="1"/>
    <col min="12812" max="12812" width="25.7109375" style="119" customWidth="1"/>
    <col min="12813" max="12813" width="26.140625" style="119" customWidth="1"/>
    <col min="12814" max="12814" width="27.5703125" style="119" customWidth="1"/>
    <col min="12815" max="12815" width="27.140625" style="119" customWidth="1"/>
    <col min="12816" max="12816" width="32.85546875" style="119" customWidth="1"/>
    <col min="12817" max="12817" width="22.42578125" style="119" customWidth="1"/>
    <col min="12818" max="12818" width="28.140625" style="119" customWidth="1"/>
    <col min="12819" max="12819" width="52.42578125" style="119" customWidth="1"/>
    <col min="12820" max="12820" width="32.42578125" style="119" customWidth="1"/>
    <col min="12821" max="12821" width="24.5703125" style="119" customWidth="1"/>
    <col min="12822" max="12822" width="35" style="119" customWidth="1"/>
    <col min="12823" max="12823" width="35.140625" style="119" customWidth="1"/>
    <col min="12824" max="12824" width="41.140625" style="119" customWidth="1"/>
    <col min="12825" max="12825" width="16.42578125" style="119" customWidth="1"/>
    <col min="12826" max="12826" width="21.42578125" style="119" customWidth="1"/>
    <col min="12827" max="12827" width="31.42578125" style="119" customWidth="1"/>
    <col min="12828" max="12828" width="18.140625" style="119" customWidth="1"/>
    <col min="12829" max="13056" width="9.140625" style="119"/>
    <col min="13057" max="13057" width="9.28515625" style="119" customWidth="1"/>
    <col min="13058" max="13058" width="12.85546875" style="119" customWidth="1"/>
    <col min="13059" max="13059" width="167.42578125" style="119" customWidth="1"/>
    <col min="13060" max="13060" width="27.85546875" style="119" customWidth="1"/>
    <col min="13061" max="13061" width="26.140625" style="119" customWidth="1"/>
    <col min="13062" max="13062" width="26.85546875" style="119" customWidth="1"/>
    <col min="13063" max="13063" width="34.5703125" style="119" customWidth="1"/>
    <col min="13064" max="13064" width="23.28515625" style="119" customWidth="1"/>
    <col min="13065" max="13065" width="25.140625" style="119" customWidth="1"/>
    <col min="13066" max="13066" width="24.85546875" style="119" customWidth="1"/>
    <col min="13067" max="13067" width="22" style="119" customWidth="1"/>
    <col min="13068" max="13068" width="25.7109375" style="119" customWidth="1"/>
    <col min="13069" max="13069" width="26.140625" style="119" customWidth="1"/>
    <col min="13070" max="13070" width="27.5703125" style="119" customWidth="1"/>
    <col min="13071" max="13071" width="27.140625" style="119" customWidth="1"/>
    <col min="13072" max="13072" width="32.85546875" style="119" customWidth="1"/>
    <col min="13073" max="13073" width="22.42578125" style="119" customWidth="1"/>
    <col min="13074" max="13074" width="28.140625" style="119" customWidth="1"/>
    <col min="13075" max="13075" width="52.42578125" style="119" customWidth="1"/>
    <col min="13076" max="13076" width="32.42578125" style="119" customWidth="1"/>
    <col min="13077" max="13077" width="24.5703125" style="119" customWidth="1"/>
    <col min="13078" max="13078" width="35" style="119" customWidth="1"/>
    <col min="13079" max="13079" width="35.140625" style="119" customWidth="1"/>
    <col min="13080" max="13080" width="41.140625" style="119" customWidth="1"/>
    <col min="13081" max="13081" width="16.42578125" style="119" customWidth="1"/>
    <col min="13082" max="13082" width="21.42578125" style="119" customWidth="1"/>
    <col min="13083" max="13083" width="31.42578125" style="119" customWidth="1"/>
    <col min="13084" max="13084" width="18.140625" style="119" customWidth="1"/>
    <col min="13085" max="13312" width="9.140625" style="119"/>
    <col min="13313" max="13313" width="9.28515625" style="119" customWidth="1"/>
    <col min="13314" max="13314" width="12.85546875" style="119" customWidth="1"/>
    <col min="13315" max="13315" width="167.42578125" style="119" customWidth="1"/>
    <col min="13316" max="13316" width="27.85546875" style="119" customWidth="1"/>
    <col min="13317" max="13317" width="26.140625" style="119" customWidth="1"/>
    <col min="13318" max="13318" width="26.85546875" style="119" customWidth="1"/>
    <col min="13319" max="13319" width="34.5703125" style="119" customWidth="1"/>
    <col min="13320" max="13320" width="23.28515625" style="119" customWidth="1"/>
    <col min="13321" max="13321" width="25.140625" style="119" customWidth="1"/>
    <col min="13322" max="13322" width="24.85546875" style="119" customWidth="1"/>
    <col min="13323" max="13323" width="22" style="119" customWidth="1"/>
    <col min="13324" max="13324" width="25.7109375" style="119" customWidth="1"/>
    <col min="13325" max="13325" width="26.140625" style="119" customWidth="1"/>
    <col min="13326" max="13326" width="27.5703125" style="119" customWidth="1"/>
    <col min="13327" max="13327" width="27.140625" style="119" customWidth="1"/>
    <col min="13328" max="13328" width="32.85546875" style="119" customWidth="1"/>
    <col min="13329" max="13329" width="22.42578125" style="119" customWidth="1"/>
    <col min="13330" max="13330" width="28.140625" style="119" customWidth="1"/>
    <col min="13331" max="13331" width="52.42578125" style="119" customWidth="1"/>
    <col min="13332" max="13332" width="32.42578125" style="119" customWidth="1"/>
    <col min="13333" max="13333" width="24.5703125" style="119" customWidth="1"/>
    <col min="13334" max="13334" width="35" style="119" customWidth="1"/>
    <col min="13335" max="13335" width="35.140625" style="119" customWidth="1"/>
    <col min="13336" max="13336" width="41.140625" style="119" customWidth="1"/>
    <col min="13337" max="13337" width="16.42578125" style="119" customWidth="1"/>
    <col min="13338" max="13338" width="21.42578125" style="119" customWidth="1"/>
    <col min="13339" max="13339" width="31.42578125" style="119" customWidth="1"/>
    <col min="13340" max="13340" width="18.140625" style="119" customWidth="1"/>
    <col min="13341" max="13568" width="9.140625" style="119"/>
    <col min="13569" max="13569" width="9.28515625" style="119" customWidth="1"/>
    <col min="13570" max="13570" width="12.85546875" style="119" customWidth="1"/>
    <col min="13571" max="13571" width="167.42578125" style="119" customWidth="1"/>
    <col min="13572" max="13572" width="27.85546875" style="119" customWidth="1"/>
    <col min="13573" max="13573" width="26.140625" style="119" customWidth="1"/>
    <col min="13574" max="13574" width="26.85546875" style="119" customWidth="1"/>
    <col min="13575" max="13575" width="34.5703125" style="119" customWidth="1"/>
    <col min="13576" max="13576" width="23.28515625" style="119" customWidth="1"/>
    <col min="13577" max="13577" width="25.140625" style="119" customWidth="1"/>
    <col min="13578" max="13578" width="24.85546875" style="119" customWidth="1"/>
    <col min="13579" max="13579" width="22" style="119" customWidth="1"/>
    <col min="13580" max="13580" width="25.7109375" style="119" customWidth="1"/>
    <col min="13581" max="13581" width="26.140625" style="119" customWidth="1"/>
    <col min="13582" max="13582" width="27.5703125" style="119" customWidth="1"/>
    <col min="13583" max="13583" width="27.140625" style="119" customWidth="1"/>
    <col min="13584" max="13584" width="32.85546875" style="119" customWidth="1"/>
    <col min="13585" max="13585" width="22.42578125" style="119" customWidth="1"/>
    <col min="13586" max="13586" width="28.140625" style="119" customWidth="1"/>
    <col min="13587" max="13587" width="52.42578125" style="119" customWidth="1"/>
    <col min="13588" max="13588" width="32.42578125" style="119" customWidth="1"/>
    <col min="13589" max="13589" width="24.5703125" style="119" customWidth="1"/>
    <col min="13590" max="13590" width="35" style="119" customWidth="1"/>
    <col min="13591" max="13591" width="35.140625" style="119" customWidth="1"/>
    <col min="13592" max="13592" width="41.140625" style="119" customWidth="1"/>
    <col min="13593" max="13593" width="16.42578125" style="119" customWidth="1"/>
    <col min="13594" max="13594" width="21.42578125" style="119" customWidth="1"/>
    <col min="13595" max="13595" width="31.42578125" style="119" customWidth="1"/>
    <col min="13596" max="13596" width="18.140625" style="119" customWidth="1"/>
    <col min="13597" max="13824" width="9.140625" style="119"/>
    <col min="13825" max="13825" width="9.28515625" style="119" customWidth="1"/>
    <col min="13826" max="13826" width="12.85546875" style="119" customWidth="1"/>
    <col min="13827" max="13827" width="167.42578125" style="119" customWidth="1"/>
    <col min="13828" max="13828" width="27.85546875" style="119" customWidth="1"/>
    <col min="13829" max="13829" width="26.140625" style="119" customWidth="1"/>
    <col min="13830" max="13830" width="26.85546875" style="119" customWidth="1"/>
    <col min="13831" max="13831" width="34.5703125" style="119" customWidth="1"/>
    <col min="13832" max="13832" width="23.28515625" style="119" customWidth="1"/>
    <col min="13833" max="13833" width="25.140625" style="119" customWidth="1"/>
    <col min="13834" max="13834" width="24.85546875" style="119" customWidth="1"/>
    <col min="13835" max="13835" width="22" style="119" customWidth="1"/>
    <col min="13836" max="13836" width="25.7109375" style="119" customWidth="1"/>
    <col min="13837" max="13837" width="26.140625" style="119" customWidth="1"/>
    <col min="13838" max="13838" width="27.5703125" style="119" customWidth="1"/>
    <col min="13839" max="13839" width="27.140625" style="119" customWidth="1"/>
    <col min="13840" max="13840" width="32.85546875" style="119" customWidth="1"/>
    <col min="13841" max="13841" width="22.42578125" style="119" customWidth="1"/>
    <col min="13842" max="13842" width="28.140625" style="119" customWidth="1"/>
    <col min="13843" max="13843" width="52.42578125" style="119" customWidth="1"/>
    <col min="13844" max="13844" width="32.42578125" style="119" customWidth="1"/>
    <col min="13845" max="13845" width="24.5703125" style="119" customWidth="1"/>
    <col min="13846" max="13846" width="35" style="119" customWidth="1"/>
    <col min="13847" max="13847" width="35.140625" style="119" customWidth="1"/>
    <col min="13848" max="13848" width="41.140625" style="119" customWidth="1"/>
    <col min="13849" max="13849" width="16.42578125" style="119" customWidth="1"/>
    <col min="13850" max="13850" width="21.42578125" style="119" customWidth="1"/>
    <col min="13851" max="13851" width="31.42578125" style="119" customWidth="1"/>
    <col min="13852" max="13852" width="18.140625" style="119" customWidth="1"/>
    <col min="13853" max="14080" width="9.140625" style="119"/>
    <col min="14081" max="14081" width="9.28515625" style="119" customWidth="1"/>
    <col min="14082" max="14082" width="12.85546875" style="119" customWidth="1"/>
    <col min="14083" max="14083" width="167.42578125" style="119" customWidth="1"/>
    <col min="14084" max="14084" width="27.85546875" style="119" customWidth="1"/>
    <col min="14085" max="14085" width="26.140625" style="119" customWidth="1"/>
    <col min="14086" max="14086" width="26.85546875" style="119" customWidth="1"/>
    <col min="14087" max="14087" width="34.5703125" style="119" customWidth="1"/>
    <col min="14088" max="14088" width="23.28515625" style="119" customWidth="1"/>
    <col min="14089" max="14089" width="25.140625" style="119" customWidth="1"/>
    <col min="14090" max="14090" width="24.85546875" style="119" customWidth="1"/>
    <col min="14091" max="14091" width="22" style="119" customWidth="1"/>
    <col min="14092" max="14092" width="25.7109375" style="119" customWidth="1"/>
    <col min="14093" max="14093" width="26.140625" style="119" customWidth="1"/>
    <col min="14094" max="14094" width="27.5703125" style="119" customWidth="1"/>
    <col min="14095" max="14095" width="27.140625" style="119" customWidth="1"/>
    <col min="14096" max="14096" width="32.85546875" style="119" customWidth="1"/>
    <col min="14097" max="14097" width="22.42578125" style="119" customWidth="1"/>
    <col min="14098" max="14098" width="28.140625" style="119" customWidth="1"/>
    <col min="14099" max="14099" width="52.42578125" style="119" customWidth="1"/>
    <col min="14100" max="14100" width="32.42578125" style="119" customWidth="1"/>
    <col min="14101" max="14101" width="24.5703125" style="119" customWidth="1"/>
    <col min="14102" max="14102" width="35" style="119" customWidth="1"/>
    <col min="14103" max="14103" width="35.140625" style="119" customWidth="1"/>
    <col min="14104" max="14104" width="41.140625" style="119" customWidth="1"/>
    <col min="14105" max="14105" width="16.42578125" style="119" customWidth="1"/>
    <col min="14106" max="14106" width="21.42578125" style="119" customWidth="1"/>
    <col min="14107" max="14107" width="31.42578125" style="119" customWidth="1"/>
    <col min="14108" max="14108" width="18.140625" style="119" customWidth="1"/>
    <col min="14109" max="14336" width="9.140625" style="119"/>
    <col min="14337" max="14337" width="9.28515625" style="119" customWidth="1"/>
    <col min="14338" max="14338" width="12.85546875" style="119" customWidth="1"/>
    <col min="14339" max="14339" width="167.42578125" style="119" customWidth="1"/>
    <col min="14340" max="14340" width="27.85546875" style="119" customWidth="1"/>
    <col min="14341" max="14341" width="26.140625" style="119" customWidth="1"/>
    <col min="14342" max="14342" width="26.85546875" style="119" customWidth="1"/>
    <col min="14343" max="14343" width="34.5703125" style="119" customWidth="1"/>
    <col min="14344" max="14344" width="23.28515625" style="119" customWidth="1"/>
    <col min="14345" max="14345" width="25.140625" style="119" customWidth="1"/>
    <col min="14346" max="14346" width="24.85546875" style="119" customWidth="1"/>
    <col min="14347" max="14347" width="22" style="119" customWidth="1"/>
    <col min="14348" max="14348" width="25.7109375" style="119" customWidth="1"/>
    <col min="14349" max="14349" width="26.140625" style="119" customWidth="1"/>
    <col min="14350" max="14350" width="27.5703125" style="119" customWidth="1"/>
    <col min="14351" max="14351" width="27.140625" style="119" customWidth="1"/>
    <col min="14352" max="14352" width="32.85546875" style="119" customWidth="1"/>
    <col min="14353" max="14353" width="22.42578125" style="119" customWidth="1"/>
    <col min="14354" max="14354" width="28.140625" style="119" customWidth="1"/>
    <col min="14355" max="14355" width="52.42578125" style="119" customWidth="1"/>
    <col min="14356" max="14356" width="32.42578125" style="119" customWidth="1"/>
    <col min="14357" max="14357" width="24.5703125" style="119" customWidth="1"/>
    <col min="14358" max="14358" width="35" style="119" customWidth="1"/>
    <col min="14359" max="14359" width="35.140625" style="119" customWidth="1"/>
    <col min="14360" max="14360" width="41.140625" style="119" customWidth="1"/>
    <col min="14361" max="14361" width="16.42578125" style="119" customWidth="1"/>
    <col min="14362" max="14362" width="21.42578125" style="119" customWidth="1"/>
    <col min="14363" max="14363" width="31.42578125" style="119" customWidth="1"/>
    <col min="14364" max="14364" width="18.140625" style="119" customWidth="1"/>
    <col min="14365" max="14592" width="9.140625" style="119"/>
    <col min="14593" max="14593" width="9.28515625" style="119" customWidth="1"/>
    <col min="14594" max="14594" width="12.85546875" style="119" customWidth="1"/>
    <col min="14595" max="14595" width="167.42578125" style="119" customWidth="1"/>
    <col min="14596" max="14596" width="27.85546875" style="119" customWidth="1"/>
    <col min="14597" max="14597" width="26.140625" style="119" customWidth="1"/>
    <col min="14598" max="14598" width="26.85546875" style="119" customWidth="1"/>
    <col min="14599" max="14599" width="34.5703125" style="119" customWidth="1"/>
    <col min="14600" max="14600" width="23.28515625" style="119" customWidth="1"/>
    <col min="14601" max="14601" width="25.140625" style="119" customWidth="1"/>
    <col min="14602" max="14602" width="24.85546875" style="119" customWidth="1"/>
    <col min="14603" max="14603" width="22" style="119" customWidth="1"/>
    <col min="14604" max="14604" width="25.7109375" style="119" customWidth="1"/>
    <col min="14605" max="14605" width="26.140625" style="119" customWidth="1"/>
    <col min="14606" max="14606" width="27.5703125" style="119" customWidth="1"/>
    <col min="14607" max="14607" width="27.140625" style="119" customWidth="1"/>
    <col min="14608" max="14608" width="32.85546875" style="119" customWidth="1"/>
    <col min="14609" max="14609" width="22.42578125" style="119" customWidth="1"/>
    <col min="14610" max="14610" width="28.140625" style="119" customWidth="1"/>
    <col min="14611" max="14611" width="52.42578125" style="119" customWidth="1"/>
    <col min="14612" max="14612" width="32.42578125" style="119" customWidth="1"/>
    <col min="14613" max="14613" width="24.5703125" style="119" customWidth="1"/>
    <col min="14614" max="14614" width="35" style="119" customWidth="1"/>
    <col min="14615" max="14615" width="35.140625" style="119" customWidth="1"/>
    <col min="14616" max="14616" width="41.140625" style="119" customWidth="1"/>
    <col min="14617" max="14617" width="16.42578125" style="119" customWidth="1"/>
    <col min="14618" max="14618" width="21.42578125" style="119" customWidth="1"/>
    <col min="14619" max="14619" width="31.42578125" style="119" customWidth="1"/>
    <col min="14620" max="14620" width="18.140625" style="119" customWidth="1"/>
    <col min="14621" max="14848" width="9.140625" style="119"/>
    <col min="14849" max="14849" width="9.28515625" style="119" customWidth="1"/>
    <col min="14850" max="14850" width="12.85546875" style="119" customWidth="1"/>
    <col min="14851" max="14851" width="167.42578125" style="119" customWidth="1"/>
    <col min="14852" max="14852" width="27.85546875" style="119" customWidth="1"/>
    <col min="14853" max="14853" width="26.140625" style="119" customWidth="1"/>
    <col min="14854" max="14854" width="26.85546875" style="119" customWidth="1"/>
    <col min="14855" max="14855" width="34.5703125" style="119" customWidth="1"/>
    <col min="14856" max="14856" width="23.28515625" style="119" customWidth="1"/>
    <col min="14857" max="14857" width="25.140625" style="119" customWidth="1"/>
    <col min="14858" max="14858" width="24.85546875" style="119" customWidth="1"/>
    <col min="14859" max="14859" width="22" style="119" customWidth="1"/>
    <col min="14860" max="14860" width="25.7109375" style="119" customWidth="1"/>
    <col min="14861" max="14861" width="26.140625" style="119" customWidth="1"/>
    <col min="14862" max="14862" width="27.5703125" style="119" customWidth="1"/>
    <col min="14863" max="14863" width="27.140625" style="119" customWidth="1"/>
    <col min="14864" max="14864" width="32.85546875" style="119" customWidth="1"/>
    <col min="14865" max="14865" width="22.42578125" style="119" customWidth="1"/>
    <col min="14866" max="14866" width="28.140625" style="119" customWidth="1"/>
    <col min="14867" max="14867" width="52.42578125" style="119" customWidth="1"/>
    <col min="14868" max="14868" width="32.42578125" style="119" customWidth="1"/>
    <col min="14869" max="14869" width="24.5703125" style="119" customWidth="1"/>
    <col min="14870" max="14870" width="35" style="119" customWidth="1"/>
    <col min="14871" max="14871" width="35.140625" style="119" customWidth="1"/>
    <col min="14872" max="14872" width="41.140625" style="119" customWidth="1"/>
    <col min="14873" max="14873" width="16.42578125" style="119" customWidth="1"/>
    <col min="14874" max="14874" width="21.42578125" style="119" customWidth="1"/>
    <col min="14875" max="14875" width="31.42578125" style="119" customWidth="1"/>
    <col min="14876" max="14876" width="18.140625" style="119" customWidth="1"/>
    <col min="14877" max="15104" width="9.140625" style="119"/>
    <col min="15105" max="15105" width="9.28515625" style="119" customWidth="1"/>
    <col min="15106" max="15106" width="12.85546875" style="119" customWidth="1"/>
    <col min="15107" max="15107" width="167.42578125" style="119" customWidth="1"/>
    <col min="15108" max="15108" width="27.85546875" style="119" customWidth="1"/>
    <col min="15109" max="15109" width="26.140625" style="119" customWidth="1"/>
    <col min="15110" max="15110" width="26.85546875" style="119" customWidth="1"/>
    <col min="15111" max="15111" width="34.5703125" style="119" customWidth="1"/>
    <col min="15112" max="15112" width="23.28515625" style="119" customWidth="1"/>
    <col min="15113" max="15113" width="25.140625" style="119" customWidth="1"/>
    <col min="15114" max="15114" width="24.85546875" style="119" customWidth="1"/>
    <col min="15115" max="15115" width="22" style="119" customWidth="1"/>
    <col min="15116" max="15116" width="25.7109375" style="119" customWidth="1"/>
    <col min="15117" max="15117" width="26.140625" style="119" customWidth="1"/>
    <col min="15118" max="15118" width="27.5703125" style="119" customWidth="1"/>
    <col min="15119" max="15119" width="27.140625" style="119" customWidth="1"/>
    <col min="15120" max="15120" width="32.85546875" style="119" customWidth="1"/>
    <col min="15121" max="15121" width="22.42578125" style="119" customWidth="1"/>
    <col min="15122" max="15122" width="28.140625" style="119" customWidth="1"/>
    <col min="15123" max="15123" width="52.42578125" style="119" customWidth="1"/>
    <col min="15124" max="15124" width="32.42578125" style="119" customWidth="1"/>
    <col min="15125" max="15125" width="24.5703125" style="119" customWidth="1"/>
    <col min="15126" max="15126" width="35" style="119" customWidth="1"/>
    <col min="15127" max="15127" width="35.140625" style="119" customWidth="1"/>
    <col min="15128" max="15128" width="41.140625" style="119" customWidth="1"/>
    <col min="15129" max="15129" width="16.42578125" style="119" customWidth="1"/>
    <col min="15130" max="15130" width="21.42578125" style="119" customWidth="1"/>
    <col min="15131" max="15131" width="31.42578125" style="119" customWidth="1"/>
    <col min="15132" max="15132" width="18.140625" style="119" customWidth="1"/>
    <col min="15133" max="15360" width="9.140625" style="119"/>
    <col min="15361" max="15361" width="9.28515625" style="119" customWidth="1"/>
    <col min="15362" max="15362" width="12.85546875" style="119" customWidth="1"/>
    <col min="15363" max="15363" width="167.42578125" style="119" customWidth="1"/>
    <col min="15364" max="15364" width="27.85546875" style="119" customWidth="1"/>
    <col min="15365" max="15365" width="26.140625" style="119" customWidth="1"/>
    <col min="15366" max="15366" width="26.85546875" style="119" customWidth="1"/>
    <col min="15367" max="15367" width="34.5703125" style="119" customWidth="1"/>
    <col min="15368" max="15368" width="23.28515625" style="119" customWidth="1"/>
    <col min="15369" max="15369" width="25.140625" style="119" customWidth="1"/>
    <col min="15370" max="15370" width="24.85546875" style="119" customWidth="1"/>
    <col min="15371" max="15371" width="22" style="119" customWidth="1"/>
    <col min="15372" max="15372" width="25.7109375" style="119" customWidth="1"/>
    <col min="15373" max="15373" width="26.140625" style="119" customWidth="1"/>
    <col min="15374" max="15374" width="27.5703125" style="119" customWidth="1"/>
    <col min="15375" max="15375" width="27.140625" style="119" customWidth="1"/>
    <col min="15376" max="15376" width="32.85546875" style="119" customWidth="1"/>
    <col min="15377" max="15377" width="22.42578125" style="119" customWidth="1"/>
    <col min="15378" max="15378" width="28.140625" style="119" customWidth="1"/>
    <col min="15379" max="15379" width="52.42578125" style="119" customWidth="1"/>
    <col min="15380" max="15380" width="32.42578125" style="119" customWidth="1"/>
    <col min="15381" max="15381" width="24.5703125" style="119" customWidth="1"/>
    <col min="15382" max="15382" width="35" style="119" customWidth="1"/>
    <col min="15383" max="15383" width="35.140625" style="119" customWidth="1"/>
    <col min="15384" max="15384" width="41.140625" style="119" customWidth="1"/>
    <col min="15385" max="15385" width="16.42578125" style="119" customWidth="1"/>
    <col min="15386" max="15386" width="21.42578125" style="119" customWidth="1"/>
    <col min="15387" max="15387" width="31.42578125" style="119" customWidth="1"/>
    <col min="15388" max="15388" width="18.140625" style="119" customWidth="1"/>
    <col min="15389" max="15616" width="9.140625" style="119"/>
    <col min="15617" max="15617" width="9.28515625" style="119" customWidth="1"/>
    <col min="15618" max="15618" width="12.85546875" style="119" customWidth="1"/>
    <col min="15619" max="15619" width="167.42578125" style="119" customWidth="1"/>
    <col min="15620" max="15620" width="27.85546875" style="119" customWidth="1"/>
    <col min="15621" max="15621" width="26.140625" style="119" customWidth="1"/>
    <col min="15622" max="15622" width="26.85546875" style="119" customWidth="1"/>
    <col min="15623" max="15623" width="34.5703125" style="119" customWidth="1"/>
    <col min="15624" max="15624" width="23.28515625" style="119" customWidth="1"/>
    <col min="15625" max="15625" width="25.140625" style="119" customWidth="1"/>
    <col min="15626" max="15626" width="24.85546875" style="119" customWidth="1"/>
    <col min="15627" max="15627" width="22" style="119" customWidth="1"/>
    <col min="15628" max="15628" width="25.7109375" style="119" customWidth="1"/>
    <col min="15629" max="15629" width="26.140625" style="119" customWidth="1"/>
    <col min="15630" max="15630" width="27.5703125" style="119" customWidth="1"/>
    <col min="15631" max="15631" width="27.140625" style="119" customWidth="1"/>
    <col min="15632" max="15632" width="32.85546875" style="119" customWidth="1"/>
    <col min="15633" max="15633" width="22.42578125" style="119" customWidth="1"/>
    <col min="15634" max="15634" width="28.140625" style="119" customWidth="1"/>
    <col min="15635" max="15635" width="52.42578125" style="119" customWidth="1"/>
    <col min="15636" max="15636" width="32.42578125" style="119" customWidth="1"/>
    <col min="15637" max="15637" width="24.5703125" style="119" customWidth="1"/>
    <col min="15638" max="15638" width="35" style="119" customWidth="1"/>
    <col min="15639" max="15639" width="35.140625" style="119" customWidth="1"/>
    <col min="15640" max="15640" width="41.140625" style="119" customWidth="1"/>
    <col min="15641" max="15641" width="16.42578125" style="119" customWidth="1"/>
    <col min="15642" max="15642" width="21.42578125" style="119" customWidth="1"/>
    <col min="15643" max="15643" width="31.42578125" style="119" customWidth="1"/>
    <col min="15644" max="15644" width="18.140625" style="119" customWidth="1"/>
    <col min="15645" max="15872" width="9.140625" style="119"/>
    <col min="15873" max="15873" width="9.28515625" style="119" customWidth="1"/>
    <col min="15874" max="15874" width="12.85546875" style="119" customWidth="1"/>
    <col min="15875" max="15875" width="167.42578125" style="119" customWidth="1"/>
    <col min="15876" max="15876" width="27.85546875" style="119" customWidth="1"/>
    <col min="15877" max="15877" width="26.140625" style="119" customWidth="1"/>
    <col min="15878" max="15878" width="26.85546875" style="119" customWidth="1"/>
    <col min="15879" max="15879" width="34.5703125" style="119" customWidth="1"/>
    <col min="15880" max="15880" width="23.28515625" style="119" customWidth="1"/>
    <col min="15881" max="15881" width="25.140625" style="119" customWidth="1"/>
    <col min="15882" max="15882" width="24.85546875" style="119" customWidth="1"/>
    <col min="15883" max="15883" width="22" style="119" customWidth="1"/>
    <col min="15884" max="15884" width="25.7109375" style="119" customWidth="1"/>
    <col min="15885" max="15885" width="26.140625" style="119" customWidth="1"/>
    <col min="15886" max="15886" width="27.5703125" style="119" customWidth="1"/>
    <col min="15887" max="15887" width="27.140625" style="119" customWidth="1"/>
    <col min="15888" max="15888" width="32.85546875" style="119" customWidth="1"/>
    <col min="15889" max="15889" width="22.42578125" style="119" customWidth="1"/>
    <col min="15890" max="15890" width="28.140625" style="119" customWidth="1"/>
    <col min="15891" max="15891" width="52.42578125" style="119" customWidth="1"/>
    <col min="15892" max="15892" width="32.42578125" style="119" customWidth="1"/>
    <col min="15893" max="15893" width="24.5703125" style="119" customWidth="1"/>
    <col min="15894" max="15894" width="35" style="119" customWidth="1"/>
    <col min="15895" max="15895" width="35.140625" style="119" customWidth="1"/>
    <col min="15896" max="15896" width="41.140625" style="119" customWidth="1"/>
    <col min="15897" max="15897" width="16.42578125" style="119" customWidth="1"/>
    <col min="15898" max="15898" width="21.42578125" style="119" customWidth="1"/>
    <col min="15899" max="15899" width="31.42578125" style="119" customWidth="1"/>
    <col min="15900" max="15900" width="18.140625" style="119" customWidth="1"/>
    <col min="15901" max="16128" width="9.140625" style="119"/>
    <col min="16129" max="16129" width="9.28515625" style="119" customWidth="1"/>
    <col min="16130" max="16130" width="12.85546875" style="119" customWidth="1"/>
    <col min="16131" max="16131" width="167.42578125" style="119" customWidth="1"/>
    <col min="16132" max="16132" width="27.85546875" style="119" customWidth="1"/>
    <col min="16133" max="16133" width="26.140625" style="119" customWidth="1"/>
    <col min="16134" max="16134" width="26.85546875" style="119" customWidth="1"/>
    <col min="16135" max="16135" width="34.5703125" style="119" customWidth="1"/>
    <col min="16136" max="16136" width="23.28515625" style="119" customWidth="1"/>
    <col min="16137" max="16137" width="25.140625" style="119" customWidth="1"/>
    <col min="16138" max="16138" width="24.85546875" style="119" customWidth="1"/>
    <col min="16139" max="16139" width="22" style="119" customWidth="1"/>
    <col min="16140" max="16140" width="25.7109375" style="119" customWidth="1"/>
    <col min="16141" max="16141" width="26.140625" style="119" customWidth="1"/>
    <col min="16142" max="16142" width="27.5703125" style="119" customWidth="1"/>
    <col min="16143" max="16143" width="27.140625" style="119" customWidth="1"/>
    <col min="16144" max="16144" width="32.85546875" style="119" customWidth="1"/>
    <col min="16145" max="16145" width="22.42578125" style="119" customWidth="1"/>
    <col min="16146" max="16146" width="28.140625" style="119" customWidth="1"/>
    <col min="16147" max="16147" width="52.42578125" style="119" customWidth="1"/>
    <col min="16148" max="16148" width="32.42578125" style="119" customWidth="1"/>
    <col min="16149" max="16149" width="24.5703125" style="119" customWidth="1"/>
    <col min="16150" max="16150" width="35" style="119" customWidth="1"/>
    <col min="16151" max="16151" width="35.140625" style="119" customWidth="1"/>
    <col min="16152" max="16152" width="41.140625" style="119" customWidth="1"/>
    <col min="16153" max="16153" width="16.42578125" style="119" customWidth="1"/>
    <col min="16154" max="16154" width="21.42578125" style="119" customWidth="1"/>
    <col min="16155" max="16155" width="31.42578125" style="119" customWidth="1"/>
    <col min="16156" max="16156" width="18.140625" style="119" customWidth="1"/>
    <col min="16157" max="16384" width="9.140625" style="119"/>
  </cols>
  <sheetData>
    <row r="1" spans="1:29" s="112" customFormat="1" ht="186.75" customHeight="1" x14ac:dyDescent="0.25">
      <c r="A1" s="375" t="s">
        <v>1825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</row>
    <row r="2" spans="1:29" s="113" customFormat="1" ht="63.75" customHeight="1" x14ac:dyDescent="0.4">
      <c r="B2" s="376" t="s">
        <v>6</v>
      </c>
      <c r="C2" s="376" t="s">
        <v>7</v>
      </c>
      <c r="D2" s="377" t="s">
        <v>8</v>
      </c>
      <c r="E2" s="376" t="s">
        <v>956</v>
      </c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80" t="s">
        <v>9</v>
      </c>
      <c r="R2" s="381"/>
      <c r="S2" s="381"/>
      <c r="T2" s="381"/>
      <c r="U2" s="381"/>
      <c r="V2" s="381"/>
      <c r="W2" s="381"/>
      <c r="X2" s="381"/>
      <c r="Y2" s="381"/>
      <c r="Z2" s="381"/>
      <c r="AA2" s="382"/>
      <c r="AB2" s="383" t="s">
        <v>1676</v>
      </c>
    </row>
    <row r="3" spans="1:29" s="113" customFormat="1" ht="40.5" customHeight="1" x14ac:dyDescent="0.4">
      <c r="B3" s="376"/>
      <c r="C3" s="376"/>
      <c r="D3" s="378"/>
      <c r="E3" s="376" t="s">
        <v>13</v>
      </c>
      <c r="F3" s="376"/>
      <c r="G3" s="376"/>
      <c r="H3" s="376"/>
      <c r="I3" s="376"/>
      <c r="J3" s="376"/>
      <c r="K3" s="384" t="s">
        <v>14</v>
      </c>
      <c r="L3" s="384"/>
      <c r="M3" s="384" t="s">
        <v>15</v>
      </c>
      <c r="N3" s="384" t="s">
        <v>16</v>
      </c>
      <c r="O3" s="384" t="s">
        <v>17</v>
      </c>
      <c r="P3" s="384" t="s">
        <v>18</v>
      </c>
      <c r="Q3" s="374" t="s">
        <v>1677</v>
      </c>
      <c r="R3" s="374" t="s">
        <v>20</v>
      </c>
      <c r="S3" s="374" t="s">
        <v>1678</v>
      </c>
      <c r="T3" s="374" t="s">
        <v>22</v>
      </c>
      <c r="U3" s="374" t="s">
        <v>23</v>
      </c>
      <c r="V3" s="374" t="s">
        <v>24</v>
      </c>
      <c r="W3" s="374" t="s">
        <v>1679</v>
      </c>
      <c r="X3" s="374" t="s">
        <v>1680</v>
      </c>
      <c r="Y3" s="374" t="s">
        <v>27</v>
      </c>
      <c r="Z3" s="374" t="s">
        <v>28</v>
      </c>
      <c r="AA3" s="374" t="s">
        <v>1681</v>
      </c>
      <c r="AB3" s="383"/>
    </row>
    <row r="4" spans="1:29" s="113" customFormat="1" ht="409.6" customHeight="1" x14ac:dyDescent="0.4">
      <c r="B4" s="376"/>
      <c r="C4" s="376"/>
      <c r="D4" s="379"/>
      <c r="E4" s="114" t="s">
        <v>30</v>
      </c>
      <c r="F4" s="114" t="s">
        <v>31</v>
      </c>
      <c r="G4" s="114" t="s">
        <v>32</v>
      </c>
      <c r="H4" s="114" t="s">
        <v>33</v>
      </c>
      <c r="I4" s="114" t="s">
        <v>34</v>
      </c>
      <c r="J4" s="114" t="s">
        <v>35</v>
      </c>
      <c r="K4" s="384"/>
      <c r="L4" s="384"/>
      <c r="M4" s="384"/>
      <c r="N4" s="384"/>
      <c r="O4" s="384"/>
      <c r="P4" s="38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83"/>
    </row>
    <row r="5" spans="1:29" s="115" customFormat="1" ht="39.75" customHeight="1" x14ac:dyDescent="0.25">
      <c r="B5" s="376"/>
      <c r="C5" s="376"/>
      <c r="D5" s="116" t="s">
        <v>36</v>
      </c>
      <c r="E5" s="174" t="s">
        <v>36</v>
      </c>
      <c r="F5" s="174" t="s">
        <v>36</v>
      </c>
      <c r="G5" s="174" t="s">
        <v>36</v>
      </c>
      <c r="H5" s="174" t="s">
        <v>36</v>
      </c>
      <c r="I5" s="174" t="s">
        <v>36</v>
      </c>
      <c r="J5" s="174" t="s">
        <v>36</v>
      </c>
      <c r="K5" s="174" t="s">
        <v>37</v>
      </c>
      <c r="L5" s="174" t="s">
        <v>36</v>
      </c>
      <c r="M5" s="174" t="s">
        <v>36</v>
      </c>
      <c r="N5" s="174" t="s">
        <v>36</v>
      </c>
      <c r="O5" s="174" t="s">
        <v>36</v>
      </c>
      <c r="P5" s="174" t="s">
        <v>36</v>
      </c>
      <c r="Q5" s="174" t="s">
        <v>36</v>
      </c>
      <c r="R5" s="174" t="s">
        <v>36</v>
      </c>
      <c r="S5" s="174" t="s">
        <v>36</v>
      </c>
      <c r="T5" s="174" t="s">
        <v>36</v>
      </c>
      <c r="U5" s="174" t="s">
        <v>36</v>
      </c>
      <c r="V5" s="174" t="s">
        <v>36</v>
      </c>
      <c r="W5" s="174" t="s">
        <v>36</v>
      </c>
      <c r="X5" s="174" t="s">
        <v>36</v>
      </c>
      <c r="Y5" s="174" t="s">
        <v>36</v>
      </c>
      <c r="Z5" s="174" t="s">
        <v>36</v>
      </c>
      <c r="AA5" s="174" t="s">
        <v>36</v>
      </c>
      <c r="AB5" s="383"/>
    </row>
    <row r="6" spans="1:29" s="113" customFormat="1" ht="26.25" x14ac:dyDescent="0.4">
      <c r="B6" s="117">
        <v>1</v>
      </c>
      <c r="C6" s="117">
        <v>2</v>
      </c>
      <c r="D6" s="117">
        <f>C6+1</f>
        <v>3</v>
      </c>
      <c r="E6" s="117">
        <f>D6+1</f>
        <v>4</v>
      </c>
      <c r="F6" s="117">
        <v>5</v>
      </c>
      <c r="G6" s="117">
        <v>6</v>
      </c>
      <c r="H6" s="117">
        <v>7</v>
      </c>
      <c r="I6" s="117">
        <v>8</v>
      </c>
      <c r="J6" s="117">
        <v>9</v>
      </c>
      <c r="K6" s="117">
        <v>10</v>
      </c>
      <c r="L6" s="117">
        <v>11</v>
      </c>
      <c r="M6" s="117">
        <v>12</v>
      </c>
      <c r="N6" s="117">
        <v>13</v>
      </c>
      <c r="O6" s="117">
        <v>14</v>
      </c>
      <c r="P6" s="117">
        <v>15</v>
      </c>
      <c r="Q6" s="117">
        <v>16</v>
      </c>
      <c r="R6" s="117">
        <v>17</v>
      </c>
      <c r="S6" s="117">
        <v>18</v>
      </c>
      <c r="T6" s="117">
        <v>19</v>
      </c>
      <c r="U6" s="117">
        <v>20</v>
      </c>
      <c r="V6" s="117">
        <v>21</v>
      </c>
      <c r="W6" s="117">
        <v>22</v>
      </c>
      <c r="X6" s="117">
        <v>23</v>
      </c>
      <c r="Y6" s="117">
        <v>24</v>
      </c>
      <c r="Z6" s="117">
        <v>25</v>
      </c>
      <c r="AA6" s="117">
        <v>26</v>
      </c>
      <c r="AB6" s="118">
        <v>27</v>
      </c>
    </row>
    <row r="7" spans="1:29" s="229" customFormat="1" ht="33" customHeight="1" x14ac:dyDescent="0.5">
      <c r="B7" s="230" t="s">
        <v>2408</v>
      </c>
      <c r="C7" s="231"/>
      <c r="D7" s="232">
        <f t="shared" ref="D7:AA7" si="0">D8+D795</f>
        <v>1259106945.6300001</v>
      </c>
      <c r="E7" s="232">
        <f t="shared" si="0"/>
        <v>16821553.940000001</v>
      </c>
      <c r="F7" s="232">
        <f t="shared" si="0"/>
        <v>33303690.340000004</v>
      </c>
      <c r="G7" s="232">
        <f t="shared" si="0"/>
        <v>77654284.219999999</v>
      </c>
      <c r="H7" s="232">
        <f t="shared" si="0"/>
        <v>9755752.1899999995</v>
      </c>
      <c r="I7" s="232">
        <f t="shared" si="0"/>
        <v>37379477.179999992</v>
      </c>
      <c r="J7" s="232">
        <f t="shared" si="0"/>
        <v>88420.66</v>
      </c>
      <c r="K7" s="233">
        <f t="shared" si="0"/>
        <v>184</v>
      </c>
      <c r="L7" s="232">
        <f t="shared" si="0"/>
        <v>244989063.67999998</v>
      </c>
      <c r="M7" s="232">
        <f t="shared" si="0"/>
        <v>378232588.84999996</v>
      </c>
      <c r="N7" s="232">
        <f t="shared" si="0"/>
        <v>20500873.260000002</v>
      </c>
      <c r="O7" s="232">
        <f t="shared" si="0"/>
        <v>313470513.41999996</v>
      </c>
      <c r="P7" s="232">
        <f t="shared" si="0"/>
        <v>13161533.019999998</v>
      </c>
      <c r="Q7" s="232">
        <f t="shared" si="0"/>
        <v>0</v>
      </c>
      <c r="R7" s="232">
        <f t="shared" si="0"/>
        <v>0</v>
      </c>
      <c r="S7" s="232">
        <f t="shared" si="0"/>
        <v>0</v>
      </c>
      <c r="T7" s="232">
        <f t="shared" si="0"/>
        <v>0</v>
      </c>
      <c r="U7" s="232">
        <f t="shared" si="0"/>
        <v>0</v>
      </c>
      <c r="V7" s="232">
        <f t="shared" si="0"/>
        <v>0</v>
      </c>
      <c r="W7" s="232">
        <f t="shared" si="0"/>
        <v>1031284</v>
      </c>
      <c r="X7" s="232">
        <f t="shared" si="0"/>
        <v>0</v>
      </c>
      <c r="Y7" s="232">
        <f t="shared" si="0"/>
        <v>0</v>
      </c>
      <c r="Z7" s="232">
        <f>Z8+Z795</f>
        <v>139000</v>
      </c>
      <c r="AA7" s="232">
        <f t="shared" si="0"/>
        <v>0</v>
      </c>
      <c r="AB7" s="234" t="s">
        <v>862</v>
      </c>
      <c r="AC7" s="235"/>
    </row>
    <row r="8" spans="1:29" s="3" customFormat="1" ht="35.25" x14ac:dyDescent="0.5">
      <c r="B8" s="236" t="s">
        <v>1671</v>
      </c>
      <c r="C8" s="237"/>
      <c r="D8" s="232">
        <f>D9+D289+D316+D349+D502+D509+D511+D580+D665+D668+D682+D692+D704+D710+D507+D713+D716+D718+D724+D738+D747+D757+D768+D774+D778+D784+D721+D787+D789+D793</f>
        <v>711527397.07000005</v>
      </c>
      <c r="E8" s="232">
        <f t="shared" ref="E8:AA8" si="1">E9+E289+E316+E349+E502+E509+E511+E580+E665+E668+E682+E692+E704+E710+E507+E713+E716+E718+E724+E738+E747+E757+E768+E774+E778+E784+E721+E787+E789+E793</f>
        <v>10665158.970000001</v>
      </c>
      <c r="F8" s="232">
        <f t="shared" si="1"/>
        <v>22709557.330000002</v>
      </c>
      <c r="G8" s="232">
        <f t="shared" si="1"/>
        <v>41669322.449999996</v>
      </c>
      <c r="H8" s="232">
        <f t="shared" si="1"/>
        <v>5294271.95</v>
      </c>
      <c r="I8" s="232">
        <f t="shared" si="1"/>
        <v>20487198.649999999</v>
      </c>
      <c r="J8" s="232">
        <f t="shared" si="1"/>
        <v>88420.66</v>
      </c>
      <c r="K8" s="238">
        <f t="shared" si="1"/>
        <v>86</v>
      </c>
      <c r="L8" s="232">
        <f t="shared" si="1"/>
        <v>94055474.659999996</v>
      </c>
      <c r="M8" s="232">
        <f t="shared" si="1"/>
        <v>213095442.86999997</v>
      </c>
      <c r="N8" s="232">
        <f t="shared" si="1"/>
        <v>15156284.65</v>
      </c>
      <c r="O8" s="232">
        <f t="shared" si="1"/>
        <v>164612091.34999999</v>
      </c>
      <c r="P8" s="232">
        <f t="shared" si="1"/>
        <v>10976262.659999998</v>
      </c>
      <c r="Q8" s="232">
        <f t="shared" si="1"/>
        <v>0</v>
      </c>
      <c r="R8" s="232">
        <f t="shared" si="1"/>
        <v>0</v>
      </c>
      <c r="S8" s="232">
        <f t="shared" si="1"/>
        <v>0</v>
      </c>
      <c r="T8" s="232">
        <f t="shared" si="1"/>
        <v>0</v>
      </c>
      <c r="U8" s="232">
        <f t="shared" si="1"/>
        <v>0</v>
      </c>
      <c r="V8" s="232">
        <f t="shared" si="1"/>
        <v>0</v>
      </c>
      <c r="W8" s="232">
        <f t="shared" si="1"/>
        <v>0</v>
      </c>
      <c r="X8" s="232">
        <f t="shared" si="1"/>
        <v>0</v>
      </c>
      <c r="Y8" s="232">
        <f t="shared" si="1"/>
        <v>0</v>
      </c>
      <c r="Z8" s="232">
        <f t="shared" si="1"/>
        <v>139000</v>
      </c>
      <c r="AA8" s="232">
        <f t="shared" si="1"/>
        <v>0</v>
      </c>
      <c r="AB8" s="234" t="s">
        <v>862</v>
      </c>
    </row>
    <row r="9" spans="1:29" s="3" customFormat="1" ht="35.25" customHeight="1" x14ac:dyDescent="0.5">
      <c r="B9" s="236" t="s">
        <v>1015</v>
      </c>
      <c r="C9" s="237"/>
      <c r="D9" s="232">
        <f>SUM(D10:D288)</f>
        <v>295072019.22999996</v>
      </c>
      <c r="E9" s="232">
        <f t="shared" ref="E9:AA9" si="2">SUM(E10:E207)</f>
        <v>6349171.9800000004</v>
      </c>
      <c r="F9" s="232">
        <f t="shared" si="2"/>
        <v>11220283.309999999</v>
      </c>
      <c r="G9" s="232">
        <f t="shared" si="2"/>
        <v>10888993.67</v>
      </c>
      <c r="H9" s="232">
        <f t="shared" si="2"/>
        <v>1978981.4600000002</v>
      </c>
      <c r="I9" s="232">
        <f t="shared" si="2"/>
        <v>6755795.9700000007</v>
      </c>
      <c r="J9" s="232">
        <f t="shared" si="2"/>
        <v>0</v>
      </c>
      <c r="K9" s="233">
        <f t="shared" si="2"/>
        <v>42</v>
      </c>
      <c r="L9" s="232">
        <f t="shared" si="2"/>
        <v>25425217.100000001</v>
      </c>
      <c r="M9" s="232">
        <f t="shared" si="2"/>
        <v>59322676.57</v>
      </c>
      <c r="N9" s="232">
        <f t="shared" si="2"/>
        <v>4155074.25</v>
      </c>
      <c r="O9" s="232">
        <f t="shared" si="2"/>
        <v>43237427.450000003</v>
      </c>
      <c r="P9" s="232">
        <f t="shared" si="2"/>
        <v>2525221.5999999996</v>
      </c>
      <c r="Q9" s="232">
        <f t="shared" si="2"/>
        <v>0</v>
      </c>
      <c r="R9" s="232">
        <f t="shared" si="2"/>
        <v>0</v>
      </c>
      <c r="S9" s="232">
        <f t="shared" si="2"/>
        <v>0</v>
      </c>
      <c r="T9" s="232">
        <f t="shared" si="2"/>
        <v>0</v>
      </c>
      <c r="U9" s="232">
        <f t="shared" si="2"/>
        <v>0</v>
      </c>
      <c r="V9" s="232">
        <f t="shared" si="2"/>
        <v>0</v>
      </c>
      <c r="W9" s="232">
        <f t="shared" si="2"/>
        <v>0</v>
      </c>
      <c r="X9" s="232">
        <f t="shared" si="2"/>
        <v>0</v>
      </c>
      <c r="Y9" s="232">
        <f t="shared" si="2"/>
        <v>0</v>
      </c>
      <c r="Z9" s="232">
        <f t="shared" si="2"/>
        <v>139000</v>
      </c>
      <c r="AA9" s="232">
        <f t="shared" si="2"/>
        <v>0</v>
      </c>
      <c r="AB9" s="234" t="s">
        <v>862</v>
      </c>
    </row>
    <row r="10" spans="1:29" s="3" customFormat="1" ht="35.25" customHeight="1" x14ac:dyDescent="0.5">
      <c r="A10" s="3">
        <v>1</v>
      </c>
      <c r="B10" s="143">
        <f>SUBTOTAL(103,$A$8:A10)</f>
        <v>1</v>
      </c>
      <c r="C10" s="237" t="s">
        <v>1683</v>
      </c>
      <c r="D10" s="232">
        <f t="shared" ref="D10:D38" si="3">E10+F10+G10+H10+I10+J10+L10+M10+N10+O10+P10+Q10+R10+S10+T10+U10+V10+W10+X10+Y10+Z10+AA10</f>
        <v>259217</v>
      </c>
      <c r="E10" s="239">
        <v>0</v>
      </c>
      <c r="F10" s="239">
        <v>0</v>
      </c>
      <c r="G10" s="239">
        <v>259217</v>
      </c>
      <c r="H10" s="239">
        <v>0</v>
      </c>
      <c r="I10" s="239">
        <v>0</v>
      </c>
      <c r="J10" s="239">
        <v>0</v>
      </c>
      <c r="K10" s="240">
        <v>0</v>
      </c>
      <c r="L10" s="239">
        <v>0</v>
      </c>
      <c r="M10" s="239">
        <v>0</v>
      </c>
      <c r="N10" s="239">
        <v>0</v>
      </c>
      <c r="O10" s="239">
        <v>0</v>
      </c>
      <c r="P10" s="239">
        <v>0</v>
      </c>
      <c r="Q10" s="239">
        <v>0</v>
      </c>
      <c r="R10" s="239">
        <v>0</v>
      </c>
      <c r="S10" s="239">
        <v>0</v>
      </c>
      <c r="T10" s="239">
        <v>0</v>
      </c>
      <c r="U10" s="239">
        <v>0</v>
      </c>
      <c r="V10" s="239">
        <v>0</v>
      </c>
      <c r="W10" s="239">
        <v>0</v>
      </c>
      <c r="X10" s="239">
        <v>0</v>
      </c>
      <c r="Y10" s="239">
        <v>0</v>
      </c>
      <c r="Z10" s="239">
        <v>0</v>
      </c>
      <c r="AA10" s="239">
        <v>0</v>
      </c>
      <c r="AB10" s="241">
        <v>2020</v>
      </c>
    </row>
    <row r="11" spans="1:29" s="3" customFormat="1" ht="35.25" customHeight="1" x14ac:dyDescent="0.5">
      <c r="A11" s="3">
        <v>1</v>
      </c>
      <c r="B11" s="143">
        <f>SUBTOTAL(103,$A$8:A11)</f>
        <v>2</v>
      </c>
      <c r="C11" s="237" t="s">
        <v>1684</v>
      </c>
      <c r="D11" s="232">
        <f t="shared" si="3"/>
        <v>389342</v>
      </c>
      <c r="E11" s="242">
        <v>0</v>
      </c>
      <c r="F11" s="242">
        <v>0</v>
      </c>
      <c r="G11" s="242">
        <v>0</v>
      </c>
      <c r="H11" s="242">
        <v>0</v>
      </c>
      <c r="I11" s="242">
        <v>0</v>
      </c>
      <c r="J11" s="242">
        <v>0</v>
      </c>
      <c r="K11" s="243">
        <v>0</v>
      </c>
      <c r="L11" s="242">
        <v>0</v>
      </c>
      <c r="M11" s="242">
        <v>0</v>
      </c>
      <c r="N11" s="242">
        <v>0</v>
      </c>
      <c r="O11" s="242">
        <f>116802.6+272539.4</f>
        <v>389342</v>
      </c>
      <c r="P11" s="242">
        <v>0</v>
      </c>
      <c r="Q11" s="242">
        <v>0</v>
      </c>
      <c r="R11" s="242">
        <v>0</v>
      </c>
      <c r="S11" s="242">
        <v>0</v>
      </c>
      <c r="T11" s="242">
        <v>0</v>
      </c>
      <c r="U11" s="242">
        <v>0</v>
      </c>
      <c r="V11" s="242">
        <v>0</v>
      </c>
      <c r="W11" s="242">
        <v>0</v>
      </c>
      <c r="X11" s="242">
        <v>0</v>
      </c>
      <c r="Y11" s="242">
        <v>0</v>
      </c>
      <c r="Z11" s="242">
        <v>0</v>
      </c>
      <c r="AA11" s="242">
        <v>0</v>
      </c>
      <c r="AB11" s="241">
        <v>2020</v>
      </c>
    </row>
    <row r="12" spans="1:29" s="3" customFormat="1" ht="35.25" customHeight="1" x14ac:dyDescent="0.5">
      <c r="A12" s="3">
        <v>1</v>
      </c>
      <c r="B12" s="143">
        <f>SUBTOTAL(103,$A$8:A12)</f>
        <v>3</v>
      </c>
      <c r="C12" s="237" t="s">
        <v>2409</v>
      </c>
      <c r="D12" s="232">
        <f t="shared" si="3"/>
        <v>880727</v>
      </c>
      <c r="E12" s="242">
        <v>0</v>
      </c>
      <c r="F12" s="242">
        <v>0</v>
      </c>
      <c r="G12" s="242">
        <v>0</v>
      </c>
      <c r="H12" s="242">
        <v>0</v>
      </c>
      <c r="I12" s="242">
        <v>0</v>
      </c>
      <c r="J12" s="242">
        <v>0</v>
      </c>
      <c r="K12" s="243">
        <v>2</v>
      </c>
      <c r="L12" s="242">
        <v>375931</v>
      </c>
      <c r="M12" s="242">
        <v>504796</v>
      </c>
      <c r="N12" s="242">
        <v>0</v>
      </c>
      <c r="O12" s="242">
        <v>0</v>
      </c>
      <c r="P12" s="242">
        <v>0</v>
      </c>
      <c r="Q12" s="242">
        <v>0</v>
      </c>
      <c r="R12" s="242">
        <v>0</v>
      </c>
      <c r="S12" s="242">
        <v>0</v>
      </c>
      <c r="T12" s="242">
        <v>0</v>
      </c>
      <c r="U12" s="242">
        <v>0</v>
      </c>
      <c r="V12" s="242">
        <v>0</v>
      </c>
      <c r="W12" s="242">
        <v>0</v>
      </c>
      <c r="X12" s="242">
        <v>0</v>
      </c>
      <c r="Y12" s="242">
        <v>0</v>
      </c>
      <c r="Z12" s="242">
        <v>0</v>
      </c>
      <c r="AA12" s="242">
        <v>0</v>
      </c>
      <c r="AB12" s="241">
        <v>2020</v>
      </c>
    </row>
    <row r="13" spans="1:29" s="3" customFormat="1" ht="35.25" customHeight="1" x14ac:dyDescent="0.5">
      <c r="A13" s="3">
        <v>1</v>
      </c>
      <c r="B13" s="143">
        <f>SUBTOTAL(103,$A$8:A13)</f>
        <v>4</v>
      </c>
      <c r="C13" s="237" t="s">
        <v>1685</v>
      </c>
      <c r="D13" s="232">
        <f t="shared" si="3"/>
        <v>611403</v>
      </c>
      <c r="E13" s="239">
        <v>0</v>
      </c>
      <c r="F13" s="239">
        <v>0</v>
      </c>
      <c r="G13" s="239">
        <v>0</v>
      </c>
      <c r="H13" s="239">
        <v>0</v>
      </c>
      <c r="I13" s="239">
        <v>0</v>
      </c>
      <c r="J13" s="239">
        <v>0</v>
      </c>
      <c r="K13" s="240">
        <v>0</v>
      </c>
      <c r="L13" s="239">
        <v>0</v>
      </c>
      <c r="M13" s="239">
        <v>0</v>
      </c>
      <c r="N13" s="239">
        <v>0</v>
      </c>
      <c r="O13" s="239">
        <f>90148+521255</f>
        <v>611403</v>
      </c>
      <c r="P13" s="239">
        <v>0</v>
      </c>
      <c r="Q13" s="239">
        <v>0</v>
      </c>
      <c r="R13" s="239">
        <v>0</v>
      </c>
      <c r="S13" s="239">
        <v>0</v>
      </c>
      <c r="T13" s="239">
        <v>0</v>
      </c>
      <c r="U13" s="239">
        <v>0</v>
      </c>
      <c r="V13" s="239">
        <v>0</v>
      </c>
      <c r="W13" s="239">
        <v>0</v>
      </c>
      <c r="X13" s="239">
        <v>0</v>
      </c>
      <c r="Y13" s="239">
        <v>0</v>
      </c>
      <c r="Z13" s="239">
        <v>0</v>
      </c>
      <c r="AA13" s="239">
        <v>0</v>
      </c>
      <c r="AB13" s="241">
        <v>2020</v>
      </c>
    </row>
    <row r="14" spans="1:29" s="3" customFormat="1" ht="35.25" customHeight="1" x14ac:dyDescent="0.5">
      <c r="A14" s="3">
        <v>1</v>
      </c>
      <c r="B14" s="143">
        <f>SUBTOTAL(103,$A$8:A14)</f>
        <v>5</v>
      </c>
      <c r="C14" s="237" t="s">
        <v>2410</v>
      </c>
      <c r="D14" s="232">
        <f t="shared" si="3"/>
        <v>414375.91000000003</v>
      </c>
      <c r="E14" s="239">
        <v>138125</v>
      </c>
      <c r="F14" s="239">
        <v>138125</v>
      </c>
      <c r="G14" s="239">
        <v>0</v>
      </c>
      <c r="H14" s="239">
        <v>138125.91</v>
      </c>
      <c r="I14" s="239">
        <v>0</v>
      </c>
      <c r="J14" s="239">
        <v>0</v>
      </c>
      <c r="K14" s="240">
        <v>0</v>
      </c>
      <c r="L14" s="239">
        <v>0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0</v>
      </c>
      <c r="S14" s="239">
        <v>0</v>
      </c>
      <c r="T14" s="239">
        <v>0</v>
      </c>
      <c r="U14" s="239">
        <v>0</v>
      </c>
      <c r="V14" s="239">
        <v>0</v>
      </c>
      <c r="W14" s="239">
        <v>0</v>
      </c>
      <c r="X14" s="239">
        <v>0</v>
      </c>
      <c r="Y14" s="239">
        <v>0</v>
      </c>
      <c r="Z14" s="239">
        <v>0</v>
      </c>
      <c r="AA14" s="239">
        <v>0</v>
      </c>
      <c r="AB14" s="241">
        <v>2020</v>
      </c>
    </row>
    <row r="15" spans="1:29" s="3" customFormat="1" ht="35.25" customHeight="1" x14ac:dyDescent="0.5">
      <c r="A15" s="3">
        <v>1</v>
      </c>
      <c r="B15" s="143">
        <f>SUBTOTAL(103,$A$8:A15)</f>
        <v>6</v>
      </c>
      <c r="C15" s="237" t="s">
        <v>2411</v>
      </c>
      <c r="D15" s="232">
        <f t="shared" si="3"/>
        <v>139199.96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39">
        <v>0</v>
      </c>
      <c r="K15" s="240">
        <v>0</v>
      </c>
      <c r="L15" s="239">
        <v>0</v>
      </c>
      <c r="M15" s="239">
        <v>0</v>
      </c>
      <c r="N15" s="239">
        <v>59199.96</v>
      </c>
      <c r="O15" s="239">
        <v>80000</v>
      </c>
      <c r="P15" s="239">
        <v>0</v>
      </c>
      <c r="Q15" s="239">
        <v>0</v>
      </c>
      <c r="R15" s="239">
        <v>0</v>
      </c>
      <c r="S15" s="239">
        <v>0</v>
      </c>
      <c r="T15" s="239">
        <v>0</v>
      </c>
      <c r="U15" s="239">
        <v>0</v>
      </c>
      <c r="V15" s="239">
        <v>0</v>
      </c>
      <c r="W15" s="239">
        <v>0</v>
      </c>
      <c r="X15" s="239">
        <v>0</v>
      </c>
      <c r="Y15" s="239">
        <v>0</v>
      </c>
      <c r="Z15" s="239">
        <v>0</v>
      </c>
      <c r="AA15" s="239">
        <v>0</v>
      </c>
      <c r="AB15" s="241">
        <v>2020</v>
      </c>
    </row>
    <row r="16" spans="1:29" s="3" customFormat="1" ht="35.25" customHeight="1" x14ac:dyDescent="0.5">
      <c r="A16" s="3">
        <v>1</v>
      </c>
      <c r="B16" s="143">
        <f>SUBTOTAL(103,$A$8:A16)</f>
        <v>7</v>
      </c>
      <c r="C16" s="237" t="s">
        <v>1686</v>
      </c>
      <c r="D16" s="232">
        <f t="shared" si="3"/>
        <v>238788.19999999998</v>
      </c>
      <c r="E16" s="239">
        <v>0</v>
      </c>
      <c r="F16" s="239">
        <v>0</v>
      </c>
      <c r="G16" s="239">
        <v>0</v>
      </c>
      <c r="H16" s="239">
        <v>0</v>
      </c>
      <c r="I16" s="239">
        <v>0</v>
      </c>
      <c r="J16" s="239">
        <v>0</v>
      </c>
      <c r="K16" s="240">
        <v>0</v>
      </c>
      <c r="L16" s="239">
        <v>0</v>
      </c>
      <c r="M16" s="239">
        <v>0</v>
      </c>
      <c r="N16" s="239">
        <v>150788.79999999999</v>
      </c>
      <c r="O16" s="239">
        <v>87999.4</v>
      </c>
      <c r="P16" s="239">
        <v>0</v>
      </c>
      <c r="Q16" s="239">
        <v>0</v>
      </c>
      <c r="R16" s="239">
        <v>0</v>
      </c>
      <c r="S16" s="239">
        <v>0</v>
      </c>
      <c r="T16" s="239">
        <v>0</v>
      </c>
      <c r="U16" s="239">
        <v>0</v>
      </c>
      <c r="V16" s="239">
        <v>0</v>
      </c>
      <c r="W16" s="239">
        <v>0</v>
      </c>
      <c r="X16" s="239">
        <v>0</v>
      </c>
      <c r="Y16" s="239">
        <v>0</v>
      </c>
      <c r="Z16" s="239">
        <v>0</v>
      </c>
      <c r="AA16" s="239">
        <v>0</v>
      </c>
      <c r="AB16" s="241">
        <v>2020</v>
      </c>
    </row>
    <row r="17" spans="1:28" s="3" customFormat="1" ht="35.25" customHeight="1" x14ac:dyDescent="0.5">
      <c r="A17" s="3">
        <v>1</v>
      </c>
      <c r="B17" s="143">
        <f>SUBTOTAL(103,$A$8:A17)</f>
        <v>8</v>
      </c>
      <c r="C17" s="237" t="s">
        <v>1687</v>
      </c>
      <c r="D17" s="232">
        <f t="shared" si="3"/>
        <v>860000</v>
      </c>
      <c r="E17" s="239">
        <v>0</v>
      </c>
      <c r="F17" s="239">
        <v>0</v>
      </c>
      <c r="G17" s="239">
        <v>0</v>
      </c>
      <c r="H17" s="239">
        <v>0</v>
      </c>
      <c r="I17" s="239">
        <v>860000</v>
      </c>
      <c r="J17" s="239">
        <v>0</v>
      </c>
      <c r="K17" s="240">
        <v>0</v>
      </c>
      <c r="L17" s="239">
        <v>0</v>
      </c>
      <c r="M17" s="239">
        <v>0</v>
      </c>
      <c r="N17" s="239">
        <v>0</v>
      </c>
      <c r="O17" s="239">
        <v>0</v>
      </c>
      <c r="P17" s="239">
        <v>0</v>
      </c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41">
        <v>2020</v>
      </c>
    </row>
    <row r="18" spans="1:28" s="3" customFormat="1" ht="35.25" customHeight="1" x14ac:dyDescent="0.5">
      <c r="A18" s="3">
        <v>1</v>
      </c>
      <c r="B18" s="143">
        <f>SUBTOTAL(103,$A$8:A18)</f>
        <v>9</v>
      </c>
      <c r="C18" s="237" t="s">
        <v>1688</v>
      </c>
      <c r="D18" s="232">
        <f t="shared" si="3"/>
        <v>120500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40">
        <v>0</v>
      </c>
      <c r="L18" s="239">
        <v>0</v>
      </c>
      <c r="M18" s="239">
        <f>31500+89000</f>
        <v>120500</v>
      </c>
      <c r="N18" s="239">
        <v>0</v>
      </c>
      <c r="O18" s="239">
        <v>0</v>
      </c>
      <c r="P18" s="239">
        <v>0</v>
      </c>
      <c r="Q18" s="239">
        <v>0</v>
      </c>
      <c r="R18" s="239">
        <v>0</v>
      </c>
      <c r="S18" s="239">
        <v>0</v>
      </c>
      <c r="T18" s="239">
        <v>0</v>
      </c>
      <c r="U18" s="239">
        <v>0</v>
      </c>
      <c r="V18" s="239">
        <v>0</v>
      </c>
      <c r="W18" s="239">
        <v>0</v>
      </c>
      <c r="X18" s="239">
        <v>0</v>
      </c>
      <c r="Y18" s="239">
        <v>0</v>
      </c>
      <c r="Z18" s="239">
        <v>0</v>
      </c>
      <c r="AA18" s="239">
        <v>0</v>
      </c>
      <c r="AB18" s="241">
        <v>2020</v>
      </c>
    </row>
    <row r="19" spans="1:28" s="3" customFormat="1" ht="35.25" customHeight="1" x14ac:dyDescent="0.5">
      <c r="A19" s="3">
        <v>1</v>
      </c>
      <c r="B19" s="143">
        <f>SUBTOTAL(103,$A$8:A19)</f>
        <v>10</v>
      </c>
      <c r="C19" s="237" t="s">
        <v>1689</v>
      </c>
      <c r="D19" s="232">
        <f t="shared" si="3"/>
        <v>102980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40">
        <v>0</v>
      </c>
      <c r="L19" s="239">
        <v>0</v>
      </c>
      <c r="M19" s="239">
        <v>0</v>
      </c>
      <c r="N19" s="239">
        <v>0</v>
      </c>
      <c r="O19" s="239">
        <v>102980</v>
      </c>
      <c r="P19" s="239">
        <v>0</v>
      </c>
      <c r="Q19" s="239">
        <v>0</v>
      </c>
      <c r="R19" s="239">
        <v>0</v>
      </c>
      <c r="S19" s="239">
        <v>0</v>
      </c>
      <c r="T19" s="239">
        <v>0</v>
      </c>
      <c r="U19" s="239">
        <v>0</v>
      </c>
      <c r="V19" s="239">
        <v>0</v>
      </c>
      <c r="W19" s="239">
        <v>0</v>
      </c>
      <c r="X19" s="239">
        <v>0</v>
      </c>
      <c r="Y19" s="239">
        <v>0</v>
      </c>
      <c r="Z19" s="239">
        <v>0</v>
      </c>
      <c r="AA19" s="239">
        <v>0</v>
      </c>
      <c r="AB19" s="241">
        <v>2020</v>
      </c>
    </row>
    <row r="20" spans="1:28" s="3" customFormat="1" ht="35.25" customHeight="1" x14ac:dyDescent="0.5">
      <c r="A20" s="3">
        <v>1</v>
      </c>
      <c r="B20" s="143">
        <f>SUBTOTAL(103,$A$8:A20)</f>
        <v>11</v>
      </c>
      <c r="C20" s="237" t="s">
        <v>1690</v>
      </c>
      <c r="D20" s="232">
        <f t="shared" si="3"/>
        <v>548443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40">
        <v>0</v>
      </c>
      <c r="L20" s="239">
        <v>0</v>
      </c>
      <c r="M20" s="239">
        <v>0</v>
      </c>
      <c r="N20" s="239">
        <v>0</v>
      </c>
      <c r="O20" s="239">
        <v>548443</v>
      </c>
      <c r="P20" s="239">
        <v>0</v>
      </c>
      <c r="Q20" s="239">
        <v>0</v>
      </c>
      <c r="R20" s="239">
        <v>0</v>
      </c>
      <c r="S20" s="239">
        <v>0</v>
      </c>
      <c r="T20" s="239">
        <v>0</v>
      </c>
      <c r="U20" s="239">
        <v>0</v>
      </c>
      <c r="V20" s="239">
        <v>0</v>
      </c>
      <c r="W20" s="239">
        <v>0</v>
      </c>
      <c r="X20" s="239">
        <v>0</v>
      </c>
      <c r="Y20" s="239">
        <v>0</v>
      </c>
      <c r="Z20" s="239">
        <v>0</v>
      </c>
      <c r="AA20" s="239">
        <v>0</v>
      </c>
      <c r="AB20" s="241">
        <v>2020</v>
      </c>
    </row>
    <row r="21" spans="1:28" s="3" customFormat="1" ht="35.25" customHeight="1" x14ac:dyDescent="0.5">
      <c r="A21" s="3">
        <v>1</v>
      </c>
      <c r="B21" s="143">
        <f>SUBTOTAL(103,$A$8:A21)</f>
        <v>12</v>
      </c>
      <c r="C21" s="237" t="s">
        <v>1691</v>
      </c>
      <c r="D21" s="232">
        <f t="shared" si="3"/>
        <v>302478.55</v>
      </c>
      <c r="E21" s="239">
        <v>0</v>
      </c>
      <c r="F21" s="239">
        <v>0</v>
      </c>
      <c r="G21" s="239">
        <v>0</v>
      </c>
      <c r="H21" s="239">
        <v>0</v>
      </c>
      <c r="I21" s="239">
        <v>0</v>
      </c>
      <c r="J21" s="239">
        <v>0</v>
      </c>
      <c r="K21" s="240">
        <v>0</v>
      </c>
      <c r="L21" s="239">
        <v>0</v>
      </c>
      <c r="M21" s="239">
        <v>0</v>
      </c>
      <c r="N21" s="239">
        <v>106078.31</v>
      </c>
      <c r="O21" s="239">
        <f>81255.24+34543.5</f>
        <v>115798.74</v>
      </c>
      <c r="P21" s="239">
        <v>80601.5</v>
      </c>
      <c r="Q21" s="239">
        <v>0</v>
      </c>
      <c r="R21" s="239">
        <v>0</v>
      </c>
      <c r="S21" s="239">
        <v>0</v>
      </c>
      <c r="T21" s="239">
        <v>0</v>
      </c>
      <c r="U21" s="239">
        <v>0</v>
      </c>
      <c r="V21" s="239">
        <v>0</v>
      </c>
      <c r="W21" s="239">
        <v>0</v>
      </c>
      <c r="X21" s="239">
        <v>0</v>
      </c>
      <c r="Y21" s="239">
        <v>0</v>
      </c>
      <c r="Z21" s="239">
        <v>0</v>
      </c>
      <c r="AA21" s="239">
        <v>0</v>
      </c>
      <c r="AB21" s="241">
        <v>2020</v>
      </c>
    </row>
    <row r="22" spans="1:28" s="3" customFormat="1" ht="35.25" customHeight="1" x14ac:dyDescent="0.5">
      <c r="A22" s="3">
        <v>1</v>
      </c>
      <c r="B22" s="143">
        <f>SUBTOTAL(103,$A$8:A22)</f>
        <v>13</v>
      </c>
      <c r="C22" s="237" t="s">
        <v>1692</v>
      </c>
      <c r="D22" s="232">
        <f t="shared" si="3"/>
        <v>373056.34</v>
      </c>
      <c r="E22" s="239">
        <v>0</v>
      </c>
      <c r="F22" s="239">
        <v>0</v>
      </c>
      <c r="G22" s="239">
        <f>75345.7+175806.64</f>
        <v>251152.34000000003</v>
      </c>
      <c r="H22" s="239">
        <v>0</v>
      </c>
      <c r="I22" s="239">
        <v>0</v>
      </c>
      <c r="J22" s="239">
        <v>0</v>
      </c>
      <c r="K22" s="240">
        <v>1</v>
      </c>
      <c r="L22" s="239">
        <v>50907</v>
      </c>
      <c r="M22" s="239">
        <v>0</v>
      </c>
      <c r="N22" s="239">
        <v>70997</v>
      </c>
      <c r="O22" s="239">
        <v>0</v>
      </c>
      <c r="P22" s="239">
        <v>0</v>
      </c>
      <c r="Q22" s="239">
        <v>0</v>
      </c>
      <c r="R22" s="239">
        <v>0</v>
      </c>
      <c r="S22" s="239">
        <v>0</v>
      </c>
      <c r="T22" s="239">
        <v>0</v>
      </c>
      <c r="U22" s="239">
        <v>0</v>
      </c>
      <c r="V22" s="239">
        <v>0</v>
      </c>
      <c r="W22" s="239">
        <v>0</v>
      </c>
      <c r="X22" s="239">
        <v>0</v>
      </c>
      <c r="Y22" s="239">
        <v>0</v>
      </c>
      <c r="Z22" s="239">
        <v>0</v>
      </c>
      <c r="AA22" s="239">
        <v>0</v>
      </c>
      <c r="AB22" s="241">
        <v>2020</v>
      </c>
    </row>
    <row r="23" spans="1:28" s="3" customFormat="1" ht="35.25" customHeight="1" x14ac:dyDescent="0.5">
      <c r="A23" s="3">
        <v>1</v>
      </c>
      <c r="B23" s="143">
        <f>SUBTOTAL(103,$A$8:A23)</f>
        <v>14</v>
      </c>
      <c r="C23" s="237" t="s">
        <v>2412</v>
      </c>
      <c r="D23" s="232">
        <f t="shared" si="3"/>
        <v>191000</v>
      </c>
      <c r="E23" s="239">
        <v>0</v>
      </c>
      <c r="F23" s="239">
        <v>0</v>
      </c>
      <c r="G23" s="239">
        <v>191000</v>
      </c>
      <c r="H23" s="239">
        <v>0</v>
      </c>
      <c r="I23" s="239">
        <v>0</v>
      </c>
      <c r="J23" s="239">
        <v>0</v>
      </c>
      <c r="K23" s="240">
        <v>0</v>
      </c>
      <c r="L23" s="239">
        <v>0</v>
      </c>
      <c r="M23" s="239">
        <v>0</v>
      </c>
      <c r="N23" s="239">
        <v>0</v>
      </c>
      <c r="O23" s="239">
        <v>0</v>
      </c>
      <c r="P23" s="239">
        <v>0</v>
      </c>
      <c r="Q23" s="239">
        <v>0</v>
      </c>
      <c r="R23" s="239">
        <v>0</v>
      </c>
      <c r="S23" s="239">
        <v>0</v>
      </c>
      <c r="T23" s="239">
        <v>0</v>
      </c>
      <c r="U23" s="239">
        <v>0</v>
      </c>
      <c r="V23" s="239">
        <v>0</v>
      </c>
      <c r="W23" s="239">
        <v>0</v>
      </c>
      <c r="X23" s="239">
        <v>0</v>
      </c>
      <c r="Y23" s="239">
        <v>0</v>
      </c>
      <c r="Z23" s="239">
        <v>0</v>
      </c>
      <c r="AA23" s="239">
        <v>0</v>
      </c>
      <c r="AB23" s="241">
        <v>2020</v>
      </c>
    </row>
    <row r="24" spans="1:28" s="3" customFormat="1" ht="35.25" customHeight="1" x14ac:dyDescent="0.5">
      <c r="A24" s="3">
        <v>1</v>
      </c>
      <c r="B24" s="143">
        <f>SUBTOTAL(103,$A$8:A24)</f>
        <v>15</v>
      </c>
      <c r="C24" s="237" t="s">
        <v>2413</v>
      </c>
      <c r="D24" s="232">
        <f t="shared" si="3"/>
        <v>405405</v>
      </c>
      <c r="E24" s="239">
        <v>0</v>
      </c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40">
        <v>0</v>
      </c>
      <c r="L24" s="239">
        <v>0</v>
      </c>
      <c r="M24" s="239">
        <v>405405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  <c r="V24" s="239">
        <v>0</v>
      </c>
      <c r="W24" s="239">
        <v>0</v>
      </c>
      <c r="X24" s="239">
        <v>0</v>
      </c>
      <c r="Y24" s="239">
        <v>0</v>
      </c>
      <c r="Z24" s="239">
        <v>0</v>
      </c>
      <c r="AA24" s="239">
        <v>0</v>
      </c>
      <c r="AB24" s="241">
        <v>2020</v>
      </c>
    </row>
    <row r="25" spans="1:28" s="3" customFormat="1" ht="35.25" customHeight="1" x14ac:dyDescent="0.5">
      <c r="A25" s="3">
        <v>1</v>
      </c>
      <c r="B25" s="143">
        <f>SUBTOTAL(103,$A$8:A25)</f>
        <v>16</v>
      </c>
      <c r="C25" s="237" t="s">
        <v>2414</v>
      </c>
      <c r="D25" s="232">
        <f t="shared" si="3"/>
        <v>291196</v>
      </c>
      <c r="E25" s="239">
        <v>0</v>
      </c>
      <c r="F25" s="239">
        <v>0</v>
      </c>
      <c r="G25" s="239">
        <v>0</v>
      </c>
      <c r="H25" s="239">
        <v>0</v>
      </c>
      <c r="I25" s="239">
        <v>0</v>
      </c>
      <c r="J25" s="239">
        <v>0</v>
      </c>
      <c r="K25" s="240">
        <v>0</v>
      </c>
      <c r="L25" s="239">
        <v>0</v>
      </c>
      <c r="M25" s="239">
        <v>0</v>
      </c>
      <c r="N25" s="239">
        <v>0</v>
      </c>
      <c r="O25" s="239">
        <v>291196</v>
      </c>
      <c r="P25" s="239">
        <v>0</v>
      </c>
      <c r="Q25" s="239">
        <v>0</v>
      </c>
      <c r="R25" s="239">
        <v>0</v>
      </c>
      <c r="S25" s="239">
        <v>0</v>
      </c>
      <c r="T25" s="239">
        <v>0</v>
      </c>
      <c r="U25" s="239">
        <v>0</v>
      </c>
      <c r="V25" s="239">
        <v>0</v>
      </c>
      <c r="W25" s="239">
        <v>0</v>
      </c>
      <c r="X25" s="239">
        <v>0</v>
      </c>
      <c r="Y25" s="239">
        <v>0</v>
      </c>
      <c r="Z25" s="239">
        <v>0</v>
      </c>
      <c r="AA25" s="239">
        <v>0</v>
      </c>
      <c r="AB25" s="241">
        <v>2020</v>
      </c>
    </row>
    <row r="26" spans="1:28" s="3" customFormat="1" ht="35.25" customHeight="1" x14ac:dyDescent="0.5">
      <c r="A26" s="3">
        <v>1</v>
      </c>
      <c r="B26" s="143">
        <f>SUBTOTAL(103,$A$8:A26)</f>
        <v>17</v>
      </c>
      <c r="C26" s="237" t="s">
        <v>1694</v>
      </c>
      <c r="D26" s="232">
        <f t="shared" si="3"/>
        <v>1208460</v>
      </c>
      <c r="E26" s="239">
        <v>0</v>
      </c>
      <c r="F26" s="239">
        <v>0</v>
      </c>
      <c r="G26" s="239">
        <v>0</v>
      </c>
      <c r="H26" s="239">
        <v>0</v>
      </c>
      <c r="I26" s="239">
        <v>0</v>
      </c>
      <c r="J26" s="239">
        <v>0</v>
      </c>
      <c r="K26" s="240">
        <v>0</v>
      </c>
      <c r="L26" s="239">
        <v>0</v>
      </c>
      <c r="M26" s="239">
        <v>0</v>
      </c>
      <c r="N26" s="239">
        <v>0</v>
      </c>
      <c r="O26" s="239">
        <v>1208460</v>
      </c>
      <c r="P26" s="239">
        <v>0</v>
      </c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0</v>
      </c>
      <c r="X26" s="239">
        <v>0</v>
      </c>
      <c r="Y26" s="239">
        <v>0</v>
      </c>
      <c r="Z26" s="239">
        <v>0</v>
      </c>
      <c r="AA26" s="239">
        <v>0</v>
      </c>
      <c r="AB26" s="241">
        <v>2020</v>
      </c>
    </row>
    <row r="27" spans="1:28" s="3" customFormat="1" ht="35.25" customHeight="1" x14ac:dyDescent="0.5">
      <c r="A27" s="3">
        <v>1</v>
      </c>
      <c r="B27" s="143">
        <f>SUBTOTAL(103,$A$8:A27)</f>
        <v>18</v>
      </c>
      <c r="C27" s="237" t="s">
        <v>1695</v>
      </c>
      <c r="D27" s="232">
        <f t="shared" si="3"/>
        <v>120351</v>
      </c>
      <c r="E27" s="239">
        <v>0</v>
      </c>
      <c r="F27" s="239">
        <v>0</v>
      </c>
      <c r="G27" s="239">
        <v>0</v>
      </c>
      <c r="H27" s="239">
        <v>0</v>
      </c>
      <c r="I27" s="239">
        <v>0</v>
      </c>
      <c r="J27" s="239">
        <v>0</v>
      </c>
      <c r="K27" s="240">
        <v>1</v>
      </c>
      <c r="L27" s="239">
        <f>36105.3+84245.7</f>
        <v>120351</v>
      </c>
      <c r="M27" s="239">
        <v>0</v>
      </c>
      <c r="N27" s="239">
        <v>0</v>
      </c>
      <c r="O27" s="239">
        <v>0</v>
      </c>
      <c r="P27" s="239">
        <v>0</v>
      </c>
      <c r="Q27" s="239">
        <v>0</v>
      </c>
      <c r="R27" s="239">
        <v>0</v>
      </c>
      <c r="S27" s="239">
        <v>0</v>
      </c>
      <c r="T27" s="239">
        <v>0</v>
      </c>
      <c r="U27" s="239">
        <v>0</v>
      </c>
      <c r="V27" s="239">
        <v>0</v>
      </c>
      <c r="W27" s="239">
        <v>0</v>
      </c>
      <c r="X27" s="239">
        <v>0</v>
      </c>
      <c r="Y27" s="239">
        <v>0</v>
      </c>
      <c r="Z27" s="239">
        <v>0</v>
      </c>
      <c r="AA27" s="239">
        <v>0</v>
      </c>
      <c r="AB27" s="241">
        <v>2020</v>
      </c>
    </row>
    <row r="28" spans="1:28" s="3" customFormat="1" ht="35.25" customHeight="1" x14ac:dyDescent="0.5">
      <c r="A28" s="3">
        <v>1</v>
      </c>
      <c r="B28" s="143">
        <f>SUBTOTAL(103,$A$8:A28)</f>
        <v>19</v>
      </c>
      <c r="C28" s="237" t="s">
        <v>1696</v>
      </c>
      <c r="D28" s="232">
        <f t="shared" si="3"/>
        <v>224568</v>
      </c>
      <c r="E28" s="239">
        <v>0</v>
      </c>
      <c r="F28" s="239">
        <v>0</v>
      </c>
      <c r="G28" s="239">
        <v>224568</v>
      </c>
      <c r="H28" s="239">
        <v>0</v>
      </c>
      <c r="I28" s="239">
        <v>0</v>
      </c>
      <c r="J28" s="239">
        <v>0</v>
      </c>
      <c r="K28" s="240">
        <v>0</v>
      </c>
      <c r="L28" s="239">
        <v>0</v>
      </c>
      <c r="M28" s="239">
        <v>0</v>
      </c>
      <c r="N28" s="239">
        <v>0</v>
      </c>
      <c r="O28" s="239">
        <v>0</v>
      </c>
      <c r="P28" s="239">
        <v>0</v>
      </c>
      <c r="Q28" s="239">
        <v>0</v>
      </c>
      <c r="R28" s="239">
        <v>0</v>
      </c>
      <c r="S28" s="239">
        <v>0</v>
      </c>
      <c r="T28" s="239">
        <v>0</v>
      </c>
      <c r="U28" s="239">
        <v>0</v>
      </c>
      <c r="V28" s="239">
        <v>0</v>
      </c>
      <c r="W28" s="239">
        <v>0</v>
      </c>
      <c r="X28" s="239">
        <v>0</v>
      </c>
      <c r="Y28" s="239">
        <v>0</v>
      </c>
      <c r="Z28" s="239">
        <v>0</v>
      </c>
      <c r="AA28" s="239">
        <v>0</v>
      </c>
      <c r="AB28" s="241">
        <v>2020</v>
      </c>
    </row>
    <row r="29" spans="1:28" s="3" customFormat="1" ht="35.25" customHeight="1" x14ac:dyDescent="0.5">
      <c r="A29" s="3">
        <v>1</v>
      </c>
      <c r="B29" s="143">
        <f>SUBTOTAL(103,$A$8:A29)</f>
        <v>20</v>
      </c>
      <c r="C29" s="237" t="s">
        <v>1697</v>
      </c>
      <c r="D29" s="232">
        <f>E29+F29+G29+H29+I29+J29+L29+M29+N29+O29+P29+Q29+R29+S29+T29+U29+V29+W29+X29+Y29+Z29+AA29</f>
        <v>114203.1</v>
      </c>
      <c r="E29" s="239">
        <v>20000</v>
      </c>
      <c r="F29" s="239">
        <v>38650</v>
      </c>
      <c r="G29" s="239">
        <v>0</v>
      </c>
      <c r="H29" s="239">
        <v>0</v>
      </c>
      <c r="I29" s="239">
        <v>0</v>
      </c>
      <c r="J29" s="239">
        <v>0</v>
      </c>
      <c r="K29" s="240">
        <v>1</v>
      </c>
      <c r="L29" s="239">
        <v>55553.1</v>
      </c>
      <c r="M29" s="239">
        <v>0</v>
      </c>
      <c r="N29" s="239">
        <v>0</v>
      </c>
      <c r="O29" s="239">
        <v>0</v>
      </c>
      <c r="P29" s="239">
        <v>0</v>
      </c>
      <c r="Q29" s="239">
        <v>0</v>
      </c>
      <c r="R29" s="239">
        <v>0</v>
      </c>
      <c r="S29" s="239">
        <v>0</v>
      </c>
      <c r="T29" s="239">
        <v>0</v>
      </c>
      <c r="U29" s="239">
        <v>0</v>
      </c>
      <c r="V29" s="239">
        <v>0</v>
      </c>
      <c r="W29" s="239">
        <v>0</v>
      </c>
      <c r="X29" s="239">
        <v>0</v>
      </c>
      <c r="Y29" s="239">
        <v>0</v>
      </c>
      <c r="Z29" s="239">
        <v>0</v>
      </c>
      <c r="AA29" s="239">
        <v>0</v>
      </c>
      <c r="AB29" s="241">
        <v>2020</v>
      </c>
    </row>
    <row r="30" spans="1:28" s="3" customFormat="1" ht="35.25" customHeight="1" x14ac:dyDescent="0.5">
      <c r="A30" s="3">
        <v>1</v>
      </c>
      <c r="B30" s="143">
        <f>SUBTOTAL(103,$A$8:A30)</f>
        <v>21</v>
      </c>
      <c r="C30" s="237" t="s">
        <v>1698</v>
      </c>
      <c r="D30" s="232">
        <f t="shared" si="3"/>
        <v>869766.7</v>
      </c>
      <c r="E30" s="239">
        <v>0</v>
      </c>
      <c r="F30" s="239">
        <v>677767</v>
      </c>
      <c r="G30" s="239">
        <v>0</v>
      </c>
      <c r="H30" s="239">
        <v>0</v>
      </c>
      <c r="I30" s="239">
        <v>0</v>
      </c>
      <c r="J30" s="239">
        <v>0</v>
      </c>
      <c r="K30" s="240">
        <v>0</v>
      </c>
      <c r="L30" s="239">
        <v>0</v>
      </c>
      <c r="M30" s="239">
        <v>0</v>
      </c>
      <c r="N30" s="239">
        <v>0</v>
      </c>
      <c r="O30" s="239">
        <v>0</v>
      </c>
      <c r="P30" s="239">
        <v>191999.7</v>
      </c>
      <c r="Q30" s="239">
        <v>0</v>
      </c>
      <c r="R30" s="239">
        <v>0</v>
      </c>
      <c r="S30" s="239">
        <v>0</v>
      </c>
      <c r="T30" s="239">
        <v>0</v>
      </c>
      <c r="U30" s="239">
        <v>0</v>
      </c>
      <c r="V30" s="239">
        <v>0</v>
      </c>
      <c r="W30" s="239">
        <v>0</v>
      </c>
      <c r="X30" s="239">
        <v>0</v>
      </c>
      <c r="Y30" s="239">
        <v>0</v>
      </c>
      <c r="Z30" s="239">
        <v>0</v>
      </c>
      <c r="AA30" s="239">
        <v>0</v>
      </c>
      <c r="AB30" s="241">
        <v>2020</v>
      </c>
    </row>
    <row r="31" spans="1:28" s="3" customFormat="1" ht="35.25" customHeight="1" x14ac:dyDescent="0.5">
      <c r="A31" s="3">
        <v>1</v>
      </c>
      <c r="B31" s="143">
        <f>SUBTOTAL(103,$A$8:A31)</f>
        <v>22</v>
      </c>
      <c r="C31" s="237" t="s">
        <v>1699</v>
      </c>
      <c r="D31" s="232">
        <f t="shared" si="3"/>
        <v>255222.3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40">
        <v>1</v>
      </c>
      <c r="L31" s="239">
        <f>11188+43083</f>
        <v>54271</v>
      </c>
      <c r="M31" s="239">
        <v>0</v>
      </c>
      <c r="N31" s="239">
        <v>0</v>
      </c>
      <c r="O31" s="239">
        <v>65890.55</v>
      </c>
      <c r="P31" s="239">
        <v>135060.75</v>
      </c>
      <c r="Q31" s="239">
        <v>0</v>
      </c>
      <c r="R31" s="239">
        <v>0</v>
      </c>
      <c r="S31" s="239">
        <v>0</v>
      </c>
      <c r="T31" s="239">
        <v>0</v>
      </c>
      <c r="U31" s="239">
        <v>0</v>
      </c>
      <c r="V31" s="239">
        <v>0</v>
      </c>
      <c r="W31" s="239">
        <v>0</v>
      </c>
      <c r="X31" s="239">
        <v>0</v>
      </c>
      <c r="Y31" s="239">
        <v>0</v>
      </c>
      <c r="Z31" s="239">
        <v>0</v>
      </c>
      <c r="AA31" s="239">
        <v>0</v>
      </c>
      <c r="AB31" s="241">
        <v>2020</v>
      </c>
    </row>
    <row r="32" spans="1:28" s="3" customFormat="1" ht="35.25" customHeight="1" x14ac:dyDescent="0.5">
      <c r="A32" s="3">
        <v>1</v>
      </c>
      <c r="B32" s="143">
        <f>SUBTOTAL(103,$A$8:A32)</f>
        <v>23</v>
      </c>
      <c r="C32" s="237" t="s">
        <v>2415</v>
      </c>
      <c r="D32" s="232">
        <f t="shared" si="3"/>
        <v>370000</v>
      </c>
      <c r="E32" s="239">
        <v>0</v>
      </c>
      <c r="F32" s="239">
        <v>0</v>
      </c>
      <c r="G32" s="239">
        <v>0</v>
      </c>
      <c r="H32" s="239">
        <v>0</v>
      </c>
      <c r="I32" s="239">
        <v>0</v>
      </c>
      <c r="J32" s="239">
        <v>0</v>
      </c>
      <c r="K32" s="240">
        <v>1</v>
      </c>
      <c r="L32" s="239">
        <v>370000</v>
      </c>
      <c r="M32" s="239">
        <v>0</v>
      </c>
      <c r="N32" s="239">
        <v>0</v>
      </c>
      <c r="O32" s="239">
        <v>0</v>
      </c>
      <c r="P32" s="239">
        <v>0</v>
      </c>
      <c r="Q32" s="239">
        <v>0</v>
      </c>
      <c r="R32" s="239">
        <v>0</v>
      </c>
      <c r="S32" s="239">
        <v>0</v>
      </c>
      <c r="T32" s="239">
        <v>0</v>
      </c>
      <c r="U32" s="239">
        <v>0</v>
      </c>
      <c r="V32" s="239">
        <v>0</v>
      </c>
      <c r="W32" s="239">
        <v>0</v>
      </c>
      <c r="X32" s="239">
        <v>0</v>
      </c>
      <c r="Y32" s="239">
        <v>0</v>
      </c>
      <c r="Z32" s="239">
        <v>0</v>
      </c>
      <c r="AA32" s="239">
        <v>0</v>
      </c>
      <c r="AB32" s="241">
        <v>2020</v>
      </c>
    </row>
    <row r="33" spans="1:28" s="3" customFormat="1" ht="35.25" customHeight="1" x14ac:dyDescent="0.5">
      <c r="A33" s="3">
        <v>1</v>
      </c>
      <c r="B33" s="143">
        <f>SUBTOTAL(103,$A$8:A33)</f>
        <v>24</v>
      </c>
      <c r="C33" s="237" t="s">
        <v>2416</v>
      </c>
      <c r="D33" s="232">
        <f t="shared" si="3"/>
        <v>400000</v>
      </c>
      <c r="E33" s="239">
        <v>0</v>
      </c>
      <c r="F33" s="239">
        <v>0</v>
      </c>
      <c r="G33" s="239">
        <v>0</v>
      </c>
      <c r="H33" s="239">
        <v>0</v>
      </c>
      <c r="I33" s="239">
        <v>0</v>
      </c>
      <c r="J33" s="239">
        <v>0</v>
      </c>
      <c r="K33" s="240">
        <v>0</v>
      </c>
      <c r="L33" s="239">
        <v>0</v>
      </c>
      <c r="M33" s="239">
        <v>400000</v>
      </c>
      <c r="N33" s="239">
        <v>0</v>
      </c>
      <c r="O33" s="239">
        <v>0</v>
      </c>
      <c r="P33" s="239">
        <v>0</v>
      </c>
      <c r="Q33" s="239">
        <v>0</v>
      </c>
      <c r="R33" s="239">
        <v>0</v>
      </c>
      <c r="S33" s="239">
        <v>0</v>
      </c>
      <c r="T33" s="239">
        <v>0</v>
      </c>
      <c r="U33" s="239">
        <v>0</v>
      </c>
      <c r="V33" s="239">
        <v>0</v>
      </c>
      <c r="W33" s="239">
        <v>0</v>
      </c>
      <c r="X33" s="239">
        <v>0</v>
      </c>
      <c r="Y33" s="239">
        <v>0</v>
      </c>
      <c r="Z33" s="239">
        <v>0</v>
      </c>
      <c r="AA33" s="239">
        <v>0</v>
      </c>
      <c r="AB33" s="241">
        <v>2020</v>
      </c>
    </row>
    <row r="34" spans="1:28" s="3" customFormat="1" ht="35.25" customHeight="1" x14ac:dyDescent="0.5">
      <c r="A34" s="3">
        <v>1</v>
      </c>
      <c r="B34" s="143">
        <f>SUBTOTAL(103,$A$8:A34)</f>
        <v>25</v>
      </c>
      <c r="C34" s="237" t="s">
        <v>1701</v>
      </c>
      <c r="D34" s="232">
        <f t="shared" si="3"/>
        <v>1190676.6000000001</v>
      </c>
      <c r="E34" s="239">
        <v>0</v>
      </c>
      <c r="F34" s="239">
        <v>0</v>
      </c>
      <c r="G34" s="239">
        <f>226595.6+581473</f>
        <v>808068.6</v>
      </c>
      <c r="H34" s="239">
        <v>0</v>
      </c>
      <c r="I34" s="239">
        <v>0</v>
      </c>
      <c r="J34" s="239">
        <v>0</v>
      </c>
      <c r="K34" s="240">
        <v>0</v>
      </c>
      <c r="L34" s="239">
        <v>0</v>
      </c>
      <c r="M34" s="239">
        <v>0</v>
      </c>
      <c r="N34" s="239">
        <v>0</v>
      </c>
      <c r="O34" s="239">
        <f>114782.4+267825.6</f>
        <v>382608</v>
      </c>
      <c r="P34" s="239">
        <v>0</v>
      </c>
      <c r="Q34" s="239">
        <v>0</v>
      </c>
      <c r="R34" s="239">
        <v>0</v>
      </c>
      <c r="S34" s="239">
        <v>0</v>
      </c>
      <c r="T34" s="239">
        <v>0</v>
      </c>
      <c r="U34" s="239">
        <v>0</v>
      </c>
      <c r="V34" s="239">
        <v>0</v>
      </c>
      <c r="W34" s="239">
        <v>0</v>
      </c>
      <c r="X34" s="239">
        <v>0</v>
      </c>
      <c r="Y34" s="239">
        <v>0</v>
      </c>
      <c r="Z34" s="239">
        <v>0</v>
      </c>
      <c r="AA34" s="239">
        <v>0</v>
      </c>
      <c r="AB34" s="241">
        <v>2020</v>
      </c>
    </row>
    <row r="35" spans="1:28" s="3" customFormat="1" ht="35.25" customHeight="1" x14ac:dyDescent="0.5">
      <c r="A35" s="3">
        <v>1</v>
      </c>
      <c r="B35" s="143">
        <f>SUBTOTAL(103,$A$8:A35)</f>
        <v>26</v>
      </c>
      <c r="C35" s="237" t="s">
        <v>2417</v>
      </c>
      <c r="D35" s="232">
        <f t="shared" si="3"/>
        <v>2451180</v>
      </c>
      <c r="E35" s="239">
        <v>0</v>
      </c>
      <c r="F35" s="239">
        <v>0</v>
      </c>
      <c r="G35" s="239">
        <v>0</v>
      </c>
      <c r="H35" s="239">
        <v>0</v>
      </c>
      <c r="I35" s="239">
        <v>0</v>
      </c>
      <c r="J35" s="239">
        <v>0</v>
      </c>
      <c r="K35" s="240">
        <v>2</v>
      </c>
      <c r="L35" s="239">
        <v>2451180</v>
      </c>
      <c r="M35" s="239">
        <v>0</v>
      </c>
      <c r="N35" s="239">
        <v>0</v>
      </c>
      <c r="O35" s="239">
        <v>0</v>
      </c>
      <c r="P35" s="239">
        <v>0</v>
      </c>
      <c r="Q35" s="239">
        <v>0</v>
      </c>
      <c r="R35" s="239">
        <v>0</v>
      </c>
      <c r="S35" s="239">
        <v>0</v>
      </c>
      <c r="T35" s="239">
        <v>0</v>
      </c>
      <c r="U35" s="239">
        <v>0</v>
      </c>
      <c r="V35" s="239">
        <v>0</v>
      </c>
      <c r="W35" s="239">
        <v>0</v>
      </c>
      <c r="X35" s="239">
        <v>0</v>
      </c>
      <c r="Y35" s="239">
        <v>0</v>
      </c>
      <c r="Z35" s="239">
        <v>0</v>
      </c>
      <c r="AA35" s="239">
        <v>0</v>
      </c>
      <c r="AB35" s="241">
        <v>2020</v>
      </c>
    </row>
    <row r="36" spans="1:28" s="3" customFormat="1" ht="35.25" customHeight="1" x14ac:dyDescent="0.5">
      <c r="A36" s="3">
        <v>1</v>
      </c>
      <c r="B36" s="143">
        <f>SUBTOTAL(103,$A$8:A36)</f>
        <v>27</v>
      </c>
      <c r="C36" s="237" t="s">
        <v>1702</v>
      </c>
      <c r="D36" s="232">
        <f>E36+F36+G36+H36+I36+J36+L36+M36+N36+O36+P36+Q36+R36+S36+T36+U36+V36+W36+X36+Y36+Z36+AA36</f>
        <v>144000</v>
      </c>
      <c r="E36" s="239">
        <v>0</v>
      </c>
      <c r="F36" s="239">
        <v>0</v>
      </c>
      <c r="G36" s="239">
        <v>0</v>
      </c>
      <c r="H36" s="239">
        <v>0</v>
      </c>
      <c r="I36" s="239">
        <v>0</v>
      </c>
      <c r="J36" s="239">
        <v>0</v>
      </c>
      <c r="K36" s="240">
        <v>3</v>
      </c>
      <c r="L36" s="239">
        <f>43200+100800</f>
        <v>144000</v>
      </c>
      <c r="M36" s="239">
        <v>0</v>
      </c>
      <c r="N36" s="239">
        <v>0</v>
      </c>
      <c r="O36" s="239">
        <v>0</v>
      </c>
      <c r="P36" s="239">
        <v>0</v>
      </c>
      <c r="Q36" s="239">
        <v>0</v>
      </c>
      <c r="R36" s="239">
        <v>0</v>
      </c>
      <c r="S36" s="239">
        <v>0</v>
      </c>
      <c r="T36" s="239">
        <v>0</v>
      </c>
      <c r="U36" s="239">
        <v>0</v>
      </c>
      <c r="V36" s="239">
        <v>0</v>
      </c>
      <c r="W36" s="239">
        <v>0</v>
      </c>
      <c r="X36" s="239">
        <v>0</v>
      </c>
      <c r="Y36" s="239">
        <v>0</v>
      </c>
      <c r="Z36" s="239">
        <v>0</v>
      </c>
      <c r="AA36" s="239">
        <v>0</v>
      </c>
      <c r="AB36" s="241">
        <v>2020</v>
      </c>
    </row>
    <row r="37" spans="1:28" s="3" customFormat="1" ht="35.25" customHeight="1" x14ac:dyDescent="0.5">
      <c r="A37" s="3">
        <v>1</v>
      </c>
      <c r="B37" s="143">
        <f>SUBTOTAL(103,$A$8:A37)</f>
        <v>28</v>
      </c>
      <c r="C37" s="237" t="s">
        <v>1703</v>
      </c>
      <c r="D37" s="232">
        <f t="shared" si="3"/>
        <v>1628649.1</v>
      </c>
      <c r="E37" s="239">
        <v>0</v>
      </c>
      <c r="F37" s="239">
        <v>0</v>
      </c>
      <c r="G37" s="239">
        <v>394253</v>
      </c>
      <c r="H37" s="239">
        <v>0</v>
      </c>
      <c r="I37" s="239">
        <v>200096.1</v>
      </c>
      <c r="J37" s="239">
        <v>0</v>
      </c>
      <c r="K37" s="240">
        <v>1</v>
      </c>
      <c r="L37" s="239">
        <v>180000</v>
      </c>
      <c r="M37" s="239">
        <v>854300</v>
      </c>
      <c r="N37" s="239">
        <v>0</v>
      </c>
      <c r="O37" s="239">
        <v>0</v>
      </c>
      <c r="P37" s="239">
        <v>0</v>
      </c>
      <c r="Q37" s="239">
        <v>0</v>
      </c>
      <c r="R37" s="239">
        <v>0</v>
      </c>
      <c r="S37" s="239">
        <v>0</v>
      </c>
      <c r="T37" s="239">
        <v>0</v>
      </c>
      <c r="U37" s="239">
        <v>0</v>
      </c>
      <c r="V37" s="239">
        <v>0</v>
      </c>
      <c r="W37" s="239">
        <v>0</v>
      </c>
      <c r="X37" s="239">
        <v>0</v>
      </c>
      <c r="Y37" s="239">
        <v>0</v>
      </c>
      <c r="Z37" s="239">
        <v>0</v>
      </c>
      <c r="AA37" s="239">
        <v>0</v>
      </c>
      <c r="AB37" s="241">
        <v>2020</v>
      </c>
    </row>
    <row r="38" spans="1:28" s="3" customFormat="1" ht="35.25" customHeight="1" x14ac:dyDescent="0.5">
      <c r="A38" s="3">
        <v>1</v>
      </c>
      <c r="B38" s="143">
        <f>SUBTOTAL(103,$A$8:A38)</f>
        <v>29</v>
      </c>
      <c r="C38" s="237" t="s">
        <v>1704</v>
      </c>
      <c r="D38" s="232">
        <f t="shared" si="3"/>
        <v>1151223.6000000001</v>
      </c>
      <c r="E38" s="239">
        <v>0</v>
      </c>
      <c r="F38" s="239">
        <v>0</v>
      </c>
      <c r="G38" s="239">
        <v>0</v>
      </c>
      <c r="H38" s="239">
        <v>0</v>
      </c>
      <c r="I38" s="239">
        <v>0</v>
      </c>
      <c r="J38" s="239">
        <v>0</v>
      </c>
      <c r="K38" s="240">
        <v>1</v>
      </c>
      <c r="L38" s="239">
        <v>357151.2</v>
      </c>
      <c r="M38" s="239">
        <v>0</v>
      </c>
      <c r="N38" s="239">
        <v>240306</v>
      </c>
      <c r="O38" s="239">
        <v>553766.40000000002</v>
      </c>
      <c r="P38" s="239">
        <v>0</v>
      </c>
      <c r="Q38" s="239">
        <v>0</v>
      </c>
      <c r="R38" s="239">
        <v>0</v>
      </c>
      <c r="S38" s="239">
        <v>0</v>
      </c>
      <c r="T38" s="239">
        <v>0</v>
      </c>
      <c r="U38" s="239">
        <v>0</v>
      </c>
      <c r="V38" s="239">
        <v>0</v>
      </c>
      <c r="W38" s="239">
        <v>0</v>
      </c>
      <c r="X38" s="239">
        <v>0</v>
      </c>
      <c r="Y38" s="239">
        <v>0</v>
      </c>
      <c r="Z38" s="239">
        <v>0</v>
      </c>
      <c r="AA38" s="239">
        <v>0</v>
      </c>
      <c r="AB38" s="241">
        <v>2020</v>
      </c>
    </row>
    <row r="39" spans="1:28" s="3" customFormat="1" ht="35.25" customHeight="1" x14ac:dyDescent="0.5">
      <c r="A39" s="3">
        <v>1</v>
      </c>
      <c r="B39" s="143">
        <f>SUBTOTAL(103,$A$8:A39)</f>
        <v>30</v>
      </c>
      <c r="C39" s="237" t="s">
        <v>1705</v>
      </c>
      <c r="D39" s="232">
        <f>E39+F39+G39+H39+I39+J39+L39+M39+N39+O39+P39+Q39+R39+S39+T39+U39+V39+W39+X39+Y39+Z39+AA39</f>
        <v>5100000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40">
        <v>3</v>
      </c>
      <c r="L39" s="239">
        <v>5100000</v>
      </c>
      <c r="M39" s="239">
        <v>0</v>
      </c>
      <c r="N39" s="239">
        <v>0</v>
      </c>
      <c r="O39" s="239">
        <v>0</v>
      </c>
      <c r="P39" s="239">
        <v>0</v>
      </c>
      <c r="Q39" s="239">
        <v>0</v>
      </c>
      <c r="R39" s="239">
        <v>0</v>
      </c>
      <c r="S39" s="239">
        <v>0</v>
      </c>
      <c r="T39" s="239">
        <v>0</v>
      </c>
      <c r="U39" s="239">
        <v>0</v>
      </c>
      <c r="V39" s="239">
        <v>0</v>
      </c>
      <c r="W39" s="239">
        <v>0</v>
      </c>
      <c r="X39" s="239">
        <v>0</v>
      </c>
      <c r="Y39" s="239">
        <v>0</v>
      </c>
      <c r="Z39" s="239">
        <v>0</v>
      </c>
      <c r="AA39" s="239">
        <v>0</v>
      </c>
      <c r="AB39" s="241">
        <v>2020</v>
      </c>
    </row>
    <row r="40" spans="1:28" s="3" customFormat="1" ht="35.25" customHeight="1" x14ac:dyDescent="0.5">
      <c r="A40" s="3">
        <v>1</v>
      </c>
      <c r="B40" s="143">
        <f>SUBTOTAL(103,$A$8:A40)</f>
        <v>31</v>
      </c>
      <c r="C40" s="237" t="s">
        <v>1706</v>
      </c>
      <c r="D40" s="232">
        <f t="shared" ref="D40:D103" si="4">E40+F40+G40+H40+I40+J40+L40+M40+N40+O40+P40+Q40+R40+S40+T40+U40+V40+W40+X40+Y40+Z40+AA40</f>
        <v>333729</v>
      </c>
      <c r="E40" s="239">
        <v>0</v>
      </c>
      <c r="F40" s="239">
        <v>0</v>
      </c>
      <c r="G40" s="239">
        <v>333729</v>
      </c>
      <c r="H40" s="239">
        <v>0</v>
      </c>
      <c r="I40" s="239">
        <v>0</v>
      </c>
      <c r="J40" s="239">
        <v>0</v>
      </c>
      <c r="K40" s="240">
        <v>0</v>
      </c>
      <c r="L40" s="239">
        <v>0</v>
      </c>
      <c r="M40" s="239">
        <v>0</v>
      </c>
      <c r="N40" s="239">
        <v>0</v>
      </c>
      <c r="O40" s="239">
        <v>0</v>
      </c>
      <c r="P40" s="239">
        <v>0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0</v>
      </c>
      <c r="AA40" s="239">
        <v>0</v>
      </c>
      <c r="AB40" s="241">
        <v>2020</v>
      </c>
    </row>
    <row r="41" spans="1:28" s="3" customFormat="1" ht="35.25" customHeight="1" x14ac:dyDescent="0.5">
      <c r="A41" s="3">
        <v>1</v>
      </c>
      <c r="B41" s="143">
        <f>SUBTOTAL(103,$A$8:A41)</f>
        <v>32</v>
      </c>
      <c r="C41" s="237" t="s">
        <v>1707</v>
      </c>
      <c r="D41" s="232">
        <f t="shared" si="4"/>
        <v>1881894</v>
      </c>
      <c r="E41" s="239">
        <v>195422.5</v>
      </c>
      <c r="F41" s="239">
        <v>111467.7</v>
      </c>
      <c r="G41" s="239">
        <v>322000</v>
      </c>
      <c r="H41" s="239">
        <v>213000</v>
      </c>
      <c r="I41" s="239">
        <v>330000</v>
      </c>
      <c r="J41" s="239">
        <v>0</v>
      </c>
      <c r="K41" s="240">
        <v>0</v>
      </c>
      <c r="L41" s="239">
        <v>0</v>
      </c>
      <c r="M41" s="239">
        <v>0</v>
      </c>
      <c r="N41" s="239">
        <v>0</v>
      </c>
      <c r="O41" s="239">
        <v>710003.8</v>
      </c>
      <c r="P41" s="239">
        <v>0</v>
      </c>
      <c r="Q41" s="239">
        <v>0</v>
      </c>
      <c r="R41" s="239">
        <v>0</v>
      </c>
      <c r="S41" s="239">
        <v>0</v>
      </c>
      <c r="T41" s="239">
        <v>0</v>
      </c>
      <c r="U41" s="239">
        <v>0</v>
      </c>
      <c r="V41" s="239">
        <v>0</v>
      </c>
      <c r="W41" s="239">
        <v>0</v>
      </c>
      <c r="X41" s="239">
        <v>0</v>
      </c>
      <c r="Y41" s="239">
        <v>0</v>
      </c>
      <c r="Z41" s="239">
        <v>0</v>
      </c>
      <c r="AA41" s="239">
        <v>0</v>
      </c>
      <c r="AB41" s="241">
        <v>2020</v>
      </c>
    </row>
    <row r="42" spans="1:28" s="3" customFormat="1" ht="35.25" customHeight="1" x14ac:dyDescent="0.5">
      <c r="A42" s="3">
        <v>1</v>
      </c>
      <c r="B42" s="143">
        <f>SUBTOTAL(103,$A$8:A42)</f>
        <v>33</v>
      </c>
      <c r="C42" s="237" t="s">
        <v>1708</v>
      </c>
      <c r="D42" s="232">
        <f t="shared" si="4"/>
        <v>162333.46</v>
      </c>
      <c r="E42" s="239">
        <f>119000+7516.64</f>
        <v>126516.64</v>
      </c>
      <c r="F42" s="239">
        <v>0</v>
      </c>
      <c r="G42" s="239">
        <v>0</v>
      </c>
      <c r="H42" s="239">
        <v>21109.82</v>
      </c>
      <c r="I42" s="239">
        <v>0</v>
      </c>
      <c r="J42" s="239">
        <v>0</v>
      </c>
      <c r="K42" s="240">
        <v>1</v>
      </c>
      <c r="L42" s="239">
        <v>14707</v>
      </c>
      <c r="M42" s="239">
        <v>0</v>
      </c>
      <c r="N42" s="239">
        <v>0</v>
      </c>
      <c r="O42" s="239">
        <v>0</v>
      </c>
      <c r="P42" s="239">
        <v>0</v>
      </c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41">
        <v>2020</v>
      </c>
    </row>
    <row r="43" spans="1:28" s="3" customFormat="1" ht="35.25" customHeight="1" x14ac:dyDescent="0.5">
      <c r="A43" s="3">
        <v>1</v>
      </c>
      <c r="B43" s="143">
        <f>SUBTOTAL(103,$A$8:A43)</f>
        <v>34</v>
      </c>
      <c r="C43" s="237" t="s">
        <v>1709</v>
      </c>
      <c r="D43" s="232">
        <f t="shared" si="4"/>
        <v>375942</v>
      </c>
      <c r="E43" s="239">
        <v>0</v>
      </c>
      <c r="F43" s="239">
        <v>0</v>
      </c>
      <c r="G43" s="239">
        <v>375942</v>
      </c>
      <c r="H43" s="239">
        <v>0</v>
      </c>
      <c r="I43" s="239">
        <v>0</v>
      </c>
      <c r="J43" s="239">
        <v>0</v>
      </c>
      <c r="K43" s="240">
        <v>0</v>
      </c>
      <c r="L43" s="239">
        <v>0</v>
      </c>
      <c r="M43" s="239">
        <v>0</v>
      </c>
      <c r="N43" s="239">
        <v>0</v>
      </c>
      <c r="O43" s="239">
        <v>0</v>
      </c>
      <c r="P43" s="239">
        <v>0</v>
      </c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41">
        <v>2020</v>
      </c>
    </row>
    <row r="44" spans="1:28" s="3" customFormat="1" ht="35.25" customHeight="1" x14ac:dyDescent="0.5">
      <c r="A44" s="3">
        <v>1</v>
      </c>
      <c r="B44" s="143">
        <f>SUBTOTAL(103,$A$8:A44)</f>
        <v>35</v>
      </c>
      <c r="C44" s="237" t="s">
        <v>1710</v>
      </c>
      <c r="D44" s="232">
        <f t="shared" si="4"/>
        <v>116700.38</v>
      </c>
      <c r="E44" s="239">
        <v>0</v>
      </c>
      <c r="F44" s="239">
        <v>0</v>
      </c>
      <c r="G44" s="239">
        <v>0</v>
      </c>
      <c r="H44" s="239">
        <v>0</v>
      </c>
      <c r="I44" s="239">
        <v>0</v>
      </c>
      <c r="J44" s="239">
        <v>0</v>
      </c>
      <c r="K44" s="240">
        <v>0</v>
      </c>
      <c r="L44" s="239">
        <v>0</v>
      </c>
      <c r="M44" s="239">
        <v>0</v>
      </c>
      <c r="N44" s="239">
        <v>0</v>
      </c>
      <c r="O44" s="239">
        <v>116700.38</v>
      </c>
      <c r="P44" s="239">
        <v>0</v>
      </c>
      <c r="Q44" s="239">
        <v>0</v>
      </c>
      <c r="R44" s="239">
        <v>0</v>
      </c>
      <c r="S44" s="239">
        <v>0</v>
      </c>
      <c r="T44" s="239">
        <v>0</v>
      </c>
      <c r="U44" s="239">
        <v>0</v>
      </c>
      <c r="V44" s="239">
        <v>0</v>
      </c>
      <c r="W44" s="239">
        <v>0</v>
      </c>
      <c r="X44" s="239">
        <v>0</v>
      </c>
      <c r="Y44" s="239">
        <v>0</v>
      </c>
      <c r="Z44" s="239">
        <v>0</v>
      </c>
      <c r="AA44" s="239">
        <v>0</v>
      </c>
      <c r="AB44" s="241">
        <v>2020</v>
      </c>
    </row>
    <row r="45" spans="1:28" s="3" customFormat="1" ht="35.25" customHeight="1" x14ac:dyDescent="0.5">
      <c r="A45" s="3">
        <v>1</v>
      </c>
      <c r="B45" s="143">
        <f>SUBTOTAL(103,$A$8:A45)</f>
        <v>36</v>
      </c>
      <c r="C45" s="237" t="s">
        <v>1712</v>
      </c>
      <c r="D45" s="232">
        <f t="shared" si="4"/>
        <v>821518</v>
      </c>
      <c r="E45" s="239">
        <v>0</v>
      </c>
      <c r="F45" s="239">
        <v>0</v>
      </c>
      <c r="G45" s="239">
        <v>0</v>
      </c>
      <c r="H45" s="239">
        <v>0</v>
      </c>
      <c r="I45" s="239">
        <v>0</v>
      </c>
      <c r="J45" s="239">
        <v>0</v>
      </c>
      <c r="K45" s="240">
        <v>0</v>
      </c>
      <c r="L45" s="239">
        <v>0</v>
      </c>
      <c r="M45" s="239">
        <v>821518</v>
      </c>
      <c r="N45" s="239">
        <v>0</v>
      </c>
      <c r="O45" s="239">
        <v>0</v>
      </c>
      <c r="P45" s="239">
        <v>0</v>
      </c>
      <c r="Q45" s="239">
        <v>0</v>
      </c>
      <c r="R45" s="239">
        <v>0</v>
      </c>
      <c r="S45" s="239">
        <v>0</v>
      </c>
      <c r="T45" s="239">
        <v>0</v>
      </c>
      <c r="U45" s="239">
        <v>0</v>
      </c>
      <c r="V45" s="239">
        <v>0</v>
      </c>
      <c r="W45" s="239">
        <v>0</v>
      </c>
      <c r="X45" s="239">
        <v>0</v>
      </c>
      <c r="Y45" s="239">
        <v>0</v>
      </c>
      <c r="Z45" s="239">
        <v>0</v>
      </c>
      <c r="AA45" s="239">
        <v>0</v>
      </c>
      <c r="AB45" s="241">
        <v>2020</v>
      </c>
    </row>
    <row r="46" spans="1:28" s="3" customFormat="1" ht="35.25" customHeight="1" x14ac:dyDescent="0.5">
      <c r="A46" s="3">
        <v>1</v>
      </c>
      <c r="B46" s="143">
        <f>SUBTOTAL(103,$A$8:A46)</f>
        <v>37</v>
      </c>
      <c r="C46" s="237" t="s">
        <v>1713</v>
      </c>
      <c r="D46" s="232">
        <f t="shared" si="4"/>
        <v>177700</v>
      </c>
      <c r="E46" s="239">
        <v>0</v>
      </c>
      <c r="F46" s="239">
        <v>0</v>
      </c>
      <c r="G46" s="239">
        <v>0</v>
      </c>
      <c r="H46" s="239">
        <v>0</v>
      </c>
      <c r="I46" s="239">
        <v>0</v>
      </c>
      <c r="J46" s="239">
        <v>0</v>
      </c>
      <c r="K46" s="240">
        <v>1</v>
      </c>
      <c r="L46" s="239">
        <v>177700</v>
      </c>
      <c r="M46" s="239">
        <v>0</v>
      </c>
      <c r="N46" s="239">
        <v>0</v>
      </c>
      <c r="O46" s="239">
        <v>0</v>
      </c>
      <c r="P46" s="239">
        <v>0</v>
      </c>
      <c r="Q46" s="239">
        <v>0</v>
      </c>
      <c r="R46" s="239">
        <v>0</v>
      </c>
      <c r="S46" s="239">
        <v>0</v>
      </c>
      <c r="T46" s="239">
        <v>0</v>
      </c>
      <c r="U46" s="239">
        <v>0</v>
      </c>
      <c r="V46" s="239">
        <v>0</v>
      </c>
      <c r="W46" s="239">
        <v>0</v>
      </c>
      <c r="X46" s="239">
        <v>0</v>
      </c>
      <c r="Y46" s="239">
        <v>0</v>
      </c>
      <c r="Z46" s="239">
        <v>0</v>
      </c>
      <c r="AA46" s="239">
        <v>0</v>
      </c>
      <c r="AB46" s="241">
        <v>2020</v>
      </c>
    </row>
    <row r="47" spans="1:28" s="3" customFormat="1" ht="35.25" customHeight="1" x14ac:dyDescent="0.5">
      <c r="A47" s="3">
        <v>1</v>
      </c>
      <c r="B47" s="143">
        <f>SUBTOTAL(103,$A$8:A47)</f>
        <v>38</v>
      </c>
      <c r="C47" s="237" t="s">
        <v>1714</v>
      </c>
      <c r="D47" s="232">
        <f t="shared" si="4"/>
        <v>3600000</v>
      </c>
      <c r="E47" s="239">
        <v>0</v>
      </c>
      <c r="F47" s="239">
        <v>0</v>
      </c>
      <c r="G47" s="239">
        <v>0</v>
      </c>
      <c r="H47" s="239">
        <v>0</v>
      </c>
      <c r="I47" s="239">
        <v>0</v>
      </c>
      <c r="J47" s="239">
        <v>0</v>
      </c>
      <c r="K47" s="240">
        <v>2</v>
      </c>
      <c r="L47" s="239">
        <v>3600000</v>
      </c>
      <c r="M47" s="239">
        <v>0</v>
      </c>
      <c r="N47" s="239">
        <v>0</v>
      </c>
      <c r="O47" s="239">
        <v>0</v>
      </c>
      <c r="P47" s="239">
        <v>0</v>
      </c>
      <c r="Q47" s="239">
        <v>0</v>
      </c>
      <c r="R47" s="239">
        <v>0</v>
      </c>
      <c r="S47" s="239">
        <v>0</v>
      </c>
      <c r="T47" s="239">
        <v>0</v>
      </c>
      <c r="U47" s="239">
        <v>0</v>
      </c>
      <c r="V47" s="239">
        <v>0</v>
      </c>
      <c r="W47" s="239">
        <v>0</v>
      </c>
      <c r="X47" s="239">
        <v>0</v>
      </c>
      <c r="Y47" s="239">
        <v>0</v>
      </c>
      <c r="Z47" s="239">
        <v>0</v>
      </c>
      <c r="AA47" s="239">
        <v>0</v>
      </c>
      <c r="AB47" s="241">
        <v>2020</v>
      </c>
    </row>
    <row r="48" spans="1:28" s="3" customFormat="1" ht="35.25" customHeight="1" x14ac:dyDescent="0.5">
      <c r="A48" s="3">
        <v>1</v>
      </c>
      <c r="B48" s="143">
        <f>SUBTOTAL(103,$A$8:A48)</f>
        <v>39</v>
      </c>
      <c r="C48" s="237" t="s">
        <v>1715</v>
      </c>
      <c r="D48" s="232">
        <f t="shared" si="4"/>
        <v>132450</v>
      </c>
      <c r="E48" s="239">
        <v>0</v>
      </c>
      <c r="F48" s="239">
        <v>0</v>
      </c>
      <c r="G48" s="239">
        <v>0</v>
      </c>
      <c r="H48" s="239">
        <v>0</v>
      </c>
      <c r="I48" s="239">
        <v>0</v>
      </c>
      <c r="J48" s="239">
        <v>0</v>
      </c>
      <c r="K48" s="240">
        <v>0</v>
      </c>
      <c r="L48" s="239">
        <v>0</v>
      </c>
      <c r="M48" s="239">
        <v>132450</v>
      </c>
      <c r="N48" s="239">
        <v>0</v>
      </c>
      <c r="O48" s="239">
        <v>0</v>
      </c>
      <c r="P48" s="239">
        <v>0</v>
      </c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41">
        <v>2020</v>
      </c>
    </row>
    <row r="49" spans="1:28" s="3" customFormat="1" ht="35.25" customHeight="1" x14ac:dyDescent="0.5">
      <c r="A49" s="3">
        <v>1</v>
      </c>
      <c r="B49" s="143">
        <f>SUBTOTAL(103,$A$8:A49)</f>
        <v>40</v>
      </c>
      <c r="C49" s="237" t="s">
        <v>2418</v>
      </c>
      <c r="D49" s="232">
        <f t="shared" si="4"/>
        <v>469667</v>
      </c>
      <c r="E49" s="239">
        <v>0</v>
      </c>
      <c r="F49" s="239">
        <v>469667</v>
      </c>
      <c r="G49" s="239">
        <v>0</v>
      </c>
      <c r="H49" s="239">
        <v>0</v>
      </c>
      <c r="I49" s="239">
        <v>0</v>
      </c>
      <c r="J49" s="239">
        <v>0</v>
      </c>
      <c r="K49" s="240">
        <v>0</v>
      </c>
      <c r="L49" s="239">
        <v>0</v>
      </c>
      <c r="M49" s="239">
        <v>0</v>
      </c>
      <c r="N49" s="239">
        <v>0</v>
      </c>
      <c r="O49" s="239">
        <v>0</v>
      </c>
      <c r="P49" s="239">
        <v>0</v>
      </c>
      <c r="Q49" s="239">
        <v>0</v>
      </c>
      <c r="R49" s="239">
        <v>0</v>
      </c>
      <c r="S49" s="239">
        <v>0</v>
      </c>
      <c r="T49" s="239">
        <v>0</v>
      </c>
      <c r="U49" s="239">
        <v>0</v>
      </c>
      <c r="V49" s="239">
        <v>0</v>
      </c>
      <c r="W49" s="239">
        <v>0</v>
      </c>
      <c r="X49" s="239">
        <v>0</v>
      </c>
      <c r="Y49" s="239">
        <v>0</v>
      </c>
      <c r="Z49" s="239">
        <v>0</v>
      </c>
      <c r="AA49" s="239">
        <v>0</v>
      </c>
      <c r="AB49" s="241">
        <v>2020</v>
      </c>
    </row>
    <row r="50" spans="1:28" s="3" customFormat="1" ht="35.25" customHeight="1" x14ac:dyDescent="0.5">
      <c r="A50" s="3">
        <v>1</v>
      </c>
      <c r="B50" s="143">
        <f>SUBTOTAL(103,$A$8:A50)</f>
        <v>41</v>
      </c>
      <c r="C50" s="237" t="s">
        <v>1717</v>
      </c>
      <c r="D50" s="232">
        <f t="shared" si="4"/>
        <v>1039214</v>
      </c>
      <c r="E50" s="239">
        <v>0</v>
      </c>
      <c r="F50" s="239">
        <v>0</v>
      </c>
      <c r="G50" s="239">
        <f>20464.2+47749.8</f>
        <v>68214</v>
      </c>
      <c r="H50" s="239">
        <v>0</v>
      </c>
      <c r="I50" s="239">
        <v>0</v>
      </c>
      <c r="J50" s="239">
        <v>0</v>
      </c>
      <c r="K50" s="240">
        <v>0</v>
      </c>
      <c r="L50" s="239">
        <v>0</v>
      </c>
      <c r="M50" s="239">
        <f>172650+402850</f>
        <v>575500</v>
      </c>
      <c r="N50" s="239">
        <f>118650+276850</f>
        <v>395500</v>
      </c>
      <c r="O50" s="239">
        <v>0</v>
      </c>
      <c r="P50" s="239">
        <v>0</v>
      </c>
      <c r="Q50" s="239">
        <v>0</v>
      </c>
      <c r="R50" s="239">
        <v>0</v>
      </c>
      <c r="S50" s="239">
        <v>0</v>
      </c>
      <c r="T50" s="239">
        <v>0</v>
      </c>
      <c r="U50" s="239">
        <v>0</v>
      </c>
      <c r="V50" s="239">
        <v>0</v>
      </c>
      <c r="W50" s="239">
        <v>0</v>
      </c>
      <c r="X50" s="239">
        <v>0</v>
      </c>
      <c r="Y50" s="239">
        <v>0</v>
      </c>
      <c r="Z50" s="239">
        <v>0</v>
      </c>
      <c r="AA50" s="239">
        <v>0</v>
      </c>
      <c r="AB50" s="241">
        <v>2020</v>
      </c>
    </row>
    <row r="51" spans="1:28" s="3" customFormat="1" ht="35.25" customHeight="1" x14ac:dyDescent="0.5">
      <c r="A51" s="3">
        <v>1</v>
      </c>
      <c r="B51" s="143">
        <f>SUBTOTAL(103,$A$8:A51)</f>
        <v>42</v>
      </c>
      <c r="C51" s="237" t="s">
        <v>1718</v>
      </c>
      <c r="D51" s="232">
        <f>E51+F51+G51+H51+I51+J51+L51+M51+N51+O51+P51+Q51+R51+S51+T51+U51+V51+W51+X51+Y51+Z51+AA51</f>
        <v>580372</v>
      </c>
      <c r="E51" s="239">
        <v>0</v>
      </c>
      <c r="F51" s="239">
        <v>0</v>
      </c>
      <c r="G51" s="239">
        <v>0</v>
      </c>
      <c r="H51" s="239">
        <v>0</v>
      </c>
      <c r="I51" s="239">
        <v>0</v>
      </c>
      <c r="J51" s="239">
        <v>0</v>
      </c>
      <c r="K51" s="240">
        <v>1</v>
      </c>
      <c r="L51" s="239">
        <v>174530</v>
      </c>
      <c r="M51" s="239">
        <v>0</v>
      </c>
      <c r="N51" s="239">
        <v>0</v>
      </c>
      <c r="O51" s="239">
        <v>405842</v>
      </c>
      <c r="P51" s="239">
        <v>0</v>
      </c>
      <c r="Q51" s="239">
        <v>0</v>
      </c>
      <c r="R51" s="239">
        <v>0</v>
      </c>
      <c r="S51" s="239">
        <v>0</v>
      </c>
      <c r="T51" s="239">
        <v>0</v>
      </c>
      <c r="U51" s="239">
        <v>0</v>
      </c>
      <c r="V51" s="239">
        <v>0</v>
      </c>
      <c r="W51" s="239">
        <v>0</v>
      </c>
      <c r="X51" s="239">
        <v>0</v>
      </c>
      <c r="Y51" s="239">
        <v>0</v>
      </c>
      <c r="Z51" s="239">
        <v>0</v>
      </c>
      <c r="AA51" s="239">
        <v>0</v>
      </c>
      <c r="AB51" s="241">
        <v>2020</v>
      </c>
    </row>
    <row r="52" spans="1:28" s="3" customFormat="1" ht="35.25" customHeight="1" x14ac:dyDescent="0.5">
      <c r="A52" s="3">
        <v>1</v>
      </c>
      <c r="B52" s="143">
        <f>SUBTOTAL(103,$A$8:A52)</f>
        <v>43</v>
      </c>
      <c r="C52" s="237" t="s">
        <v>1719</v>
      </c>
      <c r="D52" s="232">
        <f t="shared" si="4"/>
        <v>1750000</v>
      </c>
      <c r="E52" s="239">
        <v>0</v>
      </c>
      <c r="F52" s="239">
        <v>0</v>
      </c>
      <c r="G52" s="239">
        <v>0</v>
      </c>
      <c r="H52" s="239">
        <v>0</v>
      </c>
      <c r="I52" s="239">
        <v>0</v>
      </c>
      <c r="J52" s="239">
        <v>0</v>
      </c>
      <c r="K52" s="240">
        <v>1</v>
      </c>
      <c r="L52" s="239">
        <v>1750000</v>
      </c>
      <c r="M52" s="239">
        <v>0</v>
      </c>
      <c r="N52" s="239">
        <v>0</v>
      </c>
      <c r="O52" s="239">
        <v>0</v>
      </c>
      <c r="P52" s="239">
        <v>0</v>
      </c>
      <c r="Q52" s="239">
        <v>0</v>
      </c>
      <c r="R52" s="239">
        <v>0</v>
      </c>
      <c r="S52" s="239">
        <v>0</v>
      </c>
      <c r="T52" s="239">
        <v>0</v>
      </c>
      <c r="U52" s="239">
        <v>0</v>
      </c>
      <c r="V52" s="239">
        <v>0</v>
      </c>
      <c r="W52" s="239">
        <v>0</v>
      </c>
      <c r="X52" s="239">
        <v>0</v>
      </c>
      <c r="Y52" s="239">
        <v>0</v>
      </c>
      <c r="Z52" s="239">
        <v>0</v>
      </c>
      <c r="AA52" s="239">
        <v>0</v>
      </c>
      <c r="AB52" s="241">
        <v>2020</v>
      </c>
    </row>
    <row r="53" spans="1:28" s="3" customFormat="1" ht="35.25" customHeight="1" x14ac:dyDescent="0.5">
      <c r="A53" s="3">
        <v>1</v>
      </c>
      <c r="B53" s="143">
        <f>SUBTOTAL(103,$A$8:A53)</f>
        <v>44</v>
      </c>
      <c r="C53" s="237" t="s">
        <v>1723</v>
      </c>
      <c r="D53" s="232">
        <f t="shared" si="4"/>
        <v>550000</v>
      </c>
      <c r="E53" s="239">
        <v>0</v>
      </c>
      <c r="F53" s="239">
        <v>0</v>
      </c>
      <c r="G53" s="239">
        <v>0</v>
      </c>
      <c r="H53" s="239">
        <v>0</v>
      </c>
      <c r="I53" s="239">
        <v>0</v>
      </c>
      <c r="J53" s="239">
        <v>0</v>
      </c>
      <c r="K53" s="240">
        <v>0</v>
      </c>
      <c r="L53" s="239">
        <v>0</v>
      </c>
      <c r="M53" s="239">
        <v>0</v>
      </c>
      <c r="N53" s="239">
        <v>0</v>
      </c>
      <c r="O53" s="239">
        <v>550000</v>
      </c>
      <c r="P53" s="239">
        <v>0</v>
      </c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41">
        <v>2020</v>
      </c>
    </row>
    <row r="54" spans="1:28" s="3" customFormat="1" ht="35.25" customHeight="1" x14ac:dyDescent="0.5">
      <c r="A54" s="3">
        <v>1</v>
      </c>
      <c r="B54" s="143">
        <f>SUBTOTAL(103,$A$8:A54)</f>
        <v>45</v>
      </c>
      <c r="C54" s="237" t="s">
        <v>1724</v>
      </c>
      <c r="D54" s="232">
        <f t="shared" si="4"/>
        <v>767597.9</v>
      </c>
      <c r="E54" s="239">
        <v>261568.6</v>
      </c>
      <c r="F54" s="239">
        <v>353140.57</v>
      </c>
      <c r="G54" s="239">
        <v>0</v>
      </c>
      <c r="H54" s="239">
        <v>152888.73000000001</v>
      </c>
      <c r="I54" s="239">
        <v>0</v>
      </c>
      <c r="J54" s="239">
        <v>0</v>
      </c>
      <c r="K54" s="240">
        <v>0</v>
      </c>
      <c r="L54" s="239">
        <v>0</v>
      </c>
      <c r="M54" s="239">
        <v>0</v>
      </c>
      <c r="N54" s="239">
        <v>0</v>
      </c>
      <c r="O54" s="239">
        <v>0</v>
      </c>
      <c r="P54" s="239">
        <v>0</v>
      </c>
      <c r="Q54" s="239">
        <v>0</v>
      </c>
      <c r="R54" s="239">
        <v>0</v>
      </c>
      <c r="S54" s="239">
        <v>0</v>
      </c>
      <c r="T54" s="239">
        <v>0</v>
      </c>
      <c r="U54" s="239">
        <v>0</v>
      </c>
      <c r="V54" s="239">
        <v>0</v>
      </c>
      <c r="W54" s="239">
        <v>0</v>
      </c>
      <c r="X54" s="239">
        <v>0</v>
      </c>
      <c r="Y54" s="239">
        <v>0</v>
      </c>
      <c r="Z54" s="239">
        <v>0</v>
      </c>
      <c r="AA54" s="239">
        <v>0</v>
      </c>
      <c r="AB54" s="241">
        <v>2020</v>
      </c>
    </row>
    <row r="55" spans="1:28" s="3" customFormat="1" ht="35.25" customHeight="1" x14ac:dyDescent="0.5">
      <c r="A55" s="3">
        <v>1</v>
      </c>
      <c r="B55" s="143">
        <f>SUBTOTAL(103,$A$8:A55)</f>
        <v>46</v>
      </c>
      <c r="C55" s="237" t="s">
        <v>1725</v>
      </c>
      <c r="D55" s="232">
        <f t="shared" si="4"/>
        <v>1459045.55</v>
      </c>
      <c r="E55" s="239">
        <v>0</v>
      </c>
      <c r="F55" s="239">
        <v>0</v>
      </c>
      <c r="G55" s="239">
        <v>0</v>
      </c>
      <c r="H55" s="239">
        <v>0</v>
      </c>
      <c r="I55" s="239">
        <v>0</v>
      </c>
      <c r="J55" s="239">
        <v>0</v>
      </c>
      <c r="K55" s="240">
        <v>0</v>
      </c>
      <c r="L55" s="239">
        <v>0</v>
      </c>
      <c r="M55" s="239">
        <v>1459045.55</v>
      </c>
      <c r="N55" s="239">
        <v>0</v>
      </c>
      <c r="O55" s="239">
        <v>0</v>
      </c>
      <c r="P55" s="239">
        <v>0</v>
      </c>
      <c r="Q55" s="239">
        <v>0</v>
      </c>
      <c r="R55" s="239">
        <v>0</v>
      </c>
      <c r="S55" s="239">
        <v>0</v>
      </c>
      <c r="T55" s="239">
        <v>0</v>
      </c>
      <c r="U55" s="239">
        <v>0</v>
      </c>
      <c r="V55" s="239">
        <v>0</v>
      </c>
      <c r="W55" s="239">
        <v>0</v>
      </c>
      <c r="X55" s="239">
        <v>0</v>
      </c>
      <c r="Y55" s="239">
        <v>0</v>
      </c>
      <c r="Z55" s="239">
        <v>0</v>
      </c>
      <c r="AA55" s="239">
        <v>0</v>
      </c>
      <c r="AB55" s="241">
        <v>2020</v>
      </c>
    </row>
    <row r="56" spans="1:28" s="3" customFormat="1" ht="35.25" customHeight="1" x14ac:dyDescent="0.5">
      <c r="A56" s="3">
        <v>1</v>
      </c>
      <c r="B56" s="143">
        <f>SUBTOTAL(103,$A$8:A56)</f>
        <v>47</v>
      </c>
      <c r="C56" s="237" t="s">
        <v>1726</v>
      </c>
      <c r="D56" s="232">
        <f t="shared" si="4"/>
        <v>293676</v>
      </c>
      <c r="E56" s="239">
        <v>0</v>
      </c>
      <c r="F56" s="239">
        <v>0</v>
      </c>
      <c r="G56" s="239">
        <v>0</v>
      </c>
      <c r="H56" s="239">
        <v>0</v>
      </c>
      <c r="I56" s="239">
        <v>0</v>
      </c>
      <c r="J56" s="239">
        <v>0</v>
      </c>
      <c r="K56" s="240">
        <v>1</v>
      </c>
      <c r="L56" s="239">
        <v>293676</v>
      </c>
      <c r="M56" s="239">
        <v>0</v>
      </c>
      <c r="N56" s="239">
        <v>0</v>
      </c>
      <c r="O56" s="239">
        <v>0</v>
      </c>
      <c r="P56" s="239">
        <v>0</v>
      </c>
      <c r="Q56" s="239">
        <v>0</v>
      </c>
      <c r="R56" s="239">
        <v>0</v>
      </c>
      <c r="S56" s="239">
        <v>0</v>
      </c>
      <c r="T56" s="239">
        <v>0</v>
      </c>
      <c r="U56" s="239">
        <v>0</v>
      </c>
      <c r="V56" s="239">
        <v>0</v>
      </c>
      <c r="W56" s="239">
        <v>0</v>
      </c>
      <c r="X56" s="239">
        <v>0</v>
      </c>
      <c r="Y56" s="239">
        <v>0</v>
      </c>
      <c r="Z56" s="239">
        <v>0</v>
      </c>
      <c r="AA56" s="239">
        <v>0</v>
      </c>
      <c r="AB56" s="241">
        <v>2020</v>
      </c>
    </row>
    <row r="57" spans="1:28" s="3" customFormat="1" ht="35.25" customHeight="1" x14ac:dyDescent="0.5">
      <c r="A57" s="3">
        <v>1</v>
      </c>
      <c r="B57" s="143">
        <f>SUBTOTAL(103,$A$8:A57)</f>
        <v>48</v>
      </c>
      <c r="C57" s="237" t="s">
        <v>2419</v>
      </c>
      <c r="D57" s="232">
        <f t="shared" si="4"/>
        <v>141800</v>
      </c>
      <c r="E57" s="239">
        <v>141800</v>
      </c>
      <c r="F57" s="239">
        <v>0</v>
      </c>
      <c r="G57" s="239">
        <v>0</v>
      </c>
      <c r="H57" s="239">
        <v>0</v>
      </c>
      <c r="I57" s="239">
        <v>0</v>
      </c>
      <c r="J57" s="239">
        <v>0</v>
      </c>
      <c r="K57" s="240">
        <v>0</v>
      </c>
      <c r="L57" s="239">
        <v>0</v>
      </c>
      <c r="M57" s="239">
        <v>0</v>
      </c>
      <c r="N57" s="239">
        <v>0</v>
      </c>
      <c r="O57" s="239">
        <v>0</v>
      </c>
      <c r="P57" s="239">
        <v>0</v>
      </c>
      <c r="Q57" s="239">
        <v>0</v>
      </c>
      <c r="R57" s="239">
        <v>0</v>
      </c>
      <c r="S57" s="239">
        <v>0</v>
      </c>
      <c r="T57" s="239">
        <v>0</v>
      </c>
      <c r="U57" s="239">
        <v>0</v>
      </c>
      <c r="V57" s="239">
        <v>0</v>
      </c>
      <c r="W57" s="239">
        <v>0</v>
      </c>
      <c r="X57" s="239">
        <v>0</v>
      </c>
      <c r="Y57" s="239">
        <v>0</v>
      </c>
      <c r="Z57" s="239">
        <v>0</v>
      </c>
      <c r="AA57" s="239">
        <v>0</v>
      </c>
      <c r="AB57" s="241">
        <v>2020</v>
      </c>
    </row>
    <row r="58" spans="1:28" s="3" customFormat="1" ht="35.25" customHeight="1" x14ac:dyDescent="0.5">
      <c r="A58" s="3">
        <v>1</v>
      </c>
      <c r="B58" s="143">
        <f>SUBTOTAL(103,$A$8:A58)</f>
        <v>49</v>
      </c>
      <c r="C58" s="237" t="s">
        <v>1727</v>
      </c>
      <c r="D58" s="232">
        <f t="shared" si="4"/>
        <v>2123411</v>
      </c>
      <c r="E58" s="239">
        <v>0</v>
      </c>
      <c r="F58" s="239">
        <v>0</v>
      </c>
      <c r="G58" s="239">
        <v>0</v>
      </c>
      <c r="H58" s="239">
        <v>0</v>
      </c>
      <c r="I58" s="239">
        <v>0</v>
      </c>
      <c r="J58" s="239">
        <v>0</v>
      </c>
      <c r="K58" s="240">
        <v>0</v>
      </c>
      <c r="L58" s="239">
        <v>0</v>
      </c>
      <c r="M58" s="239">
        <v>2123411</v>
      </c>
      <c r="N58" s="239">
        <v>0</v>
      </c>
      <c r="O58" s="239">
        <v>0</v>
      </c>
      <c r="P58" s="239">
        <v>0</v>
      </c>
      <c r="Q58" s="239">
        <v>0</v>
      </c>
      <c r="R58" s="239">
        <v>0</v>
      </c>
      <c r="S58" s="239">
        <v>0</v>
      </c>
      <c r="T58" s="239">
        <v>0</v>
      </c>
      <c r="U58" s="239">
        <v>0</v>
      </c>
      <c r="V58" s="239">
        <v>0</v>
      </c>
      <c r="W58" s="239">
        <v>0</v>
      </c>
      <c r="X58" s="239">
        <v>0</v>
      </c>
      <c r="Y58" s="239">
        <v>0</v>
      </c>
      <c r="Z58" s="239">
        <v>0</v>
      </c>
      <c r="AA58" s="239">
        <v>0</v>
      </c>
      <c r="AB58" s="241">
        <v>2020</v>
      </c>
    </row>
    <row r="59" spans="1:28" s="3" customFormat="1" ht="35.25" customHeight="1" x14ac:dyDescent="0.5">
      <c r="A59" s="3">
        <v>1</v>
      </c>
      <c r="B59" s="143">
        <f>SUBTOTAL(103,$A$8:A59)</f>
        <v>50</v>
      </c>
      <c r="C59" s="237" t="s">
        <v>1728</v>
      </c>
      <c r="D59" s="232">
        <f t="shared" si="4"/>
        <v>363447</v>
      </c>
      <c r="E59" s="239">
        <v>0</v>
      </c>
      <c r="F59" s="239">
        <v>0</v>
      </c>
      <c r="G59" s="239">
        <v>133000</v>
      </c>
      <c r="H59" s="239">
        <v>0</v>
      </c>
      <c r="I59" s="239">
        <v>0</v>
      </c>
      <c r="J59" s="239">
        <v>0</v>
      </c>
      <c r="K59" s="240">
        <v>0</v>
      </c>
      <c r="L59" s="239">
        <v>0</v>
      </c>
      <c r="M59" s="239">
        <v>0</v>
      </c>
      <c r="N59" s="239">
        <v>0</v>
      </c>
      <c r="O59" s="239">
        <v>230447</v>
      </c>
      <c r="P59" s="239">
        <v>0</v>
      </c>
      <c r="Q59" s="239">
        <v>0</v>
      </c>
      <c r="R59" s="239">
        <v>0</v>
      </c>
      <c r="S59" s="239">
        <v>0</v>
      </c>
      <c r="T59" s="239">
        <v>0</v>
      </c>
      <c r="U59" s="239">
        <v>0</v>
      </c>
      <c r="V59" s="239">
        <v>0</v>
      </c>
      <c r="W59" s="239">
        <v>0</v>
      </c>
      <c r="X59" s="239">
        <v>0</v>
      </c>
      <c r="Y59" s="239">
        <v>0</v>
      </c>
      <c r="Z59" s="239">
        <v>0</v>
      </c>
      <c r="AA59" s="239">
        <v>0</v>
      </c>
      <c r="AB59" s="241">
        <v>2020</v>
      </c>
    </row>
    <row r="60" spans="1:28" s="3" customFormat="1" ht="35.25" customHeight="1" x14ac:dyDescent="0.5">
      <c r="A60" s="3">
        <v>1</v>
      </c>
      <c r="B60" s="143">
        <f>SUBTOTAL(103,$A$8:A60)</f>
        <v>51</v>
      </c>
      <c r="C60" s="237" t="s">
        <v>1729</v>
      </c>
      <c r="D60" s="232">
        <f t="shared" si="4"/>
        <v>532382.57999999996</v>
      </c>
      <c r="E60" s="239">
        <v>0</v>
      </c>
      <c r="F60" s="239">
        <v>0</v>
      </c>
      <c r="G60" s="239">
        <v>0</v>
      </c>
      <c r="H60" s="239">
        <v>0</v>
      </c>
      <c r="I60" s="239">
        <v>532382.57999999996</v>
      </c>
      <c r="J60" s="239">
        <v>0</v>
      </c>
      <c r="K60" s="240">
        <v>0</v>
      </c>
      <c r="L60" s="239">
        <v>0</v>
      </c>
      <c r="M60" s="239">
        <v>0</v>
      </c>
      <c r="N60" s="239">
        <v>0</v>
      </c>
      <c r="O60" s="239">
        <v>0</v>
      </c>
      <c r="P60" s="239">
        <v>0</v>
      </c>
      <c r="Q60" s="239">
        <v>0</v>
      </c>
      <c r="R60" s="239">
        <v>0</v>
      </c>
      <c r="S60" s="239">
        <v>0</v>
      </c>
      <c r="T60" s="239">
        <v>0</v>
      </c>
      <c r="U60" s="239">
        <v>0</v>
      </c>
      <c r="V60" s="239">
        <v>0</v>
      </c>
      <c r="W60" s="239">
        <v>0</v>
      </c>
      <c r="X60" s="239">
        <v>0</v>
      </c>
      <c r="Y60" s="239">
        <v>0</v>
      </c>
      <c r="Z60" s="239">
        <v>0</v>
      </c>
      <c r="AA60" s="239">
        <v>0</v>
      </c>
      <c r="AB60" s="241">
        <v>2020</v>
      </c>
    </row>
    <row r="61" spans="1:28" s="3" customFormat="1" ht="35.25" customHeight="1" x14ac:dyDescent="0.5">
      <c r="A61" s="3">
        <v>1</v>
      </c>
      <c r="B61" s="143">
        <f>SUBTOTAL(103,$A$8:A61)</f>
        <v>52</v>
      </c>
      <c r="C61" s="237" t="s">
        <v>1730</v>
      </c>
      <c r="D61" s="232">
        <f t="shared" si="4"/>
        <v>368373.54000000004</v>
      </c>
      <c r="E61" s="239">
        <v>175244.79</v>
      </c>
      <c r="F61" s="239">
        <v>193128.75</v>
      </c>
      <c r="G61" s="239">
        <v>0</v>
      </c>
      <c r="H61" s="239">
        <v>0</v>
      </c>
      <c r="I61" s="239">
        <v>0</v>
      </c>
      <c r="J61" s="239">
        <v>0</v>
      </c>
      <c r="K61" s="240">
        <v>0</v>
      </c>
      <c r="L61" s="239">
        <v>0</v>
      </c>
      <c r="M61" s="239">
        <v>0</v>
      </c>
      <c r="N61" s="239">
        <v>0</v>
      </c>
      <c r="O61" s="239">
        <v>0</v>
      </c>
      <c r="P61" s="239">
        <v>0</v>
      </c>
      <c r="Q61" s="239">
        <v>0</v>
      </c>
      <c r="R61" s="239">
        <v>0</v>
      </c>
      <c r="S61" s="239">
        <v>0</v>
      </c>
      <c r="T61" s="239">
        <v>0</v>
      </c>
      <c r="U61" s="239">
        <v>0</v>
      </c>
      <c r="V61" s="239">
        <v>0</v>
      </c>
      <c r="W61" s="239">
        <v>0</v>
      </c>
      <c r="X61" s="239">
        <v>0</v>
      </c>
      <c r="Y61" s="239">
        <v>0</v>
      </c>
      <c r="Z61" s="239">
        <v>0</v>
      </c>
      <c r="AA61" s="239">
        <v>0</v>
      </c>
      <c r="AB61" s="241">
        <v>2020</v>
      </c>
    </row>
    <row r="62" spans="1:28" s="3" customFormat="1" ht="35.25" customHeight="1" x14ac:dyDescent="0.5">
      <c r="A62" s="3">
        <v>1</v>
      </c>
      <c r="B62" s="143">
        <f>SUBTOTAL(103,$A$8:A62)</f>
        <v>53</v>
      </c>
      <c r="C62" s="237" t="s">
        <v>1731</v>
      </c>
      <c r="D62" s="232">
        <f t="shared" si="4"/>
        <v>1008901</v>
      </c>
      <c r="E62" s="239">
        <v>0</v>
      </c>
      <c r="F62" s="239">
        <v>0</v>
      </c>
      <c r="G62" s="239">
        <v>404448</v>
      </c>
      <c r="H62" s="239">
        <v>0</v>
      </c>
      <c r="I62" s="239">
        <v>0</v>
      </c>
      <c r="J62" s="239">
        <v>0</v>
      </c>
      <c r="K62" s="240">
        <v>0</v>
      </c>
      <c r="L62" s="239">
        <v>0</v>
      </c>
      <c r="M62" s="239">
        <v>0</v>
      </c>
      <c r="N62" s="239">
        <v>554453</v>
      </c>
      <c r="O62" s="239">
        <v>0</v>
      </c>
      <c r="P62" s="239">
        <v>0</v>
      </c>
      <c r="Q62" s="239">
        <v>0</v>
      </c>
      <c r="R62" s="239">
        <v>0</v>
      </c>
      <c r="S62" s="239">
        <v>0</v>
      </c>
      <c r="T62" s="239">
        <v>0</v>
      </c>
      <c r="U62" s="239">
        <v>0</v>
      </c>
      <c r="V62" s="239">
        <v>0</v>
      </c>
      <c r="W62" s="239">
        <v>0</v>
      </c>
      <c r="X62" s="239">
        <v>0</v>
      </c>
      <c r="Y62" s="239">
        <v>0</v>
      </c>
      <c r="Z62" s="239">
        <v>50000</v>
      </c>
      <c r="AA62" s="239">
        <v>0</v>
      </c>
      <c r="AB62" s="241">
        <v>2020</v>
      </c>
    </row>
    <row r="63" spans="1:28" s="3" customFormat="1" ht="35.25" customHeight="1" x14ac:dyDescent="0.5">
      <c r="A63" s="3">
        <v>1</v>
      </c>
      <c r="B63" s="143">
        <f>SUBTOTAL(103,$A$8:A63)</f>
        <v>54</v>
      </c>
      <c r="C63" s="237" t="s">
        <v>1732</v>
      </c>
      <c r="D63" s="232">
        <f t="shared" si="4"/>
        <v>1164297</v>
      </c>
      <c r="E63" s="239">
        <v>0</v>
      </c>
      <c r="F63" s="239">
        <v>0</v>
      </c>
      <c r="G63" s="239">
        <v>0</v>
      </c>
      <c r="H63" s="239">
        <v>0</v>
      </c>
      <c r="I63" s="239">
        <v>0</v>
      </c>
      <c r="J63" s="239">
        <v>0</v>
      </c>
      <c r="K63" s="240">
        <v>0</v>
      </c>
      <c r="L63" s="239">
        <v>0</v>
      </c>
      <c r="M63" s="239">
        <v>1164297</v>
      </c>
      <c r="N63" s="239">
        <v>0</v>
      </c>
      <c r="O63" s="239">
        <v>0</v>
      </c>
      <c r="P63" s="239">
        <v>0</v>
      </c>
      <c r="Q63" s="239">
        <v>0</v>
      </c>
      <c r="R63" s="239">
        <v>0</v>
      </c>
      <c r="S63" s="239">
        <v>0</v>
      </c>
      <c r="T63" s="239">
        <v>0</v>
      </c>
      <c r="U63" s="239">
        <v>0</v>
      </c>
      <c r="V63" s="239">
        <v>0</v>
      </c>
      <c r="W63" s="239">
        <v>0</v>
      </c>
      <c r="X63" s="239">
        <v>0</v>
      </c>
      <c r="Y63" s="239">
        <v>0</v>
      </c>
      <c r="Z63" s="239">
        <v>0</v>
      </c>
      <c r="AA63" s="239">
        <v>0</v>
      </c>
      <c r="AB63" s="241">
        <v>2020</v>
      </c>
    </row>
    <row r="64" spans="1:28" s="3" customFormat="1" ht="35.25" customHeight="1" x14ac:dyDescent="0.5">
      <c r="A64" s="3">
        <v>1</v>
      </c>
      <c r="B64" s="143">
        <f>SUBTOTAL(103,$A$8:A64)</f>
        <v>55</v>
      </c>
      <c r="C64" s="237" t="s">
        <v>1733</v>
      </c>
      <c r="D64" s="232">
        <f t="shared" si="4"/>
        <v>2377591.96</v>
      </c>
      <c r="E64" s="239">
        <v>877591.96</v>
      </c>
      <c r="F64" s="239">
        <v>1500000</v>
      </c>
      <c r="G64" s="239">
        <v>0</v>
      </c>
      <c r="H64" s="239">
        <v>0</v>
      </c>
      <c r="I64" s="239">
        <v>0</v>
      </c>
      <c r="J64" s="239">
        <v>0</v>
      </c>
      <c r="K64" s="240">
        <v>0</v>
      </c>
      <c r="L64" s="239">
        <v>0</v>
      </c>
      <c r="M64" s="239">
        <v>0</v>
      </c>
      <c r="N64" s="239">
        <v>0</v>
      </c>
      <c r="O64" s="239">
        <v>0</v>
      </c>
      <c r="P64" s="239">
        <v>0</v>
      </c>
      <c r="Q64" s="239">
        <v>0</v>
      </c>
      <c r="R64" s="239">
        <v>0</v>
      </c>
      <c r="S64" s="239">
        <v>0</v>
      </c>
      <c r="T64" s="239">
        <v>0</v>
      </c>
      <c r="U64" s="239">
        <v>0</v>
      </c>
      <c r="V64" s="239">
        <v>0</v>
      </c>
      <c r="W64" s="239">
        <v>0</v>
      </c>
      <c r="X64" s="239">
        <v>0</v>
      </c>
      <c r="Y64" s="239">
        <v>0</v>
      </c>
      <c r="Z64" s="239">
        <v>0</v>
      </c>
      <c r="AA64" s="239">
        <v>0</v>
      </c>
      <c r="AB64" s="241">
        <v>2020</v>
      </c>
    </row>
    <row r="65" spans="1:28" s="3" customFormat="1" ht="35.25" customHeight="1" x14ac:dyDescent="0.5">
      <c r="A65" s="3">
        <v>1</v>
      </c>
      <c r="B65" s="143">
        <f>SUBTOTAL(103,$A$8:A65)</f>
        <v>56</v>
      </c>
      <c r="C65" s="237" t="s">
        <v>1734</v>
      </c>
      <c r="D65" s="232">
        <f t="shared" si="4"/>
        <v>659346.14</v>
      </c>
      <c r="E65" s="239">
        <v>0</v>
      </c>
      <c r="F65" s="239">
        <v>659346.14</v>
      </c>
      <c r="G65" s="239">
        <v>0</v>
      </c>
      <c r="H65" s="239">
        <v>0</v>
      </c>
      <c r="I65" s="239">
        <v>0</v>
      </c>
      <c r="J65" s="239">
        <v>0</v>
      </c>
      <c r="K65" s="240">
        <v>0</v>
      </c>
      <c r="L65" s="239">
        <v>0</v>
      </c>
      <c r="M65" s="239">
        <v>0</v>
      </c>
      <c r="N65" s="239">
        <v>0</v>
      </c>
      <c r="O65" s="239">
        <v>0</v>
      </c>
      <c r="P65" s="239">
        <v>0</v>
      </c>
      <c r="Q65" s="239">
        <v>0</v>
      </c>
      <c r="R65" s="239">
        <v>0</v>
      </c>
      <c r="S65" s="239">
        <v>0</v>
      </c>
      <c r="T65" s="239">
        <v>0</v>
      </c>
      <c r="U65" s="239">
        <v>0</v>
      </c>
      <c r="V65" s="239">
        <v>0</v>
      </c>
      <c r="W65" s="239">
        <v>0</v>
      </c>
      <c r="X65" s="239">
        <v>0</v>
      </c>
      <c r="Y65" s="239">
        <v>0</v>
      </c>
      <c r="Z65" s="239">
        <v>0</v>
      </c>
      <c r="AA65" s="239">
        <v>0</v>
      </c>
      <c r="AB65" s="241">
        <v>2020</v>
      </c>
    </row>
    <row r="66" spans="1:28" s="3" customFormat="1" ht="35.25" customHeight="1" x14ac:dyDescent="0.5">
      <c r="A66" s="3">
        <v>1</v>
      </c>
      <c r="B66" s="143">
        <f>SUBTOTAL(103,$A$8:A66)</f>
        <v>57</v>
      </c>
      <c r="C66" s="237" t="s">
        <v>1735</v>
      </c>
      <c r="D66" s="232">
        <f t="shared" si="4"/>
        <v>441089</v>
      </c>
      <c r="E66" s="239">
        <v>0</v>
      </c>
      <c r="F66" s="239">
        <v>441089</v>
      </c>
      <c r="G66" s="239">
        <v>0</v>
      </c>
      <c r="H66" s="239">
        <v>0</v>
      </c>
      <c r="I66" s="239">
        <v>0</v>
      </c>
      <c r="J66" s="239">
        <v>0</v>
      </c>
      <c r="K66" s="240">
        <v>0</v>
      </c>
      <c r="L66" s="239">
        <v>0</v>
      </c>
      <c r="M66" s="239">
        <v>0</v>
      </c>
      <c r="N66" s="239">
        <v>0</v>
      </c>
      <c r="O66" s="239">
        <v>0</v>
      </c>
      <c r="P66" s="239">
        <v>0</v>
      </c>
      <c r="Q66" s="239">
        <v>0</v>
      </c>
      <c r="R66" s="239">
        <v>0</v>
      </c>
      <c r="S66" s="239">
        <v>0</v>
      </c>
      <c r="T66" s="239">
        <v>0</v>
      </c>
      <c r="U66" s="239">
        <v>0</v>
      </c>
      <c r="V66" s="239">
        <v>0</v>
      </c>
      <c r="W66" s="239">
        <v>0</v>
      </c>
      <c r="X66" s="239">
        <v>0</v>
      </c>
      <c r="Y66" s="239">
        <v>0</v>
      </c>
      <c r="Z66" s="239">
        <v>0</v>
      </c>
      <c r="AA66" s="239">
        <v>0</v>
      </c>
      <c r="AB66" s="241">
        <v>2020</v>
      </c>
    </row>
    <row r="67" spans="1:28" s="3" customFormat="1" ht="35.25" customHeight="1" x14ac:dyDescent="0.5">
      <c r="A67" s="3">
        <v>1</v>
      </c>
      <c r="B67" s="143">
        <f>SUBTOTAL(103,$A$8:A67)</f>
        <v>58</v>
      </c>
      <c r="C67" s="237" t="s">
        <v>1736</v>
      </c>
      <c r="D67" s="232">
        <f t="shared" si="4"/>
        <v>5773987.0600000005</v>
      </c>
      <c r="E67" s="239">
        <v>0</v>
      </c>
      <c r="F67" s="239">
        <v>0</v>
      </c>
      <c r="G67" s="239">
        <v>0</v>
      </c>
      <c r="H67" s="239">
        <v>0</v>
      </c>
      <c r="I67" s="239">
        <v>0</v>
      </c>
      <c r="J67" s="239">
        <v>0</v>
      </c>
      <c r="K67" s="240">
        <v>1</v>
      </c>
      <c r="L67" s="239">
        <v>190756</v>
      </c>
      <c r="M67" s="239">
        <v>0</v>
      </c>
      <c r="N67" s="239">
        <v>0</v>
      </c>
      <c r="O67" s="239">
        <v>5583231.0600000005</v>
      </c>
      <c r="P67" s="239">
        <v>0</v>
      </c>
      <c r="Q67" s="239">
        <v>0</v>
      </c>
      <c r="R67" s="239">
        <v>0</v>
      </c>
      <c r="S67" s="239">
        <v>0</v>
      </c>
      <c r="T67" s="239">
        <v>0</v>
      </c>
      <c r="U67" s="239">
        <v>0</v>
      </c>
      <c r="V67" s="239">
        <v>0</v>
      </c>
      <c r="W67" s="239">
        <v>0</v>
      </c>
      <c r="X67" s="239">
        <v>0</v>
      </c>
      <c r="Y67" s="239">
        <v>0</v>
      </c>
      <c r="Z67" s="239">
        <v>0</v>
      </c>
      <c r="AA67" s="239">
        <v>0</v>
      </c>
      <c r="AB67" s="241">
        <v>2020</v>
      </c>
    </row>
    <row r="68" spans="1:28" s="3" customFormat="1" ht="35.25" customHeight="1" x14ac:dyDescent="0.5">
      <c r="A68" s="3">
        <v>1</v>
      </c>
      <c r="B68" s="143">
        <f>SUBTOTAL(103,$A$8:A68)</f>
        <v>59</v>
      </c>
      <c r="C68" s="237" t="s">
        <v>1737</v>
      </c>
      <c r="D68" s="232">
        <f t="shared" si="4"/>
        <v>141772</v>
      </c>
      <c r="E68" s="239">
        <v>0</v>
      </c>
      <c r="F68" s="239">
        <v>0</v>
      </c>
      <c r="G68" s="239">
        <v>0</v>
      </c>
      <c r="H68" s="239">
        <v>0</v>
      </c>
      <c r="I68" s="239">
        <v>0</v>
      </c>
      <c r="J68" s="239">
        <v>0</v>
      </c>
      <c r="K68" s="240">
        <v>0</v>
      </c>
      <c r="L68" s="239">
        <v>0</v>
      </c>
      <c r="M68" s="239">
        <v>0</v>
      </c>
      <c r="N68" s="239">
        <v>0</v>
      </c>
      <c r="O68" s="239">
        <v>141772</v>
      </c>
      <c r="P68" s="239">
        <v>0</v>
      </c>
      <c r="Q68" s="239">
        <v>0</v>
      </c>
      <c r="R68" s="239">
        <v>0</v>
      </c>
      <c r="S68" s="239">
        <v>0</v>
      </c>
      <c r="T68" s="239">
        <v>0</v>
      </c>
      <c r="U68" s="239">
        <v>0</v>
      </c>
      <c r="V68" s="239">
        <v>0</v>
      </c>
      <c r="W68" s="239">
        <v>0</v>
      </c>
      <c r="X68" s="239">
        <v>0</v>
      </c>
      <c r="Y68" s="239">
        <v>0</v>
      </c>
      <c r="Z68" s="239">
        <v>0</v>
      </c>
      <c r="AA68" s="239">
        <v>0</v>
      </c>
      <c r="AB68" s="241">
        <v>2020</v>
      </c>
    </row>
    <row r="69" spans="1:28" s="3" customFormat="1" ht="35.25" customHeight="1" x14ac:dyDescent="0.5">
      <c r="A69" s="3">
        <v>1</v>
      </c>
      <c r="B69" s="143">
        <f>SUBTOTAL(103,$A$8:A69)</f>
        <v>60</v>
      </c>
      <c r="C69" s="237" t="s">
        <v>1738</v>
      </c>
      <c r="D69" s="232">
        <f t="shared" si="4"/>
        <v>693476.3600000001</v>
      </c>
      <c r="E69" s="239">
        <v>54114.93</v>
      </c>
      <c r="F69" s="239">
        <v>0</v>
      </c>
      <c r="G69" s="239">
        <v>583956.53</v>
      </c>
      <c r="H69" s="239">
        <v>22561.9</v>
      </c>
      <c r="I69" s="239">
        <v>0</v>
      </c>
      <c r="J69" s="239">
        <v>0</v>
      </c>
      <c r="K69" s="240">
        <v>0</v>
      </c>
      <c r="L69" s="239">
        <v>0</v>
      </c>
      <c r="M69" s="239">
        <v>0</v>
      </c>
      <c r="N69" s="239">
        <v>32843</v>
      </c>
      <c r="O69" s="239">
        <v>0</v>
      </c>
      <c r="P69" s="239">
        <v>0</v>
      </c>
      <c r="Q69" s="239">
        <v>0</v>
      </c>
      <c r="R69" s="239">
        <v>0</v>
      </c>
      <c r="S69" s="239">
        <v>0</v>
      </c>
      <c r="T69" s="239">
        <v>0</v>
      </c>
      <c r="U69" s="239">
        <v>0</v>
      </c>
      <c r="V69" s="239">
        <v>0</v>
      </c>
      <c r="W69" s="239">
        <v>0</v>
      </c>
      <c r="X69" s="239">
        <v>0</v>
      </c>
      <c r="Y69" s="239">
        <v>0</v>
      </c>
      <c r="Z69" s="239">
        <v>0</v>
      </c>
      <c r="AA69" s="239">
        <v>0</v>
      </c>
      <c r="AB69" s="241">
        <v>2020</v>
      </c>
    </row>
    <row r="70" spans="1:28" s="3" customFormat="1" ht="35.25" customHeight="1" x14ac:dyDescent="0.5">
      <c r="A70" s="3">
        <v>1</v>
      </c>
      <c r="B70" s="143">
        <f>SUBTOTAL(103,$A$8:A70)</f>
        <v>61</v>
      </c>
      <c r="C70" s="237" t="s">
        <v>1739</v>
      </c>
      <c r="D70" s="232">
        <f t="shared" si="4"/>
        <v>69666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40">
        <v>0</v>
      </c>
      <c r="L70" s="239">
        <v>0</v>
      </c>
      <c r="M70" s="239">
        <v>0</v>
      </c>
      <c r="N70" s="239">
        <v>69666</v>
      </c>
      <c r="O70" s="239">
        <v>0</v>
      </c>
      <c r="P70" s="239">
        <v>0</v>
      </c>
      <c r="Q70" s="239">
        <v>0</v>
      </c>
      <c r="R70" s="239">
        <v>0</v>
      </c>
      <c r="S70" s="239">
        <v>0</v>
      </c>
      <c r="T70" s="239">
        <v>0</v>
      </c>
      <c r="U70" s="239">
        <v>0</v>
      </c>
      <c r="V70" s="239">
        <v>0</v>
      </c>
      <c r="W70" s="239">
        <v>0</v>
      </c>
      <c r="X70" s="239">
        <v>0</v>
      </c>
      <c r="Y70" s="239">
        <v>0</v>
      </c>
      <c r="Z70" s="239">
        <v>0</v>
      </c>
      <c r="AA70" s="239">
        <v>0</v>
      </c>
      <c r="AB70" s="241">
        <v>2020</v>
      </c>
    </row>
    <row r="71" spans="1:28" s="3" customFormat="1" ht="35.25" customHeight="1" x14ac:dyDescent="0.5">
      <c r="A71" s="3">
        <v>1</v>
      </c>
      <c r="B71" s="143">
        <f>SUBTOTAL(103,$A$8:A71)</f>
        <v>62</v>
      </c>
      <c r="C71" s="237" t="s">
        <v>1740</v>
      </c>
      <c r="D71" s="232">
        <f t="shared" si="4"/>
        <v>452575.38</v>
      </c>
      <c r="E71" s="239">
        <v>222826.38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40">
        <v>0</v>
      </c>
      <c r="L71" s="239">
        <v>0</v>
      </c>
      <c r="M71" s="239">
        <v>0</v>
      </c>
      <c r="N71" s="239">
        <v>152567</v>
      </c>
      <c r="O71" s="239">
        <v>77182</v>
      </c>
      <c r="P71" s="239">
        <v>0</v>
      </c>
      <c r="Q71" s="239">
        <v>0</v>
      </c>
      <c r="R71" s="239">
        <v>0</v>
      </c>
      <c r="S71" s="239">
        <v>0</v>
      </c>
      <c r="T71" s="239">
        <v>0</v>
      </c>
      <c r="U71" s="239">
        <v>0</v>
      </c>
      <c r="V71" s="239">
        <v>0</v>
      </c>
      <c r="W71" s="239">
        <v>0</v>
      </c>
      <c r="X71" s="239">
        <v>0</v>
      </c>
      <c r="Y71" s="239">
        <v>0</v>
      </c>
      <c r="Z71" s="239">
        <v>0</v>
      </c>
      <c r="AA71" s="239">
        <v>0</v>
      </c>
      <c r="AB71" s="241">
        <v>2020</v>
      </c>
    </row>
    <row r="72" spans="1:28" s="3" customFormat="1" ht="35.25" customHeight="1" x14ac:dyDescent="0.5">
      <c r="A72" s="3">
        <v>1</v>
      </c>
      <c r="B72" s="143">
        <f>SUBTOTAL(103,$A$8:A72)</f>
        <v>63</v>
      </c>
      <c r="C72" s="237" t="s">
        <v>1741</v>
      </c>
      <c r="D72" s="232">
        <f t="shared" si="4"/>
        <v>1654683.92</v>
      </c>
      <c r="E72" s="239">
        <v>0</v>
      </c>
      <c r="F72" s="239">
        <v>0</v>
      </c>
      <c r="G72" s="239">
        <v>0</v>
      </c>
      <c r="H72" s="239">
        <v>0</v>
      </c>
      <c r="I72" s="239">
        <v>0</v>
      </c>
      <c r="J72" s="239">
        <v>0</v>
      </c>
      <c r="K72" s="240">
        <v>0</v>
      </c>
      <c r="L72" s="239">
        <v>0</v>
      </c>
      <c r="M72" s="239">
        <v>1624695.92</v>
      </c>
      <c r="N72" s="239">
        <v>29988</v>
      </c>
      <c r="O72" s="239">
        <v>0</v>
      </c>
      <c r="P72" s="239">
        <v>0</v>
      </c>
      <c r="Q72" s="239">
        <v>0</v>
      </c>
      <c r="R72" s="239">
        <v>0</v>
      </c>
      <c r="S72" s="239">
        <v>0</v>
      </c>
      <c r="T72" s="239">
        <v>0</v>
      </c>
      <c r="U72" s="239">
        <v>0</v>
      </c>
      <c r="V72" s="239">
        <v>0</v>
      </c>
      <c r="W72" s="239">
        <v>0</v>
      </c>
      <c r="X72" s="239">
        <v>0</v>
      </c>
      <c r="Y72" s="239">
        <v>0</v>
      </c>
      <c r="Z72" s="239">
        <v>0</v>
      </c>
      <c r="AA72" s="239">
        <v>0</v>
      </c>
      <c r="AB72" s="241">
        <v>2020</v>
      </c>
    </row>
    <row r="73" spans="1:28" s="3" customFormat="1" ht="35.25" customHeight="1" x14ac:dyDescent="0.5">
      <c r="A73" s="3">
        <v>1</v>
      </c>
      <c r="B73" s="143">
        <f>SUBTOTAL(103,$A$8:A73)</f>
        <v>64</v>
      </c>
      <c r="C73" s="237" t="s">
        <v>1742</v>
      </c>
      <c r="D73" s="232">
        <f t="shared" si="4"/>
        <v>131422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40">
        <v>0</v>
      </c>
      <c r="L73" s="239">
        <v>0</v>
      </c>
      <c r="M73" s="239">
        <v>0</v>
      </c>
      <c r="N73" s="239">
        <v>0</v>
      </c>
      <c r="O73" s="239">
        <v>131422</v>
      </c>
      <c r="P73" s="239">
        <v>0</v>
      </c>
      <c r="Q73" s="239">
        <v>0</v>
      </c>
      <c r="R73" s="239">
        <v>0</v>
      </c>
      <c r="S73" s="239">
        <v>0</v>
      </c>
      <c r="T73" s="239">
        <v>0</v>
      </c>
      <c r="U73" s="239">
        <v>0</v>
      </c>
      <c r="V73" s="239">
        <v>0</v>
      </c>
      <c r="W73" s="239">
        <v>0</v>
      </c>
      <c r="X73" s="239">
        <v>0</v>
      </c>
      <c r="Y73" s="239">
        <v>0</v>
      </c>
      <c r="Z73" s="239">
        <v>0</v>
      </c>
      <c r="AA73" s="239">
        <v>0</v>
      </c>
      <c r="AB73" s="241">
        <v>2020</v>
      </c>
    </row>
    <row r="74" spans="1:28" s="3" customFormat="1" ht="35.25" customHeight="1" x14ac:dyDescent="0.5">
      <c r="A74" s="3">
        <v>1</v>
      </c>
      <c r="B74" s="143">
        <f>SUBTOTAL(103,$A$8:A74)</f>
        <v>65</v>
      </c>
      <c r="C74" s="237" t="s">
        <v>1743</v>
      </c>
      <c r="D74" s="232">
        <f t="shared" si="4"/>
        <v>232205.73</v>
      </c>
      <c r="E74" s="239">
        <v>0</v>
      </c>
      <c r="F74" s="239">
        <v>0</v>
      </c>
      <c r="G74" s="239">
        <v>0</v>
      </c>
      <c r="H74" s="239">
        <v>0</v>
      </c>
      <c r="I74" s="239">
        <v>0</v>
      </c>
      <c r="J74" s="239">
        <v>0</v>
      </c>
      <c r="K74" s="240">
        <v>0</v>
      </c>
      <c r="L74" s="239">
        <v>0</v>
      </c>
      <c r="M74" s="239">
        <v>0</v>
      </c>
      <c r="N74" s="239">
        <v>0</v>
      </c>
      <c r="O74" s="239">
        <v>232205.73</v>
      </c>
      <c r="P74" s="239">
        <v>0</v>
      </c>
      <c r="Q74" s="239">
        <v>0</v>
      </c>
      <c r="R74" s="239">
        <v>0</v>
      </c>
      <c r="S74" s="239">
        <v>0</v>
      </c>
      <c r="T74" s="239">
        <v>0</v>
      </c>
      <c r="U74" s="239">
        <v>0</v>
      </c>
      <c r="V74" s="239">
        <v>0</v>
      </c>
      <c r="W74" s="239">
        <v>0</v>
      </c>
      <c r="X74" s="239">
        <v>0</v>
      </c>
      <c r="Y74" s="239">
        <v>0</v>
      </c>
      <c r="Z74" s="239">
        <v>0</v>
      </c>
      <c r="AA74" s="239">
        <v>0</v>
      </c>
      <c r="AB74" s="241">
        <v>2020</v>
      </c>
    </row>
    <row r="75" spans="1:28" s="3" customFormat="1" ht="35.25" customHeight="1" x14ac:dyDescent="0.5">
      <c r="A75" s="3">
        <v>1</v>
      </c>
      <c r="B75" s="143">
        <f>SUBTOTAL(103,$A$8:A75)</f>
        <v>66</v>
      </c>
      <c r="C75" s="237" t="s">
        <v>1744</v>
      </c>
      <c r="D75" s="232">
        <f t="shared" si="4"/>
        <v>664946.64</v>
      </c>
      <c r="E75" s="239">
        <v>281247.58</v>
      </c>
      <c r="F75" s="239">
        <v>383699.06</v>
      </c>
      <c r="G75" s="239">
        <v>0</v>
      </c>
      <c r="H75" s="239">
        <v>0</v>
      </c>
      <c r="I75" s="239">
        <v>0</v>
      </c>
      <c r="J75" s="239">
        <v>0</v>
      </c>
      <c r="K75" s="240">
        <v>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239">
        <v>0</v>
      </c>
      <c r="U75" s="239">
        <v>0</v>
      </c>
      <c r="V75" s="239">
        <v>0</v>
      </c>
      <c r="W75" s="239">
        <v>0</v>
      </c>
      <c r="X75" s="239">
        <v>0</v>
      </c>
      <c r="Y75" s="239">
        <v>0</v>
      </c>
      <c r="Z75" s="239">
        <v>0</v>
      </c>
      <c r="AA75" s="239">
        <v>0</v>
      </c>
      <c r="AB75" s="241">
        <v>2020</v>
      </c>
    </row>
    <row r="76" spans="1:28" s="3" customFormat="1" ht="35.25" customHeight="1" x14ac:dyDescent="0.5">
      <c r="A76" s="3">
        <v>1</v>
      </c>
      <c r="B76" s="143">
        <f>SUBTOTAL(103,$A$8:A76)</f>
        <v>67</v>
      </c>
      <c r="C76" s="237" t="s">
        <v>1745</v>
      </c>
      <c r="D76" s="232">
        <f t="shared" si="4"/>
        <v>967198</v>
      </c>
      <c r="E76" s="239">
        <v>0</v>
      </c>
      <c r="F76" s="239">
        <v>0</v>
      </c>
      <c r="G76" s="239">
        <v>0</v>
      </c>
      <c r="H76" s="239">
        <v>0</v>
      </c>
      <c r="I76" s="239">
        <v>0</v>
      </c>
      <c r="J76" s="239">
        <v>0</v>
      </c>
      <c r="K76" s="240">
        <v>0</v>
      </c>
      <c r="L76" s="239">
        <v>0</v>
      </c>
      <c r="M76" s="239">
        <v>967198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239">
        <v>0</v>
      </c>
      <c r="T76" s="239">
        <v>0</v>
      </c>
      <c r="U76" s="239">
        <v>0</v>
      </c>
      <c r="V76" s="239">
        <v>0</v>
      </c>
      <c r="W76" s="239">
        <v>0</v>
      </c>
      <c r="X76" s="239">
        <v>0</v>
      </c>
      <c r="Y76" s="239">
        <v>0</v>
      </c>
      <c r="Z76" s="239">
        <v>0</v>
      </c>
      <c r="AA76" s="239">
        <v>0</v>
      </c>
      <c r="AB76" s="241">
        <v>2020</v>
      </c>
    </row>
    <row r="77" spans="1:28" s="3" customFormat="1" ht="35.25" customHeight="1" x14ac:dyDescent="0.5">
      <c r="A77" s="3">
        <v>1</v>
      </c>
      <c r="B77" s="143">
        <f>SUBTOTAL(103,$A$8:A77)</f>
        <v>68</v>
      </c>
      <c r="C77" s="237" t="s">
        <v>1746</v>
      </c>
      <c r="D77" s="232">
        <f t="shared" si="4"/>
        <v>1503268</v>
      </c>
      <c r="E77" s="239">
        <v>0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40">
        <v>0</v>
      </c>
      <c r="L77" s="239">
        <v>0</v>
      </c>
      <c r="M77" s="239">
        <v>1503268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  <c r="S77" s="239">
        <v>0</v>
      </c>
      <c r="T77" s="239">
        <v>0</v>
      </c>
      <c r="U77" s="239">
        <v>0</v>
      </c>
      <c r="V77" s="239">
        <v>0</v>
      </c>
      <c r="W77" s="239">
        <v>0</v>
      </c>
      <c r="X77" s="239">
        <v>0</v>
      </c>
      <c r="Y77" s="239">
        <v>0</v>
      </c>
      <c r="Z77" s="239">
        <v>0</v>
      </c>
      <c r="AA77" s="239">
        <v>0</v>
      </c>
      <c r="AB77" s="241">
        <v>2020</v>
      </c>
    </row>
    <row r="78" spans="1:28" s="3" customFormat="1" ht="35.25" customHeight="1" x14ac:dyDescent="0.5">
      <c r="A78" s="3">
        <v>1</v>
      </c>
      <c r="B78" s="143">
        <f>SUBTOTAL(103,$A$8:A78)</f>
        <v>69</v>
      </c>
      <c r="C78" s="237" t="s">
        <v>1747</v>
      </c>
      <c r="D78" s="232">
        <f t="shared" si="4"/>
        <v>493206.56</v>
      </c>
      <c r="E78" s="239">
        <v>0</v>
      </c>
      <c r="F78" s="239">
        <v>0</v>
      </c>
      <c r="G78" s="239">
        <v>493206.56</v>
      </c>
      <c r="H78" s="239">
        <v>0</v>
      </c>
      <c r="I78" s="239">
        <v>0</v>
      </c>
      <c r="J78" s="239">
        <v>0</v>
      </c>
      <c r="K78" s="240">
        <v>0</v>
      </c>
      <c r="L78" s="239">
        <v>0</v>
      </c>
      <c r="M78" s="239">
        <v>0</v>
      </c>
      <c r="N78" s="239">
        <v>0</v>
      </c>
      <c r="O78" s="239">
        <v>0</v>
      </c>
      <c r="P78" s="239">
        <v>0</v>
      </c>
      <c r="Q78" s="239">
        <v>0</v>
      </c>
      <c r="R78" s="239">
        <v>0</v>
      </c>
      <c r="S78" s="239">
        <v>0</v>
      </c>
      <c r="T78" s="239">
        <v>0</v>
      </c>
      <c r="U78" s="239">
        <v>0</v>
      </c>
      <c r="V78" s="239">
        <v>0</v>
      </c>
      <c r="W78" s="239">
        <v>0</v>
      </c>
      <c r="X78" s="239">
        <v>0</v>
      </c>
      <c r="Y78" s="239">
        <v>0</v>
      </c>
      <c r="Z78" s="239">
        <v>0</v>
      </c>
      <c r="AA78" s="239">
        <v>0</v>
      </c>
      <c r="AB78" s="241">
        <v>2020</v>
      </c>
    </row>
    <row r="79" spans="1:28" s="3" customFormat="1" ht="35.25" customHeight="1" x14ac:dyDescent="0.5">
      <c r="A79" s="3">
        <v>1</v>
      </c>
      <c r="B79" s="143">
        <f>SUBTOTAL(103,$A$8:A79)</f>
        <v>70</v>
      </c>
      <c r="C79" s="237" t="s">
        <v>1748</v>
      </c>
      <c r="D79" s="232">
        <f t="shared" si="4"/>
        <v>1822887.23</v>
      </c>
      <c r="E79" s="239">
        <v>0</v>
      </c>
      <c r="F79" s="239">
        <v>1137641</v>
      </c>
      <c r="G79" s="239">
        <v>0</v>
      </c>
      <c r="H79" s="239">
        <v>0</v>
      </c>
      <c r="I79" s="239">
        <v>0</v>
      </c>
      <c r="J79" s="239">
        <v>0</v>
      </c>
      <c r="K79" s="240">
        <v>0</v>
      </c>
      <c r="L79" s="239">
        <v>0</v>
      </c>
      <c r="M79" s="239">
        <v>0</v>
      </c>
      <c r="N79" s="239">
        <v>0</v>
      </c>
      <c r="O79" s="239">
        <f>265246.23+420000</f>
        <v>685246.23</v>
      </c>
      <c r="P79" s="239"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39">
        <v>0</v>
      </c>
      <c r="AB79" s="241">
        <v>2020</v>
      </c>
    </row>
    <row r="80" spans="1:28" s="3" customFormat="1" ht="35.25" customHeight="1" x14ac:dyDescent="0.5">
      <c r="A80" s="3">
        <v>1</v>
      </c>
      <c r="B80" s="143">
        <f>SUBTOTAL(103,$A$8:A80)</f>
        <v>71</v>
      </c>
      <c r="C80" s="237" t="s">
        <v>1749</v>
      </c>
      <c r="D80" s="232">
        <f t="shared" si="4"/>
        <v>1312347.23</v>
      </c>
      <c r="E80" s="239">
        <v>0</v>
      </c>
      <c r="F80" s="239">
        <v>0</v>
      </c>
      <c r="G80" s="239">
        <v>0</v>
      </c>
      <c r="H80" s="239">
        <v>0</v>
      </c>
      <c r="I80" s="239">
        <v>0</v>
      </c>
      <c r="J80" s="239">
        <v>0</v>
      </c>
      <c r="K80" s="240">
        <v>0</v>
      </c>
      <c r="L80" s="239">
        <v>0</v>
      </c>
      <c r="M80" s="239">
        <v>1312347.23</v>
      </c>
      <c r="N80" s="239">
        <v>0</v>
      </c>
      <c r="O80" s="239">
        <v>0</v>
      </c>
      <c r="P80" s="239">
        <v>0</v>
      </c>
      <c r="Q80" s="239">
        <v>0</v>
      </c>
      <c r="R80" s="239">
        <v>0</v>
      </c>
      <c r="S80" s="239">
        <v>0</v>
      </c>
      <c r="T80" s="239">
        <v>0</v>
      </c>
      <c r="U80" s="239">
        <v>0</v>
      </c>
      <c r="V80" s="239">
        <v>0</v>
      </c>
      <c r="W80" s="239">
        <v>0</v>
      </c>
      <c r="X80" s="239">
        <v>0</v>
      </c>
      <c r="Y80" s="239">
        <v>0</v>
      </c>
      <c r="Z80" s="239">
        <v>0</v>
      </c>
      <c r="AA80" s="239">
        <v>0</v>
      </c>
      <c r="AB80" s="241">
        <v>2020</v>
      </c>
    </row>
    <row r="81" spans="1:28" s="3" customFormat="1" ht="35.25" customHeight="1" x14ac:dyDescent="0.5">
      <c r="A81" s="3">
        <v>1</v>
      </c>
      <c r="B81" s="143">
        <f>SUBTOTAL(103,$A$8:A81)</f>
        <v>72</v>
      </c>
      <c r="C81" s="237" t="s">
        <v>1750</v>
      </c>
      <c r="D81" s="232">
        <f t="shared" si="4"/>
        <v>823785</v>
      </c>
      <c r="E81" s="239">
        <v>240259</v>
      </c>
      <c r="F81" s="239">
        <v>340000</v>
      </c>
      <c r="G81" s="239">
        <v>0</v>
      </c>
      <c r="H81" s="239">
        <v>243526</v>
      </c>
      <c r="I81" s="239">
        <v>0</v>
      </c>
      <c r="J81" s="239">
        <v>0</v>
      </c>
      <c r="K81" s="240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0</v>
      </c>
      <c r="Q81" s="239">
        <v>0</v>
      </c>
      <c r="R81" s="239">
        <v>0</v>
      </c>
      <c r="S81" s="239">
        <v>0</v>
      </c>
      <c r="T81" s="239">
        <v>0</v>
      </c>
      <c r="U81" s="239">
        <v>0</v>
      </c>
      <c r="V81" s="239">
        <v>0</v>
      </c>
      <c r="W81" s="239">
        <v>0</v>
      </c>
      <c r="X81" s="239">
        <v>0</v>
      </c>
      <c r="Y81" s="239">
        <v>0</v>
      </c>
      <c r="Z81" s="239">
        <v>0</v>
      </c>
      <c r="AA81" s="239">
        <v>0</v>
      </c>
      <c r="AB81" s="241">
        <v>2020</v>
      </c>
    </row>
    <row r="82" spans="1:28" s="3" customFormat="1" ht="35.25" customHeight="1" x14ac:dyDescent="0.5">
      <c r="A82" s="3">
        <v>1</v>
      </c>
      <c r="B82" s="143">
        <f>SUBTOTAL(103,$A$8:A82)</f>
        <v>73</v>
      </c>
      <c r="C82" s="237" t="s">
        <v>1751</v>
      </c>
      <c r="D82" s="232">
        <f t="shared" si="4"/>
        <v>4014184</v>
      </c>
      <c r="E82" s="239">
        <v>403161</v>
      </c>
      <c r="F82" s="239">
        <v>685470</v>
      </c>
      <c r="G82" s="239">
        <v>0</v>
      </c>
      <c r="H82" s="239">
        <v>0</v>
      </c>
      <c r="I82" s="239">
        <v>0</v>
      </c>
      <c r="J82" s="239">
        <v>0</v>
      </c>
      <c r="K82" s="240">
        <v>0</v>
      </c>
      <c r="L82" s="239">
        <v>0</v>
      </c>
      <c r="M82" s="239">
        <v>0</v>
      </c>
      <c r="N82" s="239">
        <v>0</v>
      </c>
      <c r="O82" s="239">
        <v>2925553</v>
      </c>
      <c r="P82" s="239">
        <v>0</v>
      </c>
      <c r="Q82" s="239">
        <v>0</v>
      </c>
      <c r="R82" s="239">
        <v>0</v>
      </c>
      <c r="S82" s="239">
        <v>0</v>
      </c>
      <c r="T82" s="239">
        <v>0</v>
      </c>
      <c r="U82" s="239">
        <v>0</v>
      </c>
      <c r="V82" s="239">
        <v>0</v>
      </c>
      <c r="W82" s="239">
        <v>0</v>
      </c>
      <c r="X82" s="239">
        <v>0</v>
      </c>
      <c r="Y82" s="239">
        <v>0</v>
      </c>
      <c r="Z82" s="239">
        <v>0</v>
      </c>
      <c r="AA82" s="239">
        <v>0</v>
      </c>
      <c r="AB82" s="241">
        <v>2020</v>
      </c>
    </row>
    <row r="83" spans="1:28" s="3" customFormat="1" ht="35.25" customHeight="1" x14ac:dyDescent="0.5">
      <c r="A83" s="3">
        <v>1</v>
      </c>
      <c r="B83" s="143">
        <f>SUBTOTAL(103,$A$8:A83)</f>
        <v>74</v>
      </c>
      <c r="C83" s="237" t="s">
        <v>2420</v>
      </c>
      <c r="D83" s="232">
        <f t="shared" si="4"/>
        <v>367400</v>
      </c>
      <c r="E83" s="239">
        <v>0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40">
        <v>0</v>
      </c>
      <c r="L83" s="239">
        <v>0</v>
      </c>
      <c r="M83" s="239">
        <v>0</v>
      </c>
      <c r="N83" s="239">
        <v>0</v>
      </c>
      <c r="O83" s="239">
        <f>110220+257180</f>
        <v>367400</v>
      </c>
      <c r="P83" s="239">
        <v>0</v>
      </c>
      <c r="Q83" s="239">
        <v>0</v>
      </c>
      <c r="R83" s="239">
        <v>0</v>
      </c>
      <c r="S83" s="239">
        <v>0</v>
      </c>
      <c r="T83" s="239">
        <v>0</v>
      </c>
      <c r="U83" s="239">
        <v>0</v>
      </c>
      <c r="V83" s="239">
        <v>0</v>
      </c>
      <c r="W83" s="239">
        <v>0</v>
      </c>
      <c r="X83" s="239">
        <v>0</v>
      </c>
      <c r="Y83" s="239">
        <v>0</v>
      </c>
      <c r="Z83" s="239">
        <v>0</v>
      </c>
      <c r="AA83" s="239">
        <v>0</v>
      </c>
      <c r="AB83" s="241">
        <v>2020</v>
      </c>
    </row>
    <row r="84" spans="1:28" s="3" customFormat="1" ht="35.25" customHeight="1" x14ac:dyDescent="0.5">
      <c r="A84" s="3">
        <v>1</v>
      </c>
      <c r="B84" s="143">
        <f>SUBTOTAL(103,$A$8:A84)</f>
        <v>75</v>
      </c>
      <c r="C84" s="237" t="s">
        <v>1752</v>
      </c>
      <c r="D84" s="232">
        <f t="shared" si="4"/>
        <v>246963</v>
      </c>
      <c r="E84" s="239">
        <v>0</v>
      </c>
      <c r="F84" s="239">
        <v>246963</v>
      </c>
      <c r="G84" s="239">
        <v>0</v>
      </c>
      <c r="H84" s="239">
        <v>0</v>
      </c>
      <c r="I84" s="239">
        <v>0</v>
      </c>
      <c r="J84" s="239">
        <v>0</v>
      </c>
      <c r="K84" s="240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41">
        <v>2020</v>
      </c>
    </row>
    <row r="85" spans="1:28" s="3" customFormat="1" ht="35.25" customHeight="1" x14ac:dyDescent="0.5">
      <c r="A85" s="3">
        <v>1</v>
      </c>
      <c r="B85" s="143">
        <f>SUBTOTAL(103,$A$8:A85)</f>
        <v>76</v>
      </c>
      <c r="C85" s="237" t="s">
        <v>1753</v>
      </c>
      <c r="D85" s="232">
        <f t="shared" si="4"/>
        <v>1291286</v>
      </c>
      <c r="E85" s="239">
        <v>0</v>
      </c>
      <c r="F85" s="239">
        <v>0</v>
      </c>
      <c r="G85" s="239">
        <v>0</v>
      </c>
      <c r="H85" s="239">
        <v>0</v>
      </c>
      <c r="I85" s="239">
        <v>0</v>
      </c>
      <c r="J85" s="239">
        <v>0</v>
      </c>
      <c r="K85" s="240">
        <v>0</v>
      </c>
      <c r="L85" s="239">
        <v>0</v>
      </c>
      <c r="M85" s="239">
        <v>1291286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  <c r="S85" s="239">
        <v>0</v>
      </c>
      <c r="T85" s="239">
        <v>0</v>
      </c>
      <c r="U85" s="239">
        <v>0</v>
      </c>
      <c r="V85" s="239">
        <v>0</v>
      </c>
      <c r="W85" s="239">
        <v>0</v>
      </c>
      <c r="X85" s="239">
        <v>0</v>
      </c>
      <c r="Y85" s="239">
        <v>0</v>
      </c>
      <c r="Z85" s="239">
        <v>0</v>
      </c>
      <c r="AA85" s="239">
        <v>0</v>
      </c>
      <c r="AB85" s="241">
        <v>2020</v>
      </c>
    </row>
    <row r="86" spans="1:28" s="3" customFormat="1" ht="35.25" customHeight="1" x14ac:dyDescent="0.5">
      <c r="A86" s="3">
        <v>1</v>
      </c>
      <c r="B86" s="143">
        <f>SUBTOTAL(103,$A$8:A86)</f>
        <v>77</v>
      </c>
      <c r="C86" s="237" t="s">
        <v>1754</v>
      </c>
      <c r="D86" s="232">
        <f t="shared" si="4"/>
        <v>1390877.8599999999</v>
      </c>
      <c r="E86" s="239">
        <v>0</v>
      </c>
      <c r="F86" s="239">
        <v>0</v>
      </c>
      <c r="G86" s="239">
        <v>847860</v>
      </c>
      <c r="H86" s="239">
        <v>0</v>
      </c>
      <c r="I86" s="239">
        <v>0</v>
      </c>
      <c r="J86" s="239">
        <v>0</v>
      </c>
      <c r="K86" s="240">
        <v>0</v>
      </c>
      <c r="L86" s="239">
        <v>0</v>
      </c>
      <c r="M86" s="239">
        <v>0</v>
      </c>
      <c r="N86" s="239">
        <v>0</v>
      </c>
      <c r="O86" s="239">
        <v>543017.86</v>
      </c>
      <c r="P86" s="239">
        <v>0</v>
      </c>
      <c r="Q86" s="239">
        <v>0</v>
      </c>
      <c r="R86" s="239">
        <v>0</v>
      </c>
      <c r="S86" s="239">
        <v>0</v>
      </c>
      <c r="T86" s="239">
        <v>0</v>
      </c>
      <c r="U86" s="239">
        <v>0</v>
      </c>
      <c r="V86" s="239">
        <v>0</v>
      </c>
      <c r="W86" s="239">
        <v>0</v>
      </c>
      <c r="X86" s="239">
        <v>0</v>
      </c>
      <c r="Y86" s="239">
        <v>0</v>
      </c>
      <c r="Z86" s="239">
        <v>0</v>
      </c>
      <c r="AA86" s="239">
        <v>0</v>
      </c>
      <c r="AB86" s="241">
        <v>2020</v>
      </c>
    </row>
    <row r="87" spans="1:28" s="3" customFormat="1" ht="35.25" customHeight="1" x14ac:dyDescent="0.5">
      <c r="A87" s="3">
        <v>1</v>
      </c>
      <c r="B87" s="143">
        <f>SUBTOTAL(103,$A$8:A87)</f>
        <v>78</v>
      </c>
      <c r="C87" s="237" t="s">
        <v>1755</v>
      </c>
      <c r="D87" s="232">
        <f t="shared" si="4"/>
        <v>866755.67</v>
      </c>
      <c r="E87" s="239">
        <v>179437.21</v>
      </c>
      <c r="F87" s="239">
        <v>297679.21000000002</v>
      </c>
      <c r="G87" s="239">
        <v>0</v>
      </c>
      <c r="H87" s="239">
        <v>0</v>
      </c>
      <c r="I87" s="239">
        <v>0</v>
      </c>
      <c r="J87" s="239">
        <v>0</v>
      </c>
      <c r="K87" s="240">
        <v>0</v>
      </c>
      <c r="L87" s="239">
        <v>0</v>
      </c>
      <c r="M87" s="239">
        <v>0</v>
      </c>
      <c r="N87" s="239">
        <v>0</v>
      </c>
      <c r="O87" s="239">
        <v>389639.25</v>
      </c>
      <c r="P87" s="239">
        <v>0</v>
      </c>
      <c r="Q87" s="239">
        <v>0</v>
      </c>
      <c r="R87" s="239">
        <v>0</v>
      </c>
      <c r="S87" s="239">
        <v>0</v>
      </c>
      <c r="T87" s="239">
        <v>0</v>
      </c>
      <c r="U87" s="239">
        <v>0</v>
      </c>
      <c r="V87" s="239">
        <v>0</v>
      </c>
      <c r="W87" s="239">
        <v>0</v>
      </c>
      <c r="X87" s="239">
        <v>0</v>
      </c>
      <c r="Y87" s="239">
        <v>0</v>
      </c>
      <c r="Z87" s="239">
        <v>0</v>
      </c>
      <c r="AA87" s="239">
        <v>0</v>
      </c>
      <c r="AB87" s="241">
        <v>2020</v>
      </c>
    </row>
    <row r="88" spans="1:28" s="3" customFormat="1" ht="35.25" customHeight="1" x14ac:dyDescent="0.5">
      <c r="A88" s="3">
        <v>1</v>
      </c>
      <c r="B88" s="143">
        <f>SUBTOTAL(103,$A$8:A88)</f>
        <v>79</v>
      </c>
      <c r="C88" s="244" t="s">
        <v>1897</v>
      </c>
      <c r="D88" s="232">
        <f t="shared" si="4"/>
        <v>1468076</v>
      </c>
      <c r="E88" s="242">
        <v>0</v>
      </c>
      <c r="F88" s="242">
        <v>0</v>
      </c>
      <c r="G88" s="242">
        <v>0</v>
      </c>
      <c r="H88" s="242">
        <v>0</v>
      </c>
      <c r="I88" s="242">
        <v>0</v>
      </c>
      <c r="J88" s="242">
        <v>0</v>
      </c>
      <c r="K88" s="243">
        <v>0</v>
      </c>
      <c r="L88" s="242">
        <v>0</v>
      </c>
      <c r="M88" s="242">
        <v>1468076</v>
      </c>
      <c r="N88" s="242">
        <v>0</v>
      </c>
      <c r="O88" s="242">
        <v>0</v>
      </c>
      <c r="P88" s="242">
        <v>0</v>
      </c>
      <c r="Q88" s="242">
        <v>0</v>
      </c>
      <c r="R88" s="242">
        <v>0</v>
      </c>
      <c r="S88" s="242">
        <v>0</v>
      </c>
      <c r="T88" s="242">
        <v>0</v>
      </c>
      <c r="U88" s="242">
        <v>0</v>
      </c>
      <c r="V88" s="242">
        <v>0</v>
      </c>
      <c r="W88" s="242">
        <v>0</v>
      </c>
      <c r="X88" s="242">
        <v>0</v>
      </c>
      <c r="Y88" s="242">
        <v>0</v>
      </c>
      <c r="Z88" s="242">
        <v>0</v>
      </c>
      <c r="AA88" s="242">
        <v>0</v>
      </c>
      <c r="AB88" s="241">
        <v>2020</v>
      </c>
    </row>
    <row r="89" spans="1:28" s="3" customFormat="1" ht="35.25" customHeight="1" x14ac:dyDescent="0.5">
      <c r="A89" s="3">
        <v>1</v>
      </c>
      <c r="B89" s="143">
        <f>SUBTOTAL(103,$A$8:A89)</f>
        <v>80</v>
      </c>
      <c r="C89" s="244" t="s">
        <v>1898</v>
      </c>
      <c r="D89" s="232">
        <f t="shared" si="4"/>
        <v>364586</v>
      </c>
      <c r="E89" s="242">
        <v>0</v>
      </c>
      <c r="F89" s="242">
        <v>0</v>
      </c>
      <c r="G89" s="242">
        <v>0</v>
      </c>
      <c r="H89" s="242">
        <v>0</v>
      </c>
      <c r="I89" s="242">
        <v>0</v>
      </c>
      <c r="J89" s="242">
        <v>0</v>
      </c>
      <c r="K89" s="243">
        <v>0</v>
      </c>
      <c r="L89" s="242">
        <v>0</v>
      </c>
      <c r="M89" s="242">
        <v>0</v>
      </c>
      <c r="N89" s="242">
        <v>0</v>
      </c>
      <c r="O89" s="242">
        <v>364586</v>
      </c>
      <c r="P89" s="242">
        <v>0</v>
      </c>
      <c r="Q89" s="242">
        <v>0</v>
      </c>
      <c r="R89" s="242">
        <v>0</v>
      </c>
      <c r="S89" s="242">
        <v>0</v>
      </c>
      <c r="T89" s="242">
        <v>0</v>
      </c>
      <c r="U89" s="242">
        <v>0</v>
      </c>
      <c r="V89" s="242">
        <v>0</v>
      </c>
      <c r="W89" s="242">
        <v>0</v>
      </c>
      <c r="X89" s="242">
        <v>0</v>
      </c>
      <c r="Y89" s="242">
        <v>0</v>
      </c>
      <c r="Z89" s="242">
        <v>0</v>
      </c>
      <c r="AA89" s="242">
        <v>0</v>
      </c>
      <c r="AB89" s="241">
        <v>2020</v>
      </c>
    </row>
    <row r="90" spans="1:28" s="3" customFormat="1" ht="35.25" customHeight="1" x14ac:dyDescent="0.5">
      <c r="A90" s="3">
        <v>1</v>
      </c>
      <c r="B90" s="143">
        <f>SUBTOTAL(103,$A$8:A90)</f>
        <v>81</v>
      </c>
      <c r="C90" s="244" t="s">
        <v>1899</v>
      </c>
      <c r="D90" s="232">
        <f t="shared" si="4"/>
        <v>371366.51</v>
      </c>
      <c r="E90" s="242">
        <v>0</v>
      </c>
      <c r="F90" s="242">
        <v>216731.11</v>
      </c>
      <c r="G90" s="242">
        <v>0</v>
      </c>
      <c r="H90" s="242">
        <v>154635.4</v>
      </c>
      <c r="I90" s="242">
        <v>0</v>
      </c>
      <c r="J90" s="242">
        <v>0</v>
      </c>
      <c r="K90" s="243">
        <v>0</v>
      </c>
      <c r="L90" s="242">
        <v>0</v>
      </c>
      <c r="M90" s="242">
        <v>0</v>
      </c>
      <c r="N90" s="242">
        <v>0</v>
      </c>
      <c r="O90" s="242">
        <v>0</v>
      </c>
      <c r="P90" s="242">
        <v>0</v>
      </c>
      <c r="Q90" s="242">
        <v>0</v>
      </c>
      <c r="R90" s="242">
        <v>0</v>
      </c>
      <c r="S90" s="242">
        <v>0</v>
      </c>
      <c r="T90" s="242">
        <v>0</v>
      </c>
      <c r="U90" s="242">
        <v>0</v>
      </c>
      <c r="V90" s="242">
        <v>0</v>
      </c>
      <c r="W90" s="242">
        <v>0</v>
      </c>
      <c r="X90" s="242">
        <v>0</v>
      </c>
      <c r="Y90" s="242">
        <v>0</v>
      </c>
      <c r="Z90" s="242">
        <v>0</v>
      </c>
      <c r="AA90" s="242">
        <v>0</v>
      </c>
      <c r="AB90" s="241">
        <v>2020</v>
      </c>
    </row>
    <row r="91" spans="1:28" s="3" customFormat="1" ht="35.25" customHeight="1" x14ac:dyDescent="0.5">
      <c r="A91" s="3">
        <v>1</v>
      </c>
      <c r="B91" s="143">
        <f>SUBTOTAL(103,$A$8:A91)</f>
        <v>82</v>
      </c>
      <c r="C91" s="244" t="s">
        <v>2421</v>
      </c>
      <c r="D91" s="232">
        <f t="shared" si="4"/>
        <v>116208</v>
      </c>
      <c r="E91" s="242">
        <v>0</v>
      </c>
      <c r="F91" s="242">
        <v>0</v>
      </c>
      <c r="G91" s="242">
        <v>0</v>
      </c>
      <c r="H91" s="242">
        <v>0</v>
      </c>
      <c r="I91" s="242">
        <v>0</v>
      </c>
      <c r="J91" s="242">
        <v>0</v>
      </c>
      <c r="K91" s="243">
        <v>1</v>
      </c>
      <c r="L91" s="242">
        <v>80776</v>
      </c>
      <c r="M91" s="242">
        <v>0</v>
      </c>
      <c r="N91" s="242">
        <v>0</v>
      </c>
      <c r="O91" s="242">
        <v>35432</v>
      </c>
      <c r="P91" s="242">
        <v>0</v>
      </c>
      <c r="Q91" s="242">
        <v>0</v>
      </c>
      <c r="R91" s="242">
        <v>0</v>
      </c>
      <c r="S91" s="242">
        <v>0</v>
      </c>
      <c r="T91" s="242">
        <v>0</v>
      </c>
      <c r="U91" s="242">
        <v>0</v>
      </c>
      <c r="V91" s="242">
        <v>0</v>
      </c>
      <c r="W91" s="242">
        <v>0</v>
      </c>
      <c r="X91" s="242">
        <v>0</v>
      </c>
      <c r="Y91" s="242">
        <v>0</v>
      </c>
      <c r="Z91" s="242">
        <v>0</v>
      </c>
      <c r="AA91" s="242">
        <v>0</v>
      </c>
      <c r="AB91" s="241">
        <v>2020</v>
      </c>
    </row>
    <row r="92" spans="1:28" s="3" customFormat="1" ht="35.25" customHeight="1" x14ac:dyDescent="0.5">
      <c r="A92" s="3">
        <v>1</v>
      </c>
      <c r="B92" s="143">
        <f>SUBTOTAL(103,$A$8:A92)</f>
        <v>83</v>
      </c>
      <c r="C92" s="244" t="s">
        <v>1900</v>
      </c>
      <c r="D92" s="232">
        <f t="shared" si="4"/>
        <v>610300</v>
      </c>
      <c r="E92" s="242">
        <v>0</v>
      </c>
      <c r="F92" s="242">
        <v>0</v>
      </c>
      <c r="G92" s="242">
        <v>0</v>
      </c>
      <c r="H92" s="242">
        <v>0</v>
      </c>
      <c r="I92" s="242">
        <v>0</v>
      </c>
      <c r="J92" s="242">
        <v>0</v>
      </c>
      <c r="K92" s="243">
        <v>0</v>
      </c>
      <c r="L92" s="242">
        <v>0</v>
      </c>
      <c r="M92" s="242">
        <v>0</v>
      </c>
      <c r="N92" s="242">
        <v>0</v>
      </c>
      <c r="O92" s="242">
        <v>610300</v>
      </c>
      <c r="P92" s="242">
        <v>0</v>
      </c>
      <c r="Q92" s="242">
        <v>0</v>
      </c>
      <c r="R92" s="242">
        <v>0</v>
      </c>
      <c r="S92" s="242">
        <v>0</v>
      </c>
      <c r="T92" s="242">
        <v>0</v>
      </c>
      <c r="U92" s="242">
        <v>0</v>
      </c>
      <c r="V92" s="242">
        <v>0</v>
      </c>
      <c r="W92" s="242">
        <v>0</v>
      </c>
      <c r="X92" s="242">
        <v>0</v>
      </c>
      <c r="Y92" s="242">
        <v>0</v>
      </c>
      <c r="Z92" s="242">
        <v>0</v>
      </c>
      <c r="AA92" s="242">
        <v>0</v>
      </c>
      <c r="AB92" s="241">
        <v>2020</v>
      </c>
    </row>
    <row r="93" spans="1:28" s="3" customFormat="1" ht="35.25" customHeight="1" x14ac:dyDescent="0.5">
      <c r="A93" s="3">
        <v>1</v>
      </c>
      <c r="B93" s="143">
        <f>SUBTOTAL(103,$A$8:A93)</f>
        <v>84</v>
      </c>
      <c r="C93" s="244" t="s">
        <v>1901</v>
      </c>
      <c r="D93" s="232">
        <f t="shared" si="4"/>
        <v>478757.53</v>
      </c>
      <c r="E93" s="242">
        <v>0</v>
      </c>
      <c r="F93" s="242">
        <v>57079.75</v>
      </c>
      <c r="G93" s="242">
        <v>0</v>
      </c>
      <c r="H93" s="242">
        <v>0</v>
      </c>
      <c r="I93" s="242">
        <v>0</v>
      </c>
      <c r="J93" s="242">
        <v>0</v>
      </c>
      <c r="K93" s="243">
        <v>0</v>
      </c>
      <c r="L93" s="242">
        <v>0</v>
      </c>
      <c r="M93" s="242">
        <v>344154</v>
      </c>
      <c r="N93" s="242">
        <v>0</v>
      </c>
      <c r="O93" s="242">
        <v>77523.78</v>
      </c>
      <c r="P93" s="242">
        <v>0</v>
      </c>
      <c r="Q93" s="242">
        <v>0</v>
      </c>
      <c r="R93" s="242">
        <v>0</v>
      </c>
      <c r="S93" s="242">
        <v>0</v>
      </c>
      <c r="T93" s="242">
        <v>0</v>
      </c>
      <c r="U93" s="242">
        <v>0</v>
      </c>
      <c r="V93" s="242">
        <v>0</v>
      </c>
      <c r="W93" s="242">
        <v>0</v>
      </c>
      <c r="X93" s="242">
        <v>0</v>
      </c>
      <c r="Y93" s="242">
        <v>0</v>
      </c>
      <c r="Z93" s="242">
        <v>0</v>
      </c>
      <c r="AA93" s="242">
        <v>0</v>
      </c>
      <c r="AB93" s="241">
        <v>2020</v>
      </c>
    </row>
    <row r="94" spans="1:28" s="3" customFormat="1" ht="35.25" customHeight="1" x14ac:dyDescent="0.5">
      <c r="A94" s="3">
        <v>1</v>
      </c>
      <c r="B94" s="143">
        <f>SUBTOTAL(103,$A$8:A94)</f>
        <v>85</v>
      </c>
      <c r="C94" s="244" t="s">
        <v>1902</v>
      </c>
      <c r="D94" s="232">
        <f t="shared" si="4"/>
        <v>1394395.75</v>
      </c>
      <c r="E94" s="242">
        <v>0</v>
      </c>
      <c r="F94" s="242">
        <v>0</v>
      </c>
      <c r="G94" s="242">
        <v>0</v>
      </c>
      <c r="H94" s="242">
        <v>0</v>
      </c>
      <c r="I94" s="242">
        <v>0</v>
      </c>
      <c r="J94" s="242">
        <v>0</v>
      </c>
      <c r="K94" s="243">
        <v>0</v>
      </c>
      <c r="L94" s="242">
        <v>0</v>
      </c>
      <c r="M94" s="242">
        <v>1394395.75</v>
      </c>
      <c r="N94" s="242">
        <v>0</v>
      </c>
      <c r="O94" s="242">
        <v>0</v>
      </c>
      <c r="P94" s="242">
        <v>0</v>
      </c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0</v>
      </c>
      <c r="AB94" s="241">
        <v>2020</v>
      </c>
    </row>
    <row r="95" spans="1:28" s="3" customFormat="1" ht="35.25" customHeight="1" x14ac:dyDescent="0.5">
      <c r="A95" s="3">
        <v>1</v>
      </c>
      <c r="B95" s="143">
        <f>SUBTOTAL(103,$A$8:A95)</f>
        <v>86</v>
      </c>
      <c r="C95" s="244" t="s">
        <v>1903</v>
      </c>
      <c r="D95" s="232">
        <f t="shared" si="4"/>
        <v>592148.92000000004</v>
      </c>
      <c r="E95" s="242">
        <v>592148.92000000004</v>
      </c>
      <c r="F95" s="242">
        <v>0</v>
      </c>
      <c r="G95" s="242">
        <v>0</v>
      </c>
      <c r="H95" s="242">
        <v>0</v>
      </c>
      <c r="I95" s="242">
        <v>0</v>
      </c>
      <c r="J95" s="242">
        <v>0</v>
      </c>
      <c r="K95" s="243">
        <v>0</v>
      </c>
      <c r="L95" s="242">
        <v>0</v>
      </c>
      <c r="M95" s="242">
        <v>0</v>
      </c>
      <c r="N95" s="242">
        <v>0</v>
      </c>
      <c r="O95" s="242">
        <v>0</v>
      </c>
      <c r="P95" s="242">
        <v>0</v>
      </c>
      <c r="Q95" s="242">
        <v>0</v>
      </c>
      <c r="R95" s="242">
        <v>0</v>
      </c>
      <c r="S95" s="242">
        <v>0</v>
      </c>
      <c r="T95" s="242">
        <v>0</v>
      </c>
      <c r="U95" s="242">
        <v>0</v>
      </c>
      <c r="V95" s="242">
        <v>0</v>
      </c>
      <c r="W95" s="242">
        <v>0</v>
      </c>
      <c r="X95" s="242">
        <v>0</v>
      </c>
      <c r="Y95" s="242">
        <v>0</v>
      </c>
      <c r="Z95" s="242">
        <v>0</v>
      </c>
      <c r="AA95" s="242">
        <v>0</v>
      </c>
      <c r="AB95" s="241">
        <v>2020</v>
      </c>
    </row>
    <row r="96" spans="1:28" s="3" customFormat="1" ht="35.25" customHeight="1" x14ac:dyDescent="0.5">
      <c r="A96" s="3">
        <v>1</v>
      </c>
      <c r="B96" s="143">
        <f>SUBTOTAL(103,$A$8:A96)</f>
        <v>87</v>
      </c>
      <c r="C96" s="244" t="s">
        <v>1904</v>
      </c>
      <c r="D96" s="232">
        <f t="shared" si="4"/>
        <v>3000000</v>
      </c>
      <c r="E96" s="242">
        <v>0</v>
      </c>
      <c r="F96" s="242">
        <v>0</v>
      </c>
      <c r="G96" s="242">
        <v>0</v>
      </c>
      <c r="H96" s="242">
        <v>0</v>
      </c>
      <c r="I96" s="242">
        <v>0</v>
      </c>
      <c r="J96" s="242">
        <v>0</v>
      </c>
      <c r="K96" s="243">
        <v>0</v>
      </c>
      <c r="L96" s="242">
        <v>0</v>
      </c>
      <c r="M96" s="242">
        <v>3000000</v>
      </c>
      <c r="N96" s="242">
        <v>0</v>
      </c>
      <c r="O96" s="242">
        <v>0</v>
      </c>
      <c r="P96" s="242">
        <v>0</v>
      </c>
      <c r="Q96" s="242">
        <v>0</v>
      </c>
      <c r="R96" s="242">
        <v>0</v>
      </c>
      <c r="S96" s="242">
        <v>0</v>
      </c>
      <c r="T96" s="242">
        <v>0</v>
      </c>
      <c r="U96" s="242">
        <v>0</v>
      </c>
      <c r="V96" s="242">
        <v>0</v>
      </c>
      <c r="W96" s="242">
        <v>0</v>
      </c>
      <c r="X96" s="242">
        <v>0</v>
      </c>
      <c r="Y96" s="242">
        <v>0</v>
      </c>
      <c r="Z96" s="242">
        <v>0</v>
      </c>
      <c r="AA96" s="242">
        <v>0</v>
      </c>
      <c r="AB96" s="241">
        <v>2020</v>
      </c>
    </row>
    <row r="97" spans="1:28" s="3" customFormat="1" ht="35.25" customHeight="1" x14ac:dyDescent="0.5">
      <c r="A97" s="3">
        <v>1</v>
      </c>
      <c r="B97" s="143">
        <f>SUBTOTAL(103,$A$8:A97)</f>
        <v>88</v>
      </c>
      <c r="C97" s="244" t="s">
        <v>1905</v>
      </c>
      <c r="D97" s="232">
        <f t="shared" si="4"/>
        <v>1004458</v>
      </c>
      <c r="E97" s="242">
        <v>0</v>
      </c>
      <c r="F97" s="242">
        <v>0</v>
      </c>
      <c r="G97" s="242">
        <v>0</v>
      </c>
      <c r="H97" s="242">
        <v>0</v>
      </c>
      <c r="I97" s="242">
        <v>0</v>
      </c>
      <c r="J97" s="242">
        <v>0</v>
      </c>
      <c r="K97" s="243">
        <v>0</v>
      </c>
      <c r="L97" s="242">
        <v>0</v>
      </c>
      <c r="M97" s="242">
        <v>1004458</v>
      </c>
      <c r="N97" s="242">
        <v>0</v>
      </c>
      <c r="O97" s="242">
        <v>0</v>
      </c>
      <c r="P97" s="242">
        <v>0</v>
      </c>
      <c r="Q97" s="242">
        <v>0</v>
      </c>
      <c r="R97" s="242">
        <v>0</v>
      </c>
      <c r="S97" s="242">
        <v>0</v>
      </c>
      <c r="T97" s="242">
        <v>0</v>
      </c>
      <c r="U97" s="242">
        <v>0</v>
      </c>
      <c r="V97" s="242">
        <v>0</v>
      </c>
      <c r="W97" s="242">
        <v>0</v>
      </c>
      <c r="X97" s="242">
        <v>0</v>
      </c>
      <c r="Y97" s="242">
        <v>0</v>
      </c>
      <c r="Z97" s="242">
        <v>0</v>
      </c>
      <c r="AA97" s="242">
        <v>0</v>
      </c>
      <c r="AB97" s="241">
        <v>2020</v>
      </c>
    </row>
    <row r="98" spans="1:28" s="3" customFormat="1" ht="35.25" customHeight="1" x14ac:dyDescent="0.5">
      <c r="A98" s="3">
        <v>1</v>
      </c>
      <c r="B98" s="143">
        <f>SUBTOTAL(103,$A$8:A98)</f>
        <v>89</v>
      </c>
      <c r="C98" s="244" t="s">
        <v>1906</v>
      </c>
      <c r="D98" s="232">
        <f t="shared" si="4"/>
        <v>897668.63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0</v>
      </c>
      <c r="K98" s="243">
        <v>0</v>
      </c>
      <c r="L98" s="242">
        <v>0</v>
      </c>
      <c r="M98" s="242">
        <v>811166.63</v>
      </c>
      <c r="N98" s="242">
        <v>0</v>
      </c>
      <c r="O98" s="242">
        <v>86502</v>
      </c>
      <c r="P98" s="242">
        <v>0</v>
      </c>
      <c r="Q98" s="242">
        <v>0</v>
      </c>
      <c r="R98" s="242">
        <v>0</v>
      </c>
      <c r="S98" s="242">
        <v>0</v>
      </c>
      <c r="T98" s="242">
        <v>0</v>
      </c>
      <c r="U98" s="242">
        <v>0</v>
      </c>
      <c r="V98" s="242">
        <v>0</v>
      </c>
      <c r="W98" s="242">
        <v>0</v>
      </c>
      <c r="X98" s="242">
        <v>0</v>
      </c>
      <c r="Y98" s="242">
        <v>0</v>
      </c>
      <c r="Z98" s="242">
        <v>0</v>
      </c>
      <c r="AA98" s="242">
        <v>0</v>
      </c>
      <c r="AB98" s="241">
        <v>2020</v>
      </c>
    </row>
    <row r="99" spans="1:28" s="3" customFormat="1" ht="35.25" customHeight="1" x14ac:dyDescent="0.5">
      <c r="A99" s="3">
        <v>1</v>
      </c>
      <c r="B99" s="143">
        <f>SUBTOTAL(103,$A$8:A99)</f>
        <v>90</v>
      </c>
      <c r="C99" s="244" t="s">
        <v>1907</v>
      </c>
      <c r="D99" s="232">
        <f t="shared" si="4"/>
        <v>1450004</v>
      </c>
      <c r="E99" s="242">
        <v>0</v>
      </c>
      <c r="F99" s="242">
        <v>0</v>
      </c>
      <c r="G99" s="242">
        <v>0</v>
      </c>
      <c r="H99" s="242">
        <v>0</v>
      </c>
      <c r="I99" s="242">
        <v>0</v>
      </c>
      <c r="J99" s="242">
        <v>0</v>
      </c>
      <c r="K99" s="243">
        <v>0</v>
      </c>
      <c r="L99" s="242">
        <v>0</v>
      </c>
      <c r="M99" s="242">
        <v>1450004</v>
      </c>
      <c r="N99" s="242">
        <v>0</v>
      </c>
      <c r="O99" s="242">
        <v>0</v>
      </c>
      <c r="P99" s="242">
        <v>0</v>
      </c>
      <c r="Q99" s="242">
        <v>0</v>
      </c>
      <c r="R99" s="242">
        <v>0</v>
      </c>
      <c r="S99" s="242">
        <v>0</v>
      </c>
      <c r="T99" s="242">
        <v>0</v>
      </c>
      <c r="U99" s="242">
        <v>0</v>
      </c>
      <c r="V99" s="242">
        <v>0</v>
      </c>
      <c r="W99" s="242">
        <v>0</v>
      </c>
      <c r="X99" s="242">
        <v>0</v>
      </c>
      <c r="Y99" s="242">
        <v>0</v>
      </c>
      <c r="Z99" s="242">
        <v>0</v>
      </c>
      <c r="AA99" s="242">
        <v>0</v>
      </c>
      <c r="AB99" s="241">
        <v>2020</v>
      </c>
    </row>
    <row r="100" spans="1:28" s="3" customFormat="1" ht="35.25" customHeight="1" x14ac:dyDescent="0.5">
      <c r="A100" s="3">
        <v>1</v>
      </c>
      <c r="B100" s="143">
        <f>SUBTOTAL(103,$A$8:A100)</f>
        <v>91</v>
      </c>
      <c r="C100" s="244" t="s">
        <v>1908</v>
      </c>
      <c r="D100" s="232">
        <f t="shared" si="4"/>
        <v>448868</v>
      </c>
      <c r="E100" s="242">
        <v>130822</v>
      </c>
      <c r="F100" s="242">
        <v>130822</v>
      </c>
      <c r="G100" s="242">
        <v>0</v>
      </c>
      <c r="H100" s="242">
        <v>0</v>
      </c>
      <c r="I100" s="242">
        <v>0</v>
      </c>
      <c r="J100" s="242">
        <v>0</v>
      </c>
      <c r="K100" s="243">
        <v>0</v>
      </c>
      <c r="L100" s="242">
        <v>0</v>
      </c>
      <c r="M100" s="242">
        <v>0</v>
      </c>
      <c r="N100" s="242">
        <v>0</v>
      </c>
      <c r="O100" s="242">
        <v>187224</v>
      </c>
      <c r="P100" s="242">
        <v>0</v>
      </c>
      <c r="Q100" s="242">
        <v>0</v>
      </c>
      <c r="R100" s="242">
        <v>0</v>
      </c>
      <c r="S100" s="242">
        <v>0</v>
      </c>
      <c r="T100" s="242">
        <v>0</v>
      </c>
      <c r="U100" s="242">
        <v>0</v>
      </c>
      <c r="V100" s="242">
        <v>0</v>
      </c>
      <c r="W100" s="242">
        <v>0</v>
      </c>
      <c r="X100" s="242">
        <v>0</v>
      </c>
      <c r="Y100" s="242">
        <v>0</v>
      </c>
      <c r="Z100" s="242">
        <v>0</v>
      </c>
      <c r="AA100" s="242">
        <v>0</v>
      </c>
      <c r="AB100" s="241">
        <v>2020</v>
      </c>
    </row>
    <row r="101" spans="1:28" s="3" customFormat="1" ht="35.25" customHeight="1" x14ac:dyDescent="0.5">
      <c r="A101" s="3">
        <v>1</v>
      </c>
      <c r="B101" s="143">
        <f>SUBTOTAL(103,$A$8:A101)</f>
        <v>92</v>
      </c>
      <c r="C101" s="244" t="s">
        <v>1909</v>
      </c>
      <c r="D101" s="232">
        <f t="shared" si="4"/>
        <v>1111226.33</v>
      </c>
      <c r="E101" s="242">
        <v>0</v>
      </c>
      <c r="F101" s="242">
        <v>0</v>
      </c>
      <c r="G101" s="242">
        <v>0</v>
      </c>
      <c r="H101" s="242">
        <v>0</v>
      </c>
      <c r="I101" s="242">
        <v>0</v>
      </c>
      <c r="J101" s="242">
        <v>0</v>
      </c>
      <c r="K101" s="243">
        <v>0</v>
      </c>
      <c r="L101" s="242">
        <v>0</v>
      </c>
      <c r="M101" s="242">
        <v>1111226.33</v>
      </c>
      <c r="N101" s="242">
        <v>0</v>
      </c>
      <c r="O101" s="242">
        <v>0</v>
      </c>
      <c r="P101" s="242">
        <v>0</v>
      </c>
      <c r="Q101" s="242">
        <v>0</v>
      </c>
      <c r="R101" s="242">
        <v>0</v>
      </c>
      <c r="S101" s="242">
        <v>0</v>
      </c>
      <c r="T101" s="242">
        <v>0</v>
      </c>
      <c r="U101" s="242">
        <v>0</v>
      </c>
      <c r="V101" s="242">
        <v>0</v>
      </c>
      <c r="W101" s="242">
        <v>0</v>
      </c>
      <c r="X101" s="242">
        <v>0</v>
      </c>
      <c r="Y101" s="242">
        <v>0</v>
      </c>
      <c r="Z101" s="242">
        <v>0</v>
      </c>
      <c r="AA101" s="242">
        <v>0</v>
      </c>
      <c r="AB101" s="241">
        <v>2020</v>
      </c>
    </row>
    <row r="102" spans="1:28" s="3" customFormat="1" ht="35.25" customHeight="1" x14ac:dyDescent="0.5">
      <c r="A102" s="3">
        <v>1</v>
      </c>
      <c r="B102" s="143">
        <f>SUBTOTAL(103,$A$8:A102)</f>
        <v>93</v>
      </c>
      <c r="C102" s="244" t="s">
        <v>1910</v>
      </c>
      <c r="D102" s="232">
        <f t="shared" si="4"/>
        <v>252000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3">
        <v>0</v>
      </c>
      <c r="L102" s="242">
        <v>0</v>
      </c>
      <c r="M102" s="242">
        <v>0</v>
      </c>
      <c r="N102" s="242">
        <v>0</v>
      </c>
      <c r="O102" s="242">
        <v>252000</v>
      </c>
      <c r="P102" s="242">
        <v>0</v>
      </c>
      <c r="Q102" s="242">
        <v>0</v>
      </c>
      <c r="R102" s="242">
        <v>0</v>
      </c>
      <c r="S102" s="242">
        <v>0</v>
      </c>
      <c r="T102" s="242">
        <v>0</v>
      </c>
      <c r="U102" s="242">
        <v>0</v>
      </c>
      <c r="V102" s="242">
        <v>0</v>
      </c>
      <c r="W102" s="242">
        <v>0</v>
      </c>
      <c r="X102" s="242">
        <v>0</v>
      </c>
      <c r="Y102" s="242">
        <v>0</v>
      </c>
      <c r="Z102" s="242">
        <v>0</v>
      </c>
      <c r="AA102" s="242">
        <v>0</v>
      </c>
      <c r="AB102" s="241">
        <v>2020</v>
      </c>
    </row>
    <row r="103" spans="1:28" s="3" customFormat="1" ht="35.25" customHeight="1" x14ac:dyDescent="0.5">
      <c r="A103" s="3">
        <v>1</v>
      </c>
      <c r="B103" s="143">
        <f>SUBTOTAL(103,$A$8:A103)</f>
        <v>94</v>
      </c>
      <c r="C103" s="244" t="s">
        <v>1911</v>
      </c>
      <c r="D103" s="232">
        <f t="shared" si="4"/>
        <v>1736821</v>
      </c>
      <c r="E103" s="242">
        <v>0</v>
      </c>
      <c r="F103" s="242">
        <v>0</v>
      </c>
      <c r="G103" s="242">
        <v>0</v>
      </c>
      <c r="H103" s="242">
        <v>0</v>
      </c>
      <c r="I103" s="242">
        <v>0</v>
      </c>
      <c r="J103" s="242">
        <v>0</v>
      </c>
      <c r="K103" s="243">
        <v>0</v>
      </c>
      <c r="L103" s="242">
        <v>0</v>
      </c>
      <c r="M103" s="242">
        <v>1736821</v>
      </c>
      <c r="N103" s="242">
        <v>0</v>
      </c>
      <c r="O103" s="242">
        <v>0</v>
      </c>
      <c r="P103" s="242">
        <v>0</v>
      </c>
      <c r="Q103" s="242">
        <v>0</v>
      </c>
      <c r="R103" s="242">
        <v>0</v>
      </c>
      <c r="S103" s="242">
        <v>0</v>
      </c>
      <c r="T103" s="242">
        <v>0</v>
      </c>
      <c r="U103" s="242">
        <v>0</v>
      </c>
      <c r="V103" s="242">
        <v>0</v>
      </c>
      <c r="W103" s="242">
        <v>0</v>
      </c>
      <c r="X103" s="242">
        <v>0</v>
      </c>
      <c r="Y103" s="242">
        <v>0</v>
      </c>
      <c r="Z103" s="242">
        <v>0</v>
      </c>
      <c r="AA103" s="242">
        <v>0</v>
      </c>
      <c r="AB103" s="241">
        <v>2020</v>
      </c>
    </row>
    <row r="104" spans="1:28" s="3" customFormat="1" ht="35.25" customHeight="1" x14ac:dyDescent="0.5">
      <c r="A104" s="3">
        <v>1</v>
      </c>
      <c r="B104" s="143">
        <f>SUBTOTAL(103,$A$8:A104)</f>
        <v>95</v>
      </c>
      <c r="C104" s="244" t="s">
        <v>1912</v>
      </c>
      <c r="D104" s="232">
        <f t="shared" ref="D104:D167" si="5">E104+F104+G104+H104+I104+J104+L104+M104+N104+O104+P104+Q104+R104+S104+T104+U104+V104+W104+X104+Y104+Z104+AA104</f>
        <v>1164297</v>
      </c>
      <c r="E104" s="242">
        <v>0</v>
      </c>
      <c r="F104" s="242">
        <v>0</v>
      </c>
      <c r="G104" s="242">
        <v>0</v>
      </c>
      <c r="H104" s="242">
        <v>0</v>
      </c>
      <c r="I104" s="242">
        <v>0</v>
      </c>
      <c r="J104" s="242">
        <v>0</v>
      </c>
      <c r="K104" s="243">
        <v>0</v>
      </c>
      <c r="L104" s="242">
        <v>0</v>
      </c>
      <c r="M104" s="242">
        <v>1164297</v>
      </c>
      <c r="N104" s="242">
        <v>0</v>
      </c>
      <c r="O104" s="242">
        <v>0</v>
      </c>
      <c r="P104" s="242">
        <v>0</v>
      </c>
      <c r="Q104" s="242">
        <v>0</v>
      </c>
      <c r="R104" s="242">
        <v>0</v>
      </c>
      <c r="S104" s="242">
        <v>0</v>
      </c>
      <c r="T104" s="242">
        <v>0</v>
      </c>
      <c r="U104" s="242">
        <v>0</v>
      </c>
      <c r="V104" s="242">
        <v>0</v>
      </c>
      <c r="W104" s="242">
        <v>0</v>
      </c>
      <c r="X104" s="242">
        <v>0</v>
      </c>
      <c r="Y104" s="242">
        <v>0</v>
      </c>
      <c r="Z104" s="242">
        <v>0</v>
      </c>
      <c r="AA104" s="242">
        <v>0</v>
      </c>
      <c r="AB104" s="241">
        <v>2020</v>
      </c>
    </row>
    <row r="105" spans="1:28" s="3" customFormat="1" ht="35.25" customHeight="1" x14ac:dyDescent="0.5">
      <c r="A105" s="3">
        <v>1</v>
      </c>
      <c r="B105" s="143">
        <f>SUBTOTAL(103,$A$8:A105)</f>
        <v>96</v>
      </c>
      <c r="C105" s="244" t="s">
        <v>1913</v>
      </c>
      <c r="D105" s="232">
        <f t="shared" si="5"/>
        <v>1475513.91</v>
      </c>
      <c r="E105" s="242">
        <v>0</v>
      </c>
      <c r="F105" s="242">
        <v>0</v>
      </c>
      <c r="G105" s="242">
        <v>0</v>
      </c>
      <c r="H105" s="242">
        <v>0</v>
      </c>
      <c r="I105" s="242">
        <v>0</v>
      </c>
      <c r="J105" s="242">
        <v>0</v>
      </c>
      <c r="K105" s="243">
        <v>0</v>
      </c>
      <c r="L105" s="242">
        <v>0</v>
      </c>
      <c r="M105" s="242">
        <v>1475513.91</v>
      </c>
      <c r="N105" s="242">
        <v>0</v>
      </c>
      <c r="O105" s="242">
        <v>0</v>
      </c>
      <c r="P105" s="242">
        <v>0</v>
      </c>
      <c r="Q105" s="242">
        <v>0</v>
      </c>
      <c r="R105" s="242">
        <v>0</v>
      </c>
      <c r="S105" s="242">
        <v>0</v>
      </c>
      <c r="T105" s="242">
        <v>0</v>
      </c>
      <c r="U105" s="242">
        <v>0</v>
      </c>
      <c r="V105" s="242">
        <v>0</v>
      </c>
      <c r="W105" s="242">
        <v>0</v>
      </c>
      <c r="X105" s="242">
        <v>0</v>
      </c>
      <c r="Y105" s="242">
        <v>0</v>
      </c>
      <c r="Z105" s="242">
        <v>0</v>
      </c>
      <c r="AA105" s="242">
        <v>0</v>
      </c>
      <c r="AB105" s="241">
        <v>2020</v>
      </c>
    </row>
    <row r="106" spans="1:28" s="3" customFormat="1" ht="35.25" customHeight="1" x14ac:dyDescent="0.5">
      <c r="A106" s="3">
        <v>1</v>
      </c>
      <c r="B106" s="143">
        <f>SUBTOTAL(103,$A$8:A106)</f>
        <v>97</v>
      </c>
      <c r="C106" s="244" t="s">
        <v>1914</v>
      </c>
      <c r="D106" s="232">
        <f t="shared" si="5"/>
        <v>256701.14</v>
      </c>
      <c r="E106" s="242">
        <v>0</v>
      </c>
      <c r="F106" s="242">
        <v>0</v>
      </c>
      <c r="G106" s="242">
        <v>0</v>
      </c>
      <c r="H106" s="242">
        <v>0</v>
      </c>
      <c r="I106" s="242">
        <v>0</v>
      </c>
      <c r="J106" s="242">
        <v>0</v>
      </c>
      <c r="K106" s="243">
        <v>0</v>
      </c>
      <c r="L106" s="242">
        <v>0</v>
      </c>
      <c r="M106" s="242">
        <v>0</v>
      </c>
      <c r="N106" s="242">
        <v>0</v>
      </c>
      <c r="O106" s="242">
        <v>256701.14</v>
      </c>
      <c r="P106" s="242">
        <v>0</v>
      </c>
      <c r="Q106" s="242">
        <v>0</v>
      </c>
      <c r="R106" s="242">
        <v>0</v>
      </c>
      <c r="S106" s="242">
        <v>0</v>
      </c>
      <c r="T106" s="242">
        <v>0</v>
      </c>
      <c r="U106" s="242">
        <v>0</v>
      </c>
      <c r="V106" s="242">
        <v>0</v>
      </c>
      <c r="W106" s="242">
        <v>0</v>
      </c>
      <c r="X106" s="242">
        <v>0</v>
      </c>
      <c r="Y106" s="242">
        <v>0</v>
      </c>
      <c r="Z106" s="242">
        <v>0</v>
      </c>
      <c r="AA106" s="242">
        <v>0</v>
      </c>
      <c r="AB106" s="241">
        <v>2020</v>
      </c>
    </row>
    <row r="107" spans="1:28" s="3" customFormat="1" ht="35.25" customHeight="1" x14ac:dyDescent="0.5">
      <c r="A107" s="3">
        <v>1</v>
      </c>
      <c r="B107" s="143">
        <f>SUBTOTAL(103,$A$8:A107)</f>
        <v>98</v>
      </c>
      <c r="C107" s="244" t="s">
        <v>1915</v>
      </c>
      <c r="D107" s="232">
        <f t="shared" si="5"/>
        <v>428327</v>
      </c>
      <c r="E107" s="242">
        <v>0</v>
      </c>
      <c r="F107" s="242">
        <v>0</v>
      </c>
      <c r="G107" s="242">
        <v>0</v>
      </c>
      <c r="H107" s="242">
        <v>0</v>
      </c>
      <c r="I107" s="242">
        <v>0</v>
      </c>
      <c r="J107" s="242">
        <v>0</v>
      </c>
      <c r="K107" s="243">
        <v>0</v>
      </c>
      <c r="L107" s="242">
        <v>0</v>
      </c>
      <c r="M107" s="242">
        <v>0</v>
      </c>
      <c r="N107" s="242">
        <v>35600</v>
      </c>
      <c r="O107" s="242">
        <v>392727</v>
      </c>
      <c r="P107" s="242">
        <v>0</v>
      </c>
      <c r="Q107" s="242">
        <v>0</v>
      </c>
      <c r="R107" s="242">
        <v>0</v>
      </c>
      <c r="S107" s="242">
        <v>0</v>
      </c>
      <c r="T107" s="242">
        <v>0</v>
      </c>
      <c r="U107" s="242">
        <v>0</v>
      </c>
      <c r="V107" s="242">
        <v>0</v>
      </c>
      <c r="W107" s="242">
        <v>0</v>
      </c>
      <c r="X107" s="242">
        <v>0</v>
      </c>
      <c r="Y107" s="242">
        <v>0</v>
      </c>
      <c r="Z107" s="242">
        <v>0</v>
      </c>
      <c r="AA107" s="242">
        <v>0</v>
      </c>
      <c r="AB107" s="241">
        <v>2020</v>
      </c>
    </row>
    <row r="108" spans="1:28" s="3" customFormat="1" ht="35.25" customHeight="1" x14ac:dyDescent="0.5">
      <c r="A108" s="3">
        <v>1</v>
      </c>
      <c r="B108" s="143">
        <f>SUBTOTAL(103,$A$8:A108)</f>
        <v>99</v>
      </c>
      <c r="C108" s="244" t="s">
        <v>1916</v>
      </c>
      <c r="D108" s="232">
        <f t="shared" si="5"/>
        <v>351887.78</v>
      </c>
      <c r="E108" s="242">
        <v>0</v>
      </c>
      <c r="F108" s="242">
        <v>0</v>
      </c>
      <c r="G108" s="242">
        <v>351887.78</v>
      </c>
      <c r="H108" s="242">
        <v>0</v>
      </c>
      <c r="I108" s="242">
        <v>0</v>
      </c>
      <c r="J108" s="242">
        <v>0</v>
      </c>
      <c r="K108" s="243">
        <v>0</v>
      </c>
      <c r="L108" s="242">
        <v>0</v>
      </c>
      <c r="M108" s="242">
        <v>0</v>
      </c>
      <c r="N108" s="242">
        <v>0</v>
      </c>
      <c r="O108" s="242">
        <v>0</v>
      </c>
      <c r="P108" s="242">
        <v>0</v>
      </c>
      <c r="Q108" s="242">
        <v>0</v>
      </c>
      <c r="R108" s="242">
        <v>0</v>
      </c>
      <c r="S108" s="242">
        <v>0</v>
      </c>
      <c r="T108" s="242">
        <v>0</v>
      </c>
      <c r="U108" s="242">
        <v>0</v>
      </c>
      <c r="V108" s="242">
        <v>0</v>
      </c>
      <c r="W108" s="242">
        <v>0</v>
      </c>
      <c r="X108" s="242">
        <v>0</v>
      </c>
      <c r="Y108" s="242">
        <v>0</v>
      </c>
      <c r="Z108" s="242">
        <v>0</v>
      </c>
      <c r="AA108" s="242">
        <v>0</v>
      </c>
      <c r="AB108" s="241">
        <v>2020</v>
      </c>
    </row>
    <row r="109" spans="1:28" s="3" customFormat="1" ht="35.25" customHeight="1" x14ac:dyDescent="0.5">
      <c r="A109" s="3">
        <v>1</v>
      </c>
      <c r="B109" s="143">
        <f>SUBTOTAL(103,$A$8:A109)</f>
        <v>100</v>
      </c>
      <c r="C109" s="244" t="s">
        <v>1917</v>
      </c>
      <c r="D109" s="232">
        <f t="shared" si="5"/>
        <v>459499</v>
      </c>
      <c r="E109" s="242">
        <v>0</v>
      </c>
      <c r="F109" s="242">
        <v>370499</v>
      </c>
      <c r="G109" s="242">
        <v>0</v>
      </c>
      <c r="H109" s="242">
        <v>0</v>
      </c>
      <c r="I109" s="242">
        <v>0</v>
      </c>
      <c r="J109" s="242">
        <v>0</v>
      </c>
      <c r="K109" s="243">
        <v>0</v>
      </c>
      <c r="L109" s="242">
        <v>0</v>
      </c>
      <c r="M109" s="242">
        <v>0</v>
      </c>
      <c r="N109" s="242">
        <v>0</v>
      </c>
      <c r="O109" s="242">
        <v>0</v>
      </c>
      <c r="P109" s="242">
        <v>0</v>
      </c>
      <c r="Q109" s="242">
        <v>0</v>
      </c>
      <c r="R109" s="242">
        <v>0</v>
      </c>
      <c r="S109" s="242">
        <v>0</v>
      </c>
      <c r="T109" s="242">
        <v>0</v>
      </c>
      <c r="U109" s="242">
        <v>0</v>
      </c>
      <c r="V109" s="242">
        <v>0</v>
      </c>
      <c r="W109" s="242">
        <v>0</v>
      </c>
      <c r="X109" s="242">
        <v>0</v>
      </c>
      <c r="Y109" s="242">
        <v>0</v>
      </c>
      <c r="Z109" s="242">
        <v>89000</v>
      </c>
      <c r="AA109" s="242">
        <v>0</v>
      </c>
      <c r="AB109" s="241">
        <v>2020</v>
      </c>
    </row>
    <row r="110" spans="1:28" s="3" customFormat="1" ht="35.25" customHeight="1" x14ac:dyDescent="0.5">
      <c r="A110" s="3">
        <v>1</v>
      </c>
      <c r="B110" s="143">
        <f>SUBTOTAL(103,$A$8:A110)</f>
        <v>101</v>
      </c>
      <c r="C110" s="244" t="s">
        <v>1918</v>
      </c>
      <c r="D110" s="232">
        <f t="shared" si="5"/>
        <v>349658</v>
      </c>
      <c r="E110" s="242">
        <v>0</v>
      </c>
      <c r="F110" s="242">
        <v>0</v>
      </c>
      <c r="G110" s="242">
        <v>0</v>
      </c>
      <c r="H110" s="242">
        <v>0</v>
      </c>
      <c r="I110" s="242">
        <v>0</v>
      </c>
      <c r="J110" s="242">
        <v>0</v>
      </c>
      <c r="K110" s="243">
        <v>0</v>
      </c>
      <c r="L110" s="242">
        <v>0</v>
      </c>
      <c r="M110" s="242">
        <v>349658</v>
      </c>
      <c r="N110" s="242">
        <v>0</v>
      </c>
      <c r="O110" s="242">
        <v>0</v>
      </c>
      <c r="P110" s="242">
        <v>0</v>
      </c>
      <c r="Q110" s="242">
        <v>0</v>
      </c>
      <c r="R110" s="242">
        <v>0</v>
      </c>
      <c r="S110" s="242">
        <v>0</v>
      </c>
      <c r="T110" s="242">
        <v>0</v>
      </c>
      <c r="U110" s="242">
        <v>0</v>
      </c>
      <c r="V110" s="242">
        <v>0</v>
      </c>
      <c r="W110" s="242">
        <v>0</v>
      </c>
      <c r="X110" s="242">
        <v>0</v>
      </c>
      <c r="Y110" s="242">
        <v>0</v>
      </c>
      <c r="Z110" s="242">
        <v>0</v>
      </c>
      <c r="AA110" s="242">
        <v>0</v>
      </c>
      <c r="AB110" s="241">
        <v>2020</v>
      </c>
    </row>
    <row r="111" spans="1:28" s="3" customFormat="1" ht="35.25" customHeight="1" x14ac:dyDescent="0.5">
      <c r="A111" s="3">
        <v>1</v>
      </c>
      <c r="B111" s="143">
        <f>SUBTOTAL(103,$A$8:A111)</f>
        <v>102</v>
      </c>
      <c r="C111" s="244" t="s">
        <v>1919</v>
      </c>
      <c r="D111" s="232">
        <f t="shared" si="5"/>
        <v>883385</v>
      </c>
      <c r="E111" s="242">
        <v>0</v>
      </c>
      <c r="F111" s="242">
        <v>0</v>
      </c>
      <c r="G111" s="242">
        <v>0</v>
      </c>
      <c r="H111" s="242">
        <v>0</v>
      </c>
      <c r="I111" s="242">
        <v>883385</v>
      </c>
      <c r="J111" s="242">
        <v>0</v>
      </c>
      <c r="K111" s="243">
        <v>0</v>
      </c>
      <c r="L111" s="242">
        <v>0</v>
      </c>
      <c r="M111" s="242">
        <v>0</v>
      </c>
      <c r="N111" s="242">
        <v>0</v>
      </c>
      <c r="O111" s="242">
        <v>0</v>
      </c>
      <c r="P111" s="242">
        <v>0</v>
      </c>
      <c r="Q111" s="242">
        <v>0</v>
      </c>
      <c r="R111" s="242">
        <v>0</v>
      </c>
      <c r="S111" s="242">
        <v>0</v>
      </c>
      <c r="T111" s="242">
        <v>0</v>
      </c>
      <c r="U111" s="242">
        <v>0</v>
      </c>
      <c r="V111" s="242">
        <v>0</v>
      </c>
      <c r="W111" s="242">
        <v>0</v>
      </c>
      <c r="X111" s="242">
        <v>0</v>
      </c>
      <c r="Y111" s="242">
        <v>0</v>
      </c>
      <c r="Z111" s="242">
        <v>0</v>
      </c>
      <c r="AA111" s="242">
        <v>0</v>
      </c>
      <c r="AB111" s="241">
        <v>2020</v>
      </c>
    </row>
    <row r="112" spans="1:28" s="3" customFormat="1" ht="35.25" customHeight="1" x14ac:dyDescent="0.5">
      <c r="A112" s="3">
        <v>1</v>
      </c>
      <c r="B112" s="143">
        <f>SUBTOTAL(103,$A$8:A112)</f>
        <v>103</v>
      </c>
      <c r="C112" s="244" t="s">
        <v>1920</v>
      </c>
      <c r="D112" s="232">
        <f t="shared" si="5"/>
        <v>1287000</v>
      </c>
      <c r="E112" s="242">
        <v>0</v>
      </c>
      <c r="F112" s="242">
        <v>0</v>
      </c>
      <c r="G112" s="242">
        <v>0</v>
      </c>
      <c r="H112" s="242">
        <v>0</v>
      </c>
      <c r="I112" s="242">
        <v>0</v>
      </c>
      <c r="J112" s="242">
        <v>0</v>
      </c>
      <c r="K112" s="243">
        <v>0</v>
      </c>
      <c r="L112" s="242">
        <v>0</v>
      </c>
      <c r="M112" s="242">
        <v>1287000</v>
      </c>
      <c r="N112" s="242">
        <v>0</v>
      </c>
      <c r="O112" s="242">
        <v>0</v>
      </c>
      <c r="P112" s="242">
        <v>0</v>
      </c>
      <c r="Q112" s="242">
        <v>0</v>
      </c>
      <c r="R112" s="242">
        <v>0</v>
      </c>
      <c r="S112" s="242">
        <v>0</v>
      </c>
      <c r="T112" s="242">
        <v>0</v>
      </c>
      <c r="U112" s="242">
        <v>0</v>
      </c>
      <c r="V112" s="242">
        <v>0</v>
      </c>
      <c r="W112" s="242">
        <v>0</v>
      </c>
      <c r="X112" s="242">
        <v>0</v>
      </c>
      <c r="Y112" s="242">
        <v>0</v>
      </c>
      <c r="Z112" s="242">
        <v>0</v>
      </c>
      <c r="AA112" s="242">
        <v>0</v>
      </c>
      <c r="AB112" s="241">
        <v>2020</v>
      </c>
    </row>
    <row r="113" spans="1:28" s="3" customFormat="1" ht="35.25" customHeight="1" x14ac:dyDescent="0.5">
      <c r="A113" s="3">
        <v>1</v>
      </c>
      <c r="B113" s="143">
        <f>SUBTOTAL(103,$A$8:A113)</f>
        <v>104</v>
      </c>
      <c r="C113" s="244" t="s">
        <v>1921</v>
      </c>
      <c r="D113" s="232">
        <f t="shared" si="5"/>
        <v>1372008</v>
      </c>
      <c r="E113" s="242">
        <v>0</v>
      </c>
      <c r="F113" s="242">
        <v>0</v>
      </c>
      <c r="G113" s="242">
        <v>0</v>
      </c>
      <c r="H113" s="242">
        <v>0</v>
      </c>
      <c r="I113" s="242">
        <v>0</v>
      </c>
      <c r="J113" s="242">
        <v>0</v>
      </c>
      <c r="K113" s="243">
        <v>0</v>
      </c>
      <c r="L113" s="242">
        <v>0</v>
      </c>
      <c r="M113" s="242">
        <v>0</v>
      </c>
      <c r="N113" s="242">
        <v>0</v>
      </c>
      <c r="O113" s="242">
        <v>1372008</v>
      </c>
      <c r="P113" s="242">
        <v>0</v>
      </c>
      <c r="Q113" s="242">
        <v>0</v>
      </c>
      <c r="R113" s="242">
        <v>0</v>
      </c>
      <c r="S113" s="242">
        <v>0</v>
      </c>
      <c r="T113" s="242">
        <v>0</v>
      </c>
      <c r="U113" s="242">
        <v>0</v>
      </c>
      <c r="V113" s="242">
        <v>0</v>
      </c>
      <c r="W113" s="242">
        <v>0</v>
      </c>
      <c r="X113" s="242">
        <v>0</v>
      </c>
      <c r="Y113" s="242">
        <v>0</v>
      </c>
      <c r="Z113" s="242">
        <v>0</v>
      </c>
      <c r="AA113" s="242">
        <v>0</v>
      </c>
      <c r="AB113" s="241">
        <v>2020</v>
      </c>
    </row>
    <row r="114" spans="1:28" s="3" customFormat="1" ht="35.25" customHeight="1" x14ac:dyDescent="0.5">
      <c r="A114" s="3">
        <v>1</v>
      </c>
      <c r="B114" s="143">
        <f>SUBTOTAL(103,$A$8:A114)</f>
        <v>105</v>
      </c>
      <c r="C114" s="244" t="s">
        <v>1922</v>
      </c>
      <c r="D114" s="232">
        <f t="shared" si="5"/>
        <v>478936.86</v>
      </c>
      <c r="E114" s="242">
        <v>0</v>
      </c>
      <c r="F114" s="242">
        <v>0</v>
      </c>
      <c r="G114" s="242">
        <v>0</v>
      </c>
      <c r="H114" s="242">
        <v>0</v>
      </c>
      <c r="I114" s="242">
        <v>0</v>
      </c>
      <c r="J114" s="242">
        <v>0</v>
      </c>
      <c r="K114" s="243">
        <v>0</v>
      </c>
      <c r="L114" s="242">
        <v>0</v>
      </c>
      <c r="M114" s="242">
        <v>0</v>
      </c>
      <c r="N114" s="242">
        <v>0</v>
      </c>
      <c r="O114" s="242">
        <v>478936.86</v>
      </c>
      <c r="P114" s="242">
        <v>0</v>
      </c>
      <c r="Q114" s="242">
        <v>0</v>
      </c>
      <c r="R114" s="242">
        <v>0</v>
      </c>
      <c r="S114" s="242">
        <v>0</v>
      </c>
      <c r="T114" s="242">
        <v>0</v>
      </c>
      <c r="U114" s="242">
        <v>0</v>
      </c>
      <c r="V114" s="242">
        <v>0</v>
      </c>
      <c r="W114" s="242">
        <v>0</v>
      </c>
      <c r="X114" s="242">
        <v>0</v>
      </c>
      <c r="Y114" s="242">
        <v>0</v>
      </c>
      <c r="Z114" s="242">
        <v>0</v>
      </c>
      <c r="AA114" s="242">
        <v>0</v>
      </c>
      <c r="AB114" s="241">
        <v>2020</v>
      </c>
    </row>
    <row r="115" spans="1:28" s="3" customFormat="1" ht="35.25" customHeight="1" x14ac:dyDescent="0.5">
      <c r="A115" s="3">
        <v>1</v>
      </c>
      <c r="B115" s="143">
        <f>SUBTOTAL(103,$A$8:A115)</f>
        <v>106</v>
      </c>
      <c r="C115" s="244" t="s">
        <v>1923</v>
      </c>
      <c r="D115" s="232">
        <f t="shared" si="5"/>
        <v>2071816</v>
      </c>
      <c r="E115" s="242">
        <v>0</v>
      </c>
      <c r="F115" s="242">
        <v>0</v>
      </c>
      <c r="G115" s="242">
        <v>0</v>
      </c>
      <c r="H115" s="242">
        <v>0</v>
      </c>
      <c r="I115" s="242">
        <v>0</v>
      </c>
      <c r="J115" s="242">
        <v>0</v>
      </c>
      <c r="K115" s="243">
        <v>1</v>
      </c>
      <c r="L115" s="242">
        <v>2071816</v>
      </c>
      <c r="M115" s="242">
        <v>0</v>
      </c>
      <c r="N115" s="242">
        <v>0</v>
      </c>
      <c r="O115" s="242">
        <v>0</v>
      </c>
      <c r="P115" s="242">
        <v>0</v>
      </c>
      <c r="Q115" s="242">
        <v>0</v>
      </c>
      <c r="R115" s="242">
        <v>0</v>
      </c>
      <c r="S115" s="242">
        <v>0</v>
      </c>
      <c r="T115" s="242">
        <v>0</v>
      </c>
      <c r="U115" s="242">
        <v>0</v>
      </c>
      <c r="V115" s="242">
        <v>0</v>
      </c>
      <c r="W115" s="242">
        <v>0</v>
      </c>
      <c r="X115" s="242">
        <v>0</v>
      </c>
      <c r="Y115" s="242">
        <v>0</v>
      </c>
      <c r="Z115" s="242">
        <v>0</v>
      </c>
      <c r="AA115" s="242">
        <v>0</v>
      </c>
      <c r="AB115" s="241">
        <v>2020</v>
      </c>
    </row>
    <row r="116" spans="1:28" s="3" customFormat="1" ht="35.25" customHeight="1" x14ac:dyDescent="0.5">
      <c r="A116" s="3">
        <v>1</v>
      </c>
      <c r="B116" s="143">
        <f>SUBTOTAL(103,$A$8:A116)</f>
        <v>107</v>
      </c>
      <c r="C116" s="244" t="s">
        <v>1924</v>
      </c>
      <c r="D116" s="232">
        <f t="shared" si="5"/>
        <v>537756.66999999993</v>
      </c>
      <c r="E116" s="242">
        <v>0</v>
      </c>
      <c r="F116" s="242">
        <v>0</v>
      </c>
      <c r="G116" s="242">
        <v>0</v>
      </c>
      <c r="H116" s="242">
        <v>0</v>
      </c>
      <c r="I116" s="242">
        <v>0</v>
      </c>
      <c r="J116" s="242">
        <v>0</v>
      </c>
      <c r="K116" s="243">
        <v>0</v>
      </c>
      <c r="L116" s="242">
        <v>0</v>
      </c>
      <c r="M116" s="242">
        <v>0</v>
      </c>
      <c r="N116" s="242">
        <v>0</v>
      </c>
      <c r="O116" s="242">
        <f>137165.94+400590.73</f>
        <v>537756.66999999993</v>
      </c>
      <c r="P116" s="242">
        <v>0</v>
      </c>
      <c r="Q116" s="242">
        <v>0</v>
      </c>
      <c r="R116" s="242">
        <v>0</v>
      </c>
      <c r="S116" s="242">
        <v>0</v>
      </c>
      <c r="T116" s="242">
        <v>0</v>
      </c>
      <c r="U116" s="242">
        <v>0</v>
      </c>
      <c r="V116" s="242">
        <v>0</v>
      </c>
      <c r="W116" s="242">
        <v>0</v>
      </c>
      <c r="X116" s="242">
        <v>0</v>
      </c>
      <c r="Y116" s="242">
        <v>0</v>
      </c>
      <c r="Z116" s="242">
        <v>0</v>
      </c>
      <c r="AA116" s="242">
        <v>0</v>
      </c>
      <c r="AB116" s="241">
        <v>2020</v>
      </c>
    </row>
    <row r="117" spans="1:28" s="3" customFormat="1" ht="35.25" customHeight="1" x14ac:dyDescent="0.5">
      <c r="A117" s="3">
        <v>1</v>
      </c>
      <c r="B117" s="143">
        <f>SUBTOTAL(103,$A$8:A117)</f>
        <v>108</v>
      </c>
      <c r="C117" s="244" t="s">
        <v>2422</v>
      </c>
      <c r="D117" s="232">
        <f t="shared" si="5"/>
        <v>64563.32</v>
      </c>
      <c r="E117" s="242">
        <v>0</v>
      </c>
      <c r="F117" s="242">
        <v>0</v>
      </c>
      <c r="G117" s="242">
        <v>0</v>
      </c>
      <c r="H117" s="242">
        <v>0</v>
      </c>
      <c r="I117" s="242">
        <v>0</v>
      </c>
      <c r="J117" s="242">
        <v>0</v>
      </c>
      <c r="K117" s="243">
        <v>0</v>
      </c>
      <c r="L117" s="242">
        <v>0</v>
      </c>
      <c r="M117" s="242">
        <v>0</v>
      </c>
      <c r="N117" s="242">
        <v>0</v>
      </c>
      <c r="O117" s="242">
        <f>32281.66+32281.66</f>
        <v>64563.32</v>
      </c>
      <c r="P117" s="242">
        <v>0</v>
      </c>
      <c r="Q117" s="242">
        <v>0</v>
      </c>
      <c r="R117" s="242">
        <v>0</v>
      </c>
      <c r="S117" s="242">
        <v>0</v>
      </c>
      <c r="T117" s="242">
        <v>0</v>
      </c>
      <c r="U117" s="242">
        <v>0</v>
      </c>
      <c r="V117" s="242">
        <v>0</v>
      </c>
      <c r="W117" s="242">
        <v>0</v>
      </c>
      <c r="X117" s="242">
        <v>0</v>
      </c>
      <c r="Y117" s="242">
        <v>0</v>
      </c>
      <c r="Z117" s="242">
        <v>0</v>
      </c>
      <c r="AA117" s="242">
        <v>0</v>
      </c>
      <c r="AB117" s="241">
        <v>2020</v>
      </c>
    </row>
    <row r="118" spans="1:28" s="3" customFormat="1" ht="35.25" customHeight="1" x14ac:dyDescent="0.5">
      <c r="A118" s="3">
        <v>1</v>
      </c>
      <c r="B118" s="143">
        <f>SUBTOTAL(103,$A$8:A118)</f>
        <v>109</v>
      </c>
      <c r="C118" s="244" t="s">
        <v>1925</v>
      </c>
      <c r="D118" s="232">
        <f t="shared" si="5"/>
        <v>455847</v>
      </c>
      <c r="E118" s="242">
        <v>0</v>
      </c>
      <c r="F118" s="242">
        <v>0</v>
      </c>
      <c r="G118" s="242">
        <v>0</v>
      </c>
      <c r="H118" s="242">
        <v>0</v>
      </c>
      <c r="I118" s="242">
        <v>0</v>
      </c>
      <c r="J118" s="242">
        <v>0</v>
      </c>
      <c r="K118" s="243">
        <v>0</v>
      </c>
      <c r="L118" s="242">
        <v>0</v>
      </c>
      <c r="M118" s="242">
        <v>0</v>
      </c>
      <c r="N118" s="242">
        <v>455847</v>
      </c>
      <c r="O118" s="242">
        <v>0</v>
      </c>
      <c r="P118" s="242">
        <v>0</v>
      </c>
      <c r="Q118" s="242">
        <v>0</v>
      </c>
      <c r="R118" s="242">
        <v>0</v>
      </c>
      <c r="S118" s="242">
        <v>0</v>
      </c>
      <c r="T118" s="242">
        <v>0</v>
      </c>
      <c r="U118" s="242">
        <v>0</v>
      </c>
      <c r="V118" s="242">
        <v>0</v>
      </c>
      <c r="W118" s="242">
        <v>0</v>
      </c>
      <c r="X118" s="242">
        <v>0</v>
      </c>
      <c r="Y118" s="242">
        <v>0</v>
      </c>
      <c r="Z118" s="242">
        <v>0</v>
      </c>
      <c r="AA118" s="242">
        <v>0</v>
      </c>
      <c r="AB118" s="241">
        <v>2020</v>
      </c>
    </row>
    <row r="119" spans="1:28" s="3" customFormat="1" ht="35.25" customHeight="1" x14ac:dyDescent="0.5">
      <c r="A119" s="3">
        <v>1</v>
      </c>
      <c r="B119" s="143">
        <f>SUBTOTAL(103,$A$8:A119)</f>
        <v>110</v>
      </c>
      <c r="C119" s="244" t="s">
        <v>1926</v>
      </c>
      <c r="D119" s="232">
        <f t="shared" si="5"/>
        <v>3818053</v>
      </c>
      <c r="E119" s="242">
        <v>638417</v>
      </c>
      <c r="F119" s="242">
        <v>638417</v>
      </c>
      <c r="G119" s="242">
        <v>0</v>
      </c>
      <c r="H119" s="242">
        <v>638417</v>
      </c>
      <c r="I119" s="242">
        <v>0</v>
      </c>
      <c r="J119" s="242">
        <v>0</v>
      </c>
      <c r="K119" s="243">
        <v>0</v>
      </c>
      <c r="L119" s="242">
        <v>0</v>
      </c>
      <c r="M119" s="242">
        <v>0</v>
      </c>
      <c r="N119" s="242">
        <v>0</v>
      </c>
      <c r="O119" s="242">
        <v>1902802</v>
      </c>
      <c r="P119" s="242">
        <v>0</v>
      </c>
      <c r="Q119" s="242">
        <v>0</v>
      </c>
      <c r="R119" s="242">
        <v>0</v>
      </c>
      <c r="S119" s="242">
        <v>0</v>
      </c>
      <c r="T119" s="242">
        <v>0</v>
      </c>
      <c r="U119" s="242">
        <v>0</v>
      </c>
      <c r="V119" s="242">
        <v>0</v>
      </c>
      <c r="W119" s="242">
        <v>0</v>
      </c>
      <c r="X119" s="242">
        <v>0</v>
      </c>
      <c r="Y119" s="242">
        <v>0</v>
      </c>
      <c r="Z119" s="242">
        <v>0</v>
      </c>
      <c r="AA119" s="242">
        <v>0</v>
      </c>
      <c r="AB119" s="241">
        <v>2020</v>
      </c>
    </row>
    <row r="120" spans="1:28" s="3" customFormat="1" ht="35.25" customHeight="1" x14ac:dyDescent="0.5">
      <c r="A120" s="3">
        <v>1</v>
      </c>
      <c r="B120" s="143">
        <f>SUBTOTAL(103,$A$8:A120)</f>
        <v>111</v>
      </c>
      <c r="C120" s="237" t="s">
        <v>1927</v>
      </c>
      <c r="D120" s="232">
        <f t="shared" si="5"/>
        <v>951303.2</v>
      </c>
      <c r="E120" s="239">
        <v>0</v>
      </c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40">
        <v>0</v>
      </c>
      <c r="L120" s="239">
        <v>0</v>
      </c>
      <c r="M120" s="239">
        <f>625651.6+325651.6</f>
        <v>951303.2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  <c r="X120" s="239">
        <v>0</v>
      </c>
      <c r="Y120" s="239">
        <v>0</v>
      </c>
      <c r="Z120" s="239">
        <v>0</v>
      </c>
      <c r="AA120" s="239">
        <v>0</v>
      </c>
      <c r="AB120" s="241">
        <v>2020</v>
      </c>
    </row>
    <row r="121" spans="1:28" s="3" customFormat="1" ht="35.25" customHeight="1" x14ac:dyDescent="0.5">
      <c r="A121" s="3">
        <v>1</v>
      </c>
      <c r="B121" s="143">
        <f>SUBTOTAL(103,$A$8:A121)</f>
        <v>112</v>
      </c>
      <c r="C121" s="237" t="s">
        <v>1928</v>
      </c>
      <c r="D121" s="232">
        <f t="shared" si="5"/>
        <v>1732658.14</v>
      </c>
      <c r="E121" s="239">
        <v>322129.44</v>
      </c>
      <c r="F121" s="239">
        <v>0</v>
      </c>
      <c r="G121" s="239">
        <v>152312</v>
      </c>
      <c r="H121" s="239">
        <v>0</v>
      </c>
      <c r="I121" s="239">
        <v>0</v>
      </c>
      <c r="J121" s="239">
        <v>0</v>
      </c>
      <c r="K121" s="240">
        <v>1</v>
      </c>
      <c r="L121" s="239">
        <v>81177</v>
      </c>
      <c r="M121" s="239">
        <v>0</v>
      </c>
      <c r="N121" s="239">
        <v>0</v>
      </c>
      <c r="O121" s="239">
        <v>1177039.7</v>
      </c>
      <c r="P121" s="239">
        <v>0</v>
      </c>
      <c r="Q121" s="239">
        <v>0</v>
      </c>
      <c r="R121" s="239">
        <v>0</v>
      </c>
      <c r="S121" s="239">
        <v>0</v>
      </c>
      <c r="T121" s="239">
        <v>0</v>
      </c>
      <c r="U121" s="239">
        <v>0</v>
      </c>
      <c r="V121" s="239">
        <v>0</v>
      </c>
      <c r="W121" s="239">
        <v>0</v>
      </c>
      <c r="X121" s="239">
        <v>0</v>
      </c>
      <c r="Y121" s="239">
        <v>0</v>
      </c>
      <c r="Z121" s="239">
        <v>0</v>
      </c>
      <c r="AA121" s="239">
        <v>0</v>
      </c>
      <c r="AB121" s="241">
        <v>2020</v>
      </c>
    </row>
    <row r="122" spans="1:28" s="3" customFormat="1" ht="35.25" customHeight="1" x14ac:dyDescent="0.5">
      <c r="A122" s="3">
        <v>1</v>
      </c>
      <c r="B122" s="143">
        <f>SUBTOTAL(103,$A$8:A122)</f>
        <v>113</v>
      </c>
      <c r="C122" s="237" t="s">
        <v>1929</v>
      </c>
      <c r="D122" s="232">
        <f t="shared" si="5"/>
        <v>279192.32000000001</v>
      </c>
      <c r="E122" s="239">
        <v>0</v>
      </c>
      <c r="F122" s="239">
        <v>0</v>
      </c>
      <c r="G122" s="239">
        <v>0</v>
      </c>
      <c r="H122" s="239">
        <v>0</v>
      </c>
      <c r="I122" s="239">
        <v>0</v>
      </c>
      <c r="J122" s="239">
        <v>0</v>
      </c>
      <c r="K122" s="240">
        <v>0</v>
      </c>
      <c r="L122" s="239">
        <v>0</v>
      </c>
      <c r="M122" s="239">
        <v>0</v>
      </c>
      <c r="N122" s="239">
        <v>0</v>
      </c>
      <c r="O122" s="239">
        <v>279192.32000000001</v>
      </c>
      <c r="P122" s="239">
        <v>0</v>
      </c>
      <c r="Q122" s="239">
        <v>0</v>
      </c>
      <c r="R122" s="239">
        <v>0</v>
      </c>
      <c r="S122" s="239">
        <v>0</v>
      </c>
      <c r="T122" s="239">
        <v>0</v>
      </c>
      <c r="U122" s="239">
        <v>0</v>
      </c>
      <c r="V122" s="239">
        <v>0</v>
      </c>
      <c r="W122" s="239">
        <v>0</v>
      </c>
      <c r="X122" s="239">
        <v>0</v>
      </c>
      <c r="Y122" s="239">
        <v>0</v>
      </c>
      <c r="Z122" s="239">
        <v>0</v>
      </c>
      <c r="AA122" s="239">
        <v>0</v>
      </c>
      <c r="AB122" s="241">
        <v>2020</v>
      </c>
    </row>
    <row r="123" spans="1:28" s="3" customFormat="1" ht="35.25" customHeight="1" x14ac:dyDescent="0.5">
      <c r="A123" s="3">
        <v>1</v>
      </c>
      <c r="B123" s="143">
        <f>SUBTOTAL(103,$A$8:A123)</f>
        <v>114</v>
      </c>
      <c r="C123" s="237" t="s">
        <v>1930</v>
      </c>
      <c r="D123" s="232">
        <f t="shared" si="5"/>
        <v>170090</v>
      </c>
      <c r="E123" s="239">
        <v>0</v>
      </c>
      <c r="F123" s="239">
        <v>0</v>
      </c>
      <c r="G123" s="239">
        <v>0</v>
      </c>
      <c r="H123" s="239">
        <v>0</v>
      </c>
      <c r="I123" s="239">
        <v>0</v>
      </c>
      <c r="J123" s="239">
        <v>0</v>
      </c>
      <c r="K123" s="240">
        <v>0</v>
      </c>
      <c r="L123" s="239">
        <v>0</v>
      </c>
      <c r="M123" s="239">
        <v>0</v>
      </c>
      <c r="N123" s="239">
        <v>170090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239">
        <v>0</v>
      </c>
      <c r="U123" s="239">
        <v>0</v>
      </c>
      <c r="V123" s="239">
        <v>0</v>
      </c>
      <c r="W123" s="239">
        <v>0</v>
      </c>
      <c r="X123" s="239">
        <v>0</v>
      </c>
      <c r="Y123" s="239">
        <v>0</v>
      </c>
      <c r="Z123" s="239">
        <v>0</v>
      </c>
      <c r="AA123" s="239">
        <v>0</v>
      </c>
      <c r="AB123" s="241">
        <v>2020</v>
      </c>
    </row>
    <row r="124" spans="1:28" s="3" customFormat="1" ht="35.25" customHeight="1" x14ac:dyDescent="0.5">
      <c r="A124" s="3">
        <v>1</v>
      </c>
      <c r="B124" s="143">
        <f>SUBTOTAL(103,$A$8:A124)</f>
        <v>115</v>
      </c>
      <c r="C124" s="237" t="s">
        <v>1931</v>
      </c>
      <c r="D124" s="232">
        <f t="shared" si="5"/>
        <v>992921</v>
      </c>
      <c r="E124" s="239">
        <v>0</v>
      </c>
      <c r="F124" s="239">
        <v>0</v>
      </c>
      <c r="G124" s="239">
        <v>0</v>
      </c>
      <c r="H124" s="239">
        <v>0</v>
      </c>
      <c r="I124" s="239">
        <v>0</v>
      </c>
      <c r="J124" s="239">
        <v>0</v>
      </c>
      <c r="K124" s="240">
        <v>0</v>
      </c>
      <c r="L124" s="239">
        <v>0</v>
      </c>
      <c r="M124" s="239">
        <v>954136</v>
      </c>
      <c r="N124" s="239">
        <v>0</v>
      </c>
      <c r="O124" s="239">
        <v>38785</v>
      </c>
      <c r="P124" s="239">
        <v>0</v>
      </c>
      <c r="Q124" s="239">
        <v>0</v>
      </c>
      <c r="R124" s="239">
        <v>0</v>
      </c>
      <c r="S124" s="239">
        <v>0</v>
      </c>
      <c r="T124" s="239">
        <v>0</v>
      </c>
      <c r="U124" s="239">
        <v>0</v>
      </c>
      <c r="V124" s="239">
        <v>0</v>
      </c>
      <c r="W124" s="239">
        <v>0</v>
      </c>
      <c r="X124" s="239">
        <v>0</v>
      </c>
      <c r="Y124" s="239">
        <v>0</v>
      </c>
      <c r="Z124" s="239">
        <v>0</v>
      </c>
      <c r="AA124" s="239">
        <v>0</v>
      </c>
      <c r="AB124" s="241">
        <v>2020</v>
      </c>
    </row>
    <row r="125" spans="1:28" s="3" customFormat="1" ht="35.25" customHeight="1" x14ac:dyDescent="0.5">
      <c r="A125" s="3">
        <v>1</v>
      </c>
      <c r="B125" s="143">
        <f>SUBTOTAL(103,$A$8:A125)</f>
        <v>116</v>
      </c>
      <c r="C125" s="237" t="s">
        <v>1932</v>
      </c>
      <c r="D125" s="232">
        <f t="shared" si="5"/>
        <v>277962</v>
      </c>
      <c r="E125" s="239">
        <v>0</v>
      </c>
      <c r="F125" s="239">
        <v>0</v>
      </c>
      <c r="G125" s="239">
        <v>0</v>
      </c>
      <c r="H125" s="239">
        <v>0</v>
      </c>
      <c r="I125" s="239">
        <v>0</v>
      </c>
      <c r="J125" s="239">
        <v>0</v>
      </c>
      <c r="K125" s="240">
        <v>0</v>
      </c>
      <c r="L125" s="239">
        <v>0</v>
      </c>
      <c r="M125" s="239">
        <v>0</v>
      </c>
      <c r="N125" s="239">
        <v>0</v>
      </c>
      <c r="O125" s="239">
        <v>277962</v>
      </c>
      <c r="P125" s="239">
        <v>0</v>
      </c>
      <c r="Q125" s="239">
        <v>0</v>
      </c>
      <c r="R125" s="239">
        <v>0</v>
      </c>
      <c r="S125" s="239">
        <v>0</v>
      </c>
      <c r="T125" s="239">
        <v>0</v>
      </c>
      <c r="U125" s="239">
        <v>0</v>
      </c>
      <c r="V125" s="239">
        <v>0</v>
      </c>
      <c r="W125" s="239">
        <v>0</v>
      </c>
      <c r="X125" s="239">
        <v>0</v>
      </c>
      <c r="Y125" s="239">
        <v>0</v>
      </c>
      <c r="Z125" s="239">
        <v>0</v>
      </c>
      <c r="AA125" s="239">
        <v>0</v>
      </c>
      <c r="AB125" s="241">
        <v>2020</v>
      </c>
    </row>
    <row r="126" spans="1:28" s="3" customFormat="1" ht="35.25" customHeight="1" x14ac:dyDescent="0.5">
      <c r="A126" s="3">
        <v>1</v>
      </c>
      <c r="B126" s="143">
        <f>SUBTOTAL(103,$A$8:A126)</f>
        <v>117</v>
      </c>
      <c r="C126" s="237" t="s">
        <v>1933</v>
      </c>
      <c r="D126" s="232">
        <f t="shared" si="5"/>
        <v>610544</v>
      </c>
      <c r="E126" s="239">
        <v>0</v>
      </c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40">
        <v>0</v>
      </c>
      <c r="L126" s="239">
        <v>0</v>
      </c>
      <c r="M126" s="239">
        <v>610544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  <c r="X126" s="239">
        <v>0</v>
      </c>
      <c r="Y126" s="239">
        <v>0</v>
      </c>
      <c r="Z126" s="239">
        <v>0</v>
      </c>
      <c r="AA126" s="239">
        <v>0</v>
      </c>
      <c r="AB126" s="241">
        <v>2020</v>
      </c>
    </row>
    <row r="127" spans="1:28" s="3" customFormat="1" ht="35.25" customHeight="1" x14ac:dyDescent="0.5">
      <c r="A127" s="3">
        <v>1</v>
      </c>
      <c r="B127" s="143">
        <f>SUBTOTAL(103,$A$8:A127)</f>
        <v>118</v>
      </c>
      <c r="C127" s="237" t="s">
        <v>1934</v>
      </c>
      <c r="D127" s="232">
        <f t="shared" si="5"/>
        <v>2009254.69</v>
      </c>
      <c r="E127" s="239">
        <v>0</v>
      </c>
      <c r="F127" s="239">
        <v>0</v>
      </c>
      <c r="G127" s="239">
        <v>0</v>
      </c>
      <c r="H127" s="239">
        <v>105390</v>
      </c>
      <c r="I127" s="239">
        <v>0</v>
      </c>
      <c r="J127" s="239">
        <v>0</v>
      </c>
      <c r="K127" s="240">
        <v>0</v>
      </c>
      <c r="L127" s="239">
        <v>0</v>
      </c>
      <c r="M127" s="239">
        <v>1903864.69</v>
      </c>
      <c r="N127" s="239">
        <v>0</v>
      </c>
      <c r="O127" s="239">
        <v>0</v>
      </c>
      <c r="P127" s="239">
        <v>0</v>
      </c>
      <c r="Q127" s="239">
        <v>0</v>
      </c>
      <c r="R127" s="239">
        <v>0</v>
      </c>
      <c r="S127" s="239">
        <v>0</v>
      </c>
      <c r="T127" s="239">
        <v>0</v>
      </c>
      <c r="U127" s="239">
        <v>0</v>
      </c>
      <c r="V127" s="239">
        <v>0</v>
      </c>
      <c r="W127" s="239">
        <v>0</v>
      </c>
      <c r="X127" s="239">
        <v>0</v>
      </c>
      <c r="Y127" s="239">
        <v>0</v>
      </c>
      <c r="Z127" s="239">
        <v>0</v>
      </c>
      <c r="AA127" s="239">
        <v>0</v>
      </c>
      <c r="AB127" s="241">
        <v>2020</v>
      </c>
    </row>
    <row r="128" spans="1:28" s="3" customFormat="1" ht="35.25" customHeight="1" x14ac:dyDescent="0.5">
      <c r="A128" s="3">
        <v>1</v>
      </c>
      <c r="B128" s="143">
        <f>SUBTOTAL(103,$A$8:A128)</f>
        <v>119</v>
      </c>
      <c r="C128" s="237" t="s">
        <v>2423</v>
      </c>
      <c r="D128" s="232">
        <f t="shared" si="5"/>
        <v>875842</v>
      </c>
      <c r="E128" s="239">
        <v>0</v>
      </c>
      <c r="F128" s="239">
        <v>0</v>
      </c>
      <c r="G128" s="239">
        <v>0</v>
      </c>
      <c r="H128" s="239">
        <v>0</v>
      </c>
      <c r="I128" s="239">
        <v>0</v>
      </c>
      <c r="J128" s="239">
        <v>0</v>
      </c>
      <c r="K128" s="240">
        <v>0</v>
      </c>
      <c r="L128" s="239">
        <v>0</v>
      </c>
      <c r="M128" s="239">
        <v>875842</v>
      </c>
      <c r="N128" s="239">
        <v>0</v>
      </c>
      <c r="O128" s="239">
        <v>0</v>
      </c>
      <c r="P128" s="239">
        <v>0</v>
      </c>
      <c r="Q128" s="239">
        <v>0</v>
      </c>
      <c r="R128" s="239">
        <v>0</v>
      </c>
      <c r="S128" s="239">
        <v>0</v>
      </c>
      <c r="T128" s="239">
        <v>0</v>
      </c>
      <c r="U128" s="239">
        <v>0</v>
      </c>
      <c r="V128" s="239">
        <v>0</v>
      </c>
      <c r="W128" s="239">
        <v>0</v>
      </c>
      <c r="X128" s="239">
        <v>0</v>
      </c>
      <c r="Y128" s="239">
        <v>0</v>
      </c>
      <c r="Z128" s="239">
        <v>0</v>
      </c>
      <c r="AA128" s="239">
        <v>0</v>
      </c>
      <c r="AB128" s="241">
        <v>2020</v>
      </c>
    </row>
    <row r="129" spans="1:28" s="3" customFormat="1" ht="35.25" customHeight="1" x14ac:dyDescent="0.5">
      <c r="A129" s="3">
        <v>1</v>
      </c>
      <c r="B129" s="143">
        <f>SUBTOTAL(103,$A$8:A129)</f>
        <v>120</v>
      </c>
      <c r="C129" s="237" t="s">
        <v>1935</v>
      </c>
      <c r="D129" s="232">
        <f t="shared" si="5"/>
        <v>169304</v>
      </c>
      <c r="E129" s="239">
        <v>0</v>
      </c>
      <c r="F129" s="239">
        <v>0</v>
      </c>
      <c r="G129" s="239">
        <v>0</v>
      </c>
      <c r="H129" s="239">
        <v>0</v>
      </c>
      <c r="I129" s="239">
        <v>0</v>
      </c>
      <c r="J129" s="239">
        <v>0</v>
      </c>
      <c r="K129" s="240">
        <v>0</v>
      </c>
      <c r="L129" s="239">
        <v>0</v>
      </c>
      <c r="M129" s="239">
        <v>0</v>
      </c>
      <c r="N129" s="239">
        <v>0</v>
      </c>
      <c r="O129" s="239">
        <v>169304</v>
      </c>
      <c r="P129" s="239">
        <v>0</v>
      </c>
      <c r="Q129" s="239">
        <v>0</v>
      </c>
      <c r="R129" s="239">
        <v>0</v>
      </c>
      <c r="S129" s="239">
        <v>0</v>
      </c>
      <c r="T129" s="239">
        <v>0</v>
      </c>
      <c r="U129" s="239">
        <v>0</v>
      </c>
      <c r="V129" s="239">
        <v>0</v>
      </c>
      <c r="W129" s="239">
        <v>0</v>
      </c>
      <c r="X129" s="239">
        <v>0</v>
      </c>
      <c r="Y129" s="239">
        <v>0</v>
      </c>
      <c r="Z129" s="239">
        <v>0</v>
      </c>
      <c r="AA129" s="239">
        <v>0</v>
      </c>
      <c r="AB129" s="241">
        <v>2020</v>
      </c>
    </row>
    <row r="130" spans="1:28" s="3" customFormat="1" ht="35.25" customHeight="1" x14ac:dyDescent="0.5">
      <c r="A130" s="3">
        <v>1</v>
      </c>
      <c r="B130" s="143">
        <f>SUBTOTAL(103,$A$8:A130)</f>
        <v>121</v>
      </c>
      <c r="C130" s="237" t="s">
        <v>2424</v>
      </c>
      <c r="D130" s="232">
        <f t="shared" si="5"/>
        <v>250000</v>
      </c>
      <c r="E130" s="239">
        <v>0</v>
      </c>
      <c r="F130" s="239">
        <v>0</v>
      </c>
      <c r="G130" s="239">
        <v>0</v>
      </c>
      <c r="H130" s="239">
        <v>0</v>
      </c>
      <c r="I130" s="239">
        <v>0</v>
      </c>
      <c r="J130" s="239">
        <v>0</v>
      </c>
      <c r="K130" s="240">
        <v>1</v>
      </c>
      <c r="L130" s="239">
        <v>250000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0</v>
      </c>
      <c r="S130" s="239">
        <v>0</v>
      </c>
      <c r="T130" s="239">
        <v>0</v>
      </c>
      <c r="U130" s="239">
        <v>0</v>
      </c>
      <c r="V130" s="239">
        <v>0</v>
      </c>
      <c r="W130" s="239">
        <v>0</v>
      </c>
      <c r="X130" s="239">
        <v>0</v>
      </c>
      <c r="Y130" s="239">
        <v>0</v>
      </c>
      <c r="Z130" s="239">
        <v>0</v>
      </c>
      <c r="AA130" s="239">
        <v>0</v>
      </c>
      <c r="AB130" s="241">
        <v>2020</v>
      </c>
    </row>
    <row r="131" spans="1:28" s="3" customFormat="1" ht="35.25" customHeight="1" x14ac:dyDescent="0.5">
      <c r="A131" s="3">
        <v>1</v>
      </c>
      <c r="B131" s="143">
        <f>SUBTOTAL(103,$A$8:A131)</f>
        <v>122</v>
      </c>
      <c r="C131" s="237" t="s">
        <v>1936</v>
      </c>
      <c r="D131" s="232">
        <f t="shared" si="5"/>
        <v>311932</v>
      </c>
      <c r="E131" s="239">
        <v>0</v>
      </c>
      <c r="F131" s="239">
        <v>0</v>
      </c>
      <c r="G131" s="239">
        <v>0</v>
      </c>
      <c r="H131" s="239">
        <v>0</v>
      </c>
      <c r="I131" s="239">
        <v>0</v>
      </c>
      <c r="J131" s="239">
        <v>0</v>
      </c>
      <c r="K131" s="240">
        <v>0</v>
      </c>
      <c r="L131" s="239">
        <v>0</v>
      </c>
      <c r="M131" s="239">
        <v>0</v>
      </c>
      <c r="N131" s="239">
        <v>0</v>
      </c>
      <c r="O131" s="239">
        <v>311932</v>
      </c>
      <c r="P131" s="239">
        <v>0</v>
      </c>
      <c r="Q131" s="239">
        <v>0</v>
      </c>
      <c r="R131" s="239">
        <v>0</v>
      </c>
      <c r="S131" s="239">
        <v>0</v>
      </c>
      <c r="T131" s="239">
        <v>0</v>
      </c>
      <c r="U131" s="239">
        <v>0</v>
      </c>
      <c r="V131" s="239">
        <v>0</v>
      </c>
      <c r="W131" s="239">
        <v>0</v>
      </c>
      <c r="X131" s="239">
        <v>0</v>
      </c>
      <c r="Y131" s="239">
        <v>0</v>
      </c>
      <c r="Z131" s="239">
        <v>0</v>
      </c>
      <c r="AA131" s="239">
        <v>0</v>
      </c>
      <c r="AB131" s="241">
        <v>2020</v>
      </c>
    </row>
    <row r="132" spans="1:28" s="3" customFormat="1" ht="35.25" customHeight="1" x14ac:dyDescent="0.5">
      <c r="A132" s="3">
        <v>1</v>
      </c>
      <c r="B132" s="143">
        <f>SUBTOTAL(103,$A$8:A132)</f>
        <v>123</v>
      </c>
      <c r="C132" s="237" t="s">
        <v>2425</v>
      </c>
      <c r="D132" s="232">
        <f t="shared" si="5"/>
        <v>85484.76</v>
      </c>
      <c r="E132" s="239">
        <v>0</v>
      </c>
      <c r="F132" s="239">
        <v>0</v>
      </c>
      <c r="G132" s="239">
        <v>0</v>
      </c>
      <c r="H132" s="239">
        <v>10990</v>
      </c>
      <c r="I132" s="239">
        <v>0</v>
      </c>
      <c r="J132" s="239">
        <v>0</v>
      </c>
      <c r="K132" s="240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74494.759999999995</v>
      </c>
      <c r="Q132" s="239">
        <v>0</v>
      </c>
      <c r="R132" s="239">
        <v>0</v>
      </c>
      <c r="S132" s="239">
        <v>0</v>
      </c>
      <c r="T132" s="239">
        <v>0</v>
      </c>
      <c r="U132" s="239">
        <v>0</v>
      </c>
      <c r="V132" s="239">
        <v>0</v>
      </c>
      <c r="W132" s="239">
        <v>0</v>
      </c>
      <c r="X132" s="239">
        <v>0</v>
      </c>
      <c r="Y132" s="239">
        <v>0</v>
      </c>
      <c r="Z132" s="239">
        <v>0</v>
      </c>
      <c r="AA132" s="239">
        <v>0</v>
      </c>
      <c r="AB132" s="241">
        <v>2020</v>
      </c>
    </row>
    <row r="133" spans="1:28" s="3" customFormat="1" ht="35.25" customHeight="1" x14ac:dyDescent="0.5">
      <c r="A133" s="3">
        <v>1</v>
      </c>
      <c r="B133" s="143">
        <f>SUBTOTAL(103,$A$8:A133)</f>
        <v>124</v>
      </c>
      <c r="C133" s="237" t="s">
        <v>1937</v>
      </c>
      <c r="D133" s="232">
        <f t="shared" si="5"/>
        <v>259061</v>
      </c>
      <c r="E133" s="239">
        <v>0</v>
      </c>
      <c r="F133" s="239">
        <v>0</v>
      </c>
      <c r="G133" s="239">
        <v>0</v>
      </c>
      <c r="H133" s="239">
        <v>0</v>
      </c>
      <c r="I133" s="239">
        <v>0</v>
      </c>
      <c r="J133" s="239">
        <v>0</v>
      </c>
      <c r="K133" s="240">
        <v>0</v>
      </c>
      <c r="L133" s="239">
        <v>0</v>
      </c>
      <c r="M133" s="239">
        <v>0</v>
      </c>
      <c r="N133" s="239">
        <v>259061</v>
      </c>
      <c r="O133" s="239">
        <v>0</v>
      </c>
      <c r="P133" s="239">
        <v>0</v>
      </c>
      <c r="Q133" s="239">
        <v>0</v>
      </c>
      <c r="R133" s="239">
        <v>0</v>
      </c>
      <c r="S133" s="239">
        <v>0</v>
      </c>
      <c r="T133" s="239">
        <v>0</v>
      </c>
      <c r="U133" s="239">
        <v>0</v>
      </c>
      <c r="V133" s="239">
        <v>0</v>
      </c>
      <c r="W133" s="239">
        <v>0</v>
      </c>
      <c r="X133" s="239">
        <v>0</v>
      </c>
      <c r="Y133" s="239">
        <v>0</v>
      </c>
      <c r="Z133" s="239">
        <v>0</v>
      </c>
      <c r="AA133" s="239">
        <v>0</v>
      </c>
      <c r="AB133" s="241">
        <v>2020</v>
      </c>
    </row>
    <row r="134" spans="1:28" s="3" customFormat="1" ht="35.25" customHeight="1" x14ac:dyDescent="0.5">
      <c r="A134" s="3">
        <v>1</v>
      </c>
      <c r="B134" s="143">
        <f>SUBTOTAL(103,$A$8:A134)</f>
        <v>125</v>
      </c>
      <c r="C134" s="237" t="s">
        <v>1693</v>
      </c>
      <c r="D134" s="232">
        <f t="shared" si="5"/>
        <v>1850000</v>
      </c>
      <c r="E134" s="239">
        <v>0</v>
      </c>
      <c r="F134" s="239">
        <v>0</v>
      </c>
      <c r="G134" s="239">
        <v>0</v>
      </c>
      <c r="H134" s="239">
        <v>0</v>
      </c>
      <c r="I134" s="239">
        <v>0</v>
      </c>
      <c r="J134" s="239">
        <v>0</v>
      </c>
      <c r="K134" s="240">
        <v>1</v>
      </c>
      <c r="L134" s="239">
        <v>1850000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  <c r="S134" s="239">
        <v>0</v>
      </c>
      <c r="T134" s="239">
        <v>0</v>
      </c>
      <c r="U134" s="239">
        <v>0</v>
      </c>
      <c r="V134" s="239">
        <v>0</v>
      </c>
      <c r="W134" s="239">
        <v>0</v>
      </c>
      <c r="X134" s="239">
        <v>0</v>
      </c>
      <c r="Y134" s="239">
        <v>0</v>
      </c>
      <c r="Z134" s="239">
        <v>0</v>
      </c>
      <c r="AA134" s="239">
        <v>0</v>
      </c>
      <c r="AB134" s="241">
        <v>2020</v>
      </c>
    </row>
    <row r="135" spans="1:28" s="3" customFormat="1" ht="35.25" customHeight="1" x14ac:dyDescent="0.5">
      <c r="A135" s="3">
        <v>1</v>
      </c>
      <c r="B135" s="143">
        <f>SUBTOTAL(103,$A$8:A135)</f>
        <v>126</v>
      </c>
      <c r="C135" s="237" t="s">
        <v>1938</v>
      </c>
      <c r="D135" s="232">
        <f t="shared" si="5"/>
        <v>689694.49</v>
      </c>
      <c r="E135" s="239">
        <v>0</v>
      </c>
      <c r="F135" s="239">
        <v>0</v>
      </c>
      <c r="G135" s="239">
        <v>0</v>
      </c>
      <c r="H135" s="239">
        <v>0</v>
      </c>
      <c r="I135" s="239">
        <v>0</v>
      </c>
      <c r="J135" s="239">
        <v>0</v>
      </c>
      <c r="K135" s="240">
        <v>0</v>
      </c>
      <c r="L135" s="239">
        <v>0</v>
      </c>
      <c r="M135" s="239">
        <v>0</v>
      </c>
      <c r="N135" s="239">
        <v>0</v>
      </c>
      <c r="O135" s="239">
        <v>239435.8</v>
      </c>
      <c r="P135" s="239">
        <v>450258.68999999994</v>
      </c>
      <c r="Q135" s="239">
        <v>0</v>
      </c>
      <c r="R135" s="239">
        <v>0</v>
      </c>
      <c r="S135" s="239">
        <v>0</v>
      </c>
      <c r="T135" s="239">
        <v>0</v>
      </c>
      <c r="U135" s="239">
        <v>0</v>
      </c>
      <c r="V135" s="239">
        <v>0</v>
      </c>
      <c r="W135" s="239">
        <v>0</v>
      </c>
      <c r="X135" s="239">
        <v>0</v>
      </c>
      <c r="Y135" s="239">
        <v>0</v>
      </c>
      <c r="Z135" s="239">
        <v>0</v>
      </c>
      <c r="AA135" s="239">
        <v>0</v>
      </c>
      <c r="AB135" s="241">
        <v>2020</v>
      </c>
    </row>
    <row r="136" spans="1:28" s="3" customFormat="1" ht="35.25" customHeight="1" x14ac:dyDescent="0.5">
      <c r="A136" s="3">
        <v>1</v>
      </c>
      <c r="B136" s="143">
        <f>SUBTOTAL(103,$A$8:A136)</f>
        <v>127</v>
      </c>
      <c r="C136" s="237" t="s">
        <v>1939</v>
      </c>
      <c r="D136" s="232">
        <f t="shared" si="5"/>
        <v>465174.3</v>
      </c>
      <c r="E136" s="239">
        <v>0</v>
      </c>
      <c r="F136" s="239">
        <v>0</v>
      </c>
      <c r="G136" s="239">
        <v>0</v>
      </c>
      <c r="H136" s="239">
        <v>0</v>
      </c>
      <c r="I136" s="239">
        <v>0</v>
      </c>
      <c r="J136" s="239">
        <v>0</v>
      </c>
      <c r="K136" s="240">
        <v>0</v>
      </c>
      <c r="L136" s="239">
        <v>0</v>
      </c>
      <c r="M136" s="239">
        <v>185479.3</v>
      </c>
      <c r="N136" s="239">
        <v>0</v>
      </c>
      <c r="O136" s="239">
        <f>196923.5+82771.5</f>
        <v>279695</v>
      </c>
      <c r="P136" s="239">
        <v>0</v>
      </c>
      <c r="Q136" s="239">
        <v>0</v>
      </c>
      <c r="R136" s="239">
        <v>0</v>
      </c>
      <c r="S136" s="239">
        <v>0</v>
      </c>
      <c r="T136" s="239">
        <v>0</v>
      </c>
      <c r="U136" s="239">
        <v>0</v>
      </c>
      <c r="V136" s="239">
        <v>0</v>
      </c>
      <c r="W136" s="239">
        <v>0</v>
      </c>
      <c r="X136" s="239">
        <v>0</v>
      </c>
      <c r="Y136" s="239">
        <v>0</v>
      </c>
      <c r="Z136" s="239">
        <v>0</v>
      </c>
      <c r="AA136" s="239">
        <v>0</v>
      </c>
      <c r="AB136" s="241">
        <v>2020</v>
      </c>
    </row>
    <row r="137" spans="1:28" s="3" customFormat="1" ht="35.25" customHeight="1" x14ac:dyDescent="0.5">
      <c r="A137" s="3">
        <v>1</v>
      </c>
      <c r="B137" s="143">
        <f>SUBTOTAL(103,$A$8:A137)</f>
        <v>128</v>
      </c>
      <c r="C137" s="237" t="s">
        <v>1940</v>
      </c>
      <c r="D137" s="232">
        <f t="shared" si="5"/>
        <v>1134646</v>
      </c>
      <c r="E137" s="239">
        <v>0</v>
      </c>
      <c r="F137" s="239">
        <v>0</v>
      </c>
      <c r="G137" s="239">
        <v>0</v>
      </c>
      <c r="H137" s="239">
        <v>0</v>
      </c>
      <c r="I137" s="239">
        <v>0</v>
      </c>
      <c r="J137" s="239">
        <v>0</v>
      </c>
      <c r="K137" s="240">
        <v>0</v>
      </c>
      <c r="L137" s="239">
        <v>0</v>
      </c>
      <c r="M137" s="239">
        <v>1134646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  <c r="S137" s="239">
        <v>0</v>
      </c>
      <c r="T137" s="239">
        <v>0</v>
      </c>
      <c r="U137" s="239">
        <v>0</v>
      </c>
      <c r="V137" s="239">
        <v>0</v>
      </c>
      <c r="W137" s="239">
        <v>0</v>
      </c>
      <c r="X137" s="239">
        <v>0</v>
      </c>
      <c r="Y137" s="239">
        <v>0</v>
      </c>
      <c r="Z137" s="239">
        <v>0</v>
      </c>
      <c r="AA137" s="239">
        <v>0</v>
      </c>
      <c r="AB137" s="241">
        <v>2020</v>
      </c>
    </row>
    <row r="138" spans="1:28" s="3" customFormat="1" ht="35.25" customHeight="1" x14ac:dyDescent="0.5">
      <c r="A138" s="3">
        <v>1</v>
      </c>
      <c r="B138" s="143">
        <f>SUBTOTAL(103,$A$8:A138)</f>
        <v>129</v>
      </c>
      <c r="C138" s="237" t="s">
        <v>1941</v>
      </c>
      <c r="D138" s="232">
        <f t="shared" si="5"/>
        <v>437000</v>
      </c>
      <c r="E138" s="239">
        <v>0</v>
      </c>
      <c r="F138" s="239">
        <v>0</v>
      </c>
      <c r="G138" s="239">
        <v>0</v>
      </c>
      <c r="H138" s="239">
        <v>0</v>
      </c>
      <c r="I138" s="239">
        <v>0</v>
      </c>
      <c r="J138" s="239">
        <v>0</v>
      </c>
      <c r="K138" s="240">
        <v>0</v>
      </c>
      <c r="L138" s="239">
        <v>0</v>
      </c>
      <c r="M138" s="239">
        <v>0</v>
      </c>
      <c r="N138" s="239">
        <v>0</v>
      </c>
      <c r="O138" s="239">
        <v>437000</v>
      </c>
      <c r="P138" s="239">
        <v>0</v>
      </c>
      <c r="Q138" s="239">
        <v>0</v>
      </c>
      <c r="R138" s="239">
        <v>0</v>
      </c>
      <c r="S138" s="239">
        <v>0</v>
      </c>
      <c r="T138" s="239">
        <v>0</v>
      </c>
      <c r="U138" s="239">
        <v>0</v>
      </c>
      <c r="V138" s="239">
        <v>0</v>
      </c>
      <c r="W138" s="239">
        <v>0</v>
      </c>
      <c r="X138" s="239">
        <v>0</v>
      </c>
      <c r="Y138" s="239">
        <v>0</v>
      </c>
      <c r="Z138" s="239">
        <v>0</v>
      </c>
      <c r="AA138" s="239">
        <v>0</v>
      </c>
      <c r="AB138" s="241">
        <v>2020</v>
      </c>
    </row>
    <row r="139" spans="1:28" s="3" customFormat="1" ht="35.25" customHeight="1" x14ac:dyDescent="0.5">
      <c r="A139" s="3">
        <v>1</v>
      </c>
      <c r="B139" s="143">
        <f>SUBTOTAL(103,$A$8:A139)</f>
        <v>130</v>
      </c>
      <c r="C139" s="237" t="s">
        <v>1942</v>
      </c>
      <c r="D139" s="232">
        <f t="shared" si="5"/>
        <v>128771.87</v>
      </c>
      <c r="E139" s="239">
        <v>0</v>
      </c>
      <c r="F139" s="239">
        <v>0</v>
      </c>
      <c r="G139" s="239">
        <v>128771.87</v>
      </c>
      <c r="H139" s="239">
        <v>0</v>
      </c>
      <c r="I139" s="239">
        <v>0</v>
      </c>
      <c r="J139" s="239">
        <v>0</v>
      </c>
      <c r="K139" s="240">
        <v>0</v>
      </c>
      <c r="L139" s="239">
        <v>0</v>
      </c>
      <c r="M139" s="239">
        <v>0</v>
      </c>
      <c r="N139" s="239">
        <v>0</v>
      </c>
      <c r="O139" s="239">
        <v>0</v>
      </c>
      <c r="P139" s="239">
        <v>0</v>
      </c>
      <c r="Q139" s="239">
        <v>0</v>
      </c>
      <c r="R139" s="239">
        <v>0</v>
      </c>
      <c r="S139" s="239">
        <v>0</v>
      </c>
      <c r="T139" s="239">
        <v>0</v>
      </c>
      <c r="U139" s="239">
        <v>0</v>
      </c>
      <c r="V139" s="239">
        <v>0</v>
      </c>
      <c r="W139" s="239">
        <v>0</v>
      </c>
      <c r="X139" s="239">
        <v>0</v>
      </c>
      <c r="Y139" s="239">
        <v>0</v>
      </c>
      <c r="Z139" s="239">
        <v>0</v>
      </c>
      <c r="AA139" s="239">
        <v>0</v>
      </c>
      <c r="AB139" s="241">
        <v>2020</v>
      </c>
    </row>
    <row r="140" spans="1:28" s="3" customFormat="1" ht="35.25" customHeight="1" x14ac:dyDescent="0.5">
      <c r="A140" s="3">
        <v>1</v>
      </c>
      <c r="B140" s="143">
        <f>SUBTOTAL(103,$A$8:A140)</f>
        <v>131</v>
      </c>
      <c r="C140" s="237" t="s">
        <v>1943</v>
      </c>
      <c r="D140" s="232">
        <f t="shared" si="5"/>
        <v>317712.78000000003</v>
      </c>
      <c r="E140" s="239">
        <v>317712.78000000003</v>
      </c>
      <c r="F140" s="239">
        <v>0</v>
      </c>
      <c r="G140" s="239">
        <v>0</v>
      </c>
      <c r="H140" s="239">
        <v>0</v>
      </c>
      <c r="I140" s="239">
        <v>0</v>
      </c>
      <c r="J140" s="239">
        <v>0</v>
      </c>
      <c r="K140" s="240">
        <v>0</v>
      </c>
      <c r="L140" s="239">
        <v>0</v>
      </c>
      <c r="M140" s="239">
        <v>0</v>
      </c>
      <c r="N140" s="239">
        <v>0</v>
      </c>
      <c r="O140" s="239">
        <v>0</v>
      </c>
      <c r="P140" s="239">
        <v>0</v>
      </c>
      <c r="Q140" s="239">
        <v>0</v>
      </c>
      <c r="R140" s="239">
        <v>0</v>
      </c>
      <c r="S140" s="239">
        <v>0</v>
      </c>
      <c r="T140" s="239">
        <v>0</v>
      </c>
      <c r="U140" s="239">
        <v>0</v>
      </c>
      <c r="V140" s="239">
        <v>0</v>
      </c>
      <c r="W140" s="239">
        <v>0</v>
      </c>
      <c r="X140" s="239">
        <v>0</v>
      </c>
      <c r="Y140" s="239">
        <v>0</v>
      </c>
      <c r="Z140" s="239">
        <v>0</v>
      </c>
      <c r="AA140" s="239">
        <v>0</v>
      </c>
      <c r="AB140" s="241">
        <v>2020</v>
      </c>
    </row>
    <row r="141" spans="1:28" s="3" customFormat="1" ht="35.25" customHeight="1" x14ac:dyDescent="0.5">
      <c r="A141" s="3">
        <v>1</v>
      </c>
      <c r="B141" s="143">
        <f>SUBTOTAL(103,$A$8:A141)</f>
        <v>132</v>
      </c>
      <c r="C141" s="237" t="s">
        <v>1944</v>
      </c>
      <c r="D141" s="232">
        <f t="shared" si="5"/>
        <v>723801.52</v>
      </c>
      <c r="E141" s="239">
        <v>0</v>
      </c>
      <c r="F141" s="239">
        <v>0</v>
      </c>
      <c r="G141" s="239">
        <v>174204</v>
      </c>
      <c r="H141" s="239">
        <v>0</v>
      </c>
      <c r="I141" s="239">
        <v>0</v>
      </c>
      <c r="J141" s="239">
        <v>0</v>
      </c>
      <c r="K141" s="240">
        <v>0</v>
      </c>
      <c r="L141" s="239">
        <v>0</v>
      </c>
      <c r="M141" s="239">
        <v>549597.52</v>
      </c>
      <c r="N141" s="239">
        <v>0</v>
      </c>
      <c r="O141" s="239">
        <v>0</v>
      </c>
      <c r="P141" s="239">
        <v>0</v>
      </c>
      <c r="Q141" s="239">
        <v>0</v>
      </c>
      <c r="R141" s="239">
        <v>0</v>
      </c>
      <c r="S141" s="239">
        <v>0</v>
      </c>
      <c r="T141" s="239">
        <v>0</v>
      </c>
      <c r="U141" s="239">
        <v>0</v>
      </c>
      <c r="V141" s="239">
        <v>0</v>
      </c>
      <c r="W141" s="239">
        <v>0</v>
      </c>
      <c r="X141" s="239">
        <v>0</v>
      </c>
      <c r="Y141" s="239">
        <v>0</v>
      </c>
      <c r="Z141" s="239">
        <v>0</v>
      </c>
      <c r="AA141" s="239">
        <v>0</v>
      </c>
      <c r="AB141" s="241">
        <v>2020</v>
      </c>
    </row>
    <row r="142" spans="1:28" s="3" customFormat="1" ht="35.25" customHeight="1" x14ac:dyDescent="0.5">
      <c r="A142" s="3">
        <v>1</v>
      </c>
      <c r="B142" s="143">
        <f>SUBTOTAL(103,$A$8:A142)</f>
        <v>133</v>
      </c>
      <c r="C142" s="237" t="s">
        <v>1945</v>
      </c>
      <c r="D142" s="232">
        <f t="shared" si="5"/>
        <v>460900</v>
      </c>
      <c r="E142" s="239">
        <v>0</v>
      </c>
      <c r="F142" s="239">
        <v>0</v>
      </c>
      <c r="G142" s="239">
        <v>0</v>
      </c>
      <c r="H142" s="239">
        <v>0</v>
      </c>
      <c r="I142" s="239">
        <v>0</v>
      </c>
      <c r="J142" s="239">
        <v>0</v>
      </c>
      <c r="K142" s="240">
        <v>0</v>
      </c>
      <c r="L142" s="239">
        <v>0</v>
      </c>
      <c r="M142" s="239">
        <v>0</v>
      </c>
      <c r="N142" s="239">
        <v>0</v>
      </c>
      <c r="O142" s="239">
        <v>460900</v>
      </c>
      <c r="P142" s="239">
        <v>0</v>
      </c>
      <c r="Q142" s="239">
        <v>0</v>
      </c>
      <c r="R142" s="239">
        <v>0</v>
      </c>
      <c r="S142" s="239">
        <v>0</v>
      </c>
      <c r="T142" s="239">
        <v>0</v>
      </c>
      <c r="U142" s="239">
        <v>0</v>
      </c>
      <c r="V142" s="239">
        <v>0</v>
      </c>
      <c r="W142" s="239">
        <v>0</v>
      </c>
      <c r="X142" s="239">
        <v>0</v>
      </c>
      <c r="Y142" s="239">
        <v>0</v>
      </c>
      <c r="Z142" s="239">
        <v>0</v>
      </c>
      <c r="AA142" s="239">
        <v>0</v>
      </c>
      <c r="AB142" s="241">
        <v>2020</v>
      </c>
    </row>
    <row r="143" spans="1:28" s="3" customFormat="1" ht="35.25" customHeight="1" x14ac:dyDescent="0.5">
      <c r="A143" s="3">
        <v>1</v>
      </c>
      <c r="B143" s="143">
        <f>SUBTOTAL(103,$A$8:A143)</f>
        <v>134</v>
      </c>
      <c r="C143" s="237" t="s">
        <v>1946</v>
      </c>
      <c r="D143" s="232">
        <f t="shared" si="5"/>
        <v>251475</v>
      </c>
      <c r="E143" s="239">
        <v>0</v>
      </c>
      <c r="F143" s="239">
        <v>0</v>
      </c>
      <c r="G143" s="239">
        <v>97440</v>
      </c>
      <c r="H143" s="239">
        <v>0</v>
      </c>
      <c r="I143" s="239">
        <v>15485</v>
      </c>
      <c r="J143" s="239">
        <v>0</v>
      </c>
      <c r="K143" s="240">
        <v>0</v>
      </c>
      <c r="L143" s="239">
        <v>0</v>
      </c>
      <c r="M143" s="239">
        <v>138550</v>
      </c>
      <c r="N143" s="239">
        <v>0</v>
      </c>
      <c r="O143" s="239">
        <v>0</v>
      </c>
      <c r="P143" s="239">
        <v>0</v>
      </c>
      <c r="Q143" s="239">
        <v>0</v>
      </c>
      <c r="R143" s="239">
        <v>0</v>
      </c>
      <c r="S143" s="239">
        <v>0</v>
      </c>
      <c r="T143" s="239">
        <v>0</v>
      </c>
      <c r="U143" s="239">
        <v>0</v>
      </c>
      <c r="V143" s="239">
        <v>0</v>
      </c>
      <c r="W143" s="239">
        <v>0</v>
      </c>
      <c r="X143" s="239">
        <v>0</v>
      </c>
      <c r="Y143" s="239">
        <v>0</v>
      </c>
      <c r="Z143" s="239">
        <v>0</v>
      </c>
      <c r="AA143" s="239">
        <v>0</v>
      </c>
      <c r="AB143" s="241">
        <v>2020</v>
      </c>
    </row>
    <row r="144" spans="1:28" s="3" customFormat="1" ht="35.25" customHeight="1" x14ac:dyDescent="0.5">
      <c r="A144" s="3">
        <v>1</v>
      </c>
      <c r="B144" s="143">
        <f>SUBTOTAL(103,$A$8:A144)</f>
        <v>135</v>
      </c>
      <c r="C144" s="237" t="s">
        <v>1947</v>
      </c>
      <c r="D144" s="232">
        <f t="shared" si="5"/>
        <v>329973</v>
      </c>
      <c r="E144" s="239">
        <v>0</v>
      </c>
      <c r="F144" s="239">
        <v>0</v>
      </c>
      <c r="G144" s="239">
        <v>0</v>
      </c>
      <c r="H144" s="239">
        <v>0</v>
      </c>
      <c r="I144" s="239">
        <v>0</v>
      </c>
      <c r="J144" s="239">
        <v>0</v>
      </c>
      <c r="K144" s="240">
        <v>0</v>
      </c>
      <c r="L144" s="239">
        <v>0</v>
      </c>
      <c r="M144" s="239">
        <v>0</v>
      </c>
      <c r="N144" s="239">
        <v>0</v>
      </c>
      <c r="O144" s="239">
        <v>329973</v>
      </c>
      <c r="P144" s="239">
        <v>0</v>
      </c>
      <c r="Q144" s="239">
        <v>0</v>
      </c>
      <c r="R144" s="239">
        <v>0</v>
      </c>
      <c r="S144" s="239">
        <v>0</v>
      </c>
      <c r="T144" s="239">
        <v>0</v>
      </c>
      <c r="U144" s="239">
        <v>0</v>
      </c>
      <c r="V144" s="239">
        <v>0</v>
      </c>
      <c r="W144" s="239">
        <v>0</v>
      </c>
      <c r="X144" s="239">
        <v>0</v>
      </c>
      <c r="Y144" s="239">
        <v>0</v>
      </c>
      <c r="Z144" s="239">
        <v>0</v>
      </c>
      <c r="AA144" s="239">
        <v>0</v>
      </c>
      <c r="AB144" s="241">
        <v>2020</v>
      </c>
    </row>
    <row r="145" spans="1:28" s="3" customFormat="1" ht="35.25" customHeight="1" x14ac:dyDescent="0.5">
      <c r="A145" s="3">
        <v>1</v>
      </c>
      <c r="B145" s="143">
        <f>SUBTOTAL(103,$A$8:A145)</f>
        <v>136</v>
      </c>
      <c r="C145" s="237" t="s">
        <v>1948</v>
      </c>
      <c r="D145" s="232">
        <f t="shared" si="5"/>
        <v>500731.2</v>
      </c>
      <c r="E145" s="239">
        <v>0</v>
      </c>
      <c r="F145" s="239">
        <v>0</v>
      </c>
      <c r="G145" s="239">
        <v>0</v>
      </c>
      <c r="H145" s="239">
        <v>0</v>
      </c>
      <c r="I145" s="239">
        <v>0</v>
      </c>
      <c r="J145" s="239">
        <v>0</v>
      </c>
      <c r="K145" s="240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500731.2</v>
      </c>
      <c r="Q145" s="239">
        <v>0</v>
      </c>
      <c r="R145" s="239">
        <v>0</v>
      </c>
      <c r="S145" s="239">
        <v>0</v>
      </c>
      <c r="T145" s="239">
        <v>0</v>
      </c>
      <c r="U145" s="239">
        <v>0</v>
      </c>
      <c r="V145" s="239">
        <v>0</v>
      </c>
      <c r="W145" s="239">
        <v>0</v>
      </c>
      <c r="X145" s="239">
        <v>0</v>
      </c>
      <c r="Y145" s="239">
        <v>0</v>
      </c>
      <c r="Z145" s="239">
        <v>0</v>
      </c>
      <c r="AA145" s="239">
        <v>0</v>
      </c>
      <c r="AB145" s="241">
        <v>2020</v>
      </c>
    </row>
    <row r="146" spans="1:28" s="3" customFormat="1" ht="35.25" customHeight="1" x14ac:dyDescent="0.5">
      <c r="A146" s="3">
        <v>1</v>
      </c>
      <c r="B146" s="143">
        <f>SUBTOTAL(103,$A$8:A146)</f>
        <v>137</v>
      </c>
      <c r="C146" s="237" t="s">
        <v>1949</v>
      </c>
      <c r="D146" s="232">
        <f t="shared" si="5"/>
        <v>169106</v>
      </c>
      <c r="E146" s="239">
        <v>0</v>
      </c>
      <c r="F146" s="239">
        <v>0</v>
      </c>
      <c r="G146" s="239">
        <v>0</v>
      </c>
      <c r="H146" s="239">
        <v>0</v>
      </c>
      <c r="I146" s="239">
        <v>0</v>
      </c>
      <c r="J146" s="239">
        <v>0</v>
      </c>
      <c r="K146" s="240">
        <v>0</v>
      </c>
      <c r="L146" s="239">
        <v>0</v>
      </c>
      <c r="M146" s="239">
        <v>169106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  <c r="S146" s="239">
        <v>0</v>
      </c>
      <c r="T146" s="239">
        <v>0</v>
      </c>
      <c r="U146" s="239">
        <v>0</v>
      </c>
      <c r="V146" s="239">
        <v>0</v>
      </c>
      <c r="W146" s="239">
        <v>0</v>
      </c>
      <c r="X146" s="239">
        <v>0</v>
      </c>
      <c r="Y146" s="239">
        <v>0</v>
      </c>
      <c r="Z146" s="239">
        <v>0</v>
      </c>
      <c r="AA146" s="239">
        <v>0</v>
      </c>
      <c r="AB146" s="241">
        <v>2020</v>
      </c>
    </row>
    <row r="147" spans="1:28" s="3" customFormat="1" ht="35.25" customHeight="1" x14ac:dyDescent="0.5">
      <c r="A147" s="3">
        <v>1</v>
      </c>
      <c r="B147" s="143">
        <f>SUBTOTAL(103,$A$8:A147)</f>
        <v>138</v>
      </c>
      <c r="C147" s="237" t="s">
        <v>1722</v>
      </c>
      <c r="D147" s="232">
        <f t="shared" si="5"/>
        <v>221206.97</v>
      </c>
      <c r="E147" s="239">
        <v>0</v>
      </c>
      <c r="F147" s="239">
        <v>159320.97</v>
      </c>
      <c r="G147" s="239">
        <v>0</v>
      </c>
      <c r="H147" s="239">
        <v>0</v>
      </c>
      <c r="I147" s="239">
        <v>0</v>
      </c>
      <c r="J147" s="239">
        <v>0</v>
      </c>
      <c r="K147" s="240">
        <v>2</v>
      </c>
      <c r="L147" s="239">
        <v>61886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  <c r="S147" s="239">
        <v>0</v>
      </c>
      <c r="T147" s="239">
        <v>0</v>
      </c>
      <c r="U147" s="239">
        <v>0</v>
      </c>
      <c r="V147" s="239">
        <v>0</v>
      </c>
      <c r="W147" s="239">
        <v>0</v>
      </c>
      <c r="X147" s="239">
        <v>0</v>
      </c>
      <c r="Y147" s="239">
        <v>0</v>
      </c>
      <c r="Z147" s="239">
        <v>0</v>
      </c>
      <c r="AA147" s="239">
        <v>0</v>
      </c>
      <c r="AB147" s="241">
        <v>2020</v>
      </c>
    </row>
    <row r="148" spans="1:28" s="3" customFormat="1" ht="35.25" customHeight="1" x14ac:dyDescent="0.5">
      <c r="A148" s="3">
        <v>1</v>
      </c>
      <c r="B148" s="143">
        <f>SUBTOTAL(103,$A$8:A148)</f>
        <v>139</v>
      </c>
      <c r="C148" s="237" t="s">
        <v>1950</v>
      </c>
      <c r="D148" s="232">
        <f t="shared" si="5"/>
        <v>827847.37</v>
      </c>
      <c r="E148" s="239">
        <v>0</v>
      </c>
      <c r="F148" s="239">
        <v>0</v>
      </c>
      <c r="G148" s="239">
        <v>329415.37</v>
      </c>
      <c r="H148" s="239">
        <v>0</v>
      </c>
      <c r="I148" s="239">
        <v>0</v>
      </c>
      <c r="J148" s="239">
        <v>0</v>
      </c>
      <c r="K148" s="240">
        <v>0</v>
      </c>
      <c r="L148" s="239">
        <v>0</v>
      </c>
      <c r="M148" s="239">
        <v>498432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  <c r="S148" s="239">
        <v>0</v>
      </c>
      <c r="T148" s="239">
        <v>0</v>
      </c>
      <c r="U148" s="239">
        <v>0</v>
      </c>
      <c r="V148" s="239">
        <v>0</v>
      </c>
      <c r="W148" s="239">
        <v>0</v>
      </c>
      <c r="X148" s="239">
        <v>0</v>
      </c>
      <c r="Y148" s="239">
        <v>0</v>
      </c>
      <c r="Z148" s="239">
        <v>0</v>
      </c>
      <c r="AA148" s="239">
        <v>0</v>
      </c>
      <c r="AB148" s="241">
        <v>2020</v>
      </c>
    </row>
    <row r="149" spans="1:28" s="3" customFormat="1" ht="35.25" customHeight="1" x14ac:dyDescent="0.5">
      <c r="A149" s="3">
        <v>1</v>
      </c>
      <c r="B149" s="143">
        <f>SUBTOTAL(103,$A$8:A149)</f>
        <v>140</v>
      </c>
      <c r="C149" s="237" t="s">
        <v>1951</v>
      </c>
      <c r="D149" s="232">
        <f t="shared" si="5"/>
        <v>354653</v>
      </c>
      <c r="E149" s="239">
        <v>177326.5</v>
      </c>
      <c r="F149" s="239">
        <v>177326.5</v>
      </c>
      <c r="G149" s="239">
        <v>0</v>
      </c>
      <c r="H149" s="239">
        <v>0</v>
      </c>
      <c r="I149" s="239">
        <v>0</v>
      </c>
      <c r="J149" s="239">
        <v>0</v>
      </c>
      <c r="K149" s="240">
        <v>0</v>
      </c>
      <c r="L149" s="239">
        <v>0</v>
      </c>
      <c r="M149" s="239">
        <v>0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  <c r="S149" s="239">
        <v>0</v>
      </c>
      <c r="T149" s="239">
        <v>0</v>
      </c>
      <c r="U149" s="239">
        <v>0</v>
      </c>
      <c r="V149" s="239">
        <v>0</v>
      </c>
      <c r="W149" s="239">
        <v>0</v>
      </c>
      <c r="X149" s="239">
        <v>0</v>
      </c>
      <c r="Y149" s="239">
        <v>0</v>
      </c>
      <c r="Z149" s="239">
        <v>0</v>
      </c>
      <c r="AA149" s="239">
        <v>0</v>
      </c>
      <c r="AB149" s="241">
        <v>2020</v>
      </c>
    </row>
    <row r="150" spans="1:28" s="3" customFormat="1" ht="35.25" customHeight="1" x14ac:dyDescent="0.5">
      <c r="A150" s="3">
        <v>1</v>
      </c>
      <c r="B150" s="143">
        <f>SUBTOTAL(103,$A$8:A150)</f>
        <v>141</v>
      </c>
      <c r="C150" s="237" t="s">
        <v>1952</v>
      </c>
      <c r="D150" s="232">
        <f t="shared" si="5"/>
        <v>202672.4</v>
      </c>
      <c r="E150" s="239">
        <v>0</v>
      </c>
      <c r="F150" s="239">
        <v>0</v>
      </c>
      <c r="G150" s="239">
        <v>0</v>
      </c>
      <c r="H150" s="239">
        <v>0</v>
      </c>
      <c r="I150" s="239">
        <v>202672.4</v>
      </c>
      <c r="J150" s="239">
        <v>0</v>
      </c>
      <c r="K150" s="240">
        <v>0</v>
      </c>
      <c r="L150" s="239">
        <v>0</v>
      </c>
      <c r="M150" s="239">
        <v>0</v>
      </c>
      <c r="N150" s="239">
        <v>0</v>
      </c>
      <c r="O150" s="239">
        <v>0</v>
      </c>
      <c r="P150" s="239">
        <v>0</v>
      </c>
      <c r="Q150" s="239">
        <v>0</v>
      </c>
      <c r="R150" s="239">
        <v>0</v>
      </c>
      <c r="S150" s="239">
        <v>0</v>
      </c>
      <c r="T150" s="239">
        <v>0</v>
      </c>
      <c r="U150" s="239">
        <v>0</v>
      </c>
      <c r="V150" s="239">
        <v>0</v>
      </c>
      <c r="W150" s="239">
        <v>0</v>
      </c>
      <c r="X150" s="239">
        <v>0</v>
      </c>
      <c r="Y150" s="239">
        <v>0</v>
      </c>
      <c r="Z150" s="239">
        <v>0</v>
      </c>
      <c r="AA150" s="239">
        <v>0</v>
      </c>
      <c r="AB150" s="241">
        <v>2020</v>
      </c>
    </row>
    <row r="151" spans="1:28" s="3" customFormat="1" ht="35.25" customHeight="1" x14ac:dyDescent="0.5">
      <c r="A151" s="3">
        <v>1</v>
      </c>
      <c r="B151" s="143">
        <f>SUBTOTAL(103,$A$8:A151)</f>
        <v>142</v>
      </c>
      <c r="C151" s="237" t="s">
        <v>1953</v>
      </c>
      <c r="D151" s="232">
        <f t="shared" si="5"/>
        <v>694266.46</v>
      </c>
      <c r="E151" s="239">
        <v>0</v>
      </c>
      <c r="F151" s="239">
        <v>0</v>
      </c>
      <c r="G151" s="239">
        <v>0</v>
      </c>
      <c r="H151" s="239">
        <v>0</v>
      </c>
      <c r="I151" s="239">
        <v>62413.85</v>
      </c>
      <c r="J151" s="239">
        <v>0</v>
      </c>
      <c r="K151" s="240">
        <v>0</v>
      </c>
      <c r="L151" s="239">
        <v>0</v>
      </c>
      <c r="M151" s="239">
        <v>631852.61</v>
      </c>
      <c r="N151" s="239">
        <v>0</v>
      </c>
      <c r="O151" s="239">
        <v>0</v>
      </c>
      <c r="P151" s="239">
        <v>0</v>
      </c>
      <c r="Q151" s="239">
        <v>0</v>
      </c>
      <c r="R151" s="239">
        <v>0</v>
      </c>
      <c r="S151" s="239">
        <v>0</v>
      </c>
      <c r="T151" s="239">
        <v>0</v>
      </c>
      <c r="U151" s="239">
        <v>0</v>
      </c>
      <c r="V151" s="239">
        <v>0</v>
      </c>
      <c r="W151" s="239">
        <v>0</v>
      </c>
      <c r="X151" s="239">
        <v>0</v>
      </c>
      <c r="Y151" s="239">
        <v>0</v>
      </c>
      <c r="Z151" s="239">
        <v>0</v>
      </c>
      <c r="AA151" s="239">
        <v>0</v>
      </c>
      <c r="AB151" s="241">
        <v>2020</v>
      </c>
    </row>
    <row r="152" spans="1:28" s="3" customFormat="1" ht="35.25" customHeight="1" x14ac:dyDescent="0.5">
      <c r="A152" s="3">
        <v>1</v>
      </c>
      <c r="B152" s="143">
        <f>SUBTOTAL(103,$A$8:A152)</f>
        <v>143</v>
      </c>
      <c r="C152" s="237" t="s">
        <v>1954</v>
      </c>
      <c r="D152" s="232">
        <f t="shared" si="5"/>
        <v>254624</v>
      </c>
      <c r="E152" s="239">
        <v>0</v>
      </c>
      <c r="F152" s="239">
        <v>0</v>
      </c>
      <c r="G152" s="239">
        <v>254624</v>
      </c>
      <c r="H152" s="239">
        <v>0</v>
      </c>
      <c r="I152" s="239">
        <v>0</v>
      </c>
      <c r="J152" s="239">
        <v>0</v>
      </c>
      <c r="K152" s="240">
        <v>0</v>
      </c>
      <c r="L152" s="239">
        <v>0</v>
      </c>
      <c r="M152" s="239">
        <v>0</v>
      </c>
      <c r="N152" s="239">
        <v>0</v>
      </c>
      <c r="O152" s="239">
        <v>0</v>
      </c>
      <c r="P152" s="239">
        <v>0</v>
      </c>
      <c r="Q152" s="239">
        <v>0</v>
      </c>
      <c r="R152" s="239">
        <v>0</v>
      </c>
      <c r="S152" s="239">
        <v>0</v>
      </c>
      <c r="T152" s="239">
        <v>0</v>
      </c>
      <c r="U152" s="239">
        <v>0</v>
      </c>
      <c r="V152" s="239">
        <v>0</v>
      </c>
      <c r="W152" s="239">
        <v>0</v>
      </c>
      <c r="X152" s="239">
        <v>0</v>
      </c>
      <c r="Y152" s="239">
        <v>0</v>
      </c>
      <c r="Z152" s="239">
        <v>0</v>
      </c>
      <c r="AA152" s="239">
        <v>0</v>
      </c>
      <c r="AB152" s="241">
        <v>2020</v>
      </c>
    </row>
    <row r="153" spans="1:28" s="3" customFormat="1" ht="35.25" customHeight="1" x14ac:dyDescent="0.5">
      <c r="A153" s="3">
        <v>1</v>
      </c>
      <c r="B153" s="143">
        <f>SUBTOTAL(103,$A$8:A153)</f>
        <v>144</v>
      </c>
      <c r="C153" s="237" t="s">
        <v>1955</v>
      </c>
      <c r="D153" s="232">
        <f t="shared" si="5"/>
        <v>279930.7</v>
      </c>
      <c r="E153" s="239">
        <v>0</v>
      </c>
      <c r="F153" s="239">
        <v>0</v>
      </c>
      <c r="G153" s="239">
        <v>0</v>
      </c>
      <c r="H153" s="239">
        <v>0</v>
      </c>
      <c r="I153" s="239">
        <v>0</v>
      </c>
      <c r="J153" s="239">
        <v>0</v>
      </c>
      <c r="K153" s="240">
        <v>0</v>
      </c>
      <c r="L153" s="239">
        <v>0</v>
      </c>
      <c r="M153" s="239">
        <v>0</v>
      </c>
      <c r="N153" s="239">
        <v>0</v>
      </c>
      <c r="O153" s="239">
        <f>259971+19959.7</f>
        <v>279930.7</v>
      </c>
      <c r="P153" s="239">
        <v>0</v>
      </c>
      <c r="Q153" s="239">
        <v>0</v>
      </c>
      <c r="R153" s="239">
        <v>0</v>
      </c>
      <c r="S153" s="239">
        <v>0</v>
      </c>
      <c r="T153" s="239">
        <v>0</v>
      </c>
      <c r="U153" s="239">
        <v>0</v>
      </c>
      <c r="V153" s="239">
        <v>0</v>
      </c>
      <c r="W153" s="239">
        <v>0</v>
      </c>
      <c r="X153" s="239">
        <v>0</v>
      </c>
      <c r="Y153" s="239">
        <v>0</v>
      </c>
      <c r="Z153" s="239">
        <v>0</v>
      </c>
      <c r="AA153" s="239">
        <v>0</v>
      </c>
      <c r="AB153" s="241">
        <v>2020</v>
      </c>
    </row>
    <row r="154" spans="1:28" s="3" customFormat="1" ht="35.25" customHeight="1" x14ac:dyDescent="0.5">
      <c r="A154" s="3">
        <v>1</v>
      </c>
      <c r="B154" s="143">
        <f>SUBTOTAL(103,$A$8:A154)</f>
        <v>145</v>
      </c>
      <c r="C154" s="237" t="s">
        <v>1956</v>
      </c>
      <c r="D154" s="232">
        <f t="shared" si="5"/>
        <v>1403305.8</v>
      </c>
      <c r="E154" s="239">
        <v>0</v>
      </c>
      <c r="F154" s="239">
        <v>0</v>
      </c>
      <c r="G154" s="239">
        <v>0</v>
      </c>
      <c r="H154" s="239">
        <v>0</v>
      </c>
      <c r="I154" s="239">
        <v>0</v>
      </c>
      <c r="J154" s="239">
        <v>0</v>
      </c>
      <c r="K154" s="240">
        <v>0</v>
      </c>
      <c r="L154" s="239">
        <v>0</v>
      </c>
      <c r="M154" s="239">
        <v>0</v>
      </c>
      <c r="N154" s="239">
        <v>0</v>
      </c>
      <c r="O154" s="239">
        <v>1403305.8</v>
      </c>
      <c r="P154" s="239">
        <v>0</v>
      </c>
      <c r="Q154" s="239">
        <v>0</v>
      </c>
      <c r="R154" s="239">
        <v>0</v>
      </c>
      <c r="S154" s="239">
        <v>0</v>
      </c>
      <c r="T154" s="239">
        <v>0</v>
      </c>
      <c r="U154" s="239">
        <v>0</v>
      </c>
      <c r="V154" s="239">
        <v>0</v>
      </c>
      <c r="W154" s="239">
        <v>0</v>
      </c>
      <c r="X154" s="239">
        <v>0</v>
      </c>
      <c r="Y154" s="239">
        <v>0</v>
      </c>
      <c r="Z154" s="239">
        <v>0</v>
      </c>
      <c r="AA154" s="239">
        <v>0</v>
      </c>
      <c r="AB154" s="241">
        <v>2020</v>
      </c>
    </row>
    <row r="155" spans="1:28" s="3" customFormat="1" ht="35.25" customHeight="1" x14ac:dyDescent="0.5">
      <c r="A155" s="3">
        <v>1</v>
      </c>
      <c r="B155" s="143">
        <f>SUBTOTAL(103,$A$8:A155)</f>
        <v>146</v>
      </c>
      <c r="C155" s="237" t="s">
        <v>1700</v>
      </c>
      <c r="D155" s="232">
        <f t="shared" si="5"/>
        <v>7398819</v>
      </c>
      <c r="E155" s="239">
        <v>0</v>
      </c>
      <c r="F155" s="239">
        <v>0</v>
      </c>
      <c r="G155" s="239">
        <v>0</v>
      </c>
      <c r="H155" s="239">
        <v>0</v>
      </c>
      <c r="I155" s="239">
        <v>0</v>
      </c>
      <c r="J155" s="239">
        <v>0</v>
      </c>
      <c r="K155" s="240">
        <v>7</v>
      </c>
      <c r="L155" s="239">
        <v>1200000</v>
      </c>
      <c r="M155" s="239">
        <v>4954168</v>
      </c>
      <c r="N155" s="239">
        <v>0</v>
      </c>
      <c r="O155" s="239">
        <v>1244651</v>
      </c>
      <c r="P155" s="239">
        <v>0</v>
      </c>
      <c r="Q155" s="239">
        <v>0</v>
      </c>
      <c r="R155" s="239">
        <v>0</v>
      </c>
      <c r="S155" s="239">
        <v>0</v>
      </c>
      <c r="T155" s="239">
        <v>0</v>
      </c>
      <c r="U155" s="239">
        <v>0</v>
      </c>
      <c r="V155" s="239">
        <v>0</v>
      </c>
      <c r="W155" s="239">
        <v>0</v>
      </c>
      <c r="X155" s="239">
        <v>0</v>
      </c>
      <c r="Y155" s="239">
        <v>0</v>
      </c>
      <c r="Z155" s="239">
        <v>0</v>
      </c>
      <c r="AA155" s="239">
        <v>0</v>
      </c>
      <c r="AB155" s="241">
        <v>2020</v>
      </c>
    </row>
    <row r="156" spans="1:28" s="3" customFormat="1" ht="35.25" customHeight="1" x14ac:dyDescent="0.5">
      <c r="A156" s="3">
        <v>1</v>
      </c>
      <c r="B156" s="143">
        <f>SUBTOTAL(103,$A$8:A156)</f>
        <v>147</v>
      </c>
      <c r="C156" s="237" t="s">
        <v>1957</v>
      </c>
      <c r="D156" s="232">
        <f t="shared" si="5"/>
        <v>1079600</v>
      </c>
      <c r="E156" s="239">
        <v>0</v>
      </c>
      <c r="F156" s="239">
        <v>0</v>
      </c>
      <c r="G156" s="239">
        <v>0</v>
      </c>
      <c r="H156" s="239">
        <v>0</v>
      </c>
      <c r="I156" s="239">
        <v>0</v>
      </c>
      <c r="J156" s="239">
        <v>0</v>
      </c>
      <c r="K156" s="240">
        <v>0</v>
      </c>
      <c r="L156" s="239">
        <v>0</v>
      </c>
      <c r="M156" s="239">
        <v>1079600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  <c r="S156" s="239">
        <v>0</v>
      </c>
      <c r="T156" s="239">
        <v>0</v>
      </c>
      <c r="U156" s="239">
        <v>0</v>
      </c>
      <c r="V156" s="239">
        <v>0</v>
      </c>
      <c r="W156" s="239">
        <v>0</v>
      </c>
      <c r="X156" s="239">
        <v>0</v>
      </c>
      <c r="Y156" s="239">
        <v>0</v>
      </c>
      <c r="Z156" s="239">
        <v>0</v>
      </c>
      <c r="AA156" s="239">
        <v>0</v>
      </c>
      <c r="AB156" s="241">
        <v>2020</v>
      </c>
    </row>
    <row r="157" spans="1:28" s="3" customFormat="1" ht="35.25" customHeight="1" x14ac:dyDescent="0.5">
      <c r="A157" s="3">
        <v>1</v>
      </c>
      <c r="B157" s="143">
        <f>SUBTOTAL(103,$A$8:A157)</f>
        <v>148</v>
      </c>
      <c r="C157" s="237" t="s">
        <v>1958</v>
      </c>
      <c r="D157" s="232">
        <f t="shared" si="5"/>
        <v>285704</v>
      </c>
      <c r="E157" s="239">
        <v>0</v>
      </c>
      <c r="F157" s="239">
        <v>0</v>
      </c>
      <c r="G157" s="239">
        <v>0</v>
      </c>
      <c r="H157" s="239">
        <v>0</v>
      </c>
      <c r="I157" s="239">
        <v>0</v>
      </c>
      <c r="J157" s="239">
        <v>0</v>
      </c>
      <c r="K157" s="240">
        <v>0</v>
      </c>
      <c r="L157" s="239">
        <v>0</v>
      </c>
      <c r="M157" s="239">
        <v>0</v>
      </c>
      <c r="N157" s="239">
        <v>68000</v>
      </c>
      <c r="O157" s="239">
        <v>217704</v>
      </c>
      <c r="P157" s="239">
        <v>0</v>
      </c>
      <c r="Q157" s="239">
        <v>0</v>
      </c>
      <c r="R157" s="239">
        <v>0</v>
      </c>
      <c r="S157" s="239">
        <v>0</v>
      </c>
      <c r="T157" s="239">
        <v>0</v>
      </c>
      <c r="U157" s="239">
        <v>0</v>
      </c>
      <c r="V157" s="239">
        <v>0</v>
      </c>
      <c r="W157" s="239">
        <v>0</v>
      </c>
      <c r="X157" s="239">
        <v>0</v>
      </c>
      <c r="Y157" s="239">
        <v>0</v>
      </c>
      <c r="Z157" s="239">
        <v>0</v>
      </c>
      <c r="AA157" s="239">
        <v>0</v>
      </c>
      <c r="AB157" s="241">
        <v>2020</v>
      </c>
    </row>
    <row r="158" spans="1:28" s="3" customFormat="1" ht="35.25" customHeight="1" x14ac:dyDescent="0.5">
      <c r="A158" s="3">
        <v>1</v>
      </c>
      <c r="B158" s="143">
        <f>SUBTOTAL(103,$A$8:A158)</f>
        <v>149</v>
      </c>
      <c r="C158" s="237" t="s">
        <v>1959</v>
      </c>
      <c r="D158" s="232">
        <f t="shared" si="5"/>
        <v>165037</v>
      </c>
      <c r="E158" s="239">
        <v>0</v>
      </c>
      <c r="F158" s="239">
        <v>165037</v>
      </c>
      <c r="G158" s="239">
        <v>0</v>
      </c>
      <c r="H158" s="239">
        <v>0</v>
      </c>
      <c r="I158" s="239">
        <v>0</v>
      </c>
      <c r="J158" s="239">
        <v>0</v>
      </c>
      <c r="K158" s="240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  <c r="S158" s="239">
        <v>0</v>
      </c>
      <c r="T158" s="239">
        <v>0</v>
      </c>
      <c r="U158" s="239">
        <v>0</v>
      </c>
      <c r="V158" s="239">
        <v>0</v>
      </c>
      <c r="W158" s="239">
        <v>0</v>
      </c>
      <c r="X158" s="239">
        <v>0</v>
      </c>
      <c r="Y158" s="239">
        <v>0</v>
      </c>
      <c r="Z158" s="239">
        <v>0</v>
      </c>
      <c r="AA158" s="239">
        <v>0</v>
      </c>
      <c r="AB158" s="241">
        <v>2020</v>
      </c>
    </row>
    <row r="159" spans="1:28" s="3" customFormat="1" ht="35.25" customHeight="1" x14ac:dyDescent="0.5">
      <c r="A159" s="3">
        <v>1</v>
      </c>
      <c r="B159" s="143">
        <f>SUBTOTAL(103,$A$8:A159)</f>
        <v>150</v>
      </c>
      <c r="C159" s="237" t="s">
        <v>1960</v>
      </c>
      <c r="D159" s="232">
        <f t="shared" si="5"/>
        <v>589000</v>
      </c>
      <c r="E159" s="239">
        <v>0</v>
      </c>
      <c r="F159" s="239">
        <v>0</v>
      </c>
      <c r="G159" s="239">
        <v>0</v>
      </c>
      <c r="H159" s="239">
        <v>0</v>
      </c>
      <c r="I159" s="239">
        <v>589000</v>
      </c>
      <c r="J159" s="239">
        <v>0</v>
      </c>
      <c r="K159" s="240">
        <v>0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  <c r="S159" s="239">
        <v>0</v>
      </c>
      <c r="T159" s="239">
        <v>0</v>
      </c>
      <c r="U159" s="239">
        <v>0</v>
      </c>
      <c r="V159" s="239">
        <v>0</v>
      </c>
      <c r="W159" s="239">
        <v>0</v>
      </c>
      <c r="X159" s="239">
        <v>0</v>
      </c>
      <c r="Y159" s="239">
        <v>0</v>
      </c>
      <c r="Z159" s="239">
        <v>0</v>
      </c>
      <c r="AA159" s="239">
        <v>0</v>
      </c>
      <c r="AB159" s="241">
        <v>2020</v>
      </c>
    </row>
    <row r="160" spans="1:28" s="3" customFormat="1" ht="35.25" customHeight="1" x14ac:dyDescent="0.5">
      <c r="A160" s="3">
        <v>1</v>
      </c>
      <c r="B160" s="143">
        <f>SUBTOTAL(103,$A$8:A160)</f>
        <v>151</v>
      </c>
      <c r="C160" s="237" t="s">
        <v>1961</v>
      </c>
      <c r="D160" s="232">
        <f t="shared" si="5"/>
        <v>2370868.27</v>
      </c>
      <c r="E160" s="239">
        <v>0</v>
      </c>
      <c r="F160" s="239">
        <v>298952.02</v>
      </c>
      <c r="G160" s="239">
        <v>1793579.5499999998</v>
      </c>
      <c r="H160" s="239">
        <v>278336.7</v>
      </c>
      <c r="I160" s="239">
        <v>0</v>
      </c>
      <c r="J160" s="239">
        <v>0</v>
      </c>
      <c r="K160" s="240">
        <v>0</v>
      </c>
      <c r="L160" s="239">
        <v>0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  <c r="S160" s="239">
        <v>0</v>
      </c>
      <c r="T160" s="239">
        <v>0</v>
      </c>
      <c r="U160" s="239">
        <v>0</v>
      </c>
      <c r="V160" s="239">
        <v>0</v>
      </c>
      <c r="W160" s="239">
        <v>0</v>
      </c>
      <c r="X160" s="239">
        <v>0</v>
      </c>
      <c r="Y160" s="239">
        <v>0</v>
      </c>
      <c r="Z160" s="239">
        <v>0</v>
      </c>
      <c r="AA160" s="239">
        <v>0</v>
      </c>
      <c r="AB160" s="241">
        <v>2020</v>
      </c>
    </row>
    <row r="161" spans="1:28" s="3" customFormat="1" ht="35.25" customHeight="1" x14ac:dyDescent="0.5">
      <c r="A161" s="3">
        <v>1</v>
      </c>
      <c r="B161" s="143">
        <f>SUBTOTAL(103,$A$8:A161)</f>
        <v>152</v>
      </c>
      <c r="C161" s="237" t="s">
        <v>1962</v>
      </c>
      <c r="D161" s="232">
        <f t="shared" si="5"/>
        <v>758999.85</v>
      </c>
      <c r="E161" s="239">
        <v>0</v>
      </c>
      <c r="F161" s="239">
        <v>0</v>
      </c>
      <c r="G161" s="239">
        <v>0</v>
      </c>
      <c r="H161" s="239">
        <v>0</v>
      </c>
      <c r="I161" s="239">
        <v>0</v>
      </c>
      <c r="J161" s="239">
        <v>0</v>
      </c>
      <c r="K161" s="240">
        <v>0</v>
      </c>
      <c r="L161" s="239">
        <v>0</v>
      </c>
      <c r="M161" s="239">
        <v>758999.85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  <c r="S161" s="239">
        <v>0</v>
      </c>
      <c r="T161" s="239">
        <v>0</v>
      </c>
      <c r="U161" s="239">
        <v>0</v>
      </c>
      <c r="V161" s="239">
        <v>0</v>
      </c>
      <c r="W161" s="239">
        <v>0</v>
      </c>
      <c r="X161" s="239">
        <v>0</v>
      </c>
      <c r="Y161" s="239">
        <v>0</v>
      </c>
      <c r="Z161" s="239">
        <v>0</v>
      </c>
      <c r="AA161" s="239">
        <v>0</v>
      </c>
      <c r="AB161" s="241">
        <v>2020</v>
      </c>
    </row>
    <row r="162" spans="1:28" s="3" customFormat="1" ht="35.25" customHeight="1" x14ac:dyDescent="0.5">
      <c r="A162" s="3">
        <v>1</v>
      </c>
      <c r="B162" s="143">
        <f>SUBTOTAL(103,$A$8:A162)</f>
        <v>153</v>
      </c>
      <c r="C162" s="237" t="s">
        <v>1963</v>
      </c>
      <c r="D162" s="232">
        <f t="shared" si="5"/>
        <v>214233.77000000002</v>
      </c>
      <c r="E162" s="239">
        <v>0</v>
      </c>
      <c r="F162" s="239">
        <v>0</v>
      </c>
      <c r="G162" s="239">
        <v>214233.77000000002</v>
      </c>
      <c r="H162" s="239">
        <v>0</v>
      </c>
      <c r="I162" s="239">
        <v>0</v>
      </c>
      <c r="J162" s="239">
        <v>0</v>
      </c>
      <c r="K162" s="240">
        <v>0</v>
      </c>
      <c r="L162" s="239">
        <v>0</v>
      </c>
      <c r="M162" s="239">
        <v>0</v>
      </c>
      <c r="N162" s="239">
        <v>0</v>
      </c>
      <c r="O162" s="239">
        <v>0</v>
      </c>
      <c r="P162" s="239">
        <v>0</v>
      </c>
      <c r="Q162" s="239">
        <v>0</v>
      </c>
      <c r="R162" s="239">
        <v>0</v>
      </c>
      <c r="S162" s="239">
        <v>0</v>
      </c>
      <c r="T162" s="239">
        <v>0</v>
      </c>
      <c r="U162" s="239">
        <v>0</v>
      </c>
      <c r="V162" s="239">
        <v>0</v>
      </c>
      <c r="W162" s="239">
        <v>0</v>
      </c>
      <c r="X162" s="239">
        <v>0</v>
      </c>
      <c r="Y162" s="239">
        <v>0</v>
      </c>
      <c r="Z162" s="239">
        <v>0</v>
      </c>
      <c r="AA162" s="239">
        <v>0</v>
      </c>
      <c r="AB162" s="241">
        <v>2020</v>
      </c>
    </row>
    <row r="163" spans="1:28" s="3" customFormat="1" ht="35.25" customHeight="1" x14ac:dyDescent="0.5">
      <c r="A163" s="3">
        <v>1</v>
      </c>
      <c r="B163" s="143">
        <f>SUBTOTAL(103,$A$8:A163)</f>
        <v>154</v>
      </c>
      <c r="C163" s="237" t="s">
        <v>1964</v>
      </c>
      <c r="D163" s="232">
        <f t="shared" si="5"/>
        <v>512800</v>
      </c>
      <c r="E163" s="239">
        <v>0</v>
      </c>
      <c r="F163" s="239">
        <v>0</v>
      </c>
      <c r="G163" s="239">
        <v>0</v>
      </c>
      <c r="H163" s="239">
        <v>0</v>
      </c>
      <c r="I163" s="239">
        <v>0</v>
      </c>
      <c r="J163" s="239">
        <v>0</v>
      </c>
      <c r="K163" s="240">
        <v>0</v>
      </c>
      <c r="L163" s="239">
        <v>0</v>
      </c>
      <c r="M163" s="239">
        <v>0</v>
      </c>
      <c r="N163" s="239">
        <v>0</v>
      </c>
      <c r="O163" s="239">
        <v>512800</v>
      </c>
      <c r="P163" s="239">
        <v>0</v>
      </c>
      <c r="Q163" s="239">
        <v>0</v>
      </c>
      <c r="R163" s="239">
        <v>0</v>
      </c>
      <c r="S163" s="239">
        <v>0</v>
      </c>
      <c r="T163" s="239">
        <v>0</v>
      </c>
      <c r="U163" s="239">
        <v>0</v>
      </c>
      <c r="V163" s="239">
        <v>0</v>
      </c>
      <c r="W163" s="239">
        <v>0</v>
      </c>
      <c r="X163" s="239">
        <v>0</v>
      </c>
      <c r="Y163" s="239">
        <v>0</v>
      </c>
      <c r="Z163" s="239">
        <v>0</v>
      </c>
      <c r="AA163" s="239">
        <v>0</v>
      </c>
      <c r="AB163" s="241">
        <v>2020</v>
      </c>
    </row>
    <row r="164" spans="1:28" s="3" customFormat="1" ht="35.25" customHeight="1" x14ac:dyDescent="0.5">
      <c r="A164" s="3">
        <v>1</v>
      </c>
      <c r="B164" s="143">
        <f>SUBTOTAL(103,$A$8:A164)</f>
        <v>155</v>
      </c>
      <c r="C164" s="237" t="s">
        <v>1965</v>
      </c>
      <c r="D164" s="232">
        <f t="shared" si="5"/>
        <v>222265</v>
      </c>
      <c r="E164" s="239">
        <v>0</v>
      </c>
      <c r="F164" s="239">
        <v>0</v>
      </c>
      <c r="G164" s="239">
        <v>0</v>
      </c>
      <c r="H164" s="239">
        <v>0</v>
      </c>
      <c r="I164" s="239">
        <v>0</v>
      </c>
      <c r="J164" s="239">
        <v>0</v>
      </c>
      <c r="K164" s="240">
        <v>0</v>
      </c>
      <c r="L164" s="239">
        <v>0</v>
      </c>
      <c r="M164" s="239">
        <v>0</v>
      </c>
      <c r="N164" s="239">
        <v>186025</v>
      </c>
      <c r="O164" s="239">
        <v>36240</v>
      </c>
      <c r="P164" s="239">
        <v>0</v>
      </c>
      <c r="Q164" s="239">
        <v>0</v>
      </c>
      <c r="R164" s="239">
        <v>0</v>
      </c>
      <c r="S164" s="239">
        <v>0</v>
      </c>
      <c r="T164" s="239">
        <v>0</v>
      </c>
      <c r="U164" s="239">
        <v>0</v>
      </c>
      <c r="V164" s="239">
        <v>0</v>
      </c>
      <c r="W164" s="239">
        <v>0</v>
      </c>
      <c r="X164" s="239">
        <v>0</v>
      </c>
      <c r="Y164" s="239">
        <v>0</v>
      </c>
      <c r="Z164" s="239">
        <v>0</v>
      </c>
      <c r="AA164" s="239">
        <v>0</v>
      </c>
      <c r="AB164" s="241">
        <v>2020</v>
      </c>
    </row>
    <row r="165" spans="1:28" s="3" customFormat="1" ht="35.25" customHeight="1" x14ac:dyDescent="0.5">
      <c r="A165" s="3">
        <v>1</v>
      </c>
      <c r="B165" s="143">
        <f>SUBTOTAL(103,$A$8:A165)</f>
        <v>156</v>
      </c>
      <c r="C165" s="237" t="s">
        <v>1966</v>
      </c>
      <c r="D165" s="232">
        <f t="shared" si="5"/>
        <v>204454</v>
      </c>
      <c r="E165" s="239">
        <v>48377</v>
      </c>
      <c r="F165" s="239">
        <v>48377</v>
      </c>
      <c r="G165" s="239">
        <v>107700</v>
      </c>
      <c r="H165" s="239">
        <v>0</v>
      </c>
      <c r="I165" s="239">
        <v>0</v>
      </c>
      <c r="J165" s="239">
        <v>0</v>
      </c>
      <c r="K165" s="240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0</v>
      </c>
      <c r="Q165" s="239">
        <v>0</v>
      </c>
      <c r="R165" s="239">
        <v>0</v>
      </c>
      <c r="S165" s="239">
        <v>0</v>
      </c>
      <c r="T165" s="239">
        <v>0</v>
      </c>
      <c r="U165" s="239">
        <v>0</v>
      </c>
      <c r="V165" s="239">
        <v>0</v>
      </c>
      <c r="W165" s="239">
        <v>0</v>
      </c>
      <c r="X165" s="239">
        <v>0</v>
      </c>
      <c r="Y165" s="239">
        <v>0</v>
      </c>
      <c r="Z165" s="239">
        <v>0</v>
      </c>
      <c r="AA165" s="239">
        <v>0</v>
      </c>
      <c r="AB165" s="241">
        <v>2020</v>
      </c>
    </row>
    <row r="166" spans="1:28" s="3" customFormat="1" ht="35.25" customHeight="1" x14ac:dyDescent="0.5">
      <c r="A166" s="3">
        <v>1</v>
      </c>
      <c r="B166" s="143">
        <f>SUBTOTAL(103,$A$8:A166)</f>
        <v>157</v>
      </c>
      <c r="C166" s="237" t="s">
        <v>1967</v>
      </c>
      <c r="D166" s="232">
        <f t="shared" si="5"/>
        <v>143710.21</v>
      </c>
      <c r="E166" s="239">
        <v>143710.21</v>
      </c>
      <c r="F166" s="239">
        <v>0</v>
      </c>
      <c r="G166" s="239">
        <v>0</v>
      </c>
      <c r="H166" s="239">
        <v>0</v>
      </c>
      <c r="I166" s="239">
        <v>0</v>
      </c>
      <c r="J166" s="239">
        <v>0</v>
      </c>
      <c r="K166" s="240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0</v>
      </c>
      <c r="R166" s="239">
        <v>0</v>
      </c>
      <c r="S166" s="239">
        <v>0</v>
      </c>
      <c r="T166" s="239">
        <v>0</v>
      </c>
      <c r="U166" s="239">
        <v>0</v>
      </c>
      <c r="V166" s="239">
        <v>0</v>
      </c>
      <c r="W166" s="239">
        <v>0</v>
      </c>
      <c r="X166" s="239">
        <v>0</v>
      </c>
      <c r="Y166" s="239">
        <v>0</v>
      </c>
      <c r="Z166" s="239">
        <v>0</v>
      </c>
      <c r="AA166" s="239">
        <v>0</v>
      </c>
      <c r="AB166" s="241">
        <v>2020</v>
      </c>
    </row>
    <row r="167" spans="1:28" s="3" customFormat="1" ht="35.25" customHeight="1" x14ac:dyDescent="0.5">
      <c r="A167" s="3">
        <v>1</v>
      </c>
      <c r="B167" s="143">
        <f>SUBTOTAL(103,$A$8:A167)</f>
        <v>158</v>
      </c>
      <c r="C167" s="237" t="s">
        <v>1968</v>
      </c>
      <c r="D167" s="232">
        <f t="shared" si="5"/>
        <v>129672.73</v>
      </c>
      <c r="E167" s="239">
        <v>0</v>
      </c>
      <c r="F167" s="239">
        <v>0</v>
      </c>
      <c r="G167" s="239">
        <v>0</v>
      </c>
      <c r="H167" s="239">
        <v>0</v>
      </c>
      <c r="I167" s="239">
        <v>0</v>
      </c>
      <c r="J167" s="239">
        <v>0</v>
      </c>
      <c r="K167" s="240">
        <v>0</v>
      </c>
      <c r="L167" s="239">
        <v>0</v>
      </c>
      <c r="M167" s="239">
        <v>0</v>
      </c>
      <c r="N167" s="239">
        <v>0</v>
      </c>
      <c r="O167" s="239">
        <v>129672.73</v>
      </c>
      <c r="P167" s="239">
        <v>0</v>
      </c>
      <c r="Q167" s="239">
        <v>0</v>
      </c>
      <c r="R167" s="239">
        <v>0</v>
      </c>
      <c r="S167" s="239">
        <v>0</v>
      </c>
      <c r="T167" s="239">
        <v>0</v>
      </c>
      <c r="U167" s="239">
        <v>0</v>
      </c>
      <c r="V167" s="239">
        <v>0</v>
      </c>
      <c r="W167" s="239">
        <v>0</v>
      </c>
      <c r="X167" s="239">
        <v>0</v>
      </c>
      <c r="Y167" s="239">
        <v>0</v>
      </c>
      <c r="Z167" s="239">
        <v>0</v>
      </c>
      <c r="AA167" s="239">
        <v>0</v>
      </c>
      <c r="AB167" s="241">
        <v>2020</v>
      </c>
    </row>
    <row r="168" spans="1:28" s="3" customFormat="1" ht="35.25" customHeight="1" x14ac:dyDescent="0.5">
      <c r="A168" s="3">
        <v>1</v>
      </c>
      <c r="B168" s="143">
        <f>SUBTOTAL(103,$A$8:A168)</f>
        <v>159</v>
      </c>
      <c r="C168" s="237" t="s">
        <v>1969</v>
      </c>
      <c r="D168" s="232">
        <f t="shared" ref="D168:D231" si="6">E168+F168+G168+H168+I168+J168+L168+M168+N168+O168+P168+Q168+R168+S168+T168+U168+V168+W168+X168+Y168+Z168+AA168</f>
        <v>338000</v>
      </c>
      <c r="E168" s="239">
        <v>0</v>
      </c>
      <c r="F168" s="239">
        <v>0</v>
      </c>
      <c r="G168" s="239">
        <v>0</v>
      </c>
      <c r="H168" s="239">
        <v>0</v>
      </c>
      <c r="I168" s="239">
        <v>0</v>
      </c>
      <c r="J168" s="239">
        <v>0</v>
      </c>
      <c r="K168" s="240">
        <v>0</v>
      </c>
      <c r="L168" s="239">
        <v>0</v>
      </c>
      <c r="M168" s="239">
        <v>0</v>
      </c>
      <c r="N168" s="239">
        <v>0</v>
      </c>
      <c r="O168" s="239">
        <v>338000</v>
      </c>
      <c r="P168" s="239">
        <v>0</v>
      </c>
      <c r="Q168" s="239">
        <v>0</v>
      </c>
      <c r="R168" s="239">
        <v>0</v>
      </c>
      <c r="S168" s="239">
        <v>0</v>
      </c>
      <c r="T168" s="239">
        <v>0</v>
      </c>
      <c r="U168" s="239">
        <v>0</v>
      </c>
      <c r="V168" s="239">
        <v>0</v>
      </c>
      <c r="W168" s="239">
        <v>0</v>
      </c>
      <c r="X168" s="239">
        <v>0</v>
      </c>
      <c r="Y168" s="239">
        <v>0</v>
      </c>
      <c r="Z168" s="239">
        <v>0</v>
      </c>
      <c r="AA168" s="239">
        <v>0</v>
      </c>
      <c r="AB168" s="241">
        <v>2020</v>
      </c>
    </row>
    <row r="169" spans="1:28" s="3" customFormat="1" ht="35.25" customHeight="1" x14ac:dyDescent="0.5">
      <c r="A169" s="3">
        <v>1</v>
      </c>
      <c r="B169" s="143">
        <f>SUBTOTAL(103,$A$8:A169)</f>
        <v>160</v>
      </c>
      <c r="C169" s="237" t="s">
        <v>1970</v>
      </c>
      <c r="D169" s="232">
        <f t="shared" si="6"/>
        <v>232842.47</v>
      </c>
      <c r="E169" s="239">
        <v>0</v>
      </c>
      <c r="F169" s="239">
        <v>0</v>
      </c>
      <c r="G169" s="239">
        <v>0</v>
      </c>
      <c r="H169" s="239">
        <v>0</v>
      </c>
      <c r="I169" s="239">
        <v>0</v>
      </c>
      <c r="J169" s="239">
        <v>0</v>
      </c>
      <c r="K169" s="240">
        <v>0</v>
      </c>
      <c r="L169" s="239">
        <v>0</v>
      </c>
      <c r="M169" s="239">
        <v>0</v>
      </c>
      <c r="N169" s="239">
        <v>0</v>
      </c>
      <c r="O169" s="239">
        <v>232842.47</v>
      </c>
      <c r="P169" s="239">
        <v>0</v>
      </c>
      <c r="Q169" s="239">
        <v>0</v>
      </c>
      <c r="R169" s="239">
        <v>0</v>
      </c>
      <c r="S169" s="239">
        <v>0</v>
      </c>
      <c r="T169" s="239">
        <v>0</v>
      </c>
      <c r="U169" s="239">
        <v>0</v>
      </c>
      <c r="V169" s="239">
        <v>0</v>
      </c>
      <c r="W169" s="239">
        <v>0</v>
      </c>
      <c r="X169" s="239">
        <v>0</v>
      </c>
      <c r="Y169" s="239">
        <v>0</v>
      </c>
      <c r="Z169" s="239">
        <v>0</v>
      </c>
      <c r="AA169" s="239">
        <v>0</v>
      </c>
      <c r="AB169" s="241">
        <v>2020</v>
      </c>
    </row>
    <row r="170" spans="1:28" s="3" customFormat="1" ht="35.25" customHeight="1" x14ac:dyDescent="0.5">
      <c r="A170" s="3">
        <v>1</v>
      </c>
      <c r="B170" s="143">
        <f>SUBTOTAL(103,$A$8:A170)</f>
        <v>161</v>
      </c>
      <c r="C170" s="237" t="s">
        <v>1971</v>
      </c>
      <c r="D170" s="232">
        <f t="shared" si="6"/>
        <v>1004030</v>
      </c>
      <c r="E170" s="239">
        <v>0</v>
      </c>
      <c r="F170" s="239">
        <v>0</v>
      </c>
      <c r="G170" s="239">
        <v>0</v>
      </c>
      <c r="H170" s="239">
        <v>0</v>
      </c>
      <c r="I170" s="239">
        <v>0</v>
      </c>
      <c r="J170" s="239">
        <v>0</v>
      </c>
      <c r="K170" s="240">
        <v>0</v>
      </c>
      <c r="L170" s="239">
        <v>0</v>
      </c>
      <c r="M170" s="239">
        <v>1004030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  <c r="S170" s="239">
        <v>0</v>
      </c>
      <c r="T170" s="239">
        <v>0</v>
      </c>
      <c r="U170" s="239">
        <v>0</v>
      </c>
      <c r="V170" s="239">
        <v>0</v>
      </c>
      <c r="W170" s="239">
        <v>0</v>
      </c>
      <c r="X170" s="239">
        <v>0</v>
      </c>
      <c r="Y170" s="239">
        <v>0</v>
      </c>
      <c r="Z170" s="239">
        <v>0</v>
      </c>
      <c r="AA170" s="239">
        <v>0</v>
      </c>
      <c r="AB170" s="241">
        <v>2020</v>
      </c>
    </row>
    <row r="171" spans="1:28" s="3" customFormat="1" ht="35.25" customHeight="1" x14ac:dyDescent="0.5">
      <c r="A171" s="3">
        <v>1</v>
      </c>
      <c r="B171" s="143">
        <f>SUBTOTAL(103,$A$8:A171)</f>
        <v>162</v>
      </c>
      <c r="C171" s="237" t="s">
        <v>1972</v>
      </c>
      <c r="D171" s="232">
        <f t="shared" si="6"/>
        <v>533500</v>
      </c>
      <c r="E171" s="239">
        <v>0</v>
      </c>
      <c r="F171" s="239">
        <v>0</v>
      </c>
      <c r="G171" s="239">
        <v>0</v>
      </c>
      <c r="H171" s="239">
        <v>0</v>
      </c>
      <c r="I171" s="239">
        <v>0</v>
      </c>
      <c r="J171" s="239">
        <v>0</v>
      </c>
      <c r="K171" s="240">
        <v>0</v>
      </c>
      <c r="L171" s="239">
        <v>0</v>
      </c>
      <c r="M171" s="239">
        <v>533500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  <c r="S171" s="239">
        <v>0</v>
      </c>
      <c r="T171" s="239">
        <v>0</v>
      </c>
      <c r="U171" s="239">
        <v>0</v>
      </c>
      <c r="V171" s="239">
        <v>0</v>
      </c>
      <c r="W171" s="239">
        <v>0</v>
      </c>
      <c r="X171" s="239">
        <v>0</v>
      </c>
      <c r="Y171" s="239">
        <v>0</v>
      </c>
      <c r="Z171" s="239">
        <v>0</v>
      </c>
      <c r="AA171" s="239">
        <v>0</v>
      </c>
      <c r="AB171" s="241">
        <v>2020</v>
      </c>
    </row>
    <row r="172" spans="1:28" s="3" customFormat="1" ht="35.25" customHeight="1" x14ac:dyDescent="0.5">
      <c r="A172" s="3">
        <v>1</v>
      </c>
      <c r="B172" s="143">
        <f>SUBTOTAL(103,$A$8:A172)</f>
        <v>163</v>
      </c>
      <c r="C172" s="237" t="s">
        <v>1973</v>
      </c>
      <c r="D172" s="232">
        <f t="shared" si="6"/>
        <v>126461.17</v>
      </c>
      <c r="E172" s="239">
        <v>0</v>
      </c>
      <c r="F172" s="239">
        <v>0</v>
      </c>
      <c r="G172" s="239">
        <v>0</v>
      </c>
      <c r="H172" s="239">
        <v>0</v>
      </c>
      <c r="I172" s="239">
        <v>0</v>
      </c>
      <c r="J172" s="239">
        <v>0</v>
      </c>
      <c r="K172" s="240">
        <v>0</v>
      </c>
      <c r="L172" s="239">
        <v>0</v>
      </c>
      <c r="M172" s="239">
        <v>0</v>
      </c>
      <c r="N172" s="239">
        <v>0</v>
      </c>
      <c r="O172" s="239">
        <v>126461.17</v>
      </c>
      <c r="P172" s="239">
        <v>0</v>
      </c>
      <c r="Q172" s="239">
        <v>0</v>
      </c>
      <c r="R172" s="239">
        <v>0</v>
      </c>
      <c r="S172" s="239">
        <v>0</v>
      </c>
      <c r="T172" s="239">
        <v>0</v>
      </c>
      <c r="U172" s="239">
        <v>0</v>
      </c>
      <c r="V172" s="239">
        <v>0</v>
      </c>
      <c r="W172" s="239">
        <v>0</v>
      </c>
      <c r="X172" s="239">
        <v>0</v>
      </c>
      <c r="Y172" s="239">
        <v>0</v>
      </c>
      <c r="Z172" s="239">
        <v>0</v>
      </c>
      <c r="AA172" s="239">
        <v>0</v>
      </c>
      <c r="AB172" s="241">
        <v>2020</v>
      </c>
    </row>
    <row r="173" spans="1:28" s="3" customFormat="1" ht="35.25" customHeight="1" x14ac:dyDescent="0.5">
      <c r="A173" s="3">
        <v>1</v>
      </c>
      <c r="B173" s="143">
        <f>SUBTOTAL(103,$A$8:A173)</f>
        <v>164</v>
      </c>
      <c r="C173" s="237" t="s">
        <v>1974</v>
      </c>
      <c r="D173" s="232">
        <f t="shared" si="6"/>
        <v>1886545</v>
      </c>
      <c r="E173" s="239">
        <v>0</v>
      </c>
      <c r="F173" s="239">
        <v>0</v>
      </c>
      <c r="G173" s="239">
        <v>0</v>
      </c>
      <c r="H173" s="239">
        <v>0</v>
      </c>
      <c r="I173" s="239">
        <v>0</v>
      </c>
      <c r="J173" s="239">
        <v>0</v>
      </c>
      <c r="K173" s="240">
        <v>0</v>
      </c>
      <c r="L173" s="239">
        <v>0</v>
      </c>
      <c r="M173" s="239">
        <v>794470</v>
      </c>
      <c r="N173" s="239">
        <v>0</v>
      </c>
      <c r="O173" s="239">
        <v>0</v>
      </c>
      <c r="P173" s="239">
        <v>1092075</v>
      </c>
      <c r="Q173" s="239">
        <v>0</v>
      </c>
      <c r="R173" s="239">
        <v>0</v>
      </c>
      <c r="S173" s="239">
        <v>0</v>
      </c>
      <c r="T173" s="239">
        <v>0</v>
      </c>
      <c r="U173" s="239">
        <v>0</v>
      </c>
      <c r="V173" s="239">
        <v>0</v>
      </c>
      <c r="W173" s="239">
        <v>0</v>
      </c>
      <c r="X173" s="239">
        <v>0</v>
      </c>
      <c r="Y173" s="239">
        <v>0</v>
      </c>
      <c r="Z173" s="239">
        <v>0</v>
      </c>
      <c r="AA173" s="239">
        <v>0</v>
      </c>
      <c r="AB173" s="241">
        <v>2020</v>
      </c>
    </row>
    <row r="174" spans="1:28" s="3" customFormat="1" ht="35.25" customHeight="1" x14ac:dyDescent="0.5">
      <c r="A174" s="3">
        <v>1</v>
      </c>
      <c r="B174" s="143">
        <f>SUBTOTAL(103,$A$8:A174)</f>
        <v>165</v>
      </c>
      <c r="C174" s="237" t="s">
        <v>1711</v>
      </c>
      <c r="D174" s="232">
        <f t="shared" si="6"/>
        <v>1800000</v>
      </c>
      <c r="E174" s="239">
        <v>0</v>
      </c>
      <c r="F174" s="239">
        <v>0</v>
      </c>
      <c r="G174" s="239">
        <v>0</v>
      </c>
      <c r="H174" s="239">
        <v>0</v>
      </c>
      <c r="I174" s="239">
        <v>0</v>
      </c>
      <c r="J174" s="239">
        <v>0</v>
      </c>
      <c r="K174" s="240">
        <v>1</v>
      </c>
      <c r="L174" s="239">
        <v>1800000</v>
      </c>
      <c r="M174" s="239">
        <v>0</v>
      </c>
      <c r="N174" s="239">
        <v>0</v>
      </c>
      <c r="O174" s="239">
        <v>0</v>
      </c>
      <c r="P174" s="239">
        <v>0</v>
      </c>
      <c r="Q174" s="239">
        <v>0</v>
      </c>
      <c r="R174" s="239">
        <v>0</v>
      </c>
      <c r="S174" s="239">
        <v>0</v>
      </c>
      <c r="T174" s="239">
        <v>0</v>
      </c>
      <c r="U174" s="239">
        <v>0</v>
      </c>
      <c r="V174" s="239">
        <v>0</v>
      </c>
      <c r="W174" s="239">
        <v>0</v>
      </c>
      <c r="X174" s="239">
        <v>0</v>
      </c>
      <c r="Y174" s="239">
        <v>0</v>
      </c>
      <c r="Z174" s="239">
        <v>0</v>
      </c>
      <c r="AA174" s="239">
        <v>0</v>
      </c>
      <c r="AB174" s="241">
        <v>2020</v>
      </c>
    </row>
    <row r="175" spans="1:28" s="3" customFormat="1" ht="35.25" customHeight="1" x14ac:dyDescent="0.5">
      <c r="A175" s="3">
        <v>1</v>
      </c>
      <c r="B175" s="143">
        <f>SUBTOTAL(103,$A$8:A175)</f>
        <v>166</v>
      </c>
      <c r="C175" s="237" t="s">
        <v>1975</v>
      </c>
      <c r="D175" s="232">
        <f t="shared" si="6"/>
        <v>1842506</v>
      </c>
      <c r="E175" s="239">
        <v>0</v>
      </c>
      <c r="F175" s="239">
        <v>0</v>
      </c>
      <c r="G175" s="239">
        <v>0</v>
      </c>
      <c r="H175" s="239">
        <v>0</v>
      </c>
      <c r="I175" s="239">
        <v>0</v>
      </c>
      <c r="J175" s="239">
        <v>0</v>
      </c>
      <c r="K175" s="240">
        <v>0</v>
      </c>
      <c r="L175" s="239">
        <v>0</v>
      </c>
      <c r="M175" s="239">
        <v>0</v>
      </c>
      <c r="N175" s="239">
        <v>0</v>
      </c>
      <c r="O175" s="239">
        <v>1842506</v>
      </c>
      <c r="P175" s="239">
        <v>0</v>
      </c>
      <c r="Q175" s="239">
        <v>0</v>
      </c>
      <c r="R175" s="239">
        <v>0</v>
      </c>
      <c r="S175" s="239">
        <v>0</v>
      </c>
      <c r="T175" s="239">
        <v>0</v>
      </c>
      <c r="U175" s="239">
        <v>0</v>
      </c>
      <c r="V175" s="239">
        <v>0</v>
      </c>
      <c r="W175" s="239">
        <v>0</v>
      </c>
      <c r="X175" s="239">
        <v>0</v>
      </c>
      <c r="Y175" s="239">
        <v>0</v>
      </c>
      <c r="Z175" s="239">
        <v>0</v>
      </c>
      <c r="AA175" s="239">
        <v>0</v>
      </c>
      <c r="AB175" s="241">
        <v>2020</v>
      </c>
    </row>
    <row r="176" spans="1:28" s="3" customFormat="1" ht="35.25" customHeight="1" x14ac:dyDescent="0.5">
      <c r="A176" s="3">
        <v>1</v>
      </c>
      <c r="B176" s="143">
        <f>SUBTOTAL(103,$A$8:A176)</f>
        <v>167</v>
      </c>
      <c r="C176" s="237" t="s">
        <v>1976</v>
      </c>
      <c r="D176" s="232">
        <f t="shared" si="6"/>
        <v>357798</v>
      </c>
      <c r="E176" s="239">
        <v>0</v>
      </c>
      <c r="F176" s="239">
        <v>0</v>
      </c>
      <c r="G176" s="239">
        <v>0</v>
      </c>
      <c r="H176" s="239">
        <v>0</v>
      </c>
      <c r="I176" s="239">
        <v>0</v>
      </c>
      <c r="J176" s="239">
        <v>0</v>
      </c>
      <c r="K176" s="240">
        <v>0</v>
      </c>
      <c r="L176" s="239">
        <v>0</v>
      </c>
      <c r="M176" s="239">
        <v>357798</v>
      </c>
      <c r="N176" s="239">
        <v>0</v>
      </c>
      <c r="O176" s="239">
        <v>0</v>
      </c>
      <c r="P176" s="239">
        <v>0</v>
      </c>
      <c r="Q176" s="239">
        <v>0</v>
      </c>
      <c r="R176" s="239">
        <v>0</v>
      </c>
      <c r="S176" s="239">
        <v>0</v>
      </c>
      <c r="T176" s="239">
        <v>0</v>
      </c>
      <c r="U176" s="239">
        <v>0</v>
      </c>
      <c r="V176" s="239">
        <v>0</v>
      </c>
      <c r="W176" s="239">
        <v>0</v>
      </c>
      <c r="X176" s="239">
        <v>0</v>
      </c>
      <c r="Y176" s="239">
        <v>0</v>
      </c>
      <c r="Z176" s="239">
        <v>0</v>
      </c>
      <c r="AA176" s="239">
        <v>0</v>
      </c>
      <c r="AB176" s="241">
        <v>2020</v>
      </c>
    </row>
    <row r="177" spans="1:28" s="3" customFormat="1" ht="35.25" customHeight="1" x14ac:dyDescent="0.5">
      <c r="A177" s="3">
        <v>1</v>
      </c>
      <c r="B177" s="143">
        <f>SUBTOTAL(103,$A$8:A177)</f>
        <v>168</v>
      </c>
      <c r="C177" s="237" t="s">
        <v>2426</v>
      </c>
      <c r="D177" s="232">
        <f t="shared" si="6"/>
        <v>152127</v>
      </c>
      <c r="E177" s="239">
        <v>0</v>
      </c>
      <c r="F177" s="239">
        <v>0</v>
      </c>
      <c r="G177" s="239">
        <v>152127</v>
      </c>
      <c r="H177" s="239">
        <v>0</v>
      </c>
      <c r="I177" s="239">
        <v>0</v>
      </c>
      <c r="J177" s="239">
        <v>0</v>
      </c>
      <c r="K177" s="240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0</v>
      </c>
      <c r="Q177" s="239">
        <v>0</v>
      </c>
      <c r="R177" s="239">
        <v>0</v>
      </c>
      <c r="S177" s="239">
        <v>0</v>
      </c>
      <c r="T177" s="239">
        <v>0</v>
      </c>
      <c r="U177" s="239">
        <v>0</v>
      </c>
      <c r="V177" s="239">
        <v>0</v>
      </c>
      <c r="W177" s="239">
        <v>0</v>
      </c>
      <c r="X177" s="239">
        <v>0</v>
      </c>
      <c r="Y177" s="239">
        <v>0</v>
      </c>
      <c r="Z177" s="239">
        <v>0</v>
      </c>
      <c r="AA177" s="239">
        <v>0</v>
      </c>
      <c r="AB177" s="241">
        <v>2020</v>
      </c>
    </row>
    <row r="178" spans="1:28" s="3" customFormat="1" ht="35.25" customHeight="1" x14ac:dyDescent="0.5">
      <c r="A178" s="3">
        <v>1</v>
      </c>
      <c r="B178" s="143">
        <f>SUBTOTAL(103,$A$8:A178)</f>
        <v>169</v>
      </c>
      <c r="C178" s="237" t="s">
        <v>1977</v>
      </c>
      <c r="D178" s="232">
        <f t="shared" si="6"/>
        <v>949535</v>
      </c>
      <c r="E178" s="239">
        <v>139194</v>
      </c>
      <c r="F178" s="239">
        <v>0</v>
      </c>
      <c r="G178" s="239">
        <v>0</v>
      </c>
      <c r="H178" s="239">
        <v>0</v>
      </c>
      <c r="I178" s="239">
        <v>0</v>
      </c>
      <c r="J178" s="239">
        <v>0</v>
      </c>
      <c r="K178" s="240">
        <v>0</v>
      </c>
      <c r="L178" s="239">
        <v>0</v>
      </c>
      <c r="M178" s="239">
        <v>0</v>
      </c>
      <c r="N178" s="239">
        <v>0</v>
      </c>
      <c r="O178" s="239">
        <v>810341</v>
      </c>
      <c r="P178" s="239">
        <v>0</v>
      </c>
      <c r="Q178" s="239">
        <v>0</v>
      </c>
      <c r="R178" s="239">
        <v>0</v>
      </c>
      <c r="S178" s="239">
        <v>0</v>
      </c>
      <c r="T178" s="239">
        <v>0</v>
      </c>
      <c r="U178" s="239">
        <v>0</v>
      </c>
      <c r="V178" s="239">
        <v>0</v>
      </c>
      <c r="W178" s="239">
        <v>0</v>
      </c>
      <c r="X178" s="239">
        <v>0</v>
      </c>
      <c r="Y178" s="239">
        <v>0</v>
      </c>
      <c r="Z178" s="239">
        <v>0</v>
      </c>
      <c r="AA178" s="239">
        <v>0</v>
      </c>
      <c r="AB178" s="241">
        <v>2020</v>
      </c>
    </row>
    <row r="179" spans="1:28" s="3" customFormat="1" ht="35.25" customHeight="1" x14ac:dyDescent="0.5">
      <c r="A179" s="3">
        <v>1</v>
      </c>
      <c r="B179" s="143">
        <f>SUBTOTAL(103,$A$8:A179)</f>
        <v>170</v>
      </c>
      <c r="C179" s="237" t="s">
        <v>1978</v>
      </c>
      <c r="D179" s="232">
        <f t="shared" si="6"/>
        <v>562718</v>
      </c>
      <c r="E179" s="239">
        <v>0</v>
      </c>
      <c r="F179" s="239">
        <v>0</v>
      </c>
      <c r="G179" s="239">
        <v>0</v>
      </c>
      <c r="H179" s="239">
        <v>0</v>
      </c>
      <c r="I179" s="239">
        <v>0</v>
      </c>
      <c r="J179" s="239">
        <v>0</v>
      </c>
      <c r="K179" s="240">
        <v>0</v>
      </c>
      <c r="L179" s="239">
        <v>0</v>
      </c>
      <c r="M179" s="239">
        <v>0</v>
      </c>
      <c r="N179" s="239">
        <v>562718</v>
      </c>
      <c r="O179" s="239">
        <v>0</v>
      </c>
      <c r="P179" s="239">
        <v>0</v>
      </c>
      <c r="Q179" s="239">
        <v>0</v>
      </c>
      <c r="R179" s="239">
        <v>0</v>
      </c>
      <c r="S179" s="239">
        <v>0</v>
      </c>
      <c r="T179" s="239">
        <v>0</v>
      </c>
      <c r="U179" s="239">
        <v>0</v>
      </c>
      <c r="V179" s="239">
        <v>0</v>
      </c>
      <c r="W179" s="239">
        <v>0</v>
      </c>
      <c r="X179" s="239">
        <v>0</v>
      </c>
      <c r="Y179" s="239">
        <v>0</v>
      </c>
      <c r="Z179" s="239">
        <v>0</v>
      </c>
      <c r="AA179" s="239">
        <v>0</v>
      </c>
      <c r="AB179" s="241">
        <v>2020</v>
      </c>
    </row>
    <row r="180" spans="1:28" s="3" customFormat="1" ht="35.25" customHeight="1" x14ac:dyDescent="0.5">
      <c r="A180" s="3">
        <v>1</v>
      </c>
      <c r="B180" s="143">
        <f>SUBTOTAL(103,$A$8:A180)</f>
        <v>171</v>
      </c>
      <c r="C180" s="237" t="s">
        <v>1979</v>
      </c>
      <c r="D180" s="232">
        <f t="shared" si="6"/>
        <v>523273.69</v>
      </c>
      <c r="E180" s="239">
        <v>0</v>
      </c>
      <c r="F180" s="239">
        <v>0</v>
      </c>
      <c r="G180" s="239">
        <v>0</v>
      </c>
      <c r="H180" s="239">
        <v>0</v>
      </c>
      <c r="I180" s="239">
        <v>0</v>
      </c>
      <c r="J180" s="239">
        <v>0</v>
      </c>
      <c r="K180" s="240">
        <v>0</v>
      </c>
      <c r="L180" s="239">
        <v>0</v>
      </c>
      <c r="M180" s="239">
        <v>523273.69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  <c r="S180" s="239">
        <v>0</v>
      </c>
      <c r="T180" s="239">
        <v>0</v>
      </c>
      <c r="U180" s="239">
        <v>0</v>
      </c>
      <c r="V180" s="239">
        <v>0</v>
      </c>
      <c r="W180" s="239">
        <v>0</v>
      </c>
      <c r="X180" s="239">
        <v>0</v>
      </c>
      <c r="Y180" s="239">
        <v>0</v>
      </c>
      <c r="Z180" s="239">
        <v>0</v>
      </c>
      <c r="AA180" s="239">
        <v>0</v>
      </c>
      <c r="AB180" s="241">
        <v>2020</v>
      </c>
    </row>
    <row r="181" spans="1:28" s="3" customFormat="1" ht="35.25" customHeight="1" x14ac:dyDescent="0.5">
      <c r="A181" s="3">
        <v>1</v>
      </c>
      <c r="B181" s="143">
        <f>SUBTOTAL(103,$A$8:A181)</f>
        <v>172</v>
      </c>
      <c r="C181" s="237" t="s">
        <v>1980</v>
      </c>
      <c r="D181" s="232">
        <f t="shared" si="6"/>
        <v>405244</v>
      </c>
      <c r="E181" s="239">
        <v>0</v>
      </c>
      <c r="F181" s="239">
        <v>405244</v>
      </c>
      <c r="G181" s="239">
        <v>0</v>
      </c>
      <c r="H181" s="239">
        <v>0</v>
      </c>
      <c r="I181" s="239">
        <v>0</v>
      </c>
      <c r="J181" s="239">
        <v>0</v>
      </c>
      <c r="K181" s="240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  <c r="S181" s="239">
        <v>0</v>
      </c>
      <c r="T181" s="239">
        <v>0</v>
      </c>
      <c r="U181" s="239">
        <v>0</v>
      </c>
      <c r="V181" s="239">
        <v>0</v>
      </c>
      <c r="W181" s="239">
        <v>0</v>
      </c>
      <c r="X181" s="239">
        <v>0</v>
      </c>
      <c r="Y181" s="239">
        <v>0</v>
      </c>
      <c r="Z181" s="239">
        <v>0</v>
      </c>
      <c r="AA181" s="239">
        <v>0</v>
      </c>
      <c r="AB181" s="241">
        <v>2020</v>
      </c>
    </row>
    <row r="182" spans="1:28" s="3" customFormat="1" ht="35.25" customHeight="1" x14ac:dyDescent="0.5">
      <c r="A182" s="3">
        <v>1</v>
      </c>
      <c r="B182" s="143">
        <f>SUBTOTAL(103,$A$8:A182)</f>
        <v>173</v>
      </c>
      <c r="C182" s="237" t="s">
        <v>1981</v>
      </c>
      <c r="D182" s="232">
        <f t="shared" si="6"/>
        <v>31500</v>
      </c>
      <c r="E182" s="239">
        <v>0</v>
      </c>
      <c r="F182" s="239">
        <v>0</v>
      </c>
      <c r="G182" s="239">
        <v>0</v>
      </c>
      <c r="H182" s="239">
        <v>0</v>
      </c>
      <c r="I182" s="239">
        <v>0</v>
      </c>
      <c r="J182" s="239">
        <v>0</v>
      </c>
      <c r="K182" s="240">
        <v>0</v>
      </c>
      <c r="L182" s="239">
        <v>0</v>
      </c>
      <c r="M182" s="239">
        <v>31500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  <c r="S182" s="239">
        <v>0</v>
      </c>
      <c r="T182" s="239">
        <v>0</v>
      </c>
      <c r="U182" s="239">
        <v>0</v>
      </c>
      <c r="V182" s="239">
        <v>0</v>
      </c>
      <c r="W182" s="239">
        <v>0</v>
      </c>
      <c r="X182" s="239">
        <v>0</v>
      </c>
      <c r="Y182" s="239">
        <v>0</v>
      </c>
      <c r="Z182" s="239">
        <v>0</v>
      </c>
      <c r="AA182" s="239">
        <v>0</v>
      </c>
      <c r="AB182" s="241">
        <v>2020</v>
      </c>
    </row>
    <row r="183" spans="1:28" s="3" customFormat="1" ht="35.25" customHeight="1" x14ac:dyDescent="0.5">
      <c r="A183" s="3">
        <v>1</v>
      </c>
      <c r="B183" s="143">
        <f>SUBTOTAL(103,$A$8:A183)</f>
        <v>174</v>
      </c>
      <c r="C183" s="237" t="s">
        <v>1716</v>
      </c>
      <c r="D183" s="232">
        <f t="shared" si="6"/>
        <v>739065.53</v>
      </c>
      <c r="E183" s="239">
        <v>0</v>
      </c>
      <c r="F183" s="239">
        <v>0</v>
      </c>
      <c r="G183" s="239">
        <v>0</v>
      </c>
      <c r="H183" s="239">
        <v>0</v>
      </c>
      <c r="I183" s="239">
        <v>0</v>
      </c>
      <c r="J183" s="239">
        <v>0</v>
      </c>
      <c r="K183" s="240">
        <v>1</v>
      </c>
      <c r="L183" s="239">
        <v>226848.8</v>
      </c>
      <c r="M183" s="239">
        <v>247409</v>
      </c>
      <c r="N183" s="239">
        <v>0</v>
      </c>
      <c r="O183" s="239">
        <v>264807.73</v>
      </c>
      <c r="P183" s="239">
        <v>0</v>
      </c>
      <c r="Q183" s="239">
        <v>0</v>
      </c>
      <c r="R183" s="239">
        <v>0</v>
      </c>
      <c r="S183" s="239">
        <v>0</v>
      </c>
      <c r="T183" s="239">
        <v>0</v>
      </c>
      <c r="U183" s="239">
        <v>0</v>
      </c>
      <c r="V183" s="239">
        <v>0</v>
      </c>
      <c r="W183" s="239">
        <v>0</v>
      </c>
      <c r="X183" s="239">
        <v>0</v>
      </c>
      <c r="Y183" s="239">
        <v>0</v>
      </c>
      <c r="Z183" s="239">
        <v>0</v>
      </c>
      <c r="AA183" s="239">
        <v>0</v>
      </c>
      <c r="AB183" s="241">
        <v>2020</v>
      </c>
    </row>
    <row r="184" spans="1:28" s="3" customFormat="1" ht="35.25" customHeight="1" x14ac:dyDescent="0.5">
      <c r="A184" s="3">
        <v>1</v>
      </c>
      <c r="B184" s="143">
        <f>SUBTOTAL(103,$A$8:A184)</f>
        <v>175</v>
      </c>
      <c r="C184" s="237" t="s">
        <v>1982</v>
      </c>
      <c r="D184" s="232">
        <f t="shared" si="6"/>
        <v>389342</v>
      </c>
      <c r="E184" s="239">
        <v>0</v>
      </c>
      <c r="F184" s="239">
        <v>0</v>
      </c>
      <c r="G184" s="239">
        <v>0</v>
      </c>
      <c r="H184" s="239">
        <v>0</v>
      </c>
      <c r="I184" s="239">
        <v>0</v>
      </c>
      <c r="J184" s="239">
        <v>0</v>
      </c>
      <c r="K184" s="240">
        <v>0</v>
      </c>
      <c r="L184" s="239">
        <v>0</v>
      </c>
      <c r="M184" s="239">
        <v>0</v>
      </c>
      <c r="N184" s="239">
        <v>0</v>
      </c>
      <c r="O184" s="239">
        <v>389342</v>
      </c>
      <c r="P184" s="239">
        <v>0</v>
      </c>
      <c r="Q184" s="239">
        <v>0</v>
      </c>
      <c r="R184" s="239">
        <v>0</v>
      </c>
      <c r="S184" s="239">
        <v>0</v>
      </c>
      <c r="T184" s="239">
        <v>0</v>
      </c>
      <c r="U184" s="239">
        <v>0</v>
      </c>
      <c r="V184" s="239">
        <v>0</v>
      </c>
      <c r="W184" s="239">
        <v>0</v>
      </c>
      <c r="X184" s="239">
        <v>0</v>
      </c>
      <c r="Y184" s="239">
        <v>0</v>
      </c>
      <c r="Z184" s="239">
        <v>0</v>
      </c>
      <c r="AA184" s="239">
        <v>0</v>
      </c>
      <c r="AB184" s="241">
        <v>2020</v>
      </c>
    </row>
    <row r="185" spans="1:28" s="3" customFormat="1" ht="35.25" customHeight="1" x14ac:dyDescent="0.5">
      <c r="A185" s="3">
        <v>1</v>
      </c>
      <c r="B185" s="143">
        <f>SUBTOTAL(103,$A$8:A185)</f>
        <v>176</v>
      </c>
      <c r="C185" s="237" t="s">
        <v>1983</v>
      </c>
      <c r="D185" s="232">
        <f t="shared" si="6"/>
        <v>909165.72</v>
      </c>
      <c r="E185" s="239">
        <v>0</v>
      </c>
      <c r="F185" s="239">
        <v>0</v>
      </c>
      <c r="G185" s="239">
        <v>192500</v>
      </c>
      <c r="H185" s="239">
        <v>0</v>
      </c>
      <c r="I185" s="239">
        <v>0</v>
      </c>
      <c r="J185" s="239">
        <v>0</v>
      </c>
      <c r="K185" s="240">
        <v>0</v>
      </c>
      <c r="L185" s="239">
        <v>0</v>
      </c>
      <c r="M185" s="239">
        <v>0</v>
      </c>
      <c r="N185" s="239">
        <v>0</v>
      </c>
      <c r="O185" s="239">
        <v>716665.72</v>
      </c>
      <c r="P185" s="239">
        <v>0</v>
      </c>
      <c r="Q185" s="239">
        <v>0</v>
      </c>
      <c r="R185" s="239">
        <v>0</v>
      </c>
      <c r="S185" s="239">
        <v>0</v>
      </c>
      <c r="T185" s="239">
        <v>0</v>
      </c>
      <c r="U185" s="239">
        <v>0</v>
      </c>
      <c r="V185" s="239">
        <v>0</v>
      </c>
      <c r="W185" s="239">
        <v>0</v>
      </c>
      <c r="X185" s="239">
        <v>0</v>
      </c>
      <c r="Y185" s="239">
        <v>0</v>
      </c>
      <c r="Z185" s="239">
        <v>0</v>
      </c>
      <c r="AA185" s="239">
        <v>0</v>
      </c>
      <c r="AB185" s="241">
        <v>2020</v>
      </c>
    </row>
    <row r="186" spans="1:28" s="3" customFormat="1" ht="35.25" customHeight="1" x14ac:dyDescent="0.5">
      <c r="A186" s="3">
        <v>1</v>
      </c>
      <c r="B186" s="143">
        <f>SUBTOTAL(103,$A$8:A186)</f>
        <v>177</v>
      </c>
      <c r="C186" s="237" t="s">
        <v>1984</v>
      </c>
      <c r="D186" s="232">
        <f t="shared" si="6"/>
        <v>2060881.02</v>
      </c>
      <c r="E186" s="239">
        <v>0</v>
      </c>
      <c r="F186" s="239">
        <v>0</v>
      </c>
      <c r="G186" s="239">
        <v>0</v>
      </c>
      <c r="H186" s="239">
        <v>0</v>
      </c>
      <c r="I186" s="239">
        <v>0</v>
      </c>
      <c r="J186" s="239">
        <v>0</v>
      </c>
      <c r="K186" s="240">
        <v>0</v>
      </c>
      <c r="L186" s="239">
        <v>0</v>
      </c>
      <c r="M186" s="239">
        <v>1768030</v>
      </c>
      <c r="N186" s="239">
        <v>0</v>
      </c>
      <c r="O186" s="239">
        <v>292851.02</v>
      </c>
      <c r="P186" s="239">
        <v>0</v>
      </c>
      <c r="Q186" s="239">
        <v>0</v>
      </c>
      <c r="R186" s="239">
        <v>0</v>
      </c>
      <c r="S186" s="239">
        <v>0</v>
      </c>
      <c r="T186" s="239">
        <v>0</v>
      </c>
      <c r="U186" s="239">
        <v>0</v>
      </c>
      <c r="V186" s="239">
        <v>0</v>
      </c>
      <c r="W186" s="239">
        <v>0</v>
      </c>
      <c r="X186" s="239">
        <v>0</v>
      </c>
      <c r="Y186" s="239">
        <v>0</v>
      </c>
      <c r="Z186" s="239">
        <v>0</v>
      </c>
      <c r="AA186" s="239">
        <v>0</v>
      </c>
      <c r="AB186" s="241">
        <v>2020</v>
      </c>
    </row>
    <row r="187" spans="1:28" s="3" customFormat="1" ht="35.25" customHeight="1" x14ac:dyDescent="0.5">
      <c r="A187" s="3">
        <v>1</v>
      </c>
      <c r="B187" s="143">
        <f>SUBTOTAL(103,$A$8:A187)</f>
        <v>178</v>
      </c>
      <c r="C187" s="237" t="s">
        <v>1985</v>
      </c>
      <c r="D187" s="232">
        <f t="shared" si="6"/>
        <v>498750</v>
      </c>
      <c r="E187" s="239">
        <v>0</v>
      </c>
      <c r="F187" s="239">
        <v>0</v>
      </c>
      <c r="G187" s="239">
        <v>0</v>
      </c>
      <c r="H187" s="239">
        <v>0</v>
      </c>
      <c r="I187" s="239">
        <v>0</v>
      </c>
      <c r="J187" s="239">
        <v>0</v>
      </c>
      <c r="K187" s="240">
        <v>0</v>
      </c>
      <c r="L187" s="239">
        <v>0</v>
      </c>
      <c r="M187" s="239">
        <v>0</v>
      </c>
      <c r="N187" s="239">
        <v>0</v>
      </c>
      <c r="O187" s="239">
        <v>498750</v>
      </c>
      <c r="P187" s="239">
        <v>0</v>
      </c>
      <c r="Q187" s="239">
        <v>0</v>
      </c>
      <c r="R187" s="239">
        <v>0</v>
      </c>
      <c r="S187" s="239">
        <v>0</v>
      </c>
      <c r="T187" s="239">
        <v>0</v>
      </c>
      <c r="U187" s="239">
        <v>0</v>
      </c>
      <c r="V187" s="239">
        <v>0</v>
      </c>
      <c r="W187" s="239">
        <v>0</v>
      </c>
      <c r="X187" s="239">
        <v>0</v>
      </c>
      <c r="Y187" s="239">
        <v>0</v>
      </c>
      <c r="Z187" s="239">
        <v>0</v>
      </c>
      <c r="AA187" s="239">
        <v>0</v>
      </c>
      <c r="AB187" s="241">
        <v>2020</v>
      </c>
    </row>
    <row r="188" spans="1:28" s="3" customFormat="1" ht="35.25" customHeight="1" x14ac:dyDescent="0.5">
      <c r="A188" s="3">
        <v>1</v>
      </c>
      <c r="B188" s="143">
        <f>SUBTOTAL(103,$A$8:A188)</f>
        <v>179</v>
      </c>
      <c r="C188" s="237" t="s">
        <v>1986</v>
      </c>
      <c r="D188" s="232">
        <f t="shared" si="6"/>
        <v>781837.52</v>
      </c>
      <c r="E188" s="239">
        <v>0</v>
      </c>
      <c r="F188" s="239">
        <v>0</v>
      </c>
      <c r="G188" s="239">
        <v>0</v>
      </c>
      <c r="H188" s="239">
        <v>0</v>
      </c>
      <c r="I188" s="239">
        <v>0</v>
      </c>
      <c r="J188" s="239">
        <v>0</v>
      </c>
      <c r="K188" s="240">
        <v>0</v>
      </c>
      <c r="L188" s="239">
        <v>0</v>
      </c>
      <c r="M188" s="239">
        <v>72227.39</v>
      </c>
      <c r="N188" s="239">
        <v>380731.18</v>
      </c>
      <c r="O188" s="239">
        <v>328878.95</v>
      </c>
      <c r="P188" s="239">
        <v>0</v>
      </c>
      <c r="Q188" s="239">
        <v>0</v>
      </c>
      <c r="R188" s="239">
        <v>0</v>
      </c>
      <c r="S188" s="239">
        <v>0</v>
      </c>
      <c r="T188" s="239">
        <v>0</v>
      </c>
      <c r="U188" s="239">
        <v>0</v>
      </c>
      <c r="V188" s="239">
        <v>0</v>
      </c>
      <c r="W188" s="239">
        <v>0</v>
      </c>
      <c r="X188" s="239">
        <v>0</v>
      </c>
      <c r="Y188" s="239">
        <v>0</v>
      </c>
      <c r="Z188" s="239">
        <v>0</v>
      </c>
      <c r="AA188" s="239">
        <v>0</v>
      </c>
      <c r="AB188" s="241">
        <v>2020</v>
      </c>
    </row>
    <row r="189" spans="1:28" s="3" customFormat="1" ht="35.25" customHeight="1" x14ac:dyDescent="0.5">
      <c r="A189" s="3">
        <v>1</v>
      </c>
      <c r="B189" s="143">
        <f>SUBTOTAL(103,$A$8:A189)</f>
        <v>180</v>
      </c>
      <c r="C189" s="237" t="s">
        <v>1987</v>
      </c>
      <c r="D189" s="232">
        <f t="shared" si="6"/>
        <v>105000</v>
      </c>
      <c r="E189" s="239">
        <v>105000</v>
      </c>
      <c r="F189" s="239">
        <v>0</v>
      </c>
      <c r="G189" s="239">
        <v>0</v>
      </c>
      <c r="H189" s="239">
        <v>0</v>
      </c>
      <c r="I189" s="239">
        <v>0</v>
      </c>
      <c r="J189" s="239">
        <v>0</v>
      </c>
      <c r="K189" s="240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0</v>
      </c>
      <c r="Q189" s="239">
        <v>0</v>
      </c>
      <c r="R189" s="239">
        <v>0</v>
      </c>
      <c r="S189" s="239">
        <v>0</v>
      </c>
      <c r="T189" s="239">
        <v>0</v>
      </c>
      <c r="U189" s="239">
        <v>0</v>
      </c>
      <c r="V189" s="239">
        <v>0</v>
      </c>
      <c r="W189" s="239">
        <v>0</v>
      </c>
      <c r="X189" s="239">
        <v>0</v>
      </c>
      <c r="Y189" s="239">
        <v>0</v>
      </c>
      <c r="Z189" s="239">
        <v>0</v>
      </c>
      <c r="AA189" s="239">
        <v>0</v>
      </c>
      <c r="AB189" s="241">
        <v>2020</v>
      </c>
    </row>
    <row r="190" spans="1:28" s="3" customFormat="1" ht="35.25" customHeight="1" x14ac:dyDescent="0.5">
      <c r="A190" s="3">
        <v>1</v>
      </c>
      <c r="B190" s="143">
        <f>SUBTOTAL(103,$A$8:A190)</f>
        <v>181</v>
      </c>
      <c r="C190" s="237" t="s">
        <v>1988</v>
      </c>
      <c r="D190" s="232">
        <f t="shared" si="6"/>
        <v>525162</v>
      </c>
      <c r="E190" s="239">
        <v>0</v>
      </c>
      <c r="F190" s="239">
        <v>0</v>
      </c>
      <c r="G190" s="239">
        <v>0</v>
      </c>
      <c r="H190" s="239">
        <v>0</v>
      </c>
      <c r="I190" s="239">
        <v>0</v>
      </c>
      <c r="J190" s="239">
        <v>0</v>
      </c>
      <c r="K190" s="240">
        <v>0</v>
      </c>
      <c r="L190" s="239">
        <v>0</v>
      </c>
      <c r="M190" s="239">
        <v>525162</v>
      </c>
      <c r="N190" s="239">
        <v>0</v>
      </c>
      <c r="O190" s="239">
        <v>0</v>
      </c>
      <c r="P190" s="239">
        <v>0</v>
      </c>
      <c r="Q190" s="239">
        <v>0</v>
      </c>
      <c r="R190" s="239">
        <v>0</v>
      </c>
      <c r="S190" s="239">
        <v>0</v>
      </c>
      <c r="T190" s="239">
        <v>0</v>
      </c>
      <c r="U190" s="239">
        <v>0</v>
      </c>
      <c r="V190" s="239">
        <v>0</v>
      </c>
      <c r="W190" s="239">
        <v>0</v>
      </c>
      <c r="X190" s="239">
        <v>0</v>
      </c>
      <c r="Y190" s="239">
        <v>0</v>
      </c>
      <c r="Z190" s="239">
        <v>0</v>
      </c>
      <c r="AA190" s="239">
        <v>0</v>
      </c>
      <c r="AB190" s="241">
        <v>2020</v>
      </c>
    </row>
    <row r="191" spans="1:28" s="3" customFormat="1" ht="35.25" customHeight="1" x14ac:dyDescent="0.5">
      <c r="A191" s="3">
        <v>1</v>
      </c>
      <c r="B191" s="143">
        <f>SUBTOTAL(103,$A$8:A191)</f>
        <v>182</v>
      </c>
      <c r="C191" s="237" t="s">
        <v>1720</v>
      </c>
      <c r="D191" s="232">
        <f t="shared" si="6"/>
        <v>1389500</v>
      </c>
      <c r="E191" s="239">
        <v>0</v>
      </c>
      <c r="F191" s="239">
        <v>0</v>
      </c>
      <c r="G191" s="239">
        <v>0</v>
      </c>
      <c r="H191" s="239">
        <v>0</v>
      </c>
      <c r="I191" s="239">
        <v>0</v>
      </c>
      <c r="J191" s="239">
        <v>0</v>
      </c>
      <c r="K191" s="240">
        <v>0</v>
      </c>
      <c r="L191" s="239">
        <v>0</v>
      </c>
      <c r="M191" s="239">
        <v>1389500</v>
      </c>
      <c r="N191" s="239">
        <v>0</v>
      </c>
      <c r="O191" s="239">
        <v>0</v>
      </c>
      <c r="P191" s="239">
        <v>0</v>
      </c>
      <c r="Q191" s="239">
        <v>0</v>
      </c>
      <c r="R191" s="239">
        <v>0</v>
      </c>
      <c r="S191" s="239">
        <v>0</v>
      </c>
      <c r="T191" s="239">
        <v>0</v>
      </c>
      <c r="U191" s="239">
        <v>0</v>
      </c>
      <c r="V191" s="239">
        <v>0</v>
      </c>
      <c r="W191" s="239">
        <v>0</v>
      </c>
      <c r="X191" s="239">
        <v>0</v>
      </c>
      <c r="Y191" s="239">
        <v>0</v>
      </c>
      <c r="Z191" s="239">
        <v>0</v>
      </c>
      <c r="AA191" s="239">
        <v>0</v>
      </c>
      <c r="AB191" s="241">
        <v>2020</v>
      </c>
    </row>
    <row r="192" spans="1:28" s="3" customFormat="1" ht="35.25" customHeight="1" x14ac:dyDescent="0.5">
      <c r="A192" s="3">
        <v>1</v>
      </c>
      <c r="B192" s="143">
        <f>SUBTOTAL(103,$A$8:A192)</f>
        <v>183</v>
      </c>
      <c r="C192" s="237" t="s">
        <v>1721</v>
      </c>
      <c r="D192" s="232">
        <f t="shared" si="6"/>
        <v>1178009</v>
      </c>
      <c r="E192" s="239">
        <v>215265</v>
      </c>
      <c r="F192" s="239">
        <v>85000</v>
      </c>
      <c r="G192" s="239">
        <v>0</v>
      </c>
      <c r="H192" s="239">
        <v>0</v>
      </c>
      <c r="I192" s="239">
        <v>184629</v>
      </c>
      <c r="J192" s="239">
        <v>0</v>
      </c>
      <c r="K192" s="240">
        <v>0</v>
      </c>
      <c r="L192" s="239">
        <v>0</v>
      </c>
      <c r="M192" s="239">
        <v>486000</v>
      </c>
      <c r="N192" s="239">
        <v>174615</v>
      </c>
      <c r="O192" s="239">
        <v>32500</v>
      </c>
      <c r="P192" s="239">
        <v>0</v>
      </c>
      <c r="Q192" s="239">
        <v>0</v>
      </c>
      <c r="R192" s="239">
        <v>0</v>
      </c>
      <c r="S192" s="239">
        <v>0</v>
      </c>
      <c r="T192" s="239">
        <v>0</v>
      </c>
      <c r="U192" s="239">
        <v>0</v>
      </c>
      <c r="V192" s="239">
        <v>0</v>
      </c>
      <c r="W192" s="239">
        <v>0</v>
      </c>
      <c r="X192" s="239">
        <v>0</v>
      </c>
      <c r="Y192" s="239">
        <v>0</v>
      </c>
      <c r="Z192" s="239">
        <v>0</v>
      </c>
      <c r="AA192" s="239">
        <v>0</v>
      </c>
      <c r="AB192" s="241">
        <v>2020</v>
      </c>
    </row>
    <row r="193" spans="1:28" s="3" customFormat="1" ht="35.25" customHeight="1" x14ac:dyDescent="0.5">
      <c r="A193" s="3">
        <v>1</v>
      </c>
      <c r="B193" s="143">
        <f>SUBTOTAL(103,$A$8:A193)</f>
        <v>184</v>
      </c>
      <c r="C193" s="237" t="s">
        <v>1989</v>
      </c>
      <c r="D193" s="232">
        <f t="shared" si="6"/>
        <v>403507.08</v>
      </c>
      <c r="E193" s="239">
        <v>201753.54</v>
      </c>
      <c r="F193" s="239">
        <v>201753.54</v>
      </c>
      <c r="G193" s="239">
        <v>0</v>
      </c>
      <c r="H193" s="239">
        <v>0</v>
      </c>
      <c r="I193" s="239">
        <v>0</v>
      </c>
      <c r="J193" s="239">
        <v>0</v>
      </c>
      <c r="K193" s="240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  <c r="S193" s="239">
        <v>0</v>
      </c>
      <c r="T193" s="239">
        <v>0</v>
      </c>
      <c r="U193" s="239">
        <v>0</v>
      </c>
      <c r="V193" s="239">
        <v>0</v>
      </c>
      <c r="W193" s="239">
        <v>0</v>
      </c>
      <c r="X193" s="239">
        <v>0</v>
      </c>
      <c r="Y193" s="239">
        <v>0</v>
      </c>
      <c r="Z193" s="239">
        <v>0</v>
      </c>
      <c r="AA193" s="239">
        <v>0</v>
      </c>
      <c r="AB193" s="241">
        <v>2020</v>
      </c>
    </row>
    <row r="194" spans="1:28" s="3" customFormat="1" ht="35.25" customHeight="1" x14ac:dyDescent="0.5">
      <c r="A194" s="3">
        <v>1</v>
      </c>
      <c r="B194" s="143">
        <f>SUBTOTAL(103,$A$8:A194)</f>
        <v>185</v>
      </c>
      <c r="C194" s="237" t="s">
        <v>1990</v>
      </c>
      <c r="D194" s="232">
        <f t="shared" si="6"/>
        <v>515016</v>
      </c>
      <c r="E194" s="239">
        <v>0</v>
      </c>
      <c r="F194" s="239">
        <v>0</v>
      </c>
      <c r="G194" s="239">
        <v>0</v>
      </c>
      <c r="H194" s="239">
        <v>0</v>
      </c>
      <c r="I194" s="239">
        <v>0</v>
      </c>
      <c r="J194" s="239">
        <v>0</v>
      </c>
      <c r="K194" s="240">
        <v>0</v>
      </c>
      <c r="L194" s="239">
        <v>0</v>
      </c>
      <c r="M194" s="239">
        <v>515016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  <c r="S194" s="239">
        <v>0</v>
      </c>
      <c r="T194" s="239">
        <v>0</v>
      </c>
      <c r="U194" s="239">
        <v>0</v>
      </c>
      <c r="V194" s="239">
        <v>0</v>
      </c>
      <c r="W194" s="239">
        <v>0</v>
      </c>
      <c r="X194" s="239">
        <v>0</v>
      </c>
      <c r="Y194" s="239">
        <v>0</v>
      </c>
      <c r="Z194" s="239">
        <v>0</v>
      </c>
      <c r="AA194" s="239">
        <v>0</v>
      </c>
      <c r="AB194" s="241">
        <v>2020</v>
      </c>
    </row>
    <row r="195" spans="1:28" s="3" customFormat="1" ht="35.25" customHeight="1" x14ac:dyDescent="0.5">
      <c r="A195" s="3">
        <v>1</v>
      </c>
      <c r="B195" s="143">
        <f>SUBTOTAL(103,$A$8:A195)</f>
        <v>186</v>
      </c>
      <c r="C195" s="237" t="s">
        <v>1991</v>
      </c>
      <c r="D195" s="232">
        <f t="shared" si="6"/>
        <v>145556.29999999999</v>
      </c>
      <c r="E195" s="239">
        <v>0</v>
      </c>
      <c r="F195" s="239">
        <v>0</v>
      </c>
      <c r="G195" s="239">
        <v>145556.29999999999</v>
      </c>
      <c r="H195" s="239">
        <v>0</v>
      </c>
      <c r="I195" s="239">
        <v>0</v>
      </c>
      <c r="J195" s="239">
        <v>0</v>
      </c>
      <c r="K195" s="240">
        <v>0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  <c r="S195" s="239">
        <v>0</v>
      </c>
      <c r="T195" s="239">
        <v>0</v>
      </c>
      <c r="U195" s="239">
        <v>0</v>
      </c>
      <c r="V195" s="239">
        <v>0</v>
      </c>
      <c r="W195" s="239">
        <v>0</v>
      </c>
      <c r="X195" s="239">
        <v>0</v>
      </c>
      <c r="Y195" s="239">
        <v>0</v>
      </c>
      <c r="Z195" s="239">
        <v>0</v>
      </c>
      <c r="AA195" s="239">
        <v>0</v>
      </c>
      <c r="AB195" s="241">
        <v>2020</v>
      </c>
    </row>
    <row r="196" spans="1:28" s="3" customFormat="1" ht="35.25" customHeight="1" x14ac:dyDescent="0.5">
      <c r="A196" s="3">
        <v>1</v>
      </c>
      <c r="B196" s="143">
        <f>SUBTOTAL(103,$A$8:A196)</f>
        <v>187</v>
      </c>
      <c r="C196" s="237" t="s">
        <v>1992</v>
      </c>
      <c r="D196" s="232">
        <f t="shared" si="6"/>
        <v>422807</v>
      </c>
      <c r="E196" s="239">
        <v>0</v>
      </c>
      <c r="F196" s="239">
        <v>0</v>
      </c>
      <c r="G196" s="239">
        <v>0</v>
      </c>
      <c r="H196" s="239">
        <v>0</v>
      </c>
      <c r="I196" s="239">
        <v>0</v>
      </c>
      <c r="J196" s="239">
        <v>0</v>
      </c>
      <c r="K196" s="240">
        <v>0</v>
      </c>
      <c r="L196" s="239">
        <v>0</v>
      </c>
      <c r="M196" s="239">
        <v>0</v>
      </c>
      <c r="N196" s="239">
        <v>0</v>
      </c>
      <c r="O196" s="239">
        <v>422807</v>
      </c>
      <c r="P196" s="239">
        <v>0</v>
      </c>
      <c r="Q196" s="239">
        <v>0</v>
      </c>
      <c r="R196" s="239">
        <v>0</v>
      </c>
      <c r="S196" s="239">
        <v>0</v>
      </c>
      <c r="T196" s="239">
        <v>0</v>
      </c>
      <c r="U196" s="239">
        <v>0</v>
      </c>
      <c r="V196" s="239">
        <v>0</v>
      </c>
      <c r="W196" s="239">
        <v>0</v>
      </c>
      <c r="X196" s="239">
        <v>0</v>
      </c>
      <c r="Y196" s="239">
        <v>0</v>
      </c>
      <c r="Z196" s="239">
        <v>0</v>
      </c>
      <c r="AA196" s="239">
        <v>0</v>
      </c>
      <c r="AB196" s="241">
        <v>2020</v>
      </c>
    </row>
    <row r="197" spans="1:28" s="3" customFormat="1" ht="35.25" customHeight="1" x14ac:dyDescent="0.5">
      <c r="A197" s="3">
        <v>1</v>
      </c>
      <c r="B197" s="143">
        <f>SUBTOTAL(103,$A$8:A197)</f>
        <v>188</v>
      </c>
      <c r="C197" s="237" t="s">
        <v>1993</v>
      </c>
      <c r="D197" s="232">
        <f t="shared" si="6"/>
        <v>1415725</v>
      </c>
      <c r="E197" s="239">
        <v>0</v>
      </c>
      <c r="F197" s="239">
        <v>0</v>
      </c>
      <c r="G197" s="239">
        <v>0</v>
      </c>
      <c r="H197" s="239">
        <v>0</v>
      </c>
      <c r="I197" s="239">
        <v>0</v>
      </c>
      <c r="J197" s="239">
        <v>0</v>
      </c>
      <c r="K197" s="240">
        <v>0</v>
      </c>
      <c r="L197" s="239">
        <v>0</v>
      </c>
      <c r="M197" s="239">
        <v>1415725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  <c r="S197" s="239">
        <v>0</v>
      </c>
      <c r="T197" s="239">
        <v>0</v>
      </c>
      <c r="U197" s="239">
        <v>0</v>
      </c>
      <c r="V197" s="239">
        <v>0</v>
      </c>
      <c r="W197" s="239">
        <v>0</v>
      </c>
      <c r="X197" s="239">
        <v>0</v>
      </c>
      <c r="Y197" s="239">
        <v>0</v>
      </c>
      <c r="Z197" s="239">
        <v>0</v>
      </c>
      <c r="AA197" s="239">
        <v>0</v>
      </c>
      <c r="AB197" s="241">
        <v>2020</v>
      </c>
    </row>
    <row r="198" spans="1:28" s="3" customFormat="1" ht="35.25" customHeight="1" x14ac:dyDescent="0.5">
      <c r="A198" s="3">
        <v>1</v>
      </c>
      <c r="B198" s="143">
        <f>SUBTOTAL(103,$A$8:A198)</f>
        <v>189</v>
      </c>
      <c r="C198" s="237" t="s">
        <v>2262</v>
      </c>
      <c r="D198" s="232">
        <f t="shared" si="6"/>
        <v>375709.22</v>
      </c>
      <c r="E198" s="239">
        <v>0</v>
      </c>
      <c r="F198" s="239">
        <v>0</v>
      </c>
      <c r="G198" s="239">
        <v>0</v>
      </c>
      <c r="H198" s="239">
        <v>0</v>
      </c>
      <c r="I198" s="239">
        <v>0</v>
      </c>
      <c r="J198" s="239">
        <v>0</v>
      </c>
      <c r="K198" s="240">
        <v>0</v>
      </c>
      <c r="L198" s="239">
        <v>0</v>
      </c>
      <c r="M198" s="239">
        <v>0</v>
      </c>
      <c r="N198" s="239">
        <v>0</v>
      </c>
      <c r="O198" s="239">
        <v>375709.22</v>
      </c>
      <c r="P198" s="239">
        <v>0</v>
      </c>
      <c r="Q198" s="239">
        <v>0</v>
      </c>
      <c r="R198" s="239">
        <v>0</v>
      </c>
      <c r="S198" s="239">
        <v>0</v>
      </c>
      <c r="T198" s="239">
        <v>0</v>
      </c>
      <c r="U198" s="239">
        <v>0</v>
      </c>
      <c r="V198" s="239">
        <v>0</v>
      </c>
      <c r="W198" s="239">
        <v>0</v>
      </c>
      <c r="X198" s="239">
        <v>0</v>
      </c>
      <c r="Y198" s="239">
        <v>0</v>
      </c>
      <c r="Z198" s="239">
        <v>0</v>
      </c>
      <c r="AA198" s="239">
        <v>0</v>
      </c>
      <c r="AB198" s="241">
        <v>2020</v>
      </c>
    </row>
    <row r="199" spans="1:28" s="3" customFormat="1" ht="35.25" customHeight="1" x14ac:dyDescent="0.5">
      <c r="A199" s="3">
        <v>1</v>
      </c>
      <c r="B199" s="143">
        <f>SUBTOTAL(103,$A$8:A199)</f>
        <v>190</v>
      </c>
      <c r="C199" s="237" t="s">
        <v>2263</v>
      </c>
      <c r="D199" s="232">
        <f t="shared" si="6"/>
        <v>2342000</v>
      </c>
      <c r="E199" s="239">
        <v>0</v>
      </c>
      <c r="F199" s="239">
        <v>0</v>
      </c>
      <c r="G199" s="239">
        <v>0</v>
      </c>
      <c r="H199" s="239">
        <v>0</v>
      </c>
      <c r="I199" s="239">
        <v>0</v>
      </c>
      <c r="J199" s="239">
        <v>0</v>
      </c>
      <c r="K199" s="240">
        <v>1</v>
      </c>
      <c r="L199" s="239">
        <v>2342000</v>
      </c>
      <c r="M199" s="239">
        <v>0</v>
      </c>
      <c r="N199" s="239">
        <v>0</v>
      </c>
      <c r="O199" s="239">
        <v>0</v>
      </c>
      <c r="P199" s="239">
        <v>0</v>
      </c>
      <c r="Q199" s="239">
        <v>0</v>
      </c>
      <c r="R199" s="239">
        <v>0</v>
      </c>
      <c r="S199" s="239">
        <v>0</v>
      </c>
      <c r="T199" s="239">
        <v>0</v>
      </c>
      <c r="U199" s="239">
        <v>0</v>
      </c>
      <c r="V199" s="239">
        <v>0</v>
      </c>
      <c r="W199" s="239">
        <v>0</v>
      </c>
      <c r="X199" s="239">
        <v>0</v>
      </c>
      <c r="Y199" s="239">
        <v>0</v>
      </c>
      <c r="Z199" s="239">
        <v>0</v>
      </c>
      <c r="AA199" s="239">
        <v>0</v>
      </c>
      <c r="AB199" s="241">
        <v>2020</v>
      </c>
    </row>
    <row r="200" spans="1:28" s="3" customFormat="1" ht="35.25" customHeight="1" x14ac:dyDescent="0.5">
      <c r="A200" s="3">
        <v>1</v>
      </c>
      <c r="B200" s="143">
        <f>SUBTOTAL(103,$A$8:A200)</f>
        <v>191</v>
      </c>
      <c r="C200" s="237" t="s">
        <v>2264</v>
      </c>
      <c r="D200" s="232">
        <f t="shared" si="6"/>
        <v>3560254.02</v>
      </c>
      <c r="E200" s="239">
        <v>0</v>
      </c>
      <c r="F200" s="239">
        <v>0</v>
      </c>
      <c r="G200" s="239">
        <v>0</v>
      </c>
      <c r="H200" s="239">
        <v>0</v>
      </c>
      <c r="I200" s="239">
        <v>2895732.04</v>
      </c>
      <c r="J200" s="239">
        <v>0</v>
      </c>
      <c r="K200" s="240">
        <v>0</v>
      </c>
      <c r="L200" s="239">
        <v>0</v>
      </c>
      <c r="M200" s="239">
        <v>0</v>
      </c>
      <c r="N200" s="239">
        <v>0</v>
      </c>
      <c r="O200" s="239">
        <v>664521.98</v>
      </c>
      <c r="P200" s="239">
        <v>0</v>
      </c>
      <c r="Q200" s="239">
        <v>0</v>
      </c>
      <c r="R200" s="239">
        <v>0</v>
      </c>
      <c r="S200" s="239">
        <v>0</v>
      </c>
      <c r="T200" s="239">
        <v>0</v>
      </c>
      <c r="U200" s="239">
        <v>0</v>
      </c>
      <c r="V200" s="239">
        <v>0</v>
      </c>
      <c r="W200" s="239">
        <v>0</v>
      </c>
      <c r="X200" s="239">
        <v>0</v>
      </c>
      <c r="Y200" s="239">
        <v>0</v>
      </c>
      <c r="Z200" s="239">
        <v>0</v>
      </c>
      <c r="AA200" s="239">
        <v>0</v>
      </c>
      <c r="AB200" s="241">
        <v>2020</v>
      </c>
    </row>
    <row r="201" spans="1:28" s="3" customFormat="1" ht="35.25" customHeight="1" x14ac:dyDescent="0.5">
      <c r="A201" s="3">
        <v>1</v>
      </c>
      <c r="B201" s="143">
        <f>SUBTOTAL(103,$A$8:A201)</f>
        <v>192</v>
      </c>
      <c r="C201" s="237" t="s">
        <v>2265</v>
      </c>
      <c r="D201" s="232">
        <f t="shared" si="6"/>
        <v>538864</v>
      </c>
      <c r="E201" s="239">
        <v>0</v>
      </c>
      <c r="F201" s="239">
        <v>0</v>
      </c>
      <c r="G201" s="239">
        <v>0</v>
      </c>
      <c r="H201" s="239">
        <v>0</v>
      </c>
      <c r="I201" s="239">
        <v>0</v>
      </c>
      <c r="J201" s="239">
        <v>0</v>
      </c>
      <c r="K201" s="240">
        <v>0</v>
      </c>
      <c r="L201" s="239">
        <v>0</v>
      </c>
      <c r="M201" s="239">
        <v>0</v>
      </c>
      <c r="N201" s="239">
        <v>0</v>
      </c>
      <c r="O201" s="239">
        <v>538864</v>
      </c>
      <c r="P201" s="239">
        <v>0</v>
      </c>
      <c r="Q201" s="239">
        <v>0</v>
      </c>
      <c r="R201" s="239">
        <v>0</v>
      </c>
      <c r="S201" s="239">
        <v>0</v>
      </c>
      <c r="T201" s="239">
        <v>0</v>
      </c>
      <c r="U201" s="239">
        <v>0</v>
      </c>
      <c r="V201" s="239">
        <v>0</v>
      </c>
      <c r="W201" s="239">
        <v>0</v>
      </c>
      <c r="X201" s="239">
        <v>0</v>
      </c>
      <c r="Y201" s="239">
        <v>0</v>
      </c>
      <c r="Z201" s="239">
        <v>0</v>
      </c>
      <c r="AA201" s="239">
        <v>0</v>
      </c>
      <c r="AB201" s="241">
        <v>2020</v>
      </c>
    </row>
    <row r="202" spans="1:28" s="3" customFormat="1" ht="35.25" customHeight="1" x14ac:dyDescent="0.5">
      <c r="A202" s="3">
        <v>1</v>
      </c>
      <c r="B202" s="143">
        <f>SUBTOTAL(103,$A$8:A202)</f>
        <v>193</v>
      </c>
      <c r="C202" s="237" t="s">
        <v>2266</v>
      </c>
      <c r="D202" s="232">
        <f t="shared" si="6"/>
        <v>1887319.95</v>
      </c>
      <c r="E202" s="239">
        <v>0</v>
      </c>
      <c r="F202" s="239">
        <v>0</v>
      </c>
      <c r="G202" s="239">
        <v>0</v>
      </c>
      <c r="H202" s="239">
        <v>0</v>
      </c>
      <c r="I202" s="239">
        <v>0</v>
      </c>
      <c r="J202" s="239">
        <v>0</v>
      </c>
      <c r="K202" s="240">
        <v>0</v>
      </c>
      <c r="L202" s="239">
        <v>0</v>
      </c>
      <c r="M202" s="239">
        <v>1110620</v>
      </c>
      <c r="N202" s="239">
        <v>0</v>
      </c>
      <c r="O202" s="239">
        <v>776699.95</v>
      </c>
      <c r="P202" s="239">
        <v>0</v>
      </c>
      <c r="Q202" s="239">
        <v>0</v>
      </c>
      <c r="R202" s="239">
        <v>0</v>
      </c>
      <c r="S202" s="239">
        <v>0</v>
      </c>
      <c r="T202" s="239">
        <v>0</v>
      </c>
      <c r="U202" s="239">
        <v>0</v>
      </c>
      <c r="V202" s="239">
        <v>0</v>
      </c>
      <c r="W202" s="239">
        <v>0</v>
      </c>
      <c r="X202" s="239">
        <v>0</v>
      </c>
      <c r="Y202" s="239">
        <v>0</v>
      </c>
      <c r="Z202" s="239">
        <v>0</v>
      </c>
      <c r="AA202" s="239">
        <v>0</v>
      </c>
      <c r="AB202" s="241">
        <v>2020</v>
      </c>
    </row>
    <row r="203" spans="1:28" s="3" customFormat="1" ht="35.25" customHeight="1" x14ac:dyDescent="0.5">
      <c r="A203" s="3">
        <v>1</v>
      </c>
      <c r="B203" s="143">
        <f>SUBTOTAL(103,$A$8:A203)</f>
        <v>194</v>
      </c>
      <c r="C203" s="237" t="s">
        <v>2267</v>
      </c>
      <c r="D203" s="232">
        <f t="shared" si="6"/>
        <v>1695916.99</v>
      </c>
      <c r="E203" s="239">
        <v>0</v>
      </c>
      <c r="F203" s="239">
        <v>591889.99</v>
      </c>
      <c r="G203" s="239">
        <v>1104027</v>
      </c>
      <c r="H203" s="239">
        <v>0</v>
      </c>
      <c r="I203" s="239">
        <v>0</v>
      </c>
      <c r="J203" s="239">
        <v>0</v>
      </c>
      <c r="K203" s="240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0</v>
      </c>
      <c r="S203" s="239">
        <v>0</v>
      </c>
      <c r="T203" s="239">
        <v>0</v>
      </c>
      <c r="U203" s="239">
        <v>0</v>
      </c>
      <c r="V203" s="239">
        <v>0</v>
      </c>
      <c r="W203" s="239">
        <v>0</v>
      </c>
      <c r="X203" s="239">
        <v>0</v>
      </c>
      <c r="Y203" s="239">
        <v>0</v>
      </c>
      <c r="Z203" s="239">
        <v>0</v>
      </c>
      <c r="AA203" s="239">
        <v>0</v>
      </c>
      <c r="AB203" s="241">
        <v>2020</v>
      </c>
    </row>
    <row r="204" spans="1:28" s="3" customFormat="1" ht="35.25" customHeight="1" x14ac:dyDescent="0.5">
      <c r="A204" s="3">
        <v>1</v>
      </c>
      <c r="B204" s="143">
        <f>SUBTOTAL(103,$A$8:A204)</f>
        <v>195</v>
      </c>
      <c r="C204" s="237" t="s">
        <v>2427</v>
      </c>
      <c r="D204" s="232">
        <f t="shared" si="6"/>
        <v>887671</v>
      </c>
      <c r="E204" s="239">
        <v>0</v>
      </c>
      <c r="F204" s="239">
        <v>0</v>
      </c>
      <c r="G204" s="239">
        <v>0</v>
      </c>
      <c r="H204" s="239">
        <v>0</v>
      </c>
      <c r="I204" s="239">
        <v>0</v>
      </c>
      <c r="J204" s="239">
        <v>0</v>
      </c>
      <c r="K204" s="240">
        <v>0</v>
      </c>
      <c r="L204" s="239">
        <v>0</v>
      </c>
      <c r="M204" s="239">
        <v>0</v>
      </c>
      <c r="N204" s="239">
        <v>0</v>
      </c>
      <c r="O204" s="239">
        <v>887671</v>
      </c>
      <c r="P204" s="239">
        <v>0</v>
      </c>
      <c r="Q204" s="239">
        <v>0</v>
      </c>
      <c r="R204" s="239">
        <v>0</v>
      </c>
      <c r="S204" s="239">
        <v>0</v>
      </c>
      <c r="T204" s="239">
        <v>0</v>
      </c>
      <c r="U204" s="239">
        <v>0</v>
      </c>
      <c r="V204" s="239">
        <v>0</v>
      </c>
      <c r="W204" s="239">
        <v>0</v>
      </c>
      <c r="X204" s="239">
        <v>0</v>
      </c>
      <c r="Y204" s="239">
        <v>0</v>
      </c>
      <c r="Z204" s="239">
        <v>0</v>
      </c>
      <c r="AA204" s="239">
        <v>0</v>
      </c>
      <c r="AB204" s="241">
        <v>2020</v>
      </c>
    </row>
    <row r="205" spans="1:28" s="3" customFormat="1" ht="35.25" customHeight="1" x14ac:dyDescent="0.5">
      <c r="A205" s="3">
        <v>1</v>
      </c>
      <c r="B205" s="143">
        <f>SUBTOTAL(103,$A$8:A205)</f>
        <v>196</v>
      </c>
      <c r="C205" s="237" t="s">
        <v>2268</v>
      </c>
      <c r="D205" s="232">
        <f t="shared" si="6"/>
        <v>1420838</v>
      </c>
      <c r="E205" s="239">
        <v>0</v>
      </c>
      <c r="F205" s="239">
        <v>0</v>
      </c>
      <c r="G205" s="239">
        <v>0</v>
      </c>
      <c r="H205" s="239">
        <v>0</v>
      </c>
      <c r="I205" s="239">
        <v>0</v>
      </c>
      <c r="J205" s="239">
        <v>0</v>
      </c>
      <c r="K205" s="240">
        <v>0</v>
      </c>
      <c r="L205" s="239">
        <v>0</v>
      </c>
      <c r="M205" s="239">
        <v>0</v>
      </c>
      <c r="N205" s="239">
        <v>0</v>
      </c>
      <c r="O205" s="239">
        <v>1420838</v>
      </c>
      <c r="P205" s="239">
        <v>0</v>
      </c>
      <c r="Q205" s="239">
        <v>0</v>
      </c>
      <c r="R205" s="239">
        <v>0</v>
      </c>
      <c r="S205" s="239">
        <v>0</v>
      </c>
      <c r="T205" s="239">
        <v>0</v>
      </c>
      <c r="U205" s="239">
        <v>0</v>
      </c>
      <c r="V205" s="239">
        <v>0</v>
      </c>
      <c r="W205" s="239">
        <v>0</v>
      </c>
      <c r="X205" s="239">
        <v>0</v>
      </c>
      <c r="Y205" s="239">
        <v>0</v>
      </c>
      <c r="Z205" s="239">
        <v>0</v>
      </c>
      <c r="AA205" s="239">
        <v>0</v>
      </c>
      <c r="AB205" s="241">
        <v>2020</v>
      </c>
    </row>
    <row r="206" spans="1:28" s="3" customFormat="1" ht="35.25" customHeight="1" x14ac:dyDescent="0.5">
      <c r="A206" s="3">
        <v>1</v>
      </c>
      <c r="B206" s="143">
        <f>SUBTOTAL(103,$A$8:A206)</f>
        <v>197</v>
      </c>
      <c r="C206" s="237" t="s">
        <v>2269</v>
      </c>
      <c r="D206" s="232">
        <f t="shared" si="6"/>
        <v>304235.02</v>
      </c>
      <c r="E206" s="239">
        <v>0</v>
      </c>
      <c r="F206" s="239">
        <v>0</v>
      </c>
      <c r="G206" s="239">
        <v>0</v>
      </c>
      <c r="H206" s="239">
        <v>0</v>
      </c>
      <c r="I206" s="239">
        <v>0</v>
      </c>
      <c r="J206" s="239">
        <v>0</v>
      </c>
      <c r="K206" s="240">
        <v>0</v>
      </c>
      <c r="L206" s="239">
        <v>0</v>
      </c>
      <c r="M206" s="239">
        <v>0</v>
      </c>
      <c r="N206" s="239">
        <v>0</v>
      </c>
      <c r="O206" s="239">
        <v>304235.02</v>
      </c>
      <c r="P206" s="239">
        <v>0</v>
      </c>
      <c r="Q206" s="239">
        <v>0</v>
      </c>
      <c r="R206" s="239">
        <v>0</v>
      </c>
      <c r="S206" s="239">
        <v>0</v>
      </c>
      <c r="T206" s="239">
        <v>0</v>
      </c>
      <c r="U206" s="239">
        <v>0</v>
      </c>
      <c r="V206" s="239">
        <v>0</v>
      </c>
      <c r="W206" s="239">
        <v>0</v>
      </c>
      <c r="X206" s="239">
        <v>0</v>
      </c>
      <c r="Y206" s="239">
        <v>0</v>
      </c>
      <c r="Z206" s="239">
        <v>0</v>
      </c>
      <c r="AA206" s="239">
        <v>0</v>
      </c>
      <c r="AB206" s="241">
        <v>2020</v>
      </c>
    </row>
    <row r="207" spans="1:28" s="3" customFormat="1" ht="35.25" customHeight="1" x14ac:dyDescent="0.5">
      <c r="A207" s="3">
        <v>1</v>
      </c>
      <c r="B207" s="143">
        <f>SUBTOTAL(103,$A$8:A207)</f>
        <v>198</v>
      </c>
      <c r="C207" s="244" t="s">
        <v>1994</v>
      </c>
      <c r="D207" s="232">
        <f t="shared" si="6"/>
        <v>1295506</v>
      </c>
      <c r="E207" s="242">
        <v>0</v>
      </c>
      <c r="F207" s="242">
        <v>0</v>
      </c>
      <c r="G207" s="242">
        <v>0</v>
      </c>
      <c r="H207" s="242">
        <v>0</v>
      </c>
      <c r="I207" s="242">
        <v>0</v>
      </c>
      <c r="J207" s="242">
        <v>0</v>
      </c>
      <c r="K207" s="240">
        <v>0</v>
      </c>
      <c r="L207" s="242">
        <v>0</v>
      </c>
      <c r="M207" s="242">
        <f>1247639+47867</f>
        <v>1295506</v>
      </c>
      <c r="N207" s="242">
        <v>0</v>
      </c>
      <c r="O207" s="242">
        <v>0</v>
      </c>
      <c r="P207" s="242">
        <v>0</v>
      </c>
      <c r="Q207" s="242">
        <v>0</v>
      </c>
      <c r="R207" s="242">
        <v>0</v>
      </c>
      <c r="S207" s="242">
        <v>0</v>
      </c>
      <c r="T207" s="242">
        <v>0</v>
      </c>
      <c r="U207" s="242">
        <v>0</v>
      </c>
      <c r="V207" s="242">
        <v>0</v>
      </c>
      <c r="W207" s="242">
        <v>0</v>
      </c>
      <c r="X207" s="242">
        <v>0</v>
      </c>
      <c r="Y207" s="242">
        <v>0</v>
      </c>
      <c r="Z207" s="242">
        <v>0</v>
      </c>
      <c r="AA207" s="242">
        <v>0</v>
      </c>
      <c r="AB207" s="241">
        <v>2020</v>
      </c>
    </row>
    <row r="208" spans="1:28" s="3" customFormat="1" ht="35.25" customHeight="1" x14ac:dyDescent="0.5">
      <c r="A208" s="3">
        <v>1</v>
      </c>
      <c r="B208" s="143">
        <f>SUBTOTAL(103,$A$8:A208)</f>
        <v>199</v>
      </c>
      <c r="C208" s="244" t="s">
        <v>2270</v>
      </c>
      <c r="D208" s="232">
        <f t="shared" si="6"/>
        <v>794440</v>
      </c>
      <c r="E208" s="242">
        <v>0</v>
      </c>
      <c r="F208" s="242">
        <v>0</v>
      </c>
      <c r="G208" s="242">
        <v>0</v>
      </c>
      <c r="H208" s="242">
        <v>0</v>
      </c>
      <c r="I208" s="242">
        <v>0</v>
      </c>
      <c r="J208" s="242">
        <v>0</v>
      </c>
      <c r="K208" s="240">
        <v>0</v>
      </c>
      <c r="L208" s="242">
        <v>0</v>
      </c>
      <c r="M208" s="242">
        <v>794440</v>
      </c>
      <c r="N208" s="242">
        <v>0</v>
      </c>
      <c r="O208" s="242">
        <v>0</v>
      </c>
      <c r="P208" s="242">
        <v>0</v>
      </c>
      <c r="Q208" s="242">
        <v>0</v>
      </c>
      <c r="R208" s="242">
        <v>0</v>
      </c>
      <c r="S208" s="242">
        <v>0</v>
      </c>
      <c r="T208" s="242">
        <v>0</v>
      </c>
      <c r="U208" s="242">
        <v>0</v>
      </c>
      <c r="V208" s="242">
        <v>0</v>
      </c>
      <c r="W208" s="242">
        <v>0</v>
      </c>
      <c r="X208" s="242">
        <v>0</v>
      </c>
      <c r="Y208" s="242">
        <v>0</v>
      </c>
      <c r="Z208" s="242">
        <v>0</v>
      </c>
      <c r="AA208" s="242">
        <v>0</v>
      </c>
      <c r="AB208" s="241">
        <v>2020</v>
      </c>
    </row>
    <row r="209" spans="1:28" s="3" customFormat="1" ht="35.25" customHeight="1" x14ac:dyDescent="0.5">
      <c r="A209" s="3">
        <v>1</v>
      </c>
      <c r="B209" s="143">
        <f>SUBTOTAL(103,$A$8:A209)</f>
        <v>200</v>
      </c>
      <c r="C209" s="244" t="s">
        <v>2271</v>
      </c>
      <c r="D209" s="232">
        <f t="shared" si="6"/>
        <v>549279.94999999995</v>
      </c>
      <c r="E209" s="242">
        <v>0</v>
      </c>
      <c r="F209" s="242">
        <v>0</v>
      </c>
      <c r="G209" s="242">
        <v>0</v>
      </c>
      <c r="H209" s="242">
        <v>0</v>
      </c>
      <c r="I209" s="242">
        <v>0</v>
      </c>
      <c r="J209" s="242">
        <v>0</v>
      </c>
      <c r="K209" s="240">
        <v>0</v>
      </c>
      <c r="L209" s="242">
        <v>0</v>
      </c>
      <c r="M209" s="242">
        <v>0</v>
      </c>
      <c r="N209" s="242">
        <v>0</v>
      </c>
      <c r="O209" s="242">
        <v>549279.94999999995</v>
      </c>
      <c r="P209" s="242">
        <v>0</v>
      </c>
      <c r="Q209" s="242">
        <v>0</v>
      </c>
      <c r="R209" s="242">
        <v>0</v>
      </c>
      <c r="S209" s="242">
        <v>0</v>
      </c>
      <c r="T209" s="242">
        <v>0</v>
      </c>
      <c r="U209" s="242">
        <v>0</v>
      </c>
      <c r="V209" s="242">
        <v>0</v>
      </c>
      <c r="W209" s="242">
        <v>0</v>
      </c>
      <c r="X209" s="242">
        <v>0</v>
      </c>
      <c r="Y209" s="242">
        <v>0</v>
      </c>
      <c r="Z209" s="242">
        <v>0</v>
      </c>
      <c r="AA209" s="242">
        <v>0</v>
      </c>
      <c r="AB209" s="241">
        <v>2020</v>
      </c>
    </row>
    <row r="210" spans="1:28" s="3" customFormat="1" ht="35.25" customHeight="1" x14ac:dyDescent="0.5">
      <c r="A210" s="3">
        <v>1</v>
      </c>
      <c r="B210" s="143">
        <f>SUBTOTAL(103,$A$8:A210)</f>
        <v>201</v>
      </c>
      <c r="C210" s="244" t="s">
        <v>2272</v>
      </c>
      <c r="D210" s="232">
        <f t="shared" si="6"/>
        <v>1197698.17</v>
      </c>
      <c r="E210" s="242">
        <v>0</v>
      </c>
      <c r="F210" s="242">
        <v>0</v>
      </c>
      <c r="G210" s="242">
        <v>0</v>
      </c>
      <c r="H210" s="242">
        <v>154635.4</v>
      </c>
      <c r="I210" s="242">
        <v>0</v>
      </c>
      <c r="J210" s="242">
        <v>0</v>
      </c>
      <c r="K210" s="240">
        <v>0</v>
      </c>
      <c r="L210" s="242">
        <v>0</v>
      </c>
      <c r="M210" s="242">
        <v>1043062.77</v>
      </c>
      <c r="N210" s="242">
        <v>0</v>
      </c>
      <c r="O210" s="242">
        <v>0</v>
      </c>
      <c r="P210" s="242">
        <v>0</v>
      </c>
      <c r="Q210" s="242">
        <v>0</v>
      </c>
      <c r="R210" s="242">
        <v>0</v>
      </c>
      <c r="S210" s="242">
        <v>0</v>
      </c>
      <c r="T210" s="242">
        <v>0</v>
      </c>
      <c r="U210" s="242">
        <v>0</v>
      </c>
      <c r="V210" s="242">
        <v>0</v>
      </c>
      <c r="W210" s="242">
        <v>0</v>
      </c>
      <c r="X210" s="242">
        <v>0</v>
      </c>
      <c r="Y210" s="242">
        <v>0</v>
      </c>
      <c r="Z210" s="242">
        <v>0</v>
      </c>
      <c r="AA210" s="242">
        <v>0</v>
      </c>
      <c r="AB210" s="241">
        <v>2020</v>
      </c>
    </row>
    <row r="211" spans="1:28" s="3" customFormat="1" ht="35.25" customHeight="1" x14ac:dyDescent="0.5">
      <c r="A211" s="3">
        <v>1</v>
      </c>
      <c r="B211" s="143">
        <f>SUBTOTAL(103,$A$8:A211)</f>
        <v>202</v>
      </c>
      <c r="C211" s="244" t="s">
        <v>2428</v>
      </c>
      <c r="D211" s="232">
        <f t="shared" si="6"/>
        <v>800000</v>
      </c>
      <c r="E211" s="242">
        <v>0</v>
      </c>
      <c r="F211" s="242">
        <v>0</v>
      </c>
      <c r="G211" s="242">
        <v>0</v>
      </c>
      <c r="H211" s="242">
        <v>0</v>
      </c>
      <c r="I211" s="242">
        <v>0</v>
      </c>
      <c r="J211" s="242">
        <v>0</v>
      </c>
      <c r="K211" s="240">
        <v>1</v>
      </c>
      <c r="L211" s="242">
        <v>800000</v>
      </c>
      <c r="M211" s="242">
        <v>0</v>
      </c>
      <c r="N211" s="242">
        <v>0</v>
      </c>
      <c r="O211" s="242">
        <v>0</v>
      </c>
      <c r="P211" s="242">
        <v>0</v>
      </c>
      <c r="Q211" s="242">
        <v>0</v>
      </c>
      <c r="R211" s="242">
        <v>0</v>
      </c>
      <c r="S211" s="242">
        <v>0</v>
      </c>
      <c r="T211" s="242">
        <v>0</v>
      </c>
      <c r="U211" s="242">
        <v>0</v>
      </c>
      <c r="V211" s="242">
        <v>0</v>
      </c>
      <c r="W211" s="242">
        <v>0</v>
      </c>
      <c r="X211" s="242">
        <v>0</v>
      </c>
      <c r="Y211" s="242">
        <v>0</v>
      </c>
      <c r="Z211" s="242">
        <v>0</v>
      </c>
      <c r="AA211" s="242">
        <v>0</v>
      </c>
      <c r="AB211" s="241">
        <v>2020</v>
      </c>
    </row>
    <row r="212" spans="1:28" s="3" customFormat="1" ht="35.25" customHeight="1" x14ac:dyDescent="0.5">
      <c r="A212" s="3">
        <v>1</v>
      </c>
      <c r="B212" s="143">
        <f>SUBTOTAL(103,$A$8:A212)</f>
        <v>203</v>
      </c>
      <c r="C212" s="244" t="s">
        <v>2429</v>
      </c>
      <c r="D212" s="232">
        <f t="shared" si="6"/>
        <v>494000</v>
      </c>
      <c r="E212" s="242">
        <v>0</v>
      </c>
      <c r="F212" s="242">
        <v>494000</v>
      </c>
      <c r="G212" s="242">
        <v>0</v>
      </c>
      <c r="H212" s="242">
        <v>0</v>
      </c>
      <c r="I212" s="242">
        <v>0</v>
      </c>
      <c r="J212" s="242">
        <v>0</v>
      </c>
      <c r="K212" s="240">
        <v>0</v>
      </c>
      <c r="L212" s="242">
        <v>0</v>
      </c>
      <c r="M212" s="242">
        <v>0</v>
      </c>
      <c r="N212" s="242">
        <v>0</v>
      </c>
      <c r="O212" s="242">
        <v>0</v>
      </c>
      <c r="P212" s="242">
        <v>0</v>
      </c>
      <c r="Q212" s="242">
        <v>0</v>
      </c>
      <c r="R212" s="242">
        <v>0</v>
      </c>
      <c r="S212" s="242">
        <v>0</v>
      </c>
      <c r="T212" s="242">
        <v>0</v>
      </c>
      <c r="U212" s="242">
        <v>0</v>
      </c>
      <c r="V212" s="242">
        <v>0</v>
      </c>
      <c r="W212" s="242">
        <v>0</v>
      </c>
      <c r="X212" s="242">
        <v>0</v>
      </c>
      <c r="Y212" s="242">
        <v>0</v>
      </c>
      <c r="Z212" s="242">
        <v>0</v>
      </c>
      <c r="AA212" s="242">
        <v>0</v>
      </c>
      <c r="AB212" s="241">
        <v>2020</v>
      </c>
    </row>
    <row r="213" spans="1:28" s="3" customFormat="1" ht="35.25" customHeight="1" x14ac:dyDescent="0.5">
      <c r="A213" s="3">
        <v>1</v>
      </c>
      <c r="B213" s="143">
        <f>SUBTOTAL(103,$A$8:A213)</f>
        <v>204</v>
      </c>
      <c r="C213" s="244" t="s">
        <v>2430</v>
      </c>
      <c r="D213" s="232">
        <f t="shared" si="6"/>
        <v>316391</v>
      </c>
      <c r="E213" s="242">
        <v>0</v>
      </c>
      <c r="F213" s="242">
        <v>76452</v>
      </c>
      <c r="G213" s="242">
        <v>239939</v>
      </c>
      <c r="H213" s="242">
        <v>0</v>
      </c>
      <c r="I213" s="242">
        <v>0</v>
      </c>
      <c r="J213" s="242">
        <v>0</v>
      </c>
      <c r="K213" s="240">
        <v>0</v>
      </c>
      <c r="L213" s="242">
        <v>0</v>
      </c>
      <c r="M213" s="242">
        <v>0</v>
      </c>
      <c r="N213" s="242">
        <v>0</v>
      </c>
      <c r="O213" s="242">
        <v>0</v>
      </c>
      <c r="P213" s="242">
        <v>0</v>
      </c>
      <c r="Q213" s="242">
        <v>0</v>
      </c>
      <c r="R213" s="242">
        <v>0</v>
      </c>
      <c r="S213" s="242">
        <v>0</v>
      </c>
      <c r="T213" s="242">
        <v>0</v>
      </c>
      <c r="U213" s="242">
        <v>0</v>
      </c>
      <c r="V213" s="242">
        <v>0</v>
      </c>
      <c r="W213" s="242">
        <v>0</v>
      </c>
      <c r="X213" s="242">
        <v>0</v>
      </c>
      <c r="Y213" s="242">
        <v>0</v>
      </c>
      <c r="Z213" s="242">
        <v>0</v>
      </c>
      <c r="AA213" s="242">
        <v>0</v>
      </c>
      <c r="AB213" s="241">
        <v>2020</v>
      </c>
    </row>
    <row r="214" spans="1:28" s="3" customFormat="1" ht="35.25" customHeight="1" x14ac:dyDescent="0.5">
      <c r="A214" s="3">
        <v>1</v>
      </c>
      <c r="B214" s="143">
        <f>SUBTOTAL(103,$A$8:A214)</f>
        <v>205</v>
      </c>
      <c r="C214" s="244" t="s">
        <v>2431</v>
      </c>
      <c r="D214" s="232">
        <f t="shared" si="6"/>
        <v>1672066.6</v>
      </c>
      <c r="E214" s="242">
        <v>0</v>
      </c>
      <c r="F214" s="242">
        <v>0</v>
      </c>
      <c r="G214" s="242">
        <v>479418.5</v>
      </c>
      <c r="H214" s="242">
        <v>0</v>
      </c>
      <c r="I214" s="242">
        <v>62648.1</v>
      </c>
      <c r="J214" s="242">
        <v>0</v>
      </c>
      <c r="K214" s="240">
        <v>0</v>
      </c>
      <c r="L214" s="242">
        <v>0</v>
      </c>
      <c r="M214" s="242">
        <v>1130000</v>
      </c>
      <c r="N214" s="242">
        <v>0</v>
      </c>
      <c r="O214" s="242">
        <v>0</v>
      </c>
      <c r="P214" s="242">
        <v>0</v>
      </c>
      <c r="Q214" s="242">
        <v>0</v>
      </c>
      <c r="R214" s="242">
        <v>0</v>
      </c>
      <c r="S214" s="242">
        <v>0</v>
      </c>
      <c r="T214" s="242">
        <v>0</v>
      </c>
      <c r="U214" s="242">
        <v>0</v>
      </c>
      <c r="V214" s="242">
        <v>0</v>
      </c>
      <c r="W214" s="242">
        <v>0</v>
      </c>
      <c r="X214" s="242">
        <v>0</v>
      </c>
      <c r="Y214" s="242">
        <v>0</v>
      </c>
      <c r="Z214" s="242">
        <v>0</v>
      </c>
      <c r="AA214" s="242">
        <v>0</v>
      </c>
      <c r="AB214" s="241">
        <v>2020</v>
      </c>
    </row>
    <row r="215" spans="1:28" s="3" customFormat="1" ht="35.25" customHeight="1" x14ac:dyDescent="0.5">
      <c r="A215" s="3">
        <v>1</v>
      </c>
      <c r="B215" s="143">
        <f>SUBTOTAL(103,$A$8:A215)</f>
        <v>206</v>
      </c>
      <c r="C215" s="244" t="s">
        <v>2432</v>
      </c>
      <c r="D215" s="232">
        <f t="shared" si="6"/>
        <v>72770</v>
      </c>
      <c r="E215" s="242">
        <v>72770</v>
      </c>
      <c r="F215" s="242">
        <v>0</v>
      </c>
      <c r="G215" s="242">
        <v>0</v>
      </c>
      <c r="H215" s="242">
        <v>0</v>
      </c>
      <c r="I215" s="242">
        <v>0</v>
      </c>
      <c r="J215" s="242">
        <v>0</v>
      </c>
      <c r="K215" s="240">
        <v>0</v>
      </c>
      <c r="L215" s="242">
        <v>0</v>
      </c>
      <c r="M215" s="242">
        <v>0</v>
      </c>
      <c r="N215" s="242">
        <v>0</v>
      </c>
      <c r="O215" s="242">
        <v>0</v>
      </c>
      <c r="P215" s="242">
        <v>0</v>
      </c>
      <c r="Q215" s="242">
        <v>0</v>
      </c>
      <c r="R215" s="242">
        <v>0</v>
      </c>
      <c r="S215" s="242">
        <v>0</v>
      </c>
      <c r="T215" s="242">
        <v>0</v>
      </c>
      <c r="U215" s="242">
        <v>0</v>
      </c>
      <c r="V215" s="242">
        <v>0</v>
      </c>
      <c r="W215" s="242">
        <v>0</v>
      </c>
      <c r="X215" s="242">
        <v>0</v>
      </c>
      <c r="Y215" s="242">
        <v>0</v>
      </c>
      <c r="Z215" s="242">
        <v>0</v>
      </c>
      <c r="AA215" s="242">
        <v>0</v>
      </c>
      <c r="AB215" s="241">
        <v>2020</v>
      </c>
    </row>
    <row r="216" spans="1:28" s="3" customFormat="1" ht="35.25" customHeight="1" x14ac:dyDescent="0.5">
      <c r="A216" s="3">
        <v>1</v>
      </c>
      <c r="B216" s="143">
        <f>SUBTOTAL(103,$A$8:A216)</f>
        <v>207</v>
      </c>
      <c r="C216" s="244" t="s">
        <v>2273</v>
      </c>
      <c r="D216" s="232">
        <f t="shared" si="6"/>
        <v>884816.16</v>
      </c>
      <c r="E216" s="242">
        <v>0</v>
      </c>
      <c r="F216" s="242">
        <v>0</v>
      </c>
      <c r="G216" s="242">
        <v>0</v>
      </c>
      <c r="H216" s="242">
        <v>0</v>
      </c>
      <c r="I216" s="242">
        <v>0</v>
      </c>
      <c r="J216" s="242">
        <v>0</v>
      </c>
      <c r="K216" s="240">
        <v>0</v>
      </c>
      <c r="L216" s="242">
        <v>0</v>
      </c>
      <c r="M216" s="242">
        <v>753243.91</v>
      </c>
      <c r="N216" s="242">
        <v>0</v>
      </c>
      <c r="O216" s="242">
        <v>131572.25</v>
      </c>
      <c r="P216" s="242">
        <v>0</v>
      </c>
      <c r="Q216" s="242">
        <v>0</v>
      </c>
      <c r="R216" s="242">
        <v>0</v>
      </c>
      <c r="S216" s="242">
        <v>0</v>
      </c>
      <c r="T216" s="242">
        <v>0</v>
      </c>
      <c r="U216" s="242">
        <v>0</v>
      </c>
      <c r="V216" s="242">
        <v>0</v>
      </c>
      <c r="W216" s="242">
        <v>0</v>
      </c>
      <c r="X216" s="242">
        <v>0</v>
      </c>
      <c r="Y216" s="242">
        <v>0</v>
      </c>
      <c r="Z216" s="242">
        <v>0</v>
      </c>
      <c r="AA216" s="242">
        <v>0</v>
      </c>
      <c r="AB216" s="241">
        <v>2020</v>
      </c>
    </row>
    <row r="217" spans="1:28" s="3" customFormat="1" ht="35.25" customHeight="1" x14ac:dyDescent="0.5">
      <c r="A217" s="3">
        <v>1</v>
      </c>
      <c r="B217" s="143">
        <f>SUBTOTAL(103,$A$8:A217)</f>
        <v>208</v>
      </c>
      <c r="C217" s="244" t="s">
        <v>2274</v>
      </c>
      <c r="D217" s="232">
        <f t="shared" si="6"/>
        <v>435227</v>
      </c>
      <c r="E217" s="242">
        <v>0</v>
      </c>
      <c r="F217" s="242">
        <v>0</v>
      </c>
      <c r="G217" s="242">
        <v>0</v>
      </c>
      <c r="H217" s="242">
        <v>0</v>
      </c>
      <c r="I217" s="242">
        <v>0</v>
      </c>
      <c r="J217" s="242">
        <v>0</v>
      </c>
      <c r="K217" s="240">
        <v>0</v>
      </c>
      <c r="L217" s="242">
        <v>0</v>
      </c>
      <c r="M217" s="242">
        <v>435227</v>
      </c>
      <c r="N217" s="242">
        <v>0</v>
      </c>
      <c r="O217" s="242">
        <v>0</v>
      </c>
      <c r="P217" s="242">
        <v>0</v>
      </c>
      <c r="Q217" s="242">
        <v>0</v>
      </c>
      <c r="R217" s="242">
        <v>0</v>
      </c>
      <c r="S217" s="242">
        <v>0</v>
      </c>
      <c r="T217" s="242">
        <v>0</v>
      </c>
      <c r="U217" s="242">
        <v>0</v>
      </c>
      <c r="V217" s="242">
        <v>0</v>
      </c>
      <c r="W217" s="242">
        <v>0</v>
      </c>
      <c r="X217" s="242">
        <v>0</v>
      </c>
      <c r="Y217" s="242">
        <v>0</v>
      </c>
      <c r="Z217" s="242">
        <v>0</v>
      </c>
      <c r="AA217" s="242">
        <v>0</v>
      </c>
      <c r="AB217" s="241">
        <v>2020</v>
      </c>
    </row>
    <row r="218" spans="1:28" s="3" customFormat="1" ht="35.25" customHeight="1" x14ac:dyDescent="0.5">
      <c r="A218" s="3">
        <v>1</v>
      </c>
      <c r="B218" s="143">
        <f>SUBTOTAL(103,$A$8:A218)</f>
        <v>209</v>
      </c>
      <c r="C218" s="244" t="s">
        <v>2275</v>
      </c>
      <c r="D218" s="232">
        <f t="shared" si="6"/>
        <v>820280.67</v>
      </c>
      <c r="E218" s="242">
        <v>0</v>
      </c>
      <c r="F218" s="242">
        <v>0</v>
      </c>
      <c r="G218" s="242">
        <v>0</v>
      </c>
      <c r="H218" s="242">
        <v>0</v>
      </c>
      <c r="I218" s="242">
        <v>820280.67</v>
      </c>
      <c r="J218" s="242">
        <v>0</v>
      </c>
      <c r="K218" s="240">
        <v>0</v>
      </c>
      <c r="L218" s="242">
        <v>0</v>
      </c>
      <c r="M218" s="242">
        <v>0</v>
      </c>
      <c r="N218" s="242">
        <v>0</v>
      </c>
      <c r="O218" s="242">
        <v>0</v>
      </c>
      <c r="P218" s="242">
        <v>0</v>
      </c>
      <c r="Q218" s="242">
        <v>0</v>
      </c>
      <c r="R218" s="242">
        <v>0</v>
      </c>
      <c r="S218" s="242">
        <v>0</v>
      </c>
      <c r="T218" s="242">
        <v>0</v>
      </c>
      <c r="U218" s="242">
        <v>0</v>
      </c>
      <c r="V218" s="242">
        <v>0</v>
      </c>
      <c r="W218" s="242">
        <v>0</v>
      </c>
      <c r="X218" s="242">
        <v>0</v>
      </c>
      <c r="Y218" s="242">
        <v>0</v>
      </c>
      <c r="Z218" s="242">
        <v>0</v>
      </c>
      <c r="AA218" s="242">
        <v>0</v>
      </c>
      <c r="AB218" s="241">
        <v>2020</v>
      </c>
    </row>
    <row r="219" spans="1:28" s="3" customFormat="1" ht="35.25" customHeight="1" x14ac:dyDescent="0.5">
      <c r="A219" s="3">
        <v>1</v>
      </c>
      <c r="B219" s="143">
        <f>SUBTOTAL(103,$A$8:A219)</f>
        <v>210</v>
      </c>
      <c r="C219" s="244" t="s">
        <v>2276</v>
      </c>
      <c r="D219" s="232">
        <f t="shared" si="6"/>
        <v>6916836</v>
      </c>
      <c r="E219" s="242">
        <v>0</v>
      </c>
      <c r="F219" s="242">
        <v>0</v>
      </c>
      <c r="G219" s="242">
        <v>0</v>
      </c>
      <c r="H219" s="242">
        <v>1738372</v>
      </c>
      <c r="I219" s="242">
        <v>0</v>
      </c>
      <c r="J219" s="242">
        <v>0</v>
      </c>
      <c r="K219" s="240">
        <v>0</v>
      </c>
      <c r="L219" s="242">
        <v>0</v>
      </c>
      <c r="M219" s="242">
        <v>5178464</v>
      </c>
      <c r="N219" s="242">
        <v>0</v>
      </c>
      <c r="O219" s="242">
        <v>0</v>
      </c>
      <c r="P219" s="242">
        <v>0</v>
      </c>
      <c r="Q219" s="242">
        <v>0</v>
      </c>
      <c r="R219" s="242">
        <v>0</v>
      </c>
      <c r="S219" s="242">
        <v>0</v>
      </c>
      <c r="T219" s="242">
        <v>0</v>
      </c>
      <c r="U219" s="242">
        <v>0</v>
      </c>
      <c r="V219" s="242">
        <v>0</v>
      </c>
      <c r="W219" s="242">
        <v>0</v>
      </c>
      <c r="X219" s="242">
        <v>0</v>
      </c>
      <c r="Y219" s="242">
        <v>0</v>
      </c>
      <c r="Z219" s="242">
        <v>0</v>
      </c>
      <c r="AA219" s="242">
        <v>0</v>
      </c>
      <c r="AB219" s="241">
        <v>2020</v>
      </c>
    </row>
    <row r="220" spans="1:28" s="3" customFormat="1" ht="35.25" customHeight="1" x14ac:dyDescent="0.5">
      <c r="A220" s="3">
        <v>1</v>
      </c>
      <c r="B220" s="143">
        <f>SUBTOTAL(103,$A$8:A220)</f>
        <v>211</v>
      </c>
      <c r="C220" s="244" t="s">
        <v>2277</v>
      </c>
      <c r="D220" s="232">
        <f t="shared" si="6"/>
        <v>997903.56</v>
      </c>
      <c r="E220" s="242">
        <v>0</v>
      </c>
      <c r="F220" s="242">
        <v>0</v>
      </c>
      <c r="G220" s="242">
        <v>0</v>
      </c>
      <c r="H220" s="242">
        <v>0</v>
      </c>
      <c r="I220" s="242">
        <v>0</v>
      </c>
      <c r="J220" s="242">
        <v>0</v>
      </c>
      <c r="K220" s="240">
        <v>0</v>
      </c>
      <c r="L220" s="242">
        <v>0</v>
      </c>
      <c r="M220" s="242">
        <v>997903.56</v>
      </c>
      <c r="N220" s="242">
        <v>0</v>
      </c>
      <c r="O220" s="242">
        <v>0</v>
      </c>
      <c r="P220" s="242">
        <v>0</v>
      </c>
      <c r="Q220" s="242">
        <v>0</v>
      </c>
      <c r="R220" s="242">
        <v>0</v>
      </c>
      <c r="S220" s="242">
        <v>0</v>
      </c>
      <c r="T220" s="242">
        <v>0</v>
      </c>
      <c r="U220" s="242">
        <v>0</v>
      </c>
      <c r="V220" s="242">
        <v>0</v>
      </c>
      <c r="W220" s="242">
        <v>0</v>
      </c>
      <c r="X220" s="242">
        <v>0</v>
      </c>
      <c r="Y220" s="242">
        <v>0</v>
      </c>
      <c r="Z220" s="242">
        <v>0</v>
      </c>
      <c r="AA220" s="242">
        <v>0</v>
      </c>
      <c r="AB220" s="241">
        <v>2020</v>
      </c>
    </row>
    <row r="221" spans="1:28" s="3" customFormat="1" ht="35.25" customHeight="1" x14ac:dyDescent="0.5">
      <c r="A221" s="3">
        <v>1</v>
      </c>
      <c r="B221" s="143">
        <f>SUBTOTAL(103,$A$8:A221)</f>
        <v>212</v>
      </c>
      <c r="C221" s="244" t="s">
        <v>2278</v>
      </c>
      <c r="D221" s="232">
        <f t="shared" si="6"/>
        <v>192471</v>
      </c>
      <c r="E221" s="242">
        <v>0</v>
      </c>
      <c r="F221" s="242">
        <v>0</v>
      </c>
      <c r="G221" s="242">
        <v>0</v>
      </c>
      <c r="H221" s="242">
        <v>192471</v>
      </c>
      <c r="I221" s="242">
        <v>0</v>
      </c>
      <c r="J221" s="242">
        <v>0</v>
      </c>
      <c r="K221" s="240">
        <v>0</v>
      </c>
      <c r="L221" s="242">
        <v>0</v>
      </c>
      <c r="M221" s="242">
        <v>0</v>
      </c>
      <c r="N221" s="242">
        <v>0</v>
      </c>
      <c r="O221" s="242">
        <v>0</v>
      </c>
      <c r="P221" s="242">
        <v>0</v>
      </c>
      <c r="Q221" s="242">
        <v>0</v>
      </c>
      <c r="R221" s="242">
        <v>0</v>
      </c>
      <c r="S221" s="242">
        <v>0</v>
      </c>
      <c r="T221" s="242">
        <v>0</v>
      </c>
      <c r="U221" s="242">
        <v>0</v>
      </c>
      <c r="V221" s="242">
        <v>0</v>
      </c>
      <c r="W221" s="242">
        <v>0</v>
      </c>
      <c r="X221" s="242">
        <v>0</v>
      </c>
      <c r="Y221" s="242">
        <v>0</v>
      </c>
      <c r="Z221" s="242">
        <v>0</v>
      </c>
      <c r="AA221" s="242">
        <v>0</v>
      </c>
      <c r="AB221" s="241">
        <v>2020</v>
      </c>
    </row>
    <row r="222" spans="1:28" s="3" customFormat="1" ht="35.25" customHeight="1" x14ac:dyDescent="0.5">
      <c r="A222" s="3">
        <v>1</v>
      </c>
      <c r="B222" s="143">
        <f>SUBTOTAL(103,$A$8:A222)</f>
        <v>213</v>
      </c>
      <c r="C222" s="244" t="s">
        <v>2279</v>
      </c>
      <c r="D222" s="232">
        <f t="shared" si="6"/>
        <v>192603</v>
      </c>
      <c r="E222" s="242">
        <v>0</v>
      </c>
      <c r="F222" s="242">
        <v>192603</v>
      </c>
      <c r="G222" s="242">
        <v>0</v>
      </c>
      <c r="H222" s="242">
        <v>0</v>
      </c>
      <c r="I222" s="242">
        <v>0</v>
      </c>
      <c r="J222" s="242">
        <v>0</v>
      </c>
      <c r="K222" s="240">
        <v>0</v>
      </c>
      <c r="L222" s="242">
        <v>0</v>
      </c>
      <c r="M222" s="242">
        <v>0</v>
      </c>
      <c r="N222" s="242">
        <v>0</v>
      </c>
      <c r="O222" s="242">
        <v>0</v>
      </c>
      <c r="P222" s="242">
        <v>0</v>
      </c>
      <c r="Q222" s="242">
        <v>0</v>
      </c>
      <c r="R222" s="242">
        <v>0</v>
      </c>
      <c r="S222" s="242">
        <v>0</v>
      </c>
      <c r="T222" s="242">
        <v>0</v>
      </c>
      <c r="U222" s="242">
        <v>0</v>
      </c>
      <c r="V222" s="242">
        <v>0</v>
      </c>
      <c r="W222" s="242">
        <v>0</v>
      </c>
      <c r="X222" s="242">
        <v>0</v>
      </c>
      <c r="Y222" s="242">
        <v>0</v>
      </c>
      <c r="Z222" s="242">
        <v>0</v>
      </c>
      <c r="AA222" s="242">
        <v>0</v>
      </c>
      <c r="AB222" s="241">
        <v>2020</v>
      </c>
    </row>
    <row r="223" spans="1:28" s="3" customFormat="1" ht="35.25" customHeight="1" x14ac:dyDescent="0.5">
      <c r="A223" s="3">
        <v>1</v>
      </c>
      <c r="B223" s="143">
        <f>SUBTOTAL(103,$A$8:A223)</f>
        <v>214</v>
      </c>
      <c r="C223" s="244" t="s">
        <v>2280</v>
      </c>
      <c r="D223" s="232">
        <f t="shared" si="6"/>
        <v>1699103.6</v>
      </c>
      <c r="E223" s="242">
        <v>0</v>
      </c>
      <c r="F223" s="242">
        <v>0</v>
      </c>
      <c r="G223" s="242">
        <v>0</v>
      </c>
      <c r="H223" s="242">
        <v>0</v>
      </c>
      <c r="I223" s="242">
        <v>0</v>
      </c>
      <c r="J223" s="242">
        <v>0</v>
      </c>
      <c r="K223" s="240">
        <v>0</v>
      </c>
      <c r="L223" s="242">
        <v>0</v>
      </c>
      <c r="M223" s="242">
        <v>0</v>
      </c>
      <c r="N223" s="242">
        <v>0</v>
      </c>
      <c r="O223" s="242">
        <v>1699103.6</v>
      </c>
      <c r="P223" s="242">
        <v>0</v>
      </c>
      <c r="Q223" s="242">
        <v>0</v>
      </c>
      <c r="R223" s="242">
        <v>0</v>
      </c>
      <c r="S223" s="242">
        <v>0</v>
      </c>
      <c r="T223" s="242">
        <v>0</v>
      </c>
      <c r="U223" s="242">
        <v>0</v>
      </c>
      <c r="V223" s="242">
        <v>0</v>
      </c>
      <c r="W223" s="242">
        <v>0</v>
      </c>
      <c r="X223" s="242">
        <v>0</v>
      </c>
      <c r="Y223" s="242">
        <v>0</v>
      </c>
      <c r="Z223" s="242">
        <v>0</v>
      </c>
      <c r="AA223" s="242">
        <v>0</v>
      </c>
      <c r="AB223" s="241">
        <v>2020</v>
      </c>
    </row>
    <row r="224" spans="1:28" s="3" customFormat="1" ht="35.25" customHeight="1" x14ac:dyDescent="0.5">
      <c r="A224" s="3">
        <v>1</v>
      </c>
      <c r="B224" s="143">
        <f>SUBTOTAL(103,$A$8:A224)</f>
        <v>215</v>
      </c>
      <c r="C224" s="244" t="s">
        <v>2281</v>
      </c>
      <c r="D224" s="232">
        <f t="shared" si="6"/>
        <v>1931052.7</v>
      </c>
      <c r="E224" s="242">
        <v>0</v>
      </c>
      <c r="F224" s="242">
        <v>0</v>
      </c>
      <c r="G224" s="242">
        <v>0</v>
      </c>
      <c r="H224" s="242">
        <v>0</v>
      </c>
      <c r="I224" s="242">
        <v>0</v>
      </c>
      <c r="J224" s="242">
        <v>0</v>
      </c>
      <c r="K224" s="240">
        <v>0</v>
      </c>
      <c r="L224" s="242">
        <v>0</v>
      </c>
      <c r="M224" s="242">
        <v>1449300.96</v>
      </c>
      <c r="N224" s="242">
        <v>0</v>
      </c>
      <c r="O224" s="242">
        <v>481751.74</v>
      </c>
      <c r="P224" s="242">
        <v>0</v>
      </c>
      <c r="Q224" s="242">
        <v>0</v>
      </c>
      <c r="R224" s="242">
        <v>0</v>
      </c>
      <c r="S224" s="242">
        <v>0</v>
      </c>
      <c r="T224" s="242">
        <v>0</v>
      </c>
      <c r="U224" s="242">
        <v>0</v>
      </c>
      <c r="V224" s="242">
        <v>0</v>
      </c>
      <c r="W224" s="242">
        <v>0</v>
      </c>
      <c r="X224" s="242">
        <v>0</v>
      </c>
      <c r="Y224" s="242">
        <v>0</v>
      </c>
      <c r="Z224" s="242">
        <v>0</v>
      </c>
      <c r="AA224" s="242">
        <v>0</v>
      </c>
      <c r="AB224" s="241">
        <v>2020</v>
      </c>
    </row>
    <row r="225" spans="1:28" s="3" customFormat="1" ht="35.25" customHeight="1" x14ac:dyDescent="0.5">
      <c r="A225" s="3">
        <v>1</v>
      </c>
      <c r="B225" s="143">
        <f>SUBTOTAL(103,$A$8:A225)</f>
        <v>216</v>
      </c>
      <c r="C225" s="244" t="s">
        <v>2282</v>
      </c>
      <c r="D225" s="232">
        <f t="shared" si="6"/>
        <v>342268</v>
      </c>
      <c r="E225" s="242">
        <v>0</v>
      </c>
      <c r="F225" s="242">
        <v>0</v>
      </c>
      <c r="G225" s="242">
        <v>0</v>
      </c>
      <c r="H225" s="242">
        <v>121521</v>
      </c>
      <c r="I225" s="242">
        <v>0</v>
      </c>
      <c r="J225" s="242">
        <v>0</v>
      </c>
      <c r="K225" s="240">
        <v>0</v>
      </c>
      <c r="L225" s="242">
        <v>0</v>
      </c>
      <c r="M225" s="242">
        <v>0</v>
      </c>
      <c r="N225" s="242">
        <v>0</v>
      </c>
      <c r="O225" s="242">
        <v>220747</v>
      </c>
      <c r="P225" s="242">
        <v>0</v>
      </c>
      <c r="Q225" s="242">
        <v>0</v>
      </c>
      <c r="R225" s="242">
        <v>0</v>
      </c>
      <c r="S225" s="242">
        <v>0</v>
      </c>
      <c r="T225" s="242">
        <v>0</v>
      </c>
      <c r="U225" s="242">
        <v>0</v>
      </c>
      <c r="V225" s="242">
        <v>0</v>
      </c>
      <c r="W225" s="242">
        <v>0</v>
      </c>
      <c r="X225" s="242">
        <v>0</v>
      </c>
      <c r="Y225" s="242">
        <v>0</v>
      </c>
      <c r="Z225" s="242">
        <v>0</v>
      </c>
      <c r="AA225" s="242">
        <v>0</v>
      </c>
      <c r="AB225" s="241">
        <v>2020</v>
      </c>
    </row>
    <row r="226" spans="1:28" s="3" customFormat="1" ht="35.25" customHeight="1" x14ac:dyDescent="0.5">
      <c r="A226" s="3">
        <v>1</v>
      </c>
      <c r="B226" s="143">
        <f>SUBTOTAL(103,$A$8:A226)</f>
        <v>217</v>
      </c>
      <c r="C226" s="244" t="s">
        <v>2283</v>
      </c>
      <c r="D226" s="232">
        <f t="shared" si="6"/>
        <v>1164297</v>
      </c>
      <c r="E226" s="242">
        <v>0</v>
      </c>
      <c r="F226" s="242">
        <v>0</v>
      </c>
      <c r="G226" s="242">
        <v>0</v>
      </c>
      <c r="H226" s="242">
        <v>0</v>
      </c>
      <c r="I226" s="242">
        <v>0</v>
      </c>
      <c r="J226" s="242">
        <v>0</v>
      </c>
      <c r="K226" s="240">
        <v>0</v>
      </c>
      <c r="L226" s="242">
        <v>0</v>
      </c>
      <c r="M226" s="242">
        <v>1164297</v>
      </c>
      <c r="N226" s="242">
        <v>0</v>
      </c>
      <c r="O226" s="242">
        <v>0</v>
      </c>
      <c r="P226" s="242">
        <v>0</v>
      </c>
      <c r="Q226" s="242">
        <v>0</v>
      </c>
      <c r="R226" s="242">
        <v>0</v>
      </c>
      <c r="S226" s="242">
        <v>0</v>
      </c>
      <c r="T226" s="242">
        <v>0</v>
      </c>
      <c r="U226" s="242">
        <v>0</v>
      </c>
      <c r="V226" s="242">
        <v>0</v>
      </c>
      <c r="W226" s="242">
        <v>0</v>
      </c>
      <c r="X226" s="242">
        <v>0</v>
      </c>
      <c r="Y226" s="242">
        <v>0</v>
      </c>
      <c r="Z226" s="242">
        <v>0</v>
      </c>
      <c r="AA226" s="242">
        <v>0</v>
      </c>
      <c r="AB226" s="241">
        <v>2020</v>
      </c>
    </row>
    <row r="227" spans="1:28" s="3" customFormat="1" ht="35.25" customHeight="1" x14ac:dyDescent="0.5">
      <c r="A227" s="3">
        <v>1</v>
      </c>
      <c r="B227" s="143">
        <f>SUBTOTAL(103,$A$8:A227)</f>
        <v>218</v>
      </c>
      <c r="C227" s="244" t="s">
        <v>2284</v>
      </c>
      <c r="D227" s="232">
        <f t="shared" si="6"/>
        <v>1111344</v>
      </c>
      <c r="E227" s="242">
        <v>0</v>
      </c>
      <c r="F227" s="242">
        <v>0</v>
      </c>
      <c r="G227" s="242">
        <v>0</v>
      </c>
      <c r="H227" s="242">
        <v>0</v>
      </c>
      <c r="I227" s="242">
        <v>0</v>
      </c>
      <c r="J227" s="242">
        <v>0</v>
      </c>
      <c r="K227" s="240">
        <v>0</v>
      </c>
      <c r="L227" s="242">
        <v>0</v>
      </c>
      <c r="M227" s="242">
        <v>0</v>
      </c>
      <c r="N227" s="242">
        <v>0</v>
      </c>
      <c r="O227" s="242">
        <v>1111344</v>
      </c>
      <c r="P227" s="242">
        <v>0</v>
      </c>
      <c r="Q227" s="242">
        <v>0</v>
      </c>
      <c r="R227" s="242">
        <v>0</v>
      </c>
      <c r="S227" s="242">
        <v>0</v>
      </c>
      <c r="T227" s="242">
        <v>0</v>
      </c>
      <c r="U227" s="242">
        <v>0</v>
      </c>
      <c r="V227" s="242">
        <v>0</v>
      </c>
      <c r="W227" s="242">
        <v>0</v>
      </c>
      <c r="X227" s="242">
        <v>0</v>
      </c>
      <c r="Y227" s="242">
        <v>0</v>
      </c>
      <c r="Z227" s="242">
        <v>0</v>
      </c>
      <c r="AA227" s="242">
        <v>0</v>
      </c>
      <c r="AB227" s="241">
        <v>2020</v>
      </c>
    </row>
    <row r="228" spans="1:28" s="3" customFormat="1" ht="35.25" customHeight="1" x14ac:dyDescent="0.5">
      <c r="A228" s="3">
        <v>1</v>
      </c>
      <c r="B228" s="143">
        <f>SUBTOTAL(103,$A$8:A228)</f>
        <v>219</v>
      </c>
      <c r="C228" s="244" t="s">
        <v>2285</v>
      </c>
      <c r="D228" s="232">
        <f t="shared" si="6"/>
        <v>73067</v>
      </c>
      <c r="E228" s="242">
        <v>0</v>
      </c>
      <c r="F228" s="242">
        <v>0</v>
      </c>
      <c r="G228" s="242">
        <v>0</v>
      </c>
      <c r="H228" s="242">
        <v>0</v>
      </c>
      <c r="I228" s="242">
        <v>0</v>
      </c>
      <c r="J228" s="242">
        <v>0</v>
      </c>
      <c r="K228" s="240">
        <v>1</v>
      </c>
      <c r="L228" s="242">
        <v>73067</v>
      </c>
      <c r="M228" s="242">
        <v>0</v>
      </c>
      <c r="N228" s="242">
        <v>0</v>
      </c>
      <c r="O228" s="242">
        <v>0</v>
      </c>
      <c r="P228" s="242">
        <v>0</v>
      </c>
      <c r="Q228" s="242">
        <v>0</v>
      </c>
      <c r="R228" s="242">
        <v>0</v>
      </c>
      <c r="S228" s="242">
        <v>0</v>
      </c>
      <c r="T228" s="242">
        <v>0</v>
      </c>
      <c r="U228" s="242">
        <v>0</v>
      </c>
      <c r="V228" s="242">
        <v>0</v>
      </c>
      <c r="W228" s="242">
        <v>0</v>
      </c>
      <c r="X228" s="242">
        <v>0</v>
      </c>
      <c r="Y228" s="242">
        <v>0</v>
      </c>
      <c r="Z228" s="242">
        <v>0</v>
      </c>
      <c r="AA228" s="242">
        <v>0</v>
      </c>
      <c r="AB228" s="241">
        <v>2020</v>
      </c>
    </row>
    <row r="229" spans="1:28" s="3" customFormat="1" ht="35.25" customHeight="1" x14ac:dyDescent="0.5">
      <c r="A229" s="3">
        <v>1</v>
      </c>
      <c r="B229" s="143">
        <f>SUBTOTAL(103,$A$8:A229)</f>
        <v>220</v>
      </c>
      <c r="C229" s="244" t="s">
        <v>2286</v>
      </c>
      <c r="D229" s="232">
        <f t="shared" si="6"/>
        <v>493124.1</v>
      </c>
      <c r="E229" s="242">
        <v>0</v>
      </c>
      <c r="F229" s="242">
        <v>0</v>
      </c>
      <c r="G229" s="242">
        <v>0</v>
      </c>
      <c r="H229" s="242">
        <v>0</v>
      </c>
      <c r="I229" s="242">
        <v>0</v>
      </c>
      <c r="J229" s="242">
        <v>0</v>
      </c>
      <c r="K229" s="240">
        <v>0</v>
      </c>
      <c r="L229" s="242">
        <v>0</v>
      </c>
      <c r="M229" s="242">
        <v>0</v>
      </c>
      <c r="N229" s="242">
        <v>0</v>
      </c>
      <c r="O229" s="242">
        <v>493124.1</v>
      </c>
      <c r="P229" s="242">
        <v>0</v>
      </c>
      <c r="Q229" s="242">
        <v>0</v>
      </c>
      <c r="R229" s="242">
        <v>0</v>
      </c>
      <c r="S229" s="242">
        <v>0</v>
      </c>
      <c r="T229" s="242">
        <v>0</v>
      </c>
      <c r="U229" s="242">
        <v>0</v>
      </c>
      <c r="V229" s="242">
        <v>0</v>
      </c>
      <c r="W229" s="242">
        <v>0</v>
      </c>
      <c r="X229" s="242">
        <v>0</v>
      </c>
      <c r="Y229" s="242">
        <v>0</v>
      </c>
      <c r="Z229" s="242">
        <v>0</v>
      </c>
      <c r="AA229" s="242">
        <v>0</v>
      </c>
      <c r="AB229" s="241">
        <v>2020</v>
      </c>
    </row>
    <row r="230" spans="1:28" s="3" customFormat="1" ht="35.25" customHeight="1" x14ac:dyDescent="0.5">
      <c r="A230" s="3">
        <v>1</v>
      </c>
      <c r="B230" s="143">
        <f>SUBTOTAL(103,$A$8:A230)</f>
        <v>221</v>
      </c>
      <c r="C230" s="244" t="s">
        <v>2287</v>
      </c>
      <c r="D230" s="232">
        <f t="shared" si="6"/>
        <v>636988.72</v>
      </c>
      <c r="E230" s="242">
        <v>0</v>
      </c>
      <c r="F230" s="242">
        <v>0</v>
      </c>
      <c r="G230" s="242">
        <v>636988.72</v>
      </c>
      <c r="H230" s="242">
        <v>0</v>
      </c>
      <c r="I230" s="242">
        <v>0</v>
      </c>
      <c r="J230" s="242">
        <v>0</v>
      </c>
      <c r="K230" s="240">
        <v>0</v>
      </c>
      <c r="L230" s="242">
        <v>0</v>
      </c>
      <c r="M230" s="242">
        <v>0</v>
      </c>
      <c r="N230" s="242">
        <v>0</v>
      </c>
      <c r="O230" s="242">
        <v>0</v>
      </c>
      <c r="P230" s="242">
        <v>0</v>
      </c>
      <c r="Q230" s="242">
        <v>0</v>
      </c>
      <c r="R230" s="242">
        <v>0</v>
      </c>
      <c r="S230" s="242">
        <v>0</v>
      </c>
      <c r="T230" s="242">
        <v>0</v>
      </c>
      <c r="U230" s="242">
        <v>0</v>
      </c>
      <c r="V230" s="242">
        <v>0</v>
      </c>
      <c r="W230" s="242">
        <v>0</v>
      </c>
      <c r="X230" s="242">
        <v>0</v>
      </c>
      <c r="Y230" s="242">
        <v>0</v>
      </c>
      <c r="Z230" s="242">
        <v>0</v>
      </c>
      <c r="AA230" s="242">
        <v>0</v>
      </c>
      <c r="AB230" s="241">
        <v>2020</v>
      </c>
    </row>
    <row r="231" spans="1:28" s="3" customFormat="1" ht="35.25" customHeight="1" x14ac:dyDescent="0.5">
      <c r="A231" s="3">
        <v>1</v>
      </c>
      <c r="B231" s="143">
        <f>SUBTOTAL(103,$A$8:A231)</f>
        <v>222</v>
      </c>
      <c r="C231" s="244" t="s">
        <v>2288</v>
      </c>
      <c r="D231" s="232">
        <f t="shared" si="6"/>
        <v>663910</v>
      </c>
      <c r="E231" s="242">
        <v>0</v>
      </c>
      <c r="F231" s="242">
        <v>0</v>
      </c>
      <c r="G231" s="242">
        <v>0</v>
      </c>
      <c r="H231" s="242">
        <v>0</v>
      </c>
      <c r="I231" s="242">
        <v>650000</v>
      </c>
      <c r="J231" s="242">
        <v>0</v>
      </c>
      <c r="K231" s="240">
        <v>0</v>
      </c>
      <c r="L231" s="242">
        <v>0</v>
      </c>
      <c r="M231" s="242">
        <v>0</v>
      </c>
      <c r="N231" s="242">
        <v>0</v>
      </c>
      <c r="O231" s="242">
        <v>0</v>
      </c>
      <c r="P231" s="242">
        <v>0</v>
      </c>
      <c r="Q231" s="242">
        <v>0</v>
      </c>
      <c r="R231" s="242">
        <v>0</v>
      </c>
      <c r="S231" s="242">
        <v>0</v>
      </c>
      <c r="T231" s="242">
        <v>0</v>
      </c>
      <c r="U231" s="242">
        <v>0</v>
      </c>
      <c r="V231" s="242">
        <v>0</v>
      </c>
      <c r="W231" s="242">
        <v>0</v>
      </c>
      <c r="X231" s="242">
        <v>0</v>
      </c>
      <c r="Y231" s="242">
        <v>13910</v>
      </c>
      <c r="Z231" s="242">
        <v>0</v>
      </c>
      <c r="AA231" s="242">
        <v>0</v>
      </c>
      <c r="AB231" s="241">
        <v>2020</v>
      </c>
    </row>
    <row r="232" spans="1:28" s="3" customFormat="1" ht="35.25" customHeight="1" x14ac:dyDescent="0.5">
      <c r="A232" s="3">
        <v>1</v>
      </c>
      <c r="B232" s="143">
        <f>SUBTOTAL(103,$A$8:A232)</f>
        <v>223</v>
      </c>
      <c r="C232" s="244" t="s">
        <v>2289</v>
      </c>
      <c r="D232" s="232">
        <f t="shared" ref="D232:D288" si="7">E232+F232+G232+H232+I232+J232+L232+M232+N232+O232+P232+Q232+R232+S232+T232+U232+V232+W232+X232+Y232+Z232+AA232</f>
        <v>265705</v>
      </c>
      <c r="E232" s="242">
        <v>0</v>
      </c>
      <c r="F232" s="242">
        <v>0</v>
      </c>
      <c r="G232" s="242">
        <v>0</v>
      </c>
      <c r="H232" s="242">
        <v>0</v>
      </c>
      <c r="I232" s="242">
        <v>0</v>
      </c>
      <c r="J232" s="242">
        <v>0</v>
      </c>
      <c r="K232" s="240">
        <v>0</v>
      </c>
      <c r="L232" s="242">
        <v>0</v>
      </c>
      <c r="M232" s="242">
        <v>0</v>
      </c>
      <c r="N232" s="242">
        <v>69848</v>
      </c>
      <c r="O232" s="242">
        <v>195857</v>
      </c>
      <c r="P232" s="242">
        <v>0</v>
      </c>
      <c r="Q232" s="242">
        <v>0</v>
      </c>
      <c r="R232" s="242">
        <v>0</v>
      </c>
      <c r="S232" s="242">
        <v>0</v>
      </c>
      <c r="T232" s="242">
        <v>0</v>
      </c>
      <c r="U232" s="242">
        <v>0</v>
      </c>
      <c r="V232" s="242">
        <v>0</v>
      </c>
      <c r="W232" s="242">
        <v>0</v>
      </c>
      <c r="X232" s="242">
        <v>0</v>
      </c>
      <c r="Y232" s="242">
        <v>0</v>
      </c>
      <c r="Z232" s="242">
        <v>0</v>
      </c>
      <c r="AA232" s="242">
        <v>0</v>
      </c>
      <c r="AB232" s="241">
        <v>2020</v>
      </c>
    </row>
    <row r="233" spans="1:28" s="3" customFormat="1" ht="35.25" customHeight="1" x14ac:dyDescent="0.5">
      <c r="A233" s="3">
        <v>1</v>
      </c>
      <c r="B233" s="143">
        <f>SUBTOTAL(103,$A$8:A233)</f>
        <v>224</v>
      </c>
      <c r="C233" s="244" t="s">
        <v>2290</v>
      </c>
      <c r="D233" s="232">
        <f t="shared" si="7"/>
        <v>873135</v>
      </c>
      <c r="E233" s="242">
        <v>0</v>
      </c>
      <c r="F233" s="242">
        <v>0</v>
      </c>
      <c r="G233" s="242">
        <v>0</v>
      </c>
      <c r="H233" s="242">
        <v>0</v>
      </c>
      <c r="I233" s="242">
        <v>0</v>
      </c>
      <c r="J233" s="242">
        <v>0</v>
      </c>
      <c r="K233" s="240">
        <v>0</v>
      </c>
      <c r="L233" s="242">
        <v>0</v>
      </c>
      <c r="M233" s="242">
        <v>873135</v>
      </c>
      <c r="N233" s="242">
        <v>0</v>
      </c>
      <c r="O233" s="242">
        <v>0</v>
      </c>
      <c r="P233" s="242">
        <v>0</v>
      </c>
      <c r="Q233" s="242">
        <v>0</v>
      </c>
      <c r="R233" s="242">
        <v>0</v>
      </c>
      <c r="S233" s="242">
        <v>0</v>
      </c>
      <c r="T233" s="242">
        <v>0</v>
      </c>
      <c r="U233" s="242">
        <v>0</v>
      </c>
      <c r="V233" s="242">
        <v>0</v>
      </c>
      <c r="W233" s="242">
        <v>0</v>
      </c>
      <c r="X233" s="242">
        <v>0</v>
      </c>
      <c r="Y233" s="242">
        <v>0</v>
      </c>
      <c r="Z233" s="242">
        <v>0</v>
      </c>
      <c r="AA233" s="242">
        <v>0</v>
      </c>
      <c r="AB233" s="241">
        <v>2020</v>
      </c>
    </row>
    <row r="234" spans="1:28" s="3" customFormat="1" ht="35.25" customHeight="1" x14ac:dyDescent="0.5">
      <c r="A234" s="3">
        <v>1</v>
      </c>
      <c r="B234" s="143">
        <f>SUBTOTAL(103,$A$8:A234)</f>
        <v>225</v>
      </c>
      <c r="C234" s="244" t="s">
        <v>2291</v>
      </c>
      <c r="D234" s="232">
        <f t="shared" si="7"/>
        <v>2222992.2000000002</v>
      </c>
      <c r="E234" s="242">
        <v>0</v>
      </c>
      <c r="F234" s="242">
        <v>0</v>
      </c>
      <c r="G234" s="242">
        <v>450000</v>
      </c>
      <c r="H234" s="242">
        <v>440000</v>
      </c>
      <c r="I234" s="242">
        <v>0</v>
      </c>
      <c r="J234" s="242">
        <v>0</v>
      </c>
      <c r="K234" s="240">
        <v>0</v>
      </c>
      <c r="L234" s="242">
        <v>0</v>
      </c>
      <c r="M234" s="242">
        <v>0</v>
      </c>
      <c r="N234" s="242">
        <v>0</v>
      </c>
      <c r="O234" s="242">
        <v>1332992.2</v>
      </c>
      <c r="P234" s="242">
        <v>0</v>
      </c>
      <c r="Q234" s="242">
        <v>0</v>
      </c>
      <c r="R234" s="242">
        <v>0</v>
      </c>
      <c r="S234" s="242">
        <v>0</v>
      </c>
      <c r="T234" s="242">
        <v>0</v>
      </c>
      <c r="U234" s="242">
        <v>0</v>
      </c>
      <c r="V234" s="242">
        <v>0</v>
      </c>
      <c r="W234" s="242">
        <v>0</v>
      </c>
      <c r="X234" s="242">
        <v>0</v>
      </c>
      <c r="Y234" s="242">
        <v>0</v>
      </c>
      <c r="Z234" s="242">
        <v>0</v>
      </c>
      <c r="AA234" s="242">
        <v>0</v>
      </c>
      <c r="AB234" s="241">
        <v>2020</v>
      </c>
    </row>
    <row r="235" spans="1:28" s="3" customFormat="1" ht="35.25" customHeight="1" x14ac:dyDescent="0.5">
      <c r="A235" s="3">
        <v>1</v>
      </c>
      <c r="B235" s="143">
        <f>SUBTOTAL(103,$A$8:A235)</f>
        <v>226</v>
      </c>
      <c r="C235" s="244" t="s">
        <v>2292</v>
      </c>
      <c r="D235" s="232">
        <f t="shared" si="7"/>
        <v>761914.32000000007</v>
      </c>
      <c r="E235" s="242">
        <v>300000</v>
      </c>
      <c r="F235" s="242">
        <v>461914.32</v>
      </c>
      <c r="G235" s="242">
        <v>0</v>
      </c>
      <c r="H235" s="242">
        <v>0</v>
      </c>
      <c r="I235" s="242">
        <v>0</v>
      </c>
      <c r="J235" s="242">
        <v>0</v>
      </c>
      <c r="K235" s="240">
        <v>0</v>
      </c>
      <c r="L235" s="242">
        <v>0</v>
      </c>
      <c r="M235" s="242">
        <v>0</v>
      </c>
      <c r="N235" s="242">
        <v>0</v>
      </c>
      <c r="O235" s="242">
        <v>0</v>
      </c>
      <c r="P235" s="242">
        <v>0</v>
      </c>
      <c r="Q235" s="242">
        <v>0</v>
      </c>
      <c r="R235" s="242">
        <v>0</v>
      </c>
      <c r="S235" s="242">
        <v>0</v>
      </c>
      <c r="T235" s="242">
        <v>0</v>
      </c>
      <c r="U235" s="242">
        <v>0</v>
      </c>
      <c r="V235" s="242">
        <v>0</v>
      </c>
      <c r="W235" s="242">
        <v>0</v>
      </c>
      <c r="X235" s="242">
        <v>0</v>
      </c>
      <c r="Y235" s="242">
        <v>0</v>
      </c>
      <c r="Z235" s="242">
        <v>0</v>
      </c>
      <c r="AA235" s="242">
        <v>0</v>
      </c>
      <c r="AB235" s="241">
        <v>2020</v>
      </c>
    </row>
    <row r="236" spans="1:28" s="3" customFormat="1" ht="35.25" customHeight="1" x14ac:dyDescent="0.5">
      <c r="A236" s="3">
        <v>1</v>
      </c>
      <c r="B236" s="143">
        <f>SUBTOTAL(103,$A$8:A236)</f>
        <v>227</v>
      </c>
      <c r="C236" s="244" t="s">
        <v>2293</v>
      </c>
      <c r="D236" s="232">
        <f t="shared" si="7"/>
        <v>3177311.76</v>
      </c>
      <c r="E236" s="242">
        <v>237230.25</v>
      </c>
      <c r="F236" s="242">
        <v>1850000</v>
      </c>
      <c r="G236" s="242">
        <v>1024754.21</v>
      </c>
      <c r="H236" s="242">
        <v>0</v>
      </c>
      <c r="I236" s="242">
        <v>65327.3</v>
      </c>
      <c r="J236" s="242">
        <v>0</v>
      </c>
      <c r="K236" s="240">
        <v>0</v>
      </c>
      <c r="L236" s="242">
        <v>0</v>
      </c>
      <c r="M236" s="242">
        <v>0</v>
      </c>
      <c r="N236" s="242">
        <v>0</v>
      </c>
      <c r="O236" s="242">
        <v>0</v>
      </c>
      <c r="P236" s="242">
        <v>0</v>
      </c>
      <c r="Q236" s="242">
        <v>0</v>
      </c>
      <c r="R236" s="242">
        <v>0</v>
      </c>
      <c r="S236" s="242">
        <v>0</v>
      </c>
      <c r="T236" s="242">
        <v>0</v>
      </c>
      <c r="U236" s="242">
        <v>0</v>
      </c>
      <c r="V236" s="242">
        <v>0</v>
      </c>
      <c r="W236" s="242">
        <v>0</v>
      </c>
      <c r="X236" s="242">
        <v>0</v>
      </c>
      <c r="Y236" s="242">
        <v>0</v>
      </c>
      <c r="Z236" s="242">
        <v>0</v>
      </c>
      <c r="AA236" s="242">
        <v>0</v>
      </c>
      <c r="AB236" s="241">
        <v>2020</v>
      </c>
    </row>
    <row r="237" spans="1:28" s="3" customFormat="1" ht="35.25" customHeight="1" x14ac:dyDescent="0.5">
      <c r="A237" s="3">
        <v>1</v>
      </c>
      <c r="B237" s="143">
        <f>SUBTOTAL(103,$A$8:A237)</f>
        <v>228</v>
      </c>
      <c r="C237" s="244" t="s">
        <v>2294</v>
      </c>
      <c r="D237" s="232">
        <f t="shared" si="7"/>
        <v>1380740</v>
      </c>
      <c r="E237" s="242">
        <v>0</v>
      </c>
      <c r="F237" s="242">
        <v>0</v>
      </c>
      <c r="G237" s="242">
        <v>1380740</v>
      </c>
      <c r="H237" s="242">
        <v>0</v>
      </c>
      <c r="I237" s="242">
        <v>0</v>
      </c>
      <c r="J237" s="242">
        <v>0</v>
      </c>
      <c r="K237" s="240">
        <v>0</v>
      </c>
      <c r="L237" s="242">
        <v>0</v>
      </c>
      <c r="M237" s="242">
        <v>0</v>
      </c>
      <c r="N237" s="242">
        <v>0</v>
      </c>
      <c r="O237" s="242">
        <v>0</v>
      </c>
      <c r="P237" s="242">
        <v>0</v>
      </c>
      <c r="Q237" s="242">
        <v>0</v>
      </c>
      <c r="R237" s="242">
        <v>0</v>
      </c>
      <c r="S237" s="242">
        <v>0</v>
      </c>
      <c r="T237" s="242">
        <v>0</v>
      </c>
      <c r="U237" s="242">
        <v>0</v>
      </c>
      <c r="V237" s="242">
        <v>0</v>
      </c>
      <c r="W237" s="242">
        <v>0</v>
      </c>
      <c r="X237" s="242">
        <v>0</v>
      </c>
      <c r="Y237" s="242">
        <v>0</v>
      </c>
      <c r="Z237" s="242">
        <v>0</v>
      </c>
      <c r="AA237" s="242">
        <v>0</v>
      </c>
      <c r="AB237" s="241">
        <v>2020</v>
      </c>
    </row>
    <row r="238" spans="1:28" s="3" customFormat="1" ht="35.25" customHeight="1" x14ac:dyDescent="0.5">
      <c r="A238" s="3">
        <v>1</v>
      </c>
      <c r="B238" s="143">
        <f>SUBTOTAL(103,$A$8:A238)</f>
        <v>229</v>
      </c>
      <c r="C238" s="244" t="s">
        <v>2295</v>
      </c>
      <c r="D238" s="232">
        <f t="shared" si="7"/>
        <v>513090.3</v>
      </c>
      <c r="E238" s="242">
        <v>0</v>
      </c>
      <c r="F238" s="242">
        <v>513090.3</v>
      </c>
      <c r="G238" s="242">
        <v>0</v>
      </c>
      <c r="H238" s="242">
        <v>0</v>
      </c>
      <c r="I238" s="242">
        <v>0</v>
      </c>
      <c r="J238" s="242">
        <v>0</v>
      </c>
      <c r="K238" s="240">
        <v>0</v>
      </c>
      <c r="L238" s="242">
        <v>0</v>
      </c>
      <c r="M238" s="242">
        <v>0</v>
      </c>
      <c r="N238" s="242">
        <v>0</v>
      </c>
      <c r="O238" s="242">
        <v>0</v>
      </c>
      <c r="P238" s="242">
        <v>0</v>
      </c>
      <c r="Q238" s="242">
        <v>0</v>
      </c>
      <c r="R238" s="242">
        <v>0</v>
      </c>
      <c r="S238" s="242">
        <v>0</v>
      </c>
      <c r="T238" s="242">
        <v>0</v>
      </c>
      <c r="U238" s="242">
        <v>0</v>
      </c>
      <c r="V238" s="242">
        <v>0</v>
      </c>
      <c r="W238" s="242">
        <v>0</v>
      </c>
      <c r="X238" s="242">
        <v>0</v>
      </c>
      <c r="Y238" s="242">
        <v>0</v>
      </c>
      <c r="Z238" s="242">
        <v>0</v>
      </c>
      <c r="AA238" s="242">
        <v>0</v>
      </c>
      <c r="AB238" s="241">
        <v>2020</v>
      </c>
    </row>
    <row r="239" spans="1:28" s="3" customFormat="1" ht="35.25" customHeight="1" x14ac:dyDescent="0.5">
      <c r="A239" s="3">
        <v>1</v>
      </c>
      <c r="B239" s="143">
        <f>SUBTOTAL(103,$A$8:A239)</f>
        <v>230</v>
      </c>
      <c r="C239" s="244" t="s">
        <v>2296</v>
      </c>
      <c r="D239" s="232">
        <f t="shared" si="7"/>
        <v>1821751.04</v>
      </c>
      <c r="E239" s="242">
        <v>0</v>
      </c>
      <c r="F239" s="242">
        <v>0</v>
      </c>
      <c r="G239" s="242">
        <v>0</v>
      </c>
      <c r="H239" s="242">
        <v>0</v>
      </c>
      <c r="I239" s="242">
        <v>643366.04</v>
      </c>
      <c r="J239" s="242">
        <v>0</v>
      </c>
      <c r="K239" s="240">
        <v>0</v>
      </c>
      <c r="L239" s="242">
        <v>0</v>
      </c>
      <c r="M239" s="242">
        <v>0</v>
      </c>
      <c r="N239" s="242">
        <v>0</v>
      </c>
      <c r="O239" s="242">
        <v>1178385</v>
      </c>
      <c r="P239" s="242">
        <v>0</v>
      </c>
      <c r="Q239" s="242">
        <v>0</v>
      </c>
      <c r="R239" s="242">
        <v>0</v>
      </c>
      <c r="S239" s="242">
        <v>0</v>
      </c>
      <c r="T239" s="242">
        <v>0</v>
      </c>
      <c r="U239" s="242">
        <v>0</v>
      </c>
      <c r="V239" s="242">
        <v>0</v>
      </c>
      <c r="W239" s="242">
        <v>0</v>
      </c>
      <c r="X239" s="242">
        <v>0</v>
      </c>
      <c r="Y239" s="242">
        <v>0</v>
      </c>
      <c r="Z239" s="242">
        <v>0</v>
      </c>
      <c r="AA239" s="242">
        <v>0</v>
      </c>
      <c r="AB239" s="241">
        <v>2020</v>
      </c>
    </row>
    <row r="240" spans="1:28" s="3" customFormat="1" ht="35.25" customHeight="1" x14ac:dyDescent="0.5">
      <c r="A240" s="3">
        <v>1</v>
      </c>
      <c r="B240" s="143">
        <f>SUBTOTAL(103,$A$8:A240)</f>
        <v>231</v>
      </c>
      <c r="C240" s="244" t="s">
        <v>2297</v>
      </c>
      <c r="D240" s="232">
        <f t="shared" si="7"/>
        <v>1885350</v>
      </c>
      <c r="E240" s="242">
        <v>0</v>
      </c>
      <c r="F240" s="242">
        <v>0</v>
      </c>
      <c r="G240" s="242">
        <v>0</v>
      </c>
      <c r="H240" s="242">
        <v>0</v>
      </c>
      <c r="I240" s="242">
        <v>0</v>
      </c>
      <c r="J240" s="242">
        <v>0</v>
      </c>
      <c r="K240" s="240">
        <v>0</v>
      </c>
      <c r="L240" s="242">
        <v>0</v>
      </c>
      <c r="M240" s="242">
        <v>1885350</v>
      </c>
      <c r="N240" s="242">
        <v>0</v>
      </c>
      <c r="O240" s="242">
        <v>0</v>
      </c>
      <c r="P240" s="242">
        <v>0</v>
      </c>
      <c r="Q240" s="242">
        <v>0</v>
      </c>
      <c r="R240" s="242">
        <v>0</v>
      </c>
      <c r="S240" s="242">
        <v>0</v>
      </c>
      <c r="T240" s="242">
        <v>0</v>
      </c>
      <c r="U240" s="242">
        <v>0</v>
      </c>
      <c r="V240" s="242">
        <v>0</v>
      </c>
      <c r="W240" s="242">
        <v>0</v>
      </c>
      <c r="X240" s="242">
        <v>0</v>
      </c>
      <c r="Y240" s="242">
        <v>0</v>
      </c>
      <c r="Z240" s="242">
        <v>0</v>
      </c>
      <c r="AA240" s="242">
        <v>0</v>
      </c>
      <c r="AB240" s="241">
        <v>2020</v>
      </c>
    </row>
    <row r="241" spans="1:28" s="3" customFormat="1" ht="35.25" customHeight="1" x14ac:dyDescent="0.5">
      <c r="A241" s="3">
        <v>1</v>
      </c>
      <c r="B241" s="143">
        <f>SUBTOTAL(103,$A$8:A241)</f>
        <v>232</v>
      </c>
      <c r="C241" s="244" t="s">
        <v>2298</v>
      </c>
      <c r="D241" s="232">
        <f t="shared" si="7"/>
        <v>2377338</v>
      </c>
      <c r="E241" s="242">
        <v>0</v>
      </c>
      <c r="F241" s="242">
        <v>0</v>
      </c>
      <c r="G241" s="242">
        <v>0</v>
      </c>
      <c r="H241" s="242">
        <v>0</v>
      </c>
      <c r="I241" s="242">
        <v>0</v>
      </c>
      <c r="J241" s="242">
        <v>0</v>
      </c>
      <c r="K241" s="240">
        <v>0</v>
      </c>
      <c r="L241" s="242">
        <v>0</v>
      </c>
      <c r="M241" s="242">
        <v>2377338</v>
      </c>
      <c r="N241" s="242">
        <v>0</v>
      </c>
      <c r="O241" s="242">
        <v>0</v>
      </c>
      <c r="P241" s="242">
        <v>0</v>
      </c>
      <c r="Q241" s="242">
        <v>0</v>
      </c>
      <c r="R241" s="242">
        <v>0</v>
      </c>
      <c r="S241" s="242">
        <v>0</v>
      </c>
      <c r="T241" s="242">
        <v>0</v>
      </c>
      <c r="U241" s="242">
        <v>0</v>
      </c>
      <c r="V241" s="242">
        <v>0</v>
      </c>
      <c r="W241" s="242">
        <v>0</v>
      </c>
      <c r="X241" s="242">
        <v>0</v>
      </c>
      <c r="Y241" s="242">
        <v>0</v>
      </c>
      <c r="Z241" s="242">
        <v>0</v>
      </c>
      <c r="AA241" s="242">
        <v>0</v>
      </c>
      <c r="AB241" s="241">
        <v>2020</v>
      </c>
    </row>
    <row r="242" spans="1:28" s="3" customFormat="1" ht="35.25" customHeight="1" x14ac:dyDescent="0.5">
      <c r="A242" s="3">
        <v>1</v>
      </c>
      <c r="B242" s="143">
        <f>SUBTOTAL(103,$A$8:A242)</f>
        <v>233</v>
      </c>
      <c r="C242" s="244" t="s">
        <v>2299</v>
      </c>
      <c r="D242" s="232">
        <f t="shared" si="7"/>
        <v>1858100</v>
      </c>
      <c r="E242" s="242">
        <v>0</v>
      </c>
      <c r="F242" s="242">
        <v>0</v>
      </c>
      <c r="G242" s="242">
        <v>0</v>
      </c>
      <c r="H242" s="242">
        <v>0</v>
      </c>
      <c r="I242" s="242">
        <v>0</v>
      </c>
      <c r="J242" s="242">
        <v>0</v>
      </c>
      <c r="K242" s="240">
        <v>0</v>
      </c>
      <c r="L242" s="242">
        <v>0</v>
      </c>
      <c r="M242" s="242">
        <v>1858100</v>
      </c>
      <c r="N242" s="242">
        <v>0</v>
      </c>
      <c r="O242" s="242">
        <v>0</v>
      </c>
      <c r="P242" s="242">
        <v>0</v>
      </c>
      <c r="Q242" s="242">
        <v>0</v>
      </c>
      <c r="R242" s="242">
        <v>0</v>
      </c>
      <c r="S242" s="242">
        <v>0</v>
      </c>
      <c r="T242" s="242">
        <v>0</v>
      </c>
      <c r="U242" s="242">
        <v>0</v>
      </c>
      <c r="V242" s="242">
        <v>0</v>
      </c>
      <c r="W242" s="242">
        <v>0</v>
      </c>
      <c r="X242" s="242">
        <v>0</v>
      </c>
      <c r="Y242" s="242">
        <v>0</v>
      </c>
      <c r="Z242" s="242">
        <v>0</v>
      </c>
      <c r="AA242" s="242">
        <v>0</v>
      </c>
      <c r="AB242" s="241">
        <v>2020</v>
      </c>
    </row>
    <row r="243" spans="1:28" s="3" customFormat="1" ht="35.25" customHeight="1" x14ac:dyDescent="0.5">
      <c r="A243" s="3">
        <v>1</v>
      </c>
      <c r="B243" s="143">
        <f>SUBTOTAL(103,$A$8:A243)</f>
        <v>234</v>
      </c>
      <c r="C243" s="244" t="s">
        <v>2300</v>
      </c>
      <c r="D243" s="232">
        <f t="shared" si="7"/>
        <v>296650.3</v>
      </c>
      <c r="E243" s="242">
        <v>0</v>
      </c>
      <c r="F243" s="242">
        <v>0</v>
      </c>
      <c r="G243" s="242">
        <v>0</v>
      </c>
      <c r="H243" s="242">
        <v>0</v>
      </c>
      <c r="I243" s="242">
        <v>0</v>
      </c>
      <c r="J243" s="242">
        <v>0</v>
      </c>
      <c r="K243" s="240">
        <v>0</v>
      </c>
      <c r="L243" s="242">
        <v>0</v>
      </c>
      <c r="M243" s="242">
        <v>0</v>
      </c>
      <c r="N243" s="242">
        <v>0</v>
      </c>
      <c r="O243" s="242">
        <v>296650.3</v>
      </c>
      <c r="P243" s="242">
        <v>0</v>
      </c>
      <c r="Q243" s="242">
        <v>0</v>
      </c>
      <c r="R243" s="242">
        <v>0</v>
      </c>
      <c r="S243" s="242">
        <v>0</v>
      </c>
      <c r="T243" s="242">
        <v>0</v>
      </c>
      <c r="U243" s="242">
        <v>0</v>
      </c>
      <c r="V243" s="242">
        <v>0</v>
      </c>
      <c r="W243" s="242">
        <v>0</v>
      </c>
      <c r="X243" s="242">
        <v>0</v>
      </c>
      <c r="Y243" s="242">
        <v>0</v>
      </c>
      <c r="Z243" s="242">
        <v>0</v>
      </c>
      <c r="AA243" s="242">
        <v>0</v>
      </c>
      <c r="AB243" s="241">
        <v>2020</v>
      </c>
    </row>
    <row r="244" spans="1:28" s="3" customFormat="1" ht="35.25" customHeight="1" x14ac:dyDescent="0.5">
      <c r="A244" s="3">
        <v>1</v>
      </c>
      <c r="B244" s="143">
        <f>SUBTOTAL(103,$A$8:A244)</f>
        <v>235</v>
      </c>
      <c r="C244" s="244" t="s">
        <v>2301</v>
      </c>
      <c r="D244" s="232">
        <f t="shared" si="7"/>
        <v>487005</v>
      </c>
      <c r="E244" s="242">
        <v>0</v>
      </c>
      <c r="F244" s="242">
        <v>0</v>
      </c>
      <c r="G244" s="242">
        <v>0</v>
      </c>
      <c r="H244" s="242">
        <v>487005</v>
      </c>
      <c r="I244" s="242">
        <v>0</v>
      </c>
      <c r="J244" s="242">
        <v>0</v>
      </c>
      <c r="K244" s="240">
        <v>0</v>
      </c>
      <c r="L244" s="242">
        <v>0</v>
      </c>
      <c r="M244" s="242">
        <v>0</v>
      </c>
      <c r="N244" s="242">
        <v>0</v>
      </c>
      <c r="O244" s="242">
        <v>0</v>
      </c>
      <c r="P244" s="242">
        <v>0</v>
      </c>
      <c r="Q244" s="242">
        <v>0</v>
      </c>
      <c r="R244" s="242">
        <v>0</v>
      </c>
      <c r="S244" s="242">
        <v>0</v>
      </c>
      <c r="T244" s="242">
        <v>0</v>
      </c>
      <c r="U244" s="242">
        <v>0</v>
      </c>
      <c r="V244" s="242">
        <v>0</v>
      </c>
      <c r="W244" s="242">
        <v>0</v>
      </c>
      <c r="X244" s="242">
        <v>0</v>
      </c>
      <c r="Y244" s="242">
        <v>0</v>
      </c>
      <c r="Z244" s="242">
        <v>0</v>
      </c>
      <c r="AA244" s="242">
        <v>0</v>
      </c>
      <c r="AB244" s="241">
        <v>2020</v>
      </c>
    </row>
    <row r="245" spans="1:28" s="3" customFormat="1" ht="35.25" customHeight="1" x14ac:dyDescent="0.5">
      <c r="A245" s="3">
        <v>1</v>
      </c>
      <c r="B245" s="143">
        <f>SUBTOTAL(103,$A$8:A245)</f>
        <v>236</v>
      </c>
      <c r="C245" s="244" t="s">
        <v>2302</v>
      </c>
      <c r="D245" s="232">
        <f t="shared" si="7"/>
        <v>397000</v>
      </c>
      <c r="E245" s="242">
        <v>0</v>
      </c>
      <c r="F245" s="242">
        <v>397000</v>
      </c>
      <c r="G245" s="242">
        <v>0</v>
      </c>
      <c r="H245" s="242">
        <v>0</v>
      </c>
      <c r="I245" s="242">
        <v>0</v>
      </c>
      <c r="J245" s="242">
        <v>0</v>
      </c>
      <c r="K245" s="240">
        <v>0</v>
      </c>
      <c r="L245" s="242">
        <v>0</v>
      </c>
      <c r="M245" s="242">
        <v>0</v>
      </c>
      <c r="N245" s="242">
        <v>0</v>
      </c>
      <c r="O245" s="242">
        <v>0</v>
      </c>
      <c r="P245" s="242">
        <v>0</v>
      </c>
      <c r="Q245" s="242">
        <v>0</v>
      </c>
      <c r="R245" s="242">
        <v>0</v>
      </c>
      <c r="S245" s="242">
        <v>0</v>
      </c>
      <c r="T245" s="242">
        <v>0</v>
      </c>
      <c r="U245" s="242">
        <v>0</v>
      </c>
      <c r="V245" s="242">
        <v>0</v>
      </c>
      <c r="W245" s="242">
        <v>0</v>
      </c>
      <c r="X245" s="242">
        <v>0</v>
      </c>
      <c r="Y245" s="242">
        <v>0</v>
      </c>
      <c r="Z245" s="242">
        <v>0</v>
      </c>
      <c r="AA245" s="242">
        <v>0</v>
      </c>
      <c r="AB245" s="241">
        <v>2020</v>
      </c>
    </row>
    <row r="246" spans="1:28" s="3" customFormat="1" ht="35.25" customHeight="1" x14ac:dyDescent="0.5">
      <c r="A246" s="3">
        <v>1</v>
      </c>
      <c r="B246" s="143">
        <f>SUBTOTAL(103,$A$8:A246)</f>
        <v>237</v>
      </c>
      <c r="C246" s="244" t="s">
        <v>2303</v>
      </c>
      <c r="D246" s="232">
        <f t="shared" si="7"/>
        <v>311046</v>
      </c>
      <c r="E246" s="242">
        <v>0</v>
      </c>
      <c r="F246" s="242">
        <v>0</v>
      </c>
      <c r="G246" s="242">
        <v>0</v>
      </c>
      <c r="H246" s="242">
        <v>0</v>
      </c>
      <c r="I246" s="242">
        <v>0</v>
      </c>
      <c r="J246" s="242">
        <v>0</v>
      </c>
      <c r="K246" s="240">
        <v>0</v>
      </c>
      <c r="L246" s="242">
        <v>0</v>
      </c>
      <c r="M246" s="242">
        <v>0</v>
      </c>
      <c r="N246" s="242">
        <v>0</v>
      </c>
      <c r="O246" s="242">
        <v>311046</v>
      </c>
      <c r="P246" s="242">
        <v>0</v>
      </c>
      <c r="Q246" s="242">
        <v>0</v>
      </c>
      <c r="R246" s="242">
        <v>0</v>
      </c>
      <c r="S246" s="242">
        <v>0</v>
      </c>
      <c r="T246" s="242">
        <v>0</v>
      </c>
      <c r="U246" s="242">
        <v>0</v>
      </c>
      <c r="V246" s="242">
        <v>0</v>
      </c>
      <c r="W246" s="242">
        <v>0</v>
      </c>
      <c r="X246" s="242">
        <v>0</v>
      </c>
      <c r="Y246" s="242">
        <v>0</v>
      </c>
      <c r="Z246" s="242">
        <v>0</v>
      </c>
      <c r="AA246" s="242">
        <v>0</v>
      </c>
      <c r="AB246" s="241">
        <v>2020</v>
      </c>
    </row>
    <row r="247" spans="1:28" s="3" customFormat="1" ht="35.25" customHeight="1" x14ac:dyDescent="0.5">
      <c r="A247" s="3">
        <v>1</v>
      </c>
      <c r="B247" s="143">
        <f>SUBTOTAL(103,$A$8:A247)</f>
        <v>238</v>
      </c>
      <c r="C247" s="244" t="s">
        <v>2304</v>
      </c>
      <c r="D247" s="232">
        <f t="shared" si="7"/>
        <v>1196427.08</v>
      </c>
      <c r="E247" s="242">
        <v>200000</v>
      </c>
      <c r="F247" s="242">
        <v>296352.34999999998</v>
      </c>
      <c r="G247" s="242">
        <v>0</v>
      </c>
      <c r="H247" s="242">
        <v>61507.85</v>
      </c>
      <c r="I247" s="242">
        <v>0</v>
      </c>
      <c r="J247" s="242">
        <v>0</v>
      </c>
      <c r="K247" s="240">
        <v>0</v>
      </c>
      <c r="L247" s="242">
        <v>0</v>
      </c>
      <c r="M247" s="242">
        <v>0</v>
      </c>
      <c r="N247" s="242">
        <v>0</v>
      </c>
      <c r="O247" s="242">
        <v>638566.88</v>
      </c>
      <c r="P247" s="242">
        <v>0</v>
      </c>
      <c r="Q247" s="242">
        <v>0</v>
      </c>
      <c r="R247" s="242">
        <v>0</v>
      </c>
      <c r="S247" s="242">
        <v>0</v>
      </c>
      <c r="T247" s="242">
        <v>0</v>
      </c>
      <c r="U247" s="242">
        <v>0</v>
      </c>
      <c r="V247" s="242">
        <v>0</v>
      </c>
      <c r="W247" s="242">
        <v>0</v>
      </c>
      <c r="X247" s="242">
        <v>0</v>
      </c>
      <c r="Y247" s="242">
        <v>0</v>
      </c>
      <c r="Z247" s="242">
        <v>0</v>
      </c>
      <c r="AA247" s="242">
        <v>0</v>
      </c>
      <c r="AB247" s="241">
        <v>2020</v>
      </c>
    </row>
    <row r="248" spans="1:28" s="3" customFormat="1" ht="35.25" customHeight="1" x14ac:dyDescent="0.5">
      <c r="A248" s="3">
        <v>1</v>
      </c>
      <c r="B248" s="143">
        <f>SUBTOTAL(103,$A$8:A248)</f>
        <v>239</v>
      </c>
      <c r="C248" s="244" t="s">
        <v>2433</v>
      </c>
      <c r="D248" s="232">
        <f t="shared" si="7"/>
        <v>1585441</v>
      </c>
      <c r="E248" s="242">
        <v>554251</v>
      </c>
      <c r="F248" s="242">
        <v>0</v>
      </c>
      <c r="G248" s="242">
        <v>0</v>
      </c>
      <c r="H248" s="242">
        <v>467603</v>
      </c>
      <c r="I248" s="242">
        <v>0</v>
      </c>
      <c r="J248" s="242">
        <v>0</v>
      </c>
      <c r="K248" s="240">
        <v>0</v>
      </c>
      <c r="L248" s="242">
        <v>0</v>
      </c>
      <c r="M248" s="242">
        <v>0</v>
      </c>
      <c r="N248" s="242">
        <v>0</v>
      </c>
      <c r="O248" s="242">
        <v>563587</v>
      </c>
      <c r="P248" s="242">
        <v>0</v>
      </c>
      <c r="Q248" s="242">
        <v>0</v>
      </c>
      <c r="R248" s="242">
        <v>0</v>
      </c>
      <c r="S248" s="242">
        <v>0</v>
      </c>
      <c r="T248" s="242">
        <v>0</v>
      </c>
      <c r="U248" s="242">
        <v>0</v>
      </c>
      <c r="V248" s="242">
        <v>0</v>
      </c>
      <c r="W248" s="242">
        <v>0</v>
      </c>
      <c r="X248" s="242">
        <v>0</v>
      </c>
      <c r="Y248" s="242">
        <v>0</v>
      </c>
      <c r="Z248" s="242">
        <v>0</v>
      </c>
      <c r="AA248" s="242">
        <v>0</v>
      </c>
      <c r="AB248" s="241">
        <v>2020</v>
      </c>
    </row>
    <row r="249" spans="1:28" s="3" customFormat="1" ht="35.25" customHeight="1" x14ac:dyDescent="0.5">
      <c r="A249" s="3">
        <v>1</v>
      </c>
      <c r="B249" s="143">
        <f>SUBTOTAL(103,$A$8:A249)</f>
        <v>240</v>
      </c>
      <c r="C249" s="244" t="s">
        <v>2434</v>
      </c>
      <c r="D249" s="232">
        <f t="shared" si="7"/>
        <v>855181.06</v>
      </c>
      <c r="E249" s="242">
        <v>100000</v>
      </c>
      <c r="F249" s="242">
        <v>150095.54999999999</v>
      </c>
      <c r="G249" s="242">
        <v>0</v>
      </c>
      <c r="H249" s="242">
        <v>0</v>
      </c>
      <c r="I249" s="242">
        <v>605085.51</v>
      </c>
      <c r="J249" s="242">
        <v>0</v>
      </c>
      <c r="K249" s="240">
        <v>0</v>
      </c>
      <c r="L249" s="242">
        <v>0</v>
      </c>
      <c r="M249" s="242">
        <v>0</v>
      </c>
      <c r="N249" s="242">
        <v>0</v>
      </c>
      <c r="O249" s="242">
        <v>0</v>
      </c>
      <c r="P249" s="242">
        <v>0</v>
      </c>
      <c r="Q249" s="242">
        <v>0</v>
      </c>
      <c r="R249" s="242">
        <v>0</v>
      </c>
      <c r="S249" s="242">
        <v>0</v>
      </c>
      <c r="T249" s="242">
        <v>0</v>
      </c>
      <c r="U249" s="242">
        <v>0</v>
      </c>
      <c r="V249" s="242">
        <v>0</v>
      </c>
      <c r="W249" s="242">
        <v>0</v>
      </c>
      <c r="X249" s="242">
        <v>0</v>
      </c>
      <c r="Y249" s="242">
        <v>0</v>
      </c>
      <c r="Z249" s="242">
        <v>0</v>
      </c>
      <c r="AA249" s="242">
        <v>0</v>
      </c>
      <c r="AB249" s="241">
        <v>2020</v>
      </c>
    </row>
    <row r="250" spans="1:28" s="3" customFormat="1" ht="35.25" customHeight="1" x14ac:dyDescent="0.5">
      <c r="A250" s="3">
        <v>1</v>
      </c>
      <c r="B250" s="143">
        <f>SUBTOTAL(103,$A$8:A250)</f>
        <v>241</v>
      </c>
      <c r="C250" s="244" t="s">
        <v>2435</v>
      </c>
      <c r="D250" s="232">
        <f t="shared" si="7"/>
        <v>2047666.8599999999</v>
      </c>
      <c r="E250" s="242">
        <v>0</v>
      </c>
      <c r="F250" s="242">
        <v>380940.18</v>
      </c>
      <c r="G250" s="242">
        <v>1666726.68</v>
      </c>
      <c r="H250" s="242">
        <v>0</v>
      </c>
      <c r="I250" s="242">
        <v>0</v>
      </c>
      <c r="J250" s="242">
        <v>0</v>
      </c>
      <c r="K250" s="240">
        <v>0</v>
      </c>
      <c r="L250" s="242">
        <v>0</v>
      </c>
      <c r="M250" s="242">
        <v>0</v>
      </c>
      <c r="N250" s="242">
        <v>0</v>
      </c>
      <c r="O250" s="242">
        <v>0</v>
      </c>
      <c r="P250" s="242">
        <v>0</v>
      </c>
      <c r="Q250" s="242">
        <v>0</v>
      </c>
      <c r="R250" s="242">
        <v>0</v>
      </c>
      <c r="S250" s="242">
        <v>0</v>
      </c>
      <c r="T250" s="242">
        <v>0</v>
      </c>
      <c r="U250" s="242">
        <v>0</v>
      </c>
      <c r="V250" s="242">
        <v>0</v>
      </c>
      <c r="W250" s="242">
        <v>0</v>
      </c>
      <c r="X250" s="242">
        <v>0</v>
      </c>
      <c r="Y250" s="242">
        <v>0</v>
      </c>
      <c r="Z250" s="242">
        <v>0</v>
      </c>
      <c r="AA250" s="242">
        <v>0</v>
      </c>
      <c r="AB250" s="241">
        <v>2020</v>
      </c>
    </row>
    <row r="251" spans="1:28" s="3" customFormat="1" ht="35.25" customHeight="1" x14ac:dyDescent="0.5">
      <c r="A251" s="3">
        <v>1</v>
      </c>
      <c r="B251" s="143">
        <f>SUBTOTAL(103,$A$8:A251)</f>
        <v>242</v>
      </c>
      <c r="C251" s="244" t="s">
        <v>2436</v>
      </c>
      <c r="D251" s="232">
        <f t="shared" si="7"/>
        <v>980000</v>
      </c>
      <c r="E251" s="242">
        <v>0</v>
      </c>
      <c r="F251" s="242">
        <v>0</v>
      </c>
      <c r="G251" s="242">
        <v>980000</v>
      </c>
      <c r="H251" s="242">
        <v>0</v>
      </c>
      <c r="I251" s="242">
        <v>0</v>
      </c>
      <c r="J251" s="242">
        <v>0</v>
      </c>
      <c r="K251" s="240">
        <v>0</v>
      </c>
      <c r="L251" s="242">
        <v>0</v>
      </c>
      <c r="M251" s="242">
        <v>0</v>
      </c>
      <c r="N251" s="242">
        <v>0</v>
      </c>
      <c r="O251" s="242">
        <v>0</v>
      </c>
      <c r="P251" s="242">
        <v>0</v>
      </c>
      <c r="Q251" s="242">
        <v>0</v>
      </c>
      <c r="R251" s="242">
        <v>0</v>
      </c>
      <c r="S251" s="242">
        <v>0</v>
      </c>
      <c r="T251" s="242">
        <v>0</v>
      </c>
      <c r="U251" s="242">
        <v>0</v>
      </c>
      <c r="V251" s="242">
        <v>0</v>
      </c>
      <c r="W251" s="242">
        <v>0</v>
      </c>
      <c r="X251" s="242">
        <v>0</v>
      </c>
      <c r="Y251" s="242">
        <v>0</v>
      </c>
      <c r="Z251" s="242">
        <v>0</v>
      </c>
      <c r="AA251" s="242">
        <v>0</v>
      </c>
      <c r="AB251" s="241">
        <v>2020</v>
      </c>
    </row>
    <row r="252" spans="1:28" s="3" customFormat="1" ht="35.25" customHeight="1" x14ac:dyDescent="0.5">
      <c r="A252" s="3">
        <v>1</v>
      </c>
      <c r="B252" s="143">
        <f>SUBTOTAL(103,$A$8:A252)</f>
        <v>243</v>
      </c>
      <c r="C252" s="244" t="s">
        <v>2437</v>
      </c>
      <c r="D252" s="232">
        <f t="shared" si="7"/>
        <v>425926</v>
      </c>
      <c r="E252" s="242">
        <v>0</v>
      </c>
      <c r="F252" s="242">
        <v>0</v>
      </c>
      <c r="G252" s="242">
        <v>425926</v>
      </c>
      <c r="H252" s="242">
        <v>0</v>
      </c>
      <c r="I252" s="242">
        <v>0</v>
      </c>
      <c r="J252" s="242">
        <v>0</v>
      </c>
      <c r="K252" s="240">
        <v>0</v>
      </c>
      <c r="L252" s="242">
        <v>0</v>
      </c>
      <c r="M252" s="242">
        <v>0</v>
      </c>
      <c r="N252" s="242">
        <v>0</v>
      </c>
      <c r="O252" s="242">
        <v>0</v>
      </c>
      <c r="P252" s="242">
        <v>0</v>
      </c>
      <c r="Q252" s="242">
        <v>0</v>
      </c>
      <c r="R252" s="242">
        <v>0</v>
      </c>
      <c r="S252" s="242">
        <v>0</v>
      </c>
      <c r="T252" s="242">
        <v>0</v>
      </c>
      <c r="U252" s="242">
        <v>0</v>
      </c>
      <c r="V252" s="242">
        <v>0</v>
      </c>
      <c r="W252" s="242">
        <v>0</v>
      </c>
      <c r="X252" s="242">
        <v>0</v>
      </c>
      <c r="Y252" s="242">
        <v>0</v>
      </c>
      <c r="Z252" s="242">
        <v>0</v>
      </c>
      <c r="AA252" s="242">
        <v>0</v>
      </c>
      <c r="AB252" s="241">
        <v>2020</v>
      </c>
    </row>
    <row r="253" spans="1:28" s="3" customFormat="1" ht="35.25" customHeight="1" x14ac:dyDescent="0.5">
      <c r="A253" s="3">
        <v>1</v>
      </c>
      <c r="B253" s="143">
        <f>SUBTOTAL(103,$A$8:A253)</f>
        <v>244</v>
      </c>
      <c r="C253" s="244" t="s">
        <v>2438</v>
      </c>
      <c r="D253" s="232">
        <f t="shared" si="7"/>
        <v>149350.29999999999</v>
      </c>
      <c r="E253" s="242">
        <v>0</v>
      </c>
      <c r="F253" s="242">
        <v>0</v>
      </c>
      <c r="G253" s="242">
        <v>0</v>
      </c>
      <c r="H253" s="242">
        <v>149350.29999999999</v>
      </c>
      <c r="I253" s="242">
        <v>0</v>
      </c>
      <c r="J253" s="242">
        <v>0</v>
      </c>
      <c r="K253" s="240">
        <v>0</v>
      </c>
      <c r="L253" s="242">
        <v>0</v>
      </c>
      <c r="M253" s="242">
        <v>0</v>
      </c>
      <c r="N253" s="242">
        <v>0</v>
      </c>
      <c r="O253" s="242">
        <v>0</v>
      </c>
      <c r="P253" s="242">
        <v>0</v>
      </c>
      <c r="Q253" s="242">
        <v>0</v>
      </c>
      <c r="R253" s="242">
        <v>0</v>
      </c>
      <c r="S253" s="242">
        <v>0</v>
      </c>
      <c r="T253" s="242">
        <v>0</v>
      </c>
      <c r="U253" s="242">
        <v>0</v>
      </c>
      <c r="V253" s="242">
        <v>0</v>
      </c>
      <c r="W253" s="242">
        <v>0</v>
      </c>
      <c r="X253" s="242">
        <v>0</v>
      </c>
      <c r="Y253" s="242">
        <v>0</v>
      </c>
      <c r="Z253" s="242">
        <v>0</v>
      </c>
      <c r="AA253" s="242">
        <v>0</v>
      </c>
      <c r="AB253" s="241">
        <v>2020</v>
      </c>
    </row>
    <row r="254" spans="1:28" s="3" customFormat="1" ht="35.25" customHeight="1" x14ac:dyDescent="0.5">
      <c r="A254" s="3">
        <v>1</v>
      </c>
      <c r="B254" s="143">
        <f>SUBTOTAL(103,$A$8:A254)</f>
        <v>245</v>
      </c>
      <c r="C254" s="244" t="s">
        <v>2439</v>
      </c>
      <c r="D254" s="232">
        <f t="shared" si="7"/>
        <v>450000</v>
      </c>
      <c r="E254" s="242">
        <v>0</v>
      </c>
      <c r="F254" s="242">
        <v>0</v>
      </c>
      <c r="G254" s="242">
        <v>0</v>
      </c>
      <c r="H254" s="242">
        <v>0</v>
      </c>
      <c r="I254" s="242">
        <v>0</v>
      </c>
      <c r="J254" s="242">
        <v>0</v>
      </c>
      <c r="K254" s="240">
        <v>0</v>
      </c>
      <c r="L254" s="242">
        <v>0</v>
      </c>
      <c r="M254" s="242">
        <v>450000</v>
      </c>
      <c r="N254" s="242">
        <v>0</v>
      </c>
      <c r="O254" s="242">
        <v>0</v>
      </c>
      <c r="P254" s="242">
        <v>0</v>
      </c>
      <c r="Q254" s="242">
        <v>0</v>
      </c>
      <c r="R254" s="242">
        <v>0</v>
      </c>
      <c r="S254" s="242">
        <v>0</v>
      </c>
      <c r="T254" s="242">
        <v>0</v>
      </c>
      <c r="U254" s="242">
        <v>0</v>
      </c>
      <c r="V254" s="242">
        <v>0</v>
      </c>
      <c r="W254" s="242">
        <v>0</v>
      </c>
      <c r="X254" s="242">
        <v>0</v>
      </c>
      <c r="Y254" s="242">
        <v>0</v>
      </c>
      <c r="Z254" s="242">
        <v>0</v>
      </c>
      <c r="AA254" s="242">
        <v>0</v>
      </c>
      <c r="AB254" s="241">
        <v>2020</v>
      </c>
    </row>
    <row r="255" spans="1:28" s="3" customFormat="1" ht="35.25" customHeight="1" x14ac:dyDescent="0.5">
      <c r="A255" s="3">
        <v>1</v>
      </c>
      <c r="B255" s="143">
        <f>SUBTOTAL(103,$A$8:A255)</f>
        <v>246</v>
      </c>
      <c r="C255" s="244" t="s">
        <v>2440</v>
      </c>
      <c r="D255" s="232">
        <f t="shared" si="7"/>
        <v>1075923</v>
      </c>
      <c r="E255" s="242">
        <v>0</v>
      </c>
      <c r="F255" s="242">
        <v>0</v>
      </c>
      <c r="G255" s="242">
        <v>0</v>
      </c>
      <c r="H255" s="242">
        <v>0</v>
      </c>
      <c r="I255" s="242">
        <v>0</v>
      </c>
      <c r="J255" s="242">
        <v>0</v>
      </c>
      <c r="K255" s="240">
        <v>0</v>
      </c>
      <c r="L255" s="242">
        <v>0</v>
      </c>
      <c r="M255" s="242">
        <v>1075923</v>
      </c>
      <c r="N255" s="242">
        <v>0</v>
      </c>
      <c r="O255" s="242">
        <v>0</v>
      </c>
      <c r="P255" s="242">
        <v>0</v>
      </c>
      <c r="Q255" s="242">
        <v>0</v>
      </c>
      <c r="R255" s="242">
        <v>0</v>
      </c>
      <c r="S255" s="242">
        <v>0</v>
      </c>
      <c r="T255" s="242">
        <v>0</v>
      </c>
      <c r="U255" s="242">
        <v>0</v>
      </c>
      <c r="V255" s="242">
        <v>0</v>
      </c>
      <c r="W255" s="242">
        <v>0</v>
      </c>
      <c r="X255" s="242">
        <v>0</v>
      </c>
      <c r="Y255" s="242">
        <v>0</v>
      </c>
      <c r="Z255" s="242">
        <v>0</v>
      </c>
      <c r="AA255" s="242">
        <v>0</v>
      </c>
      <c r="AB255" s="241">
        <v>2020</v>
      </c>
    </row>
    <row r="256" spans="1:28" s="3" customFormat="1" ht="35.25" customHeight="1" x14ac:dyDescent="0.5">
      <c r="A256" s="3">
        <v>1</v>
      </c>
      <c r="B256" s="143">
        <f>SUBTOTAL(103,$A$8:A256)</f>
        <v>247</v>
      </c>
      <c r="C256" s="244" t="s">
        <v>2441</v>
      </c>
      <c r="D256" s="232">
        <f t="shared" si="7"/>
        <v>2961445</v>
      </c>
      <c r="E256" s="242">
        <v>0</v>
      </c>
      <c r="F256" s="242">
        <v>0</v>
      </c>
      <c r="G256" s="242">
        <v>0</v>
      </c>
      <c r="H256" s="242">
        <v>0</v>
      </c>
      <c r="I256" s="242">
        <v>0</v>
      </c>
      <c r="J256" s="242">
        <v>0</v>
      </c>
      <c r="K256" s="240">
        <v>0</v>
      </c>
      <c r="L256" s="242">
        <v>0</v>
      </c>
      <c r="M256" s="242">
        <v>2961445</v>
      </c>
      <c r="N256" s="242">
        <v>0</v>
      </c>
      <c r="O256" s="242">
        <v>0</v>
      </c>
      <c r="P256" s="242">
        <v>0</v>
      </c>
      <c r="Q256" s="242">
        <v>0</v>
      </c>
      <c r="R256" s="242">
        <v>0</v>
      </c>
      <c r="S256" s="242">
        <v>0</v>
      </c>
      <c r="T256" s="242">
        <v>0</v>
      </c>
      <c r="U256" s="242">
        <v>0</v>
      </c>
      <c r="V256" s="242">
        <v>0</v>
      </c>
      <c r="W256" s="242">
        <v>0</v>
      </c>
      <c r="X256" s="242">
        <v>0</v>
      </c>
      <c r="Y256" s="242">
        <v>0</v>
      </c>
      <c r="Z256" s="242">
        <v>0</v>
      </c>
      <c r="AA256" s="242">
        <v>0</v>
      </c>
      <c r="AB256" s="241">
        <v>2020</v>
      </c>
    </row>
    <row r="257" spans="1:28" s="3" customFormat="1" ht="35.25" customHeight="1" x14ac:dyDescent="0.5">
      <c r="A257" s="3">
        <v>1</v>
      </c>
      <c r="B257" s="143">
        <f>SUBTOTAL(103,$A$8:A257)</f>
        <v>248</v>
      </c>
      <c r="C257" s="244" t="s">
        <v>2442</v>
      </c>
      <c r="D257" s="232">
        <f t="shared" si="7"/>
        <v>1343555</v>
      </c>
      <c r="E257" s="242">
        <v>0</v>
      </c>
      <c r="F257" s="242">
        <v>0</v>
      </c>
      <c r="G257" s="242">
        <v>0</v>
      </c>
      <c r="H257" s="242">
        <v>0</v>
      </c>
      <c r="I257" s="242">
        <v>0</v>
      </c>
      <c r="J257" s="242">
        <v>0</v>
      </c>
      <c r="K257" s="240">
        <v>0</v>
      </c>
      <c r="L257" s="242">
        <v>0</v>
      </c>
      <c r="M257" s="242">
        <v>1343555</v>
      </c>
      <c r="N257" s="242">
        <v>0</v>
      </c>
      <c r="O257" s="242">
        <v>0</v>
      </c>
      <c r="P257" s="242">
        <v>0</v>
      </c>
      <c r="Q257" s="242">
        <v>0</v>
      </c>
      <c r="R257" s="242">
        <v>0</v>
      </c>
      <c r="S257" s="242">
        <v>0</v>
      </c>
      <c r="T257" s="242">
        <v>0</v>
      </c>
      <c r="U257" s="242">
        <v>0</v>
      </c>
      <c r="V257" s="242">
        <v>0</v>
      </c>
      <c r="W257" s="242">
        <v>0</v>
      </c>
      <c r="X257" s="242">
        <v>0</v>
      </c>
      <c r="Y257" s="242">
        <v>0</v>
      </c>
      <c r="Z257" s="242">
        <v>0</v>
      </c>
      <c r="AA257" s="242">
        <v>0</v>
      </c>
      <c r="AB257" s="241">
        <v>2020</v>
      </c>
    </row>
    <row r="258" spans="1:28" s="3" customFormat="1" ht="35.25" customHeight="1" x14ac:dyDescent="0.5">
      <c r="A258" s="3">
        <v>1</v>
      </c>
      <c r="B258" s="143">
        <f>SUBTOTAL(103,$A$8:A258)</f>
        <v>249</v>
      </c>
      <c r="C258" s="244" t="s">
        <v>2443</v>
      </c>
      <c r="D258" s="232">
        <f t="shared" si="7"/>
        <v>346790.11</v>
      </c>
      <c r="E258" s="242">
        <v>0</v>
      </c>
      <c r="F258" s="242">
        <v>0</v>
      </c>
      <c r="G258" s="242">
        <v>0</v>
      </c>
      <c r="H258" s="242">
        <v>0</v>
      </c>
      <c r="I258" s="242">
        <v>0</v>
      </c>
      <c r="J258" s="242">
        <v>0</v>
      </c>
      <c r="K258" s="240">
        <v>0</v>
      </c>
      <c r="L258" s="242">
        <v>0</v>
      </c>
      <c r="M258" s="242">
        <v>346790.11</v>
      </c>
      <c r="N258" s="242">
        <v>0</v>
      </c>
      <c r="O258" s="242">
        <v>0</v>
      </c>
      <c r="P258" s="242">
        <v>0</v>
      </c>
      <c r="Q258" s="242">
        <v>0</v>
      </c>
      <c r="R258" s="242">
        <v>0</v>
      </c>
      <c r="S258" s="242">
        <v>0</v>
      </c>
      <c r="T258" s="242">
        <v>0</v>
      </c>
      <c r="U258" s="242">
        <v>0</v>
      </c>
      <c r="V258" s="242">
        <v>0</v>
      </c>
      <c r="W258" s="242">
        <v>0</v>
      </c>
      <c r="X258" s="242">
        <v>0</v>
      </c>
      <c r="Y258" s="242">
        <v>0</v>
      </c>
      <c r="Z258" s="242">
        <v>0</v>
      </c>
      <c r="AA258" s="242">
        <v>0</v>
      </c>
      <c r="AB258" s="241">
        <v>2020</v>
      </c>
    </row>
    <row r="259" spans="1:28" s="3" customFormat="1" ht="35.25" customHeight="1" x14ac:dyDescent="0.5">
      <c r="A259" s="3">
        <v>1</v>
      </c>
      <c r="B259" s="143">
        <f>SUBTOTAL(103,$A$8:A259)</f>
        <v>250</v>
      </c>
      <c r="C259" s="244" t="s">
        <v>2444</v>
      </c>
      <c r="D259" s="232">
        <f t="shared" si="7"/>
        <v>643122.06999999995</v>
      </c>
      <c r="E259" s="242">
        <v>0</v>
      </c>
      <c r="F259" s="242">
        <v>0</v>
      </c>
      <c r="G259" s="242">
        <v>0</v>
      </c>
      <c r="H259" s="242">
        <v>0</v>
      </c>
      <c r="I259" s="242">
        <v>0</v>
      </c>
      <c r="J259" s="242">
        <v>0</v>
      </c>
      <c r="K259" s="240">
        <v>0</v>
      </c>
      <c r="L259" s="242">
        <v>0</v>
      </c>
      <c r="M259" s="242">
        <v>643122.06999999995</v>
      </c>
      <c r="N259" s="242">
        <v>0</v>
      </c>
      <c r="O259" s="242">
        <v>0</v>
      </c>
      <c r="P259" s="242">
        <v>0</v>
      </c>
      <c r="Q259" s="242">
        <v>0</v>
      </c>
      <c r="R259" s="242">
        <v>0</v>
      </c>
      <c r="S259" s="242">
        <v>0</v>
      </c>
      <c r="T259" s="242">
        <v>0</v>
      </c>
      <c r="U259" s="242">
        <v>0</v>
      </c>
      <c r="V259" s="242">
        <v>0</v>
      </c>
      <c r="W259" s="242">
        <v>0</v>
      </c>
      <c r="X259" s="242">
        <v>0</v>
      </c>
      <c r="Y259" s="242">
        <v>0</v>
      </c>
      <c r="Z259" s="242">
        <v>0</v>
      </c>
      <c r="AA259" s="242">
        <v>0</v>
      </c>
      <c r="AB259" s="241">
        <v>2020</v>
      </c>
    </row>
    <row r="260" spans="1:28" s="3" customFormat="1" ht="35.25" customHeight="1" x14ac:dyDescent="0.5">
      <c r="A260" s="3">
        <v>1</v>
      </c>
      <c r="B260" s="143">
        <f>SUBTOTAL(103,$A$8:A260)</f>
        <v>251</v>
      </c>
      <c r="C260" s="244" t="s">
        <v>2445</v>
      </c>
      <c r="D260" s="232">
        <f t="shared" si="7"/>
        <v>1757469.85</v>
      </c>
      <c r="E260" s="242">
        <v>0</v>
      </c>
      <c r="F260" s="242">
        <v>0</v>
      </c>
      <c r="G260" s="242">
        <v>0</v>
      </c>
      <c r="H260" s="242">
        <v>0</v>
      </c>
      <c r="I260" s="242">
        <v>0</v>
      </c>
      <c r="J260" s="242">
        <v>0</v>
      </c>
      <c r="K260" s="240">
        <v>0</v>
      </c>
      <c r="L260" s="242">
        <v>0</v>
      </c>
      <c r="M260" s="242">
        <v>1757469.85</v>
      </c>
      <c r="N260" s="242">
        <v>0</v>
      </c>
      <c r="O260" s="242">
        <v>0</v>
      </c>
      <c r="P260" s="242">
        <v>0</v>
      </c>
      <c r="Q260" s="242">
        <v>0</v>
      </c>
      <c r="R260" s="242">
        <v>0</v>
      </c>
      <c r="S260" s="242">
        <v>0</v>
      </c>
      <c r="T260" s="242">
        <v>0</v>
      </c>
      <c r="U260" s="242">
        <v>0</v>
      </c>
      <c r="V260" s="242">
        <v>0</v>
      </c>
      <c r="W260" s="242">
        <v>0</v>
      </c>
      <c r="X260" s="242">
        <v>0</v>
      </c>
      <c r="Y260" s="242">
        <v>0</v>
      </c>
      <c r="Z260" s="242">
        <v>0</v>
      </c>
      <c r="AA260" s="242">
        <v>0</v>
      </c>
      <c r="AB260" s="241">
        <v>2020</v>
      </c>
    </row>
    <row r="261" spans="1:28" s="3" customFormat="1" ht="35.25" customHeight="1" x14ac:dyDescent="0.5">
      <c r="A261" s="3">
        <v>1</v>
      </c>
      <c r="B261" s="143">
        <f>SUBTOTAL(103,$A$8:A261)</f>
        <v>252</v>
      </c>
      <c r="C261" s="244" t="s">
        <v>2446</v>
      </c>
      <c r="D261" s="232">
        <f t="shared" si="7"/>
        <v>594797.81000000006</v>
      </c>
      <c r="E261" s="242">
        <v>0</v>
      </c>
      <c r="F261" s="242">
        <v>0</v>
      </c>
      <c r="G261" s="242">
        <v>0</v>
      </c>
      <c r="H261" s="242">
        <v>0</v>
      </c>
      <c r="I261" s="242">
        <v>0</v>
      </c>
      <c r="J261" s="242">
        <v>0</v>
      </c>
      <c r="K261" s="240">
        <v>0</v>
      </c>
      <c r="L261" s="242">
        <v>0</v>
      </c>
      <c r="M261" s="242">
        <v>594797.81000000006</v>
      </c>
      <c r="N261" s="242">
        <v>0</v>
      </c>
      <c r="O261" s="242">
        <v>0</v>
      </c>
      <c r="P261" s="242">
        <v>0</v>
      </c>
      <c r="Q261" s="242">
        <v>0</v>
      </c>
      <c r="R261" s="242">
        <v>0</v>
      </c>
      <c r="S261" s="242">
        <v>0</v>
      </c>
      <c r="T261" s="242">
        <v>0</v>
      </c>
      <c r="U261" s="242">
        <v>0</v>
      </c>
      <c r="V261" s="242">
        <v>0</v>
      </c>
      <c r="W261" s="242">
        <v>0</v>
      </c>
      <c r="X261" s="242">
        <v>0</v>
      </c>
      <c r="Y261" s="242">
        <v>0</v>
      </c>
      <c r="Z261" s="242">
        <v>0</v>
      </c>
      <c r="AA261" s="242">
        <v>0</v>
      </c>
      <c r="AB261" s="241">
        <v>2020</v>
      </c>
    </row>
    <row r="262" spans="1:28" s="3" customFormat="1" ht="35.25" customHeight="1" x14ac:dyDescent="0.5">
      <c r="A262" s="3">
        <v>1</v>
      </c>
      <c r="B262" s="143">
        <f>SUBTOTAL(103,$A$8:A262)</f>
        <v>253</v>
      </c>
      <c r="C262" s="244" t="s">
        <v>2447</v>
      </c>
      <c r="D262" s="232">
        <f t="shared" si="7"/>
        <v>2675878</v>
      </c>
      <c r="E262" s="242">
        <v>0</v>
      </c>
      <c r="F262" s="242">
        <v>0</v>
      </c>
      <c r="G262" s="242">
        <v>0</v>
      </c>
      <c r="H262" s="242">
        <v>0</v>
      </c>
      <c r="I262" s="242">
        <v>0</v>
      </c>
      <c r="J262" s="242">
        <v>0</v>
      </c>
      <c r="K262" s="240">
        <v>0</v>
      </c>
      <c r="L262" s="242">
        <v>0</v>
      </c>
      <c r="M262" s="242">
        <v>2675878</v>
      </c>
      <c r="N262" s="242">
        <v>0</v>
      </c>
      <c r="O262" s="242">
        <v>0</v>
      </c>
      <c r="P262" s="242">
        <v>0</v>
      </c>
      <c r="Q262" s="242">
        <v>0</v>
      </c>
      <c r="R262" s="242">
        <v>0</v>
      </c>
      <c r="S262" s="242">
        <v>0</v>
      </c>
      <c r="T262" s="242">
        <v>0</v>
      </c>
      <c r="U262" s="242">
        <v>0</v>
      </c>
      <c r="V262" s="242">
        <v>0</v>
      </c>
      <c r="W262" s="242">
        <v>0</v>
      </c>
      <c r="X262" s="242">
        <v>0</v>
      </c>
      <c r="Y262" s="242">
        <v>0</v>
      </c>
      <c r="Z262" s="242">
        <v>0</v>
      </c>
      <c r="AA262" s="242">
        <v>0</v>
      </c>
      <c r="AB262" s="241">
        <v>2020</v>
      </c>
    </row>
    <row r="263" spans="1:28" s="3" customFormat="1" ht="35.25" customHeight="1" x14ac:dyDescent="0.5">
      <c r="A263" s="3">
        <v>1</v>
      </c>
      <c r="B263" s="143">
        <f>SUBTOTAL(103,$A$8:A263)</f>
        <v>254</v>
      </c>
      <c r="C263" s="244" t="s">
        <v>2448</v>
      </c>
      <c r="D263" s="232">
        <f t="shared" si="7"/>
        <v>650000</v>
      </c>
      <c r="E263" s="242">
        <v>0</v>
      </c>
      <c r="F263" s="242">
        <v>0</v>
      </c>
      <c r="G263" s="242">
        <v>0</v>
      </c>
      <c r="H263" s="242">
        <v>0</v>
      </c>
      <c r="I263" s="242">
        <v>0</v>
      </c>
      <c r="J263" s="242">
        <v>0</v>
      </c>
      <c r="K263" s="240">
        <v>0</v>
      </c>
      <c r="L263" s="242">
        <v>0</v>
      </c>
      <c r="M263" s="242">
        <v>0</v>
      </c>
      <c r="N263" s="242">
        <v>0</v>
      </c>
      <c r="O263" s="242">
        <v>650000</v>
      </c>
      <c r="P263" s="242">
        <v>0</v>
      </c>
      <c r="Q263" s="242">
        <v>0</v>
      </c>
      <c r="R263" s="242">
        <v>0</v>
      </c>
      <c r="S263" s="242">
        <v>0</v>
      </c>
      <c r="T263" s="242">
        <v>0</v>
      </c>
      <c r="U263" s="242">
        <v>0</v>
      </c>
      <c r="V263" s="242">
        <v>0</v>
      </c>
      <c r="W263" s="242">
        <v>0</v>
      </c>
      <c r="X263" s="242">
        <v>0</v>
      </c>
      <c r="Y263" s="242">
        <v>0</v>
      </c>
      <c r="Z263" s="242">
        <v>0</v>
      </c>
      <c r="AA263" s="242">
        <v>0</v>
      </c>
      <c r="AB263" s="241">
        <v>2020</v>
      </c>
    </row>
    <row r="264" spans="1:28" s="3" customFormat="1" ht="35.25" customHeight="1" x14ac:dyDescent="0.5">
      <c r="A264" s="3">
        <v>1</v>
      </c>
      <c r="B264" s="143">
        <f>SUBTOTAL(103,$A$8:A264)</f>
        <v>255</v>
      </c>
      <c r="C264" s="244" t="s">
        <v>2449</v>
      </c>
      <c r="D264" s="232">
        <f t="shared" si="7"/>
        <v>2089000</v>
      </c>
      <c r="E264" s="242">
        <v>0</v>
      </c>
      <c r="F264" s="242">
        <v>0</v>
      </c>
      <c r="G264" s="242">
        <v>0</v>
      </c>
      <c r="H264" s="242">
        <v>0</v>
      </c>
      <c r="I264" s="242">
        <v>0</v>
      </c>
      <c r="J264" s="242">
        <v>0</v>
      </c>
      <c r="K264" s="240">
        <v>0</v>
      </c>
      <c r="L264" s="242">
        <v>0</v>
      </c>
      <c r="M264" s="242">
        <v>0</v>
      </c>
      <c r="N264" s="242">
        <v>0</v>
      </c>
      <c r="O264" s="242">
        <v>2089000</v>
      </c>
      <c r="P264" s="242">
        <v>0</v>
      </c>
      <c r="Q264" s="242">
        <v>0</v>
      </c>
      <c r="R264" s="242">
        <v>0</v>
      </c>
      <c r="S264" s="242">
        <v>0</v>
      </c>
      <c r="T264" s="242">
        <v>0</v>
      </c>
      <c r="U264" s="242">
        <v>0</v>
      </c>
      <c r="V264" s="242">
        <v>0</v>
      </c>
      <c r="W264" s="242">
        <v>0</v>
      </c>
      <c r="X264" s="242">
        <v>0</v>
      </c>
      <c r="Y264" s="242">
        <v>0</v>
      </c>
      <c r="Z264" s="242">
        <v>0</v>
      </c>
      <c r="AA264" s="242">
        <v>0</v>
      </c>
      <c r="AB264" s="241">
        <v>2020</v>
      </c>
    </row>
    <row r="265" spans="1:28" s="3" customFormat="1" ht="35.25" customHeight="1" x14ac:dyDescent="0.5">
      <c r="A265" s="3">
        <v>1</v>
      </c>
      <c r="B265" s="143">
        <f>SUBTOTAL(103,$A$8:A265)</f>
        <v>256</v>
      </c>
      <c r="C265" s="244" t="s">
        <v>2450</v>
      </c>
      <c r="D265" s="232">
        <f t="shared" si="7"/>
        <v>346530.56</v>
      </c>
      <c r="E265" s="242">
        <v>0</v>
      </c>
      <c r="F265" s="242">
        <v>0</v>
      </c>
      <c r="G265" s="242">
        <v>0</v>
      </c>
      <c r="H265" s="242">
        <v>0</v>
      </c>
      <c r="I265" s="242">
        <v>0</v>
      </c>
      <c r="J265" s="242">
        <v>0</v>
      </c>
      <c r="K265" s="240">
        <v>0</v>
      </c>
      <c r="L265" s="242">
        <v>0</v>
      </c>
      <c r="M265" s="242">
        <v>0</v>
      </c>
      <c r="N265" s="242">
        <v>0</v>
      </c>
      <c r="O265" s="242">
        <v>346530.56</v>
      </c>
      <c r="P265" s="242">
        <v>0</v>
      </c>
      <c r="Q265" s="242">
        <v>0</v>
      </c>
      <c r="R265" s="242">
        <v>0</v>
      </c>
      <c r="S265" s="242">
        <v>0</v>
      </c>
      <c r="T265" s="242">
        <v>0</v>
      </c>
      <c r="U265" s="242">
        <v>0</v>
      </c>
      <c r="V265" s="242">
        <v>0</v>
      </c>
      <c r="W265" s="242">
        <v>0</v>
      </c>
      <c r="X265" s="242">
        <v>0</v>
      </c>
      <c r="Y265" s="242">
        <v>0</v>
      </c>
      <c r="Z265" s="242">
        <v>0</v>
      </c>
      <c r="AA265" s="242">
        <v>0</v>
      </c>
      <c r="AB265" s="241">
        <v>2020</v>
      </c>
    </row>
    <row r="266" spans="1:28" s="3" customFormat="1" ht="35.25" customHeight="1" x14ac:dyDescent="0.5">
      <c r="A266" s="3">
        <v>1</v>
      </c>
      <c r="B266" s="143">
        <f>SUBTOTAL(103,$A$8:A266)</f>
        <v>257</v>
      </c>
      <c r="C266" s="244" t="s">
        <v>2676</v>
      </c>
      <c r="D266" s="232">
        <f t="shared" si="7"/>
        <v>2845323</v>
      </c>
      <c r="E266" s="242">
        <v>0</v>
      </c>
      <c r="F266" s="242">
        <v>0</v>
      </c>
      <c r="G266" s="242">
        <v>0</v>
      </c>
      <c r="H266" s="242">
        <v>0</v>
      </c>
      <c r="I266" s="242">
        <v>0</v>
      </c>
      <c r="J266" s="242">
        <v>0</v>
      </c>
      <c r="K266" s="243">
        <v>0</v>
      </c>
      <c r="L266" s="242">
        <v>0</v>
      </c>
      <c r="M266" s="242">
        <v>2845323</v>
      </c>
      <c r="N266" s="242">
        <v>0</v>
      </c>
      <c r="O266" s="242">
        <v>0</v>
      </c>
      <c r="P266" s="242">
        <v>0</v>
      </c>
      <c r="Q266" s="242">
        <v>0</v>
      </c>
      <c r="R266" s="242">
        <v>0</v>
      </c>
      <c r="S266" s="242">
        <v>0</v>
      </c>
      <c r="T266" s="242">
        <v>0</v>
      </c>
      <c r="U266" s="242">
        <v>0</v>
      </c>
      <c r="V266" s="242">
        <v>0</v>
      </c>
      <c r="W266" s="242">
        <v>0</v>
      </c>
      <c r="X266" s="242">
        <v>0</v>
      </c>
      <c r="Y266" s="242">
        <v>0</v>
      </c>
      <c r="Z266" s="242">
        <v>0</v>
      </c>
      <c r="AA266" s="242">
        <v>0</v>
      </c>
      <c r="AB266" s="245">
        <v>2020</v>
      </c>
    </row>
    <row r="267" spans="1:28" s="3" customFormat="1" ht="35.25" customHeight="1" x14ac:dyDescent="0.5">
      <c r="A267" s="3">
        <v>1</v>
      </c>
      <c r="B267" s="143">
        <f>SUBTOTAL(103,$A$8:A267)</f>
        <v>258</v>
      </c>
      <c r="C267" s="244" t="s">
        <v>2677</v>
      </c>
      <c r="D267" s="232">
        <f t="shared" si="7"/>
        <v>8795105</v>
      </c>
      <c r="E267" s="242">
        <v>0</v>
      </c>
      <c r="F267" s="242">
        <v>0</v>
      </c>
      <c r="G267" s="242">
        <v>0</v>
      </c>
      <c r="H267" s="242">
        <v>0</v>
      </c>
      <c r="I267" s="242">
        <v>0</v>
      </c>
      <c r="J267" s="242">
        <v>0</v>
      </c>
      <c r="K267" s="243">
        <v>0</v>
      </c>
      <c r="L267" s="242">
        <v>0</v>
      </c>
      <c r="M267" s="242">
        <v>0</v>
      </c>
      <c r="N267" s="242">
        <v>0</v>
      </c>
      <c r="O267" s="242">
        <v>8795105</v>
      </c>
      <c r="P267" s="242">
        <v>0</v>
      </c>
      <c r="Q267" s="242">
        <v>0</v>
      </c>
      <c r="R267" s="242">
        <v>0</v>
      </c>
      <c r="S267" s="242">
        <v>0</v>
      </c>
      <c r="T267" s="242">
        <v>0</v>
      </c>
      <c r="U267" s="242">
        <v>0</v>
      </c>
      <c r="V267" s="242">
        <v>0</v>
      </c>
      <c r="W267" s="242">
        <v>0</v>
      </c>
      <c r="X267" s="242">
        <v>0</v>
      </c>
      <c r="Y267" s="242">
        <v>0</v>
      </c>
      <c r="Z267" s="242">
        <v>0</v>
      </c>
      <c r="AA267" s="242">
        <v>0</v>
      </c>
      <c r="AB267" s="245">
        <v>2020</v>
      </c>
    </row>
    <row r="268" spans="1:28" s="3" customFormat="1" ht="35.25" customHeight="1" x14ac:dyDescent="0.5">
      <c r="A268" s="3">
        <v>1</v>
      </c>
      <c r="B268" s="143">
        <f>SUBTOTAL(103,$A$8:A268)</f>
        <v>259</v>
      </c>
      <c r="C268" s="244" t="s">
        <v>2678</v>
      </c>
      <c r="D268" s="232">
        <f t="shared" si="7"/>
        <v>7368560</v>
      </c>
      <c r="E268" s="242">
        <v>0</v>
      </c>
      <c r="F268" s="242">
        <v>0</v>
      </c>
      <c r="G268" s="242">
        <v>0</v>
      </c>
      <c r="H268" s="242">
        <v>0</v>
      </c>
      <c r="I268" s="242">
        <v>0</v>
      </c>
      <c r="J268" s="242">
        <v>0</v>
      </c>
      <c r="K268" s="243">
        <v>4</v>
      </c>
      <c r="L268" s="242">
        <v>7368560</v>
      </c>
      <c r="M268" s="242">
        <v>0</v>
      </c>
      <c r="N268" s="242">
        <v>0</v>
      </c>
      <c r="O268" s="242">
        <v>0</v>
      </c>
      <c r="P268" s="242">
        <v>0</v>
      </c>
      <c r="Q268" s="242">
        <v>0</v>
      </c>
      <c r="R268" s="242">
        <v>0</v>
      </c>
      <c r="S268" s="242">
        <v>0</v>
      </c>
      <c r="T268" s="242">
        <v>0</v>
      </c>
      <c r="U268" s="242">
        <v>0</v>
      </c>
      <c r="V268" s="242">
        <v>0</v>
      </c>
      <c r="W268" s="242">
        <v>0</v>
      </c>
      <c r="X268" s="242">
        <v>0</v>
      </c>
      <c r="Y268" s="242">
        <v>0</v>
      </c>
      <c r="Z268" s="242">
        <v>0</v>
      </c>
      <c r="AA268" s="242">
        <v>0</v>
      </c>
      <c r="AB268" s="245">
        <v>2020</v>
      </c>
    </row>
    <row r="269" spans="1:28" s="3" customFormat="1" ht="35.25" customHeight="1" x14ac:dyDescent="0.5">
      <c r="A269" s="3">
        <v>1</v>
      </c>
      <c r="B269" s="143">
        <f>SUBTOTAL(103,$A$8:A269)</f>
        <v>260</v>
      </c>
      <c r="C269" s="244" t="s">
        <v>2679</v>
      </c>
      <c r="D269" s="232">
        <f t="shared" si="7"/>
        <v>2500000</v>
      </c>
      <c r="E269" s="242">
        <v>0</v>
      </c>
      <c r="F269" s="242">
        <v>0</v>
      </c>
      <c r="G269" s="242">
        <v>0</v>
      </c>
      <c r="H269" s="242">
        <v>0</v>
      </c>
      <c r="I269" s="242">
        <v>0</v>
      </c>
      <c r="J269" s="242">
        <v>0</v>
      </c>
      <c r="K269" s="243">
        <v>0</v>
      </c>
      <c r="L269" s="242">
        <v>0</v>
      </c>
      <c r="M269" s="242">
        <v>2500000</v>
      </c>
      <c r="N269" s="242">
        <v>0</v>
      </c>
      <c r="O269" s="242">
        <v>0</v>
      </c>
      <c r="P269" s="242">
        <v>0</v>
      </c>
      <c r="Q269" s="242">
        <v>0</v>
      </c>
      <c r="R269" s="242">
        <v>0</v>
      </c>
      <c r="S269" s="242">
        <v>0</v>
      </c>
      <c r="T269" s="242">
        <v>0</v>
      </c>
      <c r="U269" s="242">
        <v>0</v>
      </c>
      <c r="V269" s="242">
        <v>0</v>
      </c>
      <c r="W269" s="242">
        <v>0</v>
      </c>
      <c r="X269" s="242">
        <v>0</v>
      </c>
      <c r="Y269" s="242">
        <v>0</v>
      </c>
      <c r="Z269" s="242">
        <v>0</v>
      </c>
      <c r="AA269" s="242">
        <v>0</v>
      </c>
      <c r="AB269" s="245">
        <v>2020</v>
      </c>
    </row>
    <row r="270" spans="1:28" s="3" customFormat="1" ht="35.25" customHeight="1" x14ac:dyDescent="0.5">
      <c r="A270" s="3">
        <v>1</v>
      </c>
      <c r="B270" s="143">
        <f>SUBTOTAL(103,$A$8:A270)</f>
        <v>261</v>
      </c>
      <c r="C270" s="244" t="s">
        <v>2680</v>
      </c>
      <c r="D270" s="232">
        <f t="shared" si="7"/>
        <v>2300000</v>
      </c>
      <c r="E270" s="242">
        <v>0</v>
      </c>
      <c r="F270" s="242">
        <v>0</v>
      </c>
      <c r="G270" s="242">
        <v>0</v>
      </c>
      <c r="H270" s="242">
        <v>0</v>
      </c>
      <c r="I270" s="242">
        <v>0</v>
      </c>
      <c r="J270" s="242">
        <v>0</v>
      </c>
      <c r="K270" s="243">
        <v>0</v>
      </c>
      <c r="L270" s="242">
        <v>0</v>
      </c>
      <c r="M270" s="242">
        <v>2300000</v>
      </c>
      <c r="N270" s="242">
        <v>0</v>
      </c>
      <c r="O270" s="242">
        <v>0</v>
      </c>
      <c r="P270" s="242">
        <v>0</v>
      </c>
      <c r="Q270" s="242">
        <v>0</v>
      </c>
      <c r="R270" s="242">
        <v>0</v>
      </c>
      <c r="S270" s="242">
        <v>0</v>
      </c>
      <c r="T270" s="242">
        <v>0</v>
      </c>
      <c r="U270" s="242">
        <v>0</v>
      </c>
      <c r="V270" s="242">
        <v>0</v>
      </c>
      <c r="W270" s="242">
        <v>0</v>
      </c>
      <c r="X270" s="242">
        <v>0</v>
      </c>
      <c r="Y270" s="242">
        <v>0</v>
      </c>
      <c r="Z270" s="242">
        <v>0</v>
      </c>
      <c r="AA270" s="242">
        <v>0</v>
      </c>
      <c r="AB270" s="245">
        <v>2020</v>
      </c>
    </row>
    <row r="271" spans="1:28" s="3" customFormat="1" ht="35.25" customHeight="1" x14ac:dyDescent="0.5">
      <c r="A271" s="3">
        <v>1</v>
      </c>
      <c r="B271" s="143">
        <f>SUBTOTAL(103,$A$8:A271)</f>
        <v>262</v>
      </c>
      <c r="C271" s="244" t="s">
        <v>2681</v>
      </c>
      <c r="D271" s="232">
        <f t="shared" si="7"/>
        <v>1926655</v>
      </c>
      <c r="E271" s="242">
        <v>0</v>
      </c>
      <c r="F271" s="242">
        <v>0</v>
      </c>
      <c r="G271" s="242">
        <v>0</v>
      </c>
      <c r="H271" s="242">
        <v>0</v>
      </c>
      <c r="I271" s="242">
        <v>0</v>
      </c>
      <c r="J271" s="242">
        <v>0</v>
      </c>
      <c r="K271" s="243">
        <v>1</v>
      </c>
      <c r="L271" s="242">
        <v>1926655</v>
      </c>
      <c r="M271" s="242">
        <v>0</v>
      </c>
      <c r="N271" s="242">
        <v>0</v>
      </c>
      <c r="O271" s="242">
        <v>0</v>
      </c>
      <c r="P271" s="242">
        <v>0</v>
      </c>
      <c r="Q271" s="242">
        <v>0</v>
      </c>
      <c r="R271" s="242">
        <v>0</v>
      </c>
      <c r="S271" s="242">
        <v>0</v>
      </c>
      <c r="T271" s="242">
        <v>0</v>
      </c>
      <c r="U271" s="242">
        <v>0</v>
      </c>
      <c r="V271" s="242">
        <v>0</v>
      </c>
      <c r="W271" s="242">
        <v>0</v>
      </c>
      <c r="X271" s="242">
        <v>0</v>
      </c>
      <c r="Y271" s="242">
        <v>0</v>
      </c>
      <c r="Z271" s="242">
        <v>0</v>
      </c>
      <c r="AA271" s="242">
        <v>0</v>
      </c>
      <c r="AB271" s="245">
        <v>2020</v>
      </c>
    </row>
    <row r="272" spans="1:28" s="3" customFormat="1" ht="35.25" customHeight="1" x14ac:dyDescent="0.5">
      <c r="A272" s="3">
        <v>1</v>
      </c>
      <c r="B272" s="143">
        <f>SUBTOTAL(103,$A$8:A272)</f>
        <v>263</v>
      </c>
      <c r="C272" s="244" t="s">
        <v>2682</v>
      </c>
      <c r="D272" s="232">
        <f t="shared" si="7"/>
        <v>2182148</v>
      </c>
      <c r="E272" s="242">
        <v>0</v>
      </c>
      <c r="F272" s="242">
        <v>0</v>
      </c>
      <c r="G272" s="242">
        <v>0</v>
      </c>
      <c r="H272" s="242">
        <v>0</v>
      </c>
      <c r="I272" s="242">
        <v>0</v>
      </c>
      <c r="J272" s="242">
        <v>0</v>
      </c>
      <c r="K272" s="243">
        <v>0</v>
      </c>
      <c r="L272" s="242">
        <v>0</v>
      </c>
      <c r="M272" s="242">
        <v>2182148</v>
      </c>
      <c r="N272" s="242">
        <v>0</v>
      </c>
      <c r="O272" s="242">
        <v>0</v>
      </c>
      <c r="P272" s="242">
        <v>0</v>
      </c>
      <c r="Q272" s="242">
        <v>0</v>
      </c>
      <c r="R272" s="242">
        <v>0</v>
      </c>
      <c r="S272" s="242">
        <v>0</v>
      </c>
      <c r="T272" s="242">
        <v>0</v>
      </c>
      <c r="U272" s="242">
        <v>0</v>
      </c>
      <c r="V272" s="242">
        <v>0</v>
      </c>
      <c r="W272" s="242">
        <v>0</v>
      </c>
      <c r="X272" s="242">
        <v>0</v>
      </c>
      <c r="Y272" s="242">
        <v>0</v>
      </c>
      <c r="Z272" s="242">
        <v>0</v>
      </c>
      <c r="AA272" s="242">
        <v>0</v>
      </c>
      <c r="AB272" s="245">
        <v>2020</v>
      </c>
    </row>
    <row r="273" spans="1:28" s="3" customFormat="1" ht="35.25" customHeight="1" x14ac:dyDescent="0.5">
      <c r="A273" s="3">
        <v>1</v>
      </c>
      <c r="B273" s="143">
        <f>SUBTOTAL(103,$A$8:A273)</f>
        <v>264</v>
      </c>
      <c r="C273" s="244" t="s">
        <v>2683</v>
      </c>
      <c r="D273" s="232">
        <f t="shared" si="7"/>
        <v>2042389</v>
      </c>
      <c r="E273" s="242">
        <v>0</v>
      </c>
      <c r="F273" s="242">
        <v>0</v>
      </c>
      <c r="G273" s="242">
        <v>0</v>
      </c>
      <c r="H273" s="242">
        <v>0</v>
      </c>
      <c r="I273" s="242">
        <v>0</v>
      </c>
      <c r="J273" s="242">
        <v>0</v>
      </c>
      <c r="K273" s="243">
        <v>0</v>
      </c>
      <c r="L273" s="242">
        <v>0</v>
      </c>
      <c r="M273" s="242">
        <v>2042389</v>
      </c>
      <c r="N273" s="242">
        <v>0</v>
      </c>
      <c r="O273" s="242">
        <v>0</v>
      </c>
      <c r="P273" s="242">
        <v>0</v>
      </c>
      <c r="Q273" s="242">
        <v>0</v>
      </c>
      <c r="R273" s="242">
        <v>0</v>
      </c>
      <c r="S273" s="242">
        <v>0</v>
      </c>
      <c r="T273" s="242">
        <v>0</v>
      </c>
      <c r="U273" s="242">
        <v>0</v>
      </c>
      <c r="V273" s="242">
        <v>0</v>
      </c>
      <c r="W273" s="242">
        <v>0</v>
      </c>
      <c r="X273" s="242">
        <v>0</v>
      </c>
      <c r="Y273" s="242">
        <v>0</v>
      </c>
      <c r="Z273" s="242">
        <v>0</v>
      </c>
      <c r="AA273" s="242">
        <v>0</v>
      </c>
      <c r="AB273" s="245">
        <v>2020</v>
      </c>
    </row>
    <row r="274" spans="1:28" s="3" customFormat="1" ht="35.25" customHeight="1" x14ac:dyDescent="0.5">
      <c r="A274" s="3">
        <v>1</v>
      </c>
      <c r="B274" s="143">
        <f>SUBTOTAL(103,$A$8:A274)</f>
        <v>265</v>
      </c>
      <c r="C274" s="244" t="s">
        <v>2684</v>
      </c>
      <c r="D274" s="232">
        <f t="shared" si="7"/>
        <v>1288716</v>
      </c>
      <c r="E274" s="242">
        <v>0</v>
      </c>
      <c r="F274" s="242">
        <v>0</v>
      </c>
      <c r="G274" s="242">
        <v>0</v>
      </c>
      <c r="H274" s="242">
        <v>0</v>
      </c>
      <c r="I274" s="242">
        <v>0</v>
      </c>
      <c r="J274" s="242">
        <v>0</v>
      </c>
      <c r="K274" s="243">
        <v>0</v>
      </c>
      <c r="L274" s="242">
        <v>0</v>
      </c>
      <c r="M274" s="242">
        <v>0</v>
      </c>
      <c r="N274" s="242">
        <v>0</v>
      </c>
      <c r="O274" s="242">
        <v>1288716</v>
      </c>
      <c r="P274" s="242">
        <v>0</v>
      </c>
      <c r="Q274" s="242">
        <v>0</v>
      </c>
      <c r="R274" s="242">
        <v>0</v>
      </c>
      <c r="S274" s="242">
        <v>0</v>
      </c>
      <c r="T274" s="242">
        <v>0</v>
      </c>
      <c r="U274" s="242">
        <v>0</v>
      </c>
      <c r="V274" s="242">
        <v>0</v>
      </c>
      <c r="W274" s="242">
        <v>0</v>
      </c>
      <c r="X274" s="242">
        <v>0</v>
      </c>
      <c r="Y274" s="242">
        <v>0</v>
      </c>
      <c r="Z274" s="242">
        <v>0</v>
      </c>
      <c r="AA274" s="242">
        <v>0</v>
      </c>
      <c r="AB274" s="245">
        <v>2020</v>
      </c>
    </row>
    <row r="275" spans="1:28" s="3" customFormat="1" ht="35.25" customHeight="1" x14ac:dyDescent="0.5">
      <c r="A275" s="3">
        <v>1</v>
      </c>
      <c r="B275" s="143">
        <f>SUBTOTAL(103,$A$8:A275)</f>
        <v>266</v>
      </c>
      <c r="C275" s="244" t="s">
        <v>2685</v>
      </c>
      <c r="D275" s="232">
        <f t="shared" si="7"/>
        <v>6356183</v>
      </c>
      <c r="E275" s="242">
        <v>0</v>
      </c>
      <c r="F275" s="242">
        <v>0</v>
      </c>
      <c r="G275" s="242">
        <v>0</v>
      </c>
      <c r="H275" s="242">
        <v>0</v>
      </c>
      <c r="I275" s="242">
        <v>0</v>
      </c>
      <c r="J275" s="242">
        <v>0</v>
      </c>
      <c r="K275" s="243">
        <v>0</v>
      </c>
      <c r="L275" s="242">
        <v>0</v>
      </c>
      <c r="M275" s="242">
        <v>0</v>
      </c>
      <c r="N275" s="242">
        <v>0</v>
      </c>
      <c r="O275" s="242">
        <v>6356183</v>
      </c>
      <c r="P275" s="242">
        <v>0</v>
      </c>
      <c r="Q275" s="242">
        <v>0</v>
      </c>
      <c r="R275" s="242">
        <v>0</v>
      </c>
      <c r="S275" s="242">
        <v>0</v>
      </c>
      <c r="T275" s="242">
        <v>0</v>
      </c>
      <c r="U275" s="242">
        <v>0</v>
      </c>
      <c r="V275" s="242">
        <v>0</v>
      </c>
      <c r="W275" s="242">
        <v>0</v>
      </c>
      <c r="X275" s="242">
        <v>0</v>
      </c>
      <c r="Y275" s="242">
        <v>0</v>
      </c>
      <c r="Z275" s="242">
        <v>0</v>
      </c>
      <c r="AA275" s="242">
        <v>0</v>
      </c>
      <c r="AB275" s="245">
        <v>2020</v>
      </c>
    </row>
    <row r="276" spans="1:28" s="3" customFormat="1" ht="35.25" customHeight="1" x14ac:dyDescent="0.5">
      <c r="A276" s="3">
        <v>1</v>
      </c>
      <c r="B276" s="143">
        <f>SUBTOTAL(103,$A$8:A276)</f>
        <v>267</v>
      </c>
      <c r="C276" s="244" t="s">
        <v>2686</v>
      </c>
      <c r="D276" s="232">
        <f t="shared" si="7"/>
        <v>2500000</v>
      </c>
      <c r="E276" s="242">
        <v>0</v>
      </c>
      <c r="F276" s="242">
        <v>0</v>
      </c>
      <c r="G276" s="242">
        <v>0</v>
      </c>
      <c r="H276" s="242">
        <v>0</v>
      </c>
      <c r="I276" s="242">
        <v>0</v>
      </c>
      <c r="J276" s="242">
        <v>0</v>
      </c>
      <c r="K276" s="243">
        <v>0</v>
      </c>
      <c r="L276" s="242">
        <v>0</v>
      </c>
      <c r="M276" s="242">
        <v>2500000</v>
      </c>
      <c r="N276" s="242">
        <v>0</v>
      </c>
      <c r="O276" s="242">
        <v>0</v>
      </c>
      <c r="P276" s="242">
        <v>0</v>
      </c>
      <c r="Q276" s="242">
        <v>0</v>
      </c>
      <c r="R276" s="242">
        <v>0</v>
      </c>
      <c r="S276" s="242">
        <v>0</v>
      </c>
      <c r="T276" s="242">
        <v>0</v>
      </c>
      <c r="U276" s="242">
        <v>0</v>
      </c>
      <c r="V276" s="242">
        <v>0</v>
      </c>
      <c r="W276" s="242">
        <v>0</v>
      </c>
      <c r="X276" s="242">
        <v>0</v>
      </c>
      <c r="Y276" s="242">
        <v>0</v>
      </c>
      <c r="Z276" s="242">
        <v>0</v>
      </c>
      <c r="AA276" s="242">
        <v>0</v>
      </c>
      <c r="AB276" s="245">
        <v>2020</v>
      </c>
    </row>
    <row r="277" spans="1:28" s="3" customFormat="1" ht="35.25" customHeight="1" x14ac:dyDescent="0.5">
      <c r="A277" s="3">
        <v>1</v>
      </c>
      <c r="B277" s="143">
        <f>SUBTOTAL(103,$A$8:A277)</f>
        <v>268</v>
      </c>
      <c r="C277" s="244" t="s">
        <v>2687</v>
      </c>
      <c r="D277" s="232">
        <f t="shared" si="7"/>
        <v>1899999</v>
      </c>
      <c r="E277" s="242">
        <v>0</v>
      </c>
      <c r="F277" s="242">
        <v>0</v>
      </c>
      <c r="G277" s="242">
        <v>0</v>
      </c>
      <c r="H277" s="242">
        <v>0</v>
      </c>
      <c r="I277" s="242">
        <v>0</v>
      </c>
      <c r="J277" s="242">
        <v>0</v>
      </c>
      <c r="K277" s="243">
        <v>0</v>
      </c>
      <c r="L277" s="242">
        <v>0</v>
      </c>
      <c r="M277" s="242">
        <v>1899999</v>
      </c>
      <c r="N277" s="242">
        <v>0</v>
      </c>
      <c r="O277" s="242">
        <v>0</v>
      </c>
      <c r="P277" s="242">
        <v>0</v>
      </c>
      <c r="Q277" s="242">
        <v>0</v>
      </c>
      <c r="R277" s="242">
        <v>0</v>
      </c>
      <c r="S277" s="242">
        <v>0</v>
      </c>
      <c r="T277" s="242">
        <v>0</v>
      </c>
      <c r="U277" s="242">
        <v>0</v>
      </c>
      <c r="V277" s="242">
        <v>0</v>
      </c>
      <c r="W277" s="242">
        <v>0</v>
      </c>
      <c r="X277" s="242">
        <v>0</v>
      </c>
      <c r="Y277" s="242">
        <v>0</v>
      </c>
      <c r="Z277" s="242">
        <v>0</v>
      </c>
      <c r="AA277" s="242">
        <v>0</v>
      </c>
      <c r="AB277" s="245">
        <v>2020</v>
      </c>
    </row>
    <row r="278" spans="1:28" s="3" customFormat="1" ht="35.25" customHeight="1" x14ac:dyDescent="0.5">
      <c r="A278" s="3">
        <v>1</v>
      </c>
      <c r="B278" s="143">
        <f>SUBTOTAL(103,$A$8:A278)</f>
        <v>269</v>
      </c>
      <c r="C278" s="244" t="s">
        <v>2688</v>
      </c>
      <c r="D278" s="232">
        <f t="shared" si="7"/>
        <v>1950165</v>
      </c>
      <c r="E278" s="242">
        <v>0</v>
      </c>
      <c r="F278" s="242">
        <v>0</v>
      </c>
      <c r="G278" s="242">
        <v>0</v>
      </c>
      <c r="H278" s="242">
        <v>0</v>
      </c>
      <c r="I278" s="242">
        <v>0</v>
      </c>
      <c r="J278" s="242">
        <v>0</v>
      </c>
      <c r="K278" s="243">
        <v>0</v>
      </c>
      <c r="L278" s="242">
        <v>0</v>
      </c>
      <c r="M278" s="242">
        <v>1950165</v>
      </c>
      <c r="N278" s="242">
        <v>0</v>
      </c>
      <c r="O278" s="242">
        <v>0</v>
      </c>
      <c r="P278" s="242">
        <v>0</v>
      </c>
      <c r="Q278" s="242">
        <v>0</v>
      </c>
      <c r="R278" s="242">
        <v>0</v>
      </c>
      <c r="S278" s="242">
        <v>0</v>
      </c>
      <c r="T278" s="242">
        <v>0</v>
      </c>
      <c r="U278" s="242">
        <v>0</v>
      </c>
      <c r="V278" s="242">
        <v>0</v>
      </c>
      <c r="W278" s="242">
        <v>0</v>
      </c>
      <c r="X278" s="242">
        <v>0</v>
      </c>
      <c r="Y278" s="242">
        <v>0</v>
      </c>
      <c r="Z278" s="242">
        <v>0</v>
      </c>
      <c r="AA278" s="242">
        <v>0</v>
      </c>
      <c r="AB278" s="245">
        <v>2020</v>
      </c>
    </row>
    <row r="279" spans="1:28" s="3" customFormat="1" ht="35.25" customHeight="1" x14ac:dyDescent="0.5">
      <c r="A279" s="3">
        <v>1</v>
      </c>
      <c r="B279" s="143">
        <f>SUBTOTAL(103,$A$8:A279)</f>
        <v>270</v>
      </c>
      <c r="C279" s="244" t="s">
        <v>2689</v>
      </c>
      <c r="D279" s="232">
        <f t="shared" si="7"/>
        <v>2073808</v>
      </c>
      <c r="E279" s="242">
        <v>0</v>
      </c>
      <c r="F279" s="242">
        <v>0</v>
      </c>
      <c r="G279" s="242">
        <v>0</v>
      </c>
      <c r="H279" s="242">
        <v>0</v>
      </c>
      <c r="I279" s="242">
        <v>0</v>
      </c>
      <c r="J279" s="242">
        <v>0</v>
      </c>
      <c r="K279" s="243">
        <v>0</v>
      </c>
      <c r="L279" s="242">
        <v>0</v>
      </c>
      <c r="M279" s="242">
        <v>0</v>
      </c>
      <c r="N279" s="242">
        <v>0</v>
      </c>
      <c r="O279" s="242">
        <v>2073808</v>
      </c>
      <c r="P279" s="242">
        <v>0</v>
      </c>
      <c r="Q279" s="242">
        <v>0</v>
      </c>
      <c r="R279" s="242">
        <v>0</v>
      </c>
      <c r="S279" s="242">
        <v>0</v>
      </c>
      <c r="T279" s="242">
        <v>0</v>
      </c>
      <c r="U279" s="242">
        <v>0</v>
      </c>
      <c r="V279" s="242">
        <v>0</v>
      </c>
      <c r="W279" s="242">
        <v>0</v>
      </c>
      <c r="X279" s="242">
        <v>0</v>
      </c>
      <c r="Y279" s="242">
        <v>0</v>
      </c>
      <c r="Z279" s="242">
        <v>0</v>
      </c>
      <c r="AA279" s="242">
        <v>0</v>
      </c>
      <c r="AB279" s="245">
        <v>2020</v>
      </c>
    </row>
    <row r="280" spans="1:28" s="3" customFormat="1" ht="35.25" customHeight="1" x14ac:dyDescent="0.5">
      <c r="A280" s="3">
        <v>1</v>
      </c>
      <c r="B280" s="143">
        <f>SUBTOTAL(103,$A$8:A280)</f>
        <v>271</v>
      </c>
      <c r="C280" s="244" t="s">
        <v>2690</v>
      </c>
      <c r="D280" s="232">
        <f t="shared" si="7"/>
        <v>1292478</v>
      </c>
      <c r="E280" s="242">
        <v>0</v>
      </c>
      <c r="F280" s="242">
        <v>0</v>
      </c>
      <c r="G280" s="242">
        <v>1292478</v>
      </c>
      <c r="H280" s="242">
        <v>0</v>
      </c>
      <c r="I280" s="242">
        <v>0</v>
      </c>
      <c r="J280" s="242">
        <v>0</v>
      </c>
      <c r="K280" s="243">
        <v>0</v>
      </c>
      <c r="L280" s="242">
        <v>0</v>
      </c>
      <c r="M280" s="242">
        <v>0</v>
      </c>
      <c r="N280" s="242">
        <v>0</v>
      </c>
      <c r="O280" s="242">
        <v>0</v>
      </c>
      <c r="P280" s="242">
        <v>0</v>
      </c>
      <c r="Q280" s="242">
        <v>0</v>
      </c>
      <c r="R280" s="242">
        <v>0</v>
      </c>
      <c r="S280" s="242">
        <v>0</v>
      </c>
      <c r="T280" s="242">
        <v>0</v>
      </c>
      <c r="U280" s="242">
        <v>0</v>
      </c>
      <c r="V280" s="242">
        <v>0</v>
      </c>
      <c r="W280" s="242">
        <v>0</v>
      </c>
      <c r="X280" s="242">
        <v>0</v>
      </c>
      <c r="Y280" s="242">
        <v>0</v>
      </c>
      <c r="Z280" s="242">
        <v>0</v>
      </c>
      <c r="AA280" s="242">
        <v>0</v>
      </c>
      <c r="AB280" s="245">
        <v>2020</v>
      </c>
    </row>
    <row r="281" spans="1:28" s="3" customFormat="1" ht="35.25" customHeight="1" x14ac:dyDescent="0.5">
      <c r="A281" s="3">
        <v>1</v>
      </c>
      <c r="B281" s="143">
        <f>SUBTOTAL(103,$A$8:A281)</f>
        <v>272</v>
      </c>
      <c r="C281" s="244" t="s">
        <v>2691</v>
      </c>
      <c r="D281" s="232">
        <f t="shared" si="7"/>
        <v>1489838</v>
      </c>
      <c r="E281" s="242">
        <v>0</v>
      </c>
      <c r="F281" s="242">
        <v>0</v>
      </c>
      <c r="G281" s="242">
        <v>0</v>
      </c>
      <c r="H281" s="242">
        <v>0</v>
      </c>
      <c r="I281" s="242">
        <v>0</v>
      </c>
      <c r="J281" s="242">
        <v>0</v>
      </c>
      <c r="K281" s="243">
        <v>0</v>
      </c>
      <c r="L281" s="242">
        <v>0</v>
      </c>
      <c r="M281" s="242">
        <v>0</v>
      </c>
      <c r="N281" s="242">
        <v>0</v>
      </c>
      <c r="O281" s="242">
        <v>1489838</v>
      </c>
      <c r="P281" s="242">
        <v>0</v>
      </c>
      <c r="Q281" s="242">
        <v>0</v>
      </c>
      <c r="R281" s="242">
        <v>0</v>
      </c>
      <c r="S281" s="242">
        <v>0</v>
      </c>
      <c r="T281" s="242">
        <v>0</v>
      </c>
      <c r="U281" s="242">
        <v>0</v>
      </c>
      <c r="V281" s="242">
        <v>0</v>
      </c>
      <c r="W281" s="242">
        <v>0</v>
      </c>
      <c r="X281" s="242">
        <v>0</v>
      </c>
      <c r="Y281" s="242">
        <v>0</v>
      </c>
      <c r="Z281" s="242">
        <v>0</v>
      </c>
      <c r="AA281" s="242">
        <v>0</v>
      </c>
      <c r="AB281" s="245">
        <v>2020</v>
      </c>
    </row>
    <row r="282" spans="1:28" s="3" customFormat="1" ht="35.25" customHeight="1" x14ac:dyDescent="0.5">
      <c r="A282" s="3">
        <v>1</v>
      </c>
      <c r="B282" s="143">
        <f>SUBTOTAL(103,$A$8:A282)</f>
        <v>273</v>
      </c>
      <c r="C282" s="244" t="s">
        <v>2692</v>
      </c>
      <c r="D282" s="232">
        <f t="shared" si="7"/>
        <v>1833601</v>
      </c>
      <c r="E282" s="242">
        <v>0</v>
      </c>
      <c r="F282" s="242">
        <v>1833601</v>
      </c>
      <c r="G282" s="242">
        <v>0</v>
      </c>
      <c r="H282" s="242">
        <v>0</v>
      </c>
      <c r="I282" s="242">
        <v>0</v>
      </c>
      <c r="J282" s="242">
        <v>0</v>
      </c>
      <c r="K282" s="243">
        <v>0</v>
      </c>
      <c r="L282" s="242">
        <v>0</v>
      </c>
      <c r="M282" s="242">
        <v>0</v>
      </c>
      <c r="N282" s="242">
        <v>0</v>
      </c>
      <c r="O282" s="242">
        <v>0</v>
      </c>
      <c r="P282" s="242">
        <v>0</v>
      </c>
      <c r="Q282" s="242">
        <v>0</v>
      </c>
      <c r="R282" s="242">
        <v>0</v>
      </c>
      <c r="S282" s="242">
        <v>0</v>
      </c>
      <c r="T282" s="242">
        <v>0</v>
      </c>
      <c r="U282" s="242">
        <v>0</v>
      </c>
      <c r="V282" s="242">
        <v>0</v>
      </c>
      <c r="W282" s="242">
        <v>0</v>
      </c>
      <c r="X282" s="242">
        <v>0</v>
      </c>
      <c r="Y282" s="242">
        <v>0</v>
      </c>
      <c r="Z282" s="242">
        <v>0</v>
      </c>
      <c r="AA282" s="242">
        <v>0</v>
      </c>
      <c r="AB282" s="245">
        <v>2020</v>
      </c>
    </row>
    <row r="283" spans="1:28" s="3" customFormat="1" ht="35.25" customHeight="1" x14ac:dyDescent="0.5">
      <c r="A283" s="3">
        <v>1</v>
      </c>
      <c r="B283" s="143">
        <f>SUBTOTAL(103,$A$8:A283)</f>
        <v>274</v>
      </c>
      <c r="C283" s="244" t="s">
        <v>2693</v>
      </c>
      <c r="D283" s="232">
        <f t="shared" si="7"/>
        <v>283406.09999999998</v>
      </c>
      <c r="E283" s="242">
        <v>0</v>
      </c>
      <c r="F283" s="242">
        <v>0</v>
      </c>
      <c r="G283" s="242">
        <v>283406.09999999998</v>
      </c>
      <c r="H283" s="242">
        <v>0</v>
      </c>
      <c r="I283" s="242">
        <v>0</v>
      </c>
      <c r="J283" s="242">
        <v>0</v>
      </c>
      <c r="K283" s="243">
        <v>0</v>
      </c>
      <c r="L283" s="242">
        <v>0</v>
      </c>
      <c r="M283" s="242">
        <v>0</v>
      </c>
      <c r="N283" s="242">
        <v>0</v>
      </c>
      <c r="O283" s="242">
        <v>0</v>
      </c>
      <c r="P283" s="242">
        <v>0</v>
      </c>
      <c r="Q283" s="242">
        <v>0</v>
      </c>
      <c r="R283" s="242">
        <v>0</v>
      </c>
      <c r="S283" s="242">
        <v>0</v>
      </c>
      <c r="T283" s="242">
        <v>0</v>
      </c>
      <c r="U283" s="242">
        <v>0</v>
      </c>
      <c r="V283" s="242">
        <v>0</v>
      </c>
      <c r="W283" s="242">
        <v>0</v>
      </c>
      <c r="X283" s="242">
        <v>0</v>
      </c>
      <c r="Y283" s="242">
        <v>0</v>
      </c>
      <c r="Z283" s="242">
        <v>0</v>
      </c>
      <c r="AA283" s="242">
        <v>0</v>
      </c>
      <c r="AB283" s="245">
        <v>2020</v>
      </c>
    </row>
    <row r="284" spans="1:28" s="3" customFormat="1" ht="35.25" customHeight="1" x14ac:dyDescent="0.5">
      <c r="A284" s="3">
        <v>1</v>
      </c>
      <c r="B284" s="143">
        <f>SUBTOTAL(103,$A$8:A284)</f>
        <v>275</v>
      </c>
      <c r="C284" s="244" t="s">
        <v>2694</v>
      </c>
      <c r="D284" s="232">
        <f t="shared" si="7"/>
        <v>1233152.1399999999</v>
      </c>
      <c r="E284" s="242">
        <v>0</v>
      </c>
      <c r="F284" s="242">
        <v>0</v>
      </c>
      <c r="G284" s="242">
        <v>1233152.1399999999</v>
      </c>
      <c r="H284" s="242">
        <v>0</v>
      </c>
      <c r="I284" s="242">
        <v>0</v>
      </c>
      <c r="J284" s="242">
        <v>0</v>
      </c>
      <c r="K284" s="243">
        <v>0</v>
      </c>
      <c r="L284" s="242">
        <v>0</v>
      </c>
      <c r="M284" s="242">
        <v>0</v>
      </c>
      <c r="N284" s="242">
        <v>0</v>
      </c>
      <c r="O284" s="242">
        <v>0</v>
      </c>
      <c r="P284" s="242">
        <v>0</v>
      </c>
      <c r="Q284" s="242">
        <v>0</v>
      </c>
      <c r="R284" s="242">
        <v>0</v>
      </c>
      <c r="S284" s="242">
        <v>0</v>
      </c>
      <c r="T284" s="242">
        <v>0</v>
      </c>
      <c r="U284" s="242">
        <v>0</v>
      </c>
      <c r="V284" s="242">
        <v>0</v>
      </c>
      <c r="W284" s="242">
        <v>0</v>
      </c>
      <c r="X284" s="242">
        <v>0</v>
      </c>
      <c r="Y284" s="242">
        <v>0</v>
      </c>
      <c r="Z284" s="242">
        <v>0</v>
      </c>
      <c r="AA284" s="242">
        <v>0</v>
      </c>
      <c r="AB284" s="245">
        <v>2020</v>
      </c>
    </row>
    <row r="285" spans="1:28" s="3" customFormat="1" ht="35.25" customHeight="1" x14ac:dyDescent="0.5">
      <c r="A285" s="3">
        <v>1</v>
      </c>
      <c r="B285" s="143">
        <f>SUBTOTAL(103,$A$8:A285)</f>
        <v>276</v>
      </c>
      <c r="C285" s="244" t="s">
        <v>2695</v>
      </c>
      <c r="D285" s="232">
        <f t="shared" si="7"/>
        <v>1475821.78</v>
      </c>
      <c r="E285" s="242">
        <v>0</v>
      </c>
      <c r="F285" s="242">
        <v>0</v>
      </c>
      <c r="G285" s="242">
        <v>0</v>
      </c>
      <c r="H285" s="242">
        <v>0</v>
      </c>
      <c r="I285" s="242">
        <v>0</v>
      </c>
      <c r="J285" s="242">
        <v>0</v>
      </c>
      <c r="K285" s="243">
        <v>0</v>
      </c>
      <c r="L285" s="242">
        <v>0</v>
      </c>
      <c r="M285" s="242">
        <v>1475821.78</v>
      </c>
      <c r="N285" s="242">
        <v>0</v>
      </c>
      <c r="O285" s="242">
        <v>0</v>
      </c>
      <c r="P285" s="242">
        <v>0</v>
      </c>
      <c r="Q285" s="242">
        <v>0</v>
      </c>
      <c r="R285" s="242">
        <v>0</v>
      </c>
      <c r="S285" s="242">
        <v>0</v>
      </c>
      <c r="T285" s="242">
        <v>0</v>
      </c>
      <c r="U285" s="242">
        <v>0</v>
      </c>
      <c r="V285" s="242">
        <v>0</v>
      </c>
      <c r="W285" s="242">
        <v>0</v>
      </c>
      <c r="X285" s="242">
        <v>0</v>
      </c>
      <c r="Y285" s="242">
        <v>0</v>
      </c>
      <c r="Z285" s="242">
        <v>0</v>
      </c>
      <c r="AA285" s="242">
        <v>0</v>
      </c>
      <c r="AB285" s="245">
        <v>2020</v>
      </c>
    </row>
    <row r="286" spans="1:28" s="3" customFormat="1" ht="35.25" customHeight="1" x14ac:dyDescent="0.5">
      <c r="A286" s="3">
        <v>1</v>
      </c>
      <c r="B286" s="143">
        <f>SUBTOTAL(103,$A$8:A286)</f>
        <v>277</v>
      </c>
      <c r="C286" s="244" t="s">
        <v>2793</v>
      </c>
      <c r="D286" s="232">
        <v>1200000</v>
      </c>
      <c r="E286" s="242">
        <v>0</v>
      </c>
      <c r="F286" s="242">
        <v>0</v>
      </c>
      <c r="G286" s="242">
        <v>0</v>
      </c>
      <c r="H286" s="242">
        <v>0</v>
      </c>
      <c r="I286" s="242">
        <v>0</v>
      </c>
      <c r="J286" s="242">
        <v>0</v>
      </c>
      <c r="K286" s="243">
        <v>1</v>
      </c>
      <c r="L286" s="242">
        <v>1200000</v>
      </c>
      <c r="M286" s="242">
        <v>0</v>
      </c>
      <c r="N286" s="242">
        <v>0</v>
      </c>
      <c r="O286" s="242">
        <v>0</v>
      </c>
      <c r="P286" s="242">
        <v>0</v>
      </c>
      <c r="Q286" s="242">
        <v>0</v>
      </c>
      <c r="R286" s="242">
        <v>0</v>
      </c>
      <c r="S286" s="242">
        <v>0</v>
      </c>
      <c r="T286" s="242">
        <v>0</v>
      </c>
      <c r="U286" s="242">
        <v>0</v>
      </c>
      <c r="V286" s="242">
        <v>0</v>
      </c>
      <c r="W286" s="242">
        <v>0</v>
      </c>
      <c r="X286" s="242">
        <v>0</v>
      </c>
      <c r="Y286" s="242">
        <v>0</v>
      </c>
      <c r="Z286" s="242">
        <v>0</v>
      </c>
      <c r="AA286" s="242">
        <v>0</v>
      </c>
      <c r="AB286" s="245">
        <v>2020</v>
      </c>
    </row>
    <row r="287" spans="1:28" s="3" customFormat="1" ht="35.25" customHeight="1" x14ac:dyDescent="0.5">
      <c r="A287" s="3">
        <v>1</v>
      </c>
      <c r="B287" s="143">
        <f>SUBTOTAL(103,$A$8:A287)</f>
        <v>278</v>
      </c>
      <c r="C287" s="244" t="s">
        <v>2794</v>
      </c>
      <c r="D287" s="232">
        <v>1181257</v>
      </c>
      <c r="E287" s="242">
        <v>0</v>
      </c>
      <c r="F287" s="242">
        <v>0</v>
      </c>
      <c r="G287" s="242">
        <v>0</v>
      </c>
      <c r="H287" s="242">
        <v>0</v>
      </c>
      <c r="I287" s="242">
        <v>0</v>
      </c>
      <c r="J287" s="242">
        <v>0</v>
      </c>
      <c r="K287" s="243">
        <v>0</v>
      </c>
      <c r="L287" s="242">
        <v>0</v>
      </c>
      <c r="M287" s="242">
        <v>0</v>
      </c>
      <c r="N287" s="242">
        <v>1181257</v>
      </c>
      <c r="O287" s="242">
        <v>0</v>
      </c>
      <c r="P287" s="242">
        <v>0</v>
      </c>
      <c r="Q287" s="242">
        <v>0</v>
      </c>
      <c r="R287" s="242">
        <v>0</v>
      </c>
      <c r="S287" s="242">
        <v>0</v>
      </c>
      <c r="T287" s="242">
        <v>0</v>
      </c>
      <c r="U287" s="242">
        <v>0</v>
      </c>
      <c r="V287" s="242">
        <v>0</v>
      </c>
      <c r="W287" s="242">
        <v>0</v>
      </c>
      <c r="X287" s="242">
        <v>0</v>
      </c>
      <c r="Y287" s="242">
        <v>0</v>
      </c>
      <c r="Z287" s="242">
        <v>0</v>
      </c>
      <c r="AA287" s="242">
        <v>0</v>
      </c>
      <c r="AB287" s="245">
        <v>2020</v>
      </c>
    </row>
    <row r="288" spans="1:28" s="3" customFormat="1" ht="35.25" customHeight="1" x14ac:dyDescent="0.5">
      <c r="A288" s="3">
        <v>1</v>
      </c>
      <c r="B288" s="143">
        <f>SUBTOTAL(103,$A$8:A288)</f>
        <v>279</v>
      </c>
      <c r="C288" s="244" t="s">
        <v>2305</v>
      </c>
      <c r="D288" s="232">
        <f t="shared" si="7"/>
        <v>1800000</v>
      </c>
      <c r="E288" s="242">
        <v>0</v>
      </c>
      <c r="F288" s="242">
        <v>0</v>
      </c>
      <c r="G288" s="242">
        <v>0</v>
      </c>
      <c r="H288" s="242">
        <v>0</v>
      </c>
      <c r="I288" s="242">
        <v>0</v>
      </c>
      <c r="J288" s="242">
        <v>0</v>
      </c>
      <c r="K288" s="240">
        <v>1</v>
      </c>
      <c r="L288" s="242">
        <v>1800000</v>
      </c>
      <c r="M288" s="242">
        <v>0</v>
      </c>
      <c r="N288" s="242">
        <v>0</v>
      </c>
      <c r="O288" s="242">
        <v>0</v>
      </c>
      <c r="P288" s="242">
        <v>0</v>
      </c>
      <c r="Q288" s="242">
        <v>0</v>
      </c>
      <c r="R288" s="242">
        <v>0</v>
      </c>
      <c r="S288" s="242">
        <v>0</v>
      </c>
      <c r="T288" s="242">
        <v>0</v>
      </c>
      <c r="U288" s="242">
        <v>0</v>
      </c>
      <c r="V288" s="242">
        <v>0</v>
      </c>
      <c r="W288" s="242">
        <v>0</v>
      </c>
      <c r="X288" s="242">
        <v>0</v>
      </c>
      <c r="Y288" s="242">
        <v>0</v>
      </c>
      <c r="Z288" s="242">
        <v>0</v>
      </c>
      <c r="AA288" s="242">
        <v>0</v>
      </c>
      <c r="AB288" s="241">
        <v>2020</v>
      </c>
    </row>
    <row r="289" spans="1:28" s="3" customFormat="1" ht="35.25" customHeight="1" x14ac:dyDescent="0.5">
      <c r="B289" s="236" t="s">
        <v>787</v>
      </c>
      <c r="C289" s="237"/>
      <c r="D289" s="232">
        <f>SUM(D290:D315)</f>
        <v>22573519.259999998</v>
      </c>
      <c r="E289" s="232">
        <f t="shared" ref="E289:AA289" si="8">SUM(E290:E315)</f>
        <v>642127.88000000012</v>
      </c>
      <c r="F289" s="232">
        <f t="shared" si="8"/>
        <v>300000</v>
      </c>
      <c r="G289" s="232">
        <f t="shared" si="8"/>
        <v>805999</v>
      </c>
      <c r="H289" s="232">
        <f t="shared" si="8"/>
        <v>208577.90999999997</v>
      </c>
      <c r="I289" s="232">
        <f t="shared" si="8"/>
        <v>0</v>
      </c>
      <c r="J289" s="232">
        <f t="shared" si="8"/>
        <v>0</v>
      </c>
      <c r="K289" s="240">
        <f t="shared" si="8"/>
        <v>1</v>
      </c>
      <c r="L289" s="232">
        <f t="shared" si="8"/>
        <v>1080000</v>
      </c>
      <c r="M289" s="232">
        <f t="shared" si="8"/>
        <v>15035883.4</v>
      </c>
      <c r="N289" s="232">
        <f t="shared" si="8"/>
        <v>0</v>
      </c>
      <c r="O289" s="232">
        <f t="shared" si="8"/>
        <v>2564081.0699999998</v>
      </c>
      <c r="P289" s="232">
        <f t="shared" si="8"/>
        <v>1936850</v>
      </c>
      <c r="Q289" s="232">
        <f t="shared" si="8"/>
        <v>0</v>
      </c>
      <c r="R289" s="232">
        <f t="shared" si="8"/>
        <v>0</v>
      </c>
      <c r="S289" s="232">
        <f t="shared" si="8"/>
        <v>0</v>
      </c>
      <c r="T289" s="232">
        <f t="shared" si="8"/>
        <v>0</v>
      </c>
      <c r="U289" s="232">
        <f t="shared" si="8"/>
        <v>0</v>
      </c>
      <c r="V289" s="232">
        <f t="shared" si="8"/>
        <v>0</v>
      </c>
      <c r="W289" s="232">
        <f t="shared" si="8"/>
        <v>0</v>
      </c>
      <c r="X289" s="232">
        <f t="shared" si="8"/>
        <v>0</v>
      </c>
      <c r="Y289" s="232">
        <f t="shared" si="8"/>
        <v>0</v>
      </c>
      <c r="Z289" s="232">
        <f t="shared" si="8"/>
        <v>0</v>
      </c>
      <c r="AA289" s="232">
        <f t="shared" si="8"/>
        <v>0</v>
      </c>
      <c r="AB289" s="234" t="s">
        <v>862</v>
      </c>
    </row>
    <row r="290" spans="1:28" s="3" customFormat="1" ht="35.25" customHeight="1" x14ac:dyDescent="0.5">
      <c r="A290" s="3">
        <v>1</v>
      </c>
      <c r="B290" s="143">
        <f>SUBTOTAL(103,$A$8:A290)</f>
        <v>280</v>
      </c>
      <c r="C290" s="237" t="s">
        <v>1995</v>
      </c>
      <c r="D290" s="232">
        <f t="shared" ref="D290:D315" si="9">E290+F290+G290+H290+I290+J290+L290+M290+N290+O290+P290+Q290+R290+S290+T290+U290+V290+W290+X290+Y290+Z290+AA290</f>
        <v>2640608</v>
      </c>
      <c r="E290" s="239">
        <v>0</v>
      </c>
      <c r="F290" s="239">
        <v>0</v>
      </c>
      <c r="G290" s="239">
        <v>0</v>
      </c>
      <c r="H290" s="239">
        <v>0</v>
      </c>
      <c r="I290" s="239">
        <v>0</v>
      </c>
      <c r="J290" s="239">
        <v>0</v>
      </c>
      <c r="K290" s="240">
        <v>0</v>
      </c>
      <c r="L290" s="239">
        <v>0</v>
      </c>
      <c r="M290" s="239">
        <v>2640608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  <c r="S290" s="239">
        <v>0</v>
      </c>
      <c r="T290" s="239">
        <v>0</v>
      </c>
      <c r="U290" s="239">
        <v>0</v>
      </c>
      <c r="V290" s="239">
        <v>0</v>
      </c>
      <c r="W290" s="239">
        <v>0</v>
      </c>
      <c r="X290" s="239">
        <v>0</v>
      </c>
      <c r="Y290" s="239">
        <v>0</v>
      </c>
      <c r="Z290" s="239">
        <v>0</v>
      </c>
      <c r="AA290" s="239">
        <v>0</v>
      </c>
      <c r="AB290" s="241">
        <v>2020</v>
      </c>
    </row>
    <row r="291" spans="1:28" s="3" customFormat="1" ht="35.25" customHeight="1" x14ac:dyDescent="0.5">
      <c r="A291" s="3">
        <v>1</v>
      </c>
      <c r="B291" s="143">
        <f>SUBTOTAL(103,$A$8:A291)</f>
        <v>281</v>
      </c>
      <c r="C291" s="237" t="s">
        <v>1996</v>
      </c>
      <c r="D291" s="232">
        <f t="shared" si="9"/>
        <v>1098000.3799999999</v>
      </c>
      <c r="E291" s="239">
        <v>0</v>
      </c>
      <c r="F291" s="239">
        <v>0</v>
      </c>
      <c r="G291" s="239">
        <v>0</v>
      </c>
      <c r="H291" s="239">
        <v>0</v>
      </c>
      <c r="I291" s="239">
        <v>0</v>
      </c>
      <c r="J291" s="239">
        <v>0</v>
      </c>
      <c r="K291" s="240">
        <v>0</v>
      </c>
      <c r="L291" s="239">
        <v>0</v>
      </c>
      <c r="M291" s="239">
        <f>1098000.38</f>
        <v>1098000.3799999999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  <c r="S291" s="239">
        <v>0</v>
      </c>
      <c r="T291" s="239">
        <v>0</v>
      </c>
      <c r="U291" s="239">
        <v>0</v>
      </c>
      <c r="V291" s="239">
        <v>0</v>
      </c>
      <c r="W291" s="239">
        <v>0</v>
      </c>
      <c r="X291" s="239">
        <v>0</v>
      </c>
      <c r="Y291" s="239">
        <v>0</v>
      </c>
      <c r="Z291" s="239">
        <v>0</v>
      </c>
      <c r="AA291" s="239">
        <v>0</v>
      </c>
      <c r="AB291" s="241">
        <v>2020</v>
      </c>
    </row>
    <row r="292" spans="1:28" s="3" customFormat="1" ht="35.25" customHeight="1" x14ac:dyDescent="0.5">
      <c r="A292" s="3">
        <v>1</v>
      </c>
      <c r="B292" s="143">
        <f>SUBTOTAL(103,$A$8:A292)</f>
        <v>282</v>
      </c>
      <c r="C292" s="237" t="s">
        <v>1997</v>
      </c>
      <c r="D292" s="232">
        <f t="shared" si="9"/>
        <v>100000</v>
      </c>
      <c r="E292" s="239">
        <v>0</v>
      </c>
      <c r="F292" s="239">
        <v>0</v>
      </c>
      <c r="G292" s="239">
        <v>0</v>
      </c>
      <c r="H292" s="239">
        <v>0</v>
      </c>
      <c r="I292" s="239">
        <v>0</v>
      </c>
      <c r="J292" s="239">
        <v>0</v>
      </c>
      <c r="K292" s="240">
        <v>0</v>
      </c>
      <c r="L292" s="239">
        <v>0</v>
      </c>
      <c r="M292" s="239">
        <v>100000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  <c r="S292" s="239">
        <v>0</v>
      </c>
      <c r="T292" s="239">
        <v>0</v>
      </c>
      <c r="U292" s="239">
        <v>0</v>
      </c>
      <c r="V292" s="239">
        <v>0</v>
      </c>
      <c r="W292" s="239">
        <v>0</v>
      </c>
      <c r="X292" s="239">
        <v>0</v>
      </c>
      <c r="Y292" s="239">
        <v>0</v>
      </c>
      <c r="Z292" s="239">
        <v>0</v>
      </c>
      <c r="AA292" s="239">
        <v>0</v>
      </c>
      <c r="AB292" s="241">
        <v>2020</v>
      </c>
    </row>
    <row r="293" spans="1:28" s="3" customFormat="1" ht="35.25" customHeight="1" x14ac:dyDescent="0.5">
      <c r="A293" s="3">
        <v>1</v>
      </c>
      <c r="B293" s="143">
        <f>SUBTOTAL(103,$A$8:A293)</f>
        <v>283</v>
      </c>
      <c r="C293" s="237" t="s">
        <v>1998</v>
      </c>
      <c r="D293" s="232">
        <f t="shared" si="9"/>
        <v>204559.94</v>
      </c>
      <c r="E293" s="239">
        <v>0</v>
      </c>
      <c r="F293" s="239">
        <v>0</v>
      </c>
      <c r="G293" s="239">
        <v>0</v>
      </c>
      <c r="H293" s="239">
        <v>0</v>
      </c>
      <c r="I293" s="239">
        <v>0</v>
      </c>
      <c r="J293" s="239">
        <v>0</v>
      </c>
      <c r="K293" s="240">
        <v>0</v>
      </c>
      <c r="L293" s="239">
        <v>0</v>
      </c>
      <c r="M293" s="239">
        <v>0</v>
      </c>
      <c r="N293" s="239">
        <v>0</v>
      </c>
      <c r="O293" s="239">
        <v>204559.94</v>
      </c>
      <c r="P293" s="239">
        <v>0</v>
      </c>
      <c r="Q293" s="239">
        <v>0</v>
      </c>
      <c r="R293" s="239">
        <v>0</v>
      </c>
      <c r="S293" s="239">
        <v>0</v>
      </c>
      <c r="T293" s="239">
        <v>0</v>
      </c>
      <c r="U293" s="239">
        <v>0</v>
      </c>
      <c r="V293" s="239">
        <v>0</v>
      </c>
      <c r="W293" s="239">
        <v>0</v>
      </c>
      <c r="X293" s="239">
        <v>0</v>
      </c>
      <c r="Y293" s="239">
        <v>0</v>
      </c>
      <c r="Z293" s="239">
        <v>0</v>
      </c>
      <c r="AA293" s="239">
        <v>0</v>
      </c>
      <c r="AB293" s="241">
        <v>2020</v>
      </c>
    </row>
    <row r="294" spans="1:28" s="3" customFormat="1" ht="35.25" customHeight="1" x14ac:dyDescent="0.5">
      <c r="A294" s="3">
        <v>1</v>
      </c>
      <c r="B294" s="143">
        <f>SUBTOTAL(103,$A$8:A294)</f>
        <v>284</v>
      </c>
      <c r="C294" s="237" t="s">
        <v>1999</v>
      </c>
      <c r="D294" s="232">
        <f t="shared" si="9"/>
        <v>1760038</v>
      </c>
      <c r="E294" s="239">
        <v>0</v>
      </c>
      <c r="F294" s="239">
        <v>0</v>
      </c>
      <c r="G294" s="239">
        <v>0</v>
      </c>
      <c r="H294" s="239">
        <v>0</v>
      </c>
      <c r="I294" s="239">
        <v>0</v>
      </c>
      <c r="J294" s="239">
        <v>0</v>
      </c>
      <c r="K294" s="240">
        <v>0</v>
      </c>
      <c r="L294" s="239">
        <v>0</v>
      </c>
      <c r="M294" s="239">
        <v>1760038</v>
      </c>
      <c r="N294" s="239">
        <v>0</v>
      </c>
      <c r="O294" s="239">
        <v>0</v>
      </c>
      <c r="P294" s="239">
        <v>0</v>
      </c>
      <c r="Q294" s="239">
        <v>0</v>
      </c>
      <c r="R294" s="239">
        <v>0</v>
      </c>
      <c r="S294" s="239">
        <v>0</v>
      </c>
      <c r="T294" s="239">
        <v>0</v>
      </c>
      <c r="U294" s="239">
        <v>0</v>
      </c>
      <c r="V294" s="239">
        <v>0</v>
      </c>
      <c r="W294" s="239">
        <v>0</v>
      </c>
      <c r="X294" s="239">
        <v>0</v>
      </c>
      <c r="Y294" s="239">
        <v>0</v>
      </c>
      <c r="Z294" s="239">
        <v>0</v>
      </c>
      <c r="AA294" s="239">
        <v>0</v>
      </c>
      <c r="AB294" s="241">
        <v>2020</v>
      </c>
    </row>
    <row r="295" spans="1:28" s="3" customFormat="1" ht="35.25" customHeight="1" x14ac:dyDescent="0.5">
      <c r="A295" s="3">
        <v>1</v>
      </c>
      <c r="B295" s="143">
        <f>SUBTOTAL(103,$A$8:A295)</f>
        <v>285</v>
      </c>
      <c r="C295" s="237" t="s">
        <v>2000</v>
      </c>
      <c r="D295" s="232">
        <f t="shared" si="9"/>
        <v>337102.5</v>
      </c>
      <c r="E295" s="239">
        <v>0</v>
      </c>
      <c r="F295" s="239">
        <v>0</v>
      </c>
      <c r="G295" s="239">
        <v>0</v>
      </c>
      <c r="H295" s="239">
        <v>0</v>
      </c>
      <c r="I295" s="239">
        <v>0</v>
      </c>
      <c r="J295" s="239">
        <v>0</v>
      </c>
      <c r="K295" s="240">
        <v>0</v>
      </c>
      <c r="L295" s="239">
        <v>0</v>
      </c>
      <c r="M295" s="239">
        <v>0</v>
      </c>
      <c r="N295" s="239">
        <v>0</v>
      </c>
      <c r="O295" s="239">
        <v>337102.5</v>
      </c>
      <c r="P295" s="239">
        <v>0</v>
      </c>
      <c r="Q295" s="239">
        <v>0</v>
      </c>
      <c r="R295" s="239">
        <v>0</v>
      </c>
      <c r="S295" s="239">
        <v>0</v>
      </c>
      <c r="T295" s="239">
        <v>0</v>
      </c>
      <c r="U295" s="239">
        <v>0</v>
      </c>
      <c r="V295" s="239">
        <v>0</v>
      </c>
      <c r="W295" s="239">
        <v>0</v>
      </c>
      <c r="X295" s="239">
        <v>0</v>
      </c>
      <c r="Y295" s="239">
        <v>0</v>
      </c>
      <c r="Z295" s="239">
        <v>0</v>
      </c>
      <c r="AA295" s="239">
        <v>0</v>
      </c>
      <c r="AB295" s="241">
        <v>2020</v>
      </c>
    </row>
    <row r="296" spans="1:28" s="3" customFormat="1" ht="35.25" customHeight="1" x14ac:dyDescent="0.5">
      <c r="A296" s="3">
        <v>1</v>
      </c>
      <c r="B296" s="143">
        <f>SUBTOTAL(103,$A$8:A296)</f>
        <v>286</v>
      </c>
      <c r="C296" s="237" t="s">
        <v>2001</v>
      </c>
      <c r="D296" s="232">
        <f t="shared" si="9"/>
        <v>116978.6</v>
      </c>
      <c r="E296" s="239">
        <v>0</v>
      </c>
      <c r="F296" s="239">
        <v>0</v>
      </c>
      <c r="G296" s="239">
        <v>0</v>
      </c>
      <c r="H296" s="239">
        <v>0</v>
      </c>
      <c r="I296" s="239">
        <v>0</v>
      </c>
      <c r="J296" s="239">
        <v>0</v>
      </c>
      <c r="K296" s="240">
        <v>0</v>
      </c>
      <c r="L296" s="239">
        <v>0</v>
      </c>
      <c r="M296" s="239">
        <v>0</v>
      </c>
      <c r="N296" s="239">
        <v>0</v>
      </c>
      <c r="O296" s="239">
        <v>116978.6</v>
      </c>
      <c r="P296" s="239">
        <v>0</v>
      </c>
      <c r="Q296" s="239">
        <v>0</v>
      </c>
      <c r="R296" s="239">
        <v>0</v>
      </c>
      <c r="S296" s="239">
        <v>0</v>
      </c>
      <c r="T296" s="239">
        <v>0</v>
      </c>
      <c r="U296" s="239">
        <v>0</v>
      </c>
      <c r="V296" s="239">
        <v>0</v>
      </c>
      <c r="W296" s="239">
        <v>0</v>
      </c>
      <c r="X296" s="239">
        <v>0</v>
      </c>
      <c r="Y296" s="239">
        <v>0</v>
      </c>
      <c r="Z296" s="239">
        <v>0</v>
      </c>
      <c r="AA296" s="239">
        <v>0</v>
      </c>
      <c r="AB296" s="241">
        <v>2020</v>
      </c>
    </row>
    <row r="297" spans="1:28" s="3" customFormat="1" ht="35.25" customHeight="1" x14ac:dyDescent="0.5">
      <c r="A297" s="3">
        <v>1</v>
      </c>
      <c r="B297" s="143">
        <f>SUBTOTAL(103,$A$8:A297)</f>
        <v>287</v>
      </c>
      <c r="C297" s="237" t="s">
        <v>2002</v>
      </c>
      <c r="D297" s="232">
        <f t="shared" si="9"/>
        <v>1743260</v>
      </c>
      <c r="E297" s="239">
        <v>0</v>
      </c>
      <c r="F297" s="239">
        <v>0</v>
      </c>
      <c r="G297" s="239">
        <v>0</v>
      </c>
      <c r="H297" s="239">
        <v>0</v>
      </c>
      <c r="I297" s="239">
        <v>0</v>
      </c>
      <c r="J297" s="239">
        <v>0</v>
      </c>
      <c r="K297" s="240">
        <v>0</v>
      </c>
      <c r="L297" s="239">
        <v>0</v>
      </c>
      <c r="M297" s="239">
        <v>1743260</v>
      </c>
      <c r="N297" s="239">
        <v>0</v>
      </c>
      <c r="O297" s="239">
        <v>0</v>
      </c>
      <c r="P297" s="239">
        <v>0</v>
      </c>
      <c r="Q297" s="239">
        <v>0</v>
      </c>
      <c r="R297" s="239">
        <v>0</v>
      </c>
      <c r="S297" s="239">
        <v>0</v>
      </c>
      <c r="T297" s="239">
        <v>0</v>
      </c>
      <c r="U297" s="239">
        <v>0</v>
      </c>
      <c r="V297" s="239">
        <v>0</v>
      </c>
      <c r="W297" s="239">
        <v>0</v>
      </c>
      <c r="X297" s="239">
        <v>0</v>
      </c>
      <c r="Y297" s="239">
        <v>0</v>
      </c>
      <c r="Z297" s="239">
        <v>0</v>
      </c>
      <c r="AA297" s="239">
        <v>0</v>
      </c>
      <c r="AB297" s="241">
        <v>2020</v>
      </c>
    </row>
    <row r="298" spans="1:28" s="3" customFormat="1" ht="35.25" customHeight="1" x14ac:dyDescent="0.5">
      <c r="A298" s="3">
        <v>1</v>
      </c>
      <c r="B298" s="143">
        <f>SUBTOTAL(103,$A$8:A298)</f>
        <v>288</v>
      </c>
      <c r="C298" s="237" t="s">
        <v>2003</v>
      </c>
      <c r="D298" s="232">
        <f t="shared" si="9"/>
        <v>1477169.3</v>
      </c>
      <c r="E298" s="239">
        <v>0</v>
      </c>
      <c r="F298" s="239">
        <v>0</v>
      </c>
      <c r="G298" s="239">
        <v>0</v>
      </c>
      <c r="H298" s="239">
        <v>0</v>
      </c>
      <c r="I298" s="239">
        <v>0</v>
      </c>
      <c r="J298" s="239">
        <v>0</v>
      </c>
      <c r="K298" s="240">
        <v>0</v>
      </c>
      <c r="L298" s="239">
        <v>0</v>
      </c>
      <c r="M298" s="239">
        <v>1477169.3</v>
      </c>
      <c r="N298" s="239">
        <v>0</v>
      </c>
      <c r="O298" s="239">
        <v>0</v>
      </c>
      <c r="P298" s="239">
        <v>0</v>
      </c>
      <c r="Q298" s="239">
        <v>0</v>
      </c>
      <c r="R298" s="239">
        <v>0</v>
      </c>
      <c r="S298" s="239">
        <v>0</v>
      </c>
      <c r="T298" s="239">
        <v>0</v>
      </c>
      <c r="U298" s="239">
        <v>0</v>
      </c>
      <c r="V298" s="239">
        <v>0</v>
      </c>
      <c r="W298" s="239">
        <v>0</v>
      </c>
      <c r="X298" s="239">
        <v>0</v>
      </c>
      <c r="Y298" s="239">
        <v>0</v>
      </c>
      <c r="Z298" s="239">
        <v>0</v>
      </c>
      <c r="AA298" s="239">
        <v>0</v>
      </c>
      <c r="AB298" s="241">
        <v>2020</v>
      </c>
    </row>
    <row r="299" spans="1:28" s="3" customFormat="1" ht="35.25" customHeight="1" x14ac:dyDescent="0.5">
      <c r="A299" s="3">
        <v>1</v>
      </c>
      <c r="B299" s="143">
        <f>SUBTOTAL(103,$A$8:A299)</f>
        <v>289</v>
      </c>
      <c r="C299" s="237" t="s">
        <v>2004</v>
      </c>
      <c r="D299" s="232">
        <f t="shared" si="9"/>
        <v>257497.1</v>
      </c>
      <c r="E299" s="239">
        <v>0</v>
      </c>
      <c r="F299" s="239">
        <v>0</v>
      </c>
      <c r="G299" s="239">
        <v>0</v>
      </c>
      <c r="H299" s="239">
        <v>0</v>
      </c>
      <c r="I299" s="239">
        <v>0</v>
      </c>
      <c r="J299" s="239">
        <v>0</v>
      </c>
      <c r="K299" s="240">
        <v>0</v>
      </c>
      <c r="L299" s="239">
        <v>0</v>
      </c>
      <c r="M299" s="239">
        <v>0</v>
      </c>
      <c r="N299" s="239">
        <v>0</v>
      </c>
      <c r="O299" s="239">
        <v>257497.1</v>
      </c>
      <c r="P299" s="239">
        <v>0</v>
      </c>
      <c r="Q299" s="239">
        <v>0</v>
      </c>
      <c r="R299" s="239">
        <v>0</v>
      </c>
      <c r="S299" s="239">
        <v>0</v>
      </c>
      <c r="T299" s="239">
        <v>0</v>
      </c>
      <c r="U299" s="239">
        <v>0</v>
      </c>
      <c r="V299" s="239">
        <v>0</v>
      </c>
      <c r="W299" s="239">
        <v>0</v>
      </c>
      <c r="X299" s="239">
        <v>0</v>
      </c>
      <c r="Y299" s="239">
        <v>0</v>
      </c>
      <c r="Z299" s="239">
        <v>0</v>
      </c>
      <c r="AA299" s="239">
        <v>0</v>
      </c>
      <c r="AB299" s="241">
        <v>2020</v>
      </c>
    </row>
    <row r="300" spans="1:28" s="3" customFormat="1" ht="35.25" customHeight="1" x14ac:dyDescent="0.5">
      <c r="A300" s="3">
        <v>1</v>
      </c>
      <c r="B300" s="143">
        <f>SUBTOTAL(103,$A$8:A300)</f>
        <v>290</v>
      </c>
      <c r="C300" s="237" t="s">
        <v>2005</v>
      </c>
      <c r="D300" s="232">
        <f t="shared" si="9"/>
        <v>2108431.7200000002</v>
      </c>
      <c r="E300" s="239">
        <v>0</v>
      </c>
      <c r="F300" s="239">
        <v>0</v>
      </c>
      <c r="G300" s="239">
        <v>0</v>
      </c>
      <c r="H300" s="239">
        <v>0</v>
      </c>
      <c r="I300" s="239">
        <v>0</v>
      </c>
      <c r="J300" s="239">
        <v>0</v>
      </c>
      <c r="K300" s="240">
        <v>0</v>
      </c>
      <c r="L300" s="239">
        <v>0</v>
      </c>
      <c r="M300" s="239">
        <v>2108431.7200000002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  <c r="S300" s="239">
        <v>0</v>
      </c>
      <c r="T300" s="239">
        <v>0</v>
      </c>
      <c r="U300" s="239">
        <v>0</v>
      </c>
      <c r="V300" s="239">
        <v>0</v>
      </c>
      <c r="W300" s="239">
        <v>0</v>
      </c>
      <c r="X300" s="239">
        <v>0</v>
      </c>
      <c r="Y300" s="239">
        <v>0</v>
      </c>
      <c r="Z300" s="239">
        <v>0</v>
      </c>
      <c r="AA300" s="239">
        <v>0</v>
      </c>
      <c r="AB300" s="241">
        <v>2020</v>
      </c>
    </row>
    <row r="301" spans="1:28" s="3" customFormat="1" ht="35.25" customHeight="1" x14ac:dyDescent="0.5">
      <c r="A301" s="3">
        <v>1</v>
      </c>
      <c r="B301" s="143">
        <f>SUBTOTAL(103,$A$8:A301)</f>
        <v>291</v>
      </c>
      <c r="C301" s="237" t="s">
        <v>2451</v>
      </c>
      <c r="D301" s="232">
        <f t="shared" si="9"/>
        <v>323572.78000000003</v>
      </c>
      <c r="E301" s="239">
        <v>0</v>
      </c>
      <c r="F301" s="239">
        <v>0</v>
      </c>
      <c r="G301" s="239">
        <v>0</v>
      </c>
      <c r="H301" s="239">
        <v>0</v>
      </c>
      <c r="I301" s="239">
        <v>0</v>
      </c>
      <c r="J301" s="239">
        <v>0</v>
      </c>
      <c r="K301" s="240">
        <v>0</v>
      </c>
      <c r="L301" s="239">
        <v>0</v>
      </c>
      <c r="M301" s="239">
        <v>0</v>
      </c>
      <c r="N301" s="239">
        <v>0</v>
      </c>
      <c r="O301" s="239">
        <v>323572.78000000003</v>
      </c>
      <c r="P301" s="239">
        <v>0</v>
      </c>
      <c r="Q301" s="239">
        <v>0</v>
      </c>
      <c r="R301" s="239">
        <v>0</v>
      </c>
      <c r="S301" s="239">
        <v>0</v>
      </c>
      <c r="T301" s="239">
        <v>0</v>
      </c>
      <c r="U301" s="239">
        <v>0</v>
      </c>
      <c r="V301" s="239">
        <v>0</v>
      </c>
      <c r="W301" s="239">
        <v>0</v>
      </c>
      <c r="X301" s="239">
        <v>0</v>
      </c>
      <c r="Y301" s="239">
        <v>0</v>
      </c>
      <c r="Z301" s="239">
        <v>0</v>
      </c>
      <c r="AA301" s="239">
        <v>0</v>
      </c>
      <c r="AB301" s="241">
        <v>2020</v>
      </c>
    </row>
    <row r="302" spans="1:28" s="3" customFormat="1" ht="35.25" customHeight="1" x14ac:dyDescent="0.5">
      <c r="A302" s="3">
        <v>1</v>
      </c>
      <c r="B302" s="143">
        <f>SUBTOTAL(103,$A$8:A302)</f>
        <v>292</v>
      </c>
      <c r="C302" s="237" t="s">
        <v>2452</v>
      </c>
      <c r="D302" s="232">
        <f t="shared" si="9"/>
        <v>568987</v>
      </c>
      <c r="E302" s="239">
        <v>0</v>
      </c>
      <c r="F302" s="239">
        <v>0</v>
      </c>
      <c r="G302" s="239">
        <v>0</v>
      </c>
      <c r="H302" s="239">
        <v>0</v>
      </c>
      <c r="I302" s="239">
        <v>0</v>
      </c>
      <c r="J302" s="239">
        <v>0</v>
      </c>
      <c r="K302" s="240">
        <v>0</v>
      </c>
      <c r="L302" s="239">
        <v>0</v>
      </c>
      <c r="M302" s="239">
        <v>0</v>
      </c>
      <c r="N302" s="239">
        <v>0</v>
      </c>
      <c r="O302" s="239">
        <v>568987</v>
      </c>
      <c r="P302" s="239">
        <v>0</v>
      </c>
      <c r="Q302" s="239">
        <v>0</v>
      </c>
      <c r="R302" s="239">
        <v>0</v>
      </c>
      <c r="S302" s="239">
        <v>0</v>
      </c>
      <c r="T302" s="239">
        <v>0</v>
      </c>
      <c r="U302" s="239">
        <v>0</v>
      </c>
      <c r="V302" s="239">
        <v>0</v>
      </c>
      <c r="W302" s="239">
        <v>0</v>
      </c>
      <c r="X302" s="239">
        <v>0</v>
      </c>
      <c r="Y302" s="239">
        <v>0</v>
      </c>
      <c r="Z302" s="239">
        <v>0</v>
      </c>
      <c r="AA302" s="239">
        <v>0</v>
      </c>
      <c r="AB302" s="241">
        <v>2020</v>
      </c>
    </row>
    <row r="303" spans="1:28" s="3" customFormat="1" ht="35.25" customHeight="1" x14ac:dyDescent="0.5">
      <c r="A303" s="3">
        <v>1</v>
      </c>
      <c r="B303" s="143">
        <f>SUBTOTAL(103,$A$8:A303)</f>
        <v>293</v>
      </c>
      <c r="C303" s="237" t="s">
        <v>2006</v>
      </c>
      <c r="D303" s="232">
        <f t="shared" si="9"/>
        <v>380650.85</v>
      </c>
      <c r="E303" s="239">
        <v>0</v>
      </c>
      <c r="F303" s="239">
        <v>0</v>
      </c>
      <c r="G303" s="239">
        <v>0</v>
      </c>
      <c r="H303" s="239">
        <v>0</v>
      </c>
      <c r="I303" s="239">
        <v>0</v>
      </c>
      <c r="J303" s="239">
        <v>0</v>
      </c>
      <c r="K303" s="240">
        <v>0</v>
      </c>
      <c r="L303" s="239">
        <v>0</v>
      </c>
      <c r="M303" s="239">
        <v>86162</v>
      </c>
      <c r="N303" s="239">
        <v>0</v>
      </c>
      <c r="O303" s="239">
        <v>294488.84999999998</v>
      </c>
      <c r="P303" s="239">
        <v>0</v>
      </c>
      <c r="Q303" s="239">
        <v>0</v>
      </c>
      <c r="R303" s="239">
        <v>0</v>
      </c>
      <c r="S303" s="239">
        <v>0</v>
      </c>
      <c r="T303" s="239">
        <v>0</v>
      </c>
      <c r="U303" s="239">
        <v>0</v>
      </c>
      <c r="V303" s="239">
        <v>0</v>
      </c>
      <c r="W303" s="239">
        <v>0</v>
      </c>
      <c r="X303" s="239">
        <v>0</v>
      </c>
      <c r="Y303" s="239">
        <v>0</v>
      </c>
      <c r="Z303" s="239">
        <v>0</v>
      </c>
      <c r="AA303" s="239">
        <v>0</v>
      </c>
      <c r="AB303" s="241">
        <v>2020</v>
      </c>
    </row>
    <row r="304" spans="1:28" s="3" customFormat="1" ht="35.25" customHeight="1" x14ac:dyDescent="0.5">
      <c r="A304" s="3">
        <v>1</v>
      </c>
      <c r="B304" s="143">
        <f>SUBTOTAL(103,$A$8:A304)</f>
        <v>294</v>
      </c>
      <c r="C304" s="237" t="s">
        <v>2007</v>
      </c>
      <c r="D304" s="232">
        <f t="shared" si="9"/>
        <v>1818274</v>
      </c>
      <c r="E304" s="239">
        <v>0</v>
      </c>
      <c r="F304" s="239">
        <v>0</v>
      </c>
      <c r="G304" s="239">
        <v>0</v>
      </c>
      <c r="H304" s="239">
        <v>0</v>
      </c>
      <c r="I304" s="239">
        <v>0</v>
      </c>
      <c r="J304" s="239">
        <v>0</v>
      </c>
      <c r="K304" s="240">
        <v>0</v>
      </c>
      <c r="L304" s="239">
        <v>0</v>
      </c>
      <c r="M304" s="239">
        <v>1818274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  <c r="S304" s="239">
        <v>0</v>
      </c>
      <c r="T304" s="239">
        <v>0</v>
      </c>
      <c r="U304" s="239">
        <v>0</v>
      </c>
      <c r="V304" s="239">
        <v>0</v>
      </c>
      <c r="W304" s="239">
        <v>0</v>
      </c>
      <c r="X304" s="239">
        <v>0</v>
      </c>
      <c r="Y304" s="239">
        <v>0</v>
      </c>
      <c r="Z304" s="239">
        <v>0</v>
      </c>
      <c r="AA304" s="239">
        <v>0</v>
      </c>
      <c r="AB304" s="241">
        <v>2020</v>
      </c>
    </row>
    <row r="305" spans="1:28" s="3" customFormat="1" ht="35.25" customHeight="1" x14ac:dyDescent="0.5">
      <c r="A305" s="3">
        <v>1</v>
      </c>
      <c r="B305" s="143">
        <f>SUBTOTAL(103,$A$8:A305)</f>
        <v>295</v>
      </c>
      <c r="C305" s="237" t="s">
        <v>2453</v>
      </c>
      <c r="D305" s="232">
        <f t="shared" si="9"/>
        <v>333408.43999999994</v>
      </c>
      <c r="E305" s="239">
        <v>0</v>
      </c>
      <c r="F305" s="239">
        <v>0</v>
      </c>
      <c r="G305" s="239">
        <v>0</v>
      </c>
      <c r="H305" s="239">
        <v>208577.90999999997</v>
      </c>
      <c r="I305" s="239">
        <v>0</v>
      </c>
      <c r="J305" s="239">
        <v>0</v>
      </c>
      <c r="K305" s="240">
        <v>0</v>
      </c>
      <c r="L305" s="239">
        <v>0</v>
      </c>
      <c r="M305" s="239">
        <v>0</v>
      </c>
      <c r="N305" s="239">
        <v>0</v>
      </c>
      <c r="O305" s="239">
        <v>124830.53</v>
      </c>
      <c r="P305" s="239">
        <v>0</v>
      </c>
      <c r="Q305" s="239">
        <v>0</v>
      </c>
      <c r="R305" s="239">
        <v>0</v>
      </c>
      <c r="S305" s="239">
        <v>0</v>
      </c>
      <c r="T305" s="239">
        <v>0</v>
      </c>
      <c r="U305" s="239">
        <v>0</v>
      </c>
      <c r="V305" s="239">
        <v>0</v>
      </c>
      <c r="W305" s="239">
        <v>0</v>
      </c>
      <c r="X305" s="239">
        <v>0</v>
      </c>
      <c r="Y305" s="239">
        <v>0</v>
      </c>
      <c r="Z305" s="239">
        <v>0</v>
      </c>
      <c r="AA305" s="239">
        <v>0</v>
      </c>
      <c r="AB305" s="241">
        <v>2020</v>
      </c>
    </row>
    <row r="306" spans="1:28" s="3" customFormat="1" ht="35.25" customHeight="1" x14ac:dyDescent="0.5">
      <c r="A306" s="3">
        <v>1</v>
      </c>
      <c r="B306" s="143">
        <f>SUBTOTAL(103,$A$8:A306)</f>
        <v>296</v>
      </c>
      <c r="C306" s="237" t="s">
        <v>2454</v>
      </c>
      <c r="D306" s="232">
        <f t="shared" si="9"/>
        <v>661000</v>
      </c>
      <c r="E306" s="239">
        <v>0</v>
      </c>
      <c r="F306" s="239">
        <v>0</v>
      </c>
      <c r="G306" s="239">
        <v>0</v>
      </c>
      <c r="H306" s="239">
        <v>0</v>
      </c>
      <c r="I306" s="239">
        <v>0</v>
      </c>
      <c r="J306" s="239">
        <v>0</v>
      </c>
      <c r="K306" s="240">
        <v>0</v>
      </c>
      <c r="L306" s="239">
        <v>0</v>
      </c>
      <c r="M306" s="239">
        <v>0</v>
      </c>
      <c r="N306" s="239">
        <v>0</v>
      </c>
      <c r="O306" s="239">
        <v>0</v>
      </c>
      <c r="P306" s="239">
        <v>661000</v>
      </c>
      <c r="Q306" s="239">
        <v>0</v>
      </c>
      <c r="R306" s="239">
        <v>0</v>
      </c>
      <c r="S306" s="239">
        <v>0</v>
      </c>
      <c r="T306" s="239">
        <v>0</v>
      </c>
      <c r="U306" s="239">
        <v>0</v>
      </c>
      <c r="V306" s="239">
        <v>0</v>
      </c>
      <c r="W306" s="239">
        <v>0</v>
      </c>
      <c r="X306" s="239">
        <v>0</v>
      </c>
      <c r="Y306" s="239">
        <v>0</v>
      </c>
      <c r="Z306" s="239">
        <v>0</v>
      </c>
      <c r="AA306" s="239">
        <v>0</v>
      </c>
      <c r="AB306" s="241">
        <v>2020</v>
      </c>
    </row>
    <row r="307" spans="1:28" s="3" customFormat="1" ht="35.25" customHeight="1" x14ac:dyDescent="0.5">
      <c r="A307" s="3">
        <v>1</v>
      </c>
      <c r="B307" s="143">
        <f>SUBTOTAL(103,$A$8:A307)</f>
        <v>297</v>
      </c>
      <c r="C307" s="237" t="s">
        <v>2455</v>
      </c>
      <c r="D307" s="232">
        <f t="shared" si="9"/>
        <v>581500</v>
      </c>
      <c r="E307" s="239">
        <v>0</v>
      </c>
      <c r="F307" s="239">
        <v>0</v>
      </c>
      <c r="G307" s="239">
        <v>0</v>
      </c>
      <c r="H307" s="239">
        <v>0</v>
      </c>
      <c r="I307" s="239">
        <v>0</v>
      </c>
      <c r="J307" s="239">
        <v>0</v>
      </c>
      <c r="K307" s="240">
        <v>0</v>
      </c>
      <c r="L307" s="239">
        <v>0</v>
      </c>
      <c r="M307" s="239">
        <v>0</v>
      </c>
      <c r="N307" s="239">
        <v>0</v>
      </c>
      <c r="O307" s="239">
        <v>0</v>
      </c>
      <c r="P307" s="239">
        <v>581500</v>
      </c>
      <c r="Q307" s="239">
        <v>0</v>
      </c>
      <c r="R307" s="239">
        <v>0</v>
      </c>
      <c r="S307" s="239">
        <v>0</v>
      </c>
      <c r="T307" s="239">
        <v>0</v>
      </c>
      <c r="U307" s="239">
        <v>0</v>
      </c>
      <c r="V307" s="239">
        <v>0</v>
      </c>
      <c r="W307" s="239">
        <v>0</v>
      </c>
      <c r="X307" s="239">
        <v>0</v>
      </c>
      <c r="Y307" s="239">
        <v>0</v>
      </c>
      <c r="Z307" s="239">
        <v>0</v>
      </c>
      <c r="AA307" s="239">
        <v>0</v>
      </c>
      <c r="AB307" s="241">
        <v>2020</v>
      </c>
    </row>
    <row r="308" spans="1:28" s="3" customFormat="1" ht="35.25" customHeight="1" x14ac:dyDescent="0.5">
      <c r="A308" s="3">
        <v>1</v>
      </c>
      <c r="B308" s="143">
        <f>SUBTOTAL(103,$A$8:A308)</f>
        <v>298</v>
      </c>
      <c r="C308" s="237" t="s">
        <v>2456</v>
      </c>
      <c r="D308" s="232">
        <f t="shared" si="9"/>
        <v>694350</v>
      </c>
      <c r="E308" s="239">
        <v>0</v>
      </c>
      <c r="F308" s="239">
        <v>0</v>
      </c>
      <c r="G308" s="239">
        <v>0</v>
      </c>
      <c r="H308" s="239">
        <v>0</v>
      </c>
      <c r="I308" s="239">
        <v>0</v>
      </c>
      <c r="J308" s="239">
        <v>0</v>
      </c>
      <c r="K308" s="240">
        <v>0</v>
      </c>
      <c r="L308" s="239">
        <v>0</v>
      </c>
      <c r="M308" s="239">
        <v>0</v>
      </c>
      <c r="N308" s="239">
        <v>0</v>
      </c>
      <c r="O308" s="239">
        <v>0</v>
      </c>
      <c r="P308" s="239">
        <v>694350</v>
      </c>
      <c r="Q308" s="239">
        <v>0</v>
      </c>
      <c r="R308" s="239">
        <v>0</v>
      </c>
      <c r="S308" s="239">
        <v>0</v>
      </c>
      <c r="T308" s="239">
        <v>0</v>
      </c>
      <c r="U308" s="239">
        <v>0</v>
      </c>
      <c r="V308" s="239">
        <v>0</v>
      </c>
      <c r="W308" s="239">
        <v>0</v>
      </c>
      <c r="X308" s="239">
        <v>0</v>
      </c>
      <c r="Y308" s="239">
        <v>0</v>
      </c>
      <c r="Z308" s="239">
        <v>0</v>
      </c>
      <c r="AA308" s="239">
        <v>0</v>
      </c>
      <c r="AB308" s="241">
        <v>2020</v>
      </c>
    </row>
    <row r="309" spans="1:28" s="3" customFormat="1" ht="35.25" customHeight="1" x14ac:dyDescent="0.5">
      <c r="A309" s="3">
        <v>1</v>
      </c>
      <c r="B309" s="143">
        <f>SUBTOTAL(103,$A$8:A309)</f>
        <v>299</v>
      </c>
      <c r="C309" s="237" t="s">
        <v>2457</v>
      </c>
      <c r="D309" s="232">
        <f t="shared" si="9"/>
        <v>805999</v>
      </c>
      <c r="E309" s="239">
        <v>0</v>
      </c>
      <c r="F309" s="239">
        <v>0</v>
      </c>
      <c r="G309" s="239">
        <v>805999</v>
      </c>
      <c r="H309" s="239">
        <v>0</v>
      </c>
      <c r="I309" s="239">
        <v>0</v>
      </c>
      <c r="J309" s="239">
        <v>0</v>
      </c>
      <c r="K309" s="240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0</v>
      </c>
      <c r="Q309" s="239">
        <v>0</v>
      </c>
      <c r="R309" s="239">
        <v>0</v>
      </c>
      <c r="S309" s="239">
        <v>0</v>
      </c>
      <c r="T309" s="239">
        <v>0</v>
      </c>
      <c r="U309" s="239">
        <v>0</v>
      </c>
      <c r="V309" s="239">
        <v>0</v>
      </c>
      <c r="W309" s="239">
        <v>0</v>
      </c>
      <c r="X309" s="239">
        <v>0</v>
      </c>
      <c r="Y309" s="239">
        <v>0</v>
      </c>
      <c r="Z309" s="239">
        <v>0</v>
      </c>
      <c r="AA309" s="239">
        <v>0</v>
      </c>
      <c r="AB309" s="241">
        <v>2020</v>
      </c>
    </row>
    <row r="310" spans="1:28" s="3" customFormat="1" ht="35.25" customHeight="1" x14ac:dyDescent="0.5">
      <c r="A310" s="3">
        <v>1</v>
      </c>
      <c r="B310" s="143">
        <f>SUBTOTAL(103,$A$8:A310)</f>
        <v>300</v>
      </c>
      <c r="C310" s="237" t="s">
        <v>2458</v>
      </c>
      <c r="D310" s="232">
        <f t="shared" si="9"/>
        <v>1080000</v>
      </c>
      <c r="E310" s="239">
        <v>0</v>
      </c>
      <c r="F310" s="239">
        <v>0</v>
      </c>
      <c r="G310" s="239">
        <v>0</v>
      </c>
      <c r="H310" s="239">
        <v>0</v>
      </c>
      <c r="I310" s="239">
        <v>0</v>
      </c>
      <c r="J310" s="239">
        <v>0</v>
      </c>
      <c r="K310" s="240">
        <v>1</v>
      </c>
      <c r="L310" s="239">
        <v>1080000</v>
      </c>
      <c r="M310" s="239">
        <v>0</v>
      </c>
      <c r="N310" s="239">
        <v>0</v>
      </c>
      <c r="O310" s="239">
        <v>0</v>
      </c>
      <c r="P310" s="239">
        <v>0</v>
      </c>
      <c r="Q310" s="239">
        <v>0</v>
      </c>
      <c r="R310" s="239">
        <v>0</v>
      </c>
      <c r="S310" s="239">
        <v>0</v>
      </c>
      <c r="T310" s="239">
        <v>0</v>
      </c>
      <c r="U310" s="239">
        <v>0</v>
      </c>
      <c r="V310" s="239">
        <v>0</v>
      </c>
      <c r="W310" s="239">
        <v>0</v>
      </c>
      <c r="X310" s="239">
        <v>0</v>
      </c>
      <c r="Y310" s="239">
        <v>0</v>
      </c>
      <c r="Z310" s="239">
        <v>0</v>
      </c>
      <c r="AA310" s="239">
        <v>0</v>
      </c>
      <c r="AB310" s="241">
        <v>2020</v>
      </c>
    </row>
    <row r="311" spans="1:28" s="3" customFormat="1" ht="35.25" customHeight="1" x14ac:dyDescent="0.5">
      <c r="A311" s="3">
        <v>1</v>
      </c>
      <c r="B311" s="143">
        <f>SUBTOTAL(103,$A$8:A311)</f>
        <v>301</v>
      </c>
      <c r="C311" s="237" t="s">
        <v>2459</v>
      </c>
      <c r="D311" s="232">
        <v>2203940</v>
      </c>
      <c r="E311" s="239">
        <v>0</v>
      </c>
      <c r="F311" s="239">
        <v>0</v>
      </c>
      <c r="G311" s="239">
        <v>0</v>
      </c>
      <c r="H311" s="239">
        <v>0</v>
      </c>
      <c r="I311" s="239">
        <v>0</v>
      </c>
      <c r="J311" s="239">
        <v>0</v>
      </c>
      <c r="K311" s="240">
        <v>0</v>
      </c>
      <c r="L311" s="239">
        <v>0</v>
      </c>
      <c r="M311" s="239">
        <v>2203940</v>
      </c>
      <c r="N311" s="239">
        <v>0</v>
      </c>
      <c r="O311" s="239">
        <v>0</v>
      </c>
      <c r="P311" s="239">
        <v>0</v>
      </c>
      <c r="Q311" s="239">
        <v>0</v>
      </c>
      <c r="R311" s="239">
        <v>0</v>
      </c>
      <c r="S311" s="239">
        <v>0</v>
      </c>
      <c r="T311" s="239">
        <v>0</v>
      </c>
      <c r="U311" s="239">
        <v>0</v>
      </c>
      <c r="V311" s="239">
        <v>0</v>
      </c>
      <c r="W311" s="239">
        <v>0</v>
      </c>
      <c r="X311" s="239">
        <v>0</v>
      </c>
      <c r="Y311" s="239">
        <v>0</v>
      </c>
      <c r="Z311" s="239">
        <v>0</v>
      </c>
      <c r="AA311" s="239">
        <v>0</v>
      </c>
      <c r="AB311" s="241">
        <v>2020</v>
      </c>
    </row>
    <row r="312" spans="1:28" s="3" customFormat="1" ht="35.25" customHeight="1" x14ac:dyDescent="0.5">
      <c r="A312" s="3">
        <v>1</v>
      </c>
      <c r="B312" s="143">
        <f>SUBTOTAL(103,$A$8:A312)</f>
        <v>302</v>
      </c>
      <c r="C312" s="237" t="s">
        <v>2795</v>
      </c>
      <c r="D312" s="232">
        <v>170783.77</v>
      </c>
      <c r="E312" s="239">
        <v>0</v>
      </c>
      <c r="F312" s="239">
        <v>0</v>
      </c>
      <c r="G312" s="239">
        <v>0</v>
      </c>
      <c r="H312" s="239">
        <v>0</v>
      </c>
      <c r="I312" s="239">
        <v>0</v>
      </c>
      <c r="J312" s="239">
        <v>0</v>
      </c>
      <c r="K312" s="240">
        <v>0</v>
      </c>
      <c r="L312" s="239">
        <v>0</v>
      </c>
      <c r="M312" s="239">
        <v>0</v>
      </c>
      <c r="N312" s="239">
        <v>0</v>
      </c>
      <c r="O312" s="239">
        <v>170783.77</v>
      </c>
      <c r="P312" s="239">
        <v>0</v>
      </c>
      <c r="Q312" s="239">
        <v>0</v>
      </c>
      <c r="R312" s="239">
        <v>0</v>
      </c>
      <c r="S312" s="239">
        <v>0</v>
      </c>
      <c r="T312" s="239">
        <v>0</v>
      </c>
      <c r="U312" s="239">
        <v>0</v>
      </c>
      <c r="V312" s="239">
        <v>0</v>
      </c>
      <c r="W312" s="239">
        <v>0</v>
      </c>
      <c r="X312" s="239">
        <v>0</v>
      </c>
      <c r="Y312" s="239">
        <v>0</v>
      </c>
      <c r="Z312" s="239">
        <v>0</v>
      </c>
      <c r="AA312" s="239">
        <v>0</v>
      </c>
      <c r="AB312" s="241">
        <v>2020</v>
      </c>
    </row>
    <row r="313" spans="1:28" s="3" customFormat="1" ht="35.25" customHeight="1" x14ac:dyDescent="0.5">
      <c r="A313" s="3">
        <v>1</v>
      </c>
      <c r="B313" s="143">
        <f>SUBTOTAL(103,$A$8:A313)</f>
        <v>303</v>
      </c>
      <c r="C313" s="237" t="s">
        <v>2796</v>
      </c>
      <c r="D313" s="232">
        <v>165280</v>
      </c>
      <c r="E313" s="239">
        <v>0</v>
      </c>
      <c r="F313" s="239">
        <v>0</v>
      </c>
      <c r="G313" s="239">
        <v>0</v>
      </c>
      <c r="H313" s="239">
        <v>0</v>
      </c>
      <c r="I313" s="239">
        <v>0</v>
      </c>
      <c r="J313" s="239">
        <v>0</v>
      </c>
      <c r="K313" s="240">
        <v>0</v>
      </c>
      <c r="L313" s="239">
        <v>0</v>
      </c>
      <c r="M313" s="239">
        <v>0</v>
      </c>
      <c r="N313" s="239">
        <v>0</v>
      </c>
      <c r="O313" s="239">
        <v>165280</v>
      </c>
      <c r="P313" s="239">
        <v>0</v>
      </c>
      <c r="Q313" s="239">
        <v>0</v>
      </c>
      <c r="R313" s="239">
        <v>0</v>
      </c>
      <c r="S313" s="239">
        <v>0</v>
      </c>
      <c r="T313" s="239">
        <v>0</v>
      </c>
      <c r="U313" s="239">
        <v>0</v>
      </c>
      <c r="V313" s="239">
        <v>0</v>
      </c>
      <c r="W313" s="239">
        <v>0</v>
      </c>
      <c r="X313" s="239">
        <v>0</v>
      </c>
      <c r="Y313" s="239">
        <v>0</v>
      </c>
      <c r="Z313" s="239">
        <v>0</v>
      </c>
      <c r="AA313" s="239">
        <v>0</v>
      </c>
      <c r="AB313" s="241">
        <v>2020</v>
      </c>
    </row>
    <row r="314" spans="1:28" s="3" customFormat="1" ht="35.25" customHeight="1" x14ac:dyDescent="0.5">
      <c r="A314" s="3">
        <v>1</v>
      </c>
      <c r="B314" s="143">
        <f>SUBTOTAL(103,$A$8:A314)</f>
        <v>304</v>
      </c>
      <c r="C314" s="237" t="s">
        <v>2797</v>
      </c>
      <c r="D314" s="232">
        <v>475086.32</v>
      </c>
      <c r="E314" s="239">
        <v>175086.32</v>
      </c>
      <c r="F314" s="239">
        <v>300000</v>
      </c>
      <c r="G314" s="239">
        <v>0</v>
      </c>
      <c r="H314" s="239">
        <v>0</v>
      </c>
      <c r="I314" s="239">
        <v>0</v>
      </c>
      <c r="J314" s="239">
        <v>0</v>
      </c>
      <c r="K314" s="240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  <c r="S314" s="239">
        <v>0</v>
      </c>
      <c r="T314" s="239">
        <v>0</v>
      </c>
      <c r="U314" s="239">
        <v>0</v>
      </c>
      <c r="V314" s="239">
        <v>0</v>
      </c>
      <c r="W314" s="239">
        <v>0</v>
      </c>
      <c r="X314" s="239">
        <v>0</v>
      </c>
      <c r="Y314" s="239">
        <v>0</v>
      </c>
      <c r="Z314" s="239">
        <v>0</v>
      </c>
      <c r="AA314" s="239">
        <v>0</v>
      </c>
      <c r="AB314" s="241">
        <v>2020</v>
      </c>
    </row>
    <row r="315" spans="1:28" s="3" customFormat="1" ht="35.25" customHeight="1" x14ac:dyDescent="0.5">
      <c r="A315" s="3">
        <v>1</v>
      </c>
      <c r="B315" s="143">
        <f>SUBTOTAL(103,$A$8:A315)</f>
        <v>305</v>
      </c>
      <c r="C315" s="237" t="s">
        <v>1756</v>
      </c>
      <c r="D315" s="232">
        <f t="shared" si="9"/>
        <v>467041.56000000006</v>
      </c>
      <c r="E315" s="239">
        <v>467041.56000000006</v>
      </c>
      <c r="F315" s="239">
        <v>0</v>
      </c>
      <c r="G315" s="239">
        <v>0</v>
      </c>
      <c r="H315" s="239">
        <v>0</v>
      </c>
      <c r="I315" s="239">
        <v>0</v>
      </c>
      <c r="J315" s="239">
        <v>0</v>
      </c>
      <c r="K315" s="240">
        <v>0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  <c r="S315" s="239">
        <v>0</v>
      </c>
      <c r="T315" s="239">
        <v>0</v>
      </c>
      <c r="U315" s="239">
        <v>0</v>
      </c>
      <c r="V315" s="239">
        <v>0</v>
      </c>
      <c r="W315" s="239">
        <v>0</v>
      </c>
      <c r="X315" s="239">
        <v>0</v>
      </c>
      <c r="Y315" s="239">
        <v>0</v>
      </c>
      <c r="Z315" s="239">
        <v>0</v>
      </c>
      <c r="AA315" s="239">
        <v>0</v>
      </c>
      <c r="AB315" s="241">
        <v>2020</v>
      </c>
    </row>
    <row r="316" spans="1:28" s="3" customFormat="1" ht="35.25" customHeight="1" x14ac:dyDescent="0.5">
      <c r="B316" s="230" t="s">
        <v>1016</v>
      </c>
      <c r="C316" s="237"/>
      <c r="D316" s="232">
        <f t="shared" ref="D316:AA316" si="10">SUM(D317:D348)</f>
        <v>26263036.979999997</v>
      </c>
      <c r="E316" s="232">
        <f t="shared" si="10"/>
        <v>0</v>
      </c>
      <c r="F316" s="232">
        <f t="shared" si="10"/>
        <v>158850</v>
      </c>
      <c r="G316" s="232">
        <f t="shared" si="10"/>
        <v>4331032.5999999996</v>
      </c>
      <c r="H316" s="232">
        <f t="shared" si="10"/>
        <v>565533</v>
      </c>
      <c r="I316" s="232">
        <f t="shared" si="10"/>
        <v>2136365</v>
      </c>
      <c r="J316" s="232">
        <f t="shared" si="10"/>
        <v>0</v>
      </c>
      <c r="K316" s="233">
        <f t="shared" si="10"/>
        <v>0</v>
      </c>
      <c r="L316" s="232">
        <f t="shared" si="10"/>
        <v>0</v>
      </c>
      <c r="M316" s="232">
        <f t="shared" si="10"/>
        <v>12156616.790000001</v>
      </c>
      <c r="N316" s="232">
        <f t="shared" si="10"/>
        <v>927774</v>
      </c>
      <c r="O316" s="232">
        <f t="shared" si="10"/>
        <v>5374072.5800000001</v>
      </c>
      <c r="P316" s="232">
        <f t="shared" si="10"/>
        <v>612793.01</v>
      </c>
      <c r="Q316" s="232">
        <f t="shared" si="10"/>
        <v>0</v>
      </c>
      <c r="R316" s="232">
        <f t="shared" si="10"/>
        <v>0</v>
      </c>
      <c r="S316" s="232">
        <f t="shared" si="10"/>
        <v>0</v>
      </c>
      <c r="T316" s="232">
        <f t="shared" si="10"/>
        <v>0</v>
      </c>
      <c r="U316" s="232">
        <f t="shared" si="10"/>
        <v>0</v>
      </c>
      <c r="V316" s="232">
        <f t="shared" si="10"/>
        <v>0</v>
      </c>
      <c r="W316" s="232">
        <f t="shared" si="10"/>
        <v>0</v>
      </c>
      <c r="X316" s="232">
        <f t="shared" si="10"/>
        <v>0</v>
      </c>
      <c r="Y316" s="232">
        <f t="shared" si="10"/>
        <v>0</v>
      </c>
      <c r="Z316" s="232">
        <f t="shared" si="10"/>
        <v>0</v>
      </c>
      <c r="AA316" s="232">
        <f t="shared" si="10"/>
        <v>0</v>
      </c>
      <c r="AB316" s="234" t="s">
        <v>862</v>
      </c>
    </row>
    <row r="317" spans="1:28" s="3" customFormat="1" ht="35.25" customHeight="1" x14ac:dyDescent="0.5">
      <c r="A317" s="3">
        <v>1</v>
      </c>
      <c r="B317" s="143">
        <f>SUBTOTAL(103,$A$8:A317)</f>
        <v>306</v>
      </c>
      <c r="C317" s="237" t="s">
        <v>1757</v>
      </c>
      <c r="D317" s="232">
        <f t="shared" ref="D317:D348" si="11">E317+F317+G317+H317+I317+J317+L317+M317+N317+O317+P317+Q317+R317+S317+T317+U317+V317+W317+X317+Y317+Z317+AA317</f>
        <v>2417121</v>
      </c>
      <c r="E317" s="239">
        <v>0</v>
      </c>
      <c r="F317" s="239">
        <v>0</v>
      </c>
      <c r="G317" s="239">
        <v>0</v>
      </c>
      <c r="H317" s="239">
        <v>0</v>
      </c>
      <c r="I317" s="239">
        <v>0</v>
      </c>
      <c r="J317" s="239">
        <v>0</v>
      </c>
      <c r="K317" s="240">
        <v>0</v>
      </c>
      <c r="L317" s="239">
        <v>0</v>
      </c>
      <c r="M317" s="239">
        <v>2417121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  <c r="S317" s="239">
        <v>0</v>
      </c>
      <c r="T317" s="239">
        <v>0</v>
      </c>
      <c r="U317" s="239">
        <v>0</v>
      </c>
      <c r="V317" s="239">
        <v>0</v>
      </c>
      <c r="W317" s="239">
        <v>0</v>
      </c>
      <c r="X317" s="239">
        <v>0</v>
      </c>
      <c r="Y317" s="239">
        <v>0</v>
      </c>
      <c r="Z317" s="239">
        <v>0</v>
      </c>
      <c r="AA317" s="239">
        <v>0</v>
      </c>
      <c r="AB317" s="241">
        <v>2020</v>
      </c>
    </row>
    <row r="318" spans="1:28" s="3" customFormat="1" ht="35.25" customHeight="1" x14ac:dyDescent="0.5">
      <c r="A318" s="3">
        <v>1</v>
      </c>
      <c r="B318" s="143">
        <f>SUBTOTAL(103,$A$8:A318)</f>
        <v>307</v>
      </c>
      <c r="C318" s="237" t="s">
        <v>1758</v>
      </c>
      <c r="D318" s="232">
        <f t="shared" si="11"/>
        <v>649639</v>
      </c>
      <c r="E318" s="239">
        <v>0</v>
      </c>
      <c r="F318" s="239">
        <v>0</v>
      </c>
      <c r="G318" s="239">
        <v>0</v>
      </c>
      <c r="H318" s="239">
        <v>0</v>
      </c>
      <c r="I318" s="239">
        <v>649639</v>
      </c>
      <c r="J318" s="239">
        <v>0</v>
      </c>
      <c r="K318" s="240">
        <v>0</v>
      </c>
      <c r="L318" s="239">
        <v>0</v>
      </c>
      <c r="M318" s="239">
        <v>0</v>
      </c>
      <c r="N318" s="239">
        <v>0</v>
      </c>
      <c r="O318" s="239">
        <v>0</v>
      </c>
      <c r="P318" s="239">
        <v>0</v>
      </c>
      <c r="Q318" s="239">
        <v>0</v>
      </c>
      <c r="R318" s="239">
        <v>0</v>
      </c>
      <c r="S318" s="239">
        <v>0</v>
      </c>
      <c r="T318" s="239">
        <v>0</v>
      </c>
      <c r="U318" s="239">
        <v>0</v>
      </c>
      <c r="V318" s="239">
        <v>0</v>
      </c>
      <c r="W318" s="239">
        <v>0</v>
      </c>
      <c r="X318" s="239">
        <v>0</v>
      </c>
      <c r="Y318" s="239">
        <v>0</v>
      </c>
      <c r="Z318" s="239">
        <v>0</v>
      </c>
      <c r="AA318" s="239">
        <v>0</v>
      </c>
      <c r="AB318" s="241">
        <v>2020</v>
      </c>
    </row>
    <row r="319" spans="1:28" s="3" customFormat="1" ht="35.25" customHeight="1" x14ac:dyDescent="0.5">
      <c r="A319" s="3">
        <v>1</v>
      </c>
      <c r="B319" s="143">
        <f>SUBTOTAL(103,$A$8:A319)</f>
        <v>308</v>
      </c>
      <c r="C319" s="237" t="s">
        <v>1759</v>
      </c>
      <c r="D319" s="232">
        <f t="shared" si="11"/>
        <v>158850</v>
      </c>
      <c r="E319" s="239">
        <v>0</v>
      </c>
      <c r="F319" s="239">
        <v>158850</v>
      </c>
      <c r="G319" s="239">
        <v>0</v>
      </c>
      <c r="H319" s="239">
        <v>0</v>
      </c>
      <c r="I319" s="239">
        <v>0</v>
      </c>
      <c r="J319" s="239">
        <v>0</v>
      </c>
      <c r="K319" s="240">
        <v>0</v>
      </c>
      <c r="L319" s="239">
        <v>0</v>
      </c>
      <c r="M319" s="239">
        <v>0</v>
      </c>
      <c r="N319" s="239">
        <v>0</v>
      </c>
      <c r="O319" s="239">
        <v>0</v>
      </c>
      <c r="P319" s="239">
        <v>0</v>
      </c>
      <c r="Q319" s="239">
        <v>0</v>
      </c>
      <c r="R319" s="239">
        <v>0</v>
      </c>
      <c r="S319" s="239">
        <v>0</v>
      </c>
      <c r="T319" s="239">
        <v>0</v>
      </c>
      <c r="U319" s="239">
        <v>0</v>
      </c>
      <c r="V319" s="239">
        <v>0</v>
      </c>
      <c r="W319" s="239">
        <v>0</v>
      </c>
      <c r="X319" s="239">
        <v>0</v>
      </c>
      <c r="Y319" s="239">
        <v>0</v>
      </c>
      <c r="Z319" s="239">
        <v>0</v>
      </c>
      <c r="AA319" s="239">
        <v>0</v>
      </c>
      <c r="AB319" s="241">
        <v>2020</v>
      </c>
    </row>
    <row r="320" spans="1:28" s="3" customFormat="1" ht="35.25" customHeight="1" x14ac:dyDescent="0.5">
      <c r="A320" s="3">
        <v>1</v>
      </c>
      <c r="B320" s="143">
        <f>SUBTOTAL(103,$A$8:A320)</f>
        <v>309</v>
      </c>
      <c r="C320" s="237" t="s">
        <v>2008</v>
      </c>
      <c r="D320" s="232">
        <f t="shared" si="11"/>
        <v>254000</v>
      </c>
      <c r="E320" s="239">
        <v>0</v>
      </c>
      <c r="F320" s="239">
        <v>0</v>
      </c>
      <c r="G320" s="239">
        <v>0</v>
      </c>
      <c r="H320" s="239">
        <v>0</v>
      </c>
      <c r="I320" s="239">
        <v>0</v>
      </c>
      <c r="J320" s="239">
        <v>0</v>
      </c>
      <c r="K320" s="240">
        <v>0</v>
      </c>
      <c r="L320" s="239">
        <v>0</v>
      </c>
      <c r="M320" s="239">
        <v>254000</v>
      </c>
      <c r="N320" s="239">
        <v>0</v>
      </c>
      <c r="O320" s="239">
        <v>0</v>
      </c>
      <c r="P320" s="239">
        <v>0</v>
      </c>
      <c r="Q320" s="239">
        <v>0</v>
      </c>
      <c r="R320" s="239">
        <v>0</v>
      </c>
      <c r="S320" s="239">
        <v>0</v>
      </c>
      <c r="T320" s="239">
        <v>0</v>
      </c>
      <c r="U320" s="239">
        <v>0</v>
      </c>
      <c r="V320" s="239">
        <v>0</v>
      </c>
      <c r="W320" s="239">
        <v>0</v>
      </c>
      <c r="X320" s="239">
        <v>0</v>
      </c>
      <c r="Y320" s="239">
        <v>0</v>
      </c>
      <c r="Z320" s="239">
        <v>0</v>
      </c>
      <c r="AA320" s="239">
        <v>0</v>
      </c>
      <c r="AB320" s="241">
        <v>2020</v>
      </c>
    </row>
    <row r="321" spans="1:28" s="3" customFormat="1" ht="35.25" customHeight="1" x14ac:dyDescent="0.5">
      <c r="A321" s="3">
        <v>1</v>
      </c>
      <c r="B321" s="143">
        <f>SUBTOTAL(103,$A$8:A321)</f>
        <v>310</v>
      </c>
      <c r="C321" s="237" t="s">
        <v>2009</v>
      </c>
      <c r="D321" s="232">
        <f t="shared" si="11"/>
        <v>405002</v>
      </c>
      <c r="E321" s="239">
        <v>0</v>
      </c>
      <c r="F321" s="239">
        <v>0</v>
      </c>
      <c r="G321" s="239">
        <v>0</v>
      </c>
      <c r="H321" s="239">
        <v>0</v>
      </c>
      <c r="I321" s="239">
        <v>0</v>
      </c>
      <c r="J321" s="239">
        <v>0</v>
      </c>
      <c r="K321" s="240">
        <v>0</v>
      </c>
      <c r="L321" s="239">
        <v>0</v>
      </c>
      <c r="M321" s="239">
        <v>0</v>
      </c>
      <c r="N321" s="239">
        <v>405002</v>
      </c>
      <c r="O321" s="239">
        <v>0</v>
      </c>
      <c r="P321" s="239">
        <v>0</v>
      </c>
      <c r="Q321" s="239">
        <v>0</v>
      </c>
      <c r="R321" s="239">
        <v>0</v>
      </c>
      <c r="S321" s="239">
        <v>0</v>
      </c>
      <c r="T321" s="239">
        <v>0</v>
      </c>
      <c r="U321" s="239">
        <v>0</v>
      </c>
      <c r="V321" s="239">
        <v>0</v>
      </c>
      <c r="W321" s="239">
        <v>0</v>
      </c>
      <c r="X321" s="239">
        <v>0</v>
      </c>
      <c r="Y321" s="239">
        <v>0</v>
      </c>
      <c r="Z321" s="239">
        <v>0</v>
      </c>
      <c r="AA321" s="239">
        <v>0</v>
      </c>
      <c r="AB321" s="241">
        <v>2020</v>
      </c>
    </row>
    <row r="322" spans="1:28" s="3" customFormat="1" ht="35.25" customHeight="1" x14ac:dyDescent="0.5">
      <c r="A322" s="3">
        <v>1</v>
      </c>
      <c r="B322" s="143">
        <f>SUBTOTAL(103,$A$8:A322)</f>
        <v>311</v>
      </c>
      <c r="C322" s="237" t="s">
        <v>2010</v>
      </c>
      <c r="D322" s="232">
        <f t="shared" si="11"/>
        <v>2256715</v>
      </c>
      <c r="E322" s="239">
        <v>0</v>
      </c>
      <c r="F322" s="239">
        <v>0</v>
      </c>
      <c r="G322" s="239">
        <v>1362535</v>
      </c>
      <c r="H322" s="239">
        <v>0</v>
      </c>
      <c r="I322" s="239">
        <v>0</v>
      </c>
      <c r="J322" s="239">
        <v>0</v>
      </c>
      <c r="K322" s="240">
        <v>0</v>
      </c>
      <c r="L322" s="239">
        <v>0</v>
      </c>
      <c r="M322" s="239">
        <v>0</v>
      </c>
      <c r="N322" s="239">
        <v>0</v>
      </c>
      <c r="O322" s="239">
        <v>894180</v>
      </c>
      <c r="P322" s="239">
        <v>0</v>
      </c>
      <c r="Q322" s="239">
        <v>0</v>
      </c>
      <c r="R322" s="239">
        <v>0</v>
      </c>
      <c r="S322" s="239">
        <v>0</v>
      </c>
      <c r="T322" s="239">
        <v>0</v>
      </c>
      <c r="U322" s="239">
        <v>0</v>
      </c>
      <c r="V322" s="239">
        <v>0</v>
      </c>
      <c r="W322" s="239">
        <v>0</v>
      </c>
      <c r="X322" s="239">
        <v>0</v>
      </c>
      <c r="Y322" s="239">
        <v>0</v>
      </c>
      <c r="Z322" s="239">
        <v>0</v>
      </c>
      <c r="AA322" s="239">
        <v>0</v>
      </c>
      <c r="AB322" s="241">
        <v>2020</v>
      </c>
    </row>
    <row r="323" spans="1:28" s="3" customFormat="1" ht="35.25" customHeight="1" x14ac:dyDescent="0.5">
      <c r="A323" s="3">
        <v>1</v>
      </c>
      <c r="B323" s="143">
        <f>SUBTOTAL(103,$A$8:A323)</f>
        <v>312</v>
      </c>
      <c r="C323" s="237" t="s">
        <v>2011</v>
      </c>
      <c r="D323" s="232">
        <f t="shared" si="11"/>
        <v>464094</v>
      </c>
      <c r="E323" s="239">
        <v>0</v>
      </c>
      <c r="F323" s="239">
        <v>0</v>
      </c>
      <c r="G323" s="239">
        <v>0</v>
      </c>
      <c r="H323" s="239">
        <v>0</v>
      </c>
      <c r="I323" s="239">
        <v>0</v>
      </c>
      <c r="J323" s="239">
        <v>0</v>
      </c>
      <c r="K323" s="240">
        <v>0</v>
      </c>
      <c r="L323" s="239">
        <v>0</v>
      </c>
      <c r="M323" s="239">
        <v>0</v>
      </c>
      <c r="N323" s="239">
        <v>0</v>
      </c>
      <c r="O323" s="239">
        <v>464094</v>
      </c>
      <c r="P323" s="239">
        <v>0</v>
      </c>
      <c r="Q323" s="239">
        <v>0</v>
      </c>
      <c r="R323" s="239">
        <v>0</v>
      </c>
      <c r="S323" s="239">
        <v>0</v>
      </c>
      <c r="T323" s="239">
        <v>0</v>
      </c>
      <c r="U323" s="239">
        <v>0</v>
      </c>
      <c r="V323" s="239">
        <v>0</v>
      </c>
      <c r="W323" s="239">
        <v>0</v>
      </c>
      <c r="X323" s="239">
        <v>0</v>
      </c>
      <c r="Y323" s="239">
        <v>0</v>
      </c>
      <c r="Z323" s="239">
        <v>0</v>
      </c>
      <c r="AA323" s="239">
        <v>0</v>
      </c>
      <c r="AB323" s="241">
        <v>2020</v>
      </c>
    </row>
    <row r="324" spans="1:28" s="3" customFormat="1" ht="35.25" customHeight="1" x14ac:dyDescent="0.5">
      <c r="A324" s="3">
        <v>1</v>
      </c>
      <c r="B324" s="143">
        <f>SUBTOTAL(103,$A$8:A324)</f>
        <v>313</v>
      </c>
      <c r="C324" s="237" t="s">
        <v>2012</v>
      </c>
      <c r="D324" s="232">
        <f t="shared" si="11"/>
        <v>410000</v>
      </c>
      <c r="E324" s="239">
        <v>0</v>
      </c>
      <c r="F324" s="239">
        <v>0</v>
      </c>
      <c r="G324" s="239">
        <v>0</v>
      </c>
      <c r="H324" s="239">
        <v>0</v>
      </c>
      <c r="I324" s="239">
        <v>0</v>
      </c>
      <c r="J324" s="239">
        <v>0</v>
      </c>
      <c r="K324" s="240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410000</v>
      </c>
      <c r="Q324" s="239">
        <v>0</v>
      </c>
      <c r="R324" s="239">
        <v>0</v>
      </c>
      <c r="S324" s="239">
        <v>0</v>
      </c>
      <c r="T324" s="239">
        <v>0</v>
      </c>
      <c r="U324" s="239">
        <v>0</v>
      </c>
      <c r="V324" s="239">
        <v>0</v>
      </c>
      <c r="W324" s="239">
        <v>0</v>
      </c>
      <c r="X324" s="239">
        <v>0</v>
      </c>
      <c r="Y324" s="239">
        <v>0</v>
      </c>
      <c r="Z324" s="239">
        <v>0</v>
      </c>
      <c r="AA324" s="239">
        <v>0</v>
      </c>
      <c r="AB324" s="241">
        <v>2020</v>
      </c>
    </row>
    <row r="325" spans="1:28" s="3" customFormat="1" ht="35.25" customHeight="1" x14ac:dyDescent="0.5">
      <c r="A325" s="3">
        <v>1</v>
      </c>
      <c r="B325" s="143">
        <f>SUBTOTAL(103,$A$8:A325)</f>
        <v>314</v>
      </c>
      <c r="C325" s="237" t="s">
        <v>2013</v>
      </c>
      <c r="D325" s="232">
        <f t="shared" si="11"/>
        <v>924000</v>
      </c>
      <c r="E325" s="239">
        <v>0</v>
      </c>
      <c r="F325" s="239">
        <v>0</v>
      </c>
      <c r="G325" s="239">
        <v>0</v>
      </c>
      <c r="H325" s="239">
        <v>0</v>
      </c>
      <c r="I325" s="239">
        <v>0</v>
      </c>
      <c r="J325" s="239">
        <v>0</v>
      </c>
      <c r="K325" s="240">
        <v>0</v>
      </c>
      <c r="L325" s="239">
        <v>0</v>
      </c>
      <c r="M325" s="239">
        <v>924000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  <c r="S325" s="239">
        <v>0</v>
      </c>
      <c r="T325" s="239">
        <v>0</v>
      </c>
      <c r="U325" s="239">
        <v>0</v>
      </c>
      <c r="V325" s="239">
        <v>0</v>
      </c>
      <c r="W325" s="239">
        <v>0</v>
      </c>
      <c r="X325" s="239">
        <v>0</v>
      </c>
      <c r="Y325" s="239">
        <v>0</v>
      </c>
      <c r="Z325" s="239">
        <v>0</v>
      </c>
      <c r="AA325" s="239">
        <v>0</v>
      </c>
      <c r="AB325" s="241">
        <v>2020</v>
      </c>
    </row>
    <row r="326" spans="1:28" s="3" customFormat="1" ht="35.25" customHeight="1" x14ac:dyDescent="0.5">
      <c r="A326" s="3">
        <v>1</v>
      </c>
      <c r="B326" s="143">
        <f>SUBTOTAL(103,$A$8:A326)</f>
        <v>315</v>
      </c>
      <c r="C326" s="237" t="s">
        <v>2014</v>
      </c>
      <c r="D326" s="232">
        <f t="shared" si="11"/>
        <v>118000</v>
      </c>
      <c r="E326" s="239">
        <v>0</v>
      </c>
      <c r="F326" s="239">
        <v>0</v>
      </c>
      <c r="G326" s="239">
        <v>0</v>
      </c>
      <c r="H326" s="239">
        <v>0</v>
      </c>
      <c r="I326" s="239">
        <v>118000</v>
      </c>
      <c r="J326" s="239">
        <v>0</v>
      </c>
      <c r="K326" s="240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  <c r="S326" s="239">
        <v>0</v>
      </c>
      <c r="T326" s="239">
        <v>0</v>
      </c>
      <c r="U326" s="239">
        <v>0</v>
      </c>
      <c r="V326" s="239">
        <v>0</v>
      </c>
      <c r="W326" s="239">
        <v>0</v>
      </c>
      <c r="X326" s="239">
        <v>0</v>
      </c>
      <c r="Y326" s="239">
        <v>0</v>
      </c>
      <c r="Z326" s="239">
        <v>0</v>
      </c>
      <c r="AA326" s="239">
        <v>0</v>
      </c>
      <c r="AB326" s="241">
        <v>2020</v>
      </c>
    </row>
    <row r="327" spans="1:28" s="3" customFormat="1" ht="35.25" customHeight="1" x14ac:dyDescent="0.5">
      <c r="A327" s="3">
        <v>1</v>
      </c>
      <c r="B327" s="143">
        <f>SUBTOTAL(103,$A$8:A327)</f>
        <v>316</v>
      </c>
      <c r="C327" s="237" t="s">
        <v>2460</v>
      </c>
      <c r="D327" s="232">
        <f t="shared" si="11"/>
        <v>1386050.39</v>
      </c>
      <c r="E327" s="239">
        <v>0</v>
      </c>
      <c r="F327" s="239">
        <v>0</v>
      </c>
      <c r="G327" s="239">
        <v>0</v>
      </c>
      <c r="H327" s="239">
        <v>0</v>
      </c>
      <c r="I327" s="239">
        <v>0</v>
      </c>
      <c r="J327" s="239">
        <v>0</v>
      </c>
      <c r="K327" s="240">
        <v>0</v>
      </c>
      <c r="L327" s="239">
        <v>0</v>
      </c>
      <c r="M327" s="239">
        <v>1386050.39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  <c r="S327" s="239">
        <v>0</v>
      </c>
      <c r="T327" s="239">
        <v>0</v>
      </c>
      <c r="U327" s="239">
        <v>0</v>
      </c>
      <c r="V327" s="239">
        <v>0</v>
      </c>
      <c r="W327" s="239">
        <v>0</v>
      </c>
      <c r="X327" s="239">
        <v>0</v>
      </c>
      <c r="Y327" s="239">
        <v>0</v>
      </c>
      <c r="Z327" s="239">
        <v>0</v>
      </c>
      <c r="AA327" s="239">
        <v>0</v>
      </c>
      <c r="AB327" s="241">
        <v>2020</v>
      </c>
    </row>
    <row r="328" spans="1:28" s="3" customFormat="1" ht="35.25" customHeight="1" x14ac:dyDescent="0.5">
      <c r="A328" s="3">
        <v>1</v>
      </c>
      <c r="B328" s="143">
        <f>SUBTOTAL(103,$A$8:A328)</f>
        <v>317</v>
      </c>
      <c r="C328" s="237" t="s">
        <v>2015</v>
      </c>
      <c r="D328" s="232">
        <f t="shared" si="11"/>
        <v>717639.7</v>
      </c>
      <c r="E328" s="239">
        <v>0</v>
      </c>
      <c r="F328" s="239">
        <v>0</v>
      </c>
      <c r="G328" s="239">
        <v>0</v>
      </c>
      <c r="H328" s="239">
        <v>0</v>
      </c>
      <c r="I328" s="239">
        <v>0</v>
      </c>
      <c r="J328" s="239">
        <v>0</v>
      </c>
      <c r="K328" s="240">
        <v>0</v>
      </c>
      <c r="L328" s="239">
        <v>0</v>
      </c>
      <c r="M328" s="239">
        <v>717639.7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  <c r="S328" s="239">
        <v>0</v>
      </c>
      <c r="T328" s="239">
        <v>0</v>
      </c>
      <c r="U328" s="239">
        <v>0</v>
      </c>
      <c r="V328" s="239">
        <v>0</v>
      </c>
      <c r="W328" s="239">
        <v>0</v>
      </c>
      <c r="X328" s="239">
        <v>0</v>
      </c>
      <c r="Y328" s="239">
        <v>0</v>
      </c>
      <c r="Z328" s="239">
        <v>0</v>
      </c>
      <c r="AA328" s="239">
        <v>0</v>
      </c>
      <c r="AB328" s="241">
        <v>2020</v>
      </c>
    </row>
    <row r="329" spans="1:28" s="3" customFormat="1" ht="35.25" customHeight="1" x14ac:dyDescent="0.5">
      <c r="A329" s="3">
        <v>1</v>
      </c>
      <c r="B329" s="143">
        <f>SUBTOTAL(103,$A$8:A329)</f>
        <v>318</v>
      </c>
      <c r="C329" s="237" t="s">
        <v>2461</v>
      </c>
      <c r="D329" s="232">
        <f t="shared" si="11"/>
        <v>225772</v>
      </c>
      <c r="E329" s="239">
        <v>0</v>
      </c>
      <c r="F329" s="239">
        <v>0</v>
      </c>
      <c r="G329" s="239">
        <v>0</v>
      </c>
      <c r="H329" s="239">
        <v>0</v>
      </c>
      <c r="I329" s="239">
        <v>0</v>
      </c>
      <c r="J329" s="239">
        <v>0</v>
      </c>
      <c r="K329" s="240">
        <v>0</v>
      </c>
      <c r="L329" s="239">
        <v>0</v>
      </c>
      <c r="M329" s="239">
        <v>0</v>
      </c>
      <c r="N329" s="239">
        <v>225772</v>
      </c>
      <c r="O329" s="239">
        <v>0</v>
      </c>
      <c r="P329" s="239">
        <v>0</v>
      </c>
      <c r="Q329" s="239">
        <v>0</v>
      </c>
      <c r="R329" s="239">
        <v>0</v>
      </c>
      <c r="S329" s="239">
        <v>0</v>
      </c>
      <c r="T329" s="239">
        <v>0</v>
      </c>
      <c r="U329" s="239">
        <v>0</v>
      </c>
      <c r="V329" s="239">
        <v>0</v>
      </c>
      <c r="W329" s="239">
        <v>0</v>
      </c>
      <c r="X329" s="239">
        <v>0</v>
      </c>
      <c r="Y329" s="239">
        <v>0</v>
      </c>
      <c r="Z329" s="239">
        <v>0</v>
      </c>
      <c r="AA329" s="239">
        <v>0</v>
      </c>
      <c r="AB329" s="241">
        <v>2020</v>
      </c>
    </row>
    <row r="330" spans="1:28" s="3" customFormat="1" ht="35.25" customHeight="1" x14ac:dyDescent="0.5">
      <c r="A330" s="3">
        <v>1</v>
      </c>
      <c r="B330" s="143">
        <f>SUBTOTAL(103,$A$8:A330)</f>
        <v>319</v>
      </c>
      <c r="C330" s="237" t="s">
        <v>2462</v>
      </c>
      <c r="D330" s="232">
        <f t="shared" si="11"/>
        <v>611554.78</v>
      </c>
      <c r="E330" s="239">
        <v>0</v>
      </c>
      <c r="F330" s="239">
        <v>0</v>
      </c>
      <c r="G330" s="239">
        <v>0</v>
      </c>
      <c r="H330" s="239">
        <v>0</v>
      </c>
      <c r="I330" s="239">
        <v>0</v>
      </c>
      <c r="J330" s="239">
        <v>0</v>
      </c>
      <c r="K330" s="240">
        <v>0</v>
      </c>
      <c r="L330" s="239">
        <v>0</v>
      </c>
      <c r="M330" s="239">
        <v>0</v>
      </c>
      <c r="N330" s="239">
        <v>0</v>
      </c>
      <c r="O330" s="239">
        <v>611554.78</v>
      </c>
      <c r="P330" s="239">
        <v>0</v>
      </c>
      <c r="Q330" s="239">
        <v>0</v>
      </c>
      <c r="R330" s="239">
        <v>0</v>
      </c>
      <c r="S330" s="239">
        <v>0</v>
      </c>
      <c r="T330" s="239">
        <v>0</v>
      </c>
      <c r="U330" s="239">
        <v>0</v>
      </c>
      <c r="V330" s="239">
        <v>0</v>
      </c>
      <c r="W330" s="239">
        <v>0</v>
      </c>
      <c r="X330" s="239">
        <v>0</v>
      </c>
      <c r="Y330" s="239">
        <v>0</v>
      </c>
      <c r="Z330" s="239">
        <v>0</v>
      </c>
      <c r="AA330" s="239">
        <v>0</v>
      </c>
      <c r="AB330" s="241">
        <v>2020</v>
      </c>
    </row>
    <row r="331" spans="1:28" s="3" customFormat="1" ht="35.25" customHeight="1" x14ac:dyDescent="0.5">
      <c r="A331" s="3">
        <v>1</v>
      </c>
      <c r="B331" s="143">
        <f>SUBTOTAL(103,$A$8:A331)</f>
        <v>320</v>
      </c>
      <c r="C331" s="237" t="s">
        <v>2016</v>
      </c>
      <c r="D331" s="232">
        <f t="shared" si="11"/>
        <v>1642029.6</v>
      </c>
      <c r="E331" s="239">
        <v>0</v>
      </c>
      <c r="F331" s="239">
        <v>0</v>
      </c>
      <c r="G331" s="239">
        <v>721737.6</v>
      </c>
      <c r="H331" s="239">
        <v>0</v>
      </c>
      <c r="I331" s="239">
        <v>0</v>
      </c>
      <c r="J331" s="239">
        <v>0</v>
      </c>
      <c r="K331" s="240">
        <v>0</v>
      </c>
      <c r="L331" s="239">
        <v>0</v>
      </c>
      <c r="M331" s="239">
        <v>920292</v>
      </c>
      <c r="N331" s="239">
        <v>0</v>
      </c>
      <c r="O331" s="239">
        <v>0</v>
      </c>
      <c r="P331" s="239">
        <v>0</v>
      </c>
      <c r="Q331" s="239">
        <v>0</v>
      </c>
      <c r="R331" s="239">
        <v>0</v>
      </c>
      <c r="S331" s="239">
        <v>0</v>
      </c>
      <c r="T331" s="239">
        <v>0</v>
      </c>
      <c r="U331" s="239">
        <v>0</v>
      </c>
      <c r="V331" s="239">
        <v>0</v>
      </c>
      <c r="W331" s="239">
        <v>0</v>
      </c>
      <c r="X331" s="239">
        <v>0</v>
      </c>
      <c r="Y331" s="239">
        <v>0</v>
      </c>
      <c r="Z331" s="239">
        <v>0</v>
      </c>
      <c r="AA331" s="239">
        <v>0</v>
      </c>
      <c r="AB331" s="241">
        <v>2020</v>
      </c>
    </row>
    <row r="332" spans="1:28" s="3" customFormat="1" ht="35.25" customHeight="1" x14ac:dyDescent="0.5">
      <c r="A332" s="3">
        <v>1</v>
      </c>
      <c r="B332" s="143">
        <f>SUBTOTAL(103,$A$8:A332)</f>
        <v>321</v>
      </c>
      <c r="C332" s="237" t="s">
        <v>2017</v>
      </c>
      <c r="D332" s="232">
        <f t="shared" si="11"/>
        <v>1680000</v>
      </c>
      <c r="E332" s="239">
        <v>0</v>
      </c>
      <c r="F332" s="239">
        <v>0</v>
      </c>
      <c r="G332" s="239">
        <v>1680000</v>
      </c>
      <c r="H332" s="239">
        <v>0</v>
      </c>
      <c r="I332" s="239">
        <v>0</v>
      </c>
      <c r="J332" s="239">
        <v>0</v>
      </c>
      <c r="K332" s="240">
        <v>0</v>
      </c>
      <c r="L332" s="239">
        <v>0</v>
      </c>
      <c r="M332" s="239">
        <v>0</v>
      </c>
      <c r="N332" s="239">
        <v>0</v>
      </c>
      <c r="O332" s="239">
        <v>0</v>
      </c>
      <c r="P332" s="239">
        <v>0</v>
      </c>
      <c r="Q332" s="239">
        <v>0</v>
      </c>
      <c r="R332" s="239">
        <v>0</v>
      </c>
      <c r="S332" s="239">
        <v>0</v>
      </c>
      <c r="T332" s="239">
        <v>0</v>
      </c>
      <c r="U332" s="239">
        <v>0</v>
      </c>
      <c r="V332" s="239">
        <v>0</v>
      </c>
      <c r="W332" s="239">
        <v>0</v>
      </c>
      <c r="X332" s="239">
        <v>0</v>
      </c>
      <c r="Y332" s="239">
        <v>0</v>
      </c>
      <c r="Z332" s="239">
        <v>0</v>
      </c>
      <c r="AA332" s="239">
        <v>0</v>
      </c>
      <c r="AB332" s="241">
        <v>2020</v>
      </c>
    </row>
    <row r="333" spans="1:28" s="3" customFormat="1" ht="35.25" customHeight="1" x14ac:dyDescent="0.5">
      <c r="A333" s="3">
        <v>1</v>
      </c>
      <c r="B333" s="143">
        <f>SUBTOTAL(103,$A$8:A333)</f>
        <v>322</v>
      </c>
      <c r="C333" s="237" t="s">
        <v>2018</v>
      </c>
      <c r="D333" s="232">
        <f t="shared" si="11"/>
        <v>1112945</v>
      </c>
      <c r="E333" s="239">
        <v>0</v>
      </c>
      <c r="F333" s="239">
        <v>0</v>
      </c>
      <c r="G333" s="239">
        <v>0</v>
      </c>
      <c r="H333" s="239">
        <v>180729</v>
      </c>
      <c r="I333" s="239">
        <v>0</v>
      </c>
      <c r="J333" s="239">
        <v>0</v>
      </c>
      <c r="K333" s="240">
        <v>0</v>
      </c>
      <c r="L333" s="239">
        <v>0</v>
      </c>
      <c r="M333" s="239">
        <v>932216</v>
      </c>
      <c r="N333" s="239">
        <v>0</v>
      </c>
      <c r="O333" s="239">
        <v>0</v>
      </c>
      <c r="P333" s="239">
        <v>0</v>
      </c>
      <c r="Q333" s="239">
        <v>0</v>
      </c>
      <c r="R333" s="239">
        <v>0</v>
      </c>
      <c r="S333" s="239">
        <v>0</v>
      </c>
      <c r="T333" s="239">
        <v>0</v>
      </c>
      <c r="U333" s="239">
        <v>0</v>
      </c>
      <c r="V333" s="239">
        <v>0</v>
      </c>
      <c r="W333" s="239">
        <v>0</v>
      </c>
      <c r="X333" s="239">
        <v>0</v>
      </c>
      <c r="Y333" s="239">
        <v>0</v>
      </c>
      <c r="Z333" s="239">
        <v>0</v>
      </c>
      <c r="AA333" s="239">
        <v>0</v>
      </c>
      <c r="AB333" s="241">
        <v>2020</v>
      </c>
    </row>
    <row r="334" spans="1:28" s="3" customFormat="1" ht="35.25" customHeight="1" x14ac:dyDescent="0.5">
      <c r="A334" s="3">
        <v>1</v>
      </c>
      <c r="B334" s="143">
        <f>SUBTOTAL(103,$A$8:A334)</f>
        <v>323</v>
      </c>
      <c r="C334" s="237" t="s">
        <v>2019</v>
      </c>
      <c r="D334" s="232">
        <f t="shared" si="11"/>
        <v>202793.01</v>
      </c>
      <c r="E334" s="239">
        <v>0</v>
      </c>
      <c r="F334" s="239">
        <v>0</v>
      </c>
      <c r="G334" s="239">
        <v>0</v>
      </c>
      <c r="H334" s="239">
        <v>0</v>
      </c>
      <c r="I334" s="239">
        <v>0</v>
      </c>
      <c r="J334" s="239">
        <v>0</v>
      </c>
      <c r="K334" s="240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202793.01</v>
      </c>
      <c r="Q334" s="239">
        <v>0</v>
      </c>
      <c r="R334" s="239">
        <v>0</v>
      </c>
      <c r="S334" s="239">
        <v>0</v>
      </c>
      <c r="T334" s="239">
        <v>0</v>
      </c>
      <c r="U334" s="239">
        <v>0</v>
      </c>
      <c r="V334" s="239">
        <v>0</v>
      </c>
      <c r="W334" s="239">
        <v>0</v>
      </c>
      <c r="X334" s="239">
        <v>0</v>
      </c>
      <c r="Y334" s="239">
        <v>0</v>
      </c>
      <c r="Z334" s="239">
        <v>0</v>
      </c>
      <c r="AA334" s="239">
        <v>0</v>
      </c>
      <c r="AB334" s="241">
        <v>2020</v>
      </c>
    </row>
    <row r="335" spans="1:28" s="3" customFormat="1" ht="35.25" customHeight="1" x14ac:dyDescent="0.5">
      <c r="A335" s="3">
        <v>1</v>
      </c>
      <c r="B335" s="143">
        <f>SUBTOTAL(103,$A$8:A335)</f>
        <v>324</v>
      </c>
      <c r="C335" s="237" t="s">
        <v>2463</v>
      </c>
      <c r="D335" s="232">
        <f t="shared" si="11"/>
        <v>384804</v>
      </c>
      <c r="E335" s="239">
        <v>0</v>
      </c>
      <c r="F335" s="239">
        <v>0</v>
      </c>
      <c r="G335" s="239">
        <v>0</v>
      </c>
      <c r="H335" s="239">
        <v>384804</v>
      </c>
      <c r="I335" s="239">
        <v>0</v>
      </c>
      <c r="J335" s="239">
        <v>0</v>
      </c>
      <c r="K335" s="240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0</v>
      </c>
      <c r="S335" s="239">
        <v>0</v>
      </c>
      <c r="T335" s="239">
        <v>0</v>
      </c>
      <c r="U335" s="239">
        <v>0</v>
      </c>
      <c r="V335" s="239">
        <v>0</v>
      </c>
      <c r="W335" s="239">
        <v>0</v>
      </c>
      <c r="X335" s="239">
        <v>0</v>
      </c>
      <c r="Y335" s="239">
        <v>0</v>
      </c>
      <c r="Z335" s="239">
        <v>0</v>
      </c>
      <c r="AA335" s="239">
        <v>0</v>
      </c>
      <c r="AB335" s="241">
        <v>2020</v>
      </c>
    </row>
    <row r="336" spans="1:28" s="3" customFormat="1" ht="35.25" customHeight="1" x14ac:dyDescent="0.5">
      <c r="A336" s="3">
        <v>1</v>
      </c>
      <c r="B336" s="143">
        <f>SUBTOTAL(103,$A$8:A336)</f>
        <v>325</v>
      </c>
      <c r="C336" s="237" t="s">
        <v>2464</v>
      </c>
      <c r="D336" s="232">
        <f t="shared" si="11"/>
        <v>125000</v>
      </c>
      <c r="E336" s="239">
        <v>0</v>
      </c>
      <c r="F336" s="239">
        <v>0</v>
      </c>
      <c r="G336" s="239">
        <v>0</v>
      </c>
      <c r="H336" s="239">
        <v>0</v>
      </c>
      <c r="I336" s="239">
        <v>0</v>
      </c>
      <c r="J336" s="239">
        <v>0</v>
      </c>
      <c r="K336" s="240">
        <v>0</v>
      </c>
      <c r="L336" s="239">
        <v>0</v>
      </c>
      <c r="M336" s="239">
        <v>125000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  <c r="S336" s="239">
        <v>0</v>
      </c>
      <c r="T336" s="239">
        <v>0</v>
      </c>
      <c r="U336" s="239">
        <v>0</v>
      </c>
      <c r="V336" s="239">
        <v>0</v>
      </c>
      <c r="W336" s="239">
        <v>0</v>
      </c>
      <c r="X336" s="239">
        <v>0</v>
      </c>
      <c r="Y336" s="239">
        <v>0</v>
      </c>
      <c r="Z336" s="239">
        <v>0</v>
      </c>
      <c r="AA336" s="239">
        <v>0</v>
      </c>
      <c r="AB336" s="241">
        <v>2020</v>
      </c>
    </row>
    <row r="337" spans="1:28" s="3" customFormat="1" ht="35.25" customHeight="1" x14ac:dyDescent="0.5">
      <c r="A337" s="3">
        <v>1</v>
      </c>
      <c r="B337" s="143">
        <f>SUBTOTAL(103,$A$8:A337)</f>
        <v>326</v>
      </c>
      <c r="C337" s="237" t="s">
        <v>2465</v>
      </c>
      <c r="D337" s="232">
        <f t="shared" si="11"/>
        <v>480000</v>
      </c>
      <c r="E337" s="239">
        <v>0</v>
      </c>
      <c r="F337" s="239">
        <v>0</v>
      </c>
      <c r="G337" s="239">
        <v>0</v>
      </c>
      <c r="H337" s="239">
        <v>0</v>
      </c>
      <c r="I337" s="239">
        <v>0</v>
      </c>
      <c r="J337" s="239">
        <v>0</v>
      </c>
      <c r="K337" s="240">
        <v>0</v>
      </c>
      <c r="L337" s="239">
        <v>0</v>
      </c>
      <c r="M337" s="239">
        <v>480000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  <c r="S337" s="239">
        <v>0</v>
      </c>
      <c r="T337" s="239">
        <v>0</v>
      </c>
      <c r="U337" s="239">
        <v>0</v>
      </c>
      <c r="V337" s="239">
        <v>0</v>
      </c>
      <c r="W337" s="239">
        <v>0</v>
      </c>
      <c r="X337" s="239">
        <v>0</v>
      </c>
      <c r="Y337" s="239">
        <v>0</v>
      </c>
      <c r="Z337" s="239">
        <v>0</v>
      </c>
      <c r="AA337" s="239">
        <v>0</v>
      </c>
      <c r="AB337" s="241">
        <v>2020</v>
      </c>
    </row>
    <row r="338" spans="1:28" s="3" customFormat="1" ht="35.25" customHeight="1" x14ac:dyDescent="0.5">
      <c r="A338" s="3">
        <v>1</v>
      </c>
      <c r="B338" s="143">
        <f>SUBTOTAL(103,$A$8:A338)</f>
        <v>327</v>
      </c>
      <c r="C338" s="237" t="s">
        <v>2020</v>
      </c>
      <c r="D338" s="232">
        <f t="shared" si="11"/>
        <v>1721544</v>
      </c>
      <c r="E338" s="239">
        <v>0</v>
      </c>
      <c r="F338" s="239">
        <v>0</v>
      </c>
      <c r="G338" s="239">
        <v>0</v>
      </c>
      <c r="H338" s="239">
        <v>0</v>
      </c>
      <c r="I338" s="239">
        <v>0</v>
      </c>
      <c r="J338" s="239">
        <v>0</v>
      </c>
      <c r="K338" s="240">
        <v>0</v>
      </c>
      <c r="L338" s="239">
        <v>0</v>
      </c>
      <c r="M338" s="239">
        <v>0</v>
      </c>
      <c r="N338" s="239">
        <v>0</v>
      </c>
      <c r="O338" s="239">
        <f>1541544+180000</f>
        <v>1721544</v>
      </c>
      <c r="P338" s="239">
        <v>0</v>
      </c>
      <c r="Q338" s="239">
        <v>0</v>
      </c>
      <c r="R338" s="239">
        <v>0</v>
      </c>
      <c r="S338" s="239">
        <v>0</v>
      </c>
      <c r="T338" s="239">
        <v>0</v>
      </c>
      <c r="U338" s="239">
        <v>0</v>
      </c>
      <c r="V338" s="239">
        <v>0</v>
      </c>
      <c r="W338" s="239">
        <v>0</v>
      </c>
      <c r="X338" s="239">
        <v>0</v>
      </c>
      <c r="Y338" s="239">
        <v>0</v>
      </c>
      <c r="Z338" s="239">
        <v>0</v>
      </c>
      <c r="AA338" s="239">
        <v>0</v>
      </c>
      <c r="AB338" s="241">
        <v>2020</v>
      </c>
    </row>
    <row r="339" spans="1:28" s="3" customFormat="1" ht="35.25" customHeight="1" x14ac:dyDescent="0.5">
      <c r="A339" s="3">
        <v>1</v>
      </c>
      <c r="B339" s="143">
        <f>SUBTOTAL(103,$A$8:A339)</f>
        <v>328</v>
      </c>
      <c r="C339" s="237" t="s">
        <v>2021</v>
      </c>
      <c r="D339" s="232">
        <f t="shared" si="11"/>
        <v>212766.8</v>
      </c>
      <c r="E339" s="239">
        <v>0</v>
      </c>
      <c r="F339" s="239">
        <v>0</v>
      </c>
      <c r="G339" s="239">
        <v>0</v>
      </c>
      <c r="H339" s="239">
        <v>0</v>
      </c>
      <c r="I339" s="239">
        <v>0</v>
      </c>
      <c r="J339" s="239">
        <v>0</v>
      </c>
      <c r="K339" s="240">
        <v>0</v>
      </c>
      <c r="L339" s="239">
        <v>0</v>
      </c>
      <c r="M339" s="239">
        <v>0</v>
      </c>
      <c r="N339" s="239">
        <v>0</v>
      </c>
      <c r="O339" s="239">
        <v>212766.8</v>
      </c>
      <c r="P339" s="239">
        <v>0</v>
      </c>
      <c r="Q339" s="239">
        <v>0</v>
      </c>
      <c r="R339" s="239">
        <v>0</v>
      </c>
      <c r="S339" s="239">
        <v>0</v>
      </c>
      <c r="T339" s="239">
        <v>0</v>
      </c>
      <c r="U339" s="239">
        <v>0</v>
      </c>
      <c r="V339" s="239">
        <v>0</v>
      </c>
      <c r="W339" s="239">
        <v>0</v>
      </c>
      <c r="X339" s="239">
        <v>0</v>
      </c>
      <c r="Y339" s="239">
        <v>0</v>
      </c>
      <c r="Z339" s="239">
        <v>0</v>
      </c>
      <c r="AA339" s="239">
        <v>0</v>
      </c>
      <c r="AB339" s="241">
        <v>2020</v>
      </c>
    </row>
    <row r="340" spans="1:28" s="3" customFormat="1" ht="35.25" customHeight="1" x14ac:dyDescent="0.5">
      <c r="A340" s="3">
        <v>1</v>
      </c>
      <c r="B340" s="143">
        <f>SUBTOTAL(103,$A$8:A340)</f>
        <v>329</v>
      </c>
      <c r="C340" s="237" t="s">
        <v>2466</v>
      </c>
      <c r="D340" s="232">
        <f t="shared" si="11"/>
        <v>310000</v>
      </c>
      <c r="E340" s="239">
        <v>0</v>
      </c>
      <c r="F340" s="239">
        <v>0</v>
      </c>
      <c r="G340" s="239">
        <v>0</v>
      </c>
      <c r="H340" s="239">
        <v>0</v>
      </c>
      <c r="I340" s="239">
        <v>0</v>
      </c>
      <c r="J340" s="239">
        <v>0</v>
      </c>
      <c r="K340" s="240">
        <v>0</v>
      </c>
      <c r="L340" s="239">
        <v>0</v>
      </c>
      <c r="M340" s="239">
        <v>310000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  <c r="S340" s="239">
        <v>0</v>
      </c>
      <c r="T340" s="239">
        <v>0</v>
      </c>
      <c r="U340" s="239">
        <v>0</v>
      </c>
      <c r="V340" s="239">
        <v>0</v>
      </c>
      <c r="W340" s="239">
        <v>0</v>
      </c>
      <c r="X340" s="239">
        <v>0</v>
      </c>
      <c r="Y340" s="239">
        <v>0</v>
      </c>
      <c r="Z340" s="239">
        <v>0</v>
      </c>
      <c r="AA340" s="239">
        <v>0</v>
      </c>
      <c r="AB340" s="241">
        <v>2020</v>
      </c>
    </row>
    <row r="341" spans="1:28" s="3" customFormat="1" ht="35.25" customHeight="1" x14ac:dyDescent="0.5">
      <c r="A341" s="3">
        <v>1</v>
      </c>
      <c r="B341" s="143">
        <f>SUBTOTAL(103,$A$8:A341)</f>
        <v>330</v>
      </c>
      <c r="C341" s="237" t="s">
        <v>2022</v>
      </c>
      <c r="D341" s="232">
        <f t="shared" si="11"/>
        <v>566760</v>
      </c>
      <c r="E341" s="239">
        <v>0</v>
      </c>
      <c r="F341" s="239">
        <v>0</v>
      </c>
      <c r="G341" s="239">
        <v>566760</v>
      </c>
      <c r="H341" s="239">
        <v>0</v>
      </c>
      <c r="I341" s="239">
        <v>0</v>
      </c>
      <c r="J341" s="239">
        <v>0</v>
      </c>
      <c r="K341" s="240">
        <v>0</v>
      </c>
      <c r="L341" s="239">
        <v>0</v>
      </c>
      <c r="M341" s="239">
        <v>0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  <c r="S341" s="239">
        <v>0</v>
      </c>
      <c r="T341" s="239">
        <v>0</v>
      </c>
      <c r="U341" s="239">
        <v>0</v>
      </c>
      <c r="V341" s="239">
        <v>0</v>
      </c>
      <c r="W341" s="239">
        <v>0</v>
      </c>
      <c r="X341" s="239">
        <v>0</v>
      </c>
      <c r="Y341" s="239">
        <v>0</v>
      </c>
      <c r="Z341" s="239">
        <v>0</v>
      </c>
      <c r="AA341" s="239">
        <v>0</v>
      </c>
      <c r="AB341" s="241">
        <v>2020</v>
      </c>
    </row>
    <row r="342" spans="1:28" s="3" customFormat="1" ht="35.25" customHeight="1" x14ac:dyDescent="0.5">
      <c r="A342" s="3">
        <v>1</v>
      </c>
      <c r="B342" s="143">
        <f>SUBTOTAL(103,$A$8:A342)</f>
        <v>331</v>
      </c>
      <c r="C342" s="237" t="s">
        <v>1760</v>
      </c>
      <c r="D342" s="232">
        <f t="shared" si="11"/>
        <v>391550</v>
      </c>
      <c r="E342" s="239">
        <v>0</v>
      </c>
      <c r="F342" s="239">
        <v>0</v>
      </c>
      <c r="G342" s="239">
        <v>0</v>
      </c>
      <c r="H342" s="239">
        <v>0</v>
      </c>
      <c r="I342" s="239">
        <v>0</v>
      </c>
      <c r="J342" s="239">
        <v>0</v>
      </c>
      <c r="K342" s="240">
        <v>0</v>
      </c>
      <c r="L342" s="239">
        <v>0</v>
      </c>
      <c r="M342" s="239">
        <v>0</v>
      </c>
      <c r="N342" s="239">
        <v>0</v>
      </c>
      <c r="O342" s="239">
        <v>391550</v>
      </c>
      <c r="P342" s="239">
        <v>0</v>
      </c>
      <c r="Q342" s="239">
        <v>0</v>
      </c>
      <c r="R342" s="239">
        <v>0</v>
      </c>
      <c r="S342" s="239">
        <v>0</v>
      </c>
      <c r="T342" s="239">
        <v>0</v>
      </c>
      <c r="U342" s="239">
        <v>0</v>
      </c>
      <c r="V342" s="239">
        <v>0</v>
      </c>
      <c r="W342" s="239">
        <v>0</v>
      </c>
      <c r="X342" s="239">
        <v>0</v>
      </c>
      <c r="Y342" s="239">
        <v>0</v>
      </c>
      <c r="Z342" s="239">
        <v>0</v>
      </c>
      <c r="AA342" s="239">
        <v>0</v>
      </c>
      <c r="AB342" s="241">
        <v>2020</v>
      </c>
    </row>
    <row r="343" spans="1:28" s="3" customFormat="1" ht="35.25" customHeight="1" x14ac:dyDescent="0.5">
      <c r="A343" s="3">
        <v>1</v>
      </c>
      <c r="B343" s="143">
        <f>SUBTOTAL(103,$A$8:A343)</f>
        <v>332</v>
      </c>
      <c r="C343" s="237" t="s">
        <v>2306</v>
      </c>
      <c r="D343" s="232">
        <f t="shared" si="11"/>
        <v>1569463</v>
      </c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9">
        <v>0</v>
      </c>
      <c r="K343" s="240">
        <v>0</v>
      </c>
      <c r="L343" s="239">
        <v>0</v>
      </c>
      <c r="M343" s="239">
        <v>1569463</v>
      </c>
      <c r="N343" s="239">
        <v>0</v>
      </c>
      <c r="O343" s="239">
        <v>0</v>
      </c>
      <c r="P343" s="239">
        <v>0</v>
      </c>
      <c r="Q343" s="239">
        <v>0</v>
      </c>
      <c r="R343" s="239">
        <v>0</v>
      </c>
      <c r="S343" s="239">
        <v>0</v>
      </c>
      <c r="T343" s="239">
        <v>0</v>
      </c>
      <c r="U343" s="239">
        <v>0</v>
      </c>
      <c r="V343" s="239">
        <v>0</v>
      </c>
      <c r="W343" s="239">
        <v>0</v>
      </c>
      <c r="X343" s="239">
        <v>0</v>
      </c>
      <c r="Y343" s="239">
        <v>0</v>
      </c>
      <c r="Z343" s="239">
        <v>0</v>
      </c>
      <c r="AA343" s="239">
        <v>0</v>
      </c>
      <c r="AB343" s="241">
        <v>2020</v>
      </c>
    </row>
    <row r="344" spans="1:28" s="3" customFormat="1" ht="35.25" customHeight="1" x14ac:dyDescent="0.5">
      <c r="A344" s="3">
        <v>1</v>
      </c>
      <c r="B344" s="143">
        <f>SUBTOTAL(103,$A$8:A344)</f>
        <v>333</v>
      </c>
      <c r="C344" s="237" t="s">
        <v>2696</v>
      </c>
      <c r="D344" s="232">
        <f t="shared" si="11"/>
        <v>629115</v>
      </c>
      <c r="E344" s="239">
        <v>0</v>
      </c>
      <c r="F344" s="239">
        <v>0</v>
      </c>
      <c r="G344" s="239">
        <v>0</v>
      </c>
      <c r="H344" s="239">
        <v>0</v>
      </c>
      <c r="I344" s="239">
        <v>0</v>
      </c>
      <c r="J344" s="239">
        <v>0</v>
      </c>
      <c r="K344" s="240">
        <v>0</v>
      </c>
      <c r="L344" s="239">
        <v>0</v>
      </c>
      <c r="M344" s="239">
        <v>629115</v>
      </c>
      <c r="N344" s="239">
        <v>0</v>
      </c>
      <c r="O344" s="239">
        <v>0</v>
      </c>
      <c r="P344" s="239">
        <v>0</v>
      </c>
      <c r="Q344" s="239">
        <v>0</v>
      </c>
      <c r="R344" s="239">
        <v>0</v>
      </c>
      <c r="S344" s="239">
        <v>0</v>
      </c>
      <c r="T344" s="239">
        <v>0</v>
      </c>
      <c r="U344" s="239">
        <v>0</v>
      </c>
      <c r="V344" s="239">
        <v>0</v>
      </c>
      <c r="W344" s="239">
        <v>0</v>
      </c>
      <c r="X344" s="239">
        <v>0</v>
      </c>
      <c r="Y344" s="239">
        <v>0</v>
      </c>
      <c r="Z344" s="239">
        <v>0</v>
      </c>
      <c r="AA344" s="239">
        <v>0</v>
      </c>
      <c r="AB344" s="241">
        <v>2020</v>
      </c>
    </row>
    <row r="345" spans="1:28" s="3" customFormat="1" ht="35.25" customHeight="1" x14ac:dyDescent="0.5">
      <c r="A345" s="3">
        <v>1</v>
      </c>
      <c r="B345" s="143">
        <f>SUBTOTAL(103,$A$8:A345)</f>
        <v>334</v>
      </c>
      <c r="C345" s="237" t="s">
        <v>2798</v>
      </c>
      <c r="D345" s="232">
        <v>1592930.8</v>
      </c>
      <c r="E345" s="239">
        <v>0</v>
      </c>
      <c r="F345" s="239">
        <v>0</v>
      </c>
      <c r="G345" s="239">
        <v>0</v>
      </c>
      <c r="H345" s="239">
        <v>0</v>
      </c>
      <c r="I345" s="239">
        <v>764726</v>
      </c>
      <c r="J345" s="239">
        <v>0</v>
      </c>
      <c r="K345" s="240">
        <v>0</v>
      </c>
      <c r="L345" s="239">
        <v>0</v>
      </c>
      <c r="M345" s="239">
        <v>828204.8</v>
      </c>
      <c r="N345" s="239">
        <v>0</v>
      </c>
      <c r="O345" s="239">
        <v>0</v>
      </c>
      <c r="P345" s="239">
        <v>0</v>
      </c>
      <c r="Q345" s="239">
        <v>0</v>
      </c>
      <c r="R345" s="239">
        <v>0</v>
      </c>
      <c r="S345" s="239">
        <v>0</v>
      </c>
      <c r="T345" s="239">
        <v>0</v>
      </c>
      <c r="U345" s="239">
        <v>0</v>
      </c>
      <c r="V345" s="239">
        <v>0</v>
      </c>
      <c r="W345" s="239">
        <v>0</v>
      </c>
      <c r="X345" s="239">
        <v>0</v>
      </c>
      <c r="Y345" s="239">
        <v>0</v>
      </c>
      <c r="Z345" s="239">
        <v>0</v>
      </c>
      <c r="AA345" s="239">
        <v>0</v>
      </c>
      <c r="AB345" s="241">
        <v>2020</v>
      </c>
    </row>
    <row r="346" spans="1:28" s="3" customFormat="1" ht="35.25" customHeight="1" x14ac:dyDescent="0.5">
      <c r="A346" s="3">
        <v>1</v>
      </c>
      <c r="B346" s="143">
        <f>SUBTOTAL(103,$A$8:A346)</f>
        <v>335</v>
      </c>
      <c r="C346" s="237" t="s">
        <v>2799</v>
      </c>
      <c r="D346" s="232">
        <v>1741897.9</v>
      </c>
      <c r="E346" s="239">
        <v>0</v>
      </c>
      <c r="F346" s="239">
        <v>0</v>
      </c>
      <c r="G346" s="239">
        <v>0</v>
      </c>
      <c r="H346" s="239">
        <v>0</v>
      </c>
      <c r="I346" s="239">
        <v>0</v>
      </c>
      <c r="J346" s="239">
        <v>0</v>
      </c>
      <c r="K346" s="240">
        <v>0</v>
      </c>
      <c r="L346" s="239">
        <v>0</v>
      </c>
      <c r="M346" s="239">
        <v>663514.9</v>
      </c>
      <c r="N346" s="239">
        <v>0</v>
      </c>
      <c r="O346" s="239">
        <v>1078383</v>
      </c>
      <c r="P346" s="239">
        <v>0</v>
      </c>
      <c r="Q346" s="239">
        <v>0</v>
      </c>
      <c r="R346" s="239">
        <v>0</v>
      </c>
      <c r="S346" s="239">
        <v>0</v>
      </c>
      <c r="T346" s="239">
        <v>0</v>
      </c>
      <c r="U346" s="239">
        <v>0</v>
      </c>
      <c r="V346" s="239">
        <v>0</v>
      </c>
      <c r="W346" s="239">
        <v>0</v>
      </c>
      <c r="X346" s="239">
        <v>0</v>
      </c>
      <c r="Y346" s="239">
        <v>0</v>
      </c>
      <c r="Z346" s="239">
        <v>0</v>
      </c>
      <c r="AA346" s="239">
        <v>0</v>
      </c>
      <c r="AB346" s="241">
        <v>2020</v>
      </c>
    </row>
    <row r="347" spans="1:28" s="3" customFormat="1" ht="35.25" customHeight="1" x14ac:dyDescent="0.5">
      <c r="A347" s="3">
        <v>1</v>
      </c>
      <c r="B347" s="143">
        <f>SUBTOTAL(103,$A$8:A347)</f>
        <v>336</v>
      </c>
      <c r="C347" s="237" t="s">
        <v>2800</v>
      </c>
      <c r="D347" s="232">
        <v>604000</v>
      </c>
      <c r="E347" s="239">
        <v>0</v>
      </c>
      <c r="F347" s="239">
        <v>0</v>
      </c>
      <c r="G347" s="239">
        <v>0</v>
      </c>
      <c r="H347" s="239">
        <v>0</v>
      </c>
      <c r="I347" s="239">
        <v>604000</v>
      </c>
      <c r="J347" s="239">
        <v>0</v>
      </c>
      <c r="K347" s="240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0</v>
      </c>
      <c r="S347" s="239">
        <v>0</v>
      </c>
      <c r="T347" s="239">
        <v>0</v>
      </c>
      <c r="U347" s="239">
        <v>0</v>
      </c>
      <c r="V347" s="239">
        <v>0</v>
      </c>
      <c r="W347" s="239">
        <v>0</v>
      </c>
      <c r="X347" s="239">
        <v>0</v>
      </c>
      <c r="Y347" s="239">
        <v>0</v>
      </c>
      <c r="Z347" s="239">
        <v>0</v>
      </c>
      <c r="AA347" s="239">
        <v>0</v>
      </c>
      <c r="AB347" s="241">
        <v>2020</v>
      </c>
    </row>
    <row r="348" spans="1:28" s="3" customFormat="1" ht="35.25" customHeight="1" x14ac:dyDescent="0.5">
      <c r="A348" s="3">
        <v>1</v>
      </c>
      <c r="B348" s="143">
        <f>SUBTOTAL(103,$A$8:A348)</f>
        <v>337</v>
      </c>
      <c r="C348" s="237" t="s">
        <v>2307</v>
      </c>
      <c r="D348" s="232">
        <f t="shared" si="11"/>
        <v>297000</v>
      </c>
      <c r="E348" s="239">
        <v>0</v>
      </c>
      <c r="F348" s="239">
        <v>0</v>
      </c>
      <c r="G348" s="239">
        <v>0</v>
      </c>
      <c r="H348" s="239">
        <v>0</v>
      </c>
      <c r="I348" s="239">
        <v>0</v>
      </c>
      <c r="J348" s="239">
        <v>0</v>
      </c>
      <c r="K348" s="240">
        <v>0</v>
      </c>
      <c r="L348" s="239">
        <v>0</v>
      </c>
      <c r="M348" s="239">
        <v>0</v>
      </c>
      <c r="N348" s="239">
        <v>297000</v>
      </c>
      <c r="O348" s="239">
        <v>0</v>
      </c>
      <c r="P348" s="239">
        <v>0</v>
      </c>
      <c r="Q348" s="239">
        <v>0</v>
      </c>
      <c r="R348" s="239">
        <v>0</v>
      </c>
      <c r="S348" s="239">
        <v>0</v>
      </c>
      <c r="T348" s="239">
        <v>0</v>
      </c>
      <c r="U348" s="239">
        <v>0</v>
      </c>
      <c r="V348" s="239">
        <v>0</v>
      </c>
      <c r="W348" s="239">
        <v>0</v>
      </c>
      <c r="X348" s="239">
        <v>0</v>
      </c>
      <c r="Y348" s="239">
        <v>0</v>
      </c>
      <c r="Z348" s="239">
        <v>0</v>
      </c>
      <c r="AA348" s="239">
        <v>0</v>
      </c>
      <c r="AB348" s="241">
        <v>2020</v>
      </c>
    </row>
    <row r="349" spans="1:28" s="3" customFormat="1" ht="35.25" customHeight="1" x14ac:dyDescent="0.5">
      <c r="B349" s="230" t="s">
        <v>732</v>
      </c>
      <c r="C349" s="237"/>
      <c r="D349" s="232">
        <f t="shared" ref="D349:AA349" si="12">SUM(D350:D501)</f>
        <v>129351224.68999997</v>
      </c>
      <c r="E349" s="232">
        <f t="shared" si="12"/>
        <v>1510249.21</v>
      </c>
      <c r="F349" s="232">
        <f t="shared" si="12"/>
        <v>827570</v>
      </c>
      <c r="G349" s="232">
        <f t="shared" si="12"/>
        <v>5515664.8600000003</v>
      </c>
      <c r="H349" s="232">
        <f t="shared" si="12"/>
        <v>853696</v>
      </c>
      <c r="I349" s="232">
        <f t="shared" si="12"/>
        <v>1727276.42</v>
      </c>
      <c r="J349" s="232">
        <f t="shared" si="12"/>
        <v>0</v>
      </c>
      <c r="K349" s="233">
        <f t="shared" si="12"/>
        <v>24</v>
      </c>
      <c r="L349" s="232">
        <f t="shared" si="12"/>
        <v>36241534.560000002</v>
      </c>
      <c r="M349" s="232">
        <f t="shared" si="12"/>
        <v>44918670.649999991</v>
      </c>
      <c r="N349" s="232">
        <f t="shared" si="12"/>
        <v>0</v>
      </c>
      <c r="O349" s="232">
        <f t="shared" si="12"/>
        <v>36625401.49000001</v>
      </c>
      <c r="P349" s="232">
        <f t="shared" si="12"/>
        <v>1131161.5</v>
      </c>
      <c r="Q349" s="232">
        <f t="shared" si="12"/>
        <v>0</v>
      </c>
      <c r="R349" s="232">
        <f t="shared" si="12"/>
        <v>0</v>
      </c>
      <c r="S349" s="232">
        <f t="shared" si="12"/>
        <v>0</v>
      </c>
      <c r="T349" s="232">
        <f t="shared" si="12"/>
        <v>0</v>
      </c>
      <c r="U349" s="232">
        <f t="shared" si="12"/>
        <v>0</v>
      </c>
      <c r="V349" s="232">
        <f t="shared" si="12"/>
        <v>0</v>
      </c>
      <c r="W349" s="232">
        <f t="shared" si="12"/>
        <v>0</v>
      </c>
      <c r="X349" s="232">
        <f t="shared" si="12"/>
        <v>0</v>
      </c>
      <c r="Y349" s="232">
        <f t="shared" si="12"/>
        <v>0</v>
      </c>
      <c r="Z349" s="232">
        <f t="shared" si="12"/>
        <v>0</v>
      </c>
      <c r="AA349" s="232">
        <f t="shared" si="12"/>
        <v>0</v>
      </c>
      <c r="AB349" s="234" t="s">
        <v>862</v>
      </c>
    </row>
    <row r="350" spans="1:28" s="3" customFormat="1" ht="35.25" customHeight="1" x14ac:dyDescent="0.5">
      <c r="A350" s="3">
        <v>1</v>
      </c>
      <c r="B350" s="143">
        <f>SUBTOTAL(103,$A$8:A350)</f>
        <v>338</v>
      </c>
      <c r="C350" s="237" t="s">
        <v>1761</v>
      </c>
      <c r="D350" s="232">
        <f t="shared" ref="D350:D415" si="13">E350+F350+G350+H350+I350+J350+L350+M350+N350+O350+P350+Q350+R350+S350+T350+U350+V350+W350+X350+Y350+Z350+AA350</f>
        <v>523951</v>
      </c>
      <c r="E350" s="239">
        <v>0</v>
      </c>
      <c r="F350" s="239">
        <v>0</v>
      </c>
      <c r="G350" s="239">
        <v>0</v>
      </c>
      <c r="H350" s="239">
        <v>0</v>
      </c>
      <c r="I350" s="239">
        <v>0</v>
      </c>
      <c r="J350" s="239">
        <v>0</v>
      </c>
      <c r="K350" s="240">
        <v>0</v>
      </c>
      <c r="L350" s="239">
        <v>0</v>
      </c>
      <c r="M350" s="239">
        <v>523951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  <c r="S350" s="239">
        <v>0</v>
      </c>
      <c r="T350" s="239">
        <v>0</v>
      </c>
      <c r="U350" s="239">
        <v>0</v>
      </c>
      <c r="V350" s="239">
        <v>0</v>
      </c>
      <c r="W350" s="239">
        <v>0</v>
      </c>
      <c r="X350" s="239">
        <v>0</v>
      </c>
      <c r="Y350" s="239">
        <v>0</v>
      </c>
      <c r="Z350" s="239">
        <v>0</v>
      </c>
      <c r="AA350" s="239">
        <v>0</v>
      </c>
      <c r="AB350" s="241">
        <v>2020</v>
      </c>
    </row>
    <row r="351" spans="1:28" s="3" customFormat="1" ht="35.25" customHeight="1" x14ac:dyDescent="0.5">
      <c r="A351" s="3">
        <v>1</v>
      </c>
      <c r="B351" s="143">
        <f>SUBTOTAL(103,$A$8:A351)</f>
        <v>339</v>
      </c>
      <c r="C351" s="237" t="s">
        <v>2467</v>
      </c>
      <c r="D351" s="232">
        <f t="shared" si="13"/>
        <v>2127359</v>
      </c>
      <c r="E351" s="239">
        <v>0</v>
      </c>
      <c r="F351" s="239">
        <v>0</v>
      </c>
      <c r="G351" s="239">
        <v>0</v>
      </c>
      <c r="H351" s="239">
        <v>0</v>
      </c>
      <c r="I351" s="239">
        <v>0</v>
      </c>
      <c r="J351" s="239">
        <v>0</v>
      </c>
      <c r="K351" s="240">
        <v>0</v>
      </c>
      <c r="L351" s="239">
        <v>0</v>
      </c>
      <c r="M351" s="239">
        <v>2127359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  <c r="S351" s="239">
        <v>0</v>
      </c>
      <c r="T351" s="239">
        <v>0</v>
      </c>
      <c r="U351" s="239">
        <v>0</v>
      </c>
      <c r="V351" s="239">
        <v>0</v>
      </c>
      <c r="W351" s="239">
        <v>0</v>
      </c>
      <c r="X351" s="239">
        <v>0</v>
      </c>
      <c r="Y351" s="239">
        <v>0</v>
      </c>
      <c r="Z351" s="239">
        <v>0</v>
      </c>
      <c r="AA351" s="239">
        <v>0</v>
      </c>
      <c r="AB351" s="241">
        <v>2020</v>
      </c>
    </row>
    <row r="352" spans="1:28" s="3" customFormat="1" ht="35.25" customHeight="1" x14ac:dyDescent="0.5">
      <c r="A352" s="3">
        <v>1</v>
      </c>
      <c r="B352" s="143">
        <f>SUBTOTAL(103,$A$8:A352)</f>
        <v>340</v>
      </c>
      <c r="C352" s="237" t="s">
        <v>1762</v>
      </c>
      <c r="D352" s="232">
        <f t="shared" si="13"/>
        <v>1832821</v>
      </c>
      <c r="E352" s="239">
        <v>0</v>
      </c>
      <c r="F352" s="239">
        <v>0</v>
      </c>
      <c r="G352" s="239">
        <v>0</v>
      </c>
      <c r="H352" s="239">
        <v>0</v>
      </c>
      <c r="I352" s="239">
        <v>0</v>
      </c>
      <c r="J352" s="239">
        <v>0</v>
      </c>
      <c r="K352" s="240">
        <v>1</v>
      </c>
      <c r="L352" s="239">
        <v>1832821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  <c r="S352" s="239">
        <v>0</v>
      </c>
      <c r="T352" s="239">
        <v>0</v>
      </c>
      <c r="U352" s="239">
        <v>0</v>
      </c>
      <c r="V352" s="239">
        <v>0</v>
      </c>
      <c r="W352" s="239">
        <v>0</v>
      </c>
      <c r="X352" s="239">
        <v>0</v>
      </c>
      <c r="Y352" s="239">
        <v>0</v>
      </c>
      <c r="Z352" s="239">
        <v>0</v>
      </c>
      <c r="AA352" s="239">
        <v>0</v>
      </c>
      <c r="AB352" s="241">
        <v>2020</v>
      </c>
    </row>
    <row r="353" spans="1:28" s="3" customFormat="1" ht="35.25" customHeight="1" x14ac:dyDescent="0.5">
      <c r="A353" s="3">
        <v>1</v>
      </c>
      <c r="B353" s="143">
        <f>SUBTOTAL(103,$A$8:A353)</f>
        <v>341</v>
      </c>
      <c r="C353" s="237" t="s">
        <v>1763</v>
      </c>
      <c r="D353" s="232">
        <f t="shared" si="13"/>
        <v>1028728</v>
      </c>
      <c r="E353" s="239">
        <v>0</v>
      </c>
      <c r="F353" s="239">
        <v>0</v>
      </c>
      <c r="G353" s="239">
        <v>0</v>
      </c>
      <c r="H353" s="239">
        <v>0</v>
      </c>
      <c r="I353" s="239">
        <v>0</v>
      </c>
      <c r="J353" s="239">
        <v>0</v>
      </c>
      <c r="K353" s="240">
        <v>0</v>
      </c>
      <c r="L353" s="239">
        <v>0</v>
      </c>
      <c r="M353" s="239">
        <v>529458</v>
      </c>
      <c r="N353" s="239">
        <v>0</v>
      </c>
      <c r="O353" s="239">
        <v>499270</v>
      </c>
      <c r="P353" s="239">
        <v>0</v>
      </c>
      <c r="Q353" s="239">
        <v>0</v>
      </c>
      <c r="R353" s="239">
        <v>0</v>
      </c>
      <c r="S353" s="239">
        <v>0</v>
      </c>
      <c r="T353" s="239">
        <v>0</v>
      </c>
      <c r="U353" s="239">
        <v>0</v>
      </c>
      <c r="V353" s="239">
        <v>0</v>
      </c>
      <c r="W353" s="239">
        <v>0</v>
      </c>
      <c r="X353" s="239">
        <v>0</v>
      </c>
      <c r="Y353" s="239">
        <v>0</v>
      </c>
      <c r="Z353" s="239">
        <v>0</v>
      </c>
      <c r="AA353" s="239">
        <v>0</v>
      </c>
      <c r="AB353" s="241">
        <v>2020</v>
      </c>
    </row>
    <row r="354" spans="1:28" s="3" customFormat="1" ht="35.25" customHeight="1" x14ac:dyDescent="0.5">
      <c r="A354" s="3">
        <v>1</v>
      </c>
      <c r="B354" s="143">
        <f>SUBTOTAL(103,$A$8:A354)</f>
        <v>342</v>
      </c>
      <c r="C354" s="237" t="s">
        <v>1764</v>
      </c>
      <c r="D354" s="232">
        <f t="shared" si="13"/>
        <v>1864325</v>
      </c>
      <c r="E354" s="239">
        <v>0</v>
      </c>
      <c r="F354" s="239">
        <v>0</v>
      </c>
      <c r="G354" s="239">
        <v>0</v>
      </c>
      <c r="H354" s="239">
        <v>0</v>
      </c>
      <c r="I354" s="239">
        <v>0</v>
      </c>
      <c r="J354" s="239">
        <v>0</v>
      </c>
      <c r="K354" s="240">
        <v>1</v>
      </c>
      <c r="L354" s="239">
        <f>559000+1305325</f>
        <v>1864325</v>
      </c>
      <c r="M354" s="239">
        <v>0</v>
      </c>
      <c r="N354" s="239">
        <v>0</v>
      </c>
      <c r="O354" s="239">
        <v>0</v>
      </c>
      <c r="P354" s="239">
        <v>0</v>
      </c>
      <c r="Q354" s="239">
        <v>0</v>
      </c>
      <c r="R354" s="239">
        <v>0</v>
      </c>
      <c r="S354" s="239">
        <v>0</v>
      </c>
      <c r="T354" s="239">
        <v>0</v>
      </c>
      <c r="U354" s="239">
        <v>0</v>
      </c>
      <c r="V354" s="239">
        <v>0</v>
      </c>
      <c r="W354" s="239">
        <v>0</v>
      </c>
      <c r="X354" s="239">
        <v>0</v>
      </c>
      <c r="Y354" s="239">
        <v>0</v>
      </c>
      <c r="Z354" s="239">
        <v>0</v>
      </c>
      <c r="AA354" s="239">
        <v>0</v>
      </c>
      <c r="AB354" s="241">
        <v>2020</v>
      </c>
    </row>
    <row r="355" spans="1:28" s="3" customFormat="1" ht="35.25" customHeight="1" x14ac:dyDescent="0.5">
      <c r="A355" s="3">
        <v>1</v>
      </c>
      <c r="B355" s="143">
        <f>SUBTOTAL(103,$A$8:A355)</f>
        <v>343</v>
      </c>
      <c r="C355" s="237" t="s">
        <v>1765</v>
      </c>
      <c r="D355" s="232">
        <f t="shared" si="13"/>
        <v>120998</v>
      </c>
      <c r="E355" s="239">
        <v>0</v>
      </c>
      <c r="F355" s="239">
        <v>0</v>
      </c>
      <c r="G355" s="239">
        <v>0</v>
      </c>
      <c r="H355" s="239">
        <v>0</v>
      </c>
      <c r="I355" s="239">
        <v>0</v>
      </c>
      <c r="J355" s="239">
        <v>0</v>
      </c>
      <c r="K355" s="240">
        <v>0</v>
      </c>
      <c r="L355" s="239">
        <v>0</v>
      </c>
      <c r="M355" s="239">
        <v>0</v>
      </c>
      <c r="N355" s="239">
        <v>0</v>
      </c>
      <c r="O355" s="239">
        <v>120998</v>
      </c>
      <c r="P355" s="239">
        <v>0</v>
      </c>
      <c r="Q355" s="239">
        <v>0</v>
      </c>
      <c r="R355" s="239">
        <v>0</v>
      </c>
      <c r="S355" s="239">
        <v>0</v>
      </c>
      <c r="T355" s="239">
        <v>0</v>
      </c>
      <c r="U355" s="239">
        <v>0</v>
      </c>
      <c r="V355" s="239">
        <v>0</v>
      </c>
      <c r="W355" s="239">
        <v>0</v>
      </c>
      <c r="X355" s="239">
        <v>0</v>
      </c>
      <c r="Y355" s="239">
        <v>0</v>
      </c>
      <c r="Z355" s="239">
        <v>0</v>
      </c>
      <c r="AA355" s="239">
        <v>0</v>
      </c>
      <c r="AB355" s="241">
        <v>2020</v>
      </c>
    </row>
    <row r="356" spans="1:28" s="3" customFormat="1" ht="35.25" customHeight="1" x14ac:dyDescent="0.5">
      <c r="A356" s="3">
        <v>1</v>
      </c>
      <c r="B356" s="143">
        <f>SUBTOTAL(103,$A$8:A356)</f>
        <v>344</v>
      </c>
      <c r="C356" s="237" t="s">
        <v>1766</v>
      </c>
      <c r="D356" s="232">
        <f t="shared" si="13"/>
        <v>320995</v>
      </c>
      <c r="E356" s="239">
        <v>0</v>
      </c>
      <c r="F356" s="239">
        <v>320995</v>
      </c>
      <c r="G356" s="239">
        <v>0</v>
      </c>
      <c r="H356" s="239">
        <v>0</v>
      </c>
      <c r="I356" s="239">
        <v>0</v>
      </c>
      <c r="J356" s="239">
        <v>0</v>
      </c>
      <c r="K356" s="240">
        <v>0</v>
      </c>
      <c r="L356" s="239">
        <v>0</v>
      </c>
      <c r="M356" s="239">
        <v>0</v>
      </c>
      <c r="N356" s="239">
        <v>0</v>
      </c>
      <c r="O356" s="239">
        <v>0</v>
      </c>
      <c r="P356" s="239">
        <v>0</v>
      </c>
      <c r="Q356" s="239">
        <v>0</v>
      </c>
      <c r="R356" s="239">
        <v>0</v>
      </c>
      <c r="S356" s="239">
        <v>0</v>
      </c>
      <c r="T356" s="239">
        <v>0</v>
      </c>
      <c r="U356" s="239">
        <v>0</v>
      </c>
      <c r="V356" s="239">
        <v>0</v>
      </c>
      <c r="W356" s="239">
        <v>0</v>
      </c>
      <c r="X356" s="239">
        <v>0</v>
      </c>
      <c r="Y356" s="239">
        <v>0</v>
      </c>
      <c r="Z356" s="239">
        <v>0</v>
      </c>
      <c r="AA356" s="239">
        <v>0</v>
      </c>
      <c r="AB356" s="241">
        <v>2020</v>
      </c>
    </row>
    <row r="357" spans="1:28" s="3" customFormat="1" ht="35.25" customHeight="1" x14ac:dyDescent="0.5">
      <c r="A357" s="3">
        <v>1</v>
      </c>
      <c r="B357" s="143">
        <f>SUBTOTAL(103,$A$8:A357)</f>
        <v>345</v>
      </c>
      <c r="C357" s="237" t="s">
        <v>2468</v>
      </c>
      <c r="D357" s="232">
        <f t="shared" si="13"/>
        <v>54117</v>
      </c>
      <c r="E357" s="239">
        <v>0</v>
      </c>
      <c r="F357" s="239">
        <v>0</v>
      </c>
      <c r="G357" s="239">
        <v>0</v>
      </c>
      <c r="H357" s="239">
        <v>54117</v>
      </c>
      <c r="I357" s="239">
        <v>0</v>
      </c>
      <c r="J357" s="239">
        <v>0</v>
      </c>
      <c r="K357" s="240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0</v>
      </c>
      <c r="Q357" s="239">
        <v>0</v>
      </c>
      <c r="R357" s="239">
        <v>0</v>
      </c>
      <c r="S357" s="239">
        <v>0</v>
      </c>
      <c r="T357" s="239">
        <v>0</v>
      </c>
      <c r="U357" s="239">
        <v>0</v>
      </c>
      <c r="V357" s="239">
        <v>0</v>
      </c>
      <c r="W357" s="239">
        <v>0</v>
      </c>
      <c r="X357" s="239">
        <v>0</v>
      </c>
      <c r="Y357" s="239">
        <v>0</v>
      </c>
      <c r="Z357" s="239">
        <v>0</v>
      </c>
      <c r="AA357" s="239">
        <v>0</v>
      </c>
      <c r="AB357" s="241">
        <v>2020</v>
      </c>
    </row>
    <row r="358" spans="1:28" s="3" customFormat="1" ht="35.25" customHeight="1" x14ac:dyDescent="0.5">
      <c r="A358" s="3">
        <v>1</v>
      </c>
      <c r="B358" s="143">
        <f>SUBTOTAL(103,$A$8:A358)</f>
        <v>346</v>
      </c>
      <c r="C358" s="237" t="s">
        <v>1767</v>
      </c>
      <c r="D358" s="232">
        <f t="shared" si="13"/>
        <v>1972978</v>
      </c>
      <c r="E358" s="239">
        <v>0</v>
      </c>
      <c r="F358" s="239">
        <v>0</v>
      </c>
      <c r="G358" s="239">
        <v>0</v>
      </c>
      <c r="H358" s="239">
        <v>0</v>
      </c>
      <c r="I358" s="239">
        <v>0</v>
      </c>
      <c r="J358" s="239">
        <v>0</v>
      </c>
      <c r="K358" s="240">
        <v>0</v>
      </c>
      <c r="L358" s="239">
        <v>0</v>
      </c>
      <c r="M358" s="239">
        <v>0</v>
      </c>
      <c r="N358" s="239">
        <v>0</v>
      </c>
      <c r="O358" s="239">
        <v>1972978</v>
      </c>
      <c r="P358" s="239">
        <v>0</v>
      </c>
      <c r="Q358" s="239">
        <v>0</v>
      </c>
      <c r="R358" s="239">
        <v>0</v>
      </c>
      <c r="S358" s="239">
        <v>0</v>
      </c>
      <c r="T358" s="239">
        <v>0</v>
      </c>
      <c r="U358" s="239">
        <v>0</v>
      </c>
      <c r="V358" s="239">
        <v>0</v>
      </c>
      <c r="W358" s="239">
        <v>0</v>
      </c>
      <c r="X358" s="239">
        <v>0</v>
      </c>
      <c r="Y358" s="239">
        <v>0</v>
      </c>
      <c r="Z358" s="239">
        <v>0</v>
      </c>
      <c r="AA358" s="239">
        <v>0</v>
      </c>
      <c r="AB358" s="241">
        <v>2020</v>
      </c>
    </row>
    <row r="359" spans="1:28" s="3" customFormat="1" ht="35.25" customHeight="1" x14ac:dyDescent="0.5">
      <c r="A359" s="3">
        <v>1</v>
      </c>
      <c r="B359" s="143">
        <f>SUBTOTAL(103,$A$8:A359)</f>
        <v>347</v>
      </c>
      <c r="C359" s="237" t="s">
        <v>1768</v>
      </c>
      <c r="D359" s="232">
        <f t="shared" si="13"/>
        <v>5202748</v>
      </c>
      <c r="E359" s="239">
        <v>0</v>
      </c>
      <c r="F359" s="239">
        <v>0</v>
      </c>
      <c r="G359" s="239">
        <v>0</v>
      </c>
      <c r="H359" s="239">
        <v>0</v>
      </c>
      <c r="I359" s="239">
        <v>0</v>
      </c>
      <c r="J359" s="239">
        <v>0</v>
      </c>
      <c r="K359" s="240">
        <v>2</v>
      </c>
      <c r="L359" s="239">
        <f>2120417+2292000</f>
        <v>4412417</v>
      </c>
      <c r="M359" s="239">
        <v>790331</v>
      </c>
      <c r="N359" s="239">
        <v>0</v>
      </c>
      <c r="O359" s="239">
        <v>0</v>
      </c>
      <c r="P359" s="239">
        <v>0</v>
      </c>
      <c r="Q359" s="239">
        <v>0</v>
      </c>
      <c r="R359" s="239">
        <v>0</v>
      </c>
      <c r="S359" s="239">
        <v>0</v>
      </c>
      <c r="T359" s="239">
        <v>0</v>
      </c>
      <c r="U359" s="239">
        <v>0</v>
      </c>
      <c r="V359" s="239">
        <v>0</v>
      </c>
      <c r="W359" s="239">
        <v>0</v>
      </c>
      <c r="X359" s="239">
        <v>0</v>
      </c>
      <c r="Y359" s="239">
        <v>0</v>
      </c>
      <c r="Z359" s="239">
        <v>0</v>
      </c>
      <c r="AA359" s="239">
        <v>0</v>
      </c>
      <c r="AB359" s="241">
        <v>2020</v>
      </c>
    </row>
    <row r="360" spans="1:28" s="3" customFormat="1" ht="35.25" customHeight="1" x14ac:dyDescent="0.5">
      <c r="A360" s="3">
        <v>1</v>
      </c>
      <c r="B360" s="143">
        <f>SUBTOTAL(103,$A$8:A360)</f>
        <v>348</v>
      </c>
      <c r="C360" s="237" t="s">
        <v>1769</v>
      </c>
      <c r="D360" s="232">
        <f t="shared" si="13"/>
        <v>2200000</v>
      </c>
      <c r="E360" s="239">
        <v>0</v>
      </c>
      <c r="F360" s="239">
        <v>0</v>
      </c>
      <c r="G360" s="239">
        <v>0</v>
      </c>
      <c r="H360" s="239">
        <v>0</v>
      </c>
      <c r="I360" s="239">
        <v>0</v>
      </c>
      <c r="J360" s="239">
        <v>0</v>
      </c>
      <c r="K360" s="240">
        <v>1</v>
      </c>
      <c r="L360" s="239">
        <v>2200000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  <c r="S360" s="239">
        <v>0</v>
      </c>
      <c r="T360" s="239">
        <v>0</v>
      </c>
      <c r="U360" s="239">
        <v>0</v>
      </c>
      <c r="V360" s="239">
        <v>0</v>
      </c>
      <c r="W360" s="239">
        <v>0</v>
      </c>
      <c r="X360" s="239">
        <v>0</v>
      </c>
      <c r="Y360" s="239">
        <v>0</v>
      </c>
      <c r="Z360" s="239">
        <v>0</v>
      </c>
      <c r="AA360" s="239">
        <v>0</v>
      </c>
      <c r="AB360" s="241">
        <v>2020</v>
      </c>
    </row>
    <row r="361" spans="1:28" s="3" customFormat="1" ht="35.25" customHeight="1" x14ac:dyDescent="0.5">
      <c r="A361" s="3">
        <v>1</v>
      </c>
      <c r="B361" s="143">
        <f>SUBTOTAL(103,$A$8:A361)</f>
        <v>349</v>
      </c>
      <c r="C361" s="237" t="s">
        <v>1770</v>
      </c>
      <c r="D361" s="232">
        <f t="shared" si="13"/>
        <v>3261013.2700000005</v>
      </c>
      <c r="E361" s="239">
        <v>0</v>
      </c>
      <c r="F361" s="239">
        <v>0</v>
      </c>
      <c r="G361" s="239">
        <v>0</v>
      </c>
      <c r="H361" s="239">
        <v>0</v>
      </c>
      <c r="I361" s="239">
        <v>0</v>
      </c>
      <c r="J361" s="239">
        <v>0</v>
      </c>
      <c r="K361" s="240">
        <v>0</v>
      </c>
      <c r="L361" s="239">
        <v>0</v>
      </c>
      <c r="M361" s="239">
        <v>2635509.2700000005</v>
      </c>
      <c r="N361" s="239">
        <v>0</v>
      </c>
      <c r="O361" s="239">
        <v>625504</v>
      </c>
      <c r="P361" s="239">
        <v>0</v>
      </c>
      <c r="Q361" s="239">
        <v>0</v>
      </c>
      <c r="R361" s="239">
        <v>0</v>
      </c>
      <c r="S361" s="239">
        <v>0</v>
      </c>
      <c r="T361" s="239">
        <v>0</v>
      </c>
      <c r="U361" s="239">
        <v>0</v>
      </c>
      <c r="V361" s="239">
        <v>0</v>
      </c>
      <c r="W361" s="239">
        <v>0</v>
      </c>
      <c r="X361" s="239">
        <v>0</v>
      </c>
      <c r="Y361" s="239">
        <v>0</v>
      </c>
      <c r="Z361" s="239">
        <v>0</v>
      </c>
      <c r="AA361" s="239">
        <v>0</v>
      </c>
      <c r="AB361" s="241">
        <v>2020</v>
      </c>
    </row>
    <row r="362" spans="1:28" s="3" customFormat="1" ht="35.25" customHeight="1" x14ac:dyDescent="0.5">
      <c r="A362" s="3">
        <v>1</v>
      </c>
      <c r="B362" s="143">
        <f>SUBTOTAL(103,$A$8:A362)</f>
        <v>350</v>
      </c>
      <c r="C362" s="237" t="s">
        <v>1771</v>
      </c>
      <c r="D362" s="232">
        <f t="shared" si="13"/>
        <v>4818845</v>
      </c>
      <c r="E362" s="239">
        <v>218845</v>
      </c>
      <c r="F362" s="239">
        <v>0</v>
      </c>
      <c r="G362" s="239">
        <v>0</v>
      </c>
      <c r="H362" s="239">
        <v>0</v>
      </c>
      <c r="I362" s="239">
        <v>0</v>
      </c>
      <c r="J362" s="239">
        <v>0</v>
      </c>
      <c r="K362" s="240">
        <v>2</v>
      </c>
      <c r="L362" s="239">
        <v>4600000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  <c r="S362" s="239">
        <v>0</v>
      </c>
      <c r="T362" s="239">
        <v>0</v>
      </c>
      <c r="U362" s="239">
        <v>0</v>
      </c>
      <c r="V362" s="239">
        <v>0</v>
      </c>
      <c r="W362" s="239">
        <v>0</v>
      </c>
      <c r="X362" s="239">
        <v>0</v>
      </c>
      <c r="Y362" s="239">
        <v>0</v>
      </c>
      <c r="Z362" s="239">
        <v>0</v>
      </c>
      <c r="AA362" s="239">
        <v>0</v>
      </c>
      <c r="AB362" s="241">
        <v>2020</v>
      </c>
    </row>
    <row r="363" spans="1:28" s="3" customFormat="1" ht="35.25" customHeight="1" x14ac:dyDescent="0.5">
      <c r="A363" s="3">
        <v>1</v>
      </c>
      <c r="B363" s="143">
        <f>SUBTOTAL(103,$A$8:A363)</f>
        <v>351</v>
      </c>
      <c r="C363" s="237" t="s">
        <v>1772</v>
      </c>
      <c r="D363" s="232">
        <f t="shared" si="13"/>
        <v>2271787</v>
      </c>
      <c r="E363" s="239">
        <v>0</v>
      </c>
      <c r="F363" s="239">
        <v>0</v>
      </c>
      <c r="G363" s="239">
        <v>0</v>
      </c>
      <c r="H363" s="239">
        <v>0</v>
      </c>
      <c r="I363" s="239">
        <v>0</v>
      </c>
      <c r="J363" s="239">
        <v>0</v>
      </c>
      <c r="K363" s="240">
        <v>1</v>
      </c>
      <c r="L363" s="239">
        <f>1247828+534783</f>
        <v>1782611</v>
      </c>
      <c r="M363" s="239">
        <v>489176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  <c r="S363" s="239">
        <v>0</v>
      </c>
      <c r="T363" s="239">
        <v>0</v>
      </c>
      <c r="U363" s="239">
        <v>0</v>
      </c>
      <c r="V363" s="239">
        <v>0</v>
      </c>
      <c r="W363" s="239">
        <v>0</v>
      </c>
      <c r="X363" s="239">
        <v>0</v>
      </c>
      <c r="Y363" s="239">
        <v>0</v>
      </c>
      <c r="Z363" s="239">
        <v>0</v>
      </c>
      <c r="AA363" s="239">
        <v>0</v>
      </c>
      <c r="AB363" s="241">
        <v>2020</v>
      </c>
    </row>
    <row r="364" spans="1:28" s="3" customFormat="1" ht="35.25" customHeight="1" x14ac:dyDescent="0.5">
      <c r="A364" s="3">
        <v>1</v>
      </c>
      <c r="B364" s="143">
        <f>SUBTOTAL(103,$A$8:A364)</f>
        <v>352</v>
      </c>
      <c r="C364" s="237" t="s">
        <v>1773</v>
      </c>
      <c r="D364" s="232">
        <f t="shared" si="13"/>
        <v>1820000</v>
      </c>
      <c r="E364" s="239">
        <v>0</v>
      </c>
      <c r="F364" s="239">
        <v>0</v>
      </c>
      <c r="G364" s="239">
        <v>0</v>
      </c>
      <c r="H364" s="239">
        <v>0</v>
      </c>
      <c r="I364" s="239">
        <v>0</v>
      </c>
      <c r="J364" s="239">
        <v>0</v>
      </c>
      <c r="K364" s="240">
        <v>1</v>
      </c>
      <c r="L364" s="239">
        <v>1820000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  <c r="S364" s="239">
        <v>0</v>
      </c>
      <c r="T364" s="239">
        <v>0</v>
      </c>
      <c r="U364" s="239">
        <v>0</v>
      </c>
      <c r="V364" s="239">
        <v>0</v>
      </c>
      <c r="W364" s="239">
        <v>0</v>
      </c>
      <c r="X364" s="239">
        <v>0</v>
      </c>
      <c r="Y364" s="239">
        <v>0</v>
      </c>
      <c r="Z364" s="239">
        <v>0</v>
      </c>
      <c r="AA364" s="239">
        <v>0</v>
      </c>
      <c r="AB364" s="241">
        <v>2020</v>
      </c>
    </row>
    <row r="365" spans="1:28" s="3" customFormat="1" ht="35.25" customHeight="1" x14ac:dyDescent="0.5">
      <c r="A365" s="3">
        <v>1</v>
      </c>
      <c r="B365" s="143">
        <f>SUBTOTAL(103,$A$8:A365)</f>
        <v>353</v>
      </c>
      <c r="C365" s="237" t="s">
        <v>1774</v>
      </c>
      <c r="D365" s="232">
        <f t="shared" si="13"/>
        <v>1604873</v>
      </c>
      <c r="E365" s="239">
        <v>0</v>
      </c>
      <c r="F365" s="239">
        <v>0</v>
      </c>
      <c r="G365" s="239">
        <v>0</v>
      </c>
      <c r="H365" s="239">
        <v>0</v>
      </c>
      <c r="I365" s="239">
        <v>0</v>
      </c>
      <c r="J365" s="239">
        <v>0</v>
      </c>
      <c r="K365" s="240">
        <v>0</v>
      </c>
      <c r="L365" s="239">
        <v>0</v>
      </c>
      <c r="M365" s="239">
        <f>772412+832461</f>
        <v>1604873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  <c r="S365" s="239">
        <v>0</v>
      </c>
      <c r="T365" s="239">
        <v>0</v>
      </c>
      <c r="U365" s="239">
        <v>0</v>
      </c>
      <c r="V365" s="239">
        <v>0</v>
      </c>
      <c r="W365" s="239">
        <v>0</v>
      </c>
      <c r="X365" s="239">
        <v>0</v>
      </c>
      <c r="Y365" s="239">
        <v>0</v>
      </c>
      <c r="Z365" s="239">
        <v>0</v>
      </c>
      <c r="AA365" s="239">
        <v>0</v>
      </c>
      <c r="AB365" s="241">
        <v>2020</v>
      </c>
    </row>
    <row r="366" spans="1:28" s="3" customFormat="1" ht="35.25" customHeight="1" x14ac:dyDescent="0.5">
      <c r="A366" s="3">
        <v>1</v>
      </c>
      <c r="B366" s="143">
        <f>SUBTOTAL(103,$A$8:A366)</f>
        <v>354</v>
      </c>
      <c r="C366" s="237" t="s">
        <v>1775</v>
      </c>
      <c r="D366" s="232">
        <f t="shared" si="13"/>
        <v>1735000</v>
      </c>
      <c r="E366" s="239">
        <v>0</v>
      </c>
      <c r="F366" s="239">
        <v>0</v>
      </c>
      <c r="G366" s="239">
        <v>0</v>
      </c>
      <c r="H366" s="239">
        <v>0</v>
      </c>
      <c r="I366" s="239">
        <v>0</v>
      </c>
      <c r="J366" s="239">
        <v>0</v>
      </c>
      <c r="K366" s="240">
        <v>1</v>
      </c>
      <c r="L366" s="239">
        <v>1735000</v>
      </c>
      <c r="M366" s="239">
        <v>0</v>
      </c>
      <c r="N366" s="239">
        <v>0</v>
      </c>
      <c r="O366" s="239">
        <v>0</v>
      </c>
      <c r="P366" s="239">
        <v>0</v>
      </c>
      <c r="Q366" s="239">
        <v>0</v>
      </c>
      <c r="R366" s="239">
        <v>0</v>
      </c>
      <c r="S366" s="239">
        <v>0</v>
      </c>
      <c r="T366" s="239">
        <v>0</v>
      </c>
      <c r="U366" s="239">
        <v>0</v>
      </c>
      <c r="V366" s="239">
        <v>0</v>
      </c>
      <c r="W366" s="239">
        <v>0</v>
      </c>
      <c r="X366" s="239">
        <v>0</v>
      </c>
      <c r="Y366" s="239">
        <v>0</v>
      </c>
      <c r="Z366" s="239">
        <v>0</v>
      </c>
      <c r="AA366" s="239">
        <v>0</v>
      </c>
      <c r="AB366" s="241">
        <v>2020</v>
      </c>
    </row>
    <row r="367" spans="1:28" s="3" customFormat="1" ht="35.25" customHeight="1" x14ac:dyDescent="0.5">
      <c r="A367" s="3">
        <v>1</v>
      </c>
      <c r="B367" s="143">
        <f>SUBTOTAL(103,$A$8:A367)</f>
        <v>355</v>
      </c>
      <c r="C367" s="237" t="s">
        <v>2469</v>
      </c>
      <c r="D367" s="232">
        <f t="shared" si="13"/>
        <v>15863.49</v>
      </c>
      <c r="E367" s="239">
        <v>15863.49</v>
      </c>
      <c r="F367" s="239">
        <v>0</v>
      </c>
      <c r="G367" s="239">
        <v>0</v>
      </c>
      <c r="H367" s="239">
        <v>0</v>
      </c>
      <c r="I367" s="239">
        <v>0</v>
      </c>
      <c r="J367" s="239">
        <v>0</v>
      </c>
      <c r="K367" s="240">
        <v>0</v>
      </c>
      <c r="L367" s="239">
        <v>0</v>
      </c>
      <c r="M367" s="239">
        <v>0</v>
      </c>
      <c r="N367" s="239">
        <v>0</v>
      </c>
      <c r="O367" s="239">
        <v>0</v>
      </c>
      <c r="P367" s="239">
        <v>0</v>
      </c>
      <c r="Q367" s="239">
        <v>0</v>
      </c>
      <c r="R367" s="239">
        <v>0</v>
      </c>
      <c r="S367" s="239">
        <v>0</v>
      </c>
      <c r="T367" s="239">
        <v>0</v>
      </c>
      <c r="U367" s="239">
        <v>0</v>
      </c>
      <c r="V367" s="239">
        <v>0</v>
      </c>
      <c r="W367" s="239">
        <v>0</v>
      </c>
      <c r="X367" s="239">
        <v>0</v>
      </c>
      <c r="Y367" s="239">
        <v>0</v>
      </c>
      <c r="Z367" s="239">
        <v>0</v>
      </c>
      <c r="AA367" s="239">
        <v>0</v>
      </c>
      <c r="AB367" s="241">
        <v>2020</v>
      </c>
    </row>
    <row r="368" spans="1:28" s="3" customFormat="1" ht="35.25" customHeight="1" x14ac:dyDescent="0.5">
      <c r="A368" s="3">
        <v>1</v>
      </c>
      <c r="B368" s="143">
        <f>SUBTOTAL(103,$A$8:A368)</f>
        <v>356</v>
      </c>
      <c r="C368" s="237" t="s">
        <v>1776</v>
      </c>
      <c r="D368" s="232">
        <f t="shared" si="13"/>
        <v>1135891.8</v>
      </c>
      <c r="E368" s="239">
        <v>0</v>
      </c>
      <c r="F368" s="239">
        <v>0</v>
      </c>
      <c r="G368" s="239">
        <v>0</v>
      </c>
      <c r="H368" s="239">
        <v>0</v>
      </c>
      <c r="I368" s="239">
        <v>0</v>
      </c>
      <c r="J368" s="239">
        <v>0</v>
      </c>
      <c r="K368" s="240">
        <v>0</v>
      </c>
      <c r="L368" s="239">
        <v>0</v>
      </c>
      <c r="M368" s="239">
        <v>0</v>
      </c>
      <c r="N368" s="239">
        <v>0</v>
      </c>
      <c r="O368" s="239">
        <v>1135891.8</v>
      </c>
      <c r="P368" s="239">
        <v>0</v>
      </c>
      <c r="Q368" s="239">
        <v>0</v>
      </c>
      <c r="R368" s="239">
        <v>0</v>
      </c>
      <c r="S368" s="239">
        <v>0</v>
      </c>
      <c r="T368" s="239">
        <v>0</v>
      </c>
      <c r="U368" s="239">
        <v>0</v>
      </c>
      <c r="V368" s="239">
        <v>0</v>
      </c>
      <c r="W368" s="239">
        <v>0</v>
      </c>
      <c r="X368" s="239">
        <v>0</v>
      </c>
      <c r="Y368" s="239">
        <v>0</v>
      </c>
      <c r="Z368" s="239">
        <v>0</v>
      </c>
      <c r="AA368" s="239">
        <v>0</v>
      </c>
      <c r="AB368" s="241">
        <v>2020</v>
      </c>
    </row>
    <row r="369" spans="1:28" s="3" customFormat="1" ht="35.25" customHeight="1" x14ac:dyDescent="0.5">
      <c r="A369" s="3">
        <v>1</v>
      </c>
      <c r="B369" s="143">
        <f>SUBTOTAL(103,$A$8:A369)</f>
        <v>357</v>
      </c>
      <c r="C369" s="237" t="s">
        <v>1777</v>
      </c>
      <c r="D369" s="232">
        <f t="shared" si="13"/>
        <v>1815298</v>
      </c>
      <c r="E369" s="239">
        <v>0</v>
      </c>
      <c r="F369" s="239">
        <v>0</v>
      </c>
      <c r="G369" s="239">
        <v>0</v>
      </c>
      <c r="H369" s="239">
        <v>0</v>
      </c>
      <c r="I369" s="239">
        <v>0</v>
      </c>
      <c r="J369" s="239">
        <v>0</v>
      </c>
      <c r="K369" s="240">
        <v>0</v>
      </c>
      <c r="L369" s="239">
        <v>0</v>
      </c>
      <c r="M369" s="239">
        <v>1815298</v>
      </c>
      <c r="N369" s="239">
        <v>0</v>
      </c>
      <c r="O369" s="239">
        <v>0</v>
      </c>
      <c r="P369" s="239">
        <v>0</v>
      </c>
      <c r="Q369" s="239">
        <v>0</v>
      </c>
      <c r="R369" s="239">
        <v>0</v>
      </c>
      <c r="S369" s="239">
        <v>0</v>
      </c>
      <c r="T369" s="239">
        <v>0</v>
      </c>
      <c r="U369" s="239">
        <v>0</v>
      </c>
      <c r="V369" s="239">
        <v>0</v>
      </c>
      <c r="W369" s="239">
        <v>0</v>
      </c>
      <c r="X369" s="239">
        <v>0</v>
      </c>
      <c r="Y369" s="239">
        <v>0</v>
      </c>
      <c r="Z369" s="239">
        <v>0</v>
      </c>
      <c r="AA369" s="239">
        <v>0</v>
      </c>
      <c r="AB369" s="241">
        <v>2020</v>
      </c>
    </row>
    <row r="370" spans="1:28" s="3" customFormat="1" ht="35.25" customHeight="1" x14ac:dyDescent="0.5">
      <c r="A370" s="3">
        <v>1</v>
      </c>
      <c r="B370" s="143">
        <f>SUBTOTAL(103,$A$8:A370)</f>
        <v>358</v>
      </c>
      <c r="C370" s="237" t="s">
        <v>1778</v>
      </c>
      <c r="D370" s="232">
        <f t="shared" si="13"/>
        <v>773255</v>
      </c>
      <c r="E370" s="239">
        <v>0</v>
      </c>
      <c r="F370" s="239">
        <v>0</v>
      </c>
      <c r="G370" s="239">
        <v>0</v>
      </c>
      <c r="H370" s="239">
        <v>604137</v>
      </c>
      <c r="I370" s="239">
        <v>0</v>
      </c>
      <c r="J370" s="239">
        <v>0</v>
      </c>
      <c r="K370" s="240">
        <v>0</v>
      </c>
      <c r="L370" s="239">
        <v>0</v>
      </c>
      <c r="M370" s="239">
        <v>0</v>
      </c>
      <c r="N370" s="239">
        <v>0</v>
      </c>
      <c r="O370" s="239">
        <v>169118</v>
      </c>
      <c r="P370" s="239">
        <v>0</v>
      </c>
      <c r="Q370" s="239">
        <v>0</v>
      </c>
      <c r="R370" s="239">
        <v>0</v>
      </c>
      <c r="S370" s="239">
        <v>0</v>
      </c>
      <c r="T370" s="239">
        <v>0</v>
      </c>
      <c r="U370" s="239">
        <v>0</v>
      </c>
      <c r="V370" s="239">
        <v>0</v>
      </c>
      <c r="W370" s="239">
        <v>0</v>
      </c>
      <c r="X370" s="239">
        <v>0</v>
      </c>
      <c r="Y370" s="239">
        <v>0</v>
      </c>
      <c r="Z370" s="239">
        <v>0</v>
      </c>
      <c r="AA370" s="239">
        <v>0</v>
      </c>
      <c r="AB370" s="241">
        <v>2020</v>
      </c>
    </row>
    <row r="371" spans="1:28" s="3" customFormat="1" ht="35.25" customHeight="1" x14ac:dyDescent="0.5">
      <c r="A371" s="3">
        <v>1</v>
      </c>
      <c r="B371" s="143">
        <f>SUBTOTAL(103,$A$8:A371)</f>
        <v>359</v>
      </c>
      <c r="C371" s="237" t="s">
        <v>1779</v>
      </c>
      <c r="D371" s="232">
        <f t="shared" si="13"/>
        <v>1102124.94</v>
      </c>
      <c r="E371" s="239">
        <v>0</v>
      </c>
      <c r="F371" s="239">
        <v>0</v>
      </c>
      <c r="G371" s="239">
        <v>0</v>
      </c>
      <c r="H371" s="239">
        <v>0</v>
      </c>
      <c r="I371" s="239">
        <v>0</v>
      </c>
      <c r="J371" s="239">
        <v>0</v>
      </c>
      <c r="K371" s="240">
        <v>0</v>
      </c>
      <c r="L371" s="239">
        <v>0</v>
      </c>
      <c r="M371" s="239">
        <v>1102124.94</v>
      </c>
      <c r="N371" s="239">
        <v>0</v>
      </c>
      <c r="O371" s="239">
        <v>0</v>
      </c>
      <c r="P371" s="239">
        <v>0</v>
      </c>
      <c r="Q371" s="239">
        <v>0</v>
      </c>
      <c r="R371" s="239">
        <v>0</v>
      </c>
      <c r="S371" s="239">
        <v>0</v>
      </c>
      <c r="T371" s="239">
        <v>0</v>
      </c>
      <c r="U371" s="239">
        <v>0</v>
      </c>
      <c r="V371" s="239">
        <v>0</v>
      </c>
      <c r="W371" s="239">
        <v>0</v>
      </c>
      <c r="X371" s="239">
        <v>0</v>
      </c>
      <c r="Y371" s="239">
        <v>0</v>
      </c>
      <c r="Z371" s="239">
        <v>0</v>
      </c>
      <c r="AA371" s="239">
        <v>0</v>
      </c>
      <c r="AB371" s="241">
        <v>2020</v>
      </c>
    </row>
    <row r="372" spans="1:28" s="3" customFormat="1" ht="35.25" customHeight="1" x14ac:dyDescent="0.5">
      <c r="A372" s="3">
        <v>1</v>
      </c>
      <c r="B372" s="143">
        <f>SUBTOTAL(103,$A$8:A372)</f>
        <v>360</v>
      </c>
      <c r="C372" s="237" t="s">
        <v>2470</v>
      </c>
      <c r="D372" s="232">
        <f t="shared" si="13"/>
        <v>520000</v>
      </c>
      <c r="E372" s="239">
        <v>0</v>
      </c>
      <c r="F372" s="239">
        <v>0</v>
      </c>
      <c r="G372" s="239">
        <v>0</v>
      </c>
      <c r="H372" s="239">
        <v>0</v>
      </c>
      <c r="I372" s="239">
        <v>0</v>
      </c>
      <c r="J372" s="239">
        <v>0</v>
      </c>
      <c r="K372" s="240">
        <v>0</v>
      </c>
      <c r="L372" s="239">
        <v>0</v>
      </c>
      <c r="M372" s="239">
        <v>520000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  <c r="S372" s="239">
        <v>0</v>
      </c>
      <c r="T372" s="239">
        <v>0</v>
      </c>
      <c r="U372" s="239">
        <v>0</v>
      </c>
      <c r="V372" s="239">
        <v>0</v>
      </c>
      <c r="W372" s="239">
        <v>0</v>
      </c>
      <c r="X372" s="239">
        <v>0</v>
      </c>
      <c r="Y372" s="239">
        <v>0</v>
      </c>
      <c r="Z372" s="239">
        <v>0</v>
      </c>
      <c r="AA372" s="239">
        <v>0</v>
      </c>
      <c r="AB372" s="241">
        <v>2020</v>
      </c>
    </row>
    <row r="373" spans="1:28" s="3" customFormat="1" ht="35.25" customHeight="1" x14ac:dyDescent="0.5">
      <c r="A373" s="3">
        <v>1</v>
      </c>
      <c r="B373" s="143">
        <f>SUBTOTAL(103,$A$8:A373)</f>
        <v>361</v>
      </c>
      <c r="C373" s="237" t="s">
        <v>2471</v>
      </c>
      <c r="D373" s="232">
        <f t="shared" si="13"/>
        <v>669140.56000000006</v>
      </c>
      <c r="E373" s="239">
        <v>0</v>
      </c>
      <c r="F373" s="239">
        <v>0</v>
      </c>
      <c r="G373" s="239">
        <v>0</v>
      </c>
      <c r="H373" s="239">
        <v>0</v>
      </c>
      <c r="I373" s="239">
        <v>0</v>
      </c>
      <c r="J373" s="239">
        <v>0</v>
      </c>
      <c r="K373" s="240">
        <v>1</v>
      </c>
      <c r="L373" s="239">
        <v>669140.56000000006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  <c r="S373" s="239">
        <v>0</v>
      </c>
      <c r="T373" s="239">
        <v>0</v>
      </c>
      <c r="U373" s="239">
        <v>0</v>
      </c>
      <c r="V373" s="239">
        <v>0</v>
      </c>
      <c r="W373" s="239">
        <v>0</v>
      </c>
      <c r="X373" s="239">
        <v>0</v>
      </c>
      <c r="Y373" s="239">
        <v>0</v>
      </c>
      <c r="Z373" s="239">
        <v>0</v>
      </c>
      <c r="AA373" s="239">
        <v>0</v>
      </c>
      <c r="AB373" s="241">
        <v>2020</v>
      </c>
    </row>
    <row r="374" spans="1:28" s="3" customFormat="1" ht="35.25" customHeight="1" x14ac:dyDescent="0.5">
      <c r="A374" s="3">
        <v>1</v>
      </c>
      <c r="B374" s="143">
        <f>SUBTOTAL(103,$A$8:A374)</f>
        <v>362</v>
      </c>
      <c r="C374" s="237" t="s">
        <v>2472</v>
      </c>
      <c r="D374" s="232">
        <f>E374+F374+G374+H374+I374+J374+L374+M374+N374+O374+P374+Q374+R374+S374+T374+U374+V374+W374+X374+Y374+Z374+AA374</f>
        <v>582000</v>
      </c>
      <c r="E374" s="239">
        <v>0</v>
      </c>
      <c r="F374" s="239">
        <v>0</v>
      </c>
      <c r="G374" s="239">
        <v>0</v>
      </c>
      <c r="H374" s="239">
        <v>0</v>
      </c>
      <c r="I374" s="239">
        <v>0</v>
      </c>
      <c r="J374" s="239">
        <v>0</v>
      </c>
      <c r="K374" s="240">
        <v>1</v>
      </c>
      <c r="L374" s="239">
        <v>582000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  <c r="S374" s="239">
        <v>0</v>
      </c>
      <c r="T374" s="239">
        <v>0</v>
      </c>
      <c r="U374" s="239">
        <v>0</v>
      </c>
      <c r="V374" s="239">
        <v>0</v>
      </c>
      <c r="W374" s="239">
        <v>0</v>
      </c>
      <c r="X374" s="239">
        <v>0</v>
      </c>
      <c r="Y374" s="239">
        <v>0</v>
      </c>
      <c r="Z374" s="239">
        <v>0</v>
      </c>
      <c r="AA374" s="239">
        <v>0</v>
      </c>
      <c r="AB374" s="241">
        <v>2020</v>
      </c>
    </row>
    <row r="375" spans="1:28" s="3" customFormat="1" ht="35.25" customHeight="1" x14ac:dyDescent="0.5">
      <c r="A375" s="3">
        <v>1</v>
      </c>
      <c r="B375" s="143">
        <f>SUBTOTAL(103,$A$8:A375)</f>
        <v>363</v>
      </c>
      <c r="C375" s="237" t="s">
        <v>1780</v>
      </c>
      <c r="D375" s="232">
        <f t="shared" si="13"/>
        <v>190602.5</v>
      </c>
      <c r="E375" s="239">
        <v>0</v>
      </c>
      <c r="F375" s="239">
        <v>0</v>
      </c>
      <c r="G375" s="239">
        <v>0</v>
      </c>
      <c r="H375" s="239">
        <v>0</v>
      </c>
      <c r="I375" s="239">
        <v>0</v>
      </c>
      <c r="J375" s="239">
        <v>0</v>
      </c>
      <c r="K375" s="240">
        <v>0</v>
      </c>
      <c r="L375" s="239">
        <v>0</v>
      </c>
      <c r="M375" s="239">
        <v>0</v>
      </c>
      <c r="N375" s="239">
        <v>0</v>
      </c>
      <c r="O375" s="239">
        <f>107200+18400</f>
        <v>125600</v>
      </c>
      <c r="P375" s="239">
        <v>65002.5</v>
      </c>
      <c r="Q375" s="239">
        <v>0</v>
      </c>
      <c r="R375" s="239">
        <v>0</v>
      </c>
      <c r="S375" s="239">
        <v>0</v>
      </c>
      <c r="T375" s="239">
        <v>0</v>
      </c>
      <c r="U375" s="239">
        <v>0</v>
      </c>
      <c r="V375" s="239">
        <v>0</v>
      </c>
      <c r="W375" s="239">
        <v>0</v>
      </c>
      <c r="X375" s="239">
        <v>0</v>
      </c>
      <c r="Y375" s="239">
        <v>0</v>
      </c>
      <c r="Z375" s="239">
        <v>0</v>
      </c>
      <c r="AA375" s="239">
        <v>0</v>
      </c>
      <c r="AB375" s="241">
        <v>2020</v>
      </c>
    </row>
    <row r="376" spans="1:28" s="3" customFormat="1" ht="35.25" customHeight="1" x14ac:dyDescent="0.5">
      <c r="A376" s="3">
        <v>1</v>
      </c>
      <c r="B376" s="143">
        <f>SUBTOTAL(103,$A$8:A376)</f>
        <v>364</v>
      </c>
      <c r="C376" s="237" t="s">
        <v>1781</v>
      </c>
      <c r="D376" s="232">
        <f t="shared" si="13"/>
        <v>499878</v>
      </c>
      <c r="E376" s="239">
        <v>0</v>
      </c>
      <c r="F376" s="239">
        <v>0</v>
      </c>
      <c r="G376" s="239">
        <v>0</v>
      </c>
      <c r="H376" s="239">
        <v>0</v>
      </c>
      <c r="I376" s="239">
        <v>30850</v>
      </c>
      <c r="J376" s="239">
        <v>0</v>
      </c>
      <c r="K376" s="240">
        <v>0</v>
      </c>
      <c r="L376" s="239">
        <v>0</v>
      </c>
      <c r="M376" s="239">
        <v>0</v>
      </c>
      <c r="N376" s="239">
        <v>0</v>
      </c>
      <c r="O376" s="239">
        <v>469028</v>
      </c>
      <c r="P376" s="239">
        <v>0</v>
      </c>
      <c r="Q376" s="239">
        <v>0</v>
      </c>
      <c r="R376" s="239">
        <v>0</v>
      </c>
      <c r="S376" s="239">
        <v>0</v>
      </c>
      <c r="T376" s="239">
        <v>0</v>
      </c>
      <c r="U376" s="239">
        <v>0</v>
      </c>
      <c r="V376" s="239">
        <v>0</v>
      </c>
      <c r="W376" s="239">
        <v>0</v>
      </c>
      <c r="X376" s="239">
        <v>0</v>
      </c>
      <c r="Y376" s="239">
        <v>0</v>
      </c>
      <c r="Z376" s="239">
        <v>0</v>
      </c>
      <c r="AA376" s="239">
        <v>0</v>
      </c>
      <c r="AB376" s="241">
        <v>2020</v>
      </c>
    </row>
    <row r="377" spans="1:28" s="3" customFormat="1" ht="35.25" customHeight="1" x14ac:dyDescent="0.5">
      <c r="A377" s="3">
        <v>1</v>
      </c>
      <c r="B377" s="143">
        <f>SUBTOTAL(103,$A$8:A377)</f>
        <v>365</v>
      </c>
      <c r="C377" s="237" t="s">
        <v>1782</v>
      </c>
      <c r="D377" s="232">
        <f t="shared" si="13"/>
        <v>1715000</v>
      </c>
      <c r="E377" s="239">
        <v>0</v>
      </c>
      <c r="F377" s="239">
        <v>0</v>
      </c>
      <c r="G377" s="239">
        <v>0</v>
      </c>
      <c r="H377" s="239">
        <v>0</v>
      </c>
      <c r="I377" s="239">
        <v>0</v>
      </c>
      <c r="J377" s="239">
        <v>0</v>
      </c>
      <c r="K377" s="240">
        <v>1</v>
      </c>
      <c r="L377" s="239">
        <v>1715000</v>
      </c>
      <c r="M377" s="239">
        <v>0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  <c r="S377" s="239">
        <v>0</v>
      </c>
      <c r="T377" s="239">
        <v>0</v>
      </c>
      <c r="U377" s="239">
        <v>0</v>
      </c>
      <c r="V377" s="239">
        <v>0</v>
      </c>
      <c r="W377" s="239">
        <v>0</v>
      </c>
      <c r="X377" s="239">
        <v>0</v>
      </c>
      <c r="Y377" s="239">
        <v>0</v>
      </c>
      <c r="Z377" s="239">
        <v>0</v>
      </c>
      <c r="AA377" s="239">
        <v>0</v>
      </c>
      <c r="AB377" s="241">
        <v>2020</v>
      </c>
    </row>
    <row r="378" spans="1:28" s="3" customFormat="1" ht="35.25" customHeight="1" x14ac:dyDescent="0.5">
      <c r="A378" s="3">
        <v>1</v>
      </c>
      <c r="B378" s="143">
        <f>SUBTOTAL(103,$A$8:A378)</f>
        <v>366</v>
      </c>
      <c r="C378" s="237" t="s">
        <v>2473</v>
      </c>
      <c r="D378" s="232">
        <f t="shared" si="13"/>
        <v>740000</v>
      </c>
      <c r="E378" s="239">
        <v>0</v>
      </c>
      <c r="F378" s="239">
        <v>0</v>
      </c>
      <c r="G378" s="239">
        <v>0</v>
      </c>
      <c r="H378" s="239">
        <v>0</v>
      </c>
      <c r="I378" s="239">
        <v>0</v>
      </c>
      <c r="J378" s="239">
        <v>0</v>
      </c>
      <c r="K378" s="240">
        <v>1</v>
      </c>
      <c r="L378" s="239">
        <v>740000</v>
      </c>
      <c r="M378" s="239">
        <v>0</v>
      </c>
      <c r="N378" s="239">
        <v>0</v>
      </c>
      <c r="O378" s="239">
        <v>0</v>
      </c>
      <c r="P378" s="239">
        <v>0</v>
      </c>
      <c r="Q378" s="239">
        <v>0</v>
      </c>
      <c r="R378" s="239">
        <v>0</v>
      </c>
      <c r="S378" s="239">
        <v>0</v>
      </c>
      <c r="T378" s="239">
        <v>0</v>
      </c>
      <c r="U378" s="239">
        <v>0</v>
      </c>
      <c r="V378" s="239">
        <v>0</v>
      </c>
      <c r="W378" s="239">
        <v>0</v>
      </c>
      <c r="X378" s="239">
        <v>0</v>
      </c>
      <c r="Y378" s="239">
        <v>0</v>
      </c>
      <c r="Z378" s="239">
        <v>0</v>
      </c>
      <c r="AA378" s="239">
        <v>0</v>
      </c>
      <c r="AB378" s="241">
        <v>2020</v>
      </c>
    </row>
    <row r="379" spans="1:28" s="3" customFormat="1" ht="35.25" customHeight="1" x14ac:dyDescent="0.5">
      <c r="A379" s="3">
        <v>1</v>
      </c>
      <c r="B379" s="143">
        <f>SUBTOTAL(103,$A$8:A379)</f>
        <v>367</v>
      </c>
      <c r="C379" s="237" t="s">
        <v>2023</v>
      </c>
      <c r="D379" s="232">
        <f t="shared" si="13"/>
        <v>242201.66</v>
      </c>
      <c r="E379" s="242">
        <v>0</v>
      </c>
      <c r="F379" s="242">
        <v>0</v>
      </c>
      <c r="G379" s="242">
        <v>0</v>
      </c>
      <c r="H379" s="242">
        <v>0</v>
      </c>
      <c r="I379" s="242">
        <v>0</v>
      </c>
      <c r="J379" s="242">
        <v>0</v>
      </c>
      <c r="K379" s="243">
        <v>0</v>
      </c>
      <c r="L379" s="242">
        <v>0</v>
      </c>
      <c r="M379" s="242">
        <v>0</v>
      </c>
      <c r="N379" s="242">
        <v>0</v>
      </c>
      <c r="O379" s="242">
        <v>242201.66</v>
      </c>
      <c r="P379" s="242">
        <v>0</v>
      </c>
      <c r="Q379" s="242">
        <v>0</v>
      </c>
      <c r="R379" s="242">
        <v>0</v>
      </c>
      <c r="S379" s="242">
        <v>0</v>
      </c>
      <c r="T379" s="242">
        <v>0</v>
      </c>
      <c r="U379" s="242">
        <v>0</v>
      </c>
      <c r="V379" s="242">
        <v>0</v>
      </c>
      <c r="W379" s="242">
        <v>0</v>
      </c>
      <c r="X379" s="242">
        <v>0</v>
      </c>
      <c r="Y379" s="242">
        <v>0</v>
      </c>
      <c r="Z379" s="242">
        <v>0</v>
      </c>
      <c r="AA379" s="242">
        <v>0</v>
      </c>
      <c r="AB379" s="241">
        <v>2020</v>
      </c>
    </row>
    <row r="380" spans="1:28" s="3" customFormat="1" ht="35.25" customHeight="1" x14ac:dyDescent="0.5">
      <c r="A380" s="3">
        <v>1</v>
      </c>
      <c r="B380" s="143">
        <f>SUBTOTAL(103,$A$8:A380)</f>
        <v>368</v>
      </c>
      <c r="C380" s="237" t="s">
        <v>2024</v>
      </c>
      <c r="D380" s="232">
        <f t="shared" si="13"/>
        <v>508550.07</v>
      </c>
      <c r="E380" s="242">
        <v>0</v>
      </c>
      <c r="F380" s="242">
        <v>0</v>
      </c>
      <c r="G380" s="242">
        <v>0</v>
      </c>
      <c r="H380" s="242">
        <v>0</v>
      </c>
      <c r="I380" s="242">
        <v>0</v>
      </c>
      <c r="J380" s="242">
        <v>0</v>
      </c>
      <c r="K380" s="243">
        <v>0</v>
      </c>
      <c r="L380" s="242">
        <v>0</v>
      </c>
      <c r="M380" s="242">
        <v>0</v>
      </c>
      <c r="N380" s="242">
        <v>0</v>
      </c>
      <c r="O380" s="242">
        <v>508550.07</v>
      </c>
      <c r="P380" s="242">
        <v>0</v>
      </c>
      <c r="Q380" s="242">
        <v>0</v>
      </c>
      <c r="R380" s="242">
        <v>0</v>
      </c>
      <c r="S380" s="242">
        <v>0</v>
      </c>
      <c r="T380" s="242">
        <v>0</v>
      </c>
      <c r="U380" s="242">
        <v>0</v>
      </c>
      <c r="V380" s="242">
        <v>0</v>
      </c>
      <c r="W380" s="242">
        <v>0</v>
      </c>
      <c r="X380" s="242">
        <v>0</v>
      </c>
      <c r="Y380" s="242">
        <v>0</v>
      </c>
      <c r="Z380" s="242">
        <v>0</v>
      </c>
      <c r="AA380" s="242">
        <v>0</v>
      </c>
      <c r="AB380" s="241">
        <v>2020</v>
      </c>
    </row>
    <row r="381" spans="1:28" s="3" customFormat="1" ht="35.25" customHeight="1" x14ac:dyDescent="0.5">
      <c r="A381" s="3">
        <v>1</v>
      </c>
      <c r="B381" s="143">
        <f>SUBTOTAL(103,$A$8:A381)</f>
        <v>369</v>
      </c>
      <c r="C381" s="237" t="s">
        <v>2474</v>
      </c>
      <c r="D381" s="232">
        <f t="shared" si="13"/>
        <v>91462</v>
      </c>
      <c r="E381" s="232">
        <v>0</v>
      </c>
      <c r="F381" s="232">
        <v>45334</v>
      </c>
      <c r="G381" s="232">
        <v>46128</v>
      </c>
      <c r="H381" s="232">
        <v>0</v>
      </c>
      <c r="I381" s="232">
        <v>0</v>
      </c>
      <c r="J381" s="232">
        <v>0</v>
      </c>
      <c r="K381" s="233">
        <v>0</v>
      </c>
      <c r="L381" s="232">
        <v>0</v>
      </c>
      <c r="M381" s="232">
        <v>0</v>
      </c>
      <c r="N381" s="232">
        <v>0</v>
      </c>
      <c r="O381" s="232">
        <v>0</v>
      </c>
      <c r="P381" s="232">
        <v>0</v>
      </c>
      <c r="Q381" s="232">
        <v>0</v>
      </c>
      <c r="R381" s="232">
        <v>0</v>
      </c>
      <c r="S381" s="232">
        <v>0</v>
      </c>
      <c r="T381" s="232">
        <v>0</v>
      </c>
      <c r="U381" s="232">
        <v>0</v>
      </c>
      <c r="V381" s="232">
        <v>0</v>
      </c>
      <c r="W381" s="232">
        <v>0</v>
      </c>
      <c r="X381" s="232">
        <v>0</v>
      </c>
      <c r="Y381" s="232">
        <v>0</v>
      </c>
      <c r="Z381" s="232">
        <v>0</v>
      </c>
      <c r="AA381" s="232">
        <v>0</v>
      </c>
      <c r="AB381" s="241">
        <v>2020</v>
      </c>
    </row>
    <row r="382" spans="1:28" s="3" customFormat="1" ht="35.25" customHeight="1" x14ac:dyDescent="0.5">
      <c r="A382" s="3">
        <v>1</v>
      </c>
      <c r="B382" s="143">
        <f>SUBTOTAL(103,$A$8:A382)</f>
        <v>370</v>
      </c>
      <c r="C382" s="237" t="s">
        <v>2025</v>
      </c>
      <c r="D382" s="232">
        <f t="shared" si="13"/>
        <v>1247325.5900000001</v>
      </c>
      <c r="E382" s="242">
        <v>0</v>
      </c>
      <c r="F382" s="242">
        <v>0</v>
      </c>
      <c r="G382" s="242">
        <v>0</v>
      </c>
      <c r="H382" s="242">
        <v>0</v>
      </c>
      <c r="I382" s="242">
        <v>0</v>
      </c>
      <c r="J382" s="242">
        <v>0</v>
      </c>
      <c r="K382" s="243">
        <v>0</v>
      </c>
      <c r="L382" s="242">
        <v>0</v>
      </c>
      <c r="M382" s="242">
        <v>1247325.5900000001</v>
      </c>
      <c r="N382" s="242">
        <v>0</v>
      </c>
      <c r="O382" s="242">
        <v>0</v>
      </c>
      <c r="P382" s="242">
        <v>0</v>
      </c>
      <c r="Q382" s="242">
        <v>0</v>
      </c>
      <c r="R382" s="242">
        <v>0</v>
      </c>
      <c r="S382" s="242">
        <v>0</v>
      </c>
      <c r="T382" s="242">
        <v>0</v>
      </c>
      <c r="U382" s="242">
        <v>0</v>
      </c>
      <c r="V382" s="242">
        <v>0</v>
      </c>
      <c r="W382" s="242">
        <v>0</v>
      </c>
      <c r="X382" s="242">
        <v>0</v>
      </c>
      <c r="Y382" s="242">
        <v>0</v>
      </c>
      <c r="Z382" s="242">
        <v>0</v>
      </c>
      <c r="AA382" s="242">
        <v>0</v>
      </c>
      <c r="AB382" s="241">
        <v>2020</v>
      </c>
    </row>
    <row r="383" spans="1:28" s="3" customFormat="1" ht="35.25" customHeight="1" x14ac:dyDescent="0.5">
      <c r="A383" s="3">
        <v>1</v>
      </c>
      <c r="B383" s="143">
        <f>SUBTOTAL(103,$A$8:A383)</f>
        <v>371</v>
      </c>
      <c r="C383" s="237" t="s">
        <v>2026</v>
      </c>
      <c r="D383" s="232">
        <f t="shared" si="13"/>
        <v>1278007.1000000001</v>
      </c>
      <c r="E383" s="242">
        <v>0</v>
      </c>
      <c r="F383" s="242">
        <v>0</v>
      </c>
      <c r="G383" s="242">
        <v>0</v>
      </c>
      <c r="H383" s="242">
        <v>0</v>
      </c>
      <c r="I383" s="242">
        <v>0</v>
      </c>
      <c r="J383" s="242">
        <v>0</v>
      </c>
      <c r="K383" s="243">
        <v>0</v>
      </c>
      <c r="L383" s="242">
        <v>0</v>
      </c>
      <c r="M383" s="242">
        <v>0</v>
      </c>
      <c r="N383" s="242">
        <v>0</v>
      </c>
      <c r="O383" s="242">
        <v>1278007.1000000001</v>
      </c>
      <c r="P383" s="242">
        <v>0</v>
      </c>
      <c r="Q383" s="242">
        <v>0</v>
      </c>
      <c r="R383" s="242">
        <v>0</v>
      </c>
      <c r="S383" s="242">
        <v>0</v>
      </c>
      <c r="T383" s="242">
        <v>0</v>
      </c>
      <c r="U383" s="242">
        <v>0</v>
      </c>
      <c r="V383" s="242">
        <v>0</v>
      </c>
      <c r="W383" s="242">
        <v>0</v>
      </c>
      <c r="X383" s="242">
        <v>0</v>
      </c>
      <c r="Y383" s="242">
        <v>0</v>
      </c>
      <c r="Z383" s="242">
        <v>0</v>
      </c>
      <c r="AA383" s="242">
        <v>0</v>
      </c>
      <c r="AB383" s="241">
        <v>2020</v>
      </c>
    </row>
    <row r="384" spans="1:28" s="3" customFormat="1" ht="35.25" customHeight="1" x14ac:dyDescent="0.5">
      <c r="A384" s="3">
        <v>1</v>
      </c>
      <c r="B384" s="143">
        <f>SUBTOTAL(103,$A$8:A384)</f>
        <v>372</v>
      </c>
      <c r="C384" s="237" t="s">
        <v>2027</v>
      </c>
      <c r="D384" s="232">
        <f t="shared" si="13"/>
        <v>1573506.01</v>
      </c>
      <c r="E384" s="242">
        <v>0</v>
      </c>
      <c r="F384" s="242">
        <v>0</v>
      </c>
      <c r="G384" s="242">
        <v>0</v>
      </c>
      <c r="H384" s="242">
        <v>0</v>
      </c>
      <c r="I384" s="242">
        <v>0</v>
      </c>
      <c r="J384" s="242">
        <v>0</v>
      </c>
      <c r="K384" s="243">
        <v>0</v>
      </c>
      <c r="L384" s="242">
        <v>0</v>
      </c>
      <c r="M384" s="242">
        <v>1573506.01</v>
      </c>
      <c r="N384" s="242">
        <v>0</v>
      </c>
      <c r="O384" s="242">
        <v>0</v>
      </c>
      <c r="P384" s="242">
        <v>0</v>
      </c>
      <c r="Q384" s="242">
        <v>0</v>
      </c>
      <c r="R384" s="242">
        <v>0</v>
      </c>
      <c r="S384" s="242">
        <v>0</v>
      </c>
      <c r="T384" s="242">
        <v>0</v>
      </c>
      <c r="U384" s="242">
        <v>0</v>
      </c>
      <c r="V384" s="242">
        <v>0</v>
      </c>
      <c r="W384" s="242">
        <v>0</v>
      </c>
      <c r="X384" s="242">
        <v>0</v>
      </c>
      <c r="Y384" s="242">
        <v>0</v>
      </c>
      <c r="Z384" s="242">
        <v>0</v>
      </c>
      <c r="AA384" s="242">
        <v>0</v>
      </c>
      <c r="AB384" s="241">
        <v>2020</v>
      </c>
    </row>
    <row r="385" spans="1:28" s="3" customFormat="1" ht="35.25" customHeight="1" x14ac:dyDescent="0.5">
      <c r="A385" s="3">
        <v>1</v>
      </c>
      <c r="B385" s="143">
        <f>SUBTOTAL(103,$A$8:A385)</f>
        <v>373</v>
      </c>
      <c r="C385" s="237" t="s">
        <v>1875</v>
      </c>
      <c r="D385" s="232">
        <f t="shared" si="13"/>
        <v>589794.53</v>
      </c>
      <c r="E385" s="242">
        <v>0</v>
      </c>
      <c r="F385" s="242">
        <v>0</v>
      </c>
      <c r="G385" s="242">
        <v>0</v>
      </c>
      <c r="H385" s="242">
        <v>0</v>
      </c>
      <c r="I385" s="242">
        <v>0</v>
      </c>
      <c r="J385" s="242">
        <v>0</v>
      </c>
      <c r="K385" s="243">
        <v>0</v>
      </c>
      <c r="L385" s="242">
        <v>0</v>
      </c>
      <c r="M385" s="242">
        <v>0</v>
      </c>
      <c r="N385" s="242">
        <v>0</v>
      </c>
      <c r="O385" s="242">
        <v>589794.53</v>
      </c>
      <c r="P385" s="242">
        <v>0</v>
      </c>
      <c r="Q385" s="242">
        <v>0</v>
      </c>
      <c r="R385" s="242">
        <v>0</v>
      </c>
      <c r="S385" s="242">
        <v>0</v>
      </c>
      <c r="T385" s="242">
        <v>0</v>
      </c>
      <c r="U385" s="242">
        <v>0</v>
      </c>
      <c r="V385" s="242">
        <v>0</v>
      </c>
      <c r="W385" s="242">
        <v>0</v>
      </c>
      <c r="X385" s="242">
        <v>0</v>
      </c>
      <c r="Y385" s="242">
        <v>0</v>
      </c>
      <c r="Z385" s="242">
        <v>0</v>
      </c>
      <c r="AA385" s="242">
        <v>0</v>
      </c>
      <c r="AB385" s="241">
        <v>2020</v>
      </c>
    </row>
    <row r="386" spans="1:28" s="3" customFormat="1" ht="35.25" customHeight="1" x14ac:dyDescent="0.5">
      <c r="A386" s="3">
        <v>1</v>
      </c>
      <c r="B386" s="143">
        <f>SUBTOTAL(103,$A$8:A386)</f>
        <v>374</v>
      </c>
      <c r="C386" s="237" t="s">
        <v>2028</v>
      </c>
      <c r="D386" s="232">
        <f t="shared" si="13"/>
        <v>1815600.86</v>
      </c>
      <c r="E386" s="242">
        <v>0</v>
      </c>
      <c r="F386" s="242">
        <v>0</v>
      </c>
      <c r="G386" s="242">
        <v>1815600.86</v>
      </c>
      <c r="H386" s="242">
        <v>0</v>
      </c>
      <c r="I386" s="242">
        <v>0</v>
      </c>
      <c r="J386" s="242">
        <v>0</v>
      </c>
      <c r="K386" s="243">
        <v>0</v>
      </c>
      <c r="L386" s="242">
        <v>0</v>
      </c>
      <c r="M386" s="242">
        <v>0</v>
      </c>
      <c r="N386" s="242">
        <v>0</v>
      </c>
      <c r="O386" s="242">
        <v>0</v>
      </c>
      <c r="P386" s="242">
        <v>0</v>
      </c>
      <c r="Q386" s="242">
        <v>0</v>
      </c>
      <c r="R386" s="242">
        <v>0</v>
      </c>
      <c r="S386" s="242">
        <v>0</v>
      </c>
      <c r="T386" s="242">
        <v>0</v>
      </c>
      <c r="U386" s="242">
        <v>0</v>
      </c>
      <c r="V386" s="242">
        <v>0</v>
      </c>
      <c r="W386" s="242">
        <v>0</v>
      </c>
      <c r="X386" s="242">
        <v>0</v>
      </c>
      <c r="Y386" s="242">
        <v>0</v>
      </c>
      <c r="Z386" s="242">
        <v>0</v>
      </c>
      <c r="AA386" s="242">
        <v>0</v>
      </c>
      <c r="AB386" s="241">
        <v>2020</v>
      </c>
    </row>
    <row r="387" spans="1:28" s="3" customFormat="1" ht="35.25" customHeight="1" x14ac:dyDescent="0.5">
      <c r="A387" s="3">
        <v>1</v>
      </c>
      <c r="B387" s="143">
        <f>SUBTOTAL(103,$A$8:A387)</f>
        <v>375</v>
      </c>
      <c r="C387" s="237" t="s">
        <v>2029</v>
      </c>
      <c r="D387" s="232">
        <f t="shared" si="13"/>
        <v>1078229.55</v>
      </c>
      <c r="E387" s="242">
        <v>0</v>
      </c>
      <c r="F387" s="242">
        <v>0</v>
      </c>
      <c r="G387" s="242">
        <v>0</v>
      </c>
      <c r="H387" s="242">
        <v>0</v>
      </c>
      <c r="I387" s="242">
        <v>0</v>
      </c>
      <c r="J387" s="242">
        <v>0</v>
      </c>
      <c r="K387" s="243">
        <v>0</v>
      </c>
      <c r="L387" s="242">
        <v>0</v>
      </c>
      <c r="M387" s="242">
        <v>0</v>
      </c>
      <c r="N387" s="242">
        <v>0</v>
      </c>
      <c r="O387" s="242">
        <v>1078229.55</v>
      </c>
      <c r="P387" s="242">
        <v>0</v>
      </c>
      <c r="Q387" s="242">
        <v>0</v>
      </c>
      <c r="R387" s="242">
        <v>0</v>
      </c>
      <c r="S387" s="242">
        <v>0</v>
      </c>
      <c r="T387" s="242">
        <v>0</v>
      </c>
      <c r="U387" s="242">
        <v>0</v>
      </c>
      <c r="V387" s="242">
        <v>0</v>
      </c>
      <c r="W387" s="242">
        <v>0</v>
      </c>
      <c r="X387" s="242">
        <v>0</v>
      </c>
      <c r="Y387" s="242">
        <v>0</v>
      </c>
      <c r="Z387" s="242">
        <v>0</v>
      </c>
      <c r="AA387" s="242">
        <v>0</v>
      </c>
      <c r="AB387" s="241">
        <v>2020</v>
      </c>
    </row>
    <row r="388" spans="1:28" s="3" customFormat="1" ht="35.25" customHeight="1" x14ac:dyDescent="0.5">
      <c r="A388" s="3">
        <v>1</v>
      </c>
      <c r="B388" s="143">
        <f>SUBTOTAL(103,$A$8:A388)</f>
        <v>376</v>
      </c>
      <c r="C388" s="237" t="s">
        <v>2475</v>
      </c>
      <c r="D388" s="232">
        <f t="shared" si="13"/>
        <v>475402</v>
      </c>
      <c r="E388" s="242">
        <v>0</v>
      </c>
      <c r="F388" s="242">
        <v>0</v>
      </c>
      <c r="G388" s="242">
        <v>0</v>
      </c>
      <c r="H388" s="242">
        <v>0</v>
      </c>
      <c r="I388" s="242">
        <v>475402</v>
      </c>
      <c r="J388" s="242">
        <v>0</v>
      </c>
      <c r="K388" s="243">
        <v>0</v>
      </c>
      <c r="L388" s="242">
        <v>0</v>
      </c>
      <c r="M388" s="242">
        <v>0</v>
      </c>
      <c r="N388" s="242">
        <v>0</v>
      </c>
      <c r="O388" s="242">
        <v>0</v>
      </c>
      <c r="P388" s="242">
        <v>0</v>
      </c>
      <c r="Q388" s="242">
        <v>0</v>
      </c>
      <c r="R388" s="242">
        <v>0</v>
      </c>
      <c r="S388" s="242">
        <v>0</v>
      </c>
      <c r="T388" s="242">
        <v>0</v>
      </c>
      <c r="U388" s="242">
        <v>0</v>
      </c>
      <c r="V388" s="242">
        <v>0</v>
      </c>
      <c r="W388" s="242">
        <v>0</v>
      </c>
      <c r="X388" s="242">
        <v>0</v>
      </c>
      <c r="Y388" s="242">
        <v>0</v>
      </c>
      <c r="Z388" s="242">
        <v>0</v>
      </c>
      <c r="AA388" s="242">
        <v>0</v>
      </c>
      <c r="AB388" s="241">
        <v>2020</v>
      </c>
    </row>
    <row r="389" spans="1:28" s="3" customFormat="1" ht="35.25" customHeight="1" x14ac:dyDescent="0.5">
      <c r="A389" s="3">
        <v>1</v>
      </c>
      <c r="B389" s="143">
        <f>SUBTOTAL(103,$A$8:A389)</f>
        <v>377</v>
      </c>
      <c r="C389" s="237" t="s">
        <v>2030</v>
      </c>
      <c r="D389" s="232">
        <f t="shared" si="13"/>
        <v>231984</v>
      </c>
      <c r="E389" s="242">
        <v>0</v>
      </c>
      <c r="F389" s="242">
        <v>0</v>
      </c>
      <c r="G389" s="242">
        <v>0</v>
      </c>
      <c r="H389" s="242">
        <v>0</v>
      </c>
      <c r="I389" s="242">
        <v>0</v>
      </c>
      <c r="J389" s="242">
        <v>0</v>
      </c>
      <c r="K389" s="243">
        <v>0</v>
      </c>
      <c r="L389" s="242">
        <v>0</v>
      </c>
      <c r="M389" s="242">
        <v>0</v>
      </c>
      <c r="N389" s="242">
        <v>0</v>
      </c>
      <c r="O389" s="242">
        <v>0</v>
      </c>
      <c r="P389" s="242">
        <v>231984</v>
      </c>
      <c r="Q389" s="242">
        <v>0</v>
      </c>
      <c r="R389" s="242">
        <v>0</v>
      </c>
      <c r="S389" s="242">
        <v>0</v>
      </c>
      <c r="T389" s="242">
        <v>0</v>
      </c>
      <c r="U389" s="242">
        <v>0</v>
      </c>
      <c r="V389" s="242">
        <v>0</v>
      </c>
      <c r="W389" s="242">
        <v>0</v>
      </c>
      <c r="X389" s="242">
        <v>0</v>
      </c>
      <c r="Y389" s="242">
        <v>0</v>
      </c>
      <c r="Z389" s="242">
        <v>0</v>
      </c>
      <c r="AA389" s="242">
        <v>0</v>
      </c>
      <c r="AB389" s="241">
        <v>2020</v>
      </c>
    </row>
    <row r="390" spans="1:28" s="3" customFormat="1" ht="35.25" customHeight="1" x14ac:dyDescent="0.5">
      <c r="A390" s="3">
        <v>1</v>
      </c>
      <c r="B390" s="143">
        <f>SUBTOTAL(103,$A$8:A390)</f>
        <v>378</v>
      </c>
      <c r="C390" s="237" t="s">
        <v>2031</v>
      </c>
      <c r="D390" s="232">
        <f t="shared" si="13"/>
        <v>1578380.8</v>
      </c>
      <c r="E390" s="242">
        <v>0</v>
      </c>
      <c r="F390" s="242">
        <v>0</v>
      </c>
      <c r="G390" s="242">
        <v>0</v>
      </c>
      <c r="H390" s="242">
        <v>0</v>
      </c>
      <c r="I390" s="242">
        <v>0</v>
      </c>
      <c r="J390" s="242">
        <v>0</v>
      </c>
      <c r="K390" s="243">
        <v>0</v>
      </c>
      <c r="L390" s="242">
        <v>0</v>
      </c>
      <c r="M390" s="242">
        <v>1028291</v>
      </c>
      <c r="N390" s="242">
        <v>0</v>
      </c>
      <c r="O390" s="242">
        <v>550089.80000000005</v>
      </c>
      <c r="P390" s="242">
        <v>0</v>
      </c>
      <c r="Q390" s="242">
        <v>0</v>
      </c>
      <c r="R390" s="242">
        <v>0</v>
      </c>
      <c r="S390" s="242">
        <v>0</v>
      </c>
      <c r="T390" s="242">
        <v>0</v>
      </c>
      <c r="U390" s="242">
        <v>0</v>
      </c>
      <c r="V390" s="242">
        <v>0</v>
      </c>
      <c r="W390" s="242">
        <v>0</v>
      </c>
      <c r="X390" s="242">
        <v>0</v>
      </c>
      <c r="Y390" s="242">
        <v>0</v>
      </c>
      <c r="Z390" s="242">
        <v>0</v>
      </c>
      <c r="AA390" s="242">
        <v>0</v>
      </c>
      <c r="AB390" s="241">
        <v>2020</v>
      </c>
    </row>
    <row r="391" spans="1:28" s="3" customFormat="1" ht="35.25" customHeight="1" x14ac:dyDescent="0.5">
      <c r="A391" s="3">
        <v>1</v>
      </c>
      <c r="B391" s="143">
        <f>SUBTOTAL(103,$A$8:A391)</f>
        <v>379</v>
      </c>
      <c r="C391" s="237" t="s">
        <v>2032</v>
      </c>
      <c r="D391" s="232">
        <f t="shared" si="13"/>
        <v>567062.04</v>
      </c>
      <c r="E391" s="242">
        <v>0</v>
      </c>
      <c r="F391" s="242">
        <v>0</v>
      </c>
      <c r="G391" s="242">
        <v>0</v>
      </c>
      <c r="H391" s="242">
        <v>0</v>
      </c>
      <c r="I391" s="242">
        <v>567062.04</v>
      </c>
      <c r="J391" s="242">
        <v>0</v>
      </c>
      <c r="K391" s="243">
        <v>0</v>
      </c>
      <c r="L391" s="242">
        <v>0</v>
      </c>
      <c r="M391" s="242">
        <v>0</v>
      </c>
      <c r="N391" s="242">
        <v>0</v>
      </c>
      <c r="O391" s="242">
        <v>0</v>
      </c>
      <c r="P391" s="242">
        <v>0</v>
      </c>
      <c r="Q391" s="242">
        <v>0</v>
      </c>
      <c r="R391" s="242">
        <v>0</v>
      </c>
      <c r="S391" s="242">
        <v>0</v>
      </c>
      <c r="T391" s="242">
        <v>0</v>
      </c>
      <c r="U391" s="242">
        <v>0</v>
      </c>
      <c r="V391" s="242">
        <v>0</v>
      </c>
      <c r="W391" s="242">
        <v>0</v>
      </c>
      <c r="X391" s="242">
        <v>0</v>
      </c>
      <c r="Y391" s="242">
        <v>0</v>
      </c>
      <c r="Z391" s="242">
        <v>0</v>
      </c>
      <c r="AA391" s="242">
        <v>0</v>
      </c>
      <c r="AB391" s="241">
        <v>2020</v>
      </c>
    </row>
    <row r="392" spans="1:28" s="3" customFormat="1" ht="35.25" customHeight="1" x14ac:dyDescent="0.5">
      <c r="A392" s="3">
        <v>1</v>
      </c>
      <c r="B392" s="143">
        <f>SUBTOTAL(103,$A$8:A392)</f>
        <v>380</v>
      </c>
      <c r="C392" s="237" t="s">
        <v>2033</v>
      </c>
      <c r="D392" s="232">
        <f t="shared" si="13"/>
        <v>2516334.0499999998</v>
      </c>
      <c r="E392" s="242">
        <v>0</v>
      </c>
      <c r="F392" s="242">
        <v>0</v>
      </c>
      <c r="G392" s="242">
        <v>0</v>
      </c>
      <c r="H392" s="242">
        <v>0</v>
      </c>
      <c r="I392" s="242">
        <v>0</v>
      </c>
      <c r="J392" s="242">
        <v>0</v>
      </c>
      <c r="K392" s="243">
        <v>0</v>
      </c>
      <c r="L392" s="242">
        <v>0</v>
      </c>
      <c r="M392" s="242">
        <v>2516334.0499999998</v>
      </c>
      <c r="N392" s="242">
        <v>0</v>
      </c>
      <c r="O392" s="242">
        <v>0</v>
      </c>
      <c r="P392" s="242">
        <v>0</v>
      </c>
      <c r="Q392" s="242">
        <v>0</v>
      </c>
      <c r="R392" s="242">
        <v>0</v>
      </c>
      <c r="S392" s="242">
        <v>0</v>
      </c>
      <c r="T392" s="242">
        <v>0</v>
      </c>
      <c r="U392" s="242">
        <v>0</v>
      </c>
      <c r="V392" s="242">
        <v>0</v>
      </c>
      <c r="W392" s="242">
        <v>0</v>
      </c>
      <c r="X392" s="242">
        <v>0</v>
      </c>
      <c r="Y392" s="242">
        <v>0</v>
      </c>
      <c r="Z392" s="242">
        <v>0</v>
      </c>
      <c r="AA392" s="242">
        <v>0</v>
      </c>
      <c r="AB392" s="241">
        <v>2020</v>
      </c>
    </row>
    <row r="393" spans="1:28" s="3" customFormat="1" ht="35.25" customHeight="1" x14ac:dyDescent="0.5">
      <c r="A393" s="3">
        <v>1</v>
      </c>
      <c r="B393" s="143">
        <f>SUBTOTAL(103,$A$8:A393)</f>
        <v>381</v>
      </c>
      <c r="C393" s="237" t="s">
        <v>2034</v>
      </c>
      <c r="D393" s="232">
        <f t="shared" si="13"/>
        <v>294657.71999999997</v>
      </c>
      <c r="E393" s="242">
        <v>294657.71999999997</v>
      </c>
      <c r="F393" s="242">
        <v>0</v>
      </c>
      <c r="G393" s="242">
        <v>0</v>
      </c>
      <c r="H393" s="242">
        <v>0</v>
      </c>
      <c r="I393" s="242">
        <v>0</v>
      </c>
      <c r="J393" s="242">
        <v>0</v>
      </c>
      <c r="K393" s="243">
        <v>0</v>
      </c>
      <c r="L393" s="242">
        <v>0</v>
      </c>
      <c r="M393" s="242">
        <v>0</v>
      </c>
      <c r="N393" s="242">
        <v>0</v>
      </c>
      <c r="O393" s="242">
        <v>0</v>
      </c>
      <c r="P393" s="242">
        <v>0</v>
      </c>
      <c r="Q393" s="242">
        <v>0</v>
      </c>
      <c r="R393" s="242">
        <v>0</v>
      </c>
      <c r="S393" s="242">
        <v>0</v>
      </c>
      <c r="T393" s="242">
        <v>0</v>
      </c>
      <c r="U393" s="242">
        <v>0</v>
      </c>
      <c r="V393" s="242">
        <v>0</v>
      </c>
      <c r="W393" s="242">
        <v>0</v>
      </c>
      <c r="X393" s="242">
        <v>0</v>
      </c>
      <c r="Y393" s="242">
        <v>0</v>
      </c>
      <c r="Z393" s="242">
        <v>0</v>
      </c>
      <c r="AA393" s="242">
        <v>0</v>
      </c>
      <c r="AB393" s="241">
        <v>2020</v>
      </c>
    </row>
    <row r="394" spans="1:28" s="3" customFormat="1" ht="35.25" customHeight="1" x14ac:dyDescent="0.5">
      <c r="A394" s="3">
        <v>1</v>
      </c>
      <c r="B394" s="143">
        <f>SUBTOTAL(103,$A$8:A394)</f>
        <v>382</v>
      </c>
      <c r="C394" s="237" t="s">
        <v>2035</v>
      </c>
      <c r="D394" s="232">
        <f t="shared" si="13"/>
        <v>1230830.94</v>
      </c>
      <c r="E394" s="242">
        <v>0</v>
      </c>
      <c r="F394" s="242">
        <v>0</v>
      </c>
      <c r="G394" s="242">
        <v>0</v>
      </c>
      <c r="H394" s="242">
        <v>0</v>
      </c>
      <c r="I394" s="242">
        <v>0</v>
      </c>
      <c r="J394" s="242">
        <v>0</v>
      </c>
      <c r="K394" s="243">
        <v>0</v>
      </c>
      <c r="L394" s="242">
        <v>0</v>
      </c>
      <c r="M394" s="242">
        <v>1230830.94</v>
      </c>
      <c r="N394" s="242">
        <v>0</v>
      </c>
      <c r="O394" s="242">
        <v>0</v>
      </c>
      <c r="P394" s="242">
        <v>0</v>
      </c>
      <c r="Q394" s="242">
        <v>0</v>
      </c>
      <c r="R394" s="242">
        <v>0</v>
      </c>
      <c r="S394" s="242">
        <v>0</v>
      </c>
      <c r="T394" s="242">
        <v>0</v>
      </c>
      <c r="U394" s="242">
        <v>0</v>
      </c>
      <c r="V394" s="242">
        <v>0</v>
      </c>
      <c r="W394" s="242">
        <v>0</v>
      </c>
      <c r="X394" s="242">
        <v>0</v>
      </c>
      <c r="Y394" s="242">
        <v>0</v>
      </c>
      <c r="Z394" s="242">
        <v>0</v>
      </c>
      <c r="AA394" s="242">
        <v>0</v>
      </c>
      <c r="AB394" s="241">
        <v>2020</v>
      </c>
    </row>
    <row r="395" spans="1:28" s="3" customFormat="1" ht="35.25" customHeight="1" x14ac:dyDescent="0.5">
      <c r="A395" s="3">
        <v>1</v>
      </c>
      <c r="B395" s="143">
        <f>SUBTOTAL(103,$A$8:A395)</f>
        <v>383</v>
      </c>
      <c r="C395" s="237" t="s">
        <v>2036</v>
      </c>
      <c r="D395" s="232">
        <f t="shared" si="13"/>
        <v>1052055</v>
      </c>
      <c r="E395" s="242">
        <v>0</v>
      </c>
      <c r="F395" s="242">
        <v>0</v>
      </c>
      <c r="G395" s="242">
        <v>1052055</v>
      </c>
      <c r="H395" s="242">
        <v>0</v>
      </c>
      <c r="I395" s="242">
        <v>0</v>
      </c>
      <c r="J395" s="242">
        <v>0</v>
      </c>
      <c r="K395" s="243">
        <v>0</v>
      </c>
      <c r="L395" s="242">
        <v>0</v>
      </c>
      <c r="M395" s="242">
        <v>0</v>
      </c>
      <c r="N395" s="242">
        <v>0</v>
      </c>
      <c r="O395" s="242">
        <v>0</v>
      </c>
      <c r="P395" s="242">
        <v>0</v>
      </c>
      <c r="Q395" s="242">
        <v>0</v>
      </c>
      <c r="R395" s="242">
        <v>0</v>
      </c>
      <c r="S395" s="242">
        <v>0</v>
      </c>
      <c r="T395" s="242">
        <v>0</v>
      </c>
      <c r="U395" s="242">
        <v>0</v>
      </c>
      <c r="V395" s="242">
        <v>0</v>
      </c>
      <c r="W395" s="242">
        <v>0</v>
      </c>
      <c r="X395" s="242">
        <v>0</v>
      </c>
      <c r="Y395" s="242">
        <v>0</v>
      </c>
      <c r="Z395" s="242">
        <v>0</v>
      </c>
      <c r="AA395" s="242">
        <v>0</v>
      </c>
      <c r="AB395" s="241">
        <v>2020</v>
      </c>
    </row>
    <row r="396" spans="1:28" s="3" customFormat="1" ht="35.25" customHeight="1" x14ac:dyDescent="0.5">
      <c r="A396" s="3">
        <v>1</v>
      </c>
      <c r="B396" s="143">
        <f>SUBTOTAL(103,$A$8:A396)</f>
        <v>384</v>
      </c>
      <c r="C396" s="237" t="s">
        <v>2037</v>
      </c>
      <c r="D396" s="232">
        <f t="shared" si="13"/>
        <v>527399.5</v>
      </c>
      <c r="E396" s="242">
        <v>0</v>
      </c>
      <c r="F396" s="242">
        <v>0</v>
      </c>
      <c r="G396" s="242">
        <v>0</v>
      </c>
      <c r="H396" s="242">
        <v>0</v>
      </c>
      <c r="I396" s="242">
        <v>0</v>
      </c>
      <c r="J396" s="242">
        <v>0</v>
      </c>
      <c r="K396" s="243">
        <v>0</v>
      </c>
      <c r="L396" s="242">
        <v>0</v>
      </c>
      <c r="M396" s="242">
        <v>527399.5</v>
      </c>
      <c r="N396" s="242">
        <v>0</v>
      </c>
      <c r="O396" s="242">
        <v>0</v>
      </c>
      <c r="P396" s="242">
        <v>0</v>
      </c>
      <c r="Q396" s="242">
        <v>0</v>
      </c>
      <c r="R396" s="242">
        <v>0</v>
      </c>
      <c r="S396" s="242">
        <v>0</v>
      </c>
      <c r="T396" s="242">
        <v>0</v>
      </c>
      <c r="U396" s="242">
        <v>0</v>
      </c>
      <c r="V396" s="242">
        <v>0</v>
      </c>
      <c r="W396" s="242">
        <v>0</v>
      </c>
      <c r="X396" s="242">
        <v>0</v>
      </c>
      <c r="Y396" s="242">
        <v>0</v>
      </c>
      <c r="Z396" s="242">
        <v>0</v>
      </c>
      <c r="AA396" s="242">
        <v>0</v>
      </c>
      <c r="AB396" s="241">
        <v>2020</v>
      </c>
    </row>
    <row r="397" spans="1:28" s="3" customFormat="1" ht="35.25" customHeight="1" x14ac:dyDescent="0.5">
      <c r="A397" s="3">
        <v>1</v>
      </c>
      <c r="B397" s="143">
        <f>SUBTOTAL(103,$A$8:A397)</f>
        <v>385</v>
      </c>
      <c r="C397" s="237" t="s">
        <v>2038</v>
      </c>
      <c r="D397" s="232">
        <f t="shared" si="13"/>
        <v>687319</v>
      </c>
      <c r="E397" s="242">
        <v>0</v>
      </c>
      <c r="F397" s="242">
        <v>0</v>
      </c>
      <c r="G397" s="242">
        <v>0</v>
      </c>
      <c r="H397" s="242">
        <v>0</v>
      </c>
      <c r="I397" s="242">
        <v>0</v>
      </c>
      <c r="J397" s="242">
        <v>0</v>
      </c>
      <c r="K397" s="243">
        <v>0</v>
      </c>
      <c r="L397" s="242">
        <v>0</v>
      </c>
      <c r="M397" s="242">
        <v>687319</v>
      </c>
      <c r="N397" s="242">
        <v>0</v>
      </c>
      <c r="O397" s="242">
        <v>0</v>
      </c>
      <c r="P397" s="242">
        <v>0</v>
      </c>
      <c r="Q397" s="242">
        <v>0</v>
      </c>
      <c r="R397" s="242">
        <v>0</v>
      </c>
      <c r="S397" s="242">
        <v>0</v>
      </c>
      <c r="T397" s="242">
        <v>0</v>
      </c>
      <c r="U397" s="242">
        <v>0</v>
      </c>
      <c r="V397" s="242">
        <v>0</v>
      </c>
      <c r="W397" s="242">
        <v>0</v>
      </c>
      <c r="X397" s="242">
        <v>0</v>
      </c>
      <c r="Y397" s="242">
        <v>0</v>
      </c>
      <c r="Z397" s="242">
        <v>0</v>
      </c>
      <c r="AA397" s="242">
        <v>0</v>
      </c>
      <c r="AB397" s="241">
        <v>2020</v>
      </c>
    </row>
    <row r="398" spans="1:28" s="3" customFormat="1" ht="35.25" customHeight="1" x14ac:dyDescent="0.5">
      <c r="A398" s="3">
        <v>1</v>
      </c>
      <c r="B398" s="143">
        <f>SUBTOTAL(103,$A$8:A398)</f>
        <v>386</v>
      </c>
      <c r="C398" s="237" t="s">
        <v>2039</v>
      </c>
      <c r="D398" s="232">
        <f t="shared" si="13"/>
        <v>350000</v>
      </c>
      <c r="E398" s="242">
        <v>0</v>
      </c>
      <c r="F398" s="242">
        <v>0</v>
      </c>
      <c r="G398" s="242">
        <v>0</v>
      </c>
      <c r="H398" s="242">
        <v>0</v>
      </c>
      <c r="I398" s="242">
        <v>0</v>
      </c>
      <c r="J398" s="242">
        <v>0</v>
      </c>
      <c r="K398" s="243">
        <v>0</v>
      </c>
      <c r="L398" s="242">
        <v>0</v>
      </c>
      <c r="M398" s="242">
        <v>350000</v>
      </c>
      <c r="N398" s="242">
        <v>0</v>
      </c>
      <c r="O398" s="242">
        <v>0</v>
      </c>
      <c r="P398" s="242">
        <v>0</v>
      </c>
      <c r="Q398" s="242">
        <v>0</v>
      </c>
      <c r="R398" s="242">
        <v>0</v>
      </c>
      <c r="S398" s="242">
        <v>0</v>
      </c>
      <c r="T398" s="242">
        <v>0</v>
      </c>
      <c r="U398" s="242">
        <v>0</v>
      </c>
      <c r="V398" s="242">
        <v>0</v>
      </c>
      <c r="W398" s="242">
        <v>0</v>
      </c>
      <c r="X398" s="242">
        <v>0</v>
      </c>
      <c r="Y398" s="242">
        <v>0</v>
      </c>
      <c r="Z398" s="242">
        <v>0</v>
      </c>
      <c r="AA398" s="242">
        <v>0</v>
      </c>
      <c r="AB398" s="241">
        <v>2020</v>
      </c>
    </row>
    <row r="399" spans="1:28" s="3" customFormat="1" ht="35.25" customHeight="1" x14ac:dyDescent="0.5">
      <c r="A399" s="3">
        <v>1</v>
      </c>
      <c r="B399" s="143">
        <f>SUBTOTAL(103,$A$8:A399)</f>
        <v>387</v>
      </c>
      <c r="C399" s="237" t="s">
        <v>2040</v>
      </c>
      <c r="D399" s="232">
        <f t="shared" si="13"/>
        <v>571302</v>
      </c>
      <c r="E399" s="242">
        <v>0</v>
      </c>
      <c r="F399" s="242">
        <v>0</v>
      </c>
      <c r="G399" s="242">
        <v>0</v>
      </c>
      <c r="H399" s="242">
        <v>0</v>
      </c>
      <c r="I399" s="242">
        <v>0</v>
      </c>
      <c r="J399" s="242">
        <v>0</v>
      </c>
      <c r="K399" s="243">
        <v>0</v>
      </c>
      <c r="L399" s="242">
        <v>0</v>
      </c>
      <c r="M399" s="242">
        <v>0</v>
      </c>
      <c r="N399" s="242">
        <v>0</v>
      </c>
      <c r="O399" s="242">
        <v>571302</v>
      </c>
      <c r="P399" s="242">
        <v>0</v>
      </c>
      <c r="Q399" s="242">
        <v>0</v>
      </c>
      <c r="R399" s="242">
        <v>0</v>
      </c>
      <c r="S399" s="242">
        <v>0</v>
      </c>
      <c r="T399" s="242">
        <v>0</v>
      </c>
      <c r="U399" s="242">
        <v>0</v>
      </c>
      <c r="V399" s="242">
        <v>0</v>
      </c>
      <c r="W399" s="242">
        <v>0</v>
      </c>
      <c r="X399" s="242">
        <v>0</v>
      </c>
      <c r="Y399" s="242">
        <v>0</v>
      </c>
      <c r="Z399" s="242">
        <v>0</v>
      </c>
      <c r="AA399" s="242">
        <v>0</v>
      </c>
      <c r="AB399" s="241">
        <v>2020</v>
      </c>
    </row>
    <row r="400" spans="1:28" s="3" customFormat="1" ht="35.25" customHeight="1" x14ac:dyDescent="0.5">
      <c r="A400" s="3">
        <v>1</v>
      </c>
      <c r="B400" s="143">
        <f>SUBTOTAL(103,$A$8:A400)</f>
        <v>388</v>
      </c>
      <c r="C400" s="237" t="s">
        <v>2041</v>
      </c>
      <c r="D400" s="232">
        <f t="shared" si="13"/>
        <v>283242</v>
      </c>
      <c r="E400" s="242">
        <v>0</v>
      </c>
      <c r="F400" s="242">
        <v>0</v>
      </c>
      <c r="G400" s="242">
        <v>0</v>
      </c>
      <c r="H400" s="242">
        <v>0</v>
      </c>
      <c r="I400" s="242">
        <v>0</v>
      </c>
      <c r="J400" s="242">
        <v>0</v>
      </c>
      <c r="K400" s="243">
        <v>0</v>
      </c>
      <c r="L400" s="242">
        <v>0</v>
      </c>
      <c r="M400" s="242">
        <v>283242</v>
      </c>
      <c r="N400" s="242">
        <v>0</v>
      </c>
      <c r="O400" s="242">
        <v>0</v>
      </c>
      <c r="P400" s="242">
        <v>0</v>
      </c>
      <c r="Q400" s="242">
        <v>0</v>
      </c>
      <c r="R400" s="242">
        <v>0</v>
      </c>
      <c r="S400" s="242">
        <v>0</v>
      </c>
      <c r="T400" s="242">
        <v>0</v>
      </c>
      <c r="U400" s="242">
        <v>0</v>
      </c>
      <c r="V400" s="242">
        <v>0</v>
      </c>
      <c r="W400" s="242">
        <v>0</v>
      </c>
      <c r="X400" s="242">
        <v>0</v>
      </c>
      <c r="Y400" s="242">
        <v>0</v>
      </c>
      <c r="Z400" s="242">
        <v>0</v>
      </c>
      <c r="AA400" s="242">
        <v>0</v>
      </c>
      <c r="AB400" s="241">
        <v>2020</v>
      </c>
    </row>
    <row r="401" spans="1:28" s="3" customFormat="1" ht="35.25" customHeight="1" x14ac:dyDescent="0.5">
      <c r="A401" s="3">
        <v>1</v>
      </c>
      <c r="B401" s="143">
        <f>SUBTOTAL(103,$A$8:A401)</f>
        <v>389</v>
      </c>
      <c r="C401" s="237" t="s">
        <v>2042</v>
      </c>
      <c r="D401" s="232">
        <f t="shared" si="13"/>
        <v>210000</v>
      </c>
      <c r="E401" s="242">
        <v>0</v>
      </c>
      <c r="F401" s="242">
        <v>0</v>
      </c>
      <c r="G401" s="242">
        <v>0</v>
      </c>
      <c r="H401" s="242">
        <v>0</v>
      </c>
      <c r="I401" s="242">
        <v>0</v>
      </c>
      <c r="J401" s="242">
        <v>0</v>
      </c>
      <c r="K401" s="243">
        <v>0</v>
      </c>
      <c r="L401" s="242">
        <v>0</v>
      </c>
      <c r="M401" s="242">
        <v>210000</v>
      </c>
      <c r="N401" s="242">
        <v>0</v>
      </c>
      <c r="O401" s="242">
        <v>0</v>
      </c>
      <c r="P401" s="242">
        <v>0</v>
      </c>
      <c r="Q401" s="242">
        <v>0</v>
      </c>
      <c r="R401" s="242">
        <v>0</v>
      </c>
      <c r="S401" s="242">
        <v>0</v>
      </c>
      <c r="T401" s="242">
        <v>0</v>
      </c>
      <c r="U401" s="242">
        <v>0</v>
      </c>
      <c r="V401" s="242">
        <v>0</v>
      </c>
      <c r="W401" s="242">
        <v>0</v>
      </c>
      <c r="X401" s="242">
        <v>0</v>
      </c>
      <c r="Y401" s="242">
        <v>0</v>
      </c>
      <c r="Z401" s="242">
        <v>0</v>
      </c>
      <c r="AA401" s="242">
        <v>0</v>
      </c>
      <c r="AB401" s="241">
        <v>2020</v>
      </c>
    </row>
    <row r="402" spans="1:28" s="3" customFormat="1" ht="35.25" customHeight="1" x14ac:dyDescent="0.5">
      <c r="A402" s="3">
        <v>1</v>
      </c>
      <c r="B402" s="143">
        <f>SUBTOTAL(103,$A$8:A402)</f>
        <v>390</v>
      </c>
      <c r="C402" s="237" t="s">
        <v>2043</v>
      </c>
      <c r="D402" s="232">
        <f t="shared" si="13"/>
        <v>482863</v>
      </c>
      <c r="E402" s="242">
        <v>0</v>
      </c>
      <c r="F402" s="242">
        <v>0</v>
      </c>
      <c r="G402" s="242">
        <v>482863</v>
      </c>
      <c r="H402" s="242">
        <v>0</v>
      </c>
      <c r="I402" s="242">
        <v>0</v>
      </c>
      <c r="J402" s="242">
        <v>0</v>
      </c>
      <c r="K402" s="243">
        <v>0</v>
      </c>
      <c r="L402" s="242">
        <v>0</v>
      </c>
      <c r="M402" s="242">
        <v>0</v>
      </c>
      <c r="N402" s="242">
        <v>0</v>
      </c>
      <c r="O402" s="242">
        <v>0</v>
      </c>
      <c r="P402" s="242">
        <v>0</v>
      </c>
      <c r="Q402" s="242">
        <v>0</v>
      </c>
      <c r="R402" s="242">
        <v>0</v>
      </c>
      <c r="S402" s="242">
        <v>0</v>
      </c>
      <c r="T402" s="242">
        <v>0</v>
      </c>
      <c r="U402" s="242">
        <v>0</v>
      </c>
      <c r="V402" s="242">
        <v>0</v>
      </c>
      <c r="W402" s="242">
        <v>0</v>
      </c>
      <c r="X402" s="242">
        <v>0</v>
      </c>
      <c r="Y402" s="242">
        <v>0</v>
      </c>
      <c r="Z402" s="242">
        <v>0</v>
      </c>
      <c r="AA402" s="242">
        <v>0</v>
      </c>
      <c r="AB402" s="241">
        <v>2020</v>
      </c>
    </row>
    <row r="403" spans="1:28" s="3" customFormat="1" ht="35.25" customHeight="1" x14ac:dyDescent="0.5">
      <c r="A403" s="3">
        <v>1</v>
      </c>
      <c r="B403" s="143">
        <f>SUBTOTAL(103,$A$8:A403)</f>
        <v>391</v>
      </c>
      <c r="C403" s="237" t="s">
        <v>2044</v>
      </c>
      <c r="D403" s="232">
        <f t="shared" si="13"/>
        <v>237404</v>
      </c>
      <c r="E403" s="242">
        <v>0</v>
      </c>
      <c r="F403" s="242">
        <v>0</v>
      </c>
      <c r="G403" s="242">
        <v>0</v>
      </c>
      <c r="H403" s="242">
        <v>0</v>
      </c>
      <c r="I403" s="242">
        <v>0</v>
      </c>
      <c r="J403" s="242">
        <v>0</v>
      </c>
      <c r="K403" s="243">
        <v>0</v>
      </c>
      <c r="L403" s="242">
        <v>0</v>
      </c>
      <c r="M403" s="242">
        <v>237404</v>
      </c>
      <c r="N403" s="242">
        <v>0</v>
      </c>
      <c r="O403" s="242">
        <v>0</v>
      </c>
      <c r="P403" s="242">
        <v>0</v>
      </c>
      <c r="Q403" s="242">
        <v>0</v>
      </c>
      <c r="R403" s="242">
        <v>0</v>
      </c>
      <c r="S403" s="242">
        <v>0</v>
      </c>
      <c r="T403" s="242">
        <v>0</v>
      </c>
      <c r="U403" s="242">
        <v>0</v>
      </c>
      <c r="V403" s="242">
        <v>0</v>
      </c>
      <c r="W403" s="242">
        <v>0</v>
      </c>
      <c r="X403" s="242">
        <v>0</v>
      </c>
      <c r="Y403" s="242">
        <v>0</v>
      </c>
      <c r="Z403" s="242">
        <v>0</v>
      </c>
      <c r="AA403" s="242">
        <v>0</v>
      </c>
      <c r="AB403" s="241">
        <v>2020</v>
      </c>
    </row>
    <row r="404" spans="1:28" s="3" customFormat="1" ht="35.25" customHeight="1" x14ac:dyDescent="0.5">
      <c r="A404" s="3">
        <v>1</v>
      </c>
      <c r="B404" s="143">
        <f>SUBTOTAL(103,$A$8:A404)</f>
        <v>392</v>
      </c>
      <c r="C404" s="237" t="s">
        <v>2045</v>
      </c>
      <c r="D404" s="232">
        <f t="shared" si="13"/>
        <v>265768</v>
      </c>
      <c r="E404" s="242">
        <v>0</v>
      </c>
      <c r="F404" s="242">
        <v>0</v>
      </c>
      <c r="G404" s="242">
        <v>265768</v>
      </c>
      <c r="H404" s="242">
        <v>0</v>
      </c>
      <c r="I404" s="242">
        <v>0</v>
      </c>
      <c r="J404" s="242">
        <v>0</v>
      </c>
      <c r="K404" s="243">
        <v>0</v>
      </c>
      <c r="L404" s="242">
        <v>0</v>
      </c>
      <c r="M404" s="242">
        <v>0</v>
      </c>
      <c r="N404" s="242">
        <v>0</v>
      </c>
      <c r="O404" s="242">
        <v>0</v>
      </c>
      <c r="P404" s="242">
        <v>0</v>
      </c>
      <c r="Q404" s="242">
        <v>0</v>
      </c>
      <c r="R404" s="242">
        <v>0</v>
      </c>
      <c r="S404" s="242">
        <v>0</v>
      </c>
      <c r="T404" s="242">
        <v>0</v>
      </c>
      <c r="U404" s="242">
        <v>0</v>
      </c>
      <c r="V404" s="242">
        <v>0</v>
      </c>
      <c r="W404" s="242">
        <v>0</v>
      </c>
      <c r="X404" s="242">
        <v>0</v>
      </c>
      <c r="Y404" s="242">
        <v>0</v>
      </c>
      <c r="Z404" s="242">
        <v>0</v>
      </c>
      <c r="AA404" s="242">
        <v>0</v>
      </c>
      <c r="AB404" s="241">
        <v>2020</v>
      </c>
    </row>
    <row r="405" spans="1:28" s="3" customFormat="1" ht="35.25" customHeight="1" x14ac:dyDescent="0.5">
      <c r="A405" s="3">
        <v>1</v>
      </c>
      <c r="B405" s="143">
        <f>SUBTOTAL(103,$A$8:A405)</f>
        <v>393</v>
      </c>
      <c r="C405" s="237" t="s">
        <v>2046</v>
      </c>
      <c r="D405" s="232">
        <f t="shared" si="13"/>
        <v>643076</v>
      </c>
      <c r="E405" s="242">
        <v>0</v>
      </c>
      <c r="F405" s="242">
        <v>0</v>
      </c>
      <c r="G405" s="242">
        <v>0</v>
      </c>
      <c r="H405" s="242">
        <v>13076</v>
      </c>
      <c r="I405" s="242">
        <v>0</v>
      </c>
      <c r="J405" s="242">
        <v>0</v>
      </c>
      <c r="K405" s="243">
        <v>0</v>
      </c>
      <c r="L405" s="242">
        <v>0</v>
      </c>
      <c r="M405" s="242">
        <v>0</v>
      </c>
      <c r="N405" s="242">
        <v>0</v>
      </c>
      <c r="O405" s="242">
        <v>630000</v>
      </c>
      <c r="P405" s="242">
        <v>0</v>
      </c>
      <c r="Q405" s="242">
        <v>0</v>
      </c>
      <c r="R405" s="242">
        <v>0</v>
      </c>
      <c r="S405" s="242">
        <v>0</v>
      </c>
      <c r="T405" s="242">
        <v>0</v>
      </c>
      <c r="U405" s="242">
        <v>0</v>
      </c>
      <c r="V405" s="242">
        <v>0</v>
      </c>
      <c r="W405" s="242">
        <v>0</v>
      </c>
      <c r="X405" s="242">
        <v>0</v>
      </c>
      <c r="Y405" s="242">
        <v>0</v>
      </c>
      <c r="Z405" s="242">
        <v>0</v>
      </c>
      <c r="AA405" s="242">
        <v>0</v>
      </c>
      <c r="AB405" s="241">
        <v>2020</v>
      </c>
    </row>
    <row r="406" spans="1:28" s="3" customFormat="1" ht="35.25" customHeight="1" x14ac:dyDescent="0.5">
      <c r="A406" s="3">
        <v>1</v>
      </c>
      <c r="B406" s="143">
        <f>SUBTOTAL(103,$A$8:A406)</f>
        <v>394</v>
      </c>
      <c r="C406" s="237" t="s">
        <v>2047</v>
      </c>
      <c r="D406" s="232">
        <f t="shared" si="13"/>
        <v>682931</v>
      </c>
      <c r="E406" s="242">
        <v>0</v>
      </c>
      <c r="F406" s="242">
        <v>0</v>
      </c>
      <c r="G406" s="242">
        <v>0</v>
      </c>
      <c r="H406" s="242">
        <v>0</v>
      </c>
      <c r="I406" s="242">
        <v>0</v>
      </c>
      <c r="J406" s="242">
        <v>0</v>
      </c>
      <c r="K406" s="243">
        <v>0</v>
      </c>
      <c r="L406" s="242">
        <v>0</v>
      </c>
      <c r="M406" s="242">
        <v>0</v>
      </c>
      <c r="N406" s="242">
        <v>0</v>
      </c>
      <c r="O406" s="242">
        <v>682931</v>
      </c>
      <c r="P406" s="242">
        <v>0</v>
      </c>
      <c r="Q406" s="242">
        <v>0</v>
      </c>
      <c r="R406" s="242">
        <v>0</v>
      </c>
      <c r="S406" s="242">
        <v>0</v>
      </c>
      <c r="T406" s="242">
        <v>0</v>
      </c>
      <c r="U406" s="242">
        <v>0</v>
      </c>
      <c r="V406" s="242">
        <v>0</v>
      </c>
      <c r="W406" s="242">
        <v>0</v>
      </c>
      <c r="X406" s="242">
        <v>0</v>
      </c>
      <c r="Y406" s="242">
        <v>0</v>
      </c>
      <c r="Z406" s="242">
        <v>0</v>
      </c>
      <c r="AA406" s="242">
        <v>0</v>
      </c>
      <c r="AB406" s="241">
        <v>2020</v>
      </c>
    </row>
    <row r="407" spans="1:28" s="3" customFormat="1" ht="35.25" customHeight="1" x14ac:dyDescent="0.5">
      <c r="A407" s="3">
        <v>1</v>
      </c>
      <c r="B407" s="143">
        <f>SUBTOTAL(103,$A$8:A407)</f>
        <v>395</v>
      </c>
      <c r="C407" s="237" t="s">
        <v>2048</v>
      </c>
      <c r="D407" s="232">
        <f t="shared" si="13"/>
        <v>67129</v>
      </c>
      <c r="E407" s="242">
        <v>0</v>
      </c>
      <c r="F407" s="242">
        <v>0</v>
      </c>
      <c r="G407" s="242">
        <v>0</v>
      </c>
      <c r="H407" s="242">
        <v>0</v>
      </c>
      <c r="I407" s="242">
        <v>0</v>
      </c>
      <c r="J407" s="242">
        <v>0</v>
      </c>
      <c r="K407" s="243">
        <v>0</v>
      </c>
      <c r="L407" s="242">
        <v>0</v>
      </c>
      <c r="M407" s="242">
        <v>0</v>
      </c>
      <c r="N407" s="242">
        <v>0</v>
      </c>
      <c r="O407" s="242">
        <v>67129</v>
      </c>
      <c r="P407" s="242">
        <v>0</v>
      </c>
      <c r="Q407" s="242">
        <v>0</v>
      </c>
      <c r="R407" s="242">
        <v>0</v>
      </c>
      <c r="S407" s="242">
        <v>0</v>
      </c>
      <c r="T407" s="242">
        <v>0</v>
      </c>
      <c r="U407" s="242">
        <v>0</v>
      </c>
      <c r="V407" s="242">
        <v>0</v>
      </c>
      <c r="W407" s="242">
        <v>0</v>
      </c>
      <c r="X407" s="242">
        <v>0</v>
      </c>
      <c r="Y407" s="242">
        <v>0</v>
      </c>
      <c r="Z407" s="242">
        <v>0</v>
      </c>
      <c r="AA407" s="242">
        <v>0</v>
      </c>
      <c r="AB407" s="241">
        <v>2020</v>
      </c>
    </row>
    <row r="408" spans="1:28" s="3" customFormat="1" ht="35.25" customHeight="1" x14ac:dyDescent="0.5">
      <c r="A408" s="3">
        <v>1</v>
      </c>
      <c r="B408" s="143">
        <f>SUBTOTAL(103,$A$8:A408)</f>
        <v>396</v>
      </c>
      <c r="C408" s="237" t="s">
        <v>2476</v>
      </c>
      <c r="D408" s="232">
        <f t="shared" si="13"/>
        <v>1150780</v>
      </c>
      <c r="E408" s="242">
        <v>0</v>
      </c>
      <c r="F408" s="242">
        <v>0</v>
      </c>
      <c r="G408" s="242">
        <v>0</v>
      </c>
      <c r="H408" s="242">
        <v>0</v>
      </c>
      <c r="I408" s="242">
        <v>0</v>
      </c>
      <c r="J408" s="242">
        <v>0</v>
      </c>
      <c r="K408" s="243">
        <v>0</v>
      </c>
      <c r="L408" s="242">
        <v>0</v>
      </c>
      <c r="M408" s="242">
        <v>0</v>
      </c>
      <c r="N408" s="242">
        <v>0</v>
      </c>
      <c r="O408" s="242">
        <v>1150780</v>
      </c>
      <c r="P408" s="242">
        <v>0</v>
      </c>
      <c r="Q408" s="242">
        <v>0</v>
      </c>
      <c r="R408" s="242">
        <v>0</v>
      </c>
      <c r="S408" s="242">
        <v>0</v>
      </c>
      <c r="T408" s="242">
        <v>0</v>
      </c>
      <c r="U408" s="242">
        <v>0</v>
      </c>
      <c r="V408" s="242">
        <v>0</v>
      </c>
      <c r="W408" s="242">
        <v>0</v>
      </c>
      <c r="X408" s="242">
        <v>0</v>
      </c>
      <c r="Y408" s="242">
        <v>0</v>
      </c>
      <c r="Z408" s="242">
        <v>0</v>
      </c>
      <c r="AA408" s="242">
        <v>0</v>
      </c>
      <c r="AB408" s="241">
        <v>2020</v>
      </c>
    </row>
    <row r="409" spans="1:28" s="3" customFormat="1" ht="35.25" customHeight="1" x14ac:dyDescent="0.5">
      <c r="A409" s="3">
        <v>1</v>
      </c>
      <c r="B409" s="143">
        <f>SUBTOTAL(103,$A$8:A409)</f>
        <v>397</v>
      </c>
      <c r="C409" s="237" t="s">
        <v>2477</v>
      </c>
      <c r="D409" s="232">
        <f t="shared" si="13"/>
        <v>1950220</v>
      </c>
      <c r="E409" s="242">
        <v>0</v>
      </c>
      <c r="F409" s="242">
        <v>0</v>
      </c>
      <c r="G409" s="242">
        <v>0</v>
      </c>
      <c r="H409" s="242">
        <v>0</v>
      </c>
      <c r="I409" s="242">
        <v>0</v>
      </c>
      <c r="J409" s="242">
        <v>0</v>
      </c>
      <c r="K409" s="243">
        <v>1</v>
      </c>
      <c r="L409" s="242">
        <v>1950220</v>
      </c>
      <c r="M409" s="242">
        <v>0</v>
      </c>
      <c r="N409" s="242">
        <v>0</v>
      </c>
      <c r="O409" s="242">
        <v>0</v>
      </c>
      <c r="P409" s="242">
        <v>0</v>
      </c>
      <c r="Q409" s="242">
        <v>0</v>
      </c>
      <c r="R409" s="242">
        <v>0</v>
      </c>
      <c r="S409" s="242">
        <v>0</v>
      </c>
      <c r="T409" s="242">
        <v>0</v>
      </c>
      <c r="U409" s="242">
        <v>0</v>
      </c>
      <c r="V409" s="242">
        <v>0</v>
      </c>
      <c r="W409" s="242">
        <v>0</v>
      </c>
      <c r="X409" s="242">
        <v>0</v>
      </c>
      <c r="Y409" s="242">
        <v>0</v>
      </c>
      <c r="Z409" s="242">
        <v>0</v>
      </c>
      <c r="AA409" s="242">
        <v>0</v>
      </c>
      <c r="AB409" s="241">
        <v>2020</v>
      </c>
    </row>
    <row r="410" spans="1:28" s="3" customFormat="1" ht="35.25" customHeight="1" x14ac:dyDescent="0.5">
      <c r="A410" s="3">
        <v>1</v>
      </c>
      <c r="B410" s="143">
        <f>SUBTOTAL(103,$A$8:A410)</f>
        <v>398</v>
      </c>
      <c r="C410" s="237" t="s">
        <v>2478</v>
      </c>
      <c r="D410" s="232">
        <f t="shared" si="13"/>
        <v>1170000</v>
      </c>
      <c r="E410" s="242">
        <v>0</v>
      </c>
      <c r="F410" s="242">
        <v>0</v>
      </c>
      <c r="G410" s="242">
        <v>0</v>
      </c>
      <c r="H410" s="242">
        <v>0</v>
      </c>
      <c r="I410" s="242">
        <v>0</v>
      </c>
      <c r="J410" s="242">
        <v>0</v>
      </c>
      <c r="K410" s="243">
        <v>2</v>
      </c>
      <c r="L410" s="242">
        <v>1170000</v>
      </c>
      <c r="M410" s="242">
        <v>0</v>
      </c>
      <c r="N410" s="242">
        <v>0</v>
      </c>
      <c r="O410" s="242">
        <v>0</v>
      </c>
      <c r="P410" s="242">
        <v>0</v>
      </c>
      <c r="Q410" s="242">
        <v>0</v>
      </c>
      <c r="R410" s="242">
        <v>0</v>
      </c>
      <c r="S410" s="242">
        <v>0</v>
      </c>
      <c r="T410" s="242">
        <v>0</v>
      </c>
      <c r="U410" s="242">
        <v>0</v>
      </c>
      <c r="V410" s="242">
        <v>0</v>
      </c>
      <c r="W410" s="242">
        <v>0</v>
      </c>
      <c r="X410" s="242">
        <v>0</v>
      </c>
      <c r="Y410" s="242">
        <v>0</v>
      </c>
      <c r="Z410" s="242">
        <v>0</v>
      </c>
      <c r="AA410" s="242">
        <v>0</v>
      </c>
      <c r="AB410" s="241">
        <v>2020</v>
      </c>
    </row>
    <row r="411" spans="1:28" s="3" customFormat="1" ht="35.25" customHeight="1" x14ac:dyDescent="0.5">
      <c r="A411" s="3">
        <v>1</v>
      </c>
      <c r="B411" s="143">
        <f>SUBTOTAL(103,$A$8:A411)</f>
        <v>399</v>
      </c>
      <c r="C411" s="237" t="s">
        <v>2049</v>
      </c>
      <c r="D411" s="232">
        <f t="shared" si="13"/>
        <v>304016</v>
      </c>
      <c r="E411" s="242">
        <v>0</v>
      </c>
      <c r="F411" s="242">
        <v>0</v>
      </c>
      <c r="G411" s="242">
        <v>0</v>
      </c>
      <c r="H411" s="242">
        <v>0</v>
      </c>
      <c r="I411" s="242">
        <v>0</v>
      </c>
      <c r="J411" s="242">
        <v>0</v>
      </c>
      <c r="K411" s="243">
        <v>0</v>
      </c>
      <c r="L411" s="242">
        <v>0</v>
      </c>
      <c r="M411" s="242">
        <v>304016</v>
      </c>
      <c r="N411" s="242">
        <v>0</v>
      </c>
      <c r="O411" s="242">
        <v>0</v>
      </c>
      <c r="P411" s="242">
        <v>0</v>
      </c>
      <c r="Q411" s="242">
        <v>0</v>
      </c>
      <c r="R411" s="242">
        <v>0</v>
      </c>
      <c r="S411" s="242">
        <v>0</v>
      </c>
      <c r="T411" s="242">
        <v>0</v>
      </c>
      <c r="U411" s="242">
        <v>0</v>
      </c>
      <c r="V411" s="242">
        <v>0</v>
      </c>
      <c r="W411" s="242">
        <v>0</v>
      </c>
      <c r="X411" s="242">
        <v>0</v>
      </c>
      <c r="Y411" s="242">
        <v>0</v>
      </c>
      <c r="Z411" s="242">
        <v>0</v>
      </c>
      <c r="AA411" s="242">
        <v>0</v>
      </c>
      <c r="AB411" s="241">
        <v>2020</v>
      </c>
    </row>
    <row r="412" spans="1:28" s="3" customFormat="1" ht="35.25" customHeight="1" x14ac:dyDescent="0.5">
      <c r="A412" s="3">
        <v>1</v>
      </c>
      <c r="B412" s="143">
        <f>SUBTOTAL(103,$A$8:A412)</f>
        <v>400</v>
      </c>
      <c r="C412" s="237" t="s">
        <v>2050</v>
      </c>
      <c r="D412" s="232">
        <f t="shared" si="13"/>
        <v>155485</v>
      </c>
      <c r="E412" s="242">
        <v>0</v>
      </c>
      <c r="F412" s="242">
        <v>0</v>
      </c>
      <c r="G412" s="242">
        <v>0</v>
      </c>
      <c r="H412" s="242">
        <v>0</v>
      </c>
      <c r="I412" s="242">
        <v>0</v>
      </c>
      <c r="J412" s="242">
        <v>0</v>
      </c>
      <c r="K412" s="243">
        <v>0</v>
      </c>
      <c r="L412" s="242">
        <v>0</v>
      </c>
      <c r="M412" s="242">
        <v>0</v>
      </c>
      <c r="N412" s="242">
        <v>0</v>
      </c>
      <c r="O412" s="242">
        <v>155485</v>
      </c>
      <c r="P412" s="242">
        <v>0</v>
      </c>
      <c r="Q412" s="242">
        <v>0</v>
      </c>
      <c r="R412" s="242">
        <v>0</v>
      </c>
      <c r="S412" s="242">
        <v>0</v>
      </c>
      <c r="T412" s="242">
        <v>0</v>
      </c>
      <c r="U412" s="242">
        <v>0</v>
      </c>
      <c r="V412" s="242">
        <v>0</v>
      </c>
      <c r="W412" s="242">
        <v>0</v>
      </c>
      <c r="X412" s="242">
        <v>0</v>
      </c>
      <c r="Y412" s="242">
        <v>0</v>
      </c>
      <c r="Z412" s="242">
        <v>0</v>
      </c>
      <c r="AA412" s="242">
        <v>0</v>
      </c>
      <c r="AB412" s="241">
        <v>2020</v>
      </c>
    </row>
    <row r="413" spans="1:28" s="3" customFormat="1" ht="35.25" customHeight="1" x14ac:dyDescent="0.5">
      <c r="A413" s="3">
        <v>1</v>
      </c>
      <c r="B413" s="143">
        <f>SUBTOTAL(103,$A$8:A413)</f>
        <v>401</v>
      </c>
      <c r="C413" s="237" t="s">
        <v>2051</v>
      </c>
      <c r="D413" s="232">
        <f t="shared" si="13"/>
        <v>690218</v>
      </c>
      <c r="E413" s="242">
        <v>0</v>
      </c>
      <c r="F413" s="242">
        <v>0</v>
      </c>
      <c r="G413" s="242">
        <v>0</v>
      </c>
      <c r="H413" s="242">
        <v>0</v>
      </c>
      <c r="I413" s="242">
        <v>0</v>
      </c>
      <c r="J413" s="242">
        <v>0</v>
      </c>
      <c r="K413" s="243">
        <v>0</v>
      </c>
      <c r="L413" s="242">
        <v>0</v>
      </c>
      <c r="M413" s="242">
        <v>690218</v>
      </c>
      <c r="N413" s="242">
        <v>0</v>
      </c>
      <c r="O413" s="242">
        <v>0</v>
      </c>
      <c r="P413" s="242">
        <v>0</v>
      </c>
      <c r="Q413" s="242">
        <v>0</v>
      </c>
      <c r="R413" s="242">
        <v>0</v>
      </c>
      <c r="S413" s="242">
        <v>0</v>
      </c>
      <c r="T413" s="242">
        <v>0</v>
      </c>
      <c r="U413" s="242">
        <v>0</v>
      </c>
      <c r="V413" s="242">
        <v>0</v>
      </c>
      <c r="W413" s="242">
        <v>0</v>
      </c>
      <c r="X413" s="242">
        <v>0</v>
      </c>
      <c r="Y413" s="242">
        <v>0</v>
      </c>
      <c r="Z413" s="242">
        <v>0</v>
      </c>
      <c r="AA413" s="242">
        <v>0</v>
      </c>
      <c r="AB413" s="241">
        <v>2020</v>
      </c>
    </row>
    <row r="414" spans="1:28" s="3" customFormat="1" ht="35.25" customHeight="1" x14ac:dyDescent="0.5">
      <c r="A414" s="3">
        <v>1</v>
      </c>
      <c r="B414" s="143">
        <f>SUBTOTAL(103,$A$8:A414)</f>
        <v>402</v>
      </c>
      <c r="C414" s="237" t="s">
        <v>2052</v>
      </c>
      <c r="D414" s="232">
        <f t="shared" si="13"/>
        <v>714020</v>
      </c>
      <c r="E414" s="242">
        <v>0</v>
      </c>
      <c r="F414" s="242">
        <v>0</v>
      </c>
      <c r="G414" s="242">
        <v>0</v>
      </c>
      <c r="H414" s="242">
        <v>0</v>
      </c>
      <c r="I414" s="242">
        <v>0</v>
      </c>
      <c r="J414" s="242">
        <v>0</v>
      </c>
      <c r="K414" s="243">
        <v>0</v>
      </c>
      <c r="L414" s="242">
        <v>0</v>
      </c>
      <c r="M414" s="242">
        <v>714020</v>
      </c>
      <c r="N414" s="242">
        <v>0</v>
      </c>
      <c r="O414" s="242">
        <v>0</v>
      </c>
      <c r="P414" s="242">
        <v>0</v>
      </c>
      <c r="Q414" s="242">
        <v>0</v>
      </c>
      <c r="R414" s="242">
        <v>0</v>
      </c>
      <c r="S414" s="242">
        <v>0</v>
      </c>
      <c r="T414" s="242">
        <v>0</v>
      </c>
      <c r="U414" s="242">
        <v>0</v>
      </c>
      <c r="V414" s="242">
        <v>0</v>
      </c>
      <c r="W414" s="242">
        <v>0</v>
      </c>
      <c r="X414" s="242">
        <v>0</v>
      </c>
      <c r="Y414" s="242">
        <v>0</v>
      </c>
      <c r="Z414" s="242">
        <v>0</v>
      </c>
      <c r="AA414" s="242">
        <v>0</v>
      </c>
      <c r="AB414" s="241">
        <v>2020</v>
      </c>
    </row>
    <row r="415" spans="1:28" s="3" customFormat="1" ht="35.25" customHeight="1" x14ac:dyDescent="0.5">
      <c r="A415" s="3">
        <v>1</v>
      </c>
      <c r="B415" s="143">
        <f>SUBTOTAL(103,$A$8:A415)</f>
        <v>403</v>
      </c>
      <c r="C415" s="237" t="s">
        <v>2053</v>
      </c>
      <c r="D415" s="232">
        <f t="shared" si="13"/>
        <v>362535</v>
      </c>
      <c r="E415" s="242">
        <v>0</v>
      </c>
      <c r="F415" s="242">
        <v>0</v>
      </c>
      <c r="G415" s="242">
        <v>0</v>
      </c>
      <c r="H415" s="242">
        <v>131566</v>
      </c>
      <c r="I415" s="242">
        <v>0</v>
      </c>
      <c r="J415" s="242">
        <v>0</v>
      </c>
      <c r="K415" s="243">
        <v>0</v>
      </c>
      <c r="L415" s="242">
        <v>0</v>
      </c>
      <c r="M415" s="242">
        <v>0</v>
      </c>
      <c r="N415" s="242">
        <v>0</v>
      </c>
      <c r="O415" s="242">
        <v>230969</v>
      </c>
      <c r="P415" s="242">
        <v>0</v>
      </c>
      <c r="Q415" s="242">
        <v>0</v>
      </c>
      <c r="R415" s="242">
        <v>0</v>
      </c>
      <c r="S415" s="242">
        <v>0</v>
      </c>
      <c r="T415" s="242">
        <v>0</v>
      </c>
      <c r="U415" s="242">
        <v>0</v>
      </c>
      <c r="V415" s="242">
        <v>0</v>
      </c>
      <c r="W415" s="242">
        <v>0</v>
      </c>
      <c r="X415" s="242">
        <v>0</v>
      </c>
      <c r="Y415" s="242">
        <v>0</v>
      </c>
      <c r="Z415" s="242">
        <v>0</v>
      </c>
      <c r="AA415" s="242">
        <v>0</v>
      </c>
      <c r="AB415" s="241">
        <v>2020</v>
      </c>
    </row>
    <row r="416" spans="1:28" s="3" customFormat="1" ht="35.25" customHeight="1" x14ac:dyDescent="0.5">
      <c r="A416" s="3">
        <v>1</v>
      </c>
      <c r="B416" s="143">
        <f>SUBTOTAL(103,$A$8:A416)</f>
        <v>404</v>
      </c>
      <c r="C416" s="237" t="s">
        <v>2054</v>
      </c>
      <c r="D416" s="232">
        <f t="shared" ref="D416:D479" si="14">E416+F416+G416+H416+I416+J416+L416+M416+N416+O416+P416+Q416+R416+S416+T416+U416+V416+W416+X416+Y416+Z416+AA416</f>
        <v>1143898</v>
      </c>
      <c r="E416" s="242">
        <v>0</v>
      </c>
      <c r="F416" s="242">
        <v>0</v>
      </c>
      <c r="G416" s="242">
        <v>0</v>
      </c>
      <c r="H416" s="242">
        <v>0</v>
      </c>
      <c r="I416" s="242">
        <v>0</v>
      </c>
      <c r="J416" s="242">
        <v>0</v>
      </c>
      <c r="K416" s="243">
        <v>0</v>
      </c>
      <c r="L416" s="242">
        <v>0</v>
      </c>
      <c r="M416" s="242">
        <v>0</v>
      </c>
      <c r="N416" s="242">
        <v>0</v>
      </c>
      <c r="O416" s="242">
        <v>1143898</v>
      </c>
      <c r="P416" s="242">
        <v>0</v>
      </c>
      <c r="Q416" s="242">
        <v>0</v>
      </c>
      <c r="R416" s="242">
        <v>0</v>
      </c>
      <c r="S416" s="242">
        <v>0</v>
      </c>
      <c r="T416" s="242">
        <v>0</v>
      </c>
      <c r="U416" s="242">
        <v>0</v>
      </c>
      <c r="V416" s="242">
        <v>0</v>
      </c>
      <c r="W416" s="242">
        <v>0</v>
      </c>
      <c r="X416" s="242">
        <v>0</v>
      </c>
      <c r="Y416" s="242">
        <v>0</v>
      </c>
      <c r="Z416" s="242">
        <v>0</v>
      </c>
      <c r="AA416" s="242">
        <v>0</v>
      </c>
      <c r="AB416" s="241">
        <v>2020</v>
      </c>
    </row>
    <row r="417" spans="1:28" s="3" customFormat="1" ht="35.25" customHeight="1" x14ac:dyDescent="0.5">
      <c r="A417" s="3">
        <v>1</v>
      </c>
      <c r="B417" s="143">
        <f>SUBTOTAL(103,$A$8:A417)</f>
        <v>405</v>
      </c>
      <c r="C417" s="237" t="s">
        <v>2055</v>
      </c>
      <c r="D417" s="232">
        <f t="shared" si="14"/>
        <v>295760</v>
      </c>
      <c r="E417" s="242">
        <v>0</v>
      </c>
      <c r="F417" s="242">
        <v>0</v>
      </c>
      <c r="G417" s="242">
        <v>0</v>
      </c>
      <c r="H417" s="242">
        <v>0</v>
      </c>
      <c r="I417" s="242">
        <v>0</v>
      </c>
      <c r="J417" s="242">
        <v>0</v>
      </c>
      <c r="K417" s="243">
        <v>0</v>
      </c>
      <c r="L417" s="242">
        <v>0</v>
      </c>
      <c r="M417" s="242">
        <v>0</v>
      </c>
      <c r="N417" s="242">
        <v>0</v>
      </c>
      <c r="O417" s="242">
        <v>295760</v>
      </c>
      <c r="P417" s="242">
        <v>0</v>
      </c>
      <c r="Q417" s="242">
        <v>0</v>
      </c>
      <c r="R417" s="242">
        <v>0</v>
      </c>
      <c r="S417" s="242">
        <v>0</v>
      </c>
      <c r="T417" s="242">
        <v>0</v>
      </c>
      <c r="U417" s="242">
        <v>0</v>
      </c>
      <c r="V417" s="242">
        <v>0</v>
      </c>
      <c r="W417" s="242">
        <v>0</v>
      </c>
      <c r="X417" s="242">
        <v>0</v>
      </c>
      <c r="Y417" s="242">
        <v>0</v>
      </c>
      <c r="Z417" s="242">
        <v>0</v>
      </c>
      <c r="AA417" s="242">
        <v>0</v>
      </c>
      <c r="AB417" s="241">
        <v>2020</v>
      </c>
    </row>
    <row r="418" spans="1:28" s="3" customFormat="1" ht="35.25" customHeight="1" x14ac:dyDescent="0.5">
      <c r="A418" s="3">
        <v>1</v>
      </c>
      <c r="B418" s="143">
        <f>SUBTOTAL(103,$A$8:A418)</f>
        <v>406</v>
      </c>
      <c r="C418" s="237" t="s">
        <v>2056</v>
      </c>
      <c r="D418" s="232">
        <f t="shared" si="14"/>
        <v>998880</v>
      </c>
      <c r="E418" s="242">
        <v>0</v>
      </c>
      <c r="F418" s="242">
        <v>0</v>
      </c>
      <c r="G418" s="242">
        <v>0</v>
      </c>
      <c r="H418" s="242">
        <v>0</v>
      </c>
      <c r="I418" s="242">
        <v>0</v>
      </c>
      <c r="J418" s="242">
        <v>0</v>
      </c>
      <c r="K418" s="243">
        <v>0</v>
      </c>
      <c r="L418" s="242">
        <v>0</v>
      </c>
      <c r="M418" s="242">
        <v>998880</v>
      </c>
      <c r="N418" s="242">
        <v>0</v>
      </c>
      <c r="O418" s="242">
        <v>0</v>
      </c>
      <c r="P418" s="242">
        <v>0</v>
      </c>
      <c r="Q418" s="242">
        <v>0</v>
      </c>
      <c r="R418" s="242">
        <v>0</v>
      </c>
      <c r="S418" s="242">
        <v>0</v>
      </c>
      <c r="T418" s="242">
        <v>0</v>
      </c>
      <c r="U418" s="242">
        <v>0</v>
      </c>
      <c r="V418" s="242">
        <v>0</v>
      </c>
      <c r="W418" s="242">
        <v>0</v>
      </c>
      <c r="X418" s="242">
        <v>0</v>
      </c>
      <c r="Y418" s="242">
        <v>0</v>
      </c>
      <c r="Z418" s="242">
        <v>0</v>
      </c>
      <c r="AA418" s="242">
        <v>0</v>
      </c>
      <c r="AB418" s="241">
        <v>2020</v>
      </c>
    </row>
    <row r="419" spans="1:28" s="3" customFormat="1" ht="35.25" customHeight="1" x14ac:dyDescent="0.5">
      <c r="A419" s="3">
        <v>1</v>
      </c>
      <c r="B419" s="143">
        <f>SUBTOTAL(103,$A$8:A419)</f>
        <v>407</v>
      </c>
      <c r="C419" s="237" t="s">
        <v>2479</v>
      </c>
      <c r="D419" s="232">
        <f t="shared" si="14"/>
        <v>27770</v>
      </c>
      <c r="E419" s="242">
        <v>27770</v>
      </c>
      <c r="F419" s="242">
        <v>0</v>
      </c>
      <c r="G419" s="242">
        <v>0</v>
      </c>
      <c r="H419" s="242">
        <v>0</v>
      </c>
      <c r="I419" s="242">
        <v>0</v>
      </c>
      <c r="J419" s="242">
        <v>0</v>
      </c>
      <c r="K419" s="243">
        <v>0</v>
      </c>
      <c r="L419" s="242">
        <v>0</v>
      </c>
      <c r="M419" s="242">
        <v>0</v>
      </c>
      <c r="N419" s="242">
        <v>0</v>
      </c>
      <c r="O419" s="242">
        <v>0</v>
      </c>
      <c r="P419" s="242">
        <v>0</v>
      </c>
      <c r="Q419" s="242">
        <v>0</v>
      </c>
      <c r="R419" s="242">
        <v>0</v>
      </c>
      <c r="S419" s="242">
        <v>0</v>
      </c>
      <c r="T419" s="242">
        <v>0</v>
      </c>
      <c r="U419" s="242">
        <v>0</v>
      </c>
      <c r="V419" s="242">
        <v>0</v>
      </c>
      <c r="W419" s="242">
        <v>0</v>
      </c>
      <c r="X419" s="242">
        <v>0</v>
      </c>
      <c r="Y419" s="242">
        <v>0</v>
      </c>
      <c r="Z419" s="242">
        <v>0</v>
      </c>
      <c r="AA419" s="242">
        <v>0</v>
      </c>
      <c r="AB419" s="241">
        <v>2020</v>
      </c>
    </row>
    <row r="420" spans="1:28" s="3" customFormat="1" ht="35.25" customHeight="1" x14ac:dyDescent="0.5">
      <c r="A420" s="3">
        <v>1</v>
      </c>
      <c r="B420" s="143">
        <f>SUBTOTAL(103,$A$8:A420)</f>
        <v>408</v>
      </c>
      <c r="C420" s="237" t="s">
        <v>2057</v>
      </c>
      <c r="D420" s="232">
        <f t="shared" si="14"/>
        <v>169491</v>
      </c>
      <c r="E420" s="242">
        <v>0</v>
      </c>
      <c r="F420" s="242">
        <v>0</v>
      </c>
      <c r="G420" s="242">
        <v>0</v>
      </c>
      <c r="H420" s="242">
        <v>0</v>
      </c>
      <c r="I420" s="242">
        <v>0</v>
      </c>
      <c r="J420" s="242">
        <v>0</v>
      </c>
      <c r="K420" s="243">
        <v>0</v>
      </c>
      <c r="L420" s="242">
        <v>0</v>
      </c>
      <c r="M420" s="242">
        <v>169491</v>
      </c>
      <c r="N420" s="242">
        <v>0</v>
      </c>
      <c r="O420" s="242">
        <v>0</v>
      </c>
      <c r="P420" s="242">
        <v>0</v>
      </c>
      <c r="Q420" s="242">
        <v>0</v>
      </c>
      <c r="R420" s="242">
        <v>0</v>
      </c>
      <c r="S420" s="242">
        <v>0</v>
      </c>
      <c r="T420" s="242">
        <v>0</v>
      </c>
      <c r="U420" s="242">
        <v>0</v>
      </c>
      <c r="V420" s="242">
        <v>0</v>
      </c>
      <c r="W420" s="242">
        <v>0</v>
      </c>
      <c r="X420" s="242">
        <v>0</v>
      </c>
      <c r="Y420" s="242">
        <v>0</v>
      </c>
      <c r="Z420" s="242">
        <v>0</v>
      </c>
      <c r="AA420" s="242">
        <v>0</v>
      </c>
      <c r="AB420" s="241">
        <v>2020</v>
      </c>
    </row>
    <row r="421" spans="1:28" s="3" customFormat="1" ht="35.25" customHeight="1" x14ac:dyDescent="0.5">
      <c r="A421" s="3">
        <v>1</v>
      </c>
      <c r="B421" s="143">
        <f>SUBTOTAL(103,$A$8:A421)</f>
        <v>409</v>
      </c>
      <c r="C421" s="237" t="s">
        <v>2058</v>
      </c>
      <c r="D421" s="232">
        <f t="shared" si="14"/>
        <v>563800</v>
      </c>
      <c r="E421" s="242">
        <v>0</v>
      </c>
      <c r="F421" s="242">
        <v>0</v>
      </c>
      <c r="G421" s="242">
        <v>563800</v>
      </c>
      <c r="H421" s="242">
        <v>0</v>
      </c>
      <c r="I421" s="242">
        <v>0</v>
      </c>
      <c r="J421" s="242">
        <v>0</v>
      </c>
      <c r="K421" s="243">
        <v>0</v>
      </c>
      <c r="L421" s="242">
        <v>0</v>
      </c>
      <c r="M421" s="242">
        <v>0</v>
      </c>
      <c r="N421" s="242">
        <v>0</v>
      </c>
      <c r="O421" s="242">
        <v>0</v>
      </c>
      <c r="P421" s="242">
        <v>0</v>
      </c>
      <c r="Q421" s="242">
        <v>0</v>
      </c>
      <c r="R421" s="242">
        <v>0</v>
      </c>
      <c r="S421" s="242">
        <v>0</v>
      </c>
      <c r="T421" s="242">
        <v>0</v>
      </c>
      <c r="U421" s="242">
        <v>0</v>
      </c>
      <c r="V421" s="242">
        <v>0</v>
      </c>
      <c r="W421" s="242">
        <v>0</v>
      </c>
      <c r="X421" s="242">
        <v>0</v>
      </c>
      <c r="Y421" s="242">
        <v>0</v>
      </c>
      <c r="Z421" s="242">
        <v>0</v>
      </c>
      <c r="AA421" s="242">
        <v>0</v>
      </c>
      <c r="AB421" s="241">
        <v>2020</v>
      </c>
    </row>
    <row r="422" spans="1:28" s="3" customFormat="1" ht="35.25" customHeight="1" x14ac:dyDescent="0.5">
      <c r="A422" s="3">
        <v>1</v>
      </c>
      <c r="B422" s="143">
        <f>SUBTOTAL(103,$A$8:A422)</f>
        <v>410</v>
      </c>
      <c r="C422" s="237" t="s">
        <v>2059</v>
      </c>
      <c r="D422" s="232">
        <f t="shared" si="14"/>
        <v>806650</v>
      </c>
      <c r="E422" s="242">
        <v>0</v>
      </c>
      <c r="F422" s="242">
        <v>0</v>
      </c>
      <c r="G422" s="242">
        <v>0</v>
      </c>
      <c r="H422" s="242">
        <v>0</v>
      </c>
      <c r="I422" s="242">
        <v>0</v>
      </c>
      <c r="J422" s="242">
        <v>0</v>
      </c>
      <c r="K422" s="243">
        <v>0</v>
      </c>
      <c r="L422" s="242">
        <v>0</v>
      </c>
      <c r="M422" s="242">
        <v>0</v>
      </c>
      <c r="N422" s="242">
        <v>0</v>
      </c>
      <c r="O422" s="242">
        <v>806650</v>
      </c>
      <c r="P422" s="242">
        <v>0</v>
      </c>
      <c r="Q422" s="242">
        <v>0</v>
      </c>
      <c r="R422" s="242">
        <v>0</v>
      </c>
      <c r="S422" s="242">
        <v>0</v>
      </c>
      <c r="T422" s="242">
        <v>0</v>
      </c>
      <c r="U422" s="242">
        <v>0</v>
      </c>
      <c r="V422" s="242">
        <v>0</v>
      </c>
      <c r="W422" s="242">
        <v>0</v>
      </c>
      <c r="X422" s="242">
        <v>0</v>
      </c>
      <c r="Y422" s="242">
        <v>0</v>
      </c>
      <c r="Z422" s="242">
        <v>0</v>
      </c>
      <c r="AA422" s="242">
        <v>0</v>
      </c>
      <c r="AB422" s="241">
        <v>2020</v>
      </c>
    </row>
    <row r="423" spans="1:28" s="3" customFormat="1" ht="35.25" customHeight="1" x14ac:dyDescent="0.5">
      <c r="A423" s="3">
        <v>1</v>
      </c>
      <c r="B423" s="143">
        <f>SUBTOTAL(103,$A$8:A423)</f>
        <v>411</v>
      </c>
      <c r="C423" s="237" t="s">
        <v>2060</v>
      </c>
      <c r="D423" s="232">
        <f t="shared" si="14"/>
        <v>454614</v>
      </c>
      <c r="E423" s="242">
        <v>0</v>
      </c>
      <c r="F423" s="242">
        <v>0</v>
      </c>
      <c r="G423" s="242">
        <v>0</v>
      </c>
      <c r="H423" s="242">
        <v>0</v>
      </c>
      <c r="I423" s="242">
        <v>0</v>
      </c>
      <c r="J423" s="242">
        <v>0</v>
      </c>
      <c r="K423" s="243">
        <v>0</v>
      </c>
      <c r="L423" s="242">
        <v>0</v>
      </c>
      <c r="M423" s="242">
        <v>0</v>
      </c>
      <c r="N423" s="242">
        <v>0</v>
      </c>
      <c r="O423" s="242">
        <v>454614</v>
      </c>
      <c r="P423" s="242">
        <v>0</v>
      </c>
      <c r="Q423" s="242">
        <v>0</v>
      </c>
      <c r="R423" s="242">
        <v>0</v>
      </c>
      <c r="S423" s="242">
        <v>0</v>
      </c>
      <c r="T423" s="242">
        <v>0</v>
      </c>
      <c r="U423" s="242">
        <v>0</v>
      </c>
      <c r="V423" s="242">
        <v>0</v>
      </c>
      <c r="W423" s="242">
        <v>0</v>
      </c>
      <c r="X423" s="242">
        <v>0</v>
      </c>
      <c r="Y423" s="242">
        <v>0</v>
      </c>
      <c r="Z423" s="242">
        <v>0</v>
      </c>
      <c r="AA423" s="242">
        <v>0</v>
      </c>
      <c r="AB423" s="241">
        <v>2020</v>
      </c>
    </row>
    <row r="424" spans="1:28" s="3" customFormat="1" ht="35.25" customHeight="1" x14ac:dyDescent="0.5">
      <c r="A424" s="3">
        <v>1</v>
      </c>
      <c r="B424" s="143">
        <f>SUBTOTAL(103,$A$8:A424)</f>
        <v>412</v>
      </c>
      <c r="C424" s="237" t="s">
        <v>2061</v>
      </c>
      <c r="D424" s="232">
        <f t="shared" si="14"/>
        <v>131148</v>
      </c>
      <c r="E424" s="242">
        <v>0</v>
      </c>
      <c r="F424" s="242">
        <v>0</v>
      </c>
      <c r="G424" s="242">
        <v>0</v>
      </c>
      <c r="H424" s="242">
        <v>0</v>
      </c>
      <c r="I424" s="242">
        <v>0</v>
      </c>
      <c r="J424" s="242">
        <v>0</v>
      </c>
      <c r="K424" s="243">
        <v>0</v>
      </c>
      <c r="L424" s="242">
        <v>0</v>
      </c>
      <c r="M424" s="242">
        <v>131148</v>
      </c>
      <c r="N424" s="242">
        <v>0</v>
      </c>
      <c r="O424" s="242">
        <v>0</v>
      </c>
      <c r="P424" s="242">
        <v>0</v>
      </c>
      <c r="Q424" s="242">
        <v>0</v>
      </c>
      <c r="R424" s="242">
        <v>0</v>
      </c>
      <c r="S424" s="242">
        <v>0</v>
      </c>
      <c r="T424" s="242">
        <v>0</v>
      </c>
      <c r="U424" s="242">
        <v>0</v>
      </c>
      <c r="V424" s="242">
        <v>0</v>
      </c>
      <c r="W424" s="242">
        <v>0</v>
      </c>
      <c r="X424" s="242">
        <v>0</v>
      </c>
      <c r="Y424" s="242">
        <v>0</v>
      </c>
      <c r="Z424" s="242">
        <v>0</v>
      </c>
      <c r="AA424" s="242">
        <v>0</v>
      </c>
      <c r="AB424" s="241">
        <v>2020</v>
      </c>
    </row>
    <row r="425" spans="1:28" s="3" customFormat="1" ht="35.25" customHeight="1" x14ac:dyDescent="0.5">
      <c r="A425" s="3">
        <v>1</v>
      </c>
      <c r="B425" s="143">
        <f>SUBTOTAL(103,$A$8:A425)</f>
        <v>413</v>
      </c>
      <c r="C425" s="237" t="s">
        <v>2062</v>
      </c>
      <c r="D425" s="232">
        <f t="shared" si="14"/>
        <v>228931</v>
      </c>
      <c r="E425" s="242">
        <v>0</v>
      </c>
      <c r="F425" s="242">
        <v>0</v>
      </c>
      <c r="G425" s="242">
        <v>0</v>
      </c>
      <c r="H425" s="242">
        <v>0</v>
      </c>
      <c r="I425" s="242">
        <v>0</v>
      </c>
      <c r="J425" s="242">
        <v>0</v>
      </c>
      <c r="K425" s="243">
        <v>0</v>
      </c>
      <c r="L425" s="242">
        <v>0</v>
      </c>
      <c r="M425" s="242">
        <v>0</v>
      </c>
      <c r="N425" s="242">
        <v>0</v>
      </c>
      <c r="O425" s="242">
        <v>228931</v>
      </c>
      <c r="P425" s="242">
        <v>0</v>
      </c>
      <c r="Q425" s="242">
        <v>0</v>
      </c>
      <c r="R425" s="242">
        <v>0</v>
      </c>
      <c r="S425" s="242">
        <v>0</v>
      </c>
      <c r="T425" s="242">
        <v>0</v>
      </c>
      <c r="U425" s="242">
        <v>0</v>
      </c>
      <c r="V425" s="242">
        <v>0</v>
      </c>
      <c r="W425" s="242">
        <v>0</v>
      </c>
      <c r="X425" s="242">
        <v>0</v>
      </c>
      <c r="Y425" s="242">
        <v>0</v>
      </c>
      <c r="Z425" s="242">
        <v>0</v>
      </c>
      <c r="AA425" s="242">
        <v>0</v>
      </c>
      <c r="AB425" s="241">
        <v>2020</v>
      </c>
    </row>
    <row r="426" spans="1:28" s="3" customFormat="1" ht="35.25" customHeight="1" x14ac:dyDescent="0.5">
      <c r="A426" s="3">
        <v>1</v>
      </c>
      <c r="B426" s="143">
        <f>SUBTOTAL(103,$A$8:A426)</f>
        <v>414</v>
      </c>
      <c r="C426" s="237" t="s">
        <v>2063</v>
      </c>
      <c r="D426" s="232">
        <f t="shared" si="14"/>
        <v>409967</v>
      </c>
      <c r="E426" s="242">
        <v>409967</v>
      </c>
      <c r="F426" s="242">
        <v>0</v>
      </c>
      <c r="G426" s="242">
        <v>0</v>
      </c>
      <c r="H426" s="242">
        <v>0</v>
      </c>
      <c r="I426" s="242">
        <v>0</v>
      </c>
      <c r="J426" s="242">
        <v>0</v>
      </c>
      <c r="K426" s="243">
        <v>0</v>
      </c>
      <c r="L426" s="242">
        <v>0</v>
      </c>
      <c r="M426" s="242">
        <v>0</v>
      </c>
      <c r="N426" s="242">
        <v>0</v>
      </c>
      <c r="O426" s="242">
        <v>0</v>
      </c>
      <c r="P426" s="242">
        <v>0</v>
      </c>
      <c r="Q426" s="242">
        <v>0</v>
      </c>
      <c r="R426" s="242">
        <v>0</v>
      </c>
      <c r="S426" s="242">
        <v>0</v>
      </c>
      <c r="T426" s="242">
        <v>0</v>
      </c>
      <c r="U426" s="242">
        <v>0</v>
      </c>
      <c r="V426" s="242">
        <v>0</v>
      </c>
      <c r="W426" s="242">
        <v>0</v>
      </c>
      <c r="X426" s="242">
        <v>0</v>
      </c>
      <c r="Y426" s="242">
        <v>0</v>
      </c>
      <c r="Z426" s="242">
        <v>0</v>
      </c>
      <c r="AA426" s="242">
        <v>0</v>
      </c>
      <c r="AB426" s="241">
        <v>2020</v>
      </c>
    </row>
    <row r="427" spans="1:28" s="3" customFormat="1" ht="35.25" customHeight="1" x14ac:dyDescent="0.5">
      <c r="A427" s="3">
        <v>1</v>
      </c>
      <c r="B427" s="143">
        <f>SUBTOTAL(103,$A$8:A427)</f>
        <v>415</v>
      </c>
      <c r="C427" s="237" t="s">
        <v>2064</v>
      </c>
      <c r="D427" s="232">
        <f t="shared" si="14"/>
        <v>216187</v>
      </c>
      <c r="E427" s="242">
        <v>0</v>
      </c>
      <c r="F427" s="242">
        <v>0</v>
      </c>
      <c r="G427" s="242">
        <v>0</v>
      </c>
      <c r="H427" s="242">
        <v>0</v>
      </c>
      <c r="I427" s="242">
        <v>0</v>
      </c>
      <c r="J427" s="242">
        <v>0</v>
      </c>
      <c r="K427" s="243">
        <v>0</v>
      </c>
      <c r="L427" s="242">
        <v>0</v>
      </c>
      <c r="M427" s="242">
        <v>0</v>
      </c>
      <c r="N427" s="242">
        <v>0</v>
      </c>
      <c r="O427" s="242">
        <v>95414</v>
      </c>
      <c r="P427" s="242">
        <v>120773</v>
      </c>
      <c r="Q427" s="242">
        <v>0</v>
      </c>
      <c r="R427" s="242">
        <v>0</v>
      </c>
      <c r="S427" s="242">
        <v>0</v>
      </c>
      <c r="T427" s="242">
        <v>0</v>
      </c>
      <c r="U427" s="242">
        <v>0</v>
      </c>
      <c r="V427" s="242">
        <v>0</v>
      </c>
      <c r="W427" s="242">
        <v>0</v>
      </c>
      <c r="X427" s="242">
        <v>0</v>
      </c>
      <c r="Y427" s="242">
        <v>0</v>
      </c>
      <c r="Z427" s="242">
        <v>0</v>
      </c>
      <c r="AA427" s="242">
        <v>0</v>
      </c>
      <c r="AB427" s="241">
        <v>2020</v>
      </c>
    </row>
    <row r="428" spans="1:28" s="3" customFormat="1" ht="35.25" customHeight="1" x14ac:dyDescent="0.5">
      <c r="A428" s="3">
        <v>1</v>
      </c>
      <c r="B428" s="143">
        <f>SUBTOTAL(103,$A$8:A428)</f>
        <v>416</v>
      </c>
      <c r="C428" s="237" t="s">
        <v>2480</v>
      </c>
      <c r="D428" s="232">
        <f t="shared" si="14"/>
        <v>888203</v>
      </c>
      <c r="E428" s="242">
        <v>0</v>
      </c>
      <c r="F428" s="242">
        <v>0</v>
      </c>
      <c r="G428" s="242">
        <v>0</v>
      </c>
      <c r="H428" s="242">
        <v>0</v>
      </c>
      <c r="I428" s="242">
        <v>0</v>
      </c>
      <c r="J428" s="242">
        <v>0</v>
      </c>
      <c r="K428" s="243">
        <v>0</v>
      </c>
      <c r="L428" s="242">
        <v>0</v>
      </c>
      <c r="M428" s="242">
        <v>0</v>
      </c>
      <c r="N428" s="242">
        <v>0</v>
      </c>
      <c r="O428" s="242">
        <v>888203</v>
      </c>
      <c r="P428" s="242">
        <v>0</v>
      </c>
      <c r="Q428" s="242">
        <v>0</v>
      </c>
      <c r="R428" s="242">
        <v>0</v>
      </c>
      <c r="S428" s="242">
        <v>0</v>
      </c>
      <c r="T428" s="242">
        <v>0</v>
      </c>
      <c r="U428" s="242">
        <v>0</v>
      </c>
      <c r="V428" s="242">
        <v>0</v>
      </c>
      <c r="W428" s="242">
        <v>0</v>
      </c>
      <c r="X428" s="242">
        <v>0</v>
      </c>
      <c r="Y428" s="242">
        <v>0</v>
      </c>
      <c r="Z428" s="242">
        <v>0</v>
      </c>
      <c r="AA428" s="242">
        <v>0</v>
      </c>
      <c r="AB428" s="241">
        <v>2020</v>
      </c>
    </row>
    <row r="429" spans="1:28" s="3" customFormat="1" ht="35.25" customHeight="1" x14ac:dyDescent="0.5">
      <c r="A429" s="3">
        <v>1</v>
      </c>
      <c r="B429" s="143">
        <f>SUBTOTAL(103,$A$8:A429)</f>
        <v>417</v>
      </c>
      <c r="C429" s="237" t="s">
        <v>2481</v>
      </c>
      <c r="D429" s="232">
        <f t="shared" si="14"/>
        <v>138268</v>
      </c>
      <c r="E429" s="242">
        <v>0</v>
      </c>
      <c r="F429" s="242">
        <v>0</v>
      </c>
      <c r="G429" s="242">
        <v>0</v>
      </c>
      <c r="H429" s="242">
        <v>0</v>
      </c>
      <c r="I429" s="242">
        <v>0</v>
      </c>
      <c r="J429" s="242">
        <v>0</v>
      </c>
      <c r="K429" s="243">
        <v>0</v>
      </c>
      <c r="L429" s="242">
        <v>0</v>
      </c>
      <c r="M429" s="242">
        <v>0</v>
      </c>
      <c r="N429" s="242">
        <v>0</v>
      </c>
      <c r="O429" s="242">
        <v>138268</v>
      </c>
      <c r="P429" s="242">
        <v>0</v>
      </c>
      <c r="Q429" s="242">
        <v>0</v>
      </c>
      <c r="R429" s="242">
        <v>0</v>
      </c>
      <c r="S429" s="242">
        <v>0</v>
      </c>
      <c r="T429" s="242">
        <v>0</v>
      </c>
      <c r="U429" s="242">
        <v>0</v>
      </c>
      <c r="V429" s="242">
        <v>0</v>
      </c>
      <c r="W429" s="242">
        <v>0</v>
      </c>
      <c r="X429" s="242">
        <v>0</v>
      </c>
      <c r="Y429" s="242">
        <v>0</v>
      </c>
      <c r="Z429" s="242">
        <v>0</v>
      </c>
      <c r="AA429" s="242">
        <v>0</v>
      </c>
      <c r="AB429" s="241">
        <v>2020</v>
      </c>
    </row>
    <row r="430" spans="1:28" s="3" customFormat="1" ht="35.25" customHeight="1" x14ac:dyDescent="0.5">
      <c r="A430" s="3">
        <v>1</v>
      </c>
      <c r="B430" s="143">
        <f>SUBTOTAL(103,$A$8:A430)</f>
        <v>418</v>
      </c>
      <c r="C430" s="237" t="s">
        <v>2065</v>
      </c>
      <c r="D430" s="232">
        <f t="shared" si="14"/>
        <v>151306</v>
      </c>
      <c r="E430" s="242">
        <v>0</v>
      </c>
      <c r="F430" s="242">
        <v>0</v>
      </c>
      <c r="G430" s="242">
        <v>151306</v>
      </c>
      <c r="H430" s="242">
        <v>0</v>
      </c>
      <c r="I430" s="242">
        <v>0</v>
      </c>
      <c r="J430" s="242">
        <v>0</v>
      </c>
      <c r="K430" s="243">
        <v>0</v>
      </c>
      <c r="L430" s="242">
        <v>0</v>
      </c>
      <c r="M430" s="242">
        <v>0</v>
      </c>
      <c r="N430" s="242">
        <v>0</v>
      </c>
      <c r="O430" s="242">
        <v>0</v>
      </c>
      <c r="P430" s="242">
        <v>0</v>
      </c>
      <c r="Q430" s="242">
        <v>0</v>
      </c>
      <c r="R430" s="242">
        <v>0</v>
      </c>
      <c r="S430" s="242">
        <v>0</v>
      </c>
      <c r="T430" s="242">
        <v>0</v>
      </c>
      <c r="U430" s="242">
        <v>0</v>
      </c>
      <c r="V430" s="242">
        <v>0</v>
      </c>
      <c r="W430" s="242">
        <v>0</v>
      </c>
      <c r="X430" s="242">
        <v>0</v>
      </c>
      <c r="Y430" s="242">
        <v>0</v>
      </c>
      <c r="Z430" s="242">
        <v>0</v>
      </c>
      <c r="AA430" s="242">
        <v>0</v>
      </c>
      <c r="AB430" s="241">
        <v>2020</v>
      </c>
    </row>
    <row r="431" spans="1:28" s="3" customFormat="1" ht="35.25" customHeight="1" x14ac:dyDescent="0.5">
      <c r="A431" s="3">
        <v>1</v>
      </c>
      <c r="B431" s="143">
        <f>SUBTOTAL(103,$A$8:A431)</f>
        <v>419</v>
      </c>
      <c r="C431" s="237" t="s">
        <v>2482</v>
      </c>
      <c r="D431" s="232">
        <f t="shared" si="14"/>
        <v>46213</v>
      </c>
      <c r="E431" s="242">
        <v>0</v>
      </c>
      <c r="F431" s="242">
        <v>0</v>
      </c>
      <c r="G431" s="242">
        <v>46213</v>
      </c>
      <c r="H431" s="242">
        <v>0</v>
      </c>
      <c r="I431" s="242">
        <v>0</v>
      </c>
      <c r="J431" s="242">
        <v>0</v>
      </c>
      <c r="K431" s="243">
        <v>0</v>
      </c>
      <c r="L431" s="242">
        <v>0</v>
      </c>
      <c r="M431" s="242">
        <v>0</v>
      </c>
      <c r="N431" s="242">
        <v>0</v>
      </c>
      <c r="O431" s="242">
        <v>0</v>
      </c>
      <c r="P431" s="242">
        <v>0</v>
      </c>
      <c r="Q431" s="242">
        <v>0</v>
      </c>
      <c r="R431" s="242">
        <v>0</v>
      </c>
      <c r="S431" s="242">
        <v>0</v>
      </c>
      <c r="T431" s="242">
        <v>0</v>
      </c>
      <c r="U431" s="242">
        <v>0</v>
      </c>
      <c r="V431" s="242">
        <v>0</v>
      </c>
      <c r="W431" s="242">
        <v>0</v>
      </c>
      <c r="X431" s="242">
        <v>0</v>
      </c>
      <c r="Y431" s="242">
        <v>0</v>
      </c>
      <c r="Z431" s="242">
        <v>0</v>
      </c>
      <c r="AA431" s="242">
        <v>0</v>
      </c>
      <c r="AB431" s="241">
        <v>2020</v>
      </c>
    </row>
    <row r="432" spans="1:28" s="3" customFormat="1" ht="35.25" customHeight="1" x14ac:dyDescent="0.5">
      <c r="A432" s="3">
        <v>1</v>
      </c>
      <c r="B432" s="143">
        <f>SUBTOTAL(103,$A$8:A432)</f>
        <v>420</v>
      </c>
      <c r="C432" s="237" t="s">
        <v>2066</v>
      </c>
      <c r="D432" s="232">
        <f t="shared" si="14"/>
        <v>1078317</v>
      </c>
      <c r="E432" s="242">
        <v>0</v>
      </c>
      <c r="F432" s="242">
        <v>0</v>
      </c>
      <c r="G432" s="242">
        <v>0</v>
      </c>
      <c r="H432" s="242">
        <v>0</v>
      </c>
      <c r="I432" s="242">
        <v>0</v>
      </c>
      <c r="J432" s="242">
        <v>0</v>
      </c>
      <c r="K432" s="243">
        <v>0</v>
      </c>
      <c r="L432" s="242">
        <v>0</v>
      </c>
      <c r="M432" s="242">
        <v>0</v>
      </c>
      <c r="N432" s="242">
        <v>0</v>
      </c>
      <c r="O432" s="242">
        <v>1078317</v>
      </c>
      <c r="P432" s="242">
        <v>0</v>
      </c>
      <c r="Q432" s="242">
        <v>0</v>
      </c>
      <c r="R432" s="242">
        <v>0</v>
      </c>
      <c r="S432" s="242">
        <v>0</v>
      </c>
      <c r="T432" s="242">
        <v>0</v>
      </c>
      <c r="U432" s="242">
        <v>0</v>
      </c>
      <c r="V432" s="242">
        <v>0</v>
      </c>
      <c r="W432" s="242">
        <v>0</v>
      </c>
      <c r="X432" s="242">
        <v>0</v>
      </c>
      <c r="Y432" s="242">
        <v>0</v>
      </c>
      <c r="Z432" s="242">
        <v>0</v>
      </c>
      <c r="AA432" s="242">
        <v>0</v>
      </c>
      <c r="AB432" s="241">
        <v>2020</v>
      </c>
    </row>
    <row r="433" spans="1:28" s="3" customFormat="1" ht="35.25" customHeight="1" x14ac:dyDescent="0.5">
      <c r="A433" s="3">
        <v>1</v>
      </c>
      <c r="B433" s="143">
        <f>SUBTOTAL(103,$A$8:A433)</f>
        <v>421</v>
      </c>
      <c r="C433" s="237" t="s">
        <v>2483</v>
      </c>
      <c r="D433" s="232">
        <f t="shared" si="14"/>
        <v>240000</v>
      </c>
      <c r="E433" s="242">
        <v>189200</v>
      </c>
      <c r="F433" s="242">
        <v>0</v>
      </c>
      <c r="G433" s="242">
        <v>0</v>
      </c>
      <c r="H433" s="242">
        <v>50800</v>
      </c>
      <c r="I433" s="242">
        <v>0</v>
      </c>
      <c r="J433" s="242">
        <v>0</v>
      </c>
      <c r="K433" s="243">
        <v>0</v>
      </c>
      <c r="L433" s="242">
        <v>0</v>
      </c>
      <c r="M433" s="242">
        <v>0</v>
      </c>
      <c r="N433" s="242">
        <v>0</v>
      </c>
      <c r="O433" s="242">
        <v>0</v>
      </c>
      <c r="P433" s="242">
        <v>0</v>
      </c>
      <c r="Q433" s="242">
        <v>0</v>
      </c>
      <c r="R433" s="242">
        <v>0</v>
      </c>
      <c r="S433" s="242">
        <v>0</v>
      </c>
      <c r="T433" s="242">
        <v>0</v>
      </c>
      <c r="U433" s="242">
        <v>0</v>
      </c>
      <c r="V433" s="242">
        <v>0</v>
      </c>
      <c r="W433" s="242">
        <v>0</v>
      </c>
      <c r="X433" s="242">
        <v>0</v>
      </c>
      <c r="Y433" s="242">
        <v>0</v>
      </c>
      <c r="Z433" s="242">
        <v>0</v>
      </c>
      <c r="AA433" s="242">
        <v>0</v>
      </c>
      <c r="AB433" s="241">
        <v>2020</v>
      </c>
    </row>
    <row r="434" spans="1:28" s="3" customFormat="1" ht="35.25" customHeight="1" x14ac:dyDescent="0.5">
      <c r="A434" s="3">
        <v>1</v>
      </c>
      <c r="B434" s="143">
        <f>SUBTOTAL(103,$A$8:A434)</f>
        <v>422</v>
      </c>
      <c r="C434" s="237" t="s">
        <v>2067</v>
      </c>
      <c r="D434" s="232">
        <f t="shared" si="14"/>
        <v>617228.15999999992</v>
      </c>
      <c r="E434" s="242">
        <v>0</v>
      </c>
      <c r="F434" s="242">
        <v>0</v>
      </c>
      <c r="G434" s="242">
        <v>0</v>
      </c>
      <c r="H434" s="242">
        <v>0</v>
      </c>
      <c r="I434" s="242">
        <v>0</v>
      </c>
      <c r="J434" s="242">
        <v>0</v>
      </c>
      <c r="K434" s="243">
        <v>0</v>
      </c>
      <c r="L434" s="242">
        <v>0</v>
      </c>
      <c r="M434" s="242">
        <v>0</v>
      </c>
      <c r="N434" s="242">
        <v>0</v>
      </c>
      <c r="O434" s="242">
        <v>617228.15999999992</v>
      </c>
      <c r="P434" s="242">
        <v>0</v>
      </c>
      <c r="Q434" s="242">
        <v>0</v>
      </c>
      <c r="R434" s="242">
        <v>0</v>
      </c>
      <c r="S434" s="242">
        <v>0</v>
      </c>
      <c r="T434" s="242">
        <v>0</v>
      </c>
      <c r="U434" s="242">
        <v>0</v>
      </c>
      <c r="V434" s="242">
        <v>0</v>
      </c>
      <c r="W434" s="242">
        <v>0</v>
      </c>
      <c r="X434" s="242">
        <v>0</v>
      </c>
      <c r="Y434" s="242">
        <v>0</v>
      </c>
      <c r="Z434" s="242">
        <v>0</v>
      </c>
      <c r="AA434" s="242">
        <v>0</v>
      </c>
      <c r="AB434" s="241">
        <v>2020</v>
      </c>
    </row>
    <row r="435" spans="1:28" s="3" customFormat="1" ht="35.25" customHeight="1" x14ac:dyDescent="0.5">
      <c r="A435" s="3">
        <v>1</v>
      </c>
      <c r="B435" s="143">
        <f>SUBTOTAL(103,$A$8:A435)</f>
        <v>423</v>
      </c>
      <c r="C435" s="237" t="s">
        <v>2068</v>
      </c>
      <c r="D435" s="232">
        <f t="shared" si="14"/>
        <v>536083</v>
      </c>
      <c r="E435" s="242">
        <v>127342</v>
      </c>
      <c r="F435" s="242">
        <v>161294</v>
      </c>
      <c r="G435" s="242">
        <v>0</v>
      </c>
      <c r="H435" s="242">
        <v>0</v>
      </c>
      <c r="I435" s="242">
        <v>48447</v>
      </c>
      <c r="J435" s="242">
        <v>0</v>
      </c>
      <c r="K435" s="243">
        <v>0</v>
      </c>
      <c r="L435" s="242">
        <v>0</v>
      </c>
      <c r="M435" s="242">
        <v>0</v>
      </c>
      <c r="N435" s="242">
        <v>0</v>
      </c>
      <c r="O435" s="242">
        <v>199000</v>
      </c>
      <c r="P435" s="242">
        <v>0</v>
      </c>
      <c r="Q435" s="242">
        <v>0</v>
      </c>
      <c r="R435" s="242">
        <v>0</v>
      </c>
      <c r="S435" s="242">
        <v>0</v>
      </c>
      <c r="T435" s="242">
        <v>0</v>
      </c>
      <c r="U435" s="242">
        <v>0</v>
      </c>
      <c r="V435" s="242">
        <v>0</v>
      </c>
      <c r="W435" s="242">
        <v>0</v>
      </c>
      <c r="X435" s="242">
        <v>0</v>
      </c>
      <c r="Y435" s="242">
        <v>0</v>
      </c>
      <c r="Z435" s="242">
        <v>0</v>
      </c>
      <c r="AA435" s="242">
        <v>0</v>
      </c>
      <c r="AB435" s="241">
        <v>2020</v>
      </c>
    </row>
    <row r="436" spans="1:28" s="3" customFormat="1" ht="35.25" customHeight="1" x14ac:dyDescent="0.5">
      <c r="A436" s="3">
        <v>1</v>
      </c>
      <c r="B436" s="143">
        <f>SUBTOTAL(103,$A$8:A436)</f>
        <v>424</v>
      </c>
      <c r="C436" s="237" t="s">
        <v>2484</v>
      </c>
      <c r="D436" s="232">
        <f t="shared" si="14"/>
        <v>3988678.4</v>
      </c>
      <c r="E436" s="242">
        <v>125397</v>
      </c>
      <c r="F436" s="242">
        <v>125397</v>
      </c>
      <c r="G436" s="242">
        <v>0</v>
      </c>
      <c r="H436" s="242">
        <v>0</v>
      </c>
      <c r="I436" s="242">
        <v>0</v>
      </c>
      <c r="J436" s="242">
        <v>0</v>
      </c>
      <c r="K436" s="243">
        <v>3</v>
      </c>
      <c r="L436" s="242">
        <v>3100000</v>
      </c>
      <c r="M436" s="242">
        <v>498604.4</v>
      </c>
      <c r="N436" s="242">
        <v>0</v>
      </c>
      <c r="O436" s="242">
        <v>139280</v>
      </c>
      <c r="P436" s="242">
        <v>0</v>
      </c>
      <c r="Q436" s="242">
        <v>0</v>
      </c>
      <c r="R436" s="242">
        <v>0</v>
      </c>
      <c r="S436" s="242">
        <v>0</v>
      </c>
      <c r="T436" s="242">
        <v>0</v>
      </c>
      <c r="U436" s="242">
        <v>0</v>
      </c>
      <c r="V436" s="242">
        <v>0</v>
      </c>
      <c r="W436" s="242">
        <v>0</v>
      </c>
      <c r="X436" s="242">
        <v>0</v>
      </c>
      <c r="Y436" s="242">
        <v>0</v>
      </c>
      <c r="Z436" s="242">
        <v>0</v>
      </c>
      <c r="AA436" s="242">
        <v>0</v>
      </c>
      <c r="AB436" s="241">
        <v>2020</v>
      </c>
    </row>
    <row r="437" spans="1:28" s="3" customFormat="1" ht="35.25" customHeight="1" x14ac:dyDescent="0.5">
      <c r="A437" s="3">
        <v>1</v>
      </c>
      <c r="B437" s="143">
        <f>SUBTOTAL(103,$A$8:A437)</f>
        <v>425</v>
      </c>
      <c r="C437" s="237" t="s">
        <v>2069</v>
      </c>
      <c r="D437" s="232">
        <f t="shared" si="14"/>
        <v>1195423</v>
      </c>
      <c r="E437" s="242">
        <v>0</v>
      </c>
      <c r="F437" s="242">
        <v>0</v>
      </c>
      <c r="G437" s="242">
        <v>0</v>
      </c>
      <c r="H437" s="242">
        <v>0</v>
      </c>
      <c r="I437" s="242">
        <v>0</v>
      </c>
      <c r="J437" s="242">
        <v>0</v>
      </c>
      <c r="K437" s="243">
        <v>0</v>
      </c>
      <c r="L437" s="242">
        <v>0</v>
      </c>
      <c r="M437" s="242">
        <v>0</v>
      </c>
      <c r="N437" s="242">
        <v>0</v>
      </c>
      <c r="O437" s="242">
        <v>1195423</v>
      </c>
      <c r="P437" s="242">
        <v>0</v>
      </c>
      <c r="Q437" s="242">
        <v>0</v>
      </c>
      <c r="R437" s="242">
        <v>0</v>
      </c>
      <c r="S437" s="242">
        <v>0</v>
      </c>
      <c r="T437" s="242">
        <v>0</v>
      </c>
      <c r="U437" s="242">
        <v>0</v>
      </c>
      <c r="V437" s="242">
        <v>0</v>
      </c>
      <c r="W437" s="242">
        <v>0</v>
      </c>
      <c r="X437" s="242">
        <v>0</v>
      </c>
      <c r="Y437" s="242">
        <v>0</v>
      </c>
      <c r="Z437" s="242">
        <v>0</v>
      </c>
      <c r="AA437" s="242">
        <v>0</v>
      </c>
      <c r="AB437" s="241">
        <v>2020</v>
      </c>
    </row>
    <row r="438" spans="1:28" s="3" customFormat="1" ht="35.25" customHeight="1" x14ac:dyDescent="0.5">
      <c r="A438" s="3">
        <v>1</v>
      </c>
      <c r="B438" s="143">
        <f>SUBTOTAL(103,$A$8:A438)</f>
        <v>426</v>
      </c>
      <c r="C438" s="237" t="s">
        <v>2070</v>
      </c>
      <c r="D438" s="232">
        <f t="shared" si="14"/>
        <v>381537</v>
      </c>
      <c r="E438" s="242">
        <v>0</v>
      </c>
      <c r="F438" s="242">
        <v>0</v>
      </c>
      <c r="G438" s="242">
        <v>0</v>
      </c>
      <c r="H438" s="242">
        <v>0</v>
      </c>
      <c r="I438" s="242">
        <v>170882</v>
      </c>
      <c r="J438" s="242">
        <v>0</v>
      </c>
      <c r="K438" s="243">
        <v>0</v>
      </c>
      <c r="L438" s="242">
        <v>0</v>
      </c>
      <c r="M438" s="242">
        <v>0</v>
      </c>
      <c r="N438" s="242">
        <v>0</v>
      </c>
      <c r="O438" s="242">
        <v>210655</v>
      </c>
      <c r="P438" s="242">
        <v>0</v>
      </c>
      <c r="Q438" s="242">
        <v>0</v>
      </c>
      <c r="R438" s="242">
        <v>0</v>
      </c>
      <c r="S438" s="242">
        <v>0</v>
      </c>
      <c r="T438" s="242">
        <v>0</v>
      </c>
      <c r="U438" s="242">
        <v>0</v>
      </c>
      <c r="V438" s="242">
        <v>0</v>
      </c>
      <c r="W438" s="242">
        <v>0</v>
      </c>
      <c r="X438" s="242">
        <v>0</v>
      </c>
      <c r="Y438" s="242">
        <v>0</v>
      </c>
      <c r="Z438" s="242">
        <v>0</v>
      </c>
      <c r="AA438" s="242">
        <v>0</v>
      </c>
      <c r="AB438" s="241">
        <v>2020</v>
      </c>
    </row>
    <row r="439" spans="1:28" s="3" customFormat="1" ht="35.25" customHeight="1" x14ac:dyDescent="0.5">
      <c r="A439" s="3">
        <v>1</v>
      </c>
      <c r="B439" s="143">
        <f>SUBTOTAL(103,$A$8:A439)</f>
        <v>427</v>
      </c>
      <c r="C439" s="237" t="s">
        <v>2071</v>
      </c>
      <c r="D439" s="232">
        <f t="shared" si="14"/>
        <v>239525</v>
      </c>
      <c r="E439" s="242">
        <v>0</v>
      </c>
      <c r="F439" s="242">
        <v>0</v>
      </c>
      <c r="G439" s="242">
        <v>0</v>
      </c>
      <c r="H439" s="242">
        <v>0</v>
      </c>
      <c r="I439" s="242">
        <v>0</v>
      </c>
      <c r="J439" s="242">
        <v>0</v>
      </c>
      <c r="K439" s="243">
        <v>0</v>
      </c>
      <c r="L439" s="242">
        <v>0</v>
      </c>
      <c r="M439" s="242">
        <v>0</v>
      </c>
      <c r="N439" s="242">
        <v>0</v>
      </c>
      <c r="O439" s="242">
        <v>239525</v>
      </c>
      <c r="P439" s="242">
        <v>0</v>
      </c>
      <c r="Q439" s="242">
        <v>0</v>
      </c>
      <c r="R439" s="242">
        <v>0</v>
      </c>
      <c r="S439" s="242">
        <v>0</v>
      </c>
      <c r="T439" s="242">
        <v>0</v>
      </c>
      <c r="U439" s="242">
        <v>0</v>
      </c>
      <c r="V439" s="242">
        <v>0</v>
      </c>
      <c r="W439" s="242">
        <v>0</v>
      </c>
      <c r="X439" s="242">
        <v>0</v>
      </c>
      <c r="Y439" s="242">
        <v>0</v>
      </c>
      <c r="Z439" s="242">
        <v>0</v>
      </c>
      <c r="AA439" s="242">
        <v>0</v>
      </c>
      <c r="AB439" s="241">
        <v>2020</v>
      </c>
    </row>
    <row r="440" spans="1:28" s="3" customFormat="1" ht="35.25" customHeight="1" x14ac:dyDescent="0.5">
      <c r="A440" s="3">
        <v>1</v>
      </c>
      <c r="B440" s="143">
        <f>SUBTOTAL(103,$A$8:A440)</f>
        <v>428</v>
      </c>
      <c r="C440" s="237" t="s">
        <v>2256</v>
      </c>
      <c r="D440" s="232">
        <f t="shared" si="14"/>
        <v>926256</v>
      </c>
      <c r="E440" s="242">
        <v>0</v>
      </c>
      <c r="F440" s="242">
        <v>0</v>
      </c>
      <c r="G440" s="242">
        <v>0</v>
      </c>
      <c r="H440" s="242">
        <v>0</v>
      </c>
      <c r="I440" s="242">
        <v>0</v>
      </c>
      <c r="J440" s="242">
        <v>0</v>
      </c>
      <c r="K440" s="243">
        <v>0</v>
      </c>
      <c r="L440" s="242">
        <v>0</v>
      </c>
      <c r="M440" s="242">
        <v>0</v>
      </c>
      <c r="N440" s="242">
        <v>0</v>
      </c>
      <c r="O440" s="242">
        <v>926256</v>
      </c>
      <c r="P440" s="242">
        <v>0</v>
      </c>
      <c r="Q440" s="242">
        <v>0</v>
      </c>
      <c r="R440" s="242">
        <v>0</v>
      </c>
      <c r="S440" s="242">
        <v>0</v>
      </c>
      <c r="T440" s="242">
        <v>0</v>
      </c>
      <c r="U440" s="242">
        <v>0</v>
      </c>
      <c r="V440" s="242">
        <v>0</v>
      </c>
      <c r="W440" s="242">
        <v>0</v>
      </c>
      <c r="X440" s="242">
        <v>0</v>
      </c>
      <c r="Y440" s="242">
        <v>0</v>
      </c>
      <c r="Z440" s="242">
        <v>0</v>
      </c>
      <c r="AA440" s="242">
        <v>0</v>
      </c>
      <c r="AB440" s="241">
        <v>2020</v>
      </c>
    </row>
    <row r="441" spans="1:28" s="3" customFormat="1" ht="35.25" customHeight="1" x14ac:dyDescent="0.5">
      <c r="A441" s="3">
        <v>1</v>
      </c>
      <c r="B441" s="143">
        <f>SUBTOTAL(103,$A$8:A441)</f>
        <v>429</v>
      </c>
      <c r="C441" s="237" t="s">
        <v>2257</v>
      </c>
      <c r="D441" s="232">
        <f t="shared" si="14"/>
        <v>815800</v>
      </c>
      <c r="E441" s="242">
        <v>0</v>
      </c>
      <c r="F441" s="242">
        <v>0</v>
      </c>
      <c r="G441" s="242">
        <v>0</v>
      </c>
      <c r="H441" s="242">
        <v>0</v>
      </c>
      <c r="I441" s="242">
        <v>0</v>
      </c>
      <c r="J441" s="242">
        <v>0</v>
      </c>
      <c r="K441" s="243">
        <v>0</v>
      </c>
      <c r="L441" s="242">
        <v>0</v>
      </c>
      <c r="M441" s="242">
        <v>0</v>
      </c>
      <c r="N441" s="242">
        <v>0</v>
      </c>
      <c r="O441" s="242">
        <v>815800</v>
      </c>
      <c r="P441" s="242">
        <v>0</v>
      </c>
      <c r="Q441" s="242">
        <v>0</v>
      </c>
      <c r="R441" s="242">
        <v>0</v>
      </c>
      <c r="S441" s="242">
        <v>0</v>
      </c>
      <c r="T441" s="242">
        <v>0</v>
      </c>
      <c r="U441" s="242">
        <v>0</v>
      </c>
      <c r="V441" s="242">
        <v>0</v>
      </c>
      <c r="W441" s="242">
        <v>0</v>
      </c>
      <c r="X441" s="242">
        <v>0</v>
      </c>
      <c r="Y441" s="242">
        <v>0</v>
      </c>
      <c r="Z441" s="242">
        <v>0</v>
      </c>
      <c r="AA441" s="242">
        <v>0</v>
      </c>
      <c r="AB441" s="241">
        <v>2020</v>
      </c>
    </row>
    <row r="442" spans="1:28" s="3" customFormat="1" ht="35.25" customHeight="1" x14ac:dyDescent="0.5">
      <c r="A442" s="3">
        <v>1</v>
      </c>
      <c r="B442" s="143">
        <f>SUBTOTAL(103,$A$8:A442)</f>
        <v>430</v>
      </c>
      <c r="C442" s="237" t="s">
        <v>2258</v>
      </c>
      <c r="D442" s="232">
        <f t="shared" si="14"/>
        <v>902997</v>
      </c>
      <c r="E442" s="242">
        <v>0</v>
      </c>
      <c r="F442" s="242">
        <v>0</v>
      </c>
      <c r="G442" s="242">
        <v>0</v>
      </c>
      <c r="H442" s="242">
        <v>0</v>
      </c>
      <c r="I442" s="242">
        <v>0</v>
      </c>
      <c r="J442" s="242">
        <v>0</v>
      </c>
      <c r="K442" s="243">
        <v>0</v>
      </c>
      <c r="L442" s="242">
        <v>0</v>
      </c>
      <c r="M442" s="242">
        <v>0</v>
      </c>
      <c r="N442" s="242">
        <v>0</v>
      </c>
      <c r="O442" s="242">
        <v>902997</v>
      </c>
      <c r="P442" s="242">
        <v>0</v>
      </c>
      <c r="Q442" s="242">
        <v>0</v>
      </c>
      <c r="R442" s="242">
        <v>0</v>
      </c>
      <c r="S442" s="242">
        <v>0</v>
      </c>
      <c r="T442" s="242">
        <v>0</v>
      </c>
      <c r="U442" s="242">
        <v>0</v>
      </c>
      <c r="V442" s="242">
        <v>0</v>
      </c>
      <c r="W442" s="242">
        <v>0</v>
      </c>
      <c r="X442" s="242">
        <v>0</v>
      </c>
      <c r="Y442" s="242">
        <v>0</v>
      </c>
      <c r="Z442" s="242">
        <v>0</v>
      </c>
      <c r="AA442" s="242">
        <v>0</v>
      </c>
      <c r="AB442" s="241">
        <v>2020</v>
      </c>
    </row>
    <row r="443" spans="1:28" s="3" customFormat="1" ht="35.25" customHeight="1" x14ac:dyDescent="0.5">
      <c r="A443" s="3">
        <v>1</v>
      </c>
      <c r="B443" s="143">
        <f>SUBTOTAL(103,$A$8:A443)</f>
        <v>431</v>
      </c>
      <c r="C443" s="237" t="s">
        <v>2072</v>
      </c>
      <c r="D443" s="232">
        <f t="shared" si="14"/>
        <v>443675</v>
      </c>
      <c r="E443" s="242">
        <v>0</v>
      </c>
      <c r="F443" s="242">
        <v>0</v>
      </c>
      <c r="G443" s="242">
        <v>0</v>
      </c>
      <c r="H443" s="242">
        <v>0</v>
      </c>
      <c r="I443" s="242">
        <v>0</v>
      </c>
      <c r="J443" s="242">
        <v>0</v>
      </c>
      <c r="K443" s="243">
        <v>0</v>
      </c>
      <c r="L443" s="242">
        <v>0</v>
      </c>
      <c r="M443" s="242">
        <v>0</v>
      </c>
      <c r="N443" s="242">
        <v>0</v>
      </c>
      <c r="O443" s="242">
        <v>443675</v>
      </c>
      <c r="P443" s="242">
        <v>0</v>
      </c>
      <c r="Q443" s="242">
        <v>0</v>
      </c>
      <c r="R443" s="242">
        <v>0</v>
      </c>
      <c r="S443" s="242">
        <v>0</v>
      </c>
      <c r="T443" s="242">
        <v>0</v>
      </c>
      <c r="U443" s="242">
        <v>0</v>
      </c>
      <c r="V443" s="242">
        <v>0</v>
      </c>
      <c r="W443" s="242">
        <v>0</v>
      </c>
      <c r="X443" s="242">
        <v>0</v>
      </c>
      <c r="Y443" s="242">
        <v>0</v>
      </c>
      <c r="Z443" s="242">
        <v>0</v>
      </c>
      <c r="AA443" s="242">
        <v>0</v>
      </c>
      <c r="AB443" s="241">
        <v>2020</v>
      </c>
    </row>
    <row r="444" spans="1:28" s="3" customFormat="1" ht="35.25" customHeight="1" x14ac:dyDescent="0.5">
      <c r="A444" s="3">
        <v>1</v>
      </c>
      <c r="B444" s="143">
        <f>SUBTOTAL(103,$A$8:A444)</f>
        <v>432</v>
      </c>
      <c r="C444" s="237" t="s">
        <v>2073</v>
      </c>
      <c r="D444" s="232">
        <f t="shared" si="14"/>
        <v>278300</v>
      </c>
      <c r="E444" s="242">
        <v>0</v>
      </c>
      <c r="F444" s="242">
        <v>0</v>
      </c>
      <c r="G444" s="242">
        <v>0</v>
      </c>
      <c r="H444" s="242">
        <v>0</v>
      </c>
      <c r="I444" s="242">
        <v>0</v>
      </c>
      <c r="J444" s="242">
        <v>0</v>
      </c>
      <c r="K444" s="243">
        <v>0</v>
      </c>
      <c r="L444" s="242">
        <v>0</v>
      </c>
      <c r="M444" s="242">
        <v>0</v>
      </c>
      <c r="N444" s="242">
        <v>0</v>
      </c>
      <c r="O444" s="242">
        <v>278300</v>
      </c>
      <c r="P444" s="242">
        <v>0</v>
      </c>
      <c r="Q444" s="242">
        <v>0</v>
      </c>
      <c r="R444" s="242">
        <v>0</v>
      </c>
      <c r="S444" s="242">
        <v>0</v>
      </c>
      <c r="T444" s="242">
        <v>0</v>
      </c>
      <c r="U444" s="242">
        <v>0</v>
      </c>
      <c r="V444" s="242">
        <v>0</v>
      </c>
      <c r="W444" s="242">
        <v>0</v>
      </c>
      <c r="X444" s="242">
        <v>0</v>
      </c>
      <c r="Y444" s="242">
        <v>0</v>
      </c>
      <c r="Z444" s="242">
        <v>0</v>
      </c>
      <c r="AA444" s="242">
        <v>0</v>
      </c>
      <c r="AB444" s="241">
        <v>2020</v>
      </c>
    </row>
    <row r="445" spans="1:28" s="3" customFormat="1" ht="35.25" customHeight="1" x14ac:dyDescent="0.5">
      <c r="A445" s="3">
        <v>1</v>
      </c>
      <c r="B445" s="143">
        <f>SUBTOTAL(103,$A$8:A445)</f>
        <v>433</v>
      </c>
      <c r="C445" s="237" t="s">
        <v>2074</v>
      </c>
      <c r="D445" s="232">
        <f t="shared" si="14"/>
        <v>400000</v>
      </c>
      <c r="E445" s="242">
        <v>0</v>
      </c>
      <c r="F445" s="242">
        <v>0</v>
      </c>
      <c r="G445" s="242">
        <v>0</v>
      </c>
      <c r="H445" s="242">
        <v>0</v>
      </c>
      <c r="I445" s="242">
        <v>0</v>
      </c>
      <c r="J445" s="242">
        <v>0</v>
      </c>
      <c r="K445" s="243">
        <v>0</v>
      </c>
      <c r="L445" s="242">
        <v>0</v>
      </c>
      <c r="M445" s="242">
        <v>0</v>
      </c>
      <c r="N445" s="242">
        <v>0</v>
      </c>
      <c r="O445" s="242">
        <v>400000</v>
      </c>
      <c r="P445" s="242">
        <v>0</v>
      </c>
      <c r="Q445" s="242">
        <v>0</v>
      </c>
      <c r="R445" s="242">
        <v>0</v>
      </c>
      <c r="S445" s="242">
        <v>0</v>
      </c>
      <c r="T445" s="242">
        <v>0</v>
      </c>
      <c r="U445" s="242">
        <v>0</v>
      </c>
      <c r="V445" s="242">
        <v>0</v>
      </c>
      <c r="W445" s="242">
        <v>0</v>
      </c>
      <c r="X445" s="242">
        <v>0</v>
      </c>
      <c r="Y445" s="242">
        <v>0</v>
      </c>
      <c r="Z445" s="242">
        <v>0</v>
      </c>
      <c r="AA445" s="242">
        <v>0</v>
      </c>
      <c r="AB445" s="241">
        <v>2020</v>
      </c>
    </row>
    <row r="446" spans="1:28" s="3" customFormat="1" ht="35.25" customHeight="1" x14ac:dyDescent="0.5">
      <c r="A446" s="3">
        <v>1</v>
      </c>
      <c r="B446" s="143">
        <f>SUBTOTAL(103,$A$8:A446)</f>
        <v>434</v>
      </c>
      <c r="C446" s="237" t="s">
        <v>2075</v>
      </c>
      <c r="D446" s="232">
        <f t="shared" si="14"/>
        <v>223100</v>
      </c>
      <c r="E446" s="242">
        <v>0</v>
      </c>
      <c r="F446" s="242">
        <v>0</v>
      </c>
      <c r="G446" s="242">
        <v>0</v>
      </c>
      <c r="H446" s="242">
        <v>0</v>
      </c>
      <c r="I446" s="242">
        <v>0</v>
      </c>
      <c r="J446" s="242">
        <v>0</v>
      </c>
      <c r="K446" s="243">
        <v>0</v>
      </c>
      <c r="L446" s="242">
        <v>0</v>
      </c>
      <c r="M446" s="242">
        <v>223100</v>
      </c>
      <c r="N446" s="242">
        <v>0</v>
      </c>
      <c r="O446" s="242">
        <v>0</v>
      </c>
      <c r="P446" s="242">
        <v>0</v>
      </c>
      <c r="Q446" s="242">
        <v>0</v>
      </c>
      <c r="R446" s="242">
        <v>0</v>
      </c>
      <c r="S446" s="242">
        <v>0</v>
      </c>
      <c r="T446" s="242">
        <v>0</v>
      </c>
      <c r="U446" s="242">
        <v>0</v>
      </c>
      <c r="V446" s="242">
        <v>0</v>
      </c>
      <c r="W446" s="242">
        <v>0</v>
      </c>
      <c r="X446" s="242">
        <v>0</v>
      </c>
      <c r="Y446" s="242">
        <v>0</v>
      </c>
      <c r="Z446" s="242">
        <v>0</v>
      </c>
      <c r="AA446" s="242">
        <v>0</v>
      </c>
      <c r="AB446" s="241">
        <v>2020</v>
      </c>
    </row>
    <row r="447" spans="1:28" s="3" customFormat="1" ht="35.25" customHeight="1" x14ac:dyDescent="0.5">
      <c r="A447" s="3">
        <v>1</v>
      </c>
      <c r="B447" s="143">
        <f>SUBTOTAL(103,$A$8:A447)</f>
        <v>435</v>
      </c>
      <c r="C447" s="237" t="s">
        <v>2076</v>
      </c>
      <c r="D447" s="232">
        <f t="shared" si="14"/>
        <v>255750</v>
      </c>
      <c r="E447" s="242">
        <v>0</v>
      </c>
      <c r="F447" s="242">
        <v>0</v>
      </c>
      <c r="G447" s="242">
        <v>0</v>
      </c>
      <c r="H447" s="242">
        <v>0</v>
      </c>
      <c r="I447" s="242">
        <v>0</v>
      </c>
      <c r="J447" s="242">
        <v>0</v>
      </c>
      <c r="K447" s="243">
        <v>0</v>
      </c>
      <c r="L447" s="242">
        <v>0</v>
      </c>
      <c r="M447" s="242">
        <v>255750</v>
      </c>
      <c r="N447" s="242">
        <v>0</v>
      </c>
      <c r="O447" s="242">
        <v>0</v>
      </c>
      <c r="P447" s="242">
        <v>0</v>
      </c>
      <c r="Q447" s="242">
        <v>0</v>
      </c>
      <c r="R447" s="242">
        <v>0</v>
      </c>
      <c r="S447" s="242">
        <v>0</v>
      </c>
      <c r="T447" s="242">
        <v>0</v>
      </c>
      <c r="U447" s="242">
        <v>0</v>
      </c>
      <c r="V447" s="242">
        <v>0</v>
      </c>
      <c r="W447" s="242">
        <v>0</v>
      </c>
      <c r="X447" s="242">
        <v>0</v>
      </c>
      <c r="Y447" s="242">
        <v>0</v>
      </c>
      <c r="Z447" s="242">
        <v>0</v>
      </c>
      <c r="AA447" s="242">
        <v>0</v>
      </c>
      <c r="AB447" s="241">
        <v>2020</v>
      </c>
    </row>
    <row r="448" spans="1:28" s="3" customFormat="1" ht="35.25" customHeight="1" x14ac:dyDescent="0.5">
      <c r="A448" s="3">
        <v>1</v>
      </c>
      <c r="B448" s="143">
        <f>SUBTOTAL(103,$A$8:A448)</f>
        <v>436</v>
      </c>
      <c r="C448" s="237" t="s">
        <v>2077</v>
      </c>
      <c r="D448" s="232">
        <f t="shared" si="14"/>
        <v>333783</v>
      </c>
      <c r="E448" s="242">
        <v>0</v>
      </c>
      <c r="F448" s="242">
        <v>0</v>
      </c>
      <c r="G448" s="242">
        <v>0</v>
      </c>
      <c r="H448" s="242">
        <v>0</v>
      </c>
      <c r="I448" s="242">
        <v>0</v>
      </c>
      <c r="J448" s="242">
        <v>0</v>
      </c>
      <c r="K448" s="243">
        <v>0</v>
      </c>
      <c r="L448" s="242">
        <v>0</v>
      </c>
      <c r="M448" s="242">
        <v>0</v>
      </c>
      <c r="N448" s="242">
        <v>0</v>
      </c>
      <c r="O448" s="242">
        <v>0</v>
      </c>
      <c r="P448" s="242">
        <v>333783</v>
      </c>
      <c r="Q448" s="242">
        <v>0</v>
      </c>
      <c r="R448" s="242">
        <v>0</v>
      </c>
      <c r="S448" s="242">
        <v>0</v>
      </c>
      <c r="T448" s="242">
        <v>0</v>
      </c>
      <c r="U448" s="242">
        <v>0</v>
      </c>
      <c r="V448" s="242">
        <v>0</v>
      </c>
      <c r="W448" s="242">
        <v>0</v>
      </c>
      <c r="X448" s="242">
        <v>0</v>
      </c>
      <c r="Y448" s="242">
        <v>0</v>
      </c>
      <c r="Z448" s="242">
        <v>0</v>
      </c>
      <c r="AA448" s="242">
        <v>0</v>
      </c>
      <c r="AB448" s="241">
        <v>2020</v>
      </c>
    </row>
    <row r="449" spans="1:28" s="3" customFormat="1" ht="35.25" customHeight="1" x14ac:dyDescent="0.5">
      <c r="A449" s="3">
        <v>1</v>
      </c>
      <c r="B449" s="143">
        <f>SUBTOTAL(103,$A$8:A449)</f>
        <v>437</v>
      </c>
      <c r="C449" s="237" t="s">
        <v>2485</v>
      </c>
      <c r="D449" s="232">
        <f t="shared" si="14"/>
        <v>1198793</v>
      </c>
      <c r="E449" s="242">
        <v>0</v>
      </c>
      <c r="F449" s="242">
        <v>0</v>
      </c>
      <c r="G449" s="242">
        <v>0</v>
      </c>
      <c r="H449" s="242">
        <v>0</v>
      </c>
      <c r="I449" s="242">
        <v>0</v>
      </c>
      <c r="J449" s="242">
        <v>0</v>
      </c>
      <c r="K449" s="243">
        <v>0</v>
      </c>
      <c r="L449" s="242">
        <v>0</v>
      </c>
      <c r="M449" s="242">
        <v>1198793</v>
      </c>
      <c r="N449" s="242">
        <v>0</v>
      </c>
      <c r="O449" s="242">
        <v>0</v>
      </c>
      <c r="P449" s="242">
        <v>0</v>
      </c>
      <c r="Q449" s="242">
        <v>0</v>
      </c>
      <c r="R449" s="242">
        <v>0</v>
      </c>
      <c r="S449" s="242">
        <v>0</v>
      </c>
      <c r="T449" s="242">
        <v>0</v>
      </c>
      <c r="U449" s="242">
        <v>0</v>
      </c>
      <c r="V449" s="242">
        <v>0</v>
      </c>
      <c r="W449" s="242">
        <v>0</v>
      </c>
      <c r="X449" s="242">
        <v>0</v>
      </c>
      <c r="Y449" s="242">
        <v>0</v>
      </c>
      <c r="Z449" s="242">
        <v>0</v>
      </c>
      <c r="AA449" s="242">
        <v>0</v>
      </c>
      <c r="AB449" s="241">
        <v>2020</v>
      </c>
    </row>
    <row r="450" spans="1:28" s="3" customFormat="1" ht="35.25" customHeight="1" x14ac:dyDescent="0.5">
      <c r="A450" s="3">
        <v>1</v>
      </c>
      <c r="B450" s="143">
        <f>SUBTOTAL(103,$A$8:A450)</f>
        <v>438</v>
      </c>
      <c r="C450" s="237" t="s">
        <v>2486</v>
      </c>
      <c r="D450" s="232">
        <f t="shared" si="14"/>
        <v>709838</v>
      </c>
      <c r="E450" s="242">
        <v>0</v>
      </c>
      <c r="F450" s="242">
        <v>0</v>
      </c>
      <c r="G450" s="242">
        <v>0</v>
      </c>
      <c r="H450" s="242">
        <v>0</v>
      </c>
      <c r="I450" s="242">
        <v>0</v>
      </c>
      <c r="J450" s="242">
        <v>0</v>
      </c>
      <c r="K450" s="243">
        <v>0</v>
      </c>
      <c r="L450" s="242">
        <v>0</v>
      </c>
      <c r="M450" s="242">
        <v>709838</v>
      </c>
      <c r="N450" s="242">
        <v>0</v>
      </c>
      <c r="O450" s="242">
        <v>0</v>
      </c>
      <c r="P450" s="242">
        <v>0</v>
      </c>
      <c r="Q450" s="242">
        <v>0</v>
      </c>
      <c r="R450" s="242">
        <v>0</v>
      </c>
      <c r="S450" s="242">
        <v>0</v>
      </c>
      <c r="T450" s="242">
        <v>0</v>
      </c>
      <c r="U450" s="242">
        <v>0</v>
      </c>
      <c r="V450" s="242">
        <v>0</v>
      </c>
      <c r="W450" s="242">
        <v>0</v>
      </c>
      <c r="X450" s="242">
        <v>0</v>
      </c>
      <c r="Y450" s="242">
        <v>0</v>
      </c>
      <c r="Z450" s="242">
        <v>0</v>
      </c>
      <c r="AA450" s="242">
        <v>0</v>
      </c>
      <c r="AB450" s="241">
        <v>2020</v>
      </c>
    </row>
    <row r="451" spans="1:28" s="3" customFormat="1" ht="35.25" customHeight="1" x14ac:dyDescent="0.5">
      <c r="A451" s="3">
        <v>1</v>
      </c>
      <c r="B451" s="143">
        <f>SUBTOTAL(103,$A$8:A451)</f>
        <v>439</v>
      </c>
      <c r="C451" s="237" t="s">
        <v>2078</v>
      </c>
      <c r="D451" s="232">
        <f t="shared" si="14"/>
        <v>524585</v>
      </c>
      <c r="E451" s="242">
        <v>0</v>
      </c>
      <c r="F451" s="242">
        <v>0</v>
      </c>
      <c r="G451" s="242">
        <v>0</v>
      </c>
      <c r="H451" s="242">
        <v>0</v>
      </c>
      <c r="I451" s="242">
        <v>0</v>
      </c>
      <c r="J451" s="242">
        <v>0</v>
      </c>
      <c r="K451" s="243">
        <v>0</v>
      </c>
      <c r="L451" s="242">
        <v>0</v>
      </c>
      <c r="M451" s="242">
        <v>0</v>
      </c>
      <c r="N451" s="242">
        <v>0</v>
      </c>
      <c r="O451" s="242">
        <v>524585</v>
      </c>
      <c r="P451" s="242">
        <v>0</v>
      </c>
      <c r="Q451" s="242">
        <v>0</v>
      </c>
      <c r="R451" s="242">
        <v>0</v>
      </c>
      <c r="S451" s="242">
        <v>0</v>
      </c>
      <c r="T451" s="242">
        <v>0</v>
      </c>
      <c r="U451" s="242">
        <v>0</v>
      </c>
      <c r="V451" s="242">
        <v>0</v>
      </c>
      <c r="W451" s="242">
        <v>0</v>
      </c>
      <c r="X451" s="242">
        <v>0</v>
      </c>
      <c r="Y451" s="242">
        <v>0</v>
      </c>
      <c r="Z451" s="242">
        <v>0</v>
      </c>
      <c r="AA451" s="242">
        <v>0</v>
      </c>
      <c r="AB451" s="241">
        <v>2020</v>
      </c>
    </row>
    <row r="452" spans="1:28" s="3" customFormat="1" ht="35.25" customHeight="1" x14ac:dyDescent="0.5">
      <c r="A452" s="3">
        <v>1</v>
      </c>
      <c r="B452" s="143">
        <f>SUBTOTAL(103,$A$8:A452)</f>
        <v>440</v>
      </c>
      <c r="C452" s="237" t="s">
        <v>2079</v>
      </c>
      <c r="D452" s="232">
        <f t="shared" si="14"/>
        <v>523713.59</v>
      </c>
      <c r="E452" s="242">
        <v>0</v>
      </c>
      <c r="F452" s="242">
        <v>0</v>
      </c>
      <c r="G452" s="242">
        <v>0</v>
      </c>
      <c r="H452" s="242">
        <v>0</v>
      </c>
      <c r="I452" s="242">
        <v>0</v>
      </c>
      <c r="J452" s="242">
        <v>0</v>
      </c>
      <c r="K452" s="243">
        <v>0</v>
      </c>
      <c r="L452" s="242">
        <v>0</v>
      </c>
      <c r="M452" s="242">
        <v>0</v>
      </c>
      <c r="N452" s="242">
        <v>0</v>
      </c>
      <c r="O452" s="242">
        <v>523713.59</v>
      </c>
      <c r="P452" s="242">
        <v>0</v>
      </c>
      <c r="Q452" s="242">
        <v>0</v>
      </c>
      <c r="R452" s="242">
        <v>0</v>
      </c>
      <c r="S452" s="242">
        <v>0</v>
      </c>
      <c r="T452" s="242">
        <v>0</v>
      </c>
      <c r="U452" s="242">
        <v>0</v>
      </c>
      <c r="V452" s="242">
        <v>0</v>
      </c>
      <c r="W452" s="242">
        <v>0</v>
      </c>
      <c r="X452" s="242">
        <v>0</v>
      </c>
      <c r="Y452" s="242">
        <v>0</v>
      </c>
      <c r="Z452" s="242">
        <v>0</v>
      </c>
      <c r="AA452" s="242">
        <v>0</v>
      </c>
      <c r="AB452" s="241">
        <v>2020</v>
      </c>
    </row>
    <row r="453" spans="1:28" s="3" customFormat="1" ht="35.25" customHeight="1" x14ac:dyDescent="0.5">
      <c r="A453" s="3">
        <v>1</v>
      </c>
      <c r="B453" s="143">
        <f>SUBTOTAL(103,$A$8:A453)</f>
        <v>441</v>
      </c>
      <c r="C453" s="237" t="s">
        <v>2080</v>
      </c>
      <c r="D453" s="232">
        <f t="shared" si="14"/>
        <v>1050321.76</v>
      </c>
      <c r="E453" s="242">
        <v>0</v>
      </c>
      <c r="F453" s="242">
        <v>0</v>
      </c>
      <c r="G453" s="242">
        <v>637270</v>
      </c>
      <c r="H453" s="242">
        <v>0</v>
      </c>
      <c r="I453" s="242">
        <v>0</v>
      </c>
      <c r="J453" s="242">
        <v>0</v>
      </c>
      <c r="K453" s="243">
        <v>0</v>
      </c>
      <c r="L453" s="242">
        <v>0</v>
      </c>
      <c r="M453" s="242">
        <v>0</v>
      </c>
      <c r="N453" s="242">
        <v>0</v>
      </c>
      <c r="O453" s="242">
        <v>413051.76</v>
      </c>
      <c r="P453" s="242">
        <v>0</v>
      </c>
      <c r="Q453" s="242">
        <v>0</v>
      </c>
      <c r="R453" s="242">
        <v>0</v>
      </c>
      <c r="S453" s="242">
        <v>0</v>
      </c>
      <c r="T453" s="242">
        <v>0</v>
      </c>
      <c r="U453" s="242">
        <v>0</v>
      </c>
      <c r="V453" s="242">
        <v>0</v>
      </c>
      <c r="W453" s="242">
        <v>0</v>
      </c>
      <c r="X453" s="242">
        <v>0</v>
      </c>
      <c r="Y453" s="242">
        <v>0</v>
      </c>
      <c r="Z453" s="242">
        <v>0</v>
      </c>
      <c r="AA453" s="242">
        <v>0</v>
      </c>
      <c r="AB453" s="241">
        <v>2020</v>
      </c>
    </row>
    <row r="454" spans="1:28" s="3" customFormat="1" ht="35.25" customHeight="1" x14ac:dyDescent="0.5">
      <c r="A454" s="3">
        <v>1</v>
      </c>
      <c r="B454" s="143">
        <f>SUBTOTAL(103,$A$8:A454)</f>
        <v>442</v>
      </c>
      <c r="C454" s="237" t="s">
        <v>2081</v>
      </c>
      <c r="D454" s="232">
        <f t="shared" si="14"/>
        <v>46494</v>
      </c>
      <c r="E454" s="242">
        <v>0</v>
      </c>
      <c r="F454" s="242">
        <v>0</v>
      </c>
      <c r="G454" s="242">
        <v>46494</v>
      </c>
      <c r="H454" s="242">
        <v>0</v>
      </c>
      <c r="I454" s="242">
        <v>0</v>
      </c>
      <c r="J454" s="242">
        <v>0</v>
      </c>
      <c r="K454" s="243">
        <v>0</v>
      </c>
      <c r="L454" s="242">
        <v>0</v>
      </c>
      <c r="M454" s="242">
        <v>0</v>
      </c>
      <c r="N454" s="242">
        <v>0</v>
      </c>
      <c r="O454" s="242">
        <v>0</v>
      </c>
      <c r="P454" s="242">
        <v>0</v>
      </c>
      <c r="Q454" s="242">
        <v>0</v>
      </c>
      <c r="R454" s="242">
        <v>0</v>
      </c>
      <c r="S454" s="242">
        <v>0</v>
      </c>
      <c r="T454" s="242">
        <v>0</v>
      </c>
      <c r="U454" s="242">
        <v>0</v>
      </c>
      <c r="V454" s="242">
        <v>0</v>
      </c>
      <c r="W454" s="242">
        <v>0</v>
      </c>
      <c r="X454" s="242">
        <v>0</v>
      </c>
      <c r="Y454" s="242">
        <v>0</v>
      </c>
      <c r="Z454" s="242">
        <v>0</v>
      </c>
      <c r="AA454" s="242">
        <v>0</v>
      </c>
      <c r="AB454" s="241">
        <v>2020</v>
      </c>
    </row>
    <row r="455" spans="1:28" s="3" customFormat="1" ht="35.25" customHeight="1" x14ac:dyDescent="0.5">
      <c r="A455" s="3">
        <v>1</v>
      </c>
      <c r="B455" s="143">
        <f>SUBTOTAL(103,$A$8:A455)</f>
        <v>443</v>
      </c>
      <c r="C455" s="237" t="s">
        <v>2082</v>
      </c>
      <c r="D455" s="232">
        <f t="shared" si="14"/>
        <v>160278</v>
      </c>
      <c r="E455" s="242">
        <v>0</v>
      </c>
      <c r="F455" s="242">
        <v>0</v>
      </c>
      <c r="G455" s="242">
        <v>160278</v>
      </c>
      <c r="H455" s="242">
        <v>0</v>
      </c>
      <c r="I455" s="242">
        <v>0</v>
      </c>
      <c r="J455" s="242">
        <v>0</v>
      </c>
      <c r="K455" s="243">
        <v>0</v>
      </c>
      <c r="L455" s="242">
        <v>0</v>
      </c>
      <c r="M455" s="242">
        <v>0</v>
      </c>
      <c r="N455" s="242">
        <v>0</v>
      </c>
      <c r="O455" s="242">
        <v>0</v>
      </c>
      <c r="P455" s="242">
        <v>0</v>
      </c>
      <c r="Q455" s="242">
        <v>0</v>
      </c>
      <c r="R455" s="242">
        <v>0</v>
      </c>
      <c r="S455" s="242">
        <v>0</v>
      </c>
      <c r="T455" s="242">
        <v>0</v>
      </c>
      <c r="U455" s="242">
        <v>0</v>
      </c>
      <c r="V455" s="242">
        <v>0</v>
      </c>
      <c r="W455" s="242">
        <v>0</v>
      </c>
      <c r="X455" s="242">
        <v>0</v>
      </c>
      <c r="Y455" s="242">
        <v>0</v>
      </c>
      <c r="Z455" s="242">
        <v>0</v>
      </c>
      <c r="AA455" s="242">
        <v>0</v>
      </c>
      <c r="AB455" s="241">
        <v>2020</v>
      </c>
    </row>
    <row r="456" spans="1:28" s="3" customFormat="1" ht="35.25" customHeight="1" x14ac:dyDescent="0.5">
      <c r="A456" s="3">
        <v>1</v>
      </c>
      <c r="B456" s="143">
        <f>SUBTOTAL(103,$A$8:A456)</f>
        <v>444</v>
      </c>
      <c r="C456" s="237" t="s">
        <v>2487</v>
      </c>
      <c r="D456" s="232">
        <f t="shared" si="14"/>
        <v>588000</v>
      </c>
      <c r="E456" s="242">
        <v>0</v>
      </c>
      <c r="F456" s="242">
        <v>0</v>
      </c>
      <c r="G456" s="242">
        <v>0</v>
      </c>
      <c r="H456" s="242">
        <v>0</v>
      </c>
      <c r="I456" s="242">
        <v>0</v>
      </c>
      <c r="J456" s="242">
        <v>0</v>
      </c>
      <c r="K456" s="243">
        <v>1</v>
      </c>
      <c r="L456" s="242">
        <v>588000</v>
      </c>
      <c r="M456" s="242">
        <v>0</v>
      </c>
      <c r="N456" s="242">
        <v>0</v>
      </c>
      <c r="O456" s="242">
        <v>0</v>
      </c>
      <c r="P456" s="242">
        <v>0</v>
      </c>
      <c r="Q456" s="242">
        <v>0</v>
      </c>
      <c r="R456" s="242">
        <v>0</v>
      </c>
      <c r="S456" s="242">
        <v>0</v>
      </c>
      <c r="T456" s="242">
        <v>0</v>
      </c>
      <c r="U456" s="242">
        <v>0</v>
      </c>
      <c r="V456" s="242">
        <v>0</v>
      </c>
      <c r="W456" s="242">
        <v>0</v>
      </c>
      <c r="X456" s="242">
        <v>0</v>
      </c>
      <c r="Y456" s="242">
        <v>0</v>
      </c>
      <c r="Z456" s="242">
        <v>0</v>
      </c>
      <c r="AA456" s="242">
        <v>0</v>
      </c>
      <c r="AB456" s="241">
        <v>2020</v>
      </c>
    </row>
    <row r="457" spans="1:28" s="3" customFormat="1" ht="35.25" customHeight="1" x14ac:dyDescent="0.5">
      <c r="A457" s="3">
        <v>1</v>
      </c>
      <c r="B457" s="143">
        <f>SUBTOTAL(103,$A$8:A457)</f>
        <v>445</v>
      </c>
      <c r="C457" s="237" t="s">
        <v>2488</v>
      </c>
      <c r="D457" s="232">
        <f t="shared" si="14"/>
        <v>1431814.77</v>
      </c>
      <c r="E457" s="242">
        <v>0</v>
      </c>
      <c r="F457" s="242">
        <v>0</v>
      </c>
      <c r="G457" s="242">
        <v>0</v>
      </c>
      <c r="H457" s="242">
        <v>0</v>
      </c>
      <c r="I457" s="242">
        <v>0</v>
      </c>
      <c r="J457" s="242">
        <v>0</v>
      </c>
      <c r="K457" s="243">
        <v>0</v>
      </c>
      <c r="L457" s="242">
        <v>0</v>
      </c>
      <c r="M457" s="242">
        <v>1431814.77</v>
      </c>
      <c r="N457" s="242">
        <v>0</v>
      </c>
      <c r="O457" s="242">
        <v>0</v>
      </c>
      <c r="P457" s="242">
        <v>0</v>
      </c>
      <c r="Q457" s="242">
        <v>0</v>
      </c>
      <c r="R457" s="242">
        <v>0</v>
      </c>
      <c r="S457" s="242">
        <v>0</v>
      </c>
      <c r="T457" s="242">
        <v>0</v>
      </c>
      <c r="U457" s="242">
        <v>0</v>
      </c>
      <c r="V457" s="242">
        <v>0</v>
      </c>
      <c r="W457" s="242">
        <v>0</v>
      </c>
      <c r="X457" s="242">
        <v>0</v>
      </c>
      <c r="Y457" s="242">
        <v>0</v>
      </c>
      <c r="Z457" s="242">
        <v>0</v>
      </c>
      <c r="AA457" s="242">
        <v>0</v>
      </c>
      <c r="AB457" s="241">
        <v>2020</v>
      </c>
    </row>
    <row r="458" spans="1:28" s="3" customFormat="1" ht="35.25" customHeight="1" x14ac:dyDescent="0.5">
      <c r="A458" s="3">
        <v>1</v>
      </c>
      <c r="B458" s="143">
        <f>SUBTOTAL(103,$A$8:A458)</f>
        <v>446</v>
      </c>
      <c r="C458" s="237" t="s">
        <v>2083</v>
      </c>
      <c r="D458" s="232">
        <f t="shared" si="14"/>
        <v>174550</v>
      </c>
      <c r="E458" s="242">
        <v>0</v>
      </c>
      <c r="F458" s="242">
        <v>174550</v>
      </c>
      <c r="G458" s="242">
        <v>0</v>
      </c>
      <c r="H458" s="242">
        <v>0</v>
      </c>
      <c r="I458" s="242">
        <v>0</v>
      </c>
      <c r="J458" s="242">
        <v>0</v>
      </c>
      <c r="K458" s="243">
        <v>0</v>
      </c>
      <c r="L458" s="242">
        <v>0</v>
      </c>
      <c r="M458" s="242">
        <v>0</v>
      </c>
      <c r="N458" s="242">
        <v>0</v>
      </c>
      <c r="O458" s="242">
        <v>0</v>
      </c>
      <c r="P458" s="242">
        <v>0</v>
      </c>
      <c r="Q458" s="242">
        <v>0</v>
      </c>
      <c r="R458" s="242">
        <v>0</v>
      </c>
      <c r="S458" s="242">
        <v>0</v>
      </c>
      <c r="T458" s="242">
        <v>0</v>
      </c>
      <c r="U458" s="242">
        <v>0</v>
      </c>
      <c r="V458" s="242">
        <v>0</v>
      </c>
      <c r="W458" s="242">
        <v>0</v>
      </c>
      <c r="X458" s="242">
        <v>0</v>
      </c>
      <c r="Y458" s="242">
        <v>0</v>
      </c>
      <c r="Z458" s="242">
        <v>0</v>
      </c>
      <c r="AA458" s="242">
        <v>0</v>
      </c>
      <c r="AB458" s="241">
        <v>2020</v>
      </c>
    </row>
    <row r="459" spans="1:28" s="3" customFormat="1" ht="35.25" customHeight="1" x14ac:dyDescent="0.5">
      <c r="A459" s="3">
        <v>1</v>
      </c>
      <c r="B459" s="143">
        <f>SUBTOTAL(103,$A$8:A459)</f>
        <v>447</v>
      </c>
      <c r="C459" s="237" t="s">
        <v>2084</v>
      </c>
      <c r="D459" s="232">
        <f t="shared" si="14"/>
        <v>403107</v>
      </c>
      <c r="E459" s="242">
        <v>0</v>
      </c>
      <c r="F459" s="242">
        <v>0</v>
      </c>
      <c r="G459" s="242">
        <v>0</v>
      </c>
      <c r="H459" s="242">
        <v>0</v>
      </c>
      <c r="I459" s="242">
        <v>0</v>
      </c>
      <c r="J459" s="242">
        <v>0</v>
      </c>
      <c r="K459" s="243">
        <v>0</v>
      </c>
      <c r="L459" s="242">
        <v>0</v>
      </c>
      <c r="M459" s="242">
        <v>0</v>
      </c>
      <c r="N459" s="242">
        <v>0</v>
      </c>
      <c r="O459" s="242">
        <v>403107</v>
      </c>
      <c r="P459" s="242">
        <v>0</v>
      </c>
      <c r="Q459" s="242">
        <v>0</v>
      </c>
      <c r="R459" s="242">
        <v>0</v>
      </c>
      <c r="S459" s="242">
        <v>0</v>
      </c>
      <c r="T459" s="242">
        <v>0</v>
      </c>
      <c r="U459" s="242">
        <v>0</v>
      </c>
      <c r="V459" s="242">
        <v>0</v>
      </c>
      <c r="W459" s="242">
        <v>0</v>
      </c>
      <c r="X459" s="242">
        <v>0</v>
      </c>
      <c r="Y459" s="242">
        <v>0</v>
      </c>
      <c r="Z459" s="242">
        <v>0</v>
      </c>
      <c r="AA459" s="242">
        <v>0</v>
      </c>
      <c r="AB459" s="241">
        <v>2020</v>
      </c>
    </row>
    <row r="460" spans="1:28" s="3" customFormat="1" ht="35.25" customHeight="1" x14ac:dyDescent="0.5">
      <c r="A460" s="3">
        <v>1</v>
      </c>
      <c r="B460" s="143">
        <f>SUBTOTAL(103,$A$8:A460)</f>
        <v>448</v>
      </c>
      <c r="C460" s="237" t="s">
        <v>2085</v>
      </c>
      <c r="D460" s="232">
        <f t="shared" si="14"/>
        <v>431437</v>
      </c>
      <c r="E460" s="242">
        <v>0</v>
      </c>
      <c r="F460" s="242">
        <v>0</v>
      </c>
      <c r="G460" s="242">
        <v>0</v>
      </c>
      <c r="H460" s="242">
        <v>0</v>
      </c>
      <c r="I460" s="242">
        <v>0</v>
      </c>
      <c r="J460" s="242">
        <v>0</v>
      </c>
      <c r="K460" s="243">
        <v>0</v>
      </c>
      <c r="L460" s="242">
        <v>0</v>
      </c>
      <c r="M460" s="242">
        <v>0</v>
      </c>
      <c r="N460" s="242">
        <v>0</v>
      </c>
      <c r="O460" s="242">
        <v>431437</v>
      </c>
      <c r="P460" s="242">
        <v>0</v>
      </c>
      <c r="Q460" s="242">
        <v>0</v>
      </c>
      <c r="R460" s="242">
        <v>0</v>
      </c>
      <c r="S460" s="242">
        <v>0</v>
      </c>
      <c r="T460" s="242">
        <v>0</v>
      </c>
      <c r="U460" s="242">
        <v>0</v>
      </c>
      <c r="V460" s="242">
        <v>0</v>
      </c>
      <c r="W460" s="242">
        <v>0</v>
      </c>
      <c r="X460" s="242">
        <v>0</v>
      </c>
      <c r="Y460" s="242">
        <v>0</v>
      </c>
      <c r="Z460" s="242">
        <v>0</v>
      </c>
      <c r="AA460" s="242">
        <v>0</v>
      </c>
      <c r="AB460" s="241">
        <v>2020</v>
      </c>
    </row>
    <row r="461" spans="1:28" s="3" customFormat="1" ht="35.25" customHeight="1" x14ac:dyDescent="0.5">
      <c r="A461" s="3">
        <v>1</v>
      </c>
      <c r="B461" s="143">
        <f>SUBTOTAL(103,$A$8:A461)</f>
        <v>449</v>
      </c>
      <c r="C461" s="237" t="s">
        <v>2086</v>
      </c>
      <c r="D461" s="232">
        <f t="shared" si="14"/>
        <v>380000</v>
      </c>
      <c r="E461" s="242">
        <v>0</v>
      </c>
      <c r="F461" s="242">
        <v>0</v>
      </c>
      <c r="G461" s="242">
        <v>0</v>
      </c>
      <c r="H461" s="242">
        <v>0</v>
      </c>
      <c r="I461" s="242">
        <v>0</v>
      </c>
      <c r="J461" s="242">
        <v>0</v>
      </c>
      <c r="K461" s="243">
        <v>0</v>
      </c>
      <c r="L461" s="242">
        <v>0</v>
      </c>
      <c r="M461" s="242">
        <v>380000</v>
      </c>
      <c r="N461" s="242">
        <v>0</v>
      </c>
      <c r="O461" s="242">
        <v>0</v>
      </c>
      <c r="P461" s="242">
        <v>0</v>
      </c>
      <c r="Q461" s="242">
        <v>0</v>
      </c>
      <c r="R461" s="242">
        <v>0</v>
      </c>
      <c r="S461" s="242">
        <v>0</v>
      </c>
      <c r="T461" s="242">
        <v>0</v>
      </c>
      <c r="U461" s="242">
        <v>0</v>
      </c>
      <c r="V461" s="242">
        <v>0</v>
      </c>
      <c r="W461" s="242">
        <v>0</v>
      </c>
      <c r="X461" s="242">
        <v>0</v>
      </c>
      <c r="Y461" s="242">
        <v>0</v>
      </c>
      <c r="Z461" s="242">
        <v>0</v>
      </c>
      <c r="AA461" s="242">
        <v>0</v>
      </c>
      <c r="AB461" s="241">
        <v>2020</v>
      </c>
    </row>
    <row r="462" spans="1:28" s="3" customFormat="1" ht="35.25" customHeight="1" x14ac:dyDescent="0.5">
      <c r="A462" s="3">
        <v>1</v>
      </c>
      <c r="B462" s="143">
        <f>SUBTOTAL(103,$A$8:A462)</f>
        <v>450</v>
      </c>
      <c r="C462" s="237" t="s">
        <v>2087</v>
      </c>
      <c r="D462" s="232">
        <f t="shared" si="14"/>
        <v>379775.77</v>
      </c>
      <c r="E462" s="242">
        <v>0</v>
      </c>
      <c r="F462" s="242">
        <v>0</v>
      </c>
      <c r="G462" s="242">
        <v>0</v>
      </c>
      <c r="H462" s="242">
        <v>0</v>
      </c>
      <c r="I462" s="242">
        <v>0</v>
      </c>
      <c r="J462" s="242">
        <v>0</v>
      </c>
      <c r="K462" s="243">
        <v>0</v>
      </c>
      <c r="L462" s="242">
        <v>0</v>
      </c>
      <c r="M462" s="242">
        <v>379775.77</v>
      </c>
      <c r="N462" s="242">
        <v>0</v>
      </c>
      <c r="O462" s="242">
        <v>0</v>
      </c>
      <c r="P462" s="242">
        <v>0</v>
      </c>
      <c r="Q462" s="242">
        <v>0</v>
      </c>
      <c r="R462" s="242">
        <v>0</v>
      </c>
      <c r="S462" s="242">
        <v>0</v>
      </c>
      <c r="T462" s="242">
        <v>0</v>
      </c>
      <c r="U462" s="242">
        <v>0</v>
      </c>
      <c r="V462" s="242">
        <v>0</v>
      </c>
      <c r="W462" s="242">
        <v>0</v>
      </c>
      <c r="X462" s="242">
        <v>0</v>
      </c>
      <c r="Y462" s="242">
        <v>0</v>
      </c>
      <c r="Z462" s="242">
        <v>0</v>
      </c>
      <c r="AA462" s="242">
        <v>0</v>
      </c>
      <c r="AB462" s="241">
        <v>2020</v>
      </c>
    </row>
    <row r="463" spans="1:28" s="3" customFormat="1" ht="35.25" customHeight="1" x14ac:dyDescent="0.5">
      <c r="A463" s="3">
        <v>1</v>
      </c>
      <c r="B463" s="143">
        <f>SUBTOTAL(103,$A$8:A463)</f>
        <v>451</v>
      </c>
      <c r="C463" s="237" t="s">
        <v>2088</v>
      </c>
      <c r="D463" s="232">
        <f t="shared" si="14"/>
        <v>220000</v>
      </c>
      <c r="E463" s="242">
        <v>0</v>
      </c>
      <c r="F463" s="242">
        <v>0</v>
      </c>
      <c r="G463" s="242">
        <v>0</v>
      </c>
      <c r="H463" s="242">
        <v>0</v>
      </c>
      <c r="I463" s="242">
        <v>0</v>
      </c>
      <c r="J463" s="242">
        <v>0</v>
      </c>
      <c r="K463" s="243">
        <v>0</v>
      </c>
      <c r="L463" s="242">
        <v>0</v>
      </c>
      <c r="M463" s="242">
        <v>0</v>
      </c>
      <c r="N463" s="242">
        <v>0</v>
      </c>
      <c r="O463" s="242">
        <v>220000</v>
      </c>
      <c r="P463" s="242">
        <v>0</v>
      </c>
      <c r="Q463" s="242">
        <v>0</v>
      </c>
      <c r="R463" s="242">
        <v>0</v>
      </c>
      <c r="S463" s="242">
        <v>0</v>
      </c>
      <c r="T463" s="242">
        <v>0</v>
      </c>
      <c r="U463" s="242">
        <v>0</v>
      </c>
      <c r="V463" s="242">
        <v>0</v>
      </c>
      <c r="W463" s="242">
        <v>0</v>
      </c>
      <c r="X463" s="242">
        <v>0</v>
      </c>
      <c r="Y463" s="242">
        <v>0</v>
      </c>
      <c r="Z463" s="242">
        <v>0</v>
      </c>
      <c r="AA463" s="242">
        <v>0</v>
      </c>
      <c r="AB463" s="241">
        <v>2020</v>
      </c>
    </row>
    <row r="464" spans="1:28" s="3" customFormat="1" ht="35.25" customHeight="1" x14ac:dyDescent="0.5">
      <c r="A464" s="3">
        <v>1</v>
      </c>
      <c r="B464" s="143">
        <f>SUBTOTAL(103,$A$8:A464)</f>
        <v>452</v>
      </c>
      <c r="C464" s="237" t="s">
        <v>2089</v>
      </c>
      <c r="D464" s="232">
        <f t="shared" si="14"/>
        <v>964015</v>
      </c>
      <c r="E464" s="242">
        <v>0</v>
      </c>
      <c r="F464" s="242">
        <v>0</v>
      </c>
      <c r="G464" s="242">
        <v>0</v>
      </c>
      <c r="H464" s="242">
        <v>0</v>
      </c>
      <c r="I464" s="242">
        <v>0</v>
      </c>
      <c r="J464" s="242">
        <v>0</v>
      </c>
      <c r="K464" s="243">
        <v>0</v>
      </c>
      <c r="L464" s="242">
        <v>0</v>
      </c>
      <c r="M464" s="242">
        <v>0</v>
      </c>
      <c r="N464" s="242">
        <v>0</v>
      </c>
      <c r="O464" s="242">
        <v>964015</v>
      </c>
      <c r="P464" s="242">
        <v>0</v>
      </c>
      <c r="Q464" s="242">
        <v>0</v>
      </c>
      <c r="R464" s="242">
        <v>0</v>
      </c>
      <c r="S464" s="242">
        <v>0</v>
      </c>
      <c r="T464" s="242">
        <v>0</v>
      </c>
      <c r="U464" s="242">
        <v>0</v>
      </c>
      <c r="V464" s="242">
        <v>0</v>
      </c>
      <c r="W464" s="242">
        <v>0</v>
      </c>
      <c r="X464" s="242">
        <v>0</v>
      </c>
      <c r="Y464" s="242">
        <v>0</v>
      </c>
      <c r="Z464" s="242">
        <v>0</v>
      </c>
      <c r="AA464" s="242">
        <v>0</v>
      </c>
      <c r="AB464" s="241">
        <v>2020</v>
      </c>
    </row>
    <row r="465" spans="1:28" s="3" customFormat="1" ht="35.25" customHeight="1" x14ac:dyDescent="0.5">
      <c r="A465" s="3">
        <v>1</v>
      </c>
      <c r="B465" s="143">
        <f>SUBTOTAL(103,$A$8:A465)</f>
        <v>453</v>
      </c>
      <c r="C465" s="237" t="s">
        <v>2090</v>
      </c>
      <c r="D465" s="232">
        <f t="shared" si="14"/>
        <v>290444</v>
      </c>
      <c r="E465" s="242">
        <v>0</v>
      </c>
      <c r="F465" s="242">
        <v>0</v>
      </c>
      <c r="G465" s="242">
        <v>0</v>
      </c>
      <c r="H465" s="242">
        <v>0</v>
      </c>
      <c r="I465" s="242">
        <v>0</v>
      </c>
      <c r="J465" s="242">
        <v>0</v>
      </c>
      <c r="K465" s="243">
        <v>0</v>
      </c>
      <c r="L465" s="242">
        <v>0</v>
      </c>
      <c r="M465" s="242">
        <v>290444</v>
      </c>
      <c r="N465" s="242">
        <v>0</v>
      </c>
      <c r="O465" s="242">
        <v>0</v>
      </c>
      <c r="P465" s="242">
        <v>0</v>
      </c>
      <c r="Q465" s="242">
        <v>0</v>
      </c>
      <c r="R465" s="242">
        <v>0</v>
      </c>
      <c r="S465" s="242">
        <v>0</v>
      </c>
      <c r="T465" s="242">
        <v>0</v>
      </c>
      <c r="U465" s="242">
        <v>0</v>
      </c>
      <c r="V465" s="242">
        <v>0</v>
      </c>
      <c r="W465" s="242">
        <v>0</v>
      </c>
      <c r="X465" s="242">
        <v>0</v>
      </c>
      <c r="Y465" s="242">
        <v>0</v>
      </c>
      <c r="Z465" s="242">
        <v>0</v>
      </c>
      <c r="AA465" s="242">
        <v>0</v>
      </c>
      <c r="AB465" s="241">
        <v>2020</v>
      </c>
    </row>
    <row r="466" spans="1:28" s="3" customFormat="1" ht="35.25" customHeight="1" x14ac:dyDescent="0.5">
      <c r="A466" s="3">
        <v>1</v>
      </c>
      <c r="B466" s="143">
        <f>SUBTOTAL(103,$A$8:A466)</f>
        <v>454</v>
      </c>
      <c r="C466" s="237" t="s">
        <v>2091</v>
      </c>
      <c r="D466" s="232">
        <f t="shared" si="14"/>
        <v>897533</v>
      </c>
      <c r="E466" s="242">
        <v>0</v>
      </c>
      <c r="F466" s="242">
        <v>0</v>
      </c>
      <c r="G466" s="242">
        <v>0</v>
      </c>
      <c r="H466" s="242">
        <v>0</v>
      </c>
      <c r="I466" s="242">
        <v>0</v>
      </c>
      <c r="J466" s="242">
        <v>0</v>
      </c>
      <c r="K466" s="243">
        <v>0</v>
      </c>
      <c r="L466" s="242">
        <v>0</v>
      </c>
      <c r="M466" s="242">
        <v>0</v>
      </c>
      <c r="N466" s="242">
        <v>0</v>
      </c>
      <c r="O466" s="242">
        <v>897533</v>
      </c>
      <c r="P466" s="242">
        <v>0</v>
      </c>
      <c r="Q466" s="242">
        <v>0</v>
      </c>
      <c r="R466" s="242">
        <v>0</v>
      </c>
      <c r="S466" s="242">
        <v>0</v>
      </c>
      <c r="T466" s="242">
        <v>0</v>
      </c>
      <c r="U466" s="242">
        <v>0</v>
      </c>
      <c r="V466" s="242">
        <v>0</v>
      </c>
      <c r="W466" s="242">
        <v>0</v>
      </c>
      <c r="X466" s="242">
        <v>0</v>
      </c>
      <c r="Y466" s="242">
        <v>0</v>
      </c>
      <c r="Z466" s="242">
        <v>0</v>
      </c>
      <c r="AA466" s="242">
        <v>0</v>
      </c>
      <c r="AB466" s="241">
        <v>2020</v>
      </c>
    </row>
    <row r="467" spans="1:28" s="3" customFormat="1" ht="35.25" customHeight="1" x14ac:dyDescent="0.5">
      <c r="A467" s="3">
        <v>1</v>
      </c>
      <c r="B467" s="143">
        <f>SUBTOTAL(103,$A$8:A467)</f>
        <v>455</v>
      </c>
      <c r="C467" s="237" t="s">
        <v>2092</v>
      </c>
      <c r="D467" s="232">
        <f t="shared" si="14"/>
        <v>1077326.6200000001</v>
      </c>
      <c r="E467" s="242">
        <v>0</v>
      </c>
      <c r="F467" s="242">
        <v>0</v>
      </c>
      <c r="G467" s="242">
        <v>0</v>
      </c>
      <c r="H467" s="242">
        <v>0</v>
      </c>
      <c r="I467" s="242">
        <v>0</v>
      </c>
      <c r="J467" s="242">
        <v>0</v>
      </c>
      <c r="K467" s="243">
        <v>0</v>
      </c>
      <c r="L467" s="242">
        <v>0</v>
      </c>
      <c r="M467" s="242">
        <v>498818.62</v>
      </c>
      <c r="N467" s="242">
        <v>0</v>
      </c>
      <c r="O467" s="242">
        <v>578508</v>
      </c>
      <c r="P467" s="242">
        <v>0</v>
      </c>
      <c r="Q467" s="242">
        <v>0</v>
      </c>
      <c r="R467" s="242">
        <v>0</v>
      </c>
      <c r="S467" s="242">
        <v>0</v>
      </c>
      <c r="T467" s="242">
        <v>0</v>
      </c>
      <c r="U467" s="242">
        <v>0</v>
      </c>
      <c r="V467" s="242">
        <v>0</v>
      </c>
      <c r="W467" s="242">
        <v>0</v>
      </c>
      <c r="X467" s="242">
        <v>0</v>
      </c>
      <c r="Y467" s="242">
        <v>0</v>
      </c>
      <c r="Z467" s="242">
        <v>0</v>
      </c>
      <c r="AA467" s="242">
        <v>0</v>
      </c>
      <c r="AB467" s="241">
        <v>2020</v>
      </c>
    </row>
    <row r="468" spans="1:28" s="3" customFormat="1" ht="35.25" customHeight="1" x14ac:dyDescent="0.5">
      <c r="A468" s="3">
        <v>1</v>
      </c>
      <c r="B468" s="143">
        <f>SUBTOTAL(103,$A$8:A468)</f>
        <v>456</v>
      </c>
      <c r="C468" s="237" t="s">
        <v>2489</v>
      </c>
      <c r="D468" s="232">
        <f t="shared" si="14"/>
        <v>520000</v>
      </c>
      <c r="E468" s="242">
        <v>0</v>
      </c>
      <c r="F468" s="242">
        <v>0</v>
      </c>
      <c r="G468" s="242">
        <v>0</v>
      </c>
      <c r="H468" s="242">
        <v>0</v>
      </c>
      <c r="I468" s="242">
        <v>0</v>
      </c>
      <c r="J468" s="242">
        <v>0</v>
      </c>
      <c r="K468" s="243">
        <v>0</v>
      </c>
      <c r="L468" s="242">
        <v>0</v>
      </c>
      <c r="M468" s="242">
        <v>0</v>
      </c>
      <c r="N468" s="242">
        <v>0</v>
      </c>
      <c r="O468" s="242">
        <v>520000</v>
      </c>
      <c r="P468" s="242">
        <v>0</v>
      </c>
      <c r="Q468" s="242">
        <v>0</v>
      </c>
      <c r="R468" s="242">
        <v>0</v>
      </c>
      <c r="S468" s="242">
        <v>0</v>
      </c>
      <c r="T468" s="242">
        <v>0</v>
      </c>
      <c r="U468" s="242">
        <v>0</v>
      </c>
      <c r="V468" s="242">
        <v>0</v>
      </c>
      <c r="W468" s="242">
        <v>0</v>
      </c>
      <c r="X468" s="242">
        <v>0</v>
      </c>
      <c r="Y468" s="242">
        <v>0</v>
      </c>
      <c r="Z468" s="242">
        <v>0</v>
      </c>
      <c r="AA468" s="242">
        <v>0</v>
      </c>
      <c r="AB468" s="241">
        <v>2020</v>
      </c>
    </row>
    <row r="469" spans="1:28" s="3" customFormat="1" ht="35.25" customHeight="1" x14ac:dyDescent="0.5">
      <c r="A469" s="3">
        <v>1</v>
      </c>
      <c r="B469" s="143">
        <f>SUBTOTAL(103,$A$8:A469)</f>
        <v>457</v>
      </c>
      <c r="C469" s="237" t="s">
        <v>2093</v>
      </c>
      <c r="D469" s="232">
        <f t="shared" si="14"/>
        <v>444403</v>
      </c>
      <c r="E469" s="242">
        <v>0</v>
      </c>
      <c r="F469" s="242">
        <v>0</v>
      </c>
      <c r="G469" s="242">
        <v>0</v>
      </c>
      <c r="H469" s="242">
        <v>0</v>
      </c>
      <c r="I469" s="242">
        <v>0</v>
      </c>
      <c r="J469" s="242">
        <v>0</v>
      </c>
      <c r="K469" s="243">
        <v>0</v>
      </c>
      <c r="L469" s="242">
        <v>0</v>
      </c>
      <c r="M469" s="242">
        <v>444403</v>
      </c>
      <c r="N469" s="242">
        <v>0</v>
      </c>
      <c r="O469" s="242">
        <v>0</v>
      </c>
      <c r="P469" s="242">
        <v>0</v>
      </c>
      <c r="Q469" s="242">
        <v>0</v>
      </c>
      <c r="R469" s="242">
        <v>0</v>
      </c>
      <c r="S469" s="242">
        <v>0</v>
      </c>
      <c r="T469" s="242">
        <v>0</v>
      </c>
      <c r="U469" s="242">
        <v>0</v>
      </c>
      <c r="V469" s="242">
        <v>0</v>
      </c>
      <c r="W469" s="242">
        <v>0</v>
      </c>
      <c r="X469" s="242">
        <v>0</v>
      </c>
      <c r="Y469" s="242">
        <v>0</v>
      </c>
      <c r="Z469" s="242">
        <v>0</v>
      </c>
      <c r="AA469" s="242">
        <v>0</v>
      </c>
      <c r="AB469" s="241">
        <v>2020</v>
      </c>
    </row>
    <row r="470" spans="1:28" s="3" customFormat="1" ht="35.25" customHeight="1" x14ac:dyDescent="0.5">
      <c r="A470" s="3">
        <v>1</v>
      </c>
      <c r="B470" s="143">
        <f>SUBTOTAL(103,$A$8:A470)</f>
        <v>458</v>
      </c>
      <c r="C470" s="237" t="s">
        <v>2094</v>
      </c>
      <c r="D470" s="232">
        <f t="shared" si="14"/>
        <v>379619</v>
      </c>
      <c r="E470" s="242">
        <v>0</v>
      </c>
      <c r="F470" s="242">
        <v>0</v>
      </c>
      <c r="G470" s="242">
        <v>0</v>
      </c>
      <c r="H470" s="242">
        <v>0</v>
      </c>
      <c r="I470" s="242">
        <v>0</v>
      </c>
      <c r="J470" s="242">
        <v>0</v>
      </c>
      <c r="K470" s="243">
        <v>0</v>
      </c>
      <c r="L470" s="242">
        <v>0</v>
      </c>
      <c r="M470" s="242">
        <v>0</v>
      </c>
      <c r="N470" s="242">
        <v>0</v>
      </c>
      <c r="O470" s="242">
        <v>0</v>
      </c>
      <c r="P470" s="242">
        <v>379619</v>
      </c>
      <c r="Q470" s="242">
        <v>0</v>
      </c>
      <c r="R470" s="242">
        <v>0</v>
      </c>
      <c r="S470" s="242">
        <v>0</v>
      </c>
      <c r="T470" s="242">
        <v>0</v>
      </c>
      <c r="U470" s="242">
        <v>0</v>
      </c>
      <c r="V470" s="242">
        <v>0</v>
      </c>
      <c r="W470" s="242">
        <v>0</v>
      </c>
      <c r="X470" s="242">
        <v>0</v>
      </c>
      <c r="Y470" s="242">
        <v>0</v>
      </c>
      <c r="Z470" s="242">
        <v>0</v>
      </c>
      <c r="AA470" s="242">
        <v>0</v>
      </c>
      <c r="AB470" s="241">
        <v>2020</v>
      </c>
    </row>
    <row r="471" spans="1:28" s="3" customFormat="1" ht="35.25" customHeight="1" x14ac:dyDescent="0.5">
      <c r="A471" s="3">
        <v>1</v>
      </c>
      <c r="B471" s="143">
        <f>SUBTOTAL(103,$A$8:A471)</f>
        <v>459</v>
      </c>
      <c r="C471" s="237" t="s">
        <v>2095</v>
      </c>
      <c r="D471" s="232">
        <f t="shared" si="14"/>
        <v>796865</v>
      </c>
      <c r="E471" s="242">
        <v>0</v>
      </c>
      <c r="F471" s="242">
        <v>0</v>
      </c>
      <c r="G471" s="242">
        <v>0</v>
      </c>
      <c r="H471" s="242">
        <v>0</v>
      </c>
      <c r="I471" s="242">
        <v>0</v>
      </c>
      <c r="J471" s="242">
        <v>0</v>
      </c>
      <c r="K471" s="243">
        <v>0</v>
      </c>
      <c r="L471" s="242">
        <v>0</v>
      </c>
      <c r="M471" s="242">
        <v>796865</v>
      </c>
      <c r="N471" s="242">
        <v>0</v>
      </c>
      <c r="O471" s="242">
        <v>0</v>
      </c>
      <c r="P471" s="242">
        <v>0</v>
      </c>
      <c r="Q471" s="242">
        <v>0</v>
      </c>
      <c r="R471" s="242">
        <v>0</v>
      </c>
      <c r="S471" s="242">
        <v>0</v>
      </c>
      <c r="T471" s="242">
        <v>0</v>
      </c>
      <c r="U471" s="242">
        <v>0</v>
      </c>
      <c r="V471" s="242">
        <v>0</v>
      </c>
      <c r="W471" s="242">
        <v>0</v>
      </c>
      <c r="X471" s="242">
        <v>0</v>
      </c>
      <c r="Y471" s="242">
        <v>0</v>
      </c>
      <c r="Z471" s="242">
        <v>0</v>
      </c>
      <c r="AA471" s="242">
        <v>0</v>
      </c>
      <c r="AB471" s="241">
        <v>2020</v>
      </c>
    </row>
    <row r="472" spans="1:28" s="3" customFormat="1" ht="35.25" customHeight="1" x14ac:dyDescent="0.5">
      <c r="A472" s="3">
        <v>1</v>
      </c>
      <c r="B472" s="143">
        <f>SUBTOTAL(103,$A$8:A472)</f>
        <v>460</v>
      </c>
      <c r="C472" s="237" t="s">
        <v>2096</v>
      </c>
      <c r="D472" s="232">
        <f t="shared" si="14"/>
        <v>363729</v>
      </c>
      <c r="E472" s="242">
        <v>0</v>
      </c>
      <c r="F472" s="242">
        <v>0</v>
      </c>
      <c r="G472" s="242">
        <v>0</v>
      </c>
      <c r="H472" s="242">
        <v>0</v>
      </c>
      <c r="I472" s="242">
        <v>0</v>
      </c>
      <c r="J472" s="242">
        <v>0</v>
      </c>
      <c r="K472" s="243">
        <v>0</v>
      </c>
      <c r="L472" s="242">
        <v>0</v>
      </c>
      <c r="M472" s="242">
        <v>363729</v>
      </c>
      <c r="N472" s="242">
        <v>0</v>
      </c>
      <c r="O472" s="242">
        <v>0</v>
      </c>
      <c r="P472" s="242">
        <v>0</v>
      </c>
      <c r="Q472" s="242">
        <v>0</v>
      </c>
      <c r="R472" s="242">
        <v>0</v>
      </c>
      <c r="S472" s="242">
        <v>0</v>
      </c>
      <c r="T472" s="242">
        <v>0</v>
      </c>
      <c r="U472" s="242">
        <v>0</v>
      </c>
      <c r="V472" s="242">
        <v>0</v>
      </c>
      <c r="W472" s="242">
        <v>0</v>
      </c>
      <c r="X472" s="242">
        <v>0</v>
      </c>
      <c r="Y472" s="242">
        <v>0</v>
      </c>
      <c r="Z472" s="242">
        <v>0</v>
      </c>
      <c r="AA472" s="242">
        <v>0</v>
      </c>
      <c r="AB472" s="241">
        <v>2020</v>
      </c>
    </row>
    <row r="473" spans="1:28" s="3" customFormat="1" ht="35.25" customHeight="1" x14ac:dyDescent="0.5">
      <c r="A473" s="3">
        <v>1</v>
      </c>
      <c r="B473" s="143">
        <f>SUBTOTAL(103,$A$8:A473)</f>
        <v>461</v>
      </c>
      <c r="C473" s="237" t="s">
        <v>2097</v>
      </c>
      <c r="D473" s="232">
        <f t="shared" si="14"/>
        <v>294325</v>
      </c>
      <c r="E473" s="242">
        <v>0</v>
      </c>
      <c r="F473" s="242">
        <v>0</v>
      </c>
      <c r="G473" s="242">
        <v>0</v>
      </c>
      <c r="H473" s="242">
        <v>0</v>
      </c>
      <c r="I473" s="242">
        <v>0</v>
      </c>
      <c r="J473" s="242">
        <v>0</v>
      </c>
      <c r="K473" s="243">
        <v>0</v>
      </c>
      <c r="L473" s="242">
        <v>0</v>
      </c>
      <c r="M473" s="242">
        <v>0</v>
      </c>
      <c r="N473" s="242">
        <v>0</v>
      </c>
      <c r="O473" s="242">
        <v>294325</v>
      </c>
      <c r="P473" s="242">
        <v>0</v>
      </c>
      <c r="Q473" s="242">
        <v>0</v>
      </c>
      <c r="R473" s="242">
        <v>0</v>
      </c>
      <c r="S473" s="242">
        <v>0</v>
      </c>
      <c r="T473" s="242">
        <v>0</v>
      </c>
      <c r="U473" s="242">
        <v>0</v>
      </c>
      <c r="V473" s="242">
        <v>0</v>
      </c>
      <c r="W473" s="242">
        <v>0</v>
      </c>
      <c r="X473" s="242">
        <v>0</v>
      </c>
      <c r="Y473" s="242">
        <v>0</v>
      </c>
      <c r="Z473" s="242">
        <v>0</v>
      </c>
      <c r="AA473" s="242">
        <v>0</v>
      </c>
      <c r="AB473" s="241">
        <v>2020</v>
      </c>
    </row>
    <row r="474" spans="1:28" s="3" customFormat="1" ht="35.25" customHeight="1" x14ac:dyDescent="0.5">
      <c r="A474" s="3">
        <v>1</v>
      </c>
      <c r="B474" s="143">
        <f>SUBTOTAL(103,$A$8:A474)</f>
        <v>462</v>
      </c>
      <c r="C474" s="237" t="s">
        <v>2490</v>
      </c>
      <c r="D474" s="232">
        <f t="shared" si="14"/>
        <v>1350806.19</v>
      </c>
      <c r="E474" s="242">
        <v>0</v>
      </c>
      <c r="F474" s="242">
        <v>0</v>
      </c>
      <c r="G474" s="242">
        <v>0</v>
      </c>
      <c r="H474" s="242">
        <v>0</v>
      </c>
      <c r="I474" s="242">
        <v>0</v>
      </c>
      <c r="J474" s="242">
        <v>0</v>
      </c>
      <c r="K474" s="243">
        <v>0</v>
      </c>
      <c r="L474" s="242">
        <v>0</v>
      </c>
      <c r="M474" s="242">
        <v>1350806.19</v>
      </c>
      <c r="N474" s="242">
        <v>0</v>
      </c>
      <c r="O474" s="242">
        <v>0</v>
      </c>
      <c r="P474" s="242">
        <v>0</v>
      </c>
      <c r="Q474" s="242">
        <v>0</v>
      </c>
      <c r="R474" s="242">
        <v>0</v>
      </c>
      <c r="S474" s="242">
        <v>0</v>
      </c>
      <c r="T474" s="242">
        <v>0</v>
      </c>
      <c r="U474" s="242">
        <v>0</v>
      </c>
      <c r="V474" s="242">
        <v>0</v>
      </c>
      <c r="W474" s="242">
        <v>0</v>
      </c>
      <c r="X474" s="242">
        <v>0</v>
      </c>
      <c r="Y474" s="242">
        <v>0</v>
      </c>
      <c r="Z474" s="242">
        <v>0</v>
      </c>
      <c r="AA474" s="242">
        <v>0</v>
      </c>
      <c r="AB474" s="241">
        <v>2020</v>
      </c>
    </row>
    <row r="475" spans="1:28" s="3" customFormat="1" ht="35.25" customHeight="1" x14ac:dyDescent="0.5">
      <c r="A475" s="3">
        <v>1</v>
      </c>
      <c r="B475" s="143">
        <f>SUBTOTAL(103,$A$8:A475)</f>
        <v>463</v>
      </c>
      <c r="C475" s="237" t="s">
        <v>2491</v>
      </c>
      <c r="D475" s="232">
        <f t="shared" si="14"/>
        <v>1687575.33</v>
      </c>
      <c r="E475" s="242">
        <v>0</v>
      </c>
      <c r="F475" s="242">
        <v>0</v>
      </c>
      <c r="G475" s="242">
        <v>0</v>
      </c>
      <c r="H475" s="242">
        <v>0</v>
      </c>
      <c r="I475" s="242">
        <v>0</v>
      </c>
      <c r="J475" s="242">
        <v>0</v>
      </c>
      <c r="K475" s="243">
        <v>0</v>
      </c>
      <c r="L475" s="242">
        <v>0</v>
      </c>
      <c r="M475" s="242">
        <v>1390355.33</v>
      </c>
      <c r="N475" s="242">
        <v>0</v>
      </c>
      <c r="O475" s="242">
        <v>297220</v>
      </c>
      <c r="P475" s="242">
        <v>0</v>
      </c>
      <c r="Q475" s="242">
        <v>0</v>
      </c>
      <c r="R475" s="242">
        <v>0</v>
      </c>
      <c r="S475" s="242">
        <v>0</v>
      </c>
      <c r="T475" s="242">
        <v>0</v>
      </c>
      <c r="U475" s="242">
        <v>0</v>
      </c>
      <c r="V475" s="242">
        <v>0</v>
      </c>
      <c r="W475" s="242">
        <v>0</v>
      </c>
      <c r="X475" s="242">
        <v>0</v>
      </c>
      <c r="Y475" s="242">
        <v>0</v>
      </c>
      <c r="Z475" s="242">
        <v>0</v>
      </c>
      <c r="AA475" s="242">
        <v>0</v>
      </c>
      <c r="AB475" s="241">
        <v>2020</v>
      </c>
    </row>
    <row r="476" spans="1:28" s="3" customFormat="1" ht="35.25" customHeight="1" x14ac:dyDescent="0.5">
      <c r="A476" s="3">
        <v>1</v>
      </c>
      <c r="B476" s="143">
        <f>SUBTOTAL(103,$A$8:A476)</f>
        <v>464</v>
      </c>
      <c r="C476" s="237" t="s">
        <v>2492</v>
      </c>
      <c r="D476" s="232">
        <f t="shared" si="14"/>
        <v>189919</v>
      </c>
      <c r="E476" s="242">
        <v>0</v>
      </c>
      <c r="F476" s="242">
        <v>0</v>
      </c>
      <c r="G476" s="242">
        <v>0</v>
      </c>
      <c r="H476" s="242">
        <v>0</v>
      </c>
      <c r="I476" s="242">
        <v>189919</v>
      </c>
      <c r="J476" s="242">
        <v>0</v>
      </c>
      <c r="K476" s="243">
        <v>0</v>
      </c>
      <c r="L476" s="242">
        <v>0</v>
      </c>
      <c r="M476" s="242">
        <v>0</v>
      </c>
      <c r="N476" s="242">
        <v>0</v>
      </c>
      <c r="O476" s="242">
        <v>0</v>
      </c>
      <c r="P476" s="242">
        <v>0</v>
      </c>
      <c r="Q476" s="242">
        <v>0</v>
      </c>
      <c r="R476" s="242">
        <v>0</v>
      </c>
      <c r="S476" s="242">
        <v>0</v>
      </c>
      <c r="T476" s="242">
        <v>0</v>
      </c>
      <c r="U476" s="242">
        <v>0</v>
      </c>
      <c r="V476" s="242">
        <v>0</v>
      </c>
      <c r="W476" s="242">
        <v>0</v>
      </c>
      <c r="X476" s="242">
        <v>0</v>
      </c>
      <c r="Y476" s="242">
        <v>0</v>
      </c>
      <c r="Z476" s="242">
        <v>0</v>
      </c>
      <c r="AA476" s="242">
        <v>0</v>
      </c>
      <c r="AB476" s="241">
        <v>2020</v>
      </c>
    </row>
    <row r="477" spans="1:28" s="3" customFormat="1" ht="35.25" customHeight="1" x14ac:dyDescent="0.5">
      <c r="A477" s="3">
        <v>1</v>
      </c>
      <c r="B477" s="143">
        <f>SUBTOTAL(103,$A$8:A477)</f>
        <v>465</v>
      </c>
      <c r="C477" s="237" t="s">
        <v>2098</v>
      </c>
      <c r="D477" s="232">
        <f t="shared" si="14"/>
        <v>412286</v>
      </c>
      <c r="E477" s="242">
        <v>0</v>
      </c>
      <c r="F477" s="242">
        <v>0</v>
      </c>
      <c r="G477" s="242">
        <v>0</v>
      </c>
      <c r="H477" s="242">
        <v>0</v>
      </c>
      <c r="I477" s="242">
        <v>0</v>
      </c>
      <c r="J477" s="242">
        <v>0</v>
      </c>
      <c r="K477" s="243">
        <v>0</v>
      </c>
      <c r="L477" s="242">
        <v>0</v>
      </c>
      <c r="M477" s="242">
        <v>0</v>
      </c>
      <c r="N477" s="242">
        <v>0</v>
      </c>
      <c r="O477" s="242">
        <v>412286</v>
      </c>
      <c r="P477" s="242">
        <v>0</v>
      </c>
      <c r="Q477" s="242">
        <v>0</v>
      </c>
      <c r="R477" s="242">
        <v>0</v>
      </c>
      <c r="S477" s="242">
        <v>0</v>
      </c>
      <c r="T477" s="242">
        <v>0</v>
      </c>
      <c r="U477" s="242">
        <v>0</v>
      </c>
      <c r="V477" s="242">
        <v>0</v>
      </c>
      <c r="W477" s="242">
        <v>0</v>
      </c>
      <c r="X477" s="242">
        <v>0</v>
      </c>
      <c r="Y477" s="242">
        <v>0</v>
      </c>
      <c r="Z477" s="242">
        <v>0</v>
      </c>
      <c r="AA477" s="242">
        <v>0</v>
      </c>
      <c r="AB477" s="241">
        <v>2020</v>
      </c>
    </row>
    <row r="478" spans="1:28" s="3" customFormat="1" ht="35.25" customHeight="1" x14ac:dyDescent="0.5">
      <c r="A478" s="3">
        <v>1</v>
      </c>
      <c r="B478" s="143">
        <f>SUBTOTAL(103,$A$8:A478)</f>
        <v>466</v>
      </c>
      <c r="C478" s="237" t="s">
        <v>2099</v>
      </c>
      <c r="D478" s="232">
        <f t="shared" si="14"/>
        <v>544685</v>
      </c>
      <c r="E478" s="242">
        <v>0</v>
      </c>
      <c r="F478" s="242">
        <v>0</v>
      </c>
      <c r="G478" s="242">
        <v>0</v>
      </c>
      <c r="H478" s="242">
        <v>0</v>
      </c>
      <c r="I478" s="242">
        <v>0</v>
      </c>
      <c r="J478" s="242">
        <v>0</v>
      </c>
      <c r="K478" s="243">
        <v>0</v>
      </c>
      <c r="L478" s="242">
        <v>0</v>
      </c>
      <c r="M478" s="242">
        <v>0</v>
      </c>
      <c r="N478" s="242">
        <v>0</v>
      </c>
      <c r="O478" s="242">
        <v>544685</v>
      </c>
      <c r="P478" s="242">
        <v>0</v>
      </c>
      <c r="Q478" s="242">
        <v>0</v>
      </c>
      <c r="R478" s="242">
        <v>0</v>
      </c>
      <c r="S478" s="242">
        <v>0</v>
      </c>
      <c r="T478" s="242">
        <v>0</v>
      </c>
      <c r="U478" s="242">
        <v>0</v>
      </c>
      <c r="V478" s="242">
        <v>0</v>
      </c>
      <c r="W478" s="242">
        <v>0</v>
      </c>
      <c r="X478" s="242">
        <v>0</v>
      </c>
      <c r="Y478" s="242">
        <v>0</v>
      </c>
      <c r="Z478" s="242">
        <v>0</v>
      </c>
      <c r="AA478" s="242">
        <v>0</v>
      </c>
      <c r="AB478" s="241">
        <v>2020</v>
      </c>
    </row>
    <row r="479" spans="1:28" s="3" customFormat="1" ht="35.25" customHeight="1" x14ac:dyDescent="0.5">
      <c r="A479" s="3">
        <v>1</v>
      </c>
      <c r="B479" s="143">
        <f>SUBTOTAL(103,$A$8:A479)</f>
        <v>467</v>
      </c>
      <c r="C479" s="237" t="s">
        <v>2100</v>
      </c>
      <c r="D479" s="232">
        <f t="shared" si="14"/>
        <v>48000</v>
      </c>
      <c r="E479" s="242">
        <v>0</v>
      </c>
      <c r="F479" s="242">
        <v>0</v>
      </c>
      <c r="G479" s="242">
        <v>48000</v>
      </c>
      <c r="H479" s="242">
        <v>0</v>
      </c>
      <c r="I479" s="242">
        <v>0</v>
      </c>
      <c r="J479" s="242">
        <v>0</v>
      </c>
      <c r="K479" s="243">
        <v>0</v>
      </c>
      <c r="L479" s="242">
        <v>0</v>
      </c>
      <c r="M479" s="242">
        <v>0</v>
      </c>
      <c r="N479" s="242">
        <v>0</v>
      </c>
      <c r="O479" s="242">
        <v>0</v>
      </c>
      <c r="P479" s="242">
        <v>0</v>
      </c>
      <c r="Q479" s="242">
        <v>0</v>
      </c>
      <c r="R479" s="242">
        <v>0</v>
      </c>
      <c r="S479" s="242">
        <v>0</v>
      </c>
      <c r="T479" s="242">
        <v>0</v>
      </c>
      <c r="U479" s="242">
        <v>0</v>
      </c>
      <c r="V479" s="242">
        <v>0</v>
      </c>
      <c r="W479" s="242">
        <v>0</v>
      </c>
      <c r="X479" s="242">
        <v>0</v>
      </c>
      <c r="Y479" s="242">
        <v>0</v>
      </c>
      <c r="Z479" s="242">
        <v>0</v>
      </c>
      <c r="AA479" s="242">
        <v>0</v>
      </c>
      <c r="AB479" s="241">
        <v>2020</v>
      </c>
    </row>
    <row r="480" spans="1:28" s="3" customFormat="1" ht="35.25" customHeight="1" x14ac:dyDescent="0.5">
      <c r="A480" s="3">
        <v>1</v>
      </c>
      <c r="B480" s="143">
        <f>SUBTOTAL(103,$A$8:A480)</f>
        <v>468</v>
      </c>
      <c r="C480" s="237" t="s">
        <v>2493</v>
      </c>
      <c r="D480" s="232">
        <f t="shared" ref="D480:D501" si="15">E480+F480+G480+H480+I480+J480+L480+M480+N480+O480+P480+Q480+R480+S480+T480+U480+V480+W480+X480+Y480+Z480+AA480</f>
        <v>375000</v>
      </c>
      <c r="E480" s="242">
        <v>0</v>
      </c>
      <c r="F480" s="242">
        <v>0</v>
      </c>
      <c r="G480" s="242">
        <v>0</v>
      </c>
      <c r="H480" s="242">
        <v>0</v>
      </c>
      <c r="I480" s="242">
        <v>0</v>
      </c>
      <c r="J480" s="242">
        <v>0</v>
      </c>
      <c r="K480" s="243">
        <v>0</v>
      </c>
      <c r="L480" s="242">
        <v>0</v>
      </c>
      <c r="M480" s="242">
        <v>0</v>
      </c>
      <c r="N480" s="242">
        <v>0</v>
      </c>
      <c r="O480" s="242">
        <v>375000</v>
      </c>
      <c r="P480" s="242">
        <v>0</v>
      </c>
      <c r="Q480" s="242">
        <v>0</v>
      </c>
      <c r="R480" s="242">
        <v>0</v>
      </c>
      <c r="S480" s="242">
        <v>0</v>
      </c>
      <c r="T480" s="242">
        <v>0</v>
      </c>
      <c r="U480" s="242">
        <v>0</v>
      </c>
      <c r="V480" s="242">
        <v>0</v>
      </c>
      <c r="W480" s="242">
        <v>0</v>
      </c>
      <c r="X480" s="242">
        <v>0</v>
      </c>
      <c r="Y480" s="242">
        <v>0</v>
      </c>
      <c r="Z480" s="242">
        <v>0</v>
      </c>
      <c r="AA480" s="242">
        <v>0</v>
      </c>
      <c r="AB480" s="241">
        <v>2020</v>
      </c>
    </row>
    <row r="481" spans="1:28" s="3" customFormat="1" ht="35.25" customHeight="1" x14ac:dyDescent="0.5">
      <c r="A481" s="3">
        <v>1</v>
      </c>
      <c r="B481" s="143">
        <f>SUBTOTAL(103,$A$8:A481)</f>
        <v>469</v>
      </c>
      <c r="C481" s="237" t="s">
        <v>2101</v>
      </c>
      <c r="D481" s="232">
        <f t="shared" si="15"/>
        <v>46128</v>
      </c>
      <c r="E481" s="242">
        <v>0</v>
      </c>
      <c r="F481" s="242">
        <v>0</v>
      </c>
      <c r="G481" s="242">
        <v>46128</v>
      </c>
      <c r="H481" s="242">
        <v>0</v>
      </c>
      <c r="I481" s="242">
        <v>0</v>
      </c>
      <c r="J481" s="242">
        <v>0</v>
      </c>
      <c r="K481" s="243">
        <v>0</v>
      </c>
      <c r="L481" s="242">
        <v>0</v>
      </c>
      <c r="M481" s="242">
        <v>0</v>
      </c>
      <c r="N481" s="242">
        <v>0</v>
      </c>
      <c r="O481" s="242">
        <v>0</v>
      </c>
      <c r="P481" s="242">
        <v>0</v>
      </c>
      <c r="Q481" s="242">
        <v>0</v>
      </c>
      <c r="R481" s="242">
        <v>0</v>
      </c>
      <c r="S481" s="242">
        <v>0</v>
      </c>
      <c r="T481" s="242">
        <v>0</v>
      </c>
      <c r="U481" s="242">
        <v>0</v>
      </c>
      <c r="V481" s="242">
        <v>0</v>
      </c>
      <c r="W481" s="242">
        <v>0</v>
      </c>
      <c r="X481" s="242">
        <v>0</v>
      </c>
      <c r="Y481" s="242">
        <v>0</v>
      </c>
      <c r="Z481" s="242">
        <v>0</v>
      </c>
      <c r="AA481" s="242">
        <v>0</v>
      </c>
      <c r="AB481" s="241">
        <v>2020</v>
      </c>
    </row>
    <row r="482" spans="1:28" s="3" customFormat="1" ht="35.25" customHeight="1" x14ac:dyDescent="0.5">
      <c r="A482" s="3">
        <v>1</v>
      </c>
      <c r="B482" s="143">
        <f>SUBTOTAL(103,$A$8:A482)</f>
        <v>470</v>
      </c>
      <c r="C482" s="237" t="s">
        <v>2102</v>
      </c>
      <c r="D482" s="232">
        <f t="shared" si="15"/>
        <v>153761</v>
      </c>
      <c r="E482" s="242">
        <v>0</v>
      </c>
      <c r="F482" s="242">
        <v>0</v>
      </c>
      <c r="G482" s="242">
        <f>46128+107633</f>
        <v>153761</v>
      </c>
      <c r="H482" s="242">
        <v>0</v>
      </c>
      <c r="I482" s="242">
        <v>0</v>
      </c>
      <c r="J482" s="242">
        <v>0</v>
      </c>
      <c r="K482" s="243">
        <v>0</v>
      </c>
      <c r="L482" s="242">
        <v>0</v>
      </c>
      <c r="M482" s="242">
        <v>0</v>
      </c>
      <c r="N482" s="242">
        <v>0</v>
      </c>
      <c r="O482" s="242">
        <v>0</v>
      </c>
      <c r="P482" s="242">
        <v>0</v>
      </c>
      <c r="Q482" s="242">
        <v>0</v>
      </c>
      <c r="R482" s="242">
        <v>0</v>
      </c>
      <c r="S482" s="242">
        <v>0</v>
      </c>
      <c r="T482" s="242">
        <v>0</v>
      </c>
      <c r="U482" s="242">
        <v>0</v>
      </c>
      <c r="V482" s="242">
        <v>0</v>
      </c>
      <c r="W482" s="242">
        <v>0</v>
      </c>
      <c r="X482" s="242">
        <v>0</v>
      </c>
      <c r="Y482" s="242">
        <v>0</v>
      </c>
      <c r="Z482" s="242">
        <v>0</v>
      </c>
      <c r="AA482" s="242">
        <v>0</v>
      </c>
      <c r="AB482" s="241">
        <v>2020</v>
      </c>
    </row>
    <row r="483" spans="1:28" s="3" customFormat="1" ht="35.25" customHeight="1" x14ac:dyDescent="0.5">
      <c r="A483" s="3">
        <v>1</v>
      </c>
      <c r="B483" s="143">
        <f>SUBTOTAL(103,$A$8:A483)</f>
        <v>471</v>
      </c>
      <c r="C483" s="237" t="s">
        <v>2103</v>
      </c>
      <c r="D483" s="232">
        <f t="shared" si="15"/>
        <v>1146813</v>
      </c>
      <c r="E483" s="242">
        <v>0</v>
      </c>
      <c r="F483" s="242">
        <v>0</v>
      </c>
      <c r="G483" s="242">
        <v>0</v>
      </c>
      <c r="H483" s="242">
        <v>0</v>
      </c>
      <c r="I483" s="242">
        <v>0</v>
      </c>
      <c r="J483" s="242">
        <v>0</v>
      </c>
      <c r="K483" s="243">
        <v>0</v>
      </c>
      <c r="L483" s="242">
        <v>0</v>
      </c>
      <c r="M483" s="242">
        <v>1146813</v>
      </c>
      <c r="N483" s="242">
        <v>0</v>
      </c>
      <c r="O483" s="242">
        <v>0</v>
      </c>
      <c r="P483" s="242">
        <v>0</v>
      </c>
      <c r="Q483" s="242">
        <v>0</v>
      </c>
      <c r="R483" s="242">
        <v>0</v>
      </c>
      <c r="S483" s="242">
        <v>0</v>
      </c>
      <c r="T483" s="242">
        <v>0</v>
      </c>
      <c r="U483" s="242">
        <v>0</v>
      </c>
      <c r="V483" s="242">
        <v>0</v>
      </c>
      <c r="W483" s="242">
        <v>0</v>
      </c>
      <c r="X483" s="242">
        <v>0</v>
      </c>
      <c r="Y483" s="242">
        <v>0</v>
      </c>
      <c r="Z483" s="242">
        <v>0</v>
      </c>
      <c r="AA483" s="242">
        <v>0</v>
      </c>
      <c r="AB483" s="241">
        <v>2020</v>
      </c>
    </row>
    <row r="484" spans="1:28" s="3" customFormat="1" ht="35.25" customHeight="1" x14ac:dyDescent="0.5">
      <c r="A484" s="3">
        <v>1</v>
      </c>
      <c r="B484" s="143">
        <f>SUBTOTAL(103,$A$8:A484)</f>
        <v>472</v>
      </c>
      <c r="C484" s="237" t="s">
        <v>2308</v>
      </c>
      <c r="D484" s="232">
        <f t="shared" si="15"/>
        <v>1337521.6599999999</v>
      </c>
      <c r="E484" s="242">
        <v>0</v>
      </c>
      <c r="F484" s="242">
        <v>0</v>
      </c>
      <c r="G484" s="242">
        <v>0</v>
      </c>
      <c r="H484" s="242">
        <v>0</v>
      </c>
      <c r="I484" s="242">
        <v>0</v>
      </c>
      <c r="J484" s="242">
        <v>0</v>
      </c>
      <c r="K484" s="243">
        <v>0</v>
      </c>
      <c r="L484" s="242">
        <v>0</v>
      </c>
      <c r="M484" s="242">
        <v>0</v>
      </c>
      <c r="N484" s="242">
        <v>0</v>
      </c>
      <c r="O484" s="242">
        <v>1337521.6599999999</v>
      </c>
      <c r="P484" s="242">
        <v>0</v>
      </c>
      <c r="Q484" s="242">
        <v>0</v>
      </c>
      <c r="R484" s="242">
        <v>0</v>
      </c>
      <c r="S484" s="242">
        <v>0</v>
      </c>
      <c r="T484" s="242">
        <v>0</v>
      </c>
      <c r="U484" s="242">
        <v>0</v>
      </c>
      <c r="V484" s="242">
        <v>0</v>
      </c>
      <c r="W484" s="242">
        <v>0</v>
      </c>
      <c r="X484" s="242">
        <v>0</v>
      </c>
      <c r="Y484" s="242">
        <v>0</v>
      </c>
      <c r="Z484" s="242">
        <v>0</v>
      </c>
      <c r="AA484" s="242">
        <v>0</v>
      </c>
      <c r="AB484" s="241">
        <v>2020</v>
      </c>
    </row>
    <row r="485" spans="1:28" s="3" customFormat="1" ht="35.25" customHeight="1" x14ac:dyDescent="0.5">
      <c r="A485" s="3">
        <v>1</v>
      </c>
      <c r="B485" s="143">
        <f>SUBTOTAL(103,$A$8:A485)</f>
        <v>473</v>
      </c>
      <c r="C485" s="237" t="s">
        <v>2309</v>
      </c>
      <c r="D485" s="232">
        <f t="shared" si="15"/>
        <v>1269369.8500000001</v>
      </c>
      <c r="E485" s="242">
        <v>0</v>
      </c>
      <c r="F485" s="242">
        <v>0</v>
      </c>
      <c r="G485" s="242">
        <v>0</v>
      </c>
      <c r="H485" s="242">
        <v>0</v>
      </c>
      <c r="I485" s="242">
        <v>0</v>
      </c>
      <c r="J485" s="242">
        <v>0</v>
      </c>
      <c r="K485" s="243">
        <v>0</v>
      </c>
      <c r="L485" s="242">
        <v>0</v>
      </c>
      <c r="M485" s="242">
        <v>1269369.8500000001</v>
      </c>
      <c r="N485" s="242">
        <v>0</v>
      </c>
      <c r="O485" s="242">
        <v>0</v>
      </c>
      <c r="P485" s="242">
        <v>0</v>
      </c>
      <c r="Q485" s="242">
        <v>0</v>
      </c>
      <c r="R485" s="242">
        <v>0</v>
      </c>
      <c r="S485" s="242">
        <v>0</v>
      </c>
      <c r="T485" s="242">
        <v>0</v>
      </c>
      <c r="U485" s="242">
        <v>0</v>
      </c>
      <c r="V485" s="242">
        <v>0</v>
      </c>
      <c r="W485" s="242">
        <v>0</v>
      </c>
      <c r="X485" s="242">
        <v>0</v>
      </c>
      <c r="Y485" s="242">
        <v>0</v>
      </c>
      <c r="Z485" s="242">
        <v>0</v>
      </c>
      <c r="AA485" s="242">
        <v>0</v>
      </c>
      <c r="AB485" s="241">
        <v>2020</v>
      </c>
    </row>
    <row r="486" spans="1:28" s="3" customFormat="1" ht="35.25" customHeight="1" x14ac:dyDescent="0.5">
      <c r="A486" s="3">
        <v>1</v>
      </c>
      <c r="B486" s="143">
        <f>SUBTOTAL(103,$A$8:A486)</f>
        <v>474</v>
      </c>
      <c r="C486" s="237" t="s">
        <v>2310</v>
      </c>
      <c r="D486" s="232">
        <f t="shared" si="15"/>
        <v>1780000</v>
      </c>
      <c r="E486" s="242">
        <v>0</v>
      </c>
      <c r="F486" s="242">
        <v>0</v>
      </c>
      <c r="G486" s="242">
        <v>0</v>
      </c>
      <c r="H486" s="242">
        <v>0</v>
      </c>
      <c r="I486" s="242">
        <v>0</v>
      </c>
      <c r="J486" s="242">
        <v>0</v>
      </c>
      <c r="K486" s="243">
        <v>1</v>
      </c>
      <c r="L486" s="242">
        <v>1780000</v>
      </c>
      <c r="M486" s="242">
        <v>0</v>
      </c>
      <c r="N486" s="242">
        <v>0</v>
      </c>
      <c r="O486" s="242">
        <v>0</v>
      </c>
      <c r="P486" s="242">
        <v>0</v>
      </c>
      <c r="Q486" s="242">
        <v>0</v>
      </c>
      <c r="R486" s="242">
        <v>0</v>
      </c>
      <c r="S486" s="242">
        <v>0</v>
      </c>
      <c r="T486" s="242">
        <v>0</v>
      </c>
      <c r="U486" s="242">
        <v>0</v>
      </c>
      <c r="V486" s="242">
        <v>0</v>
      </c>
      <c r="W486" s="242">
        <v>0</v>
      </c>
      <c r="X486" s="242">
        <v>0</v>
      </c>
      <c r="Y486" s="242">
        <v>0</v>
      </c>
      <c r="Z486" s="242">
        <v>0</v>
      </c>
      <c r="AA486" s="242">
        <v>0</v>
      </c>
      <c r="AB486" s="241">
        <v>2020</v>
      </c>
    </row>
    <row r="487" spans="1:28" s="3" customFormat="1" ht="35.25" customHeight="1" x14ac:dyDescent="0.5">
      <c r="A487" s="3">
        <v>1</v>
      </c>
      <c r="B487" s="143">
        <f>SUBTOTAL(103,$A$8:A487)</f>
        <v>475</v>
      </c>
      <c r="C487" s="237" t="s">
        <v>2311</v>
      </c>
      <c r="D487" s="232">
        <f t="shared" si="15"/>
        <v>320000</v>
      </c>
      <c r="E487" s="242">
        <v>0</v>
      </c>
      <c r="F487" s="242">
        <v>0</v>
      </c>
      <c r="G487" s="242">
        <v>0</v>
      </c>
      <c r="H487" s="242">
        <v>0</v>
      </c>
      <c r="I487" s="242">
        <v>0</v>
      </c>
      <c r="J487" s="242">
        <v>0</v>
      </c>
      <c r="K487" s="243">
        <v>0</v>
      </c>
      <c r="L487" s="242">
        <v>0</v>
      </c>
      <c r="M487" s="242">
        <v>0</v>
      </c>
      <c r="N487" s="242">
        <v>0</v>
      </c>
      <c r="O487" s="242">
        <v>320000</v>
      </c>
      <c r="P487" s="242">
        <v>0</v>
      </c>
      <c r="Q487" s="242">
        <v>0</v>
      </c>
      <c r="R487" s="242">
        <v>0</v>
      </c>
      <c r="S487" s="242">
        <v>0</v>
      </c>
      <c r="T487" s="242">
        <v>0</v>
      </c>
      <c r="U487" s="242">
        <v>0</v>
      </c>
      <c r="V487" s="242">
        <v>0</v>
      </c>
      <c r="W487" s="242">
        <v>0</v>
      </c>
      <c r="X487" s="242">
        <v>0</v>
      </c>
      <c r="Y487" s="242">
        <v>0</v>
      </c>
      <c r="Z487" s="242">
        <v>0</v>
      </c>
      <c r="AA487" s="242">
        <v>0</v>
      </c>
      <c r="AB487" s="241">
        <v>2020</v>
      </c>
    </row>
    <row r="488" spans="1:28" s="3" customFormat="1" ht="35.25" customHeight="1" x14ac:dyDescent="0.5">
      <c r="A488" s="3">
        <v>1</v>
      </c>
      <c r="B488" s="143">
        <f>SUBTOTAL(103,$A$8:A488)</f>
        <v>476</v>
      </c>
      <c r="C488" s="237" t="s">
        <v>2312</v>
      </c>
      <c r="D488" s="232">
        <f t="shared" si="15"/>
        <v>616295.82999999996</v>
      </c>
      <c r="E488" s="242">
        <v>0</v>
      </c>
      <c r="F488" s="242">
        <v>0</v>
      </c>
      <c r="G488" s="242">
        <v>0</v>
      </c>
      <c r="H488" s="242">
        <v>0</v>
      </c>
      <c r="I488" s="242">
        <v>0</v>
      </c>
      <c r="J488" s="242">
        <v>0</v>
      </c>
      <c r="K488" s="243">
        <v>0</v>
      </c>
      <c r="L488" s="242">
        <v>0</v>
      </c>
      <c r="M488" s="242">
        <v>0</v>
      </c>
      <c r="N488" s="242">
        <v>0</v>
      </c>
      <c r="O488" s="242">
        <v>616295.82999999996</v>
      </c>
      <c r="P488" s="242">
        <v>0</v>
      </c>
      <c r="Q488" s="242">
        <v>0</v>
      </c>
      <c r="R488" s="242">
        <v>0</v>
      </c>
      <c r="S488" s="242">
        <v>0</v>
      </c>
      <c r="T488" s="242">
        <v>0</v>
      </c>
      <c r="U488" s="242">
        <v>0</v>
      </c>
      <c r="V488" s="242">
        <v>0</v>
      </c>
      <c r="W488" s="242">
        <v>0</v>
      </c>
      <c r="X488" s="242">
        <v>0</v>
      </c>
      <c r="Y488" s="242">
        <v>0</v>
      </c>
      <c r="Z488" s="242">
        <v>0</v>
      </c>
      <c r="AA488" s="242">
        <v>0</v>
      </c>
      <c r="AB488" s="241">
        <v>2020</v>
      </c>
    </row>
    <row r="489" spans="1:28" s="3" customFormat="1" ht="35.25" customHeight="1" x14ac:dyDescent="0.5">
      <c r="A489" s="3">
        <v>1</v>
      </c>
      <c r="B489" s="143">
        <f>SUBTOTAL(103,$A$8:A489)</f>
        <v>477</v>
      </c>
      <c r="C489" s="237" t="s">
        <v>2313</v>
      </c>
      <c r="D489" s="232">
        <f t="shared" si="15"/>
        <v>1850000</v>
      </c>
      <c r="E489" s="242">
        <v>0</v>
      </c>
      <c r="F489" s="242">
        <v>0</v>
      </c>
      <c r="G489" s="242">
        <v>0</v>
      </c>
      <c r="H489" s="242">
        <v>0</v>
      </c>
      <c r="I489" s="242">
        <v>0</v>
      </c>
      <c r="J489" s="242">
        <v>0</v>
      </c>
      <c r="K489" s="243">
        <v>1</v>
      </c>
      <c r="L489" s="242">
        <v>1850000</v>
      </c>
      <c r="M489" s="242">
        <v>0</v>
      </c>
      <c r="N489" s="242">
        <v>0</v>
      </c>
      <c r="O489" s="242">
        <v>0</v>
      </c>
      <c r="P489" s="242">
        <v>0</v>
      </c>
      <c r="Q489" s="242">
        <v>0</v>
      </c>
      <c r="R489" s="242">
        <v>0</v>
      </c>
      <c r="S489" s="242">
        <v>0</v>
      </c>
      <c r="T489" s="242">
        <v>0</v>
      </c>
      <c r="U489" s="242">
        <v>0</v>
      </c>
      <c r="V489" s="242">
        <v>0</v>
      </c>
      <c r="W489" s="242">
        <v>0</v>
      </c>
      <c r="X489" s="242">
        <v>0</v>
      </c>
      <c r="Y489" s="242">
        <v>0</v>
      </c>
      <c r="Z489" s="242">
        <v>0</v>
      </c>
      <c r="AA489" s="242">
        <v>0</v>
      </c>
      <c r="AB489" s="241">
        <v>2020</v>
      </c>
    </row>
    <row r="490" spans="1:28" s="3" customFormat="1" ht="35.25" customHeight="1" x14ac:dyDescent="0.5">
      <c r="A490" s="3">
        <v>1</v>
      </c>
      <c r="B490" s="143">
        <f>SUBTOTAL(103,$A$8:A490)</f>
        <v>478</v>
      </c>
      <c r="C490" s="237" t="s">
        <v>2314</v>
      </c>
      <c r="D490" s="232">
        <f t="shared" si="15"/>
        <v>2371003.2999999998</v>
      </c>
      <c r="E490" s="242">
        <v>0</v>
      </c>
      <c r="F490" s="242">
        <v>0</v>
      </c>
      <c r="G490" s="242">
        <v>0</v>
      </c>
      <c r="H490" s="242">
        <v>0</v>
      </c>
      <c r="I490" s="242">
        <v>0</v>
      </c>
      <c r="J490" s="242">
        <v>0</v>
      </c>
      <c r="K490" s="243">
        <v>0</v>
      </c>
      <c r="L490" s="242">
        <v>0</v>
      </c>
      <c r="M490" s="242">
        <v>2371003.2999999998</v>
      </c>
      <c r="N490" s="242">
        <v>0</v>
      </c>
      <c r="O490" s="242">
        <v>0</v>
      </c>
      <c r="P490" s="242">
        <v>0</v>
      </c>
      <c r="Q490" s="242">
        <v>0</v>
      </c>
      <c r="R490" s="242">
        <v>0</v>
      </c>
      <c r="S490" s="242">
        <v>0</v>
      </c>
      <c r="T490" s="242">
        <v>0</v>
      </c>
      <c r="U490" s="242">
        <v>0</v>
      </c>
      <c r="V490" s="242">
        <v>0</v>
      </c>
      <c r="W490" s="242">
        <v>0</v>
      </c>
      <c r="X490" s="242">
        <v>0</v>
      </c>
      <c r="Y490" s="242">
        <v>0</v>
      </c>
      <c r="Z490" s="242">
        <v>0</v>
      </c>
      <c r="AA490" s="242">
        <v>0</v>
      </c>
      <c r="AB490" s="241">
        <v>2020</v>
      </c>
    </row>
    <row r="491" spans="1:28" s="3" customFormat="1" ht="35.25" customHeight="1" x14ac:dyDescent="0.5">
      <c r="A491" s="3">
        <v>1</v>
      </c>
      <c r="B491" s="143">
        <f>SUBTOTAL(103,$A$8:A491)</f>
        <v>479</v>
      </c>
      <c r="C491" s="237" t="s">
        <v>2315</v>
      </c>
      <c r="D491" s="232">
        <f t="shared" si="15"/>
        <v>928991.4</v>
      </c>
      <c r="E491" s="242">
        <v>0</v>
      </c>
      <c r="F491" s="242">
        <v>0</v>
      </c>
      <c r="G491" s="242">
        <v>0</v>
      </c>
      <c r="H491" s="242">
        <v>0</v>
      </c>
      <c r="I491" s="242">
        <v>0</v>
      </c>
      <c r="J491" s="242">
        <v>0</v>
      </c>
      <c r="K491" s="243">
        <v>0</v>
      </c>
      <c r="L491" s="242">
        <v>0</v>
      </c>
      <c r="M491" s="242">
        <v>928991.4</v>
      </c>
      <c r="N491" s="242">
        <v>0</v>
      </c>
      <c r="O491" s="242">
        <v>0</v>
      </c>
      <c r="P491" s="242">
        <v>0</v>
      </c>
      <c r="Q491" s="242">
        <v>0</v>
      </c>
      <c r="R491" s="242">
        <v>0</v>
      </c>
      <c r="S491" s="242">
        <v>0</v>
      </c>
      <c r="T491" s="242">
        <v>0</v>
      </c>
      <c r="U491" s="242">
        <v>0</v>
      </c>
      <c r="V491" s="242">
        <v>0</v>
      </c>
      <c r="W491" s="242">
        <v>0</v>
      </c>
      <c r="X491" s="242">
        <v>0</v>
      </c>
      <c r="Y491" s="242">
        <v>0</v>
      </c>
      <c r="Z491" s="242">
        <v>0</v>
      </c>
      <c r="AA491" s="242">
        <v>0</v>
      </c>
      <c r="AB491" s="241">
        <v>2020</v>
      </c>
    </row>
    <row r="492" spans="1:28" s="3" customFormat="1" ht="35.25" customHeight="1" x14ac:dyDescent="0.5">
      <c r="A492" s="3">
        <v>1</v>
      </c>
      <c r="B492" s="143">
        <f>SUBTOTAL(103,$A$8:A492)</f>
        <v>480</v>
      </c>
      <c r="C492" s="237" t="s">
        <v>2316</v>
      </c>
      <c r="D492" s="232">
        <f t="shared" si="15"/>
        <v>244714.38</v>
      </c>
      <c r="E492" s="242">
        <v>0</v>
      </c>
      <c r="F492" s="242">
        <v>0</v>
      </c>
      <c r="G492" s="242">
        <v>0</v>
      </c>
      <c r="H492" s="242">
        <v>0</v>
      </c>
      <c r="I492" s="242">
        <v>244714.38</v>
      </c>
      <c r="J492" s="242">
        <v>0</v>
      </c>
      <c r="K492" s="243">
        <v>0</v>
      </c>
      <c r="L492" s="242">
        <v>0</v>
      </c>
      <c r="M492" s="242">
        <v>0</v>
      </c>
      <c r="N492" s="242">
        <v>0</v>
      </c>
      <c r="O492" s="242">
        <v>0</v>
      </c>
      <c r="P492" s="242">
        <v>0</v>
      </c>
      <c r="Q492" s="242">
        <v>0</v>
      </c>
      <c r="R492" s="242">
        <v>0</v>
      </c>
      <c r="S492" s="242">
        <v>0</v>
      </c>
      <c r="T492" s="242">
        <v>0</v>
      </c>
      <c r="U492" s="242">
        <v>0</v>
      </c>
      <c r="V492" s="242">
        <v>0</v>
      </c>
      <c r="W492" s="242">
        <v>0</v>
      </c>
      <c r="X492" s="242">
        <v>0</v>
      </c>
      <c r="Y492" s="242">
        <v>0</v>
      </c>
      <c r="Z492" s="242">
        <v>0</v>
      </c>
      <c r="AA492" s="242">
        <v>0</v>
      </c>
      <c r="AB492" s="241">
        <v>2020</v>
      </c>
    </row>
    <row r="493" spans="1:28" s="3" customFormat="1" ht="35.25" customHeight="1" x14ac:dyDescent="0.5">
      <c r="A493" s="3">
        <v>1</v>
      </c>
      <c r="B493" s="143">
        <f>SUBTOTAL(103,$A$8:A493)</f>
        <v>481</v>
      </c>
      <c r="C493" s="237" t="s">
        <v>2317</v>
      </c>
      <c r="D493" s="232">
        <f t="shared" si="15"/>
        <v>173096</v>
      </c>
      <c r="E493" s="242">
        <v>0</v>
      </c>
      <c r="F493" s="242">
        <v>0</v>
      </c>
      <c r="G493" s="242">
        <v>0</v>
      </c>
      <c r="H493" s="242">
        <v>0</v>
      </c>
      <c r="I493" s="242">
        <v>0</v>
      </c>
      <c r="J493" s="242">
        <v>0</v>
      </c>
      <c r="K493" s="243">
        <v>0</v>
      </c>
      <c r="L493" s="242">
        <v>0</v>
      </c>
      <c r="M493" s="242">
        <v>0</v>
      </c>
      <c r="N493" s="242">
        <v>0</v>
      </c>
      <c r="O493" s="242">
        <v>173096</v>
      </c>
      <c r="P493" s="242">
        <v>0</v>
      </c>
      <c r="Q493" s="242">
        <v>0</v>
      </c>
      <c r="R493" s="242">
        <v>0</v>
      </c>
      <c r="S493" s="242">
        <v>0</v>
      </c>
      <c r="T493" s="242">
        <v>0</v>
      </c>
      <c r="U493" s="242">
        <v>0</v>
      </c>
      <c r="V493" s="242">
        <v>0</v>
      </c>
      <c r="W493" s="242">
        <v>0</v>
      </c>
      <c r="X493" s="242">
        <v>0</v>
      </c>
      <c r="Y493" s="242">
        <v>0</v>
      </c>
      <c r="Z493" s="242">
        <v>0</v>
      </c>
      <c r="AA493" s="242">
        <v>0</v>
      </c>
      <c r="AB493" s="241">
        <v>2020</v>
      </c>
    </row>
    <row r="494" spans="1:28" s="3" customFormat="1" ht="35.25" customHeight="1" x14ac:dyDescent="0.5">
      <c r="A494" s="3">
        <v>1</v>
      </c>
      <c r="B494" s="143">
        <f>SUBTOTAL(103,$A$8:A494)</f>
        <v>482</v>
      </c>
      <c r="C494" s="237" t="s">
        <v>2318</v>
      </c>
      <c r="D494" s="232">
        <f t="shared" si="15"/>
        <v>1395005.36</v>
      </c>
      <c r="E494" s="242">
        <v>0</v>
      </c>
      <c r="F494" s="242">
        <v>0</v>
      </c>
      <c r="G494" s="242">
        <v>0</v>
      </c>
      <c r="H494" s="242">
        <v>0</v>
      </c>
      <c r="I494" s="242">
        <v>0</v>
      </c>
      <c r="J494" s="242">
        <v>0</v>
      </c>
      <c r="K494" s="243">
        <v>0</v>
      </c>
      <c r="L494" s="242">
        <v>0</v>
      </c>
      <c r="M494" s="242">
        <v>1395005.36</v>
      </c>
      <c r="N494" s="242">
        <v>0</v>
      </c>
      <c r="O494" s="242">
        <v>0</v>
      </c>
      <c r="P494" s="242">
        <v>0</v>
      </c>
      <c r="Q494" s="242">
        <v>0</v>
      </c>
      <c r="R494" s="242">
        <v>0</v>
      </c>
      <c r="S494" s="242">
        <v>0</v>
      </c>
      <c r="T494" s="242">
        <v>0</v>
      </c>
      <c r="U494" s="242">
        <v>0</v>
      </c>
      <c r="V494" s="242">
        <v>0</v>
      </c>
      <c r="W494" s="242">
        <v>0</v>
      </c>
      <c r="X494" s="242">
        <v>0</v>
      </c>
      <c r="Y494" s="242">
        <v>0</v>
      </c>
      <c r="Z494" s="242">
        <v>0</v>
      </c>
      <c r="AA494" s="242">
        <v>0</v>
      </c>
      <c r="AB494" s="241">
        <v>2020</v>
      </c>
    </row>
    <row r="495" spans="1:28" s="3" customFormat="1" ht="35.25" customHeight="1" x14ac:dyDescent="0.5">
      <c r="A495" s="3">
        <v>1</v>
      </c>
      <c r="B495" s="143">
        <f>SUBTOTAL(103,$A$8:A495)</f>
        <v>483</v>
      </c>
      <c r="C495" s="237" t="s">
        <v>2494</v>
      </c>
      <c r="D495" s="232">
        <f t="shared" si="15"/>
        <v>1850000</v>
      </c>
      <c r="E495" s="239">
        <v>0</v>
      </c>
      <c r="F495" s="239">
        <v>0</v>
      </c>
      <c r="G495" s="239">
        <v>0</v>
      </c>
      <c r="H495" s="239">
        <v>0</v>
      </c>
      <c r="I495" s="239">
        <v>0</v>
      </c>
      <c r="J495" s="239">
        <v>0</v>
      </c>
      <c r="K495" s="240">
        <v>1</v>
      </c>
      <c r="L495" s="239">
        <v>1850000</v>
      </c>
      <c r="M495" s="239">
        <v>0</v>
      </c>
      <c r="N495" s="239">
        <v>0</v>
      </c>
      <c r="O495" s="239">
        <v>0</v>
      </c>
      <c r="P495" s="239">
        <v>0</v>
      </c>
      <c r="Q495" s="239">
        <v>0</v>
      </c>
      <c r="R495" s="239">
        <v>0</v>
      </c>
      <c r="S495" s="239">
        <v>0</v>
      </c>
      <c r="T495" s="239">
        <v>0</v>
      </c>
      <c r="U495" s="239">
        <v>0</v>
      </c>
      <c r="V495" s="239">
        <v>0</v>
      </c>
      <c r="W495" s="239">
        <v>0</v>
      </c>
      <c r="X495" s="239">
        <v>0</v>
      </c>
      <c r="Y495" s="239">
        <v>0</v>
      </c>
      <c r="Z495" s="239">
        <v>0</v>
      </c>
      <c r="AA495" s="239">
        <v>0</v>
      </c>
      <c r="AB495" s="241">
        <v>2020</v>
      </c>
    </row>
    <row r="496" spans="1:28" s="3" customFormat="1" ht="35.25" customHeight="1" x14ac:dyDescent="0.5">
      <c r="A496" s="3">
        <v>1</v>
      </c>
      <c r="B496" s="143">
        <f>SUBTOTAL(103,$A$8:A496)</f>
        <v>484</v>
      </c>
      <c r="C496" s="237" t="s">
        <v>2495</v>
      </c>
      <c r="D496" s="232">
        <f t="shared" si="15"/>
        <v>588722</v>
      </c>
      <c r="E496" s="239">
        <v>0</v>
      </c>
      <c r="F496" s="239">
        <v>0</v>
      </c>
      <c r="G496" s="239">
        <v>0</v>
      </c>
      <c r="H496" s="239">
        <v>0</v>
      </c>
      <c r="I496" s="239">
        <v>0</v>
      </c>
      <c r="J496" s="239">
        <v>0</v>
      </c>
      <c r="K496" s="240">
        <v>0</v>
      </c>
      <c r="L496" s="239">
        <v>0</v>
      </c>
      <c r="M496" s="239">
        <v>588722</v>
      </c>
      <c r="N496" s="239">
        <v>0</v>
      </c>
      <c r="O496" s="239">
        <v>0</v>
      </c>
      <c r="P496" s="239">
        <v>0</v>
      </c>
      <c r="Q496" s="239">
        <v>0</v>
      </c>
      <c r="R496" s="239">
        <v>0</v>
      </c>
      <c r="S496" s="239">
        <v>0</v>
      </c>
      <c r="T496" s="239">
        <v>0</v>
      </c>
      <c r="U496" s="239">
        <v>0</v>
      </c>
      <c r="V496" s="239">
        <v>0</v>
      </c>
      <c r="W496" s="239">
        <v>0</v>
      </c>
      <c r="X496" s="239">
        <v>0</v>
      </c>
      <c r="Y496" s="239">
        <v>0</v>
      </c>
      <c r="Z496" s="239">
        <v>0</v>
      </c>
      <c r="AA496" s="239">
        <v>0</v>
      </c>
      <c r="AB496" s="241">
        <v>2020</v>
      </c>
    </row>
    <row r="497" spans="1:28" s="3" customFormat="1" ht="35.25" customHeight="1" x14ac:dyDescent="0.5">
      <c r="A497" s="3">
        <v>1</v>
      </c>
      <c r="B497" s="143">
        <f>SUBTOTAL(103,$A$8:A497)</f>
        <v>485</v>
      </c>
      <c r="C497" s="237" t="s">
        <v>2496</v>
      </c>
      <c r="D497" s="232">
        <f t="shared" si="15"/>
        <v>1370115.5</v>
      </c>
      <c r="E497" s="239">
        <v>0</v>
      </c>
      <c r="F497" s="239">
        <v>0</v>
      </c>
      <c r="G497" s="239">
        <v>0</v>
      </c>
      <c r="H497" s="239">
        <v>0</v>
      </c>
      <c r="I497" s="239">
        <v>0</v>
      </c>
      <c r="J497" s="239">
        <v>0</v>
      </c>
      <c r="K497" s="240">
        <v>0</v>
      </c>
      <c r="L497" s="239">
        <v>0</v>
      </c>
      <c r="M497" s="239">
        <v>1370115.5</v>
      </c>
      <c r="N497" s="239">
        <v>0</v>
      </c>
      <c r="O497" s="239">
        <v>0</v>
      </c>
      <c r="P497" s="239">
        <v>0</v>
      </c>
      <c r="Q497" s="239">
        <v>0</v>
      </c>
      <c r="R497" s="239">
        <v>0</v>
      </c>
      <c r="S497" s="239">
        <v>0</v>
      </c>
      <c r="T497" s="239">
        <v>0</v>
      </c>
      <c r="U497" s="239">
        <v>0</v>
      </c>
      <c r="V497" s="239">
        <v>0</v>
      </c>
      <c r="W497" s="239">
        <v>0</v>
      </c>
      <c r="X497" s="239">
        <v>0</v>
      </c>
      <c r="Y497" s="239">
        <v>0</v>
      </c>
      <c r="Z497" s="239">
        <v>0</v>
      </c>
      <c r="AA497" s="239">
        <v>0</v>
      </c>
      <c r="AB497" s="241">
        <v>2020</v>
      </c>
    </row>
    <row r="498" spans="1:28" s="3" customFormat="1" ht="35.25" customHeight="1" x14ac:dyDescent="0.5">
      <c r="A498" s="3">
        <v>1</v>
      </c>
      <c r="B498" s="143">
        <f>SUBTOTAL(103,$A$8:A498)</f>
        <v>486</v>
      </c>
      <c r="C498" s="237" t="s">
        <v>2497</v>
      </c>
      <c r="D498" s="232">
        <f t="shared" si="15"/>
        <v>1078498.99</v>
      </c>
      <c r="E498" s="239">
        <v>0</v>
      </c>
      <c r="F498" s="239">
        <v>0</v>
      </c>
      <c r="G498" s="239">
        <v>0</v>
      </c>
      <c r="H498" s="239">
        <v>0</v>
      </c>
      <c r="I498" s="239">
        <v>0</v>
      </c>
      <c r="J498" s="239">
        <v>0</v>
      </c>
      <c r="K498" s="240">
        <v>0</v>
      </c>
      <c r="L498" s="239">
        <v>0</v>
      </c>
      <c r="M498" s="239">
        <v>598047.86</v>
      </c>
      <c r="N498" s="239">
        <v>0</v>
      </c>
      <c r="O498" s="239">
        <v>480451.13</v>
      </c>
      <c r="P498" s="239">
        <v>0</v>
      </c>
      <c r="Q498" s="239">
        <v>0</v>
      </c>
      <c r="R498" s="239">
        <v>0</v>
      </c>
      <c r="S498" s="239">
        <v>0</v>
      </c>
      <c r="T498" s="239">
        <v>0</v>
      </c>
      <c r="U498" s="239">
        <v>0</v>
      </c>
      <c r="V498" s="239">
        <v>0</v>
      </c>
      <c r="W498" s="239">
        <v>0</v>
      </c>
      <c r="X498" s="239">
        <v>0</v>
      </c>
      <c r="Y498" s="239">
        <v>0</v>
      </c>
      <c r="Z498" s="239">
        <v>0</v>
      </c>
      <c r="AA498" s="239">
        <v>0</v>
      </c>
      <c r="AB498" s="241">
        <v>2020</v>
      </c>
    </row>
    <row r="499" spans="1:28" s="3" customFormat="1" ht="35.25" customHeight="1" x14ac:dyDescent="0.5">
      <c r="A499" s="3">
        <v>1</v>
      </c>
      <c r="B499" s="143">
        <f>SUBTOTAL(103,$A$8:A499)</f>
        <v>487</v>
      </c>
      <c r="C499" s="237" t="s">
        <v>2801</v>
      </c>
      <c r="D499" s="232">
        <v>101207</v>
      </c>
      <c r="E499" s="239">
        <v>101207</v>
      </c>
      <c r="F499" s="239">
        <v>0</v>
      </c>
      <c r="G499" s="239">
        <v>0</v>
      </c>
      <c r="H499" s="239">
        <v>0</v>
      </c>
      <c r="I499" s="239">
        <v>0</v>
      </c>
      <c r="J499" s="239">
        <v>0</v>
      </c>
      <c r="K499" s="240">
        <v>0</v>
      </c>
      <c r="L499" s="239">
        <v>0</v>
      </c>
      <c r="M499" s="239">
        <v>0</v>
      </c>
      <c r="N499" s="239">
        <v>0</v>
      </c>
      <c r="O499" s="239">
        <v>0</v>
      </c>
      <c r="P499" s="239">
        <v>0</v>
      </c>
      <c r="Q499" s="239">
        <v>0</v>
      </c>
      <c r="R499" s="239">
        <v>0</v>
      </c>
      <c r="S499" s="239">
        <v>0</v>
      </c>
      <c r="T499" s="239">
        <v>0</v>
      </c>
      <c r="U499" s="239">
        <v>0</v>
      </c>
      <c r="V499" s="239">
        <v>0</v>
      </c>
      <c r="W499" s="239">
        <v>0</v>
      </c>
      <c r="X499" s="239">
        <v>0</v>
      </c>
      <c r="Y499" s="239">
        <v>0</v>
      </c>
      <c r="Z499" s="239">
        <v>0</v>
      </c>
      <c r="AA499" s="239">
        <v>0</v>
      </c>
      <c r="AB499" s="241">
        <v>2020</v>
      </c>
    </row>
    <row r="500" spans="1:28" s="3" customFormat="1" ht="35.25" customHeight="1" x14ac:dyDescent="0.5">
      <c r="A500" s="3">
        <v>1</v>
      </c>
      <c r="B500" s="143">
        <f>SUBTOTAL(103,$A$8:A500)</f>
        <v>488</v>
      </c>
      <c r="C500" s="237" t="s">
        <v>2802</v>
      </c>
      <c r="D500" s="232">
        <v>748477</v>
      </c>
      <c r="E500" s="239">
        <v>0</v>
      </c>
      <c r="F500" s="239">
        <v>0</v>
      </c>
      <c r="G500" s="239">
        <v>0</v>
      </c>
      <c r="H500" s="239">
        <v>0</v>
      </c>
      <c r="I500" s="239">
        <v>0</v>
      </c>
      <c r="J500" s="239">
        <v>0</v>
      </c>
      <c r="K500" s="240">
        <v>0</v>
      </c>
      <c r="L500" s="239">
        <v>0</v>
      </c>
      <c r="M500" s="239">
        <v>0</v>
      </c>
      <c r="N500" s="239">
        <v>0</v>
      </c>
      <c r="O500" s="239">
        <v>748477</v>
      </c>
      <c r="P500" s="239">
        <v>0</v>
      </c>
      <c r="Q500" s="239">
        <v>0</v>
      </c>
      <c r="R500" s="239">
        <v>0</v>
      </c>
      <c r="S500" s="239">
        <v>0</v>
      </c>
      <c r="T500" s="239">
        <v>0</v>
      </c>
      <c r="U500" s="239">
        <v>0</v>
      </c>
      <c r="V500" s="239">
        <v>0</v>
      </c>
      <c r="W500" s="239">
        <v>0</v>
      </c>
      <c r="X500" s="239">
        <v>0</v>
      </c>
      <c r="Y500" s="239">
        <v>0</v>
      </c>
      <c r="Z500" s="239">
        <v>0</v>
      </c>
      <c r="AA500" s="239">
        <v>0</v>
      </c>
      <c r="AB500" s="241">
        <v>2020</v>
      </c>
    </row>
    <row r="501" spans="1:28" s="3" customFormat="1" ht="35.25" customHeight="1" x14ac:dyDescent="0.5">
      <c r="A501" s="3">
        <v>1</v>
      </c>
      <c r="B501" s="143">
        <f>SUBTOTAL(103,$A$8:A501)</f>
        <v>489</v>
      </c>
      <c r="C501" s="237" t="s">
        <v>2104</v>
      </c>
      <c r="D501" s="232">
        <f t="shared" si="15"/>
        <v>1198042.8500000001</v>
      </c>
      <c r="E501" s="242">
        <v>0</v>
      </c>
      <c r="F501" s="242">
        <v>0</v>
      </c>
      <c r="G501" s="242">
        <v>0</v>
      </c>
      <c r="H501" s="242">
        <v>0</v>
      </c>
      <c r="I501" s="242">
        <v>0</v>
      </c>
      <c r="J501" s="242">
        <v>0</v>
      </c>
      <c r="K501" s="243">
        <v>0</v>
      </c>
      <c r="L501" s="242">
        <v>0</v>
      </c>
      <c r="M501" s="242">
        <v>0</v>
      </c>
      <c r="N501" s="242">
        <v>0</v>
      </c>
      <c r="O501" s="242">
        <v>1198042.8500000001</v>
      </c>
      <c r="P501" s="242">
        <v>0</v>
      </c>
      <c r="Q501" s="242">
        <v>0</v>
      </c>
      <c r="R501" s="242">
        <v>0</v>
      </c>
      <c r="S501" s="242">
        <v>0</v>
      </c>
      <c r="T501" s="242">
        <v>0</v>
      </c>
      <c r="U501" s="242">
        <v>0</v>
      </c>
      <c r="V501" s="242">
        <v>0</v>
      </c>
      <c r="W501" s="242">
        <v>0</v>
      </c>
      <c r="X501" s="242">
        <v>0</v>
      </c>
      <c r="Y501" s="242">
        <v>0</v>
      </c>
      <c r="Z501" s="242">
        <v>0</v>
      </c>
      <c r="AA501" s="242">
        <v>0</v>
      </c>
      <c r="AB501" s="241">
        <v>2020</v>
      </c>
    </row>
    <row r="502" spans="1:28" s="3" customFormat="1" ht="35.25" customHeight="1" x14ac:dyDescent="0.5">
      <c r="B502" s="237" t="s">
        <v>1783</v>
      </c>
      <c r="C502" s="237"/>
      <c r="D502" s="232">
        <f>SUM(D503:D506)</f>
        <v>1368433</v>
      </c>
      <c r="E502" s="232">
        <f t="shared" ref="E502:AA502" si="16">SUM(E503:E506)</f>
        <v>0</v>
      </c>
      <c r="F502" s="232">
        <f t="shared" si="16"/>
        <v>0</v>
      </c>
      <c r="G502" s="232">
        <f t="shared" si="16"/>
        <v>0</v>
      </c>
      <c r="H502" s="232">
        <f t="shared" si="16"/>
        <v>0</v>
      </c>
      <c r="I502" s="232">
        <f t="shared" si="16"/>
        <v>914164</v>
      </c>
      <c r="J502" s="232">
        <f t="shared" si="16"/>
        <v>0</v>
      </c>
      <c r="K502" s="233">
        <f t="shared" si="16"/>
        <v>0</v>
      </c>
      <c r="L502" s="232">
        <f t="shared" si="16"/>
        <v>0</v>
      </c>
      <c r="M502" s="232">
        <f t="shared" si="16"/>
        <v>0</v>
      </c>
      <c r="N502" s="232">
        <f t="shared" si="16"/>
        <v>0</v>
      </c>
      <c r="O502" s="232">
        <f t="shared" si="16"/>
        <v>454269</v>
      </c>
      <c r="P502" s="232">
        <f t="shared" si="16"/>
        <v>0</v>
      </c>
      <c r="Q502" s="232">
        <f t="shared" si="16"/>
        <v>0</v>
      </c>
      <c r="R502" s="232">
        <f t="shared" si="16"/>
        <v>0</v>
      </c>
      <c r="S502" s="232">
        <f t="shared" si="16"/>
        <v>0</v>
      </c>
      <c r="T502" s="232">
        <f t="shared" si="16"/>
        <v>0</v>
      </c>
      <c r="U502" s="232">
        <f t="shared" si="16"/>
        <v>0</v>
      </c>
      <c r="V502" s="232">
        <f t="shared" si="16"/>
        <v>0</v>
      </c>
      <c r="W502" s="232">
        <f t="shared" si="16"/>
        <v>0</v>
      </c>
      <c r="X502" s="232">
        <f t="shared" si="16"/>
        <v>0</v>
      </c>
      <c r="Y502" s="232">
        <f t="shared" si="16"/>
        <v>0</v>
      </c>
      <c r="Z502" s="232">
        <f t="shared" si="16"/>
        <v>0</v>
      </c>
      <c r="AA502" s="232">
        <f t="shared" si="16"/>
        <v>0</v>
      </c>
      <c r="AB502" s="234" t="s">
        <v>862</v>
      </c>
    </row>
    <row r="503" spans="1:28" s="3" customFormat="1" ht="35.25" customHeight="1" x14ac:dyDescent="0.5">
      <c r="A503" s="3">
        <v>1</v>
      </c>
      <c r="B503" s="143">
        <f>SUBTOTAL(103,$A$8:A503)</f>
        <v>490</v>
      </c>
      <c r="C503" s="237" t="s">
        <v>1784</v>
      </c>
      <c r="D503" s="232">
        <f>E503+F503+G503+H503+I503+J503+L503+M503+N503+O503+P503+Q503+R503+S503+T503+U503+V503+W503+X503+Y503+Z503+AA503</f>
        <v>228541</v>
      </c>
      <c r="E503" s="239">
        <v>0</v>
      </c>
      <c r="F503" s="239">
        <v>0</v>
      </c>
      <c r="G503" s="239">
        <v>0</v>
      </c>
      <c r="H503" s="239">
        <v>0</v>
      </c>
      <c r="I503" s="239">
        <v>228541</v>
      </c>
      <c r="J503" s="239">
        <v>0</v>
      </c>
      <c r="K503" s="240">
        <v>0</v>
      </c>
      <c r="L503" s="239">
        <v>0</v>
      </c>
      <c r="M503" s="239">
        <v>0</v>
      </c>
      <c r="N503" s="239">
        <v>0</v>
      </c>
      <c r="O503" s="239">
        <v>0</v>
      </c>
      <c r="P503" s="239">
        <v>0</v>
      </c>
      <c r="Q503" s="239">
        <v>0</v>
      </c>
      <c r="R503" s="239">
        <v>0</v>
      </c>
      <c r="S503" s="239">
        <v>0</v>
      </c>
      <c r="T503" s="239">
        <v>0</v>
      </c>
      <c r="U503" s="239">
        <v>0</v>
      </c>
      <c r="V503" s="239">
        <v>0</v>
      </c>
      <c r="W503" s="239">
        <v>0</v>
      </c>
      <c r="X503" s="239">
        <v>0</v>
      </c>
      <c r="Y503" s="239">
        <v>0</v>
      </c>
      <c r="Z503" s="239">
        <v>0</v>
      </c>
      <c r="AA503" s="239">
        <v>0</v>
      </c>
      <c r="AB503" s="241">
        <v>2020</v>
      </c>
    </row>
    <row r="504" spans="1:28" s="3" customFormat="1" ht="35.25" customHeight="1" x14ac:dyDescent="0.5">
      <c r="A504" s="3">
        <v>1</v>
      </c>
      <c r="B504" s="143">
        <f>SUBTOTAL(103,$A$8:A504)</f>
        <v>491</v>
      </c>
      <c r="C504" s="237" t="s">
        <v>1785</v>
      </c>
      <c r="D504" s="232">
        <f>E504+F504+G504+H504+I504+J504+L504+M504+N504+O504+P504+Q504+R504+S504+T504+U504+V504+W504+X504+Y504+Z504+AA504</f>
        <v>228541</v>
      </c>
      <c r="E504" s="239">
        <v>0</v>
      </c>
      <c r="F504" s="239">
        <v>0</v>
      </c>
      <c r="G504" s="239">
        <v>0</v>
      </c>
      <c r="H504" s="239">
        <v>0</v>
      </c>
      <c r="I504" s="239">
        <v>228541</v>
      </c>
      <c r="J504" s="239">
        <v>0</v>
      </c>
      <c r="K504" s="240">
        <v>0</v>
      </c>
      <c r="L504" s="239">
        <v>0</v>
      </c>
      <c r="M504" s="239">
        <v>0</v>
      </c>
      <c r="N504" s="239">
        <v>0</v>
      </c>
      <c r="O504" s="239">
        <v>0</v>
      </c>
      <c r="P504" s="239">
        <v>0</v>
      </c>
      <c r="Q504" s="239">
        <v>0</v>
      </c>
      <c r="R504" s="239">
        <v>0</v>
      </c>
      <c r="S504" s="239">
        <v>0</v>
      </c>
      <c r="T504" s="239">
        <v>0</v>
      </c>
      <c r="U504" s="239">
        <v>0</v>
      </c>
      <c r="V504" s="239">
        <v>0</v>
      </c>
      <c r="W504" s="239">
        <v>0</v>
      </c>
      <c r="X504" s="239">
        <v>0</v>
      </c>
      <c r="Y504" s="239">
        <v>0</v>
      </c>
      <c r="Z504" s="239">
        <v>0</v>
      </c>
      <c r="AA504" s="239">
        <v>0</v>
      </c>
      <c r="AB504" s="241">
        <v>2020</v>
      </c>
    </row>
    <row r="505" spans="1:28" s="3" customFormat="1" ht="35.25" customHeight="1" x14ac:dyDescent="0.5">
      <c r="A505" s="3">
        <v>1</v>
      </c>
      <c r="B505" s="143">
        <f>SUBTOTAL(103,$A$8:A505)</f>
        <v>492</v>
      </c>
      <c r="C505" s="237" t="s">
        <v>1786</v>
      </c>
      <c r="D505" s="232">
        <f>E505+F505+G505+H505+I505+J505+L505+M505+N505+O505+P505+Q505+R505+S505+T505+U505+V505+W505+X505+Y505+Z505+AA505</f>
        <v>274766</v>
      </c>
      <c r="E505" s="239">
        <v>0</v>
      </c>
      <c r="F505" s="239">
        <v>0</v>
      </c>
      <c r="G505" s="239">
        <v>0</v>
      </c>
      <c r="H505" s="239">
        <v>0</v>
      </c>
      <c r="I505" s="239">
        <v>228541</v>
      </c>
      <c r="J505" s="239">
        <v>0</v>
      </c>
      <c r="K505" s="240">
        <v>0</v>
      </c>
      <c r="L505" s="239">
        <v>0</v>
      </c>
      <c r="M505" s="239">
        <v>0</v>
      </c>
      <c r="N505" s="239">
        <v>0</v>
      </c>
      <c r="O505" s="239">
        <v>46225</v>
      </c>
      <c r="P505" s="239">
        <v>0</v>
      </c>
      <c r="Q505" s="239">
        <v>0</v>
      </c>
      <c r="R505" s="239">
        <v>0</v>
      </c>
      <c r="S505" s="239">
        <v>0</v>
      </c>
      <c r="T505" s="239">
        <v>0</v>
      </c>
      <c r="U505" s="239">
        <v>0</v>
      </c>
      <c r="V505" s="239">
        <v>0</v>
      </c>
      <c r="W505" s="239">
        <v>0</v>
      </c>
      <c r="X505" s="239">
        <v>0</v>
      </c>
      <c r="Y505" s="239">
        <v>0</v>
      </c>
      <c r="Z505" s="239">
        <v>0</v>
      </c>
      <c r="AA505" s="239">
        <v>0</v>
      </c>
      <c r="AB505" s="241">
        <v>2020</v>
      </c>
    </row>
    <row r="506" spans="1:28" s="3" customFormat="1" ht="35.25" customHeight="1" x14ac:dyDescent="0.5">
      <c r="A506" s="3">
        <v>1</v>
      </c>
      <c r="B506" s="143">
        <f>SUBTOTAL(103,$A$8:A506)</f>
        <v>493</v>
      </c>
      <c r="C506" s="237" t="s">
        <v>1787</v>
      </c>
      <c r="D506" s="232">
        <f>E506+F506+G506+H506+I506+J506+L506+M506+N506+O506+P506+Q506+R506+S506+T506+U506+V506+W506+X506+Y506+Z506+AA506</f>
        <v>636585</v>
      </c>
      <c r="E506" s="239">
        <v>0</v>
      </c>
      <c r="F506" s="239">
        <v>0</v>
      </c>
      <c r="G506" s="239">
        <v>0</v>
      </c>
      <c r="H506" s="239">
        <v>0</v>
      </c>
      <c r="I506" s="239">
        <v>228541</v>
      </c>
      <c r="J506" s="239">
        <v>0</v>
      </c>
      <c r="K506" s="240">
        <v>0</v>
      </c>
      <c r="L506" s="239">
        <v>0</v>
      </c>
      <c r="M506" s="239">
        <v>0</v>
      </c>
      <c r="N506" s="239">
        <v>0</v>
      </c>
      <c r="O506" s="239">
        <v>408044</v>
      </c>
      <c r="P506" s="239">
        <v>0</v>
      </c>
      <c r="Q506" s="239">
        <v>0</v>
      </c>
      <c r="R506" s="239">
        <v>0</v>
      </c>
      <c r="S506" s="239">
        <v>0</v>
      </c>
      <c r="T506" s="239">
        <v>0</v>
      </c>
      <c r="U506" s="239">
        <v>0</v>
      </c>
      <c r="V506" s="239">
        <v>0</v>
      </c>
      <c r="W506" s="239">
        <v>0</v>
      </c>
      <c r="X506" s="239">
        <v>0</v>
      </c>
      <c r="Y506" s="239">
        <v>0</v>
      </c>
      <c r="Z506" s="239">
        <v>0</v>
      </c>
      <c r="AA506" s="239">
        <v>0</v>
      </c>
      <c r="AB506" s="241">
        <v>2020</v>
      </c>
    </row>
    <row r="507" spans="1:28" s="3" customFormat="1" ht="35.25" customHeight="1" x14ac:dyDescent="0.5">
      <c r="B507" s="237" t="s">
        <v>857</v>
      </c>
      <c r="C507" s="237"/>
      <c r="D507" s="232">
        <f>D508</f>
        <v>797497</v>
      </c>
      <c r="E507" s="232">
        <f t="shared" ref="E507:AA507" si="17">E508</f>
        <v>0</v>
      </c>
      <c r="F507" s="232">
        <f t="shared" si="17"/>
        <v>0</v>
      </c>
      <c r="G507" s="232">
        <f t="shared" si="17"/>
        <v>0</v>
      </c>
      <c r="H507" s="232">
        <f t="shared" si="17"/>
        <v>0</v>
      </c>
      <c r="I507" s="232">
        <f t="shared" si="17"/>
        <v>0</v>
      </c>
      <c r="J507" s="232">
        <f t="shared" si="17"/>
        <v>0</v>
      </c>
      <c r="K507" s="240">
        <f t="shared" si="17"/>
        <v>0</v>
      </c>
      <c r="L507" s="232">
        <f t="shared" si="17"/>
        <v>0</v>
      </c>
      <c r="M507" s="232">
        <f t="shared" si="17"/>
        <v>797497</v>
      </c>
      <c r="N507" s="232">
        <f t="shared" si="17"/>
        <v>0</v>
      </c>
      <c r="O507" s="232">
        <f t="shared" si="17"/>
        <v>0</v>
      </c>
      <c r="P507" s="232">
        <f t="shared" si="17"/>
        <v>0</v>
      </c>
      <c r="Q507" s="232">
        <f t="shared" si="17"/>
        <v>0</v>
      </c>
      <c r="R507" s="232">
        <f t="shared" si="17"/>
        <v>0</v>
      </c>
      <c r="S507" s="232">
        <f t="shared" si="17"/>
        <v>0</v>
      </c>
      <c r="T507" s="232">
        <f t="shared" si="17"/>
        <v>0</v>
      </c>
      <c r="U507" s="232">
        <f t="shared" si="17"/>
        <v>0</v>
      </c>
      <c r="V507" s="232">
        <f t="shared" si="17"/>
        <v>0</v>
      </c>
      <c r="W507" s="232">
        <f t="shared" si="17"/>
        <v>0</v>
      </c>
      <c r="X507" s="232">
        <f t="shared" si="17"/>
        <v>0</v>
      </c>
      <c r="Y507" s="232">
        <f t="shared" si="17"/>
        <v>0</v>
      </c>
      <c r="Z507" s="232">
        <f t="shared" si="17"/>
        <v>0</v>
      </c>
      <c r="AA507" s="232">
        <f t="shared" si="17"/>
        <v>0</v>
      </c>
      <c r="AB507" s="234" t="s">
        <v>862</v>
      </c>
    </row>
    <row r="508" spans="1:28" s="3" customFormat="1" ht="35.25" customHeight="1" x14ac:dyDescent="0.5">
      <c r="A508" s="3">
        <v>1</v>
      </c>
      <c r="B508" s="143">
        <f>SUBTOTAL(103,$A$8:A508)</f>
        <v>494</v>
      </c>
      <c r="C508" s="237" t="s">
        <v>2105</v>
      </c>
      <c r="D508" s="232">
        <f>E508+F508+G508+H508+I508+J508+L508+M508+N508+O508+P508+Q508+R508+S508+T508+U508+V508+W508+X508+Y508+Z508+AA508</f>
        <v>797497</v>
      </c>
      <c r="E508" s="232">
        <v>0</v>
      </c>
      <c r="F508" s="232">
        <v>0</v>
      </c>
      <c r="G508" s="232">
        <v>0</v>
      </c>
      <c r="H508" s="232">
        <v>0</v>
      </c>
      <c r="I508" s="232">
        <v>0</v>
      </c>
      <c r="J508" s="232">
        <v>0</v>
      </c>
      <c r="K508" s="240">
        <v>0</v>
      </c>
      <c r="L508" s="232">
        <v>0</v>
      </c>
      <c r="M508" s="239">
        <v>797497</v>
      </c>
      <c r="N508" s="239">
        <v>0</v>
      </c>
      <c r="O508" s="239">
        <v>0</v>
      </c>
      <c r="P508" s="239">
        <v>0</v>
      </c>
      <c r="Q508" s="239">
        <v>0</v>
      </c>
      <c r="R508" s="239">
        <v>0</v>
      </c>
      <c r="S508" s="239">
        <v>0</v>
      </c>
      <c r="T508" s="239">
        <v>0</v>
      </c>
      <c r="U508" s="239">
        <v>0</v>
      </c>
      <c r="V508" s="239">
        <v>0</v>
      </c>
      <c r="W508" s="239">
        <v>0</v>
      </c>
      <c r="X508" s="239">
        <v>0</v>
      </c>
      <c r="Y508" s="239">
        <v>0</v>
      </c>
      <c r="Z508" s="239">
        <v>0</v>
      </c>
      <c r="AA508" s="239">
        <v>0</v>
      </c>
      <c r="AB508" s="241">
        <v>2020</v>
      </c>
    </row>
    <row r="509" spans="1:28" s="3" customFormat="1" ht="35.25" customHeight="1" x14ac:dyDescent="0.5">
      <c r="B509" s="237" t="s">
        <v>801</v>
      </c>
      <c r="C509" s="237"/>
      <c r="D509" s="232">
        <f>SUM(D510)</f>
        <v>967981.25</v>
      </c>
      <c r="E509" s="232">
        <f t="shared" ref="E509:AA509" si="18">SUM(E510)</f>
        <v>0</v>
      </c>
      <c r="F509" s="232">
        <f t="shared" si="18"/>
        <v>0</v>
      </c>
      <c r="G509" s="232">
        <f t="shared" si="18"/>
        <v>0</v>
      </c>
      <c r="H509" s="232">
        <f t="shared" si="18"/>
        <v>0</v>
      </c>
      <c r="I509" s="232">
        <f t="shared" si="18"/>
        <v>0</v>
      </c>
      <c r="J509" s="232">
        <f t="shared" si="18"/>
        <v>0</v>
      </c>
      <c r="K509" s="240">
        <f t="shared" si="18"/>
        <v>0</v>
      </c>
      <c r="L509" s="232">
        <f t="shared" si="18"/>
        <v>0</v>
      </c>
      <c r="M509" s="232">
        <f t="shared" si="18"/>
        <v>967981.25</v>
      </c>
      <c r="N509" s="232">
        <f t="shared" si="18"/>
        <v>0</v>
      </c>
      <c r="O509" s="232">
        <f t="shared" si="18"/>
        <v>0</v>
      </c>
      <c r="P509" s="232">
        <f t="shared" si="18"/>
        <v>0</v>
      </c>
      <c r="Q509" s="232">
        <f t="shared" si="18"/>
        <v>0</v>
      </c>
      <c r="R509" s="232">
        <f t="shared" si="18"/>
        <v>0</v>
      </c>
      <c r="S509" s="232">
        <f t="shared" si="18"/>
        <v>0</v>
      </c>
      <c r="T509" s="232">
        <f t="shared" si="18"/>
        <v>0</v>
      </c>
      <c r="U509" s="232">
        <f t="shared" si="18"/>
        <v>0</v>
      </c>
      <c r="V509" s="232">
        <f t="shared" si="18"/>
        <v>0</v>
      </c>
      <c r="W509" s="232">
        <f t="shared" si="18"/>
        <v>0</v>
      </c>
      <c r="X509" s="232">
        <f t="shared" si="18"/>
        <v>0</v>
      </c>
      <c r="Y509" s="232">
        <f t="shared" si="18"/>
        <v>0</v>
      </c>
      <c r="Z509" s="232">
        <f t="shared" si="18"/>
        <v>0</v>
      </c>
      <c r="AA509" s="232">
        <f t="shared" si="18"/>
        <v>0</v>
      </c>
      <c r="AB509" s="234" t="s">
        <v>862</v>
      </c>
    </row>
    <row r="510" spans="1:28" s="3" customFormat="1" ht="35.25" customHeight="1" x14ac:dyDescent="0.5">
      <c r="A510" s="3">
        <v>1</v>
      </c>
      <c r="B510" s="143">
        <f>SUBTOTAL(103,$A$8:A510)</f>
        <v>495</v>
      </c>
      <c r="C510" s="237" t="s">
        <v>1788</v>
      </c>
      <c r="D510" s="232">
        <f>E510+F510+G510+H510+I510+J510+L510+M510+N510+O510+P510+Q510+R510+S510+T510+U510+V510+W510+X510+Y510+Z510+AA510</f>
        <v>967981.25</v>
      </c>
      <c r="E510" s="239">
        <v>0</v>
      </c>
      <c r="F510" s="239">
        <v>0</v>
      </c>
      <c r="G510" s="239">
        <v>0</v>
      </c>
      <c r="H510" s="239">
        <v>0</v>
      </c>
      <c r="I510" s="239">
        <v>0</v>
      </c>
      <c r="J510" s="239">
        <v>0</v>
      </c>
      <c r="K510" s="240">
        <v>0</v>
      </c>
      <c r="L510" s="239">
        <v>0</v>
      </c>
      <c r="M510" s="239">
        <v>967981.25</v>
      </c>
      <c r="N510" s="239">
        <v>0</v>
      </c>
      <c r="O510" s="239">
        <v>0</v>
      </c>
      <c r="P510" s="239">
        <v>0</v>
      </c>
      <c r="Q510" s="239">
        <v>0</v>
      </c>
      <c r="R510" s="239">
        <v>0</v>
      </c>
      <c r="S510" s="239">
        <v>0</v>
      </c>
      <c r="T510" s="239">
        <v>0</v>
      </c>
      <c r="U510" s="239">
        <v>0</v>
      </c>
      <c r="V510" s="239">
        <v>0</v>
      </c>
      <c r="W510" s="239">
        <v>0</v>
      </c>
      <c r="X510" s="239">
        <v>0</v>
      </c>
      <c r="Y510" s="239">
        <v>0</v>
      </c>
      <c r="Z510" s="239">
        <v>0</v>
      </c>
      <c r="AA510" s="239">
        <v>0</v>
      </c>
      <c r="AB510" s="241">
        <v>2020</v>
      </c>
    </row>
    <row r="511" spans="1:28" s="3" customFormat="1" ht="35.25" customHeight="1" x14ac:dyDescent="0.5">
      <c r="B511" s="237" t="s">
        <v>810</v>
      </c>
      <c r="C511" s="237"/>
      <c r="D511" s="232">
        <f t="shared" ref="D511:AA511" si="19">SUM(D512:D579)</f>
        <v>71180448.090000004</v>
      </c>
      <c r="E511" s="232">
        <f t="shared" si="19"/>
        <v>417838.4</v>
      </c>
      <c r="F511" s="232">
        <f t="shared" si="19"/>
        <v>2894835.5700000003</v>
      </c>
      <c r="G511" s="232">
        <f t="shared" si="19"/>
        <v>3478663.09</v>
      </c>
      <c r="H511" s="232">
        <f t="shared" si="19"/>
        <v>499518.68999999994</v>
      </c>
      <c r="I511" s="232">
        <f t="shared" si="19"/>
        <v>1549375.81</v>
      </c>
      <c r="J511" s="232">
        <f t="shared" si="19"/>
        <v>88420.66</v>
      </c>
      <c r="K511" s="233">
        <f t="shared" si="19"/>
        <v>11</v>
      </c>
      <c r="L511" s="232">
        <f t="shared" si="19"/>
        <v>19741829</v>
      </c>
      <c r="M511" s="232">
        <f t="shared" si="19"/>
        <v>17339108.560000002</v>
      </c>
      <c r="N511" s="232">
        <f t="shared" si="19"/>
        <v>577598.57000000007</v>
      </c>
      <c r="O511" s="232">
        <f t="shared" si="19"/>
        <v>24307397.359999996</v>
      </c>
      <c r="P511" s="232">
        <f t="shared" si="19"/>
        <v>285862.38</v>
      </c>
      <c r="Q511" s="232">
        <f t="shared" si="19"/>
        <v>0</v>
      </c>
      <c r="R511" s="232">
        <f t="shared" si="19"/>
        <v>0</v>
      </c>
      <c r="S511" s="232">
        <f t="shared" si="19"/>
        <v>0</v>
      </c>
      <c r="T511" s="232">
        <f t="shared" si="19"/>
        <v>0</v>
      </c>
      <c r="U511" s="232">
        <f t="shared" si="19"/>
        <v>0</v>
      </c>
      <c r="V511" s="232">
        <f t="shared" si="19"/>
        <v>0</v>
      </c>
      <c r="W511" s="232">
        <f t="shared" si="19"/>
        <v>0</v>
      </c>
      <c r="X511" s="232">
        <f t="shared" si="19"/>
        <v>0</v>
      </c>
      <c r="Y511" s="232">
        <f t="shared" si="19"/>
        <v>0</v>
      </c>
      <c r="Z511" s="232">
        <f t="shared" si="19"/>
        <v>0</v>
      </c>
      <c r="AA511" s="232">
        <f t="shared" si="19"/>
        <v>0</v>
      </c>
      <c r="AB511" s="234" t="s">
        <v>862</v>
      </c>
    </row>
    <row r="512" spans="1:28" s="3" customFormat="1" ht="35.25" customHeight="1" x14ac:dyDescent="0.5">
      <c r="A512" s="3">
        <v>1</v>
      </c>
      <c r="B512" s="143">
        <f>SUBTOTAL(103,$A$8:A512)</f>
        <v>496</v>
      </c>
      <c r="C512" s="237" t="s">
        <v>1789</v>
      </c>
      <c r="D512" s="232">
        <f t="shared" ref="D512:D579" si="20">E512+F512+G512+H512+I512+J512+L512+M512+N512+O512+P512+Q512+R512+S512+T512+U512+V512+W512+X512+Y512+Z512+AA512</f>
        <v>263000</v>
      </c>
      <c r="E512" s="239">
        <v>0</v>
      </c>
      <c r="F512" s="239">
        <v>0</v>
      </c>
      <c r="G512" s="239">
        <v>0</v>
      </c>
      <c r="H512" s="239">
        <v>0</v>
      </c>
      <c r="I512" s="239">
        <v>0</v>
      </c>
      <c r="J512" s="239">
        <v>0</v>
      </c>
      <c r="K512" s="240">
        <v>0</v>
      </c>
      <c r="L512" s="239">
        <v>0</v>
      </c>
      <c r="M512" s="239">
        <v>0</v>
      </c>
      <c r="N512" s="239">
        <v>0</v>
      </c>
      <c r="O512" s="239">
        <v>263000</v>
      </c>
      <c r="P512" s="239">
        <v>0</v>
      </c>
      <c r="Q512" s="239">
        <v>0</v>
      </c>
      <c r="R512" s="239">
        <v>0</v>
      </c>
      <c r="S512" s="239">
        <v>0</v>
      </c>
      <c r="T512" s="239">
        <v>0</v>
      </c>
      <c r="U512" s="239">
        <v>0</v>
      </c>
      <c r="V512" s="239">
        <v>0</v>
      </c>
      <c r="W512" s="239">
        <v>0</v>
      </c>
      <c r="X512" s="239">
        <v>0</v>
      </c>
      <c r="Y512" s="239">
        <v>0</v>
      </c>
      <c r="Z512" s="239">
        <v>0</v>
      </c>
      <c r="AA512" s="239">
        <v>0</v>
      </c>
      <c r="AB512" s="241">
        <v>2020</v>
      </c>
    </row>
    <row r="513" spans="1:28" s="3" customFormat="1" ht="35.25" customHeight="1" x14ac:dyDescent="0.5">
      <c r="A513" s="3">
        <v>1</v>
      </c>
      <c r="B513" s="143">
        <f>SUBTOTAL(103,$A$8:A513)</f>
        <v>497</v>
      </c>
      <c r="C513" s="237" t="s">
        <v>1791</v>
      </c>
      <c r="D513" s="232">
        <f t="shared" si="20"/>
        <v>1538017.81</v>
      </c>
      <c r="E513" s="239">
        <v>0</v>
      </c>
      <c r="F513" s="239">
        <v>0</v>
      </c>
      <c r="G513" s="239">
        <v>0</v>
      </c>
      <c r="H513" s="239">
        <v>0</v>
      </c>
      <c r="I513" s="239">
        <f>1200009.16+338008.65</f>
        <v>1538017.81</v>
      </c>
      <c r="J513" s="239">
        <v>0</v>
      </c>
      <c r="K513" s="240">
        <v>0</v>
      </c>
      <c r="L513" s="239">
        <v>0</v>
      </c>
      <c r="M513" s="239">
        <v>0</v>
      </c>
      <c r="N513" s="239">
        <v>0</v>
      </c>
      <c r="O513" s="239">
        <v>0</v>
      </c>
      <c r="P513" s="239">
        <v>0</v>
      </c>
      <c r="Q513" s="239">
        <v>0</v>
      </c>
      <c r="R513" s="239">
        <v>0</v>
      </c>
      <c r="S513" s="239">
        <v>0</v>
      </c>
      <c r="T513" s="239">
        <v>0</v>
      </c>
      <c r="U513" s="239">
        <v>0</v>
      </c>
      <c r="V513" s="239">
        <v>0</v>
      </c>
      <c r="W513" s="239">
        <v>0</v>
      </c>
      <c r="X513" s="239">
        <v>0</v>
      </c>
      <c r="Y513" s="239">
        <v>0</v>
      </c>
      <c r="Z513" s="239">
        <v>0</v>
      </c>
      <c r="AA513" s="239">
        <v>0</v>
      </c>
      <c r="AB513" s="241">
        <v>2020</v>
      </c>
    </row>
    <row r="514" spans="1:28" s="3" customFormat="1" ht="35.25" customHeight="1" x14ac:dyDescent="0.5">
      <c r="A514" s="3">
        <v>1</v>
      </c>
      <c r="B514" s="143">
        <f>SUBTOTAL(103,$A$8:A514)</f>
        <v>498</v>
      </c>
      <c r="C514" s="237" t="s">
        <v>2498</v>
      </c>
      <c r="D514" s="232">
        <f t="shared" si="20"/>
        <v>132446</v>
      </c>
      <c r="E514" s="239">
        <v>0</v>
      </c>
      <c r="F514" s="239">
        <v>0</v>
      </c>
      <c r="G514" s="239">
        <v>0</v>
      </c>
      <c r="H514" s="239">
        <v>0</v>
      </c>
      <c r="I514" s="239">
        <v>0</v>
      </c>
      <c r="J514" s="239">
        <v>0</v>
      </c>
      <c r="K514" s="240">
        <v>0</v>
      </c>
      <c r="L514" s="239">
        <v>0</v>
      </c>
      <c r="M514" s="239">
        <v>0</v>
      </c>
      <c r="N514" s="239">
        <v>0</v>
      </c>
      <c r="O514" s="239">
        <v>132446</v>
      </c>
      <c r="P514" s="239">
        <v>0</v>
      </c>
      <c r="Q514" s="239">
        <v>0</v>
      </c>
      <c r="R514" s="239">
        <v>0</v>
      </c>
      <c r="S514" s="239">
        <v>0</v>
      </c>
      <c r="T514" s="239">
        <v>0</v>
      </c>
      <c r="U514" s="239">
        <v>0</v>
      </c>
      <c r="V514" s="239">
        <v>0</v>
      </c>
      <c r="W514" s="239">
        <v>0</v>
      </c>
      <c r="X514" s="239">
        <v>0</v>
      </c>
      <c r="Y514" s="239">
        <v>0</v>
      </c>
      <c r="Z514" s="239">
        <v>0</v>
      </c>
      <c r="AA514" s="239">
        <v>0</v>
      </c>
      <c r="AB514" s="241">
        <v>2020</v>
      </c>
    </row>
    <row r="515" spans="1:28" s="3" customFormat="1" ht="35.25" customHeight="1" x14ac:dyDescent="0.5">
      <c r="A515" s="3">
        <v>1</v>
      </c>
      <c r="B515" s="143">
        <f>SUBTOTAL(103,$A$8:A515)</f>
        <v>499</v>
      </c>
      <c r="C515" s="237" t="s">
        <v>1792</v>
      </c>
      <c r="D515" s="232">
        <f t="shared" si="20"/>
        <v>1103428.53</v>
      </c>
      <c r="E515" s="239">
        <v>0</v>
      </c>
      <c r="F515" s="239">
        <v>0</v>
      </c>
      <c r="G515" s="239">
        <v>0</v>
      </c>
      <c r="H515" s="239">
        <v>0</v>
      </c>
      <c r="I515" s="239">
        <v>0</v>
      </c>
      <c r="J515" s="239">
        <v>0</v>
      </c>
      <c r="K515" s="240">
        <v>0</v>
      </c>
      <c r="L515" s="239">
        <v>0</v>
      </c>
      <c r="M515" s="239">
        <v>1103428.53</v>
      </c>
      <c r="N515" s="239">
        <v>0</v>
      </c>
      <c r="O515" s="239">
        <v>0</v>
      </c>
      <c r="P515" s="239">
        <v>0</v>
      </c>
      <c r="Q515" s="239">
        <v>0</v>
      </c>
      <c r="R515" s="239">
        <v>0</v>
      </c>
      <c r="S515" s="239">
        <v>0</v>
      </c>
      <c r="T515" s="239">
        <v>0</v>
      </c>
      <c r="U515" s="239">
        <v>0</v>
      </c>
      <c r="V515" s="239">
        <v>0</v>
      </c>
      <c r="W515" s="239">
        <v>0</v>
      </c>
      <c r="X515" s="239">
        <v>0</v>
      </c>
      <c r="Y515" s="239">
        <v>0</v>
      </c>
      <c r="Z515" s="239">
        <v>0</v>
      </c>
      <c r="AA515" s="239">
        <v>0</v>
      </c>
      <c r="AB515" s="241">
        <v>2020</v>
      </c>
    </row>
    <row r="516" spans="1:28" s="3" customFormat="1" ht="35.25" customHeight="1" x14ac:dyDescent="0.5">
      <c r="A516" s="3">
        <v>1</v>
      </c>
      <c r="B516" s="143">
        <f>SUBTOTAL(103,$A$8:A516)</f>
        <v>500</v>
      </c>
      <c r="C516" s="237" t="s">
        <v>1793</v>
      </c>
      <c r="D516" s="232">
        <f t="shared" si="20"/>
        <v>558176.29</v>
      </c>
      <c r="E516" s="239">
        <v>0</v>
      </c>
      <c r="F516" s="239">
        <v>287727.55</v>
      </c>
      <c r="G516" s="239">
        <v>0</v>
      </c>
      <c r="H516" s="239">
        <v>0</v>
      </c>
      <c r="I516" s="239">
        <v>0</v>
      </c>
      <c r="J516" s="239">
        <v>0</v>
      </c>
      <c r="K516" s="240">
        <v>0</v>
      </c>
      <c r="L516" s="239">
        <v>0</v>
      </c>
      <c r="M516" s="239">
        <v>0</v>
      </c>
      <c r="N516" s="239">
        <v>0</v>
      </c>
      <c r="O516" s="239">
        <v>270448.74</v>
      </c>
      <c r="P516" s="239">
        <v>0</v>
      </c>
      <c r="Q516" s="239">
        <v>0</v>
      </c>
      <c r="R516" s="239">
        <v>0</v>
      </c>
      <c r="S516" s="239">
        <v>0</v>
      </c>
      <c r="T516" s="239">
        <v>0</v>
      </c>
      <c r="U516" s="239">
        <v>0</v>
      </c>
      <c r="V516" s="239">
        <v>0</v>
      </c>
      <c r="W516" s="239">
        <v>0</v>
      </c>
      <c r="X516" s="239">
        <v>0</v>
      </c>
      <c r="Y516" s="239">
        <v>0</v>
      </c>
      <c r="Z516" s="239">
        <v>0</v>
      </c>
      <c r="AA516" s="239">
        <v>0</v>
      </c>
      <c r="AB516" s="241">
        <v>2020</v>
      </c>
    </row>
    <row r="517" spans="1:28" s="3" customFormat="1" ht="35.25" customHeight="1" x14ac:dyDescent="0.5">
      <c r="A517" s="3">
        <v>1</v>
      </c>
      <c r="B517" s="143">
        <f>SUBTOTAL(103,$A$8:A517)</f>
        <v>501</v>
      </c>
      <c r="C517" s="237" t="s">
        <v>1794</v>
      </c>
      <c r="D517" s="232">
        <f t="shared" si="20"/>
        <v>663461.02</v>
      </c>
      <c r="E517" s="239">
        <v>0</v>
      </c>
      <c r="F517" s="239">
        <v>0</v>
      </c>
      <c r="G517" s="239">
        <v>0</v>
      </c>
      <c r="H517" s="239">
        <v>0</v>
      </c>
      <c r="I517" s="239">
        <v>0</v>
      </c>
      <c r="J517" s="239">
        <v>0</v>
      </c>
      <c r="K517" s="240">
        <v>0</v>
      </c>
      <c r="L517" s="239">
        <v>0</v>
      </c>
      <c r="M517" s="239">
        <v>0</v>
      </c>
      <c r="N517" s="239">
        <v>0</v>
      </c>
      <c r="O517" s="239">
        <f>375408+288053.02</f>
        <v>663461.02</v>
      </c>
      <c r="P517" s="239">
        <v>0</v>
      </c>
      <c r="Q517" s="239">
        <v>0</v>
      </c>
      <c r="R517" s="239">
        <v>0</v>
      </c>
      <c r="S517" s="239">
        <v>0</v>
      </c>
      <c r="T517" s="239">
        <v>0</v>
      </c>
      <c r="U517" s="239">
        <v>0</v>
      </c>
      <c r="V517" s="239">
        <v>0</v>
      </c>
      <c r="W517" s="239">
        <v>0</v>
      </c>
      <c r="X517" s="239">
        <v>0</v>
      </c>
      <c r="Y517" s="239">
        <v>0</v>
      </c>
      <c r="Z517" s="239">
        <v>0</v>
      </c>
      <c r="AA517" s="239">
        <v>0</v>
      </c>
      <c r="AB517" s="241">
        <v>2020</v>
      </c>
    </row>
    <row r="518" spans="1:28" s="3" customFormat="1" ht="35.25" customHeight="1" x14ac:dyDescent="0.5">
      <c r="A518" s="3">
        <v>1</v>
      </c>
      <c r="B518" s="143">
        <f>SUBTOTAL(103,$A$8:A518)</f>
        <v>502</v>
      </c>
      <c r="C518" s="237" t="s">
        <v>1682</v>
      </c>
      <c r="D518" s="232">
        <f t="shared" si="20"/>
        <v>173538</v>
      </c>
      <c r="E518" s="239">
        <v>0</v>
      </c>
      <c r="F518" s="239">
        <v>0</v>
      </c>
      <c r="G518" s="239">
        <v>173538</v>
      </c>
      <c r="H518" s="239">
        <v>0</v>
      </c>
      <c r="I518" s="239">
        <v>0</v>
      </c>
      <c r="J518" s="239">
        <v>0</v>
      </c>
      <c r="K518" s="240">
        <v>0</v>
      </c>
      <c r="L518" s="239">
        <v>0</v>
      </c>
      <c r="M518" s="239">
        <v>0</v>
      </c>
      <c r="N518" s="239">
        <v>0</v>
      </c>
      <c r="O518" s="239">
        <v>0</v>
      </c>
      <c r="P518" s="239">
        <v>0</v>
      </c>
      <c r="Q518" s="239">
        <v>0</v>
      </c>
      <c r="R518" s="239">
        <v>0</v>
      </c>
      <c r="S518" s="239">
        <v>0</v>
      </c>
      <c r="T518" s="239">
        <v>0</v>
      </c>
      <c r="U518" s="239">
        <v>0</v>
      </c>
      <c r="V518" s="239">
        <v>0</v>
      </c>
      <c r="W518" s="239">
        <v>0</v>
      </c>
      <c r="X518" s="239">
        <v>0</v>
      </c>
      <c r="Y518" s="239">
        <v>0</v>
      </c>
      <c r="Z518" s="239">
        <v>0</v>
      </c>
      <c r="AA518" s="239">
        <v>0</v>
      </c>
      <c r="AB518" s="241">
        <v>2020</v>
      </c>
    </row>
    <row r="519" spans="1:28" s="3" customFormat="1" ht="35.25" customHeight="1" x14ac:dyDescent="0.5">
      <c r="A519" s="3">
        <v>1</v>
      </c>
      <c r="B519" s="143">
        <f>SUBTOTAL(103,$A$8:A519)</f>
        <v>503</v>
      </c>
      <c r="C519" s="237" t="s">
        <v>1795</v>
      </c>
      <c r="D519" s="232">
        <f t="shared" si="20"/>
        <v>2021829</v>
      </c>
      <c r="E519" s="239">
        <v>0</v>
      </c>
      <c r="F519" s="239">
        <v>0</v>
      </c>
      <c r="G519" s="239">
        <v>0</v>
      </c>
      <c r="H519" s="239">
        <v>0</v>
      </c>
      <c r="I519" s="239">
        <v>0</v>
      </c>
      <c r="J519" s="239">
        <v>0</v>
      </c>
      <c r="K519" s="240">
        <v>1</v>
      </c>
      <c r="L519" s="239">
        <v>2021829</v>
      </c>
      <c r="M519" s="239">
        <v>0</v>
      </c>
      <c r="N519" s="239">
        <v>0</v>
      </c>
      <c r="O519" s="239">
        <v>0</v>
      </c>
      <c r="P519" s="239">
        <v>0</v>
      </c>
      <c r="Q519" s="239">
        <v>0</v>
      </c>
      <c r="R519" s="239">
        <v>0</v>
      </c>
      <c r="S519" s="239">
        <v>0</v>
      </c>
      <c r="T519" s="239">
        <v>0</v>
      </c>
      <c r="U519" s="239">
        <v>0</v>
      </c>
      <c r="V519" s="239">
        <v>0</v>
      </c>
      <c r="W519" s="239">
        <v>0</v>
      </c>
      <c r="X519" s="239">
        <v>0</v>
      </c>
      <c r="Y519" s="239">
        <v>0</v>
      </c>
      <c r="Z519" s="239">
        <v>0</v>
      </c>
      <c r="AA519" s="239">
        <v>0</v>
      </c>
      <c r="AB519" s="241">
        <v>2020</v>
      </c>
    </row>
    <row r="520" spans="1:28" s="3" customFormat="1" ht="35.25" customHeight="1" x14ac:dyDescent="0.5">
      <c r="A520" s="3">
        <v>1</v>
      </c>
      <c r="B520" s="143">
        <f>SUBTOTAL(103,$A$8:A520)</f>
        <v>504</v>
      </c>
      <c r="C520" s="237" t="s">
        <v>1796</v>
      </c>
      <c r="D520" s="232">
        <f t="shared" si="20"/>
        <v>1870000</v>
      </c>
      <c r="E520" s="239">
        <v>0</v>
      </c>
      <c r="F520" s="239">
        <v>0</v>
      </c>
      <c r="G520" s="239">
        <v>0</v>
      </c>
      <c r="H520" s="239">
        <v>0</v>
      </c>
      <c r="I520" s="239">
        <v>0</v>
      </c>
      <c r="J520" s="239">
        <v>0</v>
      </c>
      <c r="K520" s="240">
        <v>1</v>
      </c>
      <c r="L520" s="239">
        <v>1870000</v>
      </c>
      <c r="M520" s="239">
        <v>0</v>
      </c>
      <c r="N520" s="239">
        <v>0</v>
      </c>
      <c r="O520" s="239">
        <v>0</v>
      </c>
      <c r="P520" s="239">
        <v>0</v>
      </c>
      <c r="Q520" s="239">
        <v>0</v>
      </c>
      <c r="R520" s="239">
        <v>0</v>
      </c>
      <c r="S520" s="239">
        <v>0</v>
      </c>
      <c r="T520" s="239">
        <v>0</v>
      </c>
      <c r="U520" s="239">
        <v>0</v>
      </c>
      <c r="V520" s="239">
        <v>0</v>
      </c>
      <c r="W520" s="239">
        <v>0</v>
      </c>
      <c r="X520" s="239">
        <v>0</v>
      </c>
      <c r="Y520" s="239">
        <v>0</v>
      </c>
      <c r="Z520" s="239">
        <v>0</v>
      </c>
      <c r="AA520" s="239">
        <v>0</v>
      </c>
      <c r="AB520" s="241">
        <v>2020</v>
      </c>
    </row>
    <row r="521" spans="1:28" s="3" customFormat="1" ht="35.25" customHeight="1" x14ac:dyDescent="0.5">
      <c r="A521" s="3">
        <v>1</v>
      </c>
      <c r="B521" s="143">
        <f>SUBTOTAL(103,$A$8:A521)</f>
        <v>505</v>
      </c>
      <c r="C521" s="237" t="s">
        <v>1797</v>
      </c>
      <c r="D521" s="232">
        <f t="shared" si="20"/>
        <v>1850000</v>
      </c>
      <c r="E521" s="239">
        <v>0</v>
      </c>
      <c r="F521" s="239">
        <v>0</v>
      </c>
      <c r="G521" s="239">
        <v>0</v>
      </c>
      <c r="H521" s="239">
        <v>0</v>
      </c>
      <c r="I521" s="239">
        <v>0</v>
      </c>
      <c r="J521" s="239">
        <v>0</v>
      </c>
      <c r="K521" s="240">
        <v>1</v>
      </c>
      <c r="L521" s="239">
        <v>1850000</v>
      </c>
      <c r="M521" s="239">
        <v>0</v>
      </c>
      <c r="N521" s="239">
        <v>0</v>
      </c>
      <c r="O521" s="239">
        <v>0</v>
      </c>
      <c r="P521" s="239">
        <v>0</v>
      </c>
      <c r="Q521" s="239">
        <v>0</v>
      </c>
      <c r="R521" s="239">
        <v>0</v>
      </c>
      <c r="S521" s="239">
        <v>0</v>
      </c>
      <c r="T521" s="239">
        <v>0</v>
      </c>
      <c r="U521" s="239">
        <v>0</v>
      </c>
      <c r="V521" s="239">
        <v>0</v>
      </c>
      <c r="W521" s="239">
        <v>0</v>
      </c>
      <c r="X521" s="239">
        <v>0</v>
      </c>
      <c r="Y521" s="239">
        <v>0</v>
      </c>
      <c r="Z521" s="239">
        <v>0</v>
      </c>
      <c r="AA521" s="239">
        <v>0</v>
      </c>
      <c r="AB521" s="241">
        <v>2020</v>
      </c>
    </row>
    <row r="522" spans="1:28" s="3" customFormat="1" ht="35.25" customHeight="1" x14ac:dyDescent="0.5">
      <c r="A522" s="3">
        <v>1</v>
      </c>
      <c r="B522" s="143">
        <f>SUBTOTAL(103,$A$8:A522)</f>
        <v>506</v>
      </c>
      <c r="C522" s="237" t="s">
        <v>1798</v>
      </c>
      <c r="D522" s="232">
        <f t="shared" si="20"/>
        <v>1870000</v>
      </c>
      <c r="E522" s="239">
        <v>0</v>
      </c>
      <c r="F522" s="239">
        <v>0</v>
      </c>
      <c r="G522" s="239">
        <v>0</v>
      </c>
      <c r="H522" s="239">
        <v>0</v>
      </c>
      <c r="I522" s="239">
        <v>0</v>
      </c>
      <c r="J522" s="239">
        <v>0</v>
      </c>
      <c r="K522" s="240">
        <v>1</v>
      </c>
      <c r="L522" s="239">
        <v>1870000</v>
      </c>
      <c r="M522" s="239">
        <v>0</v>
      </c>
      <c r="N522" s="239">
        <v>0</v>
      </c>
      <c r="O522" s="239">
        <v>0</v>
      </c>
      <c r="P522" s="239">
        <v>0</v>
      </c>
      <c r="Q522" s="239">
        <v>0</v>
      </c>
      <c r="R522" s="239">
        <v>0</v>
      </c>
      <c r="S522" s="239">
        <v>0</v>
      </c>
      <c r="T522" s="239">
        <v>0</v>
      </c>
      <c r="U522" s="239">
        <v>0</v>
      </c>
      <c r="V522" s="239">
        <v>0</v>
      </c>
      <c r="W522" s="239">
        <v>0</v>
      </c>
      <c r="X522" s="239">
        <v>0</v>
      </c>
      <c r="Y522" s="239">
        <v>0</v>
      </c>
      <c r="Z522" s="239">
        <v>0</v>
      </c>
      <c r="AA522" s="239">
        <v>0</v>
      </c>
      <c r="AB522" s="241">
        <v>2020</v>
      </c>
    </row>
    <row r="523" spans="1:28" s="3" customFormat="1" ht="35.25" customHeight="1" x14ac:dyDescent="0.5">
      <c r="A523" s="3">
        <v>1</v>
      </c>
      <c r="B523" s="143">
        <f>SUBTOTAL(103,$A$8:A523)</f>
        <v>507</v>
      </c>
      <c r="C523" s="237" t="s">
        <v>1799</v>
      </c>
      <c r="D523" s="232">
        <f t="shared" si="20"/>
        <v>1870000</v>
      </c>
      <c r="E523" s="239">
        <v>0</v>
      </c>
      <c r="F523" s="239">
        <v>0</v>
      </c>
      <c r="G523" s="239">
        <v>0</v>
      </c>
      <c r="H523" s="239">
        <v>0</v>
      </c>
      <c r="I523" s="239">
        <v>0</v>
      </c>
      <c r="J523" s="239">
        <v>0</v>
      </c>
      <c r="K523" s="240">
        <v>1</v>
      </c>
      <c r="L523" s="239">
        <v>1870000</v>
      </c>
      <c r="M523" s="239">
        <v>0</v>
      </c>
      <c r="N523" s="239">
        <v>0</v>
      </c>
      <c r="O523" s="239">
        <v>0</v>
      </c>
      <c r="P523" s="239">
        <v>0</v>
      </c>
      <c r="Q523" s="239">
        <v>0</v>
      </c>
      <c r="R523" s="239">
        <v>0</v>
      </c>
      <c r="S523" s="239">
        <v>0</v>
      </c>
      <c r="T523" s="239">
        <v>0</v>
      </c>
      <c r="U523" s="239">
        <v>0</v>
      </c>
      <c r="V523" s="239">
        <v>0</v>
      </c>
      <c r="W523" s="239">
        <v>0</v>
      </c>
      <c r="X523" s="239">
        <v>0</v>
      </c>
      <c r="Y523" s="239">
        <v>0</v>
      </c>
      <c r="Z523" s="239">
        <v>0</v>
      </c>
      <c r="AA523" s="239">
        <v>0</v>
      </c>
      <c r="AB523" s="241">
        <v>2020</v>
      </c>
    </row>
    <row r="524" spans="1:28" s="3" customFormat="1" ht="35.25" customHeight="1" x14ac:dyDescent="0.5">
      <c r="A524" s="3">
        <v>1</v>
      </c>
      <c r="B524" s="143">
        <f>SUBTOTAL(103,$A$8:A524)</f>
        <v>508</v>
      </c>
      <c r="C524" s="237" t="s">
        <v>1800</v>
      </c>
      <c r="D524" s="232">
        <f t="shared" si="20"/>
        <v>5250000</v>
      </c>
      <c r="E524" s="239">
        <v>0</v>
      </c>
      <c r="F524" s="239">
        <v>0</v>
      </c>
      <c r="G524" s="239">
        <v>0</v>
      </c>
      <c r="H524" s="239">
        <v>0</v>
      </c>
      <c r="I524" s="239">
        <v>0</v>
      </c>
      <c r="J524" s="239">
        <v>0</v>
      </c>
      <c r="K524" s="240">
        <v>3</v>
      </c>
      <c r="L524" s="239">
        <v>5250000</v>
      </c>
      <c r="M524" s="239">
        <v>0</v>
      </c>
      <c r="N524" s="239">
        <v>0</v>
      </c>
      <c r="O524" s="239">
        <v>0</v>
      </c>
      <c r="P524" s="239">
        <v>0</v>
      </c>
      <c r="Q524" s="239">
        <v>0</v>
      </c>
      <c r="R524" s="239">
        <v>0</v>
      </c>
      <c r="S524" s="239">
        <v>0</v>
      </c>
      <c r="T524" s="239">
        <v>0</v>
      </c>
      <c r="U524" s="239">
        <v>0</v>
      </c>
      <c r="V524" s="239">
        <v>0</v>
      </c>
      <c r="W524" s="239">
        <v>0</v>
      </c>
      <c r="X524" s="239">
        <v>0</v>
      </c>
      <c r="Y524" s="239">
        <v>0</v>
      </c>
      <c r="Z524" s="239">
        <v>0</v>
      </c>
      <c r="AA524" s="239">
        <v>0</v>
      </c>
      <c r="AB524" s="241">
        <v>2020</v>
      </c>
    </row>
    <row r="525" spans="1:28" s="3" customFormat="1" ht="35.25" customHeight="1" x14ac:dyDescent="0.5">
      <c r="A525" s="3">
        <v>1</v>
      </c>
      <c r="B525" s="143">
        <f>SUBTOTAL(103,$A$8:A525)</f>
        <v>509</v>
      </c>
      <c r="C525" s="237" t="s">
        <v>1801</v>
      </c>
      <c r="D525" s="232">
        <f t="shared" si="20"/>
        <v>3840000</v>
      </c>
      <c r="E525" s="239">
        <v>0</v>
      </c>
      <c r="F525" s="239">
        <v>0</v>
      </c>
      <c r="G525" s="239">
        <v>0</v>
      </c>
      <c r="H525" s="239">
        <v>0</v>
      </c>
      <c r="I525" s="239">
        <v>0</v>
      </c>
      <c r="J525" s="239">
        <v>0</v>
      </c>
      <c r="K525" s="240">
        <v>2</v>
      </c>
      <c r="L525" s="239">
        <v>3840000</v>
      </c>
      <c r="M525" s="239">
        <v>0</v>
      </c>
      <c r="N525" s="239">
        <v>0</v>
      </c>
      <c r="O525" s="239">
        <v>0</v>
      </c>
      <c r="P525" s="239">
        <v>0</v>
      </c>
      <c r="Q525" s="239">
        <v>0</v>
      </c>
      <c r="R525" s="239">
        <v>0</v>
      </c>
      <c r="S525" s="239">
        <v>0</v>
      </c>
      <c r="T525" s="239">
        <v>0</v>
      </c>
      <c r="U525" s="239">
        <v>0</v>
      </c>
      <c r="V525" s="239">
        <v>0</v>
      </c>
      <c r="W525" s="239">
        <v>0</v>
      </c>
      <c r="X525" s="239">
        <v>0</v>
      </c>
      <c r="Y525" s="239">
        <v>0</v>
      </c>
      <c r="Z525" s="239">
        <v>0</v>
      </c>
      <c r="AA525" s="239">
        <v>0</v>
      </c>
      <c r="AB525" s="241">
        <v>2020</v>
      </c>
    </row>
    <row r="526" spans="1:28" s="3" customFormat="1" ht="35.25" customHeight="1" x14ac:dyDescent="0.5">
      <c r="A526" s="3">
        <v>1</v>
      </c>
      <c r="B526" s="143">
        <f>SUBTOTAL(103,$A$8:A526)</f>
        <v>510</v>
      </c>
      <c r="C526" s="237" t="s">
        <v>2106</v>
      </c>
      <c r="D526" s="232">
        <f t="shared" si="20"/>
        <v>323223.66000000003</v>
      </c>
      <c r="E526" s="239">
        <v>0</v>
      </c>
      <c r="F526" s="239">
        <v>234803</v>
      </c>
      <c r="G526" s="239">
        <v>0</v>
      </c>
      <c r="H526" s="239">
        <v>0</v>
      </c>
      <c r="I526" s="239">
        <v>0</v>
      </c>
      <c r="J526" s="239">
        <v>88420.66</v>
      </c>
      <c r="K526" s="240">
        <v>0</v>
      </c>
      <c r="L526" s="239">
        <v>0</v>
      </c>
      <c r="M526" s="239">
        <v>0</v>
      </c>
      <c r="N526" s="239">
        <v>0</v>
      </c>
      <c r="O526" s="239">
        <v>0</v>
      </c>
      <c r="P526" s="239">
        <v>0</v>
      </c>
      <c r="Q526" s="239">
        <v>0</v>
      </c>
      <c r="R526" s="239">
        <v>0</v>
      </c>
      <c r="S526" s="239">
        <v>0</v>
      </c>
      <c r="T526" s="239">
        <v>0</v>
      </c>
      <c r="U526" s="239">
        <v>0</v>
      </c>
      <c r="V526" s="239">
        <v>0</v>
      </c>
      <c r="W526" s="239">
        <v>0</v>
      </c>
      <c r="X526" s="239">
        <v>0</v>
      </c>
      <c r="Y526" s="239">
        <v>0</v>
      </c>
      <c r="Z526" s="239">
        <v>0</v>
      </c>
      <c r="AA526" s="239">
        <v>0</v>
      </c>
      <c r="AB526" s="241">
        <v>2020</v>
      </c>
    </row>
    <row r="527" spans="1:28" s="3" customFormat="1" ht="35.25" customHeight="1" x14ac:dyDescent="0.5">
      <c r="A527" s="3">
        <v>1</v>
      </c>
      <c r="B527" s="143">
        <f>SUBTOTAL(103,$A$8:A527)</f>
        <v>511</v>
      </c>
      <c r="C527" s="237" t="s">
        <v>1790</v>
      </c>
      <c r="D527" s="232">
        <f t="shared" si="20"/>
        <v>228600</v>
      </c>
      <c r="E527" s="239">
        <v>0</v>
      </c>
      <c r="F527" s="239">
        <v>0</v>
      </c>
      <c r="G527" s="239">
        <v>0</v>
      </c>
      <c r="H527" s="239">
        <v>0</v>
      </c>
      <c r="I527" s="239">
        <v>0</v>
      </c>
      <c r="J527" s="239">
        <v>0</v>
      </c>
      <c r="K527" s="240">
        <v>0</v>
      </c>
      <c r="L527" s="239">
        <v>0</v>
      </c>
      <c r="M527" s="239">
        <v>0</v>
      </c>
      <c r="N527" s="239">
        <v>0</v>
      </c>
      <c r="O527" s="239">
        <v>228600</v>
      </c>
      <c r="P527" s="239">
        <v>0</v>
      </c>
      <c r="Q527" s="239">
        <v>0</v>
      </c>
      <c r="R527" s="239">
        <v>0</v>
      </c>
      <c r="S527" s="239">
        <v>0</v>
      </c>
      <c r="T527" s="239">
        <v>0</v>
      </c>
      <c r="U527" s="239">
        <v>0</v>
      </c>
      <c r="V527" s="239">
        <v>0</v>
      </c>
      <c r="W527" s="239">
        <v>0</v>
      </c>
      <c r="X527" s="239">
        <v>0</v>
      </c>
      <c r="Y527" s="239">
        <v>0</v>
      </c>
      <c r="Z527" s="239">
        <v>0</v>
      </c>
      <c r="AA527" s="239">
        <v>0</v>
      </c>
      <c r="AB527" s="241">
        <v>2020</v>
      </c>
    </row>
    <row r="528" spans="1:28" s="3" customFormat="1" ht="35.25" customHeight="1" x14ac:dyDescent="0.5">
      <c r="A528" s="3">
        <v>1</v>
      </c>
      <c r="B528" s="143">
        <f>SUBTOTAL(103,$A$8:A528)</f>
        <v>512</v>
      </c>
      <c r="C528" s="237" t="s">
        <v>2107</v>
      </c>
      <c r="D528" s="232">
        <f t="shared" si="20"/>
        <v>590355.86</v>
      </c>
      <c r="E528" s="239">
        <v>0</v>
      </c>
      <c r="F528" s="239">
        <v>0</v>
      </c>
      <c r="G528" s="239">
        <v>0</v>
      </c>
      <c r="H528" s="239">
        <v>0</v>
      </c>
      <c r="I528" s="239">
        <v>0</v>
      </c>
      <c r="J528" s="239">
        <v>0</v>
      </c>
      <c r="K528" s="240">
        <v>0</v>
      </c>
      <c r="L528" s="239">
        <v>0</v>
      </c>
      <c r="M528" s="239">
        <v>0</v>
      </c>
      <c r="N528" s="239">
        <v>0</v>
      </c>
      <c r="O528" s="239">
        <v>590355.86</v>
      </c>
      <c r="P528" s="239">
        <v>0</v>
      </c>
      <c r="Q528" s="239">
        <v>0</v>
      </c>
      <c r="R528" s="239">
        <v>0</v>
      </c>
      <c r="S528" s="239">
        <v>0</v>
      </c>
      <c r="T528" s="239">
        <v>0</v>
      </c>
      <c r="U528" s="239">
        <v>0</v>
      </c>
      <c r="V528" s="239">
        <v>0</v>
      </c>
      <c r="W528" s="239">
        <v>0</v>
      </c>
      <c r="X528" s="239">
        <v>0</v>
      </c>
      <c r="Y528" s="239">
        <v>0</v>
      </c>
      <c r="Z528" s="239">
        <v>0</v>
      </c>
      <c r="AA528" s="239">
        <v>0</v>
      </c>
      <c r="AB528" s="241">
        <v>2020</v>
      </c>
    </row>
    <row r="529" spans="1:28" s="3" customFormat="1" ht="35.25" customHeight="1" x14ac:dyDescent="0.5">
      <c r="A529" s="3">
        <v>1</v>
      </c>
      <c r="B529" s="143">
        <f>SUBTOTAL(103,$A$8:A529)</f>
        <v>513</v>
      </c>
      <c r="C529" s="237" t="s">
        <v>2108</v>
      </c>
      <c r="D529" s="232">
        <f t="shared" si="20"/>
        <v>245204</v>
      </c>
      <c r="E529" s="239">
        <v>0</v>
      </c>
      <c r="F529" s="239">
        <v>0</v>
      </c>
      <c r="G529" s="239">
        <v>0</v>
      </c>
      <c r="H529" s="239">
        <v>0</v>
      </c>
      <c r="I529" s="239">
        <v>0</v>
      </c>
      <c r="J529" s="239">
        <v>0</v>
      </c>
      <c r="K529" s="240">
        <v>0</v>
      </c>
      <c r="L529" s="239">
        <v>0</v>
      </c>
      <c r="M529" s="239">
        <v>245204</v>
      </c>
      <c r="N529" s="239">
        <v>0</v>
      </c>
      <c r="O529" s="239">
        <v>0</v>
      </c>
      <c r="P529" s="239">
        <v>0</v>
      </c>
      <c r="Q529" s="239">
        <v>0</v>
      </c>
      <c r="R529" s="239">
        <v>0</v>
      </c>
      <c r="S529" s="239">
        <v>0</v>
      </c>
      <c r="T529" s="239">
        <v>0</v>
      </c>
      <c r="U529" s="239">
        <v>0</v>
      </c>
      <c r="V529" s="239">
        <v>0</v>
      </c>
      <c r="W529" s="239">
        <v>0</v>
      </c>
      <c r="X529" s="239">
        <v>0</v>
      </c>
      <c r="Y529" s="239">
        <v>0</v>
      </c>
      <c r="Z529" s="239">
        <v>0</v>
      </c>
      <c r="AA529" s="239">
        <v>0</v>
      </c>
      <c r="AB529" s="241">
        <v>2020</v>
      </c>
    </row>
    <row r="530" spans="1:28" s="3" customFormat="1" ht="35.25" customHeight="1" x14ac:dyDescent="0.5">
      <c r="A530" s="3">
        <v>1</v>
      </c>
      <c r="B530" s="143">
        <f>SUBTOTAL(103,$A$8:A530)</f>
        <v>514</v>
      </c>
      <c r="C530" s="237" t="s">
        <v>2109</v>
      </c>
      <c r="D530" s="232">
        <f t="shared" si="20"/>
        <v>320012</v>
      </c>
      <c r="E530" s="239">
        <v>0</v>
      </c>
      <c r="F530" s="239">
        <v>0</v>
      </c>
      <c r="G530" s="239">
        <v>0</v>
      </c>
      <c r="H530" s="239">
        <v>0</v>
      </c>
      <c r="I530" s="239">
        <v>0</v>
      </c>
      <c r="J530" s="239">
        <v>0</v>
      </c>
      <c r="K530" s="240">
        <v>0</v>
      </c>
      <c r="L530" s="239">
        <v>0</v>
      </c>
      <c r="M530" s="239">
        <v>0</v>
      </c>
      <c r="N530" s="239">
        <v>0</v>
      </c>
      <c r="O530" s="239">
        <v>320012</v>
      </c>
      <c r="P530" s="239">
        <v>0</v>
      </c>
      <c r="Q530" s="239">
        <v>0</v>
      </c>
      <c r="R530" s="239">
        <v>0</v>
      </c>
      <c r="S530" s="239">
        <v>0</v>
      </c>
      <c r="T530" s="239">
        <v>0</v>
      </c>
      <c r="U530" s="239">
        <v>0</v>
      </c>
      <c r="V530" s="239">
        <v>0</v>
      </c>
      <c r="W530" s="239">
        <v>0</v>
      </c>
      <c r="X530" s="239">
        <v>0</v>
      </c>
      <c r="Y530" s="239">
        <v>0</v>
      </c>
      <c r="Z530" s="239">
        <v>0</v>
      </c>
      <c r="AA530" s="239">
        <v>0</v>
      </c>
      <c r="AB530" s="241">
        <v>2020</v>
      </c>
    </row>
    <row r="531" spans="1:28" s="3" customFormat="1" ht="35.25" customHeight="1" x14ac:dyDescent="0.5">
      <c r="A531" s="3">
        <v>1</v>
      </c>
      <c r="B531" s="143">
        <f>SUBTOTAL(103,$A$8:A531)</f>
        <v>515</v>
      </c>
      <c r="C531" s="237" t="s">
        <v>2110</v>
      </c>
      <c r="D531" s="232">
        <f t="shared" si="20"/>
        <v>910000</v>
      </c>
      <c r="E531" s="239">
        <v>0</v>
      </c>
      <c r="F531" s="239">
        <v>0</v>
      </c>
      <c r="G531" s="239">
        <v>0</v>
      </c>
      <c r="H531" s="239">
        <v>0</v>
      </c>
      <c r="I531" s="239">
        <v>0</v>
      </c>
      <c r="J531" s="239">
        <v>0</v>
      </c>
      <c r="K531" s="240">
        <v>0</v>
      </c>
      <c r="L531" s="239">
        <v>0</v>
      </c>
      <c r="M531" s="239">
        <v>910000</v>
      </c>
      <c r="N531" s="239">
        <v>0</v>
      </c>
      <c r="O531" s="239">
        <v>0</v>
      </c>
      <c r="P531" s="239">
        <v>0</v>
      </c>
      <c r="Q531" s="239">
        <v>0</v>
      </c>
      <c r="R531" s="239">
        <v>0</v>
      </c>
      <c r="S531" s="239">
        <v>0</v>
      </c>
      <c r="T531" s="239">
        <v>0</v>
      </c>
      <c r="U531" s="239">
        <v>0</v>
      </c>
      <c r="V531" s="239">
        <v>0</v>
      </c>
      <c r="W531" s="239">
        <v>0</v>
      </c>
      <c r="X531" s="239">
        <v>0</v>
      </c>
      <c r="Y531" s="239">
        <v>0</v>
      </c>
      <c r="Z531" s="239">
        <v>0</v>
      </c>
      <c r="AA531" s="239">
        <v>0</v>
      </c>
      <c r="AB531" s="241">
        <v>2020</v>
      </c>
    </row>
    <row r="532" spans="1:28" s="3" customFormat="1" ht="35.25" customHeight="1" x14ac:dyDescent="0.5">
      <c r="A532" s="3">
        <v>1</v>
      </c>
      <c r="B532" s="143">
        <f>SUBTOTAL(103,$A$8:A532)</f>
        <v>516</v>
      </c>
      <c r="C532" s="237" t="s">
        <v>2111</v>
      </c>
      <c r="D532" s="232">
        <f t="shared" si="20"/>
        <v>516711.62</v>
      </c>
      <c r="E532" s="239">
        <v>0</v>
      </c>
      <c r="F532" s="239">
        <v>161097.25</v>
      </c>
      <c r="G532" s="239">
        <v>0</v>
      </c>
      <c r="H532" s="239">
        <v>84774.9</v>
      </c>
      <c r="I532" s="239">
        <v>0</v>
      </c>
      <c r="J532" s="239">
        <v>0</v>
      </c>
      <c r="K532" s="240">
        <v>0</v>
      </c>
      <c r="L532" s="239">
        <v>0</v>
      </c>
      <c r="M532" s="239">
        <v>0</v>
      </c>
      <c r="N532" s="239">
        <v>0</v>
      </c>
      <c r="O532" s="239">
        <v>270839.46999999997</v>
      </c>
      <c r="P532" s="239">
        <v>0</v>
      </c>
      <c r="Q532" s="239">
        <v>0</v>
      </c>
      <c r="R532" s="239">
        <v>0</v>
      </c>
      <c r="S532" s="239">
        <v>0</v>
      </c>
      <c r="T532" s="239">
        <v>0</v>
      </c>
      <c r="U532" s="239">
        <v>0</v>
      </c>
      <c r="V532" s="239">
        <v>0</v>
      </c>
      <c r="W532" s="239">
        <v>0</v>
      </c>
      <c r="X532" s="239">
        <v>0</v>
      </c>
      <c r="Y532" s="239">
        <v>0</v>
      </c>
      <c r="Z532" s="239">
        <v>0</v>
      </c>
      <c r="AA532" s="239">
        <v>0</v>
      </c>
      <c r="AB532" s="241">
        <v>2020</v>
      </c>
    </row>
    <row r="533" spans="1:28" s="3" customFormat="1" ht="35.25" customHeight="1" x14ac:dyDescent="0.5">
      <c r="A533" s="3">
        <v>1</v>
      </c>
      <c r="B533" s="143">
        <f>SUBTOTAL(103,$A$8:A533)</f>
        <v>517</v>
      </c>
      <c r="C533" s="237" t="s">
        <v>2112</v>
      </c>
      <c r="D533" s="232">
        <f t="shared" si="20"/>
        <v>616011.84</v>
      </c>
      <c r="E533" s="239">
        <v>0</v>
      </c>
      <c r="F533" s="239">
        <v>0</v>
      </c>
      <c r="G533" s="239">
        <v>616011.84</v>
      </c>
      <c r="H533" s="239">
        <v>0</v>
      </c>
      <c r="I533" s="239">
        <v>0</v>
      </c>
      <c r="J533" s="239">
        <v>0</v>
      </c>
      <c r="K533" s="240">
        <v>0</v>
      </c>
      <c r="L533" s="239">
        <v>0</v>
      </c>
      <c r="M533" s="239">
        <v>0</v>
      </c>
      <c r="N533" s="239">
        <v>0</v>
      </c>
      <c r="O533" s="239">
        <v>0</v>
      </c>
      <c r="P533" s="239">
        <v>0</v>
      </c>
      <c r="Q533" s="239">
        <v>0</v>
      </c>
      <c r="R533" s="239">
        <v>0</v>
      </c>
      <c r="S533" s="239">
        <v>0</v>
      </c>
      <c r="T533" s="239">
        <v>0</v>
      </c>
      <c r="U533" s="239">
        <v>0</v>
      </c>
      <c r="V533" s="239">
        <v>0</v>
      </c>
      <c r="W533" s="239">
        <v>0</v>
      </c>
      <c r="X533" s="239">
        <v>0</v>
      </c>
      <c r="Y533" s="239">
        <v>0</v>
      </c>
      <c r="Z533" s="239">
        <v>0</v>
      </c>
      <c r="AA533" s="239">
        <v>0</v>
      </c>
      <c r="AB533" s="241">
        <v>2020</v>
      </c>
    </row>
    <row r="534" spans="1:28" s="3" customFormat="1" ht="35.25" customHeight="1" x14ac:dyDescent="0.5">
      <c r="A534" s="3">
        <v>1</v>
      </c>
      <c r="B534" s="143">
        <f>SUBTOTAL(103,$A$8:A534)</f>
        <v>518</v>
      </c>
      <c r="C534" s="237" t="s">
        <v>2113</v>
      </c>
      <c r="D534" s="232">
        <f t="shared" si="20"/>
        <v>261283</v>
      </c>
      <c r="E534" s="239">
        <v>0</v>
      </c>
      <c r="F534" s="239">
        <v>0</v>
      </c>
      <c r="G534" s="239">
        <v>0</v>
      </c>
      <c r="H534" s="239">
        <v>0</v>
      </c>
      <c r="I534" s="239">
        <v>11358</v>
      </c>
      <c r="J534" s="239">
        <v>0</v>
      </c>
      <c r="K534" s="240">
        <v>0</v>
      </c>
      <c r="L534" s="239">
        <v>0</v>
      </c>
      <c r="M534" s="239">
        <v>0</v>
      </c>
      <c r="N534" s="239">
        <v>0</v>
      </c>
      <c r="O534" s="239">
        <v>249925</v>
      </c>
      <c r="P534" s="239">
        <v>0</v>
      </c>
      <c r="Q534" s="239">
        <v>0</v>
      </c>
      <c r="R534" s="239">
        <v>0</v>
      </c>
      <c r="S534" s="239">
        <v>0</v>
      </c>
      <c r="T534" s="239">
        <v>0</v>
      </c>
      <c r="U534" s="239">
        <v>0</v>
      </c>
      <c r="V534" s="239">
        <v>0</v>
      </c>
      <c r="W534" s="239">
        <v>0</v>
      </c>
      <c r="X534" s="239">
        <v>0</v>
      </c>
      <c r="Y534" s="239">
        <v>0</v>
      </c>
      <c r="Z534" s="239">
        <v>0</v>
      </c>
      <c r="AA534" s="239">
        <v>0</v>
      </c>
      <c r="AB534" s="241">
        <v>2020</v>
      </c>
    </row>
    <row r="535" spans="1:28" s="3" customFormat="1" ht="35.25" customHeight="1" x14ac:dyDescent="0.5">
      <c r="A535" s="3">
        <v>1</v>
      </c>
      <c r="B535" s="143">
        <f>SUBTOTAL(103,$A$8:A535)</f>
        <v>519</v>
      </c>
      <c r="C535" s="237" t="s">
        <v>2114</v>
      </c>
      <c r="D535" s="232">
        <f t="shared" si="20"/>
        <v>1530000</v>
      </c>
      <c r="E535" s="239">
        <v>0</v>
      </c>
      <c r="F535" s="239">
        <v>0</v>
      </c>
      <c r="G535" s="239">
        <v>0</v>
      </c>
      <c r="H535" s="239">
        <v>0</v>
      </c>
      <c r="I535" s="239">
        <v>0</v>
      </c>
      <c r="J535" s="239">
        <v>0</v>
      </c>
      <c r="K535" s="240">
        <v>0</v>
      </c>
      <c r="L535" s="239">
        <v>0</v>
      </c>
      <c r="M535" s="239">
        <v>1530000</v>
      </c>
      <c r="N535" s="239">
        <v>0</v>
      </c>
      <c r="O535" s="239">
        <v>0</v>
      </c>
      <c r="P535" s="239">
        <v>0</v>
      </c>
      <c r="Q535" s="239">
        <v>0</v>
      </c>
      <c r="R535" s="239">
        <v>0</v>
      </c>
      <c r="S535" s="239">
        <v>0</v>
      </c>
      <c r="T535" s="239">
        <v>0</v>
      </c>
      <c r="U535" s="239">
        <v>0</v>
      </c>
      <c r="V535" s="239">
        <v>0</v>
      </c>
      <c r="W535" s="239">
        <v>0</v>
      </c>
      <c r="X535" s="239">
        <v>0</v>
      </c>
      <c r="Y535" s="239">
        <v>0</v>
      </c>
      <c r="Z535" s="239">
        <v>0</v>
      </c>
      <c r="AA535" s="239">
        <v>0</v>
      </c>
      <c r="AB535" s="241">
        <v>2020</v>
      </c>
    </row>
    <row r="536" spans="1:28" s="3" customFormat="1" ht="35.25" customHeight="1" x14ac:dyDescent="0.5">
      <c r="A536" s="3">
        <v>1</v>
      </c>
      <c r="B536" s="143">
        <f>SUBTOTAL(103,$A$8:A536)</f>
        <v>520</v>
      </c>
      <c r="C536" s="237" t="s">
        <v>2115</v>
      </c>
      <c r="D536" s="232">
        <f t="shared" si="20"/>
        <v>157762.79999999999</v>
      </c>
      <c r="E536" s="239">
        <v>31116.9</v>
      </c>
      <c r="F536" s="239">
        <v>0</v>
      </c>
      <c r="G536" s="239">
        <v>0</v>
      </c>
      <c r="H536" s="239">
        <v>0</v>
      </c>
      <c r="I536" s="239">
        <v>0</v>
      </c>
      <c r="J536" s="239">
        <v>0</v>
      </c>
      <c r="K536" s="240">
        <v>0</v>
      </c>
      <c r="L536" s="239">
        <v>0</v>
      </c>
      <c r="M536" s="239">
        <v>126645.9</v>
      </c>
      <c r="N536" s="239">
        <v>0</v>
      </c>
      <c r="O536" s="239">
        <v>0</v>
      </c>
      <c r="P536" s="239">
        <v>0</v>
      </c>
      <c r="Q536" s="239">
        <v>0</v>
      </c>
      <c r="R536" s="239">
        <v>0</v>
      </c>
      <c r="S536" s="239">
        <v>0</v>
      </c>
      <c r="T536" s="239">
        <v>0</v>
      </c>
      <c r="U536" s="239">
        <v>0</v>
      </c>
      <c r="V536" s="239">
        <v>0</v>
      </c>
      <c r="W536" s="239">
        <v>0</v>
      </c>
      <c r="X536" s="239">
        <v>0</v>
      </c>
      <c r="Y536" s="239">
        <v>0</v>
      </c>
      <c r="Z536" s="239">
        <v>0</v>
      </c>
      <c r="AA536" s="239">
        <v>0</v>
      </c>
      <c r="AB536" s="241">
        <v>2020</v>
      </c>
    </row>
    <row r="537" spans="1:28" s="3" customFormat="1" ht="35.25" customHeight="1" x14ac:dyDescent="0.5">
      <c r="A537" s="3">
        <v>1</v>
      </c>
      <c r="B537" s="143">
        <f>SUBTOTAL(103,$A$8:A537)</f>
        <v>521</v>
      </c>
      <c r="C537" s="237" t="s">
        <v>2116</v>
      </c>
      <c r="D537" s="232">
        <f t="shared" si="20"/>
        <v>227500</v>
      </c>
      <c r="E537" s="239">
        <v>0</v>
      </c>
      <c r="F537" s="239">
        <v>0</v>
      </c>
      <c r="G537" s="239">
        <v>0</v>
      </c>
      <c r="H537" s="239">
        <v>0</v>
      </c>
      <c r="I537" s="239">
        <v>0</v>
      </c>
      <c r="J537" s="239">
        <v>0</v>
      </c>
      <c r="K537" s="240">
        <v>0</v>
      </c>
      <c r="L537" s="239">
        <v>0</v>
      </c>
      <c r="M537" s="239">
        <v>227500</v>
      </c>
      <c r="N537" s="239">
        <v>0</v>
      </c>
      <c r="O537" s="239">
        <v>0</v>
      </c>
      <c r="P537" s="239">
        <v>0</v>
      </c>
      <c r="Q537" s="239">
        <v>0</v>
      </c>
      <c r="R537" s="239">
        <v>0</v>
      </c>
      <c r="S537" s="239">
        <v>0</v>
      </c>
      <c r="T537" s="239">
        <v>0</v>
      </c>
      <c r="U537" s="239">
        <v>0</v>
      </c>
      <c r="V537" s="239">
        <v>0</v>
      </c>
      <c r="W537" s="239">
        <v>0</v>
      </c>
      <c r="X537" s="239">
        <v>0</v>
      </c>
      <c r="Y537" s="239">
        <v>0</v>
      </c>
      <c r="Z537" s="239">
        <v>0</v>
      </c>
      <c r="AA537" s="239">
        <v>0</v>
      </c>
      <c r="AB537" s="241">
        <v>2020</v>
      </c>
    </row>
    <row r="538" spans="1:28" s="3" customFormat="1" ht="35.25" customHeight="1" x14ac:dyDescent="0.5">
      <c r="A538" s="3">
        <v>1</v>
      </c>
      <c r="B538" s="143">
        <f>SUBTOTAL(103,$A$8:A538)</f>
        <v>522</v>
      </c>
      <c r="C538" s="237" t="s">
        <v>2117</v>
      </c>
      <c r="D538" s="232">
        <f t="shared" si="20"/>
        <v>1430392.57</v>
      </c>
      <c r="E538" s="239">
        <v>0</v>
      </c>
      <c r="F538" s="239">
        <v>0</v>
      </c>
      <c r="G538" s="239">
        <v>0</v>
      </c>
      <c r="H538" s="239">
        <v>0</v>
      </c>
      <c r="I538" s="239">
        <v>0</v>
      </c>
      <c r="J538" s="239">
        <v>0</v>
      </c>
      <c r="K538" s="240">
        <v>1</v>
      </c>
      <c r="L538" s="239">
        <v>1170000</v>
      </c>
      <c r="M538" s="239">
        <v>0</v>
      </c>
      <c r="N538" s="239">
        <v>260392.57</v>
      </c>
      <c r="O538" s="239">
        <v>0</v>
      </c>
      <c r="P538" s="239">
        <v>0</v>
      </c>
      <c r="Q538" s="239">
        <v>0</v>
      </c>
      <c r="R538" s="239">
        <v>0</v>
      </c>
      <c r="S538" s="239">
        <v>0</v>
      </c>
      <c r="T538" s="239">
        <v>0</v>
      </c>
      <c r="U538" s="239">
        <v>0</v>
      </c>
      <c r="V538" s="239">
        <v>0</v>
      </c>
      <c r="W538" s="239">
        <v>0</v>
      </c>
      <c r="X538" s="239">
        <v>0</v>
      </c>
      <c r="Y538" s="239">
        <v>0</v>
      </c>
      <c r="Z538" s="239">
        <v>0</v>
      </c>
      <c r="AA538" s="239">
        <v>0</v>
      </c>
      <c r="AB538" s="241">
        <v>2020</v>
      </c>
    </row>
    <row r="539" spans="1:28" s="3" customFormat="1" ht="35.25" customHeight="1" x14ac:dyDescent="0.5">
      <c r="A539" s="3">
        <v>1</v>
      </c>
      <c r="B539" s="143">
        <f>SUBTOTAL(103,$A$8:A539)</f>
        <v>523</v>
      </c>
      <c r="C539" s="237" t="s">
        <v>2118</v>
      </c>
      <c r="D539" s="232">
        <f t="shared" si="20"/>
        <v>215200.16</v>
      </c>
      <c r="E539" s="239">
        <v>85000</v>
      </c>
      <c r="F539" s="239">
        <v>0</v>
      </c>
      <c r="G539" s="239">
        <v>75003</v>
      </c>
      <c r="H539" s="239">
        <v>0</v>
      </c>
      <c r="I539" s="239">
        <v>0</v>
      </c>
      <c r="J539" s="239">
        <v>0</v>
      </c>
      <c r="K539" s="240">
        <v>0</v>
      </c>
      <c r="L539" s="239">
        <v>0</v>
      </c>
      <c r="M539" s="239">
        <v>55197.16</v>
      </c>
      <c r="N539" s="239">
        <v>0</v>
      </c>
      <c r="O539" s="239">
        <v>0</v>
      </c>
      <c r="P539" s="239">
        <v>0</v>
      </c>
      <c r="Q539" s="239">
        <v>0</v>
      </c>
      <c r="R539" s="239">
        <v>0</v>
      </c>
      <c r="S539" s="239">
        <v>0</v>
      </c>
      <c r="T539" s="239">
        <v>0</v>
      </c>
      <c r="U539" s="239">
        <v>0</v>
      </c>
      <c r="V539" s="239">
        <v>0</v>
      </c>
      <c r="W539" s="239">
        <v>0</v>
      </c>
      <c r="X539" s="239">
        <v>0</v>
      </c>
      <c r="Y539" s="239">
        <v>0</v>
      </c>
      <c r="Z539" s="239">
        <v>0</v>
      </c>
      <c r="AA539" s="239">
        <v>0</v>
      </c>
      <c r="AB539" s="241">
        <v>2020</v>
      </c>
    </row>
    <row r="540" spans="1:28" s="3" customFormat="1" ht="35.25" customHeight="1" x14ac:dyDescent="0.5">
      <c r="A540" s="3">
        <v>1</v>
      </c>
      <c r="B540" s="143">
        <f>SUBTOTAL(103,$A$8:A540)</f>
        <v>524</v>
      </c>
      <c r="C540" s="237" t="s">
        <v>2119</v>
      </c>
      <c r="D540" s="232">
        <f t="shared" si="20"/>
        <v>347617</v>
      </c>
      <c r="E540" s="239">
        <v>160308.5</v>
      </c>
      <c r="F540" s="239">
        <v>187308.5</v>
      </c>
      <c r="G540" s="239">
        <v>0</v>
      </c>
      <c r="H540" s="239">
        <v>0</v>
      </c>
      <c r="I540" s="239">
        <v>0</v>
      </c>
      <c r="J540" s="239">
        <v>0</v>
      </c>
      <c r="K540" s="240">
        <v>0</v>
      </c>
      <c r="L540" s="239">
        <v>0</v>
      </c>
      <c r="M540" s="239">
        <v>0</v>
      </c>
      <c r="N540" s="239">
        <v>0</v>
      </c>
      <c r="O540" s="239">
        <v>0</v>
      </c>
      <c r="P540" s="239">
        <v>0</v>
      </c>
      <c r="Q540" s="239">
        <v>0</v>
      </c>
      <c r="R540" s="239">
        <v>0</v>
      </c>
      <c r="S540" s="239">
        <v>0</v>
      </c>
      <c r="T540" s="239">
        <v>0</v>
      </c>
      <c r="U540" s="239">
        <v>0</v>
      </c>
      <c r="V540" s="239">
        <v>0</v>
      </c>
      <c r="W540" s="239">
        <v>0</v>
      </c>
      <c r="X540" s="239">
        <v>0</v>
      </c>
      <c r="Y540" s="239">
        <v>0</v>
      </c>
      <c r="Z540" s="239">
        <v>0</v>
      </c>
      <c r="AA540" s="239">
        <v>0</v>
      </c>
      <c r="AB540" s="241">
        <v>2020</v>
      </c>
    </row>
    <row r="541" spans="1:28" s="3" customFormat="1" ht="35.25" customHeight="1" x14ac:dyDescent="0.5">
      <c r="A541" s="3">
        <v>1</v>
      </c>
      <c r="B541" s="143">
        <f>SUBTOTAL(103,$A$8:A541)</f>
        <v>525</v>
      </c>
      <c r="C541" s="237" t="s">
        <v>2120</v>
      </c>
      <c r="D541" s="232">
        <f t="shared" si="20"/>
        <v>79041</v>
      </c>
      <c r="E541" s="239">
        <v>0</v>
      </c>
      <c r="F541" s="239">
        <v>0</v>
      </c>
      <c r="G541" s="239">
        <v>79041</v>
      </c>
      <c r="H541" s="239">
        <v>0</v>
      </c>
      <c r="I541" s="239">
        <v>0</v>
      </c>
      <c r="J541" s="239">
        <v>0</v>
      </c>
      <c r="K541" s="240">
        <v>0</v>
      </c>
      <c r="L541" s="239">
        <v>0</v>
      </c>
      <c r="M541" s="239">
        <v>0</v>
      </c>
      <c r="N541" s="239">
        <v>0</v>
      </c>
      <c r="O541" s="239">
        <v>0</v>
      </c>
      <c r="P541" s="239">
        <v>0</v>
      </c>
      <c r="Q541" s="239">
        <v>0</v>
      </c>
      <c r="R541" s="239">
        <v>0</v>
      </c>
      <c r="S541" s="239">
        <v>0</v>
      </c>
      <c r="T541" s="239">
        <v>0</v>
      </c>
      <c r="U541" s="239">
        <v>0</v>
      </c>
      <c r="V541" s="239">
        <v>0</v>
      </c>
      <c r="W541" s="239">
        <v>0</v>
      </c>
      <c r="X541" s="239">
        <v>0</v>
      </c>
      <c r="Y541" s="239">
        <v>0</v>
      </c>
      <c r="Z541" s="239">
        <v>0</v>
      </c>
      <c r="AA541" s="239">
        <v>0</v>
      </c>
      <c r="AB541" s="241">
        <v>2020</v>
      </c>
    </row>
    <row r="542" spans="1:28" s="3" customFormat="1" ht="35.25" customHeight="1" x14ac:dyDescent="0.5">
      <c r="A542" s="3">
        <v>1</v>
      </c>
      <c r="B542" s="143">
        <f>SUBTOTAL(103,$A$8:A542)</f>
        <v>526</v>
      </c>
      <c r="C542" s="237" t="s">
        <v>2121</v>
      </c>
      <c r="D542" s="232">
        <f t="shared" si="20"/>
        <v>459221.82</v>
      </c>
      <c r="E542" s="239">
        <v>0</v>
      </c>
      <c r="F542" s="239">
        <v>0</v>
      </c>
      <c r="G542" s="239">
        <v>0</v>
      </c>
      <c r="H542" s="239">
        <v>0</v>
      </c>
      <c r="I542" s="239">
        <v>0</v>
      </c>
      <c r="J542" s="239">
        <v>0</v>
      </c>
      <c r="K542" s="240">
        <v>0</v>
      </c>
      <c r="L542" s="239">
        <v>0</v>
      </c>
      <c r="M542" s="239">
        <v>0</v>
      </c>
      <c r="N542" s="239">
        <v>0</v>
      </c>
      <c r="O542" s="239">
        <v>459221.82</v>
      </c>
      <c r="P542" s="239">
        <v>0</v>
      </c>
      <c r="Q542" s="239">
        <v>0</v>
      </c>
      <c r="R542" s="239">
        <v>0</v>
      </c>
      <c r="S542" s="239">
        <v>0</v>
      </c>
      <c r="T542" s="239">
        <v>0</v>
      </c>
      <c r="U542" s="239">
        <v>0</v>
      </c>
      <c r="V542" s="239">
        <v>0</v>
      </c>
      <c r="W542" s="239">
        <v>0</v>
      </c>
      <c r="X542" s="239">
        <v>0</v>
      </c>
      <c r="Y542" s="239">
        <v>0</v>
      </c>
      <c r="Z542" s="239">
        <v>0</v>
      </c>
      <c r="AA542" s="239">
        <v>0</v>
      </c>
      <c r="AB542" s="241">
        <v>2020</v>
      </c>
    </row>
    <row r="543" spans="1:28" s="3" customFormat="1" ht="35.25" customHeight="1" x14ac:dyDescent="0.5">
      <c r="A543" s="3">
        <v>1</v>
      </c>
      <c r="B543" s="143">
        <f>SUBTOTAL(103,$A$8:A543)</f>
        <v>527</v>
      </c>
      <c r="C543" s="237" t="s">
        <v>2499</v>
      </c>
      <c r="D543" s="232">
        <f t="shared" si="20"/>
        <v>315862.38</v>
      </c>
      <c r="E543" s="239">
        <v>0</v>
      </c>
      <c r="F543" s="239">
        <v>0</v>
      </c>
      <c r="G543" s="239">
        <v>0</v>
      </c>
      <c r="H543" s="239">
        <v>0</v>
      </c>
      <c r="I543" s="239">
        <v>0</v>
      </c>
      <c r="J543" s="239">
        <v>0</v>
      </c>
      <c r="K543" s="240">
        <v>0</v>
      </c>
      <c r="L543" s="239">
        <v>0</v>
      </c>
      <c r="M543" s="239">
        <v>0</v>
      </c>
      <c r="N543" s="239">
        <v>0</v>
      </c>
      <c r="O543" s="239">
        <v>30000</v>
      </c>
      <c r="P543" s="239">
        <v>285862.38</v>
      </c>
      <c r="Q543" s="239">
        <v>0</v>
      </c>
      <c r="R543" s="239">
        <v>0</v>
      </c>
      <c r="S543" s="239">
        <v>0</v>
      </c>
      <c r="T543" s="239">
        <v>0</v>
      </c>
      <c r="U543" s="239">
        <v>0</v>
      </c>
      <c r="V543" s="239">
        <v>0</v>
      </c>
      <c r="W543" s="239">
        <v>0</v>
      </c>
      <c r="X543" s="239">
        <v>0</v>
      </c>
      <c r="Y543" s="239">
        <v>0</v>
      </c>
      <c r="Z543" s="239">
        <v>0</v>
      </c>
      <c r="AA543" s="239">
        <v>0</v>
      </c>
      <c r="AB543" s="241">
        <v>2020</v>
      </c>
    </row>
    <row r="544" spans="1:28" s="3" customFormat="1" ht="35.25" customHeight="1" x14ac:dyDescent="0.5">
      <c r="A544" s="3">
        <v>1</v>
      </c>
      <c r="B544" s="143">
        <f>SUBTOTAL(103,$A$8:A544)</f>
        <v>528</v>
      </c>
      <c r="C544" s="237" t="s">
        <v>2319</v>
      </c>
      <c r="D544" s="232">
        <f t="shared" si="20"/>
        <v>350602.74</v>
      </c>
      <c r="E544" s="239">
        <v>0</v>
      </c>
      <c r="F544" s="239">
        <v>0</v>
      </c>
      <c r="G544" s="239">
        <v>0</v>
      </c>
      <c r="H544" s="239">
        <v>0</v>
      </c>
      <c r="I544" s="239">
        <v>0</v>
      </c>
      <c r="J544" s="239">
        <v>0</v>
      </c>
      <c r="K544" s="240">
        <v>0</v>
      </c>
      <c r="L544" s="239">
        <v>0</v>
      </c>
      <c r="M544" s="239">
        <v>0</v>
      </c>
      <c r="N544" s="239">
        <v>0</v>
      </c>
      <c r="O544" s="239">
        <v>350602.74</v>
      </c>
      <c r="P544" s="239">
        <v>0</v>
      </c>
      <c r="Q544" s="239">
        <v>0</v>
      </c>
      <c r="R544" s="239">
        <v>0</v>
      </c>
      <c r="S544" s="239">
        <v>0</v>
      </c>
      <c r="T544" s="239">
        <v>0</v>
      </c>
      <c r="U544" s="239">
        <v>0</v>
      </c>
      <c r="V544" s="239">
        <v>0</v>
      </c>
      <c r="W544" s="239">
        <v>0</v>
      </c>
      <c r="X544" s="239">
        <v>0</v>
      </c>
      <c r="Y544" s="239">
        <v>0</v>
      </c>
      <c r="Z544" s="239">
        <v>0</v>
      </c>
      <c r="AA544" s="239">
        <v>0</v>
      </c>
      <c r="AB544" s="241">
        <v>2020</v>
      </c>
    </row>
    <row r="545" spans="1:28" s="3" customFormat="1" ht="35.25" customHeight="1" x14ac:dyDescent="0.5">
      <c r="A545" s="3">
        <v>1</v>
      </c>
      <c r="B545" s="143">
        <f>SUBTOTAL(103,$A$8:A545)</f>
        <v>529</v>
      </c>
      <c r="C545" s="237" t="s">
        <v>2320</v>
      </c>
      <c r="D545" s="232">
        <f t="shared" si="20"/>
        <v>286924.78999999998</v>
      </c>
      <c r="E545" s="239">
        <v>0</v>
      </c>
      <c r="F545" s="239">
        <v>0</v>
      </c>
      <c r="G545" s="239">
        <v>0</v>
      </c>
      <c r="H545" s="239">
        <v>286924.78999999998</v>
      </c>
      <c r="I545" s="239">
        <v>0</v>
      </c>
      <c r="J545" s="239">
        <v>0</v>
      </c>
      <c r="K545" s="240">
        <v>0</v>
      </c>
      <c r="L545" s="239">
        <v>0</v>
      </c>
      <c r="M545" s="239">
        <v>0</v>
      </c>
      <c r="N545" s="239">
        <v>0</v>
      </c>
      <c r="O545" s="239">
        <v>0</v>
      </c>
      <c r="P545" s="239">
        <v>0</v>
      </c>
      <c r="Q545" s="239">
        <v>0</v>
      </c>
      <c r="R545" s="239">
        <v>0</v>
      </c>
      <c r="S545" s="239">
        <v>0</v>
      </c>
      <c r="T545" s="239">
        <v>0</v>
      </c>
      <c r="U545" s="239">
        <v>0</v>
      </c>
      <c r="V545" s="239">
        <v>0</v>
      </c>
      <c r="W545" s="239">
        <v>0</v>
      </c>
      <c r="X545" s="239">
        <v>0</v>
      </c>
      <c r="Y545" s="239">
        <v>0</v>
      </c>
      <c r="Z545" s="239">
        <v>0</v>
      </c>
      <c r="AA545" s="239">
        <v>0</v>
      </c>
      <c r="AB545" s="241">
        <v>2020</v>
      </c>
    </row>
    <row r="546" spans="1:28" s="3" customFormat="1" ht="35.25" customHeight="1" x14ac:dyDescent="0.5">
      <c r="A546" s="3">
        <v>1</v>
      </c>
      <c r="B546" s="143">
        <f>SUBTOTAL(103,$A$8:A546)</f>
        <v>530</v>
      </c>
      <c r="C546" s="237" t="s">
        <v>2321</v>
      </c>
      <c r="D546" s="232">
        <f t="shared" si="20"/>
        <v>439885.27</v>
      </c>
      <c r="E546" s="239">
        <v>0</v>
      </c>
      <c r="F546" s="239">
        <v>439885.27</v>
      </c>
      <c r="G546" s="239">
        <v>0</v>
      </c>
      <c r="H546" s="239">
        <v>0</v>
      </c>
      <c r="I546" s="239">
        <v>0</v>
      </c>
      <c r="J546" s="239">
        <v>0</v>
      </c>
      <c r="K546" s="240">
        <v>0</v>
      </c>
      <c r="L546" s="239">
        <v>0</v>
      </c>
      <c r="M546" s="239">
        <v>0</v>
      </c>
      <c r="N546" s="239">
        <v>0</v>
      </c>
      <c r="O546" s="239">
        <v>0</v>
      </c>
      <c r="P546" s="239">
        <v>0</v>
      </c>
      <c r="Q546" s="239">
        <v>0</v>
      </c>
      <c r="R546" s="239">
        <v>0</v>
      </c>
      <c r="S546" s="239">
        <v>0</v>
      </c>
      <c r="T546" s="239">
        <v>0</v>
      </c>
      <c r="U546" s="239">
        <v>0</v>
      </c>
      <c r="V546" s="239">
        <v>0</v>
      </c>
      <c r="W546" s="239">
        <v>0</v>
      </c>
      <c r="X546" s="239">
        <v>0</v>
      </c>
      <c r="Y546" s="239">
        <v>0</v>
      </c>
      <c r="Z546" s="239">
        <v>0</v>
      </c>
      <c r="AA546" s="239">
        <v>0</v>
      </c>
      <c r="AB546" s="241">
        <v>2020</v>
      </c>
    </row>
    <row r="547" spans="1:28" s="3" customFormat="1" ht="35.25" customHeight="1" x14ac:dyDescent="0.5">
      <c r="A547" s="3">
        <v>1</v>
      </c>
      <c r="B547" s="143">
        <f>SUBTOTAL(103,$A$8:A547)</f>
        <v>531</v>
      </c>
      <c r="C547" s="237" t="s">
        <v>2500</v>
      </c>
      <c r="D547" s="232">
        <f t="shared" si="20"/>
        <v>171486</v>
      </c>
      <c r="E547" s="239">
        <v>0</v>
      </c>
      <c r="F547" s="239">
        <v>0</v>
      </c>
      <c r="G547" s="239">
        <v>0</v>
      </c>
      <c r="H547" s="239">
        <v>0</v>
      </c>
      <c r="I547" s="239">
        <v>0</v>
      </c>
      <c r="J547" s="239">
        <v>0</v>
      </c>
      <c r="K547" s="240">
        <v>0</v>
      </c>
      <c r="L547" s="239">
        <v>0</v>
      </c>
      <c r="M547" s="239">
        <v>0</v>
      </c>
      <c r="N547" s="239">
        <v>0</v>
      </c>
      <c r="O547" s="239">
        <v>171486</v>
      </c>
      <c r="P547" s="239">
        <v>0</v>
      </c>
      <c r="Q547" s="239">
        <v>0</v>
      </c>
      <c r="R547" s="239">
        <v>0</v>
      </c>
      <c r="S547" s="239">
        <v>0</v>
      </c>
      <c r="T547" s="239">
        <v>0</v>
      </c>
      <c r="U547" s="239">
        <v>0</v>
      </c>
      <c r="V547" s="239">
        <v>0</v>
      </c>
      <c r="W547" s="239">
        <v>0</v>
      </c>
      <c r="X547" s="239">
        <v>0</v>
      </c>
      <c r="Y547" s="239">
        <v>0</v>
      </c>
      <c r="Z547" s="239">
        <v>0</v>
      </c>
      <c r="AA547" s="239">
        <v>0</v>
      </c>
      <c r="AB547" s="241">
        <v>2020</v>
      </c>
    </row>
    <row r="548" spans="1:28" s="3" customFormat="1" ht="35.25" customHeight="1" x14ac:dyDescent="0.5">
      <c r="A548" s="3">
        <v>1</v>
      </c>
      <c r="B548" s="143">
        <f>SUBTOTAL(103,$A$8:A548)</f>
        <v>532</v>
      </c>
      <c r="C548" s="237" t="s">
        <v>2322</v>
      </c>
      <c r="D548" s="232">
        <f t="shared" si="20"/>
        <v>222074</v>
      </c>
      <c r="E548" s="239">
        <v>0</v>
      </c>
      <c r="F548" s="239">
        <v>0</v>
      </c>
      <c r="G548" s="239">
        <v>0</v>
      </c>
      <c r="H548" s="239">
        <v>0</v>
      </c>
      <c r="I548" s="239">
        <v>0</v>
      </c>
      <c r="J548" s="239">
        <v>0</v>
      </c>
      <c r="K548" s="240">
        <v>0</v>
      </c>
      <c r="L548" s="239">
        <v>0</v>
      </c>
      <c r="M548" s="239">
        <v>0</v>
      </c>
      <c r="N548" s="239">
        <v>0</v>
      </c>
      <c r="O548" s="239">
        <v>222074</v>
      </c>
      <c r="P548" s="239">
        <v>0</v>
      </c>
      <c r="Q548" s="239">
        <v>0</v>
      </c>
      <c r="R548" s="239">
        <v>0</v>
      </c>
      <c r="S548" s="239">
        <v>0</v>
      </c>
      <c r="T548" s="239">
        <v>0</v>
      </c>
      <c r="U548" s="239">
        <v>0</v>
      </c>
      <c r="V548" s="239">
        <v>0</v>
      </c>
      <c r="W548" s="239">
        <v>0</v>
      </c>
      <c r="X548" s="239">
        <v>0</v>
      </c>
      <c r="Y548" s="239">
        <v>0</v>
      </c>
      <c r="Z548" s="239">
        <v>0</v>
      </c>
      <c r="AA548" s="239">
        <v>0</v>
      </c>
      <c r="AB548" s="241">
        <v>2020</v>
      </c>
    </row>
    <row r="549" spans="1:28" s="3" customFormat="1" ht="35.25" customHeight="1" x14ac:dyDescent="0.5">
      <c r="A549" s="3">
        <v>1</v>
      </c>
      <c r="B549" s="143">
        <f>SUBTOTAL(103,$A$8:A549)</f>
        <v>533</v>
      </c>
      <c r="C549" s="237" t="s">
        <v>2323</v>
      </c>
      <c r="D549" s="232">
        <f t="shared" si="20"/>
        <v>317206</v>
      </c>
      <c r="E549" s="239">
        <v>0</v>
      </c>
      <c r="F549" s="239">
        <v>0</v>
      </c>
      <c r="G549" s="239">
        <v>0</v>
      </c>
      <c r="H549" s="239">
        <v>0</v>
      </c>
      <c r="I549" s="239">
        <v>0</v>
      </c>
      <c r="J549" s="239">
        <v>0</v>
      </c>
      <c r="K549" s="240">
        <v>0</v>
      </c>
      <c r="L549" s="239">
        <v>0</v>
      </c>
      <c r="M549" s="239">
        <v>0</v>
      </c>
      <c r="N549" s="239">
        <v>317206</v>
      </c>
      <c r="O549" s="239">
        <v>0</v>
      </c>
      <c r="P549" s="239">
        <v>0</v>
      </c>
      <c r="Q549" s="239">
        <v>0</v>
      </c>
      <c r="R549" s="239">
        <v>0</v>
      </c>
      <c r="S549" s="239">
        <v>0</v>
      </c>
      <c r="T549" s="239">
        <v>0</v>
      </c>
      <c r="U549" s="239">
        <v>0</v>
      </c>
      <c r="V549" s="239">
        <v>0</v>
      </c>
      <c r="W549" s="239">
        <v>0</v>
      </c>
      <c r="X549" s="239">
        <v>0</v>
      </c>
      <c r="Y549" s="239">
        <v>0</v>
      </c>
      <c r="Z549" s="239">
        <v>0</v>
      </c>
      <c r="AA549" s="239">
        <v>0</v>
      </c>
      <c r="AB549" s="241">
        <v>2020</v>
      </c>
    </row>
    <row r="550" spans="1:28" s="3" customFormat="1" ht="35.25" customHeight="1" x14ac:dyDescent="0.5">
      <c r="A550" s="3">
        <v>1</v>
      </c>
      <c r="B550" s="143">
        <f>SUBTOTAL(103,$A$8:A550)</f>
        <v>534</v>
      </c>
      <c r="C550" s="237" t="s">
        <v>2324</v>
      </c>
      <c r="D550" s="232">
        <f t="shared" si="20"/>
        <v>344392.06</v>
      </c>
      <c r="E550" s="239">
        <v>0</v>
      </c>
      <c r="F550" s="239">
        <v>0</v>
      </c>
      <c r="G550" s="239">
        <v>0</v>
      </c>
      <c r="H550" s="239">
        <v>0</v>
      </c>
      <c r="I550" s="239">
        <v>0</v>
      </c>
      <c r="J550" s="239">
        <v>0</v>
      </c>
      <c r="K550" s="240">
        <v>0</v>
      </c>
      <c r="L550" s="239">
        <v>0</v>
      </c>
      <c r="M550" s="239">
        <v>0</v>
      </c>
      <c r="N550" s="239">
        <v>0</v>
      </c>
      <c r="O550" s="239">
        <v>344392.06</v>
      </c>
      <c r="P550" s="239">
        <v>0</v>
      </c>
      <c r="Q550" s="239">
        <v>0</v>
      </c>
      <c r="R550" s="239">
        <v>0</v>
      </c>
      <c r="S550" s="239">
        <v>0</v>
      </c>
      <c r="T550" s="239">
        <v>0</v>
      </c>
      <c r="U550" s="239">
        <v>0</v>
      </c>
      <c r="V550" s="239">
        <v>0</v>
      </c>
      <c r="W550" s="239">
        <v>0</v>
      </c>
      <c r="X550" s="239">
        <v>0</v>
      </c>
      <c r="Y550" s="239">
        <v>0</v>
      </c>
      <c r="Z550" s="239">
        <v>0</v>
      </c>
      <c r="AA550" s="239">
        <v>0</v>
      </c>
      <c r="AB550" s="241">
        <v>2020</v>
      </c>
    </row>
    <row r="551" spans="1:28" s="3" customFormat="1" ht="35.25" customHeight="1" x14ac:dyDescent="0.5">
      <c r="A551" s="3">
        <v>1</v>
      </c>
      <c r="B551" s="143">
        <f>SUBTOTAL(103,$A$8:A551)</f>
        <v>535</v>
      </c>
      <c r="C551" s="237" t="s">
        <v>2325</v>
      </c>
      <c r="D551" s="232">
        <f t="shared" si="20"/>
        <v>197002.64</v>
      </c>
      <c r="E551" s="239">
        <v>0</v>
      </c>
      <c r="F551" s="239">
        <v>0</v>
      </c>
      <c r="G551" s="239">
        <v>0</v>
      </c>
      <c r="H551" s="239">
        <v>0</v>
      </c>
      <c r="I551" s="239">
        <v>0</v>
      </c>
      <c r="J551" s="239">
        <v>0</v>
      </c>
      <c r="K551" s="240">
        <v>0</v>
      </c>
      <c r="L551" s="239">
        <v>0</v>
      </c>
      <c r="M551" s="239">
        <v>0</v>
      </c>
      <c r="N551" s="239">
        <v>0</v>
      </c>
      <c r="O551" s="239">
        <v>197002.64</v>
      </c>
      <c r="P551" s="239">
        <v>0</v>
      </c>
      <c r="Q551" s="239">
        <v>0</v>
      </c>
      <c r="R551" s="239">
        <v>0</v>
      </c>
      <c r="S551" s="239">
        <v>0</v>
      </c>
      <c r="T551" s="239">
        <v>0</v>
      </c>
      <c r="U551" s="239">
        <v>0</v>
      </c>
      <c r="V551" s="239">
        <v>0</v>
      </c>
      <c r="W551" s="239">
        <v>0</v>
      </c>
      <c r="X551" s="239">
        <v>0</v>
      </c>
      <c r="Y551" s="239">
        <v>0</v>
      </c>
      <c r="Z551" s="239">
        <v>0</v>
      </c>
      <c r="AA551" s="239">
        <v>0</v>
      </c>
      <c r="AB551" s="241">
        <v>2020</v>
      </c>
    </row>
    <row r="552" spans="1:28" s="3" customFormat="1" ht="35.25" customHeight="1" x14ac:dyDescent="0.5">
      <c r="A552" s="3">
        <v>1</v>
      </c>
      <c r="B552" s="143">
        <f>SUBTOTAL(103,$A$8:A552)</f>
        <v>536</v>
      </c>
      <c r="C552" s="237" t="s">
        <v>2326</v>
      </c>
      <c r="D552" s="232">
        <f t="shared" si="20"/>
        <v>192411</v>
      </c>
      <c r="E552" s="239">
        <v>0</v>
      </c>
      <c r="F552" s="239">
        <v>0</v>
      </c>
      <c r="G552" s="239">
        <v>192411</v>
      </c>
      <c r="H552" s="239">
        <v>0</v>
      </c>
      <c r="I552" s="239">
        <v>0</v>
      </c>
      <c r="J552" s="239">
        <v>0</v>
      </c>
      <c r="K552" s="240">
        <v>0</v>
      </c>
      <c r="L552" s="239">
        <v>0</v>
      </c>
      <c r="M552" s="239">
        <v>0</v>
      </c>
      <c r="N552" s="239">
        <v>0</v>
      </c>
      <c r="O552" s="239">
        <v>0</v>
      </c>
      <c r="P552" s="239">
        <v>0</v>
      </c>
      <c r="Q552" s="239">
        <v>0</v>
      </c>
      <c r="R552" s="239">
        <v>0</v>
      </c>
      <c r="S552" s="239">
        <v>0</v>
      </c>
      <c r="T552" s="239">
        <v>0</v>
      </c>
      <c r="U552" s="239">
        <v>0</v>
      </c>
      <c r="V552" s="239">
        <v>0</v>
      </c>
      <c r="W552" s="239">
        <v>0</v>
      </c>
      <c r="X552" s="239">
        <v>0</v>
      </c>
      <c r="Y552" s="239">
        <v>0</v>
      </c>
      <c r="Z552" s="239">
        <v>0</v>
      </c>
      <c r="AA552" s="239">
        <v>0</v>
      </c>
      <c r="AB552" s="241">
        <v>2020</v>
      </c>
    </row>
    <row r="553" spans="1:28" s="3" customFormat="1" ht="35.25" customHeight="1" x14ac:dyDescent="0.5">
      <c r="A553" s="3">
        <v>1</v>
      </c>
      <c r="B553" s="143">
        <f>SUBTOTAL(103,$A$8:A553)</f>
        <v>537</v>
      </c>
      <c r="C553" s="237" t="s">
        <v>2327</v>
      </c>
      <c r="D553" s="232">
        <f t="shared" si="20"/>
        <v>141413</v>
      </c>
      <c r="E553" s="239">
        <v>141413</v>
      </c>
      <c r="F553" s="239">
        <v>0</v>
      </c>
      <c r="G553" s="239">
        <v>0</v>
      </c>
      <c r="H553" s="239">
        <v>0</v>
      </c>
      <c r="I553" s="239">
        <v>0</v>
      </c>
      <c r="J553" s="239">
        <v>0</v>
      </c>
      <c r="K553" s="240">
        <v>0</v>
      </c>
      <c r="L553" s="239">
        <v>0</v>
      </c>
      <c r="M553" s="239">
        <v>0</v>
      </c>
      <c r="N553" s="239">
        <v>0</v>
      </c>
      <c r="O553" s="239">
        <v>0</v>
      </c>
      <c r="P553" s="239">
        <v>0</v>
      </c>
      <c r="Q553" s="239">
        <v>0</v>
      </c>
      <c r="R553" s="239">
        <v>0</v>
      </c>
      <c r="S553" s="239">
        <v>0</v>
      </c>
      <c r="T553" s="239">
        <v>0</v>
      </c>
      <c r="U553" s="239">
        <v>0</v>
      </c>
      <c r="V553" s="239">
        <v>0</v>
      </c>
      <c r="W553" s="239">
        <v>0</v>
      </c>
      <c r="X553" s="239">
        <v>0</v>
      </c>
      <c r="Y553" s="239">
        <v>0</v>
      </c>
      <c r="Z553" s="239">
        <v>0</v>
      </c>
      <c r="AA553" s="239">
        <v>0</v>
      </c>
      <c r="AB553" s="241">
        <v>2020</v>
      </c>
    </row>
    <row r="554" spans="1:28" s="3" customFormat="1" ht="35.25" customHeight="1" x14ac:dyDescent="0.5">
      <c r="A554" s="3">
        <v>1</v>
      </c>
      <c r="B554" s="143">
        <f>SUBTOTAL(103,$A$8:A554)</f>
        <v>538</v>
      </c>
      <c r="C554" s="237" t="s">
        <v>2328</v>
      </c>
      <c r="D554" s="232">
        <f t="shared" si="20"/>
        <v>632456.41</v>
      </c>
      <c r="E554" s="239">
        <v>0</v>
      </c>
      <c r="F554" s="239">
        <v>0</v>
      </c>
      <c r="G554" s="239">
        <v>0</v>
      </c>
      <c r="H554" s="239">
        <v>0</v>
      </c>
      <c r="I554" s="239">
        <v>0</v>
      </c>
      <c r="J554" s="239">
        <v>0</v>
      </c>
      <c r="K554" s="240">
        <v>0</v>
      </c>
      <c r="L554" s="239">
        <v>0</v>
      </c>
      <c r="M554" s="239">
        <v>632456.41</v>
      </c>
      <c r="N554" s="239">
        <v>0</v>
      </c>
      <c r="O554" s="239">
        <v>0</v>
      </c>
      <c r="P554" s="239">
        <v>0</v>
      </c>
      <c r="Q554" s="239">
        <v>0</v>
      </c>
      <c r="R554" s="239">
        <v>0</v>
      </c>
      <c r="S554" s="239">
        <v>0</v>
      </c>
      <c r="T554" s="239">
        <v>0</v>
      </c>
      <c r="U554" s="239">
        <v>0</v>
      </c>
      <c r="V554" s="239">
        <v>0</v>
      </c>
      <c r="W554" s="239">
        <v>0</v>
      </c>
      <c r="X554" s="239">
        <v>0</v>
      </c>
      <c r="Y554" s="239">
        <v>0</v>
      </c>
      <c r="Z554" s="239">
        <v>0</v>
      </c>
      <c r="AA554" s="239">
        <v>0</v>
      </c>
      <c r="AB554" s="241">
        <v>2020</v>
      </c>
    </row>
    <row r="555" spans="1:28" s="3" customFormat="1" ht="35.25" customHeight="1" x14ac:dyDescent="0.5">
      <c r="A555" s="3">
        <v>1</v>
      </c>
      <c r="B555" s="143">
        <f>SUBTOTAL(103,$A$8:A555)</f>
        <v>539</v>
      </c>
      <c r="C555" s="237" t="s">
        <v>2329</v>
      </c>
      <c r="D555" s="232">
        <f t="shared" si="20"/>
        <v>739200.25</v>
      </c>
      <c r="E555" s="239">
        <v>0</v>
      </c>
      <c r="F555" s="239">
        <v>0</v>
      </c>
      <c r="G555" s="239">
        <v>0</v>
      </c>
      <c r="H555" s="239">
        <v>0</v>
      </c>
      <c r="I555" s="239">
        <v>0</v>
      </c>
      <c r="J555" s="239">
        <v>0</v>
      </c>
      <c r="K555" s="240">
        <v>0</v>
      </c>
      <c r="L555" s="239">
        <v>0</v>
      </c>
      <c r="M555" s="239">
        <v>0</v>
      </c>
      <c r="N555" s="239">
        <v>0</v>
      </c>
      <c r="O555" s="239">
        <v>739200.25</v>
      </c>
      <c r="P555" s="239">
        <v>0</v>
      </c>
      <c r="Q555" s="239">
        <v>0</v>
      </c>
      <c r="R555" s="239">
        <v>0</v>
      </c>
      <c r="S555" s="239">
        <v>0</v>
      </c>
      <c r="T555" s="239">
        <v>0</v>
      </c>
      <c r="U555" s="239">
        <v>0</v>
      </c>
      <c r="V555" s="239">
        <v>0</v>
      </c>
      <c r="W555" s="239">
        <v>0</v>
      </c>
      <c r="X555" s="239">
        <v>0</v>
      </c>
      <c r="Y555" s="239">
        <v>0</v>
      </c>
      <c r="Z555" s="239">
        <v>0</v>
      </c>
      <c r="AA555" s="239">
        <v>0</v>
      </c>
      <c r="AB555" s="241">
        <v>2020</v>
      </c>
    </row>
    <row r="556" spans="1:28" s="3" customFormat="1" ht="35.25" customHeight="1" x14ac:dyDescent="0.5">
      <c r="A556" s="3">
        <v>1</v>
      </c>
      <c r="B556" s="143">
        <f>SUBTOTAL(103,$A$8:A556)</f>
        <v>540</v>
      </c>
      <c r="C556" s="237" t="s">
        <v>2330</v>
      </c>
      <c r="D556" s="232">
        <f t="shared" si="20"/>
        <v>418000.41</v>
      </c>
      <c r="E556" s="239">
        <v>0</v>
      </c>
      <c r="F556" s="239">
        <v>0</v>
      </c>
      <c r="G556" s="239">
        <v>0</v>
      </c>
      <c r="H556" s="239">
        <v>0</v>
      </c>
      <c r="I556" s="239">
        <v>0</v>
      </c>
      <c r="J556" s="239">
        <v>0</v>
      </c>
      <c r="K556" s="240">
        <v>0</v>
      </c>
      <c r="L556" s="239">
        <v>0</v>
      </c>
      <c r="M556" s="239">
        <v>0</v>
      </c>
      <c r="N556" s="239">
        <v>0</v>
      </c>
      <c r="O556" s="239">
        <v>418000.41</v>
      </c>
      <c r="P556" s="239">
        <v>0</v>
      </c>
      <c r="Q556" s="239">
        <v>0</v>
      </c>
      <c r="R556" s="239">
        <v>0</v>
      </c>
      <c r="S556" s="239">
        <v>0</v>
      </c>
      <c r="T556" s="239">
        <v>0</v>
      </c>
      <c r="U556" s="239">
        <v>0</v>
      </c>
      <c r="V556" s="239">
        <v>0</v>
      </c>
      <c r="W556" s="239">
        <v>0</v>
      </c>
      <c r="X556" s="239">
        <v>0</v>
      </c>
      <c r="Y556" s="239">
        <v>0</v>
      </c>
      <c r="Z556" s="239">
        <v>0</v>
      </c>
      <c r="AA556" s="239">
        <v>0</v>
      </c>
      <c r="AB556" s="241">
        <v>2020</v>
      </c>
    </row>
    <row r="557" spans="1:28" s="3" customFormat="1" ht="35.25" customHeight="1" x14ac:dyDescent="0.5">
      <c r="A557" s="3">
        <v>1</v>
      </c>
      <c r="B557" s="143">
        <f>SUBTOTAL(103,$A$8:A557)</f>
        <v>541</v>
      </c>
      <c r="C557" s="237" t="s">
        <v>2331</v>
      </c>
      <c r="D557" s="232">
        <f t="shared" si="20"/>
        <v>985840</v>
      </c>
      <c r="E557" s="239">
        <v>0</v>
      </c>
      <c r="F557" s="239">
        <v>0</v>
      </c>
      <c r="G557" s="239">
        <v>0</v>
      </c>
      <c r="H557" s="239">
        <v>0</v>
      </c>
      <c r="I557" s="239">
        <v>0</v>
      </c>
      <c r="J557" s="239">
        <v>0</v>
      </c>
      <c r="K557" s="240">
        <v>0</v>
      </c>
      <c r="L557" s="239">
        <v>0</v>
      </c>
      <c r="M557" s="239">
        <v>0</v>
      </c>
      <c r="N557" s="239">
        <v>0</v>
      </c>
      <c r="O557" s="239">
        <v>985840</v>
      </c>
      <c r="P557" s="239">
        <v>0</v>
      </c>
      <c r="Q557" s="239">
        <v>0</v>
      </c>
      <c r="R557" s="239">
        <v>0</v>
      </c>
      <c r="S557" s="239">
        <v>0</v>
      </c>
      <c r="T557" s="239">
        <v>0</v>
      </c>
      <c r="U557" s="239">
        <v>0</v>
      </c>
      <c r="V557" s="239">
        <v>0</v>
      </c>
      <c r="W557" s="239">
        <v>0</v>
      </c>
      <c r="X557" s="239">
        <v>0</v>
      </c>
      <c r="Y557" s="239">
        <v>0</v>
      </c>
      <c r="Z557" s="239">
        <v>0</v>
      </c>
      <c r="AA557" s="239">
        <v>0</v>
      </c>
      <c r="AB557" s="241">
        <v>2020</v>
      </c>
    </row>
    <row r="558" spans="1:28" s="3" customFormat="1" ht="35.25" customHeight="1" x14ac:dyDescent="0.5">
      <c r="A558" s="3">
        <v>1</v>
      </c>
      <c r="B558" s="143">
        <f>SUBTOTAL(103,$A$8:A558)</f>
        <v>542</v>
      </c>
      <c r="C558" s="237" t="s">
        <v>2332</v>
      </c>
      <c r="D558" s="232">
        <f t="shared" si="20"/>
        <v>6114559.5</v>
      </c>
      <c r="E558" s="239">
        <v>0</v>
      </c>
      <c r="F558" s="239">
        <v>0</v>
      </c>
      <c r="G558" s="239">
        <v>0</v>
      </c>
      <c r="H558" s="239">
        <v>0</v>
      </c>
      <c r="I558" s="239">
        <v>0</v>
      </c>
      <c r="J558" s="239">
        <v>0</v>
      </c>
      <c r="K558" s="240">
        <v>0</v>
      </c>
      <c r="L558" s="239">
        <v>0</v>
      </c>
      <c r="M558" s="239">
        <v>0</v>
      </c>
      <c r="N558" s="239">
        <v>0</v>
      </c>
      <c r="O558" s="239">
        <v>6114559.5</v>
      </c>
      <c r="P558" s="239">
        <v>0</v>
      </c>
      <c r="Q558" s="239">
        <v>0</v>
      </c>
      <c r="R558" s="239">
        <v>0</v>
      </c>
      <c r="S558" s="239">
        <v>0</v>
      </c>
      <c r="T558" s="239">
        <v>0</v>
      </c>
      <c r="U558" s="239">
        <v>0</v>
      </c>
      <c r="V558" s="239">
        <v>0</v>
      </c>
      <c r="W558" s="239">
        <v>0</v>
      </c>
      <c r="X558" s="239">
        <v>0</v>
      </c>
      <c r="Y558" s="239">
        <v>0</v>
      </c>
      <c r="Z558" s="239">
        <v>0</v>
      </c>
      <c r="AA558" s="239">
        <v>0</v>
      </c>
      <c r="AB558" s="241">
        <v>2020</v>
      </c>
    </row>
    <row r="559" spans="1:28" s="3" customFormat="1" ht="35.25" customHeight="1" x14ac:dyDescent="0.5">
      <c r="A559" s="3">
        <v>1</v>
      </c>
      <c r="B559" s="143">
        <f>SUBTOTAL(103,$A$8:A559)</f>
        <v>543</v>
      </c>
      <c r="C559" s="237" t="s">
        <v>2501</v>
      </c>
      <c r="D559" s="232">
        <f t="shared" si="20"/>
        <v>6494130</v>
      </c>
      <c r="E559" s="239">
        <v>0</v>
      </c>
      <c r="F559" s="239">
        <v>1414066</v>
      </c>
      <c r="G559" s="239">
        <v>0</v>
      </c>
      <c r="H559" s="239">
        <v>0</v>
      </c>
      <c r="I559" s="239">
        <v>0</v>
      </c>
      <c r="J559" s="239">
        <v>0</v>
      </c>
      <c r="K559" s="240">
        <v>0</v>
      </c>
      <c r="L559" s="239">
        <v>0</v>
      </c>
      <c r="M559" s="239">
        <v>0</v>
      </c>
      <c r="N559" s="239">
        <v>0</v>
      </c>
      <c r="O559" s="239">
        <v>5080064</v>
      </c>
      <c r="P559" s="239">
        <v>0</v>
      </c>
      <c r="Q559" s="239">
        <v>0</v>
      </c>
      <c r="R559" s="239">
        <v>0</v>
      </c>
      <c r="S559" s="239">
        <v>0</v>
      </c>
      <c r="T559" s="239">
        <v>0</v>
      </c>
      <c r="U559" s="239">
        <v>0</v>
      </c>
      <c r="V559" s="239">
        <v>0</v>
      </c>
      <c r="W559" s="239">
        <v>0</v>
      </c>
      <c r="X559" s="239">
        <v>0</v>
      </c>
      <c r="Y559" s="239">
        <v>0</v>
      </c>
      <c r="Z559" s="239">
        <v>0</v>
      </c>
      <c r="AA559" s="239">
        <v>0</v>
      </c>
      <c r="AB559" s="241">
        <v>2020</v>
      </c>
    </row>
    <row r="560" spans="1:28" s="3" customFormat="1" ht="35.25" customHeight="1" x14ac:dyDescent="0.5">
      <c r="A560" s="3">
        <v>1</v>
      </c>
      <c r="B560" s="143">
        <f>SUBTOTAL(103,$A$8:A560)</f>
        <v>544</v>
      </c>
      <c r="C560" s="237" t="s">
        <v>2502</v>
      </c>
      <c r="D560" s="232">
        <f t="shared" si="20"/>
        <v>834824.21</v>
      </c>
      <c r="E560" s="239">
        <v>0</v>
      </c>
      <c r="F560" s="239">
        <v>0</v>
      </c>
      <c r="G560" s="239">
        <v>834824.21</v>
      </c>
      <c r="H560" s="239">
        <v>0</v>
      </c>
      <c r="I560" s="239">
        <v>0</v>
      </c>
      <c r="J560" s="239">
        <v>0</v>
      </c>
      <c r="K560" s="240">
        <v>0</v>
      </c>
      <c r="L560" s="239">
        <v>0</v>
      </c>
      <c r="M560" s="239">
        <v>0</v>
      </c>
      <c r="N560" s="239">
        <v>0</v>
      </c>
      <c r="O560" s="239">
        <v>0</v>
      </c>
      <c r="P560" s="239">
        <v>0</v>
      </c>
      <c r="Q560" s="239">
        <v>0</v>
      </c>
      <c r="R560" s="239">
        <v>0</v>
      </c>
      <c r="S560" s="239">
        <v>0</v>
      </c>
      <c r="T560" s="239">
        <v>0</v>
      </c>
      <c r="U560" s="239">
        <v>0</v>
      </c>
      <c r="V560" s="239">
        <v>0</v>
      </c>
      <c r="W560" s="239">
        <v>0</v>
      </c>
      <c r="X560" s="239">
        <v>0</v>
      </c>
      <c r="Y560" s="239">
        <v>0</v>
      </c>
      <c r="Z560" s="239">
        <v>0</v>
      </c>
      <c r="AA560" s="239">
        <v>0</v>
      </c>
      <c r="AB560" s="241">
        <v>2020</v>
      </c>
    </row>
    <row r="561" spans="1:28" s="3" customFormat="1" ht="35.25" customHeight="1" x14ac:dyDescent="0.5">
      <c r="A561" s="3">
        <v>1</v>
      </c>
      <c r="B561" s="143">
        <f>SUBTOTAL(103,$A$8:A561)</f>
        <v>545</v>
      </c>
      <c r="C561" s="237" t="s">
        <v>2503</v>
      </c>
      <c r="D561" s="232">
        <f t="shared" si="20"/>
        <v>612901</v>
      </c>
      <c r="E561" s="239">
        <v>0</v>
      </c>
      <c r="F561" s="239">
        <v>0</v>
      </c>
      <c r="G561" s="239">
        <v>612901</v>
      </c>
      <c r="H561" s="239">
        <v>0</v>
      </c>
      <c r="I561" s="239">
        <v>0</v>
      </c>
      <c r="J561" s="239">
        <v>0</v>
      </c>
      <c r="K561" s="240">
        <v>0</v>
      </c>
      <c r="L561" s="239">
        <v>0</v>
      </c>
      <c r="M561" s="239">
        <v>0</v>
      </c>
      <c r="N561" s="239">
        <v>0</v>
      </c>
      <c r="O561" s="239">
        <v>0</v>
      </c>
      <c r="P561" s="239">
        <v>0</v>
      </c>
      <c r="Q561" s="239">
        <v>0</v>
      </c>
      <c r="R561" s="239">
        <v>0</v>
      </c>
      <c r="S561" s="239">
        <v>0</v>
      </c>
      <c r="T561" s="239">
        <v>0</v>
      </c>
      <c r="U561" s="239">
        <v>0</v>
      </c>
      <c r="V561" s="239">
        <v>0</v>
      </c>
      <c r="W561" s="239">
        <v>0</v>
      </c>
      <c r="X561" s="239">
        <v>0</v>
      </c>
      <c r="Y561" s="239">
        <v>0</v>
      </c>
      <c r="Z561" s="239">
        <v>0</v>
      </c>
      <c r="AA561" s="239">
        <v>0</v>
      </c>
      <c r="AB561" s="241">
        <v>2020</v>
      </c>
    </row>
    <row r="562" spans="1:28" s="3" customFormat="1" ht="35.25" customHeight="1" x14ac:dyDescent="0.5">
      <c r="A562" s="3">
        <v>1</v>
      </c>
      <c r="B562" s="143">
        <f>SUBTOTAL(103,$A$8:A562)</f>
        <v>546</v>
      </c>
      <c r="C562" s="237" t="s">
        <v>2504</v>
      </c>
      <c r="D562" s="232">
        <f t="shared" si="20"/>
        <v>354415.42</v>
      </c>
      <c r="E562" s="239">
        <v>0</v>
      </c>
      <c r="F562" s="239">
        <v>0</v>
      </c>
      <c r="G562" s="239">
        <v>354415.42</v>
      </c>
      <c r="H562" s="239">
        <v>0</v>
      </c>
      <c r="I562" s="239">
        <v>0</v>
      </c>
      <c r="J562" s="239">
        <v>0</v>
      </c>
      <c r="K562" s="240">
        <v>0</v>
      </c>
      <c r="L562" s="239">
        <v>0</v>
      </c>
      <c r="M562" s="239">
        <v>0</v>
      </c>
      <c r="N562" s="239">
        <v>0</v>
      </c>
      <c r="O562" s="239">
        <v>0</v>
      </c>
      <c r="P562" s="239">
        <v>0</v>
      </c>
      <c r="Q562" s="239">
        <v>0</v>
      </c>
      <c r="R562" s="239">
        <v>0</v>
      </c>
      <c r="S562" s="239">
        <v>0</v>
      </c>
      <c r="T562" s="239">
        <v>0</v>
      </c>
      <c r="U562" s="239">
        <v>0</v>
      </c>
      <c r="V562" s="239">
        <v>0</v>
      </c>
      <c r="W562" s="239">
        <v>0</v>
      </c>
      <c r="X562" s="239">
        <v>0</v>
      </c>
      <c r="Y562" s="239">
        <v>0</v>
      </c>
      <c r="Z562" s="239">
        <v>0</v>
      </c>
      <c r="AA562" s="239">
        <v>0</v>
      </c>
      <c r="AB562" s="241">
        <v>2020</v>
      </c>
    </row>
    <row r="563" spans="1:28" s="3" customFormat="1" ht="35.25" customHeight="1" x14ac:dyDescent="0.5">
      <c r="A563" s="3">
        <v>1</v>
      </c>
      <c r="B563" s="143">
        <f>SUBTOTAL(103,$A$8:A563)</f>
        <v>547</v>
      </c>
      <c r="C563" s="237" t="s">
        <v>2505</v>
      </c>
      <c r="D563" s="232">
        <f t="shared" si="20"/>
        <v>308983</v>
      </c>
      <c r="E563" s="239">
        <v>0</v>
      </c>
      <c r="F563" s="239">
        <v>0</v>
      </c>
      <c r="G563" s="239">
        <v>0</v>
      </c>
      <c r="H563" s="239">
        <v>0</v>
      </c>
      <c r="I563" s="239">
        <v>0</v>
      </c>
      <c r="J563" s="239">
        <v>0</v>
      </c>
      <c r="K563" s="240">
        <v>0</v>
      </c>
      <c r="L563" s="239">
        <v>0</v>
      </c>
      <c r="M563" s="239">
        <v>0</v>
      </c>
      <c r="N563" s="239">
        <v>0</v>
      </c>
      <c r="O563" s="239">
        <v>308983</v>
      </c>
      <c r="P563" s="239">
        <v>0</v>
      </c>
      <c r="Q563" s="239">
        <v>0</v>
      </c>
      <c r="R563" s="239">
        <v>0</v>
      </c>
      <c r="S563" s="239">
        <v>0</v>
      </c>
      <c r="T563" s="239">
        <v>0</v>
      </c>
      <c r="U563" s="239">
        <v>0</v>
      </c>
      <c r="V563" s="239">
        <v>0</v>
      </c>
      <c r="W563" s="239">
        <v>0</v>
      </c>
      <c r="X563" s="239">
        <v>0</v>
      </c>
      <c r="Y563" s="239">
        <v>0</v>
      </c>
      <c r="Z563" s="239">
        <v>0</v>
      </c>
      <c r="AA563" s="239">
        <v>0</v>
      </c>
      <c r="AB563" s="241">
        <v>2020</v>
      </c>
    </row>
    <row r="564" spans="1:28" s="3" customFormat="1" ht="35.25" customHeight="1" x14ac:dyDescent="0.5">
      <c r="A564" s="3">
        <v>1</v>
      </c>
      <c r="B564" s="143">
        <f>SUBTOTAL(103,$A$8:A564)</f>
        <v>548</v>
      </c>
      <c r="C564" s="237" t="s">
        <v>2506</v>
      </c>
      <c r="D564" s="232">
        <f t="shared" si="20"/>
        <v>406416.66</v>
      </c>
      <c r="E564" s="239">
        <v>0</v>
      </c>
      <c r="F564" s="239">
        <v>0</v>
      </c>
      <c r="G564" s="239">
        <v>0</v>
      </c>
      <c r="H564" s="239">
        <v>0</v>
      </c>
      <c r="I564" s="239">
        <v>0</v>
      </c>
      <c r="J564" s="239">
        <v>0</v>
      </c>
      <c r="K564" s="240">
        <v>0</v>
      </c>
      <c r="L564" s="239">
        <v>0</v>
      </c>
      <c r="M564" s="239">
        <v>0</v>
      </c>
      <c r="N564" s="239">
        <v>0</v>
      </c>
      <c r="O564" s="239">
        <v>406416.66</v>
      </c>
      <c r="P564" s="239">
        <v>0</v>
      </c>
      <c r="Q564" s="239">
        <v>0</v>
      </c>
      <c r="R564" s="239">
        <v>0</v>
      </c>
      <c r="S564" s="239">
        <v>0</v>
      </c>
      <c r="T564" s="239">
        <v>0</v>
      </c>
      <c r="U564" s="239">
        <v>0</v>
      </c>
      <c r="V564" s="239">
        <v>0</v>
      </c>
      <c r="W564" s="239">
        <v>0</v>
      </c>
      <c r="X564" s="239">
        <v>0</v>
      </c>
      <c r="Y564" s="239">
        <v>0</v>
      </c>
      <c r="Z564" s="239">
        <v>0</v>
      </c>
      <c r="AA564" s="239">
        <v>0</v>
      </c>
      <c r="AB564" s="241">
        <v>2020</v>
      </c>
    </row>
    <row r="565" spans="1:28" s="3" customFormat="1" ht="35.25" customHeight="1" x14ac:dyDescent="0.5">
      <c r="A565" s="3">
        <v>1</v>
      </c>
      <c r="B565" s="143">
        <f>SUBTOTAL(103,$A$8:A565)</f>
        <v>549</v>
      </c>
      <c r="C565" s="237" t="s">
        <v>2507</v>
      </c>
      <c r="D565" s="232">
        <f t="shared" si="20"/>
        <v>141060.10999999999</v>
      </c>
      <c r="E565" s="239">
        <v>0</v>
      </c>
      <c r="F565" s="239">
        <v>0</v>
      </c>
      <c r="G565" s="239">
        <v>0</v>
      </c>
      <c r="H565" s="239">
        <v>0</v>
      </c>
      <c r="I565" s="239">
        <v>0</v>
      </c>
      <c r="J565" s="239">
        <v>0</v>
      </c>
      <c r="K565" s="240">
        <v>0</v>
      </c>
      <c r="L565" s="239">
        <v>0</v>
      </c>
      <c r="M565" s="239">
        <v>0</v>
      </c>
      <c r="N565" s="239">
        <v>0</v>
      </c>
      <c r="O565" s="239">
        <v>141060.10999999999</v>
      </c>
      <c r="P565" s="239">
        <v>0</v>
      </c>
      <c r="Q565" s="239">
        <v>0</v>
      </c>
      <c r="R565" s="239">
        <v>0</v>
      </c>
      <c r="S565" s="239">
        <v>0</v>
      </c>
      <c r="T565" s="239">
        <v>0</v>
      </c>
      <c r="U565" s="239">
        <v>0</v>
      </c>
      <c r="V565" s="239">
        <v>0</v>
      </c>
      <c r="W565" s="239">
        <v>0</v>
      </c>
      <c r="X565" s="239">
        <v>0</v>
      </c>
      <c r="Y565" s="239">
        <v>0</v>
      </c>
      <c r="Z565" s="239">
        <v>0</v>
      </c>
      <c r="AA565" s="239">
        <v>0</v>
      </c>
      <c r="AB565" s="241">
        <v>2020</v>
      </c>
    </row>
    <row r="566" spans="1:28" s="3" customFormat="1" ht="35.25" customHeight="1" x14ac:dyDescent="0.5">
      <c r="A566" s="3">
        <v>1</v>
      </c>
      <c r="B566" s="143">
        <f>SUBTOTAL(103,$A$8:A566)</f>
        <v>550</v>
      </c>
      <c r="C566" s="237" t="s">
        <v>2697</v>
      </c>
      <c r="D566" s="232">
        <f t="shared" si="20"/>
        <v>1295228</v>
      </c>
      <c r="E566" s="239">
        <v>0</v>
      </c>
      <c r="F566" s="239">
        <v>0</v>
      </c>
      <c r="G566" s="239">
        <v>0</v>
      </c>
      <c r="H566" s="239">
        <v>0</v>
      </c>
      <c r="I566" s="239">
        <v>0</v>
      </c>
      <c r="J566" s="239">
        <v>0</v>
      </c>
      <c r="K566" s="240">
        <v>0</v>
      </c>
      <c r="L566" s="239">
        <v>0</v>
      </c>
      <c r="M566" s="239">
        <v>0</v>
      </c>
      <c r="N566" s="239">
        <v>0</v>
      </c>
      <c r="O566" s="239">
        <v>1295228</v>
      </c>
      <c r="P566" s="239">
        <v>0</v>
      </c>
      <c r="Q566" s="239">
        <v>0</v>
      </c>
      <c r="R566" s="239">
        <v>0</v>
      </c>
      <c r="S566" s="239">
        <v>0</v>
      </c>
      <c r="T566" s="239">
        <v>0</v>
      </c>
      <c r="U566" s="239">
        <v>0</v>
      </c>
      <c r="V566" s="239">
        <v>0</v>
      </c>
      <c r="W566" s="239">
        <v>0</v>
      </c>
      <c r="X566" s="239">
        <v>0</v>
      </c>
      <c r="Y566" s="239">
        <v>0</v>
      </c>
      <c r="Z566" s="239">
        <v>0</v>
      </c>
      <c r="AA566" s="239">
        <v>0</v>
      </c>
      <c r="AB566" s="241">
        <v>2020</v>
      </c>
    </row>
    <row r="567" spans="1:28" s="3" customFormat="1" ht="35.25" customHeight="1" x14ac:dyDescent="0.5">
      <c r="A567" s="3">
        <v>1</v>
      </c>
      <c r="B567" s="143">
        <f>SUBTOTAL(103,$A$8:A567)</f>
        <v>551</v>
      </c>
      <c r="C567" s="237" t="s">
        <v>2698</v>
      </c>
      <c r="D567" s="232">
        <f t="shared" si="20"/>
        <v>875600.58</v>
      </c>
      <c r="E567" s="239">
        <v>0</v>
      </c>
      <c r="F567" s="239">
        <v>0</v>
      </c>
      <c r="G567" s="239">
        <v>0</v>
      </c>
      <c r="H567" s="239">
        <v>0</v>
      </c>
      <c r="I567" s="239">
        <v>0</v>
      </c>
      <c r="J567" s="239">
        <v>0</v>
      </c>
      <c r="K567" s="240">
        <v>0</v>
      </c>
      <c r="L567" s="239">
        <v>0</v>
      </c>
      <c r="M567" s="239">
        <v>0</v>
      </c>
      <c r="N567" s="239">
        <v>0</v>
      </c>
      <c r="O567" s="239">
        <v>875600.58</v>
      </c>
      <c r="P567" s="239">
        <v>0</v>
      </c>
      <c r="Q567" s="239">
        <v>0</v>
      </c>
      <c r="R567" s="239">
        <v>0</v>
      </c>
      <c r="S567" s="239">
        <v>0</v>
      </c>
      <c r="T567" s="239">
        <v>0</v>
      </c>
      <c r="U567" s="239">
        <v>0</v>
      </c>
      <c r="V567" s="239">
        <v>0</v>
      </c>
      <c r="W567" s="239">
        <v>0</v>
      </c>
      <c r="X567" s="239">
        <v>0</v>
      </c>
      <c r="Y567" s="239">
        <v>0</v>
      </c>
      <c r="Z567" s="239">
        <v>0</v>
      </c>
      <c r="AA567" s="239">
        <v>0</v>
      </c>
      <c r="AB567" s="241">
        <v>2020</v>
      </c>
    </row>
    <row r="568" spans="1:28" s="3" customFormat="1" ht="35.25" customHeight="1" x14ac:dyDescent="0.5">
      <c r="A568" s="3">
        <v>1</v>
      </c>
      <c r="B568" s="143">
        <f>SUBTOTAL(103,$A$8:A568)</f>
        <v>552</v>
      </c>
      <c r="C568" s="237" t="s">
        <v>2699</v>
      </c>
      <c r="D568" s="232">
        <f t="shared" si="20"/>
        <v>1100536.3400000001</v>
      </c>
      <c r="E568" s="239">
        <v>0</v>
      </c>
      <c r="F568" s="239">
        <v>0</v>
      </c>
      <c r="G568" s="239">
        <v>0</v>
      </c>
      <c r="H568" s="239">
        <v>0</v>
      </c>
      <c r="I568" s="239">
        <v>0</v>
      </c>
      <c r="J568" s="239">
        <v>0</v>
      </c>
      <c r="K568" s="240">
        <v>0</v>
      </c>
      <c r="L568" s="239">
        <v>0</v>
      </c>
      <c r="M568" s="239">
        <v>1100536.3400000001</v>
      </c>
      <c r="N568" s="239">
        <v>0</v>
      </c>
      <c r="O568" s="239">
        <v>0</v>
      </c>
      <c r="P568" s="239">
        <v>0</v>
      </c>
      <c r="Q568" s="239">
        <v>0</v>
      </c>
      <c r="R568" s="239">
        <v>0</v>
      </c>
      <c r="S568" s="239">
        <v>0</v>
      </c>
      <c r="T568" s="239">
        <v>0</v>
      </c>
      <c r="U568" s="239">
        <v>0</v>
      </c>
      <c r="V568" s="239">
        <v>0</v>
      </c>
      <c r="W568" s="239">
        <v>0</v>
      </c>
      <c r="X568" s="239">
        <v>0</v>
      </c>
      <c r="Y568" s="239">
        <v>0</v>
      </c>
      <c r="Z568" s="239">
        <v>0</v>
      </c>
      <c r="AA568" s="239">
        <v>0</v>
      </c>
      <c r="AB568" s="241">
        <v>2020</v>
      </c>
    </row>
    <row r="569" spans="1:28" s="3" customFormat="1" ht="35.25" customHeight="1" x14ac:dyDescent="0.5">
      <c r="A569" s="3">
        <v>1</v>
      </c>
      <c r="B569" s="143">
        <f>SUBTOTAL(103,$A$8:A569)</f>
        <v>553</v>
      </c>
      <c r="C569" s="237" t="s">
        <v>2700</v>
      </c>
      <c r="D569" s="232">
        <f t="shared" si="20"/>
        <v>1388916.8</v>
      </c>
      <c r="E569" s="239">
        <v>0</v>
      </c>
      <c r="F569" s="239">
        <v>0</v>
      </c>
      <c r="G569" s="239">
        <v>0</v>
      </c>
      <c r="H569" s="239">
        <v>0</v>
      </c>
      <c r="I569" s="239">
        <v>0</v>
      </c>
      <c r="J569" s="239">
        <v>0</v>
      </c>
      <c r="K569" s="240">
        <v>0</v>
      </c>
      <c r="L569" s="239">
        <v>0</v>
      </c>
      <c r="M569" s="239">
        <v>1388916.8</v>
      </c>
      <c r="N569" s="239">
        <v>0</v>
      </c>
      <c r="O569" s="239">
        <v>0</v>
      </c>
      <c r="P569" s="239">
        <v>0</v>
      </c>
      <c r="Q569" s="239">
        <v>0</v>
      </c>
      <c r="R569" s="239">
        <v>0</v>
      </c>
      <c r="S569" s="239">
        <v>0</v>
      </c>
      <c r="T569" s="239">
        <v>0</v>
      </c>
      <c r="U569" s="239">
        <v>0</v>
      </c>
      <c r="V569" s="239">
        <v>0</v>
      </c>
      <c r="W569" s="239">
        <v>0</v>
      </c>
      <c r="X569" s="239">
        <v>0</v>
      </c>
      <c r="Y569" s="239">
        <v>0</v>
      </c>
      <c r="Z569" s="239">
        <v>0</v>
      </c>
      <c r="AA569" s="239">
        <v>0</v>
      </c>
      <c r="AB569" s="241">
        <v>2020</v>
      </c>
    </row>
    <row r="570" spans="1:28" s="3" customFormat="1" ht="35.25" customHeight="1" x14ac:dyDescent="0.5">
      <c r="A570" s="3">
        <v>1</v>
      </c>
      <c r="B570" s="143">
        <f>SUBTOTAL(103,$A$8:A570)</f>
        <v>554</v>
      </c>
      <c r="C570" s="237" t="s">
        <v>2701</v>
      </c>
      <c r="D570" s="232">
        <f t="shared" si="20"/>
        <v>3049160</v>
      </c>
      <c r="E570" s="239">
        <v>0</v>
      </c>
      <c r="F570" s="239">
        <v>0</v>
      </c>
      <c r="G570" s="239">
        <v>0</v>
      </c>
      <c r="H570" s="239">
        <v>0</v>
      </c>
      <c r="I570" s="239">
        <v>0</v>
      </c>
      <c r="J570" s="239">
        <v>0</v>
      </c>
      <c r="K570" s="240">
        <v>0</v>
      </c>
      <c r="L570" s="239">
        <v>0</v>
      </c>
      <c r="M570" s="239">
        <v>3049160</v>
      </c>
      <c r="N570" s="239">
        <v>0</v>
      </c>
      <c r="O570" s="239">
        <v>0</v>
      </c>
      <c r="P570" s="239">
        <v>0</v>
      </c>
      <c r="Q570" s="239">
        <v>0</v>
      </c>
      <c r="R570" s="239">
        <v>0</v>
      </c>
      <c r="S570" s="239">
        <v>0</v>
      </c>
      <c r="T570" s="239">
        <v>0</v>
      </c>
      <c r="U570" s="239">
        <v>0</v>
      </c>
      <c r="V570" s="239">
        <v>0</v>
      </c>
      <c r="W570" s="239">
        <v>0</v>
      </c>
      <c r="X570" s="239">
        <v>0</v>
      </c>
      <c r="Y570" s="239">
        <v>0</v>
      </c>
      <c r="Z570" s="239">
        <v>0</v>
      </c>
      <c r="AA570" s="239">
        <v>0</v>
      </c>
      <c r="AB570" s="241">
        <v>2020</v>
      </c>
    </row>
    <row r="571" spans="1:28" s="3" customFormat="1" ht="35.25" customHeight="1" x14ac:dyDescent="0.5">
      <c r="A571" s="3">
        <v>1</v>
      </c>
      <c r="B571" s="143">
        <f>SUBTOTAL(103,$A$8:A571)</f>
        <v>555</v>
      </c>
      <c r="C571" s="237" t="s">
        <v>2702</v>
      </c>
      <c r="D571" s="232">
        <f t="shared" si="20"/>
        <v>1143559</v>
      </c>
      <c r="E571" s="239">
        <v>0</v>
      </c>
      <c r="F571" s="239">
        <v>0</v>
      </c>
      <c r="G571" s="239">
        <v>0</v>
      </c>
      <c r="H571" s="239">
        <v>0</v>
      </c>
      <c r="I571" s="239">
        <v>0</v>
      </c>
      <c r="J571" s="239">
        <v>0</v>
      </c>
      <c r="K571" s="240">
        <v>0</v>
      </c>
      <c r="L571" s="239">
        <v>0</v>
      </c>
      <c r="M571" s="239">
        <v>0</v>
      </c>
      <c r="N571" s="239">
        <v>0</v>
      </c>
      <c r="O571" s="239">
        <v>1143559</v>
      </c>
      <c r="P571" s="239">
        <v>0</v>
      </c>
      <c r="Q571" s="239">
        <v>0</v>
      </c>
      <c r="R571" s="239">
        <v>0</v>
      </c>
      <c r="S571" s="239">
        <v>0</v>
      </c>
      <c r="T571" s="239">
        <v>0</v>
      </c>
      <c r="U571" s="239">
        <v>0</v>
      </c>
      <c r="V571" s="239">
        <v>0</v>
      </c>
      <c r="W571" s="239">
        <v>0</v>
      </c>
      <c r="X571" s="239">
        <v>0</v>
      </c>
      <c r="Y571" s="239">
        <v>0</v>
      </c>
      <c r="Z571" s="239">
        <v>0</v>
      </c>
      <c r="AA571" s="239">
        <v>0</v>
      </c>
      <c r="AB571" s="241">
        <v>2020</v>
      </c>
    </row>
    <row r="572" spans="1:28" s="3" customFormat="1" ht="35.25" customHeight="1" x14ac:dyDescent="0.5">
      <c r="A572" s="3">
        <v>1</v>
      </c>
      <c r="B572" s="143">
        <f>SUBTOTAL(103,$A$8:A572)</f>
        <v>556</v>
      </c>
      <c r="C572" s="237" t="s">
        <v>2703</v>
      </c>
      <c r="D572" s="232">
        <f t="shared" si="20"/>
        <v>1078018</v>
      </c>
      <c r="E572" s="239">
        <v>0</v>
      </c>
      <c r="F572" s="239">
        <v>0</v>
      </c>
      <c r="G572" s="239">
        <v>0</v>
      </c>
      <c r="H572" s="239">
        <v>0</v>
      </c>
      <c r="I572" s="239">
        <v>0</v>
      </c>
      <c r="J572" s="239">
        <v>0</v>
      </c>
      <c r="K572" s="240">
        <v>0</v>
      </c>
      <c r="L572" s="239">
        <v>0</v>
      </c>
      <c r="M572" s="239">
        <v>0</v>
      </c>
      <c r="N572" s="239">
        <v>0</v>
      </c>
      <c r="O572" s="239">
        <v>1078018</v>
      </c>
      <c r="P572" s="239">
        <v>0</v>
      </c>
      <c r="Q572" s="239">
        <v>0</v>
      </c>
      <c r="R572" s="239">
        <v>0</v>
      </c>
      <c r="S572" s="239">
        <v>0</v>
      </c>
      <c r="T572" s="239">
        <v>0</v>
      </c>
      <c r="U572" s="239">
        <v>0</v>
      </c>
      <c r="V572" s="239">
        <v>0</v>
      </c>
      <c r="W572" s="239">
        <v>0</v>
      </c>
      <c r="X572" s="239">
        <v>0</v>
      </c>
      <c r="Y572" s="239">
        <v>0</v>
      </c>
      <c r="Z572" s="239">
        <v>0</v>
      </c>
      <c r="AA572" s="239">
        <v>0</v>
      </c>
      <c r="AB572" s="241">
        <v>2020</v>
      </c>
    </row>
    <row r="573" spans="1:28" s="3" customFormat="1" ht="35.25" customHeight="1" x14ac:dyDescent="0.5">
      <c r="A573" s="3">
        <v>1</v>
      </c>
      <c r="B573" s="143">
        <f>SUBTOTAL(103,$A$8:A573)</f>
        <v>557</v>
      </c>
      <c r="C573" s="237" t="s">
        <v>2704</v>
      </c>
      <c r="D573" s="232">
        <f t="shared" si="20"/>
        <v>957000.5</v>
      </c>
      <c r="E573" s="239">
        <v>0</v>
      </c>
      <c r="F573" s="239">
        <v>0</v>
      </c>
      <c r="G573" s="239">
        <v>0</v>
      </c>
      <c r="H573" s="239">
        <v>0</v>
      </c>
      <c r="I573" s="239">
        <v>0</v>
      </c>
      <c r="J573" s="239">
        <v>0</v>
      </c>
      <c r="K573" s="240">
        <v>0</v>
      </c>
      <c r="L573" s="239">
        <v>0</v>
      </c>
      <c r="M573" s="239">
        <v>0</v>
      </c>
      <c r="N573" s="239">
        <v>0</v>
      </c>
      <c r="O573" s="239">
        <v>957000.5</v>
      </c>
      <c r="P573" s="239">
        <v>0</v>
      </c>
      <c r="Q573" s="239">
        <v>0</v>
      </c>
      <c r="R573" s="239">
        <v>0</v>
      </c>
      <c r="S573" s="239">
        <v>0</v>
      </c>
      <c r="T573" s="239">
        <v>0</v>
      </c>
      <c r="U573" s="239">
        <v>0</v>
      </c>
      <c r="V573" s="239">
        <v>0</v>
      </c>
      <c r="W573" s="239">
        <v>0</v>
      </c>
      <c r="X573" s="239">
        <v>0</v>
      </c>
      <c r="Y573" s="239">
        <v>0</v>
      </c>
      <c r="Z573" s="239">
        <v>0</v>
      </c>
      <c r="AA573" s="239">
        <v>0</v>
      </c>
      <c r="AB573" s="241">
        <v>2020</v>
      </c>
    </row>
    <row r="574" spans="1:28" s="3" customFormat="1" ht="35.25" customHeight="1" x14ac:dyDescent="0.5">
      <c r="A574" s="3">
        <v>1</v>
      </c>
      <c r="B574" s="143">
        <f>SUBTOTAL(103,$A$8:A574)</f>
        <v>558</v>
      </c>
      <c r="C574" s="237" t="s">
        <v>2705</v>
      </c>
      <c r="D574" s="232">
        <f t="shared" si="20"/>
        <v>2850000.85</v>
      </c>
      <c r="E574" s="239">
        <v>0</v>
      </c>
      <c r="F574" s="239">
        <v>0</v>
      </c>
      <c r="G574" s="239">
        <v>0</v>
      </c>
      <c r="H574" s="239">
        <v>0</v>
      </c>
      <c r="I574" s="239">
        <v>0</v>
      </c>
      <c r="J574" s="239">
        <v>0</v>
      </c>
      <c r="K574" s="240">
        <v>0</v>
      </c>
      <c r="L574" s="239">
        <v>0</v>
      </c>
      <c r="M574" s="239">
        <v>2850000.85</v>
      </c>
      <c r="N574" s="239">
        <v>0</v>
      </c>
      <c r="O574" s="239">
        <v>0</v>
      </c>
      <c r="P574" s="239">
        <v>0</v>
      </c>
      <c r="Q574" s="239">
        <v>0</v>
      </c>
      <c r="R574" s="239">
        <v>0</v>
      </c>
      <c r="S574" s="239">
        <v>0</v>
      </c>
      <c r="T574" s="239">
        <v>0</v>
      </c>
      <c r="U574" s="239">
        <v>0</v>
      </c>
      <c r="V574" s="239">
        <v>0</v>
      </c>
      <c r="W574" s="239">
        <v>0</v>
      </c>
      <c r="X574" s="239">
        <v>0</v>
      </c>
      <c r="Y574" s="239">
        <v>0</v>
      </c>
      <c r="Z574" s="239">
        <v>0</v>
      </c>
      <c r="AA574" s="239">
        <v>0</v>
      </c>
      <c r="AB574" s="241">
        <v>2020</v>
      </c>
    </row>
    <row r="575" spans="1:28" s="3" customFormat="1" ht="35.25" customHeight="1" x14ac:dyDescent="0.5">
      <c r="A575" s="3">
        <v>1</v>
      </c>
      <c r="B575" s="143">
        <f>SUBTOTAL(103,$A$8:A575)</f>
        <v>559</v>
      </c>
      <c r="C575" s="237" t="s">
        <v>2706</v>
      </c>
      <c r="D575" s="232">
        <f t="shared" si="20"/>
        <v>2400000.56</v>
      </c>
      <c r="E575" s="239">
        <v>0</v>
      </c>
      <c r="F575" s="239">
        <v>0</v>
      </c>
      <c r="G575" s="239">
        <v>0</v>
      </c>
      <c r="H575" s="239">
        <v>0</v>
      </c>
      <c r="I575" s="239">
        <v>0</v>
      </c>
      <c r="J575" s="239">
        <v>0</v>
      </c>
      <c r="K575" s="240">
        <v>0</v>
      </c>
      <c r="L575" s="239">
        <v>0</v>
      </c>
      <c r="M575" s="239">
        <v>2400000.56</v>
      </c>
      <c r="N575" s="239">
        <v>0</v>
      </c>
      <c r="O575" s="239">
        <v>0</v>
      </c>
      <c r="P575" s="239">
        <v>0</v>
      </c>
      <c r="Q575" s="239">
        <v>0</v>
      </c>
      <c r="R575" s="239">
        <v>0</v>
      </c>
      <c r="S575" s="239">
        <v>0</v>
      </c>
      <c r="T575" s="239">
        <v>0</v>
      </c>
      <c r="U575" s="239">
        <v>0</v>
      </c>
      <c r="V575" s="239">
        <v>0</v>
      </c>
      <c r="W575" s="239">
        <v>0</v>
      </c>
      <c r="X575" s="239">
        <v>0</v>
      </c>
      <c r="Y575" s="239">
        <v>0</v>
      </c>
      <c r="Z575" s="239">
        <v>0</v>
      </c>
      <c r="AA575" s="239">
        <v>0</v>
      </c>
      <c r="AB575" s="241">
        <v>2020</v>
      </c>
    </row>
    <row r="576" spans="1:28" s="3" customFormat="1" ht="35.25" customHeight="1" x14ac:dyDescent="0.5">
      <c r="A576" s="3">
        <v>1</v>
      </c>
      <c r="B576" s="143">
        <f>SUBTOTAL(103,$A$8:A576)</f>
        <v>560</v>
      </c>
      <c r="C576" s="237" t="s">
        <v>2707</v>
      </c>
      <c r="D576" s="232">
        <f t="shared" si="20"/>
        <v>155887.62</v>
      </c>
      <c r="E576" s="239">
        <v>0</v>
      </c>
      <c r="F576" s="239">
        <v>0</v>
      </c>
      <c r="G576" s="239">
        <v>155887.62</v>
      </c>
      <c r="H576" s="239">
        <v>0</v>
      </c>
      <c r="I576" s="239">
        <v>0</v>
      </c>
      <c r="J576" s="239">
        <v>0</v>
      </c>
      <c r="K576" s="240">
        <v>0</v>
      </c>
      <c r="L576" s="239">
        <v>0</v>
      </c>
      <c r="M576" s="239">
        <v>0</v>
      </c>
      <c r="N576" s="239">
        <v>0</v>
      </c>
      <c r="O576" s="239">
        <v>0</v>
      </c>
      <c r="P576" s="239">
        <v>0</v>
      </c>
      <c r="Q576" s="239">
        <v>0</v>
      </c>
      <c r="R576" s="239">
        <v>0</v>
      </c>
      <c r="S576" s="239">
        <v>0</v>
      </c>
      <c r="T576" s="239">
        <v>0</v>
      </c>
      <c r="U576" s="239">
        <v>0</v>
      </c>
      <c r="V576" s="239">
        <v>0</v>
      </c>
      <c r="W576" s="239">
        <v>0</v>
      </c>
      <c r="X576" s="239">
        <v>0</v>
      </c>
      <c r="Y576" s="239">
        <v>0</v>
      </c>
      <c r="Z576" s="239">
        <v>0</v>
      </c>
      <c r="AA576" s="239">
        <v>0</v>
      </c>
      <c r="AB576" s="241">
        <v>2020</v>
      </c>
    </row>
    <row r="577" spans="1:28" s="3" customFormat="1" ht="35.25" customHeight="1" x14ac:dyDescent="0.5">
      <c r="A577" s="3">
        <v>1</v>
      </c>
      <c r="B577" s="143">
        <f>SUBTOTAL(103,$A$8:A577)</f>
        <v>561</v>
      </c>
      <c r="C577" s="237" t="s">
        <v>2708</v>
      </c>
      <c r="D577" s="232">
        <f t="shared" si="20"/>
        <v>1720062.01</v>
      </c>
      <c r="E577" s="239">
        <v>0</v>
      </c>
      <c r="F577" s="239">
        <v>0</v>
      </c>
      <c r="G577" s="239">
        <v>0</v>
      </c>
      <c r="H577" s="239">
        <v>0</v>
      </c>
      <c r="I577" s="239">
        <v>0</v>
      </c>
      <c r="J577" s="239">
        <v>0</v>
      </c>
      <c r="K577" s="240">
        <v>0</v>
      </c>
      <c r="L577" s="239">
        <v>0</v>
      </c>
      <c r="M577" s="239">
        <v>1720062.01</v>
      </c>
      <c r="N577" s="239">
        <v>0</v>
      </c>
      <c r="O577" s="239">
        <v>0</v>
      </c>
      <c r="P577" s="239">
        <v>0</v>
      </c>
      <c r="Q577" s="239">
        <v>0</v>
      </c>
      <c r="R577" s="239">
        <v>0</v>
      </c>
      <c r="S577" s="239">
        <v>0</v>
      </c>
      <c r="T577" s="239">
        <v>0</v>
      </c>
      <c r="U577" s="239">
        <v>0</v>
      </c>
      <c r="V577" s="239">
        <v>0</v>
      </c>
      <c r="W577" s="239">
        <v>0</v>
      </c>
      <c r="X577" s="239">
        <v>0</v>
      </c>
      <c r="Y577" s="239">
        <v>0</v>
      </c>
      <c r="Z577" s="239">
        <v>0</v>
      </c>
      <c r="AA577" s="239">
        <v>0</v>
      </c>
      <c r="AB577" s="241">
        <v>2020</v>
      </c>
    </row>
    <row r="578" spans="1:28" s="3" customFormat="1" ht="35.25" customHeight="1" x14ac:dyDescent="0.5">
      <c r="A578" s="3">
        <v>1</v>
      </c>
      <c r="B578" s="143">
        <f>SUBTOTAL(103,$A$8:A578)</f>
        <v>562</v>
      </c>
      <c r="C578" s="237" t="s">
        <v>2803</v>
      </c>
      <c r="D578" s="232">
        <v>384630</v>
      </c>
      <c r="E578" s="239">
        <v>0</v>
      </c>
      <c r="F578" s="239">
        <v>0</v>
      </c>
      <c r="G578" s="239">
        <v>384630</v>
      </c>
      <c r="H578" s="239">
        <v>0</v>
      </c>
      <c r="I578" s="239">
        <v>0</v>
      </c>
      <c r="J578" s="239">
        <v>0</v>
      </c>
      <c r="K578" s="240">
        <v>0</v>
      </c>
      <c r="L578" s="239">
        <v>0</v>
      </c>
      <c r="M578" s="239">
        <v>0</v>
      </c>
      <c r="N578" s="239">
        <v>0</v>
      </c>
      <c r="O578" s="239">
        <v>0</v>
      </c>
      <c r="P578" s="239">
        <v>0</v>
      </c>
      <c r="Q578" s="239">
        <v>0</v>
      </c>
      <c r="R578" s="239">
        <v>0</v>
      </c>
      <c r="S578" s="239">
        <v>0</v>
      </c>
      <c r="T578" s="239">
        <v>0</v>
      </c>
      <c r="U578" s="239">
        <v>0</v>
      </c>
      <c r="V578" s="239">
        <v>0</v>
      </c>
      <c r="W578" s="239">
        <v>0</v>
      </c>
      <c r="X578" s="239">
        <v>0</v>
      </c>
      <c r="Y578" s="239">
        <v>0</v>
      </c>
      <c r="Z578" s="239">
        <v>0</v>
      </c>
      <c r="AA578" s="239">
        <v>0</v>
      </c>
      <c r="AB578" s="241">
        <v>2020</v>
      </c>
    </row>
    <row r="579" spans="1:28" s="3" customFormat="1" ht="35.25" customHeight="1" x14ac:dyDescent="0.5">
      <c r="A579" s="3">
        <v>1</v>
      </c>
      <c r="B579" s="143">
        <f>SUBTOTAL(103,$A$8:A579)</f>
        <v>563</v>
      </c>
      <c r="C579" s="237" t="s">
        <v>2122</v>
      </c>
      <c r="D579" s="232">
        <f t="shared" si="20"/>
        <v>297767</v>
      </c>
      <c r="E579" s="239">
        <v>0</v>
      </c>
      <c r="F579" s="239">
        <v>169948</v>
      </c>
      <c r="G579" s="239">
        <v>0</v>
      </c>
      <c r="H579" s="239">
        <v>127819</v>
      </c>
      <c r="I579" s="239">
        <v>0</v>
      </c>
      <c r="J579" s="239">
        <v>0</v>
      </c>
      <c r="K579" s="240">
        <v>0</v>
      </c>
      <c r="L579" s="239">
        <v>0</v>
      </c>
      <c r="M579" s="239">
        <v>0</v>
      </c>
      <c r="N579" s="239">
        <v>0</v>
      </c>
      <c r="O579" s="239">
        <v>0</v>
      </c>
      <c r="P579" s="239">
        <v>0</v>
      </c>
      <c r="Q579" s="239">
        <v>0</v>
      </c>
      <c r="R579" s="239">
        <v>0</v>
      </c>
      <c r="S579" s="239">
        <v>0</v>
      </c>
      <c r="T579" s="239">
        <v>0</v>
      </c>
      <c r="U579" s="239">
        <v>0</v>
      </c>
      <c r="V579" s="239">
        <v>0</v>
      </c>
      <c r="W579" s="239">
        <v>0</v>
      </c>
      <c r="X579" s="239">
        <v>0</v>
      </c>
      <c r="Y579" s="239">
        <v>0</v>
      </c>
      <c r="Z579" s="239">
        <v>0</v>
      </c>
      <c r="AA579" s="239">
        <v>0</v>
      </c>
      <c r="AB579" s="241">
        <v>2020</v>
      </c>
    </row>
    <row r="580" spans="1:28" s="3" customFormat="1" ht="35.25" customHeight="1" x14ac:dyDescent="0.5">
      <c r="B580" s="237" t="s">
        <v>1017</v>
      </c>
      <c r="C580" s="237"/>
      <c r="D580" s="232">
        <f t="shared" ref="D580:AA580" si="21">SUM(D581:D664)</f>
        <v>90033683.810000002</v>
      </c>
      <c r="E580" s="232">
        <f t="shared" si="21"/>
        <v>1420972.2</v>
      </c>
      <c r="F580" s="232">
        <f t="shared" si="21"/>
        <v>5356905.4799999995</v>
      </c>
      <c r="G580" s="232">
        <f t="shared" si="21"/>
        <v>11088910.779999997</v>
      </c>
      <c r="H580" s="232">
        <f t="shared" si="21"/>
        <v>1087356.8899999999</v>
      </c>
      <c r="I580" s="232">
        <f t="shared" si="21"/>
        <v>4564098.0199999996</v>
      </c>
      <c r="J580" s="232">
        <f t="shared" si="21"/>
        <v>0</v>
      </c>
      <c r="K580" s="240">
        <f t="shared" si="21"/>
        <v>8</v>
      </c>
      <c r="L580" s="232">
        <f t="shared" si="21"/>
        <v>11566894</v>
      </c>
      <c r="M580" s="232">
        <f t="shared" si="21"/>
        <v>35119413.32</v>
      </c>
      <c r="N580" s="232">
        <f t="shared" si="21"/>
        <v>1435992.1</v>
      </c>
      <c r="O580" s="232">
        <f t="shared" si="21"/>
        <v>17079746.02</v>
      </c>
      <c r="P580" s="232">
        <f t="shared" si="21"/>
        <v>1313395</v>
      </c>
      <c r="Q580" s="232">
        <f t="shared" si="21"/>
        <v>0</v>
      </c>
      <c r="R580" s="232">
        <f t="shared" si="21"/>
        <v>0</v>
      </c>
      <c r="S580" s="232">
        <f t="shared" si="21"/>
        <v>0</v>
      </c>
      <c r="T580" s="232">
        <f t="shared" si="21"/>
        <v>0</v>
      </c>
      <c r="U580" s="232">
        <f t="shared" si="21"/>
        <v>0</v>
      </c>
      <c r="V580" s="232">
        <f t="shared" si="21"/>
        <v>0</v>
      </c>
      <c r="W580" s="232">
        <f t="shared" si="21"/>
        <v>0</v>
      </c>
      <c r="X580" s="232">
        <f t="shared" si="21"/>
        <v>0</v>
      </c>
      <c r="Y580" s="232">
        <f t="shared" si="21"/>
        <v>0</v>
      </c>
      <c r="Z580" s="232">
        <f t="shared" si="21"/>
        <v>0</v>
      </c>
      <c r="AA580" s="232">
        <f t="shared" si="21"/>
        <v>0</v>
      </c>
      <c r="AB580" s="234" t="s">
        <v>862</v>
      </c>
    </row>
    <row r="581" spans="1:28" s="3" customFormat="1" ht="35.25" customHeight="1" x14ac:dyDescent="0.5">
      <c r="A581" s="3">
        <v>1</v>
      </c>
      <c r="B581" s="143">
        <f>SUBTOTAL(103,$A$8:A581)</f>
        <v>564</v>
      </c>
      <c r="C581" s="237" t="s">
        <v>1802</v>
      </c>
      <c r="D581" s="232">
        <f t="shared" ref="D581:D644" si="22">E581+F581+G581+H581+I581+J581+L581+M581+N581+O581+P581+Q581+R581+S581+T581+U581+V581+W581+X581+Y581+Z581+AA581</f>
        <v>1638410.4</v>
      </c>
      <c r="E581" s="239">
        <v>576166.81999999995</v>
      </c>
      <c r="F581" s="239">
        <v>799885.96</v>
      </c>
      <c r="G581" s="239">
        <v>0</v>
      </c>
      <c r="H581" s="239">
        <v>262357.62</v>
      </c>
      <c r="I581" s="239">
        <v>0</v>
      </c>
      <c r="J581" s="239">
        <v>0</v>
      </c>
      <c r="K581" s="240">
        <v>0</v>
      </c>
      <c r="L581" s="239">
        <v>0</v>
      </c>
      <c r="M581" s="239">
        <v>0</v>
      </c>
      <c r="N581" s="239">
        <v>0</v>
      </c>
      <c r="O581" s="239">
        <v>0</v>
      </c>
      <c r="P581" s="239">
        <v>0</v>
      </c>
      <c r="Q581" s="239">
        <v>0</v>
      </c>
      <c r="R581" s="239">
        <v>0</v>
      </c>
      <c r="S581" s="239">
        <v>0</v>
      </c>
      <c r="T581" s="239">
        <v>0</v>
      </c>
      <c r="U581" s="239">
        <v>0</v>
      </c>
      <c r="V581" s="239">
        <v>0</v>
      </c>
      <c r="W581" s="239">
        <v>0</v>
      </c>
      <c r="X581" s="239">
        <v>0</v>
      </c>
      <c r="Y581" s="239">
        <v>0</v>
      </c>
      <c r="Z581" s="239">
        <v>0</v>
      </c>
      <c r="AA581" s="239">
        <v>0</v>
      </c>
      <c r="AB581" s="241">
        <v>2020</v>
      </c>
    </row>
    <row r="582" spans="1:28" s="3" customFormat="1" ht="35.25" customHeight="1" x14ac:dyDescent="0.5">
      <c r="A582" s="3">
        <v>1</v>
      </c>
      <c r="B582" s="143">
        <f>SUBTOTAL(103,$A$8:A582)</f>
        <v>565</v>
      </c>
      <c r="C582" s="237" t="s">
        <v>2508</v>
      </c>
      <c r="D582" s="232">
        <f t="shared" si="22"/>
        <v>796377.12</v>
      </c>
      <c r="E582" s="239">
        <v>0</v>
      </c>
      <c r="F582" s="239">
        <v>0</v>
      </c>
      <c r="G582" s="239">
        <v>0</v>
      </c>
      <c r="H582" s="239">
        <v>0</v>
      </c>
      <c r="I582" s="239">
        <v>0</v>
      </c>
      <c r="J582" s="239">
        <v>0</v>
      </c>
      <c r="K582" s="240">
        <v>0</v>
      </c>
      <c r="L582" s="239">
        <v>0</v>
      </c>
      <c r="M582" s="239">
        <v>796377.12</v>
      </c>
      <c r="N582" s="239">
        <v>0</v>
      </c>
      <c r="O582" s="239">
        <v>0</v>
      </c>
      <c r="P582" s="239">
        <v>0</v>
      </c>
      <c r="Q582" s="239">
        <v>0</v>
      </c>
      <c r="R582" s="239">
        <v>0</v>
      </c>
      <c r="S582" s="239">
        <v>0</v>
      </c>
      <c r="T582" s="239">
        <v>0</v>
      </c>
      <c r="U582" s="239">
        <v>0</v>
      </c>
      <c r="V582" s="239">
        <v>0</v>
      </c>
      <c r="W582" s="239">
        <v>0</v>
      </c>
      <c r="X582" s="239">
        <v>0</v>
      </c>
      <c r="Y582" s="239">
        <v>0</v>
      </c>
      <c r="Z582" s="239">
        <v>0</v>
      </c>
      <c r="AA582" s="239">
        <v>0</v>
      </c>
      <c r="AB582" s="241">
        <v>2020</v>
      </c>
    </row>
    <row r="583" spans="1:28" s="3" customFormat="1" ht="35.25" customHeight="1" x14ac:dyDescent="0.5">
      <c r="A583" s="3">
        <v>1</v>
      </c>
      <c r="B583" s="143">
        <f>SUBTOTAL(103,$A$8:A583)</f>
        <v>566</v>
      </c>
      <c r="C583" s="237" t="s">
        <v>1803</v>
      </c>
      <c r="D583" s="232">
        <f t="shared" si="22"/>
        <v>1122303</v>
      </c>
      <c r="E583" s="239">
        <v>0</v>
      </c>
      <c r="F583" s="239">
        <v>0</v>
      </c>
      <c r="G583" s="239">
        <v>312711</v>
      </c>
      <c r="H583" s="239">
        <v>0</v>
      </c>
      <c r="I583" s="239">
        <v>0</v>
      </c>
      <c r="J583" s="239">
        <v>0</v>
      </c>
      <c r="K583" s="240">
        <v>0</v>
      </c>
      <c r="L583" s="239">
        <v>0</v>
      </c>
      <c r="M583" s="239">
        <v>0</v>
      </c>
      <c r="N583" s="239">
        <v>0</v>
      </c>
      <c r="O583" s="239">
        <v>0</v>
      </c>
      <c r="P583" s="239">
        <v>809592</v>
      </c>
      <c r="Q583" s="239">
        <v>0</v>
      </c>
      <c r="R583" s="239">
        <v>0</v>
      </c>
      <c r="S583" s="239">
        <v>0</v>
      </c>
      <c r="T583" s="239">
        <v>0</v>
      </c>
      <c r="U583" s="239">
        <v>0</v>
      </c>
      <c r="V583" s="239">
        <v>0</v>
      </c>
      <c r="W583" s="239">
        <v>0</v>
      </c>
      <c r="X583" s="239">
        <v>0</v>
      </c>
      <c r="Y583" s="239">
        <v>0</v>
      </c>
      <c r="Z583" s="239">
        <v>0</v>
      </c>
      <c r="AA583" s="239">
        <v>0</v>
      </c>
      <c r="AB583" s="241">
        <v>2020</v>
      </c>
    </row>
    <row r="584" spans="1:28" s="3" customFormat="1" ht="35.25" customHeight="1" x14ac:dyDescent="0.5">
      <c r="A584" s="3">
        <v>1</v>
      </c>
      <c r="B584" s="143">
        <f>SUBTOTAL(103,$A$8:A584)</f>
        <v>567</v>
      </c>
      <c r="C584" s="237" t="s">
        <v>1804</v>
      </c>
      <c r="D584" s="232">
        <f t="shared" si="22"/>
        <v>1750000</v>
      </c>
      <c r="E584" s="239">
        <v>0</v>
      </c>
      <c r="F584" s="239">
        <v>0</v>
      </c>
      <c r="G584" s="239">
        <v>0</v>
      </c>
      <c r="H584" s="239">
        <v>0</v>
      </c>
      <c r="I584" s="239">
        <v>0</v>
      </c>
      <c r="J584" s="239">
        <v>0</v>
      </c>
      <c r="K584" s="240">
        <v>1</v>
      </c>
      <c r="L584" s="239">
        <v>1750000</v>
      </c>
      <c r="M584" s="239">
        <v>0</v>
      </c>
      <c r="N584" s="239">
        <v>0</v>
      </c>
      <c r="O584" s="239">
        <v>0</v>
      </c>
      <c r="P584" s="239">
        <v>0</v>
      </c>
      <c r="Q584" s="239">
        <v>0</v>
      </c>
      <c r="R584" s="239">
        <v>0</v>
      </c>
      <c r="S584" s="239">
        <v>0</v>
      </c>
      <c r="T584" s="239">
        <v>0</v>
      </c>
      <c r="U584" s="239">
        <v>0</v>
      </c>
      <c r="V584" s="239">
        <v>0</v>
      </c>
      <c r="W584" s="239">
        <v>0</v>
      </c>
      <c r="X584" s="239">
        <v>0</v>
      </c>
      <c r="Y584" s="239">
        <v>0</v>
      </c>
      <c r="Z584" s="239">
        <v>0</v>
      </c>
      <c r="AA584" s="239">
        <v>0</v>
      </c>
      <c r="AB584" s="241">
        <v>2020</v>
      </c>
    </row>
    <row r="585" spans="1:28" s="3" customFormat="1" ht="35.25" customHeight="1" x14ac:dyDescent="0.5">
      <c r="A585" s="3">
        <v>1</v>
      </c>
      <c r="B585" s="143">
        <f>SUBTOTAL(103,$A$8:A585)</f>
        <v>568</v>
      </c>
      <c r="C585" s="237" t="s">
        <v>1805</v>
      </c>
      <c r="D585" s="232">
        <f t="shared" si="22"/>
        <v>1832116</v>
      </c>
      <c r="E585" s="239">
        <v>0</v>
      </c>
      <c r="F585" s="239">
        <v>0</v>
      </c>
      <c r="G585" s="239">
        <v>0</v>
      </c>
      <c r="H585" s="239">
        <v>0</v>
      </c>
      <c r="I585" s="239">
        <v>0</v>
      </c>
      <c r="J585" s="239">
        <v>0</v>
      </c>
      <c r="K585" s="240">
        <v>1</v>
      </c>
      <c r="L585" s="239">
        <v>1832116</v>
      </c>
      <c r="M585" s="239">
        <v>0</v>
      </c>
      <c r="N585" s="239">
        <v>0</v>
      </c>
      <c r="O585" s="239">
        <v>0</v>
      </c>
      <c r="P585" s="239">
        <v>0</v>
      </c>
      <c r="Q585" s="239">
        <v>0</v>
      </c>
      <c r="R585" s="239">
        <v>0</v>
      </c>
      <c r="S585" s="239">
        <v>0</v>
      </c>
      <c r="T585" s="239">
        <v>0</v>
      </c>
      <c r="U585" s="239">
        <v>0</v>
      </c>
      <c r="V585" s="239">
        <v>0</v>
      </c>
      <c r="W585" s="239">
        <v>0</v>
      </c>
      <c r="X585" s="239">
        <v>0</v>
      </c>
      <c r="Y585" s="239">
        <v>0</v>
      </c>
      <c r="Z585" s="239">
        <v>0</v>
      </c>
      <c r="AA585" s="239">
        <v>0</v>
      </c>
      <c r="AB585" s="241">
        <v>2020</v>
      </c>
    </row>
    <row r="586" spans="1:28" s="3" customFormat="1" ht="35.25" customHeight="1" x14ac:dyDescent="0.5">
      <c r="A586" s="3">
        <v>1</v>
      </c>
      <c r="B586" s="143">
        <f>SUBTOTAL(103,$A$8:A586)</f>
        <v>569</v>
      </c>
      <c r="C586" s="237" t="s">
        <v>1806</v>
      </c>
      <c r="D586" s="232">
        <f t="shared" si="22"/>
        <v>310860</v>
      </c>
      <c r="E586" s="239">
        <v>0</v>
      </c>
      <c r="F586" s="239">
        <v>0</v>
      </c>
      <c r="G586" s="239">
        <v>0</v>
      </c>
      <c r="H586" s="239">
        <v>0</v>
      </c>
      <c r="I586" s="239">
        <v>0</v>
      </c>
      <c r="J586" s="239">
        <v>0</v>
      </c>
      <c r="K586" s="240">
        <v>0</v>
      </c>
      <c r="L586" s="239">
        <v>0</v>
      </c>
      <c r="M586" s="239">
        <v>0</v>
      </c>
      <c r="N586" s="239">
        <v>0</v>
      </c>
      <c r="O586" s="239">
        <v>310860</v>
      </c>
      <c r="P586" s="239">
        <v>0</v>
      </c>
      <c r="Q586" s="239">
        <v>0</v>
      </c>
      <c r="R586" s="239">
        <v>0</v>
      </c>
      <c r="S586" s="239">
        <v>0</v>
      </c>
      <c r="T586" s="239">
        <v>0</v>
      </c>
      <c r="U586" s="239">
        <v>0</v>
      </c>
      <c r="V586" s="239">
        <v>0</v>
      </c>
      <c r="W586" s="239">
        <v>0</v>
      </c>
      <c r="X586" s="239">
        <v>0</v>
      </c>
      <c r="Y586" s="239">
        <v>0</v>
      </c>
      <c r="Z586" s="239">
        <v>0</v>
      </c>
      <c r="AA586" s="239">
        <v>0</v>
      </c>
      <c r="AB586" s="241">
        <v>2020</v>
      </c>
    </row>
    <row r="587" spans="1:28" s="3" customFormat="1" ht="35.25" customHeight="1" x14ac:dyDescent="0.5">
      <c r="A587" s="3">
        <v>1</v>
      </c>
      <c r="B587" s="143">
        <f>SUBTOTAL(103,$A$8:A587)</f>
        <v>570</v>
      </c>
      <c r="C587" s="237" t="s">
        <v>1807</v>
      </c>
      <c r="D587" s="232">
        <f t="shared" si="22"/>
        <v>209441.4</v>
      </c>
      <c r="E587" s="239">
        <v>0</v>
      </c>
      <c r="F587" s="239">
        <v>0</v>
      </c>
      <c r="G587" s="239">
        <v>209441.4</v>
      </c>
      <c r="H587" s="239">
        <v>0</v>
      </c>
      <c r="I587" s="239">
        <v>0</v>
      </c>
      <c r="J587" s="239">
        <v>0</v>
      </c>
      <c r="K587" s="240">
        <v>0</v>
      </c>
      <c r="L587" s="239">
        <v>0</v>
      </c>
      <c r="M587" s="239">
        <v>0</v>
      </c>
      <c r="N587" s="239">
        <v>0</v>
      </c>
      <c r="O587" s="239">
        <v>0</v>
      </c>
      <c r="P587" s="239">
        <v>0</v>
      </c>
      <c r="Q587" s="239">
        <v>0</v>
      </c>
      <c r="R587" s="239">
        <v>0</v>
      </c>
      <c r="S587" s="239">
        <v>0</v>
      </c>
      <c r="T587" s="239">
        <v>0</v>
      </c>
      <c r="U587" s="239">
        <v>0</v>
      </c>
      <c r="V587" s="239">
        <v>0</v>
      </c>
      <c r="W587" s="239">
        <v>0</v>
      </c>
      <c r="X587" s="239">
        <v>0</v>
      </c>
      <c r="Y587" s="239">
        <v>0</v>
      </c>
      <c r="Z587" s="239">
        <v>0</v>
      </c>
      <c r="AA587" s="239">
        <v>0</v>
      </c>
      <c r="AB587" s="241">
        <v>2020</v>
      </c>
    </row>
    <row r="588" spans="1:28" s="3" customFormat="1" ht="35.25" customHeight="1" x14ac:dyDescent="0.5">
      <c r="A588" s="3">
        <v>1</v>
      </c>
      <c r="B588" s="143">
        <f>SUBTOTAL(103,$A$8:A588)</f>
        <v>571</v>
      </c>
      <c r="C588" s="237" t="s">
        <v>1808</v>
      </c>
      <c r="D588" s="232">
        <f t="shared" si="22"/>
        <v>944850</v>
      </c>
      <c r="E588" s="239">
        <v>0</v>
      </c>
      <c r="F588" s="239">
        <v>0</v>
      </c>
      <c r="G588" s="239">
        <v>47050</v>
      </c>
      <c r="H588" s="239">
        <v>0</v>
      </c>
      <c r="I588" s="239">
        <v>0</v>
      </c>
      <c r="J588" s="239">
        <v>0</v>
      </c>
      <c r="K588" s="240">
        <v>0</v>
      </c>
      <c r="L588" s="239">
        <v>0</v>
      </c>
      <c r="M588" s="239">
        <v>858000</v>
      </c>
      <c r="N588" s="239">
        <v>39800</v>
      </c>
      <c r="O588" s="239">
        <v>0</v>
      </c>
      <c r="P588" s="239">
        <v>0</v>
      </c>
      <c r="Q588" s="239">
        <v>0</v>
      </c>
      <c r="R588" s="239">
        <v>0</v>
      </c>
      <c r="S588" s="239">
        <v>0</v>
      </c>
      <c r="T588" s="239">
        <v>0</v>
      </c>
      <c r="U588" s="239">
        <v>0</v>
      </c>
      <c r="V588" s="239">
        <v>0</v>
      </c>
      <c r="W588" s="239">
        <v>0</v>
      </c>
      <c r="X588" s="239">
        <v>0</v>
      </c>
      <c r="Y588" s="239">
        <v>0</v>
      </c>
      <c r="Z588" s="239">
        <v>0</v>
      </c>
      <c r="AA588" s="239">
        <v>0</v>
      </c>
      <c r="AB588" s="241">
        <v>2020</v>
      </c>
    </row>
    <row r="589" spans="1:28" s="3" customFormat="1" ht="35.25" customHeight="1" x14ac:dyDescent="0.5">
      <c r="A589" s="3">
        <v>1</v>
      </c>
      <c r="B589" s="143">
        <f>SUBTOTAL(103,$A$8:A589)</f>
        <v>572</v>
      </c>
      <c r="C589" s="237" t="s">
        <v>1809</v>
      </c>
      <c r="D589" s="232">
        <f t="shared" si="22"/>
        <v>258344.1</v>
      </c>
      <c r="E589" s="239">
        <v>0</v>
      </c>
      <c r="F589" s="239">
        <v>0</v>
      </c>
      <c r="G589" s="239">
        <v>0</v>
      </c>
      <c r="H589" s="239">
        <v>0</v>
      </c>
      <c r="I589" s="239">
        <v>0</v>
      </c>
      <c r="J589" s="239">
        <v>0</v>
      </c>
      <c r="K589" s="240">
        <v>0</v>
      </c>
      <c r="L589" s="239">
        <v>0</v>
      </c>
      <c r="M589" s="239">
        <v>0</v>
      </c>
      <c r="N589" s="239">
        <v>258344.1</v>
      </c>
      <c r="O589" s="239">
        <v>0</v>
      </c>
      <c r="P589" s="239">
        <v>0</v>
      </c>
      <c r="Q589" s="239">
        <v>0</v>
      </c>
      <c r="R589" s="239">
        <v>0</v>
      </c>
      <c r="S589" s="239">
        <v>0</v>
      </c>
      <c r="T589" s="239">
        <v>0</v>
      </c>
      <c r="U589" s="239">
        <v>0</v>
      </c>
      <c r="V589" s="239">
        <v>0</v>
      </c>
      <c r="W589" s="239">
        <v>0</v>
      </c>
      <c r="X589" s="239">
        <v>0</v>
      </c>
      <c r="Y589" s="239">
        <v>0</v>
      </c>
      <c r="Z589" s="239">
        <v>0</v>
      </c>
      <c r="AA589" s="239">
        <v>0</v>
      </c>
      <c r="AB589" s="241">
        <v>2020</v>
      </c>
    </row>
    <row r="590" spans="1:28" s="3" customFormat="1" ht="35.25" customHeight="1" x14ac:dyDescent="0.5">
      <c r="A590" s="3">
        <v>1</v>
      </c>
      <c r="B590" s="143">
        <f>SUBTOTAL(103,$A$8:A590)</f>
        <v>573</v>
      </c>
      <c r="C590" s="237" t="s">
        <v>1810</v>
      </c>
      <c r="D590" s="232">
        <f t="shared" si="22"/>
        <v>543814</v>
      </c>
      <c r="E590" s="239">
        <v>0</v>
      </c>
      <c r="F590" s="239">
        <v>0</v>
      </c>
      <c r="G590" s="239">
        <v>0</v>
      </c>
      <c r="H590" s="239">
        <v>0</v>
      </c>
      <c r="I590" s="239">
        <v>0</v>
      </c>
      <c r="J590" s="239">
        <v>0</v>
      </c>
      <c r="K590" s="240">
        <v>0</v>
      </c>
      <c r="L590" s="239">
        <v>0</v>
      </c>
      <c r="M590" s="239">
        <v>543814</v>
      </c>
      <c r="N590" s="239">
        <v>0</v>
      </c>
      <c r="O590" s="239">
        <v>0</v>
      </c>
      <c r="P590" s="239">
        <v>0</v>
      </c>
      <c r="Q590" s="239">
        <v>0</v>
      </c>
      <c r="R590" s="239">
        <v>0</v>
      </c>
      <c r="S590" s="239">
        <v>0</v>
      </c>
      <c r="T590" s="239">
        <v>0</v>
      </c>
      <c r="U590" s="239">
        <v>0</v>
      </c>
      <c r="V590" s="239">
        <v>0</v>
      </c>
      <c r="W590" s="239">
        <v>0</v>
      </c>
      <c r="X590" s="239">
        <v>0</v>
      </c>
      <c r="Y590" s="239">
        <v>0</v>
      </c>
      <c r="Z590" s="239">
        <v>0</v>
      </c>
      <c r="AA590" s="239">
        <v>0</v>
      </c>
      <c r="AB590" s="241">
        <v>2020</v>
      </c>
    </row>
    <row r="591" spans="1:28" s="3" customFormat="1" ht="35.25" customHeight="1" x14ac:dyDescent="0.5">
      <c r="A591" s="3">
        <v>1</v>
      </c>
      <c r="B591" s="143">
        <f>SUBTOTAL(103,$A$8:A591)</f>
        <v>574</v>
      </c>
      <c r="C591" s="237" t="s">
        <v>2509</v>
      </c>
      <c r="D591" s="232">
        <f t="shared" si="22"/>
        <v>228767</v>
      </c>
      <c r="E591" s="239">
        <v>0</v>
      </c>
      <c r="F591" s="239">
        <v>0</v>
      </c>
      <c r="G591" s="239">
        <v>0</v>
      </c>
      <c r="H591" s="239">
        <v>0</v>
      </c>
      <c r="I591" s="239">
        <v>0</v>
      </c>
      <c r="J591" s="239">
        <v>0</v>
      </c>
      <c r="K591" s="240">
        <v>0</v>
      </c>
      <c r="L591" s="239">
        <v>0</v>
      </c>
      <c r="M591" s="239">
        <v>0</v>
      </c>
      <c r="N591" s="239">
        <v>0</v>
      </c>
      <c r="O591" s="239">
        <v>228767</v>
      </c>
      <c r="P591" s="239">
        <v>0</v>
      </c>
      <c r="Q591" s="239">
        <v>0</v>
      </c>
      <c r="R591" s="239">
        <v>0</v>
      </c>
      <c r="S591" s="239">
        <v>0</v>
      </c>
      <c r="T591" s="239">
        <v>0</v>
      </c>
      <c r="U591" s="239">
        <v>0</v>
      </c>
      <c r="V591" s="239">
        <v>0</v>
      </c>
      <c r="W591" s="239">
        <v>0</v>
      </c>
      <c r="X591" s="239">
        <v>0</v>
      </c>
      <c r="Y591" s="239">
        <v>0</v>
      </c>
      <c r="Z591" s="239">
        <v>0</v>
      </c>
      <c r="AA591" s="239">
        <v>0</v>
      </c>
      <c r="AB591" s="241">
        <v>2020</v>
      </c>
    </row>
    <row r="592" spans="1:28" s="3" customFormat="1" ht="35.25" customHeight="1" x14ac:dyDescent="0.5">
      <c r="A592" s="3">
        <v>1</v>
      </c>
      <c r="B592" s="143">
        <f>SUBTOTAL(103,$A$8:A592)</f>
        <v>575</v>
      </c>
      <c r="C592" s="237" t="s">
        <v>2510</v>
      </c>
      <c r="D592" s="232">
        <f t="shared" si="22"/>
        <v>144926.37</v>
      </c>
      <c r="E592" s="239">
        <v>0</v>
      </c>
      <c r="F592" s="239">
        <v>0</v>
      </c>
      <c r="G592" s="239">
        <v>0</v>
      </c>
      <c r="H592" s="239">
        <v>0</v>
      </c>
      <c r="I592" s="239">
        <v>0</v>
      </c>
      <c r="J592" s="239">
        <v>0</v>
      </c>
      <c r="K592" s="240">
        <v>0</v>
      </c>
      <c r="L592" s="239">
        <v>0</v>
      </c>
      <c r="M592" s="239">
        <v>0</v>
      </c>
      <c r="N592" s="239">
        <v>0</v>
      </c>
      <c r="O592" s="239">
        <v>144926.37</v>
      </c>
      <c r="P592" s="239">
        <v>0</v>
      </c>
      <c r="Q592" s="239">
        <v>0</v>
      </c>
      <c r="R592" s="239">
        <v>0</v>
      </c>
      <c r="S592" s="239">
        <v>0</v>
      </c>
      <c r="T592" s="239">
        <v>0</v>
      </c>
      <c r="U592" s="239">
        <v>0</v>
      </c>
      <c r="V592" s="239">
        <v>0</v>
      </c>
      <c r="W592" s="239">
        <v>0</v>
      </c>
      <c r="X592" s="239">
        <v>0</v>
      </c>
      <c r="Y592" s="239">
        <v>0</v>
      </c>
      <c r="Z592" s="239">
        <v>0</v>
      </c>
      <c r="AA592" s="239">
        <v>0</v>
      </c>
      <c r="AB592" s="241">
        <v>2020</v>
      </c>
    </row>
    <row r="593" spans="1:28" s="3" customFormat="1" ht="35.25" customHeight="1" x14ac:dyDescent="0.5">
      <c r="A593" s="3">
        <v>1</v>
      </c>
      <c r="B593" s="143">
        <f>SUBTOTAL(103,$A$8:A593)</f>
        <v>576</v>
      </c>
      <c r="C593" s="237" t="s">
        <v>1811</v>
      </c>
      <c r="D593" s="232">
        <f t="shared" si="22"/>
        <v>1390097</v>
      </c>
      <c r="E593" s="239">
        <v>0</v>
      </c>
      <c r="F593" s="239">
        <v>0</v>
      </c>
      <c r="G593" s="239">
        <v>0</v>
      </c>
      <c r="H593" s="239">
        <v>0</v>
      </c>
      <c r="I593" s="239">
        <v>0</v>
      </c>
      <c r="J593" s="239">
        <v>0</v>
      </c>
      <c r="K593" s="240">
        <v>0</v>
      </c>
      <c r="L593" s="239">
        <v>0</v>
      </c>
      <c r="M593" s="239">
        <v>1390097</v>
      </c>
      <c r="N593" s="239">
        <v>0</v>
      </c>
      <c r="O593" s="239">
        <v>0</v>
      </c>
      <c r="P593" s="239">
        <v>0</v>
      </c>
      <c r="Q593" s="239">
        <v>0</v>
      </c>
      <c r="R593" s="239">
        <v>0</v>
      </c>
      <c r="S593" s="239">
        <v>0</v>
      </c>
      <c r="T593" s="239">
        <v>0</v>
      </c>
      <c r="U593" s="239">
        <v>0</v>
      </c>
      <c r="V593" s="239">
        <v>0</v>
      </c>
      <c r="W593" s="239">
        <v>0</v>
      </c>
      <c r="X593" s="239">
        <v>0</v>
      </c>
      <c r="Y593" s="239">
        <v>0</v>
      </c>
      <c r="Z593" s="239">
        <v>0</v>
      </c>
      <c r="AA593" s="239">
        <v>0</v>
      </c>
      <c r="AB593" s="241">
        <v>2020</v>
      </c>
    </row>
    <row r="594" spans="1:28" s="3" customFormat="1" ht="35.25" customHeight="1" x14ac:dyDescent="0.5">
      <c r="A594" s="3">
        <v>1</v>
      </c>
      <c r="B594" s="143">
        <f>SUBTOTAL(103,$A$8:A594)</f>
        <v>577</v>
      </c>
      <c r="C594" s="237" t="s">
        <v>1812</v>
      </c>
      <c r="D594" s="232">
        <f t="shared" si="22"/>
        <v>2161108</v>
      </c>
      <c r="E594" s="239">
        <v>0</v>
      </c>
      <c r="F594" s="239">
        <v>0</v>
      </c>
      <c r="G594" s="239">
        <v>0</v>
      </c>
      <c r="H594" s="239">
        <v>125812</v>
      </c>
      <c r="I594" s="239">
        <v>0</v>
      </c>
      <c r="J594" s="239">
        <v>0</v>
      </c>
      <c r="K594" s="240">
        <v>1</v>
      </c>
      <c r="L594" s="239">
        <v>82796</v>
      </c>
      <c r="M594" s="239">
        <v>1952500</v>
      </c>
      <c r="N594" s="239">
        <v>0</v>
      </c>
      <c r="O594" s="239">
        <v>0</v>
      </c>
      <c r="P594" s="239">
        <v>0</v>
      </c>
      <c r="Q594" s="239">
        <v>0</v>
      </c>
      <c r="R594" s="239">
        <v>0</v>
      </c>
      <c r="S594" s="239">
        <v>0</v>
      </c>
      <c r="T594" s="239">
        <v>0</v>
      </c>
      <c r="U594" s="239">
        <v>0</v>
      </c>
      <c r="V594" s="239">
        <v>0</v>
      </c>
      <c r="W594" s="239">
        <v>0</v>
      </c>
      <c r="X594" s="239">
        <v>0</v>
      </c>
      <c r="Y594" s="239">
        <v>0</v>
      </c>
      <c r="Z594" s="239">
        <v>0</v>
      </c>
      <c r="AA594" s="239">
        <v>0</v>
      </c>
      <c r="AB594" s="241">
        <v>2020</v>
      </c>
    </row>
    <row r="595" spans="1:28" s="3" customFormat="1" ht="35.25" customHeight="1" x14ac:dyDescent="0.5">
      <c r="A595" s="3">
        <v>1</v>
      </c>
      <c r="B595" s="143">
        <f>SUBTOTAL(103,$A$8:A595)</f>
        <v>578</v>
      </c>
      <c r="C595" s="237" t="s">
        <v>1813</v>
      </c>
      <c r="D595" s="232">
        <f t="shared" si="22"/>
        <v>796086</v>
      </c>
      <c r="E595" s="239">
        <v>0</v>
      </c>
      <c r="F595" s="239">
        <v>0</v>
      </c>
      <c r="G595" s="239">
        <v>330086</v>
      </c>
      <c r="H595" s="239">
        <v>0</v>
      </c>
      <c r="I595" s="239">
        <v>0</v>
      </c>
      <c r="J595" s="239">
        <v>0</v>
      </c>
      <c r="K595" s="240">
        <v>0</v>
      </c>
      <c r="L595" s="239">
        <v>0</v>
      </c>
      <c r="M595" s="239">
        <v>266000</v>
      </c>
      <c r="N595" s="239">
        <v>0</v>
      </c>
      <c r="O595" s="239">
        <v>200000</v>
      </c>
      <c r="P595" s="239">
        <v>0</v>
      </c>
      <c r="Q595" s="239">
        <v>0</v>
      </c>
      <c r="R595" s="239">
        <v>0</v>
      </c>
      <c r="S595" s="239">
        <v>0</v>
      </c>
      <c r="T595" s="239">
        <v>0</v>
      </c>
      <c r="U595" s="239">
        <v>0</v>
      </c>
      <c r="V595" s="239">
        <v>0</v>
      </c>
      <c r="W595" s="239">
        <v>0</v>
      </c>
      <c r="X595" s="239">
        <v>0</v>
      </c>
      <c r="Y595" s="239">
        <v>0</v>
      </c>
      <c r="Z595" s="239">
        <v>0</v>
      </c>
      <c r="AA595" s="239">
        <v>0</v>
      </c>
      <c r="AB595" s="241">
        <v>2020</v>
      </c>
    </row>
    <row r="596" spans="1:28" s="3" customFormat="1" ht="35.25" customHeight="1" x14ac:dyDescent="0.5">
      <c r="A596" s="3">
        <v>1</v>
      </c>
      <c r="B596" s="143">
        <f>SUBTOTAL(103,$A$8:A596)</f>
        <v>579</v>
      </c>
      <c r="C596" s="237" t="s">
        <v>2511</v>
      </c>
      <c r="D596" s="232">
        <f t="shared" si="22"/>
        <v>1856000</v>
      </c>
      <c r="E596" s="239">
        <v>0</v>
      </c>
      <c r="F596" s="239">
        <v>0</v>
      </c>
      <c r="G596" s="239">
        <v>0</v>
      </c>
      <c r="H596" s="239">
        <v>0</v>
      </c>
      <c r="I596" s="239">
        <v>0</v>
      </c>
      <c r="J596" s="239">
        <v>0</v>
      </c>
      <c r="K596" s="240">
        <v>1</v>
      </c>
      <c r="L596" s="239">
        <v>1856000</v>
      </c>
      <c r="M596" s="239">
        <v>0</v>
      </c>
      <c r="N596" s="239">
        <v>0</v>
      </c>
      <c r="O596" s="239">
        <v>0</v>
      </c>
      <c r="P596" s="239">
        <v>0</v>
      </c>
      <c r="Q596" s="239">
        <v>0</v>
      </c>
      <c r="R596" s="239">
        <v>0</v>
      </c>
      <c r="S596" s="239">
        <v>0</v>
      </c>
      <c r="T596" s="239">
        <v>0</v>
      </c>
      <c r="U596" s="239">
        <v>0</v>
      </c>
      <c r="V596" s="239">
        <v>0</v>
      </c>
      <c r="W596" s="239">
        <v>0</v>
      </c>
      <c r="X596" s="239">
        <v>0</v>
      </c>
      <c r="Y596" s="239">
        <v>0</v>
      </c>
      <c r="Z596" s="239">
        <v>0</v>
      </c>
      <c r="AA596" s="239">
        <v>0</v>
      </c>
      <c r="AB596" s="241">
        <v>2020</v>
      </c>
    </row>
    <row r="597" spans="1:28" s="3" customFormat="1" ht="35.25" customHeight="1" x14ac:dyDescent="0.5">
      <c r="A597" s="3">
        <v>1</v>
      </c>
      <c r="B597" s="143">
        <f>SUBTOTAL(103,$A$8:A597)</f>
        <v>580</v>
      </c>
      <c r="C597" s="237" t="s">
        <v>1814</v>
      </c>
      <c r="D597" s="232">
        <f t="shared" si="22"/>
        <v>693526</v>
      </c>
      <c r="E597" s="239">
        <v>0</v>
      </c>
      <c r="F597" s="239">
        <v>0</v>
      </c>
      <c r="G597" s="239">
        <v>0</v>
      </c>
      <c r="H597" s="239">
        <v>0</v>
      </c>
      <c r="I597" s="239">
        <v>0</v>
      </c>
      <c r="J597" s="239">
        <v>0</v>
      </c>
      <c r="K597" s="240">
        <v>0</v>
      </c>
      <c r="L597" s="239">
        <v>0</v>
      </c>
      <c r="M597" s="239">
        <v>693526</v>
      </c>
      <c r="N597" s="239">
        <v>0</v>
      </c>
      <c r="O597" s="239">
        <v>0</v>
      </c>
      <c r="P597" s="239">
        <v>0</v>
      </c>
      <c r="Q597" s="239">
        <v>0</v>
      </c>
      <c r="R597" s="239">
        <v>0</v>
      </c>
      <c r="S597" s="239">
        <v>0</v>
      </c>
      <c r="T597" s="239">
        <v>0</v>
      </c>
      <c r="U597" s="239">
        <v>0</v>
      </c>
      <c r="V597" s="239">
        <v>0</v>
      </c>
      <c r="W597" s="239">
        <v>0</v>
      </c>
      <c r="X597" s="239">
        <v>0</v>
      </c>
      <c r="Y597" s="239">
        <v>0</v>
      </c>
      <c r="Z597" s="239">
        <v>0</v>
      </c>
      <c r="AA597" s="239">
        <v>0</v>
      </c>
      <c r="AB597" s="241">
        <v>2020</v>
      </c>
    </row>
    <row r="598" spans="1:28" s="3" customFormat="1" ht="35.25" customHeight="1" x14ac:dyDescent="0.5">
      <c r="A598" s="3">
        <v>1</v>
      </c>
      <c r="B598" s="143">
        <f>SUBTOTAL(103,$A$8:A598)</f>
        <v>581</v>
      </c>
      <c r="C598" s="237" t="s">
        <v>1815</v>
      </c>
      <c r="D598" s="232">
        <f t="shared" si="22"/>
        <v>347354</v>
      </c>
      <c r="E598" s="239">
        <v>0</v>
      </c>
      <c r="F598" s="239">
        <v>0</v>
      </c>
      <c r="G598" s="239">
        <v>0</v>
      </c>
      <c r="H598" s="239">
        <v>0</v>
      </c>
      <c r="I598" s="239">
        <v>347354</v>
      </c>
      <c r="J598" s="239">
        <v>0</v>
      </c>
      <c r="K598" s="240">
        <v>0</v>
      </c>
      <c r="L598" s="239">
        <v>0</v>
      </c>
      <c r="M598" s="239">
        <v>0</v>
      </c>
      <c r="N598" s="239">
        <v>0</v>
      </c>
      <c r="O598" s="239">
        <v>0</v>
      </c>
      <c r="P598" s="239">
        <v>0</v>
      </c>
      <c r="Q598" s="239">
        <v>0</v>
      </c>
      <c r="R598" s="239">
        <v>0</v>
      </c>
      <c r="S598" s="239">
        <v>0</v>
      </c>
      <c r="T598" s="239">
        <v>0</v>
      </c>
      <c r="U598" s="239">
        <v>0</v>
      </c>
      <c r="V598" s="239">
        <v>0</v>
      </c>
      <c r="W598" s="239">
        <v>0</v>
      </c>
      <c r="X598" s="239">
        <v>0</v>
      </c>
      <c r="Y598" s="239">
        <v>0</v>
      </c>
      <c r="Z598" s="239">
        <v>0</v>
      </c>
      <c r="AA598" s="239">
        <v>0</v>
      </c>
      <c r="AB598" s="241">
        <v>2020</v>
      </c>
    </row>
    <row r="599" spans="1:28" s="3" customFormat="1" ht="35.25" customHeight="1" x14ac:dyDescent="0.5">
      <c r="A599" s="3">
        <v>1</v>
      </c>
      <c r="B599" s="143">
        <f>SUBTOTAL(103,$A$8:A599)</f>
        <v>582</v>
      </c>
      <c r="C599" s="237" t="s">
        <v>1816</v>
      </c>
      <c r="D599" s="232">
        <f t="shared" si="22"/>
        <v>1832116</v>
      </c>
      <c r="E599" s="239">
        <v>0</v>
      </c>
      <c r="F599" s="239">
        <v>0</v>
      </c>
      <c r="G599" s="239">
        <v>0</v>
      </c>
      <c r="H599" s="239">
        <v>0</v>
      </c>
      <c r="I599" s="239">
        <v>0</v>
      </c>
      <c r="J599" s="239">
        <v>0</v>
      </c>
      <c r="K599" s="240">
        <v>1</v>
      </c>
      <c r="L599" s="239">
        <v>1832116</v>
      </c>
      <c r="M599" s="239">
        <v>0</v>
      </c>
      <c r="N599" s="239">
        <v>0</v>
      </c>
      <c r="O599" s="239">
        <v>0</v>
      </c>
      <c r="P599" s="239">
        <v>0</v>
      </c>
      <c r="Q599" s="239">
        <v>0</v>
      </c>
      <c r="R599" s="239">
        <v>0</v>
      </c>
      <c r="S599" s="239">
        <v>0</v>
      </c>
      <c r="T599" s="239">
        <v>0</v>
      </c>
      <c r="U599" s="239">
        <v>0</v>
      </c>
      <c r="V599" s="239">
        <v>0</v>
      </c>
      <c r="W599" s="239">
        <v>0</v>
      </c>
      <c r="X599" s="239">
        <v>0</v>
      </c>
      <c r="Y599" s="239">
        <v>0</v>
      </c>
      <c r="Z599" s="239">
        <v>0</v>
      </c>
      <c r="AA599" s="239">
        <v>0</v>
      </c>
      <c r="AB599" s="241">
        <v>2020</v>
      </c>
    </row>
    <row r="600" spans="1:28" s="3" customFormat="1" ht="35.25" customHeight="1" x14ac:dyDescent="0.5">
      <c r="A600" s="3">
        <v>1</v>
      </c>
      <c r="B600" s="143">
        <f>SUBTOTAL(103,$A$8:A600)</f>
        <v>583</v>
      </c>
      <c r="C600" s="237" t="s">
        <v>1817</v>
      </c>
      <c r="D600" s="232">
        <f t="shared" si="22"/>
        <v>240211</v>
      </c>
      <c r="E600" s="239">
        <v>0</v>
      </c>
      <c r="F600" s="239">
        <v>0</v>
      </c>
      <c r="G600" s="239">
        <v>0</v>
      </c>
      <c r="H600" s="239">
        <v>0</v>
      </c>
      <c r="I600" s="239">
        <v>0</v>
      </c>
      <c r="J600" s="239">
        <v>0</v>
      </c>
      <c r="K600" s="240">
        <v>0</v>
      </c>
      <c r="L600" s="239">
        <v>0</v>
      </c>
      <c r="M600" s="239">
        <v>0</v>
      </c>
      <c r="N600" s="239">
        <v>0</v>
      </c>
      <c r="O600" s="239">
        <v>240211</v>
      </c>
      <c r="P600" s="239">
        <v>0</v>
      </c>
      <c r="Q600" s="239">
        <v>0</v>
      </c>
      <c r="R600" s="239">
        <v>0</v>
      </c>
      <c r="S600" s="239">
        <v>0</v>
      </c>
      <c r="T600" s="239">
        <v>0</v>
      </c>
      <c r="U600" s="239">
        <v>0</v>
      </c>
      <c r="V600" s="239">
        <v>0</v>
      </c>
      <c r="W600" s="239">
        <v>0</v>
      </c>
      <c r="X600" s="239">
        <v>0</v>
      </c>
      <c r="Y600" s="239">
        <v>0</v>
      </c>
      <c r="Z600" s="239">
        <v>0</v>
      </c>
      <c r="AA600" s="239">
        <v>0</v>
      </c>
      <c r="AB600" s="241">
        <v>2020</v>
      </c>
    </row>
    <row r="601" spans="1:28" s="3" customFormat="1" ht="35.25" customHeight="1" x14ac:dyDescent="0.5">
      <c r="A601" s="3">
        <v>1</v>
      </c>
      <c r="B601" s="143">
        <f>SUBTOTAL(103,$A$8:A601)</f>
        <v>584</v>
      </c>
      <c r="C601" s="237" t="s">
        <v>1818</v>
      </c>
      <c r="D601" s="232">
        <f t="shared" si="22"/>
        <v>155581.73000000001</v>
      </c>
      <c r="E601" s="239">
        <v>0</v>
      </c>
      <c r="F601" s="239">
        <v>0</v>
      </c>
      <c r="G601" s="239">
        <v>0</v>
      </c>
      <c r="H601" s="239">
        <v>155581.73000000001</v>
      </c>
      <c r="I601" s="239">
        <v>0</v>
      </c>
      <c r="J601" s="239">
        <v>0</v>
      </c>
      <c r="K601" s="240">
        <v>0</v>
      </c>
      <c r="L601" s="239">
        <v>0</v>
      </c>
      <c r="M601" s="239">
        <v>0</v>
      </c>
      <c r="N601" s="239">
        <v>0</v>
      </c>
      <c r="O601" s="239">
        <v>0</v>
      </c>
      <c r="P601" s="239">
        <v>0</v>
      </c>
      <c r="Q601" s="239">
        <v>0</v>
      </c>
      <c r="R601" s="239">
        <v>0</v>
      </c>
      <c r="S601" s="239">
        <v>0</v>
      </c>
      <c r="T601" s="239">
        <v>0</v>
      </c>
      <c r="U601" s="239">
        <v>0</v>
      </c>
      <c r="V601" s="239">
        <v>0</v>
      </c>
      <c r="W601" s="239">
        <v>0</v>
      </c>
      <c r="X601" s="239">
        <v>0</v>
      </c>
      <c r="Y601" s="239">
        <v>0</v>
      </c>
      <c r="Z601" s="239">
        <v>0</v>
      </c>
      <c r="AA601" s="239">
        <v>0</v>
      </c>
      <c r="AB601" s="241">
        <v>2020</v>
      </c>
    </row>
    <row r="602" spans="1:28" s="3" customFormat="1" ht="35.25" customHeight="1" x14ac:dyDescent="0.5">
      <c r="A602" s="3">
        <v>1</v>
      </c>
      <c r="B602" s="143">
        <f>SUBTOTAL(103,$A$8:A602)</f>
        <v>585</v>
      </c>
      <c r="C602" s="237" t="s">
        <v>2123</v>
      </c>
      <c r="D602" s="232">
        <f t="shared" si="22"/>
        <v>1467871.96</v>
      </c>
      <c r="E602" s="239">
        <v>0</v>
      </c>
      <c r="F602" s="239">
        <v>0</v>
      </c>
      <c r="G602" s="239">
        <v>1467871.96</v>
      </c>
      <c r="H602" s="239">
        <v>0</v>
      </c>
      <c r="I602" s="239">
        <v>0</v>
      </c>
      <c r="J602" s="239">
        <v>0</v>
      </c>
      <c r="K602" s="240">
        <v>0</v>
      </c>
      <c r="L602" s="239">
        <v>0</v>
      </c>
      <c r="M602" s="239">
        <v>0</v>
      </c>
      <c r="N602" s="239">
        <v>0</v>
      </c>
      <c r="O602" s="239">
        <v>0</v>
      </c>
      <c r="P602" s="239">
        <v>0</v>
      </c>
      <c r="Q602" s="239">
        <v>0</v>
      </c>
      <c r="R602" s="239">
        <v>0</v>
      </c>
      <c r="S602" s="239">
        <v>0</v>
      </c>
      <c r="T602" s="239">
        <v>0</v>
      </c>
      <c r="U602" s="239">
        <v>0</v>
      </c>
      <c r="V602" s="239">
        <v>0</v>
      </c>
      <c r="W602" s="239">
        <v>0</v>
      </c>
      <c r="X602" s="239">
        <v>0</v>
      </c>
      <c r="Y602" s="239">
        <v>0</v>
      </c>
      <c r="Z602" s="239">
        <v>0</v>
      </c>
      <c r="AA602" s="239">
        <v>0</v>
      </c>
      <c r="AB602" s="241">
        <v>2020</v>
      </c>
    </row>
    <row r="603" spans="1:28" s="3" customFormat="1" ht="35.25" customHeight="1" x14ac:dyDescent="0.5">
      <c r="A603" s="3">
        <v>1</v>
      </c>
      <c r="B603" s="143">
        <f>SUBTOTAL(103,$A$8:A603)</f>
        <v>586</v>
      </c>
      <c r="C603" s="237" t="s">
        <v>2124</v>
      </c>
      <c r="D603" s="232">
        <f t="shared" si="22"/>
        <v>3131855.51</v>
      </c>
      <c r="E603" s="239">
        <v>0</v>
      </c>
      <c r="F603" s="239">
        <v>0</v>
      </c>
      <c r="G603" s="239">
        <v>3131855.51</v>
      </c>
      <c r="H603" s="239">
        <v>0</v>
      </c>
      <c r="I603" s="239">
        <v>0</v>
      </c>
      <c r="J603" s="239">
        <v>0</v>
      </c>
      <c r="K603" s="240">
        <v>0</v>
      </c>
      <c r="L603" s="239">
        <v>0</v>
      </c>
      <c r="M603" s="239">
        <v>0</v>
      </c>
      <c r="N603" s="239">
        <v>0</v>
      </c>
      <c r="O603" s="239">
        <v>0</v>
      </c>
      <c r="P603" s="239">
        <v>0</v>
      </c>
      <c r="Q603" s="239">
        <v>0</v>
      </c>
      <c r="R603" s="239">
        <v>0</v>
      </c>
      <c r="S603" s="239">
        <v>0</v>
      </c>
      <c r="T603" s="239">
        <v>0</v>
      </c>
      <c r="U603" s="239">
        <v>0</v>
      </c>
      <c r="V603" s="239">
        <v>0</v>
      </c>
      <c r="W603" s="239">
        <v>0</v>
      </c>
      <c r="X603" s="239">
        <v>0</v>
      </c>
      <c r="Y603" s="239">
        <v>0</v>
      </c>
      <c r="Z603" s="239">
        <v>0</v>
      </c>
      <c r="AA603" s="239">
        <v>0</v>
      </c>
      <c r="AB603" s="241">
        <v>2020</v>
      </c>
    </row>
    <row r="604" spans="1:28" s="3" customFormat="1" ht="35.25" customHeight="1" x14ac:dyDescent="0.5">
      <c r="A604" s="3">
        <v>1</v>
      </c>
      <c r="B604" s="143">
        <f>SUBTOTAL(103,$A$8:A604)</f>
        <v>587</v>
      </c>
      <c r="C604" s="237" t="s">
        <v>2512</v>
      </c>
      <c r="D604" s="232">
        <f t="shared" si="22"/>
        <v>226200</v>
      </c>
      <c r="E604" s="239">
        <v>0</v>
      </c>
      <c r="F604" s="239">
        <v>0</v>
      </c>
      <c r="G604" s="239">
        <v>0</v>
      </c>
      <c r="H604" s="239">
        <v>0</v>
      </c>
      <c r="I604" s="239">
        <v>0</v>
      </c>
      <c r="J604" s="239">
        <v>0</v>
      </c>
      <c r="K604" s="240">
        <v>0</v>
      </c>
      <c r="L604" s="239">
        <v>0</v>
      </c>
      <c r="M604" s="239">
        <v>226200</v>
      </c>
      <c r="N604" s="239">
        <v>0</v>
      </c>
      <c r="O604" s="239">
        <v>0</v>
      </c>
      <c r="P604" s="239">
        <v>0</v>
      </c>
      <c r="Q604" s="239">
        <v>0</v>
      </c>
      <c r="R604" s="239">
        <v>0</v>
      </c>
      <c r="S604" s="239">
        <v>0</v>
      </c>
      <c r="T604" s="239">
        <v>0</v>
      </c>
      <c r="U604" s="239">
        <v>0</v>
      </c>
      <c r="V604" s="239">
        <v>0</v>
      </c>
      <c r="W604" s="239">
        <v>0</v>
      </c>
      <c r="X604" s="239">
        <v>0</v>
      </c>
      <c r="Y604" s="239">
        <v>0</v>
      </c>
      <c r="Z604" s="239">
        <v>0</v>
      </c>
      <c r="AA604" s="239">
        <v>0</v>
      </c>
      <c r="AB604" s="241">
        <v>2020</v>
      </c>
    </row>
    <row r="605" spans="1:28" s="3" customFormat="1" ht="35.25" customHeight="1" x14ac:dyDescent="0.5">
      <c r="A605" s="3">
        <v>1</v>
      </c>
      <c r="B605" s="143">
        <f>SUBTOTAL(103,$A$8:A605)</f>
        <v>588</v>
      </c>
      <c r="C605" s="237" t="s">
        <v>2125</v>
      </c>
      <c r="D605" s="232">
        <f t="shared" si="22"/>
        <v>419031</v>
      </c>
      <c r="E605" s="239">
        <v>117495</v>
      </c>
      <c r="F605" s="239">
        <v>301536</v>
      </c>
      <c r="G605" s="239">
        <v>0</v>
      </c>
      <c r="H605" s="239">
        <v>0</v>
      </c>
      <c r="I605" s="239">
        <v>0</v>
      </c>
      <c r="J605" s="239">
        <v>0</v>
      </c>
      <c r="K605" s="240">
        <v>0</v>
      </c>
      <c r="L605" s="239">
        <v>0</v>
      </c>
      <c r="M605" s="239">
        <v>0</v>
      </c>
      <c r="N605" s="239">
        <v>0</v>
      </c>
      <c r="O605" s="239">
        <v>0</v>
      </c>
      <c r="P605" s="239">
        <v>0</v>
      </c>
      <c r="Q605" s="239">
        <v>0</v>
      </c>
      <c r="R605" s="239">
        <v>0</v>
      </c>
      <c r="S605" s="239">
        <v>0</v>
      </c>
      <c r="T605" s="239">
        <v>0</v>
      </c>
      <c r="U605" s="239">
        <v>0</v>
      </c>
      <c r="V605" s="239">
        <v>0</v>
      </c>
      <c r="W605" s="239">
        <v>0</v>
      </c>
      <c r="X605" s="239">
        <v>0</v>
      </c>
      <c r="Y605" s="239">
        <v>0</v>
      </c>
      <c r="Z605" s="239">
        <v>0</v>
      </c>
      <c r="AA605" s="239">
        <v>0</v>
      </c>
      <c r="AB605" s="241">
        <v>2020</v>
      </c>
    </row>
    <row r="606" spans="1:28" s="3" customFormat="1" ht="35.25" customHeight="1" x14ac:dyDescent="0.5">
      <c r="A606" s="3">
        <v>1</v>
      </c>
      <c r="B606" s="143">
        <f>SUBTOTAL(103,$A$8:A606)</f>
        <v>589</v>
      </c>
      <c r="C606" s="237" t="s">
        <v>2126</v>
      </c>
      <c r="D606" s="232">
        <f t="shared" si="22"/>
        <v>678313.12</v>
      </c>
      <c r="E606" s="239">
        <v>0</v>
      </c>
      <c r="F606" s="239">
        <v>0</v>
      </c>
      <c r="G606" s="239">
        <v>678313.12</v>
      </c>
      <c r="H606" s="239">
        <v>0</v>
      </c>
      <c r="I606" s="239">
        <v>0</v>
      </c>
      <c r="J606" s="239">
        <v>0</v>
      </c>
      <c r="K606" s="240">
        <v>0</v>
      </c>
      <c r="L606" s="239">
        <v>0</v>
      </c>
      <c r="M606" s="239">
        <v>0</v>
      </c>
      <c r="N606" s="239">
        <v>0</v>
      </c>
      <c r="O606" s="239">
        <v>0</v>
      </c>
      <c r="P606" s="239">
        <v>0</v>
      </c>
      <c r="Q606" s="239">
        <v>0</v>
      </c>
      <c r="R606" s="239">
        <v>0</v>
      </c>
      <c r="S606" s="239">
        <v>0</v>
      </c>
      <c r="T606" s="239">
        <v>0</v>
      </c>
      <c r="U606" s="239">
        <v>0</v>
      </c>
      <c r="V606" s="239">
        <v>0</v>
      </c>
      <c r="W606" s="239">
        <v>0</v>
      </c>
      <c r="X606" s="239">
        <v>0</v>
      </c>
      <c r="Y606" s="239">
        <v>0</v>
      </c>
      <c r="Z606" s="239">
        <v>0</v>
      </c>
      <c r="AA606" s="239">
        <v>0</v>
      </c>
      <c r="AB606" s="241">
        <v>2020</v>
      </c>
    </row>
    <row r="607" spans="1:28" s="3" customFormat="1" ht="35.25" customHeight="1" x14ac:dyDescent="0.5">
      <c r="A607" s="3">
        <v>1</v>
      </c>
      <c r="B607" s="143">
        <f>SUBTOTAL(103,$A$8:A607)</f>
        <v>590</v>
      </c>
      <c r="C607" s="237" t="s">
        <v>2127</v>
      </c>
      <c r="D607" s="232">
        <f t="shared" si="22"/>
        <v>263492</v>
      </c>
      <c r="E607" s="239">
        <v>0</v>
      </c>
      <c r="F607" s="239">
        <v>263492</v>
      </c>
      <c r="G607" s="239">
        <v>0</v>
      </c>
      <c r="H607" s="239">
        <v>0</v>
      </c>
      <c r="I607" s="239">
        <v>0</v>
      </c>
      <c r="J607" s="239">
        <v>0</v>
      </c>
      <c r="K607" s="240">
        <v>0</v>
      </c>
      <c r="L607" s="239">
        <v>0</v>
      </c>
      <c r="M607" s="239">
        <v>0</v>
      </c>
      <c r="N607" s="239">
        <v>0</v>
      </c>
      <c r="O607" s="239">
        <v>0</v>
      </c>
      <c r="P607" s="239">
        <v>0</v>
      </c>
      <c r="Q607" s="239">
        <v>0</v>
      </c>
      <c r="R607" s="239">
        <v>0</v>
      </c>
      <c r="S607" s="239">
        <v>0</v>
      </c>
      <c r="T607" s="239">
        <v>0</v>
      </c>
      <c r="U607" s="239">
        <v>0</v>
      </c>
      <c r="V607" s="239">
        <v>0</v>
      </c>
      <c r="W607" s="239">
        <v>0</v>
      </c>
      <c r="X607" s="239">
        <v>0</v>
      </c>
      <c r="Y607" s="239">
        <v>0</v>
      </c>
      <c r="Z607" s="239">
        <v>0</v>
      </c>
      <c r="AA607" s="239">
        <v>0</v>
      </c>
      <c r="AB607" s="241">
        <v>2020</v>
      </c>
    </row>
    <row r="608" spans="1:28" s="3" customFormat="1" ht="35.25" customHeight="1" x14ac:dyDescent="0.5">
      <c r="A608" s="3">
        <v>1</v>
      </c>
      <c r="B608" s="143">
        <f>SUBTOTAL(103,$A$8:A608)</f>
        <v>591</v>
      </c>
      <c r="C608" s="237" t="s">
        <v>2128</v>
      </c>
      <c r="D608" s="232">
        <f t="shared" si="22"/>
        <v>1832116</v>
      </c>
      <c r="E608" s="239">
        <v>0</v>
      </c>
      <c r="F608" s="239">
        <v>0</v>
      </c>
      <c r="G608" s="239">
        <v>0</v>
      </c>
      <c r="H608" s="239">
        <v>0</v>
      </c>
      <c r="I608" s="239">
        <v>0</v>
      </c>
      <c r="J608" s="239">
        <v>0</v>
      </c>
      <c r="K608" s="240">
        <v>1</v>
      </c>
      <c r="L608" s="239">
        <v>1832116</v>
      </c>
      <c r="M608" s="239">
        <v>0</v>
      </c>
      <c r="N608" s="239">
        <v>0</v>
      </c>
      <c r="O608" s="239">
        <v>0</v>
      </c>
      <c r="P608" s="239">
        <v>0</v>
      </c>
      <c r="Q608" s="239">
        <v>0</v>
      </c>
      <c r="R608" s="239">
        <v>0</v>
      </c>
      <c r="S608" s="239">
        <v>0</v>
      </c>
      <c r="T608" s="239">
        <v>0</v>
      </c>
      <c r="U608" s="239">
        <v>0</v>
      </c>
      <c r="V608" s="239">
        <v>0</v>
      </c>
      <c r="W608" s="239">
        <v>0</v>
      </c>
      <c r="X608" s="239">
        <v>0</v>
      </c>
      <c r="Y608" s="239">
        <v>0</v>
      </c>
      <c r="Z608" s="239">
        <v>0</v>
      </c>
      <c r="AA608" s="239">
        <v>0</v>
      </c>
      <c r="AB608" s="241">
        <v>2020</v>
      </c>
    </row>
    <row r="609" spans="1:28" s="3" customFormat="1" ht="35.25" customHeight="1" x14ac:dyDescent="0.5">
      <c r="A609" s="3">
        <v>1</v>
      </c>
      <c r="B609" s="143">
        <f>SUBTOTAL(103,$A$8:A609)</f>
        <v>592</v>
      </c>
      <c r="C609" s="237" t="s">
        <v>2129</v>
      </c>
      <c r="D609" s="232">
        <f t="shared" si="22"/>
        <v>643086</v>
      </c>
      <c r="E609" s="239">
        <v>0</v>
      </c>
      <c r="F609" s="239">
        <v>0</v>
      </c>
      <c r="G609" s="239">
        <v>0</v>
      </c>
      <c r="H609" s="239">
        <v>0</v>
      </c>
      <c r="I609" s="239">
        <v>0</v>
      </c>
      <c r="J609" s="239">
        <v>0</v>
      </c>
      <c r="K609" s="240">
        <v>0</v>
      </c>
      <c r="L609" s="239">
        <v>0</v>
      </c>
      <c r="M609" s="239">
        <v>643086</v>
      </c>
      <c r="N609" s="239">
        <v>0</v>
      </c>
      <c r="O609" s="239">
        <v>0</v>
      </c>
      <c r="P609" s="239">
        <v>0</v>
      </c>
      <c r="Q609" s="239">
        <v>0</v>
      </c>
      <c r="R609" s="239">
        <v>0</v>
      </c>
      <c r="S609" s="239">
        <v>0</v>
      </c>
      <c r="T609" s="239">
        <v>0</v>
      </c>
      <c r="U609" s="239">
        <v>0</v>
      </c>
      <c r="V609" s="239">
        <v>0</v>
      </c>
      <c r="W609" s="239">
        <v>0</v>
      </c>
      <c r="X609" s="239">
        <v>0</v>
      </c>
      <c r="Y609" s="239">
        <v>0</v>
      </c>
      <c r="Z609" s="239">
        <v>0</v>
      </c>
      <c r="AA609" s="239">
        <v>0</v>
      </c>
      <c r="AB609" s="241">
        <v>2020</v>
      </c>
    </row>
    <row r="610" spans="1:28" s="3" customFormat="1" ht="35.25" customHeight="1" x14ac:dyDescent="0.5">
      <c r="A610" s="3">
        <v>1</v>
      </c>
      <c r="B610" s="143">
        <f>SUBTOTAL(103,$A$8:A610)</f>
        <v>593</v>
      </c>
      <c r="C610" s="237" t="s">
        <v>2130</v>
      </c>
      <c r="D610" s="232">
        <f t="shared" si="22"/>
        <v>330000</v>
      </c>
      <c r="E610" s="239">
        <v>0</v>
      </c>
      <c r="F610" s="239">
        <v>0</v>
      </c>
      <c r="G610" s="239">
        <v>0</v>
      </c>
      <c r="H610" s="239">
        <v>0</v>
      </c>
      <c r="I610" s="239">
        <v>0</v>
      </c>
      <c r="J610" s="239">
        <v>0</v>
      </c>
      <c r="K610" s="240">
        <v>0</v>
      </c>
      <c r="L610" s="239">
        <v>0</v>
      </c>
      <c r="M610" s="239">
        <v>330000</v>
      </c>
      <c r="N610" s="239">
        <v>0</v>
      </c>
      <c r="O610" s="239">
        <v>0</v>
      </c>
      <c r="P610" s="239">
        <v>0</v>
      </c>
      <c r="Q610" s="239">
        <v>0</v>
      </c>
      <c r="R610" s="239">
        <v>0</v>
      </c>
      <c r="S610" s="239">
        <v>0</v>
      </c>
      <c r="T610" s="239">
        <v>0</v>
      </c>
      <c r="U610" s="239">
        <v>0</v>
      </c>
      <c r="V610" s="239">
        <v>0</v>
      </c>
      <c r="W610" s="239">
        <v>0</v>
      </c>
      <c r="X610" s="239">
        <v>0</v>
      </c>
      <c r="Y610" s="239">
        <v>0</v>
      </c>
      <c r="Z610" s="239">
        <v>0</v>
      </c>
      <c r="AA610" s="239">
        <v>0</v>
      </c>
      <c r="AB610" s="241">
        <v>2020</v>
      </c>
    </row>
    <row r="611" spans="1:28" s="3" customFormat="1" ht="35.25" customHeight="1" x14ac:dyDescent="0.5">
      <c r="A611" s="3">
        <v>1</v>
      </c>
      <c r="B611" s="143">
        <f>SUBTOTAL(103,$A$8:A611)</f>
        <v>594</v>
      </c>
      <c r="C611" s="237" t="s">
        <v>2131</v>
      </c>
      <c r="D611" s="232">
        <f t="shared" si="22"/>
        <v>170000</v>
      </c>
      <c r="E611" s="239">
        <v>0</v>
      </c>
      <c r="F611" s="239">
        <v>0</v>
      </c>
      <c r="G611" s="239">
        <v>0</v>
      </c>
      <c r="H611" s="239">
        <v>0</v>
      </c>
      <c r="I611" s="239">
        <v>0</v>
      </c>
      <c r="J611" s="239">
        <v>0</v>
      </c>
      <c r="K611" s="240">
        <v>0</v>
      </c>
      <c r="L611" s="239">
        <v>0</v>
      </c>
      <c r="M611" s="239">
        <v>0</v>
      </c>
      <c r="N611" s="239">
        <v>0</v>
      </c>
      <c r="O611" s="239">
        <v>170000</v>
      </c>
      <c r="P611" s="239">
        <v>0</v>
      </c>
      <c r="Q611" s="239">
        <v>0</v>
      </c>
      <c r="R611" s="239">
        <v>0</v>
      </c>
      <c r="S611" s="239">
        <v>0</v>
      </c>
      <c r="T611" s="239">
        <v>0</v>
      </c>
      <c r="U611" s="239">
        <v>0</v>
      </c>
      <c r="V611" s="239">
        <v>0</v>
      </c>
      <c r="W611" s="239">
        <v>0</v>
      </c>
      <c r="X611" s="239">
        <v>0</v>
      </c>
      <c r="Y611" s="239">
        <v>0</v>
      </c>
      <c r="Z611" s="239">
        <v>0</v>
      </c>
      <c r="AA611" s="239">
        <v>0</v>
      </c>
      <c r="AB611" s="241">
        <v>2020</v>
      </c>
    </row>
    <row r="612" spans="1:28" s="3" customFormat="1" ht="35.25" customHeight="1" x14ac:dyDescent="0.5">
      <c r="A612" s="3">
        <v>1</v>
      </c>
      <c r="B612" s="143">
        <f>SUBTOTAL(103,$A$8:A612)</f>
        <v>595</v>
      </c>
      <c r="C612" s="237" t="s">
        <v>2513</v>
      </c>
      <c r="D612" s="232">
        <f t="shared" si="22"/>
        <v>500361</v>
      </c>
      <c r="E612" s="239">
        <v>0</v>
      </c>
      <c r="F612" s="239">
        <v>0</v>
      </c>
      <c r="G612" s="239">
        <v>500361</v>
      </c>
      <c r="H612" s="239">
        <v>0</v>
      </c>
      <c r="I612" s="239">
        <v>0</v>
      </c>
      <c r="J612" s="239">
        <v>0</v>
      </c>
      <c r="K612" s="240">
        <v>0</v>
      </c>
      <c r="L612" s="239">
        <v>0</v>
      </c>
      <c r="M612" s="239">
        <v>0</v>
      </c>
      <c r="N612" s="239">
        <v>0</v>
      </c>
      <c r="O612" s="239">
        <v>0</v>
      </c>
      <c r="P612" s="239">
        <v>0</v>
      </c>
      <c r="Q612" s="239">
        <v>0</v>
      </c>
      <c r="R612" s="239">
        <v>0</v>
      </c>
      <c r="S612" s="239">
        <v>0</v>
      </c>
      <c r="T612" s="239">
        <v>0</v>
      </c>
      <c r="U612" s="239">
        <v>0</v>
      </c>
      <c r="V612" s="239">
        <v>0</v>
      </c>
      <c r="W612" s="239">
        <v>0</v>
      </c>
      <c r="X612" s="239">
        <v>0</v>
      </c>
      <c r="Y612" s="239">
        <v>0</v>
      </c>
      <c r="Z612" s="239">
        <v>0</v>
      </c>
      <c r="AA612" s="239">
        <v>0</v>
      </c>
      <c r="AB612" s="241">
        <v>2020</v>
      </c>
    </row>
    <row r="613" spans="1:28" s="3" customFormat="1" ht="35.25" customHeight="1" x14ac:dyDescent="0.5">
      <c r="A613" s="3">
        <v>1</v>
      </c>
      <c r="B613" s="143">
        <f>SUBTOTAL(103,$A$8:A613)</f>
        <v>596</v>
      </c>
      <c r="C613" s="237" t="s">
        <v>2514</v>
      </c>
      <c r="D613" s="232">
        <f t="shared" si="22"/>
        <v>958000</v>
      </c>
      <c r="E613" s="239">
        <v>0</v>
      </c>
      <c r="F613" s="239">
        <v>0</v>
      </c>
      <c r="G613" s="239">
        <v>0</v>
      </c>
      <c r="H613" s="239">
        <v>0</v>
      </c>
      <c r="I613" s="239">
        <v>0</v>
      </c>
      <c r="J613" s="239">
        <v>0</v>
      </c>
      <c r="K613" s="240">
        <v>0</v>
      </c>
      <c r="L613" s="239">
        <v>0</v>
      </c>
      <c r="M613" s="239">
        <v>958000</v>
      </c>
      <c r="N613" s="239">
        <v>0</v>
      </c>
      <c r="O613" s="239">
        <v>0</v>
      </c>
      <c r="P613" s="239">
        <v>0</v>
      </c>
      <c r="Q613" s="239">
        <v>0</v>
      </c>
      <c r="R613" s="239">
        <v>0</v>
      </c>
      <c r="S613" s="239">
        <v>0</v>
      </c>
      <c r="T613" s="239">
        <v>0</v>
      </c>
      <c r="U613" s="239">
        <v>0</v>
      </c>
      <c r="V613" s="239">
        <v>0</v>
      </c>
      <c r="W613" s="239">
        <v>0</v>
      </c>
      <c r="X613" s="239">
        <v>0</v>
      </c>
      <c r="Y613" s="239">
        <v>0</v>
      </c>
      <c r="Z613" s="239">
        <v>0</v>
      </c>
      <c r="AA613" s="239">
        <v>0</v>
      </c>
      <c r="AB613" s="241">
        <v>2020</v>
      </c>
    </row>
    <row r="614" spans="1:28" s="3" customFormat="1" ht="35.25" customHeight="1" x14ac:dyDescent="0.5">
      <c r="A614" s="3">
        <v>1</v>
      </c>
      <c r="B614" s="143">
        <f>SUBTOTAL(103,$A$8:A614)</f>
        <v>597</v>
      </c>
      <c r="C614" s="237" t="s">
        <v>2515</v>
      </c>
      <c r="D614" s="232">
        <f t="shared" si="22"/>
        <v>549634</v>
      </c>
      <c r="E614" s="239">
        <v>0</v>
      </c>
      <c r="F614" s="239">
        <v>0</v>
      </c>
      <c r="G614" s="239">
        <v>0</v>
      </c>
      <c r="H614" s="239">
        <v>0</v>
      </c>
      <c r="I614" s="239">
        <v>0</v>
      </c>
      <c r="J614" s="239">
        <v>0</v>
      </c>
      <c r="K614" s="240">
        <v>1</v>
      </c>
      <c r="L614" s="239">
        <v>549634</v>
      </c>
      <c r="M614" s="239">
        <v>0</v>
      </c>
      <c r="N614" s="239">
        <v>0</v>
      </c>
      <c r="O614" s="239">
        <v>0</v>
      </c>
      <c r="P614" s="239">
        <v>0</v>
      </c>
      <c r="Q614" s="239">
        <v>0</v>
      </c>
      <c r="R614" s="239">
        <v>0</v>
      </c>
      <c r="S614" s="239">
        <v>0</v>
      </c>
      <c r="T614" s="239">
        <v>0</v>
      </c>
      <c r="U614" s="239">
        <v>0</v>
      </c>
      <c r="V614" s="239">
        <v>0</v>
      </c>
      <c r="W614" s="239">
        <v>0</v>
      </c>
      <c r="X614" s="239">
        <v>0</v>
      </c>
      <c r="Y614" s="239">
        <v>0</v>
      </c>
      <c r="Z614" s="239">
        <v>0</v>
      </c>
      <c r="AA614" s="239">
        <v>0</v>
      </c>
      <c r="AB614" s="241">
        <v>2020</v>
      </c>
    </row>
    <row r="615" spans="1:28" s="3" customFormat="1" ht="35.25" customHeight="1" x14ac:dyDescent="0.5">
      <c r="A615" s="3">
        <v>1</v>
      </c>
      <c r="B615" s="143">
        <f>SUBTOTAL(103,$A$8:A615)</f>
        <v>598</v>
      </c>
      <c r="C615" s="237" t="s">
        <v>2132</v>
      </c>
      <c r="D615" s="232">
        <f t="shared" si="22"/>
        <v>1137848</v>
      </c>
      <c r="E615" s="239">
        <v>0</v>
      </c>
      <c r="F615" s="239">
        <v>0</v>
      </c>
      <c r="G615" s="239">
        <v>0</v>
      </c>
      <c r="H615" s="239">
        <v>0</v>
      </c>
      <c r="I615" s="239">
        <v>0</v>
      </c>
      <c r="J615" s="239">
        <v>0</v>
      </c>
      <c r="K615" s="240">
        <v>0</v>
      </c>
      <c r="L615" s="239">
        <v>0</v>
      </c>
      <c r="M615" s="239">
        <v>0</v>
      </c>
      <c r="N615" s="239">
        <v>1137848</v>
      </c>
      <c r="O615" s="239">
        <v>0</v>
      </c>
      <c r="P615" s="239">
        <v>0</v>
      </c>
      <c r="Q615" s="239">
        <v>0</v>
      </c>
      <c r="R615" s="239">
        <v>0</v>
      </c>
      <c r="S615" s="239">
        <v>0</v>
      </c>
      <c r="T615" s="239">
        <v>0</v>
      </c>
      <c r="U615" s="239">
        <v>0</v>
      </c>
      <c r="V615" s="239">
        <v>0</v>
      </c>
      <c r="W615" s="239">
        <v>0</v>
      </c>
      <c r="X615" s="239">
        <v>0</v>
      </c>
      <c r="Y615" s="239">
        <v>0</v>
      </c>
      <c r="Z615" s="239">
        <v>0</v>
      </c>
      <c r="AA615" s="239">
        <v>0</v>
      </c>
      <c r="AB615" s="241">
        <v>2020</v>
      </c>
    </row>
    <row r="616" spans="1:28" s="3" customFormat="1" ht="35.25" customHeight="1" x14ac:dyDescent="0.5">
      <c r="A616" s="3">
        <v>1</v>
      </c>
      <c r="B616" s="143">
        <f>SUBTOTAL(103,$A$8:A616)</f>
        <v>599</v>
      </c>
      <c r="C616" s="237" t="s">
        <v>2133</v>
      </c>
      <c r="D616" s="232">
        <f t="shared" si="22"/>
        <v>210700</v>
      </c>
      <c r="E616" s="239">
        <v>0</v>
      </c>
      <c r="F616" s="239">
        <v>0</v>
      </c>
      <c r="G616" s="239">
        <v>210700</v>
      </c>
      <c r="H616" s="239">
        <v>0</v>
      </c>
      <c r="I616" s="239">
        <v>0</v>
      </c>
      <c r="J616" s="239">
        <v>0</v>
      </c>
      <c r="K616" s="240">
        <v>0</v>
      </c>
      <c r="L616" s="239">
        <v>0</v>
      </c>
      <c r="M616" s="239">
        <v>0</v>
      </c>
      <c r="N616" s="239">
        <v>0</v>
      </c>
      <c r="O616" s="239">
        <v>0</v>
      </c>
      <c r="P616" s="239">
        <v>0</v>
      </c>
      <c r="Q616" s="239">
        <v>0</v>
      </c>
      <c r="R616" s="239">
        <v>0</v>
      </c>
      <c r="S616" s="239">
        <v>0</v>
      </c>
      <c r="T616" s="239">
        <v>0</v>
      </c>
      <c r="U616" s="239">
        <v>0</v>
      </c>
      <c r="V616" s="239">
        <v>0</v>
      </c>
      <c r="W616" s="239">
        <v>0</v>
      </c>
      <c r="X616" s="239">
        <v>0</v>
      </c>
      <c r="Y616" s="239">
        <v>0</v>
      </c>
      <c r="Z616" s="239">
        <v>0</v>
      </c>
      <c r="AA616" s="239">
        <v>0</v>
      </c>
      <c r="AB616" s="241">
        <v>2020</v>
      </c>
    </row>
    <row r="617" spans="1:28" s="3" customFormat="1" ht="35.25" customHeight="1" x14ac:dyDescent="0.5">
      <c r="A617" s="3">
        <v>1</v>
      </c>
      <c r="B617" s="143">
        <f>SUBTOTAL(103,$A$8:A617)</f>
        <v>600</v>
      </c>
      <c r="C617" s="237" t="s">
        <v>2134</v>
      </c>
      <c r="D617" s="232">
        <f t="shared" si="22"/>
        <v>492012</v>
      </c>
      <c r="E617" s="239">
        <v>0</v>
      </c>
      <c r="F617" s="239">
        <v>0</v>
      </c>
      <c r="G617" s="239">
        <v>0</v>
      </c>
      <c r="H617" s="239">
        <v>0</v>
      </c>
      <c r="I617" s="239">
        <v>492012</v>
      </c>
      <c r="J617" s="239">
        <v>0</v>
      </c>
      <c r="K617" s="240">
        <v>0</v>
      </c>
      <c r="L617" s="239">
        <v>0</v>
      </c>
      <c r="M617" s="239">
        <v>0</v>
      </c>
      <c r="N617" s="239">
        <v>0</v>
      </c>
      <c r="O617" s="239">
        <v>0</v>
      </c>
      <c r="P617" s="239">
        <v>0</v>
      </c>
      <c r="Q617" s="239">
        <v>0</v>
      </c>
      <c r="R617" s="239">
        <v>0</v>
      </c>
      <c r="S617" s="239">
        <v>0</v>
      </c>
      <c r="T617" s="239">
        <v>0</v>
      </c>
      <c r="U617" s="239">
        <v>0</v>
      </c>
      <c r="V617" s="239">
        <v>0</v>
      </c>
      <c r="W617" s="239">
        <v>0</v>
      </c>
      <c r="X617" s="239">
        <v>0</v>
      </c>
      <c r="Y617" s="239">
        <v>0</v>
      </c>
      <c r="Z617" s="239">
        <v>0</v>
      </c>
      <c r="AA617" s="239">
        <v>0</v>
      </c>
      <c r="AB617" s="241">
        <v>2020</v>
      </c>
    </row>
    <row r="618" spans="1:28" s="3" customFormat="1" ht="35.25" customHeight="1" x14ac:dyDescent="0.5">
      <c r="A618" s="3">
        <v>1</v>
      </c>
      <c r="B618" s="143">
        <f>SUBTOTAL(103,$A$8:A618)</f>
        <v>601</v>
      </c>
      <c r="C618" s="237" t="s">
        <v>2135</v>
      </c>
      <c r="D618" s="232">
        <f t="shared" si="22"/>
        <v>63000</v>
      </c>
      <c r="E618" s="239">
        <v>0</v>
      </c>
      <c r="F618" s="239">
        <v>63000</v>
      </c>
      <c r="G618" s="239">
        <v>0</v>
      </c>
      <c r="H618" s="239">
        <v>0</v>
      </c>
      <c r="I618" s="239">
        <v>0</v>
      </c>
      <c r="J618" s="239">
        <v>0</v>
      </c>
      <c r="K618" s="240">
        <v>0</v>
      </c>
      <c r="L618" s="239">
        <v>0</v>
      </c>
      <c r="M618" s="239">
        <v>0</v>
      </c>
      <c r="N618" s="239">
        <v>0</v>
      </c>
      <c r="O618" s="239">
        <v>0</v>
      </c>
      <c r="P618" s="239">
        <v>0</v>
      </c>
      <c r="Q618" s="239">
        <v>0</v>
      </c>
      <c r="R618" s="239">
        <v>0</v>
      </c>
      <c r="S618" s="239">
        <v>0</v>
      </c>
      <c r="T618" s="239">
        <v>0</v>
      </c>
      <c r="U618" s="239">
        <v>0</v>
      </c>
      <c r="V618" s="239">
        <v>0</v>
      </c>
      <c r="W618" s="239">
        <v>0</v>
      </c>
      <c r="X618" s="239">
        <v>0</v>
      </c>
      <c r="Y618" s="239">
        <v>0</v>
      </c>
      <c r="Z618" s="239">
        <v>0</v>
      </c>
      <c r="AA618" s="239">
        <v>0</v>
      </c>
      <c r="AB618" s="241">
        <v>2020</v>
      </c>
    </row>
    <row r="619" spans="1:28" s="3" customFormat="1" ht="35.25" customHeight="1" x14ac:dyDescent="0.5">
      <c r="A619" s="3">
        <v>1</v>
      </c>
      <c r="B619" s="143">
        <f>SUBTOTAL(103,$A$8:A619)</f>
        <v>602</v>
      </c>
      <c r="C619" s="237" t="s">
        <v>2136</v>
      </c>
      <c r="D619" s="232">
        <f t="shared" si="22"/>
        <v>361000</v>
      </c>
      <c r="E619" s="239">
        <v>0</v>
      </c>
      <c r="F619" s="239">
        <v>0</v>
      </c>
      <c r="G619" s="239">
        <v>0</v>
      </c>
      <c r="H619" s="239">
        <v>0</v>
      </c>
      <c r="I619" s="239">
        <v>0</v>
      </c>
      <c r="J619" s="239">
        <v>0</v>
      </c>
      <c r="K619" s="240">
        <v>0</v>
      </c>
      <c r="L619" s="239">
        <v>0</v>
      </c>
      <c r="M619" s="239">
        <v>0</v>
      </c>
      <c r="N619" s="239">
        <v>0</v>
      </c>
      <c r="O619" s="239">
        <v>361000</v>
      </c>
      <c r="P619" s="239">
        <v>0</v>
      </c>
      <c r="Q619" s="239">
        <v>0</v>
      </c>
      <c r="R619" s="239">
        <v>0</v>
      </c>
      <c r="S619" s="239">
        <v>0</v>
      </c>
      <c r="T619" s="239">
        <v>0</v>
      </c>
      <c r="U619" s="239">
        <v>0</v>
      </c>
      <c r="V619" s="239">
        <v>0</v>
      </c>
      <c r="W619" s="239">
        <v>0</v>
      </c>
      <c r="X619" s="239">
        <v>0</v>
      </c>
      <c r="Y619" s="239">
        <v>0</v>
      </c>
      <c r="Z619" s="239">
        <v>0</v>
      </c>
      <c r="AA619" s="239">
        <v>0</v>
      </c>
      <c r="AB619" s="241">
        <v>2020</v>
      </c>
    </row>
    <row r="620" spans="1:28" s="3" customFormat="1" ht="35.25" customHeight="1" x14ac:dyDescent="0.5">
      <c r="A620" s="3">
        <v>1</v>
      </c>
      <c r="B620" s="143">
        <f>SUBTOTAL(103,$A$8:A620)</f>
        <v>603</v>
      </c>
      <c r="C620" s="237" t="s">
        <v>2137</v>
      </c>
      <c r="D620" s="232">
        <f t="shared" si="22"/>
        <v>191340</v>
      </c>
      <c r="E620" s="239">
        <v>0</v>
      </c>
      <c r="F620" s="239">
        <v>0</v>
      </c>
      <c r="G620" s="239">
        <v>0</v>
      </c>
      <c r="H620" s="239">
        <v>0</v>
      </c>
      <c r="I620" s="239">
        <v>0</v>
      </c>
      <c r="J620" s="239">
        <v>0</v>
      </c>
      <c r="K620" s="240">
        <v>0</v>
      </c>
      <c r="L620" s="239">
        <v>0</v>
      </c>
      <c r="M620" s="239">
        <v>0</v>
      </c>
      <c r="N620" s="239">
        <v>0</v>
      </c>
      <c r="O620" s="239">
        <v>191340</v>
      </c>
      <c r="P620" s="239">
        <v>0</v>
      </c>
      <c r="Q620" s="239">
        <v>0</v>
      </c>
      <c r="R620" s="239">
        <v>0</v>
      </c>
      <c r="S620" s="239">
        <v>0</v>
      </c>
      <c r="T620" s="239">
        <v>0</v>
      </c>
      <c r="U620" s="239">
        <v>0</v>
      </c>
      <c r="V620" s="239">
        <v>0</v>
      </c>
      <c r="W620" s="239">
        <v>0</v>
      </c>
      <c r="X620" s="239">
        <v>0</v>
      </c>
      <c r="Y620" s="239">
        <v>0</v>
      </c>
      <c r="Z620" s="239">
        <v>0</v>
      </c>
      <c r="AA620" s="239">
        <v>0</v>
      </c>
      <c r="AB620" s="241">
        <v>2020</v>
      </c>
    </row>
    <row r="621" spans="1:28" s="3" customFormat="1" ht="35.25" customHeight="1" x14ac:dyDescent="0.5">
      <c r="A621" s="3">
        <v>1</v>
      </c>
      <c r="B621" s="143">
        <f>SUBTOTAL(103,$A$8:A621)</f>
        <v>604</v>
      </c>
      <c r="C621" s="237" t="s">
        <v>2138</v>
      </c>
      <c r="D621" s="232">
        <f t="shared" si="22"/>
        <v>1832116</v>
      </c>
      <c r="E621" s="239">
        <v>0</v>
      </c>
      <c r="F621" s="239">
        <v>0</v>
      </c>
      <c r="G621" s="239">
        <v>0</v>
      </c>
      <c r="H621" s="239">
        <v>0</v>
      </c>
      <c r="I621" s="239">
        <v>0</v>
      </c>
      <c r="J621" s="239">
        <v>0</v>
      </c>
      <c r="K621" s="240">
        <v>1</v>
      </c>
      <c r="L621" s="239">
        <v>1832116</v>
      </c>
      <c r="M621" s="239">
        <v>0</v>
      </c>
      <c r="N621" s="239">
        <v>0</v>
      </c>
      <c r="O621" s="239">
        <v>0</v>
      </c>
      <c r="P621" s="239">
        <v>0</v>
      </c>
      <c r="Q621" s="239">
        <v>0</v>
      </c>
      <c r="R621" s="239">
        <v>0</v>
      </c>
      <c r="S621" s="239">
        <v>0</v>
      </c>
      <c r="T621" s="239">
        <v>0</v>
      </c>
      <c r="U621" s="239">
        <v>0</v>
      </c>
      <c r="V621" s="239">
        <v>0</v>
      </c>
      <c r="W621" s="239">
        <v>0</v>
      </c>
      <c r="X621" s="239">
        <v>0</v>
      </c>
      <c r="Y621" s="239">
        <v>0</v>
      </c>
      <c r="Z621" s="239">
        <v>0</v>
      </c>
      <c r="AA621" s="239">
        <v>0</v>
      </c>
      <c r="AB621" s="241">
        <v>2020</v>
      </c>
    </row>
    <row r="622" spans="1:28" s="3" customFormat="1" ht="35.25" customHeight="1" x14ac:dyDescent="0.5">
      <c r="A622" s="3">
        <v>1</v>
      </c>
      <c r="B622" s="143">
        <f>SUBTOTAL(103,$A$8:A622)</f>
        <v>605</v>
      </c>
      <c r="C622" s="237" t="s">
        <v>2516</v>
      </c>
      <c r="D622" s="232">
        <f t="shared" si="22"/>
        <v>214690.8</v>
      </c>
      <c r="E622" s="239">
        <v>0</v>
      </c>
      <c r="F622" s="239">
        <v>0</v>
      </c>
      <c r="G622" s="239">
        <v>0</v>
      </c>
      <c r="H622" s="239">
        <v>0</v>
      </c>
      <c r="I622" s="239">
        <v>0</v>
      </c>
      <c r="J622" s="239">
        <v>0</v>
      </c>
      <c r="K622" s="240">
        <v>0</v>
      </c>
      <c r="L622" s="239">
        <v>0</v>
      </c>
      <c r="M622" s="239">
        <v>214690.8</v>
      </c>
      <c r="N622" s="239">
        <v>0</v>
      </c>
      <c r="O622" s="239">
        <v>0</v>
      </c>
      <c r="P622" s="239">
        <v>0</v>
      </c>
      <c r="Q622" s="239">
        <v>0</v>
      </c>
      <c r="R622" s="239">
        <v>0</v>
      </c>
      <c r="S622" s="239">
        <v>0</v>
      </c>
      <c r="T622" s="239">
        <v>0</v>
      </c>
      <c r="U622" s="239">
        <v>0</v>
      </c>
      <c r="V622" s="239">
        <v>0</v>
      </c>
      <c r="W622" s="239">
        <v>0</v>
      </c>
      <c r="X622" s="239">
        <v>0</v>
      </c>
      <c r="Y622" s="239">
        <v>0</v>
      </c>
      <c r="Z622" s="239">
        <v>0</v>
      </c>
      <c r="AA622" s="239">
        <v>0</v>
      </c>
      <c r="AB622" s="241">
        <v>2020</v>
      </c>
    </row>
    <row r="623" spans="1:28" s="3" customFormat="1" ht="35.25" customHeight="1" x14ac:dyDescent="0.5">
      <c r="A623" s="3">
        <v>1</v>
      </c>
      <c r="B623" s="143">
        <f>SUBTOTAL(103,$A$8:A623)</f>
        <v>606</v>
      </c>
      <c r="C623" s="237" t="s">
        <v>2139</v>
      </c>
      <c r="D623" s="232">
        <f t="shared" si="22"/>
        <v>1266471.23</v>
      </c>
      <c r="E623" s="239">
        <v>144657.63</v>
      </c>
      <c r="F623" s="239">
        <v>369283.6</v>
      </c>
      <c r="G623" s="239">
        <v>0</v>
      </c>
      <c r="H623" s="239">
        <v>0</v>
      </c>
      <c r="I623" s="239">
        <v>0</v>
      </c>
      <c r="J623" s="239">
        <v>0</v>
      </c>
      <c r="K623" s="240">
        <v>0</v>
      </c>
      <c r="L623" s="239">
        <v>0</v>
      </c>
      <c r="M623" s="239">
        <v>600078</v>
      </c>
      <c r="N623" s="239">
        <v>0</v>
      </c>
      <c r="O623" s="239">
        <v>152452</v>
      </c>
      <c r="P623" s="239">
        <v>0</v>
      </c>
      <c r="Q623" s="239">
        <v>0</v>
      </c>
      <c r="R623" s="239">
        <v>0</v>
      </c>
      <c r="S623" s="239">
        <v>0</v>
      </c>
      <c r="T623" s="239">
        <v>0</v>
      </c>
      <c r="U623" s="239">
        <v>0</v>
      </c>
      <c r="V623" s="239">
        <v>0</v>
      </c>
      <c r="W623" s="239">
        <v>0</v>
      </c>
      <c r="X623" s="239">
        <v>0</v>
      </c>
      <c r="Y623" s="239">
        <v>0</v>
      </c>
      <c r="Z623" s="239">
        <v>0</v>
      </c>
      <c r="AA623" s="239">
        <v>0</v>
      </c>
      <c r="AB623" s="241">
        <v>2020</v>
      </c>
    </row>
    <row r="624" spans="1:28" s="3" customFormat="1" ht="35.25" customHeight="1" x14ac:dyDescent="0.5">
      <c r="A624" s="3">
        <v>1</v>
      </c>
      <c r="B624" s="143">
        <f>SUBTOTAL(103,$A$8:A624)</f>
        <v>607</v>
      </c>
      <c r="C624" s="237" t="s">
        <v>2140</v>
      </c>
      <c r="D624" s="232">
        <f t="shared" si="22"/>
        <v>1057074</v>
      </c>
      <c r="E624" s="239">
        <v>0</v>
      </c>
      <c r="F624" s="239">
        <v>0</v>
      </c>
      <c r="G624" s="239">
        <v>0</v>
      </c>
      <c r="H624" s="239">
        <v>0</v>
      </c>
      <c r="I624" s="239">
        <v>0</v>
      </c>
      <c r="J624" s="239">
        <v>0</v>
      </c>
      <c r="K624" s="240">
        <v>0</v>
      </c>
      <c r="L624" s="239">
        <v>0</v>
      </c>
      <c r="M624" s="239">
        <v>1057074</v>
      </c>
      <c r="N624" s="239">
        <v>0</v>
      </c>
      <c r="O624" s="239">
        <v>0</v>
      </c>
      <c r="P624" s="239">
        <v>0</v>
      </c>
      <c r="Q624" s="239">
        <v>0</v>
      </c>
      <c r="R624" s="239">
        <v>0</v>
      </c>
      <c r="S624" s="239">
        <v>0</v>
      </c>
      <c r="T624" s="239">
        <v>0</v>
      </c>
      <c r="U624" s="239">
        <v>0</v>
      </c>
      <c r="V624" s="239">
        <v>0</v>
      </c>
      <c r="W624" s="239">
        <v>0</v>
      </c>
      <c r="X624" s="239">
        <v>0</v>
      </c>
      <c r="Y624" s="239">
        <v>0</v>
      </c>
      <c r="Z624" s="239">
        <v>0</v>
      </c>
      <c r="AA624" s="239">
        <v>0</v>
      </c>
      <c r="AB624" s="241">
        <v>2020</v>
      </c>
    </row>
    <row r="625" spans="1:28" s="3" customFormat="1" ht="35.25" customHeight="1" x14ac:dyDescent="0.5">
      <c r="A625" s="3">
        <v>1</v>
      </c>
      <c r="B625" s="143">
        <f>SUBTOTAL(103,$A$8:A625)</f>
        <v>608</v>
      </c>
      <c r="C625" s="237" t="s">
        <v>2517</v>
      </c>
      <c r="D625" s="232">
        <f t="shared" si="22"/>
        <v>997869.02</v>
      </c>
      <c r="E625" s="239">
        <v>0</v>
      </c>
      <c r="F625" s="239">
        <v>0</v>
      </c>
      <c r="G625" s="239">
        <v>0</v>
      </c>
      <c r="H625" s="239">
        <v>0</v>
      </c>
      <c r="I625" s="239">
        <v>997869.02</v>
      </c>
      <c r="J625" s="239">
        <v>0</v>
      </c>
      <c r="K625" s="240">
        <v>0</v>
      </c>
      <c r="L625" s="239">
        <v>0</v>
      </c>
      <c r="M625" s="239">
        <v>0</v>
      </c>
      <c r="N625" s="239">
        <v>0</v>
      </c>
      <c r="O625" s="239">
        <v>0</v>
      </c>
      <c r="P625" s="239">
        <v>0</v>
      </c>
      <c r="Q625" s="239">
        <v>0</v>
      </c>
      <c r="R625" s="239">
        <v>0</v>
      </c>
      <c r="S625" s="239">
        <v>0</v>
      </c>
      <c r="T625" s="239">
        <v>0</v>
      </c>
      <c r="U625" s="239">
        <v>0</v>
      </c>
      <c r="V625" s="239">
        <v>0</v>
      </c>
      <c r="W625" s="239">
        <v>0</v>
      </c>
      <c r="X625" s="239">
        <v>0</v>
      </c>
      <c r="Y625" s="239">
        <v>0</v>
      </c>
      <c r="Z625" s="239">
        <v>0</v>
      </c>
      <c r="AA625" s="239">
        <v>0</v>
      </c>
      <c r="AB625" s="241">
        <v>2020</v>
      </c>
    </row>
    <row r="626" spans="1:28" s="3" customFormat="1" ht="35.25" customHeight="1" x14ac:dyDescent="0.5">
      <c r="A626" s="3">
        <v>1</v>
      </c>
      <c r="B626" s="143">
        <f>SUBTOTAL(103,$A$8:A626)</f>
        <v>609</v>
      </c>
      <c r="C626" s="237" t="s">
        <v>2141</v>
      </c>
      <c r="D626" s="232">
        <f t="shared" si="22"/>
        <v>973016</v>
      </c>
      <c r="E626" s="239">
        <v>0</v>
      </c>
      <c r="F626" s="239">
        <v>0</v>
      </c>
      <c r="G626" s="239">
        <v>0</v>
      </c>
      <c r="H626" s="239">
        <v>0</v>
      </c>
      <c r="I626" s="239">
        <v>0</v>
      </c>
      <c r="J626" s="239">
        <v>0</v>
      </c>
      <c r="K626" s="240">
        <v>0</v>
      </c>
      <c r="L626" s="239">
        <v>0</v>
      </c>
      <c r="M626" s="239">
        <v>973016</v>
      </c>
      <c r="N626" s="239">
        <v>0</v>
      </c>
      <c r="O626" s="239">
        <v>0</v>
      </c>
      <c r="P626" s="239">
        <v>0</v>
      </c>
      <c r="Q626" s="239">
        <v>0</v>
      </c>
      <c r="R626" s="239">
        <v>0</v>
      </c>
      <c r="S626" s="239">
        <v>0</v>
      </c>
      <c r="T626" s="239">
        <v>0</v>
      </c>
      <c r="U626" s="239">
        <v>0</v>
      </c>
      <c r="V626" s="239">
        <v>0</v>
      </c>
      <c r="W626" s="239">
        <v>0</v>
      </c>
      <c r="X626" s="239">
        <v>0</v>
      </c>
      <c r="Y626" s="239">
        <v>0</v>
      </c>
      <c r="Z626" s="239">
        <v>0</v>
      </c>
      <c r="AA626" s="239">
        <v>0</v>
      </c>
      <c r="AB626" s="241">
        <v>2020</v>
      </c>
    </row>
    <row r="627" spans="1:28" s="3" customFormat="1" ht="35.25" customHeight="1" x14ac:dyDescent="0.5">
      <c r="A627" s="3">
        <v>1</v>
      </c>
      <c r="B627" s="143">
        <f>SUBTOTAL(103,$A$8:A627)</f>
        <v>610</v>
      </c>
      <c r="C627" s="237" t="s">
        <v>2142</v>
      </c>
      <c r="D627" s="232">
        <f t="shared" si="22"/>
        <v>350223</v>
      </c>
      <c r="E627" s="239">
        <v>0</v>
      </c>
      <c r="F627" s="239">
        <v>0</v>
      </c>
      <c r="G627" s="239">
        <v>0</v>
      </c>
      <c r="H627" s="239">
        <v>0</v>
      </c>
      <c r="I627" s="239">
        <v>0</v>
      </c>
      <c r="J627" s="239">
        <v>0</v>
      </c>
      <c r="K627" s="240">
        <v>0</v>
      </c>
      <c r="L627" s="239">
        <v>0</v>
      </c>
      <c r="M627" s="239">
        <v>0</v>
      </c>
      <c r="N627" s="239">
        <v>0</v>
      </c>
      <c r="O627" s="239">
        <v>350223</v>
      </c>
      <c r="P627" s="239">
        <v>0</v>
      </c>
      <c r="Q627" s="239">
        <v>0</v>
      </c>
      <c r="R627" s="239">
        <v>0</v>
      </c>
      <c r="S627" s="239">
        <v>0</v>
      </c>
      <c r="T627" s="239">
        <v>0</v>
      </c>
      <c r="U627" s="239">
        <v>0</v>
      </c>
      <c r="V627" s="239">
        <v>0</v>
      </c>
      <c r="W627" s="239">
        <v>0</v>
      </c>
      <c r="X627" s="239">
        <v>0</v>
      </c>
      <c r="Y627" s="239">
        <v>0</v>
      </c>
      <c r="Z627" s="239">
        <v>0</v>
      </c>
      <c r="AA627" s="239">
        <v>0</v>
      </c>
      <c r="AB627" s="241">
        <v>2020</v>
      </c>
    </row>
    <row r="628" spans="1:28" s="3" customFormat="1" ht="35.25" customHeight="1" x14ac:dyDescent="0.5">
      <c r="A628" s="3">
        <v>1</v>
      </c>
      <c r="B628" s="143">
        <f>SUBTOTAL(103,$A$8:A628)</f>
        <v>611</v>
      </c>
      <c r="C628" s="237" t="s">
        <v>2143</v>
      </c>
      <c r="D628" s="232">
        <f t="shared" si="22"/>
        <v>1957138.15</v>
      </c>
      <c r="E628" s="239">
        <v>0</v>
      </c>
      <c r="F628" s="239">
        <v>0</v>
      </c>
      <c r="G628" s="239">
        <v>390000</v>
      </c>
      <c r="H628" s="239">
        <v>0</v>
      </c>
      <c r="I628" s="239">
        <v>0</v>
      </c>
      <c r="J628" s="239">
        <v>0</v>
      </c>
      <c r="K628" s="240">
        <v>0</v>
      </c>
      <c r="L628" s="239">
        <v>0</v>
      </c>
      <c r="M628" s="239">
        <v>623200.5</v>
      </c>
      <c r="N628" s="239">
        <v>0</v>
      </c>
      <c r="O628" s="239">
        <v>943937.64999999991</v>
      </c>
      <c r="P628" s="239">
        <v>0</v>
      </c>
      <c r="Q628" s="239">
        <v>0</v>
      </c>
      <c r="R628" s="239">
        <v>0</v>
      </c>
      <c r="S628" s="239">
        <v>0</v>
      </c>
      <c r="T628" s="239">
        <v>0</v>
      </c>
      <c r="U628" s="239">
        <v>0</v>
      </c>
      <c r="V628" s="239">
        <v>0</v>
      </c>
      <c r="W628" s="239">
        <v>0</v>
      </c>
      <c r="X628" s="239">
        <v>0</v>
      </c>
      <c r="Y628" s="239">
        <v>0</v>
      </c>
      <c r="Z628" s="239">
        <v>0</v>
      </c>
      <c r="AA628" s="239">
        <v>0</v>
      </c>
      <c r="AB628" s="241">
        <v>2020</v>
      </c>
    </row>
    <row r="629" spans="1:28" s="3" customFormat="1" ht="35.25" customHeight="1" x14ac:dyDescent="0.5">
      <c r="A629" s="3">
        <v>1</v>
      </c>
      <c r="B629" s="143">
        <f>SUBTOTAL(103,$A$8:A629)</f>
        <v>612</v>
      </c>
      <c r="C629" s="237" t="s">
        <v>2518</v>
      </c>
      <c r="D629" s="232">
        <f t="shared" si="22"/>
        <v>157761.9</v>
      </c>
      <c r="E629" s="239">
        <v>0</v>
      </c>
      <c r="F629" s="239">
        <v>0</v>
      </c>
      <c r="G629" s="239">
        <v>0</v>
      </c>
      <c r="H629" s="239">
        <v>0</v>
      </c>
      <c r="I629" s="239">
        <v>0</v>
      </c>
      <c r="J629" s="239">
        <v>0</v>
      </c>
      <c r="K629" s="240">
        <v>0</v>
      </c>
      <c r="L629" s="239">
        <v>0</v>
      </c>
      <c r="M629" s="239">
        <v>157761.9</v>
      </c>
      <c r="N629" s="239">
        <v>0</v>
      </c>
      <c r="O629" s="239">
        <v>0</v>
      </c>
      <c r="P629" s="239">
        <v>0</v>
      </c>
      <c r="Q629" s="239">
        <v>0</v>
      </c>
      <c r="R629" s="239">
        <v>0</v>
      </c>
      <c r="S629" s="239">
        <v>0</v>
      </c>
      <c r="T629" s="239">
        <v>0</v>
      </c>
      <c r="U629" s="239">
        <v>0</v>
      </c>
      <c r="V629" s="239">
        <v>0</v>
      </c>
      <c r="W629" s="239">
        <v>0</v>
      </c>
      <c r="X629" s="239">
        <v>0</v>
      </c>
      <c r="Y629" s="239">
        <v>0</v>
      </c>
      <c r="Z629" s="239">
        <v>0</v>
      </c>
      <c r="AA629" s="239">
        <v>0</v>
      </c>
      <c r="AB629" s="241">
        <v>2020</v>
      </c>
    </row>
    <row r="630" spans="1:28" s="3" customFormat="1" ht="35.25" customHeight="1" x14ac:dyDescent="0.5">
      <c r="A630" s="3">
        <v>1</v>
      </c>
      <c r="B630" s="143">
        <f>SUBTOTAL(103,$A$8:A630)</f>
        <v>613</v>
      </c>
      <c r="C630" s="237" t="s">
        <v>2519</v>
      </c>
      <c r="D630" s="232">
        <f t="shared" si="22"/>
        <v>890655.2</v>
      </c>
      <c r="E630" s="239">
        <v>0</v>
      </c>
      <c r="F630" s="239">
        <v>890655.2</v>
      </c>
      <c r="G630" s="239">
        <v>0</v>
      </c>
      <c r="H630" s="239">
        <v>0</v>
      </c>
      <c r="I630" s="239">
        <v>0</v>
      </c>
      <c r="J630" s="239">
        <v>0</v>
      </c>
      <c r="K630" s="240">
        <v>0</v>
      </c>
      <c r="L630" s="239">
        <v>0</v>
      </c>
      <c r="M630" s="239">
        <v>0</v>
      </c>
      <c r="N630" s="239">
        <v>0</v>
      </c>
      <c r="O630" s="239">
        <v>0</v>
      </c>
      <c r="P630" s="239">
        <v>0</v>
      </c>
      <c r="Q630" s="239">
        <v>0</v>
      </c>
      <c r="R630" s="239">
        <v>0</v>
      </c>
      <c r="S630" s="239">
        <v>0</v>
      </c>
      <c r="T630" s="239">
        <v>0</v>
      </c>
      <c r="U630" s="239">
        <v>0</v>
      </c>
      <c r="V630" s="239">
        <v>0</v>
      </c>
      <c r="W630" s="239">
        <v>0</v>
      </c>
      <c r="X630" s="239">
        <v>0</v>
      </c>
      <c r="Y630" s="239">
        <v>0</v>
      </c>
      <c r="Z630" s="239">
        <v>0</v>
      </c>
      <c r="AA630" s="239">
        <v>0</v>
      </c>
      <c r="AB630" s="241">
        <v>2020</v>
      </c>
    </row>
    <row r="631" spans="1:28" s="3" customFormat="1" ht="35.25" customHeight="1" x14ac:dyDescent="0.5">
      <c r="A631" s="3">
        <v>1</v>
      </c>
      <c r="B631" s="143">
        <f>SUBTOTAL(103,$A$8:A631)</f>
        <v>614</v>
      </c>
      <c r="C631" s="237" t="s">
        <v>2144</v>
      </c>
      <c r="D631" s="232">
        <f t="shared" si="22"/>
        <v>391500</v>
      </c>
      <c r="E631" s="239">
        <v>0</v>
      </c>
      <c r="F631" s="239">
        <v>0</v>
      </c>
      <c r="G631" s="239">
        <v>0</v>
      </c>
      <c r="H631" s="239">
        <v>0</v>
      </c>
      <c r="I631" s="239">
        <v>0</v>
      </c>
      <c r="J631" s="239">
        <v>0</v>
      </c>
      <c r="K631" s="240">
        <v>0</v>
      </c>
      <c r="L631" s="239">
        <v>0</v>
      </c>
      <c r="M631" s="239">
        <v>391500</v>
      </c>
      <c r="N631" s="239">
        <v>0</v>
      </c>
      <c r="O631" s="239">
        <v>0</v>
      </c>
      <c r="P631" s="239">
        <v>0</v>
      </c>
      <c r="Q631" s="239">
        <v>0</v>
      </c>
      <c r="R631" s="239">
        <v>0</v>
      </c>
      <c r="S631" s="239">
        <v>0</v>
      </c>
      <c r="T631" s="239">
        <v>0</v>
      </c>
      <c r="U631" s="239">
        <v>0</v>
      </c>
      <c r="V631" s="239">
        <v>0</v>
      </c>
      <c r="W631" s="239">
        <v>0</v>
      </c>
      <c r="X631" s="239">
        <v>0</v>
      </c>
      <c r="Y631" s="239">
        <v>0</v>
      </c>
      <c r="Z631" s="239">
        <v>0</v>
      </c>
      <c r="AA631" s="239">
        <v>0</v>
      </c>
      <c r="AB631" s="241">
        <v>2020</v>
      </c>
    </row>
    <row r="632" spans="1:28" s="3" customFormat="1" ht="35.25" customHeight="1" x14ac:dyDescent="0.5">
      <c r="A632" s="3">
        <v>1</v>
      </c>
      <c r="B632" s="143">
        <f>SUBTOTAL(103,$A$8:A632)</f>
        <v>615</v>
      </c>
      <c r="C632" s="237" t="s">
        <v>2145</v>
      </c>
      <c r="D632" s="232">
        <f t="shared" si="22"/>
        <v>855017</v>
      </c>
      <c r="E632" s="239">
        <v>0</v>
      </c>
      <c r="F632" s="239">
        <v>389017</v>
      </c>
      <c r="G632" s="239">
        <v>0</v>
      </c>
      <c r="H632" s="239">
        <v>0</v>
      </c>
      <c r="I632" s="239">
        <v>0</v>
      </c>
      <c r="J632" s="239">
        <v>0</v>
      </c>
      <c r="K632" s="240">
        <v>0</v>
      </c>
      <c r="L632" s="239">
        <v>0</v>
      </c>
      <c r="M632" s="239">
        <v>0</v>
      </c>
      <c r="N632" s="239">
        <v>0</v>
      </c>
      <c r="O632" s="239">
        <v>466000</v>
      </c>
      <c r="P632" s="239">
        <v>0</v>
      </c>
      <c r="Q632" s="239">
        <v>0</v>
      </c>
      <c r="R632" s="239">
        <v>0</v>
      </c>
      <c r="S632" s="239">
        <v>0</v>
      </c>
      <c r="T632" s="239">
        <v>0</v>
      </c>
      <c r="U632" s="239">
        <v>0</v>
      </c>
      <c r="V632" s="239">
        <v>0</v>
      </c>
      <c r="W632" s="239">
        <v>0</v>
      </c>
      <c r="X632" s="239">
        <v>0</v>
      </c>
      <c r="Y632" s="239">
        <v>0</v>
      </c>
      <c r="Z632" s="239">
        <v>0</v>
      </c>
      <c r="AA632" s="239">
        <v>0</v>
      </c>
      <c r="AB632" s="241">
        <v>2020</v>
      </c>
    </row>
    <row r="633" spans="1:28" s="3" customFormat="1" ht="35.25" customHeight="1" x14ac:dyDescent="0.5">
      <c r="A633" s="3">
        <v>1</v>
      </c>
      <c r="B633" s="143">
        <f>SUBTOTAL(103,$A$8:A633)</f>
        <v>616</v>
      </c>
      <c r="C633" s="237" t="s">
        <v>2146</v>
      </c>
      <c r="D633" s="232">
        <f t="shared" si="22"/>
        <v>870396</v>
      </c>
      <c r="E633" s="239">
        <v>0</v>
      </c>
      <c r="F633" s="239">
        <v>0</v>
      </c>
      <c r="G633" s="239">
        <v>852734</v>
      </c>
      <c r="H633" s="239">
        <v>17662</v>
      </c>
      <c r="I633" s="239">
        <v>0</v>
      </c>
      <c r="J633" s="239">
        <v>0</v>
      </c>
      <c r="K633" s="240">
        <v>0</v>
      </c>
      <c r="L633" s="239">
        <v>0</v>
      </c>
      <c r="M633" s="239">
        <v>0</v>
      </c>
      <c r="N633" s="239">
        <v>0</v>
      </c>
      <c r="O633" s="239">
        <v>0</v>
      </c>
      <c r="P633" s="239">
        <v>0</v>
      </c>
      <c r="Q633" s="239">
        <v>0</v>
      </c>
      <c r="R633" s="239">
        <v>0</v>
      </c>
      <c r="S633" s="239">
        <v>0</v>
      </c>
      <c r="T633" s="239">
        <v>0</v>
      </c>
      <c r="U633" s="239">
        <v>0</v>
      </c>
      <c r="V633" s="239">
        <v>0</v>
      </c>
      <c r="W633" s="239">
        <v>0</v>
      </c>
      <c r="X633" s="239">
        <v>0</v>
      </c>
      <c r="Y633" s="239">
        <v>0</v>
      </c>
      <c r="Z633" s="239">
        <v>0</v>
      </c>
      <c r="AA633" s="239">
        <v>0</v>
      </c>
      <c r="AB633" s="241">
        <v>2020</v>
      </c>
    </row>
    <row r="634" spans="1:28" s="3" customFormat="1" ht="35.25" customHeight="1" x14ac:dyDescent="0.5">
      <c r="A634" s="3">
        <v>1</v>
      </c>
      <c r="B634" s="143">
        <f>SUBTOTAL(103,$A$8:A634)</f>
        <v>617</v>
      </c>
      <c r="C634" s="237" t="s">
        <v>2520</v>
      </c>
      <c r="D634" s="232">
        <f t="shared" si="22"/>
        <v>90898</v>
      </c>
      <c r="E634" s="239">
        <v>28439</v>
      </c>
      <c r="F634" s="239">
        <v>0</v>
      </c>
      <c r="G634" s="239">
        <v>0</v>
      </c>
      <c r="H634" s="239">
        <v>62459</v>
      </c>
      <c r="I634" s="239">
        <v>0</v>
      </c>
      <c r="J634" s="239">
        <v>0</v>
      </c>
      <c r="K634" s="240">
        <v>0</v>
      </c>
      <c r="L634" s="239">
        <v>0</v>
      </c>
      <c r="M634" s="239">
        <v>0</v>
      </c>
      <c r="N634" s="239">
        <v>0</v>
      </c>
      <c r="O634" s="239">
        <v>0</v>
      </c>
      <c r="P634" s="239">
        <v>0</v>
      </c>
      <c r="Q634" s="239">
        <v>0</v>
      </c>
      <c r="R634" s="239">
        <v>0</v>
      </c>
      <c r="S634" s="239">
        <v>0</v>
      </c>
      <c r="T634" s="239">
        <v>0</v>
      </c>
      <c r="U634" s="239">
        <v>0</v>
      </c>
      <c r="V634" s="239">
        <v>0</v>
      </c>
      <c r="W634" s="239">
        <v>0</v>
      </c>
      <c r="X634" s="239">
        <v>0</v>
      </c>
      <c r="Y634" s="239">
        <v>0</v>
      </c>
      <c r="Z634" s="239">
        <v>0</v>
      </c>
      <c r="AA634" s="239">
        <v>0</v>
      </c>
      <c r="AB634" s="241">
        <v>2020</v>
      </c>
    </row>
    <row r="635" spans="1:28" s="3" customFormat="1" ht="35.25" customHeight="1" x14ac:dyDescent="0.5">
      <c r="A635" s="3">
        <v>1</v>
      </c>
      <c r="B635" s="143">
        <f>SUBTOTAL(103,$A$8:A635)</f>
        <v>618</v>
      </c>
      <c r="C635" s="237" t="s">
        <v>2147</v>
      </c>
      <c r="D635" s="232">
        <f t="shared" si="22"/>
        <v>275198</v>
      </c>
      <c r="E635" s="239">
        <v>0</v>
      </c>
      <c r="F635" s="239">
        <v>0</v>
      </c>
      <c r="G635" s="239">
        <v>135198</v>
      </c>
      <c r="H635" s="239">
        <v>0</v>
      </c>
      <c r="I635" s="239">
        <v>0</v>
      </c>
      <c r="J635" s="239">
        <v>0</v>
      </c>
      <c r="K635" s="240">
        <v>0</v>
      </c>
      <c r="L635" s="239">
        <v>0</v>
      </c>
      <c r="M635" s="239">
        <v>140000</v>
      </c>
      <c r="N635" s="239">
        <v>0</v>
      </c>
      <c r="O635" s="239">
        <v>0</v>
      </c>
      <c r="P635" s="239">
        <v>0</v>
      </c>
      <c r="Q635" s="239">
        <v>0</v>
      </c>
      <c r="R635" s="239">
        <v>0</v>
      </c>
      <c r="S635" s="239">
        <v>0</v>
      </c>
      <c r="T635" s="239">
        <v>0</v>
      </c>
      <c r="U635" s="239">
        <v>0</v>
      </c>
      <c r="V635" s="239">
        <v>0</v>
      </c>
      <c r="W635" s="239">
        <v>0</v>
      </c>
      <c r="X635" s="239">
        <v>0</v>
      </c>
      <c r="Y635" s="239">
        <v>0</v>
      </c>
      <c r="Z635" s="239">
        <v>0</v>
      </c>
      <c r="AA635" s="239">
        <v>0</v>
      </c>
      <c r="AB635" s="241">
        <v>2020</v>
      </c>
    </row>
    <row r="636" spans="1:28" s="3" customFormat="1" ht="35.25" customHeight="1" x14ac:dyDescent="0.5">
      <c r="A636" s="3">
        <v>1</v>
      </c>
      <c r="B636" s="143">
        <f>SUBTOTAL(103,$A$8:A636)</f>
        <v>619</v>
      </c>
      <c r="C636" s="237" t="s">
        <v>2333</v>
      </c>
      <c r="D636" s="232">
        <f t="shared" si="22"/>
        <v>141489</v>
      </c>
      <c r="E636" s="239">
        <v>0</v>
      </c>
      <c r="F636" s="239">
        <v>0</v>
      </c>
      <c r="G636" s="239">
        <v>0</v>
      </c>
      <c r="H636" s="239">
        <v>0</v>
      </c>
      <c r="I636" s="239">
        <v>0</v>
      </c>
      <c r="J636" s="239">
        <v>0</v>
      </c>
      <c r="K636" s="240">
        <v>0</v>
      </c>
      <c r="L636" s="239">
        <v>0</v>
      </c>
      <c r="M636" s="239">
        <v>0</v>
      </c>
      <c r="N636" s="239">
        <v>0</v>
      </c>
      <c r="O636" s="239">
        <v>141489</v>
      </c>
      <c r="P636" s="239">
        <v>0</v>
      </c>
      <c r="Q636" s="239">
        <v>0</v>
      </c>
      <c r="R636" s="239">
        <v>0</v>
      </c>
      <c r="S636" s="239">
        <v>0</v>
      </c>
      <c r="T636" s="239">
        <v>0</v>
      </c>
      <c r="U636" s="239">
        <v>0</v>
      </c>
      <c r="V636" s="239">
        <v>0</v>
      </c>
      <c r="W636" s="239">
        <v>0</v>
      </c>
      <c r="X636" s="239">
        <v>0</v>
      </c>
      <c r="Y636" s="239">
        <v>0</v>
      </c>
      <c r="Z636" s="239">
        <v>0</v>
      </c>
      <c r="AA636" s="239">
        <v>0</v>
      </c>
      <c r="AB636" s="241">
        <v>2020</v>
      </c>
    </row>
    <row r="637" spans="1:28" s="3" customFormat="1" ht="35.25" customHeight="1" x14ac:dyDescent="0.5">
      <c r="A637" s="3">
        <v>1</v>
      </c>
      <c r="B637" s="143">
        <f>SUBTOTAL(103,$A$8:A637)</f>
        <v>620</v>
      </c>
      <c r="C637" s="237" t="s">
        <v>2334</v>
      </c>
      <c r="D637" s="232">
        <f t="shared" si="22"/>
        <v>1610716</v>
      </c>
      <c r="E637" s="239">
        <v>0</v>
      </c>
      <c r="F637" s="239">
        <v>0</v>
      </c>
      <c r="G637" s="239">
        <v>0</v>
      </c>
      <c r="H637" s="239">
        <v>0</v>
      </c>
      <c r="I637" s="239">
        <v>0</v>
      </c>
      <c r="J637" s="239">
        <v>0</v>
      </c>
      <c r="K637" s="240">
        <v>0</v>
      </c>
      <c r="L637" s="239">
        <v>0</v>
      </c>
      <c r="M637" s="239">
        <v>1610716</v>
      </c>
      <c r="N637" s="239">
        <v>0</v>
      </c>
      <c r="O637" s="239">
        <v>0</v>
      </c>
      <c r="P637" s="239">
        <v>0</v>
      </c>
      <c r="Q637" s="239">
        <v>0</v>
      </c>
      <c r="R637" s="239">
        <v>0</v>
      </c>
      <c r="S637" s="239">
        <v>0</v>
      </c>
      <c r="T637" s="239">
        <v>0</v>
      </c>
      <c r="U637" s="239">
        <v>0</v>
      </c>
      <c r="V637" s="239">
        <v>0</v>
      </c>
      <c r="W637" s="239">
        <v>0</v>
      </c>
      <c r="X637" s="239">
        <v>0</v>
      </c>
      <c r="Y637" s="239">
        <v>0</v>
      </c>
      <c r="Z637" s="239">
        <v>0</v>
      </c>
      <c r="AA637" s="239">
        <v>0</v>
      </c>
      <c r="AB637" s="241">
        <v>2020</v>
      </c>
    </row>
    <row r="638" spans="1:28" s="3" customFormat="1" ht="35.25" customHeight="1" x14ac:dyDescent="0.5">
      <c r="A638" s="3">
        <v>1</v>
      </c>
      <c r="B638" s="143">
        <f>SUBTOTAL(103,$A$8:A638)</f>
        <v>621</v>
      </c>
      <c r="C638" s="237" t="s">
        <v>2335</v>
      </c>
      <c r="D638" s="232">
        <f t="shared" si="22"/>
        <v>244703</v>
      </c>
      <c r="E638" s="239">
        <v>0</v>
      </c>
      <c r="F638" s="239">
        <v>0</v>
      </c>
      <c r="G638" s="239">
        <v>0</v>
      </c>
      <c r="H638" s="239">
        <v>0</v>
      </c>
      <c r="I638" s="239">
        <v>0</v>
      </c>
      <c r="J638" s="239">
        <v>0</v>
      </c>
      <c r="K638" s="240">
        <v>0</v>
      </c>
      <c r="L638" s="239">
        <v>0</v>
      </c>
      <c r="M638" s="239">
        <v>0</v>
      </c>
      <c r="N638" s="239">
        <v>0</v>
      </c>
      <c r="O638" s="239">
        <v>244703</v>
      </c>
      <c r="P638" s="239">
        <v>0</v>
      </c>
      <c r="Q638" s="239">
        <v>0</v>
      </c>
      <c r="R638" s="239">
        <v>0</v>
      </c>
      <c r="S638" s="239">
        <v>0</v>
      </c>
      <c r="T638" s="239">
        <v>0</v>
      </c>
      <c r="U638" s="239">
        <v>0</v>
      </c>
      <c r="V638" s="239">
        <v>0</v>
      </c>
      <c r="W638" s="239">
        <v>0</v>
      </c>
      <c r="X638" s="239">
        <v>0</v>
      </c>
      <c r="Y638" s="239">
        <v>0</v>
      </c>
      <c r="Z638" s="239">
        <v>0</v>
      </c>
      <c r="AA638" s="239">
        <v>0</v>
      </c>
      <c r="AB638" s="241">
        <v>2020</v>
      </c>
    </row>
    <row r="639" spans="1:28" s="3" customFormat="1" ht="35.25" customHeight="1" x14ac:dyDescent="0.5">
      <c r="A639" s="3">
        <v>1</v>
      </c>
      <c r="B639" s="143">
        <f>SUBTOTAL(103,$A$8:A639)</f>
        <v>622</v>
      </c>
      <c r="C639" s="237" t="s">
        <v>2336</v>
      </c>
      <c r="D639" s="232">
        <f t="shared" si="22"/>
        <v>490000</v>
      </c>
      <c r="E639" s="239">
        <v>0</v>
      </c>
      <c r="F639" s="239">
        <v>0</v>
      </c>
      <c r="G639" s="239">
        <v>0</v>
      </c>
      <c r="H639" s="239">
        <v>0</v>
      </c>
      <c r="I639" s="239">
        <v>0</v>
      </c>
      <c r="J639" s="239">
        <v>0</v>
      </c>
      <c r="K639" s="240">
        <v>0</v>
      </c>
      <c r="L639" s="239">
        <v>0</v>
      </c>
      <c r="M639" s="239">
        <v>0</v>
      </c>
      <c r="N639" s="239">
        <v>0</v>
      </c>
      <c r="O639" s="239">
        <v>490000</v>
      </c>
      <c r="P639" s="239">
        <v>0</v>
      </c>
      <c r="Q639" s="239">
        <v>0</v>
      </c>
      <c r="R639" s="239">
        <v>0</v>
      </c>
      <c r="S639" s="239">
        <v>0</v>
      </c>
      <c r="T639" s="239">
        <v>0</v>
      </c>
      <c r="U639" s="239">
        <v>0</v>
      </c>
      <c r="V639" s="239">
        <v>0</v>
      </c>
      <c r="W639" s="239">
        <v>0</v>
      </c>
      <c r="X639" s="239">
        <v>0</v>
      </c>
      <c r="Y639" s="239">
        <v>0</v>
      </c>
      <c r="Z639" s="239">
        <v>0</v>
      </c>
      <c r="AA639" s="239">
        <v>0</v>
      </c>
      <c r="AB639" s="241">
        <v>2020</v>
      </c>
    </row>
    <row r="640" spans="1:28" s="3" customFormat="1" ht="35.25" customHeight="1" x14ac:dyDescent="0.5">
      <c r="A640" s="3">
        <v>1</v>
      </c>
      <c r="B640" s="143">
        <f>SUBTOTAL(103,$A$8:A640)</f>
        <v>623</v>
      </c>
      <c r="C640" s="237" t="s">
        <v>2337</v>
      </c>
      <c r="D640" s="232">
        <f t="shared" si="22"/>
        <v>605834</v>
      </c>
      <c r="E640" s="239">
        <v>0</v>
      </c>
      <c r="F640" s="239">
        <v>0</v>
      </c>
      <c r="G640" s="239">
        <v>0</v>
      </c>
      <c r="H640" s="239">
        <v>0</v>
      </c>
      <c r="I640" s="239">
        <v>0</v>
      </c>
      <c r="J640" s="239">
        <v>0</v>
      </c>
      <c r="K640" s="240">
        <v>0</v>
      </c>
      <c r="L640" s="239">
        <v>0</v>
      </c>
      <c r="M640" s="239">
        <v>0</v>
      </c>
      <c r="N640" s="239">
        <v>0</v>
      </c>
      <c r="O640" s="239">
        <v>605834</v>
      </c>
      <c r="P640" s="239">
        <v>0</v>
      </c>
      <c r="Q640" s="239">
        <v>0</v>
      </c>
      <c r="R640" s="239">
        <v>0</v>
      </c>
      <c r="S640" s="239">
        <v>0</v>
      </c>
      <c r="T640" s="239">
        <v>0</v>
      </c>
      <c r="U640" s="239">
        <v>0</v>
      </c>
      <c r="V640" s="239">
        <v>0</v>
      </c>
      <c r="W640" s="239">
        <v>0</v>
      </c>
      <c r="X640" s="239">
        <v>0</v>
      </c>
      <c r="Y640" s="239">
        <v>0</v>
      </c>
      <c r="Z640" s="239">
        <v>0</v>
      </c>
      <c r="AA640" s="239">
        <v>0</v>
      </c>
      <c r="AB640" s="241">
        <v>2020</v>
      </c>
    </row>
    <row r="641" spans="1:28" s="3" customFormat="1" ht="35.25" customHeight="1" x14ac:dyDescent="0.5">
      <c r="A641" s="3">
        <v>1</v>
      </c>
      <c r="B641" s="143">
        <f>SUBTOTAL(103,$A$8:A641)</f>
        <v>624</v>
      </c>
      <c r="C641" s="237" t="s">
        <v>2338</v>
      </c>
      <c r="D641" s="232">
        <f t="shared" si="22"/>
        <v>2298244</v>
      </c>
      <c r="E641" s="239">
        <v>0</v>
      </c>
      <c r="F641" s="239">
        <v>0</v>
      </c>
      <c r="G641" s="239">
        <v>0</v>
      </c>
      <c r="H641" s="239">
        <v>0</v>
      </c>
      <c r="I641" s="239">
        <v>0</v>
      </c>
      <c r="J641" s="239">
        <v>0</v>
      </c>
      <c r="K641" s="240">
        <v>0</v>
      </c>
      <c r="L641" s="239">
        <v>0</v>
      </c>
      <c r="M641" s="239">
        <v>0</v>
      </c>
      <c r="N641" s="239">
        <v>0</v>
      </c>
      <c r="O641" s="239">
        <v>2298244</v>
      </c>
      <c r="P641" s="239">
        <v>0</v>
      </c>
      <c r="Q641" s="239">
        <v>0</v>
      </c>
      <c r="R641" s="239">
        <v>0</v>
      </c>
      <c r="S641" s="239">
        <v>0</v>
      </c>
      <c r="T641" s="239">
        <v>0</v>
      </c>
      <c r="U641" s="239">
        <v>0</v>
      </c>
      <c r="V641" s="239">
        <v>0</v>
      </c>
      <c r="W641" s="239">
        <v>0</v>
      </c>
      <c r="X641" s="239">
        <v>0</v>
      </c>
      <c r="Y641" s="239">
        <v>0</v>
      </c>
      <c r="Z641" s="239">
        <v>0</v>
      </c>
      <c r="AA641" s="239">
        <v>0</v>
      </c>
      <c r="AB641" s="241">
        <v>2020</v>
      </c>
    </row>
    <row r="642" spans="1:28" s="3" customFormat="1" ht="35.25" customHeight="1" x14ac:dyDescent="0.5">
      <c r="A642" s="3">
        <v>1</v>
      </c>
      <c r="B642" s="143">
        <f>SUBTOTAL(103,$A$8:A642)</f>
        <v>625</v>
      </c>
      <c r="C642" s="237" t="s">
        <v>2339</v>
      </c>
      <c r="D642" s="232">
        <f t="shared" si="22"/>
        <v>208006.47</v>
      </c>
      <c r="E642" s="239">
        <v>0</v>
      </c>
      <c r="F642" s="239">
        <v>0</v>
      </c>
      <c r="G642" s="239">
        <v>0</v>
      </c>
      <c r="H642" s="239">
        <v>208006.47</v>
      </c>
      <c r="I642" s="239">
        <v>0</v>
      </c>
      <c r="J642" s="239">
        <v>0</v>
      </c>
      <c r="K642" s="240">
        <v>0</v>
      </c>
      <c r="L642" s="239">
        <v>0</v>
      </c>
      <c r="M642" s="239">
        <v>0</v>
      </c>
      <c r="N642" s="239">
        <v>0</v>
      </c>
      <c r="O642" s="239">
        <v>0</v>
      </c>
      <c r="P642" s="239">
        <v>0</v>
      </c>
      <c r="Q642" s="239">
        <v>0</v>
      </c>
      <c r="R642" s="239">
        <v>0</v>
      </c>
      <c r="S642" s="239">
        <v>0</v>
      </c>
      <c r="T642" s="239">
        <v>0</v>
      </c>
      <c r="U642" s="239">
        <v>0</v>
      </c>
      <c r="V642" s="239">
        <v>0</v>
      </c>
      <c r="W642" s="239">
        <v>0</v>
      </c>
      <c r="X642" s="239">
        <v>0</v>
      </c>
      <c r="Y642" s="239">
        <v>0</v>
      </c>
      <c r="Z642" s="239">
        <v>0</v>
      </c>
      <c r="AA642" s="239">
        <v>0</v>
      </c>
      <c r="AB642" s="241">
        <v>2020</v>
      </c>
    </row>
    <row r="643" spans="1:28" s="3" customFormat="1" ht="35.25" customHeight="1" x14ac:dyDescent="0.5">
      <c r="A643" s="3">
        <v>1</v>
      </c>
      <c r="B643" s="143">
        <f>SUBTOTAL(103,$A$8:A643)</f>
        <v>626</v>
      </c>
      <c r="C643" s="237" t="s">
        <v>2340</v>
      </c>
      <c r="D643" s="232">
        <f t="shared" si="22"/>
        <v>900000</v>
      </c>
      <c r="E643" s="239">
        <v>0</v>
      </c>
      <c r="F643" s="239">
        <v>0</v>
      </c>
      <c r="G643" s="239">
        <v>0</v>
      </c>
      <c r="H643" s="239">
        <v>0</v>
      </c>
      <c r="I643" s="239">
        <v>0</v>
      </c>
      <c r="J643" s="239">
        <v>0</v>
      </c>
      <c r="K643" s="240">
        <v>0</v>
      </c>
      <c r="L643" s="239">
        <v>0</v>
      </c>
      <c r="M643" s="239">
        <v>900000</v>
      </c>
      <c r="N643" s="239">
        <v>0</v>
      </c>
      <c r="O643" s="239">
        <v>0</v>
      </c>
      <c r="P643" s="239">
        <v>0</v>
      </c>
      <c r="Q643" s="239">
        <v>0</v>
      </c>
      <c r="R643" s="239">
        <v>0</v>
      </c>
      <c r="S643" s="239">
        <v>0</v>
      </c>
      <c r="T643" s="239">
        <v>0</v>
      </c>
      <c r="U643" s="239">
        <v>0</v>
      </c>
      <c r="V643" s="239">
        <v>0</v>
      </c>
      <c r="W643" s="239">
        <v>0</v>
      </c>
      <c r="X643" s="239">
        <v>0</v>
      </c>
      <c r="Y643" s="239">
        <v>0</v>
      </c>
      <c r="Z643" s="239">
        <v>0</v>
      </c>
      <c r="AA643" s="239">
        <v>0</v>
      </c>
      <c r="AB643" s="241">
        <v>2020</v>
      </c>
    </row>
    <row r="644" spans="1:28" s="3" customFormat="1" ht="35.25" customHeight="1" x14ac:dyDescent="0.5">
      <c r="A644" s="3">
        <v>1</v>
      </c>
      <c r="B644" s="143">
        <f>SUBTOTAL(103,$A$8:A644)</f>
        <v>627</v>
      </c>
      <c r="C644" s="237" t="s">
        <v>2521</v>
      </c>
      <c r="D644" s="232">
        <f t="shared" si="22"/>
        <v>503803</v>
      </c>
      <c r="E644" s="239">
        <v>0</v>
      </c>
      <c r="F644" s="239">
        <v>0</v>
      </c>
      <c r="G644" s="239">
        <v>0</v>
      </c>
      <c r="H644" s="239">
        <v>0</v>
      </c>
      <c r="I644" s="239">
        <v>0</v>
      </c>
      <c r="J644" s="239">
        <v>0</v>
      </c>
      <c r="K644" s="240">
        <v>0</v>
      </c>
      <c r="L644" s="239">
        <v>0</v>
      </c>
      <c r="M644" s="239">
        <v>0</v>
      </c>
      <c r="N644" s="239">
        <v>0</v>
      </c>
      <c r="O644" s="239">
        <v>0</v>
      </c>
      <c r="P644" s="239">
        <v>503803</v>
      </c>
      <c r="Q644" s="239">
        <v>0</v>
      </c>
      <c r="R644" s="239">
        <v>0</v>
      </c>
      <c r="S644" s="239">
        <v>0</v>
      </c>
      <c r="T644" s="239">
        <v>0</v>
      </c>
      <c r="U644" s="239">
        <v>0</v>
      </c>
      <c r="V644" s="239">
        <v>0</v>
      </c>
      <c r="W644" s="239">
        <v>0</v>
      </c>
      <c r="X644" s="239">
        <v>0</v>
      </c>
      <c r="Y644" s="239">
        <v>0</v>
      </c>
      <c r="Z644" s="239">
        <v>0</v>
      </c>
      <c r="AA644" s="239">
        <v>0</v>
      </c>
      <c r="AB644" s="241">
        <v>2020</v>
      </c>
    </row>
    <row r="645" spans="1:28" s="3" customFormat="1" ht="35.25" customHeight="1" x14ac:dyDescent="0.5">
      <c r="A645" s="3">
        <v>1</v>
      </c>
      <c r="B645" s="143">
        <f>SUBTOTAL(103,$A$8:A645)</f>
        <v>628</v>
      </c>
      <c r="C645" s="237" t="s">
        <v>2341</v>
      </c>
      <c r="D645" s="232">
        <f t="shared" ref="D645:D664" si="23">E645+F645+G645+H645+I645+J645+L645+M645+N645+O645+P645+Q645+R645+S645+T645+U645+V645+W645+X645+Y645+Z645+AA645</f>
        <v>703144</v>
      </c>
      <c r="E645" s="239">
        <v>0</v>
      </c>
      <c r="F645" s="239">
        <v>0</v>
      </c>
      <c r="G645" s="239">
        <v>0</v>
      </c>
      <c r="H645" s="239">
        <v>0</v>
      </c>
      <c r="I645" s="239">
        <v>0</v>
      </c>
      <c r="J645" s="239">
        <v>0</v>
      </c>
      <c r="K645" s="240">
        <v>0</v>
      </c>
      <c r="L645" s="239">
        <v>0</v>
      </c>
      <c r="M645" s="239">
        <v>0</v>
      </c>
      <c r="N645" s="239">
        <v>0</v>
      </c>
      <c r="O645" s="239">
        <v>703144</v>
      </c>
      <c r="P645" s="239">
        <v>0</v>
      </c>
      <c r="Q645" s="239">
        <v>0</v>
      </c>
      <c r="R645" s="239">
        <v>0</v>
      </c>
      <c r="S645" s="239">
        <v>0</v>
      </c>
      <c r="T645" s="239">
        <v>0</v>
      </c>
      <c r="U645" s="239">
        <v>0</v>
      </c>
      <c r="V645" s="239">
        <v>0</v>
      </c>
      <c r="W645" s="239">
        <v>0</v>
      </c>
      <c r="X645" s="239">
        <v>0</v>
      </c>
      <c r="Y645" s="239">
        <v>0</v>
      </c>
      <c r="Z645" s="239">
        <v>0</v>
      </c>
      <c r="AA645" s="239">
        <v>0</v>
      </c>
      <c r="AB645" s="241">
        <v>2020</v>
      </c>
    </row>
    <row r="646" spans="1:28" s="3" customFormat="1" ht="35.25" customHeight="1" x14ac:dyDescent="0.5">
      <c r="A646" s="3">
        <v>1</v>
      </c>
      <c r="B646" s="143">
        <f>SUBTOTAL(103,$A$8:A646)</f>
        <v>629</v>
      </c>
      <c r="C646" s="237" t="s">
        <v>2342</v>
      </c>
      <c r="D646" s="232">
        <f t="shared" si="23"/>
        <v>1354720</v>
      </c>
      <c r="E646" s="239">
        <v>0</v>
      </c>
      <c r="F646" s="239">
        <v>0</v>
      </c>
      <c r="G646" s="239">
        <v>0</v>
      </c>
      <c r="H646" s="239">
        <v>0</v>
      </c>
      <c r="I646" s="239">
        <v>0</v>
      </c>
      <c r="J646" s="239">
        <v>0</v>
      </c>
      <c r="K646" s="240">
        <v>0</v>
      </c>
      <c r="L646" s="239">
        <v>0</v>
      </c>
      <c r="M646" s="239">
        <v>1354720</v>
      </c>
      <c r="N646" s="239">
        <v>0</v>
      </c>
      <c r="O646" s="239">
        <v>0</v>
      </c>
      <c r="P646" s="239">
        <v>0</v>
      </c>
      <c r="Q646" s="239">
        <v>0</v>
      </c>
      <c r="R646" s="239">
        <v>0</v>
      </c>
      <c r="S646" s="239">
        <v>0</v>
      </c>
      <c r="T646" s="239">
        <v>0</v>
      </c>
      <c r="U646" s="239">
        <v>0</v>
      </c>
      <c r="V646" s="239">
        <v>0</v>
      </c>
      <c r="W646" s="239">
        <v>0</v>
      </c>
      <c r="X646" s="239">
        <v>0</v>
      </c>
      <c r="Y646" s="239">
        <v>0</v>
      </c>
      <c r="Z646" s="239">
        <v>0</v>
      </c>
      <c r="AA646" s="239">
        <v>0</v>
      </c>
      <c r="AB646" s="241">
        <v>2020</v>
      </c>
    </row>
    <row r="647" spans="1:28" s="3" customFormat="1" ht="35.25" customHeight="1" x14ac:dyDescent="0.5">
      <c r="A647" s="3">
        <v>1</v>
      </c>
      <c r="B647" s="143">
        <f>SUBTOTAL(103,$A$8:A647)</f>
        <v>630</v>
      </c>
      <c r="C647" s="237" t="s">
        <v>2343</v>
      </c>
      <c r="D647" s="232">
        <f t="shared" si="23"/>
        <v>1200000</v>
      </c>
      <c r="E647" s="239">
        <v>0</v>
      </c>
      <c r="F647" s="239">
        <v>0</v>
      </c>
      <c r="G647" s="239">
        <v>0</v>
      </c>
      <c r="H647" s="239">
        <v>0</v>
      </c>
      <c r="I647" s="239">
        <v>0</v>
      </c>
      <c r="J647" s="239">
        <v>0</v>
      </c>
      <c r="K647" s="240">
        <v>0</v>
      </c>
      <c r="L647" s="239">
        <v>0</v>
      </c>
      <c r="M647" s="239">
        <v>1200000</v>
      </c>
      <c r="N647" s="239">
        <v>0</v>
      </c>
      <c r="O647" s="239">
        <v>0</v>
      </c>
      <c r="P647" s="239">
        <v>0</v>
      </c>
      <c r="Q647" s="239">
        <v>0</v>
      </c>
      <c r="R647" s="239">
        <v>0</v>
      </c>
      <c r="S647" s="239">
        <v>0</v>
      </c>
      <c r="T647" s="239">
        <v>0</v>
      </c>
      <c r="U647" s="239">
        <v>0</v>
      </c>
      <c r="V647" s="239">
        <v>0</v>
      </c>
      <c r="W647" s="239">
        <v>0</v>
      </c>
      <c r="X647" s="239">
        <v>0</v>
      </c>
      <c r="Y647" s="239">
        <v>0</v>
      </c>
      <c r="Z647" s="239">
        <v>0</v>
      </c>
      <c r="AA647" s="239">
        <v>0</v>
      </c>
      <c r="AB647" s="241">
        <v>2020</v>
      </c>
    </row>
    <row r="648" spans="1:28" s="3" customFormat="1" ht="35.25" customHeight="1" x14ac:dyDescent="0.5">
      <c r="A648" s="3">
        <v>1</v>
      </c>
      <c r="B648" s="143">
        <f>SUBTOTAL(103,$A$8:A648)</f>
        <v>631</v>
      </c>
      <c r="C648" s="237" t="s">
        <v>2344</v>
      </c>
      <c r="D648" s="232">
        <f t="shared" si="23"/>
        <v>813524</v>
      </c>
      <c r="E648" s="239">
        <v>0</v>
      </c>
      <c r="F648" s="239">
        <v>0</v>
      </c>
      <c r="G648" s="239">
        <v>813524</v>
      </c>
      <c r="H648" s="239">
        <v>0</v>
      </c>
      <c r="I648" s="239">
        <v>0</v>
      </c>
      <c r="J648" s="239">
        <v>0</v>
      </c>
      <c r="K648" s="240">
        <v>0</v>
      </c>
      <c r="L648" s="239">
        <v>0</v>
      </c>
      <c r="M648" s="239">
        <v>0</v>
      </c>
      <c r="N648" s="239">
        <v>0</v>
      </c>
      <c r="O648" s="239">
        <v>0</v>
      </c>
      <c r="P648" s="239">
        <v>0</v>
      </c>
      <c r="Q648" s="239">
        <v>0</v>
      </c>
      <c r="R648" s="239">
        <v>0</v>
      </c>
      <c r="S648" s="239">
        <v>0</v>
      </c>
      <c r="T648" s="239">
        <v>0</v>
      </c>
      <c r="U648" s="239">
        <v>0</v>
      </c>
      <c r="V648" s="239">
        <v>0</v>
      </c>
      <c r="W648" s="239">
        <v>0</v>
      </c>
      <c r="X648" s="239">
        <v>0</v>
      </c>
      <c r="Y648" s="239">
        <v>0</v>
      </c>
      <c r="Z648" s="239">
        <v>0</v>
      </c>
      <c r="AA648" s="239">
        <v>0</v>
      </c>
      <c r="AB648" s="241">
        <v>2020</v>
      </c>
    </row>
    <row r="649" spans="1:28" s="3" customFormat="1" ht="35.25" customHeight="1" x14ac:dyDescent="0.5">
      <c r="A649" s="3">
        <v>1</v>
      </c>
      <c r="B649" s="143">
        <f>SUBTOTAL(103,$A$8:A649)</f>
        <v>632</v>
      </c>
      <c r="C649" s="237" t="s">
        <v>2345</v>
      </c>
      <c r="D649" s="232">
        <f t="shared" si="23"/>
        <v>994759</v>
      </c>
      <c r="E649" s="239">
        <v>0</v>
      </c>
      <c r="F649" s="239">
        <v>0</v>
      </c>
      <c r="G649" s="239">
        <v>0</v>
      </c>
      <c r="H649" s="239">
        <v>0</v>
      </c>
      <c r="I649" s="239">
        <v>0</v>
      </c>
      <c r="J649" s="239">
        <v>0</v>
      </c>
      <c r="K649" s="240">
        <v>0</v>
      </c>
      <c r="L649" s="239">
        <v>0</v>
      </c>
      <c r="M649" s="239">
        <v>570746</v>
      </c>
      <c r="N649" s="239">
        <v>0</v>
      </c>
      <c r="O649" s="239">
        <v>424013</v>
      </c>
      <c r="P649" s="239">
        <v>0</v>
      </c>
      <c r="Q649" s="239">
        <v>0</v>
      </c>
      <c r="R649" s="239">
        <v>0</v>
      </c>
      <c r="S649" s="239">
        <v>0</v>
      </c>
      <c r="T649" s="239">
        <v>0</v>
      </c>
      <c r="U649" s="239">
        <v>0</v>
      </c>
      <c r="V649" s="239">
        <v>0</v>
      </c>
      <c r="W649" s="239">
        <v>0</v>
      </c>
      <c r="X649" s="239">
        <v>0</v>
      </c>
      <c r="Y649" s="239">
        <v>0</v>
      </c>
      <c r="Z649" s="239">
        <v>0</v>
      </c>
      <c r="AA649" s="239">
        <v>0</v>
      </c>
      <c r="AB649" s="241">
        <v>2020</v>
      </c>
    </row>
    <row r="650" spans="1:28" s="3" customFormat="1" ht="35.25" customHeight="1" x14ac:dyDescent="0.5">
      <c r="A650" s="3">
        <v>1</v>
      </c>
      <c r="B650" s="143">
        <f>SUBTOTAL(103,$A$8:A650)</f>
        <v>633</v>
      </c>
      <c r="C650" s="237" t="s">
        <v>2346</v>
      </c>
      <c r="D650" s="232">
        <f t="shared" si="23"/>
        <v>1116214.55</v>
      </c>
      <c r="E650" s="239">
        <v>0</v>
      </c>
      <c r="F650" s="239">
        <v>1116214.55</v>
      </c>
      <c r="G650" s="239">
        <v>0</v>
      </c>
      <c r="H650" s="239">
        <v>0</v>
      </c>
      <c r="I650" s="239">
        <v>0</v>
      </c>
      <c r="J650" s="239">
        <v>0</v>
      </c>
      <c r="K650" s="240">
        <v>0</v>
      </c>
      <c r="L650" s="239">
        <v>0</v>
      </c>
      <c r="M650" s="239">
        <v>0</v>
      </c>
      <c r="N650" s="239">
        <v>0</v>
      </c>
      <c r="O650" s="239">
        <v>0</v>
      </c>
      <c r="P650" s="239">
        <v>0</v>
      </c>
      <c r="Q650" s="239">
        <v>0</v>
      </c>
      <c r="R650" s="239">
        <v>0</v>
      </c>
      <c r="S650" s="239">
        <v>0</v>
      </c>
      <c r="T650" s="239">
        <v>0</v>
      </c>
      <c r="U650" s="239">
        <v>0</v>
      </c>
      <c r="V650" s="239">
        <v>0</v>
      </c>
      <c r="W650" s="239">
        <v>0</v>
      </c>
      <c r="X650" s="239">
        <v>0</v>
      </c>
      <c r="Y650" s="239">
        <v>0</v>
      </c>
      <c r="Z650" s="239">
        <v>0</v>
      </c>
      <c r="AA650" s="239">
        <v>0</v>
      </c>
      <c r="AB650" s="241">
        <v>2020</v>
      </c>
    </row>
    <row r="651" spans="1:28" s="3" customFormat="1" ht="35.25" customHeight="1" x14ac:dyDescent="0.5">
      <c r="A651" s="3">
        <v>1</v>
      </c>
      <c r="B651" s="143">
        <f>SUBTOTAL(103,$A$8:A651)</f>
        <v>634</v>
      </c>
      <c r="C651" s="237" t="s">
        <v>2347</v>
      </c>
      <c r="D651" s="232">
        <f t="shared" si="23"/>
        <v>1723519</v>
      </c>
      <c r="E651" s="239">
        <v>0</v>
      </c>
      <c r="F651" s="239">
        <v>0</v>
      </c>
      <c r="G651" s="239">
        <v>0</v>
      </c>
      <c r="H651" s="239">
        <v>0</v>
      </c>
      <c r="I651" s="239">
        <v>0</v>
      </c>
      <c r="J651" s="239">
        <v>0</v>
      </c>
      <c r="K651" s="240">
        <v>0</v>
      </c>
      <c r="L651" s="239">
        <v>0</v>
      </c>
      <c r="M651" s="239">
        <v>1292526</v>
      </c>
      <c r="N651" s="239">
        <v>0</v>
      </c>
      <c r="O651" s="239">
        <v>430993</v>
      </c>
      <c r="P651" s="239">
        <v>0</v>
      </c>
      <c r="Q651" s="239">
        <v>0</v>
      </c>
      <c r="R651" s="239">
        <v>0</v>
      </c>
      <c r="S651" s="239">
        <v>0</v>
      </c>
      <c r="T651" s="239">
        <v>0</v>
      </c>
      <c r="U651" s="239">
        <v>0</v>
      </c>
      <c r="V651" s="239">
        <v>0</v>
      </c>
      <c r="W651" s="239">
        <v>0</v>
      </c>
      <c r="X651" s="239">
        <v>0</v>
      </c>
      <c r="Y651" s="239">
        <v>0</v>
      </c>
      <c r="Z651" s="239">
        <v>0</v>
      </c>
      <c r="AA651" s="239">
        <v>0</v>
      </c>
      <c r="AB651" s="241">
        <v>2020</v>
      </c>
    </row>
    <row r="652" spans="1:28" s="3" customFormat="1" ht="35.25" customHeight="1" x14ac:dyDescent="0.5">
      <c r="A652" s="3">
        <v>1</v>
      </c>
      <c r="B652" s="143">
        <f>SUBTOTAL(103,$A$8:A652)</f>
        <v>635</v>
      </c>
      <c r="C652" s="237" t="s">
        <v>2348</v>
      </c>
      <c r="D652" s="232">
        <f t="shared" si="23"/>
        <v>1278638</v>
      </c>
      <c r="E652" s="239">
        <v>0</v>
      </c>
      <c r="F652" s="239">
        <v>0</v>
      </c>
      <c r="G652" s="239">
        <v>0</v>
      </c>
      <c r="H652" s="239">
        <v>0</v>
      </c>
      <c r="I652" s="239">
        <v>0</v>
      </c>
      <c r="J652" s="239">
        <v>0</v>
      </c>
      <c r="K652" s="240">
        <v>0</v>
      </c>
      <c r="L652" s="239">
        <v>0</v>
      </c>
      <c r="M652" s="239">
        <v>1278638</v>
      </c>
      <c r="N652" s="239">
        <v>0</v>
      </c>
      <c r="O652" s="239">
        <v>0</v>
      </c>
      <c r="P652" s="239">
        <v>0</v>
      </c>
      <c r="Q652" s="239">
        <v>0</v>
      </c>
      <c r="R652" s="239">
        <v>0</v>
      </c>
      <c r="S652" s="239">
        <v>0</v>
      </c>
      <c r="T652" s="239">
        <v>0</v>
      </c>
      <c r="U652" s="239">
        <v>0</v>
      </c>
      <c r="V652" s="239">
        <v>0</v>
      </c>
      <c r="W652" s="239">
        <v>0</v>
      </c>
      <c r="X652" s="239">
        <v>0</v>
      </c>
      <c r="Y652" s="239">
        <v>0</v>
      </c>
      <c r="Z652" s="239">
        <v>0</v>
      </c>
      <c r="AA652" s="239">
        <v>0</v>
      </c>
      <c r="AB652" s="241">
        <v>2020</v>
      </c>
    </row>
    <row r="653" spans="1:28" s="3" customFormat="1" ht="35.25" customHeight="1" x14ac:dyDescent="0.5">
      <c r="A653" s="3">
        <v>1</v>
      </c>
      <c r="B653" s="143">
        <f>SUBTOTAL(103,$A$8:A653)</f>
        <v>636</v>
      </c>
      <c r="C653" s="237" t="s">
        <v>2349</v>
      </c>
      <c r="D653" s="232">
        <f t="shared" si="23"/>
        <v>4448101.99</v>
      </c>
      <c r="E653" s="239">
        <v>554213.75</v>
      </c>
      <c r="F653" s="239">
        <v>1163821.17</v>
      </c>
      <c r="G653" s="239">
        <v>0</v>
      </c>
      <c r="H653" s="239">
        <v>255478.07</v>
      </c>
      <c r="I653" s="239">
        <v>0</v>
      </c>
      <c r="J653" s="239">
        <v>0</v>
      </c>
      <c r="K653" s="240">
        <v>0</v>
      </c>
      <c r="L653" s="239">
        <v>0</v>
      </c>
      <c r="M653" s="239">
        <v>1741847</v>
      </c>
      <c r="N653" s="239">
        <v>0</v>
      </c>
      <c r="O653" s="239">
        <v>732742</v>
      </c>
      <c r="P653" s="239">
        <v>0</v>
      </c>
      <c r="Q653" s="239">
        <v>0</v>
      </c>
      <c r="R653" s="239">
        <v>0</v>
      </c>
      <c r="S653" s="239">
        <v>0</v>
      </c>
      <c r="T653" s="239">
        <v>0</v>
      </c>
      <c r="U653" s="239">
        <v>0</v>
      </c>
      <c r="V653" s="239">
        <v>0</v>
      </c>
      <c r="W653" s="239">
        <v>0</v>
      </c>
      <c r="X653" s="239">
        <v>0</v>
      </c>
      <c r="Y653" s="239">
        <v>0</v>
      </c>
      <c r="Z653" s="239">
        <v>0</v>
      </c>
      <c r="AA653" s="239">
        <v>0</v>
      </c>
      <c r="AB653" s="241">
        <v>2020</v>
      </c>
    </row>
    <row r="654" spans="1:28" s="3" customFormat="1" ht="35.25" customHeight="1" x14ac:dyDescent="0.5">
      <c r="A654" s="3">
        <v>1</v>
      </c>
      <c r="B654" s="143">
        <f>SUBTOTAL(103,$A$8:A654)</f>
        <v>637</v>
      </c>
      <c r="C654" s="237" t="s">
        <v>2522</v>
      </c>
      <c r="D654" s="232">
        <f t="shared" si="23"/>
        <v>1506597.79</v>
      </c>
      <c r="E654" s="239">
        <v>0</v>
      </c>
      <c r="F654" s="239">
        <v>0</v>
      </c>
      <c r="G654" s="239">
        <v>1506597.79</v>
      </c>
      <c r="H654" s="239">
        <v>0</v>
      </c>
      <c r="I654" s="239">
        <v>0</v>
      </c>
      <c r="J654" s="239">
        <v>0</v>
      </c>
      <c r="K654" s="240">
        <v>0</v>
      </c>
      <c r="L654" s="239">
        <v>0</v>
      </c>
      <c r="M654" s="239">
        <v>0</v>
      </c>
      <c r="N654" s="239">
        <v>0</v>
      </c>
      <c r="O654" s="239">
        <v>0</v>
      </c>
      <c r="P654" s="239">
        <v>0</v>
      </c>
      <c r="Q654" s="239">
        <v>0</v>
      </c>
      <c r="R654" s="239">
        <v>0</v>
      </c>
      <c r="S654" s="239">
        <v>0</v>
      </c>
      <c r="T654" s="239">
        <v>0</v>
      </c>
      <c r="U654" s="239">
        <v>0</v>
      </c>
      <c r="V654" s="239">
        <v>0</v>
      </c>
      <c r="W654" s="239">
        <v>0</v>
      </c>
      <c r="X654" s="239">
        <v>0</v>
      </c>
      <c r="Y654" s="239">
        <v>0</v>
      </c>
      <c r="Z654" s="239">
        <v>0</v>
      </c>
      <c r="AA654" s="239">
        <v>0</v>
      </c>
      <c r="AB654" s="241">
        <v>2020</v>
      </c>
    </row>
    <row r="655" spans="1:28" s="3" customFormat="1" ht="35.25" customHeight="1" x14ac:dyDescent="0.5">
      <c r="A655" s="3">
        <v>1</v>
      </c>
      <c r="B655" s="143">
        <f>SUBTOTAL(103,$A$8:A655)</f>
        <v>638</v>
      </c>
      <c r="C655" s="237" t="s">
        <v>2523</v>
      </c>
      <c r="D655" s="232">
        <f t="shared" si="23"/>
        <v>2726863</v>
      </c>
      <c r="E655" s="239">
        <v>0</v>
      </c>
      <c r="F655" s="239">
        <v>0</v>
      </c>
      <c r="G655" s="239">
        <v>0</v>
      </c>
      <c r="H655" s="239">
        <v>0</v>
      </c>
      <c r="I655" s="239">
        <v>2726863</v>
      </c>
      <c r="J655" s="239">
        <v>0</v>
      </c>
      <c r="K655" s="240">
        <v>0</v>
      </c>
      <c r="L655" s="239">
        <v>0</v>
      </c>
      <c r="M655" s="239">
        <v>0</v>
      </c>
      <c r="N655" s="239">
        <v>0</v>
      </c>
      <c r="O655" s="239">
        <v>0</v>
      </c>
      <c r="P655" s="239">
        <v>0</v>
      </c>
      <c r="Q655" s="239">
        <v>0</v>
      </c>
      <c r="R655" s="239">
        <v>0</v>
      </c>
      <c r="S655" s="239">
        <v>0</v>
      </c>
      <c r="T655" s="239">
        <v>0</v>
      </c>
      <c r="U655" s="239">
        <v>0</v>
      </c>
      <c r="V655" s="239">
        <v>0</v>
      </c>
      <c r="W655" s="239">
        <v>0</v>
      </c>
      <c r="X655" s="239">
        <v>0</v>
      </c>
      <c r="Y655" s="239">
        <v>0</v>
      </c>
      <c r="Z655" s="239">
        <v>0</v>
      </c>
      <c r="AA655" s="239">
        <v>0</v>
      </c>
      <c r="AB655" s="241">
        <v>2020</v>
      </c>
    </row>
    <row r="656" spans="1:28" s="3" customFormat="1" ht="35.25" customHeight="1" x14ac:dyDescent="0.5">
      <c r="A656" s="3">
        <v>1</v>
      </c>
      <c r="B656" s="143">
        <f>SUBTOTAL(103,$A$8:A656)</f>
        <v>639</v>
      </c>
      <c r="C656" s="237" t="s">
        <v>2524</v>
      </c>
      <c r="D656" s="232">
        <f t="shared" si="23"/>
        <v>2400796</v>
      </c>
      <c r="E656" s="239">
        <v>0</v>
      </c>
      <c r="F656" s="239">
        <v>0</v>
      </c>
      <c r="G656" s="239">
        <v>0</v>
      </c>
      <c r="H656" s="239">
        <v>0</v>
      </c>
      <c r="I656" s="239">
        <v>0</v>
      </c>
      <c r="J656" s="239">
        <v>0</v>
      </c>
      <c r="K656" s="240">
        <v>0</v>
      </c>
      <c r="L656" s="239">
        <v>0</v>
      </c>
      <c r="M656" s="239">
        <v>2400796</v>
      </c>
      <c r="N656" s="239">
        <v>0</v>
      </c>
      <c r="O656" s="239">
        <v>0</v>
      </c>
      <c r="P656" s="239">
        <v>0</v>
      </c>
      <c r="Q656" s="239">
        <v>0</v>
      </c>
      <c r="R656" s="239">
        <v>0</v>
      </c>
      <c r="S656" s="239">
        <v>0</v>
      </c>
      <c r="T656" s="239">
        <v>0</v>
      </c>
      <c r="U656" s="239">
        <v>0</v>
      </c>
      <c r="V656" s="239">
        <v>0</v>
      </c>
      <c r="W656" s="239">
        <v>0</v>
      </c>
      <c r="X656" s="239">
        <v>0</v>
      </c>
      <c r="Y656" s="239">
        <v>0</v>
      </c>
      <c r="Z656" s="239">
        <v>0</v>
      </c>
      <c r="AA656" s="239">
        <v>0</v>
      </c>
      <c r="AB656" s="241">
        <v>2020</v>
      </c>
    </row>
    <row r="657" spans="1:28" s="3" customFormat="1" ht="35.25" customHeight="1" x14ac:dyDescent="0.5">
      <c r="A657" s="3">
        <v>1</v>
      </c>
      <c r="B657" s="143">
        <f>SUBTOTAL(103,$A$8:A657)</f>
        <v>640</v>
      </c>
      <c r="C657" s="237" t="s">
        <v>2709</v>
      </c>
      <c r="D657" s="232">
        <f t="shared" si="23"/>
        <v>2900000</v>
      </c>
      <c r="E657" s="239">
        <v>0</v>
      </c>
      <c r="F657" s="239">
        <v>0</v>
      </c>
      <c r="G657" s="239">
        <v>0</v>
      </c>
      <c r="H657" s="239">
        <v>0</v>
      </c>
      <c r="I657" s="239">
        <v>0</v>
      </c>
      <c r="J657" s="239">
        <v>0</v>
      </c>
      <c r="K657" s="240">
        <v>0</v>
      </c>
      <c r="L657" s="239">
        <v>0</v>
      </c>
      <c r="M657" s="239">
        <v>2900000</v>
      </c>
      <c r="N657" s="239">
        <v>0</v>
      </c>
      <c r="O657" s="239">
        <v>0</v>
      </c>
      <c r="P657" s="239">
        <v>0</v>
      </c>
      <c r="Q657" s="239">
        <v>0</v>
      </c>
      <c r="R657" s="239">
        <v>0</v>
      </c>
      <c r="S657" s="239">
        <v>0</v>
      </c>
      <c r="T657" s="239">
        <v>0</v>
      </c>
      <c r="U657" s="239">
        <v>0</v>
      </c>
      <c r="V657" s="239">
        <v>0</v>
      </c>
      <c r="W657" s="239">
        <v>0</v>
      </c>
      <c r="X657" s="239">
        <v>0</v>
      </c>
      <c r="Y657" s="239">
        <v>0</v>
      </c>
      <c r="Z657" s="239">
        <v>0</v>
      </c>
      <c r="AA657" s="239">
        <v>0</v>
      </c>
      <c r="AB657" s="241">
        <v>2020</v>
      </c>
    </row>
    <row r="658" spans="1:28" s="3" customFormat="1" ht="35.25" customHeight="1" x14ac:dyDescent="0.5">
      <c r="A658" s="3">
        <v>1</v>
      </c>
      <c r="B658" s="143">
        <f>SUBTOTAL(103,$A$8:A658)</f>
        <v>641</v>
      </c>
      <c r="C658" s="237" t="s">
        <v>2710</v>
      </c>
      <c r="D658" s="232">
        <f t="shared" si="23"/>
        <v>3045676</v>
      </c>
      <c r="E658" s="239">
        <v>0</v>
      </c>
      <c r="F658" s="239">
        <v>0</v>
      </c>
      <c r="G658" s="239">
        <v>0</v>
      </c>
      <c r="H658" s="239">
        <v>0</v>
      </c>
      <c r="I658" s="239">
        <v>0</v>
      </c>
      <c r="J658" s="239">
        <v>0</v>
      </c>
      <c r="K658" s="240">
        <v>0</v>
      </c>
      <c r="L658" s="239">
        <v>0</v>
      </c>
      <c r="M658" s="239">
        <v>3045676</v>
      </c>
      <c r="N658" s="239">
        <v>0</v>
      </c>
      <c r="O658" s="239">
        <v>0</v>
      </c>
      <c r="P658" s="239">
        <v>0</v>
      </c>
      <c r="Q658" s="239">
        <v>0</v>
      </c>
      <c r="R658" s="239">
        <v>0</v>
      </c>
      <c r="S658" s="239">
        <v>0</v>
      </c>
      <c r="T658" s="239">
        <v>0</v>
      </c>
      <c r="U658" s="239">
        <v>0</v>
      </c>
      <c r="V658" s="239">
        <v>0</v>
      </c>
      <c r="W658" s="239">
        <v>0</v>
      </c>
      <c r="X658" s="239">
        <v>0</v>
      </c>
      <c r="Y658" s="239">
        <v>0</v>
      </c>
      <c r="Z658" s="239">
        <v>0</v>
      </c>
      <c r="AA658" s="239">
        <v>0</v>
      </c>
      <c r="AB658" s="241">
        <v>2020</v>
      </c>
    </row>
    <row r="659" spans="1:28" s="3" customFormat="1" ht="35.25" customHeight="1" x14ac:dyDescent="0.5">
      <c r="A659" s="3">
        <v>1</v>
      </c>
      <c r="B659" s="143">
        <f>SUBTOTAL(103,$A$8:A659)</f>
        <v>642</v>
      </c>
      <c r="C659" s="237" t="s">
        <v>2711</v>
      </c>
      <c r="D659" s="232">
        <f t="shared" si="23"/>
        <v>1420039</v>
      </c>
      <c r="E659" s="239">
        <v>0</v>
      </c>
      <c r="F659" s="239">
        <v>0</v>
      </c>
      <c r="G659" s="239">
        <v>0</v>
      </c>
      <c r="H659" s="239">
        <v>0</v>
      </c>
      <c r="I659" s="239">
        <v>0</v>
      </c>
      <c r="J659" s="239">
        <v>0</v>
      </c>
      <c r="K659" s="240">
        <v>0</v>
      </c>
      <c r="L659" s="239">
        <v>0</v>
      </c>
      <c r="M659" s="239">
        <v>1420039</v>
      </c>
      <c r="N659" s="239">
        <v>0</v>
      </c>
      <c r="O659" s="239">
        <v>0</v>
      </c>
      <c r="P659" s="239">
        <v>0</v>
      </c>
      <c r="Q659" s="239">
        <v>0</v>
      </c>
      <c r="R659" s="239">
        <v>0</v>
      </c>
      <c r="S659" s="239">
        <v>0</v>
      </c>
      <c r="T659" s="239">
        <v>0</v>
      </c>
      <c r="U659" s="239">
        <v>0</v>
      </c>
      <c r="V659" s="239">
        <v>0</v>
      </c>
      <c r="W659" s="239">
        <v>0</v>
      </c>
      <c r="X659" s="239">
        <v>0</v>
      </c>
      <c r="Y659" s="239">
        <v>0</v>
      </c>
      <c r="Z659" s="239">
        <v>0</v>
      </c>
      <c r="AA659" s="239">
        <v>0</v>
      </c>
      <c r="AB659" s="241">
        <v>2020</v>
      </c>
    </row>
    <row r="660" spans="1:28" s="3" customFormat="1" ht="35.25" customHeight="1" x14ac:dyDescent="0.5">
      <c r="A660" s="3">
        <v>1</v>
      </c>
      <c r="B660" s="143">
        <f>SUBTOTAL(103,$A$8:A660)</f>
        <v>643</v>
      </c>
      <c r="C660" s="237" t="s">
        <v>2712</v>
      </c>
      <c r="D660" s="232">
        <f t="shared" si="23"/>
        <v>1468608</v>
      </c>
      <c r="E660" s="239">
        <v>0</v>
      </c>
      <c r="F660" s="239">
        <v>0</v>
      </c>
      <c r="G660" s="239">
        <v>0</v>
      </c>
      <c r="H660" s="239">
        <v>0</v>
      </c>
      <c r="I660" s="239">
        <v>0</v>
      </c>
      <c r="J660" s="239">
        <v>0</v>
      </c>
      <c r="K660" s="240">
        <v>0</v>
      </c>
      <c r="L660" s="239">
        <v>0</v>
      </c>
      <c r="M660" s="239">
        <v>1468608</v>
      </c>
      <c r="N660" s="239">
        <v>0</v>
      </c>
      <c r="O660" s="239">
        <v>0</v>
      </c>
      <c r="P660" s="239">
        <v>0</v>
      </c>
      <c r="Q660" s="239">
        <v>0</v>
      </c>
      <c r="R660" s="239">
        <v>0</v>
      </c>
      <c r="S660" s="239">
        <v>0</v>
      </c>
      <c r="T660" s="239">
        <v>0</v>
      </c>
      <c r="U660" s="239">
        <v>0</v>
      </c>
      <c r="V660" s="239">
        <v>0</v>
      </c>
      <c r="W660" s="239">
        <v>0</v>
      </c>
      <c r="X660" s="239">
        <v>0</v>
      </c>
      <c r="Y660" s="239">
        <v>0</v>
      </c>
      <c r="Z660" s="239">
        <v>0</v>
      </c>
      <c r="AA660" s="239">
        <v>0</v>
      </c>
      <c r="AB660" s="241">
        <v>2020</v>
      </c>
    </row>
    <row r="661" spans="1:28" s="3" customFormat="1" ht="35.25" customHeight="1" x14ac:dyDescent="0.5">
      <c r="A661" s="3">
        <v>1</v>
      </c>
      <c r="B661" s="143">
        <f>SUBTOTAL(103,$A$8:A661)</f>
        <v>644</v>
      </c>
      <c r="C661" s="237" t="s">
        <v>2713</v>
      </c>
      <c r="D661" s="232">
        <f t="shared" si="23"/>
        <v>6427592</v>
      </c>
      <c r="E661" s="239">
        <v>0</v>
      </c>
      <c r="F661" s="239">
        <v>0</v>
      </c>
      <c r="G661" s="239">
        <v>0</v>
      </c>
      <c r="H661" s="239">
        <v>0</v>
      </c>
      <c r="I661" s="239">
        <v>0</v>
      </c>
      <c r="J661" s="239">
        <v>0</v>
      </c>
      <c r="K661" s="240">
        <v>0</v>
      </c>
      <c r="L661" s="239">
        <v>0</v>
      </c>
      <c r="M661" s="239">
        <v>0</v>
      </c>
      <c r="N661" s="239">
        <v>0</v>
      </c>
      <c r="O661" s="239">
        <v>6427592</v>
      </c>
      <c r="P661" s="239">
        <v>0</v>
      </c>
      <c r="Q661" s="239">
        <v>0</v>
      </c>
      <c r="R661" s="239">
        <v>0</v>
      </c>
      <c r="S661" s="239">
        <v>0</v>
      </c>
      <c r="T661" s="239">
        <v>0</v>
      </c>
      <c r="U661" s="239">
        <v>0</v>
      </c>
      <c r="V661" s="239">
        <v>0</v>
      </c>
      <c r="W661" s="239">
        <v>0</v>
      </c>
      <c r="X661" s="239">
        <v>0</v>
      </c>
      <c r="Y661" s="239">
        <v>0</v>
      </c>
      <c r="Z661" s="239">
        <v>0</v>
      </c>
      <c r="AA661" s="239">
        <v>0</v>
      </c>
      <c r="AB661" s="241">
        <v>2020</v>
      </c>
    </row>
    <row r="662" spans="1:28" s="3" customFormat="1" ht="35.25" customHeight="1" x14ac:dyDescent="0.5">
      <c r="A662" s="3">
        <v>1</v>
      </c>
      <c r="B662" s="143">
        <f>SUBTOTAL(103,$A$8:A662)</f>
        <v>645</v>
      </c>
      <c r="C662" s="237" t="s">
        <v>2804</v>
      </c>
      <c r="D662" s="232">
        <v>671600</v>
      </c>
      <c r="E662" s="239">
        <v>0</v>
      </c>
      <c r="F662" s="239">
        <v>0</v>
      </c>
      <c r="G662" s="239">
        <v>0</v>
      </c>
      <c r="H662" s="239">
        <v>0</v>
      </c>
      <c r="I662" s="239">
        <v>0</v>
      </c>
      <c r="J662" s="239">
        <v>0</v>
      </c>
      <c r="K662" s="240">
        <v>0</v>
      </c>
      <c r="L662" s="239">
        <v>0</v>
      </c>
      <c r="M662" s="239">
        <v>0</v>
      </c>
      <c r="N662" s="239">
        <v>0</v>
      </c>
      <c r="O662" s="239">
        <v>671600</v>
      </c>
      <c r="P662" s="239">
        <v>0</v>
      </c>
      <c r="Q662" s="239">
        <v>0</v>
      </c>
      <c r="R662" s="239">
        <v>0</v>
      </c>
      <c r="S662" s="239">
        <v>0</v>
      </c>
      <c r="T662" s="239">
        <v>0</v>
      </c>
      <c r="U662" s="239">
        <v>0</v>
      </c>
      <c r="V662" s="239">
        <v>0</v>
      </c>
      <c r="W662" s="239">
        <v>0</v>
      </c>
      <c r="X662" s="239">
        <v>0</v>
      </c>
      <c r="Y662" s="239">
        <v>0</v>
      </c>
      <c r="Z662" s="239">
        <v>0</v>
      </c>
      <c r="AA662" s="239">
        <v>0</v>
      </c>
      <c r="AB662" s="241">
        <v>2020</v>
      </c>
    </row>
    <row r="663" spans="1:28" s="3" customFormat="1" ht="35.25" customHeight="1" x14ac:dyDescent="0.5">
      <c r="A663" s="3">
        <v>1</v>
      </c>
      <c r="B663" s="143">
        <f>SUBTOTAL(103,$A$8:A663)</f>
        <v>646</v>
      </c>
      <c r="C663" s="237" t="s">
        <v>2805</v>
      </c>
      <c r="D663" s="232">
        <v>502467</v>
      </c>
      <c r="E663" s="239">
        <v>0</v>
      </c>
      <c r="F663" s="239">
        <v>0</v>
      </c>
      <c r="G663" s="239">
        <v>502467</v>
      </c>
      <c r="H663" s="239">
        <v>0</v>
      </c>
      <c r="I663" s="239">
        <v>0</v>
      </c>
      <c r="J663" s="239">
        <v>0</v>
      </c>
      <c r="K663" s="240">
        <v>0</v>
      </c>
      <c r="L663" s="239">
        <v>0</v>
      </c>
      <c r="M663" s="239">
        <v>0</v>
      </c>
      <c r="N663" s="239">
        <v>0</v>
      </c>
      <c r="O663" s="239">
        <v>0</v>
      </c>
      <c r="P663" s="239">
        <v>0</v>
      </c>
      <c r="Q663" s="239">
        <v>0</v>
      </c>
      <c r="R663" s="239">
        <v>0</v>
      </c>
      <c r="S663" s="239">
        <v>0</v>
      </c>
      <c r="T663" s="239">
        <v>0</v>
      </c>
      <c r="U663" s="239">
        <v>0</v>
      </c>
      <c r="V663" s="239">
        <v>0</v>
      </c>
      <c r="W663" s="239">
        <v>0</v>
      </c>
      <c r="X663" s="239">
        <v>0</v>
      </c>
      <c r="Y663" s="239">
        <v>0</v>
      </c>
      <c r="Z663" s="239">
        <v>0</v>
      </c>
      <c r="AA663" s="239">
        <v>0</v>
      </c>
      <c r="AB663" s="241">
        <v>2020</v>
      </c>
    </row>
    <row r="664" spans="1:28" s="3" customFormat="1" ht="35.25" customHeight="1" x14ac:dyDescent="0.5">
      <c r="A664" s="3">
        <v>1</v>
      </c>
      <c r="B664" s="143">
        <f>SUBTOTAL(103,$A$8:A664)</f>
        <v>647</v>
      </c>
      <c r="C664" s="237" t="s">
        <v>2148</v>
      </c>
      <c r="D664" s="232">
        <f t="shared" si="23"/>
        <v>1269855</v>
      </c>
      <c r="E664" s="239">
        <v>0</v>
      </c>
      <c r="F664" s="239">
        <v>0</v>
      </c>
      <c r="G664" s="239">
        <v>0</v>
      </c>
      <c r="H664" s="239">
        <v>0</v>
      </c>
      <c r="I664" s="239">
        <v>0</v>
      </c>
      <c r="J664" s="239">
        <v>0</v>
      </c>
      <c r="K664" s="240">
        <v>0</v>
      </c>
      <c r="L664" s="239">
        <v>0</v>
      </c>
      <c r="M664" s="239">
        <v>1120180</v>
      </c>
      <c r="N664" s="239">
        <v>0</v>
      </c>
      <c r="O664" s="239">
        <v>149675</v>
      </c>
      <c r="P664" s="239">
        <v>0</v>
      </c>
      <c r="Q664" s="239">
        <v>0</v>
      </c>
      <c r="R664" s="239">
        <v>0</v>
      </c>
      <c r="S664" s="239">
        <v>0</v>
      </c>
      <c r="T664" s="239">
        <v>0</v>
      </c>
      <c r="U664" s="239">
        <v>0</v>
      </c>
      <c r="V664" s="239">
        <v>0</v>
      </c>
      <c r="W664" s="239">
        <v>0</v>
      </c>
      <c r="X664" s="239">
        <v>0</v>
      </c>
      <c r="Y664" s="239">
        <v>0</v>
      </c>
      <c r="Z664" s="239">
        <v>0</v>
      </c>
      <c r="AA664" s="239">
        <v>0</v>
      </c>
      <c r="AB664" s="241">
        <v>2020</v>
      </c>
    </row>
    <row r="665" spans="1:28" s="3" customFormat="1" ht="35.25" customHeight="1" x14ac:dyDescent="0.5">
      <c r="B665" s="237" t="s">
        <v>852</v>
      </c>
      <c r="C665" s="237"/>
      <c r="D665" s="232">
        <f>SUM(D666:D667)</f>
        <v>855755</v>
      </c>
      <c r="E665" s="232">
        <f t="shared" ref="E665:AA665" si="24">SUM(E666:E667)</f>
        <v>0</v>
      </c>
      <c r="F665" s="232">
        <f t="shared" si="24"/>
        <v>0</v>
      </c>
      <c r="G665" s="232">
        <f t="shared" si="24"/>
        <v>0</v>
      </c>
      <c r="H665" s="232">
        <f t="shared" si="24"/>
        <v>0</v>
      </c>
      <c r="I665" s="232">
        <f t="shared" si="24"/>
        <v>0</v>
      </c>
      <c r="J665" s="232">
        <f t="shared" si="24"/>
        <v>0</v>
      </c>
      <c r="K665" s="240">
        <f t="shared" si="24"/>
        <v>0</v>
      </c>
      <c r="L665" s="232">
        <f t="shared" si="24"/>
        <v>0</v>
      </c>
      <c r="M665" s="232">
        <f t="shared" si="24"/>
        <v>0</v>
      </c>
      <c r="N665" s="232">
        <f t="shared" si="24"/>
        <v>855755</v>
      </c>
      <c r="O665" s="232">
        <f t="shared" si="24"/>
        <v>0</v>
      </c>
      <c r="P665" s="232">
        <f t="shared" si="24"/>
        <v>0</v>
      </c>
      <c r="Q665" s="232">
        <f t="shared" si="24"/>
        <v>0</v>
      </c>
      <c r="R665" s="232">
        <f t="shared" si="24"/>
        <v>0</v>
      </c>
      <c r="S665" s="232">
        <f t="shared" si="24"/>
        <v>0</v>
      </c>
      <c r="T665" s="232">
        <f t="shared" si="24"/>
        <v>0</v>
      </c>
      <c r="U665" s="232">
        <f t="shared" si="24"/>
        <v>0</v>
      </c>
      <c r="V665" s="232">
        <f t="shared" si="24"/>
        <v>0</v>
      </c>
      <c r="W665" s="232">
        <f t="shared" si="24"/>
        <v>0</v>
      </c>
      <c r="X665" s="232">
        <f t="shared" si="24"/>
        <v>0</v>
      </c>
      <c r="Y665" s="232">
        <f t="shared" si="24"/>
        <v>0</v>
      </c>
      <c r="Z665" s="232">
        <f t="shared" si="24"/>
        <v>0</v>
      </c>
      <c r="AA665" s="232">
        <f t="shared" si="24"/>
        <v>0</v>
      </c>
      <c r="AB665" s="234" t="s">
        <v>862</v>
      </c>
    </row>
    <row r="666" spans="1:28" s="3" customFormat="1" ht="35.25" customHeight="1" x14ac:dyDescent="0.5">
      <c r="A666" s="3">
        <v>1</v>
      </c>
      <c r="B666" s="143">
        <f>SUBTOTAL(103,$A$8:A666)</f>
        <v>648</v>
      </c>
      <c r="C666" s="237" t="s">
        <v>1823</v>
      </c>
      <c r="D666" s="232">
        <f>E666+F666+G666+H666+I666+J666+L666+M666+N666+O666+P666+Q666+R666+S666+T666+U666+V666+W666+X666+Y666+Z666+AA666</f>
        <v>488555</v>
      </c>
      <c r="E666" s="239">
        <v>0</v>
      </c>
      <c r="F666" s="239">
        <v>0</v>
      </c>
      <c r="G666" s="239">
        <v>0</v>
      </c>
      <c r="H666" s="239">
        <v>0</v>
      </c>
      <c r="I666" s="239">
        <v>0</v>
      </c>
      <c r="J666" s="239">
        <v>0</v>
      </c>
      <c r="K666" s="240">
        <v>0</v>
      </c>
      <c r="L666" s="239">
        <v>0</v>
      </c>
      <c r="M666" s="239">
        <v>0</v>
      </c>
      <c r="N666" s="239">
        <v>488555</v>
      </c>
      <c r="O666" s="239">
        <v>0</v>
      </c>
      <c r="P666" s="239">
        <v>0</v>
      </c>
      <c r="Q666" s="239">
        <v>0</v>
      </c>
      <c r="R666" s="239">
        <v>0</v>
      </c>
      <c r="S666" s="239">
        <v>0</v>
      </c>
      <c r="T666" s="239">
        <v>0</v>
      </c>
      <c r="U666" s="239">
        <v>0</v>
      </c>
      <c r="V666" s="239">
        <v>0</v>
      </c>
      <c r="W666" s="239">
        <v>0</v>
      </c>
      <c r="X666" s="239">
        <v>0</v>
      </c>
      <c r="Y666" s="239">
        <v>0</v>
      </c>
      <c r="Z666" s="239">
        <v>0</v>
      </c>
      <c r="AA666" s="239">
        <v>0</v>
      </c>
      <c r="AB666" s="241">
        <v>2020</v>
      </c>
    </row>
    <row r="667" spans="1:28" s="3" customFormat="1" ht="35.25" customHeight="1" x14ac:dyDescent="0.5">
      <c r="A667" s="3">
        <v>1</v>
      </c>
      <c r="B667" s="143">
        <f>SUBTOTAL(103,$A$8:A667)</f>
        <v>649</v>
      </c>
      <c r="C667" s="237" t="s">
        <v>1824</v>
      </c>
      <c r="D667" s="232">
        <f>E667+F667+G667+H667+I667+J667+L667+M667+N667+O667+P667+Q667+R667+S667+T667+U667+V667+W667+X667+Y667+Z667+AA667</f>
        <v>367200</v>
      </c>
      <c r="E667" s="239">
        <v>0</v>
      </c>
      <c r="F667" s="239">
        <v>0</v>
      </c>
      <c r="G667" s="239">
        <v>0</v>
      </c>
      <c r="H667" s="239">
        <v>0</v>
      </c>
      <c r="I667" s="239">
        <v>0</v>
      </c>
      <c r="J667" s="239">
        <v>0</v>
      </c>
      <c r="K667" s="240">
        <v>0</v>
      </c>
      <c r="L667" s="239">
        <v>0</v>
      </c>
      <c r="M667" s="239">
        <v>0</v>
      </c>
      <c r="N667" s="239">
        <v>367200</v>
      </c>
      <c r="O667" s="239">
        <v>0</v>
      </c>
      <c r="P667" s="239">
        <v>0</v>
      </c>
      <c r="Q667" s="239">
        <v>0</v>
      </c>
      <c r="R667" s="239">
        <v>0</v>
      </c>
      <c r="S667" s="239">
        <v>0</v>
      </c>
      <c r="T667" s="239">
        <v>0</v>
      </c>
      <c r="U667" s="239">
        <v>0</v>
      </c>
      <c r="V667" s="239">
        <v>0</v>
      </c>
      <c r="W667" s="239">
        <v>0</v>
      </c>
      <c r="X667" s="239">
        <v>0</v>
      </c>
      <c r="Y667" s="239">
        <v>0</v>
      </c>
      <c r="Z667" s="239">
        <v>0</v>
      </c>
      <c r="AA667" s="239">
        <v>0</v>
      </c>
      <c r="AB667" s="241">
        <v>2020</v>
      </c>
    </row>
    <row r="668" spans="1:28" s="3" customFormat="1" ht="35.25" customHeight="1" x14ac:dyDescent="0.5">
      <c r="B668" s="236" t="s">
        <v>800</v>
      </c>
      <c r="C668" s="237"/>
      <c r="D668" s="232">
        <f t="shared" ref="D668:AA668" si="25">SUM(D669:D681)</f>
        <v>6039426.3499999996</v>
      </c>
      <c r="E668" s="232">
        <f t="shared" si="25"/>
        <v>98498.3</v>
      </c>
      <c r="F668" s="232">
        <f t="shared" si="25"/>
        <v>0</v>
      </c>
      <c r="G668" s="232">
        <f t="shared" si="25"/>
        <v>1536598.68</v>
      </c>
      <c r="H668" s="232">
        <f t="shared" si="25"/>
        <v>0</v>
      </c>
      <c r="I668" s="232">
        <f t="shared" si="25"/>
        <v>0</v>
      </c>
      <c r="J668" s="232">
        <f t="shared" si="25"/>
        <v>0</v>
      </c>
      <c r="K668" s="240">
        <f t="shared" si="25"/>
        <v>0</v>
      </c>
      <c r="L668" s="232">
        <f t="shared" si="25"/>
        <v>0</v>
      </c>
      <c r="M668" s="232">
        <f t="shared" si="25"/>
        <v>933637.37</v>
      </c>
      <c r="N668" s="232">
        <f t="shared" si="25"/>
        <v>386080</v>
      </c>
      <c r="O668" s="232">
        <f t="shared" si="25"/>
        <v>3084612</v>
      </c>
      <c r="P668" s="232">
        <f t="shared" si="25"/>
        <v>0</v>
      </c>
      <c r="Q668" s="232">
        <f t="shared" si="25"/>
        <v>0</v>
      </c>
      <c r="R668" s="232">
        <f t="shared" si="25"/>
        <v>0</v>
      </c>
      <c r="S668" s="232">
        <f t="shared" si="25"/>
        <v>0</v>
      </c>
      <c r="T668" s="232">
        <f t="shared" si="25"/>
        <v>0</v>
      </c>
      <c r="U668" s="232">
        <f t="shared" si="25"/>
        <v>0</v>
      </c>
      <c r="V668" s="232">
        <f t="shared" si="25"/>
        <v>0</v>
      </c>
      <c r="W668" s="232">
        <f t="shared" si="25"/>
        <v>0</v>
      </c>
      <c r="X668" s="232">
        <f t="shared" si="25"/>
        <v>0</v>
      </c>
      <c r="Y668" s="232">
        <f t="shared" si="25"/>
        <v>0</v>
      </c>
      <c r="Z668" s="232">
        <f t="shared" si="25"/>
        <v>0</v>
      </c>
      <c r="AA668" s="232">
        <f t="shared" si="25"/>
        <v>0</v>
      </c>
      <c r="AB668" s="234" t="s">
        <v>862</v>
      </c>
    </row>
    <row r="669" spans="1:28" s="3" customFormat="1" ht="35.25" customHeight="1" x14ac:dyDescent="0.5">
      <c r="A669" s="3">
        <v>1</v>
      </c>
      <c r="B669" s="143">
        <f>SUBTOTAL(103,$A$8:A669)</f>
        <v>650</v>
      </c>
      <c r="C669" s="237" t="s">
        <v>2149</v>
      </c>
      <c r="D669" s="232">
        <f t="shared" ref="D669:D681" si="26">E669+F669+G669+H669+I669+J669+L669+M669+N669+O669+P669+Q669+R669+S669+T669+U669+V669+W669+X669+Y669+Z669+AA669</f>
        <v>338400</v>
      </c>
      <c r="E669" s="242">
        <v>0</v>
      </c>
      <c r="F669" s="242">
        <v>0</v>
      </c>
      <c r="G669" s="239">
        <v>0</v>
      </c>
      <c r="H669" s="239">
        <v>0</v>
      </c>
      <c r="I669" s="239">
        <v>0</v>
      </c>
      <c r="J669" s="239">
        <v>0</v>
      </c>
      <c r="K669" s="240">
        <v>0</v>
      </c>
      <c r="L669" s="239">
        <v>0</v>
      </c>
      <c r="M669" s="242">
        <v>0</v>
      </c>
      <c r="N669" s="239">
        <v>0</v>
      </c>
      <c r="O669" s="239">
        <v>338400</v>
      </c>
      <c r="P669" s="239">
        <v>0</v>
      </c>
      <c r="Q669" s="239">
        <v>0</v>
      </c>
      <c r="R669" s="239">
        <v>0</v>
      </c>
      <c r="S669" s="239">
        <v>0</v>
      </c>
      <c r="T669" s="239">
        <v>0</v>
      </c>
      <c r="U669" s="239">
        <v>0</v>
      </c>
      <c r="V669" s="239">
        <v>0</v>
      </c>
      <c r="W669" s="239">
        <v>0</v>
      </c>
      <c r="X669" s="239">
        <v>0</v>
      </c>
      <c r="Y669" s="239">
        <v>0</v>
      </c>
      <c r="Z669" s="239">
        <v>0</v>
      </c>
      <c r="AA669" s="239">
        <v>0</v>
      </c>
      <c r="AB669" s="241">
        <v>2020</v>
      </c>
    </row>
    <row r="670" spans="1:28" s="3" customFormat="1" ht="35.25" customHeight="1" x14ac:dyDescent="0.5">
      <c r="A670" s="3">
        <v>1</v>
      </c>
      <c r="B670" s="143">
        <f>SUBTOTAL(103,$A$8:A670)</f>
        <v>651</v>
      </c>
      <c r="C670" s="237" t="s">
        <v>2525</v>
      </c>
      <c r="D670" s="232">
        <f t="shared" si="26"/>
        <v>98498.3</v>
      </c>
      <c r="E670" s="242">
        <v>98498.3</v>
      </c>
      <c r="F670" s="242">
        <v>0</v>
      </c>
      <c r="G670" s="239">
        <v>0</v>
      </c>
      <c r="H670" s="239">
        <v>0</v>
      </c>
      <c r="I670" s="239">
        <v>0</v>
      </c>
      <c r="J670" s="239">
        <v>0</v>
      </c>
      <c r="K670" s="240">
        <v>0</v>
      </c>
      <c r="L670" s="239">
        <v>0</v>
      </c>
      <c r="M670" s="242">
        <v>0</v>
      </c>
      <c r="N670" s="239">
        <v>0</v>
      </c>
      <c r="O670" s="239">
        <v>0</v>
      </c>
      <c r="P670" s="239">
        <v>0</v>
      </c>
      <c r="Q670" s="239">
        <v>0</v>
      </c>
      <c r="R670" s="239">
        <v>0</v>
      </c>
      <c r="S670" s="239">
        <v>0</v>
      </c>
      <c r="T670" s="239">
        <v>0</v>
      </c>
      <c r="U670" s="239">
        <v>0</v>
      </c>
      <c r="V670" s="239">
        <v>0</v>
      </c>
      <c r="W670" s="239">
        <v>0</v>
      </c>
      <c r="X670" s="239">
        <v>0</v>
      </c>
      <c r="Y670" s="239">
        <v>0</v>
      </c>
      <c r="Z670" s="239">
        <v>0</v>
      </c>
      <c r="AA670" s="239">
        <v>0</v>
      </c>
      <c r="AB670" s="241">
        <v>2020</v>
      </c>
    </row>
    <row r="671" spans="1:28" s="3" customFormat="1" ht="35.25" customHeight="1" x14ac:dyDescent="0.5">
      <c r="A671" s="3">
        <v>1</v>
      </c>
      <c r="B671" s="143">
        <f>SUBTOTAL(103,$A$8:A671)</f>
        <v>652</v>
      </c>
      <c r="C671" s="237" t="s">
        <v>2150</v>
      </c>
      <c r="D671" s="232">
        <f t="shared" si="26"/>
        <v>353445</v>
      </c>
      <c r="E671" s="242">
        <v>0</v>
      </c>
      <c r="F671" s="242">
        <v>0</v>
      </c>
      <c r="G671" s="239">
        <v>0</v>
      </c>
      <c r="H671" s="239">
        <v>0</v>
      </c>
      <c r="I671" s="239">
        <v>0</v>
      </c>
      <c r="J671" s="239">
        <v>0</v>
      </c>
      <c r="K671" s="240">
        <v>0</v>
      </c>
      <c r="L671" s="239">
        <v>0</v>
      </c>
      <c r="M671" s="242">
        <v>0</v>
      </c>
      <c r="N671" s="239">
        <v>0</v>
      </c>
      <c r="O671" s="239">
        <v>353445</v>
      </c>
      <c r="P671" s="239">
        <v>0</v>
      </c>
      <c r="Q671" s="239">
        <v>0</v>
      </c>
      <c r="R671" s="239">
        <v>0</v>
      </c>
      <c r="S671" s="239">
        <v>0</v>
      </c>
      <c r="T671" s="239">
        <v>0</v>
      </c>
      <c r="U671" s="239">
        <v>0</v>
      </c>
      <c r="V671" s="239">
        <v>0</v>
      </c>
      <c r="W671" s="239">
        <v>0</v>
      </c>
      <c r="X671" s="239">
        <v>0</v>
      </c>
      <c r="Y671" s="239">
        <v>0</v>
      </c>
      <c r="Z671" s="239">
        <v>0</v>
      </c>
      <c r="AA671" s="239">
        <v>0</v>
      </c>
      <c r="AB671" s="241">
        <v>2020</v>
      </c>
    </row>
    <row r="672" spans="1:28" s="3" customFormat="1" ht="35.25" customHeight="1" x14ac:dyDescent="0.5">
      <c r="A672" s="3">
        <v>1</v>
      </c>
      <c r="B672" s="143">
        <f>SUBTOTAL(103,$A$8:A672)</f>
        <v>653</v>
      </c>
      <c r="C672" s="237" t="s">
        <v>2151</v>
      </c>
      <c r="D672" s="232">
        <f t="shared" si="26"/>
        <v>436897.68</v>
      </c>
      <c r="E672" s="242">
        <v>0</v>
      </c>
      <c r="F672" s="242">
        <v>0</v>
      </c>
      <c r="G672" s="239">
        <v>436897.68</v>
      </c>
      <c r="H672" s="239">
        <v>0</v>
      </c>
      <c r="I672" s="239">
        <v>0</v>
      </c>
      <c r="J672" s="239">
        <v>0</v>
      </c>
      <c r="K672" s="240">
        <v>0</v>
      </c>
      <c r="L672" s="239">
        <v>0</v>
      </c>
      <c r="M672" s="242">
        <v>0</v>
      </c>
      <c r="N672" s="239">
        <v>0</v>
      </c>
      <c r="O672" s="239">
        <v>0</v>
      </c>
      <c r="P672" s="239">
        <v>0</v>
      </c>
      <c r="Q672" s="239">
        <v>0</v>
      </c>
      <c r="R672" s="239">
        <v>0</v>
      </c>
      <c r="S672" s="239">
        <v>0</v>
      </c>
      <c r="T672" s="239">
        <v>0</v>
      </c>
      <c r="U672" s="239">
        <v>0</v>
      </c>
      <c r="V672" s="239">
        <v>0</v>
      </c>
      <c r="W672" s="239">
        <v>0</v>
      </c>
      <c r="X672" s="239">
        <v>0</v>
      </c>
      <c r="Y672" s="239">
        <v>0</v>
      </c>
      <c r="Z672" s="239">
        <v>0</v>
      </c>
      <c r="AA672" s="239">
        <v>0</v>
      </c>
      <c r="AB672" s="241">
        <v>2020</v>
      </c>
    </row>
    <row r="673" spans="1:28" s="3" customFormat="1" ht="35.25" customHeight="1" x14ac:dyDescent="0.5">
      <c r="A673" s="3">
        <v>1</v>
      </c>
      <c r="B673" s="143">
        <f>SUBTOTAL(103,$A$8:A673)</f>
        <v>654</v>
      </c>
      <c r="C673" s="237" t="s">
        <v>2152</v>
      </c>
      <c r="D673" s="232">
        <f t="shared" si="26"/>
        <v>323557</v>
      </c>
      <c r="E673" s="242">
        <v>0</v>
      </c>
      <c r="F673" s="242">
        <v>0</v>
      </c>
      <c r="G673" s="239">
        <v>0</v>
      </c>
      <c r="H673" s="239">
        <v>0</v>
      </c>
      <c r="I673" s="239">
        <v>0</v>
      </c>
      <c r="J673" s="239">
        <v>0</v>
      </c>
      <c r="K673" s="240">
        <v>0</v>
      </c>
      <c r="L673" s="239">
        <v>0</v>
      </c>
      <c r="M673" s="242">
        <v>0</v>
      </c>
      <c r="N673" s="239">
        <v>0</v>
      </c>
      <c r="O673" s="239">
        <v>323557</v>
      </c>
      <c r="P673" s="239">
        <v>0</v>
      </c>
      <c r="Q673" s="239">
        <v>0</v>
      </c>
      <c r="R673" s="239">
        <v>0</v>
      </c>
      <c r="S673" s="239">
        <v>0</v>
      </c>
      <c r="T673" s="239">
        <v>0</v>
      </c>
      <c r="U673" s="239">
        <v>0</v>
      </c>
      <c r="V673" s="239">
        <v>0</v>
      </c>
      <c r="W673" s="239">
        <v>0</v>
      </c>
      <c r="X673" s="239">
        <v>0</v>
      </c>
      <c r="Y673" s="239">
        <v>0</v>
      </c>
      <c r="Z673" s="239">
        <v>0</v>
      </c>
      <c r="AA673" s="239">
        <v>0</v>
      </c>
      <c r="AB673" s="241">
        <v>2020</v>
      </c>
    </row>
    <row r="674" spans="1:28" s="3" customFormat="1" ht="35.25" customHeight="1" x14ac:dyDescent="0.5">
      <c r="A674" s="3">
        <v>1</v>
      </c>
      <c r="B674" s="143">
        <f>SUBTOTAL(103,$A$8:A674)</f>
        <v>655</v>
      </c>
      <c r="C674" s="237" t="s">
        <v>2526</v>
      </c>
      <c r="D674" s="232">
        <f t="shared" si="26"/>
        <v>280317.37</v>
      </c>
      <c r="E674" s="242">
        <v>0</v>
      </c>
      <c r="F674" s="242">
        <v>0</v>
      </c>
      <c r="G674" s="239">
        <v>0</v>
      </c>
      <c r="H674" s="239">
        <v>0</v>
      </c>
      <c r="I674" s="239">
        <v>0</v>
      </c>
      <c r="J674" s="239">
        <v>0</v>
      </c>
      <c r="K674" s="240">
        <v>0</v>
      </c>
      <c r="L674" s="239">
        <v>0</v>
      </c>
      <c r="M674" s="242">
        <v>280317.37</v>
      </c>
      <c r="N674" s="239">
        <v>0</v>
      </c>
      <c r="O674" s="239">
        <v>0</v>
      </c>
      <c r="P674" s="239">
        <v>0</v>
      </c>
      <c r="Q674" s="239">
        <v>0</v>
      </c>
      <c r="R674" s="239">
        <v>0</v>
      </c>
      <c r="S674" s="239">
        <v>0</v>
      </c>
      <c r="T674" s="239">
        <v>0</v>
      </c>
      <c r="U674" s="239">
        <v>0</v>
      </c>
      <c r="V674" s="239">
        <v>0</v>
      </c>
      <c r="W674" s="239">
        <v>0</v>
      </c>
      <c r="X674" s="239">
        <v>0</v>
      </c>
      <c r="Y674" s="239">
        <v>0</v>
      </c>
      <c r="Z674" s="239">
        <v>0</v>
      </c>
      <c r="AA674" s="239">
        <v>0</v>
      </c>
      <c r="AB674" s="241">
        <v>2020</v>
      </c>
    </row>
    <row r="675" spans="1:28" s="3" customFormat="1" ht="35.25" customHeight="1" x14ac:dyDescent="0.5">
      <c r="A675" s="3">
        <v>1</v>
      </c>
      <c r="B675" s="143">
        <f>SUBTOTAL(103,$A$8:A675)</f>
        <v>656</v>
      </c>
      <c r="C675" s="237" t="s">
        <v>2352</v>
      </c>
      <c r="D675" s="232">
        <f t="shared" si="26"/>
        <v>1524331</v>
      </c>
      <c r="E675" s="242">
        <v>0</v>
      </c>
      <c r="F675" s="242">
        <v>0</v>
      </c>
      <c r="G675" s="239">
        <v>0</v>
      </c>
      <c r="H675" s="239">
        <v>0</v>
      </c>
      <c r="I675" s="239">
        <v>0</v>
      </c>
      <c r="J675" s="239">
        <v>0</v>
      </c>
      <c r="K675" s="240">
        <v>0</v>
      </c>
      <c r="L675" s="239">
        <v>0</v>
      </c>
      <c r="M675" s="242">
        <v>0</v>
      </c>
      <c r="N675" s="239">
        <v>386080</v>
      </c>
      <c r="O675" s="239">
        <v>1138251</v>
      </c>
      <c r="P675" s="239">
        <v>0</v>
      </c>
      <c r="Q675" s="239">
        <v>0</v>
      </c>
      <c r="R675" s="239">
        <v>0</v>
      </c>
      <c r="S675" s="239">
        <v>0</v>
      </c>
      <c r="T675" s="239">
        <v>0</v>
      </c>
      <c r="U675" s="239">
        <v>0</v>
      </c>
      <c r="V675" s="239">
        <v>0</v>
      </c>
      <c r="W675" s="239">
        <v>0</v>
      </c>
      <c r="X675" s="239">
        <v>0</v>
      </c>
      <c r="Y675" s="239">
        <v>0</v>
      </c>
      <c r="Z675" s="239">
        <v>0</v>
      </c>
      <c r="AA675" s="239">
        <v>0</v>
      </c>
      <c r="AB675" s="241">
        <v>2020</v>
      </c>
    </row>
    <row r="676" spans="1:28" s="3" customFormat="1" ht="35.25" customHeight="1" x14ac:dyDescent="0.5">
      <c r="A676" s="3">
        <v>1</v>
      </c>
      <c r="B676" s="143">
        <f>SUBTOTAL(103,$A$8:A676)</f>
        <v>657</v>
      </c>
      <c r="C676" s="237" t="s">
        <v>2153</v>
      </c>
      <c r="D676" s="232">
        <f t="shared" si="26"/>
        <v>574400</v>
      </c>
      <c r="E676" s="242">
        <v>0</v>
      </c>
      <c r="F676" s="242">
        <v>0</v>
      </c>
      <c r="G676" s="239">
        <v>0</v>
      </c>
      <c r="H676" s="239">
        <v>0</v>
      </c>
      <c r="I676" s="239">
        <v>0</v>
      </c>
      <c r="J676" s="239">
        <v>0</v>
      </c>
      <c r="K676" s="240">
        <v>0</v>
      </c>
      <c r="L676" s="239">
        <v>0</v>
      </c>
      <c r="M676" s="242">
        <v>333320</v>
      </c>
      <c r="N676" s="239">
        <v>0</v>
      </c>
      <c r="O676" s="239">
        <v>241080</v>
      </c>
      <c r="P676" s="239">
        <v>0</v>
      </c>
      <c r="Q676" s="239">
        <v>0</v>
      </c>
      <c r="R676" s="239">
        <v>0</v>
      </c>
      <c r="S676" s="239">
        <v>0</v>
      </c>
      <c r="T676" s="239">
        <v>0</v>
      </c>
      <c r="U676" s="239">
        <v>0</v>
      </c>
      <c r="V676" s="239">
        <v>0</v>
      </c>
      <c r="W676" s="239">
        <v>0</v>
      </c>
      <c r="X676" s="239">
        <v>0</v>
      </c>
      <c r="Y676" s="239">
        <v>0</v>
      </c>
      <c r="Z676" s="239">
        <v>0</v>
      </c>
      <c r="AA676" s="239">
        <v>0</v>
      </c>
      <c r="AB676" s="241">
        <v>2020</v>
      </c>
    </row>
    <row r="677" spans="1:28" s="3" customFormat="1" ht="35.25" customHeight="1" x14ac:dyDescent="0.5">
      <c r="A677" s="3">
        <v>1</v>
      </c>
      <c r="B677" s="143">
        <f>SUBTOTAL(103,$A$8:A677)</f>
        <v>658</v>
      </c>
      <c r="C677" s="237" t="s">
        <v>2154</v>
      </c>
      <c r="D677" s="232">
        <f t="shared" si="26"/>
        <v>353445</v>
      </c>
      <c r="E677" s="242">
        <v>0</v>
      </c>
      <c r="F677" s="242">
        <v>0</v>
      </c>
      <c r="G677" s="239">
        <v>0</v>
      </c>
      <c r="H677" s="239">
        <v>0</v>
      </c>
      <c r="I677" s="239">
        <v>0</v>
      </c>
      <c r="J677" s="239">
        <v>0</v>
      </c>
      <c r="K677" s="240">
        <v>0</v>
      </c>
      <c r="L677" s="239">
        <v>0</v>
      </c>
      <c r="M677" s="242">
        <v>0</v>
      </c>
      <c r="N677" s="239">
        <v>0</v>
      </c>
      <c r="O677" s="239">
        <v>353445</v>
      </c>
      <c r="P677" s="239">
        <v>0</v>
      </c>
      <c r="Q677" s="239">
        <v>0</v>
      </c>
      <c r="R677" s="239">
        <v>0</v>
      </c>
      <c r="S677" s="239">
        <v>0</v>
      </c>
      <c r="T677" s="239">
        <v>0</v>
      </c>
      <c r="U677" s="239">
        <v>0</v>
      </c>
      <c r="V677" s="239">
        <v>0</v>
      </c>
      <c r="W677" s="239">
        <v>0</v>
      </c>
      <c r="X677" s="239">
        <v>0</v>
      </c>
      <c r="Y677" s="239">
        <v>0</v>
      </c>
      <c r="Z677" s="239">
        <v>0</v>
      </c>
      <c r="AA677" s="239">
        <v>0</v>
      </c>
      <c r="AB677" s="241">
        <v>2020</v>
      </c>
    </row>
    <row r="678" spans="1:28" s="3" customFormat="1" ht="35.25" customHeight="1" x14ac:dyDescent="0.5">
      <c r="A678" s="3">
        <v>1</v>
      </c>
      <c r="B678" s="143">
        <f>SUBTOTAL(103,$A$8:A678)</f>
        <v>659</v>
      </c>
      <c r="C678" s="237" t="s">
        <v>2350</v>
      </c>
      <c r="D678" s="232">
        <f t="shared" si="26"/>
        <v>336434</v>
      </c>
      <c r="E678" s="242">
        <v>0</v>
      </c>
      <c r="F678" s="242">
        <v>0</v>
      </c>
      <c r="G678" s="239">
        <v>0</v>
      </c>
      <c r="H678" s="239">
        <v>0</v>
      </c>
      <c r="I678" s="239">
        <v>0</v>
      </c>
      <c r="J678" s="239">
        <v>0</v>
      </c>
      <c r="K678" s="240">
        <v>0</v>
      </c>
      <c r="L678" s="239">
        <v>0</v>
      </c>
      <c r="M678" s="242">
        <v>0</v>
      </c>
      <c r="N678" s="239">
        <v>0</v>
      </c>
      <c r="O678" s="239">
        <v>336434</v>
      </c>
      <c r="P678" s="239">
        <v>0</v>
      </c>
      <c r="Q678" s="239">
        <v>0</v>
      </c>
      <c r="R678" s="239">
        <v>0</v>
      </c>
      <c r="S678" s="239">
        <v>0</v>
      </c>
      <c r="T678" s="239">
        <v>0</v>
      </c>
      <c r="U678" s="239">
        <v>0</v>
      </c>
      <c r="V678" s="239">
        <v>0</v>
      </c>
      <c r="W678" s="239">
        <v>0</v>
      </c>
      <c r="X678" s="239">
        <v>0</v>
      </c>
      <c r="Y678" s="239">
        <v>0</v>
      </c>
      <c r="Z678" s="239">
        <v>0</v>
      </c>
      <c r="AA678" s="239">
        <v>0</v>
      </c>
      <c r="AB678" s="241">
        <v>2020</v>
      </c>
    </row>
    <row r="679" spans="1:28" s="3" customFormat="1" ht="35.25" customHeight="1" x14ac:dyDescent="0.5">
      <c r="A679" s="3">
        <v>1</v>
      </c>
      <c r="B679" s="143">
        <f>SUBTOTAL(103,$A$8:A679)</f>
        <v>660</v>
      </c>
      <c r="C679" s="237" t="s">
        <v>2351</v>
      </c>
      <c r="D679" s="232">
        <f t="shared" si="26"/>
        <v>796882</v>
      </c>
      <c r="E679" s="242">
        <v>0</v>
      </c>
      <c r="F679" s="242">
        <v>0</v>
      </c>
      <c r="G679" s="239">
        <v>796882</v>
      </c>
      <c r="H679" s="239">
        <v>0</v>
      </c>
      <c r="I679" s="239">
        <v>0</v>
      </c>
      <c r="J679" s="239">
        <v>0</v>
      </c>
      <c r="K679" s="240">
        <v>0</v>
      </c>
      <c r="L679" s="239">
        <v>0</v>
      </c>
      <c r="M679" s="242">
        <v>0</v>
      </c>
      <c r="N679" s="239">
        <v>0</v>
      </c>
      <c r="O679" s="239">
        <v>0</v>
      </c>
      <c r="P679" s="239">
        <v>0</v>
      </c>
      <c r="Q679" s="239">
        <v>0</v>
      </c>
      <c r="R679" s="239">
        <v>0</v>
      </c>
      <c r="S679" s="239">
        <v>0</v>
      </c>
      <c r="T679" s="239">
        <v>0</v>
      </c>
      <c r="U679" s="239">
        <v>0</v>
      </c>
      <c r="V679" s="239">
        <v>0</v>
      </c>
      <c r="W679" s="239">
        <v>0</v>
      </c>
      <c r="X679" s="239">
        <v>0</v>
      </c>
      <c r="Y679" s="239">
        <v>0</v>
      </c>
      <c r="Z679" s="239">
        <v>0</v>
      </c>
      <c r="AA679" s="239">
        <v>0</v>
      </c>
      <c r="AB679" s="241">
        <v>2020</v>
      </c>
    </row>
    <row r="680" spans="1:28" s="3" customFormat="1" ht="35.25" customHeight="1" x14ac:dyDescent="0.5">
      <c r="A680" s="3">
        <v>1</v>
      </c>
      <c r="B680" s="143">
        <f>SUBTOTAL(103,$A$8:A680)</f>
        <v>661</v>
      </c>
      <c r="C680" s="237" t="s">
        <v>2353</v>
      </c>
      <c r="D680" s="232">
        <f t="shared" si="26"/>
        <v>320000</v>
      </c>
      <c r="E680" s="242">
        <v>0</v>
      </c>
      <c r="F680" s="242">
        <v>0</v>
      </c>
      <c r="G680" s="239">
        <v>0</v>
      </c>
      <c r="H680" s="239">
        <v>0</v>
      </c>
      <c r="I680" s="239">
        <v>0</v>
      </c>
      <c r="J680" s="239">
        <v>0</v>
      </c>
      <c r="K680" s="240">
        <v>0</v>
      </c>
      <c r="L680" s="239">
        <v>0</v>
      </c>
      <c r="M680" s="242">
        <v>320000</v>
      </c>
      <c r="N680" s="239">
        <v>0</v>
      </c>
      <c r="O680" s="239">
        <v>0</v>
      </c>
      <c r="P680" s="239">
        <v>0</v>
      </c>
      <c r="Q680" s="239">
        <v>0</v>
      </c>
      <c r="R680" s="239">
        <v>0</v>
      </c>
      <c r="S680" s="239">
        <v>0</v>
      </c>
      <c r="T680" s="239">
        <v>0</v>
      </c>
      <c r="U680" s="239">
        <v>0</v>
      </c>
      <c r="V680" s="239">
        <v>0</v>
      </c>
      <c r="W680" s="239">
        <v>0</v>
      </c>
      <c r="X680" s="239">
        <v>0</v>
      </c>
      <c r="Y680" s="239">
        <v>0</v>
      </c>
      <c r="Z680" s="239">
        <v>0</v>
      </c>
      <c r="AA680" s="239">
        <v>0</v>
      </c>
      <c r="AB680" s="241">
        <v>2020</v>
      </c>
    </row>
    <row r="681" spans="1:28" s="3" customFormat="1" ht="35.25" customHeight="1" x14ac:dyDescent="0.5">
      <c r="A681" s="3">
        <v>1</v>
      </c>
      <c r="B681" s="143">
        <f>SUBTOTAL(103,$A$8:A681)</f>
        <v>662</v>
      </c>
      <c r="C681" s="237" t="s">
        <v>2155</v>
      </c>
      <c r="D681" s="232">
        <f t="shared" si="26"/>
        <v>302819</v>
      </c>
      <c r="E681" s="242">
        <v>0</v>
      </c>
      <c r="F681" s="242">
        <v>0</v>
      </c>
      <c r="G681" s="239">
        <v>302819</v>
      </c>
      <c r="H681" s="239">
        <v>0</v>
      </c>
      <c r="I681" s="239">
        <v>0</v>
      </c>
      <c r="J681" s="239">
        <v>0</v>
      </c>
      <c r="K681" s="240">
        <v>0</v>
      </c>
      <c r="L681" s="239">
        <v>0</v>
      </c>
      <c r="M681" s="242">
        <v>0</v>
      </c>
      <c r="N681" s="239">
        <v>0</v>
      </c>
      <c r="O681" s="239">
        <v>0</v>
      </c>
      <c r="P681" s="239">
        <v>0</v>
      </c>
      <c r="Q681" s="239">
        <v>0</v>
      </c>
      <c r="R681" s="239">
        <v>0</v>
      </c>
      <c r="S681" s="239">
        <v>0</v>
      </c>
      <c r="T681" s="239">
        <v>0</v>
      </c>
      <c r="U681" s="239">
        <v>0</v>
      </c>
      <c r="V681" s="239">
        <v>0</v>
      </c>
      <c r="W681" s="239">
        <v>0</v>
      </c>
      <c r="X681" s="239">
        <v>0</v>
      </c>
      <c r="Y681" s="239">
        <v>0</v>
      </c>
      <c r="Z681" s="239">
        <v>0</v>
      </c>
      <c r="AA681" s="239">
        <v>0</v>
      </c>
      <c r="AB681" s="241">
        <v>2020</v>
      </c>
    </row>
    <row r="682" spans="1:28" s="3" customFormat="1" ht="35.25" customHeight="1" x14ac:dyDescent="0.5">
      <c r="B682" s="236" t="s">
        <v>834</v>
      </c>
      <c r="C682" s="237"/>
      <c r="D682" s="232">
        <f>SUM(D683:D691)</f>
        <v>6594138</v>
      </c>
      <c r="E682" s="232">
        <f t="shared" ref="E682:AA682" si="27">SUM(E683:E691)</f>
        <v>0</v>
      </c>
      <c r="F682" s="232">
        <f t="shared" si="27"/>
        <v>0</v>
      </c>
      <c r="G682" s="232">
        <f t="shared" si="27"/>
        <v>448190</v>
      </c>
      <c r="H682" s="232">
        <f t="shared" si="27"/>
        <v>0</v>
      </c>
      <c r="I682" s="232">
        <f t="shared" si="27"/>
        <v>105000</v>
      </c>
      <c r="J682" s="232">
        <f t="shared" si="27"/>
        <v>0</v>
      </c>
      <c r="K682" s="233">
        <f t="shared" si="27"/>
        <v>0</v>
      </c>
      <c r="L682" s="232">
        <f t="shared" si="27"/>
        <v>0</v>
      </c>
      <c r="M682" s="232">
        <f t="shared" si="27"/>
        <v>0</v>
      </c>
      <c r="N682" s="232">
        <f t="shared" si="27"/>
        <v>0</v>
      </c>
      <c r="O682" s="232">
        <f t="shared" si="27"/>
        <v>6040948</v>
      </c>
      <c r="P682" s="232">
        <f t="shared" si="27"/>
        <v>0</v>
      </c>
      <c r="Q682" s="232">
        <f t="shared" si="27"/>
        <v>0</v>
      </c>
      <c r="R682" s="232">
        <f t="shared" si="27"/>
        <v>0</v>
      </c>
      <c r="S682" s="232">
        <f t="shared" si="27"/>
        <v>0</v>
      </c>
      <c r="T682" s="232">
        <f t="shared" si="27"/>
        <v>0</v>
      </c>
      <c r="U682" s="232">
        <f t="shared" si="27"/>
        <v>0</v>
      </c>
      <c r="V682" s="232">
        <f t="shared" si="27"/>
        <v>0</v>
      </c>
      <c r="W682" s="232">
        <f t="shared" si="27"/>
        <v>0</v>
      </c>
      <c r="X682" s="232">
        <f t="shared" si="27"/>
        <v>0</v>
      </c>
      <c r="Y682" s="232">
        <f t="shared" si="27"/>
        <v>0</v>
      </c>
      <c r="Z682" s="232">
        <f t="shared" si="27"/>
        <v>0</v>
      </c>
      <c r="AA682" s="232">
        <f t="shared" si="27"/>
        <v>0</v>
      </c>
      <c r="AB682" s="234" t="s">
        <v>862</v>
      </c>
    </row>
    <row r="683" spans="1:28" s="3" customFormat="1" ht="35.25" customHeight="1" x14ac:dyDescent="0.5">
      <c r="A683" s="3">
        <v>1</v>
      </c>
      <c r="B683" s="143">
        <f>SUBTOTAL(103,$A$8:A683)</f>
        <v>663</v>
      </c>
      <c r="C683" s="237" t="s">
        <v>2156</v>
      </c>
      <c r="D683" s="232">
        <f t="shared" ref="D683:D691" si="28">E683+F683+G683+H683+I683+J683+L683+M683+N683+O683+P683+Q683+R683+S683+T683+U683+V683+W683+X683+Y683+Z683+AA683</f>
        <v>512725</v>
      </c>
      <c r="E683" s="239">
        <v>0</v>
      </c>
      <c r="F683" s="239">
        <v>0</v>
      </c>
      <c r="G683" s="239">
        <v>0</v>
      </c>
      <c r="H683" s="239">
        <v>0</v>
      </c>
      <c r="I683" s="239">
        <v>0</v>
      </c>
      <c r="J683" s="239">
        <v>0</v>
      </c>
      <c r="K683" s="240">
        <v>0</v>
      </c>
      <c r="L683" s="239">
        <v>0</v>
      </c>
      <c r="M683" s="239">
        <v>0</v>
      </c>
      <c r="N683" s="239">
        <v>0</v>
      </c>
      <c r="O683" s="239">
        <v>512725</v>
      </c>
      <c r="P683" s="239">
        <v>0</v>
      </c>
      <c r="Q683" s="239">
        <v>0</v>
      </c>
      <c r="R683" s="239">
        <v>0</v>
      </c>
      <c r="S683" s="239">
        <v>0</v>
      </c>
      <c r="T683" s="239">
        <v>0</v>
      </c>
      <c r="U683" s="239">
        <v>0</v>
      </c>
      <c r="V683" s="239">
        <v>0</v>
      </c>
      <c r="W683" s="239">
        <v>0</v>
      </c>
      <c r="X683" s="239">
        <v>0</v>
      </c>
      <c r="Y683" s="239">
        <v>0</v>
      </c>
      <c r="Z683" s="239">
        <v>0</v>
      </c>
      <c r="AA683" s="239">
        <v>0</v>
      </c>
      <c r="AB683" s="241">
        <v>2020</v>
      </c>
    </row>
    <row r="684" spans="1:28" s="3" customFormat="1" ht="35.25" customHeight="1" x14ac:dyDescent="0.5">
      <c r="A684" s="3">
        <v>1</v>
      </c>
      <c r="B684" s="143">
        <f>SUBTOTAL(103,$A$8:A684)</f>
        <v>664</v>
      </c>
      <c r="C684" s="237" t="s">
        <v>2157</v>
      </c>
      <c r="D684" s="232">
        <f t="shared" si="28"/>
        <v>1078018</v>
      </c>
      <c r="E684" s="239">
        <v>0</v>
      </c>
      <c r="F684" s="239">
        <v>0</v>
      </c>
      <c r="G684" s="239">
        <v>0</v>
      </c>
      <c r="H684" s="239">
        <v>0</v>
      </c>
      <c r="I684" s="239">
        <v>0</v>
      </c>
      <c r="J684" s="239">
        <v>0</v>
      </c>
      <c r="K684" s="240">
        <v>0</v>
      </c>
      <c r="L684" s="239">
        <v>0</v>
      </c>
      <c r="M684" s="239">
        <v>0</v>
      </c>
      <c r="N684" s="239">
        <v>0</v>
      </c>
      <c r="O684" s="239">
        <v>1078018</v>
      </c>
      <c r="P684" s="239">
        <v>0</v>
      </c>
      <c r="Q684" s="239">
        <v>0</v>
      </c>
      <c r="R684" s="239">
        <v>0</v>
      </c>
      <c r="S684" s="239">
        <v>0</v>
      </c>
      <c r="T684" s="239">
        <v>0</v>
      </c>
      <c r="U684" s="239">
        <v>0</v>
      </c>
      <c r="V684" s="239">
        <v>0</v>
      </c>
      <c r="W684" s="239">
        <v>0</v>
      </c>
      <c r="X684" s="239">
        <v>0</v>
      </c>
      <c r="Y684" s="239">
        <v>0</v>
      </c>
      <c r="Z684" s="239">
        <v>0</v>
      </c>
      <c r="AA684" s="239">
        <v>0</v>
      </c>
      <c r="AB684" s="241">
        <v>2020</v>
      </c>
    </row>
    <row r="685" spans="1:28" s="3" customFormat="1" ht="35.25" customHeight="1" x14ac:dyDescent="0.5">
      <c r="A685" s="3">
        <v>1</v>
      </c>
      <c r="B685" s="143">
        <f>SUBTOTAL(103,$A$8:A685)</f>
        <v>665</v>
      </c>
      <c r="C685" s="237" t="s">
        <v>2527</v>
      </c>
      <c r="D685" s="232">
        <f t="shared" si="28"/>
        <v>105000</v>
      </c>
      <c r="E685" s="239">
        <v>0</v>
      </c>
      <c r="F685" s="239">
        <v>0</v>
      </c>
      <c r="G685" s="239">
        <v>0</v>
      </c>
      <c r="H685" s="239">
        <v>0</v>
      </c>
      <c r="I685" s="239">
        <v>105000</v>
      </c>
      <c r="J685" s="239">
        <v>0</v>
      </c>
      <c r="K685" s="240">
        <v>0</v>
      </c>
      <c r="L685" s="239">
        <v>0</v>
      </c>
      <c r="M685" s="239">
        <v>0</v>
      </c>
      <c r="N685" s="239">
        <v>0</v>
      </c>
      <c r="O685" s="239">
        <v>0</v>
      </c>
      <c r="P685" s="239">
        <v>0</v>
      </c>
      <c r="Q685" s="239">
        <v>0</v>
      </c>
      <c r="R685" s="239">
        <v>0</v>
      </c>
      <c r="S685" s="239">
        <v>0</v>
      </c>
      <c r="T685" s="239">
        <v>0</v>
      </c>
      <c r="U685" s="239">
        <v>0</v>
      </c>
      <c r="V685" s="239">
        <v>0</v>
      </c>
      <c r="W685" s="239">
        <v>0</v>
      </c>
      <c r="X685" s="239">
        <v>0</v>
      </c>
      <c r="Y685" s="239">
        <v>0</v>
      </c>
      <c r="Z685" s="239">
        <v>0</v>
      </c>
      <c r="AA685" s="239">
        <v>0</v>
      </c>
      <c r="AB685" s="241">
        <v>2020</v>
      </c>
    </row>
    <row r="686" spans="1:28" s="3" customFormat="1" ht="35.25" customHeight="1" x14ac:dyDescent="0.5">
      <c r="A686" s="3">
        <v>1</v>
      </c>
      <c r="B686" s="143">
        <f>SUBTOTAL(103,$A$8:A686)</f>
        <v>666</v>
      </c>
      <c r="C686" s="237" t="s">
        <v>2528</v>
      </c>
      <c r="D686" s="232">
        <f t="shared" si="28"/>
        <v>448190</v>
      </c>
      <c r="E686" s="239">
        <v>0</v>
      </c>
      <c r="F686" s="239">
        <v>0</v>
      </c>
      <c r="G686" s="239">
        <v>448190</v>
      </c>
      <c r="H686" s="239">
        <v>0</v>
      </c>
      <c r="I686" s="239">
        <v>0</v>
      </c>
      <c r="J686" s="239">
        <v>0</v>
      </c>
      <c r="K686" s="240">
        <v>0</v>
      </c>
      <c r="L686" s="239">
        <v>0</v>
      </c>
      <c r="M686" s="239">
        <v>0</v>
      </c>
      <c r="N686" s="239">
        <v>0</v>
      </c>
      <c r="O686" s="239">
        <v>0</v>
      </c>
      <c r="P686" s="239">
        <v>0</v>
      </c>
      <c r="Q686" s="239">
        <v>0</v>
      </c>
      <c r="R686" s="239">
        <v>0</v>
      </c>
      <c r="S686" s="239">
        <v>0</v>
      </c>
      <c r="T686" s="239">
        <v>0</v>
      </c>
      <c r="U686" s="239">
        <v>0</v>
      </c>
      <c r="V686" s="239">
        <v>0</v>
      </c>
      <c r="W686" s="239">
        <v>0</v>
      </c>
      <c r="X686" s="239">
        <v>0</v>
      </c>
      <c r="Y686" s="239">
        <v>0</v>
      </c>
      <c r="Z686" s="239">
        <v>0</v>
      </c>
      <c r="AA686" s="239">
        <v>0</v>
      </c>
      <c r="AB686" s="241">
        <v>2020</v>
      </c>
    </row>
    <row r="687" spans="1:28" s="3" customFormat="1" ht="35.25" customHeight="1" x14ac:dyDescent="0.5">
      <c r="A687" s="3">
        <v>1</v>
      </c>
      <c r="B687" s="143">
        <f>SUBTOTAL(103,$A$8:A687)</f>
        <v>667</v>
      </c>
      <c r="C687" s="237" t="s">
        <v>2158</v>
      </c>
      <c r="D687" s="232">
        <f t="shared" si="28"/>
        <v>685554</v>
      </c>
      <c r="E687" s="239">
        <v>0</v>
      </c>
      <c r="F687" s="239">
        <v>0</v>
      </c>
      <c r="G687" s="239">
        <v>0</v>
      </c>
      <c r="H687" s="239">
        <v>0</v>
      </c>
      <c r="I687" s="239">
        <v>0</v>
      </c>
      <c r="J687" s="239">
        <v>0</v>
      </c>
      <c r="K687" s="240">
        <v>0</v>
      </c>
      <c r="L687" s="239">
        <v>0</v>
      </c>
      <c r="M687" s="239">
        <v>0</v>
      </c>
      <c r="N687" s="239">
        <v>0</v>
      </c>
      <c r="O687" s="239">
        <v>685554</v>
      </c>
      <c r="P687" s="239">
        <v>0</v>
      </c>
      <c r="Q687" s="239">
        <v>0</v>
      </c>
      <c r="R687" s="239">
        <v>0</v>
      </c>
      <c r="S687" s="239">
        <v>0</v>
      </c>
      <c r="T687" s="239">
        <v>0</v>
      </c>
      <c r="U687" s="239">
        <v>0</v>
      </c>
      <c r="V687" s="239">
        <v>0</v>
      </c>
      <c r="W687" s="239">
        <v>0</v>
      </c>
      <c r="X687" s="239">
        <v>0</v>
      </c>
      <c r="Y687" s="239">
        <v>0</v>
      </c>
      <c r="Z687" s="239">
        <v>0</v>
      </c>
      <c r="AA687" s="239">
        <v>0</v>
      </c>
      <c r="AB687" s="241">
        <v>2020</v>
      </c>
    </row>
    <row r="688" spans="1:28" s="3" customFormat="1" ht="35.25" customHeight="1" x14ac:dyDescent="0.5">
      <c r="A688" s="3">
        <v>1</v>
      </c>
      <c r="B688" s="143">
        <f>SUBTOTAL(103,$A$8:A688)</f>
        <v>668</v>
      </c>
      <c r="C688" s="237" t="s">
        <v>2159</v>
      </c>
      <c r="D688" s="232">
        <f t="shared" si="28"/>
        <v>1078018</v>
      </c>
      <c r="E688" s="239">
        <v>0</v>
      </c>
      <c r="F688" s="239">
        <v>0</v>
      </c>
      <c r="G688" s="239">
        <v>0</v>
      </c>
      <c r="H688" s="239">
        <v>0</v>
      </c>
      <c r="I688" s="239">
        <v>0</v>
      </c>
      <c r="J688" s="239">
        <v>0</v>
      </c>
      <c r="K688" s="240">
        <v>0</v>
      </c>
      <c r="L688" s="239">
        <v>0</v>
      </c>
      <c r="M688" s="239">
        <v>0</v>
      </c>
      <c r="N688" s="239">
        <v>0</v>
      </c>
      <c r="O688" s="239">
        <v>1078018</v>
      </c>
      <c r="P688" s="239">
        <v>0</v>
      </c>
      <c r="Q688" s="239">
        <v>0</v>
      </c>
      <c r="R688" s="239">
        <v>0</v>
      </c>
      <c r="S688" s="239">
        <v>0</v>
      </c>
      <c r="T688" s="239">
        <v>0</v>
      </c>
      <c r="U688" s="239">
        <v>0</v>
      </c>
      <c r="V688" s="239">
        <v>0</v>
      </c>
      <c r="W688" s="239">
        <v>0</v>
      </c>
      <c r="X688" s="239">
        <v>0</v>
      </c>
      <c r="Y688" s="239">
        <v>0</v>
      </c>
      <c r="Z688" s="239">
        <v>0</v>
      </c>
      <c r="AA688" s="239">
        <v>0</v>
      </c>
      <c r="AB688" s="241">
        <v>2020</v>
      </c>
    </row>
    <row r="689" spans="1:28" s="3" customFormat="1" ht="35.25" customHeight="1" x14ac:dyDescent="0.5">
      <c r="A689" s="3">
        <v>1</v>
      </c>
      <c r="B689" s="143">
        <f>SUBTOTAL(103,$A$8:A689)</f>
        <v>669</v>
      </c>
      <c r="C689" s="237" t="s">
        <v>2160</v>
      </c>
      <c r="D689" s="232">
        <f t="shared" si="28"/>
        <v>1064400</v>
      </c>
      <c r="E689" s="239">
        <v>0</v>
      </c>
      <c r="F689" s="239">
        <v>0</v>
      </c>
      <c r="G689" s="239">
        <v>0</v>
      </c>
      <c r="H689" s="239">
        <v>0</v>
      </c>
      <c r="I689" s="239">
        <v>0</v>
      </c>
      <c r="J689" s="239">
        <v>0</v>
      </c>
      <c r="K689" s="240">
        <v>0</v>
      </c>
      <c r="L689" s="239">
        <v>0</v>
      </c>
      <c r="M689" s="239">
        <v>0</v>
      </c>
      <c r="N689" s="239">
        <v>0</v>
      </c>
      <c r="O689" s="239">
        <v>1064400</v>
      </c>
      <c r="P689" s="239">
        <v>0</v>
      </c>
      <c r="Q689" s="239">
        <v>0</v>
      </c>
      <c r="R689" s="239">
        <v>0</v>
      </c>
      <c r="S689" s="239">
        <v>0</v>
      </c>
      <c r="T689" s="239">
        <v>0</v>
      </c>
      <c r="U689" s="239">
        <v>0</v>
      </c>
      <c r="V689" s="239">
        <v>0</v>
      </c>
      <c r="W689" s="239">
        <v>0</v>
      </c>
      <c r="X689" s="239">
        <v>0</v>
      </c>
      <c r="Y689" s="239">
        <v>0</v>
      </c>
      <c r="Z689" s="239">
        <v>0</v>
      </c>
      <c r="AA689" s="239">
        <v>0</v>
      </c>
      <c r="AB689" s="241">
        <v>2020</v>
      </c>
    </row>
    <row r="690" spans="1:28" s="3" customFormat="1" ht="35.25" customHeight="1" x14ac:dyDescent="0.5">
      <c r="A690" s="3">
        <v>1</v>
      </c>
      <c r="B690" s="143">
        <f>SUBTOTAL(103,$A$8:A690)</f>
        <v>670</v>
      </c>
      <c r="C690" s="237" t="s">
        <v>2354</v>
      </c>
      <c r="D690" s="232">
        <f t="shared" si="28"/>
        <v>544215</v>
      </c>
      <c r="E690" s="239">
        <v>0</v>
      </c>
      <c r="F690" s="239">
        <v>0</v>
      </c>
      <c r="G690" s="239">
        <v>0</v>
      </c>
      <c r="H690" s="239">
        <v>0</v>
      </c>
      <c r="I690" s="239">
        <v>0</v>
      </c>
      <c r="J690" s="239">
        <v>0</v>
      </c>
      <c r="K690" s="240">
        <v>0</v>
      </c>
      <c r="L690" s="239">
        <v>0</v>
      </c>
      <c r="M690" s="239">
        <v>0</v>
      </c>
      <c r="N690" s="239">
        <v>0</v>
      </c>
      <c r="O690" s="239">
        <v>544215</v>
      </c>
      <c r="P690" s="239">
        <v>0</v>
      </c>
      <c r="Q690" s="239">
        <v>0</v>
      </c>
      <c r="R690" s="239">
        <v>0</v>
      </c>
      <c r="S690" s="239">
        <v>0</v>
      </c>
      <c r="T690" s="239">
        <v>0</v>
      </c>
      <c r="U690" s="239">
        <v>0</v>
      </c>
      <c r="V690" s="239">
        <v>0</v>
      </c>
      <c r="W690" s="239">
        <v>0</v>
      </c>
      <c r="X690" s="239">
        <v>0</v>
      </c>
      <c r="Y690" s="239">
        <v>0</v>
      </c>
      <c r="Z690" s="239">
        <v>0</v>
      </c>
      <c r="AA690" s="239">
        <v>0</v>
      </c>
      <c r="AB690" s="241">
        <v>2020</v>
      </c>
    </row>
    <row r="691" spans="1:28" s="3" customFormat="1" ht="35.25" customHeight="1" x14ac:dyDescent="0.5">
      <c r="A691" s="3">
        <v>1</v>
      </c>
      <c r="B691" s="143">
        <f>SUBTOTAL(103,$A$8:A691)</f>
        <v>671</v>
      </c>
      <c r="C691" s="237" t="s">
        <v>2161</v>
      </c>
      <c r="D691" s="232">
        <f t="shared" si="28"/>
        <v>1078018</v>
      </c>
      <c r="E691" s="239">
        <v>0</v>
      </c>
      <c r="F691" s="239">
        <v>0</v>
      </c>
      <c r="G691" s="239">
        <v>0</v>
      </c>
      <c r="H691" s="239">
        <v>0</v>
      </c>
      <c r="I691" s="239">
        <v>0</v>
      </c>
      <c r="J691" s="239">
        <v>0</v>
      </c>
      <c r="K691" s="240">
        <v>0</v>
      </c>
      <c r="L691" s="239">
        <v>0</v>
      </c>
      <c r="M691" s="239">
        <v>0</v>
      </c>
      <c r="N691" s="239">
        <v>0</v>
      </c>
      <c r="O691" s="239">
        <v>1078018</v>
      </c>
      <c r="P691" s="239">
        <v>0</v>
      </c>
      <c r="Q691" s="239">
        <v>0</v>
      </c>
      <c r="R691" s="239">
        <v>0</v>
      </c>
      <c r="S691" s="239">
        <v>0</v>
      </c>
      <c r="T691" s="239">
        <v>0</v>
      </c>
      <c r="U691" s="239">
        <v>0</v>
      </c>
      <c r="V691" s="239">
        <v>0</v>
      </c>
      <c r="W691" s="239">
        <v>0</v>
      </c>
      <c r="X691" s="239">
        <v>0</v>
      </c>
      <c r="Y691" s="239">
        <v>0</v>
      </c>
      <c r="Z691" s="239">
        <v>0</v>
      </c>
      <c r="AA691" s="239">
        <v>0</v>
      </c>
      <c r="AB691" s="241">
        <v>2020</v>
      </c>
    </row>
    <row r="692" spans="1:28" s="3" customFormat="1" ht="35.25" customHeight="1" x14ac:dyDescent="0.5">
      <c r="B692" s="236" t="s">
        <v>795</v>
      </c>
      <c r="C692" s="237"/>
      <c r="D692" s="232">
        <f>SUM(D693:D703)</f>
        <v>8698768.8499999996</v>
      </c>
      <c r="E692" s="232">
        <f t="shared" ref="E692:AA692" si="29">SUM(E693:E703)</f>
        <v>0</v>
      </c>
      <c r="F692" s="232">
        <f t="shared" si="29"/>
        <v>365414</v>
      </c>
      <c r="G692" s="232">
        <f t="shared" si="29"/>
        <v>1182561.3999999999</v>
      </c>
      <c r="H692" s="232">
        <f t="shared" si="29"/>
        <v>0</v>
      </c>
      <c r="I692" s="232">
        <f t="shared" si="29"/>
        <v>0</v>
      </c>
      <c r="J692" s="232">
        <f t="shared" si="29"/>
        <v>0</v>
      </c>
      <c r="K692" s="233">
        <f t="shared" si="29"/>
        <v>0</v>
      </c>
      <c r="L692" s="232">
        <f t="shared" si="29"/>
        <v>0</v>
      </c>
      <c r="M692" s="232">
        <f t="shared" si="29"/>
        <v>2776056.45</v>
      </c>
      <c r="N692" s="232">
        <f t="shared" si="29"/>
        <v>242049</v>
      </c>
      <c r="O692" s="232">
        <f t="shared" si="29"/>
        <v>2389046</v>
      </c>
      <c r="P692" s="232">
        <f t="shared" si="29"/>
        <v>1743642</v>
      </c>
      <c r="Q692" s="232">
        <f t="shared" si="29"/>
        <v>0</v>
      </c>
      <c r="R692" s="232">
        <f t="shared" si="29"/>
        <v>0</v>
      </c>
      <c r="S692" s="232">
        <f t="shared" si="29"/>
        <v>0</v>
      </c>
      <c r="T692" s="232">
        <f t="shared" si="29"/>
        <v>0</v>
      </c>
      <c r="U692" s="232">
        <f t="shared" si="29"/>
        <v>0</v>
      </c>
      <c r="V692" s="232">
        <f t="shared" si="29"/>
        <v>0</v>
      </c>
      <c r="W692" s="232">
        <f t="shared" si="29"/>
        <v>0</v>
      </c>
      <c r="X692" s="232">
        <f t="shared" si="29"/>
        <v>0</v>
      </c>
      <c r="Y692" s="232">
        <f t="shared" si="29"/>
        <v>0</v>
      </c>
      <c r="Z692" s="232">
        <f t="shared" si="29"/>
        <v>0</v>
      </c>
      <c r="AA692" s="232">
        <f t="shared" si="29"/>
        <v>0</v>
      </c>
      <c r="AB692" s="234" t="s">
        <v>862</v>
      </c>
    </row>
    <row r="693" spans="1:28" s="3" customFormat="1" ht="35.25" customHeight="1" x14ac:dyDescent="0.5">
      <c r="A693" s="3">
        <v>1</v>
      </c>
      <c r="B693" s="143">
        <f>SUBTOTAL(103,$A$8:A693)</f>
        <v>672</v>
      </c>
      <c r="C693" s="237" t="s">
        <v>2162</v>
      </c>
      <c r="D693" s="232">
        <f t="shared" ref="D693:D703" si="30">E693+F693+G693+H693+I693+J693+L693+M693+N693+O693+P693+Q693+R693+S693+T693+U693+V693+W693+X693+Y693+Z693+AA693</f>
        <v>211213</v>
      </c>
      <c r="E693" s="239">
        <v>0</v>
      </c>
      <c r="F693" s="239">
        <v>211213</v>
      </c>
      <c r="G693" s="239">
        <v>0</v>
      </c>
      <c r="H693" s="239">
        <v>0</v>
      </c>
      <c r="I693" s="239">
        <v>0</v>
      </c>
      <c r="J693" s="239">
        <v>0</v>
      </c>
      <c r="K693" s="240">
        <v>0</v>
      </c>
      <c r="L693" s="239">
        <v>0</v>
      </c>
      <c r="M693" s="239">
        <v>0</v>
      </c>
      <c r="N693" s="239">
        <v>0</v>
      </c>
      <c r="O693" s="239">
        <v>0</v>
      </c>
      <c r="P693" s="239">
        <v>0</v>
      </c>
      <c r="Q693" s="239">
        <v>0</v>
      </c>
      <c r="R693" s="239">
        <v>0</v>
      </c>
      <c r="S693" s="239">
        <v>0</v>
      </c>
      <c r="T693" s="239">
        <v>0</v>
      </c>
      <c r="U693" s="239">
        <v>0</v>
      </c>
      <c r="V693" s="239">
        <v>0</v>
      </c>
      <c r="W693" s="239">
        <v>0</v>
      </c>
      <c r="X693" s="239">
        <v>0</v>
      </c>
      <c r="Y693" s="239">
        <v>0</v>
      </c>
      <c r="Z693" s="239">
        <v>0</v>
      </c>
      <c r="AA693" s="239">
        <v>0</v>
      </c>
      <c r="AB693" s="241">
        <v>2020</v>
      </c>
    </row>
    <row r="694" spans="1:28" s="3" customFormat="1" ht="35.25" customHeight="1" x14ac:dyDescent="0.5">
      <c r="A694" s="3">
        <v>1</v>
      </c>
      <c r="B694" s="143">
        <f>SUBTOTAL(103,$A$8:A694)</f>
        <v>673</v>
      </c>
      <c r="C694" s="237" t="s">
        <v>2163</v>
      </c>
      <c r="D694" s="232">
        <f t="shared" si="30"/>
        <v>2078725.5</v>
      </c>
      <c r="E694" s="239">
        <v>0</v>
      </c>
      <c r="F694" s="239">
        <v>0</v>
      </c>
      <c r="G694" s="239">
        <v>0</v>
      </c>
      <c r="H694" s="239">
        <v>0</v>
      </c>
      <c r="I694" s="239">
        <v>0</v>
      </c>
      <c r="J694" s="239">
        <v>0</v>
      </c>
      <c r="K694" s="240">
        <v>0</v>
      </c>
      <c r="L694" s="239">
        <v>0</v>
      </c>
      <c r="M694" s="239">
        <v>397664.5</v>
      </c>
      <c r="N694" s="239">
        <v>0</v>
      </c>
      <c r="O694" s="242">
        <v>363080</v>
      </c>
      <c r="P694" s="239">
        <v>1317981</v>
      </c>
      <c r="Q694" s="239">
        <v>0</v>
      </c>
      <c r="R694" s="239">
        <v>0</v>
      </c>
      <c r="S694" s="239">
        <v>0</v>
      </c>
      <c r="T694" s="239">
        <v>0</v>
      </c>
      <c r="U694" s="239">
        <v>0</v>
      </c>
      <c r="V694" s="239">
        <v>0</v>
      </c>
      <c r="W694" s="239">
        <v>0</v>
      </c>
      <c r="X694" s="239">
        <v>0</v>
      </c>
      <c r="Y694" s="239">
        <v>0</v>
      </c>
      <c r="Z694" s="239">
        <v>0</v>
      </c>
      <c r="AA694" s="239">
        <v>0</v>
      </c>
      <c r="AB694" s="241">
        <v>2020</v>
      </c>
    </row>
    <row r="695" spans="1:28" s="3" customFormat="1" ht="35.25" customHeight="1" x14ac:dyDescent="0.5">
      <c r="A695" s="3">
        <v>1</v>
      </c>
      <c r="B695" s="143">
        <f>SUBTOTAL(103,$A$8:A695)</f>
        <v>674</v>
      </c>
      <c r="C695" s="237" t="s">
        <v>2164</v>
      </c>
      <c r="D695" s="232">
        <f t="shared" si="30"/>
        <v>154201</v>
      </c>
      <c r="E695" s="239">
        <v>0</v>
      </c>
      <c r="F695" s="239">
        <v>154201</v>
      </c>
      <c r="G695" s="239">
        <v>0</v>
      </c>
      <c r="H695" s="239">
        <v>0</v>
      </c>
      <c r="I695" s="239">
        <v>0</v>
      </c>
      <c r="J695" s="239">
        <v>0</v>
      </c>
      <c r="K695" s="240">
        <v>0</v>
      </c>
      <c r="L695" s="239">
        <v>0</v>
      </c>
      <c r="M695" s="239">
        <v>0</v>
      </c>
      <c r="N695" s="239">
        <v>0</v>
      </c>
      <c r="O695" s="239">
        <v>0</v>
      </c>
      <c r="P695" s="239">
        <v>0</v>
      </c>
      <c r="Q695" s="239">
        <v>0</v>
      </c>
      <c r="R695" s="239">
        <v>0</v>
      </c>
      <c r="S695" s="239">
        <v>0</v>
      </c>
      <c r="T695" s="239">
        <v>0</v>
      </c>
      <c r="U695" s="239">
        <v>0</v>
      </c>
      <c r="V695" s="239">
        <v>0</v>
      </c>
      <c r="W695" s="239">
        <v>0</v>
      </c>
      <c r="X695" s="239">
        <v>0</v>
      </c>
      <c r="Y695" s="239">
        <v>0</v>
      </c>
      <c r="Z695" s="239">
        <v>0</v>
      </c>
      <c r="AA695" s="239">
        <v>0</v>
      </c>
      <c r="AB695" s="241">
        <v>2020</v>
      </c>
    </row>
    <row r="696" spans="1:28" s="3" customFormat="1" ht="35.25" customHeight="1" x14ac:dyDescent="0.5">
      <c r="A696" s="3">
        <v>1</v>
      </c>
      <c r="B696" s="143">
        <f>SUBTOTAL(103,$A$8:A696)</f>
        <v>675</v>
      </c>
      <c r="C696" s="237" t="s">
        <v>2165</v>
      </c>
      <c r="D696" s="232">
        <f t="shared" si="30"/>
        <v>827266</v>
      </c>
      <c r="E696" s="239">
        <v>0</v>
      </c>
      <c r="F696" s="239">
        <v>0</v>
      </c>
      <c r="G696" s="239">
        <v>585217</v>
      </c>
      <c r="H696" s="239">
        <v>0</v>
      </c>
      <c r="I696" s="239">
        <v>0</v>
      </c>
      <c r="J696" s="239">
        <v>0</v>
      </c>
      <c r="K696" s="240">
        <v>0</v>
      </c>
      <c r="L696" s="239">
        <v>0</v>
      </c>
      <c r="M696" s="239">
        <v>0</v>
      </c>
      <c r="N696" s="239">
        <v>242049</v>
      </c>
      <c r="O696" s="239">
        <v>0</v>
      </c>
      <c r="P696" s="239">
        <v>0</v>
      </c>
      <c r="Q696" s="239">
        <v>0</v>
      </c>
      <c r="R696" s="239">
        <v>0</v>
      </c>
      <c r="S696" s="239">
        <v>0</v>
      </c>
      <c r="T696" s="239">
        <v>0</v>
      </c>
      <c r="U696" s="239">
        <v>0</v>
      </c>
      <c r="V696" s="239">
        <v>0</v>
      </c>
      <c r="W696" s="239">
        <v>0</v>
      </c>
      <c r="X696" s="239">
        <v>0</v>
      </c>
      <c r="Y696" s="239">
        <v>0</v>
      </c>
      <c r="Z696" s="239">
        <v>0</v>
      </c>
      <c r="AA696" s="239">
        <v>0</v>
      </c>
      <c r="AB696" s="241">
        <v>2020</v>
      </c>
    </row>
    <row r="697" spans="1:28" s="3" customFormat="1" ht="35.25" customHeight="1" x14ac:dyDescent="0.5">
      <c r="A697" s="3">
        <v>1</v>
      </c>
      <c r="B697" s="143">
        <f>SUBTOTAL(103,$A$8:A697)</f>
        <v>676</v>
      </c>
      <c r="C697" s="237" t="s">
        <v>2166</v>
      </c>
      <c r="D697" s="232">
        <f t="shared" si="30"/>
        <v>156387</v>
      </c>
      <c r="E697" s="239">
        <v>0</v>
      </c>
      <c r="F697" s="239">
        <v>0</v>
      </c>
      <c r="G697" s="239">
        <v>0</v>
      </c>
      <c r="H697" s="239">
        <v>0</v>
      </c>
      <c r="I697" s="239">
        <v>0</v>
      </c>
      <c r="J697" s="239">
        <v>0</v>
      </c>
      <c r="K697" s="240">
        <v>0</v>
      </c>
      <c r="L697" s="239">
        <v>0</v>
      </c>
      <c r="M697" s="239">
        <v>0</v>
      </c>
      <c r="N697" s="239">
        <v>0</v>
      </c>
      <c r="O697" s="239">
        <v>156387</v>
      </c>
      <c r="P697" s="239">
        <v>0</v>
      </c>
      <c r="Q697" s="239">
        <v>0</v>
      </c>
      <c r="R697" s="239">
        <v>0</v>
      </c>
      <c r="S697" s="239">
        <v>0</v>
      </c>
      <c r="T697" s="239">
        <v>0</v>
      </c>
      <c r="U697" s="239">
        <v>0</v>
      </c>
      <c r="V697" s="239">
        <v>0</v>
      </c>
      <c r="W697" s="239">
        <v>0</v>
      </c>
      <c r="X697" s="239">
        <v>0</v>
      </c>
      <c r="Y697" s="239">
        <v>0</v>
      </c>
      <c r="Z697" s="239">
        <v>0</v>
      </c>
      <c r="AA697" s="239">
        <v>0</v>
      </c>
      <c r="AB697" s="241">
        <v>2020</v>
      </c>
    </row>
    <row r="698" spans="1:28" s="3" customFormat="1" ht="35.25" customHeight="1" x14ac:dyDescent="0.5">
      <c r="A698" s="3">
        <v>1</v>
      </c>
      <c r="B698" s="143">
        <f>SUBTOTAL(103,$A$8:A698)</f>
        <v>677</v>
      </c>
      <c r="C698" s="237" t="s">
        <v>2167</v>
      </c>
      <c r="D698" s="232">
        <f t="shared" si="30"/>
        <v>550214</v>
      </c>
      <c r="E698" s="239">
        <v>0</v>
      </c>
      <c r="F698" s="239">
        <v>0</v>
      </c>
      <c r="G698" s="239">
        <v>0</v>
      </c>
      <c r="H698" s="239">
        <v>0</v>
      </c>
      <c r="I698" s="239">
        <v>0</v>
      </c>
      <c r="J698" s="239">
        <v>0</v>
      </c>
      <c r="K698" s="240">
        <v>0</v>
      </c>
      <c r="L698" s="239">
        <v>0</v>
      </c>
      <c r="M698" s="239">
        <v>0</v>
      </c>
      <c r="N698" s="239">
        <v>0</v>
      </c>
      <c r="O698" s="239">
        <v>550214</v>
      </c>
      <c r="P698" s="239">
        <v>0</v>
      </c>
      <c r="Q698" s="239">
        <v>0</v>
      </c>
      <c r="R698" s="239">
        <v>0</v>
      </c>
      <c r="S698" s="239">
        <v>0</v>
      </c>
      <c r="T698" s="239">
        <v>0</v>
      </c>
      <c r="U698" s="239">
        <v>0</v>
      </c>
      <c r="V698" s="239">
        <v>0</v>
      </c>
      <c r="W698" s="239">
        <v>0</v>
      </c>
      <c r="X698" s="239">
        <v>0</v>
      </c>
      <c r="Y698" s="239">
        <v>0</v>
      </c>
      <c r="Z698" s="239">
        <v>0</v>
      </c>
      <c r="AA698" s="239">
        <v>0</v>
      </c>
      <c r="AB698" s="241">
        <v>2020</v>
      </c>
    </row>
    <row r="699" spans="1:28" s="3" customFormat="1" ht="35.25" customHeight="1" x14ac:dyDescent="0.5">
      <c r="A699" s="3">
        <v>1</v>
      </c>
      <c r="B699" s="143">
        <f>SUBTOTAL(103,$A$8:A699)</f>
        <v>678</v>
      </c>
      <c r="C699" s="237" t="s">
        <v>2529</v>
      </c>
      <c r="D699" s="232">
        <f t="shared" si="30"/>
        <v>825043</v>
      </c>
      <c r="E699" s="239">
        <v>0</v>
      </c>
      <c r="F699" s="239">
        <v>0</v>
      </c>
      <c r="G699" s="239">
        <v>0</v>
      </c>
      <c r="H699" s="239">
        <v>0</v>
      </c>
      <c r="I699" s="239">
        <v>0</v>
      </c>
      <c r="J699" s="239">
        <v>0</v>
      </c>
      <c r="K699" s="240">
        <v>0</v>
      </c>
      <c r="L699" s="239">
        <v>0</v>
      </c>
      <c r="M699" s="239">
        <v>825043</v>
      </c>
      <c r="N699" s="239">
        <v>0</v>
      </c>
      <c r="O699" s="239">
        <v>0</v>
      </c>
      <c r="P699" s="239">
        <v>0</v>
      </c>
      <c r="Q699" s="239">
        <v>0</v>
      </c>
      <c r="R699" s="239">
        <v>0</v>
      </c>
      <c r="S699" s="239">
        <v>0</v>
      </c>
      <c r="T699" s="239">
        <v>0</v>
      </c>
      <c r="U699" s="239">
        <v>0</v>
      </c>
      <c r="V699" s="239">
        <v>0</v>
      </c>
      <c r="W699" s="239">
        <v>0</v>
      </c>
      <c r="X699" s="239">
        <v>0</v>
      </c>
      <c r="Y699" s="239">
        <v>0</v>
      </c>
      <c r="Z699" s="239">
        <v>0</v>
      </c>
      <c r="AA699" s="239">
        <v>0</v>
      </c>
      <c r="AB699" s="241">
        <v>2020</v>
      </c>
    </row>
    <row r="700" spans="1:28" s="3" customFormat="1" ht="35.25" customHeight="1" x14ac:dyDescent="0.5">
      <c r="A700" s="3">
        <v>1</v>
      </c>
      <c r="B700" s="143">
        <f>SUBTOTAL(103,$A$8:A700)</f>
        <v>679</v>
      </c>
      <c r="C700" s="237" t="s">
        <v>2530</v>
      </c>
      <c r="D700" s="232">
        <f t="shared" si="30"/>
        <v>425661</v>
      </c>
      <c r="E700" s="239">
        <v>0</v>
      </c>
      <c r="F700" s="239">
        <v>0</v>
      </c>
      <c r="G700" s="239">
        <v>0</v>
      </c>
      <c r="H700" s="239">
        <v>0</v>
      </c>
      <c r="I700" s="239">
        <v>0</v>
      </c>
      <c r="J700" s="239">
        <v>0</v>
      </c>
      <c r="K700" s="240">
        <v>0</v>
      </c>
      <c r="L700" s="239">
        <v>0</v>
      </c>
      <c r="M700" s="239">
        <v>0</v>
      </c>
      <c r="N700" s="239">
        <v>0</v>
      </c>
      <c r="O700" s="239">
        <v>0</v>
      </c>
      <c r="P700" s="239">
        <v>425661</v>
      </c>
      <c r="Q700" s="239">
        <v>0</v>
      </c>
      <c r="R700" s="239">
        <v>0</v>
      </c>
      <c r="S700" s="239">
        <v>0</v>
      </c>
      <c r="T700" s="239">
        <v>0</v>
      </c>
      <c r="U700" s="239">
        <v>0</v>
      </c>
      <c r="V700" s="239">
        <v>0</v>
      </c>
      <c r="W700" s="239">
        <v>0</v>
      </c>
      <c r="X700" s="239">
        <v>0</v>
      </c>
      <c r="Y700" s="239">
        <v>0</v>
      </c>
      <c r="Z700" s="239">
        <v>0</v>
      </c>
      <c r="AA700" s="239">
        <v>0</v>
      </c>
      <c r="AB700" s="241">
        <v>2020</v>
      </c>
    </row>
    <row r="701" spans="1:28" s="3" customFormat="1" ht="35.25" customHeight="1" x14ac:dyDescent="0.5">
      <c r="A701" s="3">
        <v>1</v>
      </c>
      <c r="B701" s="143">
        <f>SUBTOTAL(103,$A$8:A701)</f>
        <v>680</v>
      </c>
      <c r="C701" s="237" t="s">
        <v>2531</v>
      </c>
      <c r="D701" s="232">
        <v>1553348.95</v>
      </c>
      <c r="E701" s="239">
        <v>0</v>
      </c>
      <c r="F701" s="239">
        <v>0</v>
      </c>
      <c r="G701" s="239">
        <v>0</v>
      </c>
      <c r="H701" s="239">
        <v>0</v>
      </c>
      <c r="I701" s="239">
        <v>0</v>
      </c>
      <c r="J701" s="239">
        <v>0</v>
      </c>
      <c r="K701" s="240">
        <v>0</v>
      </c>
      <c r="L701" s="239">
        <v>0</v>
      </c>
      <c r="M701" s="239">
        <v>1553348.95</v>
      </c>
      <c r="N701" s="239">
        <v>0</v>
      </c>
      <c r="O701" s="239">
        <v>0</v>
      </c>
      <c r="P701" s="239">
        <v>0</v>
      </c>
      <c r="Q701" s="239">
        <v>0</v>
      </c>
      <c r="R701" s="239">
        <v>0</v>
      </c>
      <c r="S701" s="239">
        <v>0</v>
      </c>
      <c r="T701" s="239">
        <v>0</v>
      </c>
      <c r="U701" s="239">
        <v>0</v>
      </c>
      <c r="V701" s="239">
        <v>0</v>
      </c>
      <c r="W701" s="239">
        <v>0</v>
      </c>
      <c r="X701" s="239">
        <v>0</v>
      </c>
      <c r="Y701" s="239">
        <v>0</v>
      </c>
      <c r="Z701" s="239">
        <v>0</v>
      </c>
      <c r="AA701" s="239">
        <v>0</v>
      </c>
      <c r="AB701" s="241">
        <v>2020</v>
      </c>
    </row>
    <row r="702" spans="1:28" s="3" customFormat="1" ht="35.25" customHeight="1" x14ac:dyDescent="0.5">
      <c r="A702" s="3">
        <v>1</v>
      </c>
      <c r="B702" s="143">
        <f>SUBTOTAL(103,$A$8:A702)</f>
        <v>681</v>
      </c>
      <c r="C702" s="237" t="s">
        <v>2806</v>
      </c>
      <c r="D702" s="232">
        <v>1319365</v>
      </c>
      <c r="E702" s="239">
        <v>0</v>
      </c>
      <c r="F702" s="239">
        <v>0</v>
      </c>
      <c r="G702" s="239">
        <v>0</v>
      </c>
      <c r="H702" s="239">
        <v>0</v>
      </c>
      <c r="I702" s="239">
        <v>0</v>
      </c>
      <c r="J702" s="239">
        <v>0</v>
      </c>
      <c r="K702" s="240">
        <v>0</v>
      </c>
      <c r="L702" s="239">
        <v>0</v>
      </c>
      <c r="M702" s="239">
        <v>0</v>
      </c>
      <c r="N702" s="239">
        <v>0</v>
      </c>
      <c r="O702" s="239">
        <v>1319365</v>
      </c>
      <c r="P702" s="239">
        <v>0</v>
      </c>
      <c r="Q702" s="239">
        <v>0</v>
      </c>
      <c r="R702" s="239">
        <v>0</v>
      </c>
      <c r="S702" s="239">
        <v>0</v>
      </c>
      <c r="T702" s="239">
        <v>0</v>
      </c>
      <c r="U702" s="239">
        <v>0</v>
      </c>
      <c r="V702" s="239">
        <v>0</v>
      </c>
      <c r="W702" s="239">
        <v>0</v>
      </c>
      <c r="X702" s="239">
        <v>0</v>
      </c>
      <c r="Y702" s="239">
        <v>0</v>
      </c>
      <c r="Z702" s="239">
        <v>0</v>
      </c>
      <c r="AA702" s="239">
        <v>0</v>
      </c>
      <c r="AB702" s="241">
        <v>2020</v>
      </c>
    </row>
    <row r="703" spans="1:28" s="3" customFormat="1" ht="35.25" customHeight="1" x14ac:dyDescent="0.5">
      <c r="A703" s="3">
        <v>1</v>
      </c>
      <c r="B703" s="143">
        <f>SUBTOTAL(103,$A$8:A703)</f>
        <v>682</v>
      </c>
      <c r="C703" s="237" t="s">
        <v>2355</v>
      </c>
      <c r="D703" s="232">
        <f t="shared" si="30"/>
        <v>597344.4</v>
      </c>
      <c r="E703" s="239">
        <v>0</v>
      </c>
      <c r="F703" s="239">
        <v>0</v>
      </c>
      <c r="G703" s="239">
        <v>597344.4</v>
      </c>
      <c r="H703" s="239">
        <v>0</v>
      </c>
      <c r="I703" s="239">
        <v>0</v>
      </c>
      <c r="J703" s="239">
        <v>0</v>
      </c>
      <c r="K703" s="240">
        <v>0</v>
      </c>
      <c r="L703" s="239">
        <v>0</v>
      </c>
      <c r="M703" s="239">
        <v>0</v>
      </c>
      <c r="N703" s="239">
        <v>0</v>
      </c>
      <c r="O703" s="239">
        <v>0</v>
      </c>
      <c r="P703" s="239">
        <v>0</v>
      </c>
      <c r="Q703" s="239">
        <v>0</v>
      </c>
      <c r="R703" s="239">
        <v>0</v>
      </c>
      <c r="S703" s="239">
        <v>0</v>
      </c>
      <c r="T703" s="239">
        <v>0</v>
      </c>
      <c r="U703" s="239">
        <v>0</v>
      </c>
      <c r="V703" s="239">
        <v>0</v>
      </c>
      <c r="W703" s="239">
        <v>0</v>
      </c>
      <c r="X703" s="239">
        <v>0</v>
      </c>
      <c r="Y703" s="239">
        <v>0</v>
      </c>
      <c r="Z703" s="239">
        <v>0</v>
      </c>
      <c r="AA703" s="239">
        <v>0</v>
      </c>
      <c r="AB703" s="241">
        <v>2020</v>
      </c>
    </row>
    <row r="704" spans="1:28" s="3" customFormat="1" ht="35.25" customHeight="1" x14ac:dyDescent="0.5">
      <c r="B704" s="236" t="s">
        <v>1372</v>
      </c>
      <c r="C704" s="237"/>
      <c r="D704" s="232">
        <f>SUM(D705:D709)</f>
        <v>2085529</v>
      </c>
      <c r="E704" s="232">
        <f t="shared" ref="E704:AA704" si="31">SUM(E705:E709)</f>
        <v>0</v>
      </c>
      <c r="F704" s="232">
        <f t="shared" si="31"/>
        <v>0</v>
      </c>
      <c r="G704" s="232">
        <f t="shared" si="31"/>
        <v>0</v>
      </c>
      <c r="H704" s="232">
        <f t="shared" si="31"/>
        <v>100608</v>
      </c>
      <c r="I704" s="232">
        <f t="shared" si="31"/>
        <v>0</v>
      </c>
      <c r="J704" s="232">
        <f t="shared" si="31"/>
        <v>0</v>
      </c>
      <c r="K704" s="233">
        <f t="shared" si="31"/>
        <v>0</v>
      </c>
      <c r="L704" s="232">
        <f t="shared" si="31"/>
        <v>0</v>
      </c>
      <c r="M704" s="232">
        <f t="shared" si="31"/>
        <v>0</v>
      </c>
      <c r="N704" s="232">
        <f t="shared" si="31"/>
        <v>0</v>
      </c>
      <c r="O704" s="232">
        <f t="shared" si="31"/>
        <v>1984921</v>
      </c>
      <c r="P704" s="232">
        <f t="shared" si="31"/>
        <v>0</v>
      </c>
      <c r="Q704" s="232">
        <f t="shared" si="31"/>
        <v>0</v>
      </c>
      <c r="R704" s="232">
        <f t="shared" si="31"/>
        <v>0</v>
      </c>
      <c r="S704" s="232">
        <f t="shared" si="31"/>
        <v>0</v>
      </c>
      <c r="T704" s="232">
        <f t="shared" si="31"/>
        <v>0</v>
      </c>
      <c r="U704" s="232">
        <f t="shared" si="31"/>
        <v>0</v>
      </c>
      <c r="V704" s="232">
        <f t="shared" si="31"/>
        <v>0</v>
      </c>
      <c r="W704" s="232">
        <f t="shared" si="31"/>
        <v>0</v>
      </c>
      <c r="X704" s="232">
        <f t="shared" si="31"/>
        <v>0</v>
      </c>
      <c r="Y704" s="232">
        <f t="shared" si="31"/>
        <v>0</v>
      </c>
      <c r="Z704" s="232">
        <f t="shared" si="31"/>
        <v>0</v>
      </c>
      <c r="AA704" s="232">
        <f t="shared" si="31"/>
        <v>0</v>
      </c>
      <c r="AB704" s="234" t="s">
        <v>862</v>
      </c>
    </row>
    <row r="705" spans="1:28" s="3" customFormat="1" ht="35.25" customHeight="1" x14ac:dyDescent="0.5">
      <c r="A705" s="3">
        <v>1</v>
      </c>
      <c r="B705" s="143">
        <f>SUBTOTAL(103,$A$8:A705)</f>
        <v>683</v>
      </c>
      <c r="C705" s="237" t="s">
        <v>2168</v>
      </c>
      <c r="D705" s="232">
        <f>E705+F705+G705+H705+I705+J705+L705+M705+N705+O705+P705+Q705+R705+S705+T705+U705+V705+W705+X705+Y705+Z705+AA705</f>
        <v>552011</v>
      </c>
      <c r="E705" s="239">
        <v>0</v>
      </c>
      <c r="F705" s="239">
        <v>0</v>
      </c>
      <c r="G705" s="239">
        <v>0</v>
      </c>
      <c r="H705" s="239">
        <v>0</v>
      </c>
      <c r="I705" s="239">
        <v>0</v>
      </c>
      <c r="J705" s="239">
        <v>0</v>
      </c>
      <c r="K705" s="240">
        <v>0</v>
      </c>
      <c r="L705" s="239">
        <v>0</v>
      </c>
      <c r="M705" s="239">
        <v>0</v>
      </c>
      <c r="N705" s="239">
        <v>0</v>
      </c>
      <c r="O705" s="239">
        <v>552011</v>
      </c>
      <c r="P705" s="239">
        <v>0</v>
      </c>
      <c r="Q705" s="239">
        <v>0</v>
      </c>
      <c r="R705" s="239">
        <v>0</v>
      </c>
      <c r="S705" s="239">
        <v>0</v>
      </c>
      <c r="T705" s="239">
        <v>0</v>
      </c>
      <c r="U705" s="239">
        <v>0</v>
      </c>
      <c r="V705" s="239">
        <v>0</v>
      </c>
      <c r="W705" s="239">
        <v>0</v>
      </c>
      <c r="X705" s="239">
        <v>0</v>
      </c>
      <c r="Y705" s="239">
        <v>0</v>
      </c>
      <c r="Z705" s="239">
        <v>0</v>
      </c>
      <c r="AA705" s="239">
        <v>0</v>
      </c>
      <c r="AB705" s="241">
        <v>2020</v>
      </c>
    </row>
    <row r="706" spans="1:28" s="3" customFormat="1" ht="35.25" customHeight="1" x14ac:dyDescent="0.5">
      <c r="A706" s="3">
        <v>1</v>
      </c>
      <c r="B706" s="143">
        <f>SUBTOTAL(103,$A$8:A706)</f>
        <v>684</v>
      </c>
      <c r="C706" s="237" t="s">
        <v>2532</v>
      </c>
      <c r="D706" s="232">
        <f>E706+F706+G706+H706+I706+J706+L706+M706+N706+O706+P706+Q706+R706+S706+T706+U706+V706+W706+X706+Y706+Z706+AA706</f>
        <v>100608</v>
      </c>
      <c r="E706" s="239">
        <v>0</v>
      </c>
      <c r="F706" s="239">
        <v>0</v>
      </c>
      <c r="G706" s="239">
        <v>0</v>
      </c>
      <c r="H706" s="239">
        <v>100608</v>
      </c>
      <c r="I706" s="239">
        <v>0</v>
      </c>
      <c r="J706" s="239">
        <v>0</v>
      </c>
      <c r="K706" s="240">
        <v>0</v>
      </c>
      <c r="L706" s="239">
        <v>0</v>
      </c>
      <c r="M706" s="239">
        <v>0</v>
      </c>
      <c r="N706" s="239">
        <v>0</v>
      </c>
      <c r="O706" s="239">
        <v>0</v>
      </c>
      <c r="P706" s="239">
        <v>0</v>
      </c>
      <c r="Q706" s="239">
        <v>0</v>
      </c>
      <c r="R706" s="239">
        <v>0</v>
      </c>
      <c r="S706" s="239">
        <v>0</v>
      </c>
      <c r="T706" s="239">
        <v>0</v>
      </c>
      <c r="U706" s="239">
        <v>0</v>
      </c>
      <c r="V706" s="239">
        <v>0</v>
      </c>
      <c r="W706" s="239">
        <v>0</v>
      </c>
      <c r="X706" s="239">
        <v>0</v>
      </c>
      <c r="Y706" s="239">
        <v>0</v>
      </c>
      <c r="Z706" s="239">
        <v>0</v>
      </c>
      <c r="AA706" s="239">
        <v>0</v>
      </c>
      <c r="AB706" s="241">
        <v>2020</v>
      </c>
    </row>
    <row r="707" spans="1:28" s="3" customFormat="1" ht="35.25" customHeight="1" x14ac:dyDescent="0.5">
      <c r="A707" s="3">
        <v>1</v>
      </c>
      <c r="B707" s="143">
        <f>SUBTOTAL(103,$A$8:A707)</f>
        <v>685</v>
      </c>
      <c r="C707" s="237" t="s">
        <v>2169</v>
      </c>
      <c r="D707" s="232">
        <f>E707+F707+G707+H707+I707+J707+L707+M707+N707+O707+P707+Q707+R707+S707+T707+U707+V707+W707+X707+Y707+Z707+AA707</f>
        <v>780050</v>
      </c>
      <c r="E707" s="239">
        <v>0</v>
      </c>
      <c r="F707" s="239">
        <v>0</v>
      </c>
      <c r="G707" s="239">
        <v>0</v>
      </c>
      <c r="H707" s="239">
        <v>0</v>
      </c>
      <c r="I707" s="239">
        <v>0</v>
      </c>
      <c r="J707" s="239">
        <v>0</v>
      </c>
      <c r="K707" s="240">
        <v>0</v>
      </c>
      <c r="L707" s="239">
        <v>0</v>
      </c>
      <c r="M707" s="239">
        <v>0</v>
      </c>
      <c r="N707" s="239">
        <v>0</v>
      </c>
      <c r="O707" s="239">
        <v>780050</v>
      </c>
      <c r="P707" s="239">
        <v>0</v>
      </c>
      <c r="Q707" s="239">
        <v>0</v>
      </c>
      <c r="R707" s="239">
        <v>0</v>
      </c>
      <c r="S707" s="239">
        <v>0</v>
      </c>
      <c r="T707" s="239">
        <v>0</v>
      </c>
      <c r="U707" s="239">
        <v>0</v>
      </c>
      <c r="V707" s="239">
        <v>0</v>
      </c>
      <c r="W707" s="239">
        <v>0</v>
      </c>
      <c r="X707" s="239">
        <v>0</v>
      </c>
      <c r="Y707" s="239">
        <v>0</v>
      </c>
      <c r="Z707" s="239">
        <v>0</v>
      </c>
      <c r="AA707" s="239">
        <v>0</v>
      </c>
      <c r="AB707" s="241">
        <v>2020</v>
      </c>
    </row>
    <row r="708" spans="1:28" s="3" customFormat="1" ht="35.25" customHeight="1" x14ac:dyDescent="0.5">
      <c r="A708" s="3">
        <v>1</v>
      </c>
      <c r="B708" s="143">
        <f>SUBTOTAL(103,$A$8:A708)</f>
        <v>686</v>
      </c>
      <c r="C708" s="237" t="s">
        <v>2533</v>
      </c>
      <c r="D708" s="232">
        <f>E708+F708+G708+H708+I708+J708+L708+M708+N708+O708+P708+Q708+R708+S708+T708+U708+V708+W708+X708+Y708+Z708+AA708</f>
        <v>224012</v>
      </c>
      <c r="E708" s="239">
        <v>0</v>
      </c>
      <c r="F708" s="239">
        <v>0</v>
      </c>
      <c r="G708" s="239">
        <v>0</v>
      </c>
      <c r="H708" s="239">
        <v>0</v>
      </c>
      <c r="I708" s="239">
        <v>0</v>
      </c>
      <c r="J708" s="239">
        <v>0</v>
      </c>
      <c r="K708" s="240">
        <v>0</v>
      </c>
      <c r="L708" s="239">
        <v>0</v>
      </c>
      <c r="M708" s="239">
        <v>0</v>
      </c>
      <c r="N708" s="239">
        <v>0</v>
      </c>
      <c r="O708" s="239">
        <v>224012</v>
      </c>
      <c r="P708" s="239">
        <v>0</v>
      </c>
      <c r="Q708" s="239">
        <v>0</v>
      </c>
      <c r="R708" s="239">
        <v>0</v>
      </c>
      <c r="S708" s="239">
        <v>0</v>
      </c>
      <c r="T708" s="239">
        <v>0</v>
      </c>
      <c r="U708" s="239">
        <v>0</v>
      </c>
      <c r="V708" s="239">
        <v>0</v>
      </c>
      <c r="W708" s="239">
        <v>0</v>
      </c>
      <c r="X708" s="239">
        <v>0</v>
      </c>
      <c r="Y708" s="239">
        <v>0</v>
      </c>
      <c r="Z708" s="239">
        <v>0</v>
      </c>
      <c r="AA708" s="239">
        <v>0</v>
      </c>
      <c r="AB708" s="241">
        <v>2020</v>
      </c>
    </row>
    <row r="709" spans="1:28" s="3" customFormat="1" ht="35.25" customHeight="1" x14ac:dyDescent="0.5">
      <c r="A709" s="3">
        <v>1</v>
      </c>
      <c r="B709" s="143">
        <f>SUBTOTAL(103,$A$8:A709)</f>
        <v>687</v>
      </c>
      <c r="C709" s="237" t="s">
        <v>2170</v>
      </c>
      <c r="D709" s="232">
        <f>E709+F709+G709+H709+I709+J709+L709+M709+N709+O709+P709+Q709+R709+S709+T709+U709+V709+W709+X709+Y709+Z709+AA709</f>
        <v>428848</v>
      </c>
      <c r="E709" s="239">
        <v>0</v>
      </c>
      <c r="F709" s="239">
        <v>0</v>
      </c>
      <c r="G709" s="239">
        <v>0</v>
      </c>
      <c r="H709" s="239">
        <v>0</v>
      </c>
      <c r="I709" s="239">
        <v>0</v>
      </c>
      <c r="J709" s="239">
        <v>0</v>
      </c>
      <c r="K709" s="240">
        <v>0</v>
      </c>
      <c r="L709" s="239">
        <v>0</v>
      </c>
      <c r="M709" s="239">
        <v>0</v>
      </c>
      <c r="N709" s="239">
        <v>0</v>
      </c>
      <c r="O709" s="239">
        <v>428848</v>
      </c>
      <c r="P709" s="239">
        <v>0</v>
      </c>
      <c r="Q709" s="239">
        <v>0</v>
      </c>
      <c r="R709" s="239">
        <v>0</v>
      </c>
      <c r="S709" s="239">
        <v>0</v>
      </c>
      <c r="T709" s="239">
        <v>0</v>
      </c>
      <c r="U709" s="239">
        <v>0</v>
      </c>
      <c r="V709" s="239">
        <v>0</v>
      </c>
      <c r="W709" s="239">
        <v>0</v>
      </c>
      <c r="X709" s="239">
        <v>0</v>
      </c>
      <c r="Y709" s="239">
        <v>0</v>
      </c>
      <c r="Z709" s="239">
        <v>0</v>
      </c>
      <c r="AA709" s="239">
        <v>0</v>
      </c>
      <c r="AB709" s="241">
        <v>2020</v>
      </c>
    </row>
    <row r="710" spans="1:28" s="3" customFormat="1" ht="35.25" customHeight="1" x14ac:dyDescent="0.5">
      <c r="B710" s="236" t="s">
        <v>803</v>
      </c>
      <c r="C710" s="237"/>
      <c r="D710" s="232">
        <f>SUM(D711:D712)</f>
        <v>516900</v>
      </c>
      <c r="E710" s="232">
        <f t="shared" ref="E710:AA710" si="32">SUM(E711:E712)</f>
        <v>0</v>
      </c>
      <c r="F710" s="232">
        <f t="shared" si="32"/>
        <v>0</v>
      </c>
      <c r="G710" s="232">
        <f t="shared" si="32"/>
        <v>175000</v>
      </c>
      <c r="H710" s="232">
        <f t="shared" si="32"/>
        <v>0</v>
      </c>
      <c r="I710" s="232">
        <f t="shared" si="32"/>
        <v>0</v>
      </c>
      <c r="J710" s="232">
        <f t="shared" si="32"/>
        <v>0</v>
      </c>
      <c r="K710" s="233">
        <f t="shared" si="32"/>
        <v>0</v>
      </c>
      <c r="L710" s="232">
        <f t="shared" si="32"/>
        <v>0</v>
      </c>
      <c r="M710" s="232">
        <f t="shared" si="32"/>
        <v>0</v>
      </c>
      <c r="N710" s="232">
        <f t="shared" si="32"/>
        <v>341900</v>
      </c>
      <c r="O710" s="232">
        <f t="shared" si="32"/>
        <v>0</v>
      </c>
      <c r="P710" s="232">
        <f t="shared" si="32"/>
        <v>0</v>
      </c>
      <c r="Q710" s="232">
        <f t="shared" si="32"/>
        <v>0</v>
      </c>
      <c r="R710" s="232">
        <f t="shared" si="32"/>
        <v>0</v>
      </c>
      <c r="S710" s="232">
        <f t="shared" si="32"/>
        <v>0</v>
      </c>
      <c r="T710" s="232">
        <f t="shared" si="32"/>
        <v>0</v>
      </c>
      <c r="U710" s="232">
        <f t="shared" si="32"/>
        <v>0</v>
      </c>
      <c r="V710" s="232">
        <f t="shared" si="32"/>
        <v>0</v>
      </c>
      <c r="W710" s="232">
        <f t="shared" si="32"/>
        <v>0</v>
      </c>
      <c r="X710" s="232">
        <f t="shared" si="32"/>
        <v>0</v>
      </c>
      <c r="Y710" s="232">
        <f t="shared" si="32"/>
        <v>0</v>
      </c>
      <c r="Z710" s="232">
        <f t="shared" si="32"/>
        <v>0</v>
      </c>
      <c r="AA710" s="232">
        <f t="shared" si="32"/>
        <v>0</v>
      </c>
      <c r="AB710" s="234" t="s">
        <v>862</v>
      </c>
    </row>
    <row r="711" spans="1:28" s="3" customFormat="1" ht="35.25" customHeight="1" x14ac:dyDescent="0.5">
      <c r="A711" s="3">
        <v>1</v>
      </c>
      <c r="B711" s="143">
        <f>SUBTOTAL(103,$A$8:A711)</f>
        <v>688</v>
      </c>
      <c r="C711" s="237" t="s">
        <v>2171</v>
      </c>
      <c r="D711" s="232">
        <f>E711+F711+G711+H711+I711+J711+L711+M711+N711+O711+P711+Q711+R711+S711+T711+U711+V711+W711+X711+Y711+Z711+AA711</f>
        <v>175000</v>
      </c>
      <c r="E711" s="239">
        <v>0</v>
      </c>
      <c r="F711" s="239">
        <v>0</v>
      </c>
      <c r="G711" s="239">
        <v>175000</v>
      </c>
      <c r="H711" s="239">
        <v>0</v>
      </c>
      <c r="I711" s="239">
        <v>0</v>
      </c>
      <c r="J711" s="239">
        <v>0</v>
      </c>
      <c r="K711" s="240">
        <v>0</v>
      </c>
      <c r="L711" s="239">
        <v>0</v>
      </c>
      <c r="M711" s="239">
        <v>0</v>
      </c>
      <c r="N711" s="239">
        <v>0</v>
      </c>
      <c r="O711" s="239">
        <v>0</v>
      </c>
      <c r="P711" s="239">
        <v>0</v>
      </c>
      <c r="Q711" s="239">
        <v>0</v>
      </c>
      <c r="R711" s="239">
        <v>0</v>
      </c>
      <c r="S711" s="239">
        <v>0</v>
      </c>
      <c r="T711" s="239">
        <v>0</v>
      </c>
      <c r="U711" s="239">
        <v>0</v>
      </c>
      <c r="V711" s="239">
        <v>0</v>
      </c>
      <c r="W711" s="239">
        <v>0</v>
      </c>
      <c r="X711" s="239">
        <v>0</v>
      </c>
      <c r="Y711" s="239">
        <v>0</v>
      </c>
      <c r="Z711" s="239">
        <v>0</v>
      </c>
      <c r="AA711" s="239">
        <v>0</v>
      </c>
      <c r="AB711" s="241">
        <v>2020</v>
      </c>
    </row>
    <row r="712" spans="1:28" s="3" customFormat="1" ht="35.25" x14ac:dyDescent="0.5">
      <c r="A712" s="3">
        <v>1</v>
      </c>
      <c r="B712" s="143">
        <f>SUBTOTAL(103,$A$8:A712)</f>
        <v>689</v>
      </c>
      <c r="C712" s="237" t="s">
        <v>2172</v>
      </c>
      <c r="D712" s="232">
        <f>E712+F712+G712+H712+I712+J712+L712+M712+N712+O712+P712+Q712+R712+S712+T712+U712+V712+W712+X712+Y712+Z712+AA712</f>
        <v>341900</v>
      </c>
      <c r="E712" s="239">
        <v>0</v>
      </c>
      <c r="F712" s="239">
        <v>0</v>
      </c>
      <c r="G712" s="239">
        <v>0</v>
      </c>
      <c r="H712" s="239">
        <v>0</v>
      </c>
      <c r="I712" s="239">
        <v>0</v>
      </c>
      <c r="J712" s="239">
        <v>0</v>
      </c>
      <c r="K712" s="240">
        <v>0</v>
      </c>
      <c r="L712" s="239">
        <v>0</v>
      </c>
      <c r="M712" s="239">
        <v>0</v>
      </c>
      <c r="N712" s="239">
        <v>341900</v>
      </c>
      <c r="O712" s="239">
        <v>0</v>
      </c>
      <c r="P712" s="239">
        <v>0</v>
      </c>
      <c r="Q712" s="239">
        <v>0</v>
      </c>
      <c r="R712" s="239">
        <v>0</v>
      </c>
      <c r="S712" s="239">
        <v>0</v>
      </c>
      <c r="T712" s="239">
        <v>0</v>
      </c>
      <c r="U712" s="239">
        <v>0</v>
      </c>
      <c r="V712" s="239">
        <v>0</v>
      </c>
      <c r="W712" s="239">
        <v>0</v>
      </c>
      <c r="X712" s="239">
        <v>0</v>
      </c>
      <c r="Y712" s="239">
        <v>0</v>
      </c>
      <c r="Z712" s="239">
        <v>0</v>
      </c>
      <c r="AA712" s="239">
        <v>0</v>
      </c>
      <c r="AB712" s="241">
        <v>2020</v>
      </c>
    </row>
    <row r="713" spans="1:28" s="3" customFormat="1" ht="35.25" customHeight="1" x14ac:dyDescent="0.5">
      <c r="B713" s="236" t="s">
        <v>812</v>
      </c>
      <c r="C713" s="237"/>
      <c r="D713" s="232">
        <f>SUM(D714:D715)</f>
        <v>1650060.4</v>
      </c>
      <c r="E713" s="232">
        <f t="shared" ref="E713:AA713" si="33">SUM(E714:E715)</f>
        <v>0</v>
      </c>
      <c r="F713" s="232">
        <f t="shared" si="33"/>
        <v>0</v>
      </c>
      <c r="G713" s="232">
        <f t="shared" si="33"/>
        <v>0</v>
      </c>
      <c r="H713" s="232">
        <f t="shared" si="33"/>
        <v>0</v>
      </c>
      <c r="I713" s="232">
        <f t="shared" si="33"/>
        <v>0</v>
      </c>
      <c r="J713" s="232">
        <f t="shared" si="33"/>
        <v>0</v>
      </c>
      <c r="K713" s="233">
        <f t="shared" si="33"/>
        <v>0</v>
      </c>
      <c r="L713" s="232">
        <f t="shared" si="33"/>
        <v>0</v>
      </c>
      <c r="M713" s="232">
        <f t="shared" si="33"/>
        <v>1187096</v>
      </c>
      <c r="N713" s="232">
        <f t="shared" si="33"/>
        <v>0</v>
      </c>
      <c r="O713" s="232">
        <f t="shared" si="33"/>
        <v>462964.4</v>
      </c>
      <c r="P713" s="232">
        <f t="shared" si="33"/>
        <v>0</v>
      </c>
      <c r="Q713" s="232">
        <f t="shared" si="33"/>
        <v>0</v>
      </c>
      <c r="R713" s="232">
        <f t="shared" si="33"/>
        <v>0</v>
      </c>
      <c r="S713" s="232">
        <f t="shared" si="33"/>
        <v>0</v>
      </c>
      <c r="T713" s="232">
        <f t="shared" si="33"/>
        <v>0</v>
      </c>
      <c r="U713" s="232">
        <f t="shared" si="33"/>
        <v>0</v>
      </c>
      <c r="V713" s="232">
        <f t="shared" si="33"/>
        <v>0</v>
      </c>
      <c r="W713" s="232">
        <f t="shared" si="33"/>
        <v>0</v>
      </c>
      <c r="X713" s="232">
        <f t="shared" si="33"/>
        <v>0</v>
      </c>
      <c r="Y713" s="232">
        <f t="shared" si="33"/>
        <v>0</v>
      </c>
      <c r="Z713" s="232">
        <f t="shared" si="33"/>
        <v>0</v>
      </c>
      <c r="AA713" s="232">
        <f t="shared" si="33"/>
        <v>0</v>
      </c>
      <c r="AB713" s="234" t="s">
        <v>862</v>
      </c>
    </row>
    <row r="714" spans="1:28" s="3" customFormat="1" ht="35.25" customHeight="1" x14ac:dyDescent="0.5">
      <c r="A714" s="3">
        <v>1</v>
      </c>
      <c r="B714" s="143">
        <f>SUBTOTAL(103,$A$8:A714)</f>
        <v>690</v>
      </c>
      <c r="C714" s="237" t="s">
        <v>2173</v>
      </c>
      <c r="D714" s="232">
        <f>E714+F714+G714+H714+I714+J714+L714+M714+N714+O714+P714+Q714+R714+S714+T714+U714+V714+W714+X714+Y714+Z714+AA714</f>
        <v>1187096</v>
      </c>
      <c r="E714" s="239">
        <v>0</v>
      </c>
      <c r="F714" s="239">
        <v>0</v>
      </c>
      <c r="G714" s="239">
        <v>0</v>
      </c>
      <c r="H714" s="239">
        <v>0</v>
      </c>
      <c r="I714" s="239">
        <v>0</v>
      </c>
      <c r="J714" s="239">
        <v>0</v>
      </c>
      <c r="K714" s="240">
        <v>0</v>
      </c>
      <c r="L714" s="239">
        <v>0</v>
      </c>
      <c r="M714" s="239">
        <v>1187096</v>
      </c>
      <c r="N714" s="239">
        <v>0</v>
      </c>
      <c r="O714" s="239">
        <v>0</v>
      </c>
      <c r="P714" s="239">
        <v>0</v>
      </c>
      <c r="Q714" s="239">
        <v>0</v>
      </c>
      <c r="R714" s="239">
        <v>0</v>
      </c>
      <c r="S714" s="239">
        <v>0</v>
      </c>
      <c r="T714" s="239">
        <v>0</v>
      </c>
      <c r="U714" s="239">
        <v>0</v>
      </c>
      <c r="V714" s="239">
        <v>0</v>
      </c>
      <c r="W714" s="239">
        <v>0</v>
      </c>
      <c r="X714" s="239">
        <v>0</v>
      </c>
      <c r="Y714" s="239">
        <v>0</v>
      </c>
      <c r="Z714" s="239">
        <v>0</v>
      </c>
      <c r="AA714" s="239">
        <v>0</v>
      </c>
      <c r="AB714" s="241">
        <v>2020</v>
      </c>
    </row>
    <row r="715" spans="1:28" s="3" customFormat="1" ht="35.25" customHeight="1" x14ac:dyDescent="0.5">
      <c r="A715" s="3">
        <v>1</v>
      </c>
      <c r="B715" s="143">
        <f>SUBTOTAL(103,$A$8:A715)</f>
        <v>691</v>
      </c>
      <c r="C715" s="237" t="s">
        <v>2534</v>
      </c>
      <c r="D715" s="232">
        <f>E715+F715+G715+H715+I715+J715+L715+M715+N715+O715+P715+Q715+R715+S715+T715+U715+V715+W715+X715+Y715+Z715+AA715</f>
        <v>462964.4</v>
      </c>
      <c r="E715" s="239">
        <v>0</v>
      </c>
      <c r="F715" s="239">
        <v>0</v>
      </c>
      <c r="G715" s="239">
        <v>0</v>
      </c>
      <c r="H715" s="239">
        <v>0</v>
      </c>
      <c r="I715" s="239">
        <v>0</v>
      </c>
      <c r="J715" s="239">
        <v>0</v>
      </c>
      <c r="K715" s="240">
        <v>0</v>
      </c>
      <c r="L715" s="239">
        <v>0</v>
      </c>
      <c r="M715" s="239">
        <v>0</v>
      </c>
      <c r="N715" s="239">
        <v>0</v>
      </c>
      <c r="O715" s="239">
        <v>462964.4</v>
      </c>
      <c r="P715" s="239">
        <v>0</v>
      </c>
      <c r="Q715" s="239">
        <v>0</v>
      </c>
      <c r="R715" s="239">
        <v>0</v>
      </c>
      <c r="S715" s="239">
        <v>0</v>
      </c>
      <c r="T715" s="239">
        <v>0</v>
      </c>
      <c r="U715" s="239">
        <v>0</v>
      </c>
      <c r="V715" s="239">
        <v>0</v>
      </c>
      <c r="W715" s="239">
        <v>0</v>
      </c>
      <c r="X715" s="239">
        <v>0</v>
      </c>
      <c r="Y715" s="239">
        <v>0</v>
      </c>
      <c r="Z715" s="239">
        <v>0</v>
      </c>
      <c r="AA715" s="239">
        <v>0</v>
      </c>
      <c r="AB715" s="241">
        <v>2020</v>
      </c>
    </row>
    <row r="716" spans="1:28" s="3" customFormat="1" ht="35.25" customHeight="1" x14ac:dyDescent="0.5">
      <c r="B716" s="237" t="s">
        <v>2174</v>
      </c>
      <c r="C716" s="237"/>
      <c r="D716" s="232">
        <f>D717</f>
        <v>60000</v>
      </c>
      <c r="E716" s="232">
        <f t="shared" ref="E716:AA716" si="34">E717</f>
        <v>0</v>
      </c>
      <c r="F716" s="232">
        <f t="shared" si="34"/>
        <v>0</v>
      </c>
      <c r="G716" s="232">
        <f t="shared" si="34"/>
        <v>0</v>
      </c>
      <c r="H716" s="232">
        <f t="shared" si="34"/>
        <v>0</v>
      </c>
      <c r="I716" s="232">
        <f t="shared" si="34"/>
        <v>0</v>
      </c>
      <c r="J716" s="232">
        <f t="shared" si="34"/>
        <v>0</v>
      </c>
      <c r="K716" s="233">
        <f t="shared" si="34"/>
        <v>0</v>
      </c>
      <c r="L716" s="232">
        <f t="shared" si="34"/>
        <v>0</v>
      </c>
      <c r="M716" s="232">
        <f t="shared" si="34"/>
        <v>60000</v>
      </c>
      <c r="N716" s="232">
        <f t="shared" si="34"/>
        <v>0</v>
      </c>
      <c r="O716" s="232">
        <f t="shared" si="34"/>
        <v>0</v>
      </c>
      <c r="P716" s="232">
        <f t="shared" si="34"/>
        <v>0</v>
      </c>
      <c r="Q716" s="232">
        <f t="shared" si="34"/>
        <v>0</v>
      </c>
      <c r="R716" s="232">
        <f t="shared" si="34"/>
        <v>0</v>
      </c>
      <c r="S716" s="232">
        <f t="shared" si="34"/>
        <v>0</v>
      </c>
      <c r="T716" s="232">
        <f t="shared" si="34"/>
        <v>0</v>
      </c>
      <c r="U716" s="232">
        <f t="shared" si="34"/>
        <v>0</v>
      </c>
      <c r="V716" s="232">
        <f t="shared" si="34"/>
        <v>0</v>
      </c>
      <c r="W716" s="232">
        <f t="shared" si="34"/>
        <v>0</v>
      </c>
      <c r="X716" s="232">
        <f t="shared" si="34"/>
        <v>0</v>
      </c>
      <c r="Y716" s="232">
        <f t="shared" si="34"/>
        <v>0</v>
      </c>
      <c r="Z716" s="232">
        <f t="shared" si="34"/>
        <v>0</v>
      </c>
      <c r="AA716" s="232">
        <f t="shared" si="34"/>
        <v>0</v>
      </c>
      <c r="AB716" s="234" t="s">
        <v>862</v>
      </c>
    </row>
    <row r="717" spans="1:28" s="3" customFormat="1" ht="35.25" customHeight="1" x14ac:dyDescent="0.5">
      <c r="A717" s="3">
        <v>1</v>
      </c>
      <c r="B717" s="143">
        <f>SUBTOTAL(103,$A$8:A717)</f>
        <v>692</v>
      </c>
      <c r="C717" s="237" t="s">
        <v>2175</v>
      </c>
      <c r="D717" s="232">
        <f>E717+F717+G717+H717+I717+J717+L717+M717+N717+O717+P717+Q717+R717+S717+T717+U717+V717+W717+X717+Y717+Z717+AA717</f>
        <v>60000</v>
      </c>
      <c r="E717" s="239">
        <v>0</v>
      </c>
      <c r="F717" s="239">
        <v>0</v>
      </c>
      <c r="G717" s="239">
        <v>0</v>
      </c>
      <c r="H717" s="239">
        <v>0</v>
      </c>
      <c r="I717" s="239">
        <v>0</v>
      </c>
      <c r="J717" s="239">
        <v>0</v>
      </c>
      <c r="K717" s="240">
        <v>0</v>
      </c>
      <c r="L717" s="239">
        <v>0</v>
      </c>
      <c r="M717" s="239">
        <v>60000</v>
      </c>
      <c r="N717" s="239">
        <v>0</v>
      </c>
      <c r="O717" s="239">
        <v>0</v>
      </c>
      <c r="P717" s="239">
        <v>0</v>
      </c>
      <c r="Q717" s="239">
        <v>0</v>
      </c>
      <c r="R717" s="239">
        <v>0</v>
      </c>
      <c r="S717" s="239">
        <v>0</v>
      </c>
      <c r="T717" s="239">
        <v>0</v>
      </c>
      <c r="U717" s="239">
        <v>0</v>
      </c>
      <c r="V717" s="239">
        <v>0</v>
      </c>
      <c r="W717" s="239">
        <v>0</v>
      </c>
      <c r="X717" s="239">
        <v>0</v>
      </c>
      <c r="Y717" s="239">
        <v>0</v>
      </c>
      <c r="Z717" s="239">
        <v>0</v>
      </c>
      <c r="AA717" s="239">
        <v>0</v>
      </c>
      <c r="AB717" s="241">
        <v>2020</v>
      </c>
    </row>
    <row r="718" spans="1:28" s="3" customFormat="1" ht="35.25" customHeight="1" x14ac:dyDescent="0.5">
      <c r="B718" s="236" t="s">
        <v>815</v>
      </c>
      <c r="C718" s="237"/>
      <c r="D718" s="232">
        <f>SUM(D719:D720)</f>
        <v>2160133.2400000002</v>
      </c>
      <c r="E718" s="232">
        <f t="shared" ref="E718:AA718" si="35">SUM(E719:E720)</f>
        <v>0</v>
      </c>
      <c r="F718" s="232">
        <f t="shared" si="35"/>
        <v>784582</v>
      </c>
      <c r="G718" s="232">
        <f t="shared" si="35"/>
        <v>0</v>
      </c>
      <c r="H718" s="232">
        <f t="shared" si="35"/>
        <v>0</v>
      </c>
      <c r="I718" s="232">
        <f t="shared" si="35"/>
        <v>0</v>
      </c>
      <c r="J718" s="232">
        <f t="shared" si="35"/>
        <v>0</v>
      </c>
      <c r="K718" s="233">
        <f t="shared" si="35"/>
        <v>0</v>
      </c>
      <c r="L718" s="232">
        <f t="shared" si="35"/>
        <v>0</v>
      </c>
      <c r="M718" s="232">
        <f t="shared" si="35"/>
        <v>1375551.24</v>
      </c>
      <c r="N718" s="232">
        <f t="shared" si="35"/>
        <v>0</v>
      </c>
      <c r="O718" s="232">
        <f t="shared" si="35"/>
        <v>0</v>
      </c>
      <c r="P718" s="232">
        <f t="shared" si="35"/>
        <v>0</v>
      </c>
      <c r="Q718" s="232">
        <f t="shared" si="35"/>
        <v>0</v>
      </c>
      <c r="R718" s="232">
        <f t="shared" si="35"/>
        <v>0</v>
      </c>
      <c r="S718" s="232">
        <f t="shared" si="35"/>
        <v>0</v>
      </c>
      <c r="T718" s="232">
        <f t="shared" si="35"/>
        <v>0</v>
      </c>
      <c r="U718" s="232">
        <f t="shared" si="35"/>
        <v>0</v>
      </c>
      <c r="V718" s="232">
        <f t="shared" si="35"/>
        <v>0</v>
      </c>
      <c r="W718" s="232">
        <f t="shared" si="35"/>
        <v>0</v>
      </c>
      <c r="X718" s="232">
        <f t="shared" si="35"/>
        <v>0</v>
      </c>
      <c r="Y718" s="232">
        <f t="shared" si="35"/>
        <v>0</v>
      </c>
      <c r="Z718" s="232">
        <f t="shared" si="35"/>
        <v>0</v>
      </c>
      <c r="AA718" s="232">
        <f t="shared" si="35"/>
        <v>0</v>
      </c>
      <c r="AB718" s="234" t="s">
        <v>862</v>
      </c>
    </row>
    <row r="719" spans="1:28" s="3" customFormat="1" ht="35.25" customHeight="1" x14ac:dyDescent="0.5">
      <c r="A719" s="3">
        <v>1</v>
      </c>
      <c r="B719" s="143">
        <f>SUBTOTAL(103,$A$8:A719)</f>
        <v>693</v>
      </c>
      <c r="C719" s="237" t="s">
        <v>2176</v>
      </c>
      <c r="D719" s="232">
        <f>E719+F719+G719+H719+I719+J719+L719+M719+N719+O719+P719+Q719+R719+S719+T719+U719+V719+W719+X719+Y719+Z719+AA719</f>
        <v>1375551.24</v>
      </c>
      <c r="E719" s="239">
        <v>0</v>
      </c>
      <c r="F719" s="239">
        <v>0</v>
      </c>
      <c r="G719" s="239">
        <v>0</v>
      </c>
      <c r="H719" s="239">
        <v>0</v>
      </c>
      <c r="I719" s="239">
        <v>0</v>
      </c>
      <c r="J719" s="239">
        <v>0</v>
      </c>
      <c r="K719" s="240">
        <v>0</v>
      </c>
      <c r="L719" s="239">
        <v>0</v>
      </c>
      <c r="M719" s="239">
        <v>1375551.24</v>
      </c>
      <c r="N719" s="239">
        <v>0</v>
      </c>
      <c r="O719" s="239">
        <v>0</v>
      </c>
      <c r="P719" s="239">
        <v>0</v>
      </c>
      <c r="Q719" s="239">
        <v>0</v>
      </c>
      <c r="R719" s="239">
        <v>0</v>
      </c>
      <c r="S719" s="239">
        <v>0</v>
      </c>
      <c r="T719" s="239">
        <v>0</v>
      </c>
      <c r="U719" s="239">
        <v>0</v>
      </c>
      <c r="V719" s="239">
        <v>0</v>
      </c>
      <c r="W719" s="239">
        <v>0</v>
      </c>
      <c r="X719" s="239">
        <v>0</v>
      </c>
      <c r="Y719" s="239">
        <v>0</v>
      </c>
      <c r="Z719" s="239">
        <v>0</v>
      </c>
      <c r="AA719" s="239">
        <v>0</v>
      </c>
      <c r="AB719" s="241">
        <v>2020</v>
      </c>
    </row>
    <row r="720" spans="1:28" s="3" customFormat="1" ht="35.25" customHeight="1" x14ac:dyDescent="0.5">
      <c r="A720" s="3">
        <v>1</v>
      </c>
      <c r="B720" s="143">
        <f>SUBTOTAL(103,$A$8:A720)</f>
        <v>694</v>
      </c>
      <c r="C720" s="237" t="s">
        <v>2535</v>
      </c>
      <c r="D720" s="232">
        <v>784582</v>
      </c>
      <c r="E720" s="239">
        <v>0</v>
      </c>
      <c r="F720" s="239">
        <v>784582</v>
      </c>
      <c r="G720" s="239">
        <v>0</v>
      </c>
      <c r="H720" s="239">
        <v>0</v>
      </c>
      <c r="I720" s="239">
        <v>0</v>
      </c>
      <c r="J720" s="239">
        <v>0</v>
      </c>
      <c r="K720" s="240">
        <v>0</v>
      </c>
      <c r="L720" s="239">
        <v>0</v>
      </c>
      <c r="M720" s="239">
        <v>0</v>
      </c>
      <c r="N720" s="239">
        <v>0</v>
      </c>
      <c r="O720" s="239">
        <v>0</v>
      </c>
      <c r="P720" s="239">
        <v>0</v>
      </c>
      <c r="Q720" s="239">
        <v>0</v>
      </c>
      <c r="R720" s="239">
        <v>0</v>
      </c>
      <c r="S720" s="239">
        <v>0</v>
      </c>
      <c r="T720" s="239">
        <v>0</v>
      </c>
      <c r="U720" s="239">
        <v>0</v>
      </c>
      <c r="V720" s="239">
        <v>0</v>
      </c>
      <c r="W720" s="239">
        <v>0</v>
      </c>
      <c r="X720" s="239">
        <v>0</v>
      </c>
      <c r="Y720" s="239">
        <v>0</v>
      </c>
      <c r="Z720" s="239">
        <v>0</v>
      </c>
      <c r="AA720" s="239">
        <v>0</v>
      </c>
      <c r="AB720" s="241">
        <v>2020</v>
      </c>
    </row>
    <row r="721" spans="1:28" s="3" customFormat="1" ht="35.25" customHeight="1" x14ac:dyDescent="0.5">
      <c r="B721" s="236" t="s">
        <v>818</v>
      </c>
      <c r="C721" s="237"/>
      <c r="D721" s="232">
        <f t="shared" ref="D721:AA721" si="36">SUM(D722:D723)</f>
        <v>1098385.6200000001</v>
      </c>
      <c r="E721" s="232">
        <f t="shared" si="36"/>
        <v>0</v>
      </c>
      <c r="F721" s="232">
        <f t="shared" si="36"/>
        <v>439256.62</v>
      </c>
      <c r="G721" s="232">
        <f t="shared" si="36"/>
        <v>0</v>
      </c>
      <c r="H721" s="232">
        <f t="shared" si="36"/>
        <v>0</v>
      </c>
      <c r="I721" s="232">
        <f t="shared" si="36"/>
        <v>0</v>
      </c>
      <c r="J721" s="232">
        <f t="shared" si="36"/>
        <v>0</v>
      </c>
      <c r="K721" s="233">
        <f t="shared" si="36"/>
        <v>0</v>
      </c>
      <c r="L721" s="232">
        <f t="shared" si="36"/>
        <v>0</v>
      </c>
      <c r="M721" s="232">
        <f t="shared" si="36"/>
        <v>0</v>
      </c>
      <c r="N721" s="232">
        <f t="shared" si="36"/>
        <v>0</v>
      </c>
      <c r="O721" s="232">
        <f t="shared" si="36"/>
        <v>659129</v>
      </c>
      <c r="P721" s="232">
        <f t="shared" si="36"/>
        <v>0</v>
      </c>
      <c r="Q721" s="232">
        <f t="shared" si="36"/>
        <v>0</v>
      </c>
      <c r="R721" s="232">
        <f t="shared" si="36"/>
        <v>0</v>
      </c>
      <c r="S721" s="232">
        <f t="shared" si="36"/>
        <v>0</v>
      </c>
      <c r="T721" s="232">
        <f t="shared" si="36"/>
        <v>0</v>
      </c>
      <c r="U721" s="232">
        <f t="shared" si="36"/>
        <v>0</v>
      </c>
      <c r="V721" s="232">
        <f t="shared" si="36"/>
        <v>0</v>
      </c>
      <c r="W721" s="232">
        <f t="shared" si="36"/>
        <v>0</v>
      </c>
      <c r="X721" s="232">
        <f t="shared" si="36"/>
        <v>0</v>
      </c>
      <c r="Y721" s="232">
        <f t="shared" si="36"/>
        <v>0</v>
      </c>
      <c r="Z721" s="232">
        <f t="shared" si="36"/>
        <v>0</v>
      </c>
      <c r="AA721" s="232">
        <f t="shared" si="36"/>
        <v>0</v>
      </c>
      <c r="AB721" s="234" t="s">
        <v>862</v>
      </c>
    </row>
    <row r="722" spans="1:28" s="3" customFormat="1" ht="35.25" customHeight="1" x14ac:dyDescent="0.5">
      <c r="A722" s="3">
        <v>1</v>
      </c>
      <c r="B722" s="143">
        <f>SUBTOTAL(103,$A$8:A722)</f>
        <v>695</v>
      </c>
      <c r="C722" s="237" t="s">
        <v>2177</v>
      </c>
      <c r="D722" s="232">
        <f>E722+F722+G722+H722+I722+J722+L722+M722+N722+O722+P722+Q722+R722+S722+T722+U722+V722+W722+X722+Y722+Z722+AA722</f>
        <v>439256.62</v>
      </c>
      <c r="E722" s="239">
        <v>0</v>
      </c>
      <c r="F722" s="239">
        <v>439256.62</v>
      </c>
      <c r="G722" s="239">
        <v>0</v>
      </c>
      <c r="H722" s="239">
        <v>0</v>
      </c>
      <c r="I722" s="239">
        <v>0</v>
      </c>
      <c r="J722" s="239">
        <v>0</v>
      </c>
      <c r="K722" s="240">
        <v>0</v>
      </c>
      <c r="L722" s="239">
        <v>0</v>
      </c>
      <c r="M722" s="239">
        <v>0</v>
      </c>
      <c r="N722" s="239">
        <v>0</v>
      </c>
      <c r="O722" s="239">
        <v>0</v>
      </c>
      <c r="P722" s="239">
        <v>0</v>
      </c>
      <c r="Q722" s="239">
        <v>0</v>
      </c>
      <c r="R722" s="239">
        <v>0</v>
      </c>
      <c r="S722" s="239">
        <v>0</v>
      </c>
      <c r="T722" s="239">
        <v>0</v>
      </c>
      <c r="U722" s="239">
        <v>0</v>
      </c>
      <c r="V722" s="239">
        <v>0</v>
      </c>
      <c r="W722" s="239">
        <v>0</v>
      </c>
      <c r="X722" s="239">
        <v>0</v>
      </c>
      <c r="Y722" s="239">
        <v>0</v>
      </c>
      <c r="Z722" s="239">
        <v>0</v>
      </c>
      <c r="AA722" s="239">
        <v>0</v>
      </c>
      <c r="AB722" s="241">
        <v>2020</v>
      </c>
    </row>
    <row r="723" spans="1:28" s="3" customFormat="1" ht="35.25" customHeight="1" x14ac:dyDescent="0.5">
      <c r="A723" s="3">
        <v>1</v>
      </c>
      <c r="B723" s="143">
        <f>SUBTOTAL(103,$A$8:A723)</f>
        <v>696</v>
      </c>
      <c r="C723" s="237" t="s">
        <v>2178</v>
      </c>
      <c r="D723" s="232">
        <f>E723+F723+G723+H723+I723+J723+L723+M723+N723+O723+P723+Q723+R723+S723+T723+U723+V723+W723+X723+Y723+Z723+AA723</f>
        <v>659129</v>
      </c>
      <c r="E723" s="239">
        <v>0</v>
      </c>
      <c r="F723" s="239">
        <v>0</v>
      </c>
      <c r="G723" s="239">
        <v>0</v>
      </c>
      <c r="H723" s="239">
        <v>0</v>
      </c>
      <c r="I723" s="239">
        <v>0</v>
      </c>
      <c r="J723" s="239">
        <v>0</v>
      </c>
      <c r="K723" s="240">
        <v>0</v>
      </c>
      <c r="L723" s="239">
        <v>0</v>
      </c>
      <c r="M723" s="239">
        <v>0</v>
      </c>
      <c r="N723" s="239">
        <v>0</v>
      </c>
      <c r="O723" s="239">
        <v>659129</v>
      </c>
      <c r="P723" s="239">
        <v>0</v>
      </c>
      <c r="Q723" s="239">
        <v>0</v>
      </c>
      <c r="R723" s="239">
        <v>0</v>
      </c>
      <c r="S723" s="239">
        <v>0</v>
      </c>
      <c r="T723" s="239">
        <v>0</v>
      </c>
      <c r="U723" s="239">
        <v>0</v>
      </c>
      <c r="V723" s="239">
        <v>0</v>
      </c>
      <c r="W723" s="239">
        <v>0</v>
      </c>
      <c r="X723" s="239">
        <v>0</v>
      </c>
      <c r="Y723" s="239">
        <v>0</v>
      </c>
      <c r="Z723" s="239">
        <v>0</v>
      </c>
      <c r="AA723" s="239">
        <v>0</v>
      </c>
      <c r="AB723" s="241">
        <v>2020</v>
      </c>
    </row>
    <row r="724" spans="1:28" s="3" customFormat="1" ht="35.25" customHeight="1" x14ac:dyDescent="0.5">
      <c r="B724" s="236" t="s">
        <v>825</v>
      </c>
      <c r="C724" s="237"/>
      <c r="D724" s="232">
        <f>SUM(D725:D737)</f>
        <v>7097949.4900000002</v>
      </c>
      <c r="E724" s="232">
        <f t="shared" ref="E724:AA724" si="37">SUM(E725:E738)</f>
        <v>117654</v>
      </c>
      <c r="F724" s="232">
        <f t="shared" si="37"/>
        <v>0</v>
      </c>
      <c r="G724" s="232">
        <f t="shared" si="37"/>
        <v>979023</v>
      </c>
      <c r="H724" s="232">
        <f t="shared" si="37"/>
        <v>0</v>
      </c>
      <c r="I724" s="232">
        <f t="shared" si="37"/>
        <v>986120.7</v>
      </c>
      <c r="J724" s="232">
        <f t="shared" si="37"/>
        <v>0</v>
      </c>
      <c r="K724" s="233">
        <f t="shared" si="37"/>
        <v>0</v>
      </c>
      <c r="L724" s="232">
        <f t="shared" si="37"/>
        <v>0</v>
      </c>
      <c r="M724" s="232">
        <f t="shared" si="37"/>
        <v>3080898</v>
      </c>
      <c r="N724" s="232">
        <f t="shared" si="37"/>
        <v>2689388</v>
      </c>
      <c r="O724" s="232">
        <f t="shared" si="37"/>
        <v>9740130.7899999991</v>
      </c>
      <c r="P724" s="232">
        <f t="shared" si="37"/>
        <v>0</v>
      </c>
      <c r="Q724" s="232">
        <f t="shared" si="37"/>
        <v>0</v>
      </c>
      <c r="R724" s="232">
        <f t="shared" si="37"/>
        <v>0</v>
      </c>
      <c r="S724" s="232">
        <f t="shared" si="37"/>
        <v>0</v>
      </c>
      <c r="T724" s="232">
        <f t="shared" si="37"/>
        <v>0</v>
      </c>
      <c r="U724" s="232">
        <f t="shared" si="37"/>
        <v>0</v>
      </c>
      <c r="V724" s="232">
        <f t="shared" si="37"/>
        <v>0</v>
      </c>
      <c r="W724" s="232">
        <f t="shared" si="37"/>
        <v>0</v>
      </c>
      <c r="X724" s="232">
        <f t="shared" si="37"/>
        <v>0</v>
      </c>
      <c r="Y724" s="232">
        <f t="shared" si="37"/>
        <v>0</v>
      </c>
      <c r="Z724" s="232">
        <f t="shared" si="37"/>
        <v>0</v>
      </c>
      <c r="AA724" s="232">
        <f t="shared" si="37"/>
        <v>0</v>
      </c>
      <c r="AB724" s="234" t="s">
        <v>862</v>
      </c>
    </row>
    <row r="725" spans="1:28" s="3" customFormat="1" ht="35.25" customHeight="1" x14ac:dyDescent="0.5">
      <c r="A725" s="3">
        <v>1</v>
      </c>
      <c r="B725" s="143">
        <f>SUBTOTAL(103,$A$8:A725)</f>
        <v>697</v>
      </c>
      <c r="C725" s="237" t="s">
        <v>2179</v>
      </c>
      <c r="D725" s="232">
        <f t="shared" ref="D725:D737" si="38">E725+F725+G725+H725+I725+J725+L725+M725+N725+O725+P725+Q725+R725+S725+T725+U725+V725+W725+X725+Y725+Z725+AA725</f>
        <v>824183</v>
      </c>
      <c r="E725" s="239">
        <v>0</v>
      </c>
      <c r="F725" s="239">
        <v>0</v>
      </c>
      <c r="G725" s="239">
        <v>0</v>
      </c>
      <c r="H725" s="239">
        <v>0</v>
      </c>
      <c r="I725" s="239">
        <v>0</v>
      </c>
      <c r="J725" s="239">
        <v>0</v>
      </c>
      <c r="K725" s="240">
        <v>0</v>
      </c>
      <c r="L725" s="239">
        <v>0</v>
      </c>
      <c r="M725" s="239">
        <v>0</v>
      </c>
      <c r="N725" s="239">
        <v>0</v>
      </c>
      <c r="O725" s="239">
        <v>824183</v>
      </c>
      <c r="P725" s="239">
        <v>0</v>
      </c>
      <c r="Q725" s="239">
        <v>0</v>
      </c>
      <c r="R725" s="239">
        <v>0</v>
      </c>
      <c r="S725" s="239">
        <v>0</v>
      </c>
      <c r="T725" s="239">
        <v>0</v>
      </c>
      <c r="U725" s="239">
        <v>0</v>
      </c>
      <c r="V725" s="239">
        <v>0</v>
      </c>
      <c r="W725" s="239">
        <v>0</v>
      </c>
      <c r="X725" s="239">
        <v>0</v>
      </c>
      <c r="Y725" s="239">
        <v>0</v>
      </c>
      <c r="Z725" s="239">
        <v>0</v>
      </c>
      <c r="AA725" s="239">
        <v>0</v>
      </c>
      <c r="AB725" s="241">
        <v>2020</v>
      </c>
    </row>
    <row r="726" spans="1:28" s="3" customFormat="1" ht="35.25" customHeight="1" x14ac:dyDescent="0.5">
      <c r="A726" s="3">
        <v>1</v>
      </c>
      <c r="B726" s="143">
        <f>SUBTOTAL(103,$A$8:A726)</f>
        <v>698</v>
      </c>
      <c r="C726" s="237" t="s">
        <v>2536</v>
      </c>
      <c r="D726" s="232">
        <f t="shared" si="38"/>
        <v>817400</v>
      </c>
      <c r="E726" s="239">
        <v>0</v>
      </c>
      <c r="F726" s="239">
        <v>0</v>
      </c>
      <c r="G726" s="239">
        <v>0</v>
      </c>
      <c r="H726" s="239">
        <v>0</v>
      </c>
      <c r="I726" s="239">
        <v>0</v>
      </c>
      <c r="J726" s="239">
        <v>0</v>
      </c>
      <c r="K726" s="240">
        <v>0</v>
      </c>
      <c r="L726" s="239">
        <v>0</v>
      </c>
      <c r="M726" s="239">
        <v>0</v>
      </c>
      <c r="N726" s="239">
        <v>0</v>
      </c>
      <c r="O726" s="239">
        <v>817400</v>
      </c>
      <c r="P726" s="239">
        <v>0</v>
      </c>
      <c r="Q726" s="239">
        <v>0</v>
      </c>
      <c r="R726" s="239">
        <v>0</v>
      </c>
      <c r="S726" s="239">
        <v>0</v>
      </c>
      <c r="T726" s="239">
        <v>0</v>
      </c>
      <c r="U726" s="239">
        <v>0</v>
      </c>
      <c r="V726" s="239">
        <v>0</v>
      </c>
      <c r="W726" s="239">
        <v>0</v>
      </c>
      <c r="X726" s="239">
        <v>0</v>
      </c>
      <c r="Y726" s="239">
        <v>0</v>
      </c>
      <c r="Z726" s="239">
        <v>0</v>
      </c>
      <c r="AA726" s="239">
        <v>0</v>
      </c>
      <c r="AB726" s="241">
        <v>2020</v>
      </c>
    </row>
    <row r="727" spans="1:28" s="3" customFormat="1" ht="35.25" customHeight="1" x14ac:dyDescent="0.5">
      <c r="A727" s="3">
        <v>1</v>
      </c>
      <c r="B727" s="143">
        <f>SUBTOTAL(103,$A$8:A727)</f>
        <v>699</v>
      </c>
      <c r="C727" s="237" t="s">
        <v>2537</v>
      </c>
      <c r="D727" s="232">
        <f t="shared" si="38"/>
        <v>334400</v>
      </c>
      <c r="E727" s="239">
        <v>0</v>
      </c>
      <c r="F727" s="239">
        <v>0</v>
      </c>
      <c r="G727" s="239">
        <v>0</v>
      </c>
      <c r="H727" s="239">
        <v>0</v>
      </c>
      <c r="I727" s="239">
        <v>0</v>
      </c>
      <c r="J727" s="239">
        <v>0</v>
      </c>
      <c r="K727" s="240">
        <v>0</v>
      </c>
      <c r="L727" s="239">
        <v>0</v>
      </c>
      <c r="M727" s="239">
        <v>0</v>
      </c>
      <c r="N727" s="239">
        <v>0</v>
      </c>
      <c r="O727" s="239">
        <v>334400</v>
      </c>
      <c r="P727" s="239">
        <v>0</v>
      </c>
      <c r="Q727" s="239">
        <v>0</v>
      </c>
      <c r="R727" s="239">
        <v>0</v>
      </c>
      <c r="S727" s="239">
        <v>0</v>
      </c>
      <c r="T727" s="239">
        <v>0</v>
      </c>
      <c r="U727" s="239">
        <v>0</v>
      </c>
      <c r="V727" s="239">
        <v>0</v>
      </c>
      <c r="W727" s="239">
        <v>0</v>
      </c>
      <c r="X727" s="239">
        <v>0</v>
      </c>
      <c r="Y727" s="239">
        <v>0</v>
      </c>
      <c r="Z727" s="239">
        <v>0</v>
      </c>
      <c r="AA727" s="239">
        <v>0</v>
      </c>
      <c r="AB727" s="241">
        <v>2020</v>
      </c>
    </row>
    <row r="728" spans="1:28" s="3" customFormat="1" ht="35.25" customHeight="1" x14ac:dyDescent="0.5">
      <c r="A728" s="3">
        <v>1</v>
      </c>
      <c r="B728" s="143">
        <f>SUBTOTAL(103,$A$8:A728)</f>
        <v>700</v>
      </c>
      <c r="C728" s="237" t="s">
        <v>2538</v>
      </c>
      <c r="D728" s="232">
        <f t="shared" si="38"/>
        <v>549603</v>
      </c>
      <c r="E728" s="239">
        <v>0</v>
      </c>
      <c r="F728" s="239">
        <v>0</v>
      </c>
      <c r="G728" s="239">
        <v>0</v>
      </c>
      <c r="H728" s="239">
        <v>0</v>
      </c>
      <c r="I728" s="239">
        <v>0</v>
      </c>
      <c r="J728" s="239">
        <v>0</v>
      </c>
      <c r="K728" s="240">
        <v>0</v>
      </c>
      <c r="L728" s="239">
        <v>0</v>
      </c>
      <c r="M728" s="239">
        <v>0</v>
      </c>
      <c r="N728" s="239">
        <v>0</v>
      </c>
      <c r="O728" s="239">
        <v>549603</v>
      </c>
      <c r="P728" s="239">
        <v>0</v>
      </c>
      <c r="Q728" s="239">
        <v>0</v>
      </c>
      <c r="R728" s="239">
        <v>0</v>
      </c>
      <c r="S728" s="239">
        <v>0</v>
      </c>
      <c r="T728" s="239">
        <v>0</v>
      </c>
      <c r="U728" s="239">
        <v>0</v>
      </c>
      <c r="V728" s="239">
        <v>0</v>
      </c>
      <c r="W728" s="239">
        <v>0</v>
      </c>
      <c r="X728" s="239">
        <v>0</v>
      </c>
      <c r="Y728" s="239">
        <v>0</v>
      </c>
      <c r="Z728" s="239">
        <v>0</v>
      </c>
      <c r="AA728" s="239">
        <v>0</v>
      </c>
      <c r="AB728" s="241">
        <v>2020</v>
      </c>
    </row>
    <row r="729" spans="1:28" s="3" customFormat="1" ht="35.25" customHeight="1" x14ac:dyDescent="0.5">
      <c r="A729" s="3">
        <v>1</v>
      </c>
      <c r="B729" s="143">
        <f>SUBTOTAL(103,$A$8:A729)</f>
        <v>701</v>
      </c>
      <c r="C729" s="237" t="s">
        <v>2539</v>
      </c>
      <c r="D729" s="232">
        <f t="shared" si="38"/>
        <v>500400</v>
      </c>
      <c r="E729" s="239">
        <v>0</v>
      </c>
      <c r="F729" s="239">
        <v>0</v>
      </c>
      <c r="G729" s="239">
        <v>0</v>
      </c>
      <c r="H729" s="239">
        <v>0</v>
      </c>
      <c r="I729" s="239">
        <v>0</v>
      </c>
      <c r="J729" s="239">
        <v>0</v>
      </c>
      <c r="K729" s="240">
        <v>0</v>
      </c>
      <c r="L729" s="239">
        <v>0</v>
      </c>
      <c r="M729" s="239">
        <v>0</v>
      </c>
      <c r="N729" s="239">
        <v>0</v>
      </c>
      <c r="O729" s="239">
        <v>500400</v>
      </c>
      <c r="P729" s="239">
        <v>0</v>
      </c>
      <c r="Q729" s="239">
        <v>0</v>
      </c>
      <c r="R729" s="239">
        <v>0</v>
      </c>
      <c r="S729" s="239">
        <v>0</v>
      </c>
      <c r="T729" s="239">
        <v>0</v>
      </c>
      <c r="U729" s="239">
        <v>0</v>
      </c>
      <c r="V729" s="239">
        <v>0</v>
      </c>
      <c r="W729" s="239">
        <v>0</v>
      </c>
      <c r="X729" s="239">
        <v>0</v>
      </c>
      <c r="Y729" s="239">
        <v>0</v>
      </c>
      <c r="Z729" s="239">
        <v>0</v>
      </c>
      <c r="AA729" s="239">
        <v>0</v>
      </c>
      <c r="AB729" s="241">
        <v>2020</v>
      </c>
    </row>
    <row r="730" spans="1:28" s="3" customFormat="1" ht="35.25" customHeight="1" x14ac:dyDescent="0.5">
      <c r="A730" s="3">
        <v>1</v>
      </c>
      <c r="B730" s="143">
        <f>SUBTOTAL(103,$A$8:A730)</f>
        <v>702</v>
      </c>
      <c r="C730" s="237" t="s">
        <v>2540</v>
      </c>
      <c r="D730" s="232">
        <f t="shared" si="38"/>
        <v>44789.7</v>
      </c>
      <c r="E730" s="239">
        <v>0</v>
      </c>
      <c r="F730" s="239">
        <v>0</v>
      </c>
      <c r="G730" s="239">
        <v>0</v>
      </c>
      <c r="H730" s="239">
        <v>0</v>
      </c>
      <c r="I730" s="239">
        <v>44789.7</v>
      </c>
      <c r="J730" s="239">
        <v>0</v>
      </c>
      <c r="K730" s="240">
        <v>0</v>
      </c>
      <c r="L730" s="239">
        <v>0</v>
      </c>
      <c r="M730" s="239">
        <v>0</v>
      </c>
      <c r="N730" s="239">
        <v>0</v>
      </c>
      <c r="O730" s="239">
        <v>0</v>
      </c>
      <c r="P730" s="239">
        <v>0</v>
      </c>
      <c r="Q730" s="239">
        <v>0</v>
      </c>
      <c r="R730" s="239">
        <v>0</v>
      </c>
      <c r="S730" s="239">
        <v>0</v>
      </c>
      <c r="T730" s="239">
        <v>0</v>
      </c>
      <c r="U730" s="239">
        <v>0</v>
      </c>
      <c r="V730" s="239">
        <v>0</v>
      </c>
      <c r="W730" s="239">
        <v>0</v>
      </c>
      <c r="X730" s="239">
        <v>0</v>
      </c>
      <c r="Y730" s="239">
        <v>0</v>
      </c>
      <c r="Z730" s="239">
        <v>0</v>
      </c>
      <c r="AA730" s="239">
        <v>0</v>
      </c>
      <c r="AB730" s="241">
        <v>2020</v>
      </c>
    </row>
    <row r="731" spans="1:28" s="3" customFormat="1" ht="35.25" customHeight="1" x14ac:dyDescent="0.5">
      <c r="A731" s="3">
        <v>1</v>
      </c>
      <c r="B731" s="143">
        <f>SUBTOTAL(103,$A$8:A731)</f>
        <v>703</v>
      </c>
      <c r="C731" s="237" t="s">
        <v>2180</v>
      </c>
      <c r="D731" s="232">
        <f t="shared" si="38"/>
        <v>851863.79</v>
      </c>
      <c r="E731" s="239">
        <v>0</v>
      </c>
      <c r="F731" s="239">
        <v>0</v>
      </c>
      <c r="G731" s="239">
        <v>0</v>
      </c>
      <c r="H731" s="239">
        <v>0</v>
      </c>
      <c r="I731" s="239">
        <v>0</v>
      </c>
      <c r="J731" s="239">
        <v>0</v>
      </c>
      <c r="K731" s="240">
        <v>0</v>
      </c>
      <c r="L731" s="239">
        <v>0</v>
      </c>
      <c r="M731" s="239">
        <v>0</v>
      </c>
      <c r="N731" s="239">
        <v>0</v>
      </c>
      <c r="O731" s="239">
        <v>851863.79</v>
      </c>
      <c r="P731" s="239">
        <v>0</v>
      </c>
      <c r="Q731" s="239">
        <v>0</v>
      </c>
      <c r="R731" s="239">
        <v>0</v>
      </c>
      <c r="S731" s="239">
        <v>0</v>
      </c>
      <c r="T731" s="239">
        <v>0</v>
      </c>
      <c r="U731" s="239">
        <v>0</v>
      </c>
      <c r="V731" s="239">
        <v>0</v>
      </c>
      <c r="W731" s="239">
        <v>0</v>
      </c>
      <c r="X731" s="239">
        <v>0</v>
      </c>
      <c r="Y731" s="239">
        <v>0</v>
      </c>
      <c r="Z731" s="239">
        <v>0</v>
      </c>
      <c r="AA731" s="239">
        <v>0</v>
      </c>
      <c r="AB731" s="241">
        <v>2020</v>
      </c>
    </row>
    <row r="732" spans="1:28" s="3" customFormat="1" ht="35.25" customHeight="1" x14ac:dyDescent="0.5">
      <c r="A732" s="3">
        <v>1</v>
      </c>
      <c r="B732" s="143">
        <f>SUBTOTAL(103,$A$8:A732)</f>
        <v>704</v>
      </c>
      <c r="C732" s="237" t="s">
        <v>2181</v>
      </c>
      <c r="D732" s="232">
        <f t="shared" si="38"/>
        <v>1228623</v>
      </c>
      <c r="E732" s="239">
        <v>0</v>
      </c>
      <c r="F732" s="239">
        <v>0</v>
      </c>
      <c r="G732" s="239">
        <v>979023</v>
      </c>
      <c r="H732" s="239">
        <v>0</v>
      </c>
      <c r="I732" s="239">
        <v>0</v>
      </c>
      <c r="J732" s="239">
        <v>0</v>
      </c>
      <c r="K732" s="240">
        <v>0</v>
      </c>
      <c r="L732" s="239">
        <v>0</v>
      </c>
      <c r="M732" s="239">
        <v>0</v>
      </c>
      <c r="N732" s="239">
        <v>0</v>
      </c>
      <c r="O732" s="239">
        <v>249600</v>
      </c>
      <c r="P732" s="239">
        <v>0</v>
      </c>
      <c r="Q732" s="239">
        <v>0</v>
      </c>
      <c r="R732" s="239">
        <v>0</v>
      </c>
      <c r="S732" s="239">
        <v>0</v>
      </c>
      <c r="T732" s="239">
        <v>0</v>
      </c>
      <c r="U732" s="239">
        <v>0</v>
      </c>
      <c r="V732" s="239">
        <v>0</v>
      </c>
      <c r="W732" s="239">
        <v>0</v>
      </c>
      <c r="X732" s="239">
        <v>0</v>
      </c>
      <c r="Y732" s="239">
        <v>0</v>
      </c>
      <c r="Z732" s="239">
        <v>0</v>
      </c>
      <c r="AA732" s="239">
        <v>0</v>
      </c>
      <c r="AB732" s="241">
        <v>2020</v>
      </c>
    </row>
    <row r="733" spans="1:28" s="3" customFormat="1" ht="35.25" customHeight="1" x14ac:dyDescent="0.5">
      <c r="A733" s="3">
        <v>1</v>
      </c>
      <c r="B733" s="143">
        <f>SUBTOTAL(103,$A$8:A733)</f>
        <v>705</v>
      </c>
      <c r="C733" s="237" t="s">
        <v>2182</v>
      </c>
      <c r="D733" s="232">
        <f t="shared" si="38"/>
        <v>798318</v>
      </c>
      <c r="E733" s="239">
        <v>0</v>
      </c>
      <c r="F733" s="239">
        <v>0</v>
      </c>
      <c r="G733" s="239">
        <v>0</v>
      </c>
      <c r="H733" s="239">
        <v>0</v>
      </c>
      <c r="I733" s="239">
        <v>0</v>
      </c>
      <c r="J733" s="239">
        <v>0</v>
      </c>
      <c r="K733" s="240">
        <v>0</v>
      </c>
      <c r="L733" s="239">
        <v>0</v>
      </c>
      <c r="M733" s="239">
        <v>0</v>
      </c>
      <c r="N733" s="239">
        <v>0</v>
      </c>
      <c r="O733" s="239">
        <v>798318</v>
      </c>
      <c r="P733" s="239">
        <v>0</v>
      </c>
      <c r="Q733" s="239">
        <v>0</v>
      </c>
      <c r="R733" s="239">
        <v>0</v>
      </c>
      <c r="S733" s="239">
        <v>0</v>
      </c>
      <c r="T733" s="239">
        <v>0</v>
      </c>
      <c r="U733" s="239">
        <v>0</v>
      </c>
      <c r="V733" s="239">
        <v>0</v>
      </c>
      <c r="W733" s="239">
        <v>0</v>
      </c>
      <c r="X733" s="239">
        <v>0</v>
      </c>
      <c r="Y733" s="239">
        <v>0</v>
      </c>
      <c r="Z733" s="239">
        <v>0</v>
      </c>
      <c r="AA733" s="239">
        <v>0</v>
      </c>
      <c r="AB733" s="241">
        <v>2020</v>
      </c>
    </row>
    <row r="734" spans="1:28" s="3" customFormat="1" ht="35.25" customHeight="1" x14ac:dyDescent="0.5">
      <c r="A734" s="3">
        <v>1</v>
      </c>
      <c r="B734" s="143">
        <f>SUBTOTAL(103,$A$8:A734)</f>
        <v>706</v>
      </c>
      <c r="C734" s="237" t="s">
        <v>1819</v>
      </c>
      <c r="D734" s="232">
        <f t="shared" si="38"/>
        <v>61000</v>
      </c>
      <c r="E734" s="239">
        <v>0</v>
      </c>
      <c r="F734" s="239">
        <v>0</v>
      </c>
      <c r="G734" s="239">
        <v>0</v>
      </c>
      <c r="H734" s="239">
        <v>0</v>
      </c>
      <c r="I734" s="239">
        <v>0</v>
      </c>
      <c r="J734" s="239">
        <v>0</v>
      </c>
      <c r="K734" s="240">
        <v>0</v>
      </c>
      <c r="L734" s="239">
        <v>0</v>
      </c>
      <c r="M734" s="239">
        <v>0</v>
      </c>
      <c r="N734" s="239">
        <v>0</v>
      </c>
      <c r="O734" s="239">
        <v>61000</v>
      </c>
      <c r="P734" s="239">
        <v>0</v>
      </c>
      <c r="Q734" s="239">
        <v>0</v>
      </c>
      <c r="R734" s="239">
        <v>0</v>
      </c>
      <c r="S734" s="239">
        <v>0</v>
      </c>
      <c r="T734" s="239">
        <v>0</v>
      </c>
      <c r="U734" s="239">
        <v>0</v>
      </c>
      <c r="V734" s="239">
        <v>0</v>
      </c>
      <c r="W734" s="239">
        <v>0</v>
      </c>
      <c r="X734" s="239">
        <v>0</v>
      </c>
      <c r="Y734" s="239">
        <v>0</v>
      </c>
      <c r="Z734" s="239">
        <v>0</v>
      </c>
      <c r="AA734" s="239">
        <v>0</v>
      </c>
      <c r="AB734" s="241">
        <v>2020</v>
      </c>
    </row>
    <row r="735" spans="1:28" s="3" customFormat="1" ht="35.25" customHeight="1" x14ac:dyDescent="0.5">
      <c r="A735" s="3">
        <v>1</v>
      </c>
      <c r="B735" s="143">
        <f>SUBTOTAL(103,$A$8:A735)</f>
        <v>707</v>
      </c>
      <c r="C735" s="237" t="s">
        <v>1820</v>
      </c>
      <c r="D735" s="232">
        <f t="shared" si="38"/>
        <v>44000</v>
      </c>
      <c r="E735" s="239">
        <v>0</v>
      </c>
      <c r="F735" s="239">
        <v>0</v>
      </c>
      <c r="G735" s="239">
        <v>0</v>
      </c>
      <c r="H735" s="239">
        <v>0</v>
      </c>
      <c r="I735" s="239">
        <v>0</v>
      </c>
      <c r="J735" s="239">
        <v>0</v>
      </c>
      <c r="K735" s="240">
        <v>0</v>
      </c>
      <c r="L735" s="239">
        <v>0</v>
      </c>
      <c r="M735" s="239">
        <v>0</v>
      </c>
      <c r="N735" s="239">
        <v>0</v>
      </c>
      <c r="O735" s="239">
        <v>44000</v>
      </c>
      <c r="P735" s="239">
        <v>0</v>
      </c>
      <c r="Q735" s="239">
        <v>0</v>
      </c>
      <c r="R735" s="239">
        <v>0</v>
      </c>
      <c r="S735" s="239">
        <v>0</v>
      </c>
      <c r="T735" s="239">
        <v>0</v>
      </c>
      <c r="U735" s="239">
        <v>0</v>
      </c>
      <c r="V735" s="239">
        <v>0</v>
      </c>
      <c r="W735" s="239">
        <v>0</v>
      </c>
      <c r="X735" s="239">
        <v>0</v>
      </c>
      <c r="Y735" s="239">
        <v>0</v>
      </c>
      <c r="Z735" s="239">
        <v>0</v>
      </c>
      <c r="AA735" s="239">
        <v>0</v>
      </c>
      <c r="AB735" s="241">
        <v>2020</v>
      </c>
    </row>
    <row r="736" spans="1:28" s="3" customFormat="1" ht="35.25" customHeight="1" x14ac:dyDescent="0.5">
      <c r="A736" s="3">
        <v>1</v>
      </c>
      <c r="B736" s="143">
        <f>SUBTOTAL(103,$A$8:A736)</f>
        <v>708</v>
      </c>
      <c r="C736" s="237" t="s">
        <v>1821</v>
      </c>
      <c r="D736" s="232">
        <f>E736+F736+G736+H736+I736+J736+L736+M736+N736+O736+P736+Q736+R736+S736+T736+U736+V736+W736+X736+Y736+Z736+AA736</f>
        <v>44000</v>
      </c>
      <c r="E736" s="239">
        <v>0</v>
      </c>
      <c r="F736" s="239">
        <v>0</v>
      </c>
      <c r="G736" s="239">
        <v>0</v>
      </c>
      <c r="H736" s="239">
        <v>0</v>
      </c>
      <c r="I736" s="239">
        <v>0</v>
      </c>
      <c r="J736" s="239">
        <v>0</v>
      </c>
      <c r="K736" s="240">
        <v>0</v>
      </c>
      <c r="L736" s="239">
        <v>0</v>
      </c>
      <c r="M736" s="239">
        <v>0</v>
      </c>
      <c r="N736" s="239">
        <v>0</v>
      </c>
      <c r="O736" s="239">
        <v>44000</v>
      </c>
      <c r="P736" s="239">
        <v>0</v>
      </c>
      <c r="Q736" s="239">
        <v>0</v>
      </c>
      <c r="R736" s="239">
        <v>0</v>
      </c>
      <c r="S736" s="239">
        <v>0</v>
      </c>
      <c r="T736" s="239">
        <v>0</v>
      </c>
      <c r="U736" s="239">
        <v>0</v>
      </c>
      <c r="V736" s="239">
        <v>0</v>
      </c>
      <c r="W736" s="239">
        <v>0</v>
      </c>
      <c r="X736" s="239">
        <v>0</v>
      </c>
      <c r="Y736" s="239">
        <v>0</v>
      </c>
      <c r="Z736" s="239">
        <v>0</v>
      </c>
      <c r="AA736" s="239">
        <v>0</v>
      </c>
      <c r="AB736" s="241">
        <v>2020</v>
      </c>
    </row>
    <row r="737" spans="1:28" s="3" customFormat="1" ht="35.25" customHeight="1" x14ac:dyDescent="0.5">
      <c r="A737" s="3">
        <v>1</v>
      </c>
      <c r="B737" s="143">
        <f>SUBTOTAL(103,$A$8:A737)</f>
        <v>709</v>
      </c>
      <c r="C737" s="237" t="s">
        <v>2183</v>
      </c>
      <c r="D737" s="232">
        <f t="shared" si="38"/>
        <v>999369</v>
      </c>
      <c r="E737" s="239">
        <v>117654</v>
      </c>
      <c r="F737" s="239">
        <v>0</v>
      </c>
      <c r="G737" s="239">
        <v>0</v>
      </c>
      <c r="H737" s="239">
        <v>0</v>
      </c>
      <c r="I737" s="239">
        <v>0</v>
      </c>
      <c r="J737" s="239">
        <v>0</v>
      </c>
      <c r="K737" s="240">
        <v>0</v>
      </c>
      <c r="L737" s="239">
        <v>0</v>
      </c>
      <c r="M737" s="239">
        <v>0</v>
      </c>
      <c r="N737" s="239">
        <v>0</v>
      </c>
      <c r="O737" s="239">
        <v>881715</v>
      </c>
      <c r="P737" s="239">
        <v>0</v>
      </c>
      <c r="Q737" s="239">
        <v>0</v>
      </c>
      <c r="R737" s="239">
        <v>0</v>
      </c>
      <c r="S737" s="239">
        <v>0</v>
      </c>
      <c r="T737" s="239">
        <v>0</v>
      </c>
      <c r="U737" s="239">
        <v>0</v>
      </c>
      <c r="V737" s="239">
        <v>0</v>
      </c>
      <c r="W737" s="239">
        <v>0</v>
      </c>
      <c r="X737" s="239">
        <v>0</v>
      </c>
      <c r="Y737" s="239">
        <v>0</v>
      </c>
      <c r="Z737" s="239">
        <v>0</v>
      </c>
      <c r="AA737" s="239">
        <v>0</v>
      </c>
      <c r="AB737" s="241">
        <v>2020</v>
      </c>
    </row>
    <row r="738" spans="1:28" s="3" customFormat="1" ht="35.25" customHeight="1" x14ac:dyDescent="0.5">
      <c r="B738" s="236" t="s">
        <v>824</v>
      </c>
      <c r="C738" s="237"/>
      <c r="D738" s="232">
        <f>SUM(D739:D746)</f>
        <v>10495265</v>
      </c>
      <c r="E738" s="232">
        <f t="shared" ref="E738:AA738" si="39">SUM(E739:E746)</f>
        <v>0</v>
      </c>
      <c r="F738" s="232">
        <f t="shared" si="39"/>
        <v>0</v>
      </c>
      <c r="G738" s="232">
        <f t="shared" si="39"/>
        <v>0</v>
      </c>
      <c r="H738" s="232">
        <f t="shared" si="39"/>
        <v>0</v>
      </c>
      <c r="I738" s="232">
        <f t="shared" si="39"/>
        <v>941331</v>
      </c>
      <c r="J738" s="232">
        <f t="shared" si="39"/>
        <v>0</v>
      </c>
      <c r="K738" s="233">
        <f t="shared" si="39"/>
        <v>0</v>
      </c>
      <c r="L738" s="232">
        <f t="shared" si="39"/>
        <v>0</v>
      </c>
      <c r="M738" s="232">
        <f t="shared" si="39"/>
        <v>3080898</v>
      </c>
      <c r="N738" s="232">
        <f t="shared" si="39"/>
        <v>2689388</v>
      </c>
      <c r="O738" s="232">
        <f t="shared" si="39"/>
        <v>3783648</v>
      </c>
      <c r="P738" s="232">
        <f t="shared" si="39"/>
        <v>0</v>
      </c>
      <c r="Q738" s="232">
        <f t="shared" si="39"/>
        <v>0</v>
      </c>
      <c r="R738" s="232">
        <f t="shared" si="39"/>
        <v>0</v>
      </c>
      <c r="S738" s="232">
        <f t="shared" si="39"/>
        <v>0</v>
      </c>
      <c r="T738" s="232">
        <f t="shared" si="39"/>
        <v>0</v>
      </c>
      <c r="U738" s="232">
        <f t="shared" si="39"/>
        <v>0</v>
      </c>
      <c r="V738" s="232">
        <f t="shared" si="39"/>
        <v>0</v>
      </c>
      <c r="W738" s="232">
        <f t="shared" si="39"/>
        <v>0</v>
      </c>
      <c r="X738" s="232">
        <f t="shared" si="39"/>
        <v>0</v>
      </c>
      <c r="Y738" s="232">
        <f t="shared" si="39"/>
        <v>0</v>
      </c>
      <c r="Z738" s="232">
        <f t="shared" si="39"/>
        <v>0</v>
      </c>
      <c r="AA738" s="232">
        <f t="shared" si="39"/>
        <v>0</v>
      </c>
      <c r="AB738" s="234" t="s">
        <v>862</v>
      </c>
    </row>
    <row r="739" spans="1:28" s="3" customFormat="1" ht="35.25" customHeight="1" x14ac:dyDescent="0.5">
      <c r="A739" s="3">
        <v>1</v>
      </c>
      <c r="B739" s="143">
        <f>SUBTOTAL(103,$A$8:A739)</f>
        <v>710</v>
      </c>
      <c r="C739" s="237" t="s">
        <v>2184</v>
      </c>
      <c r="D739" s="232">
        <f t="shared" ref="D739:D746" si="40">E739+F739+G739+H739+I739+J739+L739+M739+N739+O739+P739+Q739+R739+S739+T739+U739+V739+W739+X739+Y739+Z739+AA739</f>
        <v>1531213</v>
      </c>
      <c r="E739" s="239">
        <v>0</v>
      </c>
      <c r="F739" s="239">
        <v>0</v>
      </c>
      <c r="G739" s="239">
        <v>0</v>
      </c>
      <c r="H739" s="239">
        <v>0</v>
      </c>
      <c r="I739" s="239">
        <v>0</v>
      </c>
      <c r="J739" s="239">
        <v>0</v>
      </c>
      <c r="K739" s="240">
        <v>0</v>
      </c>
      <c r="L739" s="239">
        <v>0</v>
      </c>
      <c r="M739" s="239">
        <v>1531213</v>
      </c>
      <c r="N739" s="239">
        <v>0</v>
      </c>
      <c r="O739" s="239">
        <v>0</v>
      </c>
      <c r="P739" s="239">
        <v>0</v>
      </c>
      <c r="Q739" s="239">
        <v>0</v>
      </c>
      <c r="R739" s="239">
        <v>0</v>
      </c>
      <c r="S739" s="239">
        <v>0</v>
      </c>
      <c r="T739" s="239">
        <v>0</v>
      </c>
      <c r="U739" s="239">
        <v>0</v>
      </c>
      <c r="V739" s="239">
        <v>0</v>
      </c>
      <c r="W739" s="239">
        <v>0</v>
      </c>
      <c r="X739" s="239">
        <v>0</v>
      </c>
      <c r="Y739" s="239">
        <v>0</v>
      </c>
      <c r="Z739" s="239">
        <v>0</v>
      </c>
      <c r="AA739" s="239">
        <v>0</v>
      </c>
      <c r="AB739" s="241">
        <v>2020</v>
      </c>
    </row>
    <row r="740" spans="1:28" s="3" customFormat="1" ht="35.25" customHeight="1" x14ac:dyDescent="0.5">
      <c r="A740" s="3">
        <v>1</v>
      </c>
      <c r="B740" s="143">
        <f>SUBTOTAL(103,$A$8:A740)</f>
        <v>711</v>
      </c>
      <c r="C740" s="237" t="s">
        <v>2185</v>
      </c>
      <c r="D740" s="232">
        <f t="shared" si="40"/>
        <v>800005</v>
      </c>
      <c r="E740" s="239">
        <v>0</v>
      </c>
      <c r="F740" s="239">
        <v>0</v>
      </c>
      <c r="G740" s="239">
        <v>0</v>
      </c>
      <c r="H740" s="239">
        <v>0</v>
      </c>
      <c r="I740" s="239">
        <v>0</v>
      </c>
      <c r="J740" s="239">
        <v>0</v>
      </c>
      <c r="K740" s="240">
        <v>0</v>
      </c>
      <c r="L740" s="239">
        <v>0</v>
      </c>
      <c r="M740" s="239">
        <v>0</v>
      </c>
      <c r="N740" s="239">
        <v>0</v>
      </c>
      <c r="O740" s="239">
        <v>800005</v>
      </c>
      <c r="P740" s="239">
        <v>0</v>
      </c>
      <c r="Q740" s="239">
        <v>0</v>
      </c>
      <c r="R740" s="239">
        <v>0</v>
      </c>
      <c r="S740" s="239">
        <v>0</v>
      </c>
      <c r="T740" s="239">
        <v>0</v>
      </c>
      <c r="U740" s="239">
        <v>0</v>
      </c>
      <c r="V740" s="239">
        <v>0</v>
      </c>
      <c r="W740" s="239">
        <v>0</v>
      </c>
      <c r="X740" s="239">
        <v>0</v>
      </c>
      <c r="Y740" s="239">
        <v>0</v>
      </c>
      <c r="Z740" s="239">
        <v>0</v>
      </c>
      <c r="AA740" s="239">
        <v>0</v>
      </c>
      <c r="AB740" s="241">
        <v>2020</v>
      </c>
    </row>
    <row r="741" spans="1:28" s="3" customFormat="1" ht="35.25" customHeight="1" x14ac:dyDescent="0.5">
      <c r="A741" s="3">
        <v>1</v>
      </c>
      <c r="B741" s="143">
        <f>SUBTOTAL(103,$A$8:A741)</f>
        <v>712</v>
      </c>
      <c r="C741" s="237" t="s">
        <v>2541</v>
      </c>
      <c r="D741" s="232">
        <f t="shared" si="40"/>
        <v>2240000</v>
      </c>
      <c r="E741" s="239">
        <v>0</v>
      </c>
      <c r="F741" s="239">
        <v>0</v>
      </c>
      <c r="G741" s="239">
        <v>0</v>
      </c>
      <c r="H741" s="239">
        <v>0</v>
      </c>
      <c r="I741" s="239">
        <v>0</v>
      </c>
      <c r="J741" s="239">
        <v>0</v>
      </c>
      <c r="K741" s="240">
        <v>0</v>
      </c>
      <c r="L741" s="239">
        <v>0</v>
      </c>
      <c r="M741" s="239">
        <v>0</v>
      </c>
      <c r="N741" s="239">
        <v>1439388</v>
      </c>
      <c r="O741" s="239">
        <v>800612</v>
      </c>
      <c r="P741" s="239">
        <v>0</v>
      </c>
      <c r="Q741" s="239">
        <v>0</v>
      </c>
      <c r="R741" s="239">
        <v>0</v>
      </c>
      <c r="S741" s="239">
        <v>0</v>
      </c>
      <c r="T741" s="239">
        <v>0</v>
      </c>
      <c r="U741" s="239">
        <v>0</v>
      </c>
      <c r="V741" s="239">
        <v>0</v>
      </c>
      <c r="W741" s="239">
        <v>0</v>
      </c>
      <c r="X741" s="239">
        <v>0</v>
      </c>
      <c r="Y741" s="239">
        <v>0</v>
      </c>
      <c r="Z741" s="239">
        <v>0</v>
      </c>
      <c r="AA741" s="239">
        <v>0</v>
      </c>
      <c r="AB741" s="241">
        <v>2020</v>
      </c>
    </row>
    <row r="742" spans="1:28" s="3" customFormat="1" ht="35.25" customHeight="1" x14ac:dyDescent="0.5">
      <c r="A742" s="3">
        <v>1</v>
      </c>
      <c r="B742" s="143">
        <f>SUBTOTAL(103,$A$8:A742)</f>
        <v>713</v>
      </c>
      <c r="C742" s="237" t="s">
        <v>2542</v>
      </c>
      <c r="D742" s="232">
        <f t="shared" si="40"/>
        <v>1823014</v>
      </c>
      <c r="E742" s="239">
        <v>0</v>
      </c>
      <c r="F742" s="239">
        <v>0</v>
      </c>
      <c r="G742" s="239">
        <v>0</v>
      </c>
      <c r="H742" s="239">
        <v>0</v>
      </c>
      <c r="I742" s="239">
        <v>573014</v>
      </c>
      <c r="J742" s="239">
        <v>0</v>
      </c>
      <c r="K742" s="240">
        <v>0</v>
      </c>
      <c r="L742" s="239">
        <v>0</v>
      </c>
      <c r="M742" s="239">
        <v>0</v>
      </c>
      <c r="N742" s="239">
        <v>1250000</v>
      </c>
      <c r="O742" s="239">
        <v>0</v>
      </c>
      <c r="P742" s="239">
        <v>0</v>
      </c>
      <c r="Q742" s="239">
        <v>0</v>
      </c>
      <c r="R742" s="239">
        <v>0</v>
      </c>
      <c r="S742" s="239">
        <v>0</v>
      </c>
      <c r="T742" s="239">
        <v>0</v>
      </c>
      <c r="U742" s="239">
        <v>0</v>
      </c>
      <c r="V742" s="239">
        <v>0</v>
      </c>
      <c r="W742" s="239">
        <v>0</v>
      </c>
      <c r="X742" s="239">
        <v>0</v>
      </c>
      <c r="Y742" s="239">
        <v>0</v>
      </c>
      <c r="Z742" s="239">
        <v>0</v>
      </c>
      <c r="AA742" s="239">
        <v>0</v>
      </c>
      <c r="AB742" s="241">
        <v>2020</v>
      </c>
    </row>
    <row r="743" spans="1:28" s="3" customFormat="1" ht="35.25" customHeight="1" x14ac:dyDescent="0.5">
      <c r="A743" s="3">
        <v>1</v>
      </c>
      <c r="B743" s="143">
        <f>SUBTOTAL(103,$A$8:A743)</f>
        <v>714</v>
      </c>
      <c r="C743" s="237" t="s">
        <v>2543</v>
      </c>
      <c r="D743" s="232">
        <f t="shared" si="40"/>
        <v>1885685</v>
      </c>
      <c r="E743" s="239">
        <v>0</v>
      </c>
      <c r="F743" s="239">
        <v>0</v>
      </c>
      <c r="G743" s="239">
        <v>0</v>
      </c>
      <c r="H743" s="239">
        <v>0</v>
      </c>
      <c r="I743" s="239">
        <v>0</v>
      </c>
      <c r="J743" s="239">
        <v>0</v>
      </c>
      <c r="K743" s="240">
        <v>0</v>
      </c>
      <c r="L743" s="239">
        <v>0</v>
      </c>
      <c r="M743" s="239">
        <v>1549685</v>
      </c>
      <c r="N743" s="239">
        <v>0</v>
      </c>
      <c r="O743" s="239">
        <v>336000</v>
      </c>
      <c r="P743" s="239">
        <v>0</v>
      </c>
      <c r="Q743" s="239">
        <v>0</v>
      </c>
      <c r="R743" s="239">
        <v>0</v>
      </c>
      <c r="S743" s="239">
        <v>0</v>
      </c>
      <c r="T743" s="239">
        <v>0</v>
      </c>
      <c r="U743" s="239">
        <v>0</v>
      </c>
      <c r="V743" s="239">
        <v>0</v>
      </c>
      <c r="W743" s="239">
        <v>0</v>
      </c>
      <c r="X743" s="239">
        <v>0</v>
      </c>
      <c r="Y743" s="239">
        <v>0</v>
      </c>
      <c r="Z743" s="239">
        <v>0</v>
      </c>
      <c r="AA743" s="239">
        <v>0</v>
      </c>
      <c r="AB743" s="241">
        <v>2020</v>
      </c>
    </row>
    <row r="744" spans="1:28" s="3" customFormat="1" ht="35.25" customHeight="1" x14ac:dyDescent="0.5">
      <c r="A744" s="3">
        <v>1</v>
      </c>
      <c r="B744" s="143">
        <f>SUBTOTAL(103,$A$8:A744)</f>
        <v>715</v>
      </c>
      <c r="C744" s="237" t="s">
        <v>2544</v>
      </c>
      <c r="D744" s="232">
        <f t="shared" si="40"/>
        <v>953170</v>
      </c>
      <c r="E744" s="239">
        <v>0</v>
      </c>
      <c r="F744" s="239">
        <v>0</v>
      </c>
      <c r="G744" s="239">
        <v>0</v>
      </c>
      <c r="H744" s="239">
        <v>0</v>
      </c>
      <c r="I744" s="239">
        <v>0</v>
      </c>
      <c r="J744" s="239">
        <v>0</v>
      </c>
      <c r="K744" s="240">
        <v>0</v>
      </c>
      <c r="L744" s="239">
        <v>0</v>
      </c>
      <c r="M744" s="239">
        <v>0</v>
      </c>
      <c r="N744" s="239">
        <v>0</v>
      </c>
      <c r="O744" s="239">
        <v>953170</v>
      </c>
      <c r="P744" s="239">
        <v>0</v>
      </c>
      <c r="Q744" s="239">
        <v>0</v>
      </c>
      <c r="R744" s="239">
        <v>0</v>
      </c>
      <c r="S744" s="239">
        <v>0</v>
      </c>
      <c r="T744" s="239">
        <v>0</v>
      </c>
      <c r="U744" s="239">
        <v>0</v>
      </c>
      <c r="V744" s="239">
        <v>0</v>
      </c>
      <c r="W744" s="239">
        <v>0</v>
      </c>
      <c r="X744" s="239">
        <v>0</v>
      </c>
      <c r="Y744" s="239">
        <v>0</v>
      </c>
      <c r="Z744" s="239">
        <v>0</v>
      </c>
      <c r="AA744" s="239">
        <v>0</v>
      </c>
      <c r="AB744" s="241">
        <v>2020</v>
      </c>
    </row>
    <row r="745" spans="1:28" s="3" customFormat="1" ht="35.25" customHeight="1" x14ac:dyDescent="0.5">
      <c r="A745" s="3">
        <v>1</v>
      </c>
      <c r="B745" s="143">
        <f>SUBTOTAL(103,$A$8:A745)</f>
        <v>716</v>
      </c>
      <c r="C745" s="237" t="s">
        <v>1822</v>
      </c>
      <c r="D745" s="232">
        <f t="shared" si="40"/>
        <v>243861</v>
      </c>
      <c r="E745" s="239">
        <v>0</v>
      </c>
      <c r="F745" s="239">
        <v>0</v>
      </c>
      <c r="G745" s="239">
        <v>0</v>
      </c>
      <c r="H745" s="239">
        <v>0</v>
      </c>
      <c r="I745" s="239">
        <v>0</v>
      </c>
      <c r="J745" s="239">
        <v>0</v>
      </c>
      <c r="K745" s="240">
        <v>0</v>
      </c>
      <c r="L745" s="239">
        <v>0</v>
      </c>
      <c r="M745" s="239">
        <v>0</v>
      </c>
      <c r="N745" s="239">
        <v>0</v>
      </c>
      <c r="O745" s="239">
        <v>243861</v>
      </c>
      <c r="P745" s="239">
        <v>0</v>
      </c>
      <c r="Q745" s="239">
        <v>0</v>
      </c>
      <c r="R745" s="239">
        <v>0</v>
      </c>
      <c r="S745" s="239">
        <v>0</v>
      </c>
      <c r="T745" s="239">
        <v>0</v>
      </c>
      <c r="U745" s="239">
        <v>0</v>
      </c>
      <c r="V745" s="239">
        <v>0</v>
      </c>
      <c r="W745" s="239">
        <v>0</v>
      </c>
      <c r="X745" s="239">
        <v>0</v>
      </c>
      <c r="Y745" s="239">
        <v>0</v>
      </c>
      <c r="Z745" s="239">
        <v>0</v>
      </c>
      <c r="AA745" s="239">
        <v>0</v>
      </c>
      <c r="AB745" s="241">
        <v>2020</v>
      </c>
    </row>
    <row r="746" spans="1:28" s="3" customFormat="1" ht="35.25" customHeight="1" x14ac:dyDescent="0.5">
      <c r="A746" s="3">
        <v>1</v>
      </c>
      <c r="B746" s="143">
        <f>SUBTOTAL(103,$A$8:A746)</f>
        <v>717</v>
      </c>
      <c r="C746" s="237" t="s">
        <v>2186</v>
      </c>
      <c r="D746" s="232">
        <f t="shared" si="40"/>
        <v>1018317</v>
      </c>
      <c r="E746" s="239">
        <v>0</v>
      </c>
      <c r="F746" s="239">
        <v>0</v>
      </c>
      <c r="G746" s="239">
        <v>0</v>
      </c>
      <c r="H746" s="239">
        <v>0</v>
      </c>
      <c r="I746" s="239">
        <v>368317</v>
      </c>
      <c r="J746" s="239">
        <v>0</v>
      </c>
      <c r="K746" s="240">
        <v>0</v>
      </c>
      <c r="L746" s="239">
        <v>0</v>
      </c>
      <c r="M746" s="239">
        <v>0</v>
      </c>
      <c r="N746" s="239">
        <v>0</v>
      </c>
      <c r="O746" s="239">
        <v>650000</v>
      </c>
      <c r="P746" s="239">
        <v>0</v>
      </c>
      <c r="Q746" s="239">
        <v>0</v>
      </c>
      <c r="R746" s="239">
        <v>0</v>
      </c>
      <c r="S746" s="239">
        <v>0</v>
      </c>
      <c r="T746" s="239">
        <v>0</v>
      </c>
      <c r="U746" s="239">
        <v>0</v>
      </c>
      <c r="V746" s="239">
        <v>0</v>
      </c>
      <c r="W746" s="239">
        <v>0</v>
      </c>
      <c r="X746" s="239">
        <v>0</v>
      </c>
      <c r="Y746" s="239">
        <v>0</v>
      </c>
      <c r="Z746" s="239">
        <v>0</v>
      </c>
      <c r="AA746" s="239">
        <v>0</v>
      </c>
      <c r="AB746" s="241">
        <v>2020</v>
      </c>
    </row>
    <row r="747" spans="1:28" s="3" customFormat="1" ht="35.25" customHeight="1" x14ac:dyDescent="0.5">
      <c r="B747" s="236" t="s">
        <v>823</v>
      </c>
      <c r="C747" s="237"/>
      <c r="D747" s="232">
        <f t="shared" ref="D747:AA747" si="41">SUM(D748:D756)</f>
        <v>10565683.57</v>
      </c>
      <c r="E747" s="232">
        <f t="shared" si="41"/>
        <v>0</v>
      </c>
      <c r="F747" s="232">
        <f t="shared" si="41"/>
        <v>0</v>
      </c>
      <c r="G747" s="232">
        <f t="shared" si="41"/>
        <v>0</v>
      </c>
      <c r="H747" s="232">
        <f t="shared" si="41"/>
        <v>0</v>
      </c>
      <c r="I747" s="232">
        <f t="shared" si="41"/>
        <v>0</v>
      </c>
      <c r="J747" s="232">
        <f t="shared" si="41"/>
        <v>0</v>
      </c>
      <c r="K747" s="233">
        <f t="shared" si="41"/>
        <v>0</v>
      </c>
      <c r="L747" s="232">
        <f t="shared" si="41"/>
        <v>0</v>
      </c>
      <c r="M747" s="232">
        <f t="shared" si="41"/>
        <v>9015738.1999999993</v>
      </c>
      <c r="N747" s="232">
        <f t="shared" si="41"/>
        <v>0</v>
      </c>
      <c r="O747" s="232">
        <f t="shared" si="41"/>
        <v>663650</v>
      </c>
      <c r="P747" s="232">
        <f t="shared" si="41"/>
        <v>886295.37</v>
      </c>
      <c r="Q747" s="232">
        <f t="shared" si="41"/>
        <v>0</v>
      </c>
      <c r="R747" s="232">
        <f t="shared" si="41"/>
        <v>0</v>
      </c>
      <c r="S747" s="232">
        <f t="shared" si="41"/>
        <v>0</v>
      </c>
      <c r="T747" s="232">
        <f t="shared" si="41"/>
        <v>0</v>
      </c>
      <c r="U747" s="232">
        <f t="shared" si="41"/>
        <v>0</v>
      </c>
      <c r="V747" s="232">
        <f t="shared" si="41"/>
        <v>0</v>
      </c>
      <c r="W747" s="232">
        <f t="shared" si="41"/>
        <v>0</v>
      </c>
      <c r="X747" s="232">
        <f t="shared" si="41"/>
        <v>0</v>
      </c>
      <c r="Y747" s="232">
        <f t="shared" si="41"/>
        <v>0</v>
      </c>
      <c r="Z747" s="232">
        <f t="shared" si="41"/>
        <v>0</v>
      </c>
      <c r="AA747" s="232">
        <f t="shared" si="41"/>
        <v>0</v>
      </c>
      <c r="AB747" s="234" t="s">
        <v>862</v>
      </c>
    </row>
    <row r="748" spans="1:28" s="3" customFormat="1" ht="35.25" customHeight="1" x14ac:dyDescent="0.5">
      <c r="A748" s="3">
        <v>1</v>
      </c>
      <c r="B748" s="143">
        <f>SUBTOTAL(103,$A$8:A748)</f>
        <v>718</v>
      </c>
      <c r="C748" s="237" t="s">
        <v>2187</v>
      </c>
      <c r="D748" s="232">
        <f t="shared" ref="D748:D756" si="42">E748+F748+G748+H748+I748+J748+L748+M748+N748+O748+P748+Q748+R748+S748+T748+U748+V748+W748+X748+Y748+Z748+AA748</f>
        <v>639795.56999999995</v>
      </c>
      <c r="E748" s="239">
        <v>0</v>
      </c>
      <c r="F748" s="239">
        <v>0</v>
      </c>
      <c r="G748" s="239">
        <v>0</v>
      </c>
      <c r="H748" s="239">
        <v>0</v>
      </c>
      <c r="I748" s="239">
        <v>0</v>
      </c>
      <c r="J748" s="239">
        <v>0</v>
      </c>
      <c r="K748" s="240">
        <v>0</v>
      </c>
      <c r="L748" s="239">
        <v>0</v>
      </c>
      <c r="M748" s="239">
        <v>410951.19999999995</v>
      </c>
      <c r="N748" s="239">
        <v>0</v>
      </c>
      <c r="O748" s="239">
        <v>0</v>
      </c>
      <c r="P748" s="239">
        <v>228844.37</v>
      </c>
      <c r="Q748" s="239">
        <v>0</v>
      </c>
      <c r="R748" s="239">
        <v>0</v>
      </c>
      <c r="S748" s="239">
        <v>0</v>
      </c>
      <c r="T748" s="239">
        <v>0</v>
      </c>
      <c r="U748" s="239">
        <v>0</v>
      </c>
      <c r="V748" s="239">
        <v>0</v>
      </c>
      <c r="W748" s="239">
        <v>0</v>
      </c>
      <c r="X748" s="239">
        <v>0</v>
      </c>
      <c r="Y748" s="239">
        <v>0</v>
      </c>
      <c r="Z748" s="239">
        <v>0</v>
      </c>
      <c r="AA748" s="239">
        <v>0</v>
      </c>
      <c r="AB748" s="241">
        <v>2020</v>
      </c>
    </row>
    <row r="749" spans="1:28" s="3" customFormat="1" ht="35.25" customHeight="1" x14ac:dyDescent="0.5">
      <c r="A749" s="3">
        <v>1</v>
      </c>
      <c r="B749" s="143">
        <f>SUBTOTAL(103,$A$8:A749)</f>
        <v>719</v>
      </c>
      <c r="C749" s="237" t="s">
        <v>2188</v>
      </c>
      <c r="D749" s="232">
        <f t="shared" si="42"/>
        <v>1940000</v>
      </c>
      <c r="E749" s="239">
        <v>0</v>
      </c>
      <c r="F749" s="239">
        <v>0</v>
      </c>
      <c r="G749" s="239">
        <v>0</v>
      </c>
      <c r="H749" s="239">
        <v>0</v>
      </c>
      <c r="I749" s="239">
        <v>0</v>
      </c>
      <c r="J749" s="239">
        <v>0</v>
      </c>
      <c r="K749" s="240">
        <v>0</v>
      </c>
      <c r="L749" s="239">
        <v>0</v>
      </c>
      <c r="M749" s="239">
        <v>1940000</v>
      </c>
      <c r="N749" s="239">
        <v>0</v>
      </c>
      <c r="O749" s="239">
        <v>0</v>
      </c>
      <c r="P749" s="239">
        <v>0</v>
      </c>
      <c r="Q749" s="239">
        <v>0</v>
      </c>
      <c r="R749" s="239">
        <v>0</v>
      </c>
      <c r="S749" s="239">
        <v>0</v>
      </c>
      <c r="T749" s="239">
        <v>0</v>
      </c>
      <c r="U749" s="239">
        <v>0</v>
      </c>
      <c r="V749" s="239">
        <v>0</v>
      </c>
      <c r="W749" s="239">
        <v>0</v>
      </c>
      <c r="X749" s="239">
        <v>0</v>
      </c>
      <c r="Y749" s="239">
        <v>0</v>
      </c>
      <c r="Z749" s="239">
        <v>0</v>
      </c>
      <c r="AA749" s="239">
        <v>0</v>
      </c>
      <c r="AB749" s="241">
        <v>2020</v>
      </c>
    </row>
    <row r="750" spans="1:28" s="3" customFormat="1" ht="35.25" customHeight="1" x14ac:dyDescent="0.5">
      <c r="A750" s="3">
        <v>1</v>
      </c>
      <c r="B750" s="143">
        <f>SUBTOTAL(103,$A$8:A750)</f>
        <v>720</v>
      </c>
      <c r="C750" s="237" t="s">
        <v>2189</v>
      </c>
      <c r="D750" s="232">
        <f t="shared" si="42"/>
        <v>1363012</v>
      </c>
      <c r="E750" s="239">
        <v>0</v>
      </c>
      <c r="F750" s="239">
        <v>0</v>
      </c>
      <c r="G750" s="239">
        <v>0</v>
      </c>
      <c r="H750" s="239">
        <v>0</v>
      </c>
      <c r="I750" s="239">
        <v>0</v>
      </c>
      <c r="J750" s="239">
        <v>0</v>
      </c>
      <c r="K750" s="240">
        <v>0</v>
      </c>
      <c r="L750" s="239">
        <v>0</v>
      </c>
      <c r="M750" s="239">
        <v>1363012</v>
      </c>
      <c r="N750" s="239">
        <v>0</v>
      </c>
      <c r="O750" s="239">
        <v>0</v>
      </c>
      <c r="P750" s="239">
        <v>0</v>
      </c>
      <c r="Q750" s="239">
        <v>0</v>
      </c>
      <c r="R750" s="239">
        <v>0</v>
      </c>
      <c r="S750" s="239">
        <v>0</v>
      </c>
      <c r="T750" s="239">
        <v>0</v>
      </c>
      <c r="U750" s="239">
        <v>0</v>
      </c>
      <c r="V750" s="239">
        <v>0</v>
      </c>
      <c r="W750" s="239">
        <v>0</v>
      </c>
      <c r="X750" s="239">
        <v>0</v>
      </c>
      <c r="Y750" s="239">
        <v>0</v>
      </c>
      <c r="Z750" s="239">
        <v>0</v>
      </c>
      <c r="AA750" s="239">
        <v>0</v>
      </c>
      <c r="AB750" s="241">
        <v>2020</v>
      </c>
    </row>
    <row r="751" spans="1:28" s="3" customFormat="1" ht="35.25" customHeight="1" x14ac:dyDescent="0.5">
      <c r="A751" s="3">
        <v>1</v>
      </c>
      <c r="B751" s="143">
        <f>SUBTOTAL(103,$A$8:A751)</f>
        <v>721</v>
      </c>
      <c r="C751" s="237" t="s">
        <v>2545</v>
      </c>
      <c r="D751" s="232">
        <f t="shared" si="42"/>
        <v>1310776</v>
      </c>
      <c r="E751" s="239">
        <v>0</v>
      </c>
      <c r="F751" s="239">
        <v>0</v>
      </c>
      <c r="G751" s="239">
        <v>0</v>
      </c>
      <c r="H751" s="239">
        <v>0</v>
      </c>
      <c r="I751" s="239">
        <v>0</v>
      </c>
      <c r="J751" s="239">
        <v>0</v>
      </c>
      <c r="K751" s="240">
        <v>0</v>
      </c>
      <c r="L751" s="239">
        <v>0</v>
      </c>
      <c r="M751" s="239">
        <v>1310776</v>
      </c>
      <c r="N751" s="239">
        <v>0</v>
      </c>
      <c r="O751" s="239">
        <v>0</v>
      </c>
      <c r="P751" s="239">
        <v>0</v>
      </c>
      <c r="Q751" s="239">
        <v>0</v>
      </c>
      <c r="R751" s="239">
        <v>0</v>
      </c>
      <c r="S751" s="239">
        <v>0</v>
      </c>
      <c r="T751" s="239">
        <v>0</v>
      </c>
      <c r="U751" s="239">
        <v>0</v>
      </c>
      <c r="V751" s="239">
        <v>0</v>
      </c>
      <c r="W751" s="239">
        <v>0</v>
      </c>
      <c r="X751" s="239">
        <v>0</v>
      </c>
      <c r="Y751" s="239">
        <v>0</v>
      </c>
      <c r="Z751" s="239">
        <v>0</v>
      </c>
      <c r="AA751" s="239">
        <v>0</v>
      </c>
      <c r="AB751" s="241">
        <v>2020</v>
      </c>
    </row>
    <row r="752" spans="1:28" s="3" customFormat="1" ht="35.25" customHeight="1" x14ac:dyDescent="0.5">
      <c r="A752" s="3">
        <v>1</v>
      </c>
      <c r="B752" s="143">
        <f>SUBTOTAL(103,$A$8:A752)</f>
        <v>722</v>
      </c>
      <c r="C752" s="237" t="s">
        <v>2546</v>
      </c>
      <c r="D752" s="232">
        <f t="shared" si="42"/>
        <v>1408680</v>
      </c>
      <c r="E752" s="239">
        <v>0</v>
      </c>
      <c r="F752" s="239">
        <v>0</v>
      </c>
      <c r="G752" s="239">
        <v>0</v>
      </c>
      <c r="H752" s="239">
        <v>0</v>
      </c>
      <c r="I752" s="239">
        <v>0</v>
      </c>
      <c r="J752" s="239">
        <v>0</v>
      </c>
      <c r="K752" s="240">
        <v>0</v>
      </c>
      <c r="L752" s="239">
        <v>0</v>
      </c>
      <c r="M752" s="239">
        <v>1408680</v>
      </c>
      <c r="N752" s="239">
        <v>0</v>
      </c>
      <c r="O752" s="239">
        <v>0</v>
      </c>
      <c r="P752" s="239">
        <v>0</v>
      </c>
      <c r="Q752" s="239">
        <v>0</v>
      </c>
      <c r="R752" s="239">
        <v>0</v>
      </c>
      <c r="S752" s="239">
        <v>0</v>
      </c>
      <c r="T752" s="239">
        <v>0</v>
      </c>
      <c r="U752" s="239">
        <v>0</v>
      </c>
      <c r="V752" s="239">
        <v>0</v>
      </c>
      <c r="W752" s="239">
        <v>0</v>
      </c>
      <c r="X752" s="239">
        <v>0</v>
      </c>
      <c r="Y752" s="239">
        <v>0</v>
      </c>
      <c r="Z752" s="239">
        <v>0</v>
      </c>
      <c r="AA752" s="239">
        <v>0</v>
      </c>
      <c r="AB752" s="241">
        <v>2020</v>
      </c>
    </row>
    <row r="753" spans="1:28" s="3" customFormat="1" ht="35.25" customHeight="1" x14ac:dyDescent="0.5">
      <c r="A753" s="3">
        <v>1</v>
      </c>
      <c r="B753" s="143">
        <f>SUBTOTAL(103,$A$8:A753)</f>
        <v>723</v>
      </c>
      <c r="C753" s="237" t="s">
        <v>2547</v>
      </c>
      <c r="D753" s="232">
        <f t="shared" si="42"/>
        <v>1180351</v>
      </c>
      <c r="E753" s="239">
        <v>0</v>
      </c>
      <c r="F753" s="239">
        <v>0</v>
      </c>
      <c r="G753" s="239">
        <v>0</v>
      </c>
      <c r="H753" s="239">
        <v>0</v>
      </c>
      <c r="I753" s="239">
        <v>0</v>
      </c>
      <c r="J753" s="239">
        <v>0</v>
      </c>
      <c r="K753" s="240">
        <v>0</v>
      </c>
      <c r="L753" s="239">
        <v>0</v>
      </c>
      <c r="M753" s="239">
        <v>1180351</v>
      </c>
      <c r="N753" s="239">
        <v>0</v>
      </c>
      <c r="O753" s="239">
        <v>0</v>
      </c>
      <c r="P753" s="239">
        <v>0</v>
      </c>
      <c r="Q753" s="239">
        <v>0</v>
      </c>
      <c r="R753" s="239">
        <v>0</v>
      </c>
      <c r="S753" s="239">
        <v>0</v>
      </c>
      <c r="T753" s="239">
        <v>0</v>
      </c>
      <c r="U753" s="239">
        <v>0</v>
      </c>
      <c r="V753" s="239">
        <v>0</v>
      </c>
      <c r="W753" s="239">
        <v>0</v>
      </c>
      <c r="X753" s="239">
        <v>0</v>
      </c>
      <c r="Y753" s="239">
        <v>0</v>
      </c>
      <c r="Z753" s="239">
        <v>0</v>
      </c>
      <c r="AA753" s="239">
        <v>0</v>
      </c>
      <c r="AB753" s="241">
        <v>2020</v>
      </c>
    </row>
    <row r="754" spans="1:28" s="3" customFormat="1" ht="35.25" customHeight="1" x14ac:dyDescent="0.5">
      <c r="A754" s="3">
        <v>1</v>
      </c>
      <c r="B754" s="143">
        <f>SUBTOTAL(103,$A$8:A754)</f>
        <v>724</v>
      </c>
      <c r="C754" s="237" t="s">
        <v>2548</v>
      </c>
      <c r="D754" s="232">
        <f t="shared" si="42"/>
        <v>1401968</v>
      </c>
      <c r="E754" s="239">
        <v>0</v>
      </c>
      <c r="F754" s="239">
        <v>0</v>
      </c>
      <c r="G754" s="239">
        <v>0</v>
      </c>
      <c r="H754" s="239">
        <v>0</v>
      </c>
      <c r="I754" s="239">
        <v>0</v>
      </c>
      <c r="J754" s="239">
        <v>0</v>
      </c>
      <c r="K754" s="240">
        <v>0</v>
      </c>
      <c r="L754" s="239">
        <v>0</v>
      </c>
      <c r="M754" s="239">
        <v>1401968</v>
      </c>
      <c r="N754" s="239">
        <v>0</v>
      </c>
      <c r="O754" s="239">
        <v>0</v>
      </c>
      <c r="P754" s="239">
        <v>0</v>
      </c>
      <c r="Q754" s="239">
        <v>0</v>
      </c>
      <c r="R754" s="239">
        <v>0</v>
      </c>
      <c r="S754" s="239">
        <v>0</v>
      </c>
      <c r="T754" s="239">
        <v>0</v>
      </c>
      <c r="U754" s="239">
        <v>0</v>
      </c>
      <c r="V754" s="239">
        <v>0</v>
      </c>
      <c r="W754" s="239">
        <v>0</v>
      </c>
      <c r="X754" s="239">
        <v>0</v>
      </c>
      <c r="Y754" s="239">
        <v>0</v>
      </c>
      <c r="Z754" s="239">
        <v>0</v>
      </c>
      <c r="AA754" s="239">
        <v>0</v>
      </c>
      <c r="AB754" s="241">
        <v>2020</v>
      </c>
    </row>
    <row r="755" spans="1:28" s="3" customFormat="1" ht="35.25" customHeight="1" x14ac:dyDescent="0.5">
      <c r="A755" s="3">
        <v>1</v>
      </c>
      <c r="B755" s="143">
        <f>SUBTOTAL(103,$A$8:A755)</f>
        <v>725</v>
      </c>
      <c r="C755" s="237" t="s">
        <v>2549</v>
      </c>
      <c r="D755" s="232">
        <f t="shared" si="42"/>
        <v>657451</v>
      </c>
      <c r="E755" s="239">
        <v>0</v>
      </c>
      <c r="F755" s="239">
        <v>0</v>
      </c>
      <c r="G755" s="239">
        <v>0</v>
      </c>
      <c r="H755" s="239">
        <v>0</v>
      </c>
      <c r="I755" s="239">
        <v>0</v>
      </c>
      <c r="J755" s="239">
        <v>0</v>
      </c>
      <c r="K755" s="240">
        <v>0</v>
      </c>
      <c r="L755" s="239">
        <v>0</v>
      </c>
      <c r="M755" s="239">
        <v>0</v>
      </c>
      <c r="N755" s="239">
        <v>0</v>
      </c>
      <c r="O755" s="239">
        <v>0</v>
      </c>
      <c r="P755" s="239">
        <v>657451</v>
      </c>
      <c r="Q755" s="239">
        <v>0</v>
      </c>
      <c r="R755" s="239">
        <v>0</v>
      </c>
      <c r="S755" s="239">
        <v>0</v>
      </c>
      <c r="T755" s="239">
        <v>0</v>
      </c>
      <c r="U755" s="239">
        <v>0</v>
      </c>
      <c r="V755" s="239">
        <v>0</v>
      </c>
      <c r="W755" s="239">
        <v>0</v>
      </c>
      <c r="X755" s="239">
        <v>0</v>
      </c>
      <c r="Y755" s="239">
        <v>0</v>
      </c>
      <c r="Z755" s="239">
        <v>0</v>
      </c>
      <c r="AA755" s="239">
        <v>0</v>
      </c>
      <c r="AB755" s="241">
        <v>2020</v>
      </c>
    </row>
    <row r="756" spans="1:28" s="3" customFormat="1" ht="35.25" customHeight="1" x14ac:dyDescent="0.5">
      <c r="A756" s="3">
        <v>1</v>
      </c>
      <c r="B756" s="143">
        <f>SUBTOTAL(103,$A$8:A756)</f>
        <v>726</v>
      </c>
      <c r="C756" s="237" t="s">
        <v>2190</v>
      </c>
      <c r="D756" s="232">
        <f t="shared" si="42"/>
        <v>663650</v>
      </c>
      <c r="E756" s="239">
        <v>0</v>
      </c>
      <c r="F756" s="239">
        <v>0</v>
      </c>
      <c r="G756" s="239">
        <v>0</v>
      </c>
      <c r="H756" s="239">
        <v>0</v>
      </c>
      <c r="I756" s="239">
        <v>0</v>
      </c>
      <c r="J756" s="239">
        <v>0</v>
      </c>
      <c r="K756" s="240">
        <v>0</v>
      </c>
      <c r="L756" s="239">
        <v>0</v>
      </c>
      <c r="M756" s="239">
        <v>0</v>
      </c>
      <c r="N756" s="239">
        <v>0</v>
      </c>
      <c r="O756" s="239">
        <v>663650</v>
      </c>
      <c r="P756" s="239">
        <v>0</v>
      </c>
      <c r="Q756" s="239">
        <v>0</v>
      </c>
      <c r="R756" s="239">
        <v>0</v>
      </c>
      <c r="S756" s="239">
        <v>0</v>
      </c>
      <c r="T756" s="239">
        <v>0</v>
      </c>
      <c r="U756" s="239">
        <v>0</v>
      </c>
      <c r="V756" s="239">
        <v>0</v>
      </c>
      <c r="W756" s="239">
        <v>0</v>
      </c>
      <c r="X756" s="239">
        <v>0</v>
      </c>
      <c r="Y756" s="239">
        <v>0</v>
      </c>
      <c r="Z756" s="239">
        <v>0</v>
      </c>
      <c r="AA756" s="239">
        <v>0</v>
      </c>
      <c r="AB756" s="241">
        <v>2020</v>
      </c>
    </row>
    <row r="757" spans="1:28" s="3" customFormat="1" ht="35.25" customHeight="1" x14ac:dyDescent="0.5">
      <c r="B757" s="236" t="s">
        <v>831</v>
      </c>
      <c r="C757" s="237"/>
      <c r="D757" s="232">
        <f>SUM(D758:D767)</f>
        <v>5406374.4199999999</v>
      </c>
      <c r="E757" s="232">
        <f t="shared" ref="E757:AA757" si="43">SUM(E758:E767)</f>
        <v>0</v>
      </c>
      <c r="F757" s="232">
        <f t="shared" si="43"/>
        <v>0</v>
      </c>
      <c r="G757" s="232">
        <f t="shared" si="43"/>
        <v>0</v>
      </c>
      <c r="H757" s="232">
        <f t="shared" si="43"/>
        <v>0</v>
      </c>
      <c r="I757" s="232">
        <f t="shared" si="43"/>
        <v>617671.73</v>
      </c>
      <c r="J757" s="232">
        <f t="shared" si="43"/>
        <v>0</v>
      </c>
      <c r="K757" s="233">
        <f t="shared" si="43"/>
        <v>0</v>
      </c>
      <c r="L757" s="232">
        <f t="shared" si="43"/>
        <v>0</v>
      </c>
      <c r="M757" s="232">
        <f t="shared" si="43"/>
        <v>0</v>
      </c>
      <c r="N757" s="232">
        <f t="shared" si="43"/>
        <v>78045.73</v>
      </c>
      <c r="O757" s="232">
        <f t="shared" si="43"/>
        <v>4546627.16</v>
      </c>
      <c r="P757" s="232">
        <f t="shared" si="43"/>
        <v>164029.79999999999</v>
      </c>
      <c r="Q757" s="232">
        <f t="shared" si="43"/>
        <v>0</v>
      </c>
      <c r="R757" s="232">
        <f t="shared" si="43"/>
        <v>0</v>
      </c>
      <c r="S757" s="232">
        <f t="shared" si="43"/>
        <v>0</v>
      </c>
      <c r="T757" s="232">
        <f t="shared" si="43"/>
        <v>0</v>
      </c>
      <c r="U757" s="232">
        <f t="shared" si="43"/>
        <v>0</v>
      </c>
      <c r="V757" s="232">
        <f t="shared" si="43"/>
        <v>0</v>
      </c>
      <c r="W757" s="232">
        <f t="shared" si="43"/>
        <v>0</v>
      </c>
      <c r="X757" s="232">
        <f t="shared" si="43"/>
        <v>0</v>
      </c>
      <c r="Y757" s="232">
        <f t="shared" si="43"/>
        <v>0</v>
      </c>
      <c r="Z757" s="232">
        <f t="shared" si="43"/>
        <v>0</v>
      </c>
      <c r="AA757" s="232">
        <f t="shared" si="43"/>
        <v>0</v>
      </c>
      <c r="AB757" s="234" t="s">
        <v>862</v>
      </c>
    </row>
    <row r="758" spans="1:28" s="3" customFormat="1" ht="35.25" customHeight="1" x14ac:dyDescent="0.5">
      <c r="A758" s="3">
        <v>1</v>
      </c>
      <c r="B758" s="143">
        <f>SUBTOTAL(103,$A$8:A758)</f>
        <v>727</v>
      </c>
      <c r="C758" s="237" t="s">
        <v>2191</v>
      </c>
      <c r="D758" s="232">
        <f t="shared" ref="D758:D767" si="44">E758+F758+G758+H758+I758+J758+L758+M758+N758+O758+P758+Q758+R758+S758+T758+U758+V758+W758+X758+Y758+Z758+AA758</f>
        <v>190801.84</v>
      </c>
      <c r="E758" s="239">
        <v>0</v>
      </c>
      <c r="F758" s="239">
        <v>0</v>
      </c>
      <c r="G758" s="239">
        <v>0</v>
      </c>
      <c r="H758" s="239">
        <v>0</v>
      </c>
      <c r="I758" s="239">
        <v>0</v>
      </c>
      <c r="J758" s="239">
        <v>0</v>
      </c>
      <c r="K758" s="240">
        <v>0</v>
      </c>
      <c r="L758" s="239">
        <v>0</v>
      </c>
      <c r="M758" s="239">
        <v>0</v>
      </c>
      <c r="N758" s="239">
        <v>0</v>
      </c>
      <c r="O758" s="239">
        <v>190801.84</v>
      </c>
      <c r="P758" s="239">
        <v>0</v>
      </c>
      <c r="Q758" s="239">
        <v>0</v>
      </c>
      <c r="R758" s="239">
        <v>0</v>
      </c>
      <c r="S758" s="239">
        <v>0</v>
      </c>
      <c r="T758" s="239">
        <v>0</v>
      </c>
      <c r="U758" s="239">
        <v>0</v>
      </c>
      <c r="V758" s="239">
        <v>0</v>
      </c>
      <c r="W758" s="239">
        <v>0</v>
      </c>
      <c r="X758" s="239">
        <v>0</v>
      </c>
      <c r="Y758" s="239">
        <v>0</v>
      </c>
      <c r="Z758" s="239">
        <v>0</v>
      </c>
      <c r="AA758" s="239">
        <v>0</v>
      </c>
      <c r="AB758" s="241">
        <v>2020</v>
      </c>
    </row>
    <row r="759" spans="1:28" s="3" customFormat="1" ht="35.25" customHeight="1" x14ac:dyDescent="0.5">
      <c r="A759" s="3">
        <v>1</v>
      </c>
      <c r="B759" s="143">
        <f>SUBTOTAL(103,$A$8:A759)</f>
        <v>728</v>
      </c>
      <c r="C759" s="237" t="s">
        <v>2192</v>
      </c>
      <c r="D759" s="232">
        <f t="shared" si="44"/>
        <v>78045.73</v>
      </c>
      <c r="E759" s="239">
        <v>0</v>
      </c>
      <c r="F759" s="239">
        <v>0</v>
      </c>
      <c r="G759" s="239">
        <v>0</v>
      </c>
      <c r="H759" s="239">
        <v>0</v>
      </c>
      <c r="I759" s="239">
        <v>0</v>
      </c>
      <c r="J759" s="239">
        <v>0</v>
      </c>
      <c r="K759" s="240">
        <v>0</v>
      </c>
      <c r="L759" s="239">
        <v>0</v>
      </c>
      <c r="M759" s="239">
        <v>0</v>
      </c>
      <c r="N759" s="239">
        <v>78045.73</v>
      </c>
      <c r="O759" s="239">
        <v>0</v>
      </c>
      <c r="P759" s="239">
        <v>0</v>
      </c>
      <c r="Q759" s="239">
        <v>0</v>
      </c>
      <c r="R759" s="239">
        <v>0</v>
      </c>
      <c r="S759" s="239">
        <v>0</v>
      </c>
      <c r="T759" s="239">
        <v>0</v>
      </c>
      <c r="U759" s="239">
        <v>0</v>
      </c>
      <c r="V759" s="239">
        <v>0</v>
      </c>
      <c r="W759" s="239">
        <v>0</v>
      </c>
      <c r="X759" s="239">
        <v>0</v>
      </c>
      <c r="Y759" s="239">
        <v>0</v>
      </c>
      <c r="Z759" s="239">
        <v>0</v>
      </c>
      <c r="AA759" s="239">
        <v>0</v>
      </c>
      <c r="AB759" s="241">
        <v>2020</v>
      </c>
    </row>
    <row r="760" spans="1:28" s="3" customFormat="1" ht="35.25" customHeight="1" x14ac:dyDescent="0.5">
      <c r="A760" s="3">
        <v>1</v>
      </c>
      <c r="B760" s="143">
        <f>SUBTOTAL(103,$A$8:A760)</f>
        <v>729</v>
      </c>
      <c r="C760" s="237" t="s">
        <v>2193</v>
      </c>
      <c r="D760" s="232">
        <f t="shared" si="44"/>
        <v>282509.7</v>
      </c>
      <c r="E760" s="239">
        <v>0</v>
      </c>
      <c r="F760" s="239">
        <v>0</v>
      </c>
      <c r="G760" s="239">
        <v>0</v>
      </c>
      <c r="H760" s="239">
        <v>0</v>
      </c>
      <c r="I760" s="239">
        <v>0</v>
      </c>
      <c r="J760" s="239">
        <v>0</v>
      </c>
      <c r="K760" s="240">
        <v>0</v>
      </c>
      <c r="L760" s="239">
        <v>0</v>
      </c>
      <c r="M760" s="239">
        <v>0</v>
      </c>
      <c r="N760" s="239">
        <v>0</v>
      </c>
      <c r="O760" s="239">
        <v>282509.7</v>
      </c>
      <c r="P760" s="239">
        <v>0</v>
      </c>
      <c r="Q760" s="239">
        <v>0</v>
      </c>
      <c r="R760" s="239">
        <v>0</v>
      </c>
      <c r="S760" s="239">
        <v>0</v>
      </c>
      <c r="T760" s="239">
        <v>0</v>
      </c>
      <c r="U760" s="239">
        <v>0</v>
      </c>
      <c r="V760" s="239">
        <v>0</v>
      </c>
      <c r="W760" s="239">
        <v>0</v>
      </c>
      <c r="X760" s="239">
        <v>0</v>
      </c>
      <c r="Y760" s="239">
        <v>0</v>
      </c>
      <c r="Z760" s="239">
        <v>0</v>
      </c>
      <c r="AA760" s="239">
        <v>0</v>
      </c>
      <c r="AB760" s="241">
        <v>2020</v>
      </c>
    </row>
    <row r="761" spans="1:28" s="3" customFormat="1" ht="35.25" customHeight="1" x14ac:dyDescent="0.5">
      <c r="A761" s="3">
        <v>1</v>
      </c>
      <c r="B761" s="143">
        <f>SUBTOTAL(103,$A$8:A761)</f>
        <v>730</v>
      </c>
      <c r="C761" s="237" t="s">
        <v>2194</v>
      </c>
      <c r="D761" s="232">
        <f t="shared" si="44"/>
        <v>1726093</v>
      </c>
      <c r="E761" s="239">
        <v>0</v>
      </c>
      <c r="F761" s="239">
        <v>0</v>
      </c>
      <c r="G761" s="239">
        <v>0</v>
      </c>
      <c r="H761" s="239">
        <v>0</v>
      </c>
      <c r="I761" s="239">
        <v>400852</v>
      </c>
      <c r="J761" s="239">
        <v>0</v>
      </c>
      <c r="K761" s="240">
        <v>0</v>
      </c>
      <c r="L761" s="239">
        <v>0</v>
      </c>
      <c r="M761" s="239">
        <v>0</v>
      </c>
      <c r="N761" s="239">
        <v>0</v>
      </c>
      <c r="O761" s="239">
        <v>1325241</v>
      </c>
      <c r="P761" s="239">
        <v>0</v>
      </c>
      <c r="Q761" s="239">
        <v>0</v>
      </c>
      <c r="R761" s="239">
        <v>0</v>
      </c>
      <c r="S761" s="239">
        <v>0</v>
      </c>
      <c r="T761" s="239">
        <v>0</v>
      </c>
      <c r="U761" s="239">
        <v>0</v>
      </c>
      <c r="V761" s="239">
        <v>0</v>
      </c>
      <c r="W761" s="239">
        <v>0</v>
      </c>
      <c r="X761" s="239">
        <v>0</v>
      </c>
      <c r="Y761" s="239">
        <v>0</v>
      </c>
      <c r="Z761" s="239">
        <v>0</v>
      </c>
      <c r="AA761" s="239">
        <v>0</v>
      </c>
      <c r="AB761" s="241">
        <v>2020</v>
      </c>
    </row>
    <row r="762" spans="1:28" s="3" customFormat="1" ht="35.25" customHeight="1" x14ac:dyDescent="0.5">
      <c r="A762" s="3">
        <v>1</v>
      </c>
      <c r="B762" s="143">
        <f>SUBTOTAL(103,$A$8:A762)</f>
        <v>731</v>
      </c>
      <c r="C762" s="237" t="s">
        <v>2550</v>
      </c>
      <c r="D762" s="232">
        <f t="shared" si="44"/>
        <v>744990</v>
      </c>
      <c r="E762" s="239">
        <v>0</v>
      </c>
      <c r="F762" s="239">
        <v>0</v>
      </c>
      <c r="G762" s="239">
        <v>0</v>
      </c>
      <c r="H762" s="239">
        <v>0</v>
      </c>
      <c r="I762" s="239">
        <v>0</v>
      </c>
      <c r="J762" s="239">
        <v>0</v>
      </c>
      <c r="K762" s="240">
        <v>0</v>
      </c>
      <c r="L762" s="239">
        <v>0</v>
      </c>
      <c r="M762" s="239">
        <v>0</v>
      </c>
      <c r="N762" s="239">
        <v>0</v>
      </c>
      <c r="O762" s="239">
        <v>744990</v>
      </c>
      <c r="P762" s="239">
        <v>0</v>
      </c>
      <c r="Q762" s="239">
        <v>0</v>
      </c>
      <c r="R762" s="239">
        <v>0</v>
      </c>
      <c r="S762" s="239">
        <v>0</v>
      </c>
      <c r="T762" s="239">
        <v>0</v>
      </c>
      <c r="U762" s="239">
        <v>0</v>
      </c>
      <c r="V762" s="239">
        <v>0</v>
      </c>
      <c r="W762" s="239">
        <v>0</v>
      </c>
      <c r="X762" s="239">
        <v>0</v>
      </c>
      <c r="Y762" s="239">
        <v>0</v>
      </c>
      <c r="Z762" s="239">
        <v>0</v>
      </c>
      <c r="AA762" s="239">
        <v>0</v>
      </c>
      <c r="AB762" s="241">
        <v>2020</v>
      </c>
    </row>
    <row r="763" spans="1:28" s="3" customFormat="1" ht="35.25" customHeight="1" x14ac:dyDescent="0.5">
      <c r="A763" s="3">
        <v>1</v>
      </c>
      <c r="B763" s="143">
        <f>SUBTOTAL(103,$A$8:A763)</f>
        <v>732</v>
      </c>
      <c r="C763" s="237" t="s">
        <v>2551</v>
      </c>
      <c r="D763" s="232">
        <f t="shared" si="44"/>
        <v>920919</v>
      </c>
      <c r="E763" s="239">
        <v>0</v>
      </c>
      <c r="F763" s="239">
        <v>0</v>
      </c>
      <c r="G763" s="239">
        <v>0</v>
      </c>
      <c r="H763" s="239">
        <v>0</v>
      </c>
      <c r="I763" s="239">
        <v>0</v>
      </c>
      <c r="J763" s="239">
        <v>0</v>
      </c>
      <c r="K763" s="240">
        <v>0</v>
      </c>
      <c r="L763" s="239">
        <v>0</v>
      </c>
      <c r="M763" s="239">
        <v>0</v>
      </c>
      <c r="N763" s="239">
        <v>0</v>
      </c>
      <c r="O763" s="239">
        <v>920919</v>
      </c>
      <c r="P763" s="239">
        <v>0</v>
      </c>
      <c r="Q763" s="239">
        <v>0</v>
      </c>
      <c r="R763" s="239">
        <v>0</v>
      </c>
      <c r="S763" s="239">
        <v>0</v>
      </c>
      <c r="T763" s="239">
        <v>0</v>
      </c>
      <c r="U763" s="239">
        <v>0</v>
      </c>
      <c r="V763" s="239">
        <v>0</v>
      </c>
      <c r="W763" s="239">
        <v>0</v>
      </c>
      <c r="X763" s="239">
        <v>0</v>
      </c>
      <c r="Y763" s="239">
        <v>0</v>
      </c>
      <c r="Z763" s="239">
        <v>0</v>
      </c>
      <c r="AA763" s="239">
        <v>0</v>
      </c>
      <c r="AB763" s="241">
        <v>2020</v>
      </c>
    </row>
    <row r="764" spans="1:28" s="3" customFormat="1" ht="35.25" customHeight="1" x14ac:dyDescent="0.5">
      <c r="A764" s="3">
        <v>1</v>
      </c>
      <c r="B764" s="143">
        <f>SUBTOTAL(103,$A$8:A764)</f>
        <v>733</v>
      </c>
      <c r="C764" s="237" t="s">
        <v>2552</v>
      </c>
      <c r="D764" s="232">
        <f t="shared" si="44"/>
        <v>424001.66</v>
      </c>
      <c r="E764" s="239">
        <v>0</v>
      </c>
      <c r="F764" s="239">
        <v>0</v>
      </c>
      <c r="G764" s="239">
        <v>0</v>
      </c>
      <c r="H764" s="239">
        <v>0</v>
      </c>
      <c r="I764" s="239">
        <v>0</v>
      </c>
      <c r="J764" s="239">
        <v>0</v>
      </c>
      <c r="K764" s="240">
        <v>0</v>
      </c>
      <c r="L764" s="239">
        <v>0</v>
      </c>
      <c r="M764" s="239">
        <v>0</v>
      </c>
      <c r="N764" s="239">
        <v>0</v>
      </c>
      <c r="O764" s="239">
        <v>424001.66</v>
      </c>
      <c r="P764" s="239">
        <v>0</v>
      </c>
      <c r="Q764" s="239">
        <v>0</v>
      </c>
      <c r="R764" s="239">
        <v>0</v>
      </c>
      <c r="S764" s="239">
        <v>0</v>
      </c>
      <c r="T764" s="239">
        <v>0</v>
      </c>
      <c r="U764" s="239">
        <v>0</v>
      </c>
      <c r="V764" s="239">
        <v>0</v>
      </c>
      <c r="W764" s="239">
        <v>0</v>
      </c>
      <c r="X764" s="239">
        <v>0</v>
      </c>
      <c r="Y764" s="239">
        <v>0</v>
      </c>
      <c r="Z764" s="239">
        <v>0</v>
      </c>
      <c r="AA764" s="239">
        <v>0</v>
      </c>
      <c r="AB764" s="241">
        <v>2020</v>
      </c>
    </row>
    <row r="765" spans="1:28" s="3" customFormat="1" ht="35.25" customHeight="1" x14ac:dyDescent="0.5">
      <c r="A765" s="3">
        <v>1</v>
      </c>
      <c r="B765" s="143">
        <f>SUBTOTAL(103,$A$8:A765)</f>
        <v>734</v>
      </c>
      <c r="C765" s="237" t="s">
        <v>2195</v>
      </c>
      <c r="D765" s="232">
        <f t="shared" si="44"/>
        <v>658163.96</v>
      </c>
      <c r="E765" s="239">
        <v>0</v>
      </c>
      <c r="F765" s="239">
        <v>0</v>
      </c>
      <c r="G765" s="239">
        <v>0</v>
      </c>
      <c r="H765" s="239">
        <v>0</v>
      </c>
      <c r="I765" s="239">
        <v>0</v>
      </c>
      <c r="J765" s="239">
        <v>0</v>
      </c>
      <c r="K765" s="240">
        <v>0</v>
      </c>
      <c r="L765" s="239">
        <v>0</v>
      </c>
      <c r="M765" s="239">
        <v>0</v>
      </c>
      <c r="N765" s="239">
        <v>0</v>
      </c>
      <c r="O765" s="239">
        <v>658163.96</v>
      </c>
      <c r="P765" s="239">
        <v>0</v>
      </c>
      <c r="Q765" s="239">
        <v>0</v>
      </c>
      <c r="R765" s="239">
        <v>0</v>
      </c>
      <c r="S765" s="239">
        <v>0</v>
      </c>
      <c r="T765" s="239">
        <v>0</v>
      </c>
      <c r="U765" s="239">
        <v>0</v>
      </c>
      <c r="V765" s="239">
        <v>0</v>
      </c>
      <c r="W765" s="239">
        <v>0</v>
      </c>
      <c r="X765" s="239">
        <v>0</v>
      </c>
      <c r="Y765" s="239">
        <v>0</v>
      </c>
      <c r="Z765" s="239">
        <v>0</v>
      </c>
      <c r="AA765" s="239">
        <v>0</v>
      </c>
      <c r="AB765" s="241">
        <v>2020</v>
      </c>
    </row>
    <row r="766" spans="1:28" s="3" customFormat="1" ht="35.25" customHeight="1" x14ac:dyDescent="0.5">
      <c r="A766" s="3">
        <v>1</v>
      </c>
      <c r="B766" s="143">
        <f>SUBTOTAL(103,$A$8:A766)</f>
        <v>735</v>
      </c>
      <c r="C766" s="237" t="s">
        <v>2356</v>
      </c>
      <c r="D766" s="232">
        <f t="shared" si="44"/>
        <v>216819.73</v>
      </c>
      <c r="E766" s="239">
        <v>0</v>
      </c>
      <c r="F766" s="239">
        <v>0</v>
      </c>
      <c r="G766" s="239">
        <v>0</v>
      </c>
      <c r="H766" s="239">
        <v>0</v>
      </c>
      <c r="I766" s="239">
        <v>216819.73</v>
      </c>
      <c r="J766" s="239">
        <v>0</v>
      </c>
      <c r="K766" s="240">
        <v>0</v>
      </c>
      <c r="L766" s="239">
        <v>0</v>
      </c>
      <c r="M766" s="239">
        <v>0</v>
      </c>
      <c r="N766" s="239">
        <v>0</v>
      </c>
      <c r="O766" s="239">
        <v>0</v>
      </c>
      <c r="P766" s="239">
        <v>0</v>
      </c>
      <c r="Q766" s="239">
        <v>0</v>
      </c>
      <c r="R766" s="239">
        <v>0</v>
      </c>
      <c r="S766" s="239">
        <v>0</v>
      </c>
      <c r="T766" s="239">
        <v>0</v>
      </c>
      <c r="U766" s="239">
        <v>0</v>
      </c>
      <c r="V766" s="239">
        <v>0</v>
      </c>
      <c r="W766" s="239">
        <v>0</v>
      </c>
      <c r="X766" s="239">
        <v>0</v>
      </c>
      <c r="Y766" s="239">
        <v>0</v>
      </c>
      <c r="Z766" s="239">
        <v>0</v>
      </c>
      <c r="AA766" s="239">
        <v>0</v>
      </c>
      <c r="AB766" s="241">
        <v>2020</v>
      </c>
    </row>
    <row r="767" spans="1:28" s="3" customFormat="1" ht="35.25" customHeight="1" x14ac:dyDescent="0.5">
      <c r="A767" s="3">
        <v>1</v>
      </c>
      <c r="B767" s="143">
        <f>SUBTOTAL(103,$A$8:A767)</f>
        <v>736</v>
      </c>
      <c r="C767" s="237" t="s">
        <v>2196</v>
      </c>
      <c r="D767" s="232">
        <f t="shared" si="44"/>
        <v>164029.79999999999</v>
      </c>
      <c r="E767" s="239">
        <v>0</v>
      </c>
      <c r="F767" s="239">
        <v>0</v>
      </c>
      <c r="G767" s="239">
        <v>0</v>
      </c>
      <c r="H767" s="239">
        <v>0</v>
      </c>
      <c r="I767" s="239">
        <v>0</v>
      </c>
      <c r="J767" s="239">
        <v>0</v>
      </c>
      <c r="K767" s="240">
        <v>0</v>
      </c>
      <c r="L767" s="239">
        <v>0</v>
      </c>
      <c r="M767" s="239">
        <v>0</v>
      </c>
      <c r="N767" s="239">
        <v>0</v>
      </c>
      <c r="O767" s="239">
        <v>0</v>
      </c>
      <c r="P767" s="239">
        <v>164029.79999999999</v>
      </c>
      <c r="Q767" s="239">
        <v>0</v>
      </c>
      <c r="R767" s="239">
        <v>0</v>
      </c>
      <c r="S767" s="239">
        <v>0</v>
      </c>
      <c r="T767" s="239">
        <v>0</v>
      </c>
      <c r="U767" s="239">
        <v>0</v>
      </c>
      <c r="V767" s="239">
        <v>0</v>
      </c>
      <c r="W767" s="239">
        <v>0</v>
      </c>
      <c r="X767" s="239">
        <v>0</v>
      </c>
      <c r="Y767" s="239">
        <v>0</v>
      </c>
      <c r="Z767" s="239">
        <v>0</v>
      </c>
      <c r="AA767" s="239">
        <v>0</v>
      </c>
      <c r="AB767" s="241">
        <v>2020</v>
      </c>
    </row>
    <row r="768" spans="1:28" s="3" customFormat="1" ht="35.25" customHeight="1" x14ac:dyDescent="0.5">
      <c r="B768" s="236" t="s">
        <v>2197</v>
      </c>
      <c r="C768" s="237"/>
      <c r="D768" s="232">
        <f>SUM(D769:D773)</f>
        <v>1171071.47</v>
      </c>
      <c r="E768" s="232">
        <f t="shared" ref="E768:AA768" si="45">SUM(E769:E773)</f>
        <v>0</v>
      </c>
      <c r="F768" s="232">
        <f t="shared" si="45"/>
        <v>0</v>
      </c>
      <c r="G768" s="232">
        <f t="shared" si="45"/>
        <v>526489.5</v>
      </c>
      <c r="H768" s="232">
        <f t="shared" si="45"/>
        <v>0</v>
      </c>
      <c r="I768" s="232">
        <f t="shared" si="45"/>
        <v>190000</v>
      </c>
      <c r="J768" s="232">
        <f t="shared" si="45"/>
        <v>0</v>
      </c>
      <c r="K768" s="233">
        <f t="shared" si="45"/>
        <v>0</v>
      </c>
      <c r="L768" s="232">
        <f t="shared" si="45"/>
        <v>0</v>
      </c>
      <c r="M768" s="232">
        <f t="shared" si="45"/>
        <v>0</v>
      </c>
      <c r="N768" s="232">
        <f t="shared" si="45"/>
        <v>0</v>
      </c>
      <c r="O768" s="232">
        <f t="shared" si="45"/>
        <v>454581.97</v>
      </c>
      <c r="P768" s="232">
        <f t="shared" si="45"/>
        <v>0</v>
      </c>
      <c r="Q768" s="232">
        <f t="shared" si="45"/>
        <v>0</v>
      </c>
      <c r="R768" s="232">
        <f t="shared" si="45"/>
        <v>0</v>
      </c>
      <c r="S768" s="232">
        <f t="shared" si="45"/>
        <v>0</v>
      </c>
      <c r="T768" s="232">
        <f t="shared" si="45"/>
        <v>0</v>
      </c>
      <c r="U768" s="232">
        <f t="shared" si="45"/>
        <v>0</v>
      </c>
      <c r="V768" s="232">
        <f t="shared" si="45"/>
        <v>0</v>
      </c>
      <c r="W768" s="232">
        <f t="shared" si="45"/>
        <v>0</v>
      </c>
      <c r="X768" s="232">
        <f t="shared" si="45"/>
        <v>0</v>
      </c>
      <c r="Y768" s="232">
        <f t="shared" si="45"/>
        <v>0</v>
      </c>
      <c r="Z768" s="232">
        <f t="shared" si="45"/>
        <v>0</v>
      </c>
      <c r="AA768" s="232">
        <f t="shared" si="45"/>
        <v>0</v>
      </c>
      <c r="AB768" s="234" t="s">
        <v>862</v>
      </c>
    </row>
    <row r="769" spans="1:28" s="3" customFormat="1" ht="35.25" customHeight="1" x14ac:dyDescent="0.5">
      <c r="A769" s="3">
        <v>1</v>
      </c>
      <c r="B769" s="143">
        <f>SUBTOTAL(103,$A$8:A769)</f>
        <v>737</v>
      </c>
      <c r="C769" s="237" t="s">
        <v>2198</v>
      </c>
      <c r="D769" s="232">
        <f>E769+F769+G769+H769+I769+J769+L769+M769+N769+O769+P769+Q769+R769+S769+T769+U769+V769+W769+X769+Y769+Z769+AA769</f>
        <v>230565</v>
      </c>
      <c r="E769" s="239">
        <v>0</v>
      </c>
      <c r="F769" s="239">
        <v>0</v>
      </c>
      <c r="G769" s="239">
        <v>230565</v>
      </c>
      <c r="H769" s="239">
        <v>0</v>
      </c>
      <c r="I769" s="239">
        <v>0</v>
      </c>
      <c r="J769" s="239">
        <v>0</v>
      </c>
      <c r="K769" s="240">
        <v>0</v>
      </c>
      <c r="L769" s="239">
        <v>0</v>
      </c>
      <c r="M769" s="239">
        <v>0</v>
      </c>
      <c r="N769" s="239">
        <v>0</v>
      </c>
      <c r="O769" s="239">
        <v>0</v>
      </c>
      <c r="P769" s="239">
        <v>0</v>
      </c>
      <c r="Q769" s="239">
        <v>0</v>
      </c>
      <c r="R769" s="239">
        <v>0</v>
      </c>
      <c r="S769" s="239">
        <v>0</v>
      </c>
      <c r="T769" s="239">
        <v>0</v>
      </c>
      <c r="U769" s="239">
        <v>0</v>
      </c>
      <c r="V769" s="239">
        <v>0</v>
      </c>
      <c r="W769" s="239">
        <v>0</v>
      </c>
      <c r="X769" s="239">
        <v>0</v>
      </c>
      <c r="Y769" s="239">
        <v>0</v>
      </c>
      <c r="Z769" s="239">
        <v>0</v>
      </c>
      <c r="AA769" s="239">
        <v>0</v>
      </c>
      <c r="AB769" s="241">
        <v>2020</v>
      </c>
    </row>
    <row r="770" spans="1:28" s="3" customFormat="1" ht="35.25" customHeight="1" x14ac:dyDescent="0.5">
      <c r="A770" s="3">
        <v>1</v>
      </c>
      <c r="B770" s="143">
        <f>SUBTOTAL(103,$A$8:A770)</f>
        <v>738</v>
      </c>
      <c r="C770" s="237" t="s">
        <v>2553</v>
      </c>
      <c r="D770" s="232">
        <f>E770+F770+G770+H770+I770+J770+L770+M770+N770+O770+P770+Q770+R770+S770+T770+U770+V770+W770+X770+Y770+Z770+AA770</f>
        <v>190000</v>
      </c>
      <c r="E770" s="239">
        <v>0</v>
      </c>
      <c r="F770" s="239">
        <v>0</v>
      </c>
      <c r="G770" s="239">
        <v>0</v>
      </c>
      <c r="H770" s="239">
        <v>0</v>
      </c>
      <c r="I770" s="239">
        <v>190000</v>
      </c>
      <c r="J770" s="239">
        <v>0</v>
      </c>
      <c r="K770" s="240">
        <v>0</v>
      </c>
      <c r="L770" s="239">
        <v>0</v>
      </c>
      <c r="M770" s="239">
        <v>0</v>
      </c>
      <c r="N770" s="239">
        <v>0</v>
      </c>
      <c r="O770" s="239">
        <v>0</v>
      </c>
      <c r="P770" s="239">
        <v>0</v>
      </c>
      <c r="Q770" s="239">
        <v>0</v>
      </c>
      <c r="R770" s="239">
        <v>0</v>
      </c>
      <c r="S770" s="239">
        <v>0</v>
      </c>
      <c r="T770" s="239">
        <v>0</v>
      </c>
      <c r="U770" s="239">
        <v>0</v>
      </c>
      <c r="V770" s="239">
        <v>0</v>
      </c>
      <c r="W770" s="239">
        <v>0</v>
      </c>
      <c r="X770" s="239">
        <v>0</v>
      </c>
      <c r="Y770" s="239">
        <v>0</v>
      </c>
      <c r="Z770" s="239">
        <v>0</v>
      </c>
      <c r="AA770" s="239">
        <v>0</v>
      </c>
      <c r="AB770" s="241">
        <v>2020</v>
      </c>
    </row>
    <row r="771" spans="1:28" s="3" customFormat="1" ht="35.25" customHeight="1" x14ac:dyDescent="0.5">
      <c r="A771" s="3">
        <v>1</v>
      </c>
      <c r="B771" s="143">
        <f>SUBTOTAL(103,$A$8:A771)</f>
        <v>739</v>
      </c>
      <c r="C771" s="237" t="s">
        <v>2357</v>
      </c>
      <c r="D771" s="232">
        <f>E771+F771+G771+H771+I771+J771+L771+M771+N771+O771+P771+Q771+R771+S771+T771+U771+V771+W771+X771+Y771+Z771+AA771</f>
        <v>204581.97</v>
      </c>
      <c r="E771" s="239">
        <v>0</v>
      </c>
      <c r="F771" s="239">
        <v>0</v>
      </c>
      <c r="G771" s="239">
        <v>0</v>
      </c>
      <c r="H771" s="239">
        <v>0</v>
      </c>
      <c r="I771" s="239">
        <v>0</v>
      </c>
      <c r="J771" s="239">
        <v>0</v>
      </c>
      <c r="K771" s="240">
        <v>0</v>
      </c>
      <c r="L771" s="239">
        <v>0</v>
      </c>
      <c r="M771" s="239">
        <v>0</v>
      </c>
      <c r="N771" s="239">
        <v>0</v>
      </c>
      <c r="O771" s="239">
        <v>204581.97</v>
      </c>
      <c r="P771" s="239">
        <v>0</v>
      </c>
      <c r="Q771" s="239">
        <v>0</v>
      </c>
      <c r="R771" s="239">
        <v>0</v>
      </c>
      <c r="S771" s="239">
        <v>0</v>
      </c>
      <c r="T771" s="239">
        <v>0</v>
      </c>
      <c r="U771" s="239">
        <v>0</v>
      </c>
      <c r="V771" s="239">
        <v>0</v>
      </c>
      <c r="W771" s="239">
        <v>0</v>
      </c>
      <c r="X771" s="239">
        <v>0</v>
      </c>
      <c r="Y771" s="239">
        <v>0</v>
      </c>
      <c r="Z771" s="239">
        <v>0</v>
      </c>
      <c r="AA771" s="239">
        <v>0</v>
      </c>
      <c r="AB771" s="241">
        <v>2020</v>
      </c>
    </row>
    <row r="772" spans="1:28" s="3" customFormat="1" ht="35.25" customHeight="1" x14ac:dyDescent="0.5">
      <c r="A772" s="3">
        <v>1</v>
      </c>
      <c r="B772" s="143">
        <f>SUBTOTAL(103,$A$8:A772)</f>
        <v>740</v>
      </c>
      <c r="C772" s="237" t="s">
        <v>2714</v>
      </c>
      <c r="D772" s="232">
        <f>E772+F772+G772+H772+I772+J772+L772+M772+N772+O772+P772+Q772+R772+S772+T772+U772+V772+W772+X772+Y772+Z772+AA772</f>
        <v>250000</v>
      </c>
      <c r="E772" s="239">
        <v>0</v>
      </c>
      <c r="F772" s="239">
        <v>0</v>
      </c>
      <c r="G772" s="239">
        <v>0</v>
      </c>
      <c r="H772" s="239">
        <v>0</v>
      </c>
      <c r="I772" s="239">
        <v>0</v>
      </c>
      <c r="J772" s="239">
        <v>0</v>
      </c>
      <c r="K772" s="240">
        <v>0</v>
      </c>
      <c r="L772" s="239">
        <v>0</v>
      </c>
      <c r="M772" s="239">
        <v>0</v>
      </c>
      <c r="N772" s="239">
        <v>0</v>
      </c>
      <c r="O772" s="239">
        <v>250000</v>
      </c>
      <c r="P772" s="239">
        <v>0</v>
      </c>
      <c r="Q772" s="239">
        <v>0</v>
      </c>
      <c r="R772" s="239">
        <v>0</v>
      </c>
      <c r="S772" s="239">
        <v>0</v>
      </c>
      <c r="T772" s="239">
        <v>0</v>
      </c>
      <c r="U772" s="239">
        <v>0</v>
      </c>
      <c r="V772" s="239">
        <v>0</v>
      </c>
      <c r="W772" s="239">
        <v>0</v>
      </c>
      <c r="X772" s="239">
        <v>0</v>
      </c>
      <c r="Y772" s="239">
        <v>0</v>
      </c>
      <c r="Z772" s="239">
        <v>0</v>
      </c>
      <c r="AA772" s="239">
        <v>0</v>
      </c>
      <c r="AB772" s="241">
        <v>2020</v>
      </c>
    </row>
    <row r="773" spans="1:28" s="3" customFormat="1" ht="35.25" customHeight="1" x14ac:dyDescent="0.5">
      <c r="A773" s="3">
        <v>1</v>
      </c>
      <c r="B773" s="143">
        <f>SUBTOTAL(103,$A$8:A773)</f>
        <v>741</v>
      </c>
      <c r="C773" s="237" t="s">
        <v>2199</v>
      </c>
      <c r="D773" s="232">
        <f>E773+F773+G773+H773+I773+J773+L773+M773+N773+O773+P773+Q773+R773+S773+T773+U773+V773+W773+X773+Y773+Z773+AA773</f>
        <v>295924.5</v>
      </c>
      <c r="E773" s="239">
        <v>0</v>
      </c>
      <c r="F773" s="239">
        <v>0</v>
      </c>
      <c r="G773" s="239">
        <v>295924.5</v>
      </c>
      <c r="H773" s="239">
        <v>0</v>
      </c>
      <c r="I773" s="239">
        <v>0</v>
      </c>
      <c r="J773" s="239">
        <v>0</v>
      </c>
      <c r="K773" s="240">
        <v>0</v>
      </c>
      <c r="L773" s="239">
        <v>0</v>
      </c>
      <c r="M773" s="239">
        <v>0</v>
      </c>
      <c r="N773" s="239">
        <v>0</v>
      </c>
      <c r="O773" s="239">
        <v>0</v>
      </c>
      <c r="P773" s="239">
        <v>0</v>
      </c>
      <c r="Q773" s="239">
        <v>0</v>
      </c>
      <c r="R773" s="239">
        <v>0</v>
      </c>
      <c r="S773" s="239">
        <v>0</v>
      </c>
      <c r="T773" s="239">
        <v>0</v>
      </c>
      <c r="U773" s="239">
        <v>0</v>
      </c>
      <c r="V773" s="239">
        <v>0</v>
      </c>
      <c r="W773" s="239">
        <v>0</v>
      </c>
      <c r="X773" s="239">
        <v>0</v>
      </c>
      <c r="Y773" s="239">
        <v>0</v>
      </c>
      <c r="Z773" s="239">
        <v>0</v>
      </c>
      <c r="AA773" s="239">
        <v>0</v>
      </c>
      <c r="AB773" s="241">
        <v>2020</v>
      </c>
    </row>
    <row r="774" spans="1:28" s="3" customFormat="1" ht="35.25" customHeight="1" x14ac:dyDescent="0.5">
      <c r="B774" s="237" t="s">
        <v>852</v>
      </c>
      <c r="C774" s="237"/>
      <c r="D774" s="232">
        <f>SUM(D775:D777)</f>
        <v>1086748.22</v>
      </c>
      <c r="E774" s="232">
        <f t="shared" ref="E774:AA774" si="46">SUM(E775:E777)</f>
        <v>0</v>
      </c>
      <c r="F774" s="232">
        <f t="shared" si="46"/>
        <v>161860.35</v>
      </c>
      <c r="G774" s="232">
        <f t="shared" si="46"/>
        <v>547875.87</v>
      </c>
      <c r="H774" s="232">
        <f t="shared" si="46"/>
        <v>0</v>
      </c>
      <c r="I774" s="232">
        <f t="shared" si="46"/>
        <v>0</v>
      </c>
      <c r="J774" s="232">
        <f t="shared" si="46"/>
        <v>0</v>
      </c>
      <c r="K774" s="233">
        <f t="shared" si="46"/>
        <v>0</v>
      </c>
      <c r="L774" s="232">
        <f t="shared" si="46"/>
        <v>0</v>
      </c>
      <c r="M774" s="232">
        <f t="shared" si="46"/>
        <v>0</v>
      </c>
      <c r="N774" s="232">
        <f t="shared" si="46"/>
        <v>0</v>
      </c>
      <c r="O774" s="232">
        <f t="shared" si="46"/>
        <v>0</v>
      </c>
      <c r="P774" s="232">
        <f t="shared" si="46"/>
        <v>377012</v>
      </c>
      <c r="Q774" s="232">
        <f t="shared" si="46"/>
        <v>0</v>
      </c>
      <c r="R774" s="232">
        <f t="shared" si="46"/>
        <v>0</v>
      </c>
      <c r="S774" s="232">
        <f t="shared" si="46"/>
        <v>0</v>
      </c>
      <c r="T774" s="232">
        <f t="shared" si="46"/>
        <v>0</v>
      </c>
      <c r="U774" s="232">
        <f t="shared" si="46"/>
        <v>0</v>
      </c>
      <c r="V774" s="232">
        <f t="shared" si="46"/>
        <v>0</v>
      </c>
      <c r="W774" s="232">
        <f t="shared" si="46"/>
        <v>0</v>
      </c>
      <c r="X774" s="232">
        <f t="shared" si="46"/>
        <v>0</v>
      </c>
      <c r="Y774" s="232">
        <f t="shared" si="46"/>
        <v>0</v>
      </c>
      <c r="Z774" s="232">
        <f t="shared" si="46"/>
        <v>0</v>
      </c>
      <c r="AA774" s="232">
        <f t="shared" si="46"/>
        <v>0</v>
      </c>
      <c r="AB774" s="234" t="s">
        <v>862</v>
      </c>
    </row>
    <row r="775" spans="1:28" s="3" customFormat="1" ht="35.25" customHeight="1" x14ac:dyDescent="0.5">
      <c r="A775" s="3">
        <v>1</v>
      </c>
      <c r="B775" s="143">
        <f>SUBTOTAL(103,$A$8:A775)</f>
        <v>742</v>
      </c>
      <c r="C775" s="237" t="s">
        <v>2200</v>
      </c>
      <c r="D775" s="232">
        <f>E775+F775+G775+H775+I775+J775+L775+M775+N775+O775+P775+Q775+R775+S775+T775+U775+V775+W775+X775+Y775+Z775+AA775</f>
        <v>124987</v>
      </c>
      <c r="E775" s="239">
        <v>0</v>
      </c>
      <c r="F775" s="239">
        <v>0</v>
      </c>
      <c r="G775" s="239">
        <v>124987</v>
      </c>
      <c r="H775" s="239">
        <v>0</v>
      </c>
      <c r="I775" s="239">
        <v>0</v>
      </c>
      <c r="J775" s="239">
        <v>0</v>
      </c>
      <c r="K775" s="240">
        <v>0</v>
      </c>
      <c r="L775" s="239">
        <v>0</v>
      </c>
      <c r="M775" s="239">
        <v>0</v>
      </c>
      <c r="N775" s="239">
        <v>0</v>
      </c>
      <c r="O775" s="239">
        <v>0</v>
      </c>
      <c r="P775" s="239">
        <v>0</v>
      </c>
      <c r="Q775" s="239">
        <v>0</v>
      </c>
      <c r="R775" s="239">
        <v>0</v>
      </c>
      <c r="S775" s="239">
        <v>0</v>
      </c>
      <c r="T775" s="239">
        <v>0</v>
      </c>
      <c r="U775" s="239">
        <v>0</v>
      </c>
      <c r="V775" s="239">
        <v>0</v>
      </c>
      <c r="W775" s="239">
        <v>0</v>
      </c>
      <c r="X775" s="239">
        <v>0</v>
      </c>
      <c r="Y775" s="239">
        <v>0</v>
      </c>
      <c r="Z775" s="239">
        <v>0</v>
      </c>
      <c r="AA775" s="239">
        <v>0</v>
      </c>
      <c r="AB775" s="241">
        <v>2020</v>
      </c>
    </row>
    <row r="776" spans="1:28" s="3" customFormat="1" ht="35.25" customHeight="1" x14ac:dyDescent="0.5">
      <c r="A776" s="3">
        <v>1</v>
      </c>
      <c r="B776" s="143">
        <f>SUBTOTAL(103,$A$8:A776)</f>
        <v>743</v>
      </c>
      <c r="C776" s="237" t="s">
        <v>2358</v>
      </c>
      <c r="D776" s="232">
        <f>E776+F776+G776+H776+I776+J776+L776+M776+N776+O776+P776+Q776+R776+S776+T776+U776+V776+W776+X776+Y776+Z776+AA776</f>
        <v>584749.22</v>
      </c>
      <c r="E776" s="239">
        <v>0</v>
      </c>
      <c r="F776" s="239">
        <v>161860.35</v>
      </c>
      <c r="G776" s="239">
        <v>422888.87</v>
      </c>
      <c r="H776" s="239">
        <v>0</v>
      </c>
      <c r="I776" s="239">
        <v>0</v>
      </c>
      <c r="J776" s="239">
        <v>0</v>
      </c>
      <c r="K776" s="240">
        <v>0</v>
      </c>
      <c r="L776" s="239">
        <v>0</v>
      </c>
      <c r="M776" s="239">
        <v>0</v>
      </c>
      <c r="N776" s="239">
        <v>0</v>
      </c>
      <c r="O776" s="239">
        <v>0</v>
      </c>
      <c r="P776" s="239">
        <v>0</v>
      </c>
      <c r="Q776" s="239">
        <v>0</v>
      </c>
      <c r="R776" s="239">
        <v>0</v>
      </c>
      <c r="S776" s="239">
        <v>0</v>
      </c>
      <c r="T776" s="239">
        <v>0</v>
      </c>
      <c r="U776" s="239">
        <v>0</v>
      </c>
      <c r="V776" s="239">
        <v>0</v>
      </c>
      <c r="W776" s="239">
        <v>0</v>
      </c>
      <c r="X776" s="239">
        <v>0</v>
      </c>
      <c r="Y776" s="239">
        <v>0</v>
      </c>
      <c r="Z776" s="239">
        <v>0</v>
      </c>
      <c r="AA776" s="239">
        <v>0</v>
      </c>
      <c r="AB776" s="241">
        <v>2020</v>
      </c>
    </row>
    <row r="777" spans="1:28" s="3" customFormat="1" ht="35.25" x14ac:dyDescent="0.5">
      <c r="A777" s="3">
        <v>1</v>
      </c>
      <c r="B777" s="143">
        <f>SUBTOTAL(103,$A$8:A777)</f>
        <v>744</v>
      </c>
      <c r="C777" s="237" t="s">
        <v>2201</v>
      </c>
      <c r="D777" s="232">
        <f>E777+F777+G777+H777+I777+J777+L777+M777+N777+O777+P777+Q777+R777+S777+T777+U777+V777+W777+X777+Y777+Z777+AA777</f>
        <v>377012</v>
      </c>
      <c r="E777" s="239">
        <v>0</v>
      </c>
      <c r="F777" s="239">
        <v>0</v>
      </c>
      <c r="G777" s="239">
        <v>0</v>
      </c>
      <c r="H777" s="239">
        <v>0</v>
      </c>
      <c r="I777" s="239">
        <v>0</v>
      </c>
      <c r="J777" s="239">
        <v>0</v>
      </c>
      <c r="K777" s="240">
        <v>0</v>
      </c>
      <c r="L777" s="239">
        <v>0</v>
      </c>
      <c r="M777" s="239">
        <v>0</v>
      </c>
      <c r="N777" s="239">
        <v>0</v>
      </c>
      <c r="O777" s="239">
        <v>0</v>
      </c>
      <c r="P777" s="239">
        <v>377012</v>
      </c>
      <c r="Q777" s="239">
        <v>0</v>
      </c>
      <c r="R777" s="239">
        <v>0</v>
      </c>
      <c r="S777" s="239">
        <v>0</v>
      </c>
      <c r="T777" s="239">
        <v>0</v>
      </c>
      <c r="U777" s="239">
        <v>0</v>
      </c>
      <c r="V777" s="239">
        <v>0</v>
      </c>
      <c r="W777" s="239">
        <v>0</v>
      </c>
      <c r="X777" s="239">
        <v>0</v>
      </c>
      <c r="Y777" s="239">
        <v>0</v>
      </c>
      <c r="Z777" s="239">
        <v>0</v>
      </c>
      <c r="AA777" s="239">
        <v>0</v>
      </c>
      <c r="AB777" s="241">
        <v>2020</v>
      </c>
    </row>
    <row r="778" spans="1:28" s="3" customFormat="1" ht="35.25" x14ac:dyDescent="0.5">
      <c r="B778" s="236" t="s">
        <v>819</v>
      </c>
      <c r="C778" s="237"/>
      <c r="D778" s="232">
        <f>SUM(D779:D783)</f>
        <v>1986455</v>
      </c>
      <c r="E778" s="232">
        <f t="shared" ref="E778:AA778" si="47">SUM(E779:E783)</f>
        <v>0</v>
      </c>
      <c r="F778" s="232">
        <f t="shared" si="47"/>
        <v>0</v>
      </c>
      <c r="G778" s="232">
        <f t="shared" si="47"/>
        <v>164320</v>
      </c>
      <c r="H778" s="232">
        <f t="shared" si="47"/>
        <v>0</v>
      </c>
      <c r="I778" s="232">
        <f t="shared" si="47"/>
        <v>0</v>
      </c>
      <c r="J778" s="232">
        <f t="shared" si="47"/>
        <v>0</v>
      </c>
      <c r="K778" s="233">
        <f t="shared" si="47"/>
        <v>0</v>
      </c>
      <c r="L778" s="232">
        <f t="shared" si="47"/>
        <v>0</v>
      </c>
      <c r="M778" s="232">
        <f t="shared" si="47"/>
        <v>0</v>
      </c>
      <c r="N778" s="232">
        <f t="shared" si="47"/>
        <v>777240</v>
      </c>
      <c r="O778" s="232">
        <f t="shared" si="47"/>
        <v>1044895</v>
      </c>
      <c r="P778" s="232">
        <f t="shared" si="47"/>
        <v>0</v>
      </c>
      <c r="Q778" s="232">
        <f t="shared" si="47"/>
        <v>0</v>
      </c>
      <c r="R778" s="232">
        <f t="shared" si="47"/>
        <v>0</v>
      </c>
      <c r="S778" s="232">
        <f t="shared" si="47"/>
        <v>0</v>
      </c>
      <c r="T778" s="232">
        <f t="shared" si="47"/>
        <v>0</v>
      </c>
      <c r="U778" s="232">
        <f t="shared" si="47"/>
        <v>0</v>
      </c>
      <c r="V778" s="232">
        <f t="shared" si="47"/>
        <v>0</v>
      </c>
      <c r="W778" s="232">
        <f t="shared" si="47"/>
        <v>0</v>
      </c>
      <c r="X778" s="232">
        <f t="shared" si="47"/>
        <v>0</v>
      </c>
      <c r="Y778" s="232">
        <f t="shared" si="47"/>
        <v>0</v>
      </c>
      <c r="Z778" s="232">
        <f t="shared" si="47"/>
        <v>0</v>
      </c>
      <c r="AA778" s="232">
        <f t="shared" si="47"/>
        <v>0</v>
      </c>
      <c r="AB778" s="234" t="s">
        <v>862</v>
      </c>
    </row>
    <row r="779" spans="1:28" s="3" customFormat="1" ht="35.25" x14ac:dyDescent="0.5">
      <c r="A779" s="3">
        <v>1</v>
      </c>
      <c r="B779" s="143">
        <f>SUBTOTAL(103,$A$8:A779)</f>
        <v>745</v>
      </c>
      <c r="C779" s="237" t="s">
        <v>2359</v>
      </c>
      <c r="D779" s="232">
        <f>E779+F779+G779+H779+I779+J779+L779+M779+N779+O779+P779+Q779+R779+S779+T779+U779+V779+W779+X779+Y779+Z779+AA779</f>
        <v>164320</v>
      </c>
      <c r="E779" s="239">
        <v>0</v>
      </c>
      <c r="F779" s="239">
        <v>0</v>
      </c>
      <c r="G779" s="239">
        <v>164320</v>
      </c>
      <c r="H779" s="239">
        <v>0</v>
      </c>
      <c r="I779" s="239">
        <v>0</v>
      </c>
      <c r="J779" s="239">
        <v>0</v>
      </c>
      <c r="K779" s="240">
        <v>0</v>
      </c>
      <c r="L779" s="239">
        <v>0</v>
      </c>
      <c r="M779" s="239">
        <v>0</v>
      </c>
      <c r="N779" s="239">
        <v>0</v>
      </c>
      <c r="O779" s="239">
        <v>0</v>
      </c>
      <c r="P779" s="239">
        <v>0</v>
      </c>
      <c r="Q779" s="239">
        <v>0</v>
      </c>
      <c r="R779" s="239">
        <v>0</v>
      </c>
      <c r="S779" s="239">
        <v>0</v>
      </c>
      <c r="T779" s="239">
        <v>0</v>
      </c>
      <c r="U779" s="239">
        <v>0</v>
      </c>
      <c r="V779" s="239">
        <v>0</v>
      </c>
      <c r="W779" s="239">
        <v>0</v>
      </c>
      <c r="X779" s="239">
        <v>0</v>
      </c>
      <c r="Y779" s="239">
        <v>0</v>
      </c>
      <c r="Z779" s="239">
        <v>0</v>
      </c>
      <c r="AA779" s="239">
        <v>0</v>
      </c>
      <c r="AB779" s="241">
        <v>2020</v>
      </c>
    </row>
    <row r="780" spans="1:28" s="3" customFormat="1" ht="35.25" x14ac:dyDescent="0.5">
      <c r="A780" s="3">
        <v>1</v>
      </c>
      <c r="B780" s="143">
        <f>SUBTOTAL(103,$A$8:A780)</f>
        <v>746</v>
      </c>
      <c r="C780" s="237" t="s">
        <v>2360</v>
      </c>
      <c r="D780" s="232">
        <f>E780+F780+G780+H780+I780+J780+L780+M780+N780+O780+P780+Q780+R780+S780+T780+U780+V780+W780+X780+Y780+Z780+AA780</f>
        <v>777240</v>
      </c>
      <c r="E780" s="239">
        <v>0</v>
      </c>
      <c r="F780" s="239">
        <v>0</v>
      </c>
      <c r="G780" s="239">
        <v>0</v>
      </c>
      <c r="H780" s="239">
        <v>0</v>
      </c>
      <c r="I780" s="239">
        <v>0</v>
      </c>
      <c r="J780" s="239">
        <v>0</v>
      </c>
      <c r="K780" s="240">
        <v>0</v>
      </c>
      <c r="L780" s="239">
        <v>0</v>
      </c>
      <c r="M780" s="239">
        <v>0</v>
      </c>
      <c r="N780" s="239">
        <v>777240</v>
      </c>
      <c r="O780" s="239">
        <v>0</v>
      </c>
      <c r="P780" s="239">
        <v>0</v>
      </c>
      <c r="Q780" s="239">
        <v>0</v>
      </c>
      <c r="R780" s="239">
        <v>0</v>
      </c>
      <c r="S780" s="239">
        <v>0</v>
      </c>
      <c r="T780" s="239">
        <v>0</v>
      </c>
      <c r="U780" s="239">
        <v>0</v>
      </c>
      <c r="V780" s="239">
        <v>0</v>
      </c>
      <c r="W780" s="239">
        <v>0</v>
      </c>
      <c r="X780" s="239">
        <v>0</v>
      </c>
      <c r="Y780" s="239">
        <v>0</v>
      </c>
      <c r="Z780" s="239">
        <v>0</v>
      </c>
      <c r="AA780" s="239">
        <v>0</v>
      </c>
      <c r="AB780" s="241">
        <v>2020</v>
      </c>
    </row>
    <row r="781" spans="1:28" s="3" customFormat="1" ht="35.25" x14ac:dyDescent="0.5">
      <c r="A781" s="3">
        <v>1</v>
      </c>
      <c r="B781" s="143">
        <f>SUBTOTAL(103,$A$8:A781)</f>
        <v>747</v>
      </c>
      <c r="C781" s="237" t="s">
        <v>2361</v>
      </c>
      <c r="D781" s="232">
        <f>E781+F781+G781+H781+I781+J781+L781+M781+N781+O781+P781+Q781+R781+S781+T781+U781+V781+W781+X781+Y781+Z781+AA781</f>
        <v>334627</v>
      </c>
      <c r="E781" s="239">
        <v>0</v>
      </c>
      <c r="F781" s="239">
        <v>0</v>
      </c>
      <c r="G781" s="239">
        <v>0</v>
      </c>
      <c r="H781" s="239">
        <v>0</v>
      </c>
      <c r="I781" s="239">
        <v>0</v>
      </c>
      <c r="J781" s="239">
        <v>0</v>
      </c>
      <c r="K781" s="240">
        <v>0</v>
      </c>
      <c r="L781" s="239">
        <v>0</v>
      </c>
      <c r="M781" s="239">
        <v>0</v>
      </c>
      <c r="N781" s="239">
        <v>0</v>
      </c>
      <c r="O781" s="239">
        <v>334627</v>
      </c>
      <c r="P781" s="239">
        <v>0</v>
      </c>
      <c r="Q781" s="239">
        <v>0</v>
      </c>
      <c r="R781" s="239">
        <v>0</v>
      </c>
      <c r="S781" s="239">
        <v>0</v>
      </c>
      <c r="T781" s="239">
        <v>0</v>
      </c>
      <c r="U781" s="239">
        <v>0</v>
      </c>
      <c r="V781" s="239">
        <v>0</v>
      </c>
      <c r="W781" s="239">
        <v>0</v>
      </c>
      <c r="X781" s="239">
        <v>0</v>
      </c>
      <c r="Y781" s="239">
        <v>0</v>
      </c>
      <c r="Z781" s="239">
        <v>0</v>
      </c>
      <c r="AA781" s="239">
        <v>0</v>
      </c>
      <c r="AB781" s="241">
        <v>2020</v>
      </c>
    </row>
    <row r="782" spans="1:28" s="3" customFormat="1" ht="35.25" x14ac:dyDescent="0.5">
      <c r="A782" s="3">
        <v>1</v>
      </c>
      <c r="B782" s="143">
        <f>SUBTOTAL(103,$A$8:A782)</f>
        <v>748</v>
      </c>
      <c r="C782" s="237" t="s">
        <v>2362</v>
      </c>
      <c r="D782" s="232">
        <f>E782+F782+G782+H782+I782+J782+L782+M782+N782+O782+P782+Q782+R782+S782+T782+U782+V782+W782+X782+Y782+Z782+AA782</f>
        <v>382704</v>
      </c>
      <c r="E782" s="239">
        <v>0</v>
      </c>
      <c r="F782" s="239">
        <v>0</v>
      </c>
      <c r="G782" s="239">
        <v>0</v>
      </c>
      <c r="H782" s="239">
        <v>0</v>
      </c>
      <c r="I782" s="239">
        <v>0</v>
      </c>
      <c r="J782" s="239">
        <v>0</v>
      </c>
      <c r="K782" s="240">
        <v>0</v>
      </c>
      <c r="L782" s="239">
        <v>0</v>
      </c>
      <c r="M782" s="239">
        <v>0</v>
      </c>
      <c r="N782" s="239">
        <v>0</v>
      </c>
      <c r="O782" s="239">
        <f>195571+187133</f>
        <v>382704</v>
      </c>
      <c r="P782" s="239">
        <v>0</v>
      </c>
      <c r="Q782" s="239">
        <v>0</v>
      </c>
      <c r="R782" s="239">
        <v>0</v>
      </c>
      <c r="S782" s="239">
        <v>0</v>
      </c>
      <c r="T782" s="239">
        <v>0</v>
      </c>
      <c r="U782" s="239">
        <v>0</v>
      </c>
      <c r="V782" s="239">
        <v>0</v>
      </c>
      <c r="W782" s="239">
        <v>0</v>
      </c>
      <c r="X782" s="239">
        <v>0</v>
      </c>
      <c r="Y782" s="239">
        <v>0</v>
      </c>
      <c r="Z782" s="239">
        <v>0</v>
      </c>
      <c r="AA782" s="239">
        <v>0</v>
      </c>
      <c r="AB782" s="241">
        <v>2020</v>
      </c>
    </row>
    <row r="783" spans="1:28" s="3" customFormat="1" ht="35.25" x14ac:dyDescent="0.5">
      <c r="A783" s="3">
        <v>1</v>
      </c>
      <c r="B783" s="143">
        <f>SUBTOTAL(103,$A$8:A783)</f>
        <v>749</v>
      </c>
      <c r="C783" s="237" t="s">
        <v>2363</v>
      </c>
      <c r="D783" s="232">
        <f>E783+F783+G783+H783+I783+J783+L783+M783+N783+O783+P783+Q783+R783+S783+T783+U783+V783+W783+X783+Y783+Z783+AA783</f>
        <v>327564</v>
      </c>
      <c r="E783" s="239">
        <v>0</v>
      </c>
      <c r="F783" s="239">
        <v>0</v>
      </c>
      <c r="G783" s="239">
        <v>0</v>
      </c>
      <c r="H783" s="239">
        <v>0</v>
      </c>
      <c r="I783" s="239">
        <v>0</v>
      </c>
      <c r="J783" s="239">
        <v>0</v>
      </c>
      <c r="K783" s="240">
        <v>0</v>
      </c>
      <c r="L783" s="239">
        <v>0</v>
      </c>
      <c r="M783" s="239">
        <v>0</v>
      </c>
      <c r="N783" s="239">
        <v>0</v>
      </c>
      <c r="O783" s="239">
        <v>327564</v>
      </c>
      <c r="P783" s="239">
        <v>0</v>
      </c>
      <c r="Q783" s="239">
        <v>0</v>
      </c>
      <c r="R783" s="239">
        <v>0</v>
      </c>
      <c r="S783" s="239">
        <v>0</v>
      </c>
      <c r="T783" s="239">
        <v>0</v>
      </c>
      <c r="U783" s="239">
        <v>0</v>
      </c>
      <c r="V783" s="239">
        <v>0</v>
      </c>
      <c r="W783" s="239">
        <v>0</v>
      </c>
      <c r="X783" s="239">
        <v>0</v>
      </c>
      <c r="Y783" s="239">
        <v>0</v>
      </c>
      <c r="Z783" s="239">
        <v>0</v>
      </c>
      <c r="AA783" s="239">
        <v>0</v>
      </c>
      <c r="AB783" s="241">
        <v>2020</v>
      </c>
    </row>
    <row r="784" spans="1:28" s="3" customFormat="1" ht="35.25" x14ac:dyDescent="0.5">
      <c r="B784" s="236" t="s">
        <v>851</v>
      </c>
      <c r="C784" s="237"/>
      <c r="D784" s="232">
        <f>SUM(D785:D786)</f>
        <v>1294543.06</v>
      </c>
      <c r="E784" s="232">
        <f t="shared" ref="E784:AA784" si="48">SUM(E785:E786)</f>
        <v>0</v>
      </c>
      <c r="F784" s="232">
        <f t="shared" si="48"/>
        <v>0</v>
      </c>
      <c r="G784" s="232">
        <f t="shared" si="48"/>
        <v>0</v>
      </c>
      <c r="H784" s="232">
        <f t="shared" si="48"/>
        <v>0</v>
      </c>
      <c r="I784" s="232">
        <f t="shared" si="48"/>
        <v>0</v>
      </c>
      <c r="J784" s="232">
        <f t="shared" si="48"/>
        <v>0</v>
      </c>
      <c r="K784" s="233">
        <f t="shared" si="48"/>
        <v>0</v>
      </c>
      <c r="L784" s="232">
        <f t="shared" si="48"/>
        <v>0</v>
      </c>
      <c r="M784" s="232">
        <f t="shared" si="48"/>
        <v>1180000</v>
      </c>
      <c r="N784" s="232">
        <f t="shared" si="48"/>
        <v>0</v>
      </c>
      <c r="O784" s="232">
        <f t="shared" si="48"/>
        <v>114543.06</v>
      </c>
      <c r="P784" s="232">
        <f t="shared" si="48"/>
        <v>0</v>
      </c>
      <c r="Q784" s="232">
        <f t="shared" si="48"/>
        <v>0</v>
      </c>
      <c r="R784" s="232">
        <f t="shared" si="48"/>
        <v>0</v>
      </c>
      <c r="S784" s="232">
        <f t="shared" si="48"/>
        <v>0</v>
      </c>
      <c r="T784" s="232">
        <f t="shared" si="48"/>
        <v>0</v>
      </c>
      <c r="U784" s="232">
        <f t="shared" si="48"/>
        <v>0</v>
      </c>
      <c r="V784" s="232">
        <f t="shared" si="48"/>
        <v>0</v>
      </c>
      <c r="W784" s="232">
        <f t="shared" si="48"/>
        <v>0</v>
      </c>
      <c r="X784" s="232">
        <f t="shared" si="48"/>
        <v>0</v>
      </c>
      <c r="Y784" s="232">
        <f t="shared" si="48"/>
        <v>0</v>
      </c>
      <c r="Z784" s="232">
        <f t="shared" si="48"/>
        <v>0</v>
      </c>
      <c r="AA784" s="232">
        <f t="shared" si="48"/>
        <v>0</v>
      </c>
      <c r="AB784" s="234" t="s">
        <v>862</v>
      </c>
    </row>
    <row r="785" spans="1:28" s="3" customFormat="1" ht="35.25" x14ac:dyDescent="0.5">
      <c r="A785" s="3">
        <v>1</v>
      </c>
      <c r="B785" s="143">
        <f>SUBTOTAL(103,$A$8:A785)</f>
        <v>750</v>
      </c>
      <c r="C785" s="237" t="s">
        <v>2364</v>
      </c>
      <c r="D785" s="232">
        <f>E785+F785+G785+H785+I785+J785+L785+M785+N785+O785+P785+Q785+R785+S785+T785+U785+V785+W785+X785+Y785+Z785+AA785</f>
        <v>114543.06</v>
      </c>
      <c r="E785" s="239">
        <v>0</v>
      </c>
      <c r="F785" s="239">
        <v>0</v>
      </c>
      <c r="G785" s="239">
        <v>0</v>
      </c>
      <c r="H785" s="239">
        <v>0</v>
      </c>
      <c r="I785" s="239">
        <v>0</v>
      </c>
      <c r="J785" s="239">
        <v>0</v>
      </c>
      <c r="K785" s="240">
        <v>0</v>
      </c>
      <c r="L785" s="239">
        <v>0</v>
      </c>
      <c r="M785" s="239">
        <v>0</v>
      </c>
      <c r="N785" s="239">
        <v>0</v>
      </c>
      <c r="O785" s="239">
        <v>114543.06</v>
      </c>
      <c r="P785" s="239">
        <v>0</v>
      </c>
      <c r="Q785" s="239">
        <v>0</v>
      </c>
      <c r="R785" s="239">
        <v>0</v>
      </c>
      <c r="S785" s="239">
        <v>0</v>
      </c>
      <c r="T785" s="239">
        <v>0</v>
      </c>
      <c r="U785" s="239">
        <v>0</v>
      </c>
      <c r="V785" s="239">
        <v>0</v>
      </c>
      <c r="W785" s="239">
        <v>0</v>
      </c>
      <c r="X785" s="239">
        <v>0</v>
      </c>
      <c r="Y785" s="239">
        <v>0</v>
      </c>
      <c r="Z785" s="239">
        <v>0</v>
      </c>
      <c r="AA785" s="239">
        <v>0</v>
      </c>
      <c r="AB785" s="241">
        <v>2020</v>
      </c>
    </row>
    <row r="786" spans="1:28" s="3" customFormat="1" ht="35.25" x14ac:dyDescent="0.5">
      <c r="A786" s="3">
        <v>1</v>
      </c>
      <c r="B786" s="143">
        <f>SUBTOTAL(103,$A$8:A786)</f>
        <v>751</v>
      </c>
      <c r="C786" s="237" t="s">
        <v>2715</v>
      </c>
      <c r="D786" s="232">
        <f>E786+F786+G786+H786+I786+J786+L786+M786+N786+O786+P786+Q786+R786+S786+T786+U786+V786+W786+X786+Y786+Z786+AA786</f>
        <v>1180000</v>
      </c>
      <c r="E786" s="239">
        <v>0</v>
      </c>
      <c r="F786" s="239">
        <v>0</v>
      </c>
      <c r="G786" s="239">
        <v>0</v>
      </c>
      <c r="H786" s="239">
        <v>0</v>
      </c>
      <c r="I786" s="239">
        <v>0</v>
      </c>
      <c r="J786" s="239">
        <v>0</v>
      </c>
      <c r="K786" s="240">
        <v>0</v>
      </c>
      <c r="L786" s="239">
        <v>0</v>
      </c>
      <c r="M786" s="239">
        <v>1180000</v>
      </c>
      <c r="N786" s="239">
        <v>0</v>
      </c>
      <c r="O786" s="239">
        <v>0</v>
      </c>
      <c r="P786" s="239">
        <v>0</v>
      </c>
      <c r="Q786" s="239">
        <v>0</v>
      </c>
      <c r="R786" s="239">
        <v>0</v>
      </c>
      <c r="S786" s="239">
        <v>0</v>
      </c>
      <c r="T786" s="239">
        <v>0</v>
      </c>
      <c r="U786" s="239">
        <v>0</v>
      </c>
      <c r="V786" s="239">
        <v>0</v>
      </c>
      <c r="W786" s="239">
        <v>0</v>
      </c>
      <c r="X786" s="239">
        <v>0</v>
      </c>
      <c r="Y786" s="239">
        <v>0</v>
      </c>
      <c r="Z786" s="239">
        <v>0</v>
      </c>
      <c r="AA786" s="239">
        <v>0</v>
      </c>
      <c r="AB786" s="241">
        <v>2020</v>
      </c>
    </row>
    <row r="787" spans="1:28" s="3" customFormat="1" ht="35.25" x14ac:dyDescent="0.5">
      <c r="B787" s="236" t="s">
        <v>844</v>
      </c>
      <c r="C787" s="237"/>
      <c r="D787" s="232">
        <f t="shared" ref="D787:AA787" si="49">SUM(D788)</f>
        <v>308647</v>
      </c>
      <c r="E787" s="232">
        <f t="shared" si="49"/>
        <v>108647</v>
      </c>
      <c r="F787" s="232">
        <f t="shared" si="49"/>
        <v>200000</v>
      </c>
      <c r="G787" s="232">
        <f t="shared" si="49"/>
        <v>0</v>
      </c>
      <c r="H787" s="232">
        <f t="shared" si="49"/>
        <v>0</v>
      </c>
      <c r="I787" s="232">
        <f t="shared" si="49"/>
        <v>0</v>
      </c>
      <c r="J787" s="232">
        <f t="shared" si="49"/>
        <v>0</v>
      </c>
      <c r="K787" s="233">
        <f t="shared" si="49"/>
        <v>0</v>
      </c>
      <c r="L787" s="232">
        <f t="shared" si="49"/>
        <v>0</v>
      </c>
      <c r="M787" s="232">
        <f t="shared" si="49"/>
        <v>0</v>
      </c>
      <c r="N787" s="232">
        <f t="shared" si="49"/>
        <v>0</v>
      </c>
      <c r="O787" s="232">
        <f t="shared" si="49"/>
        <v>0</v>
      </c>
      <c r="P787" s="232">
        <f t="shared" si="49"/>
        <v>0</v>
      </c>
      <c r="Q787" s="232">
        <f t="shared" si="49"/>
        <v>0</v>
      </c>
      <c r="R787" s="232">
        <f t="shared" si="49"/>
        <v>0</v>
      </c>
      <c r="S787" s="232">
        <f t="shared" si="49"/>
        <v>0</v>
      </c>
      <c r="T787" s="232">
        <f t="shared" si="49"/>
        <v>0</v>
      </c>
      <c r="U787" s="232">
        <f t="shared" si="49"/>
        <v>0</v>
      </c>
      <c r="V787" s="232">
        <f t="shared" si="49"/>
        <v>0</v>
      </c>
      <c r="W787" s="232">
        <f t="shared" si="49"/>
        <v>0</v>
      </c>
      <c r="X787" s="232">
        <f t="shared" si="49"/>
        <v>0</v>
      </c>
      <c r="Y787" s="232">
        <f t="shared" si="49"/>
        <v>0</v>
      </c>
      <c r="Z787" s="232">
        <f t="shared" si="49"/>
        <v>0</v>
      </c>
      <c r="AA787" s="232">
        <f t="shared" si="49"/>
        <v>0</v>
      </c>
      <c r="AB787" s="234" t="s">
        <v>862</v>
      </c>
    </row>
    <row r="788" spans="1:28" s="3" customFormat="1" ht="35.25" x14ac:dyDescent="0.5">
      <c r="A788" s="3">
        <v>1</v>
      </c>
      <c r="B788" s="143">
        <f>SUBTOTAL(103,$A$8:A788)</f>
        <v>752</v>
      </c>
      <c r="C788" s="237" t="s">
        <v>2554</v>
      </c>
      <c r="D788" s="232">
        <f>E788+F788+G788+H788+I788+J788+L788+M788+N788+O788+P788+Q788+R788+S788+T788+U788+V788+W788+X788+Y788+Z788+AA788</f>
        <v>308647</v>
      </c>
      <c r="E788" s="239">
        <v>108647</v>
      </c>
      <c r="F788" s="239">
        <v>200000</v>
      </c>
      <c r="G788" s="239">
        <v>0</v>
      </c>
      <c r="H788" s="239">
        <v>0</v>
      </c>
      <c r="I788" s="239">
        <v>0</v>
      </c>
      <c r="J788" s="239">
        <v>0</v>
      </c>
      <c r="K788" s="240">
        <v>0</v>
      </c>
      <c r="L788" s="239">
        <v>0</v>
      </c>
      <c r="M788" s="239">
        <v>0</v>
      </c>
      <c r="N788" s="239">
        <v>0</v>
      </c>
      <c r="O788" s="239">
        <v>0</v>
      </c>
      <c r="P788" s="239">
        <v>0</v>
      </c>
      <c r="Q788" s="239">
        <v>0</v>
      </c>
      <c r="R788" s="239">
        <v>0</v>
      </c>
      <c r="S788" s="239">
        <v>0</v>
      </c>
      <c r="T788" s="239">
        <v>0</v>
      </c>
      <c r="U788" s="239">
        <v>0</v>
      </c>
      <c r="V788" s="239">
        <v>0</v>
      </c>
      <c r="W788" s="239">
        <v>0</v>
      </c>
      <c r="X788" s="239">
        <v>0</v>
      </c>
      <c r="Y788" s="239">
        <v>0</v>
      </c>
      <c r="Z788" s="239">
        <v>0</v>
      </c>
      <c r="AA788" s="239">
        <v>0</v>
      </c>
      <c r="AB788" s="241">
        <v>2020</v>
      </c>
    </row>
    <row r="789" spans="1:28" s="3" customFormat="1" ht="35.25" x14ac:dyDescent="0.5">
      <c r="B789" s="236" t="s">
        <v>859</v>
      </c>
      <c r="C789" s="237"/>
      <c r="D789" s="232">
        <f>SUM(D790:D792)</f>
        <v>2491224</v>
      </c>
      <c r="E789" s="232">
        <f t="shared" ref="E789:AA789" si="50">SUM(E790:E792)</f>
        <v>0</v>
      </c>
      <c r="F789" s="232">
        <f t="shared" si="50"/>
        <v>0</v>
      </c>
      <c r="G789" s="232">
        <f>SUM(G790:G792)</f>
        <v>0</v>
      </c>
      <c r="H789" s="232">
        <f t="shared" si="50"/>
        <v>0</v>
      </c>
      <c r="I789" s="232">
        <f t="shared" si="50"/>
        <v>0</v>
      </c>
      <c r="J789" s="232">
        <f t="shared" si="50"/>
        <v>0</v>
      </c>
      <c r="K789" s="233">
        <f t="shared" si="50"/>
        <v>0</v>
      </c>
      <c r="L789" s="232">
        <f t="shared" si="50"/>
        <v>0</v>
      </c>
      <c r="M789" s="232">
        <f t="shared" si="50"/>
        <v>2491224</v>
      </c>
      <c r="N789" s="232">
        <f t="shared" si="50"/>
        <v>0</v>
      </c>
      <c r="O789" s="232">
        <f t="shared" si="50"/>
        <v>0</v>
      </c>
      <c r="P789" s="232">
        <f t="shared" si="50"/>
        <v>0</v>
      </c>
      <c r="Q789" s="232">
        <f t="shared" si="50"/>
        <v>0</v>
      </c>
      <c r="R789" s="232">
        <f t="shared" si="50"/>
        <v>0</v>
      </c>
      <c r="S789" s="232">
        <f t="shared" si="50"/>
        <v>0</v>
      </c>
      <c r="T789" s="232">
        <f t="shared" si="50"/>
        <v>0</v>
      </c>
      <c r="U789" s="232">
        <f t="shared" si="50"/>
        <v>0</v>
      </c>
      <c r="V789" s="232">
        <f t="shared" si="50"/>
        <v>0</v>
      </c>
      <c r="W789" s="232">
        <f t="shared" si="50"/>
        <v>0</v>
      </c>
      <c r="X789" s="232">
        <f t="shared" si="50"/>
        <v>0</v>
      </c>
      <c r="Y789" s="232">
        <f t="shared" si="50"/>
        <v>0</v>
      </c>
      <c r="Z789" s="232">
        <f t="shared" si="50"/>
        <v>0</v>
      </c>
      <c r="AA789" s="232">
        <f t="shared" si="50"/>
        <v>0</v>
      </c>
      <c r="AB789" s="234" t="s">
        <v>862</v>
      </c>
    </row>
    <row r="790" spans="1:28" s="3" customFormat="1" ht="35.25" x14ac:dyDescent="0.5">
      <c r="A790" s="3">
        <v>1</v>
      </c>
      <c r="B790" s="143">
        <f>SUBTOTAL(103,$A$8:A790)</f>
        <v>753</v>
      </c>
      <c r="C790" s="237" t="s">
        <v>2716</v>
      </c>
      <c r="D790" s="232">
        <f>E790+F790+G790+H790+I790+J790+L790+M790+N790+O790+P790+Q790+R790+S790+T790+U790+V790+W790+X790+Y790+Z790+AA790</f>
        <v>1370738</v>
      </c>
      <c r="E790" s="239">
        <v>0</v>
      </c>
      <c r="F790" s="239">
        <v>0</v>
      </c>
      <c r="G790" s="239">
        <v>0</v>
      </c>
      <c r="H790" s="239">
        <v>0</v>
      </c>
      <c r="I790" s="239">
        <v>0</v>
      </c>
      <c r="J790" s="239">
        <v>0</v>
      </c>
      <c r="K790" s="240">
        <v>0</v>
      </c>
      <c r="L790" s="239">
        <v>0</v>
      </c>
      <c r="M790" s="239">
        <v>1370738</v>
      </c>
      <c r="N790" s="239">
        <v>0</v>
      </c>
      <c r="O790" s="239">
        <v>0</v>
      </c>
      <c r="P790" s="239">
        <v>0</v>
      </c>
      <c r="Q790" s="239">
        <v>0</v>
      </c>
      <c r="R790" s="239">
        <v>0</v>
      </c>
      <c r="S790" s="239">
        <v>0</v>
      </c>
      <c r="T790" s="239">
        <v>0</v>
      </c>
      <c r="U790" s="239">
        <v>0</v>
      </c>
      <c r="V790" s="239">
        <v>0</v>
      </c>
      <c r="W790" s="239">
        <v>0</v>
      </c>
      <c r="X790" s="239">
        <v>0</v>
      </c>
      <c r="Y790" s="239">
        <v>0</v>
      </c>
      <c r="Z790" s="239">
        <v>0</v>
      </c>
      <c r="AA790" s="239">
        <v>0</v>
      </c>
      <c r="AB790" s="241">
        <v>2020</v>
      </c>
    </row>
    <row r="791" spans="1:28" s="3" customFormat="1" ht="35.25" x14ac:dyDescent="0.5">
      <c r="A791" s="3">
        <v>1</v>
      </c>
      <c r="B791" s="143">
        <f>SUBTOTAL(103,$A$8:A791)</f>
        <v>754</v>
      </c>
      <c r="C791" s="237" t="s">
        <v>2717</v>
      </c>
      <c r="D791" s="232">
        <f>E791+F791+G791+H791+I791+J791+L791+M791+N791+O791+P791+Q791+R791+S791+T791+U791+V791+W791+X791+Y791+Z791+AA791</f>
        <v>560243</v>
      </c>
      <c r="E791" s="239">
        <v>0</v>
      </c>
      <c r="F791" s="239">
        <v>0</v>
      </c>
      <c r="G791" s="239">
        <v>0</v>
      </c>
      <c r="H791" s="239">
        <v>0</v>
      </c>
      <c r="I791" s="239">
        <v>0</v>
      </c>
      <c r="J791" s="239">
        <v>0</v>
      </c>
      <c r="K791" s="240">
        <v>0</v>
      </c>
      <c r="L791" s="239">
        <v>0</v>
      </c>
      <c r="M791" s="239">
        <v>560243</v>
      </c>
      <c r="N791" s="239">
        <v>0</v>
      </c>
      <c r="O791" s="239">
        <v>0</v>
      </c>
      <c r="P791" s="239">
        <v>0</v>
      </c>
      <c r="Q791" s="239">
        <v>0</v>
      </c>
      <c r="R791" s="239">
        <v>0</v>
      </c>
      <c r="S791" s="239">
        <v>0</v>
      </c>
      <c r="T791" s="239">
        <v>0</v>
      </c>
      <c r="U791" s="239">
        <v>0</v>
      </c>
      <c r="V791" s="239">
        <v>0</v>
      </c>
      <c r="W791" s="239">
        <v>0</v>
      </c>
      <c r="X791" s="239">
        <v>0</v>
      </c>
      <c r="Y791" s="239">
        <v>0</v>
      </c>
      <c r="Z791" s="239">
        <v>0</v>
      </c>
      <c r="AA791" s="239">
        <v>0</v>
      </c>
      <c r="AB791" s="241">
        <v>2020</v>
      </c>
    </row>
    <row r="792" spans="1:28" s="3" customFormat="1" ht="35.25" x14ac:dyDescent="0.5">
      <c r="A792" s="3">
        <v>1</v>
      </c>
      <c r="B792" s="143">
        <f>SUBTOTAL(103,$A$8:A792)</f>
        <v>755</v>
      </c>
      <c r="C792" s="237" t="s">
        <v>2718</v>
      </c>
      <c r="D792" s="232">
        <f>E792+F792+G792+H792+I792+J792+L792+M792+N792+O792+P792+Q792+R792+S792+T792+U792+V792+W792+X792+Y792+Z792+AA792</f>
        <v>560243</v>
      </c>
      <c r="E792" s="239">
        <v>0</v>
      </c>
      <c r="F792" s="239">
        <v>0</v>
      </c>
      <c r="G792" s="239">
        <v>0</v>
      </c>
      <c r="H792" s="239">
        <v>0</v>
      </c>
      <c r="I792" s="239">
        <v>0</v>
      </c>
      <c r="J792" s="239">
        <v>0</v>
      </c>
      <c r="K792" s="240">
        <v>0</v>
      </c>
      <c r="L792" s="239">
        <v>0</v>
      </c>
      <c r="M792" s="239">
        <v>560243</v>
      </c>
      <c r="N792" s="239">
        <v>0</v>
      </c>
      <c r="O792" s="239">
        <v>0</v>
      </c>
      <c r="P792" s="239">
        <v>0</v>
      </c>
      <c r="Q792" s="239">
        <v>0</v>
      </c>
      <c r="R792" s="239">
        <v>0</v>
      </c>
      <c r="S792" s="239">
        <v>0</v>
      </c>
      <c r="T792" s="239">
        <v>0</v>
      </c>
      <c r="U792" s="239">
        <v>0</v>
      </c>
      <c r="V792" s="239">
        <v>0</v>
      </c>
      <c r="W792" s="239">
        <v>0</v>
      </c>
      <c r="X792" s="239">
        <v>0</v>
      </c>
      <c r="Y792" s="239">
        <v>0</v>
      </c>
      <c r="Z792" s="239">
        <v>0</v>
      </c>
      <c r="AA792" s="239">
        <v>0</v>
      </c>
      <c r="AB792" s="241">
        <v>2020</v>
      </c>
    </row>
    <row r="793" spans="1:28" s="3" customFormat="1" ht="35.25" x14ac:dyDescent="0.5">
      <c r="B793" s="236" t="s">
        <v>2719</v>
      </c>
      <c r="C793" s="237"/>
      <c r="D793" s="232">
        <f t="shared" ref="D793:AA793" si="51">SUM(D794)</f>
        <v>2256496.0699999998</v>
      </c>
      <c r="E793" s="232">
        <f t="shared" si="51"/>
        <v>0</v>
      </c>
      <c r="F793" s="232">
        <f t="shared" si="51"/>
        <v>0</v>
      </c>
      <c r="G793" s="232">
        <f t="shared" si="51"/>
        <v>0</v>
      </c>
      <c r="H793" s="232">
        <f t="shared" si="51"/>
        <v>0</v>
      </c>
      <c r="I793" s="232">
        <f t="shared" si="51"/>
        <v>0</v>
      </c>
      <c r="J793" s="232">
        <f t="shared" si="51"/>
        <v>0</v>
      </c>
      <c r="K793" s="233">
        <f t="shared" si="51"/>
        <v>0</v>
      </c>
      <c r="L793" s="232">
        <f t="shared" si="51"/>
        <v>0</v>
      </c>
      <c r="M793" s="232">
        <f t="shared" si="51"/>
        <v>2256496.0699999998</v>
      </c>
      <c r="N793" s="232">
        <f t="shared" si="51"/>
        <v>0</v>
      </c>
      <c r="O793" s="232">
        <f t="shared" si="51"/>
        <v>0</v>
      </c>
      <c r="P793" s="232">
        <f t="shared" si="51"/>
        <v>0</v>
      </c>
      <c r="Q793" s="232">
        <f t="shared" si="51"/>
        <v>0</v>
      </c>
      <c r="R793" s="232">
        <f t="shared" si="51"/>
        <v>0</v>
      </c>
      <c r="S793" s="232">
        <f t="shared" si="51"/>
        <v>0</v>
      </c>
      <c r="T793" s="232">
        <f t="shared" si="51"/>
        <v>0</v>
      </c>
      <c r="U793" s="232">
        <f t="shared" si="51"/>
        <v>0</v>
      </c>
      <c r="V793" s="232">
        <f t="shared" si="51"/>
        <v>0</v>
      </c>
      <c r="W793" s="232">
        <f t="shared" si="51"/>
        <v>0</v>
      </c>
      <c r="X793" s="232">
        <f t="shared" si="51"/>
        <v>0</v>
      </c>
      <c r="Y793" s="232">
        <f t="shared" si="51"/>
        <v>0</v>
      </c>
      <c r="Z793" s="232">
        <f t="shared" si="51"/>
        <v>0</v>
      </c>
      <c r="AA793" s="232">
        <f t="shared" si="51"/>
        <v>0</v>
      </c>
      <c r="AB793" s="234" t="s">
        <v>862</v>
      </c>
    </row>
    <row r="794" spans="1:28" s="3" customFormat="1" ht="35.25" x14ac:dyDescent="0.5">
      <c r="A794" s="3">
        <v>1</v>
      </c>
      <c r="B794" s="143">
        <f>SUBTOTAL(103,$A$8:A794)</f>
        <v>756</v>
      </c>
      <c r="C794" s="237" t="s">
        <v>2720</v>
      </c>
      <c r="D794" s="232">
        <f>E794+F794+G794+H794+I794+J794+L794+M794+N794+O794+P794+Q794+R794+S794+T794+U794+V794+W794+X794+Y794+Z794+AA794</f>
        <v>2256496.0699999998</v>
      </c>
      <c r="E794" s="239">
        <v>0</v>
      </c>
      <c r="F794" s="239">
        <v>0</v>
      </c>
      <c r="G794" s="239">
        <v>0</v>
      </c>
      <c r="H794" s="239">
        <v>0</v>
      </c>
      <c r="I794" s="239">
        <v>0</v>
      </c>
      <c r="J794" s="239">
        <v>0</v>
      </c>
      <c r="K794" s="240">
        <v>0</v>
      </c>
      <c r="L794" s="239">
        <v>0</v>
      </c>
      <c r="M794" s="239">
        <v>2256496.0699999998</v>
      </c>
      <c r="N794" s="239">
        <v>0</v>
      </c>
      <c r="O794" s="239">
        <v>0</v>
      </c>
      <c r="P794" s="239">
        <v>0</v>
      </c>
      <c r="Q794" s="239">
        <v>0</v>
      </c>
      <c r="R794" s="239">
        <v>0</v>
      </c>
      <c r="S794" s="239">
        <v>0</v>
      </c>
      <c r="T794" s="239">
        <v>0</v>
      </c>
      <c r="U794" s="239">
        <v>0</v>
      </c>
      <c r="V794" s="239">
        <v>0</v>
      </c>
      <c r="W794" s="239">
        <v>0</v>
      </c>
      <c r="X794" s="239">
        <v>0</v>
      </c>
      <c r="Y794" s="239">
        <v>0</v>
      </c>
      <c r="Z794" s="239">
        <v>0</v>
      </c>
      <c r="AA794" s="239">
        <v>0</v>
      </c>
      <c r="AB794" s="241">
        <v>2020</v>
      </c>
    </row>
    <row r="795" spans="1:28" s="3" customFormat="1" ht="35.25" x14ac:dyDescent="0.5">
      <c r="A795" s="229"/>
      <c r="B795" s="236" t="s">
        <v>2365</v>
      </c>
      <c r="C795" s="237"/>
      <c r="D795" s="232">
        <f>D796+D1013+D1070+D1117+D1141+D1229+D1236+D1238+D1242+D1253+D1256+D1259+D1263+D1277+D1281+D1286+D1296+D1299+D1305+D1307+D1310+D1312+D1317+D1319+D1321</f>
        <v>547579548.56000006</v>
      </c>
      <c r="E795" s="232">
        <f t="shared" ref="E795:AA795" si="52">E796+E1013+E1070+E1117+E1141+E1229+E1236+E1238+E1242+E1253+E1256+E1259+E1263+E1277+E1281+E1286+E1296+E1299+E1305+E1307+E1310+E1312+E1317+E1319+E1321</f>
        <v>6156394.9700000007</v>
      </c>
      <c r="F795" s="232">
        <f t="shared" si="52"/>
        <v>10594133.01</v>
      </c>
      <c r="G795" s="232">
        <f t="shared" si="52"/>
        <v>35984961.770000003</v>
      </c>
      <c r="H795" s="232">
        <f t="shared" si="52"/>
        <v>4461480.2399999993</v>
      </c>
      <c r="I795" s="232">
        <f t="shared" si="52"/>
        <v>16892278.529999997</v>
      </c>
      <c r="J795" s="232">
        <f t="shared" si="52"/>
        <v>0</v>
      </c>
      <c r="K795" s="246">
        <f t="shared" si="52"/>
        <v>98</v>
      </c>
      <c r="L795" s="232">
        <f t="shared" si="52"/>
        <v>150933589.01999998</v>
      </c>
      <c r="M795" s="232">
        <f t="shared" si="52"/>
        <v>165137145.97999999</v>
      </c>
      <c r="N795" s="232">
        <f t="shared" si="52"/>
        <v>5344588.6100000003</v>
      </c>
      <c r="O795" s="232">
        <f t="shared" si="52"/>
        <v>148858422.06999996</v>
      </c>
      <c r="P795" s="232">
        <f t="shared" si="52"/>
        <v>2185270.36</v>
      </c>
      <c r="Q795" s="232">
        <f t="shared" si="52"/>
        <v>0</v>
      </c>
      <c r="R795" s="232">
        <f t="shared" si="52"/>
        <v>0</v>
      </c>
      <c r="S795" s="232">
        <f t="shared" si="52"/>
        <v>0</v>
      </c>
      <c r="T795" s="232">
        <f t="shared" si="52"/>
        <v>0</v>
      </c>
      <c r="U795" s="232">
        <f t="shared" si="52"/>
        <v>0</v>
      </c>
      <c r="V795" s="232">
        <f t="shared" si="52"/>
        <v>0</v>
      </c>
      <c r="W795" s="232">
        <f t="shared" si="52"/>
        <v>1031284</v>
      </c>
      <c r="X795" s="232">
        <f t="shared" si="52"/>
        <v>0</v>
      </c>
      <c r="Y795" s="232">
        <f t="shared" si="52"/>
        <v>0</v>
      </c>
      <c r="Z795" s="232">
        <f t="shared" si="52"/>
        <v>0</v>
      </c>
      <c r="AA795" s="232">
        <f t="shared" si="52"/>
        <v>0</v>
      </c>
      <c r="AB795" s="234" t="s">
        <v>862</v>
      </c>
    </row>
    <row r="796" spans="1:28" s="3" customFormat="1" ht="35.25" x14ac:dyDescent="0.5">
      <c r="A796" s="229"/>
      <c r="B796" s="230" t="s">
        <v>1015</v>
      </c>
      <c r="C796" s="231"/>
      <c r="D796" s="232">
        <f>SUM(D797:D1012)</f>
        <v>316814794.41000009</v>
      </c>
      <c r="E796" s="232">
        <f t="shared" ref="E796:AA796" si="53">SUM(E797:E1012)</f>
        <v>1976749.54</v>
      </c>
      <c r="F796" s="232">
        <f t="shared" si="53"/>
        <v>4150201.7199999997</v>
      </c>
      <c r="G796" s="232">
        <f t="shared" si="53"/>
        <v>22195286.780000001</v>
      </c>
      <c r="H796" s="232">
        <f t="shared" si="53"/>
        <v>1306914.02</v>
      </c>
      <c r="I796" s="232">
        <f t="shared" si="53"/>
        <v>7930049.419999999</v>
      </c>
      <c r="J796" s="232">
        <f t="shared" si="53"/>
        <v>0</v>
      </c>
      <c r="K796" s="246">
        <f t="shared" si="53"/>
        <v>62</v>
      </c>
      <c r="L796" s="232">
        <f t="shared" si="53"/>
        <v>116791127.8</v>
      </c>
      <c r="M796" s="232">
        <f t="shared" si="53"/>
        <v>83542596.379999995</v>
      </c>
      <c r="N796" s="232">
        <f t="shared" si="53"/>
        <v>2379849.6</v>
      </c>
      <c r="O796" s="232">
        <f t="shared" si="53"/>
        <v>75197422.310000002</v>
      </c>
      <c r="P796" s="232">
        <f t="shared" si="53"/>
        <v>313312.83999999997</v>
      </c>
      <c r="Q796" s="232">
        <f t="shared" si="53"/>
        <v>0</v>
      </c>
      <c r="R796" s="232">
        <f t="shared" si="53"/>
        <v>0</v>
      </c>
      <c r="S796" s="232">
        <f t="shared" si="53"/>
        <v>0</v>
      </c>
      <c r="T796" s="232">
        <f t="shared" si="53"/>
        <v>0</v>
      </c>
      <c r="U796" s="232">
        <f t="shared" si="53"/>
        <v>0</v>
      </c>
      <c r="V796" s="232">
        <f t="shared" si="53"/>
        <v>0</v>
      </c>
      <c r="W796" s="232">
        <f t="shared" si="53"/>
        <v>1031284</v>
      </c>
      <c r="X796" s="232">
        <f t="shared" si="53"/>
        <v>0</v>
      </c>
      <c r="Y796" s="232">
        <f t="shared" si="53"/>
        <v>0</v>
      </c>
      <c r="Z796" s="232">
        <f t="shared" si="53"/>
        <v>0</v>
      </c>
      <c r="AA796" s="232">
        <f t="shared" si="53"/>
        <v>0</v>
      </c>
      <c r="AB796" s="234" t="s">
        <v>862</v>
      </c>
    </row>
    <row r="797" spans="1:28" s="3" customFormat="1" ht="35.25" x14ac:dyDescent="0.5">
      <c r="A797" s="3">
        <v>1</v>
      </c>
      <c r="B797" s="143">
        <f>SUBTOTAL(103,$A$796:A797)</f>
        <v>1</v>
      </c>
      <c r="C797" s="237" t="s">
        <v>1733</v>
      </c>
      <c r="D797" s="232">
        <f t="shared" ref="D797:D860" si="54">E797+F797+G797+H797+I797+J797+L797+M797+N797+O797+P797+Q797+R797+S797+T797+U797+V797+W797+X797+Y797+Z797+AA797</f>
        <v>1465085.67</v>
      </c>
      <c r="E797" s="239">
        <v>0</v>
      </c>
      <c r="F797" s="239">
        <v>0</v>
      </c>
      <c r="G797" s="239">
        <v>1465085.67</v>
      </c>
      <c r="H797" s="239">
        <v>0</v>
      </c>
      <c r="I797" s="239">
        <v>0</v>
      </c>
      <c r="J797" s="239">
        <v>0</v>
      </c>
      <c r="K797" s="240">
        <v>0</v>
      </c>
      <c r="L797" s="239">
        <v>0</v>
      </c>
      <c r="M797" s="239">
        <v>0</v>
      </c>
      <c r="N797" s="239">
        <v>0</v>
      </c>
      <c r="O797" s="239">
        <v>0</v>
      </c>
      <c r="P797" s="239">
        <v>0</v>
      </c>
      <c r="Q797" s="239">
        <v>0</v>
      </c>
      <c r="R797" s="239">
        <v>0</v>
      </c>
      <c r="S797" s="239">
        <v>0</v>
      </c>
      <c r="T797" s="239">
        <v>0</v>
      </c>
      <c r="U797" s="239">
        <v>0</v>
      </c>
      <c r="V797" s="239">
        <v>0</v>
      </c>
      <c r="W797" s="239">
        <v>0</v>
      </c>
      <c r="X797" s="239">
        <v>0</v>
      </c>
      <c r="Y797" s="239">
        <v>0</v>
      </c>
      <c r="Z797" s="239">
        <v>0</v>
      </c>
      <c r="AA797" s="239">
        <v>0</v>
      </c>
      <c r="AB797" s="241">
        <v>2021</v>
      </c>
    </row>
    <row r="798" spans="1:28" s="3" customFormat="1" ht="35.25" x14ac:dyDescent="0.5">
      <c r="A798" s="3">
        <v>1</v>
      </c>
      <c r="B798" s="143">
        <f>SUBTOTAL(103,$A$796:A798)</f>
        <v>2</v>
      </c>
      <c r="C798" s="237" t="s">
        <v>1747</v>
      </c>
      <c r="D798" s="232">
        <f t="shared" si="54"/>
        <v>250767.47</v>
      </c>
      <c r="E798" s="239">
        <v>0</v>
      </c>
      <c r="F798" s="239">
        <v>0</v>
      </c>
      <c r="G798" s="239">
        <v>250767.47</v>
      </c>
      <c r="H798" s="239">
        <v>0</v>
      </c>
      <c r="I798" s="239">
        <v>0</v>
      </c>
      <c r="J798" s="239">
        <v>0</v>
      </c>
      <c r="K798" s="240">
        <v>0</v>
      </c>
      <c r="L798" s="239">
        <v>0</v>
      </c>
      <c r="M798" s="239">
        <v>0</v>
      </c>
      <c r="N798" s="239">
        <v>0</v>
      </c>
      <c r="O798" s="239">
        <v>0</v>
      </c>
      <c r="P798" s="239">
        <v>0</v>
      </c>
      <c r="Q798" s="239">
        <v>0</v>
      </c>
      <c r="R798" s="239">
        <v>0</v>
      </c>
      <c r="S798" s="239">
        <v>0</v>
      </c>
      <c r="T798" s="239">
        <v>0</v>
      </c>
      <c r="U798" s="239">
        <v>0</v>
      </c>
      <c r="V798" s="239">
        <v>0</v>
      </c>
      <c r="W798" s="239">
        <v>0</v>
      </c>
      <c r="X798" s="239">
        <v>0</v>
      </c>
      <c r="Y798" s="239">
        <v>0</v>
      </c>
      <c r="Z798" s="239">
        <v>0</v>
      </c>
      <c r="AA798" s="239">
        <v>0</v>
      </c>
      <c r="AB798" s="241">
        <v>2021</v>
      </c>
    </row>
    <row r="799" spans="1:28" s="3" customFormat="1" ht="35.25" x14ac:dyDescent="0.5">
      <c r="A799" s="3">
        <v>1</v>
      </c>
      <c r="B799" s="143">
        <f>SUBTOTAL(103,$A$796:A799)</f>
        <v>3</v>
      </c>
      <c r="C799" s="237" t="s">
        <v>2555</v>
      </c>
      <c r="D799" s="232">
        <f t="shared" si="54"/>
        <v>1341938.77</v>
      </c>
      <c r="E799" s="239">
        <v>0</v>
      </c>
      <c r="F799" s="239">
        <v>0</v>
      </c>
      <c r="G799" s="239">
        <v>0</v>
      </c>
      <c r="H799" s="239">
        <v>164839</v>
      </c>
      <c r="I799" s="239">
        <v>1177099.77</v>
      </c>
      <c r="J799" s="239">
        <v>0</v>
      </c>
      <c r="K799" s="240">
        <v>0</v>
      </c>
      <c r="L799" s="239">
        <v>0</v>
      </c>
      <c r="M799" s="239">
        <v>0</v>
      </c>
      <c r="N799" s="239">
        <v>0</v>
      </c>
      <c r="O799" s="239">
        <v>0</v>
      </c>
      <c r="P799" s="239">
        <v>0</v>
      </c>
      <c r="Q799" s="239">
        <v>0</v>
      </c>
      <c r="R799" s="239">
        <v>0</v>
      </c>
      <c r="S799" s="239">
        <v>0</v>
      </c>
      <c r="T799" s="239">
        <v>0</v>
      </c>
      <c r="U799" s="239">
        <v>0</v>
      </c>
      <c r="V799" s="239">
        <v>0</v>
      </c>
      <c r="W799" s="239">
        <v>0</v>
      </c>
      <c r="X799" s="239">
        <v>0</v>
      </c>
      <c r="Y799" s="239">
        <v>0</v>
      </c>
      <c r="Z799" s="239">
        <v>0</v>
      </c>
      <c r="AA799" s="239">
        <v>0</v>
      </c>
      <c r="AB799" s="241">
        <v>2021</v>
      </c>
    </row>
    <row r="800" spans="1:28" s="3" customFormat="1" ht="35.25" x14ac:dyDescent="0.5">
      <c r="A800" s="3">
        <v>1</v>
      </c>
      <c r="B800" s="143">
        <f>SUBTOTAL(103,$A$796:A800)</f>
        <v>4</v>
      </c>
      <c r="C800" s="237" t="s">
        <v>2556</v>
      </c>
      <c r="D800" s="232">
        <f t="shared" si="54"/>
        <v>2180000</v>
      </c>
      <c r="E800" s="239">
        <v>0</v>
      </c>
      <c r="F800" s="239">
        <v>0</v>
      </c>
      <c r="G800" s="239">
        <v>0</v>
      </c>
      <c r="H800" s="239">
        <v>0</v>
      </c>
      <c r="I800" s="239">
        <v>2180000</v>
      </c>
      <c r="J800" s="239">
        <v>0</v>
      </c>
      <c r="K800" s="240">
        <v>0</v>
      </c>
      <c r="L800" s="239">
        <v>0</v>
      </c>
      <c r="M800" s="239">
        <v>0</v>
      </c>
      <c r="N800" s="239">
        <v>0</v>
      </c>
      <c r="O800" s="239">
        <v>0</v>
      </c>
      <c r="P800" s="239">
        <v>0</v>
      </c>
      <c r="Q800" s="239">
        <v>0</v>
      </c>
      <c r="R800" s="239">
        <v>0</v>
      </c>
      <c r="S800" s="239">
        <v>0</v>
      </c>
      <c r="T800" s="239">
        <v>0</v>
      </c>
      <c r="U800" s="239">
        <v>0</v>
      </c>
      <c r="V800" s="239">
        <v>0</v>
      </c>
      <c r="W800" s="239">
        <v>0</v>
      </c>
      <c r="X800" s="239">
        <v>0</v>
      </c>
      <c r="Y800" s="239">
        <v>0</v>
      </c>
      <c r="Z800" s="239">
        <v>0</v>
      </c>
      <c r="AA800" s="239">
        <v>0</v>
      </c>
      <c r="AB800" s="241">
        <v>2021</v>
      </c>
    </row>
    <row r="801" spans="1:28" s="3" customFormat="1" ht="35.25" x14ac:dyDescent="0.5">
      <c r="A801" s="3">
        <v>1</v>
      </c>
      <c r="B801" s="143">
        <f>SUBTOTAL(103,$A$796:A801)</f>
        <v>5</v>
      </c>
      <c r="C801" s="237" t="s">
        <v>2557</v>
      </c>
      <c r="D801" s="232">
        <f t="shared" si="54"/>
        <v>1152134</v>
      </c>
      <c r="E801" s="239">
        <v>0</v>
      </c>
      <c r="F801" s="239">
        <v>0</v>
      </c>
      <c r="G801" s="239">
        <v>0</v>
      </c>
      <c r="H801" s="239">
        <v>0</v>
      </c>
      <c r="I801" s="239">
        <v>1152134</v>
      </c>
      <c r="J801" s="239">
        <v>0</v>
      </c>
      <c r="K801" s="240">
        <v>0</v>
      </c>
      <c r="L801" s="239">
        <v>0</v>
      </c>
      <c r="M801" s="239">
        <v>0</v>
      </c>
      <c r="N801" s="239">
        <v>0</v>
      </c>
      <c r="O801" s="239">
        <v>0</v>
      </c>
      <c r="P801" s="239">
        <v>0</v>
      </c>
      <c r="Q801" s="239">
        <v>0</v>
      </c>
      <c r="R801" s="239">
        <v>0</v>
      </c>
      <c r="S801" s="239">
        <v>0</v>
      </c>
      <c r="T801" s="239">
        <v>0</v>
      </c>
      <c r="U801" s="239">
        <v>0</v>
      </c>
      <c r="V801" s="239">
        <v>0</v>
      </c>
      <c r="W801" s="239">
        <v>0</v>
      </c>
      <c r="X801" s="239">
        <v>0</v>
      </c>
      <c r="Y801" s="239">
        <v>0</v>
      </c>
      <c r="Z801" s="239">
        <v>0</v>
      </c>
      <c r="AA801" s="239">
        <v>0</v>
      </c>
      <c r="AB801" s="241">
        <v>2021</v>
      </c>
    </row>
    <row r="802" spans="1:28" s="3" customFormat="1" ht="35.25" x14ac:dyDescent="0.5">
      <c r="A802" s="3">
        <v>1</v>
      </c>
      <c r="B802" s="143">
        <f>SUBTOTAL(103,$A$796:A802)</f>
        <v>6</v>
      </c>
      <c r="C802" s="237" t="s">
        <v>2558</v>
      </c>
      <c r="D802" s="232">
        <f t="shared" si="54"/>
        <v>2180121</v>
      </c>
      <c r="E802" s="239">
        <v>0</v>
      </c>
      <c r="F802" s="239">
        <v>0</v>
      </c>
      <c r="G802" s="239">
        <v>0</v>
      </c>
      <c r="H802" s="239">
        <v>0</v>
      </c>
      <c r="I802" s="239">
        <v>0</v>
      </c>
      <c r="J802" s="239">
        <v>0</v>
      </c>
      <c r="K802" s="240">
        <v>1</v>
      </c>
      <c r="L802" s="239">
        <v>2180121</v>
      </c>
      <c r="M802" s="239">
        <v>0</v>
      </c>
      <c r="N802" s="239">
        <v>0</v>
      </c>
      <c r="O802" s="239">
        <v>0</v>
      </c>
      <c r="P802" s="239">
        <v>0</v>
      </c>
      <c r="Q802" s="239">
        <v>0</v>
      </c>
      <c r="R802" s="239">
        <v>0</v>
      </c>
      <c r="S802" s="239">
        <v>0</v>
      </c>
      <c r="T802" s="239">
        <v>0</v>
      </c>
      <c r="U802" s="239">
        <v>0</v>
      </c>
      <c r="V802" s="239">
        <v>0</v>
      </c>
      <c r="W802" s="239">
        <v>0</v>
      </c>
      <c r="X802" s="239">
        <v>0</v>
      </c>
      <c r="Y802" s="239">
        <v>0</v>
      </c>
      <c r="Z802" s="239">
        <v>0</v>
      </c>
      <c r="AA802" s="239">
        <v>0</v>
      </c>
      <c r="AB802" s="241">
        <v>2021</v>
      </c>
    </row>
    <row r="803" spans="1:28" s="3" customFormat="1" ht="35.25" x14ac:dyDescent="0.5">
      <c r="A803" s="3">
        <v>1</v>
      </c>
      <c r="B803" s="143">
        <f>SUBTOTAL(103,$A$796:A803)</f>
        <v>7</v>
      </c>
      <c r="C803" s="237" t="s">
        <v>2559</v>
      </c>
      <c r="D803" s="232">
        <f t="shared" si="54"/>
        <v>2196084</v>
      </c>
      <c r="E803" s="239">
        <v>0</v>
      </c>
      <c r="F803" s="239">
        <v>0</v>
      </c>
      <c r="G803" s="239">
        <v>0</v>
      </c>
      <c r="H803" s="239">
        <v>0</v>
      </c>
      <c r="I803" s="239">
        <v>0</v>
      </c>
      <c r="J803" s="239">
        <v>0</v>
      </c>
      <c r="K803" s="240">
        <v>0</v>
      </c>
      <c r="L803" s="239">
        <v>0</v>
      </c>
      <c r="M803" s="239">
        <v>2196084</v>
      </c>
      <c r="N803" s="239">
        <v>0</v>
      </c>
      <c r="O803" s="239">
        <v>0</v>
      </c>
      <c r="P803" s="239">
        <v>0</v>
      </c>
      <c r="Q803" s="239">
        <v>0</v>
      </c>
      <c r="R803" s="239">
        <v>0</v>
      </c>
      <c r="S803" s="239">
        <v>0</v>
      </c>
      <c r="T803" s="239">
        <v>0</v>
      </c>
      <c r="U803" s="239">
        <v>0</v>
      </c>
      <c r="V803" s="239">
        <v>0</v>
      </c>
      <c r="W803" s="239">
        <v>0</v>
      </c>
      <c r="X803" s="239">
        <v>0</v>
      </c>
      <c r="Y803" s="239">
        <v>0</v>
      </c>
      <c r="Z803" s="239">
        <v>0</v>
      </c>
      <c r="AA803" s="239">
        <v>0</v>
      </c>
      <c r="AB803" s="241">
        <v>2021</v>
      </c>
    </row>
    <row r="804" spans="1:28" s="3" customFormat="1" ht="35.25" x14ac:dyDescent="0.5">
      <c r="A804" s="3">
        <v>1</v>
      </c>
      <c r="B804" s="143">
        <f>SUBTOTAL(103,$A$796:A804)</f>
        <v>8</v>
      </c>
      <c r="C804" s="237" t="s">
        <v>2600</v>
      </c>
      <c r="D804" s="232">
        <f t="shared" si="54"/>
        <v>4200000</v>
      </c>
      <c r="E804" s="239">
        <v>0</v>
      </c>
      <c r="F804" s="239">
        <v>0</v>
      </c>
      <c r="G804" s="239">
        <v>0</v>
      </c>
      <c r="H804" s="239">
        <v>0</v>
      </c>
      <c r="I804" s="239">
        <v>0</v>
      </c>
      <c r="J804" s="239">
        <v>0</v>
      </c>
      <c r="K804" s="240">
        <v>2</v>
      </c>
      <c r="L804" s="239">
        <v>4200000</v>
      </c>
      <c r="M804" s="239">
        <v>0</v>
      </c>
      <c r="N804" s="239">
        <v>0</v>
      </c>
      <c r="O804" s="239">
        <v>0</v>
      </c>
      <c r="P804" s="239">
        <v>0</v>
      </c>
      <c r="Q804" s="239">
        <v>0</v>
      </c>
      <c r="R804" s="239">
        <v>0</v>
      </c>
      <c r="S804" s="239">
        <v>0</v>
      </c>
      <c r="T804" s="239">
        <v>0</v>
      </c>
      <c r="U804" s="239">
        <v>0</v>
      </c>
      <c r="V804" s="239">
        <v>0</v>
      </c>
      <c r="W804" s="239">
        <v>0</v>
      </c>
      <c r="X804" s="239">
        <v>0</v>
      </c>
      <c r="Y804" s="239">
        <v>0</v>
      </c>
      <c r="Z804" s="239">
        <v>0</v>
      </c>
      <c r="AA804" s="239">
        <v>0</v>
      </c>
      <c r="AB804" s="241">
        <v>2021</v>
      </c>
    </row>
    <row r="805" spans="1:28" s="3" customFormat="1" ht="35.25" x14ac:dyDescent="0.5">
      <c r="A805" s="3">
        <v>1</v>
      </c>
      <c r="B805" s="143">
        <f>SUBTOTAL(103,$A$796:A805)</f>
        <v>9</v>
      </c>
      <c r="C805" s="237" t="s">
        <v>2601</v>
      </c>
      <c r="D805" s="232">
        <f t="shared" si="54"/>
        <v>6495908</v>
      </c>
      <c r="E805" s="239">
        <v>0</v>
      </c>
      <c r="F805" s="239">
        <v>1260000</v>
      </c>
      <c r="G805" s="239">
        <v>835908</v>
      </c>
      <c r="H805" s="239">
        <v>0</v>
      </c>
      <c r="I805" s="239">
        <v>0</v>
      </c>
      <c r="J805" s="239">
        <v>0</v>
      </c>
      <c r="K805" s="240">
        <v>2</v>
      </c>
      <c r="L805" s="239">
        <v>4400000</v>
      </c>
      <c r="M805" s="239">
        <v>0</v>
      </c>
      <c r="N805" s="239">
        <v>0</v>
      </c>
      <c r="O805" s="239">
        <v>0</v>
      </c>
      <c r="P805" s="239">
        <v>0</v>
      </c>
      <c r="Q805" s="239">
        <v>0</v>
      </c>
      <c r="R805" s="239">
        <v>0</v>
      </c>
      <c r="S805" s="239">
        <v>0</v>
      </c>
      <c r="T805" s="239">
        <v>0</v>
      </c>
      <c r="U805" s="239">
        <v>0</v>
      </c>
      <c r="V805" s="239">
        <v>0</v>
      </c>
      <c r="W805" s="239">
        <v>0</v>
      </c>
      <c r="X805" s="239">
        <v>0</v>
      </c>
      <c r="Y805" s="239">
        <v>0</v>
      </c>
      <c r="Z805" s="239">
        <v>0</v>
      </c>
      <c r="AA805" s="239">
        <v>0</v>
      </c>
      <c r="AB805" s="241">
        <v>2021</v>
      </c>
    </row>
    <row r="806" spans="1:28" s="3" customFormat="1" ht="35.25" x14ac:dyDescent="0.5">
      <c r="A806" s="3">
        <v>1</v>
      </c>
      <c r="B806" s="143">
        <f>SUBTOTAL(103,$A$796:A806)</f>
        <v>10</v>
      </c>
      <c r="C806" s="237" t="s">
        <v>2270</v>
      </c>
      <c r="D806" s="232">
        <f t="shared" si="54"/>
        <v>237000</v>
      </c>
      <c r="E806" s="239">
        <v>0</v>
      </c>
      <c r="F806" s="239">
        <v>0</v>
      </c>
      <c r="G806" s="239">
        <v>0</v>
      </c>
      <c r="H806" s="239">
        <v>0</v>
      </c>
      <c r="I806" s="239">
        <v>0</v>
      </c>
      <c r="J806" s="239">
        <v>0</v>
      </c>
      <c r="K806" s="240">
        <v>0</v>
      </c>
      <c r="L806" s="239">
        <v>0</v>
      </c>
      <c r="M806" s="239">
        <v>0</v>
      </c>
      <c r="N806" s="239">
        <v>0</v>
      </c>
      <c r="O806" s="239">
        <v>237000</v>
      </c>
      <c r="P806" s="239">
        <v>0</v>
      </c>
      <c r="Q806" s="239">
        <v>0</v>
      </c>
      <c r="R806" s="239">
        <v>0</v>
      </c>
      <c r="S806" s="239">
        <v>0</v>
      </c>
      <c r="T806" s="239">
        <v>0</v>
      </c>
      <c r="U806" s="239">
        <v>0</v>
      </c>
      <c r="V806" s="239">
        <v>0</v>
      </c>
      <c r="W806" s="239">
        <v>0</v>
      </c>
      <c r="X806" s="239">
        <v>0</v>
      </c>
      <c r="Y806" s="239">
        <v>0</v>
      </c>
      <c r="Z806" s="239">
        <v>0</v>
      </c>
      <c r="AA806" s="239">
        <v>0</v>
      </c>
      <c r="AB806" s="241">
        <v>2021</v>
      </c>
    </row>
    <row r="807" spans="1:28" s="3" customFormat="1" ht="35.25" x14ac:dyDescent="0.5">
      <c r="A807" s="3">
        <v>1</v>
      </c>
      <c r="B807" s="143">
        <f>SUBTOTAL(103,$A$796:A807)</f>
        <v>11</v>
      </c>
      <c r="C807" s="237" t="s">
        <v>2721</v>
      </c>
      <c r="D807" s="232">
        <f t="shared" si="54"/>
        <v>2689050.45</v>
      </c>
      <c r="E807" s="239">
        <v>0</v>
      </c>
      <c r="F807" s="239">
        <v>0</v>
      </c>
      <c r="G807" s="239">
        <v>0</v>
      </c>
      <c r="H807" s="239">
        <v>0</v>
      </c>
      <c r="I807" s="239">
        <v>0</v>
      </c>
      <c r="J807" s="239">
        <v>0</v>
      </c>
      <c r="K807" s="240">
        <v>0</v>
      </c>
      <c r="L807" s="239">
        <v>0</v>
      </c>
      <c r="M807" s="239">
        <v>2689050.45</v>
      </c>
      <c r="N807" s="239">
        <v>0</v>
      </c>
      <c r="O807" s="239">
        <v>0</v>
      </c>
      <c r="P807" s="239">
        <v>0</v>
      </c>
      <c r="Q807" s="239">
        <v>0</v>
      </c>
      <c r="R807" s="239">
        <v>0</v>
      </c>
      <c r="S807" s="239">
        <v>0</v>
      </c>
      <c r="T807" s="239">
        <v>0</v>
      </c>
      <c r="U807" s="239">
        <v>0</v>
      </c>
      <c r="V807" s="239">
        <v>0</v>
      </c>
      <c r="W807" s="239">
        <v>0</v>
      </c>
      <c r="X807" s="239">
        <v>0</v>
      </c>
      <c r="Y807" s="239">
        <v>0</v>
      </c>
      <c r="Z807" s="239">
        <v>0</v>
      </c>
      <c r="AA807" s="239">
        <v>0</v>
      </c>
      <c r="AB807" s="241">
        <v>2021</v>
      </c>
    </row>
    <row r="808" spans="1:28" s="3" customFormat="1" ht="35.25" x14ac:dyDescent="0.5">
      <c r="A808" s="3">
        <v>1</v>
      </c>
      <c r="B808" s="143">
        <f>SUBTOTAL(103,$A$796:A808)</f>
        <v>12</v>
      </c>
      <c r="C808" s="237" t="s">
        <v>2722</v>
      </c>
      <c r="D808" s="232">
        <f t="shared" si="54"/>
        <v>1311217.33</v>
      </c>
      <c r="E808" s="239">
        <v>0</v>
      </c>
      <c r="F808" s="239">
        <v>0</v>
      </c>
      <c r="G808" s="239">
        <v>0</v>
      </c>
      <c r="H808" s="239">
        <v>0</v>
      </c>
      <c r="I808" s="239">
        <v>0</v>
      </c>
      <c r="J808" s="239">
        <v>0</v>
      </c>
      <c r="K808" s="240">
        <v>0</v>
      </c>
      <c r="L808" s="239">
        <v>0</v>
      </c>
      <c r="M808" s="239">
        <v>0</v>
      </c>
      <c r="N808" s="239">
        <v>0</v>
      </c>
      <c r="O808" s="239">
        <v>1311217.33</v>
      </c>
      <c r="P808" s="239">
        <v>0</v>
      </c>
      <c r="Q808" s="239">
        <v>0</v>
      </c>
      <c r="R808" s="239">
        <v>0</v>
      </c>
      <c r="S808" s="239">
        <v>0</v>
      </c>
      <c r="T808" s="239">
        <v>0</v>
      </c>
      <c r="U808" s="239">
        <v>0</v>
      </c>
      <c r="V808" s="239">
        <v>0</v>
      </c>
      <c r="W808" s="239">
        <v>0</v>
      </c>
      <c r="X808" s="239">
        <v>0</v>
      </c>
      <c r="Y808" s="239">
        <v>0</v>
      </c>
      <c r="Z808" s="239">
        <v>0</v>
      </c>
      <c r="AA808" s="239">
        <v>0</v>
      </c>
      <c r="AB808" s="241">
        <v>2021</v>
      </c>
    </row>
    <row r="809" spans="1:28" s="3" customFormat="1" ht="35.25" x14ac:dyDescent="0.5">
      <c r="A809" s="3">
        <v>1</v>
      </c>
      <c r="B809" s="143">
        <f>SUBTOTAL(103,$A$796:A809)</f>
        <v>13</v>
      </c>
      <c r="C809" s="237" t="s">
        <v>2262</v>
      </c>
      <c r="D809" s="232">
        <f t="shared" si="54"/>
        <v>1049570</v>
      </c>
      <c r="E809" s="239">
        <v>0</v>
      </c>
      <c r="F809" s="239">
        <v>0</v>
      </c>
      <c r="G809" s="239">
        <v>0</v>
      </c>
      <c r="H809" s="239">
        <v>0</v>
      </c>
      <c r="I809" s="239">
        <v>0</v>
      </c>
      <c r="J809" s="239">
        <v>0</v>
      </c>
      <c r="K809" s="240">
        <v>0</v>
      </c>
      <c r="L809" s="239">
        <v>0</v>
      </c>
      <c r="M809" s="239">
        <v>1049570</v>
      </c>
      <c r="N809" s="239">
        <v>0</v>
      </c>
      <c r="O809" s="239">
        <v>0</v>
      </c>
      <c r="P809" s="239">
        <v>0</v>
      </c>
      <c r="Q809" s="239">
        <v>0</v>
      </c>
      <c r="R809" s="239">
        <v>0</v>
      </c>
      <c r="S809" s="239">
        <v>0</v>
      </c>
      <c r="T809" s="239">
        <v>0</v>
      </c>
      <c r="U809" s="239">
        <v>0</v>
      </c>
      <c r="V809" s="239">
        <v>0</v>
      </c>
      <c r="W809" s="239">
        <v>0</v>
      </c>
      <c r="X809" s="239">
        <v>0</v>
      </c>
      <c r="Y809" s="239">
        <v>0</v>
      </c>
      <c r="Z809" s="239">
        <v>0</v>
      </c>
      <c r="AA809" s="239">
        <v>0</v>
      </c>
      <c r="AB809" s="241">
        <v>2021</v>
      </c>
    </row>
    <row r="810" spans="1:28" s="3" customFormat="1" ht="35.25" x14ac:dyDescent="0.5">
      <c r="A810" s="3">
        <v>1</v>
      </c>
      <c r="B810" s="143">
        <f>SUBTOTAL(103,$A$796:A810)</f>
        <v>14</v>
      </c>
      <c r="C810" s="237" t="s">
        <v>2723</v>
      </c>
      <c r="D810" s="232">
        <f t="shared" si="54"/>
        <v>878454.18</v>
      </c>
      <c r="E810" s="239">
        <v>0</v>
      </c>
      <c r="F810" s="239">
        <v>0</v>
      </c>
      <c r="G810" s="239">
        <v>0</v>
      </c>
      <c r="H810" s="239">
        <v>125490</v>
      </c>
      <c r="I810" s="239">
        <v>0</v>
      </c>
      <c r="J810" s="239">
        <v>0</v>
      </c>
      <c r="K810" s="240">
        <v>0</v>
      </c>
      <c r="L810" s="239">
        <v>0</v>
      </c>
      <c r="M810" s="239">
        <v>752964.18</v>
      </c>
      <c r="N810" s="239">
        <v>0</v>
      </c>
      <c r="O810" s="239">
        <v>0</v>
      </c>
      <c r="P810" s="239">
        <v>0</v>
      </c>
      <c r="Q810" s="239">
        <v>0</v>
      </c>
      <c r="R810" s="239">
        <v>0</v>
      </c>
      <c r="S810" s="239">
        <v>0</v>
      </c>
      <c r="T810" s="239">
        <v>0</v>
      </c>
      <c r="U810" s="239">
        <v>0</v>
      </c>
      <c r="V810" s="239">
        <v>0</v>
      </c>
      <c r="W810" s="239">
        <v>0</v>
      </c>
      <c r="X810" s="239">
        <v>0</v>
      </c>
      <c r="Y810" s="239">
        <v>0</v>
      </c>
      <c r="Z810" s="239">
        <v>0</v>
      </c>
      <c r="AA810" s="239">
        <v>0</v>
      </c>
      <c r="AB810" s="241">
        <v>2021</v>
      </c>
    </row>
    <row r="811" spans="1:28" s="3" customFormat="1" ht="35.25" x14ac:dyDescent="0.5">
      <c r="A811" s="3">
        <v>1</v>
      </c>
      <c r="B811" s="143">
        <f>SUBTOTAL(103,$A$796:A811)</f>
        <v>15</v>
      </c>
      <c r="C811" s="237" t="s">
        <v>2724</v>
      </c>
      <c r="D811" s="232">
        <f t="shared" si="54"/>
        <v>1768192</v>
      </c>
      <c r="E811" s="239">
        <v>0</v>
      </c>
      <c r="F811" s="239">
        <v>0</v>
      </c>
      <c r="G811" s="239">
        <v>0</v>
      </c>
      <c r="H811" s="239">
        <v>0</v>
      </c>
      <c r="I811" s="239">
        <v>0</v>
      </c>
      <c r="J811" s="239">
        <v>0</v>
      </c>
      <c r="K811" s="240">
        <v>0</v>
      </c>
      <c r="L811" s="239">
        <v>0</v>
      </c>
      <c r="M811" s="239">
        <v>0</v>
      </c>
      <c r="N811" s="239">
        <v>0</v>
      </c>
      <c r="O811" s="239">
        <v>1768192</v>
      </c>
      <c r="P811" s="239">
        <v>0</v>
      </c>
      <c r="Q811" s="239">
        <v>0</v>
      </c>
      <c r="R811" s="239">
        <v>0</v>
      </c>
      <c r="S811" s="239">
        <v>0</v>
      </c>
      <c r="T811" s="239">
        <v>0</v>
      </c>
      <c r="U811" s="239">
        <v>0</v>
      </c>
      <c r="V811" s="239">
        <v>0</v>
      </c>
      <c r="W811" s="239">
        <v>0</v>
      </c>
      <c r="X811" s="239">
        <v>0</v>
      </c>
      <c r="Y811" s="239">
        <v>0</v>
      </c>
      <c r="Z811" s="239">
        <v>0</v>
      </c>
      <c r="AA811" s="239">
        <v>0</v>
      </c>
      <c r="AB811" s="241">
        <v>2021</v>
      </c>
    </row>
    <row r="812" spans="1:28" s="3" customFormat="1" ht="35.25" x14ac:dyDescent="0.5">
      <c r="A812" s="3">
        <v>1</v>
      </c>
      <c r="B812" s="143">
        <f>SUBTOTAL(103,$A$796:A812)</f>
        <v>16</v>
      </c>
      <c r="C812" s="237" t="s">
        <v>1904</v>
      </c>
      <c r="D812" s="232">
        <f t="shared" si="54"/>
        <v>1200000</v>
      </c>
      <c r="E812" s="239">
        <v>0</v>
      </c>
      <c r="F812" s="239">
        <v>0</v>
      </c>
      <c r="G812" s="239">
        <v>1200000</v>
      </c>
      <c r="H812" s="239">
        <v>0</v>
      </c>
      <c r="I812" s="239">
        <v>0</v>
      </c>
      <c r="J812" s="239">
        <v>0</v>
      </c>
      <c r="K812" s="240">
        <v>0</v>
      </c>
      <c r="L812" s="239">
        <v>0</v>
      </c>
      <c r="M812" s="239">
        <v>0</v>
      </c>
      <c r="N812" s="239">
        <v>0</v>
      </c>
      <c r="O812" s="242">
        <v>0</v>
      </c>
      <c r="P812" s="239">
        <v>0</v>
      </c>
      <c r="Q812" s="239">
        <v>0</v>
      </c>
      <c r="R812" s="239">
        <v>0</v>
      </c>
      <c r="S812" s="239">
        <v>0</v>
      </c>
      <c r="T812" s="239">
        <v>0</v>
      </c>
      <c r="U812" s="239">
        <v>0</v>
      </c>
      <c r="V812" s="239">
        <v>0</v>
      </c>
      <c r="W812" s="239">
        <v>0</v>
      </c>
      <c r="X812" s="239">
        <v>0</v>
      </c>
      <c r="Y812" s="239">
        <v>0</v>
      </c>
      <c r="Z812" s="239">
        <v>0</v>
      </c>
      <c r="AA812" s="239">
        <v>0</v>
      </c>
      <c r="AB812" s="241">
        <v>2021</v>
      </c>
    </row>
    <row r="813" spans="1:28" s="3" customFormat="1" ht="35.25" x14ac:dyDescent="0.5">
      <c r="A813" s="3">
        <v>1</v>
      </c>
      <c r="B813" s="143">
        <f>SUBTOTAL(103,$A$796:A813)</f>
        <v>17</v>
      </c>
      <c r="C813" s="237" t="s">
        <v>2725</v>
      </c>
      <c r="D813" s="232">
        <f t="shared" si="54"/>
        <v>1400000</v>
      </c>
      <c r="E813" s="239">
        <v>0</v>
      </c>
      <c r="F813" s="239">
        <v>0</v>
      </c>
      <c r="G813" s="239">
        <v>1400000</v>
      </c>
      <c r="H813" s="239">
        <v>0</v>
      </c>
      <c r="I813" s="239">
        <v>0</v>
      </c>
      <c r="J813" s="239">
        <v>0</v>
      </c>
      <c r="K813" s="240">
        <v>0</v>
      </c>
      <c r="L813" s="239">
        <v>0</v>
      </c>
      <c r="M813" s="239">
        <v>0</v>
      </c>
      <c r="N813" s="239">
        <v>0</v>
      </c>
      <c r="O813" s="242">
        <v>0</v>
      </c>
      <c r="P813" s="239">
        <v>0</v>
      </c>
      <c r="Q813" s="239">
        <v>0</v>
      </c>
      <c r="R813" s="239">
        <v>0</v>
      </c>
      <c r="S813" s="239">
        <v>0</v>
      </c>
      <c r="T813" s="239">
        <v>0</v>
      </c>
      <c r="U813" s="239">
        <v>0</v>
      </c>
      <c r="V813" s="239">
        <v>0</v>
      </c>
      <c r="W813" s="239">
        <v>0</v>
      </c>
      <c r="X813" s="239">
        <v>0</v>
      </c>
      <c r="Y813" s="239">
        <v>0</v>
      </c>
      <c r="Z813" s="239">
        <v>0</v>
      </c>
      <c r="AA813" s="239">
        <v>0</v>
      </c>
      <c r="AB813" s="241">
        <v>2021</v>
      </c>
    </row>
    <row r="814" spans="1:28" s="3" customFormat="1" ht="35.25" x14ac:dyDescent="0.5">
      <c r="A814" s="3">
        <v>1</v>
      </c>
      <c r="B814" s="143">
        <f>SUBTOTAL(103,$A$796:A814)</f>
        <v>18</v>
      </c>
      <c r="C814" s="237" t="s">
        <v>2726</v>
      </c>
      <c r="D814" s="232">
        <f t="shared" si="54"/>
        <v>1003768</v>
      </c>
      <c r="E814" s="239">
        <v>0</v>
      </c>
      <c r="F814" s="239">
        <v>0</v>
      </c>
      <c r="G814" s="239">
        <v>0</v>
      </c>
      <c r="H814" s="239">
        <v>0</v>
      </c>
      <c r="I814" s="239">
        <v>1003768</v>
      </c>
      <c r="J814" s="239">
        <v>0</v>
      </c>
      <c r="K814" s="240">
        <v>0</v>
      </c>
      <c r="L814" s="239">
        <v>0</v>
      </c>
      <c r="M814" s="239">
        <v>0</v>
      </c>
      <c r="N814" s="239">
        <v>0</v>
      </c>
      <c r="O814" s="242">
        <v>0</v>
      </c>
      <c r="P814" s="239">
        <v>0</v>
      </c>
      <c r="Q814" s="239">
        <v>0</v>
      </c>
      <c r="R814" s="239">
        <v>0</v>
      </c>
      <c r="S814" s="239">
        <v>0</v>
      </c>
      <c r="T814" s="239">
        <v>0</v>
      </c>
      <c r="U814" s="239">
        <v>0</v>
      </c>
      <c r="V814" s="239">
        <v>0</v>
      </c>
      <c r="W814" s="239">
        <v>0</v>
      </c>
      <c r="X814" s="239">
        <v>0</v>
      </c>
      <c r="Y814" s="239">
        <v>0</v>
      </c>
      <c r="Z814" s="239">
        <v>0</v>
      </c>
      <c r="AA814" s="239">
        <v>0</v>
      </c>
      <c r="AB814" s="241">
        <v>2021</v>
      </c>
    </row>
    <row r="815" spans="1:28" s="3" customFormat="1" ht="35.25" x14ac:dyDescent="0.5">
      <c r="A815" s="3">
        <v>1</v>
      </c>
      <c r="B815" s="143">
        <f>SUBTOTAL(103,$A$796:A815)</f>
        <v>19</v>
      </c>
      <c r="C815" s="237" t="s">
        <v>2727</v>
      </c>
      <c r="D815" s="232">
        <f t="shared" si="54"/>
        <v>1272140</v>
      </c>
      <c r="E815" s="239">
        <v>0</v>
      </c>
      <c r="F815" s="239">
        <v>0</v>
      </c>
      <c r="G815" s="239">
        <v>0</v>
      </c>
      <c r="H815" s="239">
        <v>0</v>
      </c>
      <c r="I815" s="239">
        <v>0</v>
      </c>
      <c r="J815" s="239">
        <v>0</v>
      </c>
      <c r="K815" s="240">
        <v>0</v>
      </c>
      <c r="L815" s="239">
        <v>0</v>
      </c>
      <c r="M815" s="239">
        <v>1272140</v>
      </c>
      <c r="N815" s="239">
        <v>0</v>
      </c>
      <c r="O815" s="239">
        <v>0</v>
      </c>
      <c r="P815" s="239">
        <v>0</v>
      </c>
      <c r="Q815" s="239">
        <v>0</v>
      </c>
      <c r="R815" s="239">
        <v>0</v>
      </c>
      <c r="S815" s="239">
        <v>0</v>
      </c>
      <c r="T815" s="239">
        <v>0</v>
      </c>
      <c r="U815" s="239">
        <v>0</v>
      </c>
      <c r="V815" s="239">
        <v>0</v>
      </c>
      <c r="W815" s="239">
        <v>0</v>
      </c>
      <c r="X815" s="239">
        <v>0</v>
      </c>
      <c r="Y815" s="239">
        <v>0</v>
      </c>
      <c r="Z815" s="239">
        <v>0</v>
      </c>
      <c r="AA815" s="239">
        <v>0</v>
      </c>
      <c r="AB815" s="241">
        <v>2021</v>
      </c>
    </row>
    <row r="816" spans="1:28" s="3" customFormat="1" ht="35.25" x14ac:dyDescent="0.5">
      <c r="A816" s="3">
        <v>1</v>
      </c>
      <c r="B816" s="143">
        <f>SUBTOTAL(103,$A$796:A816)</f>
        <v>20</v>
      </c>
      <c r="C816" s="237" t="s">
        <v>2728</v>
      </c>
      <c r="D816" s="232">
        <f t="shared" si="54"/>
        <v>651000</v>
      </c>
      <c r="E816" s="239">
        <v>0</v>
      </c>
      <c r="F816" s="239">
        <v>0</v>
      </c>
      <c r="G816" s="239">
        <v>0</v>
      </c>
      <c r="H816" s="239">
        <v>0</v>
      </c>
      <c r="I816" s="239">
        <v>0</v>
      </c>
      <c r="J816" s="239">
        <v>0</v>
      </c>
      <c r="K816" s="240">
        <v>0</v>
      </c>
      <c r="L816" s="239">
        <v>0</v>
      </c>
      <c r="M816" s="239">
        <v>0</v>
      </c>
      <c r="N816" s="239">
        <v>0</v>
      </c>
      <c r="O816" s="239">
        <v>651000</v>
      </c>
      <c r="P816" s="239">
        <v>0</v>
      </c>
      <c r="Q816" s="239">
        <v>0</v>
      </c>
      <c r="R816" s="239">
        <v>0</v>
      </c>
      <c r="S816" s="239">
        <v>0</v>
      </c>
      <c r="T816" s="239">
        <v>0</v>
      </c>
      <c r="U816" s="239">
        <v>0</v>
      </c>
      <c r="V816" s="239">
        <v>0</v>
      </c>
      <c r="W816" s="239">
        <v>0</v>
      </c>
      <c r="X816" s="239">
        <v>0</v>
      </c>
      <c r="Y816" s="239">
        <v>0</v>
      </c>
      <c r="Z816" s="239">
        <v>0</v>
      </c>
      <c r="AA816" s="239">
        <v>0</v>
      </c>
      <c r="AB816" s="241">
        <v>2021</v>
      </c>
    </row>
    <row r="817" spans="1:28" s="3" customFormat="1" ht="35.25" x14ac:dyDescent="0.5">
      <c r="A817" s="3">
        <v>1</v>
      </c>
      <c r="B817" s="143">
        <f>SUBTOTAL(103,$A$796:A817)</f>
        <v>21</v>
      </c>
      <c r="C817" s="237" t="s">
        <v>1910</v>
      </c>
      <c r="D817" s="232">
        <f t="shared" si="54"/>
        <v>735038</v>
      </c>
      <c r="E817" s="239">
        <v>0</v>
      </c>
      <c r="F817" s="239">
        <v>0</v>
      </c>
      <c r="G817" s="239">
        <v>0</v>
      </c>
      <c r="H817" s="239">
        <v>0</v>
      </c>
      <c r="I817" s="239">
        <v>0</v>
      </c>
      <c r="J817" s="239">
        <v>0</v>
      </c>
      <c r="K817" s="240">
        <v>0</v>
      </c>
      <c r="L817" s="239">
        <v>0</v>
      </c>
      <c r="M817" s="239">
        <v>0</v>
      </c>
      <c r="N817" s="239">
        <v>0</v>
      </c>
      <c r="O817" s="242">
        <v>495100</v>
      </c>
      <c r="P817" s="239">
        <v>0</v>
      </c>
      <c r="Q817" s="239">
        <v>0</v>
      </c>
      <c r="R817" s="239">
        <v>0</v>
      </c>
      <c r="S817" s="239">
        <v>0</v>
      </c>
      <c r="T817" s="239">
        <v>0</v>
      </c>
      <c r="U817" s="239">
        <v>0</v>
      </c>
      <c r="V817" s="239">
        <v>0</v>
      </c>
      <c r="W817" s="239">
        <v>239938</v>
      </c>
      <c r="X817" s="239">
        <v>0</v>
      </c>
      <c r="Y817" s="239">
        <v>0</v>
      </c>
      <c r="Z817" s="239">
        <v>0</v>
      </c>
      <c r="AA817" s="239">
        <v>0</v>
      </c>
      <c r="AB817" s="241">
        <v>2021</v>
      </c>
    </row>
    <row r="818" spans="1:28" s="3" customFormat="1" ht="35.25" x14ac:dyDescent="0.5">
      <c r="A818" s="3">
        <v>1</v>
      </c>
      <c r="B818" s="143">
        <f>SUBTOTAL(103,$A$796:A818)</f>
        <v>22</v>
      </c>
      <c r="C818" s="237" t="s">
        <v>1732</v>
      </c>
      <c r="D818" s="232">
        <f t="shared" si="54"/>
        <v>1330802</v>
      </c>
      <c r="E818" s="239">
        <v>0</v>
      </c>
      <c r="F818" s="239">
        <v>0</v>
      </c>
      <c r="G818" s="239">
        <v>0</v>
      </c>
      <c r="H818" s="239">
        <v>0</v>
      </c>
      <c r="I818" s="239">
        <v>0</v>
      </c>
      <c r="J818" s="239">
        <v>0</v>
      </c>
      <c r="K818" s="240">
        <v>0</v>
      </c>
      <c r="L818" s="239">
        <v>0</v>
      </c>
      <c r="M818" s="239">
        <v>0</v>
      </c>
      <c r="N818" s="239">
        <v>0</v>
      </c>
      <c r="O818" s="239">
        <v>1330802</v>
      </c>
      <c r="P818" s="239">
        <v>0</v>
      </c>
      <c r="Q818" s="239">
        <v>0</v>
      </c>
      <c r="R818" s="239">
        <v>0</v>
      </c>
      <c r="S818" s="239">
        <v>0</v>
      </c>
      <c r="T818" s="239">
        <v>0</v>
      </c>
      <c r="U818" s="239">
        <v>0</v>
      </c>
      <c r="V818" s="239">
        <v>0</v>
      </c>
      <c r="W818" s="239">
        <v>0</v>
      </c>
      <c r="X818" s="239">
        <v>0</v>
      </c>
      <c r="Y818" s="239">
        <v>0</v>
      </c>
      <c r="Z818" s="239">
        <v>0</v>
      </c>
      <c r="AA818" s="239">
        <v>0</v>
      </c>
      <c r="AB818" s="241">
        <v>2021</v>
      </c>
    </row>
    <row r="819" spans="1:28" s="3" customFormat="1" ht="35.25" x14ac:dyDescent="0.5">
      <c r="A819" s="3">
        <v>1</v>
      </c>
      <c r="B819" s="143">
        <f>SUBTOTAL(103,$A$796:A819)</f>
        <v>23</v>
      </c>
      <c r="C819" s="237" t="s">
        <v>2729</v>
      </c>
      <c r="D819" s="232">
        <f t="shared" si="54"/>
        <v>187722</v>
      </c>
      <c r="E819" s="239">
        <v>0</v>
      </c>
      <c r="F819" s="239">
        <v>0</v>
      </c>
      <c r="G819" s="239">
        <v>0</v>
      </c>
      <c r="H819" s="239">
        <v>0</v>
      </c>
      <c r="I819" s="239">
        <v>0</v>
      </c>
      <c r="J819" s="239">
        <v>0</v>
      </c>
      <c r="K819" s="240">
        <v>0</v>
      </c>
      <c r="L819" s="239">
        <v>0</v>
      </c>
      <c r="M819" s="239">
        <v>0</v>
      </c>
      <c r="N819" s="239">
        <v>0</v>
      </c>
      <c r="O819" s="239">
        <v>187722</v>
      </c>
      <c r="P819" s="239">
        <v>0</v>
      </c>
      <c r="Q819" s="239">
        <v>0</v>
      </c>
      <c r="R819" s="239">
        <v>0</v>
      </c>
      <c r="S819" s="239">
        <v>0</v>
      </c>
      <c r="T819" s="239">
        <v>0</v>
      </c>
      <c r="U819" s="239">
        <v>0</v>
      </c>
      <c r="V819" s="239">
        <v>0</v>
      </c>
      <c r="W819" s="239">
        <v>0</v>
      </c>
      <c r="X819" s="239">
        <v>0</v>
      </c>
      <c r="Y819" s="239">
        <v>0</v>
      </c>
      <c r="Z819" s="239">
        <v>0</v>
      </c>
      <c r="AA819" s="239">
        <v>0</v>
      </c>
      <c r="AB819" s="241">
        <v>2021</v>
      </c>
    </row>
    <row r="820" spans="1:28" s="3" customFormat="1" ht="35.25" x14ac:dyDescent="0.5">
      <c r="A820" s="3">
        <v>1</v>
      </c>
      <c r="B820" s="143">
        <f>SUBTOTAL(103,$A$796:A820)</f>
        <v>24</v>
      </c>
      <c r="C820" s="237" t="s">
        <v>2730</v>
      </c>
      <c r="D820" s="232">
        <f t="shared" si="54"/>
        <v>506429</v>
      </c>
      <c r="E820" s="239">
        <v>0</v>
      </c>
      <c r="F820" s="239">
        <v>0</v>
      </c>
      <c r="G820" s="239">
        <v>0</v>
      </c>
      <c r="H820" s="239">
        <v>0</v>
      </c>
      <c r="I820" s="239">
        <v>0</v>
      </c>
      <c r="J820" s="239">
        <v>0</v>
      </c>
      <c r="K820" s="240">
        <v>0</v>
      </c>
      <c r="L820" s="239">
        <v>0</v>
      </c>
      <c r="M820" s="239">
        <v>0</v>
      </c>
      <c r="N820" s="239">
        <v>0</v>
      </c>
      <c r="O820" s="239">
        <v>506429</v>
      </c>
      <c r="P820" s="239">
        <v>0</v>
      </c>
      <c r="Q820" s="239">
        <v>0</v>
      </c>
      <c r="R820" s="239">
        <v>0</v>
      </c>
      <c r="S820" s="239">
        <v>0</v>
      </c>
      <c r="T820" s="239">
        <v>0</v>
      </c>
      <c r="U820" s="239">
        <v>0</v>
      </c>
      <c r="V820" s="239">
        <v>0</v>
      </c>
      <c r="W820" s="239">
        <v>0</v>
      </c>
      <c r="X820" s="239">
        <v>0</v>
      </c>
      <c r="Y820" s="239">
        <v>0</v>
      </c>
      <c r="Z820" s="239">
        <v>0</v>
      </c>
      <c r="AA820" s="239">
        <v>0</v>
      </c>
      <c r="AB820" s="241">
        <v>2021</v>
      </c>
    </row>
    <row r="821" spans="1:28" s="3" customFormat="1" ht="35.25" x14ac:dyDescent="0.5">
      <c r="A821" s="3">
        <v>1</v>
      </c>
      <c r="B821" s="143">
        <f>SUBTOTAL(103,$A$796:A821)</f>
        <v>25</v>
      </c>
      <c r="C821" s="237" t="s">
        <v>1741</v>
      </c>
      <c r="D821" s="232">
        <f t="shared" si="54"/>
        <v>512296</v>
      </c>
      <c r="E821" s="239">
        <v>0</v>
      </c>
      <c r="F821" s="239">
        <v>0</v>
      </c>
      <c r="G821" s="239">
        <v>0</v>
      </c>
      <c r="H821" s="239">
        <v>0</v>
      </c>
      <c r="I821" s="239">
        <v>0</v>
      </c>
      <c r="J821" s="239">
        <v>0</v>
      </c>
      <c r="K821" s="240">
        <v>0</v>
      </c>
      <c r="L821" s="239">
        <v>0</v>
      </c>
      <c r="M821" s="239">
        <v>0</v>
      </c>
      <c r="N821" s="239">
        <v>0</v>
      </c>
      <c r="O821" s="239">
        <v>512296</v>
      </c>
      <c r="P821" s="239">
        <v>0</v>
      </c>
      <c r="Q821" s="239">
        <v>0</v>
      </c>
      <c r="R821" s="239">
        <v>0</v>
      </c>
      <c r="S821" s="239">
        <v>0</v>
      </c>
      <c r="T821" s="239">
        <v>0</v>
      </c>
      <c r="U821" s="239">
        <v>0</v>
      </c>
      <c r="V821" s="239">
        <v>0</v>
      </c>
      <c r="W821" s="239">
        <v>0</v>
      </c>
      <c r="X821" s="239">
        <v>0</v>
      </c>
      <c r="Y821" s="239">
        <v>0</v>
      </c>
      <c r="Z821" s="239">
        <v>0</v>
      </c>
      <c r="AA821" s="239">
        <v>0</v>
      </c>
      <c r="AB821" s="241">
        <v>2021</v>
      </c>
    </row>
    <row r="822" spans="1:28" s="3" customFormat="1" ht="35.25" x14ac:dyDescent="0.5">
      <c r="A822" s="3">
        <v>1</v>
      </c>
      <c r="B822" s="143">
        <f>SUBTOTAL(103,$A$796:A822)</f>
        <v>26</v>
      </c>
      <c r="C822" s="237" t="s">
        <v>1742</v>
      </c>
      <c r="D822" s="232">
        <f t="shared" si="54"/>
        <v>488307</v>
      </c>
      <c r="E822" s="239">
        <v>0</v>
      </c>
      <c r="F822" s="239">
        <v>0</v>
      </c>
      <c r="G822" s="239">
        <v>0</v>
      </c>
      <c r="H822" s="239">
        <v>0</v>
      </c>
      <c r="I822" s="239">
        <v>0</v>
      </c>
      <c r="J822" s="239">
        <v>0</v>
      </c>
      <c r="K822" s="240">
        <v>0</v>
      </c>
      <c r="L822" s="239">
        <v>0</v>
      </c>
      <c r="M822" s="239">
        <v>0</v>
      </c>
      <c r="N822" s="239">
        <v>0</v>
      </c>
      <c r="O822" s="239">
        <v>488307</v>
      </c>
      <c r="P822" s="239">
        <v>0</v>
      </c>
      <c r="Q822" s="239">
        <v>0</v>
      </c>
      <c r="R822" s="239">
        <v>0</v>
      </c>
      <c r="S822" s="239">
        <v>0</v>
      </c>
      <c r="T822" s="239">
        <v>0</v>
      </c>
      <c r="U822" s="239">
        <v>0</v>
      </c>
      <c r="V822" s="239">
        <v>0</v>
      </c>
      <c r="W822" s="239">
        <v>0</v>
      </c>
      <c r="X822" s="239">
        <v>0</v>
      </c>
      <c r="Y822" s="239">
        <v>0</v>
      </c>
      <c r="Z822" s="239">
        <v>0</v>
      </c>
      <c r="AA822" s="239">
        <v>0</v>
      </c>
      <c r="AB822" s="241">
        <v>2021</v>
      </c>
    </row>
    <row r="823" spans="1:28" s="3" customFormat="1" ht="35.25" x14ac:dyDescent="0.5">
      <c r="A823" s="3">
        <v>1</v>
      </c>
      <c r="B823" s="143">
        <f>SUBTOTAL(103,$A$796:A823)</f>
        <v>27</v>
      </c>
      <c r="C823" s="237" t="s">
        <v>2731</v>
      </c>
      <c r="D823" s="232">
        <f t="shared" si="54"/>
        <v>361996</v>
      </c>
      <c r="E823" s="239">
        <v>0</v>
      </c>
      <c r="F823" s="239">
        <v>0</v>
      </c>
      <c r="G823" s="239">
        <v>0</v>
      </c>
      <c r="H823" s="239">
        <v>0</v>
      </c>
      <c r="I823" s="239">
        <v>0</v>
      </c>
      <c r="J823" s="239">
        <v>0</v>
      </c>
      <c r="K823" s="240">
        <v>0</v>
      </c>
      <c r="L823" s="239">
        <v>0</v>
      </c>
      <c r="M823" s="239">
        <v>0</v>
      </c>
      <c r="N823" s="239">
        <v>0</v>
      </c>
      <c r="O823" s="239">
        <v>361996</v>
      </c>
      <c r="P823" s="239">
        <v>0</v>
      </c>
      <c r="Q823" s="239">
        <v>0</v>
      </c>
      <c r="R823" s="239">
        <v>0</v>
      </c>
      <c r="S823" s="239">
        <v>0</v>
      </c>
      <c r="T823" s="239">
        <v>0</v>
      </c>
      <c r="U823" s="239">
        <v>0</v>
      </c>
      <c r="V823" s="239">
        <v>0</v>
      </c>
      <c r="W823" s="239">
        <v>0</v>
      </c>
      <c r="X823" s="239">
        <v>0</v>
      </c>
      <c r="Y823" s="239">
        <v>0</v>
      </c>
      <c r="Z823" s="239">
        <v>0</v>
      </c>
      <c r="AA823" s="239">
        <v>0</v>
      </c>
      <c r="AB823" s="241">
        <v>2021</v>
      </c>
    </row>
    <row r="824" spans="1:28" s="3" customFormat="1" ht="35.25" x14ac:dyDescent="0.5">
      <c r="A824" s="3">
        <v>1</v>
      </c>
      <c r="B824" s="143">
        <f>SUBTOTAL(103,$A$796:A824)</f>
        <v>28</v>
      </c>
      <c r="C824" s="237" t="s">
        <v>2732</v>
      </c>
      <c r="D824" s="232">
        <f t="shared" si="54"/>
        <v>412830</v>
      </c>
      <c r="E824" s="239">
        <v>0</v>
      </c>
      <c r="F824" s="239">
        <v>0</v>
      </c>
      <c r="G824" s="239">
        <v>0</v>
      </c>
      <c r="H824" s="239">
        <v>0</v>
      </c>
      <c r="I824" s="239">
        <v>0</v>
      </c>
      <c r="J824" s="239">
        <v>0</v>
      </c>
      <c r="K824" s="240">
        <v>0</v>
      </c>
      <c r="L824" s="239">
        <v>0</v>
      </c>
      <c r="M824" s="239">
        <v>0</v>
      </c>
      <c r="N824" s="239">
        <v>0</v>
      </c>
      <c r="O824" s="239">
        <v>412830</v>
      </c>
      <c r="P824" s="239">
        <v>0</v>
      </c>
      <c r="Q824" s="239">
        <v>0</v>
      </c>
      <c r="R824" s="239">
        <v>0</v>
      </c>
      <c r="S824" s="239">
        <v>0</v>
      </c>
      <c r="T824" s="239">
        <v>0</v>
      </c>
      <c r="U824" s="239">
        <v>0</v>
      </c>
      <c r="V824" s="239">
        <v>0</v>
      </c>
      <c r="W824" s="239">
        <v>0</v>
      </c>
      <c r="X824" s="239">
        <v>0</v>
      </c>
      <c r="Y824" s="239">
        <v>0</v>
      </c>
      <c r="Z824" s="239">
        <v>0</v>
      </c>
      <c r="AA824" s="239">
        <v>0</v>
      </c>
      <c r="AB824" s="241">
        <v>2021</v>
      </c>
    </row>
    <row r="825" spans="1:28" s="3" customFormat="1" ht="35.25" x14ac:dyDescent="0.5">
      <c r="A825" s="3">
        <v>1</v>
      </c>
      <c r="B825" s="143">
        <f>SUBTOTAL(103,$A$796:A825)</f>
        <v>29</v>
      </c>
      <c r="C825" s="237" t="s">
        <v>2733</v>
      </c>
      <c r="D825" s="232">
        <f t="shared" si="54"/>
        <v>1450000</v>
      </c>
      <c r="E825" s="239">
        <v>0</v>
      </c>
      <c r="F825" s="239">
        <v>0</v>
      </c>
      <c r="G825" s="239">
        <v>0</v>
      </c>
      <c r="H825" s="239">
        <v>0</v>
      </c>
      <c r="I825" s="239">
        <v>0</v>
      </c>
      <c r="J825" s="239">
        <v>0</v>
      </c>
      <c r="K825" s="240">
        <v>0</v>
      </c>
      <c r="L825" s="239">
        <v>0</v>
      </c>
      <c r="M825" s="239">
        <v>1450000</v>
      </c>
      <c r="N825" s="239">
        <v>0</v>
      </c>
      <c r="O825" s="239">
        <v>0</v>
      </c>
      <c r="P825" s="239">
        <v>0</v>
      </c>
      <c r="Q825" s="239">
        <v>0</v>
      </c>
      <c r="R825" s="239">
        <v>0</v>
      </c>
      <c r="S825" s="239">
        <v>0</v>
      </c>
      <c r="T825" s="239">
        <v>0</v>
      </c>
      <c r="U825" s="239">
        <v>0</v>
      </c>
      <c r="V825" s="239">
        <v>0</v>
      </c>
      <c r="W825" s="239">
        <v>0</v>
      </c>
      <c r="X825" s="239">
        <v>0</v>
      </c>
      <c r="Y825" s="239">
        <v>0</v>
      </c>
      <c r="Z825" s="239">
        <v>0</v>
      </c>
      <c r="AA825" s="239">
        <v>0</v>
      </c>
      <c r="AB825" s="241">
        <v>2021</v>
      </c>
    </row>
    <row r="826" spans="1:28" s="3" customFormat="1" ht="35.25" x14ac:dyDescent="0.5">
      <c r="A826" s="3">
        <v>1</v>
      </c>
      <c r="B826" s="143">
        <f>SUBTOTAL(103,$A$796:A826)</f>
        <v>30</v>
      </c>
      <c r="C826" s="237" t="s">
        <v>2734</v>
      </c>
      <c r="D826" s="232">
        <f t="shared" si="54"/>
        <v>5700000</v>
      </c>
      <c r="E826" s="239">
        <v>0</v>
      </c>
      <c r="F826" s="239">
        <v>0</v>
      </c>
      <c r="G826" s="239">
        <v>0</v>
      </c>
      <c r="H826" s="239">
        <v>0</v>
      </c>
      <c r="I826" s="239">
        <v>0</v>
      </c>
      <c r="J826" s="239">
        <v>0</v>
      </c>
      <c r="K826" s="240">
        <v>3</v>
      </c>
      <c r="L826" s="239">
        <v>5700000</v>
      </c>
      <c r="M826" s="239">
        <v>0</v>
      </c>
      <c r="N826" s="239">
        <v>0</v>
      </c>
      <c r="O826" s="242">
        <v>0</v>
      </c>
      <c r="P826" s="239">
        <v>0</v>
      </c>
      <c r="Q826" s="239">
        <v>0</v>
      </c>
      <c r="R826" s="239">
        <v>0</v>
      </c>
      <c r="S826" s="239">
        <v>0</v>
      </c>
      <c r="T826" s="239">
        <v>0</v>
      </c>
      <c r="U826" s="239">
        <v>0</v>
      </c>
      <c r="V826" s="239">
        <v>0</v>
      </c>
      <c r="W826" s="239">
        <v>0</v>
      </c>
      <c r="X826" s="239">
        <v>0</v>
      </c>
      <c r="Y826" s="239">
        <v>0</v>
      </c>
      <c r="Z826" s="239">
        <v>0</v>
      </c>
      <c r="AA826" s="239">
        <v>0</v>
      </c>
      <c r="AB826" s="241">
        <v>2021</v>
      </c>
    </row>
    <row r="827" spans="1:28" s="3" customFormat="1" ht="35.25" x14ac:dyDescent="0.5">
      <c r="A827" s="3">
        <v>1</v>
      </c>
      <c r="B827" s="143">
        <f>SUBTOTAL(103,$A$796:A827)</f>
        <v>31</v>
      </c>
      <c r="C827" s="237" t="s">
        <v>2735</v>
      </c>
      <c r="D827" s="232">
        <f t="shared" si="54"/>
        <v>391000</v>
      </c>
      <c r="E827" s="239">
        <v>0</v>
      </c>
      <c r="F827" s="239">
        <v>0</v>
      </c>
      <c r="G827" s="239">
        <v>0</v>
      </c>
      <c r="H827" s="239">
        <v>0</v>
      </c>
      <c r="I827" s="239">
        <v>0</v>
      </c>
      <c r="J827" s="239">
        <v>0</v>
      </c>
      <c r="K827" s="240">
        <v>0</v>
      </c>
      <c r="L827" s="239">
        <v>0</v>
      </c>
      <c r="M827" s="239">
        <v>0</v>
      </c>
      <c r="N827" s="239">
        <v>0</v>
      </c>
      <c r="O827" s="239">
        <v>391000</v>
      </c>
      <c r="P827" s="239">
        <v>0</v>
      </c>
      <c r="Q827" s="239">
        <v>0</v>
      </c>
      <c r="R827" s="239">
        <v>0</v>
      </c>
      <c r="S827" s="239">
        <v>0</v>
      </c>
      <c r="T827" s="239">
        <v>0</v>
      </c>
      <c r="U827" s="239">
        <v>0</v>
      </c>
      <c r="V827" s="239">
        <v>0</v>
      </c>
      <c r="W827" s="239">
        <v>0</v>
      </c>
      <c r="X827" s="239">
        <v>0</v>
      </c>
      <c r="Y827" s="239">
        <v>0</v>
      </c>
      <c r="Z827" s="239">
        <v>0</v>
      </c>
      <c r="AA827" s="239">
        <v>0</v>
      </c>
      <c r="AB827" s="241">
        <v>2021</v>
      </c>
    </row>
    <row r="828" spans="1:28" s="3" customFormat="1" ht="35.25" x14ac:dyDescent="0.5">
      <c r="A828" s="3">
        <v>1</v>
      </c>
      <c r="B828" s="143">
        <f>SUBTOTAL(103,$A$796:A828)</f>
        <v>32</v>
      </c>
      <c r="C828" s="237" t="s">
        <v>1746</v>
      </c>
      <c r="D828" s="232">
        <f t="shared" si="54"/>
        <v>1387994</v>
      </c>
      <c r="E828" s="239">
        <v>0</v>
      </c>
      <c r="F828" s="239">
        <v>0</v>
      </c>
      <c r="G828" s="239">
        <v>0</v>
      </c>
      <c r="H828" s="239">
        <v>0</v>
      </c>
      <c r="I828" s="239">
        <v>0</v>
      </c>
      <c r="J828" s="239">
        <v>0</v>
      </c>
      <c r="K828" s="240">
        <v>0</v>
      </c>
      <c r="L828" s="239">
        <v>0</v>
      </c>
      <c r="M828" s="239">
        <v>0</v>
      </c>
      <c r="N828" s="239">
        <v>0</v>
      </c>
      <c r="O828" s="239">
        <v>596648</v>
      </c>
      <c r="P828" s="239">
        <v>0</v>
      </c>
      <c r="Q828" s="239">
        <v>0</v>
      </c>
      <c r="R828" s="239">
        <v>0</v>
      </c>
      <c r="S828" s="239">
        <v>0</v>
      </c>
      <c r="T828" s="239">
        <v>0</v>
      </c>
      <c r="U828" s="239">
        <v>0</v>
      </c>
      <c r="V828" s="239">
        <v>0</v>
      </c>
      <c r="W828" s="239">
        <v>791346</v>
      </c>
      <c r="X828" s="239">
        <v>0</v>
      </c>
      <c r="Y828" s="239">
        <v>0</v>
      </c>
      <c r="Z828" s="239">
        <v>0</v>
      </c>
      <c r="AA828" s="239">
        <v>0</v>
      </c>
      <c r="AB828" s="241">
        <v>2021</v>
      </c>
    </row>
    <row r="829" spans="1:28" s="3" customFormat="1" ht="35.25" x14ac:dyDescent="0.5">
      <c r="A829" s="3">
        <v>1</v>
      </c>
      <c r="B829" s="143">
        <f>SUBTOTAL(103,$A$796:A829)</f>
        <v>33</v>
      </c>
      <c r="C829" s="237" t="s">
        <v>2736</v>
      </c>
      <c r="D829" s="232">
        <f t="shared" si="54"/>
        <v>1846060</v>
      </c>
      <c r="E829" s="239">
        <v>0</v>
      </c>
      <c r="F829" s="239">
        <v>0</v>
      </c>
      <c r="G829" s="239">
        <v>0</v>
      </c>
      <c r="H829" s="239">
        <v>0</v>
      </c>
      <c r="I829" s="239">
        <v>0</v>
      </c>
      <c r="J829" s="239">
        <v>0</v>
      </c>
      <c r="K829" s="240">
        <v>0</v>
      </c>
      <c r="L829" s="239">
        <v>0</v>
      </c>
      <c r="M829" s="239">
        <v>1846060</v>
      </c>
      <c r="N829" s="239">
        <v>0</v>
      </c>
      <c r="O829" s="239">
        <v>0</v>
      </c>
      <c r="P829" s="239">
        <v>0</v>
      </c>
      <c r="Q829" s="239">
        <v>0</v>
      </c>
      <c r="R829" s="239">
        <v>0</v>
      </c>
      <c r="S829" s="239">
        <v>0</v>
      </c>
      <c r="T829" s="239">
        <v>0</v>
      </c>
      <c r="U829" s="239">
        <v>0</v>
      </c>
      <c r="V829" s="239">
        <v>0</v>
      </c>
      <c r="W829" s="239">
        <v>0</v>
      </c>
      <c r="X829" s="239">
        <v>0</v>
      </c>
      <c r="Y829" s="239">
        <v>0</v>
      </c>
      <c r="Z829" s="239">
        <v>0</v>
      </c>
      <c r="AA829" s="239">
        <v>0</v>
      </c>
      <c r="AB829" s="241">
        <v>2021</v>
      </c>
    </row>
    <row r="830" spans="1:28" s="3" customFormat="1" ht="35.25" x14ac:dyDescent="0.5">
      <c r="A830" s="3">
        <v>1</v>
      </c>
      <c r="B830" s="143">
        <f>SUBTOTAL(103,$A$796:A830)</f>
        <v>34</v>
      </c>
      <c r="C830" s="237" t="s">
        <v>2737</v>
      </c>
      <c r="D830" s="232">
        <f t="shared" si="54"/>
        <v>1575000</v>
      </c>
      <c r="E830" s="239">
        <v>0</v>
      </c>
      <c r="F830" s="239">
        <v>0</v>
      </c>
      <c r="G830" s="239">
        <v>0</v>
      </c>
      <c r="H830" s="239">
        <v>0</v>
      </c>
      <c r="I830" s="239">
        <v>0</v>
      </c>
      <c r="J830" s="239">
        <v>0</v>
      </c>
      <c r="K830" s="240">
        <v>0</v>
      </c>
      <c r="L830" s="239">
        <v>0</v>
      </c>
      <c r="M830" s="239">
        <v>1575000</v>
      </c>
      <c r="N830" s="239">
        <v>0</v>
      </c>
      <c r="O830" s="239">
        <v>0</v>
      </c>
      <c r="P830" s="239">
        <v>0</v>
      </c>
      <c r="Q830" s="239">
        <v>0</v>
      </c>
      <c r="R830" s="239">
        <v>0</v>
      </c>
      <c r="S830" s="239">
        <v>0</v>
      </c>
      <c r="T830" s="239">
        <v>0</v>
      </c>
      <c r="U830" s="239">
        <v>0</v>
      </c>
      <c r="V830" s="239">
        <v>0</v>
      </c>
      <c r="W830" s="239">
        <v>0</v>
      </c>
      <c r="X830" s="239">
        <v>0</v>
      </c>
      <c r="Y830" s="239">
        <v>0</v>
      </c>
      <c r="Z830" s="239">
        <v>0</v>
      </c>
      <c r="AA830" s="239">
        <v>0</v>
      </c>
      <c r="AB830" s="241">
        <v>2021</v>
      </c>
    </row>
    <row r="831" spans="1:28" s="3" customFormat="1" ht="35.25" x14ac:dyDescent="0.5">
      <c r="A831" s="3">
        <v>1</v>
      </c>
      <c r="B831" s="143">
        <f>SUBTOTAL(103,$A$796:A831)</f>
        <v>35</v>
      </c>
      <c r="C831" s="237" t="s">
        <v>2738</v>
      </c>
      <c r="D831" s="232">
        <f t="shared" si="54"/>
        <v>1283963</v>
      </c>
      <c r="E831" s="239">
        <v>0</v>
      </c>
      <c r="F831" s="239">
        <v>0</v>
      </c>
      <c r="G831" s="239">
        <v>0</v>
      </c>
      <c r="H831" s="239">
        <v>0</v>
      </c>
      <c r="I831" s="239">
        <v>0</v>
      </c>
      <c r="J831" s="239">
        <v>0</v>
      </c>
      <c r="K831" s="240">
        <v>0</v>
      </c>
      <c r="L831" s="239">
        <v>0</v>
      </c>
      <c r="M831" s="239">
        <v>1283963</v>
      </c>
      <c r="N831" s="239">
        <v>0</v>
      </c>
      <c r="O831" s="239">
        <v>0</v>
      </c>
      <c r="P831" s="239">
        <v>0</v>
      </c>
      <c r="Q831" s="239">
        <v>0</v>
      </c>
      <c r="R831" s="239">
        <v>0</v>
      </c>
      <c r="S831" s="239">
        <v>0</v>
      </c>
      <c r="T831" s="239">
        <v>0</v>
      </c>
      <c r="U831" s="239">
        <v>0</v>
      </c>
      <c r="V831" s="239">
        <v>0</v>
      </c>
      <c r="W831" s="239">
        <v>0</v>
      </c>
      <c r="X831" s="239">
        <v>0</v>
      </c>
      <c r="Y831" s="239">
        <v>0</v>
      </c>
      <c r="Z831" s="239">
        <v>0</v>
      </c>
      <c r="AA831" s="239">
        <v>0</v>
      </c>
      <c r="AB831" s="241">
        <v>2021</v>
      </c>
    </row>
    <row r="832" spans="1:28" s="3" customFormat="1" ht="35.25" x14ac:dyDescent="0.5">
      <c r="A832" s="3">
        <v>1</v>
      </c>
      <c r="B832" s="143">
        <f>SUBTOTAL(103,$A$796:A832)</f>
        <v>36</v>
      </c>
      <c r="C832" s="237" t="s">
        <v>1922</v>
      </c>
      <c r="D832" s="232">
        <f t="shared" si="54"/>
        <v>1538891.46</v>
      </c>
      <c r="E832" s="239">
        <v>0</v>
      </c>
      <c r="F832" s="239">
        <v>0</v>
      </c>
      <c r="G832" s="239">
        <v>0</v>
      </c>
      <c r="H832" s="239">
        <v>0</v>
      </c>
      <c r="I832" s="239">
        <v>0</v>
      </c>
      <c r="J832" s="239">
        <v>0</v>
      </c>
      <c r="K832" s="240">
        <v>0</v>
      </c>
      <c r="L832" s="239">
        <v>0</v>
      </c>
      <c r="M832" s="239">
        <v>1538891.46</v>
      </c>
      <c r="N832" s="239">
        <v>0</v>
      </c>
      <c r="O832" s="239">
        <v>0</v>
      </c>
      <c r="P832" s="239">
        <v>0</v>
      </c>
      <c r="Q832" s="239">
        <v>0</v>
      </c>
      <c r="R832" s="239">
        <v>0</v>
      </c>
      <c r="S832" s="239">
        <v>0</v>
      </c>
      <c r="T832" s="239">
        <v>0</v>
      </c>
      <c r="U832" s="239">
        <v>0</v>
      </c>
      <c r="V832" s="239">
        <v>0</v>
      </c>
      <c r="W832" s="239">
        <v>0</v>
      </c>
      <c r="X832" s="239">
        <v>0</v>
      </c>
      <c r="Y832" s="239">
        <v>0</v>
      </c>
      <c r="Z832" s="239">
        <v>0</v>
      </c>
      <c r="AA832" s="239">
        <v>0</v>
      </c>
      <c r="AB832" s="241">
        <v>2021</v>
      </c>
    </row>
    <row r="833" spans="1:28" s="3" customFormat="1" ht="35.25" x14ac:dyDescent="0.5">
      <c r="A833" s="3">
        <v>1</v>
      </c>
      <c r="B833" s="143">
        <f>SUBTOTAL(103,$A$796:A833)</f>
        <v>37</v>
      </c>
      <c r="C833" s="237" t="s">
        <v>2739</v>
      </c>
      <c r="D833" s="232">
        <f t="shared" si="54"/>
        <v>4162911</v>
      </c>
      <c r="E833" s="239">
        <v>0</v>
      </c>
      <c r="F833" s="239">
        <v>0</v>
      </c>
      <c r="G833" s="239">
        <v>0</v>
      </c>
      <c r="H833" s="239">
        <v>0</v>
      </c>
      <c r="I833" s="239">
        <v>0</v>
      </c>
      <c r="J833" s="239">
        <v>0</v>
      </c>
      <c r="K833" s="240">
        <v>0</v>
      </c>
      <c r="L833" s="239">
        <v>0</v>
      </c>
      <c r="M833" s="239">
        <v>4162911</v>
      </c>
      <c r="N833" s="239">
        <v>0</v>
      </c>
      <c r="O833" s="239">
        <v>0</v>
      </c>
      <c r="P833" s="239">
        <v>0</v>
      </c>
      <c r="Q833" s="239">
        <v>0</v>
      </c>
      <c r="R833" s="239">
        <v>0</v>
      </c>
      <c r="S833" s="239">
        <v>0</v>
      </c>
      <c r="T833" s="239">
        <v>0</v>
      </c>
      <c r="U833" s="239">
        <v>0</v>
      </c>
      <c r="V833" s="239">
        <v>0</v>
      </c>
      <c r="W833" s="239">
        <v>0</v>
      </c>
      <c r="X833" s="239">
        <v>0</v>
      </c>
      <c r="Y833" s="239">
        <v>0</v>
      </c>
      <c r="Z833" s="239">
        <v>0</v>
      </c>
      <c r="AA833" s="239">
        <v>0</v>
      </c>
      <c r="AB833" s="241">
        <v>2021</v>
      </c>
    </row>
    <row r="834" spans="1:28" s="3" customFormat="1" ht="35.25" x14ac:dyDescent="0.5">
      <c r="A834" s="3">
        <v>1</v>
      </c>
      <c r="B834" s="143">
        <f>SUBTOTAL(103,$A$796:A834)</f>
        <v>38</v>
      </c>
      <c r="C834" s="237" t="s">
        <v>2740</v>
      </c>
      <c r="D834" s="232">
        <f t="shared" si="54"/>
        <v>171600</v>
      </c>
      <c r="E834" s="239">
        <v>0</v>
      </c>
      <c r="F834" s="239">
        <v>0</v>
      </c>
      <c r="G834" s="239">
        <v>0</v>
      </c>
      <c r="H834" s="239">
        <v>0</v>
      </c>
      <c r="I834" s="239">
        <v>0</v>
      </c>
      <c r="J834" s="239">
        <v>0</v>
      </c>
      <c r="K834" s="240">
        <v>0</v>
      </c>
      <c r="L834" s="239">
        <v>0</v>
      </c>
      <c r="M834" s="239">
        <v>0</v>
      </c>
      <c r="N834" s="239">
        <v>0</v>
      </c>
      <c r="O834" s="239">
        <v>171600</v>
      </c>
      <c r="P834" s="239">
        <v>0</v>
      </c>
      <c r="Q834" s="239">
        <v>0</v>
      </c>
      <c r="R834" s="239">
        <v>0</v>
      </c>
      <c r="S834" s="239">
        <v>0</v>
      </c>
      <c r="T834" s="239">
        <v>0</v>
      </c>
      <c r="U834" s="239">
        <v>0</v>
      </c>
      <c r="V834" s="239">
        <v>0</v>
      </c>
      <c r="W834" s="239">
        <v>0</v>
      </c>
      <c r="X834" s="239">
        <v>0</v>
      </c>
      <c r="Y834" s="239">
        <v>0</v>
      </c>
      <c r="Z834" s="239">
        <v>0</v>
      </c>
      <c r="AA834" s="239">
        <v>0</v>
      </c>
      <c r="AB834" s="241">
        <v>2021</v>
      </c>
    </row>
    <row r="835" spans="1:28" s="3" customFormat="1" ht="35.25" x14ac:dyDescent="0.5">
      <c r="A835" s="3">
        <v>1</v>
      </c>
      <c r="B835" s="143">
        <f>SUBTOTAL(103,$A$796:A835)</f>
        <v>39</v>
      </c>
      <c r="C835" s="237" t="s">
        <v>2741</v>
      </c>
      <c r="D835" s="232">
        <f t="shared" si="54"/>
        <v>1293323.72</v>
      </c>
      <c r="E835" s="239">
        <v>0</v>
      </c>
      <c r="F835" s="239">
        <v>261266.72</v>
      </c>
      <c r="G835" s="239">
        <v>0</v>
      </c>
      <c r="H835" s="239">
        <v>0</v>
      </c>
      <c r="I835" s="239">
        <v>0</v>
      </c>
      <c r="J835" s="239">
        <v>0</v>
      </c>
      <c r="K835" s="240">
        <v>0</v>
      </c>
      <c r="L835" s="239">
        <v>0</v>
      </c>
      <c r="M835" s="239">
        <v>1032057</v>
      </c>
      <c r="N835" s="239">
        <v>0</v>
      </c>
      <c r="O835" s="239">
        <v>0</v>
      </c>
      <c r="P835" s="239">
        <v>0</v>
      </c>
      <c r="Q835" s="239">
        <v>0</v>
      </c>
      <c r="R835" s="239">
        <v>0</v>
      </c>
      <c r="S835" s="239">
        <v>0</v>
      </c>
      <c r="T835" s="239">
        <v>0</v>
      </c>
      <c r="U835" s="239">
        <v>0</v>
      </c>
      <c r="V835" s="239">
        <v>0</v>
      </c>
      <c r="W835" s="239">
        <v>0</v>
      </c>
      <c r="X835" s="239">
        <v>0</v>
      </c>
      <c r="Y835" s="239">
        <v>0</v>
      </c>
      <c r="Z835" s="239">
        <v>0</v>
      </c>
      <c r="AA835" s="239">
        <v>0</v>
      </c>
      <c r="AB835" s="241">
        <v>2021</v>
      </c>
    </row>
    <row r="836" spans="1:28" s="3" customFormat="1" ht="35.25" x14ac:dyDescent="0.5">
      <c r="A836" s="3">
        <v>1</v>
      </c>
      <c r="B836" s="143">
        <f>SUBTOTAL(103,$A$796:A836)</f>
        <v>40</v>
      </c>
      <c r="C836" s="237" t="s">
        <v>2742</v>
      </c>
      <c r="D836" s="232">
        <f t="shared" si="54"/>
        <v>1808716</v>
      </c>
      <c r="E836" s="239">
        <v>0</v>
      </c>
      <c r="F836" s="239">
        <v>0</v>
      </c>
      <c r="G836" s="239">
        <v>0</v>
      </c>
      <c r="H836" s="239">
        <v>0</v>
      </c>
      <c r="I836" s="239">
        <v>0</v>
      </c>
      <c r="J836" s="239">
        <v>0</v>
      </c>
      <c r="K836" s="240">
        <v>0</v>
      </c>
      <c r="L836" s="239">
        <v>0</v>
      </c>
      <c r="M836" s="239">
        <v>1416509</v>
      </c>
      <c r="N836" s="239">
        <v>0</v>
      </c>
      <c r="O836" s="239">
        <v>392207</v>
      </c>
      <c r="P836" s="239">
        <v>0</v>
      </c>
      <c r="Q836" s="239">
        <v>0</v>
      </c>
      <c r="R836" s="239">
        <v>0</v>
      </c>
      <c r="S836" s="239">
        <v>0</v>
      </c>
      <c r="T836" s="239">
        <v>0</v>
      </c>
      <c r="U836" s="239">
        <v>0</v>
      </c>
      <c r="V836" s="239">
        <v>0</v>
      </c>
      <c r="W836" s="239">
        <v>0</v>
      </c>
      <c r="X836" s="239">
        <v>0</v>
      </c>
      <c r="Y836" s="239">
        <v>0</v>
      </c>
      <c r="Z836" s="239">
        <v>0</v>
      </c>
      <c r="AA836" s="239">
        <v>0</v>
      </c>
      <c r="AB836" s="241">
        <v>2021</v>
      </c>
    </row>
    <row r="837" spans="1:28" s="3" customFormat="1" ht="35.25" x14ac:dyDescent="0.5">
      <c r="A837" s="3">
        <v>1</v>
      </c>
      <c r="B837" s="143">
        <f>SUBTOTAL(103,$A$796:A837)</f>
        <v>41</v>
      </c>
      <c r="C837" s="237" t="s">
        <v>2743</v>
      </c>
      <c r="D837" s="232">
        <f t="shared" si="54"/>
        <v>1249504</v>
      </c>
      <c r="E837" s="239">
        <v>0</v>
      </c>
      <c r="F837" s="239">
        <v>0</v>
      </c>
      <c r="G837" s="239">
        <v>149360</v>
      </c>
      <c r="H837" s="239">
        <v>0</v>
      </c>
      <c r="I837" s="239">
        <v>0</v>
      </c>
      <c r="J837" s="239">
        <v>0</v>
      </c>
      <c r="K837" s="240">
        <v>0</v>
      </c>
      <c r="L837" s="239">
        <v>0</v>
      </c>
      <c r="M837" s="239">
        <v>1100144</v>
      </c>
      <c r="N837" s="239">
        <v>0</v>
      </c>
      <c r="O837" s="239">
        <v>0</v>
      </c>
      <c r="P837" s="239">
        <v>0</v>
      </c>
      <c r="Q837" s="239">
        <v>0</v>
      </c>
      <c r="R837" s="239">
        <v>0</v>
      </c>
      <c r="S837" s="239">
        <v>0</v>
      </c>
      <c r="T837" s="239">
        <v>0</v>
      </c>
      <c r="U837" s="239">
        <v>0</v>
      </c>
      <c r="V837" s="239">
        <v>0</v>
      </c>
      <c r="W837" s="239">
        <v>0</v>
      </c>
      <c r="X837" s="239">
        <v>0</v>
      </c>
      <c r="Y837" s="239">
        <v>0</v>
      </c>
      <c r="Z837" s="239">
        <v>0</v>
      </c>
      <c r="AA837" s="239">
        <v>0</v>
      </c>
      <c r="AB837" s="241">
        <v>2021</v>
      </c>
    </row>
    <row r="838" spans="1:28" s="3" customFormat="1" ht="35.25" x14ac:dyDescent="0.5">
      <c r="A838" s="3">
        <v>1</v>
      </c>
      <c r="B838" s="143">
        <f>SUBTOTAL(103,$A$796:A838)</f>
        <v>42</v>
      </c>
      <c r="C838" s="237" t="s">
        <v>2744</v>
      </c>
      <c r="D838" s="232">
        <f t="shared" si="54"/>
        <v>2139105.69</v>
      </c>
      <c r="E838" s="239">
        <v>0</v>
      </c>
      <c r="F838" s="239">
        <v>0</v>
      </c>
      <c r="G838" s="239">
        <v>0</v>
      </c>
      <c r="H838" s="239">
        <v>0</v>
      </c>
      <c r="I838" s="239">
        <v>0</v>
      </c>
      <c r="J838" s="239">
        <v>0</v>
      </c>
      <c r="K838" s="240">
        <v>0</v>
      </c>
      <c r="L838" s="239">
        <v>0</v>
      </c>
      <c r="M838" s="239">
        <v>0</v>
      </c>
      <c r="N838" s="239">
        <v>0</v>
      </c>
      <c r="O838" s="239">
        <v>2139105.69</v>
      </c>
      <c r="P838" s="239">
        <v>0</v>
      </c>
      <c r="Q838" s="239">
        <v>0</v>
      </c>
      <c r="R838" s="239">
        <v>0</v>
      </c>
      <c r="S838" s="239">
        <v>0</v>
      </c>
      <c r="T838" s="239">
        <v>0</v>
      </c>
      <c r="U838" s="239">
        <v>0</v>
      </c>
      <c r="V838" s="239">
        <v>0</v>
      </c>
      <c r="W838" s="239">
        <v>0</v>
      </c>
      <c r="X838" s="239">
        <v>0</v>
      </c>
      <c r="Y838" s="239">
        <v>0</v>
      </c>
      <c r="Z838" s="239">
        <v>0</v>
      </c>
      <c r="AA838" s="239">
        <v>0</v>
      </c>
      <c r="AB838" s="241">
        <v>2021</v>
      </c>
    </row>
    <row r="839" spans="1:28" s="3" customFormat="1" ht="35.25" x14ac:dyDescent="0.5">
      <c r="A839" s="3">
        <v>1</v>
      </c>
      <c r="B839" s="143">
        <f>SUBTOTAL(103,$A$796:A839)</f>
        <v>43</v>
      </c>
      <c r="C839" s="237" t="s">
        <v>2745</v>
      </c>
      <c r="D839" s="232">
        <f t="shared" si="54"/>
        <v>465791.69</v>
      </c>
      <c r="E839" s="239">
        <v>0</v>
      </c>
      <c r="F839" s="239">
        <v>0</v>
      </c>
      <c r="G839" s="239">
        <v>465791.69</v>
      </c>
      <c r="H839" s="239">
        <v>0</v>
      </c>
      <c r="I839" s="239">
        <v>0</v>
      </c>
      <c r="J839" s="239">
        <v>0</v>
      </c>
      <c r="K839" s="240">
        <v>0</v>
      </c>
      <c r="L839" s="239">
        <v>0</v>
      </c>
      <c r="M839" s="239">
        <v>0</v>
      </c>
      <c r="N839" s="239">
        <v>0</v>
      </c>
      <c r="O839" s="242">
        <v>0</v>
      </c>
      <c r="P839" s="239">
        <v>0</v>
      </c>
      <c r="Q839" s="239">
        <v>0</v>
      </c>
      <c r="R839" s="239">
        <v>0</v>
      </c>
      <c r="S839" s="239">
        <v>0</v>
      </c>
      <c r="T839" s="239">
        <v>0</v>
      </c>
      <c r="U839" s="239">
        <v>0</v>
      </c>
      <c r="V839" s="239">
        <v>0</v>
      </c>
      <c r="W839" s="239">
        <v>0</v>
      </c>
      <c r="X839" s="239">
        <v>0</v>
      </c>
      <c r="Y839" s="239">
        <v>0</v>
      </c>
      <c r="Z839" s="239">
        <v>0</v>
      </c>
      <c r="AA839" s="239">
        <v>0</v>
      </c>
      <c r="AB839" s="241">
        <v>2021</v>
      </c>
    </row>
    <row r="840" spans="1:28" s="3" customFormat="1" ht="35.25" x14ac:dyDescent="0.5">
      <c r="A840" s="3">
        <v>1</v>
      </c>
      <c r="B840" s="143">
        <f>SUBTOTAL(103,$A$796:A840)</f>
        <v>44</v>
      </c>
      <c r="C840" s="237" t="s">
        <v>2746</v>
      </c>
      <c r="D840" s="232">
        <f t="shared" si="54"/>
        <v>755540.39</v>
      </c>
      <c r="E840" s="239">
        <v>0</v>
      </c>
      <c r="F840" s="239">
        <v>0</v>
      </c>
      <c r="G840" s="239">
        <v>0</v>
      </c>
      <c r="H840" s="239">
        <v>0</v>
      </c>
      <c r="I840" s="239">
        <v>755540.39</v>
      </c>
      <c r="J840" s="239">
        <v>0</v>
      </c>
      <c r="K840" s="240">
        <v>0</v>
      </c>
      <c r="L840" s="239">
        <v>0</v>
      </c>
      <c r="M840" s="239">
        <v>0</v>
      </c>
      <c r="N840" s="239">
        <v>0</v>
      </c>
      <c r="O840" s="242">
        <v>0</v>
      </c>
      <c r="P840" s="239">
        <v>0</v>
      </c>
      <c r="Q840" s="239">
        <v>0</v>
      </c>
      <c r="R840" s="239">
        <v>0</v>
      </c>
      <c r="S840" s="239">
        <v>0</v>
      </c>
      <c r="T840" s="239">
        <v>0</v>
      </c>
      <c r="U840" s="239">
        <v>0</v>
      </c>
      <c r="V840" s="239">
        <v>0</v>
      </c>
      <c r="W840" s="239">
        <v>0</v>
      </c>
      <c r="X840" s="239">
        <v>0</v>
      </c>
      <c r="Y840" s="239">
        <v>0</v>
      </c>
      <c r="Z840" s="239">
        <v>0</v>
      </c>
      <c r="AA840" s="239">
        <v>0</v>
      </c>
      <c r="AB840" s="241">
        <v>2021</v>
      </c>
    </row>
    <row r="841" spans="1:28" s="3" customFormat="1" ht="35.25" x14ac:dyDescent="0.5">
      <c r="A841" s="3">
        <v>1</v>
      </c>
      <c r="B841" s="143">
        <f>SUBTOTAL(103,$A$796:A841)</f>
        <v>45</v>
      </c>
      <c r="C841" s="237" t="s">
        <v>2747</v>
      </c>
      <c r="D841" s="232">
        <f t="shared" si="54"/>
        <v>1473050</v>
      </c>
      <c r="E841" s="239">
        <v>0</v>
      </c>
      <c r="F841" s="239">
        <v>0</v>
      </c>
      <c r="G841" s="239">
        <v>0</v>
      </c>
      <c r="H841" s="239">
        <v>0</v>
      </c>
      <c r="I841" s="239">
        <v>0</v>
      </c>
      <c r="J841" s="239">
        <v>0</v>
      </c>
      <c r="K841" s="240">
        <v>0</v>
      </c>
      <c r="L841" s="239">
        <v>0</v>
      </c>
      <c r="M841" s="239">
        <v>1473050</v>
      </c>
      <c r="N841" s="239">
        <v>0</v>
      </c>
      <c r="O841" s="239">
        <v>0</v>
      </c>
      <c r="P841" s="239">
        <v>0</v>
      </c>
      <c r="Q841" s="239">
        <v>0</v>
      </c>
      <c r="R841" s="239">
        <v>0</v>
      </c>
      <c r="S841" s="239">
        <v>0</v>
      </c>
      <c r="T841" s="239">
        <v>0</v>
      </c>
      <c r="U841" s="239">
        <v>0</v>
      </c>
      <c r="V841" s="239">
        <v>0</v>
      </c>
      <c r="W841" s="239">
        <v>0</v>
      </c>
      <c r="X841" s="239">
        <v>0</v>
      </c>
      <c r="Y841" s="239">
        <v>0</v>
      </c>
      <c r="Z841" s="239">
        <v>0</v>
      </c>
      <c r="AA841" s="239">
        <v>0</v>
      </c>
      <c r="AB841" s="241">
        <v>2021</v>
      </c>
    </row>
    <row r="842" spans="1:28" s="3" customFormat="1" ht="35.25" x14ac:dyDescent="0.5">
      <c r="A842" s="3">
        <v>1</v>
      </c>
      <c r="B842" s="143">
        <f>SUBTOTAL(103,$A$796:A842)</f>
        <v>46</v>
      </c>
      <c r="C842" s="237" t="s">
        <v>2748</v>
      </c>
      <c r="D842" s="232">
        <f t="shared" si="54"/>
        <v>584306</v>
      </c>
      <c r="E842" s="239">
        <v>0</v>
      </c>
      <c r="F842" s="239">
        <v>0</v>
      </c>
      <c r="G842" s="239">
        <v>0</v>
      </c>
      <c r="H842" s="239">
        <v>0</v>
      </c>
      <c r="I842" s="239">
        <v>0</v>
      </c>
      <c r="J842" s="239">
        <v>0</v>
      </c>
      <c r="K842" s="240">
        <v>0</v>
      </c>
      <c r="L842" s="239">
        <v>0</v>
      </c>
      <c r="M842" s="239">
        <v>0</v>
      </c>
      <c r="N842" s="239">
        <v>0</v>
      </c>
      <c r="O842" s="239">
        <v>584306</v>
      </c>
      <c r="P842" s="239">
        <v>0</v>
      </c>
      <c r="Q842" s="239">
        <v>0</v>
      </c>
      <c r="R842" s="239">
        <v>0</v>
      </c>
      <c r="S842" s="239">
        <v>0</v>
      </c>
      <c r="T842" s="239">
        <v>0</v>
      </c>
      <c r="U842" s="239">
        <v>0</v>
      </c>
      <c r="V842" s="239">
        <v>0</v>
      </c>
      <c r="W842" s="239">
        <v>0</v>
      </c>
      <c r="X842" s="239">
        <v>0</v>
      </c>
      <c r="Y842" s="239">
        <v>0</v>
      </c>
      <c r="Z842" s="239">
        <v>0</v>
      </c>
      <c r="AA842" s="239">
        <v>0</v>
      </c>
      <c r="AB842" s="241">
        <v>2021</v>
      </c>
    </row>
    <row r="843" spans="1:28" s="3" customFormat="1" ht="35.25" x14ac:dyDescent="0.5">
      <c r="A843" s="3">
        <v>1</v>
      </c>
      <c r="B843" s="143">
        <f>SUBTOTAL(103,$A$796:A843)</f>
        <v>47</v>
      </c>
      <c r="C843" s="237" t="s">
        <v>2749</v>
      </c>
      <c r="D843" s="232">
        <f t="shared" si="54"/>
        <v>1442078</v>
      </c>
      <c r="E843" s="239">
        <v>0</v>
      </c>
      <c r="F843" s="239">
        <v>0</v>
      </c>
      <c r="G843" s="239">
        <v>0</v>
      </c>
      <c r="H843" s="239">
        <v>0</v>
      </c>
      <c r="I843" s="239">
        <v>0</v>
      </c>
      <c r="J843" s="239">
        <v>0</v>
      </c>
      <c r="K843" s="240">
        <v>0</v>
      </c>
      <c r="L843" s="239">
        <v>0</v>
      </c>
      <c r="M843" s="239">
        <v>0</v>
      </c>
      <c r="N843" s="239">
        <v>0</v>
      </c>
      <c r="O843" s="239">
        <v>1442078</v>
      </c>
      <c r="P843" s="239">
        <v>0</v>
      </c>
      <c r="Q843" s="239">
        <v>0</v>
      </c>
      <c r="R843" s="239">
        <v>0</v>
      </c>
      <c r="S843" s="239">
        <v>0</v>
      </c>
      <c r="T843" s="239">
        <v>0</v>
      </c>
      <c r="U843" s="239">
        <v>0</v>
      </c>
      <c r="V843" s="239">
        <v>0</v>
      </c>
      <c r="W843" s="239">
        <v>0</v>
      </c>
      <c r="X843" s="239">
        <v>0</v>
      </c>
      <c r="Y843" s="239">
        <v>0</v>
      </c>
      <c r="Z843" s="239">
        <v>0</v>
      </c>
      <c r="AA843" s="239">
        <v>0</v>
      </c>
      <c r="AB843" s="241">
        <v>2021</v>
      </c>
    </row>
    <row r="844" spans="1:28" s="3" customFormat="1" ht="35.25" x14ac:dyDescent="0.5">
      <c r="A844" s="3">
        <v>1</v>
      </c>
      <c r="B844" s="143">
        <f>SUBTOTAL(103,$A$796:A844)</f>
        <v>48</v>
      </c>
      <c r="C844" s="237" t="s">
        <v>1752</v>
      </c>
      <c r="D844" s="232">
        <f t="shared" si="54"/>
        <v>1471437</v>
      </c>
      <c r="E844" s="239">
        <v>0</v>
      </c>
      <c r="F844" s="239">
        <v>0</v>
      </c>
      <c r="G844" s="239">
        <v>0</v>
      </c>
      <c r="H844" s="239">
        <v>0</v>
      </c>
      <c r="I844" s="239">
        <v>0</v>
      </c>
      <c r="J844" s="239">
        <v>0</v>
      </c>
      <c r="K844" s="240">
        <v>0</v>
      </c>
      <c r="L844" s="239">
        <v>0</v>
      </c>
      <c r="M844" s="239">
        <v>0</v>
      </c>
      <c r="N844" s="239">
        <v>0</v>
      </c>
      <c r="O844" s="239">
        <v>1471437</v>
      </c>
      <c r="P844" s="239">
        <v>0</v>
      </c>
      <c r="Q844" s="239">
        <v>0</v>
      </c>
      <c r="R844" s="239">
        <v>0</v>
      </c>
      <c r="S844" s="239">
        <v>0</v>
      </c>
      <c r="T844" s="239">
        <v>0</v>
      </c>
      <c r="U844" s="239">
        <v>0</v>
      </c>
      <c r="V844" s="239">
        <v>0</v>
      </c>
      <c r="W844" s="239">
        <v>0</v>
      </c>
      <c r="X844" s="239">
        <v>0</v>
      </c>
      <c r="Y844" s="239">
        <v>0</v>
      </c>
      <c r="Z844" s="239">
        <v>0</v>
      </c>
      <c r="AA844" s="239">
        <v>0</v>
      </c>
      <c r="AB844" s="241">
        <v>2021</v>
      </c>
    </row>
    <row r="845" spans="1:28" s="3" customFormat="1" ht="35.25" x14ac:dyDescent="0.5">
      <c r="A845" s="3">
        <v>1</v>
      </c>
      <c r="B845" s="143">
        <f>SUBTOTAL(103,$A$796:A845)</f>
        <v>49</v>
      </c>
      <c r="C845" s="237" t="s">
        <v>2750</v>
      </c>
      <c r="D845" s="232">
        <f t="shared" si="54"/>
        <v>2176427</v>
      </c>
      <c r="E845" s="239">
        <v>0</v>
      </c>
      <c r="F845" s="239">
        <v>0</v>
      </c>
      <c r="G845" s="239">
        <v>0</v>
      </c>
      <c r="H845" s="239">
        <v>0</v>
      </c>
      <c r="I845" s="239">
        <v>0</v>
      </c>
      <c r="J845" s="239">
        <v>0</v>
      </c>
      <c r="K845" s="240">
        <v>0</v>
      </c>
      <c r="L845" s="239">
        <v>0</v>
      </c>
      <c r="M845" s="239">
        <v>1530258</v>
      </c>
      <c r="N845" s="239">
        <v>0</v>
      </c>
      <c r="O845" s="239">
        <v>646169</v>
      </c>
      <c r="P845" s="239">
        <v>0</v>
      </c>
      <c r="Q845" s="239">
        <v>0</v>
      </c>
      <c r="R845" s="239">
        <v>0</v>
      </c>
      <c r="S845" s="239">
        <v>0</v>
      </c>
      <c r="T845" s="239">
        <v>0</v>
      </c>
      <c r="U845" s="239">
        <v>0</v>
      </c>
      <c r="V845" s="239">
        <v>0</v>
      </c>
      <c r="W845" s="239">
        <v>0</v>
      </c>
      <c r="X845" s="239">
        <v>0</v>
      </c>
      <c r="Y845" s="239">
        <v>0</v>
      </c>
      <c r="Z845" s="239">
        <v>0</v>
      </c>
      <c r="AA845" s="239">
        <v>0</v>
      </c>
      <c r="AB845" s="241">
        <v>2021</v>
      </c>
    </row>
    <row r="846" spans="1:28" s="3" customFormat="1" ht="35.25" x14ac:dyDescent="0.5">
      <c r="A846" s="3">
        <v>1</v>
      </c>
      <c r="B846" s="143">
        <f>SUBTOTAL(103,$A$796:A846)</f>
        <v>50</v>
      </c>
      <c r="C846" s="237" t="s">
        <v>2751</v>
      </c>
      <c r="D846" s="232">
        <f t="shared" si="54"/>
        <v>3972907.34</v>
      </c>
      <c r="E846" s="239">
        <v>0</v>
      </c>
      <c r="F846" s="239">
        <v>0</v>
      </c>
      <c r="G846" s="239">
        <v>0</v>
      </c>
      <c r="H846" s="239">
        <v>0</v>
      </c>
      <c r="I846" s="239">
        <v>0</v>
      </c>
      <c r="J846" s="239">
        <v>0</v>
      </c>
      <c r="K846" s="240">
        <v>0</v>
      </c>
      <c r="L846" s="239">
        <v>0</v>
      </c>
      <c r="M846" s="239">
        <v>3106020</v>
      </c>
      <c r="N846" s="239">
        <v>0</v>
      </c>
      <c r="O846" s="239">
        <v>866887.34</v>
      </c>
      <c r="P846" s="239">
        <v>0</v>
      </c>
      <c r="Q846" s="239">
        <v>0</v>
      </c>
      <c r="R846" s="239">
        <v>0</v>
      </c>
      <c r="S846" s="239">
        <v>0</v>
      </c>
      <c r="T846" s="239">
        <v>0</v>
      </c>
      <c r="U846" s="239">
        <v>0</v>
      </c>
      <c r="V846" s="239">
        <v>0</v>
      </c>
      <c r="W846" s="239">
        <v>0</v>
      </c>
      <c r="X846" s="239">
        <v>0</v>
      </c>
      <c r="Y846" s="239">
        <v>0</v>
      </c>
      <c r="Z846" s="239">
        <v>0</v>
      </c>
      <c r="AA846" s="239">
        <v>0</v>
      </c>
      <c r="AB846" s="241">
        <v>2021</v>
      </c>
    </row>
    <row r="847" spans="1:28" s="3" customFormat="1" ht="35.25" x14ac:dyDescent="0.5">
      <c r="A847" s="3">
        <v>1</v>
      </c>
      <c r="B847" s="143">
        <f>SUBTOTAL(103,$A$796:A847)</f>
        <v>51</v>
      </c>
      <c r="C847" s="237" t="s">
        <v>2752</v>
      </c>
      <c r="D847" s="232">
        <f t="shared" si="54"/>
        <v>398619</v>
      </c>
      <c r="E847" s="239">
        <v>207817</v>
      </c>
      <c r="F847" s="239">
        <v>190802</v>
      </c>
      <c r="G847" s="239">
        <v>0</v>
      </c>
      <c r="H847" s="239">
        <v>0</v>
      </c>
      <c r="I847" s="239">
        <v>0</v>
      </c>
      <c r="J847" s="239">
        <v>0</v>
      </c>
      <c r="K847" s="240">
        <v>0</v>
      </c>
      <c r="L847" s="239">
        <v>0</v>
      </c>
      <c r="M847" s="239">
        <v>0</v>
      </c>
      <c r="N847" s="239">
        <v>0</v>
      </c>
      <c r="O847" s="242">
        <v>0</v>
      </c>
      <c r="P847" s="239">
        <v>0</v>
      </c>
      <c r="Q847" s="239">
        <v>0</v>
      </c>
      <c r="R847" s="239">
        <v>0</v>
      </c>
      <c r="S847" s="239">
        <v>0</v>
      </c>
      <c r="T847" s="239">
        <v>0</v>
      </c>
      <c r="U847" s="239">
        <v>0</v>
      </c>
      <c r="V847" s="239">
        <v>0</v>
      </c>
      <c r="W847" s="239">
        <v>0</v>
      </c>
      <c r="X847" s="239">
        <v>0</v>
      </c>
      <c r="Y847" s="239">
        <v>0</v>
      </c>
      <c r="Z847" s="239">
        <v>0</v>
      </c>
      <c r="AA847" s="239">
        <v>0</v>
      </c>
      <c r="AB847" s="241">
        <v>2021</v>
      </c>
    </row>
    <row r="848" spans="1:28" s="3" customFormat="1" ht="35.25" x14ac:dyDescent="0.5">
      <c r="A848" s="3">
        <v>1</v>
      </c>
      <c r="B848" s="143">
        <f>SUBTOTAL(103,$A$796:A848)</f>
        <v>52</v>
      </c>
      <c r="C848" s="237" t="s">
        <v>2753</v>
      </c>
      <c r="D848" s="232">
        <f t="shared" si="54"/>
        <v>1103928</v>
      </c>
      <c r="E848" s="239">
        <v>0</v>
      </c>
      <c r="F848" s="239">
        <v>0</v>
      </c>
      <c r="G848" s="239">
        <v>0</v>
      </c>
      <c r="H848" s="239">
        <v>0</v>
      </c>
      <c r="I848" s="239">
        <v>0</v>
      </c>
      <c r="J848" s="239">
        <v>0</v>
      </c>
      <c r="K848" s="240">
        <v>0</v>
      </c>
      <c r="L848" s="239">
        <v>0</v>
      </c>
      <c r="M848" s="239">
        <v>0</v>
      </c>
      <c r="N848" s="239">
        <v>0</v>
      </c>
      <c r="O848" s="239">
        <v>1103928</v>
      </c>
      <c r="P848" s="239">
        <v>0</v>
      </c>
      <c r="Q848" s="239">
        <v>0</v>
      </c>
      <c r="R848" s="239">
        <v>0</v>
      </c>
      <c r="S848" s="239">
        <v>0</v>
      </c>
      <c r="T848" s="239">
        <v>0</v>
      </c>
      <c r="U848" s="239">
        <v>0</v>
      </c>
      <c r="V848" s="239">
        <v>0</v>
      </c>
      <c r="W848" s="239">
        <v>0</v>
      </c>
      <c r="X848" s="239">
        <v>0</v>
      </c>
      <c r="Y848" s="239">
        <v>0</v>
      </c>
      <c r="Z848" s="239">
        <v>0</v>
      </c>
      <c r="AA848" s="239">
        <v>0</v>
      </c>
      <c r="AB848" s="241">
        <v>2021</v>
      </c>
    </row>
    <row r="849" spans="1:28" s="3" customFormat="1" ht="35.25" x14ac:dyDescent="0.5">
      <c r="A849" s="3">
        <v>1</v>
      </c>
      <c r="B849" s="143">
        <f>SUBTOTAL(103,$A$796:A849)</f>
        <v>53</v>
      </c>
      <c r="C849" s="237" t="s">
        <v>2807</v>
      </c>
      <c r="D849" s="232">
        <f t="shared" si="54"/>
        <v>410590</v>
      </c>
      <c r="E849" s="239">
        <v>0</v>
      </c>
      <c r="F849" s="239">
        <v>0</v>
      </c>
      <c r="G849" s="239">
        <v>410590</v>
      </c>
      <c r="H849" s="239">
        <v>0</v>
      </c>
      <c r="I849" s="239">
        <v>0</v>
      </c>
      <c r="J849" s="239">
        <v>0</v>
      </c>
      <c r="K849" s="240">
        <v>0</v>
      </c>
      <c r="L849" s="239">
        <v>0</v>
      </c>
      <c r="M849" s="239">
        <v>0</v>
      </c>
      <c r="N849" s="239">
        <v>0</v>
      </c>
      <c r="O849" s="239">
        <v>0</v>
      </c>
      <c r="P849" s="239">
        <v>0</v>
      </c>
      <c r="Q849" s="239">
        <v>0</v>
      </c>
      <c r="R849" s="239">
        <v>0</v>
      </c>
      <c r="S849" s="239">
        <v>0</v>
      </c>
      <c r="T849" s="239">
        <v>0</v>
      </c>
      <c r="U849" s="239">
        <v>0</v>
      </c>
      <c r="V849" s="239">
        <v>0</v>
      </c>
      <c r="W849" s="239">
        <v>0</v>
      </c>
      <c r="X849" s="239">
        <v>0</v>
      </c>
      <c r="Y849" s="239">
        <v>0</v>
      </c>
      <c r="Z849" s="239">
        <v>0</v>
      </c>
      <c r="AA849" s="239">
        <v>0</v>
      </c>
      <c r="AB849" s="241">
        <v>2021</v>
      </c>
    </row>
    <row r="850" spans="1:28" s="3" customFormat="1" ht="35.25" x14ac:dyDescent="0.5">
      <c r="A850" s="3">
        <v>1</v>
      </c>
      <c r="B850" s="143">
        <f>SUBTOTAL(103,$A$796:A850)</f>
        <v>54</v>
      </c>
      <c r="C850" s="237" t="s">
        <v>1684</v>
      </c>
      <c r="D850" s="232">
        <f t="shared" si="54"/>
        <v>129555.6</v>
      </c>
      <c r="E850" s="239">
        <v>0</v>
      </c>
      <c r="F850" s="239">
        <v>0</v>
      </c>
      <c r="G850" s="239">
        <v>0</v>
      </c>
      <c r="H850" s="239">
        <v>0</v>
      </c>
      <c r="I850" s="239">
        <v>0</v>
      </c>
      <c r="J850" s="239">
        <v>0</v>
      </c>
      <c r="K850" s="240">
        <v>0</v>
      </c>
      <c r="L850" s="239">
        <v>0</v>
      </c>
      <c r="M850" s="239">
        <v>0</v>
      </c>
      <c r="N850" s="239">
        <v>0</v>
      </c>
      <c r="O850" s="239">
        <v>129555.6</v>
      </c>
      <c r="P850" s="239">
        <v>0</v>
      </c>
      <c r="Q850" s="239">
        <v>0</v>
      </c>
      <c r="R850" s="239">
        <v>0</v>
      </c>
      <c r="S850" s="239">
        <v>0</v>
      </c>
      <c r="T850" s="239">
        <v>0</v>
      </c>
      <c r="U850" s="239">
        <v>0</v>
      </c>
      <c r="V850" s="239">
        <v>0</v>
      </c>
      <c r="W850" s="239">
        <v>0</v>
      </c>
      <c r="X850" s="239">
        <v>0</v>
      </c>
      <c r="Y850" s="239">
        <v>0</v>
      </c>
      <c r="Z850" s="239">
        <v>0</v>
      </c>
      <c r="AA850" s="239">
        <v>0</v>
      </c>
      <c r="AB850" s="241">
        <v>2021</v>
      </c>
    </row>
    <row r="851" spans="1:28" s="3" customFormat="1" ht="35.25" x14ac:dyDescent="0.5">
      <c r="A851" s="3">
        <v>1</v>
      </c>
      <c r="B851" s="143">
        <f>SUBTOTAL(103,$A$796:A851)</f>
        <v>55</v>
      </c>
      <c r="C851" s="237" t="s">
        <v>2808</v>
      </c>
      <c r="D851" s="232">
        <f t="shared" si="54"/>
        <v>129251</v>
      </c>
      <c r="E851" s="239">
        <v>0</v>
      </c>
      <c r="F851" s="239">
        <v>0</v>
      </c>
      <c r="G851" s="239">
        <v>129251</v>
      </c>
      <c r="H851" s="239">
        <v>0</v>
      </c>
      <c r="I851" s="239">
        <v>0</v>
      </c>
      <c r="J851" s="239">
        <v>0</v>
      </c>
      <c r="K851" s="240">
        <v>0</v>
      </c>
      <c r="L851" s="239">
        <v>0</v>
      </c>
      <c r="M851" s="239">
        <v>0</v>
      </c>
      <c r="N851" s="239">
        <v>0</v>
      </c>
      <c r="O851" s="239">
        <v>0</v>
      </c>
      <c r="P851" s="239">
        <v>0</v>
      </c>
      <c r="Q851" s="239">
        <v>0</v>
      </c>
      <c r="R851" s="239">
        <v>0</v>
      </c>
      <c r="S851" s="239">
        <v>0</v>
      </c>
      <c r="T851" s="239">
        <v>0</v>
      </c>
      <c r="U851" s="239">
        <v>0</v>
      </c>
      <c r="V851" s="239">
        <v>0</v>
      </c>
      <c r="W851" s="239">
        <v>0</v>
      </c>
      <c r="X851" s="239">
        <v>0</v>
      </c>
      <c r="Y851" s="239">
        <v>0</v>
      </c>
      <c r="Z851" s="239">
        <v>0</v>
      </c>
      <c r="AA851" s="239">
        <v>0</v>
      </c>
      <c r="AB851" s="241">
        <v>2021</v>
      </c>
    </row>
    <row r="852" spans="1:28" s="3" customFormat="1" ht="35.25" x14ac:dyDescent="0.5">
      <c r="A852" s="3">
        <v>1</v>
      </c>
      <c r="B852" s="143">
        <f>SUBTOTAL(103,$A$796:A852)</f>
        <v>56</v>
      </c>
      <c r="C852" s="237" t="s">
        <v>2809</v>
      </c>
      <c r="D852" s="232">
        <f t="shared" si="54"/>
        <v>82000</v>
      </c>
      <c r="E852" s="239">
        <v>0</v>
      </c>
      <c r="F852" s="239">
        <v>82000</v>
      </c>
      <c r="G852" s="239">
        <v>0</v>
      </c>
      <c r="H852" s="239">
        <v>0</v>
      </c>
      <c r="I852" s="239">
        <v>0</v>
      </c>
      <c r="J852" s="239">
        <v>0</v>
      </c>
      <c r="K852" s="240">
        <v>0</v>
      </c>
      <c r="L852" s="239">
        <v>0</v>
      </c>
      <c r="M852" s="239">
        <v>0</v>
      </c>
      <c r="N852" s="239">
        <v>0</v>
      </c>
      <c r="O852" s="239">
        <v>0</v>
      </c>
      <c r="P852" s="239">
        <v>0</v>
      </c>
      <c r="Q852" s="239">
        <v>0</v>
      </c>
      <c r="R852" s="239">
        <v>0</v>
      </c>
      <c r="S852" s="239">
        <v>0</v>
      </c>
      <c r="T852" s="239">
        <v>0</v>
      </c>
      <c r="U852" s="239">
        <v>0</v>
      </c>
      <c r="V852" s="239">
        <v>0</v>
      </c>
      <c r="W852" s="239">
        <v>0</v>
      </c>
      <c r="X852" s="239">
        <v>0</v>
      </c>
      <c r="Y852" s="239">
        <v>0</v>
      </c>
      <c r="Z852" s="239">
        <v>0</v>
      </c>
      <c r="AA852" s="239">
        <v>0</v>
      </c>
      <c r="AB852" s="241">
        <v>2021</v>
      </c>
    </row>
    <row r="853" spans="1:28" s="3" customFormat="1" ht="35.25" x14ac:dyDescent="0.5">
      <c r="A853" s="3">
        <v>1</v>
      </c>
      <c r="B853" s="143">
        <f>SUBTOTAL(103,$A$796:A853)</f>
        <v>57</v>
      </c>
      <c r="C853" s="237" t="s">
        <v>1685</v>
      </c>
      <c r="D853" s="232">
        <f t="shared" si="54"/>
        <v>155000</v>
      </c>
      <c r="E853" s="239">
        <v>0</v>
      </c>
      <c r="F853" s="239">
        <v>0</v>
      </c>
      <c r="G853" s="239">
        <v>0</v>
      </c>
      <c r="H853" s="239">
        <v>0</v>
      </c>
      <c r="I853" s="239">
        <v>0</v>
      </c>
      <c r="J853" s="239">
        <v>0</v>
      </c>
      <c r="K853" s="240">
        <v>0</v>
      </c>
      <c r="L853" s="239">
        <v>0</v>
      </c>
      <c r="M853" s="239">
        <v>0</v>
      </c>
      <c r="N853" s="239">
        <v>0</v>
      </c>
      <c r="O853" s="239">
        <v>155000</v>
      </c>
      <c r="P853" s="239">
        <v>0</v>
      </c>
      <c r="Q853" s="239">
        <v>0</v>
      </c>
      <c r="R853" s="239">
        <v>0</v>
      </c>
      <c r="S853" s="239">
        <v>0</v>
      </c>
      <c r="T853" s="239">
        <v>0</v>
      </c>
      <c r="U853" s="239">
        <v>0</v>
      </c>
      <c r="V853" s="239">
        <v>0</v>
      </c>
      <c r="W853" s="239">
        <v>0</v>
      </c>
      <c r="X853" s="239">
        <v>0</v>
      </c>
      <c r="Y853" s="239">
        <v>0</v>
      </c>
      <c r="Z853" s="239">
        <v>0</v>
      </c>
      <c r="AA853" s="239">
        <v>0</v>
      </c>
      <c r="AB853" s="241">
        <v>2021</v>
      </c>
    </row>
    <row r="854" spans="1:28" s="3" customFormat="1" ht="35.25" x14ac:dyDescent="0.5">
      <c r="A854" s="3">
        <v>1</v>
      </c>
      <c r="B854" s="143">
        <f>SUBTOTAL(103,$A$796:A854)</f>
        <v>58</v>
      </c>
      <c r="C854" s="237" t="s">
        <v>2810</v>
      </c>
      <c r="D854" s="232">
        <f t="shared" si="54"/>
        <v>367000</v>
      </c>
      <c r="E854" s="239">
        <v>0</v>
      </c>
      <c r="F854" s="239">
        <v>0</v>
      </c>
      <c r="G854" s="239">
        <v>0</v>
      </c>
      <c r="H854" s="239">
        <v>0</v>
      </c>
      <c r="I854" s="239">
        <v>0</v>
      </c>
      <c r="J854" s="239">
        <v>0</v>
      </c>
      <c r="K854" s="240">
        <v>0</v>
      </c>
      <c r="L854" s="239">
        <v>0</v>
      </c>
      <c r="M854" s="239">
        <v>367000</v>
      </c>
      <c r="N854" s="239">
        <v>0</v>
      </c>
      <c r="O854" s="239">
        <v>0</v>
      </c>
      <c r="P854" s="239">
        <v>0</v>
      </c>
      <c r="Q854" s="239">
        <v>0</v>
      </c>
      <c r="R854" s="239">
        <v>0</v>
      </c>
      <c r="S854" s="239">
        <v>0</v>
      </c>
      <c r="T854" s="239">
        <v>0</v>
      </c>
      <c r="U854" s="239">
        <v>0</v>
      </c>
      <c r="V854" s="239">
        <v>0</v>
      </c>
      <c r="W854" s="239">
        <v>0</v>
      </c>
      <c r="X854" s="239">
        <v>0</v>
      </c>
      <c r="Y854" s="239">
        <v>0</v>
      </c>
      <c r="Z854" s="239">
        <v>0</v>
      </c>
      <c r="AA854" s="239">
        <v>0</v>
      </c>
      <c r="AB854" s="241">
        <v>2021</v>
      </c>
    </row>
    <row r="855" spans="1:28" s="3" customFormat="1" ht="35.25" x14ac:dyDescent="0.5">
      <c r="A855" s="3">
        <v>1</v>
      </c>
      <c r="B855" s="143">
        <f>SUBTOTAL(103,$A$796:A855)</f>
        <v>59</v>
      </c>
      <c r="C855" s="237" t="s">
        <v>1687</v>
      </c>
      <c r="D855" s="232">
        <f t="shared" si="54"/>
        <v>72625.3</v>
      </c>
      <c r="E855" s="239">
        <v>0</v>
      </c>
      <c r="F855" s="239">
        <v>0</v>
      </c>
      <c r="G855" s="239">
        <v>0</v>
      </c>
      <c r="H855" s="239">
        <v>0</v>
      </c>
      <c r="I855" s="239">
        <v>72625.3</v>
      </c>
      <c r="J855" s="239">
        <v>0</v>
      </c>
      <c r="K855" s="240">
        <v>0</v>
      </c>
      <c r="L855" s="239">
        <v>0</v>
      </c>
      <c r="M855" s="239">
        <v>0</v>
      </c>
      <c r="N855" s="239">
        <v>0</v>
      </c>
      <c r="O855" s="239">
        <v>0</v>
      </c>
      <c r="P855" s="239">
        <v>0</v>
      </c>
      <c r="Q855" s="239">
        <v>0</v>
      </c>
      <c r="R855" s="239">
        <v>0</v>
      </c>
      <c r="S855" s="239">
        <v>0</v>
      </c>
      <c r="T855" s="239">
        <v>0</v>
      </c>
      <c r="U855" s="239">
        <v>0</v>
      </c>
      <c r="V855" s="239">
        <v>0</v>
      </c>
      <c r="W855" s="239">
        <v>0</v>
      </c>
      <c r="X855" s="239">
        <v>0</v>
      </c>
      <c r="Y855" s="239">
        <v>0</v>
      </c>
      <c r="Z855" s="239">
        <v>0</v>
      </c>
      <c r="AA855" s="239">
        <v>0</v>
      </c>
      <c r="AB855" s="241">
        <v>2021</v>
      </c>
    </row>
    <row r="856" spans="1:28" s="3" customFormat="1" ht="35.25" x14ac:dyDescent="0.5">
      <c r="A856" s="3">
        <v>1</v>
      </c>
      <c r="B856" s="143">
        <f>SUBTOTAL(103,$A$796:A856)</f>
        <v>60</v>
      </c>
      <c r="C856" s="237" t="s">
        <v>1689</v>
      </c>
      <c r="D856" s="232">
        <f t="shared" si="54"/>
        <v>505760.71</v>
      </c>
      <c r="E856" s="239">
        <v>0</v>
      </c>
      <c r="F856" s="239">
        <v>0</v>
      </c>
      <c r="G856" s="239">
        <v>0</v>
      </c>
      <c r="H856" s="239">
        <v>0</v>
      </c>
      <c r="I856" s="239">
        <v>0</v>
      </c>
      <c r="J856" s="239">
        <v>0</v>
      </c>
      <c r="K856" s="240">
        <v>0</v>
      </c>
      <c r="L856" s="239">
        <v>0</v>
      </c>
      <c r="M856" s="239">
        <v>0</v>
      </c>
      <c r="N856" s="239">
        <v>30739.57</v>
      </c>
      <c r="O856" s="239">
        <v>475021.14</v>
      </c>
      <c r="P856" s="239">
        <v>0</v>
      </c>
      <c r="Q856" s="239">
        <v>0</v>
      </c>
      <c r="R856" s="239">
        <v>0</v>
      </c>
      <c r="S856" s="239">
        <v>0</v>
      </c>
      <c r="T856" s="239">
        <v>0</v>
      </c>
      <c r="U856" s="239">
        <v>0</v>
      </c>
      <c r="V856" s="239">
        <v>0</v>
      </c>
      <c r="W856" s="239">
        <v>0</v>
      </c>
      <c r="X856" s="239">
        <v>0</v>
      </c>
      <c r="Y856" s="239">
        <v>0</v>
      </c>
      <c r="Z856" s="239">
        <v>0</v>
      </c>
      <c r="AA856" s="239">
        <v>0</v>
      </c>
      <c r="AB856" s="241">
        <v>2021</v>
      </c>
    </row>
    <row r="857" spans="1:28" s="3" customFormat="1" ht="35.25" x14ac:dyDescent="0.5">
      <c r="A857" s="3">
        <v>1</v>
      </c>
      <c r="B857" s="143">
        <f>SUBTOTAL(103,$A$796:A857)</f>
        <v>61</v>
      </c>
      <c r="C857" s="237" t="s">
        <v>2424</v>
      </c>
      <c r="D857" s="232">
        <f t="shared" si="54"/>
        <v>2850000</v>
      </c>
      <c r="E857" s="239">
        <v>0</v>
      </c>
      <c r="F857" s="239">
        <v>0</v>
      </c>
      <c r="G857" s="239">
        <v>0</v>
      </c>
      <c r="H857" s="239">
        <v>0</v>
      </c>
      <c r="I857" s="239">
        <v>0</v>
      </c>
      <c r="J857" s="239">
        <v>0</v>
      </c>
      <c r="K857" s="240">
        <v>3</v>
      </c>
      <c r="L857" s="239">
        <v>2850000</v>
      </c>
      <c r="M857" s="239">
        <v>0</v>
      </c>
      <c r="N857" s="239">
        <v>0</v>
      </c>
      <c r="O857" s="239">
        <v>0</v>
      </c>
      <c r="P857" s="239">
        <v>0</v>
      </c>
      <c r="Q857" s="239">
        <v>0</v>
      </c>
      <c r="R857" s="239">
        <v>0</v>
      </c>
      <c r="S857" s="239">
        <v>0</v>
      </c>
      <c r="T857" s="239">
        <v>0</v>
      </c>
      <c r="U857" s="239">
        <v>0</v>
      </c>
      <c r="V857" s="239">
        <v>0</v>
      </c>
      <c r="W857" s="239">
        <v>0</v>
      </c>
      <c r="X857" s="239">
        <v>0</v>
      </c>
      <c r="Y857" s="239">
        <v>0</v>
      </c>
      <c r="Z857" s="239">
        <v>0</v>
      </c>
      <c r="AA857" s="239">
        <v>0</v>
      </c>
      <c r="AB857" s="241">
        <v>2021</v>
      </c>
    </row>
    <row r="858" spans="1:28" s="3" customFormat="1" ht="35.25" x14ac:dyDescent="0.5">
      <c r="A858" s="3">
        <v>1</v>
      </c>
      <c r="B858" s="143">
        <f>SUBTOTAL(103,$A$796:A858)</f>
        <v>62</v>
      </c>
      <c r="C858" s="237" t="s">
        <v>2811</v>
      </c>
      <c r="D858" s="232">
        <f t="shared" si="54"/>
        <v>375977</v>
      </c>
      <c r="E858" s="239">
        <v>0</v>
      </c>
      <c r="F858" s="239">
        <v>0</v>
      </c>
      <c r="G858" s="239">
        <v>130067</v>
      </c>
      <c r="H858" s="239">
        <v>245910</v>
      </c>
      <c r="I858" s="239">
        <v>0</v>
      </c>
      <c r="J858" s="239">
        <v>0</v>
      </c>
      <c r="K858" s="240">
        <v>0</v>
      </c>
      <c r="L858" s="239">
        <v>0</v>
      </c>
      <c r="M858" s="239">
        <v>0</v>
      </c>
      <c r="N858" s="239">
        <v>0</v>
      </c>
      <c r="O858" s="239">
        <v>0</v>
      </c>
      <c r="P858" s="239">
        <v>0</v>
      </c>
      <c r="Q858" s="239">
        <v>0</v>
      </c>
      <c r="R858" s="239">
        <v>0</v>
      </c>
      <c r="S858" s="239">
        <v>0</v>
      </c>
      <c r="T858" s="239">
        <v>0</v>
      </c>
      <c r="U858" s="239">
        <v>0</v>
      </c>
      <c r="V858" s="239">
        <v>0</v>
      </c>
      <c r="W858" s="239">
        <v>0</v>
      </c>
      <c r="X858" s="239">
        <v>0</v>
      </c>
      <c r="Y858" s="239">
        <v>0</v>
      </c>
      <c r="Z858" s="239">
        <v>0</v>
      </c>
      <c r="AA858" s="239">
        <v>0</v>
      </c>
      <c r="AB858" s="241">
        <v>2021</v>
      </c>
    </row>
    <row r="859" spans="1:28" s="3" customFormat="1" ht="35.25" x14ac:dyDescent="0.5">
      <c r="A859" s="3">
        <v>1</v>
      </c>
      <c r="B859" s="143">
        <f>SUBTOTAL(103,$A$796:A859)</f>
        <v>63</v>
      </c>
      <c r="C859" s="237" t="s">
        <v>2425</v>
      </c>
      <c r="D859" s="232">
        <f t="shared" si="54"/>
        <v>25645</v>
      </c>
      <c r="E859" s="239">
        <v>0</v>
      </c>
      <c r="F859" s="239">
        <v>0</v>
      </c>
      <c r="G859" s="239">
        <v>0</v>
      </c>
      <c r="H859" s="239">
        <v>25645</v>
      </c>
      <c r="I859" s="239">
        <v>0</v>
      </c>
      <c r="J859" s="239">
        <v>0</v>
      </c>
      <c r="K859" s="240">
        <v>0</v>
      </c>
      <c r="L859" s="239">
        <v>0</v>
      </c>
      <c r="M859" s="239">
        <v>0</v>
      </c>
      <c r="N859" s="239">
        <v>0</v>
      </c>
      <c r="O859" s="239">
        <v>0</v>
      </c>
      <c r="P859" s="239">
        <v>0</v>
      </c>
      <c r="Q859" s="239">
        <v>0</v>
      </c>
      <c r="R859" s="239">
        <v>0</v>
      </c>
      <c r="S859" s="239">
        <v>0</v>
      </c>
      <c r="T859" s="239">
        <v>0</v>
      </c>
      <c r="U859" s="239">
        <v>0</v>
      </c>
      <c r="V859" s="239">
        <v>0</v>
      </c>
      <c r="W859" s="239">
        <v>0</v>
      </c>
      <c r="X859" s="239">
        <v>0</v>
      </c>
      <c r="Y859" s="239">
        <v>0</v>
      </c>
      <c r="Z859" s="239">
        <v>0</v>
      </c>
      <c r="AA859" s="239">
        <v>0</v>
      </c>
      <c r="AB859" s="241">
        <v>2021</v>
      </c>
    </row>
    <row r="860" spans="1:28" s="3" customFormat="1" ht="35.25" x14ac:dyDescent="0.5">
      <c r="A860" s="3">
        <v>1</v>
      </c>
      <c r="B860" s="143">
        <f>SUBTOTAL(103,$A$796:A860)</f>
        <v>64</v>
      </c>
      <c r="C860" s="237" t="s">
        <v>1936</v>
      </c>
      <c r="D860" s="232">
        <f t="shared" si="54"/>
        <v>193272</v>
      </c>
      <c r="E860" s="239">
        <v>0</v>
      </c>
      <c r="F860" s="239">
        <v>0</v>
      </c>
      <c r="G860" s="239">
        <v>193272</v>
      </c>
      <c r="H860" s="239">
        <v>0</v>
      </c>
      <c r="I860" s="239">
        <v>0</v>
      </c>
      <c r="J860" s="239">
        <v>0</v>
      </c>
      <c r="K860" s="240">
        <v>0</v>
      </c>
      <c r="L860" s="239">
        <v>0</v>
      </c>
      <c r="M860" s="239">
        <v>0</v>
      </c>
      <c r="N860" s="239">
        <v>0</v>
      </c>
      <c r="O860" s="239">
        <v>0</v>
      </c>
      <c r="P860" s="239">
        <v>0</v>
      </c>
      <c r="Q860" s="239">
        <v>0</v>
      </c>
      <c r="R860" s="239">
        <v>0</v>
      </c>
      <c r="S860" s="239">
        <v>0</v>
      </c>
      <c r="T860" s="239">
        <v>0</v>
      </c>
      <c r="U860" s="239">
        <v>0</v>
      </c>
      <c r="V860" s="239">
        <v>0</v>
      </c>
      <c r="W860" s="239">
        <v>0</v>
      </c>
      <c r="X860" s="239">
        <v>0</v>
      </c>
      <c r="Y860" s="239">
        <v>0</v>
      </c>
      <c r="Z860" s="239">
        <v>0</v>
      </c>
      <c r="AA860" s="239">
        <v>0</v>
      </c>
      <c r="AB860" s="241">
        <v>2021</v>
      </c>
    </row>
    <row r="861" spans="1:28" s="3" customFormat="1" ht="35.25" x14ac:dyDescent="0.5">
      <c r="A861" s="3">
        <v>1</v>
      </c>
      <c r="B861" s="143">
        <f>SUBTOTAL(103,$A$796:A861)</f>
        <v>65</v>
      </c>
      <c r="C861" s="237" t="s">
        <v>1691</v>
      </c>
      <c r="D861" s="232">
        <f t="shared" ref="D861:D924" si="55">E861+F861+G861+H861+I861+J861+L861+M861+N861+O861+P861+Q861+R861+S861+T861+U861+V861+W861+X861+Y861+Z861+AA861</f>
        <v>51973</v>
      </c>
      <c r="E861" s="239">
        <v>0</v>
      </c>
      <c r="F861" s="239">
        <v>0</v>
      </c>
      <c r="G861" s="239">
        <v>0</v>
      </c>
      <c r="H861" s="239">
        <v>0</v>
      </c>
      <c r="I861" s="239">
        <v>0</v>
      </c>
      <c r="J861" s="239">
        <v>0</v>
      </c>
      <c r="K861" s="240">
        <v>0</v>
      </c>
      <c r="L861" s="239">
        <v>0</v>
      </c>
      <c r="M861" s="239">
        <v>0</v>
      </c>
      <c r="N861" s="239">
        <v>51973</v>
      </c>
      <c r="O861" s="239">
        <v>0</v>
      </c>
      <c r="P861" s="239">
        <v>0</v>
      </c>
      <c r="Q861" s="239">
        <v>0</v>
      </c>
      <c r="R861" s="239">
        <v>0</v>
      </c>
      <c r="S861" s="239">
        <v>0</v>
      </c>
      <c r="T861" s="239">
        <v>0</v>
      </c>
      <c r="U861" s="239">
        <v>0</v>
      </c>
      <c r="V861" s="239">
        <v>0</v>
      </c>
      <c r="W861" s="239">
        <v>0</v>
      </c>
      <c r="X861" s="239">
        <v>0</v>
      </c>
      <c r="Y861" s="239">
        <v>0</v>
      </c>
      <c r="Z861" s="239">
        <v>0</v>
      </c>
      <c r="AA861" s="239">
        <v>0</v>
      </c>
      <c r="AB861" s="241">
        <v>2021</v>
      </c>
    </row>
    <row r="862" spans="1:28" s="3" customFormat="1" ht="35.25" x14ac:dyDescent="0.5">
      <c r="A862" s="3">
        <v>1</v>
      </c>
      <c r="B862" s="143">
        <f>SUBTOTAL(103,$A$796:A862)</f>
        <v>66</v>
      </c>
      <c r="C862" s="237" t="s">
        <v>1692</v>
      </c>
      <c r="D862" s="232">
        <f t="shared" si="55"/>
        <v>13916.7</v>
      </c>
      <c r="E862" s="239">
        <v>0</v>
      </c>
      <c r="F862" s="239">
        <v>0</v>
      </c>
      <c r="G862" s="239">
        <v>0</v>
      </c>
      <c r="H862" s="239">
        <v>0</v>
      </c>
      <c r="I862" s="239">
        <v>0</v>
      </c>
      <c r="J862" s="239">
        <v>0</v>
      </c>
      <c r="K862" s="240">
        <v>1</v>
      </c>
      <c r="L862" s="239">
        <v>13916.7</v>
      </c>
      <c r="M862" s="239">
        <v>0</v>
      </c>
      <c r="N862" s="239">
        <v>0</v>
      </c>
      <c r="O862" s="239">
        <v>0</v>
      </c>
      <c r="P862" s="239">
        <v>0</v>
      </c>
      <c r="Q862" s="239">
        <v>0</v>
      </c>
      <c r="R862" s="239">
        <v>0</v>
      </c>
      <c r="S862" s="239">
        <v>0</v>
      </c>
      <c r="T862" s="239">
        <v>0</v>
      </c>
      <c r="U862" s="239">
        <v>0</v>
      </c>
      <c r="V862" s="239">
        <v>0</v>
      </c>
      <c r="W862" s="239">
        <v>0</v>
      </c>
      <c r="X862" s="239">
        <v>0</v>
      </c>
      <c r="Y862" s="239">
        <v>0</v>
      </c>
      <c r="Z862" s="239">
        <v>0</v>
      </c>
      <c r="AA862" s="239">
        <v>0</v>
      </c>
      <c r="AB862" s="241">
        <v>2021</v>
      </c>
    </row>
    <row r="863" spans="1:28" s="3" customFormat="1" ht="35.25" x14ac:dyDescent="0.5">
      <c r="A863" s="3">
        <v>1</v>
      </c>
      <c r="B863" s="143">
        <f>SUBTOTAL(103,$A$796:A863)</f>
        <v>67</v>
      </c>
      <c r="C863" s="237" t="s">
        <v>2812</v>
      </c>
      <c r="D863" s="232">
        <f t="shared" si="55"/>
        <v>111000</v>
      </c>
      <c r="E863" s="239">
        <v>0</v>
      </c>
      <c r="F863" s="239">
        <v>0</v>
      </c>
      <c r="G863" s="239">
        <v>0</v>
      </c>
      <c r="H863" s="239">
        <v>0</v>
      </c>
      <c r="I863" s="239">
        <v>0</v>
      </c>
      <c r="J863" s="239">
        <v>0</v>
      </c>
      <c r="K863" s="240">
        <v>1</v>
      </c>
      <c r="L863" s="239">
        <v>111000</v>
      </c>
      <c r="M863" s="239">
        <v>0</v>
      </c>
      <c r="N863" s="239">
        <v>0</v>
      </c>
      <c r="O863" s="239">
        <v>0</v>
      </c>
      <c r="P863" s="239">
        <v>0</v>
      </c>
      <c r="Q863" s="239">
        <v>0</v>
      </c>
      <c r="R863" s="239">
        <v>0</v>
      </c>
      <c r="S863" s="239">
        <v>0</v>
      </c>
      <c r="T863" s="239">
        <v>0</v>
      </c>
      <c r="U863" s="239">
        <v>0</v>
      </c>
      <c r="V863" s="239">
        <v>0</v>
      </c>
      <c r="W863" s="239">
        <v>0</v>
      </c>
      <c r="X863" s="239">
        <v>0</v>
      </c>
      <c r="Y863" s="239">
        <v>0</v>
      </c>
      <c r="Z863" s="239">
        <v>0</v>
      </c>
      <c r="AA863" s="239">
        <v>0</v>
      </c>
      <c r="AB863" s="241">
        <v>2021</v>
      </c>
    </row>
    <row r="864" spans="1:28" s="3" customFormat="1" ht="35.25" x14ac:dyDescent="0.5">
      <c r="A864" s="3">
        <v>1</v>
      </c>
      <c r="B864" s="143">
        <f>SUBTOTAL(103,$A$796:A864)</f>
        <v>68</v>
      </c>
      <c r="C864" s="237" t="s">
        <v>2813</v>
      </c>
      <c r="D864" s="232">
        <f t="shared" si="55"/>
        <v>347300</v>
      </c>
      <c r="E864" s="239">
        <v>0</v>
      </c>
      <c r="F864" s="239">
        <v>0</v>
      </c>
      <c r="G864" s="239">
        <v>0</v>
      </c>
      <c r="H864" s="239">
        <v>0</v>
      </c>
      <c r="I864" s="239">
        <v>0</v>
      </c>
      <c r="J864" s="239">
        <v>0</v>
      </c>
      <c r="K864" s="240">
        <v>0</v>
      </c>
      <c r="L864" s="239">
        <v>0</v>
      </c>
      <c r="M864" s="239">
        <v>0</v>
      </c>
      <c r="N864" s="239">
        <v>0</v>
      </c>
      <c r="O864" s="239">
        <v>347300</v>
      </c>
      <c r="P864" s="239">
        <v>0</v>
      </c>
      <c r="Q864" s="239">
        <v>0</v>
      </c>
      <c r="R864" s="239">
        <v>0</v>
      </c>
      <c r="S864" s="239">
        <v>0</v>
      </c>
      <c r="T864" s="239">
        <v>0</v>
      </c>
      <c r="U864" s="239">
        <v>0</v>
      </c>
      <c r="V864" s="239">
        <v>0</v>
      </c>
      <c r="W864" s="239">
        <v>0</v>
      </c>
      <c r="X864" s="239">
        <v>0</v>
      </c>
      <c r="Y864" s="239">
        <v>0</v>
      </c>
      <c r="Z864" s="239">
        <v>0</v>
      </c>
      <c r="AA864" s="239">
        <v>0</v>
      </c>
      <c r="AB864" s="241">
        <v>2021</v>
      </c>
    </row>
    <row r="865" spans="1:28" s="3" customFormat="1" ht="35.25" x14ac:dyDescent="0.5">
      <c r="A865" s="3">
        <v>1</v>
      </c>
      <c r="B865" s="143">
        <f>SUBTOTAL(103,$A$796:A865)</f>
        <v>69</v>
      </c>
      <c r="C865" s="237" t="s">
        <v>2814</v>
      </c>
      <c r="D865" s="232">
        <f t="shared" si="55"/>
        <v>91223.59</v>
      </c>
      <c r="E865" s="239">
        <v>0</v>
      </c>
      <c r="F865" s="239">
        <v>0</v>
      </c>
      <c r="G865" s="239">
        <v>49987.39</v>
      </c>
      <c r="H865" s="239">
        <v>41236.199999999997</v>
      </c>
      <c r="I865" s="239">
        <v>0</v>
      </c>
      <c r="J865" s="239">
        <v>0</v>
      </c>
      <c r="K865" s="240">
        <v>0</v>
      </c>
      <c r="L865" s="239">
        <v>0</v>
      </c>
      <c r="M865" s="239">
        <v>0</v>
      </c>
      <c r="N865" s="239">
        <v>0</v>
      </c>
      <c r="O865" s="239">
        <v>0</v>
      </c>
      <c r="P865" s="239">
        <v>0</v>
      </c>
      <c r="Q865" s="239">
        <v>0</v>
      </c>
      <c r="R865" s="239">
        <v>0</v>
      </c>
      <c r="S865" s="239">
        <v>0</v>
      </c>
      <c r="T865" s="239">
        <v>0</v>
      </c>
      <c r="U865" s="239">
        <v>0</v>
      </c>
      <c r="V865" s="239">
        <v>0</v>
      </c>
      <c r="W865" s="239">
        <v>0</v>
      </c>
      <c r="X865" s="239">
        <v>0</v>
      </c>
      <c r="Y865" s="239">
        <v>0</v>
      </c>
      <c r="Z865" s="239">
        <v>0</v>
      </c>
      <c r="AA865" s="239">
        <v>0</v>
      </c>
      <c r="AB865" s="241">
        <v>2021</v>
      </c>
    </row>
    <row r="866" spans="1:28" s="3" customFormat="1" ht="35.25" x14ac:dyDescent="0.5">
      <c r="A866" s="3">
        <v>1</v>
      </c>
      <c r="B866" s="143">
        <f>SUBTOTAL(103,$A$796:A866)</f>
        <v>70</v>
      </c>
      <c r="C866" s="237" t="s">
        <v>2421</v>
      </c>
      <c r="D866" s="232">
        <f t="shared" si="55"/>
        <v>452541.7</v>
      </c>
      <c r="E866" s="239">
        <v>0</v>
      </c>
      <c r="F866" s="239">
        <v>0</v>
      </c>
      <c r="G866" s="239">
        <v>318670</v>
      </c>
      <c r="H866" s="239">
        <v>0</v>
      </c>
      <c r="I866" s="239">
        <v>0</v>
      </c>
      <c r="J866" s="239">
        <v>0</v>
      </c>
      <c r="K866" s="240">
        <v>1</v>
      </c>
      <c r="L866" s="239">
        <v>133871.70000000001</v>
      </c>
      <c r="M866" s="239">
        <v>0</v>
      </c>
      <c r="N866" s="239">
        <v>0</v>
      </c>
      <c r="O866" s="239">
        <v>0</v>
      </c>
      <c r="P866" s="239">
        <v>0</v>
      </c>
      <c r="Q866" s="239">
        <v>0</v>
      </c>
      <c r="R866" s="239">
        <v>0</v>
      </c>
      <c r="S866" s="239">
        <v>0</v>
      </c>
      <c r="T866" s="239">
        <v>0</v>
      </c>
      <c r="U866" s="239">
        <v>0</v>
      </c>
      <c r="V866" s="239">
        <v>0</v>
      </c>
      <c r="W866" s="239">
        <v>0</v>
      </c>
      <c r="X866" s="239">
        <v>0</v>
      </c>
      <c r="Y866" s="239">
        <v>0</v>
      </c>
      <c r="Z866" s="239">
        <v>0</v>
      </c>
      <c r="AA866" s="239">
        <v>0</v>
      </c>
      <c r="AB866" s="241">
        <v>2021</v>
      </c>
    </row>
    <row r="867" spans="1:28" s="3" customFormat="1" ht="35.25" x14ac:dyDescent="0.5">
      <c r="A867" s="3">
        <v>1</v>
      </c>
      <c r="B867" s="143">
        <f>SUBTOTAL(103,$A$796:A867)</f>
        <v>71</v>
      </c>
      <c r="C867" s="237" t="s">
        <v>2815</v>
      </c>
      <c r="D867" s="232">
        <f t="shared" si="55"/>
        <v>570968</v>
      </c>
      <c r="E867" s="239">
        <v>0</v>
      </c>
      <c r="F867" s="239">
        <v>0</v>
      </c>
      <c r="G867" s="239">
        <v>0</v>
      </c>
      <c r="H867" s="239">
        <v>0</v>
      </c>
      <c r="I867" s="239">
        <v>0</v>
      </c>
      <c r="J867" s="239">
        <v>0</v>
      </c>
      <c r="K867" s="240">
        <v>0</v>
      </c>
      <c r="L867" s="239">
        <v>0</v>
      </c>
      <c r="M867" s="239">
        <v>570968</v>
      </c>
      <c r="N867" s="239">
        <v>0</v>
      </c>
      <c r="O867" s="239">
        <v>0</v>
      </c>
      <c r="P867" s="239">
        <v>0</v>
      </c>
      <c r="Q867" s="239">
        <v>0</v>
      </c>
      <c r="R867" s="239">
        <v>0</v>
      </c>
      <c r="S867" s="239">
        <v>0</v>
      </c>
      <c r="T867" s="239">
        <v>0</v>
      </c>
      <c r="U867" s="239">
        <v>0</v>
      </c>
      <c r="V867" s="239">
        <v>0</v>
      </c>
      <c r="W867" s="239">
        <v>0</v>
      </c>
      <c r="X867" s="239">
        <v>0</v>
      </c>
      <c r="Y867" s="239">
        <v>0</v>
      </c>
      <c r="Z867" s="239">
        <v>0</v>
      </c>
      <c r="AA867" s="239">
        <v>0</v>
      </c>
      <c r="AB867" s="241">
        <v>2021</v>
      </c>
    </row>
    <row r="868" spans="1:28" s="3" customFormat="1" ht="35.25" x14ac:dyDescent="0.5">
      <c r="A868" s="3">
        <v>1</v>
      </c>
      <c r="B868" s="143">
        <f>SUBTOTAL(103,$A$796:A868)</f>
        <v>72</v>
      </c>
      <c r="C868" s="237" t="s">
        <v>1944</v>
      </c>
      <c r="D868" s="232">
        <f t="shared" si="55"/>
        <v>171960</v>
      </c>
      <c r="E868" s="239">
        <v>0</v>
      </c>
      <c r="F868" s="239">
        <v>0</v>
      </c>
      <c r="G868" s="239">
        <v>0</v>
      </c>
      <c r="H868" s="239">
        <v>0</v>
      </c>
      <c r="I868" s="239">
        <v>0</v>
      </c>
      <c r="J868" s="239">
        <v>0</v>
      </c>
      <c r="K868" s="240">
        <v>0</v>
      </c>
      <c r="L868" s="239">
        <v>0</v>
      </c>
      <c r="M868" s="239">
        <v>0</v>
      </c>
      <c r="N868" s="239">
        <v>0</v>
      </c>
      <c r="O868" s="239">
        <v>171960</v>
      </c>
      <c r="P868" s="239">
        <v>0</v>
      </c>
      <c r="Q868" s="239">
        <v>0</v>
      </c>
      <c r="R868" s="239">
        <v>0</v>
      </c>
      <c r="S868" s="239">
        <v>0</v>
      </c>
      <c r="T868" s="239">
        <v>0</v>
      </c>
      <c r="U868" s="239">
        <v>0</v>
      </c>
      <c r="V868" s="239">
        <v>0</v>
      </c>
      <c r="W868" s="239">
        <v>0</v>
      </c>
      <c r="X868" s="239">
        <v>0</v>
      </c>
      <c r="Y868" s="239">
        <v>0</v>
      </c>
      <c r="Z868" s="239">
        <v>0</v>
      </c>
      <c r="AA868" s="239">
        <v>0</v>
      </c>
      <c r="AB868" s="241">
        <v>2021</v>
      </c>
    </row>
    <row r="869" spans="1:28" s="3" customFormat="1" ht="35.25" x14ac:dyDescent="0.5">
      <c r="A869" s="3">
        <v>1</v>
      </c>
      <c r="B869" s="143">
        <f>SUBTOTAL(103,$A$796:A869)</f>
        <v>73</v>
      </c>
      <c r="C869" s="237" t="s">
        <v>2816</v>
      </c>
      <c r="D869" s="232">
        <f t="shared" si="55"/>
        <v>722964</v>
      </c>
      <c r="E869" s="239">
        <v>0</v>
      </c>
      <c r="F869" s="239">
        <v>0</v>
      </c>
      <c r="G869" s="239">
        <v>0</v>
      </c>
      <c r="H869" s="239">
        <v>0</v>
      </c>
      <c r="I869" s="239">
        <v>0</v>
      </c>
      <c r="J869" s="239">
        <v>0</v>
      </c>
      <c r="K869" s="240">
        <v>0</v>
      </c>
      <c r="L869" s="239">
        <v>0</v>
      </c>
      <c r="M869" s="239">
        <v>0</v>
      </c>
      <c r="N869" s="239">
        <v>0</v>
      </c>
      <c r="O869" s="239">
        <v>722964</v>
      </c>
      <c r="P869" s="239">
        <v>0</v>
      </c>
      <c r="Q869" s="239">
        <v>0</v>
      </c>
      <c r="R869" s="239">
        <v>0</v>
      </c>
      <c r="S869" s="239">
        <v>0</v>
      </c>
      <c r="T869" s="239">
        <v>0</v>
      </c>
      <c r="U869" s="239">
        <v>0</v>
      </c>
      <c r="V869" s="239">
        <v>0</v>
      </c>
      <c r="W869" s="239">
        <v>0</v>
      </c>
      <c r="X869" s="239">
        <v>0</v>
      </c>
      <c r="Y869" s="239">
        <v>0</v>
      </c>
      <c r="Z869" s="239">
        <v>0</v>
      </c>
      <c r="AA869" s="239">
        <v>0</v>
      </c>
      <c r="AB869" s="241">
        <v>2021</v>
      </c>
    </row>
    <row r="870" spans="1:28" s="3" customFormat="1" ht="35.25" x14ac:dyDescent="0.5">
      <c r="A870" s="3">
        <v>1</v>
      </c>
      <c r="B870" s="143">
        <f>SUBTOTAL(103,$A$796:A870)</f>
        <v>74</v>
      </c>
      <c r="C870" s="237" t="s">
        <v>2817</v>
      </c>
      <c r="D870" s="232">
        <f t="shared" si="55"/>
        <v>120000</v>
      </c>
      <c r="E870" s="239">
        <v>0</v>
      </c>
      <c r="F870" s="239">
        <v>0</v>
      </c>
      <c r="G870" s="239">
        <v>120000</v>
      </c>
      <c r="H870" s="239">
        <v>0</v>
      </c>
      <c r="I870" s="239">
        <v>0</v>
      </c>
      <c r="J870" s="239">
        <v>0</v>
      </c>
      <c r="K870" s="240">
        <v>0</v>
      </c>
      <c r="L870" s="239">
        <v>0</v>
      </c>
      <c r="M870" s="239">
        <v>0</v>
      </c>
      <c r="N870" s="239">
        <v>0</v>
      </c>
      <c r="O870" s="239">
        <v>0</v>
      </c>
      <c r="P870" s="239">
        <v>0</v>
      </c>
      <c r="Q870" s="239">
        <v>0</v>
      </c>
      <c r="R870" s="239">
        <v>0</v>
      </c>
      <c r="S870" s="239">
        <v>0</v>
      </c>
      <c r="T870" s="239">
        <v>0</v>
      </c>
      <c r="U870" s="239">
        <v>0</v>
      </c>
      <c r="V870" s="239">
        <v>0</v>
      </c>
      <c r="W870" s="239">
        <v>0</v>
      </c>
      <c r="X870" s="239">
        <v>0</v>
      </c>
      <c r="Y870" s="239">
        <v>0</v>
      </c>
      <c r="Z870" s="239">
        <v>0</v>
      </c>
      <c r="AA870" s="239">
        <v>0</v>
      </c>
      <c r="AB870" s="241">
        <v>2021</v>
      </c>
    </row>
    <row r="871" spans="1:28" s="3" customFormat="1" ht="35.25" x14ac:dyDescent="0.5">
      <c r="A871" s="3">
        <v>1</v>
      </c>
      <c r="B871" s="143">
        <f>SUBTOTAL(103,$A$796:A871)</f>
        <v>75</v>
      </c>
      <c r="C871" s="237" t="s">
        <v>2818</v>
      </c>
      <c r="D871" s="232">
        <f t="shared" si="55"/>
        <v>139880</v>
      </c>
      <c r="E871" s="239">
        <v>0</v>
      </c>
      <c r="F871" s="239">
        <v>0</v>
      </c>
      <c r="G871" s="239">
        <v>0</v>
      </c>
      <c r="H871" s="239">
        <v>0</v>
      </c>
      <c r="I871" s="239">
        <v>0</v>
      </c>
      <c r="J871" s="239">
        <v>0</v>
      </c>
      <c r="K871" s="240">
        <v>0</v>
      </c>
      <c r="L871" s="239">
        <v>0</v>
      </c>
      <c r="M871" s="239">
        <v>0</v>
      </c>
      <c r="N871" s="239">
        <v>0</v>
      </c>
      <c r="O871" s="239">
        <v>139880</v>
      </c>
      <c r="P871" s="239">
        <v>0</v>
      </c>
      <c r="Q871" s="239">
        <v>0</v>
      </c>
      <c r="R871" s="239">
        <v>0</v>
      </c>
      <c r="S871" s="239">
        <v>0</v>
      </c>
      <c r="T871" s="239">
        <v>0</v>
      </c>
      <c r="U871" s="239">
        <v>0</v>
      </c>
      <c r="V871" s="239">
        <v>0</v>
      </c>
      <c r="W871" s="239">
        <v>0</v>
      </c>
      <c r="X871" s="239">
        <v>0</v>
      </c>
      <c r="Y871" s="239">
        <v>0</v>
      </c>
      <c r="Z871" s="239">
        <v>0</v>
      </c>
      <c r="AA871" s="239">
        <v>0</v>
      </c>
      <c r="AB871" s="241">
        <v>2021</v>
      </c>
    </row>
    <row r="872" spans="1:28" s="3" customFormat="1" ht="35.25" x14ac:dyDescent="0.5">
      <c r="A872" s="3">
        <v>1</v>
      </c>
      <c r="B872" s="143">
        <f>SUBTOTAL(103,$A$796:A872)</f>
        <v>76</v>
      </c>
      <c r="C872" s="237" t="s">
        <v>2819</v>
      </c>
      <c r="D872" s="232">
        <f t="shared" si="55"/>
        <v>446988</v>
      </c>
      <c r="E872" s="239">
        <v>0</v>
      </c>
      <c r="F872" s="239">
        <v>0</v>
      </c>
      <c r="G872" s="239">
        <v>0</v>
      </c>
      <c r="H872" s="239">
        <v>0</v>
      </c>
      <c r="I872" s="239">
        <v>0</v>
      </c>
      <c r="J872" s="239">
        <v>0</v>
      </c>
      <c r="K872" s="240">
        <v>0</v>
      </c>
      <c r="L872" s="239">
        <v>0</v>
      </c>
      <c r="M872" s="239">
        <v>275184</v>
      </c>
      <c r="N872" s="239">
        <v>0</v>
      </c>
      <c r="O872" s="239">
        <v>171804</v>
      </c>
      <c r="P872" s="239">
        <v>0</v>
      </c>
      <c r="Q872" s="239">
        <v>0</v>
      </c>
      <c r="R872" s="239">
        <v>0</v>
      </c>
      <c r="S872" s="239">
        <v>0</v>
      </c>
      <c r="T872" s="239">
        <v>0</v>
      </c>
      <c r="U872" s="239">
        <v>0</v>
      </c>
      <c r="V872" s="239">
        <v>0</v>
      </c>
      <c r="W872" s="239">
        <v>0</v>
      </c>
      <c r="X872" s="239">
        <v>0</v>
      </c>
      <c r="Y872" s="239">
        <v>0</v>
      </c>
      <c r="Z872" s="239">
        <v>0</v>
      </c>
      <c r="AA872" s="239">
        <v>0</v>
      </c>
      <c r="AB872" s="241">
        <v>2021</v>
      </c>
    </row>
    <row r="873" spans="1:28" s="3" customFormat="1" ht="35.25" x14ac:dyDescent="0.5">
      <c r="A873" s="3">
        <v>1</v>
      </c>
      <c r="B873" s="143">
        <f>SUBTOTAL(103,$A$796:A873)</f>
        <v>77</v>
      </c>
      <c r="C873" s="237" t="s">
        <v>1947</v>
      </c>
      <c r="D873" s="232">
        <f t="shared" si="55"/>
        <v>110676.5</v>
      </c>
      <c r="E873" s="239">
        <v>0</v>
      </c>
      <c r="F873" s="239">
        <v>0</v>
      </c>
      <c r="G873" s="239">
        <v>0</v>
      </c>
      <c r="H873" s="239">
        <v>0</v>
      </c>
      <c r="I873" s="239">
        <v>0</v>
      </c>
      <c r="J873" s="239">
        <v>0</v>
      </c>
      <c r="K873" s="240">
        <v>0</v>
      </c>
      <c r="L873" s="239">
        <v>0</v>
      </c>
      <c r="M873" s="239">
        <v>110676.5</v>
      </c>
      <c r="N873" s="239">
        <v>0</v>
      </c>
      <c r="O873" s="239">
        <v>0</v>
      </c>
      <c r="P873" s="239">
        <v>0</v>
      </c>
      <c r="Q873" s="239">
        <v>0</v>
      </c>
      <c r="R873" s="239">
        <v>0</v>
      </c>
      <c r="S873" s="239">
        <v>0</v>
      </c>
      <c r="T873" s="239">
        <v>0</v>
      </c>
      <c r="U873" s="239">
        <v>0</v>
      </c>
      <c r="V873" s="239">
        <v>0</v>
      </c>
      <c r="W873" s="239">
        <v>0</v>
      </c>
      <c r="X873" s="239">
        <v>0</v>
      </c>
      <c r="Y873" s="239">
        <v>0</v>
      </c>
      <c r="Z873" s="239">
        <v>0</v>
      </c>
      <c r="AA873" s="239">
        <v>0</v>
      </c>
      <c r="AB873" s="241">
        <v>2021</v>
      </c>
    </row>
    <row r="874" spans="1:28" s="3" customFormat="1" ht="35.25" x14ac:dyDescent="0.5">
      <c r="A874" s="3">
        <v>1</v>
      </c>
      <c r="B874" s="143">
        <f>SUBTOTAL(103,$A$796:A874)</f>
        <v>78</v>
      </c>
      <c r="C874" s="237" t="s">
        <v>2820</v>
      </c>
      <c r="D874" s="232">
        <f t="shared" si="55"/>
        <v>903064</v>
      </c>
      <c r="E874" s="239">
        <v>0</v>
      </c>
      <c r="F874" s="239">
        <v>0</v>
      </c>
      <c r="G874" s="239">
        <v>0</v>
      </c>
      <c r="H874" s="239">
        <v>0</v>
      </c>
      <c r="I874" s="239">
        <v>0</v>
      </c>
      <c r="J874" s="239">
        <v>0</v>
      </c>
      <c r="K874" s="240">
        <v>0</v>
      </c>
      <c r="L874" s="239">
        <v>0</v>
      </c>
      <c r="M874" s="239">
        <v>903064</v>
      </c>
      <c r="N874" s="239">
        <v>0</v>
      </c>
      <c r="O874" s="239">
        <v>0</v>
      </c>
      <c r="P874" s="239">
        <v>0</v>
      </c>
      <c r="Q874" s="239">
        <v>0</v>
      </c>
      <c r="R874" s="239">
        <v>0</v>
      </c>
      <c r="S874" s="239">
        <v>0</v>
      </c>
      <c r="T874" s="239">
        <v>0</v>
      </c>
      <c r="U874" s="239">
        <v>0</v>
      </c>
      <c r="V874" s="239">
        <v>0</v>
      </c>
      <c r="W874" s="239">
        <v>0</v>
      </c>
      <c r="X874" s="239">
        <v>0</v>
      </c>
      <c r="Y874" s="239">
        <v>0</v>
      </c>
      <c r="Z874" s="239">
        <v>0</v>
      </c>
      <c r="AA874" s="239">
        <v>0</v>
      </c>
      <c r="AB874" s="241">
        <v>2021</v>
      </c>
    </row>
    <row r="875" spans="1:28" s="3" customFormat="1" ht="35.25" x14ac:dyDescent="0.5">
      <c r="A875" s="3">
        <v>1</v>
      </c>
      <c r="B875" s="143">
        <f>SUBTOTAL(103,$A$796:A875)</f>
        <v>79</v>
      </c>
      <c r="C875" s="237" t="s">
        <v>2821</v>
      </c>
      <c r="D875" s="232">
        <f t="shared" si="55"/>
        <v>83300</v>
      </c>
      <c r="E875" s="239">
        <v>0</v>
      </c>
      <c r="F875" s="239">
        <v>0</v>
      </c>
      <c r="G875" s="239">
        <v>0</v>
      </c>
      <c r="H875" s="239">
        <v>0</v>
      </c>
      <c r="I875" s="239">
        <v>83300</v>
      </c>
      <c r="J875" s="239">
        <v>0</v>
      </c>
      <c r="K875" s="240">
        <v>0</v>
      </c>
      <c r="L875" s="239">
        <v>0</v>
      </c>
      <c r="M875" s="239">
        <v>0</v>
      </c>
      <c r="N875" s="239">
        <v>0</v>
      </c>
      <c r="O875" s="239">
        <v>0</v>
      </c>
      <c r="P875" s="239">
        <v>0</v>
      </c>
      <c r="Q875" s="239">
        <v>0</v>
      </c>
      <c r="R875" s="239">
        <v>0</v>
      </c>
      <c r="S875" s="239">
        <v>0</v>
      </c>
      <c r="T875" s="239">
        <v>0</v>
      </c>
      <c r="U875" s="239">
        <v>0</v>
      </c>
      <c r="V875" s="239">
        <v>0</v>
      </c>
      <c r="W875" s="239">
        <v>0</v>
      </c>
      <c r="X875" s="239">
        <v>0</v>
      </c>
      <c r="Y875" s="239">
        <v>0</v>
      </c>
      <c r="Z875" s="239">
        <v>0</v>
      </c>
      <c r="AA875" s="239">
        <v>0</v>
      </c>
      <c r="AB875" s="241">
        <v>2021</v>
      </c>
    </row>
    <row r="876" spans="1:28" s="3" customFormat="1" ht="35.25" x14ac:dyDescent="0.5">
      <c r="A876" s="3">
        <v>1</v>
      </c>
      <c r="B876" s="143">
        <f>SUBTOTAL(103,$A$796:A876)</f>
        <v>80</v>
      </c>
      <c r="C876" s="237" t="s">
        <v>2822</v>
      </c>
      <c r="D876" s="232">
        <f t="shared" si="55"/>
        <v>653000</v>
      </c>
      <c r="E876" s="239">
        <v>365000</v>
      </c>
      <c r="F876" s="239">
        <v>0</v>
      </c>
      <c r="G876" s="239">
        <v>0</v>
      </c>
      <c r="H876" s="239">
        <v>0</v>
      </c>
      <c r="I876" s="239">
        <v>0</v>
      </c>
      <c r="J876" s="239">
        <v>0</v>
      </c>
      <c r="K876" s="240">
        <v>0</v>
      </c>
      <c r="L876" s="239">
        <v>0</v>
      </c>
      <c r="M876" s="239">
        <v>0</v>
      </c>
      <c r="N876" s="239">
        <v>0</v>
      </c>
      <c r="O876" s="239">
        <v>288000</v>
      </c>
      <c r="P876" s="239">
        <v>0</v>
      </c>
      <c r="Q876" s="239">
        <v>0</v>
      </c>
      <c r="R876" s="239">
        <v>0</v>
      </c>
      <c r="S876" s="239">
        <v>0</v>
      </c>
      <c r="T876" s="239">
        <v>0</v>
      </c>
      <c r="U876" s="239">
        <v>0</v>
      </c>
      <c r="V876" s="239">
        <v>0</v>
      </c>
      <c r="W876" s="239">
        <v>0</v>
      </c>
      <c r="X876" s="239">
        <v>0</v>
      </c>
      <c r="Y876" s="239">
        <v>0</v>
      </c>
      <c r="Z876" s="239">
        <v>0</v>
      </c>
      <c r="AA876" s="239">
        <v>0</v>
      </c>
      <c r="AB876" s="241">
        <v>2021</v>
      </c>
    </row>
    <row r="877" spans="1:28" s="3" customFormat="1" ht="35.25" x14ac:dyDescent="0.5">
      <c r="A877" s="3">
        <v>1</v>
      </c>
      <c r="B877" s="143">
        <f>SUBTOTAL(103,$A$796:A877)</f>
        <v>81</v>
      </c>
      <c r="C877" s="237" t="s">
        <v>2823</v>
      </c>
      <c r="D877" s="232">
        <f t="shared" si="55"/>
        <v>683461</v>
      </c>
      <c r="E877" s="239">
        <v>0</v>
      </c>
      <c r="F877" s="239">
        <v>0</v>
      </c>
      <c r="G877" s="239">
        <v>0</v>
      </c>
      <c r="H877" s="239">
        <v>0</v>
      </c>
      <c r="I877" s="239">
        <v>0</v>
      </c>
      <c r="J877" s="239">
        <v>0</v>
      </c>
      <c r="K877" s="240">
        <v>0</v>
      </c>
      <c r="L877" s="239">
        <v>0</v>
      </c>
      <c r="M877" s="239">
        <v>0</v>
      </c>
      <c r="N877" s="239">
        <v>0</v>
      </c>
      <c r="O877" s="239">
        <v>683461</v>
      </c>
      <c r="P877" s="239">
        <v>0</v>
      </c>
      <c r="Q877" s="239">
        <v>0</v>
      </c>
      <c r="R877" s="239">
        <v>0</v>
      </c>
      <c r="S877" s="239">
        <v>0</v>
      </c>
      <c r="T877" s="239">
        <v>0</v>
      </c>
      <c r="U877" s="239">
        <v>0</v>
      </c>
      <c r="V877" s="239">
        <v>0</v>
      </c>
      <c r="W877" s="239">
        <v>0</v>
      </c>
      <c r="X877" s="239">
        <v>0</v>
      </c>
      <c r="Y877" s="239">
        <v>0</v>
      </c>
      <c r="Z877" s="239">
        <v>0</v>
      </c>
      <c r="AA877" s="239">
        <v>0</v>
      </c>
      <c r="AB877" s="241">
        <v>2021</v>
      </c>
    </row>
    <row r="878" spans="1:28" s="3" customFormat="1" ht="35.25" x14ac:dyDescent="0.5">
      <c r="A878" s="3">
        <v>1</v>
      </c>
      <c r="B878" s="143">
        <f>SUBTOTAL(103,$A$796:A878)</f>
        <v>82</v>
      </c>
      <c r="C878" s="237" t="s">
        <v>1697</v>
      </c>
      <c r="D878" s="232">
        <f t="shared" si="55"/>
        <v>657850</v>
      </c>
      <c r="E878" s="239">
        <v>136850</v>
      </c>
      <c r="F878" s="239">
        <v>0</v>
      </c>
      <c r="G878" s="239">
        <v>521000</v>
      </c>
      <c r="H878" s="239">
        <v>0</v>
      </c>
      <c r="I878" s="239">
        <v>0</v>
      </c>
      <c r="J878" s="239">
        <v>0</v>
      </c>
      <c r="K878" s="240">
        <v>0</v>
      </c>
      <c r="L878" s="239">
        <v>0</v>
      </c>
      <c r="M878" s="239">
        <v>0</v>
      </c>
      <c r="N878" s="239">
        <v>0</v>
      </c>
      <c r="O878" s="239">
        <v>0</v>
      </c>
      <c r="P878" s="239">
        <v>0</v>
      </c>
      <c r="Q878" s="239">
        <v>0</v>
      </c>
      <c r="R878" s="239">
        <v>0</v>
      </c>
      <c r="S878" s="239">
        <v>0</v>
      </c>
      <c r="T878" s="239">
        <v>0</v>
      </c>
      <c r="U878" s="239">
        <v>0</v>
      </c>
      <c r="V878" s="239">
        <v>0</v>
      </c>
      <c r="W878" s="239">
        <v>0</v>
      </c>
      <c r="X878" s="239">
        <v>0</v>
      </c>
      <c r="Y878" s="239">
        <v>0</v>
      </c>
      <c r="Z878" s="239">
        <v>0</v>
      </c>
      <c r="AA878" s="239">
        <v>0</v>
      </c>
      <c r="AB878" s="241">
        <v>2021</v>
      </c>
    </row>
    <row r="879" spans="1:28" s="3" customFormat="1" ht="35.25" x14ac:dyDescent="0.5">
      <c r="A879" s="3">
        <v>1</v>
      </c>
      <c r="B879" s="143">
        <f>SUBTOTAL(103,$A$796:A879)</f>
        <v>83</v>
      </c>
      <c r="C879" s="237" t="s">
        <v>1698</v>
      </c>
      <c r="D879" s="232">
        <f t="shared" si="55"/>
        <v>100000</v>
      </c>
      <c r="E879" s="239">
        <v>0</v>
      </c>
      <c r="F879" s="239">
        <v>0</v>
      </c>
      <c r="G879" s="239">
        <v>0</v>
      </c>
      <c r="H879" s="239">
        <v>0</v>
      </c>
      <c r="I879" s="239">
        <v>0</v>
      </c>
      <c r="J879" s="239">
        <v>0</v>
      </c>
      <c r="K879" s="240">
        <v>0</v>
      </c>
      <c r="L879" s="239">
        <v>0</v>
      </c>
      <c r="M879" s="239">
        <v>0</v>
      </c>
      <c r="N879" s="239">
        <v>0</v>
      </c>
      <c r="O879" s="239">
        <v>0</v>
      </c>
      <c r="P879" s="239">
        <v>100000</v>
      </c>
      <c r="Q879" s="239">
        <v>0</v>
      </c>
      <c r="R879" s="239">
        <v>0</v>
      </c>
      <c r="S879" s="239">
        <v>0</v>
      </c>
      <c r="T879" s="239">
        <v>0</v>
      </c>
      <c r="U879" s="239">
        <v>0</v>
      </c>
      <c r="V879" s="239">
        <v>0</v>
      </c>
      <c r="W879" s="239">
        <v>0</v>
      </c>
      <c r="X879" s="239">
        <v>0</v>
      </c>
      <c r="Y879" s="239">
        <v>0</v>
      </c>
      <c r="Z879" s="239">
        <v>0</v>
      </c>
      <c r="AA879" s="239">
        <v>0</v>
      </c>
      <c r="AB879" s="241">
        <v>2021</v>
      </c>
    </row>
    <row r="880" spans="1:28" s="3" customFormat="1" ht="35.25" x14ac:dyDescent="0.5">
      <c r="A880" s="3">
        <v>1</v>
      </c>
      <c r="B880" s="143">
        <f>SUBTOTAL(103,$A$796:A880)</f>
        <v>84</v>
      </c>
      <c r="C880" s="237" t="s">
        <v>1699</v>
      </c>
      <c r="D880" s="232">
        <f t="shared" si="55"/>
        <v>294000</v>
      </c>
      <c r="E880" s="239">
        <v>0</v>
      </c>
      <c r="F880" s="239">
        <v>0</v>
      </c>
      <c r="G880" s="239">
        <v>0</v>
      </c>
      <c r="H880" s="239">
        <v>0</v>
      </c>
      <c r="I880" s="239">
        <v>0</v>
      </c>
      <c r="J880" s="239">
        <v>0</v>
      </c>
      <c r="K880" s="240">
        <v>0</v>
      </c>
      <c r="L880" s="239">
        <v>0</v>
      </c>
      <c r="M880" s="239">
        <v>0</v>
      </c>
      <c r="N880" s="239">
        <v>0</v>
      </c>
      <c r="O880" s="239">
        <v>294000</v>
      </c>
      <c r="P880" s="239">
        <v>0</v>
      </c>
      <c r="Q880" s="239">
        <v>0</v>
      </c>
      <c r="R880" s="239">
        <v>0</v>
      </c>
      <c r="S880" s="239">
        <v>0</v>
      </c>
      <c r="T880" s="239">
        <v>0</v>
      </c>
      <c r="U880" s="239">
        <v>0</v>
      </c>
      <c r="V880" s="239">
        <v>0</v>
      </c>
      <c r="W880" s="239">
        <v>0</v>
      </c>
      <c r="X880" s="239">
        <v>0</v>
      </c>
      <c r="Y880" s="239">
        <v>0</v>
      </c>
      <c r="Z880" s="239">
        <v>0</v>
      </c>
      <c r="AA880" s="239">
        <v>0</v>
      </c>
      <c r="AB880" s="241">
        <v>2021</v>
      </c>
    </row>
    <row r="881" spans="1:28" s="3" customFormat="1" ht="35.25" x14ac:dyDescent="0.5">
      <c r="A881" s="3">
        <v>1</v>
      </c>
      <c r="B881" s="143">
        <f>SUBTOTAL(103,$A$796:A881)</f>
        <v>85</v>
      </c>
      <c r="C881" s="237" t="s">
        <v>2416</v>
      </c>
      <c r="D881" s="232">
        <f t="shared" si="55"/>
        <v>300000</v>
      </c>
      <c r="E881" s="239">
        <v>0</v>
      </c>
      <c r="F881" s="239">
        <v>0</v>
      </c>
      <c r="G881" s="239">
        <v>0</v>
      </c>
      <c r="H881" s="239">
        <v>0</v>
      </c>
      <c r="I881" s="239">
        <v>0</v>
      </c>
      <c r="J881" s="239">
        <v>0</v>
      </c>
      <c r="K881" s="240">
        <v>0</v>
      </c>
      <c r="L881" s="239">
        <v>0</v>
      </c>
      <c r="M881" s="239">
        <v>300000</v>
      </c>
      <c r="N881" s="239">
        <v>0</v>
      </c>
      <c r="O881" s="239">
        <v>0</v>
      </c>
      <c r="P881" s="239">
        <v>0</v>
      </c>
      <c r="Q881" s="239">
        <v>0</v>
      </c>
      <c r="R881" s="239">
        <v>0</v>
      </c>
      <c r="S881" s="239">
        <v>0</v>
      </c>
      <c r="T881" s="239">
        <v>0</v>
      </c>
      <c r="U881" s="239">
        <v>0</v>
      </c>
      <c r="V881" s="239">
        <v>0</v>
      </c>
      <c r="W881" s="239">
        <v>0</v>
      </c>
      <c r="X881" s="239">
        <v>0</v>
      </c>
      <c r="Y881" s="239">
        <v>0</v>
      </c>
      <c r="Z881" s="239">
        <v>0</v>
      </c>
      <c r="AA881" s="239">
        <v>0</v>
      </c>
      <c r="AB881" s="241">
        <v>2021</v>
      </c>
    </row>
    <row r="882" spans="1:28" s="3" customFormat="1" ht="35.25" x14ac:dyDescent="0.5">
      <c r="A882" s="3">
        <v>1</v>
      </c>
      <c r="B882" s="143">
        <f>SUBTOTAL(103,$A$796:A882)</f>
        <v>86</v>
      </c>
      <c r="C882" s="237" t="s">
        <v>1952</v>
      </c>
      <c r="D882" s="232">
        <f t="shared" si="55"/>
        <v>64746</v>
      </c>
      <c r="E882" s="239">
        <v>0</v>
      </c>
      <c r="F882" s="239">
        <v>0</v>
      </c>
      <c r="G882" s="239">
        <v>0</v>
      </c>
      <c r="H882" s="239">
        <v>0</v>
      </c>
      <c r="I882" s="239">
        <v>0</v>
      </c>
      <c r="J882" s="239">
        <v>0</v>
      </c>
      <c r="K882" s="240">
        <v>0</v>
      </c>
      <c r="L882" s="239">
        <v>0</v>
      </c>
      <c r="M882" s="239">
        <v>0</v>
      </c>
      <c r="N882" s="239">
        <v>0</v>
      </c>
      <c r="O882" s="239">
        <v>64746</v>
      </c>
      <c r="P882" s="239">
        <v>0</v>
      </c>
      <c r="Q882" s="239">
        <v>0</v>
      </c>
      <c r="R882" s="239">
        <v>0</v>
      </c>
      <c r="S882" s="239">
        <v>0</v>
      </c>
      <c r="T882" s="239">
        <v>0</v>
      </c>
      <c r="U882" s="239">
        <v>0</v>
      </c>
      <c r="V882" s="239">
        <v>0</v>
      </c>
      <c r="W882" s="239">
        <v>0</v>
      </c>
      <c r="X882" s="239">
        <v>0</v>
      </c>
      <c r="Y882" s="239">
        <v>0</v>
      </c>
      <c r="Z882" s="239">
        <v>0</v>
      </c>
      <c r="AA882" s="239">
        <v>0</v>
      </c>
      <c r="AB882" s="241">
        <v>2021</v>
      </c>
    </row>
    <row r="883" spans="1:28" s="3" customFormat="1" ht="35.25" x14ac:dyDescent="0.5">
      <c r="A883" s="3">
        <v>1</v>
      </c>
      <c r="B883" s="143">
        <f>SUBTOTAL(103,$A$796:A883)</f>
        <v>87</v>
      </c>
      <c r="C883" s="237" t="s">
        <v>1953</v>
      </c>
      <c r="D883" s="232">
        <f t="shared" si="55"/>
        <v>192000</v>
      </c>
      <c r="E883" s="239">
        <v>0</v>
      </c>
      <c r="F883" s="239">
        <v>0</v>
      </c>
      <c r="G883" s="239">
        <v>0</v>
      </c>
      <c r="H883" s="239">
        <v>0</v>
      </c>
      <c r="I883" s="239">
        <v>0</v>
      </c>
      <c r="J883" s="239">
        <v>0</v>
      </c>
      <c r="K883" s="240">
        <v>0</v>
      </c>
      <c r="L883" s="239">
        <v>0</v>
      </c>
      <c r="M883" s="239">
        <v>192000</v>
      </c>
      <c r="N883" s="239">
        <v>0</v>
      </c>
      <c r="O883" s="239">
        <v>0</v>
      </c>
      <c r="P883" s="239">
        <v>0</v>
      </c>
      <c r="Q883" s="239">
        <v>0</v>
      </c>
      <c r="R883" s="239">
        <v>0</v>
      </c>
      <c r="S883" s="239">
        <v>0</v>
      </c>
      <c r="T883" s="239">
        <v>0</v>
      </c>
      <c r="U883" s="239">
        <v>0</v>
      </c>
      <c r="V883" s="239">
        <v>0</v>
      </c>
      <c r="W883" s="239">
        <v>0</v>
      </c>
      <c r="X883" s="239">
        <v>0</v>
      </c>
      <c r="Y883" s="239">
        <v>0</v>
      </c>
      <c r="Z883" s="239">
        <v>0</v>
      </c>
      <c r="AA883" s="239">
        <v>0</v>
      </c>
      <c r="AB883" s="241">
        <v>2021</v>
      </c>
    </row>
    <row r="884" spans="1:28" s="3" customFormat="1" ht="35.25" x14ac:dyDescent="0.5">
      <c r="A884" s="3">
        <v>1</v>
      </c>
      <c r="B884" s="143">
        <f>SUBTOTAL(103,$A$796:A884)</f>
        <v>88</v>
      </c>
      <c r="C884" s="237" t="s">
        <v>1700</v>
      </c>
      <c r="D884" s="232">
        <f t="shared" si="55"/>
        <v>985435.42999999993</v>
      </c>
      <c r="E884" s="239">
        <v>0</v>
      </c>
      <c r="F884" s="239">
        <v>0</v>
      </c>
      <c r="G884" s="239">
        <v>0</v>
      </c>
      <c r="H884" s="239">
        <v>0</v>
      </c>
      <c r="I884" s="239">
        <v>0</v>
      </c>
      <c r="J884" s="239">
        <v>0</v>
      </c>
      <c r="K884" s="240">
        <v>0</v>
      </c>
      <c r="L884" s="239">
        <v>0</v>
      </c>
      <c r="M884" s="239">
        <v>407513.79</v>
      </c>
      <c r="N884" s="239">
        <v>0</v>
      </c>
      <c r="O884" s="239">
        <v>577921.64</v>
      </c>
      <c r="P884" s="239">
        <v>0</v>
      </c>
      <c r="Q884" s="239">
        <v>0</v>
      </c>
      <c r="R884" s="239">
        <v>0</v>
      </c>
      <c r="S884" s="239">
        <v>0</v>
      </c>
      <c r="T884" s="239">
        <v>0</v>
      </c>
      <c r="U884" s="239">
        <v>0</v>
      </c>
      <c r="V884" s="239">
        <v>0</v>
      </c>
      <c r="W884" s="239">
        <v>0</v>
      </c>
      <c r="X884" s="239">
        <v>0</v>
      </c>
      <c r="Y884" s="239">
        <v>0</v>
      </c>
      <c r="Z884" s="239">
        <v>0</v>
      </c>
      <c r="AA884" s="239">
        <v>0</v>
      </c>
      <c r="AB884" s="241">
        <v>2021</v>
      </c>
    </row>
    <row r="885" spans="1:28" s="3" customFormat="1" ht="35.25" x14ac:dyDescent="0.5">
      <c r="A885" s="3">
        <v>1</v>
      </c>
      <c r="B885" s="143">
        <f>SUBTOTAL(103,$A$796:A885)</f>
        <v>89</v>
      </c>
      <c r="C885" s="237" t="s">
        <v>2824</v>
      </c>
      <c r="D885" s="232">
        <f t="shared" si="55"/>
        <v>133000</v>
      </c>
      <c r="E885" s="239">
        <v>0</v>
      </c>
      <c r="F885" s="239">
        <v>0</v>
      </c>
      <c r="G885" s="239">
        <v>0</v>
      </c>
      <c r="H885" s="239">
        <v>0</v>
      </c>
      <c r="I885" s="239">
        <v>0</v>
      </c>
      <c r="J885" s="239">
        <v>0</v>
      </c>
      <c r="K885" s="240">
        <v>1</v>
      </c>
      <c r="L885" s="239">
        <v>133000</v>
      </c>
      <c r="M885" s="239">
        <v>0</v>
      </c>
      <c r="N885" s="239">
        <v>0</v>
      </c>
      <c r="O885" s="239">
        <v>0</v>
      </c>
      <c r="P885" s="239">
        <v>0</v>
      </c>
      <c r="Q885" s="239">
        <v>0</v>
      </c>
      <c r="R885" s="239">
        <v>0</v>
      </c>
      <c r="S885" s="239">
        <v>0</v>
      </c>
      <c r="T885" s="239">
        <v>0</v>
      </c>
      <c r="U885" s="239">
        <v>0</v>
      </c>
      <c r="V885" s="239">
        <v>0</v>
      </c>
      <c r="W885" s="239">
        <v>0</v>
      </c>
      <c r="X885" s="239">
        <v>0</v>
      </c>
      <c r="Y885" s="239">
        <v>0</v>
      </c>
      <c r="Z885" s="239">
        <v>0</v>
      </c>
      <c r="AA885" s="239">
        <v>0</v>
      </c>
      <c r="AB885" s="241">
        <v>2021</v>
      </c>
    </row>
    <row r="886" spans="1:28" s="3" customFormat="1" ht="35.25" x14ac:dyDescent="0.5">
      <c r="A886" s="3">
        <v>1</v>
      </c>
      <c r="B886" s="143">
        <f>SUBTOTAL(103,$A$796:A886)</f>
        <v>90</v>
      </c>
      <c r="C886" s="237" t="s">
        <v>2417</v>
      </c>
      <c r="D886" s="232">
        <f t="shared" si="55"/>
        <v>193421.33</v>
      </c>
      <c r="E886" s="239">
        <v>0</v>
      </c>
      <c r="F886" s="239">
        <v>193421.33</v>
      </c>
      <c r="G886" s="239">
        <v>0</v>
      </c>
      <c r="H886" s="239">
        <v>0</v>
      </c>
      <c r="I886" s="239">
        <v>0</v>
      </c>
      <c r="J886" s="239">
        <v>0</v>
      </c>
      <c r="K886" s="240">
        <v>0</v>
      </c>
      <c r="L886" s="239">
        <v>0</v>
      </c>
      <c r="M886" s="239">
        <v>0</v>
      </c>
      <c r="N886" s="239">
        <v>0</v>
      </c>
      <c r="O886" s="239">
        <v>0</v>
      </c>
      <c r="P886" s="239">
        <v>0</v>
      </c>
      <c r="Q886" s="239">
        <v>0</v>
      </c>
      <c r="R886" s="239">
        <v>0</v>
      </c>
      <c r="S886" s="239">
        <v>0</v>
      </c>
      <c r="T886" s="239">
        <v>0</v>
      </c>
      <c r="U886" s="239">
        <v>0</v>
      </c>
      <c r="V886" s="239">
        <v>0</v>
      </c>
      <c r="W886" s="239">
        <v>0</v>
      </c>
      <c r="X886" s="239">
        <v>0</v>
      </c>
      <c r="Y886" s="239">
        <v>0</v>
      </c>
      <c r="Z886" s="239">
        <v>0</v>
      </c>
      <c r="AA886" s="239">
        <v>0</v>
      </c>
      <c r="AB886" s="241">
        <v>2021</v>
      </c>
    </row>
    <row r="887" spans="1:28" s="3" customFormat="1" ht="35.25" x14ac:dyDescent="0.5">
      <c r="A887" s="3">
        <v>1</v>
      </c>
      <c r="B887" s="143">
        <f>SUBTOTAL(103,$A$796:A887)</f>
        <v>91</v>
      </c>
      <c r="C887" s="237" t="s">
        <v>1959</v>
      </c>
      <c r="D887" s="232">
        <f t="shared" si="55"/>
        <v>269440</v>
      </c>
      <c r="E887" s="239">
        <v>0</v>
      </c>
      <c r="F887" s="239">
        <v>131242</v>
      </c>
      <c r="G887" s="239">
        <v>0</v>
      </c>
      <c r="H887" s="239">
        <v>0</v>
      </c>
      <c r="I887" s="239">
        <v>0</v>
      </c>
      <c r="J887" s="239">
        <v>0</v>
      </c>
      <c r="K887" s="240">
        <v>0</v>
      </c>
      <c r="L887" s="239">
        <v>0</v>
      </c>
      <c r="M887" s="239">
        <v>138198</v>
      </c>
      <c r="N887" s="239">
        <v>0</v>
      </c>
      <c r="O887" s="239">
        <v>0</v>
      </c>
      <c r="P887" s="239">
        <v>0</v>
      </c>
      <c r="Q887" s="239">
        <v>0</v>
      </c>
      <c r="R887" s="239">
        <v>0</v>
      </c>
      <c r="S887" s="239">
        <v>0</v>
      </c>
      <c r="T887" s="239">
        <v>0</v>
      </c>
      <c r="U887" s="239">
        <v>0</v>
      </c>
      <c r="V887" s="239">
        <v>0</v>
      </c>
      <c r="W887" s="239">
        <v>0</v>
      </c>
      <c r="X887" s="239">
        <v>0</v>
      </c>
      <c r="Y887" s="239">
        <v>0</v>
      </c>
      <c r="Z887" s="239">
        <v>0</v>
      </c>
      <c r="AA887" s="239">
        <v>0</v>
      </c>
      <c r="AB887" s="241">
        <v>2021</v>
      </c>
    </row>
    <row r="888" spans="1:28" s="3" customFormat="1" ht="35.25" x14ac:dyDescent="0.5">
      <c r="A888" s="3">
        <v>1</v>
      </c>
      <c r="B888" s="143">
        <f>SUBTOTAL(103,$A$796:A888)</f>
        <v>92</v>
      </c>
      <c r="C888" s="237" t="s">
        <v>2825</v>
      </c>
      <c r="D888" s="232">
        <f t="shared" si="55"/>
        <v>252646</v>
      </c>
      <c r="E888" s="239">
        <v>0</v>
      </c>
      <c r="F888" s="239">
        <v>0</v>
      </c>
      <c r="G888" s="239">
        <v>0</v>
      </c>
      <c r="H888" s="239">
        <v>0</v>
      </c>
      <c r="I888" s="239">
        <v>0</v>
      </c>
      <c r="J888" s="239">
        <v>0</v>
      </c>
      <c r="K888" s="240">
        <v>0</v>
      </c>
      <c r="L888" s="239">
        <v>0</v>
      </c>
      <c r="M888" s="239">
        <v>0</v>
      </c>
      <c r="N888" s="239">
        <v>0</v>
      </c>
      <c r="O888" s="239">
        <v>252646</v>
      </c>
      <c r="P888" s="239">
        <v>0</v>
      </c>
      <c r="Q888" s="239">
        <v>0</v>
      </c>
      <c r="R888" s="239">
        <v>0</v>
      </c>
      <c r="S888" s="239">
        <v>0</v>
      </c>
      <c r="T888" s="239">
        <v>0</v>
      </c>
      <c r="U888" s="239">
        <v>0</v>
      </c>
      <c r="V888" s="239">
        <v>0</v>
      </c>
      <c r="W888" s="239">
        <v>0</v>
      </c>
      <c r="X888" s="239">
        <v>0</v>
      </c>
      <c r="Y888" s="239">
        <v>0</v>
      </c>
      <c r="Z888" s="239">
        <v>0</v>
      </c>
      <c r="AA888" s="239">
        <v>0</v>
      </c>
      <c r="AB888" s="241">
        <v>2021</v>
      </c>
    </row>
    <row r="889" spans="1:28" s="3" customFormat="1" ht="35.25" x14ac:dyDescent="0.5">
      <c r="A889" s="3">
        <v>1</v>
      </c>
      <c r="B889" s="143">
        <f>SUBTOTAL(103,$A$796:A889)</f>
        <v>93</v>
      </c>
      <c r="C889" s="237" t="s">
        <v>2826</v>
      </c>
      <c r="D889" s="232">
        <f t="shared" si="55"/>
        <v>547360</v>
      </c>
      <c r="E889" s="239">
        <v>0</v>
      </c>
      <c r="F889" s="239">
        <v>0</v>
      </c>
      <c r="G889" s="239">
        <v>0</v>
      </c>
      <c r="H889" s="239">
        <v>0</v>
      </c>
      <c r="I889" s="239">
        <v>547360</v>
      </c>
      <c r="J889" s="239">
        <v>0</v>
      </c>
      <c r="K889" s="240">
        <v>0</v>
      </c>
      <c r="L889" s="239">
        <v>0</v>
      </c>
      <c r="M889" s="239">
        <v>0</v>
      </c>
      <c r="N889" s="239">
        <v>0</v>
      </c>
      <c r="O889" s="239">
        <v>0</v>
      </c>
      <c r="P889" s="239">
        <v>0</v>
      </c>
      <c r="Q889" s="239">
        <v>0</v>
      </c>
      <c r="R889" s="239">
        <v>0</v>
      </c>
      <c r="S889" s="239">
        <v>0</v>
      </c>
      <c r="T889" s="239">
        <v>0</v>
      </c>
      <c r="U889" s="239">
        <v>0</v>
      </c>
      <c r="V889" s="239">
        <v>0</v>
      </c>
      <c r="W889" s="239">
        <v>0</v>
      </c>
      <c r="X889" s="239">
        <v>0</v>
      </c>
      <c r="Y889" s="239">
        <v>0</v>
      </c>
      <c r="Z889" s="239">
        <v>0</v>
      </c>
      <c r="AA889" s="239">
        <v>0</v>
      </c>
      <c r="AB889" s="241">
        <v>2021</v>
      </c>
    </row>
    <row r="890" spans="1:28" s="3" customFormat="1" ht="35.25" x14ac:dyDescent="0.5">
      <c r="A890" s="3">
        <v>1</v>
      </c>
      <c r="B890" s="143">
        <f>SUBTOTAL(103,$A$796:A890)</f>
        <v>94</v>
      </c>
      <c r="C890" s="237" t="s">
        <v>1960</v>
      </c>
      <c r="D890" s="232">
        <f t="shared" si="55"/>
        <v>230000</v>
      </c>
      <c r="E890" s="239">
        <v>0</v>
      </c>
      <c r="F890" s="239">
        <v>0</v>
      </c>
      <c r="G890" s="239">
        <v>0</v>
      </c>
      <c r="H890" s="239">
        <v>0</v>
      </c>
      <c r="I890" s="239">
        <v>230000</v>
      </c>
      <c r="J890" s="239">
        <v>0</v>
      </c>
      <c r="K890" s="240">
        <v>0</v>
      </c>
      <c r="L890" s="239">
        <v>0</v>
      </c>
      <c r="M890" s="239">
        <v>0</v>
      </c>
      <c r="N890" s="239">
        <v>0</v>
      </c>
      <c r="O890" s="239">
        <v>0</v>
      </c>
      <c r="P890" s="239">
        <v>0</v>
      </c>
      <c r="Q890" s="239">
        <v>0</v>
      </c>
      <c r="R890" s="239">
        <v>0</v>
      </c>
      <c r="S890" s="239">
        <v>0</v>
      </c>
      <c r="T890" s="239">
        <v>0</v>
      </c>
      <c r="U890" s="239">
        <v>0</v>
      </c>
      <c r="V890" s="239">
        <v>0</v>
      </c>
      <c r="W890" s="239">
        <v>0</v>
      </c>
      <c r="X890" s="239">
        <v>0</v>
      </c>
      <c r="Y890" s="239">
        <v>0</v>
      </c>
      <c r="Z890" s="239">
        <v>0</v>
      </c>
      <c r="AA890" s="239">
        <v>0</v>
      </c>
      <c r="AB890" s="241">
        <v>2021</v>
      </c>
    </row>
    <row r="891" spans="1:28" s="3" customFormat="1" ht="35.25" x14ac:dyDescent="0.5">
      <c r="A891" s="3">
        <v>1</v>
      </c>
      <c r="B891" s="143">
        <f>SUBTOTAL(103,$A$796:A891)</f>
        <v>95</v>
      </c>
      <c r="C891" s="237" t="s">
        <v>1958</v>
      </c>
      <c r="D891" s="232">
        <f t="shared" si="55"/>
        <v>287000</v>
      </c>
      <c r="E891" s="239">
        <v>0</v>
      </c>
      <c r="F891" s="239">
        <v>0</v>
      </c>
      <c r="G891" s="239">
        <v>0</v>
      </c>
      <c r="H891" s="239">
        <v>0</v>
      </c>
      <c r="I891" s="239">
        <v>0</v>
      </c>
      <c r="J891" s="239">
        <v>0</v>
      </c>
      <c r="K891" s="240">
        <v>0</v>
      </c>
      <c r="L891" s="239">
        <v>0</v>
      </c>
      <c r="M891" s="239">
        <v>287000</v>
      </c>
      <c r="N891" s="239">
        <v>0</v>
      </c>
      <c r="O891" s="239">
        <v>0</v>
      </c>
      <c r="P891" s="239">
        <v>0</v>
      </c>
      <c r="Q891" s="239">
        <v>0</v>
      </c>
      <c r="R891" s="239">
        <v>0</v>
      </c>
      <c r="S891" s="239">
        <v>0</v>
      </c>
      <c r="T891" s="239">
        <v>0</v>
      </c>
      <c r="U891" s="239">
        <v>0</v>
      </c>
      <c r="V891" s="239">
        <v>0</v>
      </c>
      <c r="W891" s="239">
        <v>0</v>
      </c>
      <c r="X891" s="239">
        <v>0</v>
      </c>
      <c r="Y891" s="239">
        <v>0</v>
      </c>
      <c r="Z891" s="239">
        <v>0</v>
      </c>
      <c r="AA891" s="239">
        <v>0</v>
      </c>
      <c r="AB891" s="241">
        <v>2021</v>
      </c>
    </row>
    <row r="892" spans="1:28" s="3" customFormat="1" ht="35.25" x14ac:dyDescent="0.5">
      <c r="A892" s="3">
        <v>1</v>
      </c>
      <c r="B892" s="143">
        <f>SUBTOTAL(103,$A$796:A892)</f>
        <v>96</v>
      </c>
      <c r="C892" s="237" t="s">
        <v>2827</v>
      </c>
      <c r="D892" s="232">
        <f t="shared" si="55"/>
        <v>213915</v>
      </c>
      <c r="E892" s="239">
        <v>0</v>
      </c>
      <c r="F892" s="239">
        <v>0</v>
      </c>
      <c r="G892" s="239">
        <v>0</v>
      </c>
      <c r="H892" s="239">
        <v>0</v>
      </c>
      <c r="I892" s="239">
        <v>96387</v>
      </c>
      <c r="J892" s="239">
        <v>0</v>
      </c>
      <c r="K892" s="240">
        <v>0</v>
      </c>
      <c r="L892" s="239">
        <v>0</v>
      </c>
      <c r="M892" s="239">
        <v>117528</v>
      </c>
      <c r="N892" s="239">
        <v>0</v>
      </c>
      <c r="O892" s="239">
        <v>0</v>
      </c>
      <c r="P892" s="239">
        <v>0</v>
      </c>
      <c r="Q892" s="239">
        <v>0</v>
      </c>
      <c r="R892" s="239">
        <v>0</v>
      </c>
      <c r="S892" s="239">
        <v>0</v>
      </c>
      <c r="T892" s="239">
        <v>0</v>
      </c>
      <c r="U892" s="239">
        <v>0</v>
      </c>
      <c r="V892" s="239">
        <v>0</v>
      </c>
      <c r="W892" s="239">
        <v>0</v>
      </c>
      <c r="X892" s="239">
        <v>0</v>
      </c>
      <c r="Y892" s="239">
        <v>0</v>
      </c>
      <c r="Z892" s="239">
        <v>0</v>
      </c>
      <c r="AA892" s="239">
        <v>0</v>
      </c>
      <c r="AB892" s="241">
        <v>2021</v>
      </c>
    </row>
    <row r="893" spans="1:28" s="3" customFormat="1" ht="35.25" x14ac:dyDescent="0.5">
      <c r="A893" s="3">
        <v>1</v>
      </c>
      <c r="B893" s="143">
        <f>SUBTOTAL(103,$A$796:A893)</f>
        <v>97</v>
      </c>
      <c r="C893" s="237" t="s">
        <v>1702</v>
      </c>
      <c r="D893" s="232">
        <f t="shared" si="55"/>
        <v>1065798</v>
      </c>
      <c r="E893" s="239">
        <v>0</v>
      </c>
      <c r="F893" s="239">
        <v>0</v>
      </c>
      <c r="G893" s="239">
        <v>0</v>
      </c>
      <c r="H893" s="239">
        <v>0</v>
      </c>
      <c r="I893" s="239">
        <v>0</v>
      </c>
      <c r="J893" s="239">
        <v>0</v>
      </c>
      <c r="K893" s="240">
        <v>0</v>
      </c>
      <c r="L893" s="239">
        <v>0</v>
      </c>
      <c r="M893" s="239">
        <v>0</v>
      </c>
      <c r="N893" s="239">
        <v>1065798</v>
      </c>
      <c r="O893" s="239">
        <v>0</v>
      </c>
      <c r="P893" s="239">
        <v>0</v>
      </c>
      <c r="Q893" s="239">
        <v>0</v>
      </c>
      <c r="R893" s="239">
        <v>0</v>
      </c>
      <c r="S893" s="239">
        <v>0</v>
      </c>
      <c r="T893" s="239">
        <v>0</v>
      </c>
      <c r="U893" s="239">
        <v>0</v>
      </c>
      <c r="V893" s="239">
        <v>0</v>
      </c>
      <c r="W893" s="239">
        <v>0</v>
      </c>
      <c r="X893" s="239">
        <v>0</v>
      </c>
      <c r="Y893" s="239">
        <v>0</v>
      </c>
      <c r="Z893" s="239">
        <v>0</v>
      </c>
      <c r="AA893" s="239">
        <v>0</v>
      </c>
      <c r="AB893" s="241">
        <v>2021</v>
      </c>
    </row>
    <row r="894" spans="1:28" s="3" customFormat="1" ht="35.25" x14ac:dyDescent="0.5">
      <c r="A894" s="3">
        <v>1</v>
      </c>
      <c r="B894" s="143">
        <f>SUBTOTAL(103,$A$796:A894)</f>
        <v>98</v>
      </c>
      <c r="C894" s="237" t="s">
        <v>2828</v>
      </c>
      <c r="D894" s="232">
        <f t="shared" si="55"/>
        <v>135000</v>
      </c>
      <c r="E894" s="239">
        <v>0</v>
      </c>
      <c r="F894" s="239">
        <v>0</v>
      </c>
      <c r="G894" s="239">
        <v>0</v>
      </c>
      <c r="H894" s="239">
        <v>0</v>
      </c>
      <c r="I894" s="239">
        <v>0</v>
      </c>
      <c r="J894" s="239">
        <v>0</v>
      </c>
      <c r="K894" s="240">
        <v>1</v>
      </c>
      <c r="L894" s="239">
        <v>135000</v>
      </c>
      <c r="M894" s="239">
        <v>0</v>
      </c>
      <c r="N894" s="239">
        <v>0</v>
      </c>
      <c r="O894" s="239">
        <v>0</v>
      </c>
      <c r="P894" s="239">
        <v>0</v>
      </c>
      <c r="Q894" s="239">
        <v>0</v>
      </c>
      <c r="R894" s="239">
        <v>0</v>
      </c>
      <c r="S894" s="239">
        <v>0</v>
      </c>
      <c r="T894" s="239">
        <v>0</v>
      </c>
      <c r="U894" s="239">
        <v>0</v>
      </c>
      <c r="V894" s="239">
        <v>0</v>
      </c>
      <c r="W894" s="239">
        <v>0</v>
      </c>
      <c r="X894" s="239">
        <v>0</v>
      </c>
      <c r="Y894" s="239">
        <v>0</v>
      </c>
      <c r="Z894" s="239">
        <v>0</v>
      </c>
      <c r="AA894" s="239">
        <v>0</v>
      </c>
      <c r="AB894" s="241">
        <v>2021</v>
      </c>
    </row>
    <row r="895" spans="1:28" s="3" customFormat="1" ht="35.25" x14ac:dyDescent="0.5">
      <c r="A895" s="3">
        <v>1</v>
      </c>
      <c r="B895" s="143">
        <f>SUBTOTAL(103,$A$796:A895)</f>
        <v>99</v>
      </c>
      <c r="C895" s="237" t="s">
        <v>1962</v>
      </c>
      <c r="D895" s="232">
        <f t="shared" si="55"/>
        <v>315774.64</v>
      </c>
      <c r="E895" s="239">
        <v>0</v>
      </c>
      <c r="F895" s="239">
        <v>0</v>
      </c>
      <c r="G895" s="239">
        <v>0</v>
      </c>
      <c r="H895" s="239">
        <v>0</v>
      </c>
      <c r="I895" s="239">
        <v>0</v>
      </c>
      <c r="J895" s="239">
        <v>0</v>
      </c>
      <c r="K895" s="240">
        <v>0</v>
      </c>
      <c r="L895" s="239">
        <v>0</v>
      </c>
      <c r="M895" s="239">
        <v>315774.64</v>
      </c>
      <c r="N895" s="239">
        <v>0</v>
      </c>
      <c r="O895" s="239">
        <v>0</v>
      </c>
      <c r="P895" s="239">
        <v>0</v>
      </c>
      <c r="Q895" s="239">
        <v>0</v>
      </c>
      <c r="R895" s="239">
        <v>0</v>
      </c>
      <c r="S895" s="239">
        <v>0</v>
      </c>
      <c r="T895" s="239">
        <v>0</v>
      </c>
      <c r="U895" s="239">
        <v>0</v>
      </c>
      <c r="V895" s="239">
        <v>0</v>
      </c>
      <c r="W895" s="239">
        <v>0</v>
      </c>
      <c r="X895" s="239">
        <v>0</v>
      </c>
      <c r="Y895" s="239">
        <v>0</v>
      </c>
      <c r="Z895" s="239">
        <v>0</v>
      </c>
      <c r="AA895" s="239">
        <v>0</v>
      </c>
      <c r="AB895" s="241">
        <v>2021</v>
      </c>
    </row>
    <row r="896" spans="1:28" s="3" customFormat="1" ht="35.25" x14ac:dyDescent="0.5">
      <c r="A896" s="3">
        <v>1</v>
      </c>
      <c r="B896" s="143">
        <f>SUBTOTAL(103,$A$796:A896)</f>
        <v>100</v>
      </c>
      <c r="C896" s="237" t="s">
        <v>1704</v>
      </c>
      <c r="D896" s="232">
        <f t="shared" si="55"/>
        <v>493500</v>
      </c>
      <c r="E896" s="239">
        <v>0</v>
      </c>
      <c r="F896" s="239">
        <v>0</v>
      </c>
      <c r="G896" s="239">
        <v>0</v>
      </c>
      <c r="H896" s="239">
        <v>0</v>
      </c>
      <c r="I896" s="239">
        <v>0</v>
      </c>
      <c r="J896" s="239">
        <v>0</v>
      </c>
      <c r="K896" s="240">
        <v>0</v>
      </c>
      <c r="L896" s="239">
        <v>0</v>
      </c>
      <c r="M896" s="239">
        <v>0</v>
      </c>
      <c r="N896" s="239">
        <v>0</v>
      </c>
      <c r="O896" s="239">
        <v>493500</v>
      </c>
      <c r="P896" s="239">
        <v>0</v>
      </c>
      <c r="Q896" s="239">
        <v>0</v>
      </c>
      <c r="R896" s="239">
        <v>0</v>
      </c>
      <c r="S896" s="239">
        <v>0</v>
      </c>
      <c r="T896" s="239">
        <v>0</v>
      </c>
      <c r="U896" s="239">
        <v>0</v>
      </c>
      <c r="V896" s="239">
        <v>0</v>
      </c>
      <c r="W896" s="239">
        <v>0</v>
      </c>
      <c r="X896" s="239">
        <v>0</v>
      </c>
      <c r="Y896" s="239">
        <v>0</v>
      </c>
      <c r="Z896" s="239">
        <v>0</v>
      </c>
      <c r="AA896" s="239">
        <v>0</v>
      </c>
      <c r="AB896" s="241">
        <v>2021</v>
      </c>
    </row>
    <row r="897" spans="1:28" s="3" customFormat="1" ht="35.25" x14ac:dyDescent="0.5">
      <c r="A897" s="3">
        <v>1</v>
      </c>
      <c r="B897" s="143">
        <f>SUBTOTAL(103,$A$796:A897)</f>
        <v>101</v>
      </c>
      <c r="C897" s="237" t="s">
        <v>2829</v>
      </c>
      <c r="D897" s="232">
        <f t="shared" si="55"/>
        <v>1260000</v>
      </c>
      <c r="E897" s="239">
        <v>0</v>
      </c>
      <c r="F897" s="239">
        <v>0</v>
      </c>
      <c r="G897" s="239">
        <v>0</v>
      </c>
      <c r="H897" s="239">
        <v>0</v>
      </c>
      <c r="I897" s="239">
        <v>0</v>
      </c>
      <c r="J897" s="239">
        <v>0</v>
      </c>
      <c r="K897" s="240">
        <v>1</v>
      </c>
      <c r="L897" s="239">
        <v>1260000</v>
      </c>
      <c r="M897" s="239">
        <v>0</v>
      </c>
      <c r="N897" s="239">
        <v>0</v>
      </c>
      <c r="O897" s="239">
        <v>0</v>
      </c>
      <c r="P897" s="239">
        <v>0</v>
      </c>
      <c r="Q897" s="239">
        <v>0</v>
      </c>
      <c r="R897" s="239">
        <v>0</v>
      </c>
      <c r="S897" s="239">
        <v>0</v>
      </c>
      <c r="T897" s="239">
        <v>0</v>
      </c>
      <c r="U897" s="239">
        <v>0</v>
      </c>
      <c r="V897" s="239">
        <v>0</v>
      </c>
      <c r="W897" s="239">
        <v>0</v>
      </c>
      <c r="X897" s="239">
        <v>0</v>
      </c>
      <c r="Y897" s="239">
        <v>0</v>
      </c>
      <c r="Z897" s="239">
        <v>0</v>
      </c>
      <c r="AA897" s="239">
        <v>0</v>
      </c>
      <c r="AB897" s="241">
        <v>2021</v>
      </c>
    </row>
    <row r="898" spans="1:28" s="3" customFormat="1" ht="35.25" x14ac:dyDescent="0.5">
      <c r="A898" s="3">
        <v>1</v>
      </c>
      <c r="B898" s="143">
        <f>SUBTOTAL(103,$A$796:A898)</f>
        <v>102</v>
      </c>
      <c r="C898" s="237" t="s">
        <v>2830</v>
      </c>
      <c r="D898" s="232">
        <f t="shared" si="55"/>
        <v>268388.18</v>
      </c>
      <c r="E898" s="239">
        <v>0</v>
      </c>
      <c r="F898" s="239">
        <v>0</v>
      </c>
      <c r="G898" s="239">
        <v>0</v>
      </c>
      <c r="H898" s="239">
        <v>0</v>
      </c>
      <c r="I898" s="239">
        <v>0</v>
      </c>
      <c r="J898" s="239">
        <v>0</v>
      </c>
      <c r="K898" s="240">
        <v>0</v>
      </c>
      <c r="L898" s="239">
        <v>0</v>
      </c>
      <c r="M898" s="239">
        <v>268388.18</v>
      </c>
      <c r="N898" s="239">
        <v>0</v>
      </c>
      <c r="O898" s="239">
        <v>0</v>
      </c>
      <c r="P898" s="239">
        <v>0</v>
      </c>
      <c r="Q898" s="239">
        <v>0</v>
      </c>
      <c r="R898" s="239">
        <v>0</v>
      </c>
      <c r="S898" s="239">
        <v>0</v>
      </c>
      <c r="T898" s="239">
        <v>0</v>
      </c>
      <c r="U898" s="239">
        <v>0</v>
      </c>
      <c r="V898" s="239">
        <v>0</v>
      </c>
      <c r="W898" s="239">
        <v>0</v>
      </c>
      <c r="X898" s="239">
        <v>0</v>
      </c>
      <c r="Y898" s="239">
        <v>0</v>
      </c>
      <c r="Z898" s="239">
        <v>0</v>
      </c>
      <c r="AA898" s="239">
        <v>0</v>
      </c>
      <c r="AB898" s="241">
        <v>2021</v>
      </c>
    </row>
    <row r="899" spans="1:28" s="3" customFormat="1" ht="35.25" x14ac:dyDescent="0.5">
      <c r="A899" s="3">
        <v>1</v>
      </c>
      <c r="B899" s="143">
        <f>SUBTOTAL(103,$A$796:A899)</f>
        <v>103</v>
      </c>
      <c r="C899" s="237" t="s">
        <v>1707</v>
      </c>
      <c r="D899" s="232">
        <f t="shared" si="55"/>
        <v>2216657.37</v>
      </c>
      <c r="E899" s="239">
        <v>0</v>
      </c>
      <c r="F899" s="239">
        <v>260091.3</v>
      </c>
      <c r="G899" s="239">
        <v>0</v>
      </c>
      <c r="H899" s="239">
        <v>392063.69</v>
      </c>
      <c r="I899" s="239">
        <v>0</v>
      </c>
      <c r="J899" s="239">
        <v>0</v>
      </c>
      <c r="K899" s="240">
        <v>0</v>
      </c>
      <c r="L899" s="239">
        <v>0</v>
      </c>
      <c r="M899" s="239">
        <v>0</v>
      </c>
      <c r="N899" s="239">
        <v>0</v>
      </c>
      <c r="O899" s="239">
        <v>1564502.38</v>
      </c>
      <c r="P899" s="239">
        <v>0</v>
      </c>
      <c r="Q899" s="239">
        <v>0</v>
      </c>
      <c r="R899" s="239">
        <v>0</v>
      </c>
      <c r="S899" s="239">
        <v>0</v>
      </c>
      <c r="T899" s="239">
        <v>0</v>
      </c>
      <c r="U899" s="239">
        <v>0</v>
      </c>
      <c r="V899" s="239">
        <v>0</v>
      </c>
      <c r="W899" s="239">
        <v>0</v>
      </c>
      <c r="X899" s="239">
        <v>0</v>
      </c>
      <c r="Y899" s="239">
        <v>0</v>
      </c>
      <c r="Z899" s="239">
        <v>0</v>
      </c>
      <c r="AA899" s="239">
        <v>0</v>
      </c>
      <c r="AB899" s="241">
        <v>2021</v>
      </c>
    </row>
    <row r="900" spans="1:28" s="3" customFormat="1" ht="35.25" x14ac:dyDescent="0.5">
      <c r="A900" s="3">
        <v>1</v>
      </c>
      <c r="B900" s="143">
        <f>SUBTOTAL(103,$A$796:A900)</f>
        <v>104</v>
      </c>
      <c r="C900" s="237" t="s">
        <v>1964</v>
      </c>
      <c r="D900" s="232">
        <f t="shared" si="55"/>
        <v>172691.86</v>
      </c>
      <c r="E900" s="239">
        <v>0</v>
      </c>
      <c r="F900" s="239">
        <v>0</v>
      </c>
      <c r="G900" s="239">
        <v>0</v>
      </c>
      <c r="H900" s="239">
        <v>0</v>
      </c>
      <c r="I900" s="239">
        <v>0</v>
      </c>
      <c r="J900" s="239">
        <v>0</v>
      </c>
      <c r="K900" s="240">
        <v>0</v>
      </c>
      <c r="L900" s="239">
        <v>0</v>
      </c>
      <c r="M900" s="239">
        <v>172691.86</v>
      </c>
      <c r="N900" s="239">
        <v>0</v>
      </c>
      <c r="O900" s="239">
        <v>0</v>
      </c>
      <c r="P900" s="239">
        <v>0</v>
      </c>
      <c r="Q900" s="239">
        <v>0</v>
      </c>
      <c r="R900" s="239">
        <v>0</v>
      </c>
      <c r="S900" s="239">
        <v>0</v>
      </c>
      <c r="T900" s="239">
        <v>0</v>
      </c>
      <c r="U900" s="239">
        <v>0</v>
      </c>
      <c r="V900" s="239">
        <v>0</v>
      </c>
      <c r="W900" s="239">
        <v>0</v>
      </c>
      <c r="X900" s="239">
        <v>0</v>
      </c>
      <c r="Y900" s="239">
        <v>0</v>
      </c>
      <c r="Z900" s="239">
        <v>0</v>
      </c>
      <c r="AA900" s="239">
        <v>0</v>
      </c>
      <c r="AB900" s="241">
        <v>2021</v>
      </c>
    </row>
    <row r="901" spans="1:28" s="3" customFormat="1" ht="35.25" x14ac:dyDescent="0.5">
      <c r="A901" s="3">
        <v>1</v>
      </c>
      <c r="B901" s="143">
        <f>SUBTOTAL(103,$A$796:A901)</f>
        <v>105</v>
      </c>
      <c r="C901" s="237" t="s">
        <v>1966</v>
      </c>
      <c r="D901" s="232">
        <f t="shared" si="55"/>
        <v>361939.7</v>
      </c>
      <c r="E901" s="239">
        <v>0</v>
      </c>
      <c r="F901" s="239">
        <v>0</v>
      </c>
      <c r="G901" s="239">
        <v>251300</v>
      </c>
      <c r="H901" s="239">
        <v>0</v>
      </c>
      <c r="I901" s="239">
        <v>0</v>
      </c>
      <c r="J901" s="239">
        <v>0</v>
      </c>
      <c r="K901" s="240">
        <v>0</v>
      </c>
      <c r="L901" s="239">
        <v>0</v>
      </c>
      <c r="M901" s="239">
        <v>110639.7</v>
      </c>
      <c r="N901" s="239">
        <v>0</v>
      </c>
      <c r="O901" s="239">
        <v>0</v>
      </c>
      <c r="P901" s="239">
        <v>0</v>
      </c>
      <c r="Q901" s="239">
        <v>0</v>
      </c>
      <c r="R901" s="239">
        <v>0</v>
      </c>
      <c r="S901" s="239">
        <v>0</v>
      </c>
      <c r="T901" s="239">
        <v>0</v>
      </c>
      <c r="U901" s="239">
        <v>0</v>
      </c>
      <c r="V901" s="239">
        <v>0</v>
      </c>
      <c r="W901" s="239">
        <v>0</v>
      </c>
      <c r="X901" s="239">
        <v>0</v>
      </c>
      <c r="Y901" s="239">
        <v>0</v>
      </c>
      <c r="Z901" s="239">
        <v>0</v>
      </c>
      <c r="AA901" s="239">
        <v>0</v>
      </c>
      <c r="AB901" s="241">
        <v>2021</v>
      </c>
    </row>
    <row r="902" spans="1:28" s="3" customFormat="1" ht="35.25" x14ac:dyDescent="0.5">
      <c r="A902" s="3">
        <v>1</v>
      </c>
      <c r="B902" s="143">
        <f>SUBTOTAL(103,$A$796:A902)</f>
        <v>106</v>
      </c>
      <c r="C902" s="237" t="s">
        <v>2831</v>
      </c>
      <c r="D902" s="232">
        <f t="shared" si="55"/>
        <v>83108</v>
      </c>
      <c r="E902" s="239">
        <v>0</v>
      </c>
      <c r="F902" s="239">
        <v>0</v>
      </c>
      <c r="G902" s="239">
        <v>83108</v>
      </c>
      <c r="H902" s="239">
        <v>0</v>
      </c>
      <c r="I902" s="239">
        <v>0</v>
      </c>
      <c r="J902" s="239">
        <v>0</v>
      </c>
      <c r="K902" s="240">
        <v>0</v>
      </c>
      <c r="L902" s="239">
        <v>0</v>
      </c>
      <c r="M902" s="239">
        <v>0</v>
      </c>
      <c r="N902" s="239">
        <v>0</v>
      </c>
      <c r="O902" s="239">
        <v>0</v>
      </c>
      <c r="P902" s="239">
        <v>0</v>
      </c>
      <c r="Q902" s="239">
        <v>0</v>
      </c>
      <c r="R902" s="239">
        <v>0</v>
      </c>
      <c r="S902" s="239">
        <v>0</v>
      </c>
      <c r="T902" s="239">
        <v>0</v>
      </c>
      <c r="U902" s="239">
        <v>0</v>
      </c>
      <c r="V902" s="239">
        <v>0</v>
      </c>
      <c r="W902" s="239">
        <v>0</v>
      </c>
      <c r="X902" s="239">
        <v>0</v>
      </c>
      <c r="Y902" s="239">
        <v>0</v>
      </c>
      <c r="Z902" s="239">
        <v>0</v>
      </c>
      <c r="AA902" s="239">
        <v>0</v>
      </c>
      <c r="AB902" s="241">
        <v>2021</v>
      </c>
    </row>
    <row r="903" spans="1:28" s="3" customFormat="1" ht="35.25" x14ac:dyDescent="0.5">
      <c r="A903" s="3">
        <v>1</v>
      </c>
      <c r="B903" s="143">
        <f>SUBTOTAL(103,$A$796:A903)</f>
        <v>107</v>
      </c>
      <c r="C903" s="237" t="s">
        <v>2832</v>
      </c>
      <c r="D903" s="232">
        <f t="shared" si="55"/>
        <v>410217</v>
      </c>
      <c r="E903" s="239">
        <v>0</v>
      </c>
      <c r="F903" s="239">
        <v>0</v>
      </c>
      <c r="G903" s="239">
        <v>0</v>
      </c>
      <c r="H903" s="239">
        <v>0</v>
      </c>
      <c r="I903" s="239">
        <v>0</v>
      </c>
      <c r="J903" s="239">
        <v>0</v>
      </c>
      <c r="K903" s="240">
        <v>0</v>
      </c>
      <c r="L903" s="239">
        <v>0</v>
      </c>
      <c r="M903" s="239">
        <v>0</v>
      </c>
      <c r="N903" s="239">
        <v>28715.19</v>
      </c>
      <c r="O903" s="239">
        <v>168188.97</v>
      </c>
      <c r="P903" s="239">
        <v>213312.84</v>
      </c>
      <c r="Q903" s="239">
        <v>0</v>
      </c>
      <c r="R903" s="239">
        <v>0</v>
      </c>
      <c r="S903" s="239">
        <v>0</v>
      </c>
      <c r="T903" s="239">
        <v>0</v>
      </c>
      <c r="U903" s="239">
        <v>0</v>
      </c>
      <c r="V903" s="239">
        <v>0</v>
      </c>
      <c r="W903" s="239">
        <v>0</v>
      </c>
      <c r="X903" s="239">
        <v>0</v>
      </c>
      <c r="Y903" s="239">
        <v>0</v>
      </c>
      <c r="Z903" s="239">
        <v>0</v>
      </c>
      <c r="AA903" s="239">
        <v>0</v>
      </c>
      <c r="AB903" s="241">
        <v>2021</v>
      </c>
    </row>
    <row r="904" spans="1:28" s="3" customFormat="1" ht="35.25" x14ac:dyDescent="0.5">
      <c r="A904" s="3">
        <v>1</v>
      </c>
      <c r="B904" s="143">
        <f>SUBTOTAL(103,$A$796:A904)</f>
        <v>108</v>
      </c>
      <c r="C904" s="237" t="s">
        <v>2833</v>
      </c>
      <c r="D904" s="232">
        <f t="shared" si="55"/>
        <v>469154.1</v>
      </c>
      <c r="E904" s="239">
        <v>0</v>
      </c>
      <c r="F904" s="239">
        <v>0</v>
      </c>
      <c r="G904" s="239">
        <v>469154.1</v>
      </c>
      <c r="H904" s="239">
        <v>0</v>
      </c>
      <c r="I904" s="239">
        <v>0</v>
      </c>
      <c r="J904" s="239">
        <v>0</v>
      </c>
      <c r="K904" s="240">
        <v>0</v>
      </c>
      <c r="L904" s="239">
        <v>0</v>
      </c>
      <c r="M904" s="239">
        <v>0</v>
      </c>
      <c r="N904" s="239">
        <v>0</v>
      </c>
      <c r="O904" s="239">
        <v>0</v>
      </c>
      <c r="P904" s="239">
        <v>0</v>
      </c>
      <c r="Q904" s="239">
        <v>0</v>
      </c>
      <c r="R904" s="239">
        <v>0</v>
      </c>
      <c r="S904" s="239">
        <v>0</v>
      </c>
      <c r="T904" s="239">
        <v>0</v>
      </c>
      <c r="U904" s="239">
        <v>0</v>
      </c>
      <c r="V904" s="239">
        <v>0</v>
      </c>
      <c r="W904" s="239">
        <v>0</v>
      </c>
      <c r="X904" s="239">
        <v>0</v>
      </c>
      <c r="Y904" s="239">
        <v>0</v>
      </c>
      <c r="Z904" s="239">
        <v>0</v>
      </c>
      <c r="AA904" s="239">
        <v>0</v>
      </c>
      <c r="AB904" s="241">
        <v>2021</v>
      </c>
    </row>
    <row r="905" spans="1:28" s="3" customFormat="1" ht="35.25" x14ac:dyDescent="0.5">
      <c r="A905" s="3">
        <v>1</v>
      </c>
      <c r="B905" s="143">
        <f>SUBTOTAL(103,$A$796:A905)</f>
        <v>109</v>
      </c>
      <c r="C905" s="237" t="s">
        <v>2432</v>
      </c>
      <c r="D905" s="232">
        <f t="shared" si="55"/>
        <v>169798</v>
      </c>
      <c r="E905" s="239">
        <v>169798</v>
      </c>
      <c r="F905" s="239">
        <v>0</v>
      </c>
      <c r="G905" s="239">
        <v>0</v>
      </c>
      <c r="H905" s="239">
        <v>0</v>
      </c>
      <c r="I905" s="239">
        <v>0</v>
      </c>
      <c r="J905" s="239">
        <v>0</v>
      </c>
      <c r="K905" s="240">
        <v>0</v>
      </c>
      <c r="L905" s="239">
        <v>0</v>
      </c>
      <c r="M905" s="239">
        <v>0</v>
      </c>
      <c r="N905" s="239">
        <v>0</v>
      </c>
      <c r="O905" s="239">
        <v>0</v>
      </c>
      <c r="P905" s="239">
        <v>0</v>
      </c>
      <c r="Q905" s="239">
        <v>0</v>
      </c>
      <c r="R905" s="239">
        <v>0</v>
      </c>
      <c r="S905" s="239">
        <v>0</v>
      </c>
      <c r="T905" s="239">
        <v>0</v>
      </c>
      <c r="U905" s="239">
        <v>0</v>
      </c>
      <c r="V905" s="239">
        <v>0</v>
      </c>
      <c r="W905" s="239">
        <v>0</v>
      </c>
      <c r="X905" s="239">
        <v>0</v>
      </c>
      <c r="Y905" s="239">
        <v>0</v>
      </c>
      <c r="Z905" s="239">
        <v>0</v>
      </c>
      <c r="AA905" s="239">
        <v>0</v>
      </c>
      <c r="AB905" s="241">
        <v>2021</v>
      </c>
    </row>
    <row r="906" spans="1:28" s="3" customFormat="1" ht="35.25" x14ac:dyDescent="0.5">
      <c r="A906" s="3">
        <v>1</v>
      </c>
      <c r="B906" s="143">
        <f>SUBTOTAL(103,$A$796:A906)</f>
        <v>110</v>
      </c>
      <c r="C906" s="237" t="s">
        <v>2834</v>
      </c>
      <c r="D906" s="232">
        <f t="shared" si="55"/>
        <v>268258</v>
      </c>
      <c r="E906" s="239">
        <v>0</v>
      </c>
      <c r="F906" s="239">
        <v>0</v>
      </c>
      <c r="G906" s="239">
        <v>0</v>
      </c>
      <c r="H906" s="239">
        <v>0</v>
      </c>
      <c r="I906" s="239">
        <v>0</v>
      </c>
      <c r="J906" s="239">
        <v>0</v>
      </c>
      <c r="K906" s="240">
        <v>0</v>
      </c>
      <c r="L906" s="239">
        <v>0</v>
      </c>
      <c r="M906" s="239">
        <v>0</v>
      </c>
      <c r="N906" s="239">
        <v>0</v>
      </c>
      <c r="O906" s="239">
        <v>268258</v>
      </c>
      <c r="P906" s="239">
        <v>0</v>
      </c>
      <c r="Q906" s="239">
        <v>0</v>
      </c>
      <c r="R906" s="239">
        <v>0</v>
      </c>
      <c r="S906" s="239">
        <v>0</v>
      </c>
      <c r="T906" s="239">
        <v>0</v>
      </c>
      <c r="U906" s="239">
        <v>0</v>
      </c>
      <c r="V906" s="239">
        <v>0</v>
      </c>
      <c r="W906" s="239">
        <v>0</v>
      </c>
      <c r="X906" s="239">
        <v>0</v>
      </c>
      <c r="Y906" s="239">
        <v>0</v>
      </c>
      <c r="Z906" s="239">
        <v>0</v>
      </c>
      <c r="AA906" s="239">
        <v>0</v>
      </c>
      <c r="AB906" s="241">
        <v>2021</v>
      </c>
    </row>
    <row r="907" spans="1:28" s="3" customFormat="1" ht="35.25" x14ac:dyDescent="0.5">
      <c r="A907" s="3">
        <v>1</v>
      </c>
      <c r="B907" s="143">
        <f>SUBTOTAL(103,$A$796:A907)</f>
        <v>111</v>
      </c>
      <c r="C907" s="237" t="s">
        <v>2835</v>
      </c>
      <c r="D907" s="232">
        <f t="shared" si="55"/>
        <v>170239.05</v>
      </c>
      <c r="E907" s="239">
        <v>0</v>
      </c>
      <c r="F907" s="239">
        <v>0</v>
      </c>
      <c r="G907" s="239">
        <v>170239.05</v>
      </c>
      <c r="H907" s="239">
        <v>0</v>
      </c>
      <c r="I907" s="239">
        <v>0</v>
      </c>
      <c r="J907" s="239">
        <v>0</v>
      </c>
      <c r="K907" s="240">
        <v>0</v>
      </c>
      <c r="L907" s="239">
        <v>0</v>
      </c>
      <c r="M907" s="239">
        <v>0</v>
      </c>
      <c r="N907" s="239">
        <v>0</v>
      </c>
      <c r="O907" s="239">
        <v>0</v>
      </c>
      <c r="P907" s="239">
        <v>0</v>
      </c>
      <c r="Q907" s="239">
        <v>0</v>
      </c>
      <c r="R907" s="239">
        <v>0</v>
      </c>
      <c r="S907" s="239">
        <v>0</v>
      </c>
      <c r="T907" s="239">
        <v>0</v>
      </c>
      <c r="U907" s="239">
        <v>0</v>
      </c>
      <c r="V907" s="239">
        <v>0</v>
      </c>
      <c r="W907" s="239">
        <v>0</v>
      </c>
      <c r="X907" s="239">
        <v>0</v>
      </c>
      <c r="Y907" s="239">
        <v>0</v>
      </c>
      <c r="Z907" s="239">
        <v>0</v>
      </c>
      <c r="AA907" s="239">
        <v>0</v>
      </c>
      <c r="AB907" s="241">
        <v>2021</v>
      </c>
    </row>
    <row r="908" spans="1:28" s="3" customFormat="1" ht="35.25" x14ac:dyDescent="0.5">
      <c r="A908" s="3">
        <v>1</v>
      </c>
      <c r="B908" s="143">
        <f>SUBTOTAL(103,$A$796:A908)</f>
        <v>112</v>
      </c>
      <c r="C908" s="237" t="s">
        <v>1973</v>
      </c>
      <c r="D908" s="232">
        <f t="shared" si="55"/>
        <v>51000</v>
      </c>
      <c r="E908" s="239">
        <v>0</v>
      </c>
      <c r="F908" s="239">
        <v>0</v>
      </c>
      <c r="G908" s="239">
        <v>0</v>
      </c>
      <c r="H908" s="239">
        <v>0</v>
      </c>
      <c r="I908" s="239">
        <v>0</v>
      </c>
      <c r="J908" s="239">
        <v>0</v>
      </c>
      <c r="K908" s="240">
        <v>0</v>
      </c>
      <c r="L908" s="239">
        <v>0</v>
      </c>
      <c r="M908" s="239">
        <v>51000</v>
      </c>
      <c r="N908" s="239">
        <v>0</v>
      </c>
      <c r="O908" s="239">
        <v>0</v>
      </c>
      <c r="P908" s="239">
        <v>0</v>
      </c>
      <c r="Q908" s="239">
        <v>0</v>
      </c>
      <c r="R908" s="239">
        <v>0</v>
      </c>
      <c r="S908" s="239">
        <v>0</v>
      </c>
      <c r="T908" s="239">
        <v>0</v>
      </c>
      <c r="U908" s="239">
        <v>0</v>
      </c>
      <c r="V908" s="239">
        <v>0</v>
      </c>
      <c r="W908" s="239">
        <v>0</v>
      </c>
      <c r="X908" s="239">
        <v>0</v>
      </c>
      <c r="Y908" s="239">
        <v>0</v>
      </c>
      <c r="Z908" s="239">
        <v>0</v>
      </c>
      <c r="AA908" s="239">
        <v>0</v>
      </c>
      <c r="AB908" s="241">
        <v>2021</v>
      </c>
    </row>
    <row r="909" spans="1:28" s="3" customFormat="1" ht="35.25" x14ac:dyDescent="0.5">
      <c r="A909" s="3">
        <v>1</v>
      </c>
      <c r="B909" s="143">
        <f>SUBTOTAL(103,$A$796:A909)</f>
        <v>113</v>
      </c>
      <c r="C909" s="237" t="s">
        <v>1710</v>
      </c>
      <c r="D909" s="232">
        <f t="shared" si="55"/>
        <v>188679.24</v>
      </c>
      <c r="E909" s="239">
        <v>0</v>
      </c>
      <c r="F909" s="239">
        <v>0</v>
      </c>
      <c r="G909" s="239">
        <v>41986.2</v>
      </c>
      <c r="H909" s="239">
        <v>0</v>
      </c>
      <c r="I909" s="239">
        <v>0</v>
      </c>
      <c r="J909" s="239">
        <v>0</v>
      </c>
      <c r="K909" s="240">
        <v>0</v>
      </c>
      <c r="L909" s="239">
        <v>0</v>
      </c>
      <c r="M909" s="239">
        <v>0</v>
      </c>
      <c r="N909" s="239">
        <v>146693.04</v>
      </c>
      <c r="O909" s="239">
        <v>0</v>
      </c>
      <c r="P909" s="239">
        <v>0</v>
      </c>
      <c r="Q909" s="239">
        <v>0</v>
      </c>
      <c r="R909" s="239">
        <v>0</v>
      </c>
      <c r="S909" s="239">
        <v>0</v>
      </c>
      <c r="T909" s="239">
        <v>0</v>
      </c>
      <c r="U909" s="239">
        <v>0</v>
      </c>
      <c r="V909" s="239">
        <v>0</v>
      </c>
      <c r="W909" s="239">
        <v>0</v>
      </c>
      <c r="X909" s="239">
        <v>0</v>
      </c>
      <c r="Y909" s="239">
        <v>0</v>
      </c>
      <c r="Z909" s="239">
        <v>0</v>
      </c>
      <c r="AA909" s="239">
        <v>0</v>
      </c>
      <c r="AB909" s="241">
        <v>2021</v>
      </c>
    </row>
    <row r="910" spans="1:28" s="3" customFormat="1" ht="35.25" x14ac:dyDescent="0.5">
      <c r="A910" s="3">
        <v>1</v>
      </c>
      <c r="B910" s="143">
        <f>SUBTOTAL(103,$A$796:A910)</f>
        <v>114</v>
      </c>
      <c r="C910" s="237" t="s">
        <v>2836</v>
      </c>
      <c r="D910" s="232">
        <f t="shared" si="55"/>
        <v>137975.26</v>
      </c>
      <c r="E910" s="239">
        <v>137975.26</v>
      </c>
      <c r="F910" s="239">
        <v>0</v>
      </c>
      <c r="G910" s="239">
        <v>0</v>
      </c>
      <c r="H910" s="239">
        <v>0</v>
      </c>
      <c r="I910" s="239">
        <v>0</v>
      </c>
      <c r="J910" s="239">
        <v>0</v>
      </c>
      <c r="K910" s="240">
        <v>0</v>
      </c>
      <c r="L910" s="239">
        <v>0</v>
      </c>
      <c r="M910" s="239">
        <v>0</v>
      </c>
      <c r="N910" s="239">
        <v>0</v>
      </c>
      <c r="O910" s="239">
        <v>0</v>
      </c>
      <c r="P910" s="239">
        <v>0</v>
      </c>
      <c r="Q910" s="239">
        <v>0</v>
      </c>
      <c r="R910" s="239">
        <v>0</v>
      </c>
      <c r="S910" s="239">
        <v>0</v>
      </c>
      <c r="T910" s="239">
        <v>0</v>
      </c>
      <c r="U910" s="239">
        <v>0</v>
      </c>
      <c r="V910" s="239">
        <v>0</v>
      </c>
      <c r="W910" s="239">
        <v>0</v>
      </c>
      <c r="X910" s="239">
        <v>0</v>
      </c>
      <c r="Y910" s="239">
        <v>0</v>
      </c>
      <c r="Z910" s="239">
        <v>0</v>
      </c>
      <c r="AA910" s="239">
        <v>0</v>
      </c>
      <c r="AB910" s="241">
        <v>2021</v>
      </c>
    </row>
    <row r="911" spans="1:28" s="3" customFormat="1" ht="35.25" x14ac:dyDescent="0.5">
      <c r="A911" s="3">
        <v>1</v>
      </c>
      <c r="B911" s="143">
        <f>SUBTOTAL(103,$A$796:A911)</f>
        <v>115</v>
      </c>
      <c r="C911" s="237" t="s">
        <v>1711</v>
      </c>
      <c r="D911" s="232">
        <f t="shared" si="55"/>
        <v>563720</v>
      </c>
      <c r="E911" s="239">
        <v>0</v>
      </c>
      <c r="F911" s="239">
        <v>0</v>
      </c>
      <c r="G911" s="239">
        <v>0</v>
      </c>
      <c r="H911" s="239">
        <v>0</v>
      </c>
      <c r="I911" s="239">
        <v>0</v>
      </c>
      <c r="J911" s="239">
        <v>0</v>
      </c>
      <c r="K911" s="240">
        <v>0</v>
      </c>
      <c r="L911" s="239">
        <v>0</v>
      </c>
      <c r="M911" s="239">
        <v>0</v>
      </c>
      <c r="N911" s="239">
        <v>0</v>
      </c>
      <c r="O911" s="239">
        <v>563720</v>
      </c>
      <c r="P911" s="239">
        <v>0</v>
      </c>
      <c r="Q911" s="239">
        <v>0</v>
      </c>
      <c r="R911" s="239">
        <v>0</v>
      </c>
      <c r="S911" s="239">
        <v>0</v>
      </c>
      <c r="T911" s="239">
        <v>0</v>
      </c>
      <c r="U911" s="239">
        <v>0</v>
      </c>
      <c r="V911" s="239">
        <v>0</v>
      </c>
      <c r="W911" s="239">
        <v>0</v>
      </c>
      <c r="X911" s="239">
        <v>0</v>
      </c>
      <c r="Y911" s="239">
        <v>0</v>
      </c>
      <c r="Z911" s="239">
        <v>0</v>
      </c>
      <c r="AA911" s="239">
        <v>0</v>
      </c>
      <c r="AB911" s="241">
        <v>2021</v>
      </c>
    </row>
    <row r="912" spans="1:28" s="3" customFormat="1" ht="35.25" x14ac:dyDescent="0.5">
      <c r="A912" s="3">
        <v>1</v>
      </c>
      <c r="B912" s="143">
        <f>SUBTOTAL(103,$A$796:A912)</f>
        <v>116</v>
      </c>
      <c r="C912" s="237" t="s">
        <v>1975</v>
      </c>
      <c r="D912" s="232">
        <f t="shared" si="55"/>
        <v>490500</v>
      </c>
      <c r="E912" s="239">
        <v>0</v>
      </c>
      <c r="F912" s="239">
        <v>0</v>
      </c>
      <c r="G912" s="239">
        <v>490500</v>
      </c>
      <c r="H912" s="239">
        <v>0</v>
      </c>
      <c r="I912" s="239">
        <v>0</v>
      </c>
      <c r="J912" s="239">
        <v>0</v>
      </c>
      <c r="K912" s="240">
        <v>0</v>
      </c>
      <c r="L912" s="239">
        <v>0</v>
      </c>
      <c r="M912" s="239">
        <v>0</v>
      </c>
      <c r="N912" s="239">
        <v>0</v>
      </c>
      <c r="O912" s="239">
        <v>0</v>
      </c>
      <c r="P912" s="239">
        <v>0</v>
      </c>
      <c r="Q912" s="239">
        <v>0</v>
      </c>
      <c r="R912" s="239">
        <v>0</v>
      </c>
      <c r="S912" s="239">
        <v>0</v>
      </c>
      <c r="T912" s="239">
        <v>0</v>
      </c>
      <c r="U912" s="239">
        <v>0</v>
      </c>
      <c r="V912" s="239">
        <v>0</v>
      </c>
      <c r="W912" s="239">
        <v>0</v>
      </c>
      <c r="X912" s="239">
        <v>0</v>
      </c>
      <c r="Y912" s="239">
        <v>0</v>
      </c>
      <c r="Z912" s="239">
        <v>0</v>
      </c>
      <c r="AA912" s="239">
        <v>0</v>
      </c>
      <c r="AB912" s="241">
        <v>2021</v>
      </c>
    </row>
    <row r="913" spans="1:28" s="3" customFormat="1" ht="35.25" x14ac:dyDescent="0.5">
      <c r="A913" s="3">
        <v>1</v>
      </c>
      <c r="B913" s="143">
        <f>SUBTOTAL(103,$A$796:A913)</f>
        <v>117</v>
      </c>
      <c r="C913" s="237" t="s">
        <v>2837</v>
      </c>
      <c r="D913" s="232">
        <f t="shared" si="55"/>
        <v>725000</v>
      </c>
      <c r="E913" s="239">
        <v>0</v>
      </c>
      <c r="F913" s="239">
        <v>0</v>
      </c>
      <c r="G913" s="239">
        <v>0</v>
      </c>
      <c r="H913" s="239">
        <v>0</v>
      </c>
      <c r="I913" s="239">
        <v>0</v>
      </c>
      <c r="J913" s="239">
        <v>0</v>
      </c>
      <c r="K913" s="240">
        <v>0</v>
      </c>
      <c r="L913" s="239">
        <v>0</v>
      </c>
      <c r="M913" s="239">
        <v>0</v>
      </c>
      <c r="N913" s="239">
        <v>0</v>
      </c>
      <c r="O913" s="239">
        <v>725000</v>
      </c>
      <c r="P913" s="239">
        <v>0</v>
      </c>
      <c r="Q913" s="239">
        <v>0</v>
      </c>
      <c r="R913" s="239">
        <v>0</v>
      </c>
      <c r="S913" s="239">
        <v>0</v>
      </c>
      <c r="T913" s="239">
        <v>0</v>
      </c>
      <c r="U913" s="239">
        <v>0</v>
      </c>
      <c r="V913" s="239">
        <v>0</v>
      </c>
      <c r="W913" s="239">
        <v>0</v>
      </c>
      <c r="X913" s="239">
        <v>0</v>
      </c>
      <c r="Y913" s="239">
        <v>0</v>
      </c>
      <c r="Z913" s="239">
        <v>0</v>
      </c>
      <c r="AA913" s="239">
        <v>0</v>
      </c>
      <c r="AB913" s="241">
        <v>2021</v>
      </c>
    </row>
    <row r="914" spans="1:28" s="3" customFormat="1" ht="35.25" x14ac:dyDescent="0.5">
      <c r="A914" s="3">
        <v>1</v>
      </c>
      <c r="B914" s="143">
        <f>SUBTOTAL(103,$A$796:A914)</f>
        <v>118</v>
      </c>
      <c r="C914" s="237" t="s">
        <v>1713</v>
      </c>
      <c r="D914" s="232">
        <f t="shared" si="55"/>
        <v>466142</v>
      </c>
      <c r="E914" s="239">
        <v>0</v>
      </c>
      <c r="F914" s="239">
        <v>0</v>
      </c>
      <c r="G914" s="239">
        <v>0</v>
      </c>
      <c r="H914" s="239">
        <v>0</v>
      </c>
      <c r="I914" s="239">
        <v>0</v>
      </c>
      <c r="J914" s="239">
        <v>0</v>
      </c>
      <c r="K914" s="240">
        <v>0</v>
      </c>
      <c r="L914" s="239">
        <v>0</v>
      </c>
      <c r="M914" s="239">
        <v>0</v>
      </c>
      <c r="N914" s="239">
        <v>466142</v>
      </c>
      <c r="O914" s="239">
        <v>0</v>
      </c>
      <c r="P914" s="239">
        <v>0</v>
      </c>
      <c r="Q914" s="239">
        <v>0</v>
      </c>
      <c r="R914" s="239">
        <v>0</v>
      </c>
      <c r="S914" s="239">
        <v>0</v>
      </c>
      <c r="T914" s="239">
        <v>0</v>
      </c>
      <c r="U914" s="239">
        <v>0</v>
      </c>
      <c r="V914" s="239">
        <v>0</v>
      </c>
      <c r="W914" s="239">
        <v>0</v>
      </c>
      <c r="X914" s="239">
        <v>0</v>
      </c>
      <c r="Y914" s="239">
        <v>0</v>
      </c>
      <c r="Z914" s="239">
        <v>0</v>
      </c>
      <c r="AA914" s="239">
        <v>0</v>
      </c>
      <c r="AB914" s="241">
        <v>2021</v>
      </c>
    </row>
    <row r="915" spans="1:28" s="3" customFormat="1" ht="35.25" x14ac:dyDescent="0.5">
      <c r="A915" s="3">
        <v>1</v>
      </c>
      <c r="B915" s="143">
        <f>SUBTOTAL(103,$A$796:A915)</f>
        <v>119</v>
      </c>
      <c r="C915" s="237" t="s">
        <v>2838</v>
      </c>
      <c r="D915" s="232">
        <f t="shared" si="55"/>
        <v>546599.9</v>
      </c>
      <c r="E915" s="239">
        <v>0</v>
      </c>
      <c r="F915" s="239">
        <v>0</v>
      </c>
      <c r="G915" s="239">
        <v>0</v>
      </c>
      <c r="H915" s="239">
        <v>0</v>
      </c>
      <c r="I915" s="239">
        <v>0</v>
      </c>
      <c r="J915" s="239">
        <v>0</v>
      </c>
      <c r="K915" s="240">
        <v>0</v>
      </c>
      <c r="L915" s="239">
        <v>0</v>
      </c>
      <c r="M915" s="239">
        <v>293149.8</v>
      </c>
      <c r="N915" s="239">
        <v>0</v>
      </c>
      <c r="O915" s="239">
        <v>253450.1</v>
      </c>
      <c r="P915" s="239">
        <v>0</v>
      </c>
      <c r="Q915" s="239">
        <v>0</v>
      </c>
      <c r="R915" s="239">
        <v>0</v>
      </c>
      <c r="S915" s="239">
        <v>0</v>
      </c>
      <c r="T915" s="239">
        <v>0</v>
      </c>
      <c r="U915" s="239">
        <v>0</v>
      </c>
      <c r="V915" s="239">
        <v>0</v>
      </c>
      <c r="W915" s="239">
        <v>0</v>
      </c>
      <c r="X915" s="239">
        <v>0</v>
      </c>
      <c r="Y915" s="239">
        <v>0</v>
      </c>
      <c r="Z915" s="239">
        <v>0</v>
      </c>
      <c r="AA915" s="239">
        <v>0</v>
      </c>
      <c r="AB915" s="241">
        <v>2021</v>
      </c>
    </row>
    <row r="916" spans="1:28" s="3" customFormat="1" ht="35.25" x14ac:dyDescent="0.5">
      <c r="A916" s="3">
        <v>1</v>
      </c>
      <c r="B916" s="143">
        <f>SUBTOTAL(103,$A$796:A916)</f>
        <v>120</v>
      </c>
      <c r="C916" s="237" t="s">
        <v>2839</v>
      </c>
      <c r="D916" s="232">
        <f t="shared" si="55"/>
        <v>599339.4</v>
      </c>
      <c r="E916" s="239">
        <v>0</v>
      </c>
      <c r="F916" s="239">
        <v>0</v>
      </c>
      <c r="G916" s="239">
        <v>0</v>
      </c>
      <c r="H916" s="239">
        <v>0</v>
      </c>
      <c r="I916" s="239">
        <v>0</v>
      </c>
      <c r="J916" s="239">
        <v>0</v>
      </c>
      <c r="K916" s="240">
        <v>0</v>
      </c>
      <c r="L916" s="239">
        <v>0</v>
      </c>
      <c r="M916" s="239">
        <v>599339.4</v>
      </c>
      <c r="N916" s="239">
        <v>0</v>
      </c>
      <c r="O916" s="239">
        <v>0</v>
      </c>
      <c r="P916" s="239">
        <v>0</v>
      </c>
      <c r="Q916" s="239">
        <v>0</v>
      </c>
      <c r="R916" s="239">
        <v>0</v>
      </c>
      <c r="S916" s="239">
        <v>0</v>
      </c>
      <c r="T916" s="239">
        <v>0</v>
      </c>
      <c r="U916" s="239">
        <v>0</v>
      </c>
      <c r="V916" s="239">
        <v>0</v>
      </c>
      <c r="W916" s="239">
        <v>0</v>
      </c>
      <c r="X916" s="239">
        <v>0</v>
      </c>
      <c r="Y916" s="239">
        <v>0</v>
      </c>
      <c r="Z916" s="239">
        <v>0</v>
      </c>
      <c r="AA916" s="239">
        <v>0</v>
      </c>
      <c r="AB916" s="241">
        <v>2021</v>
      </c>
    </row>
    <row r="917" spans="1:28" s="3" customFormat="1" ht="35.25" x14ac:dyDescent="0.5">
      <c r="A917" s="3">
        <v>1</v>
      </c>
      <c r="B917" s="143">
        <f>SUBTOTAL(103,$A$796:A917)</f>
        <v>121</v>
      </c>
      <c r="C917" s="237" t="s">
        <v>2840</v>
      </c>
      <c r="D917" s="232">
        <f t="shared" si="55"/>
        <v>1309000</v>
      </c>
      <c r="E917" s="239">
        <v>0</v>
      </c>
      <c r="F917" s="239">
        <v>0</v>
      </c>
      <c r="G917" s="239">
        <v>0</v>
      </c>
      <c r="H917" s="239">
        <v>0</v>
      </c>
      <c r="I917" s="239">
        <v>0</v>
      </c>
      <c r="J917" s="239">
        <v>0</v>
      </c>
      <c r="K917" s="240">
        <v>1</v>
      </c>
      <c r="L917" s="239">
        <v>1309000</v>
      </c>
      <c r="M917" s="239">
        <v>0</v>
      </c>
      <c r="N917" s="239">
        <v>0</v>
      </c>
      <c r="O917" s="239">
        <v>0</v>
      </c>
      <c r="P917" s="239">
        <v>0</v>
      </c>
      <c r="Q917" s="239">
        <v>0</v>
      </c>
      <c r="R917" s="239">
        <v>0</v>
      </c>
      <c r="S917" s="239">
        <v>0</v>
      </c>
      <c r="T917" s="239">
        <v>0</v>
      </c>
      <c r="U917" s="239">
        <v>0</v>
      </c>
      <c r="V917" s="239">
        <v>0</v>
      </c>
      <c r="W917" s="239">
        <v>0</v>
      </c>
      <c r="X917" s="239">
        <v>0</v>
      </c>
      <c r="Y917" s="239">
        <v>0</v>
      </c>
      <c r="Z917" s="239">
        <v>0</v>
      </c>
      <c r="AA917" s="239">
        <v>0</v>
      </c>
      <c r="AB917" s="241">
        <v>2021</v>
      </c>
    </row>
    <row r="918" spans="1:28" s="3" customFormat="1" ht="35.25" x14ac:dyDescent="0.5">
      <c r="A918" s="3">
        <v>1</v>
      </c>
      <c r="B918" s="143">
        <f>SUBTOTAL(103,$A$796:A918)</f>
        <v>122</v>
      </c>
      <c r="C918" s="237" t="s">
        <v>1977</v>
      </c>
      <c r="D918" s="232">
        <f t="shared" si="55"/>
        <v>219515</v>
      </c>
      <c r="E918" s="239">
        <v>0</v>
      </c>
      <c r="F918" s="239">
        <v>0</v>
      </c>
      <c r="G918" s="239">
        <v>0</v>
      </c>
      <c r="H918" s="239">
        <v>0</v>
      </c>
      <c r="I918" s="239">
        <v>0</v>
      </c>
      <c r="J918" s="239">
        <v>0</v>
      </c>
      <c r="K918" s="240">
        <v>0</v>
      </c>
      <c r="L918" s="239">
        <v>0</v>
      </c>
      <c r="M918" s="239">
        <v>27018</v>
      </c>
      <c r="N918" s="239">
        <v>0</v>
      </c>
      <c r="O918" s="239">
        <v>192497</v>
      </c>
      <c r="P918" s="239">
        <v>0</v>
      </c>
      <c r="Q918" s="239">
        <v>0</v>
      </c>
      <c r="R918" s="239">
        <v>0</v>
      </c>
      <c r="S918" s="239">
        <v>0</v>
      </c>
      <c r="T918" s="239">
        <v>0</v>
      </c>
      <c r="U918" s="239">
        <v>0</v>
      </c>
      <c r="V918" s="239">
        <v>0</v>
      </c>
      <c r="W918" s="239">
        <v>0</v>
      </c>
      <c r="X918" s="239">
        <v>0</v>
      </c>
      <c r="Y918" s="239">
        <v>0</v>
      </c>
      <c r="Z918" s="239">
        <v>0</v>
      </c>
      <c r="AA918" s="239">
        <v>0</v>
      </c>
      <c r="AB918" s="241">
        <v>2021</v>
      </c>
    </row>
    <row r="919" spans="1:28" s="3" customFormat="1" ht="35.25" x14ac:dyDescent="0.5">
      <c r="A919" s="3">
        <v>1</v>
      </c>
      <c r="B919" s="143">
        <f>SUBTOTAL(103,$A$796:A919)</f>
        <v>123</v>
      </c>
      <c r="C919" s="237" t="s">
        <v>1978</v>
      </c>
      <c r="D919" s="232">
        <f t="shared" si="55"/>
        <v>772433</v>
      </c>
      <c r="E919" s="239">
        <v>0</v>
      </c>
      <c r="F919" s="239">
        <v>0</v>
      </c>
      <c r="G919" s="239">
        <v>0</v>
      </c>
      <c r="H919" s="239">
        <v>0</v>
      </c>
      <c r="I919" s="239">
        <v>0</v>
      </c>
      <c r="J919" s="239">
        <v>0</v>
      </c>
      <c r="K919" s="240">
        <v>0</v>
      </c>
      <c r="L919" s="239">
        <v>0</v>
      </c>
      <c r="M919" s="239">
        <v>772433</v>
      </c>
      <c r="N919" s="239">
        <v>0</v>
      </c>
      <c r="O919" s="239">
        <v>0</v>
      </c>
      <c r="P919" s="239">
        <v>0</v>
      </c>
      <c r="Q919" s="239">
        <v>0</v>
      </c>
      <c r="R919" s="239">
        <v>0</v>
      </c>
      <c r="S919" s="239">
        <v>0</v>
      </c>
      <c r="T919" s="239">
        <v>0</v>
      </c>
      <c r="U919" s="239">
        <v>0</v>
      </c>
      <c r="V919" s="239">
        <v>0</v>
      </c>
      <c r="W919" s="239">
        <v>0</v>
      </c>
      <c r="X919" s="239">
        <v>0</v>
      </c>
      <c r="Y919" s="239">
        <v>0</v>
      </c>
      <c r="Z919" s="239">
        <v>0</v>
      </c>
      <c r="AA919" s="239">
        <v>0</v>
      </c>
      <c r="AB919" s="241">
        <v>2021</v>
      </c>
    </row>
    <row r="920" spans="1:28" s="3" customFormat="1" ht="35.25" x14ac:dyDescent="0.5">
      <c r="A920" s="3">
        <v>1</v>
      </c>
      <c r="B920" s="143">
        <f>SUBTOTAL(103,$A$796:A920)</f>
        <v>124</v>
      </c>
      <c r="C920" s="237" t="s">
        <v>1979</v>
      </c>
      <c r="D920" s="232">
        <f t="shared" si="55"/>
        <v>288752</v>
      </c>
      <c r="E920" s="239">
        <v>0</v>
      </c>
      <c r="F920" s="239">
        <v>0</v>
      </c>
      <c r="G920" s="239">
        <v>288752</v>
      </c>
      <c r="H920" s="239">
        <v>0</v>
      </c>
      <c r="I920" s="239">
        <v>0</v>
      </c>
      <c r="J920" s="239">
        <v>0</v>
      </c>
      <c r="K920" s="240">
        <v>0</v>
      </c>
      <c r="L920" s="239">
        <v>0</v>
      </c>
      <c r="M920" s="239">
        <v>0</v>
      </c>
      <c r="N920" s="239">
        <v>0</v>
      </c>
      <c r="O920" s="239">
        <v>0</v>
      </c>
      <c r="P920" s="239">
        <v>0</v>
      </c>
      <c r="Q920" s="239">
        <v>0</v>
      </c>
      <c r="R920" s="239">
        <v>0</v>
      </c>
      <c r="S920" s="239">
        <v>0</v>
      </c>
      <c r="T920" s="239">
        <v>0</v>
      </c>
      <c r="U920" s="239">
        <v>0</v>
      </c>
      <c r="V920" s="239">
        <v>0</v>
      </c>
      <c r="W920" s="239">
        <v>0</v>
      </c>
      <c r="X920" s="239">
        <v>0</v>
      </c>
      <c r="Y920" s="239">
        <v>0</v>
      </c>
      <c r="Z920" s="239">
        <v>0</v>
      </c>
      <c r="AA920" s="239">
        <v>0</v>
      </c>
      <c r="AB920" s="241">
        <v>2021</v>
      </c>
    </row>
    <row r="921" spans="1:28" s="3" customFormat="1" ht="35.25" x14ac:dyDescent="0.5">
      <c r="A921" s="3">
        <v>1</v>
      </c>
      <c r="B921" s="143">
        <f>SUBTOTAL(103,$A$796:A921)</f>
        <v>125</v>
      </c>
      <c r="C921" s="237" t="s">
        <v>2841</v>
      </c>
      <c r="D921" s="232">
        <f t="shared" si="55"/>
        <v>180665</v>
      </c>
      <c r="E921" s="239">
        <v>0</v>
      </c>
      <c r="F921" s="239">
        <v>0</v>
      </c>
      <c r="G921" s="239">
        <v>0</v>
      </c>
      <c r="H921" s="239">
        <v>0</v>
      </c>
      <c r="I921" s="239">
        <v>180665</v>
      </c>
      <c r="J921" s="239">
        <v>0</v>
      </c>
      <c r="K921" s="240">
        <v>0</v>
      </c>
      <c r="L921" s="239">
        <v>0</v>
      </c>
      <c r="M921" s="239">
        <v>0</v>
      </c>
      <c r="N921" s="239">
        <v>0</v>
      </c>
      <c r="O921" s="239">
        <v>0</v>
      </c>
      <c r="P921" s="239">
        <v>0</v>
      </c>
      <c r="Q921" s="239">
        <v>0</v>
      </c>
      <c r="R921" s="239">
        <v>0</v>
      </c>
      <c r="S921" s="239">
        <v>0</v>
      </c>
      <c r="T921" s="239">
        <v>0</v>
      </c>
      <c r="U921" s="239">
        <v>0</v>
      </c>
      <c r="V921" s="239">
        <v>0</v>
      </c>
      <c r="W921" s="239">
        <v>0</v>
      </c>
      <c r="X921" s="239">
        <v>0</v>
      </c>
      <c r="Y921" s="239">
        <v>0</v>
      </c>
      <c r="Z921" s="239">
        <v>0</v>
      </c>
      <c r="AA921" s="239">
        <v>0</v>
      </c>
      <c r="AB921" s="241">
        <v>2021</v>
      </c>
    </row>
    <row r="922" spans="1:28" s="3" customFormat="1" ht="35.25" x14ac:dyDescent="0.5">
      <c r="A922" s="3">
        <v>1</v>
      </c>
      <c r="B922" s="143">
        <f>SUBTOTAL(103,$A$796:A922)</f>
        <v>126</v>
      </c>
      <c r="C922" s="237" t="s">
        <v>1982</v>
      </c>
      <c r="D922" s="232">
        <f t="shared" si="55"/>
        <v>431852</v>
      </c>
      <c r="E922" s="239">
        <v>0</v>
      </c>
      <c r="F922" s="239">
        <v>0</v>
      </c>
      <c r="G922" s="239">
        <v>0</v>
      </c>
      <c r="H922" s="239">
        <v>0</v>
      </c>
      <c r="I922" s="239">
        <v>0</v>
      </c>
      <c r="J922" s="239">
        <v>0</v>
      </c>
      <c r="K922" s="240">
        <v>0</v>
      </c>
      <c r="L922" s="239">
        <v>0</v>
      </c>
      <c r="M922" s="239">
        <v>0</v>
      </c>
      <c r="N922" s="239">
        <v>0</v>
      </c>
      <c r="O922" s="239">
        <v>431852</v>
      </c>
      <c r="P922" s="239">
        <v>0</v>
      </c>
      <c r="Q922" s="239">
        <v>0</v>
      </c>
      <c r="R922" s="239">
        <v>0</v>
      </c>
      <c r="S922" s="239">
        <v>0</v>
      </c>
      <c r="T922" s="239">
        <v>0</v>
      </c>
      <c r="U922" s="239">
        <v>0</v>
      </c>
      <c r="V922" s="239">
        <v>0</v>
      </c>
      <c r="W922" s="239">
        <v>0</v>
      </c>
      <c r="X922" s="239">
        <v>0</v>
      </c>
      <c r="Y922" s="239">
        <v>0</v>
      </c>
      <c r="Z922" s="239">
        <v>0</v>
      </c>
      <c r="AA922" s="239">
        <v>0</v>
      </c>
      <c r="AB922" s="241">
        <v>2021</v>
      </c>
    </row>
    <row r="923" spans="1:28" s="3" customFormat="1" ht="35.25" x14ac:dyDescent="0.5">
      <c r="A923" s="3">
        <v>1</v>
      </c>
      <c r="B923" s="143">
        <f>SUBTOTAL(103,$A$796:A923)</f>
        <v>127</v>
      </c>
      <c r="C923" s="237" t="s">
        <v>2842</v>
      </c>
      <c r="D923" s="232">
        <f t="shared" si="55"/>
        <v>509063</v>
      </c>
      <c r="E923" s="239">
        <v>0</v>
      </c>
      <c r="F923" s="239">
        <v>0</v>
      </c>
      <c r="G923" s="239">
        <v>0</v>
      </c>
      <c r="H923" s="239">
        <v>0</v>
      </c>
      <c r="I923" s="239">
        <v>0</v>
      </c>
      <c r="J923" s="239">
        <v>0</v>
      </c>
      <c r="K923" s="240">
        <v>0</v>
      </c>
      <c r="L923" s="239">
        <v>0</v>
      </c>
      <c r="M923" s="239">
        <v>509063</v>
      </c>
      <c r="N923" s="239">
        <v>0</v>
      </c>
      <c r="O923" s="239">
        <v>0</v>
      </c>
      <c r="P923" s="239">
        <v>0</v>
      </c>
      <c r="Q923" s="239">
        <v>0</v>
      </c>
      <c r="R923" s="239">
        <v>0</v>
      </c>
      <c r="S923" s="239">
        <v>0</v>
      </c>
      <c r="T923" s="239">
        <v>0</v>
      </c>
      <c r="U923" s="239">
        <v>0</v>
      </c>
      <c r="V923" s="239">
        <v>0</v>
      </c>
      <c r="W923" s="239">
        <v>0</v>
      </c>
      <c r="X923" s="239">
        <v>0</v>
      </c>
      <c r="Y923" s="239">
        <v>0</v>
      </c>
      <c r="Z923" s="239">
        <v>0</v>
      </c>
      <c r="AA923" s="239">
        <v>0</v>
      </c>
      <c r="AB923" s="241">
        <v>2021</v>
      </c>
    </row>
    <row r="924" spans="1:28" s="3" customFormat="1" ht="35.25" x14ac:dyDescent="0.5">
      <c r="A924" s="3">
        <v>1</v>
      </c>
      <c r="B924" s="143">
        <f>SUBTOTAL(103,$A$796:A924)</f>
        <v>128</v>
      </c>
      <c r="C924" s="237" t="s">
        <v>2843</v>
      </c>
      <c r="D924" s="232">
        <f t="shared" si="55"/>
        <v>327809.7</v>
      </c>
      <c r="E924" s="239">
        <v>0</v>
      </c>
      <c r="F924" s="239">
        <v>0</v>
      </c>
      <c r="G924" s="239">
        <v>0</v>
      </c>
      <c r="H924" s="239">
        <v>0</v>
      </c>
      <c r="I924" s="239">
        <v>327809.7</v>
      </c>
      <c r="J924" s="239">
        <v>0</v>
      </c>
      <c r="K924" s="240">
        <v>0</v>
      </c>
      <c r="L924" s="239">
        <v>0</v>
      </c>
      <c r="M924" s="239">
        <v>0</v>
      </c>
      <c r="N924" s="239">
        <v>0</v>
      </c>
      <c r="O924" s="239">
        <v>0</v>
      </c>
      <c r="P924" s="239">
        <v>0</v>
      </c>
      <c r="Q924" s="239">
        <v>0</v>
      </c>
      <c r="R924" s="239">
        <v>0</v>
      </c>
      <c r="S924" s="239">
        <v>0</v>
      </c>
      <c r="T924" s="239">
        <v>0</v>
      </c>
      <c r="U924" s="239">
        <v>0</v>
      </c>
      <c r="V924" s="239">
        <v>0</v>
      </c>
      <c r="W924" s="239">
        <v>0</v>
      </c>
      <c r="X924" s="239">
        <v>0</v>
      </c>
      <c r="Y924" s="239">
        <v>0</v>
      </c>
      <c r="Z924" s="239">
        <v>0</v>
      </c>
      <c r="AA924" s="239">
        <v>0</v>
      </c>
      <c r="AB924" s="241">
        <v>2021</v>
      </c>
    </row>
    <row r="925" spans="1:28" s="3" customFormat="1" ht="35.25" x14ac:dyDescent="0.5">
      <c r="A925" s="3">
        <v>1</v>
      </c>
      <c r="B925" s="143">
        <f>SUBTOTAL(103,$A$796:A925)</f>
        <v>129</v>
      </c>
      <c r="C925" s="237" t="s">
        <v>2844</v>
      </c>
      <c r="D925" s="232">
        <f t="shared" ref="D925:D968" si="56">E925+F925+G925+H925+I925+J925+L925+M925+N925+O925+P925+Q925+R925+S925+T925+U925+V925+W925+X925+Y925+Z925+AA925</f>
        <v>21451.42</v>
      </c>
      <c r="E925" s="239">
        <v>0</v>
      </c>
      <c r="F925" s="239">
        <v>0</v>
      </c>
      <c r="G925" s="239">
        <v>0</v>
      </c>
      <c r="H925" s="239">
        <v>0</v>
      </c>
      <c r="I925" s="239">
        <v>0</v>
      </c>
      <c r="J925" s="239">
        <v>0</v>
      </c>
      <c r="K925" s="240">
        <v>0</v>
      </c>
      <c r="L925" s="239">
        <v>0</v>
      </c>
      <c r="M925" s="239">
        <v>21451.42</v>
      </c>
      <c r="N925" s="239">
        <v>0</v>
      </c>
      <c r="O925" s="239">
        <v>0</v>
      </c>
      <c r="P925" s="239">
        <v>0</v>
      </c>
      <c r="Q925" s="239">
        <v>0</v>
      </c>
      <c r="R925" s="239">
        <v>0</v>
      </c>
      <c r="S925" s="239">
        <v>0</v>
      </c>
      <c r="T925" s="239">
        <v>0</v>
      </c>
      <c r="U925" s="239">
        <v>0</v>
      </c>
      <c r="V925" s="239">
        <v>0</v>
      </c>
      <c r="W925" s="239">
        <v>0</v>
      </c>
      <c r="X925" s="239">
        <v>0</v>
      </c>
      <c r="Y925" s="239">
        <v>0</v>
      </c>
      <c r="Z925" s="239">
        <v>0</v>
      </c>
      <c r="AA925" s="239">
        <v>0</v>
      </c>
      <c r="AB925" s="241">
        <v>2021</v>
      </c>
    </row>
    <row r="926" spans="1:28" s="3" customFormat="1" ht="35.25" x14ac:dyDescent="0.5">
      <c r="A926" s="3">
        <v>1</v>
      </c>
      <c r="B926" s="143">
        <f>SUBTOTAL(103,$A$796:A926)</f>
        <v>130</v>
      </c>
      <c r="C926" s="237" t="s">
        <v>1993</v>
      </c>
      <c r="D926" s="232">
        <f t="shared" si="56"/>
        <v>178399.8</v>
      </c>
      <c r="E926" s="239">
        <v>0</v>
      </c>
      <c r="F926" s="239">
        <v>0</v>
      </c>
      <c r="G926" s="239">
        <v>0</v>
      </c>
      <c r="H926" s="239">
        <v>0</v>
      </c>
      <c r="I926" s="239">
        <v>0</v>
      </c>
      <c r="J926" s="239">
        <v>0</v>
      </c>
      <c r="K926" s="240">
        <v>0</v>
      </c>
      <c r="L926" s="239">
        <v>0</v>
      </c>
      <c r="M926" s="239">
        <v>0</v>
      </c>
      <c r="N926" s="239">
        <v>178399.8</v>
      </c>
      <c r="O926" s="239">
        <v>0</v>
      </c>
      <c r="P926" s="239">
        <v>0</v>
      </c>
      <c r="Q926" s="239">
        <v>0</v>
      </c>
      <c r="R926" s="239">
        <v>0</v>
      </c>
      <c r="S926" s="239">
        <v>0</v>
      </c>
      <c r="T926" s="239">
        <v>0</v>
      </c>
      <c r="U926" s="239">
        <v>0</v>
      </c>
      <c r="V926" s="239">
        <v>0</v>
      </c>
      <c r="W926" s="239">
        <v>0</v>
      </c>
      <c r="X926" s="239">
        <v>0</v>
      </c>
      <c r="Y926" s="239">
        <v>0</v>
      </c>
      <c r="Z926" s="239">
        <v>0</v>
      </c>
      <c r="AA926" s="239">
        <v>0</v>
      </c>
      <c r="AB926" s="241">
        <v>2021</v>
      </c>
    </row>
    <row r="927" spans="1:28" s="3" customFormat="1" ht="35.25" x14ac:dyDescent="0.5">
      <c r="A927" s="3">
        <v>1</v>
      </c>
      <c r="B927" s="143">
        <f>SUBTOTAL(103,$A$796:A927)</f>
        <v>131</v>
      </c>
      <c r="C927" s="237" t="s">
        <v>2845</v>
      </c>
      <c r="D927" s="232">
        <f t="shared" si="56"/>
        <v>189387</v>
      </c>
      <c r="E927" s="239">
        <v>0</v>
      </c>
      <c r="F927" s="239">
        <v>0</v>
      </c>
      <c r="G927" s="239">
        <v>0</v>
      </c>
      <c r="H927" s="239">
        <v>0</v>
      </c>
      <c r="I927" s="239">
        <v>0</v>
      </c>
      <c r="J927" s="239">
        <v>0</v>
      </c>
      <c r="K927" s="240">
        <v>0</v>
      </c>
      <c r="L927" s="239">
        <v>0</v>
      </c>
      <c r="M927" s="239">
        <v>0</v>
      </c>
      <c r="N927" s="239">
        <v>0</v>
      </c>
      <c r="O927" s="239">
        <v>189387</v>
      </c>
      <c r="P927" s="239">
        <v>0</v>
      </c>
      <c r="Q927" s="239">
        <v>0</v>
      </c>
      <c r="R927" s="239">
        <v>0</v>
      </c>
      <c r="S927" s="239">
        <v>0</v>
      </c>
      <c r="T927" s="239">
        <v>0</v>
      </c>
      <c r="U927" s="239">
        <v>0</v>
      </c>
      <c r="V927" s="239">
        <v>0</v>
      </c>
      <c r="W927" s="239">
        <v>0</v>
      </c>
      <c r="X927" s="239">
        <v>0</v>
      </c>
      <c r="Y927" s="239">
        <v>0</v>
      </c>
      <c r="Z927" s="239">
        <v>0</v>
      </c>
      <c r="AA927" s="239">
        <v>0</v>
      </c>
      <c r="AB927" s="241">
        <v>2021</v>
      </c>
    </row>
    <row r="928" spans="1:28" s="3" customFormat="1" ht="35.25" x14ac:dyDescent="0.5">
      <c r="A928" s="3">
        <v>1</v>
      </c>
      <c r="B928" s="143">
        <f>SUBTOTAL(103,$A$796:A928)</f>
        <v>132</v>
      </c>
      <c r="C928" s="237" t="s">
        <v>2846</v>
      </c>
      <c r="D928" s="232">
        <f t="shared" si="56"/>
        <v>90715</v>
      </c>
      <c r="E928" s="239">
        <v>0</v>
      </c>
      <c r="F928" s="239">
        <v>90715</v>
      </c>
      <c r="G928" s="239">
        <v>0</v>
      </c>
      <c r="H928" s="239">
        <v>0</v>
      </c>
      <c r="I928" s="239">
        <v>0</v>
      </c>
      <c r="J928" s="239">
        <v>0</v>
      </c>
      <c r="K928" s="240">
        <v>0</v>
      </c>
      <c r="L928" s="239">
        <v>0</v>
      </c>
      <c r="M928" s="239">
        <v>0</v>
      </c>
      <c r="N928" s="239">
        <v>0</v>
      </c>
      <c r="O928" s="239">
        <v>0</v>
      </c>
      <c r="P928" s="239">
        <v>0</v>
      </c>
      <c r="Q928" s="239">
        <v>0</v>
      </c>
      <c r="R928" s="239">
        <v>0</v>
      </c>
      <c r="S928" s="239">
        <v>0</v>
      </c>
      <c r="T928" s="239">
        <v>0</v>
      </c>
      <c r="U928" s="239">
        <v>0</v>
      </c>
      <c r="V928" s="239">
        <v>0</v>
      </c>
      <c r="W928" s="239">
        <v>0</v>
      </c>
      <c r="X928" s="239">
        <v>0</v>
      </c>
      <c r="Y928" s="239">
        <v>0</v>
      </c>
      <c r="Z928" s="239">
        <v>0</v>
      </c>
      <c r="AA928" s="239">
        <v>0</v>
      </c>
      <c r="AB928" s="241">
        <v>2021</v>
      </c>
    </row>
    <row r="929" spans="1:28" s="3" customFormat="1" ht="35.25" x14ac:dyDescent="0.5">
      <c r="A929" s="3">
        <v>1</v>
      </c>
      <c r="B929" s="143">
        <f>SUBTOTAL(103,$A$796:A929)</f>
        <v>133</v>
      </c>
      <c r="C929" s="237" t="s">
        <v>2847</v>
      </c>
      <c r="D929" s="232">
        <f t="shared" si="56"/>
        <v>834237</v>
      </c>
      <c r="E929" s="239">
        <v>0</v>
      </c>
      <c r="F929" s="239">
        <v>0</v>
      </c>
      <c r="G929" s="239">
        <v>0</v>
      </c>
      <c r="H929" s="239">
        <v>0</v>
      </c>
      <c r="I929" s="239">
        <v>0</v>
      </c>
      <c r="J929" s="239">
        <v>0</v>
      </c>
      <c r="K929" s="240">
        <v>0</v>
      </c>
      <c r="L929" s="239">
        <v>0</v>
      </c>
      <c r="M929" s="239">
        <v>834237</v>
      </c>
      <c r="N929" s="239">
        <v>0</v>
      </c>
      <c r="O929" s="239">
        <v>0</v>
      </c>
      <c r="P929" s="239">
        <v>0</v>
      </c>
      <c r="Q929" s="239">
        <v>0</v>
      </c>
      <c r="R929" s="239">
        <v>0</v>
      </c>
      <c r="S929" s="239">
        <v>0</v>
      </c>
      <c r="T929" s="239">
        <v>0</v>
      </c>
      <c r="U929" s="239">
        <v>0</v>
      </c>
      <c r="V929" s="239">
        <v>0</v>
      </c>
      <c r="W929" s="239">
        <v>0</v>
      </c>
      <c r="X929" s="239">
        <v>0</v>
      </c>
      <c r="Y929" s="239">
        <v>0</v>
      </c>
      <c r="Z929" s="239">
        <v>0</v>
      </c>
      <c r="AA929" s="239">
        <v>0</v>
      </c>
      <c r="AB929" s="241">
        <v>2021</v>
      </c>
    </row>
    <row r="930" spans="1:28" s="3" customFormat="1" ht="35.25" x14ac:dyDescent="0.5">
      <c r="A930" s="3">
        <v>1</v>
      </c>
      <c r="B930" s="143">
        <f>SUBTOTAL(103,$A$796:A930)</f>
        <v>134</v>
      </c>
      <c r="C930" s="237" t="s">
        <v>2848</v>
      </c>
      <c r="D930" s="232">
        <f t="shared" si="56"/>
        <v>4299964</v>
      </c>
      <c r="E930" s="239">
        <v>0</v>
      </c>
      <c r="F930" s="239">
        <v>0</v>
      </c>
      <c r="G930" s="239">
        <v>0</v>
      </c>
      <c r="H930" s="239">
        <v>0</v>
      </c>
      <c r="I930" s="239">
        <v>0</v>
      </c>
      <c r="J930" s="239">
        <v>0</v>
      </c>
      <c r="K930" s="240">
        <v>0</v>
      </c>
      <c r="L930" s="239">
        <v>0</v>
      </c>
      <c r="M930" s="239">
        <v>4299964</v>
      </c>
      <c r="N930" s="239">
        <v>0</v>
      </c>
      <c r="O930" s="239">
        <v>0</v>
      </c>
      <c r="P930" s="239">
        <v>0</v>
      </c>
      <c r="Q930" s="239">
        <v>0</v>
      </c>
      <c r="R930" s="239">
        <v>0</v>
      </c>
      <c r="S930" s="239">
        <v>0</v>
      </c>
      <c r="T930" s="239">
        <v>0</v>
      </c>
      <c r="U930" s="239">
        <v>0</v>
      </c>
      <c r="V930" s="239">
        <v>0</v>
      </c>
      <c r="W930" s="239">
        <v>0</v>
      </c>
      <c r="X930" s="239">
        <v>0</v>
      </c>
      <c r="Y930" s="239">
        <v>0</v>
      </c>
      <c r="Z930" s="239">
        <v>0</v>
      </c>
      <c r="AA930" s="239">
        <v>0</v>
      </c>
      <c r="AB930" s="241">
        <v>2021</v>
      </c>
    </row>
    <row r="931" spans="1:28" s="3" customFormat="1" ht="35.25" x14ac:dyDescent="0.5">
      <c r="A931" s="3">
        <v>1</v>
      </c>
      <c r="B931" s="143">
        <f>SUBTOTAL(103,$A$796:A931)</f>
        <v>135</v>
      </c>
      <c r="C931" s="237" t="s">
        <v>2849</v>
      </c>
      <c r="D931" s="232">
        <f t="shared" si="56"/>
        <v>693215</v>
      </c>
      <c r="E931" s="239">
        <v>0</v>
      </c>
      <c r="F931" s="239">
        <v>0</v>
      </c>
      <c r="G931" s="239">
        <v>0</v>
      </c>
      <c r="H931" s="239">
        <v>0</v>
      </c>
      <c r="I931" s="239">
        <v>0</v>
      </c>
      <c r="J931" s="239">
        <v>0</v>
      </c>
      <c r="K931" s="240">
        <v>0</v>
      </c>
      <c r="L931" s="239">
        <v>0</v>
      </c>
      <c r="M931" s="239">
        <v>693215</v>
      </c>
      <c r="N931" s="239">
        <v>0</v>
      </c>
      <c r="O931" s="239">
        <v>0</v>
      </c>
      <c r="P931" s="239">
        <v>0</v>
      </c>
      <c r="Q931" s="239">
        <v>0</v>
      </c>
      <c r="R931" s="239">
        <v>0</v>
      </c>
      <c r="S931" s="239">
        <v>0</v>
      </c>
      <c r="T931" s="239">
        <v>0</v>
      </c>
      <c r="U931" s="239">
        <v>0</v>
      </c>
      <c r="V931" s="239">
        <v>0</v>
      </c>
      <c r="W931" s="239">
        <v>0</v>
      </c>
      <c r="X931" s="239">
        <v>0</v>
      </c>
      <c r="Y931" s="239">
        <v>0</v>
      </c>
      <c r="Z931" s="239">
        <v>0</v>
      </c>
      <c r="AA931" s="239">
        <v>0</v>
      </c>
      <c r="AB931" s="241">
        <v>2021</v>
      </c>
    </row>
    <row r="932" spans="1:28" s="3" customFormat="1" ht="35.25" x14ac:dyDescent="0.5">
      <c r="A932" s="3">
        <v>1</v>
      </c>
      <c r="B932" s="143">
        <f>SUBTOTAL(103,$A$796:A932)</f>
        <v>136</v>
      </c>
      <c r="C932" s="237" t="s">
        <v>2850</v>
      </c>
      <c r="D932" s="232">
        <f t="shared" si="56"/>
        <v>1352500</v>
      </c>
      <c r="E932" s="239">
        <v>0</v>
      </c>
      <c r="F932" s="239">
        <v>0</v>
      </c>
      <c r="G932" s="239">
        <v>0</v>
      </c>
      <c r="H932" s="239">
        <v>0</v>
      </c>
      <c r="I932" s="239">
        <v>0</v>
      </c>
      <c r="J932" s="239">
        <v>0</v>
      </c>
      <c r="K932" s="240">
        <v>0</v>
      </c>
      <c r="L932" s="239">
        <v>0</v>
      </c>
      <c r="M932" s="239">
        <v>1352500</v>
      </c>
      <c r="N932" s="239">
        <v>0</v>
      </c>
      <c r="O932" s="239">
        <v>0</v>
      </c>
      <c r="P932" s="239">
        <v>0</v>
      </c>
      <c r="Q932" s="239">
        <v>0</v>
      </c>
      <c r="R932" s="239">
        <v>0</v>
      </c>
      <c r="S932" s="239">
        <v>0</v>
      </c>
      <c r="T932" s="239">
        <v>0</v>
      </c>
      <c r="U932" s="239">
        <v>0</v>
      </c>
      <c r="V932" s="239">
        <v>0</v>
      </c>
      <c r="W932" s="239">
        <v>0</v>
      </c>
      <c r="X932" s="239">
        <v>0</v>
      </c>
      <c r="Y932" s="239">
        <v>0</v>
      </c>
      <c r="Z932" s="239">
        <v>0</v>
      </c>
      <c r="AA932" s="239">
        <v>0</v>
      </c>
      <c r="AB932" s="241">
        <v>2021</v>
      </c>
    </row>
    <row r="933" spans="1:28" s="3" customFormat="1" ht="35.25" x14ac:dyDescent="0.5">
      <c r="A933" s="3">
        <v>1</v>
      </c>
      <c r="B933" s="143">
        <f>SUBTOTAL(103,$A$796:A933)</f>
        <v>137</v>
      </c>
      <c r="C933" s="237" t="s">
        <v>2851</v>
      </c>
      <c r="D933" s="232">
        <f t="shared" si="56"/>
        <v>390000</v>
      </c>
      <c r="E933" s="239">
        <v>0</v>
      </c>
      <c r="F933" s="239">
        <v>0</v>
      </c>
      <c r="G933" s="239">
        <v>0</v>
      </c>
      <c r="H933" s="239">
        <v>0</v>
      </c>
      <c r="I933" s="239">
        <v>0</v>
      </c>
      <c r="J933" s="239">
        <v>0</v>
      </c>
      <c r="K933" s="240">
        <v>0</v>
      </c>
      <c r="L933" s="239">
        <v>0</v>
      </c>
      <c r="M933" s="239">
        <v>0</v>
      </c>
      <c r="N933" s="239">
        <v>0</v>
      </c>
      <c r="O933" s="239">
        <v>390000</v>
      </c>
      <c r="P933" s="239">
        <v>0</v>
      </c>
      <c r="Q933" s="239">
        <v>0</v>
      </c>
      <c r="R933" s="239">
        <v>0</v>
      </c>
      <c r="S933" s="239">
        <v>0</v>
      </c>
      <c r="T933" s="239">
        <v>0</v>
      </c>
      <c r="U933" s="239">
        <v>0</v>
      </c>
      <c r="V933" s="239">
        <v>0</v>
      </c>
      <c r="W933" s="239">
        <v>0</v>
      </c>
      <c r="X933" s="239">
        <v>0</v>
      </c>
      <c r="Y933" s="239">
        <v>0</v>
      </c>
      <c r="Z933" s="239">
        <v>0</v>
      </c>
      <c r="AA933" s="239">
        <v>0</v>
      </c>
      <c r="AB933" s="241">
        <v>2021</v>
      </c>
    </row>
    <row r="934" spans="1:28" s="3" customFormat="1" ht="35.25" x14ac:dyDescent="0.5">
      <c r="A934" s="3">
        <v>1</v>
      </c>
      <c r="B934" s="143">
        <f>SUBTOTAL(103,$A$796:A934)</f>
        <v>138</v>
      </c>
      <c r="C934" s="237" t="s">
        <v>2852</v>
      </c>
      <c r="D934" s="232">
        <f t="shared" si="56"/>
        <v>1377274</v>
      </c>
      <c r="E934" s="239">
        <v>0</v>
      </c>
      <c r="F934" s="239">
        <v>0</v>
      </c>
      <c r="G934" s="239">
        <v>0</v>
      </c>
      <c r="H934" s="239">
        <v>0</v>
      </c>
      <c r="I934" s="239">
        <v>0</v>
      </c>
      <c r="J934" s="239">
        <v>0</v>
      </c>
      <c r="K934" s="240">
        <v>0</v>
      </c>
      <c r="L934" s="239">
        <v>0</v>
      </c>
      <c r="M934" s="239">
        <v>1377274</v>
      </c>
      <c r="N934" s="239">
        <v>0</v>
      </c>
      <c r="O934" s="239">
        <v>0</v>
      </c>
      <c r="P934" s="239">
        <v>0</v>
      </c>
      <c r="Q934" s="239">
        <v>0</v>
      </c>
      <c r="R934" s="239">
        <v>0</v>
      </c>
      <c r="S934" s="239">
        <v>0</v>
      </c>
      <c r="T934" s="239">
        <v>0</v>
      </c>
      <c r="U934" s="239">
        <v>0</v>
      </c>
      <c r="V934" s="239">
        <v>0</v>
      </c>
      <c r="W934" s="239">
        <v>0</v>
      </c>
      <c r="X934" s="239">
        <v>0</v>
      </c>
      <c r="Y934" s="239">
        <v>0</v>
      </c>
      <c r="Z934" s="239">
        <v>0</v>
      </c>
      <c r="AA934" s="239">
        <v>0</v>
      </c>
      <c r="AB934" s="241">
        <v>2021</v>
      </c>
    </row>
    <row r="935" spans="1:28" s="3" customFormat="1" ht="35.25" x14ac:dyDescent="0.5">
      <c r="A935" s="3">
        <v>1</v>
      </c>
      <c r="B935" s="143">
        <f>SUBTOTAL(103,$A$796:A935)</f>
        <v>139</v>
      </c>
      <c r="C935" s="237" t="s">
        <v>2853</v>
      </c>
      <c r="D935" s="232">
        <f t="shared" si="56"/>
        <v>408973</v>
      </c>
      <c r="E935" s="239">
        <v>0</v>
      </c>
      <c r="F935" s="239">
        <v>0</v>
      </c>
      <c r="G935" s="239">
        <v>0</v>
      </c>
      <c r="H935" s="239">
        <v>0</v>
      </c>
      <c r="I935" s="239">
        <v>0</v>
      </c>
      <c r="J935" s="239">
        <v>0</v>
      </c>
      <c r="K935" s="240">
        <v>0</v>
      </c>
      <c r="L935" s="239">
        <v>0</v>
      </c>
      <c r="M935" s="239">
        <v>0</v>
      </c>
      <c r="N935" s="239">
        <v>0</v>
      </c>
      <c r="O935" s="239">
        <v>408973</v>
      </c>
      <c r="P935" s="239">
        <v>0</v>
      </c>
      <c r="Q935" s="239">
        <v>0</v>
      </c>
      <c r="R935" s="239">
        <v>0</v>
      </c>
      <c r="S935" s="239">
        <v>0</v>
      </c>
      <c r="T935" s="239">
        <v>0</v>
      </c>
      <c r="U935" s="239">
        <v>0</v>
      </c>
      <c r="V935" s="239">
        <v>0</v>
      </c>
      <c r="W935" s="239">
        <v>0</v>
      </c>
      <c r="X935" s="239">
        <v>0</v>
      </c>
      <c r="Y935" s="239">
        <v>0</v>
      </c>
      <c r="Z935" s="239">
        <v>0</v>
      </c>
      <c r="AA935" s="239">
        <v>0</v>
      </c>
      <c r="AB935" s="241">
        <v>2021</v>
      </c>
    </row>
    <row r="936" spans="1:28" s="3" customFormat="1" ht="35.25" x14ac:dyDescent="0.5">
      <c r="A936" s="3">
        <v>1</v>
      </c>
      <c r="B936" s="143">
        <f>SUBTOTAL(103,$A$796:A936)</f>
        <v>140</v>
      </c>
      <c r="C936" s="237" t="s">
        <v>2854</v>
      </c>
      <c r="D936" s="232">
        <f t="shared" si="56"/>
        <v>2091977</v>
      </c>
      <c r="E936" s="239">
        <v>0</v>
      </c>
      <c r="F936" s="239">
        <v>0</v>
      </c>
      <c r="G936" s="239">
        <v>0</v>
      </c>
      <c r="H936" s="239">
        <v>0</v>
      </c>
      <c r="I936" s="239">
        <v>0</v>
      </c>
      <c r="J936" s="239">
        <v>0</v>
      </c>
      <c r="K936" s="240">
        <v>0</v>
      </c>
      <c r="L936" s="239">
        <v>0</v>
      </c>
      <c r="M936" s="239">
        <v>1345760</v>
      </c>
      <c r="N936" s="239">
        <v>0</v>
      </c>
      <c r="O936" s="239">
        <v>746217</v>
      </c>
      <c r="P936" s="239">
        <v>0</v>
      </c>
      <c r="Q936" s="239">
        <v>0</v>
      </c>
      <c r="R936" s="239">
        <v>0</v>
      </c>
      <c r="S936" s="239">
        <v>0</v>
      </c>
      <c r="T936" s="239">
        <v>0</v>
      </c>
      <c r="U936" s="239">
        <v>0</v>
      </c>
      <c r="V936" s="239">
        <v>0</v>
      </c>
      <c r="W936" s="239">
        <v>0</v>
      </c>
      <c r="X936" s="239">
        <v>0</v>
      </c>
      <c r="Y936" s="239">
        <v>0</v>
      </c>
      <c r="Z936" s="239">
        <v>0</v>
      </c>
      <c r="AA936" s="239">
        <v>0</v>
      </c>
      <c r="AB936" s="241">
        <v>2021</v>
      </c>
    </row>
    <row r="937" spans="1:28" s="3" customFormat="1" ht="35.25" x14ac:dyDescent="0.5">
      <c r="A937" s="3">
        <v>1</v>
      </c>
      <c r="B937" s="143">
        <f>SUBTOTAL(103,$A$796:A937)</f>
        <v>141</v>
      </c>
      <c r="C937" s="237" t="s">
        <v>2855</v>
      </c>
      <c r="D937" s="232">
        <f t="shared" si="56"/>
        <v>2840655.5399999996</v>
      </c>
      <c r="E937" s="239">
        <v>169729.28</v>
      </c>
      <c r="F937" s="239">
        <v>211197.43</v>
      </c>
      <c r="G937" s="239">
        <v>2024638.44</v>
      </c>
      <c r="H937" s="239">
        <v>311730.13</v>
      </c>
      <c r="I937" s="239">
        <v>123360.26</v>
      </c>
      <c r="J937" s="239">
        <v>0</v>
      </c>
      <c r="K937" s="240">
        <v>0</v>
      </c>
      <c r="L937" s="239">
        <v>0</v>
      </c>
      <c r="M937" s="239">
        <v>0</v>
      </c>
      <c r="N937" s="239">
        <v>0</v>
      </c>
      <c r="O937" s="239">
        <v>0</v>
      </c>
      <c r="P937" s="239">
        <v>0</v>
      </c>
      <c r="Q937" s="239">
        <v>0</v>
      </c>
      <c r="R937" s="239">
        <v>0</v>
      </c>
      <c r="S937" s="239">
        <v>0</v>
      </c>
      <c r="T937" s="239">
        <v>0</v>
      </c>
      <c r="U937" s="239">
        <v>0</v>
      </c>
      <c r="V937" s="239">
        <v>0</v>
      </c>
      <c r="W937" s="239">
        <v>0</v>
      </c>
      <c r="X937" s="239">
        <v>0</v>
      </c>
      <c r="Y937" s="239">
        <v>0</v>
      </c>
      <c r="Z937" s="239">
        <v>0</v>
      </c>
      <c r="AA937" s="239">
        <v>0</v>
      </c>
      <c r="AB937" s="241">
        <v>2021</v>
      </c>
    </row>
    <row r="938" spans="1:28" s="3" customFormat="1" ht="35.25" x14ac:dyDescent="0.5">
      <c r="A938" s="3">
        <v>1</v>
      </c>
      <c r="B938" s="143">
        <f>SUBTOTAL(103,$A$796:A938)</f>
        <v>142</v>
      </c>
      <c r="C938" s="237" t="s">
        <v>1903</v>
      </c>
      <c r="D938" s="232">
        <f t="shared" si="56"/>
        <v>1301202</v>
      </c>
      <c r="E938" s="239">
        <v>0</v>
      </c>
      <c r="F938" s="239">
        <v>0</v>
      </c>
      <c r="G938" s="239">
        <v>0</v>
      </c>
      <c r="H938" s="239">
        <v>0</v>
      </c>
      <c r="I938" s="239">
        <v>0</v>
      </c>
      <c r="J938" s="239">
        <v>0</v>
      </c>
      <c r="K938" s="240">
        <v>0</v>
      </c>
      <c r="L938" s="239">
        <v>0</v>
      </c>
      <c r="M938" s="239">
        <v>1301202</v>
      </c>
      <c r="N938" s="239">
        <v>0</v>
      </c>
      <c r="O938" s="239">
        <v>0</v>
      </c>
      <c r="P938" s="239">
        <v>0</v>
      </c>
      <c r="Q938" s="239">
        <v>0</v>
      </c>
      <c r="R938" s="239">
        <v>0</v>
      </c>
      <c r="S938" s="239">
        <v>0</v>
      </c>
      <c r="T938" s="239">
        <v>0</v>
      </c>
      <c r="U938" s="239">
        <v>0</v>
      </c>
      <c r="V938" s="239">
        <v>0</v>
      </c>
      <c r="W938" s="239">
        <v>0</v>
      </c>
      <c r="X938" s="239">
        <v>0</v>
      </c>
      <c r="Y938" s="239">
        <v>0</v>
      </c>
      <c r="Z938" s="239">
        <v>0</v>
      </c>
      <c r="AA938" s="239">
        <v>0</v>
      </c>
      <c r="AB938" s="241">
        <v>2021</v>
      </c>
    </row>
    <row r="939" spans="1:28" s="3" customFormat="1" ht="35.25" x14ac:dyDescent="0.5">
      <c r="A939" s="3">
        <v>1</v>
      </c>
      <c r="B939" s="143">
        <f>SUBTOTAL(103,$A$796:A939)</f>
        <v>143</v>
      </c>
      <c r="C939" s="237" t="s">
        <v>2856</v>
      </c>
      <c r="D939" s="232">
        <f t="shared" si="56"/>
        <v>2100000</v>
      </c>
      <c r="E939" s="239">
        <v>0</v>
      </c>
      <c r="F939" s="239">
        <v>0</v>
      </c>
      <c r="G939" s="239">
        <v>0</v>
      </c>
      <c r="H939" s="239">
        <v>0</v>
      </c>
      <c r="I939" s="239">
        <v>0</v>
      </c>
      <c r="J939" s="239">
        <v>0</v>
      </c>
      <c r="K939" s="240">
        <v>1</v>
      </c>
      <c r="L939" s="239">
        <v>2100000</v>
      </c>
      <c r="M939" s="239">
        <v>0</v>
      </c>
      <c r="N939" s="239">
        <v>0</v>
      </c>
      <c r="O939" s="239">
        <v>0</v>
      </c>
      <c r="P939" s="239">
        <v>0</v>
      </c>
      <c r="Q939" s="239">
        <v>0</v>
      </c>
      <c r="R939" s="239">
        <v>0</v>
      </c>
      <c r="S939" s="239">
        <v>0</v>
      </c>
      <c r="T939" s="239">
        <v>0</v>
      </c>
      <c r="U939" s="239">
        <v>0</v>
      </c>
      <c r="V939" s="239">
        <v>0</v>
      </c>
      <c r="W939" s="239">
        <v>0</v>
      </c>
      <c r="X939" s="239">
        <v>0</v>
      </c>
      <c r="Y939" s="239">
        <v>0</v>
      </c>
      <c r="Z939" s="239">
        <v>0</v>
      </c>
      <c r="AA939" s="239">
        <v>0</v>
      </c>
      <c r="AB939" s="241">
        <v>2021</v>
      </c>
    </row>
    <row r="940" spans="1:28" s="3" customFormat="1" ht="35.25" x14ac:dyDescent="0.5">
      <c r="A940" s="3">
        <v>1</v>
      </c>
      <c r="B940" s="143">
        <f>SUBTOTAL(103,$A$796:A940)</f>
        <v>144</v>
      </c>
      <c r="C940" s="237" t="s">
        <v>2857</v>
      </c>
      <c r="D940" s="232">
        <f t="shared" si="56"/>
        <v>1265000</v>
      </c>
      <c r="E940" s="239">
        <v>0</v>
      </c>
      <c r="F940" s="239">
        <v>0</v>
      </c>
      <c r="G940" s="239">
        <v>1265000</v>
      </c>
      <c r="H940" s="239">
        <v>0</v>
      </c>
      <c r="I940" s="239">
        <v>0</v>
      </c>
      <c r="J940" s="239">
        <v>0</v>
      </c>
      <c r="K940" s="240">
        <v>0</v>
      </c>
      <c r="L940" s="239">
        <v>0</v>
      </c>
      <c r="M940" s="239">
        <v>0</v>
      </c>
      <c r="N940" s="239">
        <v>0</v>
      </c>
      <c r="O940" s="239">
        <v>0</v>
      </c>
      <c r="P940" s="239">
        <v>0</v>
      </c>
      <c r="Q940" s="239">
        <v>0</v>
      </c>
      <c r="R940" s="239">
        <v>0</v>
      </c>
      <c r="S940" s="239">
        <v>0</v>
      </c>
      <c r="T940" s="239">
        <v>0</v>
      </c>
      <c r="U940" s="239">
        <v>0</v>
      </c>
      <c r="V940" s="239">
        <v>0</v>
      </c>
      <c r="W940" s="239">
        <v>0</v>
      </c>
      <c r="X940" s="239">
        <v>0</v>
      </c>
      <c r="Y940" s="239">
        <v>0</v>
      </c>
      <c r="Z940" s="239">
        <v>0</v>
      </c>
      <c r="AA940" s="239">
        <v>0</v>
      </c>
      <c r="AB940" s="241">
        <v>2021</v>
      </c>
    </row>
    <row r="941" spans="1:28" s="3" customFormat="1" ht="35.25" x14ac:dyDescent="0.5">
      <c r="A941" s="3">
        <v>1</v>
      </c>
      <c r="B941" s="143">
        <f>SUBTOTAL(103,$A$796:A941)</f>
        <v>145</v>
      </c>
      <c r="C941" s="237" t="s">
        <v>2858</v>
      </c>
      <c r="D941" s="232">
        <f t="shared" si="56"/>
        <v>1035000</v>
      </c>
      <c r="E941" s="239">
        <v>0</v>
      </c>
      <c r="F941" s="239">
        <v>0</v>
      </c>
      <c r="G941" s="239">
        <v>0</v>
      </c>
      <c r="H941" s="239">
        <v>0</v>
      </c>
      <c r="I941" s="239">
        <v>0</v>
      </c>
      <c r="J941" s="239">
        <v>0</v>
      </c>
      <c r="K941" s="240">
        <v>0</v>
      </c>
      <c r="L941" s="239">
        <v>0</v>
      </c>
      <c r="M941" s="239">
        <v>0</v>
      </c>
      <c r="N941" s="239">
        <v>0</v>
      </c>
      <c r="O941" s="239">
        <v>1035000</v>
      </c>
      <c r="P941" s="239">
        <v>0</v>
      </c>
      <c r="Q941" s="239">
        <v>0</v>
      </c>
      <c r="R941" s="239">
        <v>0</v>
      </c>
      <c r="S941" s="239">
        <v>0</v>
      </c>
      <c r="T941" s="239">
        <v>0</v>
      </c>
      <c r="U941" s="239">
        <v>0</v>
      </c>
      <c r="V941" s="239">
        <v>0</v>
      </c>
      <c r="W941" s="239">
        <v>0</v>
      </c>
      <c r="X941" s="239">
        <v>0</v>
      </c>
      <c r="Y941" s="239">
        <v>0</v>
      </c>
      <c r="Z941" s="239">
        <v>0</v>
      </c>
      <c r="AA941" s="239">
        <v>0</v>
      </c>
      <c r="AB941" s="241">
        <v>2021</v>
      </c>
    </row>
    <row r="942" spans="1:28" s="3" customFormat="1" ht="35.25" x14ac:dyDescent="0.5">
      <c r="A942" s="3">
        <v>1</v>
      </c>
      <c r="B942" s="143">
        <f>SUBTOTAL(103,$A$796:A942)</f>
        <v>146</v>
      </c>
      <c r="C942" s="237" t="s">
        <v>2859</v>
      </c>
      <c r="D942" s="232">
        <f t="shared" si="56"/>
        <v>2314730</v>
      </c>
      <c r="E942" s="239">
        <v>0</v>
      </c>
      <c r="F942" s="239">
        <v>0</v>
      </c>
      <c r="G942" s="239">
        <v>0</v>
      </c>
      <c r="H942" s="239">
        <v>0</v>
      </c>
      <c r="I942" s="239">
        <v>0</v>
      </c>
      <c r="J942" s="239">
        <v>0</v>
      </c>
      <c r="K942" s="240">
        <v>0</v>
      </c>
      <c r="L942" s="239">
        <v>0</v>
      </c>
      <c r="M942" s="239">
        <v>2314730</v>
      </c>
      <c r="N942" s="239">
        <v>0</v>
      </c>
      <c r="O942" s="239">
        <v>0</v>
      </c>
      <c r="P942" s="239">
        <v>0</v>
      </c>
      <c r="Q942" s="239">
        <v>0</v>
      </c>
      <c r="R942" s="239">
        <v>0</v>
      </c>
      <c r="S942" s="239">
        <v>0</v>
      </c>
      <c r="T942" s="239">
        <v>0</v>
      </c>
      <c r="U942" s="239">
        <v>0</v>
      </c>
      <c r="V942" s="239">
        <v>0</v>
      </c>
      <c r="W942" s="239">
        <v>0</v>
      </c>
      <c r="X942" s="239">
        <v>0</v>
      </c>
      <c r="Y942" s="239">
        <v>0</v>
      </c>
      <c r="Z942" s="239">
        <v>0</v>
      </c>
      <c r="AA942" s="239">
        <v>0</v>
      </c>
      <c r="AB942" s="241">
        <v>2021</v>
      </c>
    </row>
    <row r="943" spans="1:28" s="3" customFormat="1" ht="35.25" x14ac:dyDescent="0.5">
      <c r="A943" s="3">
        <v>1</v>
      </c>
      <c r="B943" s="143">
        <f>SUBTOTAL(103,$A$796:A943)</f>
        <v>147</v>
      </c>
      <c r="C943" s="237" t="s">
        <v>2860</v>
      </c>
      <c r="D943" s="232">
        <f t="shared" si="56"/>
        <v>401500</v>
      </c>
      <c r="E943" s="239">
        <v>0</v>
      </c>
      <c r="F943" s="239">
        <v>0</v>
      </c>
      <c r="G943" s="239">
        <v>0</v>
      </c>
      <c r="H943" s="239">
        <v>0</v>
      </c>
      <c r="I943" s="239">
        <v>0</v>
      </c>
      <c r="J943" s="239">
        <v>0</v>
      </c>
      <c r="K943" s="240">
        <v>0</v>
      </c>
      <c r="L943" s="239">
        <v>0</v>
      </c>
      <c r="M943" s="239">
        <v>0</v>
      </c>
      <c r="N943" s="239">
        <v>0</v>
      </c>
      <c r="O943" s="239">
        <v>401500</v>
      </c>
      <c r="P943" s="239">
        <v>0</v>
      </c>
      <c r="Q943" s="239">
        <v>0</v>
      </c>
      <c r="R943" s="239">
        <v>0</v>
      </c>
      <c r="S943" s="239">
        <v>0</v>
      </c>
      <c r="T943" s="239">
        <v>0</v>
      </c>
      <c r="U943" s="239">
        <v>0</v>
      </c>
      <c r="V943" s="239">
        <v>0</v>
      </c>
      <c r="W943" s="239">
        <v>0</v>
      </c>
      <c r="X943" s="239">
        <v>0</v>
      </c>
      <c r="Y943" s="239">
        <v>0</v>
      </c>
      <c r="Z943" s="239">
        <v>0</v>
      </c>
      <c r="AA943" s="239">
        <v>0</v>
      </c>
      <c r="AB943" s="241">
        <v>2021</v>
      </c>
    </row>
    <row r="944" spans="1:28" s="3" customFormat="1" ht="35.25" x14ac:dyDescent="0.5">
      <c r="A944" s="3">
        <v>1</v>
      </c>
      <c r="B944" s="143">
        <f>SUBTOTAL(103,$A$796:A944)</f>
        <v>148</v>
      </c>
      <c r="C944" s="237" t="s">
        <v>2861</v>
      </c>
      <c r="D944" s="232">
        <f t="shared" si="56"/>
        <v>2482326</v>
      </c>
      <c r="E944" s="239">
        <v>0</v>
      </c>
      <c r="F944" s="239">
        <v>0</v>
      </c>
      <c r="G944" s="239">
        <v>0</v>
      </c>
      <c r="H944" s="239">
        <v>0</v>
      </c>
      <c r="I944" s="239">
        <v>0</v>
      </c>
      <c r="J944" s="239">
        <v>0</v>
      </c>
      <c r="K944" s="240">
        <v>0</v>
      </c>
      <c r="L944" s="239">
        <v>0</v>
      </c>
      <c r="M944" s="239">
        <v>2482326</v>
      </c>
      <c r="N944" s="239">
        <v>0</v>
      </c>
      <c r="O944" s="239">
        <v>0</v>
      </c>
      <c r="P944" s="239">
        <v>0</v>
      </c>
      <c r="Q944" s="239">
        <v>0</v>
      </c>
      <c r="R944" s="239">
        <v>0</v>
      </c>
      <c r="S944" s="239">
        <v>0</v>
      </c>
      <c r="T944" s="239">
        <v>0</v>
      </c>
      <c r="U944" s="239">
        <v>0</v>
      </c>
      <c r="V944" s="239">
        <v>0</v>
      </c>
      <c r="W944" s="239">
        <v>0</v>
      </c>
      <c r="X944" s="239">
        <v>0</v>
      </c>
      <c r="Y944" s="239">
        <v>0</v>
      </c>
      <c r="Z944" s="239">
        <v>0</v>
      </c>
      <c r="AA944" s="239">
        <v>0</v>
      </c>
      <c r="AB944" s="241">
        <v>2021</v>
      </c>
    </row>
    <row r="945" spans="1:28" s="3" customFormat="1" ht="35.25" x14ac:dyDescent="0.5">
      <c r="A945" s="3">
        <v>1</v>
      </c>
      <c r="B945" s="143">
        <f>SUBTOTAL(103,$A$796:A945)</f>
        <v>149</v>
      </c>
      <c r="C945" s="237" t="s">
        <v>2862</v>
      </c>
      <c r="D945" s="232">
        <f t="shared" si="56"/>
        <v>337836</v>
      </c>
      <c r="E945" s="239">
        <v>0</v>
      </c>
      <c r="F945" s="239">
        <v>0</v>
      </c>
      <c r="G945" s="239">
        <v>337836</v>
      </c>
      <c r="H945" s="239">
        <v>0</v>
      </c>
      <c r="I945" s="239">
        <v>0</v>
      </c>
      <c r="J945" s="239">
        <v>0</v>
      </c>
      <c r="K945" s="240">
        <v>0</v>
      </c>
      <c r="L945" s="239">
        <v>0</v>
      </c>
      <c r="M945" s="239">
        <v>0</v>
      </c>
      <c r="N945" s="239">
        <v>0</v>
      </c>
      <c r="O945" s="239">
        <v>0</v>
      </c>
      <c r="P945" s="239">
        <v>0</v>
      </c>
      <c r="Q945" s="239">
        <v>0</v>
      </c>
      <c r="R945" s="239">
        <v>0</v>
      </c>
      <c r="S945" s="239">
        <v>0</v>
      </c>
      <c r="T945" s="239">
        <v>0</v>
      </c>
      <c r="U945" s="239">
        <v>0</v>
      </c>
      <c r="V945" s="239">
        <v>0</v>
      </c>
      <c r="W945" s="239">
        <v>0</v>
      </c>
      <c r="X945" s="239">
        <v>0</v>
      </c>
      <c r="Y945" s="239">
        <v>0</v>
      </c>
      <c r="Z945" s="239">
        <v>0</v>
      </c>
      <c r="AA945" s="239">
        <v>0</v>
      </c>
      <c r="AB945" s="241">
        <v>2021</v>
      </c>
    </row>
    <row r="946" spans="1:28" s="3" customFormat="1" ht="35.25" x14ac:dyDescent="0.5">
      <c r="A946" s="3">
        <v>1</v>
      </c>
      <c r="B946" s="143">
        <f>SUBTOTAL(103,$A$796:A946)</f>
        <v>150</v>
      </c>
      <c r="C946" s="237" t="s">
        <v>2863</v>
      </c>
      <c r="D946" s="232">
        <f t="shared" si="56"/>
        <v>1770048</v>
      </c>
      <c r="E946" s="239">
        <v>0</v>
      </c>
      <c r="F946" s="239">
        <v>0</v>
      </c>
      <c r="G946" s="239">
        <v>0</v>
      </c>
      <c r="H946" s="239">
        <v>0</v>
      </c>
      <c r="I946" s="239">
        <v>0</v>
      </c>
      <c r="J946" s="239">
        <v>0</v>
      </c>
      <c r="K946" s="240">
        <v>0</v>
      </c>
      <c r="L946" s="239">
        <v>0</v>
      </c>
      <c r="M946" s="239">
        <v>0</v>
      </c>
      <c r="N946" s="239">
        <v>0</v>
      </c>
      <c r="O946" s="239">
        <v>1770048</v>
      </c>
      <c r="P946" s="239">
        <v>0</v>
      </c>
      <c r="Q946" s="239">
        <v>0</v>
      </c>
      <c r="R946" s="239">
        <v>0</v>
      </c>
      <c r="S946" s="239">
        <v>0</v>
      </c>
      <c r="T946" s="239">
        <v>0</v>
      </c>
      <c r="U946" s="239">
        <v>0</v>
      </c>
      <c r="V946" s="239">
        <v>0</v>
      </c>
      <c r="W946" s="239">
        <v>0</v>
      </c>
      <c r="X946" s="239">
        <v>0</v>
      </c>
      <c r="Y946" s="239">
        <v>0</v>
      </c>
      <c r="Z946" s="239">
        <v>0</v>
      </c>
      <c r="AA946" s="239">
        <v>0</v>
      </c>
      <c r="AB946" s="241">
        <v>2021</v>
      </c>
    </row>
    <row r="947" spans="1:28" s="3" customFormat="1" ht="35.25" x14ac:dyDescent="0.5">
      <c r="A947" s="3">
        <v>1</v>
      </c>
      <c r="B947" s="143">
        <f>SUBTOTAL(103,$A$796:A947)</f>
        <v>151</v>
      </c>
      <c r="C947" s="237" t="s">
        <v>2264</v>
      </c>
      <c r="D947" s="232">
        <f t="shared" si="56"/>
        <v>1743477.94</v>
      </c>
      <c r="E947" s="239">
        <v>0</v>
      </c>
      <c r="F947" s="239">
        <v>563749.93999999994</v>
      </c>
      <c r="G947" s="239">
        <v>1179728</v>
      </c>
      <c r="H947" s="239">
        <v>0</v>
      </c>
      <c r="I947" s="239">
        <v>0</v>
      </c>
      <c r="J947" s="239">
        <v>0</v>
      </c>
      <c r="K947" s="240">
        <v>0</v>
      </c>
      <c r="L947" s="239">
        <v>0</v>
      </c>
      <c r="M947" s="239">
        <v>0</v>
      </c>
      <c r="N947" s="239">
        <v>0</v>
      </c>
      <c r="O947" s="239">
        <v>0</v>
      </c>
      <c r="P947" s="239">
        <v>0</v>
      </c>
      <c r="Q947" s="239">
        <v>0</v>
      </c>
      <c r="R947" s="239">
        <v>0</v>
      </c>
      <c r="S947" s="239">
        <v>0</v>
      </c>
      <c r="T947" s="239">
        <v>0</v>
      </c>
      <c r="U947" s="239">
        <v>0</v>
      </c>
      <c r="V947" s="239">
        <v>0</v>
      </c>
      <c r="W947" s="239">
        <v>0</v>
      </c>
      <c r="X947" s="239">
        <v>0</v>
      </c>
      <c r="Y947" s="239">
        <v>0</v>
      </c>
      <c r="Z947" s="239">
        <v>0</v>
      </c>
      <c r="AA947" s="239">
        <v>0</v>
      </c>
      <c r="AB947" s="241">
        <v>2021</v>
      </c>
    </row>
    <row r="948" spans="1:28" s="3" customFormat="1" ht="35.25" x14ac:dyDescent="0.5">
      <c r="A948" s="3">
        <v>1</v>
      </c>
      <c r="B948" s="143">
        <f>SUBTOTAL(103,$A$796:A948)</f>
        <v>152</v>
      </c>
      <c r="C948" s="237" t="s">
        <v>1913</v>
      </c>
      <c r="D948" s="232">
        <f t="shared" si="56"/>
        <v>381703</v>
      </c>
      <c r="E948" s="239">
        <v>0</v>
      </c>
      <c r="F948" s="239">
        <v>0</v>
      </c>
      <c r="G948" s="239">
        <v>0</v>
      </c>
      <c r="H948" s="239">
        <v>0</v>
      </c>
      <c r="I948" s="239">
        <v>0</v>
      </c>
      <c r="J948" s="239">
        <v>0</v>
      </c>
      <c r="K948" s="240">
        <v>0</v>
      </c>
      <c r="L948" s="239">
        <v>0</v>
      </c>
      <c r="M948" s="239">
        <v>0</v>
      </c>
      <c r="N948" s="239">
        <v>0</v>
      </c>
      <c r="O948" s="239">
        <v>381703</v>
      </c>
      <c r="P948" s="239">
        <v>0</v>
      </c>
      <c r="Q948" s="239">
        <v>0</v>
      </c>
      <c r="R948" s="239">
        <v>0</v>
      </c>
      <c r="S948" s="239">
        <v>0</v>
      </c>
      <c r="T948" s="239">
        <v>0</v>
      </c>
      <c r="U948" s="239">
        <v>0</v>
      </c>
      <c r="V948" s="239">
        <v>0</v>
      </c>
      <c r="W948" s="239">
        <v>0</v>
      </c>
      <c r="X948" s="239">
        <v>0</v>
      </c>
      <c r="Y948" s="239">
        <v>0</v>
      </c>
      <c r="Z948" s="239">
        <v>0</v>
      </c>
      <c r="AA948" s="239">
        <v>0</v>
      </c>
      <c r="AB948" s="241">
        <v>2021</v>
      </c>
    </row>
    <row r="949" spans="1:28" s="3" customFormat="1" ht="35.25" x14ac:dyDescent="0.5">
      <c r="A949" s="3">
        <v>1</v>
      </c>
      <c r="B949" s="143">
        <f>SUBTOTAL(103,$A$796:A949)</f>
        <v>153</v>
      </c>
      <c r="C949" s="237" t="s">
        <v>2288</v>
      </c>
      <c r="D949" s="232">
        <f t="shared" si="56"/>
        <v>626788</v>
      </c>
      <c r="E949" s="239">
        <v>0</v>
      </c>
      <c r="F949" s="239">
        <v>0</v>
      </c>
      <c r="G949" s="239">
        <v>0</v>
      </c>
      <c r="H949" s="239">
        <v>0</v>
      </c>
      <c r="I949" s="239">
        <v>0</v>
      </c>
      <c r="J949" s="239">
        <v>0</v>
      </c>
      <c r="K949" s="240">
        <v>0</v>
      </c>
      <c r="L949" s="239">
        <v>0</v>
      </c>
      <c r="M949" s="239">
        <v>0</v>
      </c>
      <c r="N949" s="239">
        <v>0</v>
      </c>
      <c r="O949" s="239">
        <v>626788</v>
      </c>
      <c r="P949" s="239">
        <v>0</v>
      </c>
      <c r="Q949" s="239">
        <v>0</v>
      </c>
      <c r="R949" s="239">
        <v>0</v>
      </c>
      <c r="S949" s="239">
        <v>0</v>
      </c>
      <c r="T949" s="239">
        <v>0</v>
      </c>
      <c r="U949" s="239">
        <v>0</v>
      </c>
      <c r="V949" s="239">
        <v>0</v>
      </c>
      <c r="W949" s="239">
        <v>0</v>
      </c>
      <c r="X949" s="239">
        <v>0</v>
      </c>
      <c r="Y949" s="239">
        <v>0</v>
      </c>
      <c r="Z949" s="239">
        <v>0</v>
      </c>
      <c r="AA949" s="239">
        <v>0</v>
      </c>
      <c r="AB949" s="241">
        <v>2021</v>
      </c>
    </row>
    <row r="950" spans="1:28" s="3" customFormat="1" ht="35.25" x14ac:dyDescent="0.5">
      <c r="A950" s="3">
        <v>1</v>
      </c>
      <c r="B950" s="143">
        <f>SUBTOTAL(103,$A$796:A950)</f>
        <v>154</v>
      </c>
      <c r="C950" s="237" t="s">
        <v>2864</v>
      </c>
      <c r="D950" s="232">
        <f t="shared" si="56"/>
        <v>3989926.17</v>
      </c>
      <c r="E950" s="239">
        <v>0</v>
      </c>
      <c r="F950" s="239">
        <v>0</v>
      </c>
      <c r="G950" s="239">
        <v>0</v>
      </c>
      <c r="H950" s="239">
        <v>0</v>
      </c>
      <c r="I950" s="239">
        <v>0</v>
      </c>
      <c r="J950" s="239">
        <v>0</v>
      </c>
      <c r="K950" s="240">
        <v>0</v>
      </c>
      <c r="L950" s="239">
        <v>0</v>
      </c>
      <c r="M950" s="239">
        <v>0</v>
      </c>
      <c r="N950" s="239">
        <v>0</v>
      </c>
      <c r="O950" s="239">
        <v>3989926.17</v>
      </c>
      <c r="P950" s="239">
        <v>0</v>
      </c>
      <c r="Q950" s="239">
        <v>0</v>
      </c>
      <c r="R950" s="239">
        <v>0</v>
      </c>
      <c r="S950" s="239">
        <v>0</v>
      </c>
      <c r="T950" s="239">
        <v>0</v>
      </c>
      <c r="U950" s="239">
        <v>0</v>
      </c>
      <c r="V950" s="239">
        <v>0</v>
      </c>
      <c r="W950" s="239">
        <v>0</v>
      </c>
      <c r="X950" s="239">
        <v>0</v>
      </c>
      <c r="Y950" s="239">
        <v>0</v>
      </c>
      <c r="Z950" s="239">
        <v>0</v>
      </c>
      <c r="AA950" s="239">
        <v>0</v>
      </c>
      <c r="AB950" s="241">
        <v>2021</v>
      </c>
    </row>
    <row r="951" spans="1:28" s="3" customFormat="1" ht="35.25" x14ac:dyDescent="0.5">
      <c r="A951" s="3">
        <v>1</v>
      </c>
      <c r="B951" s="143">
        <f>SUBTOTAL(103,$A$796:A951)</f>
        <v>155</v>
      </c>
      <c r="C951" s="237" t="s">
        <v>2865</v>
      </c>
      <c r="D951" s="232">
        <f t="shared" si="56"/>
        <v>308099.84000000003</v>
      </c>
      <c r="E951" s="239">
        <v>0</v>
      </c>
      <c r="F951" s="239">
        <v>0</v>
      </c>
      <c r="G951" s="239">
        <v>0</v>
      </c>
      <c r="H951" s="239">
        <v>0</v>
      </c>
      <c r="I951" s="239">
        <v>0</v>
      </c>
      <c r="J951" s="239">
        <v>0</v>
      </c>
      <c r="K951" s="240">
        <v>0</v>
      </c>
      <c r="L951" s="239">
        <v>0</v>
      </c>
      <c r="M951" s="239">
        <v>0</v>
      </c>
      <c r="N951" s="239">
        <v>0</v>
      </c>
      <c r="O951" s="239">
        <v>308099.84000000003</v>
      </c>
      <c r="P951" s="239">
        <v>0</v>
      </c>
      <c r="Q951" s="239">
        <v>0</v>
      </c>
      <c r="R951" s="239">
        <v>0</v>
      </c>
      <c r="S951" s="239">
        <v>0</v>
      </c>
      <c r="T951" s="239">
        <v>0</v>
      </c>
      <c r="U951" s="239">
        <v>0</v>
      </c>
      <c r="V951" s="239">
        <v>0</v>
      </c>
      <c r="W951" s="239">
        <v>0</v>
      </c>
      <c r="X951" s="239">
        <v>0</v>
      </c>
      <c r="Y951" s="239">
        <v>0</v>
      </c>
      <c r="Z951" s="239">
        <v>0</v>
      </c>
      <c r="AA951" s="239">
        <v>0</v>
      </c>
      <c r="AB951" s="241">
        <v>2021</v>
      </c>
    </row>
    <row r="952" spans="1:28" s="3" customFormat="1" ht="35.25" x14ac:dyDescent="0.5">
      <c r="A952" s="3">
        <v>1</v>
      </c>
      <c r="B952" s="143">
        <f>SUBTOTAL(103,$A$796:A952)</f>
        <v>156</v>
      </c>
      <c r="C952" s="237" t="s">
        <v>2866</v>
      </c>
      <c r="D952" s="232">
        <f t="shared" si="56"/>
        <v>160000</v>
      </c>
      <c r="E952" s="239">
        <v>0</v>
      </c>
      <c r="F952" s="239">
        <v>160000</v>
      </c>
      <c r="G952" s="239">
        <v>0</v>
      </c>
      <c r="H952" s="239">
        <v>0</v>
      </c>
      <c r="I952" s="239">
        <v>0</v>
      </c>
      <c r="J952" s="239">
        <v>0</v>
      </c>
      <c r="K952" s="240">
        <v>0</v>
      </c>
      <c r="L952" s="239">
        <v>0</v>
      </c>
      <c r="M952" s="239">
        <v>0</v>
      </c>
      <c r="N952" s="239">
        <v>0</v>
      </c>
      <c r="O952" s="239">
        <v>0</v>
      </c>
      <c r="P952" s="239">
        <v>0</v>
      </c>
      <c r="Q952" s="239">
        <v>0</v>
      </c>
      <c r="R952" s="239">
        <v>0</v>
      </c>
      <c r="S952" s="239">
        <v>0</v>
      </c>
      <c r="T952" s="239">
        <v>0</v>
      </c>
      <c r="U952" s="239">
        <v>0</v>
      </c>
      <c r="V952" s="239">
        <v>0</v>
      </c>
      <c r="W952" s="239">
        <v>0</v>
      </c>
      <c r="X952" s="239">
        <v>0</v>
      </c>
      <c r="Y952" s="239">
        <v>0</v>
      </c>
      <c r="Z952" s="239">
        <v>0</v>
      </c>
      <c r="AA952" s="239">
        <v>0</v>
      </c>
      <c r="AB952" s="241">
        <v>2021</v>
      </c>
    </row>
    <row r="953" spans="1:28" s="3" customFormat="1" ht="35.25" x14ac:dyDescent="0.5">
      <c r="A953" s="3">
        <v>1</v>
      </c>
      <c r="B953" s="143">
        <f>SUBTOTAL(103,$A$796:A953)</f>
        <v>157</v>
      </c>
      <c r="C953" s="237" t="s">
        <v>2867</v>
      </c>
      <c r="D953" s="232">
        <f t="shared" si="56"/>
        <v>451852.5</v>
      </c>
      <c r="E953" s="239">
        <v>0</v>
      </c>
      <c r="F953" s="239">
        <v>0</v>
      </c>
      <c r="G953" s="239">
        <v>171210</v>
      </c>
      <c r="H953" s="239">
        <v>0</v>
      </c>
      <c r="I953" s="239">
        <v>0</v>
      </c>
      <c r="J953" s="239">
        <v>0</v>
      </c>
      <c r="K953" s="240">
        <v>0</v>
      </c>
      <c r="L953" s="239">
        <v>0</v>
      </c>
      <c r="M953" s="239">
        <v>0</v>
      </c>
      <c r="N953" s="239">
        <v>0</v>
      </c>
      <c r="O953" s="239">
        <v>280642.5</v>
      </c>
      <c r="P953" s="239">
        <v>0</v>
      </c>
      <c r="Q953" s="239">
        <v>0</v>
      </c>
      <c r="R953" s="239">
        <v>0</v>
      </c>
      <c r="S953" s="239">
        <v>0</v>
      </c>
      <c r="T953" s="239">
        <v>0</v>
      </c>
      <c r="U953" s="239">
        <v>0</v>
      </c>
      <c r="V953" s="239">
        <v>0</v>
      </c>
      <c r="W953" s="239">
        <v>0</v>
      </c>
      <c r="X953" s="239">
        <v>0</v>
      </c>
      <c r="Y953" s="239">
        <v>0</v>
      </c>
      <c r="Z953" s="239">
        <v>0</v>
      </c>
      <c r="AA953" s="239">
        <v>0</v>
      </c>
      <c r="AB953" s="241">
        <v>2021</v>
      </c>
    </row>
    <row r="954" spans="1:28" s="3" customFormat="1" ht="35.25" x14ac:dyDescent="0.5">
      <c r="A954" s="3">
        <v>1</v>
      </c>
      <c r="B954" s="143">
        <f>SUBTOTAL(103,$A$796:A954)</f>
        <v>158</v>
      </c>
      <c r="C954" s="237" t="s">
        <v>2868</v>
      </c>
      <c r="D954" s="232">
        <f t="shared" si="56"/>
        <v>1615652</v>
      </c>
      <c r="E954" s="239">
        <v>0</v>
      </c>
      <c r="F954" s="239">
        <v>0</v>
      </c>
      <c r="G954" s="239">
        <v>0</v>
      </c>
      <c r="H954" s="239">
        <v>0</v>
      </c>
      <c r="I954" s="239">
        <v>0</v>
      </c>
      <c r="J954" s="239">
        <v>0</v>
      </c>
      <c r="K954" s="240">
        <v>0</v>
      </c>
      <c r="L954" s="239">
        <v>0</v>
      </c>
      <c r="M954" s="239">
        <v>1615652</v>
      </c>
      <c r="N954" s="239">
        <v>0</v>
      </c>
      <c r="O954" s="239">
        <v>0</v>
      </c>
      <c r="P954" s="239">
        <v>0</v>
      </c>
      <c r="Q954" s="239">
        <v>0</v>
      </c>
      <c r="R954" s="239">
        <v>0</v>
      </c>
      <c r="S954" s="239">
        <v>0</v>
      </c>
      <c r="T954" s="239">
        <v>0</v>
      </c>
      <c r="U954" s="239">
        <v>0</v>
      </c>
      <c r="V954" s="239">
        <v>0</v>
      </c>
      <c r="W954" s="239">
        <v>0</v>
      </c>
      <c r="X954" s="239">
        <v>0</v>
      </c>
      <c r="Y954" s="239">
        <v>0</v>
      </c>
      <c r="Z954" s="239">
        <v>0</v>
      </c>
      <c r="AA954" s="239">
        <v>0</v>
      </c>
      <c r="AB954" s="241">
        <v>2021</v>
      </c>
    </row>
    <row r="955" spans="1:28" s="3" customFormat="1" ht="35.25" x14ac:dyDescent="0.5">
      <c r="A955" s="3">
        <v>1</v>
      </c>
      <c r="B955" s="143">
        <f>SUBTOTAL(103,$A$796:A955)</f>
        <v>159</v>
      </c>
      <c r="C955" s="237" t="s">
        <v>2265</v>
      </c>
      <c r="D955" s="232">
        <f t="shared" si="56"/>
        <v>413289</v>
      </c>
      <c r="E955" s="239">
        <v>0</v>
      </c>
      <c r="F955" s="239">
        <v>0</v>
      </c>
      <c r="G955" s="239">
        <v>0</v>
      </c>
      <c r="H955" s="239">
        <v>0</v>
      </c>
      <c r="I955" s="239">
        <v>0</v>
      </c>
      <c r="J955" s="239">
        <v>0</v>
      </c>
      <c r="K955" s="240">
        <v>0</v>
      </c>
      <c r="L955" s="239">
        <v>0</v>
      </c>
      <c r="M955" s="239">
        <v>0</v>
      </c>
      <c r="N955" s="239">
        <v>0</v>
      </c>
      <c r="O955" s="239">
        <v>413289</v>
      </c>
      <c r="P955" s="239">
        <v>0</v>
      </c>
      <c r="Q955" s="239">
        <v>0</v>
      </c>
      <c r="R955" s="239">
        <v>0</v>
      </c>
      <c r="S955" s="239">
        <v>0</v>
      </c>
      <c r="T955" s="239">
        <v>0</v>
      </c>
      <c r="U955" s="239">
        <v>0</v>
      </c>
      <c r="V955" s="239">
        <v>0</v>
      </c>
      <c r="W955" s="239">
        <v>0</v>
      </c>
      <c r="X955" s="239">
        <v>0</v>
      </c>
      <c r="Y955" s="239">
        <v>0</v>
      </c>
      <c r="Z955" s="239">
        <v>0</v>
      </c>
      <c r="AA955" s="239">
        <v>0</v>
      </c>
      <c r="AB955" s="241">
        <v>2021</v>
      </c>
    </row>
    <row r="956" spans="1:28" s="3" customFormat="1" ht="35.25" x14ac:dyDescent="0.5">
      <c r="A956" s="3">
        <v>1</v>
      </c>
      <c r="B956" s="143">
        <f>SUBTOTAL(103,$A$796:A956)</f>
        <v>160</v>
      </c>
      <c r="C956" s="237" t="s">
        <v>2869</v>
      </c>
      <c r="D956" s="232">
        <f t="shared" si="56"/>
        <v>2685487</v>
      </c>
      <c r="E956" s="239">
        <v>314811</v>
      </c>
      <c r="F956" s="239">
        <v>500000</v>
      </c>
      <c r="G956" s="239">
        <v>0</v>
      </c>
      <c r="H956" s="239">
        <v>0</v>
      </c>
      <c r="I956" s="239">
        <v>0</v>
      </c>
      <c r="J956" s="239">
        <v>0</v>
      </c>
      <c r="K956" s="240">
        <v>0</v>
      </c>
      <c r="L956" s="239">
        <v>0</v>
      </c>
      <c r="M956" s="239">
        <v>968986</v>
      </c>
      <c r="N956" s="239">
        <v>0</v>
      </c>
      <c r="O956" s="239">
        <v>901690</v>
      </c>
      <c r="P956" s="239">
        <v>0</v>
      </c>
      <c r="Q956" s="239">
        <v>0</v>
      </c>
      <c r="R956" s="239">
        <v>0</v>
      </c>
      <c r="S956" s="239">
        <v>0</v>
      </c>
      <c r="T956" s="239">
        <v>0</v>
      </c>
      <c r="U956" s="239">
        <v>0</v>
      </c>
      <c r="V956" s="239">
        <v>0</v>
      </c>
      <c r="W956" s="239">
        <v>0</v>
      </c>
      <c r="X956" s="239">
        <v>0</v>
      </c>
      <c r="Y956" s="239">
        <v>0</v>
      </c>
      <c r="Z956" s="239">
        <v>0</v>
      </c>
      <c r="AA956" s="239">
        <v>0</v>
      </c>
      <c r="AB956" s="241">
        <v>2021</v>
      </c>
    </row>
    <row r="957" spans="1:28" s="3" customFormat="1" ht="35.25" x14ac:dyDescent="0.5">
      <c r="A957" s="3">
        <v>1</v>
      </c>
      <c r="B957" s="143">
        <f>SUBTOTAL(103,$A$796:A957)</f>
        <v>161</v>
      </c>
      <c r="C957" s="237" t="s">
        <v>2870</v>
      </c>
      <c r="D957" s="232">
        <f t="shared" si="56"/>
        <v>1650934</v>
      </c>
      <c r="E957" s="239">
        <v>0</v>
      </c>
      <c r="F957" s="239">
        <v>0</v>
      </c>
      <c r="G957" s="239">
        <v>0</v>
      </c>
      <c r="H957" s="239">
        <v>0</v>
      </c>
      <c r="I957" s="239">
        <v>0</v>
      </c>
      <c r="J957" s="239">
        <v>0</v>
      </c>
      <c r="K957" s="240">
        <v>0</v>
      </c>
      <c r="L957" s="239">
        <v>0</v>
      </c>
      <c r="M957" s="239">
        <v>1650934</v>
      </c>
      <c r="N957" s="239">
        <v>0</v>
      </c>
      <c r="O957" s="239">
        <v>0</v>
      </c>
      <c r="P957" s="239">
        <v>0</v>
      </c>
      <c r="Q957" s="239">
        <v>0</v>
      </c>
      <c r="R957" s="239">
        <v>0</v>
      </c>
      <c r="S957" s="239">
        <v>0</v>
      </c>
      <c r="T957" s="239">
        <v>0</v>
      </c>
      <c r="U957" s="239">
        <v>0</v>
      </c>
      <c r="V957" s="239">
        <v>0</v>
      </c>
      <c r="W957" s="239">
        <v>0</v>
      </c>
      <c r="X957" s="239">
        <v>0</v>
      </c>
      <c r="Y957" s="239">
        <v>0</v>
      </c>
      <c r="Z957" s="239">
        <v>0</v>
      </c>
      <c r="AA957" s="239">
        <v>0</v>
      </c>
      <c r="AB957" s="241">
        <v>2021</v>
      </c>
    </row>
    <row r="958" spans="1:28" s="3" customFormat="1" ht="35.25" x14ac:dyDescent="0.5">
      <c r="A958" s="3">
        <v>1</v>
      </c>
      <c r="B958" s="143">
        <f>SUBTOTAL(103,$A$796:A958)</f>
        <v>162</v>
      </c>
      <c r="C958" s="237" t="s">
        <v>2871</v>
      </c>
      <c r="D958" s="232">
        <f t="shared" si="56"/>
        <v>1151489</v>
      </c>
      <c r="E958" s="239">
        <v>0</v>
      </c>
      <c r="F958" s="239">
        <v>0</v>
      </c>
      <c r="G958" s="239">
        <v>0</v>
      </c>
      <c r="H958" s="239">
        <v>0</v>
      </c>
      <c r="I958" s="239">
        <v>0</v>
      </c>
      <c r="J958" s="239">
        <v>0</v>
      </c>
      <c r="K958" s="240">
        <v>0</v>
      </c>
      <c r="L958" s="239">
        <v>0</v>
      </c>
      <c r="M958" s="239">
        <v>1151489</v>
      </c>
      <c r="N958" s="239">
        <v>0</v>
      </c>
      <c r="O958" s="239">
        <v>0</v>
      </c>
      <c r="P958" s="239">
        <v>0</v>
      </c>
      <c r="Q958" s="239">
        <v>0</v>
      </c>
      <c r="R958" s="239">
        <v>0</v>
      </c>
      <c r="S958" s="239">
        <v>0</v>
      </c>
      <c r="T958" s="239">
        <v>0</v>
      </c>
      <c r="U958" s="239">
        <v>0</v>
      </c>
      <c r="V958" s="239">
        <v>0</v>
      </c>
      <c r="W958" s="239">
        <v>0</v>
      </c>
      <c r="X958" s="239">
        <v>0</v>
      </c>
      <c r="Y958" s="239">
        <v>0</v>
      </c>
      <c r="Z958" s="239">
        <v>0</v>
      </c>
      <c r="AA958" s="239">
        <v>0</v>
      </c>
      <c r="AB958" s="241">
        <v>2021</v>
      </c>
    </row>
    <row r="959" spans="1:28" s="3" customFormat="1" ht="35.25" x14ac:dyDescent="0.5">
      <c r="A959" s="3">
        <v>1</v>
      </c>
      <c r="B959" s="143">
        <f>SUBTOTAL(103,$A$796:A959)</f>
        <v>163</v>
      </c>
      <c r="C959" s="237" t="s">
        <v>2872</v>
      </c>
      <c r="D959" s="232">
        <f t="shared" si="56"/>
        <v>1411410</v>
      </c>
      <c r="E959" s="239">
        <v>0</v>
      </c>
      <c r="F959" s="239">
        <v>0</v>
      </c>
      <c r="G959" s="239">
        <v>0</v>
      </c>
      <c r="H959" s="239">
        <v>0</v>
      </c>
      <c r="I959" s="239">
        <v>0</v>
      </c>
      <c r="J959" s="239">
        <v>0</v>
      </c>
      <c r="K959" s="240">
        <v>0</v>
      </c>
      <c r="L959" s="239">
        <v>0</v>
      </c>
      <c r="M959" s="239">
        <v>1411410</v>
      </c>
      <c r="N959" s="239">
        <v>0</v>
      </c>
      <c r="O959" s="239">
        <v>0</v>
      </c>
      <c r="P959" s="239">
        <v>0</v>
      </c>
      <c r="Q959" s="239">
        <v>0</v>
      </c>
      <c r="R959" s="239">
        <v>0</v>
      </c>
      <c r="S959" s="239">
        <v>0</v>
      </c>
      <c r="T959" s="239">
        <v>0</v>
      </c>
      <c r="U959" s="239">
        <v>0</v>
      </c>
      <c r="V959" s="239">
        <v>0</v>
      </c>
      <c r="W959" s="239">
        <v>0</v>
      </c>
      <c r="X959" s="239">
        <v>0</v>
      </c>
      <c r="Y959" s="239">
        <v>0</v>
      </c>
      <c r="Z959" s="239">
        <v>0</v>
      </c>
      <c r="AA959" s="239">
        <v>0</v>
      </c>
      <c r="AB959" s="241">
        <v>2021</v>
      </c>
    </row>
    <row r="960" spans="1:28" s="3" customFormat="1" ht="35.25" x14ac:dyDescent="0.5">
      <c r="A960" s="3">
        <v>1</v>
      </c>
      <c r="B960" s="143">
        <f>SUBTOTAL(103,$A$796:A960)</f>
        <v>164</v>
      </c>
      <c r="C960" s="237" t="s">
        <v>2873</v>
      </c>
      <c r="D960" s="232">
        <f t="shared" si="56"/>
        <v>299243</v>
      </c>
      <c r="E960" s="239">
        <v>299243</v>
      </c>
      <c r="F960" s="239">
        <v>0</v>
      </c>
      <c r="G960" s="239">
        <v>0</v>
      </c>
      <c r="H960" s="239">
        <v>0</v>
      </c>
      <c r="I960" s="239">
        <v>0</v>
      </c>
      <c r="J960" s="239">
        <v>0</v>
      </c>
      <c r="K960" s="240">
        <v>0</v>
      </c>
      <c r="L960" s="239">
        <v>0</v>
      </c>
      <c r="M960" s="239">
        <v>0</v>
      </c>
      <c r="N960" s="239">
        <v>0</v>
      </c>
      <c r="O960" s="239">
        <v>0</v>
      </c>
      <c r="P960" s="239">
        <v>0</v>
      </c>
      <c r="Q960" s="239">
        <v>0</v>
      </c>
      <c r="R960" s="239">
        <v>0</v>
      </c>
      <c r="S960" s="239">
        <v>0</v>
      </c>
      <c r="T960" s="239">
        <v>0</v>
      </c>
      <c r="U960" s="239">
        <v>0</v>
      </c>
      <c r="V960" s="239">
        <v>0</v>
      </c>
      <c r="W960" s="239">
        <v>0</v>
      </c>
      <c r="X960" s="239">
        <v>0</v>
      </c>
      <c r="Y960" s="239">
        <v>0</v>
      </c>
      <c r="Z960" s="239">
        <v>0</v>
      </c>
      <c r="AA960" s="239">
        <v>0</v>
      </c>
      <c r="AB960" s="241">
        <v>2021</v>
      </c>
    </row>
    <row r="961" spans="1:28" s="3" customFormat="1" ht="35.25" x14ac:dyDescent="0.5">
      <c r="A961" s="3">
        <v>1</v>
      </c>
      <c r="B961" s="143">
        <f>SUBTOTAL(103,$A$796:A961)</f>
        <v>165</v>
      </c>
      <c r="C961" s="237" t="s">
        <v>2874</v>
      </c>
      <c r="D961" s="232">
        <f t="shared" si="56"/>
        <v>881578.77</v>
      </c>
      <c r="E961" s="239">
        <v>0</v>
      </c>
      <c r="F961" s="239">
        <v>0</v>
      </c>
      <c r="G961" s="239">
        <v>881578.77</v>
      </c>
      <c r="H961" s="239">
        <v>0</v>
      </c>
      <c r="I961" s="239">
        <v>0</v>
      </c>
      <c r="J961" s="239">
        <v>0</v>
      </c>
      <c r="K961" s="240">
        <v>0</v>
      </c>
      <c r="L961" s="239">
        <v>0</v>
      </c>
      <c r="M961" s="239">
        <v>0</v>
      </c>
      <c r="N961" s="239">
        <v>0</v>
      </c>
      <c r="O961" s="239">
        <v>0</v>
      </c>
      <c r="P961" s="239">
        <v>0</v>
      </c>
      <c r="Q961" s="239">
        <v>0</v>
      </c>
      <c r="R961" s="239">
        <v>0</v>
      </c>
      <c r="S961" s="239">
        <v>0</v>
      </c>
      <c r="T961" s="239">
        <v>0</v>
      </c>
      <c r="U961" s="239">
        <v>0</v>
      </c>
      <c r="V961" s="239">
        <v>0</v>
      </c>
      <c r="W961" s="239">
        <v>0</v>
      </c>
      <c r="X961" s="239">
        <v>0</v>
      </c>
      <c r="Y961" s="239">
        <v>0</v>
      </c>
      <c r="Z961" s="239">
        <v>0</v>
      </c>
      <c r="AA961" s="239">
        <v>0</v>
      </c>
      <c r="AB961" s="241">
        <v>2021</v>
      </c>
    </row>
    <row r="962" spans="1:28" s="3" customFormat="1" ht="35.25" x14ac:dyDescent="0.5">
      <c r="A962" s="3">
        <v>1</v>
      </c>
      <c r="B962" s="143">
        <f>SUBTOTAL(103,$A$796:A962)</f>
        <v>166</v>
      </c>
      <c r="C962" s="237" t="s">
        <v>2875</v>
      </c>
      <c r="D962" s="232">
        <f t="shared" si="56"/>
        <v>142506</v>
      </c>
      <c r="E962" s="239">
        <v>0</v>
      </c>
      <c r="F962" s="239">
        <v>0</v>
      </c>
      <c r="G962" s="239">
        <v>142506</v>
      </c>
      <c r="H962" s="239">
        <v>0</v>
      </c>
      <c r="I962" s="239">
        <v>0</v>
      </c>
      <c r="J962" s="239">
        <v>0</v>
      </c>
      <c r="K962" s="240">
        <v>0</v>
      </c>
      <c r="L962" s="239">
        <v>0</v>
      </c>
      <c r="M962" s="239">
        <v>0</v>
      </c>
      <c r="N962" s="239">
        <v>0</v>
      </c>
      <c r="O962" s="239">
        <v>0</v>
      </c>
      <c r="P962" s="239">
        <v>0</v>
      </c>
      <c r="Q962" s="239">
        <v>0</v>
      </c>
      <c r="R962" s="239">
        <v>0</v>
      </c>
      <c r="S962" s="239">
        <v>0</v>
      </c>
      <c r="T962" s="239">
        <v>0</v>
      </c>
      <c r="U962" s="239">
        <v>0</v>
      </c>
      <c r="V962" s="239">
        <v>0</v>
      </c>
      <c r="W962" s="239">
        <v>0</v>
      </c>
      <c r="X962" s="239">
        <v>0</v>
      </c>
      <c r="Y962" s="239">
        <v>0</v>
      </c>
      <c r="Z962" s="239">
        <v>0</v>
      </c>
      <c r="AA962" s="239">
        <v>0</v>
      </c>
      <c r="AB962" s="241">
        <v>2021</v>
      </c>
    </row>
    <row r="963" spans="1:28" s="3" customFormat="1" ht="35.25" x14ac:dyDescent="0.5">
      <c r="A963" s="3">
        <v>1</v>
      </c>
      <c r="B963" s="143">
        <f>SUBTOTAL(103,$A$796:A963)</f>
        <v>167</v>
      </c>
      <c r="C963" s="237" t="s">
        <v>2876</v>
      </c>
      <c r="D963" s="232">
        <f t="shared" si="56"/>
        <v>421242</v>
      </c>
      <c r="E963" s="239">
        <v>175526</v>
      </c>
      <c r="F963" s="239">
        <v>245716</v>
      </c>
      <c r="G963" s="239">
        <v>0</v>
      </c>
      <c r="H963" s="239">
        <v>0</v>
      </c>
      <c r="I963" s="239">
        <v>0</v>
      </c>
      <c r="J963" s="239">
        <v>0</v>
      </c>
      <c r="K963" s="240">
        <v>0</v>
      </c>
      <c r="L963" s="239">
        <v>0</v>
      </c>
      <c r="M963" s="239">
        <v>0</v>
      </c>
      <c r="N963" s="239">
        <v>0</v>
      </c>
      <c r="O963" s="239">
        <v>0</v>
      </c>
      <c r="P963" s="239">
        <v>0</v>
      </c>
      <c r="Q963" s="239">
        <v>0</v>
      </c>
      <c r="R963" s="239">
        <v>0</v>
      </c>
      <c r="S963" s="239">
        <v>0</v>
      </c>
      <c r="T963" s="239">
        <v>0</v>
      </c>
      <c r="U963" s="239">
        <v>0</v>
      </c>
      <c r="V963" s="239">
        <v>0</v>
      </c>
      <c r="W963" s="239">
        <v>0</v>
      </c>
      <c r="X963" s="239">
        <v>0</v>
      </c>
      <c r="Y963" s="239">
        <v>0</v>
      </c>
      <c r="Z963" s="239">
        <v>0</v>
      </c>
      <c r="AA963" s="239">
        <v>0</v>
      </c>
      <c r="AB963" s="241">
        <v>2021</v>
      </c>
    </row>
    <row r="964" spans="1:28" s="3" customFormat="1" ht="35.25" x14ac:dyDescent="0.5">
      <c r="A964" s="3">
        <v>1</v>
      </c>
      <c r="B964" s="143">
        <f>SUBTOTAL(103,$A$796:A964)</f>
        <v>168</v>
      </c>
      <c r="C964" s="237" t="s">
        <v>2877</v>
      </c>
      <c r="D964" s="232">
        <f t="shared" si="56"/>
        <v>2126771.9300000002</v>
      </c>
      <c r="E964" s="239">
        <v>0</v>
      </c>
      <c r="F964" s="239">
        <v>0</v>
      </c>
      <c r="G964" s="239">
        <v>0</v>
      </c>
      <c r="H964" s="239">
        <v>0</v>
      </c>
      <c r="I964" s="239">
        <v>0</v>
      </c>
      <c r="J964" s="239">
        <v>0</v>
      </c>
      <c r="K964" s="240">
        <v>0</v>
      </c>
      <c r="L964" s="239">
        <v>0</v>
      </c>
      <c r="M964" s="239">
        <v>1345260</v>
      </c>
      <c r="N964" s="239">
        <v>0</v>
      </c>
      <c r="O964" s="239">
        <v>781511.93</v>
      </c>
      <c r="P964" s="239">
        <v>0</v>
      </c>
      <c r="Q964" s="239">
        <v>0</v>
      </c>
      <c r="R964" s="239">
        <v>0</v>
      </c>
      <c r="S964" s="239">
        <v>0</v>
      </c>
      <c r="T964" s="239">
        <v>0</v>
      </c>
      <c r="U964" s="239">
        <v>0</v>
      </c>
      <c r="V964" s="239">
        <v>0</v>
      </c>
      <c r="W964" s="239">
        <v>0</v>
      </c>
      <c r="X964" s="239">
        <v>0</v>
      </c>
      <c r="Y964" s="239">
        <v>0</v>
      </c>
      <c r="Z964" s="239">
        <v>0</v>
      </c>
      <c r="AA964" s="239">
        <v>0</v>
      </c>
      <c r="AB964" s="241">
        <v>2021</v>
      </c>
    </row>
    <row r="965" spans="1:28" s="3" customFormat="1" ht="35.25" x14ac:dyDescent="0.5">
      <c r="A965" s="3">
        <v>1</v>
      </c>
      <c r="B965" s="143">
        <f>SUBTOTAL(103,$A$796:A965)</f>
        <v>169</v>
      </c>
      <c r="C965" s="237" t="s">
        <v>2878</v>
      </c>
      <c r="D965" s="232">
        <f t="shared" si="56"/>
        <v>1151615</v>
      </c>
      <c r="E965" s="239">
        <v>0</v>
      </c>
      <c r="F965" s="239">
        <v>0</v>
      </c>
      <c r="G965" s="239">
        <v>0</v>
      </c>
      <c r="H965" s="239">
        <v>0</v>
      </c>
      <c r="I965" s="239">
        <v>0</v>
      </c>
      <c r="J965" s="239">
        <v>0</v>
      </c>
      <c r="K965" s="240">
        <v>0</v>
      </c>
      <c r="L965" s="239">
        <v>0</v>
      </c>
      <c r="M965" s="239">
        <v>0</v>
      </c>
      <c r="N965" s="239">
        <v>0</v>
      </c>
      <c r="O965" s="239">
        <v>1151615</v>
      </c>
      <c r="P965" s="239">
        <v>0</v>
      </c>
      <c r="Q965" s="239">
        <v>0</v>
      </c>
      <c r="R965" s="239">
        <v>0</v>
      </c>
      <c r="S965" s="239">
        <v>0</v>
      </c>
      <c r="T965" s="239">
        <v>0</v>
      </c>
      <c r="U965" s="239">
        <v>0</v>
      </c>
      <c r="V965" s="239">
        <v>0</v>
      </c>
      <c r="W965" s="239">
        <v>0</v>
      </c>
      <c r="X965" s="239">
        <v>0</v>
      </c>
      <c r="Y965" s="239">
        <v>0</v>
      </c>
      <c r="Z965" s="239">
        <v>0</v>
      </c>
      <c r="AA965" s="239">
        <v>0</v>
      </c>
      <c r="AB965" s="241">
        <v>2021</v>
      </c>
    </row>
    <row r="966" spans="1:28" s="3" customFormat="1" ht="35.25" x14ac:dyDescent="0.5">
      <c r="A966" s="3">
        <v>1</v>
      </c>
      <c r="B966" s="143">
        <f>SUBTOTAL(103,$A$796:A966)</f>
        <v>170</v>
      </c>
      <c r="C966" s="237" t="s">
        <v>2879</v>
      </c>
      <c r="D966" s="232">
        <f t="shared" si="56"/>
        <v>490000</v>
      </c>
      <c r="E966" s="239">
        <v>0</v>
      </c>
      <c r="F966" s="239">
        <v>0</v>
      </c>
      <c r="G966" s="239">
        <v>0</v>
      </c>
      <c r="H966" s="239">
        <v>0</v>
      </c>
      <c r="I966" s="239">
        <v>0</v>
      </c>
      <c r="J966" s="239">
        <v>0</v>
      </c>
      <c r="K966" s="240">
        <v>0</v>
      </c>
      <c r="L966" s="239">
        <v>0</v>
      </c>
      <c r="M966" s="239">
        <v>0</v>
      </c>
      <c r="N966" s="239">
        <v>0</v>
      </c>
      <c r="O966" s="239">
        <v>490000</v>
      </c>
      <c r="P966" s="239">
        <v>0</v>
      </c>
      <c r="Q966" s="239">
        <v>0</v>
      </c>
      <c r="R966" s="239">
        <v>0</v>
      </c>
      <c r="S966" s="239">
        <v>0</v>
      </c>
      <c r="T966" s="239">
        <v>0</v>
      </c>
      <c r="U966" s="239">
        <v>0</v>
      </c>
      <c r="V966" s="239">
        <v>0</v>
      </c>
      <c r="W966" s="239">
        <v>0</v>
      </c>
      <c r="X966" s="239">
        <v>0</v>
      </c>
      <c r="Y966" s="239">
        <v>0</v>
      </c>
      <c r="Z966" s="239">
        <v>0</v>
      </c>
      <c r="AA966" s="239">
        <v>0</v>
      </c>
      <c r="AB966" s="241">
        <v>2021</v>
      </c>
    </row>
    <row r="967" spans="1:28" s="3" customFormat="1" ht="35.25" x14ac:dyDescent="0.5">
      <c r="A967" s="3">
        <v>1</v>
      </c>
      <c r="B967" s="143">
        <f>SUBTOTAL(103,$A$796:A967)</f>
        <v>171</v>
      </c>
      <c r="C967" s="237" t="s">
        <v>2880</v>
      </c>
      <c r="D967" s="232">
        <f t="shared" si="56"/>
        <v>1200000</v>
      </c>
      <c r="E967" s="239">
        <v>0</v>
      </c>
      <c r="F967" s="239">
        <v>0</v>
      </c>
      <c r="G967" s="239">
        <v>0</v>
      </c>
      <c r="H967" s="239">
        <v>0</v>
      </c>
      <c r="I967" s="239">
        <v>0</v>
      </c>
      <c r="J967" s="239">
        <v>0</v>
      </c>
      <c r="K967" s="240">
        <v>0</v>
      </c>
      <c r="L967" s="239">
        <v>0</v>
      </c>
      <c r="M967" s="239">
        <v>1200000</v>
      </c>
      <c r="N967" s="239">
        <v>0</v>
      </c>
      <c r="O967" s="239">
        <v>0</v>
      </c>
      <c r="P967" s="239">
        <v>0</v>
      </c>
      <c r="Q967" s="239">
        <v>0</v>
      </c>
      <c r="R967" s="239">
        <v>0</v>
      </c>
      <c r="S967" s="239">
        <v>0</v>
      </c>
      <c r="T967" s="239">
        <v>0</v>
      </c>
      <c r="U967" s="239">
        <v>0</v>
      </c>
      <c r="V967" s="239">
        <v>0</v>
      </c>
      <c r="W967" s="239">
        <v>0</v>
      </c>
      <c r="X967" s="239">
        <v>0</v>
      </c>
      <c r="Y967" s="239">
        <v>0</v>
      </c>
      <c r="Z967" s="239">
        <v>0</v>
      </c>
      <c r="AA967" s="239">
        <v>0</v>
      </c>
      <c r="AB967" s="241">
        <v>2021</v>
      </c>
    </row>
    <row r="968" spans="1:28" s="3" customFormat="1" ht="35.25" x14ac:dyDescent="0.5">
      <c r="A968" s="3">
        <v>1</v>
      </c>
      <c r="B968" s="143">
        <f>SUBTOTAL(103,$A$796:A968)</f>
        <v>172</v>
      </c>
      <c r="C968" s="237" t="s">
        <v>2881</v>
      </c>
      <c r="D968" s="232">
        <f t="shared" si="56"/>
        <v>980000</v>
      </c>
      <c r="E968" s="239">
        <v>0</v>
      </c>
      <c r="F968" s="239">
        <v>0</v>
      </c>
      <c r="G968" s="239">
        <v>0</v>
      </c>
      <c r="H968" s="239">
        <v>0</v>
      </c>
      <c r="I968" s="239">
        <v>0</v>
      </c>
      <c r="J968" s="239">
        <v>0</v>
      </c>
      <c r="K968" s="240">
        <v>0</v>
      </c>
      <c r="L968" s="239">
        <v>0</v>
      </c>
      <c r="M968" s="239">
        <v>0</v>
      </c>
      <c r="N968" s="239">
        <v>0</v>
      </c>
      <c r="O968" s="239">
        <v>980000</v>
      </c>
      <c r="P968" s="239">
        <v>0</v>
      </c>
      <c r="Q968" s="239">
        <v>0</v>
      </c>
      <c r="R968" s="239">
        <v>0</v>
      </c>
      <c r="S968" s="239">
        <v>0</v>
      </c>
      <c r="T968" s="239">
        <v>0</v>
      </c>
      <c r="U968" s="239">
        <v>0</v>
      </c>
      <c r="V968" s="239">
        <v>0</v>
      </c>
      <c r="W968" s="239">
        <v>0</v>
      </c>
      <c r="X968" s="239">
        <v>0</v>
      </c>
      <c r="Y968" s="239">
        <v>0</v>
      </c>
      <c r="Z968" s="239">
        <v>0</v>
      </c>
      <c r="AA968" s="239">
        <v>0</v>
      </c>
      <c r="AB968" s="241">
        <v>2021</v>
      </c>
    </row>
    <row r="969" spans="1:28" s="3" customFormat="1" ht="35.25" x14ac:dyDescent="0.5">
      <c r="A969" s="3">
        <v>1</v>
      </c>
      <c r="B969" s="143">
        <f>SUBTOTAL(103,$A$796:A969)</f>
        <v>173</v>
      </c>
      <c r="C969" s="237" t="s">
        <v>2560</v>
      </c>
      <c r="D969" s="232">
        <f>E969+F969+G969+H969+I969+J969+L969+M969+N969+O969+P969+Q969+R969+S969+T969+U969+V969+W969+X969+Y969+Z969+AA969</f>
        <v>1611744</v>
      </c>
      <c r="E969" s="239">
        <v>0</v>
      </c>
      <c r="F969" s="239">
        <v>0</v>
      </c>
      <c r="G969" s="239">
        <v>0</v>
      </c>
      <c r="H969" s="239">
        <v>0</v>
      </c>
      <c r="I969" s="239">
        <v>0</v>
      </c>
      <c r="J969" s="239">
        <v>0</v>
      </c>
      <c r="K969" s="240">
        <v>0</v>
      </c>
      <c r="L969" s="239">
        <v>0</v>
      </c>
      <c r="M969" s="239">
        <v>0</v>
      </c>
      <c r="N969" s="239">
        <v>0</v>
      </c>
      <c r="O969" s="239">
        <v>1611744</v>
      </c>
      <c r="P969" s="239">
        <v>0</v>
      </c>
      <c r="Q969" s="239">
        <v>0</v>
      </c>
      <c r="R969" s="239">
        <v>0</v>
      </c>
      <c r="S969" s="239">
        <v>0</v>
      </c>
      <c r="T969" s="239">
        <v>0</v>
      </c>
      <c r="U969" s="239">
        <v>0</v>
      </c>
      <c r="V969" s="239">
        <v>0</v>
      </c>
      <c r="W969" s="239">
        <v>0</v>
      </c>
      <c r="X969" s="239">
        <v>0</v>
      </c>
      <c r="Y969" s="239">
        <v>0</v>
      </c>
      <c r="Z969" s="239">
        <v>0</v>
      </c>
      <c r="AA969" s="239">
        <v>0</v>
      </c>
      <c r="AB969" s="241">
        <v>2021</v>
      </c>
    </row>
    <row r="970" spans="1:28" s="3" customFormat="1" ht="35.25" x14ac:dyDescent="0.5">
      <c r="A970" s="3">
        <v>1</v>
      </c>
      <c r="B970" s="143">
        <f>SUBTOTAL(103,$A$796:A970)</f>
        <v>174</v>
      </c>
      <c r="C970" s="247" t="s">
        <v>3029</v>
      </c>
      <c r="D970" s="232">
        <f t="shared" ref="D970:D1057" si="57">E970+F970+G970+H970+I970+J970+L970+M970+N970+O970+P970+Q970+R970+S970+T970+U970+V970+W970+X970+Y970+Z970+AA970</f>
        <v>1628100</v>
      </c>
      <c r="E970" s="239">
        <v>0</v>
      </c>
      <c r="F970" s="239">
        <v>0</v>
      </c>
      <c r="G970" s="239">
        <v>0</v>
      </c>
      <c r="H970" s="239">
        <v>0</v>
      </c>
      <c r="I970" s="239">
        <v>0</v>
      </c>
      <c r="J970" s="239">
        <v>0</v>
      </c>
      <c r="K970" s="240">
        <v>0</v>
      </c>
      <c r="L970" s="239">
        <v>0</v>
      </c>
      <c r="M970" s="239">
        <v>1628100</v>
      </c>
      <c r="N970" s="239">
        <v>0</v>
      </c>
      <c r="O970" s="239">
        <v>0</v>
      </c>
      <c r="P970" s="239">
        <v>0</v>
      </c>
      <c r="Q970" s="239">
        <v>0</v>
      </c>
      <c r="R970" s="239">
        <v>0</v>
      </c>
      <c r="S970" s="239">
        <v>0</v>
      </c>
      <c r="T970" s="239">
        <v>0</v>
      </c>
      <c r="U970" s="239">
        <v>0</v>
      </c>
      <c r="V970" s="239">
        <v>0</v>
      </c>
      <c r="W970" s="239">
        <v>0</v>
      </c>
      <c r="X970" s="239">
        <v>0</v>
      </c>
      <c r="Y970" s="239">
        <v>0</v>
      </c>
      <c r="Z970" s="239">
        <v>0</v>
      </c>
      <c r="AA970" s="239">
        <v>0</v>
      </c>
      <c r="AB970" s="241">
        <v>2021</v>
      </c>
    </row>
    <row r="971" spans="1:28" s="3" customFormat="1" ht="35.25" x14ac:dyDescent="0.5">
      <c r="A971" s="3">
        <v>1</v>
      </c>
      <c r="B971" s="143">
        <f>SUBTOTAL(103,$A$796:A971)</f>
        <v>175</v>
      </c>
      <c r="C971" s="247" t="s">
        <v>3030</v>
      </c>
      <c r="D971" s="232">
        <f t="shared" si="57"/>
        <v>1959532</v>
      </c>
      <c r="E971" s="239">
        <v>0</v>
      </c>
      <c r="F971" s="239">
        <v>0</v>
      </c>
      <c r="G971" s="239">
        <v>0</v>
      </c>
      <c r="H971" s="239">
        <v>0</v>
      </c>
      <c r="I971" s="239">
        <v>0</v>
      </c>
      <c r="J971" s="239">
        <v>0</v>
      </c>
      <c r="K971" s="240">
        <v>0</v>
      </c>
      <c r="L971" s="239">
        <v>0</v>
      </c>
      <c r="M971" s="239">
        <v>1959532</v>
      </c>
      <c r="N971" s="239">
        <v>0</v>
      </c>
      <c r="O971" s="239">
        <v>0</v>
      </c>
      <c r="P971" s="239">
        <v>0</v>
      </c>
      <c r="Q971" s="239">
        <v>0</v>
      </c>
      <c r="R971" s="239">
        <v>0</v>
      </c>
      <c r="S971" s="239">
        <v>0</v>
      </c>
      <c r="T971" s="239">
        <v>0</v>
      </c>
      <c r="U971" s="239">
        <v>0</v>
      </c>
      <c r="V971" s="239">
        <v>0</v>
      </c>
      <c r="W971" s="239">
        <v>0</v>
      </c>
      <c r="X971" s="239">
        <v>0</v>
      </c>
      <c r="Y971" s="239">
        <v>0</v>
      </c>
      <c r="Z971" s="239">
        <v>0</v>
      </c>
      <c r="AA971" s="239">
        <v>0</v>
      </c>
      <c r="AB971" s="241">
        <v>2021</v>
      </c>
    </row>
    <row r="972" spans="1:28" s="3" customFormat="1" ht="35.25" x14ac:dyDescent="0.5">
      <c r="A972" s="3">
        <v>1</v>
      </c>
      <c r="B972" s="143">
        <f>SUBTOTAL(103,$A$796:A972)</f>
        <v>176</v>
      </c>
      <c r="C972" s="247" t="s">
        <v>3031</v>
      </c>
      <c r="D972" s="232">
        <f t="shared" si="57"/>
        <v>2499497</v>
      </c>
      <c r="E972" s="239">
        <v>0</v>
      </c>
      <c r="F972" s="239">
        <v>0</v>
      </c>
      <c r="G972" s="239">
        <v>0</v>
      </c>
      <c r="H972" s="239">
        <v>0</v>
      </c>
      <c r="I972" s="239">
        <v>0</v>
      </c>
      <c r="J972" s="239">
        <v>0</v>
      </c>
      <c r="K972" s="240">
        <v>0</v>
      </c>
      <c r="L972" s="239">
        <v>0</v>
      </c>
      <c r="M972" s="239">
        <v>0</v>
      </c>
      <c r="N972" s="239">
        <v>0</v>
      </c>
      <c r="O972" s="239">
        <v>2499497</v>
      </c>
      <c r="P972" s="239">
        <v>0</v>
      </c>
      <c r="Q972" s="239">
        <v>0</v>
      </c>
      <c r="R972" s="239">
        <v>0</v>
      </c>
      <c r="S972" s="239">
        <v>0</v>
      </c>
      <c r="T972" s="239">
        <v>0</v>
      </c>
      <c r="U972" s="239">
        <v>0</v>
      </c>
      <c r="V972" s="239">
        <v>0</v>
      </c>
      <c r="W972" s="239">
        <v>0</v>
      </c>
      <c r="X972" s="239">
        <v>0</v>
      </c>
      <c r="Y972" s="239">
        <v>0</v>
      </c>
      <c r="Z972" s="239">
        <v>0</v>
      </c>
      <c r="AA972" s="239">
        <v>0</v>
      </c>
      <c r="AB972" s="241">
        <v>2021</v>
      </c>
    </row>
    <row r="973" spans="1:28" s="3" customFormat="1" ht="35.25" x14ac:dyDescent="0.5">
      <c r="A973" s="3">
        <v>1</v>
      </c>
      <c r="B973" s="143">
        <f>SUBTOTAL(103,$A$796:A973)</f>
        <v>177</v>
      </c>
      <c r="C973" s="247" t="s">
        <v>3032</v>
      </c>
      <c r="D973" s="232">
        <f t="shared" si="57"/>
        <v>2098468</v>
      </c>
      <c r="E973" s="239">
        <v>0</v>
      </c>
      <c r="F973" s="239">
        <v>0</v>
      </c>
      <c r="G973" s="239">
        <v>0</v>
      </c>
      <c r="H973" s="239">
        <v>0</v>
      </c>
      <c r="I973" s="239">
        <v>0</v>
      </c>
      <c r="J973" s="239">
        <v>0</v>
      </c>
      <c r="K973" s="240">
        <v>0</v>
      </c>
      <c r="L973" s="239">
        <v>0</v>
      </c>
      <c r="M973" s="239">
        <v>2098468</v>
      </c>
      <c r="N973" s="239">
        <v>0</v>
      </c>
      <c r="O973" s="239">
        <v>0</v>
      </c>
      <c r="P973" s="239">
        <v>0</v>
      </c>
      <c r="Q973" s="239">
        <v>0</v>
      </c>
      <c r="R973" s="239">
        <v>0</v>
      </c>
      <c r="S973" s="239">
        <v>0</v>
      </c>
      <c r="T973" s="239">
        <v>0</v>
      </c>
      <c r="U973" s="239">
        <v>0</v>
      </c>
      <c r="V973" s="239">
        <v>0</v>
      </c>
      <c r="W973" s="239">
        <v>0</v>
      </c>
      <c r="X973" s="239">
        <v>0</v>
      </c>
      <c r="Y973" s="239">
        <v>0</v>
      </c>
      <c r="Z973" s="239">
        <v>0</v>
      </c>
      <c r="AA973" s="239">
        <v>0</v>
      </c>
      <c r="AB973" s="241">
        <v>2021</v>
      </c>
    </row>
    <row r="974" spans="1:28" s="3" customFormat="1" ht="35.25" x14ac:dyDescent="0.5">
      <c r="A974" s="3">
        <v>1</v>
      </c>
      <c r="B974" s="143">
        <f>SUBTOTAL(103,$A$796:A974)</f>
        <v>178</v>
      </c>
      <c r="C974" s="247" t="s">
        <v>3033</v>
      </c>
      <c r="D974" s="232">
        <f t="shared" si="57"/>
        <v>2158150</v>
      </c>
      <c r="E974" s="239">
        <v>0</v>
      </c>
      <c r="F974" s="239">
        <v>0</v>
      </c>
      <c r="G974" s="239">
        <v>0</v>
      </c>
      <c r="H974" s="239">
        <v>0</v>
      </c>
      <c r="I974" s="239">
        <v>0</v>
      </c>
      <c r="J974" s="239">
        <v>0</v>
      </c>
      <c r="K974" s="240">
        <v>0</v>
      </c>
      <c r="L974" s="239">
        <v>0</v>
      </c>
      <c r="M974" s="239">
        <v>2158150</v>
      </c>
      <c r="N974" s="239">
        <v>0</v>
      </c>
      <c r="O974" s="239">
        <v>0</v>
      </c>
      <c r="P974" s="239">
        <v>0</v>
      </c>
      <c r="Q974" s="239">
        <v>0</v>
      </c>
      <c r="R974" s="239">
        <v>0</v>
      </c>
      <c r="S974" s="239">
        <v>0</v>
      </c>
      <c r="T974" s="239">
        <v>0</v>
      </c>
      <c r="U974" s="239">
        <v>0</v>
      </c>
      <c r="V974" s="239">
        <v>0</v>
      </c>
      <c r="W974" s="239">
        <v>0</v>
      </c>
      <c r="X974" s="239">
        <v>0</v>
      </c>
      <c r="Y974" s="239">
        <v>0</v>
      </c>
      <c r="Z974" s="239">
        <v>0</v>
      </c>
      <c r="AA974" s="239">
        <v>0</v>
      </c>
      <c r="AB974" s="241">
        <v>2021</v>
      </c>
    </row>
    <row r="975" spans="1:28" s="3" customFormat="1" ht="35.25" x14ac:dyDescent="0.5">
      <c r="A975" s="3">
        <v>1</v>
      </c>
      <c r="B975" s="143">
        <f>SUBTOTAL(103,$A$796:A975)</f>
        <v>179</v>
      </c>
      <c r="C975" s="247" t="s">
        <v>3034</v>
      </c>
      <c r="D975" s="232">
        <f t="shared" si="57"/>
        <v>3600890</v>
      </c>
      <c r="E975" s="239">
        <v>0</v>
      </c>
      <c r="F975" s="239">
        <v>0</v>
      </c>
      <c r="G975" s="239">
        <v>0</v>
      </c>
      <c r="H975" s="239">
        <v>0</v>
      </c>
      <c r="I975" s="239">
        <v>0</v>
      </c>
      <c r="J975" s="239">
        <v>0</v>
      </c>
      <c r="K975" s="240">
        <v>0</v>
      </c>
      <c r="L975" s="239">
        <v>0</v>
      </c>
      <c r="M975" s="239">
        <v>3600890</v>
      </c>
      <c r="N975" s="239">
        <v>0</v>
      </c>
      <c r="O975" s="239">
        <v>0</v>
      </c>
      <c r="P975" s="239">
        <v>0</v>
      </c>
      <c r="Q975" s="239">
        <v>0</v>
      </c>
      <c r="R975" s="239">
        <v>0</v>
      </c>
      <c r="S975" s="239">
        <v>0</v>
      </c>
      <c r="T975" s="239">
        <v>0</v>
      </c>
      <c r="U975" s="239">
        <v>0</v>
      </c>
      <c r="V975" s="239">
        <v>0</v>
      </c>
      <c r="W975" s="239">
        <v>0</v>
      </c>
      <c r="X975" s="239">
        <v>0</v>
      </c>
      <c r="Y975" s="239">
        <v>0</v>
      </c>
      <c r="Z975" s="239">
        <v>0</v>
      </c>
      <c r="AA975" s="239">
        <v>0</v>
      </c>
      <c r="AB975" s="241">
        <v>2021</v>
      </c>
    </row>
    <row r="976" spans="1:28" s="3" customFormat="1" ht="35.25" x14ac:dyDescent="0.5">
      <c r="A976" s="3">
        <v>1</v>
      </c>
      <c r="B976" s="143">
        <f>SUBTOTAL(103,$A$796:A976)</f>
        <v>180</v>
      </c>
      <c r="C976" s="247" t="s">
        <v>3035</v>
      </c>
      <c r="D976" s="232">
        <f t="shared" si="57"/>
        <v>409748</v>
      </c>
      <c r="E976" s="239">
        <v>0</v>
      </c>
      <c r="F976" s="239">
        <v>0</v>
      </c>
      <c r="G976" s="239">
        <v>0</v>
      </c>
      <c r="H976" s="239">
        <v>0</v>
      </c>
      <c r="I976" s="239">
        <v>0</v>
      </c>
      <c r="J976" s="239">
        <v>0</v>
      </c>
      <c r="K976" s="240">
        <v>0</v>
      </c>
      <c r="L976" s="239">
        <v>0</v>
      </c>
      <c r="M976" s="239">
        <v>0</v>
      </c>
      <c r="N976" s="239">
        <v>0</v>
      </c>
      <c r="O976" s="239">
        <v>409748</v>
      </c>
      <c r="P976" s="239">
        <v>0</v>
      </c>
      <c r="Q976" s="239">
        <v>0</v>
      </c>
      <c r="R976" s="239">
        <v>0</v>
      </c>
      <c r="S976" s="239">
        <v>0</v>
      </c>
      <c r="T976" s="239">
        <v>0</v>
      </c>
      <c r="U976" s="239">
        <v>0</v>
      </c>
      <c r="V976" s="239">
        <v>0</v>
      </c>
      <c r="W976" s="239">
        <v>0</v>
      </c>
      <c r="X976" s="239">
        <v>0</v>
      </c>
      <c r="Y976" s="239">
        <v>0</v>
      </c>
      <c r="Z976" s="239">
        <v>0</v>
      </c>
      <c r="AA976" s="239">
        <v>0</v>
      </c>
      <c r="AB976" s="241">
        <v>2021</v>
      </c>
    </row>
    <row r="977" spans="1:28" s="3" customFormat="1" ht="35.25" x14ac:dyDescent="0.5">
      <c r="A977" s="3">
        <v>1</v>
      </c>
      <c r="B977" s="143">
        <f>SUBTOTAL(103,$A$796:A977)</f>
        <v>181</v>
      </c>
      <c r="C977" s="247" t="s">
        <v>3036</v>
      </c>
      <c r="D977" s="232">
        <f t="shared" si="57"/>
        <v>1548000</v>
      </c>
      <c r="E977" s="239">
        <v>0</v>
      </c>
      <c r="F977" s="239">
        <v>0</v>
      </c>
      <c r="G977" s="239">
        <v>1548000</v>
      </c>
      <c r="H977" s="239">
        <v>0</v>
      </c>
      <c r="I977" s="239">
        <v>0</v>
      </c>
      <c r="J977" s="239">
        <v>0</v>
      </c>
      <c r="K977" s="240">
        <v>0</v>
      </c>
      <c r="L977" s="239">
        <v>0</v>
      </c>
      <c r="M977" s="239">
        <v>0</v>
      </c>
      <c r="N977" s="239">
        <v>0</v>
      </c>
      <c r="O977" s="239">
        <v>0</v>
      </c>
      <c r="P977" s="239">
        <v>0</v>
      </c>
      <c r="Q977" s="239">
        <v>0</v>
      </c>
      <c r="R977" s="239">
        <v>0</v>
      </c>
      <c r="S977" s="239">
        <v>0</v>
      </c>
      <c r="T977" s="239">
        <v>0</v>
      </c>
      <c r="U977" s="239">
        <v>0</v>
      </c>
      <c r="V977" s="239">
        <v>0</v>
      </c>
      <c r="W977" s="239">
        <v>0</v>
      </c>
      <c r="X977" s="239">
        <v>0</v>
      </c>
      <c r="Y977" s="239">
        <v>0</v>
      </c>
      <c r="Z977" s="239">
        <v>0</v>
      </c>
      <c r="AA977" s="239">
        <v>0</v>
      </c>
      <c r="AB977" s="241">
        <v>2021</v>
      </c>
    </row>
    <row r="978" spans="1:28" s="3" customFormat="1" ht="35.25" x14ac:dyDescent="0.5">
      <c r="A978" s="3">
        <v>1</v>
      </c>
      <c r="B978" s="143">
        <f>SUBTOTAL(103,$A$796:A978)</f>
        <v>182</v>
      </c>
      <c r="C978" s="247" t="s">
        <v>3037</v>
      </c>
      <c r="D978" s="232">
        <f t="shared" si="57"/>
        <v>1330802</v>
      </c>
      <c r="E978" s="239">
        <v>0</v>
      </c>
      <c r="F978" s="239">
        <v>0</v>
      </c>
      <c r="G978" s="239">
        <v>0</v>
      </c>
      <c r="H978" s="239">
        <v>0</v>
      </c>
      <c r="I978" s="239">
        <v>0</v>
      </c>
      <c r="J978" s="239">
        <v>0</v>
      </c>
      <c r="K978" s="240">
        <v>0</v>
      </c>
      <c r="L978" s="239">
        <v>0</v>
      </c>
      <c r="M978" s="239">
        <v>0</v>
      </c>
      <c r="N978" s="239">
        <v>0</v>
      </c>
      <c r="O978" s="239">
        <v>1330802</v>
      </c>
      <c r="P978" s="239">
        <v>0</v>
      </c>
      <c r="Q978" s="239">
        <v>0</v>
      </c>
      <c r="R978" s="239">
        <v>0</v>
      </c>
      <c r="S978" s="239">
        <v>0</v>
      </c>
      <c r="T978" s="239">
        <v>0</v>
      </c>
      <c r="U978" s="239">
        <v>0</v>
      </c>
      <c r="V978" s="239">
        <v>0</v>
      </c>
      <c r="W978" s="239">
        <v>0</v>
      </c>
      <c r="X978" s="239">
        <v>0</v>
      </c>
      <c r="Y978" s="239">
        <v>0</v>
      </c>
      <c r="Z978" s="239">
        <v>0</v>
      </c>
      <c r="AA978" s="239">
        <v>0</v>
      </c>
      <c r="AB978" s="241">
        <v>2021</v>
      </c>
    </row>
    <row r="979" spans="1:28" s="3" customFormat="1" ht="35.25" x14ac:dyDescent="0.5">
      <c r="A979" s="3">
        <v>1</v>
      </c>
      <c r="B979" s="143">
        <f>SUBTOTAL(103,$A$796:A979)</f>
        <v>183</v>
      </c>
      <c r="C979" s="247" t="s">
        <v>3038</v>
      </c>
      <c r="D979" s="232">
        <f t="shared" si="57"/>
        <v>1760519.24</v>
      </c>
      <c r="E979" s="239">
        <v>0</v>
      </c>
      <c r="F979" s="239">
        <v>0</v>
      </c>
      <c r="G979" s="239">
        <v>0</v>
      </c>
      <c r="H979" s="239">
        <v>0</v>
      </c>
      <c r="I979" s="239">
        <v>0</v>
      </c>
      <c r="J979" s="239">
        <v>0</v>
      </c>
      <c r="K979" s="240">
        <v>0</v>
      </c>
      <c r="L979" s="239">
        <v>0</v>
      </c>
      <c r="M979" s="239">
        <v>0</v>
      </c>
      <c r="N979" s="239">
        <v>0</v>
      </c>
      <c r="O979" s="239">
        <v>1760519.24</v>
      </c>
      <c r="P979" s="239">
        <v>0</v>
      </c>
      <c r="Q979" s="239">
        <v>0</v>
      </c>
      <c r="R979" s="239">
        <v>0</v>
      </c>
      <c r="S979" s="239">
        <v>0</v>
      </c>
      <c r="T979" s="239">
        <v>0</v>
      </c>
      <c r="U979" s="239">
        <v>0</v>
      </c>
      <c r="V979" s="239">
        <v>0</v>
      </c>
      <c r="W979" s="239">
        <v>0</v>
      </c>
      <c r="X979" s="239">
        <v>0</v>
      </c>
      <c r="Y979" s="239">
        <v>0</v>
      </c>
      <c r="Z979" s="239">
        <v>0</v>
      </c>
      <c r="AA979" s="239">
        <v>0</v>
      </c>
      <c r="AB979" s="241">
        <v>2021</v>
      </c>
    </row>
    <row r="980" spans="1:28" s="3" customFormat="1" ht="35.25" x14ac:dyDescent="0.5">
      <c r="A980" s="3">
        <v>1</v>
      </c>
      <c r="B980" s="143">
        <f>SUBTOTAL(103,$A$796:A980)</f>
        <v>184</v>
      </c>
      <c r="C980" s="247" t="s">
        <v>3039</v>
      </c>
      <c r="D980" s="232">
        <f t="shared" si="57"/>
        <v>1330802</v>
      </c>
      <c r="E980" s="239">
        <v>0</v>
      </c>
      <c r="F980" s="239">
        <v>0</v>
      </c>
      <c r="G980" s="239">
        <v>0</v>
      </c>
      <c r="H980" s="239">
        <v>0</v>
      </c>
      <c r="I980" s="239">
        <v>0</v>
      </c>
      <c r="J980" s="239">
        <v>0</v>
      </c>
      <c r="K980" s="240">
        <v>0</v>
      </c>
      <c r="L980" s="239">
        <v>0</v>
      </c>
      <c r="M980" s="239">
        <v>0</v>
      </c>
      <c r="N980" s="239">
        <v>0</v>
      </c>
      <c r="O980" s="239">
        <v>1330802</v>
      </c>
      <c r="P980" s="239">
        <v>0</v>
      </c>
      <c r="Q980" s="239">
        <v>0</v>
      </c>
      <c r="R980" s="239">
        <v>0</v>
      </c>
      <c r="S980" s="239">
        <v>0</v>
      </c>
      <c r="T980" s="239">
        <v>0</v>
      </c>
      <c r="U980" s="239">
        <v>0</v>
      </c>
      <c r="V980" s="239">
        <v>0</v>
      </c>
      <c r="W980" s="239">
        <v>0</v>
      </c>
      <c r="X980" s="239">
        <v>0</v>
      </c>
      <c r="Y980" s="239">
        <v>0</v>
      </c>
      <c r="Z980" s="239">
        <v>0</v>
      </c>
      <c r="AA980" s="239">
        <v>0</v>
      </c>
      <c r="AB980" s="241">
        <v>2021</v>
      </c>
    </row>
    <row r="981" spans="1:28" s="3" customFormat="1" ht="35.25" x14ac:dyDescent="0.5">
      <c r="A981" s="3">
        <v>1</v>
      </c>
      <c r="B981" s="143">
        <f>SUBTOTAL(103,$A$796:A981)</f>
        <v>185</v>
      </c>
      <c r="C981" s="247" t="s">
        <v>3040</v>
      </c>
      <c r="D981" s="232">
        <f t="shared" si="57"/>
        <v>1755600</v>
      </c>
      <c r="E981" s="239">
        <v>0</v>
      </c>
      <c r="F981" s="239">
        <v>0</v>
      </c>
      <c r="G981" s="239">
        <v>0</v>
      </c>
      <c r="H981" s="239">
        <v>0</v>
      </c>
      <c r="I981" s="239">
        <v>0</v>
      </c>
      <c r="J981" s="239">
        <v>0</v>
      </c>
      <c r="K981" s="240">
        <v>0</v>
      </c>
      <c r="L981" s="239">
        <v>0</v>
      </c>
      <c r="M981" s="239">
        <v>0</v>
      </c>
      <c r="N981" s="239">
        <v>0</v>
      </c>
      <c r="O981" s="239">
        <v>1755600</v>
      </c>
      <c r="P981" s="239">
        <v>0</v>
      </c>
      <c r="Q981" s="239">
        <v>0</v>
      </c>
      <c r="R981" s="239">
        <v>0</v>
      </c>
      <c r="S981" s="239">
        <v>0</v>
      </c>
      <c r="T981" s="239">
        <v>0</v>
      </c>
      <c r="U981" s="239">
        <v>0</v>
      </c>
      <c r="V981" s="239">
        <v>0</v>
      </c>
      <c r="W981" s="239">
        <v>0</v>
      </c>
      <c r="X981" s="239">
        <v>0</v>
      </c>
      <c r="Y981" s="239">
        <v>0</v>
      </c>
      <c r="Z981" s="239">
        <v>0</v>
      </c>
      <c r="AA981" s="239">
        <v>0</v>
      </c>
      <c r="AB981" s="241">
        <v>2021</v>
      </c>
    </row>
    <row r="982" spans="1:28" s="3" customFormat="1" ht="35.25" x14ac:dyDescent="0.5">
      <c r="A982" s="3">
        <v>1</v>
      </c>
      <c r="B982" s="143">
        <f>SUBTOTAL(103,$A$796:A982)</f>
        <v>186</v>
      </c>
      <c r="C982" s="247" t="s">
        <v>3041</v>
      </c>
      <c r="D982" s="232">
        <f t="shared" si="57"/>
        <v>1760519.24</v>
      </c>
      <c r="E982" s="239">
        <v>0</v>
      </c>
      <c r="F982" s="239">
        <v>0</v>
      </c>
      <c r="G982" s="239">
        <v>0</v>
      </c>
      <c r="H982" s="239">
        <v>0</v>
      </c>
      <c r="I982" s="239">
        <v>0</v>
      </c>
      <c r="J982" s="239">
        <v>0</v>
      </c>
      <c r="K982" s="240">
        <v>0</v>
      </c>
      <c r="L982" s="239">
        <v>0</v>
      </c>
      <c r="M982" s="239">
        <v>0</v>
      </c>
      <c r="N982" s="239">
        <v>0</v>
      </c>
      <c r="O982" s="239">
        <v>1760519.24</v>
      </c>
      <c r="P982" s="239">
        <v>0</v>
      </c>
      <c r="Q982" s="239">
        <v>0</v>
      </c>
      <c r="R982" s="239">
        <v>0</v>
      </c>
      <c r="S982" s="239">
        <v>0</v>
      </c>
      <c r="T982" s="239">
        <v>0</v>
      </c>
      <c r="U982" s="239">
        <v>0</v>
      </c>
      <c r="V982" s="239">
        <v>0</v>
      </c>
      <c r="W982" s="239">
        <v>0</v>
      </c>
      <c r="X982" s="239">
        <v>0</v>
      </c>
      <c r="Y982" s="239">
        <v>0</v>
      </c>
      <c r="Z982" s="239">
        <v>0</v>
      </c>
      <c r="AA982" s="239">
        <v>0</v>
      </c>
      <c r="AB982" s="241">
        <v>2021</v>
      </c>
    </row>
    <row r="983" spans="1:28" s="3" customFormat="1" ht="35.25" x14ac:dyDescent="0.5">
      <c r="A983" s="3">
        <v>1</v>
      </c>
      <c r="B983" s="143">
        <f>SUBTOTAL(103,$A$796:A983)</f>
        <v>187</v>
      </c>
      <c r="C983" s="247" t="s">
        <v>3042</v>
      </c>
      <c r="D983" s="232">
        <f t="shared" si="57"/>
        <v>248500</v>
      </c>
      <c r="E983" s="239">
        <v>0</v>
      </c>
      <c r="F983" s="239">
        <v>0</v>
      </c>
      <c r="G983" s="239">
        <v>0</v>
      </c>
      <c r="H983" s="239">
        <v>0</v>
      </c>
      <c r="I983" s="239">
        <v>0</v>
      </c>
      <c r="J983" s="239">
        <v>0</v>
      </c>
      <c r="K983" s="240">
        <v>0</v>
      </c>
      <c r="L983" s="239">
        <v>0</v>
      </c>
      <c r="M983" s="239">
        <v>0</v>
      </c>
      <c r="N983" s="239">
        <v>0</v>
      </c>
      <c r="O983" s="239">
        <v>248500</v>
      </c>
      <c r="P983" s="239">
        <v>0</v>
      </c>
      <c r="Q983" s="239">
        <v>0</v>
      </c>
      <c r="R983" s="239">
        <v>0</v>
      </c>
      <c r="S983" s="239">
        <v>0</v>
      </c>
      <c r="T983" s="239">
        <v>0</v>
      </c>
      <c r="U983" s="239">
        <v>0</v>
      </c>
      <c r="V983" s="239">
        <v>0</v>
      </c>
      <c r="W983" s="239">
        <v>0</v>
      </c>
      <c r="X983" s="239">
        <v>0</v>
      </c>
      <c r="Y983" s="239">
        <v>0</v>
      </c>
      <c r="Z983" s="239">
        <v>0</v>
      </c>
      <c r="AA983" s="239">
        <v>0</v>
      </c>
      <c r="AB983" s="241">
        <v>2021</v>
      </c>
    </row>
    <row r="984" spans="1:28" s="3" customFormat="1" ht="35.25" x14ac:dyDescent="0.5">
      <c r="A984" s="3">
        <v>1</v>
      </c>
      <c r="B984" s="143">
        <f>SUBTOTAL(103,$A$796:A984)</f>
        <v>188</v>
      </c>
      <c r="C984" s="247" t="s">
        <v>3043</v>
      </c>
      <c r="D984" s="232">
        <f t="shared" si="57"/>
        <v>1089879</v>
      </c>
      <c r="E984" s="239">
        <v>0</v>
      </c>
      <c r="F984" s="239">
        <v>0</v>
      </c>
      <c r="G984" s="239">
        <v>0</v>
      </c>
      <c r="H984" s="239">
        <v>0</v>
      </c>
      <c r="I984" s="239">
        <v>0</v>
      </c>
      <c r="J984" s="239">
        <v>0</v>
      </c>
      <c r="K984" s="240">
        <v>0</v>
      </c>
      <c r="L984" s="239">
        <v>0</v>
      </c>
      <c r="M984" s="239">
        <v>1089879</v>
      </c>
      <c r="N984" s="239">
        <v>0</v>
      </c>
      <c r="O984" s="239">
        <v>0</v>
      </c>
      <c r="P984" s="239">
        <v>0</v>
      </c>
      <c r="Q984" s="239">
        <v>0</v>
      </c>
      <c r="R984" s="239">
        <v>0</v>
      </c>
      <c r="S984" s="239">
        <v>0</v>
      </c>
      <c r="T984" s="239">
        <v>0</v>
      </c>
      <c r="U984" s="239">
        <v>0</v>
      </c>
      <c r="V984" s="239">
        <v>0</v>
      </c>
      <c r="W984" s="239">
        <v>0</v>
      </c>
      <c r="X984" s="239">
        <v>0</v>
      </c>
      <c r="Y984" s="239">
        <v>0</v>
      </c>
      <c r="Z984" s="239">
        <v>0</v>
      </c>
      <c r="AA984" s="239">
        <v>0</v>
      </c>
      <c r="AB984" s="241">
        <v>2021</v>
      </c>
    </row>
    <row r="985" spans="1:28" s="3" customFormat="1" ht="35.25" x14ac:dyDescent="0.5">
      <c r="A985" s="3">
        <v>1</v>
      </c>
      <c r="B985" s="143">
        <f>SUBTOTAL(103,$A$796:A985)</f>
        <v>189</v>
      </c>
      <c r="C985" s="247" t="s">
        <v>3044</v>
      </c>
      <c r="D985" s="232">
        <f t="shared" si="57"/>
        <v>2582860</v>
      </c>
      <c r="E985" s="239">
        <v>0</v>
      </c>
      <c r="F985" s="239">
        <v>0</v>
      </c>
      <c r="G985" s="239">
        <v>0</v>
      </c>
      <c r="H985" s="239">
        <v>0</v>
      </c>
      <c r="I985" s="239">
        <v>0</v>
      </c>
      <c r="J985" s="239">
        <v>0</v>
      </c>
      <c r="K985" s="240">
        <v>0</v>
      </c>
      <c r="L985" s="239">
        <v>0</v>
      </c>
      <c r="M985" s="239">
        <v>2582860</v>
      </c>
      <c r="N985" s="239">
        <v>0</v>
      </c>
      <c r="O985" s="239">
        <v>0</v>
      </c>
      <c r="P985" s="239">
        <v>0</v>
      </c>
      <c r="Q985" s="239">
        <v>0</v>
      </c>
      <c r="R985" s="239">
        <v>0</v>
      </c>
      <c r="S985" s="239">
        <v>0</v>
      </c>
      <c r="T985" s="239">
        <v>0</v>
      </c>
      <c r="U985" s="239">
        <v>0</v>
      </c>
      <c r="V985" s="239">
        <v>0</v>
      </c>
      <c r="W985" s="239">
        <v>0</v>
      </c>
      <c r="X985" s="239">
        <v>0</v>
      </c>
      <c r="Y985" s="239">
        <v>0</v>
      </c>
      <c r="Z985" s="239">
        <v>0</v>
      </c>
      <c r="AA985" s="239">
        <v>0</v>
      </c>
      <c r="AB985" s="241">
        <v>2021</v>
      </c>
    </row>
    <row r="986" spans="1:28" s="3" customFormat="1" ht="35.25" x14ac:dyDescent="0.5">
      <c r="A986" s="3">
        <v>1</v>
      </c>
      <c r="B986" s="143">
        <f>SUBTOTAL(103,$A$796:A986)</f>
        <v>190</v>
      </c>
      <c r="C986" s="247" t="s">
        <v>3045</v>
      </c>
      <c r="D986" s="232">
        <f t="shared" si="57"/>
        <v>2496140</v>
      </c>
      <c r="E986" s="239">
        <v>0</v>
      </c>
      <c r="F986" s="239">
        <v>0</v>
      </c>
      <c r="G986" s="239">
        <v>0</v>
      </c>
      <c r="H986" s="239">
        <v>0</v>
      </c>
      <c r="I986" s="239">
        <v>0</v>
      </c>
      <c r="J986" s="239">
        <v>0</v>
      </c>
      <c r="K986" s="240">
        <v>0</v>
      </c>
      <c r="L986" s="239">
        <v>0</v>
      </c>
      <c r="M986" s="239">
        <v>2496140</v>
      </c>
      <c r="N986" s="239">
        <v>0</v>
      </c>
      <c r="O986" s="239">
        <v>0</v>
      </c>
      <c r="P986" s="239">
        <v>0</v>
      </c>
      <c r="Q986" s="239">
        <v>0</v>
      </c>
      <c r="R986" s="239">
        <v>0</v>
      </c>
      <c r="S986" s="239">
        <v>0</v>
      </c>
      <c r="T986" s="239">
        <v>0</v>
      </c>
      <c r="U986" s="239">
        <v>0</v>
      </c>
      <c r="V986" s="239">
        <v>0</v>
      </c>
      <c r="W986" s="239">
        <v>0</v>
      </c>
      <c r="X986" s="239">
        <v>0</v>
      </c>
      <c r="Y986" s="239">
        <v>0</v>
      </c>
      <c r="Z986" s="239">
        <v>0</v>
      </c>
      <c r="AA986" s="239">
        <v>0</v>
      </c>
      <c r="AB986" s="241">
        <v>2021</v>
      </c>
    </row>
    <row r="987" spans="1:28" s="3" customFormat="1" ht="35.25" x14ac:dyDescent="0.5">
      <c r="A987" s="3">
        <v>1</v>
      </c>
      <c r="B987" s="143">
        <f>SUBTOTAL(103,$A$796:A987)</f>
        <v>191</v>
      </c>
      <c r="C987" s="247" t="s">
        <v>3046</v>
      </c>
      <c r="D987" s="232">
        <f t="shared" si="57"/>
        <v>966049.6</v>
      </c>
      <c r="E987" s="239">
        <v>0</v>
      </c>
      <c r="F987" s="239">
        <v>0</v>
      </c>
      <c r="G987" s="239">
        <v>0</v>
      </c>
      <c r="H987" s="239">
        <v>0</v>
      </c>
      <c r="I987" s="239">
        <v>0</v>
      </c>
      <c r="J987" s="239">
        <v>0</v>
      </c>
      <c r="K987" s="240">
        <v>0</v>
      </c>
      <c r="L987" s="239">
        <v>0</v>
      </c>
      <c r="M987" s="239">
        <v>0</v>
      </c>
      <c r="N987" s="239">
        <v>0</v>
      </c>
      <c r="O987" s="239">
        <v>966049.6</v>
      </c>
      <c r="P987" s="239">
        <v>0</v>
      </c>
      <c r="Q987" s="239">
        <v>0</v>
      </c>
      <c r="R987" s="239">
        <v>0</v>
      </c>
      <c r="S987" s="239">
        <v>0</v>
      </c>
      <c r="T987" s="239">
        <v>0</v>
      </c>
      <c r="U987" s="239">
        <v>0</v>
      </c>
      <c r="V987" s="239">
        <v>0</v>
      </c>
      <c r="W987" s="239">
        <v>0</v>
      </c>
      <c r="X987" s="239">
        <v>0</v>
      </c>
      <c r="Y987" s="239">
        <v>0</v>
      </c>
      <c r="Z987" s="239">
        <v>0</v>
      </c>
      <c r="AA987" s="239">
        <v>0</v>
      </c>
      <c r="AB987" s="241">
        <v>2021</v>
      </c>
    </row>
    <row r="988" spans="1:28" s="3" customFormat="1" ht="35.25" x14ac:dyDescent="0.5">
      <c r="A988" s="3">
        <v>2</v>
      </c>
      <c r="B988" s="143">
        <f>SUBTOTAL(103,$A$796:A988)</f>
        <v>192</v>
      </c>
      <c r="C988" s="247" t="s">
        <v>3047</v>
      </c>
      <c r="D988" s="232">
        <v>998750</v>
      </c>
      <c r="E988" s="239">
        <v>0</v>
      </c>
      <c r="F988" s="239">
        <v>0</v>
      </c>
      <c r="G988" s="239">
        <v>0</v>
      </c>
      <c r="H988" s="239">
        <v>0</v>
      </c>
      <c r="I988" s="239">
        <v>0</v>
      </c>
      <c r="J988" s="239">
        <v>0</v>
      </c>
      <c r="K988" s="240">
        <v>0</v>
      </c>
      <c r="L988" s="239">
        <v>0</v>
      </c>
      <c r="M988" s="239">
        <v>0</v>
      </c>
      <c r="N988" s="239">
        <v>0</v>
      </c>
      <c r="O988" s="239">
        <v>998750</v>
      </c>
      <c r="P988" s="239">
        <v>0</v>
      </c>
      <c r="Q988" s="239">
        <v>0</v>
      </c>
      <c r="R988" s="239">
        <v>0</v>
      </c>
      <c r="S988" s="239">
        <v>0</v>
      </c>
      <c r="T988" s="239">
        <v>0</v>
      </c>
      <c r="U988" s="239">
        <v>0</v>
      </c>
      <c r="V988" s="239">
        <v>0</v>
      </c>
      <c r="W988" s="239">
        <v>0</v>
      </c>
      <c r="X988" s="239">
        <v>0</v>
      </c>
      <c r="Y988" s="239">
        <v>0</v>
      </c>
      <c r="Z988" s="239">
        <v>0</v>
      </c>
      <c r="AA988" s="239">
        <v>0</v>
      </c>
      <c r="AB988" s="241">
        <v>2021</v>
      </c>
    </row>
    <row r="989" spans="1:28" s="3" customFormat="1" ht="35.25" x14ac:dyDescent="0.5">
      <c r="A989" s="3">
        <v>3</v>
      </c>
      <c r="B989" s="143">
        <f>SUBTOTAL(103,$A$796:A989)</f>
        <v>193</v>
      </c>
      <c r="C989" s="247" t="s">
        <v>1727</v>
      </c>
      <c r="D989" s="232">
        <v>13300715</v>
      </c>
      <c r="E989" s="239">
        <v>0</v>
      </c>
      <c r="F989" s="239">
        <v>0</v>
      </c>
      <c r="G989" s="239">
        <v>1800000</v>
      </c>
      <c r="H989" s="239">
        <v>0</v>
      </c>
      <c r="I989" s="239">
        <v>0</v>
      </c>
      <c r="J989" s="239">
        <v>0</v>
      </c>
      <c r="K989" s="240">
        <v>0</v>
      </c>
      <c r="L989" s="239">
        <v>0</v>
      </c>
      <c r="M989" s="239">
        <v>0</v>
      </c>
      <c r="N989" s="239">
        <v>0</v>
      </c>
      <c r="O989" s="239">
        <v>11500715</v>
      </c>
      <c r="P989" s="239">
        <v>0</v>
      </c>
      <c r="Q989" s="239">
        <v>0</v>
      </c>
      <c r="R989" s="239">
        <v>0</v>
      </c>
      <c r="S989" s="239">
        <v>0</v>
      </c>
      <c r="T989" s="239">
        <v>0</v>
      </c>
      <c r="U989" s="239">
        <v>0</v>
      </c>
      <c r="V989" s="239">
        <v>0</v>
      </c>
      <c r="W989" s="239">
        <v>0</v>
      </c>
      <c r="X989" s="239">
        <v>0</v>
      </c>
      <c r="Y989" s="239">
        <v>0</v>
      </c>
      <c r="Z989" s="239">
        <v>0</v>
      </c>
      <c r="AA989" s="239">
        <v>0</v>
      </c>
      <c r="AB989" s="241">
        <v>2021</v>
      </c>
    </row>
    <row r="990" spans="1:28" s="3" customFormat="1" ht="35.25" x14ac:dyDescent="0.5">
      <c r="A990" s="3">
        <v>4</v>
      </c>
      <c r="B990" s="143">
        <f>SUBTOTAL(103,$A$796:A990)</f>
        <v>194</v>
      </c>
      <c r="C990" s="247" t="s">
        <v>1912</v>
      </c>
      <c r="D990" s="232">
        <v>1755600</v>
      </c>
      <c r="E990" s="239">
        <v>0</v>
      </c>
      <c r="F990" s="239">
        <v>0</v>
      </c>
      <c r="G990" s="239">
        <v>0</v>
      </c>
      <c r="H990" s="239">
        <v>0</v>
      </c>
      <c r="I990" s="239">
        <v>0</v>
      </c>
      <c r="J990" s="239">
        <v>0</v>
      </c>
      <c r="K990" s="240">
        <v>0</v>
      </c>
      <c r="L990" s="239">
        <v>0</v>
      </c>
      <c r="M990" s="239">
        <v>0</v>
      </c>
      <c r="N990" s="239">
        <v>0</v>
      </c>
      <c r="O990" s="239">
        <v>1755600</v>
      </c>
      <c r="P990" s="239">
        <v>0</v>
      </c>
      <c r="Q990" s="239">
        <v>0</v>
      </c>
      <c r="R990" s="239">
        <v>0</v>
      </c>
      <c r="S990" s="239">
        <v>0</v>
      </c>
      <c r="T990" s="239">
        <v>0</v>
      </c>
      <c r="U990" s="239">
        <v>0</v>
      </c>
      <c r="V990" s="239">
        <v>0</v>
      </c>
      <c r="W990" s="239">
        <v>0</v>
      </c>
      <c r="X990" s="239">
        <v>0</v>
      </c>
      <c r="Y990" s="239">
        <v>0</v>
      </c>
      <c r="Z990" s="239">
        <v>0</v>
      </c>
      <c r="AA990" s="239">
        <v>0</v>
      </c>
      <c r="AB990" s="241">
        <v>2021</v>
      </c>
    </row>
    <row r="991" spans="1:28" s="3" customFormat="1" ht="35.25" x14ac:dyDescent="0.5">
      <c r="A991" s="3">
        <v>5</v>
      </c>
      <c r="B991" s="143">
        <f>SUBTOTAL(103,$A$796:A991)</f>
        <v>195</v>
      </c>
      <c r="C991" s="247" t="s">
        <v>3048</v>
      </c>
      <c r="D991" s="232">
        <v>1160558</v>
      </c>
      <c r="E991" s="239">
        <v>0</v>
      </c>
      <c r="F991" s="239">
        <v>0</v>
      </c>
      <c r="G991" s="239">
        <v>0</v>
      </c>
      <c r="H991" s="239">
        <v>0</v>
      </c>
      <c r="I991" s="239">
        <v>0</v>
      </c>
      <c r="J991" s="239">
        <v>0</v>
      </c>
      <c r="K991" s="240">
        <v>0</v>
      </c>
      <c r="L991" s="239">
        <v>0</v>
      </c>
      <c r="M991" s="239">
        <v>0</v>
      </c>
      <c r="N991" s="239">
        <v>0</v>
      </c>
      <c r="O991" s="239">
        <v>1160558</v>
      </c>
      <c r="P991" s="239">
        <v>0</v>
      </c>
      <c r="Q991" s="239">
        <v>0</v>
      </c>
      <c r="R991" s="239">
        <v>0</v>
      </c>
      <c r="S991" s="239">
        <v>0</v>
      </c>
      <c r="T991" s="239">
        <v>0</v>
      </c>
      <c r="U991" s="239">
        <v>0</v>
      </c>
      <c r="V991" s="239">
        <v>0</v>
      </c>
      <c r="W991" s="239">
        <v>0</v>
      </c>
      <c r="X991" s="239">
        <v>0</v>
      </c>
      <c r="Y991" s="239">
        <v>0</v>
      </c>
      <c r="Z991" s="239">
        <v>0</v>
      </c>
      <c r="AA991" s="239">
        <v>0</v>
      </c>
      <c r="AB991" s="241">
        <v>2021</v>
      </c>
    </row>
    <row r="992" spans="1:28" s="3" customFormat="1" ht="35.25" x14ac:dyDescent="0.5">
      <c r="A992" s="3">
        <v>6</v>
      </c>
      <c r="B992" s="143">
        <f>SUBTOTAL(103,$A$796:A992)</f>
        <v>196</v>
      </c>
      <c r="C992" s="247" t="s">
        <v>3049</v>
      </c>
      <c r="D992" s="232">
        <v>411389</v>
      </c>
      <c r="E992" s="239">
        <v>0</v>
      </c>
      <c r="F992" s="239">
        <v>0</v>
      </c>
      <c r="G992" s="239">
        <v>0</v>
      </c>
      <c r="H992" s="239">
        <v>0</v>
      </c>
      <c r="I992" s="239">
        <v>0</v>
      </c>
      <c r="J992" s="239">
        <v>0</v>
      </c>
      <c r="K992" s="240">
        <v>0</v>
      </c>
      <c r="L992" s="239">
        <v>0</v>
      </c>
      <c r="M992" s="239">
        <v>0</v>
      </c>
      <c r="N992" s="239">
        <v>411389</v>
      </c>
      <c r="O992" s="239">
        <v>0</v>
      </c>
      <c r="P992" s="239">
        <v>0</v>
      </c>
      <c r="Q992" s="239">
        <v>0</v>
      </c>
      <c r="R992" s="239">
        <v>0</v>
      </c>
      <c r="S992" s="239">
        <v>0</v>
      </c>
      <c r="T992" s="239">
        <v>0</v>
      </c>
      <c r="U992" s="239">
        <v>0</v>
      </c>
      <c r="V992" s="239">
        <v>0</v>
      </c>
      <c r="W992" s="239">
        <v>0</v>
      </c>
      <c r="X992" s="239">
        <v>0</v>
      </c>
      <c r="Y992" s="239">
        <v>0</v>
      </c>
      <c r="Z992" s="239">
        <v>0</v>
      </c>
      <c r="AA992" s="239">
        <v>0</v>
      </c>
      <c r="AB992" s="241">
        <v>2021</v>
      </c>
    </row>
    <row r="993" spans="1:28" s="3" customFormat="1" ht="35.25" x14ac:dyDescent="0.5">
      <c r="A993" s="3">
        <v>7</v>
      </c>
      <c r="B993" s="143">
        <f>SUBTOTAL(103,$A$796:A993)</f>
        <v>197</v>
      </c>
      <c r="C993" s="247" t="s">
        <v>3050</v>
      </c>
      <c r="D993" s="232">
        <v>352982</v>
      </c>
      <c r="E993" s="239">
        <v>0</v>
      </c>
      <c r="F993" s="239">
        <v>0</v>
      </c>
      <c r="G993" s="239">
        <v>0</v>
      </c>
      <c r="H993" s="239">
        <v>0</v>
      </c>
      <c r="I993" s="239">
        <v>0</v>
      </c>
      <c r="J993" s="239">
        <v>0</v>
      </c>
      <c r="K993" s="240">
        <v>0</v>
      </c>
      <c r="L993" s="239">
        <v>0</v>
      </c>
      <c r="M993" s="239">
        <v>0</v>
      </c>
      <c r="N993" s="239">
        <v>0</v>
      </c>
      <c r="O993" s="239">
        <v>352982</v>
      </c>
      <c r="P993" s="239">
        <v>0</v>
      </c>
      <c r="Q993" s="239">
        <v>0</v>
      </c>
      <c r="R993" s="239">
        <v>0</v>
      </c>
      <c r="S993" s="239">
        <v>0</v>
      </c>
      <c r="T993" s="239">
        <v>0</v>
      </c>
      <c r="U993" s="239">
        <v>0</v>
      </c>
      <c r="V993" s="239">
        <v>0</v>
      </c>
      <c r="W993" s="239">
        <v>0</v>
      </c>
      <c r="X993" s="239">
        <v>0</v>
      </c>
      <c r="Y993" s="239">
        <v>0</v>
      </c>
      <c r="Z993" s="239">
        <v>0</v>
      </c>
      <c r="AA993" s="239">
        <v>0</v>
      </c>
      <c r="AB993" s="241">
        <v>2021</v>
      </c>
    </row>
    <row r="994" spans="1:28" s="3" customFormat="1" ht="35.25" x14ac:dyDescent="0.5">
      <c r="A994" s="3">
        <v>8</v>
      </c>
      <c r="B994" s="143">
        <f>SUBTOTAL(103,$A$796:A994)</f>
        <v>198</v>
      </c>
      <c r="C994" s="247" t="s">
        <v>1923</v>
      </c>
      <c r="D994" s="232">
        <v>1660128</v>
      </c>
      <c r="E994" s="239">
        <v>0</v>
      </c>
      <c r="F994" s="239">
        <v>0</v>
      </c>
      <c r="G994" s="239">
        <v>0</v>
      </c>
      <c r="H994" s="239">
        <v>0</v>
      </c>
      <c r="I994" s="239">
        <v>0</v>
      </c>
      <c r="J994" s="239">
        <v>0</v>
      </c>
      <c r="K994" s="240">
        <v>0</v>
      </c>
      <c r="L994" s="239">
        <v>0</v>
      </c>
      <c r="M994" s="239">
        <v>1660128</v>
      </c>
      <c r="N994" s="239">
        <v>0</v>
      </c>
      <c r="O994" s="239">
        <v>0</v>
      </c>
      <c r="P994" s="239">
        <v>0</v>
      </c>
      <c r="Q994" s="239">
        <v>0</v>
      </c>
      <c r="R994" s="239">
        <v>0</v>
      </c>
      <c r="S994" s="239">
        <v>0</v>
      </c>
      <c r="T994" s="239">
        <v>0</v>
      </c>
      <c r="U994" s="239">
        <v>0</v>
      </c>
      <c r="V994" s="239">
        <v>0</v>
      </c>
      <c r="W994" s="239">
        <v>0</v>
      </c>
      <c r="X994" s="239">
        <v>0</v>
      </c>
      <c r="Y994" s="239">
        <v>0</v>
      </c>
      <c r="Z994" s="239">
        <v>0</v>
      </c>
      <c r="AA994" s="239">
        <v>0</v>
      </c>
      <c r="AB994" s="241">
        <v>2021</v>
      </c>
    </row>
    <row r="995" spans="1:28" s="3" customFormat="1" ht="35.25" x14ac:dyDescent="0.5">
      <c r="A995" s="3">
        <v>9</v>
      </c>
      <c r="B995" s="143">
        <f>SUBTOTAL(103,$A$796:A995)</f>
        <v>199</v>
      </c>
      <c r="C995" s="247" t="s">
        <v>3051</v>
      </c>
      <c r="D995" s="232">
        <v>2638757</v>
      </c>
      <c r="E995" s="239">
        <v>0</v>
      </c>
      <c r="F995" s="239">
        <v>0</v>
      </c>
      <c r="G995" s="239">
        <v>0</v>
      </c>
      <c r="H995" s="239">
        <v>0</v>
      </c>
      <c r="I995" s="239">
        <v>0</v>
      </c>
      <c r="J995" s="239">
        <v>0</v>
      </c>
      <c r="K995" s="240">
        <v>0</v>
      </c>
      <c r="L995" s="239">
        <v>0</v>
      </c>
      <c r="M995" s="239">
        <v>2638757</v>
      </c>
      <c r="N995" s="239">
        <v>0</v>
      </c>
      <c r="O995" s="239">
        <v>0</v>
      </c>
      <c r="P995" s="239">
        <v>0</v>
      </c>
      <c r="Q995" s="239">
        <v>0</v>
      </c>
      <c r="R995" s="239">
        <v>0</v>
      </c>
      <c r="S995" s="239">
        <v>0</v>
      </c>
      <c r="T995" s="239">
        <v>0</v>
      </c>
      <c r="U995" s="239">
        <v>0</v>
      </c>
      <c r="V995" s="239">
        <v>0</v>
      </c>
      <c r="W995" s="239">
        <v>0</v>
      </c>
      <c r="X995" s="239">
        <v>0</v>
      </c>
      <c r="Y995" s="239">
        <v>0</v>
      </c>
      <c r="Z995" s="239">
        <v>0</v>
      </c>
      <c r="AA995" s="239">
        <v>0</v>
      </c>
      <c r="AB995" s="241">
        <v>2021</v>
      </c>
    </row>
    <row r="996" spans="1:28" s="3" customFormat="1" ht="35.25" x14ac:dyDescent="0.5">
      <c r="A996" s="3">
        <v>10</v>
      </c>
      <c r="B996" s="143">
        <f>SUBTOTAL(103,$A$796:A996)</f>
        <v>200</v>
      </c>
      <c r="C996" s="247" t="s">
        <v>3052</v>
      </c>
      <c r="D996" s="232">
        <v>2300000</v>
      </c>
      <c r="E996" s="239">
        <v>0</v>
      </c>
      <c r="F996" s="239">
        <v>0</v>
      </c>
      <c r="G996" s="239">
        <v>2300000</v>
      </c>
      <c r="H996" s="239">
        <v>0</v>
      </c>
      <c r="I996" s="239">
        <v>0</v>
      </c>
      <c r="J996" s="239">
        <v>0</v>
      </c>
      <c r="K996" s="240">
        <v>0</v>
      </c>
      <c r="L996" s="239">
        <v>0</v>
      </c>
      <c r="M996" s="239">
        <v>0</v>
      </c>
      <c r="N996" s="239">
        <v>0</v>
      </c>
      <c r="O996" s="239">
        <v>0</v>
      </c>
      <c r="P996" s="239">
        <v>0</v>
      </c>
      <c r="Q996" s="239">
        <v>0</v>
      </c>
      <c r="R996" s="239">
        <v>0</v>
      </c>
      <c r="S996" s="239">
        <v>0</v>
      </c>
      <c r="T996" s="239">
        <v>0</v>
      </c>
      <c r="U996" s="239">
        <v>0</v>
      </c>
      <c r="V996" s="239">
        <v>0</v>
      </c>
      <c r="W996" s="239">
        <v>0</v>
      </c>
      <c r="X996" s="239">
        <v>0</v>
      </c>
      <c r="Y996" s="239">
        <v>0</v>
      </c>
      <c r="Z996" s="239">
        <v>0</v>
      </c>
      <c r="AA996" s="239">
        <v>0</v>
      </c>
      <c r="AB996" s="241">
        <v>2021</v>
      </c>
    </row>
    <row r="997" spans="1:28" s="3" customFormat="1" ht="35.25" x14ac:dyDescent="0.5">
      <c r="A997" s="3">
        <v>11</v>
      </c>
      <c r="B997" s="143">
        <f>SUBTOTAL(103,$A$796:A997)</f>
        <v>201</v>
      </c>
      <c r="C997" s="247" t="s">
        <v>1925</v>
      </c>
      <c r="D997" s="232">
        <v>1110000</v>
      </c>
      <c r="E997" s="239">
        <v>0</v>
      </c>
      <c r="F997" s="239">
        <v>0</v>
      </c>
      <c r="G997" s="239">
        <v>1110000</v>
      </c>
      <c r="H997" s="239">
        <v>0</v>
      </c>
      <c r="I997" s="239">
        <v>0</v>
      </c>
      <c r="J997" s="239">
        <v>0</v>
      </c>
      <c r="K997" s="240">
        <v>0</v>
      </c>
      <c r="L997" s="239">
        <v>0</v>
      </c>
      <c r="M997" s="239">
        <v>0</v>
      </c>
      <c r="N997" s="239">
        <v>0</v>
      </c>
      <c r="O997" s="239">
        <v>0</v>
      </c>
      <c r="P997" s="239">
        <v>0</v>
      </c>
      <c r="Q997" s="239">
        <v>0</v>
      </c>
      <c r="R997" s="239">
        <v>0</v>
      </c>
      <c r="S997" s="239">
        <v>0</v>
      </c>
      <c r="T997" s="239">
        <v>0</v>
      </c>
      <c r="U997" s="239">
        <v>0</v>
      </c>
      <c r="V997" s="239">
        <v>0</v>
      </c>
      <c r="W997" s="239">
        <v>0</v>
      </c>
      <c r="X997" s="239">
        <v>0</v>
      </c>
      <c r="Y997" s="239">
        <v>0</v>
      </c>
      <c r="Z997" s="239">
        <v>0</v>
      </c>
      <c r="AA997" s="239">
        <v>0</v>
      </c>
      <c r="AB997" s="241">
        <v>2021</v>
      </c>
    </row>
    <row r="998" spans="1:28" s="3" customFormat="1" ht="35.25" x14ac:dyDescent="0.5">
      <c r="A998" s="3">
        <v>12</v>
      </c>
      <c r="B998" s="143">
        <f>SUBTOTAL(103,$A$796:A998)</f>
        <v>202</v>
      </c>
      <c r="C998" s="247" t="s">
        <v>2301</v>
      </c>
      <c r="D998" s="232">
        <v>2444775</v>
      </c>
      <c r="E998" s="239">
        <v>0</v>
      </c>
      <c r="F998" s="239">
        <v>0</v>
      </c>
      <c r="G998" s="239">
        <v>0</v>
      </c>
      <c r="H998" s="239">
        <v>0</v>
      </c>
      <c r="I998" s="239">
        <v>0</v>
      </c>
      <c r="J998" s="239">
        <v>0</v>
      </c>
      <c r="K998" s="240">
        <v>0</v>
      </c>
      <c r="L998" s="239">
        <v>0</v>
      </c>
      <c r="M998" s="239">
        <v>0</v>
      </c>
      <c r="N998" s="239">
        <v>0</v>
      </c>
      <c r="O998" s="239">
        <v>2444775</v>
      </c>
      <c r="P998" s="239">
        <v>0</v>
      </c>
      <c r="Q998" s="239">
        <v>0</v>
      </c>
      <c r="R998" s="239">
        <v>0</v>
      </c>
      <c r="S998" s="239">
        <v>0</v>
      </c>
      <c r="T998" s="239">
        <v>0</v>
      </c>
      <c r="U998" s="239">
        <v>0</v>
      </c>
      <c r="V998" s="239">
        <v>0</v>
      </c>
      <c r="W998" s="239">
        <v>0</v>
      </c>
      <c r="X998" s="239">
        <v>0</v>
      </c>
      <c r="Y998" s="239">
        <v>0</v>
      </c>
      <c r="Z998" s="239">
        <v>0</v>
      </c>
      <c r="AA998" s="239">
        <v>0</v>
      </c>
      <c r="AB998" s="241">
        <v>2021</v>
      </c>
    </row>
    <row r="999" spans="1:28" s="3" customFormat="1" ht="35.25" x14ac:dyDescent="0.5">
      <c r="A999" s="229">
        <v>1</v>
      </c>
      <c r="B999" s="143">
        <f>SUBTOTAL(103,$A$796:A999)</f>
        <v>203</v>
      </c>
      <c r="C999" s="237" t="s">
        <v>2650</v>
      </c>
      <c r="D999" s="232">
        <f t="shared" ref="D999:D1011" si="58">E999+F999+G999+H999+I999+J999+L999+M999+N999+O999+P999+Q999+R999+S999+T999+U999+V999+W999+X999+Y999+Z999+AA999</f>
        <v>8274000</v>
      </c>
      <c r="E999" s="239">
        <v>0</v>
      </c>
      <c r="F999" s="239">
        <v>0</v>
      </c>
      <c r="G999" s="239">
        <v>0</v>
      </c>
      <c r="H999" s="239">
        <v>0</v>
      </c>
      <c r="I999" s="239">
        <v>0</v>
      </c>
      <c r="J999" s="239">
        <v>0</v>
      </c>
      <c r="K999" s="240">
        <v>4</v>
      </c>
      <c r="L999" s="239">
        <v>8274000</v>
      </c>
      <c r="M999" s="239">
        <v>0</v>
      </c>
      <c r="N999" s="239">
        <v>0</v>
      </c>
      <c r="O999" s="239">
        <v>0</v>
      </c>
      <c r="P999" s="239">
        <v>0</v>
      </c>
      <c r="Q999" s="239">
        <v>0</v>
      </c>
      <c r="R999" s="239">
        <v>0</v>
      </c>
      <c r="S999" s="239">
        <v>0</v>
      </c>
      <c r="T999" s="239">
        <v>0</v>
      </c>
      <c r="U999" s="239">
        <v>0</v>
      </c>
      <c r="V999" s="239">
        <v>0</v>
      </c>
      <c r="W999" s="239">
        <v>0</v>
      </c>
      <c r="X999" s="239">
        <v>0</v>
      </c>
      <c r="Y999" s="239">
        <v>0</v>
      </c>
      <c r="Z999" s="239">
        <v>0</v>
      </c>
      <c r="AA999" s="239">
        <v>0</v>
      </c>
      <c r="AB999" s="241">
        <v>2021</v>
      </c>
    </row>
    <row r="1000" spans="1:28" s="3" customFormat="1" ht="35.25" x14ac:dyDescent="0.5">
      <c r="A1000" s="229">
        <v>1</v>
      </c>
      <c r="B1000" s="143">
        <f>SUBTOTAL(103,$A$796:A1000)</f>
        <v>204</v>
      </c>
      <c r="C1000" s="237" t="s">
        <v>2651</v>
      </c>
      <c r="D1000" s="232">
        <f t="shared" si="58"/>
        <v>4137000</v>
      </c>
      <c r="E1000" s="239">
        <v>0</v>
      </c>
      <c r="F1000" s="239">
        <v>0</v>
      </c>
      <c r="G1000" s="239">
        <v>0</v>
      </c>
      <c r="H1000" s="239">
        <v>0</v>
      </c>
      <c r="I1000" s="239">
        <v>0</v>
      </c>
      <c r="J1000" s="239">
        <v>0</v>
      </c>
      <c r="K1000" s="240">
        <v>2</v>
      </c>
      <c r="L1000" s="239">
        <v>4137000</v>
      </c>
      <c r="M1000" s="239">
        <v>0</v>
      </c>
      <c r="N1000" s="239">
        <v>0</v>
      </c>
      <c r="O1000" s="239">
        <v>0</v>
      </c>
      <c r="P1000" s="239">
        <v>0</v>
      </c>
      <c r="Q1000" s="239">
        <v>0</v>
      </c>
      <c r="R1000" s="239">
        <v>0</v>
      </c>
      <c r="S1000" s="239">
        <v>0</v>
      </c>
      <c r="T1000" s="239">
        <v>0</v>
      </c>
      <c r="U1000" s="239">
        <v>0</v>
      </c>
      <c r="V1000" s="239">
        <v>0</v>
      </c>
      <c r="W1000" s="239">
        <v>0</v>
      </c>
      <c r="X1000" s="239">
        <v>0</v>
      </c>
      <c r="Y1000" s="239">
        <v>0</v>
      </c>
      <c r="Z1000" s="239">
        <v>0</v>
      </c>
      <c r="AA1000" s="239">
        <v>0</v>
      </c>
      <c r="AB1000" s="241">
        <v>2021</v>
      </c>
    </row>
    <row r="1001" spans="1:28" s="3" customFormat="1" ht="35.25" x14ac:dyDescent="0.5">
      <c r="A1001" s="229">
        <v>1</v>
      </c>
      <c r="B1001" s="143">
        <f>SUBTOTAL(103,$A$796:A1001)</f>
        <v>205</v>
      </c>
      <c r="C1001" s="237" t="s">
        <v>2652</v>
      </c>
      <c r="D1001" s="232">
        <f t="shared" si="58"/>
        <v>12600000</v>
      </c>
      <c r="E1001" s="239">
        <v>0</v>
      </c>
      <c r="F1001" s="239">
        <v>0</v>
      </c>
      <c r="G1001" s="239">
        <v>0</v>
      </c>
      <c r="H1001" s="239">
        <v>0</v>
      </c>
      <c r="I1001" s="239">
        <v>0</v>
      </c>
      <c r="J1001" s="239">
        <v>0</v>
      </c>
      <c r="K1001" s="240">
        <v>6</v>
      </c>
      <c r="L1001" s="239">
        <v>12600000</v>
      </c>
      <c r="M1001" s="239">
        <v>0</v>
      </c>
      <c r="N1001" s="239">
        <v>0</v>
      </c>
      <c r="O1001" s="239">
        <v>0</v>
      </c>
      <c r="P1001" s="239">
        <v>0</v>
      </c>
      <c r="Q1001" s="239">
        <v>0</v>
      </c>
      <c r="R1001" s="239">
        <v>0</v>
      </c>
      <c r="S1001" s="239">
        <v>0</v>
      </c>
      <c r="T1001" s="239">
        <v>0</v>
      </c>
      <c r="U1001" s="239">
        <v>0</v>
      </c>
      <c r="V1001" s="239">
        <v>0</v>
      </c>
      <c r="W1001" s="239">
        <v>0</v>
      </c>
      <c r="X1001" s="239">
        <v>0</v>
      </c>
      <c r="Y1001" s="239">
        <v>0</v>
      </c>
      <c r="Z1001" s="239">
        <v>0</v>
      </c>
      <c r="AA1001" s="239">
        <v>0</v>
      </c>
      <c r="AB1001" s="241">
        <v>2021</v>
      </c>
    </row>
    <row r="1002" spans="1:28" s="3" customFormat="1" ht="35.25" x14ac:dyDescent="0.5">
      <c r="A1002" s="229">
        <v>1</v>
      </c>
      <c r="B1002" s="143">
        <f>SUBTOTAL(103,$A$796:A1002)</f>
        <v>206</v>
      </c>
      <c r="C1002" s="237" t="s">
        <v>2653</v>
      </c>
      <c r="D1002" s="232">
        <f t="shared" si="58"/>
        <v>8274000</v>
      </c>
      <c r="E1002" s="239">
        <v>0</v>
      </c>
      <c r="F1002" s="239">
        <v>0</v>
      </c>
      <c r="G1002" s="239">
        <v>0</v>
      </c>
      <c r="H1002" s="239">
        <v>0</v>
      </c>
      <c r="I1002" s="239">
        <v>0</v>
      </c>
      <c r="J1002" s="239">
        <v>0</v>
      </c>
      <c r="K1002" s="240">
        <v>4</v>
      </c>
      <c r="L1002" s="239">
        <v>8274000</v>
      </c>
      <c r="M1002" s="239">
        <v>0</v>
      </c>
      <c r="N1002" s="239">
        <v>0</v>
      </c>
      <c r="O1002" s="239">
        <v>0</v>
      </c>
      <c r="P1002" s="239">
        <v>0</v>
      </c>
      <c r="Q1002" s="239">
        <v>0</v>
      </c>
      <c r="R1002" s="239">
        <v>0</v>
      </c>
      <c r="S1002" s="239">
        <v>0</v>
      </c>
      <c r="T1002" s="239">
        <v>0</v>
      </c>
      <c r="U1002" s="239">
        <v>0</v>
      </c>
      <c r="V1002" s="239">
        <v>0</v>
      </c>
      <c r="W1002" s="239">
        <v>0</v>
      </c>
      <c r="X1002" s="239">
        <v>0</v>
      </c>
      <c r="Y1002" s="239">
        <v>0</v>
      </c>
      <c r="Z1002" s="239">
        <v>0</v>
      </c>
      <c r="AA1002" s="239">
        <v>0</v>
      </c>
      <c r="AB1002" s="241">
        <v>2021</v>
      </c>
    </row>
    <row r="1003" spans="1:28" s="3" customFormat="1" ht="35.25" x14ac:dyDescent="0.5">
      <c r="A1003" s="229">
        <v>1</v>
      </c>
      <c r="B1003" s="143">
        <f>SUBTOTAL(103,$A$796:A1003)</f>
        <v>207</v>
      </c>
      <c r="C1003" s="237" t="s">
        <v>2654</v>
      </c>
      <c r="D1003" s="232">
        <f t="shared" si="58"/>
        <v>6205500</v>
      </c>
      <c r="E1003" s="239">
        <v>0</v>
      </c>
      <c r="F1003" s="239">
        <v>0</v>
      </c>
      <c r="G1003" s="239">
        <v>0</v>
      </c>
      <c r="H1003" s="239">
        <v>0</v>
      </c>
      <c r="I1003" s="239">
        <v>0</v>
      </c>
      <c r="J1003" s="239">
        <v>0</v>
      </c>
      <c r="K1003" s="240">
        <v>3</v>
      </c>
      <c r="L1003" s="239">
        <v>6205500</v>
      </c>
      <c r="M1003" s="239">
        <v>0</v>
      </c>
      <c r="N1003" s="239">
        <v>0</v>
      </c>
      <c r="O1003" s="239">
        <v>0</v>
      </c>
      <c r="P1003" s="239">
        <v>0</v>
      </c>
      <c r="Q1003" s="239">
        <v>0</v>
      </c>
      <c r="R1003" s="239">
        <v>0</v>
      </c>
      <c r="S1003" s="239">
        <v>0</v>
      </c>
      <c r="T1003" s="239">
        <v>0</v>
      </c>
      <c r="U1003" s="239">
        <v>0</v>
      </c>
      <c r="V1003" s="239">
        <v>0</v>
      </c>
      <c r="W1003" s="239">
        <v>0</v>
      </c>
      <c r="X1003" s="239">
        <v>0</v>
      </c>
      <c r="Y1003" s="239">
        <v>0</v>
      </c>
      <c r="Z1003" s="239">
        <v>0</v>
      </c>
      <c r="AA1003" s="239">
        <v>0</v>
      </c>
      <c r="AB1003" s="241">
        <v>2021</v>
      </c>
    </row>
    <row r="1004" spans="1:28" s="3" customFormat="1" ht="35.25" x14ac:dyDescent="0.5">
      <c r="A1004" s="229">
        <v>1</v>
      </c>
      <c r="B1004" s="143">
        <f>SUBTOTAL(103,$A$796:A1004)</f>
        <v>208</v>
      </c>
      <c r="C1004" s="237" t="s">
        <v>2655</v>
      </c>
      <c r="D1004" s="232">
        <f t="shared" si="58"/>
        <v>14479500</v>
      </c>
      <c r="E1004" s="239">
        <v>0</v>
      </c>
      <c r="F1004" s="239">
        <v>0</v>
      </c>
      <c r="G1004" s="239">
        <v>0</v>
      </c>
      <c r="H1004" s="239">
        <v>0</v>
      </c>
      <c r="I1004" s="239">
        <v>0</v>
      </c>
      <c r="J1004" s="239">
        <v>0</v>
      </c>
      <c r="K1004" s="240">
        <v>7</v>
      </c>
      <c r="L1004" s="239">
        <v>14479500</v>
      </c>
      <c r="M1004" s="239">
        <v>0</v>
      </c>
      <c r="N1004" s="239">
        <v>0</v>
      </c>
      <c r="O1004" s="239">
        <v>0</v>
      </c>
      <c r="P1004" s="239">
        <v>0</v>
      </c>
      <c r="Q1004" s="239">
        <v>0</v>
      </c>
      <c r="R1004" s="239">
        <v>0</v>
      </c>
      <c r="S1004" s="239">
        <v>0</v>
      </c>
      <c r="T1004" s="239">
        <v>0</v>
      </c>
      <c r="U1004" s="239">
        <v>0</v>
      </c>
      <c r="V1004" s="239">
        <v>0</v>
      </c>
      <c r="W1004" s="239">
        <v>0</v>
      </c>
      <c r="X1004" s="239">
        <v>0</v>
      </c>
      <c r="Y1004" s="239">
        <v>0</v>
      </c>
      <c r="Z1004" s="239">
        <v>0</v>
      </c>
      <c r="AA1004" s="239">
        <v>0</v>
      </c>
      <c r="AB1004" s="241">
        <v>2021</v>
      </c>
    </row>
    <row r="1005" spans="1:28" s="3" customFormat="1" ht="35.25" x14ac:dyDescent="0.5">
      <c r="A1005" s="229">
        <v>1</v>
      </c>
      <c r="B1005" s="143">
        <f>SUBTOTAL(103,$A$796:A1005)</f>
        <v>209</v>
      </c>
      <c r="C1005" s="237" t="s">
        <v>2656</v>
      </c>
      <c r="D1005" s="232">
        <f t="shared" si="58"/>
        <v>12600000</v>
      </c>
      <c r="E1005" s="239">
        <v>0</v>
      </c>
      <c r="F1005" s="239">
        <v>0</v>
      </c>
      <c r="G1005" s="239">
        <v>0</v>
      </c>
      <c r="H1005" s="239">
        <v>0</v>
      </c>
      <c r="I1005" s="239">
        <v>0</v>
      </c>
      <c r="J1005" s="239">
        <v>0</v>
      </c>
      <c r="K1005" s="240">
        <v>6</v>
      </c>
      <c r="L1005" s="239">
        <v>12600000</v>
      </c>
      <c r="M1005" s="239">
        <v>0</v>
      </c>
      <c r="N1005" s="239">
        <v>0</v>
      </c>
      <c r="O1005" s="239">
        <v>0</v>
      </c>
      <c r="P1005" s="239">
        <v>0</v>
      </c>
      <c r="Q1005" s="239">
        <v>0</v>
      </c>
      <c r="R1005" s="239">
        <v>0</v>
      </c>
      <c r="S1005" s="239">
        <v>0</v>
      </c>
      <c r="T1005" s="239">
        <v>0</v>
      </c>
      <c r="U1005" s="239">
        <v>0</v>
      </c>
      <c r="V1005" s="239">
        <v>0</v>
      </c>
      <c r="W1005" s="239">
        <v>0</v>
      </c>
      <c r="X1005" s="239">
        <v>0</v>
      </c>
      <c r="Y1005" s="239">
        <v>0</v>
      </c>
      <c r="Z1005" s="239">
        <v>0</v>
      </c>
      <c r="AA1005" s="239">
        <v>0</v>
      </c>
      <c r="AB1005" s="241">
        <v>2021</v>
      </c>
    </row>
    <row r="1006" spans="1:28" s="3" customFormat="1" ht="35.25" x14ac:dyDescent="0.5">
      <c r="A1006" s="229">
        <v>1</v>
      </c>
      <c r="B1006" s="143">
        <f>SUBTOTAL(103,$A$796:A1006)</f>
        <v>210</v>
      </c>
      <c r="C1006" s="237" t="s">
        <v>2657</v>
      </c>
      <c r="D1006" s="232">
        <f t="shared" si="58"/>
        <v>7135834.7999999998</v>
      </c>
      <c r="E1006" s="239">
        <v>0</v>
      </c>
      <c r="F1006" s="239">
        <v>0</v>
      </c>
      <c r="G1006" s="239">
        <v>0</v>
      </c>
      <c r="H1006" s="239">
        <v>0</v>
      </c>
      <c r="I1006" s="239">
        <v>0</v>
      </c>
      <c r="J1006" s="239">
        <v>0</v>
      </c>
      <c r="K1006" s="240">
        <v>3</v>
      </c>
      <c r="L1006" s="239">
        <v>7135834.7999999998</v>
      </c>
      <c r="M1006" s="239">
        <v>0</v>
      </c>
      <c r="N1006" s="239">
        <v>0</v>
      </c>
      <c r="O1006" s="239">
        <v>0</v>
      </c>
      <c r="P1006" s="239">
        <v>0</v>
      </c>
      <c r="Q1006" s="239">
        <v>0</v>
      </c>
      <c r="R1006" s="239">
        <v>0</v>
      </c>
      <c r="S1006" s="239">
        <v>0</v>
      </c>
      <c r="T1006" s="239">
        <v>0</v>
      </c>
      <c r="U1006" s="239">
        <v>0</v>
      </c>
      <c r="V1006" s="239">
        <v>0</v>
      </c>
      <c r="W1006" s="239">
        <v>0</v>
      </c>
      <c r="X1006" s="239">
        <v>0</v>
      </c>
      <c r="Y1006" s="239">
        <v>0</v>
      </c>
      <c r="Z1006" s="239">
        <v>0</v>
      </c>
      <c r="AA1006" s="239">
        <v>0</v>
      </c>
      <c r="AB1006" s="241">
        <v>2021</v>
      </c>
    </row>
    <row r="1007" spans="1:28" s="3" customFormat="1" ht="35.25" x14ac:dyDescent="0.5">
      <c r="A1007" s="229">
        <v>1</v>
      </c>
      <c r="B1007" s="143">
        <f>SUBTOTAL(103,$A$796:A1007)</f>
        <v>211</v>
      </c>
      <c r="C1007" s="237" t="s">
        <v>2658</v>
      </c>
      <c r="D1007" s="232">
        <f t="shared" si="58"/>
        <v>2346988.7999999998</v>
      </c>
      <c r="E1007" s="239">
        <v>0</v>
      </c>
      <c r="F1007" s="239">
        <v>0</v>
      </c>
      <c r="G1007" s="239">
        <v>0</v>
      </c>
      <c r="H1007" s="239">
        <v>0</v>
      </c>
      <c r="I1007" s="239">
        <v>0</v>
      </c>
      <c r="J1007" s="239">
        <v>0</v>
      </c>
      <c r="K1007" s="240">
        <v>1</v>
      </c>
      <c r="L1007" s="239">
        <v>2346988.7999999998</v>
      </c>
      <c r="M1007" s="239">
        <v>0</v>
      </c>
      <c r="N1007" s="239">
        <v>0</v>
      </c>
      <c r="O1007" s="239">
        <v>0</v>
      </c>
      <c r="P1007" s="239">
        <v>0</v>
      </c>
      <c r="Q1007" s="239">
        <v>0</v>
      </c>
      <c r="R1007" s="239">
        <v>0</v>
      </c>
      <c r="S1007" s="239">
        <v>0</v>
      </c>
      <c r="T1007" s="239">
        <v>0</v>
      </c>
      <c r="U1007" s="239">
        <v>0</v>
      </c>
      <c r="V1007" s="239">
        <v>0</v>
      </c>
      <c r="W1007" s="239">
        <v>0</v>
      </c>
      <c r="X1007" s="239">
        <v>0</v>
      </c>
      <c r="Y1007" s="239">
        <v>0</v>
      </c>
      <c r="Z1007" s="239">
        <v>0</v>
      </c>
      <c r="AA1007" s="239">
        <v>0</v>
      </c>
      <c r="AB1007" s="241">
        <v>2021</v>
      </c>
    </row>
    <row r="1008" spans="1:28" s="3" customFormat="1" ht="35.25" x14ac:dyDescent="0.5">
      <c r="A1008" s="229">
        <v>1</v>
      </c>
      <c r="B1008" s="143">
        <f>SUBTOTAL(103,$A$796:A1008)</f>
        <v>212</v>
      </c>
      <c r="C1008" s="237" t="s">
        <v>2659</v>
      </c>
      <c r="D1008" s="232">
        <f t="shared" si="58"/>
        <v>4722986.4000000004</v>
      </c>
      <c r="E1008" s="239">
        <v>0</v>
      </c>
      <c r="F1008" s="239">
        <v>0</v>
      </c>
      <c r="G1008" s="239">
        <v>0</v>
      </c>
      <c r="H1008" s="239">
        <v>0</v>
      </c>
      <c r="I1008" s="239">
        <v>0</v>
      </c>
      <c r="J1008" s="239">
        <v>0</v>
      </c>
      <c r="K1008" s="240">
        <v>2</v>
      </c>
      <c r="L1008" s="239">
        <v>4722986.4000000004</v>
      </c>
      <c r="M1008" s="239">
        <v>0</v>
      </c>
      <c r="N1008" s="239">
        <v>0</v>
      </c>
      <c r="O1008" s="239">
        <v>0</v>
      </c>
      <c r="P1008" s="239">
        <v>0</v>
      </c>
      <c r="Q1008" s="239">
        <v>0</v>
      </c>
      <c r="R1008" s="239">
        <v>0</v>
      </c>
      <c r="S1008" s="239">
        <v>0</v>
      </c>
      <c r="T1008" s="239">
        <v>0</v>
      </c>
      <c r="U1008" s="239">
        <v>0</v>
      </c>
      <c r="V1008" s="239">
        <v>0</v>
      </c>
      <c r="W1008" s="239">
        <v>0</v>
      </c>
      <c r="X1008" s="239">
        <v>0</v>
      </c>
      <c r="Y1008" s="239">
        <v>0</v>
      </c>
      <c r="Z1008" s="239">
        <v>0</v>
      </c>
      <c r="AA1008" s="239">
        <v>0</v>
      </c>
      <c r="AB1008" s="241">
        <v>2021</v>
      </c>
    </row>
    <row r="1009" spans="1:28" s="3" customFormat="1" ht="35.25" x14ac:dyDescent="0.5">
      <c r="A1009" s="229">
        <v>1</v>
      </c>
      <c r="B1009" s="143">
        <f>SUBTOTAL(103,$A$796:A1009)</f>
        <v>213</v>
      </c>
      <c r="C1009" s="237" t="s">
        <v>2675</v>
      </c>
      <c r="D1009" s="232">
        <f t="shared" si="58"/>
        <v>4285543.2</v>
      </c>
      <c r="E1009" s="239">
        <v>0</v>
      </c>
      <c r="F1009" s="239">
        <v>0</v>
      </c>
      <c r="G1009" s="239">
        <v>0</v>
      </c>
      <c r="H1009" s="239">
        <v>0</v>
      </c>
      <c r="I1009" s="239">
        <v>0</v>
      </c>
      <c r="J1009" s="239">
        <v>0</v>
      </c>
      <c r="K1009" s="240">
        <v>2</v>
      </c>
      <c r="L1009" s="239">
        <v>4285543.2</v>
      </c>
      <c r="M1009" s="239">
        <v>0</v>
      </c>
      <c r="N1009" s="239">
        <v>0</v>
      </c>
      <c r="O1009" s="239">
        <v>0</v>
      </c>
      <c r="P1009" s="239">
        <v>0</v>
      </c>
      <c r="Q1009" s="239">
        <v>0</v>
      </c>
      <c r="R1009" s="239">
        <v>0</v>
      </c>
      <c r="S1009" s="239">
        <v>0</v>
      </c>
      <c r="T1009" s="239">
        <v>0</v>
      </c>
      <c r="U1009" s="239">
        <v>0</v>
      </c>
      <c r="V1009" s="239">
        <v>0</v>
      </c>
      <c r="W1009" s="239">
        <v>0</v>
      </c>
      <c r="X1009" s="239">
        <v>0</v>
      </c>
      <c r="Y1009" s="239">
        <v>0</v>
      </c>
      <c r="Z1009" s="239">
        <v>0</v>
      </c>
      <c r="AA1009" s="239">
        <v>0</v>
      </c>
      <c r="AB1009" s="241">
        <v>2021</v>
      </c>
    </row>
    <row r="1010" spans="1:28" s="3" customFormat="1" ht="35.25" x14ac:dyDescent="0.5">
      <c r="A1010" s="229">
        <v>1</v>
      </c>
      <c r="B1010" s="143">
        <f>SUBTOTAL(103,$A$796:A1010)</f>
        <v>214</v>
      </c>
      <c r="C1010" s="237" t="s">
        <v>2783</v>
      </c>
      <c r="D1010" s="232">
        <f t="shared" si="58"/>
        <v>2243235.6</v>
      </c>
      <c r="E1010" s="239">
        <v>0</v>
      </c>
      <c r="F1010" s="239">
        <v>0</v>
      </c>
      <c r="G1010" s="239">
        <v>0</v>
      </c>
      <c r="H1010" s="239">
        <v>0</v>
      </c>
      <c r="I1010" s="239">
        <v>0</v>
      </c>
      <c r="J1010" s="239">
        <v>0</v>
      </c>
      <c r="K1010" s="240">
        <v>1</v>
      </c>
      <c r="L1010" s="239">
        <v>2243235.6</v>
      </c>
      <c r="M1010" s="239">
        <v>0</v>
      </c>
      <c r="N1010" s="239">
        <v>0</v>
      </c>
      <c r="O1010" s="239">
        <v>0</v>
      </c>
      <c r="P1010" s="239">
        <v>0</v>
      </c>
      <c r="Q1010" s="239">
        <v>0</v>
      </c>
      <c r="R1010" s="239">
        <v>0</v>
      </c>
      <c r="S1010" s="239">
        <v>0</v>
      </c>
      <c r="T1010" s="239">
        <v>0</v>
      </c>
      <c r="U1010" s="239">
        <v>0</v>
      </c>
      <c r="V1010" s="239">
        <v>0</v>
      </c>
      <c r="W1010" s="239">
        <v>0</v>
      </c>
      <c r="X1010" s="239">
        <v>0</v>
      </c>
      <c r="Y1010" s="239">
        <v>0</v>
      </c>
      <c r="Z1010" s="239">
        <v>0</v>
      </c>
      <c r="AA1010" s="239">
        <v>0</v>
      </c>
      <c r="AB1010" s="241">
        <v>2021</v>
      </c>
    </row>
    <row r="1011" spans="1:28" s="3" customFormat="1" ht="35.25" x14ac:dyDescent="0.5">
      <c r="A1011" s="229">
        <v>1</v>
      </c>
      <c r="B1011" s="143">
        <f>SUBTOTAL(103,$A$796:A1011)</f>
        <v>215</v>
      </c>
      <c r="C1011" s="237" t="s">
        <v>2285</v>
      </c>
      <c r="D1011" s="232">
        <f t="shared" si="58"/>
        <v>4960629.5999999996</v>
      </c>
      <c r="E1011" s="239">
        <v>0</v>
      </c>
      <c r="F1011" s="239">
        <v>0</v>
      </c>
      <c r="G1011" s="239">
        <v>0</v>
      </c>
      <c r="H1011" s="239">
        <v>0</v>
      </c>
      <c r="I1011" s="239">
        <v>0</v>
      </c>
      <c r="J1011" s="239">
        <v>0</v>
      </c>
      <c r="K1011" s="240">
        <v>2</v>
      </c>
      <c r="L1011" s="239">
        <v>4960629.5999999996</v>
      </c>
      <c r="M1011" s="239">
        <v>0</v>
      </c>
      <c r="N1011" s="239">
        <v>0</v>
      </c>
      <c r="O1011" s="239">
        <v>0</v>
      </c>
      <c r="P1011" s="239">
        <v>0</v>
      </c>
      <c r="Q1011" s="239">
        <v>0</v>
      </c>
      <c r="R1011" s="239">
        <v>0</v>
      </c>
      <c r="S1011" s="239">
        <v>0</v>
      </c>
      <c r="T1011" s="239">
        <v>0</v>
      </c>
      <c r="U1011" s="239">
        <v>0</v>
      </c>
      <c r="V1011" s="239">
        <v>0</v>
      </c>
      <c r="W1011" s="239">
        <v>0</v>
      </c>
      <c r="X1011" s="239">
        <v>0</v>
      </c>
      <c r="Y1011" s="239">
        <v>0</v>
      </c>
      <c r="Z1011" s="239">
        <v>0</v>
      </c>
      <c r="AA1011" s="239">
        <v>0</v>
      </c>
      <c r="AB1011" s="241">
        <v>2021</v>
      </c>
    </row>
    <row r="1012" spans="1:28" s="3" customFormat="1" ht="35.25" x14ac:dyDescent="0.5">
      <c r="A1012" s="3">
        <v>1</v>
      </c>
      <c r="B1012" s="143">
        <f>SUBTOTAL(103,$A$796:A1012)</f>
        <v>216</v>
      </c>
      <c r="C1012" s="247" t="s">
        <v>1755</v>
      </c>
      <c r="D1012" s="232">
        <f t="shared" si="57"/>
        <v>860385.6</v>
      </c>
      <c r="E1012" s="239">
        <v>0</v>
      </c>
      <c r="F1012" s="239">
        <v>0</v>
      </c>
      <c r="G1012" s="239">
        <v>0</v>
      </c>
      <c r="H1012" s="239">
        <v>0</v>
      </c>
      <c r="I1012" s="239">
        <v>0</v>
      </c>
      <c r="J1012" s="239">
        <v>0</v>
      </c>
      <c r="K1012" s="240">
        <v>0</v>
      </c>
      <c r="L1012" s="239">
        <v>0</v>
      </c>
      <c r="M1012" s="239">
        <v>0</v>
      </c>
      <c r="N1012" s="239">
        <v>0</v>
      </c>
      <c r="O1012" s="239">
        <v>860385.6</v>
      </c>
      <c r="P1012" s="239">
        <v>0</v>
      </c>
      <c r="Q1012" s="239">
        <v>0</v>
      </c>
      <c r="R1012" s="239">
        <v>0</v>
      </c>
      <c r="S1012" s="239">
        <v>0</v>
      </c>
      <c r="T1012" s="239">
        <v>0</v>
      </c>
      <c r="U1012" s="239">
        <v>0</v>
      </c>
      <c r="V1012" s="239">
        <v>0</v>
      </c>
      <c r="W1012" s="239">
        <v>0</v>
      </c>
      <c r="X1012" s="239">
        <v>0</v>
      </c>
      <c r="Y1012" s="239">
        <v>0</v>
      </c>
      <c r="Z1012" s="239">
        <v>0</v>
      </c>
      <c r="AA1012" s="239">
        <v>0</v>
      </c>
      <c r="AB1012" s="241">
        <v>2021</v>
      </c>
    </row>
    <row r="1013" spans="1:28" s="3" customFormat="1" ht="35.25" x14ac:dyDescent="0.5">
      <c r="B1013" s="230" t="s">
        <v>810</v>
      </c>
      <c r="C1013" s="231"/>
      <c r="D1013" s="232">
        <f t="shared" si="57"/>
        <v>58821364.870000005</v>
      </c>
      <c r="E1013" s="232">
        <f t="shared" ref="E1013:AA1013" si="59">SUM(E1014:E1069)</f>
        <v>813345.55999999994</v>
      </c>
      <c r="F1013" s="232">
        <f t="shared" si="59"/>
        <v>993481.82000000007</v>
      </c>
      <c r="G1013" s="232">
        <f t="shared" si="59"/>
        <v>8965837.7100000009</v>
      </c>
      <c r="H1013" s="232">
        <f t="shared" si="59"/>
        <v>184280</v>
      </c>
      <c r="I1013" s="232">
        <f t="shared" si="59"/>
        <v>124500</v>
      </c>
      <c r="J1013" s="232">
        <f t="shared" si="59"/>
        <v>0</v>
      </c>
      <c r="K1013" s="233">
        <f t="shared" si="59"/>
        <v>7</v>
      </c>
      <c r="L1013" s="232">
        <f t="shared" si="59"/>
        <v>7107845.2199999997</v>
      </c>
      <c r="M1013" s="232">
        <f t="shared" si="59"/>
        <v>18611203.060000002</v>
      </c>
      <c r="N1013" s="232">
        <f t="shared" si="59"/>
        <v>1951737.01</v>
      </c>
      <c r="O1013" s="232">
        <f t="shared" si="59"/>
        <v>20069134.489999998</v>
      </c>
      <c r="P1013" s="232">
        <f t="shared" si="59"/>
        <v>0</v>
      </c>
      <c r="Q1013" s="232">
        <f t="shared" si="59"/>
        <v>0</v>
      </c>
      <c r="R1013" s="232">
        <f t="shared" si="59"/>
        <v>0</v>
      </c>
      <c r="S1013" s="232">
        <f t="shared" si="59"/>
        <v>0</v>
      </c>
      <c r="T1013" s="232">
        <f t="shared" si="59"/>
        <v>0</v>
      </c>
      <c r="U1013" s="232">
        <f t="shared" si="59"/>
        <v>0</v>
      </c>
      <c r="V1013" s="232">
        <f t="shared" si="59"/>
        <v>0</v>
      </c>
      <c r="W1013" s="232">
        <f t="shared" si="59"/>
        <v>0</v>
      </c>
      <c r="X1013" s="232">
        <f t="shared" si="59"/>
        <v>0</v>
      </c>
      <c r="Y1013" s="232">
        <f t="shared" si="59"/>
        <v>0</v>
      </c>
      <c r="Z1013" s="232">
        <f t="shared" si="59"/>
        <v>0</v>
      </c>
      <c r="AA1013" s="232">
        <f t="shared" si="59"/>
        <v>0</v>
      </c>
      <c r="AB1013" s="234" t="s">
        <v>862</v>
      </c>
    </row>
    <row r="1014" spans="1:28" s="3" customFormat="1" ht="35.25" x14ac:dyDescent="0.5">
      <c r="A1014" s="3">
        <v>1</v>
      </c>
      <c r="B1014" s="143">
        <f>SUBTOTAL(103,$A$796:A1014)</f>
        <v>217</v>
      </c>
      <c r="C1014" s="237" t="s">
        <v>2561</v>
      </c>
      <c r="D1014" s="232">
        <f t="shared" si="57"/>
        <v>233398.86</v>
      </c>
      <c r="E1014" s="239">
        <v>0</v>
      </c>
      <c r="F1014" s="239">
        <v>0</v>
      </c>
      <c r="G1014" s="239">
        <v>0</v>
      </c>
      <c r="H1014" s="239">
        <v>0</v>
      </c>
      <c r="I1014" s="239">
        <v>0</v>
      </c>
      <c r="J1014" s="239">
        <v>0</v>
      </c>
      <c r="K1014" s="240">
        <v>0</v>
      </c>
      <c r="L1014" s="239">
        <v>0</v>
      </c>
      <c r="M1014" s="239">
        <v>0</v>
      </c>
      <c r="N1014" s="239">
        <v>165751.97</v>
      </c>
      <c r="O1014" s="239">
        <v>67646.89</v>
      </c>
      <c r="P1014" s="239">
        <v>0</v>
      </c>
      <c r="Q1014" s="239">
        <v>0</v>
      </c>
      <c r="R1014" s="239">
        <v>0</v>
      </c>
      <c r="S1014" s="239">
        <v>0</v>
      </c>
      <c r="T1014" s="239">
        <v>0</v>
      </c>
      <c r="U1014" s="239">
        <v>0</v>
      </c>
      <c r="V1014" s="239">
        <v>0</v>
      </c>
      <c r="W1014" s="239">
        <v>0</v>
      </c>
      <c r="X1014" s="239">
        <v>0</v>
      </c>
      <c r="Y1014" s="239">
        <v>0</v>
      </c>
      <c r="Z1014" s="239">
        <v>0</v>
      </c>
      <c r="AA1014" s="239">
        <v>0</v>
      </c>
      <c r="AB1014" s="241">
        <v>2021</v>
      </c>
    </row>
    <row r="1015" spans="1:28" s="3" customFormat="1" ht="35.25" x14ac:dyDescent="0.5">
      <c r="A1015" s="3">
        <v>1</v>
      </c>
      <c r="B1015" s="143">
        <f>SUBTOTAL(103,$A$796:A1015)</f>
        <v>218</v>
      </c>
      <c r="C1015" s="237" t="s">
        <v>2562</v>
      </c>
      <c r="D1015" s="232">
        <f t="shared" si="57"/>
        <v>324572.02</v>
      </c>
      <c r="E1015" s="239">
        <v>0</v>
      </c>
      <c r="F1015" s="239">
        <v>0</v>
      </c>
      <c r="G1015" s="239">
        <v>140292.01999999999</v>
      </c>
      <c r="H1015" s="239">
        <v>184280</v>
      </c>
      <c r="I1015" s="239">
        <v>0</v>
      </c>
      <c r="J1015" s="239">
        <v>0</v>
      </c>
      <c r="K1015" s="240">
        <v>0</v>
      </c>
      <c r="L1015" s="239">
        <v>0</v>
      </c>
      <c r="M1015" s="239">
        <v>0</v>
      </c>
      <c r="N1015" s="239">
        <v>0</v>
      </c>
      <c r="O1015" s="239">
        <v>0</v>
      </c>
      <c r="P1015" s="239">
        <v>0</v>
      </c>
      <c r="Q1015" s="239">
        <v>0</v>
      </c>
      <c r="R1015" s="239">
        <v>0</v>
      </c>
      <c r="S1015" s="239">
        <v>0</v>
      </c>
      <c r="T1015" s="239">
        <v>0</v>
      </c>
      <c r="U1015" s="239">
        <v>0</v>
      </c>
      <c r="V1015" s="239">
        <v>0</v>
      </c>
      <c r="W1015" s="239">
        <v>0</v>
      </c>
      <c r="X1015" s="239">
        <v>0</v>
      </c>
      <c r="Y1015" s="239">
        <v>0</v>
      </c>
      <c r="Z1015" s="239">
        <v>0</v>
      </c>
      <c r="AA1015" s="239">
        <v>0</v>
      </c>
      <c r="AB1015" s="241">
        <v>2021</v>
      </c>
    </row>
    <row r="1016" spans="1:28" s="3" customFormat="1" ht="35.25" x14ac:dyDescent="0.5">
      <c r="A1016" s="3">
        <v>1</v>
      </c>
      <c r="B1016" s="143">
        <f>SUBTOTAL(103,$A$796:A1016)</f>
        <v>219</v>
      </c>
      <c r="C1016" s="237" t="s">
        <v>2563</v>
      </c>
      <c r="D1016" s="232">
        <f t="shared" si="57"/>
        <v>171297.21</v>
      </c>
      <c r="E1016" s="239">
        <v>0</v>
      </c>
      <c r="F1016" s="239">
        <v>0</v>
      </c>
      <c r="G1016" s="239">
        <v>171297.21</v>
      </c>
      <c r="H1016" s="239">
        <v>0</v>
      </c>
      <c r="I1016" s="239">
        <v>0</v>
      </c>
      <c r="J1016" s="239">
        <v>0</v>
      </c>
      <c r="K1016" s="240">
        <v>0</v>
      </c>
      <c r="L1016" s="239">
        <v>0</v>
      </c>
      <c r="M1016" s="239">
        <v>0</v>
      </c>
      <c r="N1016" s="239">
        <v>0</v>
      </c>
      <c r="O1016" s="239">
        <v>0</v>
      </c>
      <c r="P1016" s="239">
        <v>0</v>
      </c>
      <c r="Q1016" s="239">
        <v>0</v>
      </c>
      <c r="R1016" s="239">
        <v>0</v>
      </c>
      <c r="S1016" s="239">
        <v>0</v>
      </c>
      <c r="T1016" s="239">
        <v>0</v>
      </c>
      <c r="U1016" s="239">
        <v>0</v>
      </c>
      <c r="V1016" s="239">
        <v>0</v>
      </c>
      <c r="W1016" s="239">
        <v>0</v>
      </c>
      <c r="X1016" s="239">
        <v>0</v>
      </c>
      <c r="Y1016" s="239">
        <v>0</v>
      </c>
      <c r="Z1016" s="239">
        <v>0</v>
      </c>
      <c r="AA1016" s="239">
        <v>0</v>
      </c>
      <c r="AB1016" s="241">
        <v>2021</v>
      </c>
    </row>
    <row r="1017" spans="1:28" s="3" customFormat="1" ht="35.25" x14ac:dyDescent="0.5">
      <c r="A1017" s="3">
        <v>1</v>
      </c>
      <c r="B1017" s="143">
        <f>SUBTOTAL(103,$A$796:A1017)</f>
        <v>220</v>
      </c>
      <c r="C1017" s="237" t="s">
        <v>2754</v>
      </c>
      <c r="D1017" s="232">
        <f t="shared" si="57"/>
        <v>330000</v>
      </c>
      <c r="E1017" s="239">
        <v>0</v>
      </c>
      <c r="F1017" s="239">
        <v>0</v>
      </c>
      <c r="G1017" s="239">
        <v>0</v>
      </c>
      <c r="H1017" s="239">
        <v>0</v>
      </c>
      <c r="I1017" s="239">
        <v>0</v>
      </c>
      <c r="J1017" s="239">
        <v>0</v>
      </c>
      <c r="K1017" s="240">
        <v>0</v>
      </c>
      <c r="L1017" s="239">
        <v>0</v>
      </c>
      <c r="M1017" s="239">
        <v>0</v>
      </c>
      <c r="N1017" s="239">
        <v>0</v>
      </c>
      <c r="O1017" s="239">
        <v>330000</v>
      </c>
      <c r="P1017" s="239">
        <v>0</v>
      </c>
      <c r="Q1017" s="239">
        <v>0</v>
      </c>
      <c r="R1017" s="239">
        <v>0</v>
      </c>
      <c r="S1017" s="239">
        <v>0</v>
      </c>
      <c r="T1017" s="239">
        <v>0</v>
      </c>
      <c r="U1017" s="239">
        <v>0</v>
      </c>
      <c r="V1017" s="239">
        <v>0</v>
      </c>
      <c r="W1017" s="239">
        <v>0</v>
      </c>
      <c r="X1017" s="239">
        <v>0</v>
      </c>
      <c r="Y1017" s="239">
        <v>0</v>
      </c>
      <c r="Z1017" s="239">
        <v>0</v>
      </c>
      <c r="AA1017" s="239">
        <v>0</v>
      </c>
      <c r="AB1017" s="241">
        <v>2021</v>
      </c>
    </row>
    <row r="1018" spans="1:28" s="3" customFormat="1" ht="35.25" x14ac:dyDescent="0.5">
      <c r="A1018" s="3">
        <v>1</v>
      </c>
      <c r="B1018" s="143">
        <f>SUBTOTAL(103,$A$796:A1018)</f>
        <v>221</v>
      </c>
      <c r="C1018" s="237" t="s">
        <v>2755</v>
      </c>
      <c r="D1018" s="232">
        <f t="shared" si="57"/>
        <v>2739815</v>
      </c>
      <c r="E1018" s="239">
        <v>0</v>
      </c>
      <c r="F1018" s="239">
        <v>0</v>
      </c>
      <c r="G1018" s="239">
        <v>0</v>
      </c>
      <c r="H1018" s="239">
        <v>0</v>
      </c>
      <c r="I1018" s="239">
        <v>0</v>
      </c>
      <c r="J1018" s="239">
        <v>0</v>
      </c>
      <c r="K1018" s="240">
        <v>0</v>
      </c>
      <c r="L1018" s="239">
        <v>0</v>
      </c>
      <c r="M1018" s="239">
        <v>2739815</v>
      </c>
      <c r="N1018" s="239">
        <v>0</v>
      </c>
      <c r="O1018" s="239">
        <v>0</v>
      </c>
      <c r="P1018" s="239">
        <v>0</v>
      </c>
      <c r="Q1018" s="239">
        <v>0</v>
      </c>
      <c r="R1018" s="239">
        <v>0</v>
      </c>
      <c r="S1018" s="239">
        <v>0</v>
      </c>
      <c r="T1018" s="239">
        <v>0</v>
      </c>
      <c r="U1018" s="239">
        <v>0</v>
      </c>
      <c r="V1018" s="239">
        <v>0</v>
      </c>
      <c r="W1018" s="239">
        <v>0</v>
      </c>
      <c r="X1018" s="239">
        <v>0</v>
      </c>
      <c r="Y1018" s="239">
        <v>0</v>
      </c>
      <c r="Z1018" s="239">
        <v>0</v>
      </c>
      <c r="AA1018" s="239">
        <v>0</v>
      </c>
      <c r="AB1018" s="241">
        <v>2021</v>
      </c>
    </row>
    <row r="1019" spans="1:28" s="3" customFormat="1" ht="35.25" x14ac:dyDescent="0.5">
      <c r="A1019" s="3">
        <v>1</v>
      </c>
      <c r="B1019" s="143">
        <f>SUBTOTAL(103,$A$796:A1019)</f>
        <v>222</v>
      </c>
      <c r="C1019" s="237" t="s">
        <v>2756</v>
      </c>
      <c r="D1019" s="232">
        <f t="shared" si="57"/>
        <v>964150</v>
      </c>
      <c r="E1019" s="239">
        <v>0</v>
      </c>
      <c r="F1019" s="239">
        <v>0</v>
      </c>
      <c r="G1019" s="239">
        <v>0</v>
      </c>
      <c r="H1019" s="239">
        <v>0</v>
      </c>
      <c r="I1019" s="239">
        <v>0</v>
      </c>
      <c r="J1019" s="239">
        <v>0</v>
      </c>
      <c r="K1019" s="240">
        <v>0</v>
      </c>
      <c r="L1019" s="239">
        <v>0</v>
      </c>
      <c r="M1019" s="239">
        <v>964150</v>
      </c>
      <c r="N1019" s="239">
        <v>0</v>
      </c>
      <c r="O1019" s="239">
        <v>0</v>
      </c>
      <c r="P1019" s="239">
        <v>0</v>
      </c>
      <c r="Q1019" s="239">
        <v>0</v>
      </c>
      <c r="R1019" s="239">
        <v>0</v>
      </c>
      <c r="S1019" s="239">
        <v>0</v>
      </c>
      <c r="T1019" s="239">
        <v>0</v>
      </c>
      <c r="U1019" s="239">
        <v>0</v>
      </c>
      <c r="V1019" s="239">
        <v>0</v>
      </c>
      <c r="W1019" s="239">
        <v>0</v>
      </c>
      <c r="X1019" s="239">
        <v>0</v>
      </c>
      <c r="Y1019" s="239">
        <v>0</v>
      </c>
      <c r="Z1019" s="239">
        <v>0</v>
      </c>
      <c r="AA1019" s="239">
        <v>0</v>
      </c>
      <c r="AB1019" s="241">
        <v>2021</v>
      </c>
    </row>
    <row r="1020" spans="1:28" s="3" customFormat="1" ht="35.25" x14ac:dyDescent="0.5">
      <c r="A1020" s="3">
        <v>1</v>
      </c>
      <c r="B1020" s="143">
        <f>SUBTOTAL(103,$A$796:A1020)</f>
        <v>223</v>
      </c>
      <c r="C1020" s="237" t="s">
        <v>2757</v>
      </c>
      <c r="D1020" s="232">
        <f t="shared" si="57"/>
        <v>359656.8</v>
      </c>
      <c r="E1020" s="239">
        <v>0</v>
      </c>
      <c r="F1020" s="239">
        <v>0</v>
      </c>
      <c r="G1020" s="239">
        <v>0</v>
      </c>
      <c r="H1020" s="239">
        <v>0</v>
      </c>
      <c r="I1020" s="239">
        <v>0</v>
      </c>
      <c r="J1020" s="239">
        <v>0</v>
      </c>
      <c r="K1020" s="240">
        <v>0</v>
      </c>
      <c r="L1020" s="239">
        <v>0</v>
      </c>
      <c r="M1020" s="239">
        <v>0</v>
      </c>
      <c r="N1020" s="239">
        <v>0</v>
      </c>
      <c r="O1020" s="239">
        <v>359656.8</v>
      </c>
      <c r="P1020" s="239">
        <v>0</v>
      </c>
      <c r="Q1020" s="239">
        <v>0</v>
      </c>
      <c r="R1020" s="239">
        <v>0</v>
      </c>
      <c r="S1020" s="239">
        <v>0</v>
      </c>
      <c r="T1020" s="239">
        <v>0</v>
      </c>
      <c r="U1020" s="239">
        <v>0</v>
      </c>
      <c r="V1020" s="239">
        <v>0</v>
      </c>
      <c r="W1020" s="239">
        <v>0</v>
      </c>
      <c r="X1020" s="239">
        <v>0</v>
      </c>
      <c r="Y1020" s="239">
        <v>0</v>
      </c>
      <c r="Z1020" s="239">
        <v>0</v>
      </c>
      <c r="AA1020" s="239">
        <v>0</v>
      </c>
      <c r="AB1020" s="241">
        <v>2021</v>
      </c>
    </row>
    <row r="1021" spans="1:28" s="3" customFormat="1" ht="35.25" x14ac:dyDescent="0.5">
      <c r="A1021" s="3">
        <v>1</v>
      </c>
      <c r="B1021" s="143">
        <f>SUBTOTAL(103,$A$796:A1021)</f>
        <v>224</v>
      </c>
      <c r="C1021" s="237" t="s">
        <v>2320</v>
      </c>
      <c r="D1021" s="232">
        <f t="shared" si="57"/>
        <v>372500</v>
      </c>
      <c r="E1021" s="239">
        <v>0</v>
      </c>
      <c r="F1021" s="239">
        <v>0</v>
      </c>
      <c r="G1021" s="239">
        <v>0</v>
      </c>
      <c r="H1021" s="239">
        <v>0</v>
      </c>
      <c r="I1021" s="239">
        <v>0</v>
      </c>
      <c r="J1021" s="239">
        <v>0</v>
      </c>
      <c r="K1021" s="240">
        <v>0</v>
      </c>
      <c r="L1021" s="239">
        <v>0</v>
      </c>
      <c r="M1021" s="239">
        <v>0</v>
      </c>
      <c r="N1021" s="239">
        <v>0</v>
      </c>
      <c r="O1021" s="239">
        <v>372500</v>
      </c>
      <c r="P1021" s="239">
        <v>0</v>
      </c>
      <c r="Q1021" s="239">
        <v>0</v>
      </c>
      <c r="R1021" s="239">
        <v>0</v>
      </c>
      <c r="S1021" s="239">
        <v>0</v>
      </c>
      <c r="T1021" s="239">
        <v>0</v>
      </c>
      <c r="U1021" s="239">
        <v>0</v>
      </c>
      <c r="V1021" s="239">
        <v>0</v>
      </c>
      <c r="W1021" s="239">
        <v>0</v>
      </c>
      <c r="X1021" s="239">
        <v>0</v>
      </c>
      <c r="Y1021" s="239">
        <v>0</v>
      </c>
      <c r="Z1021" s="239">
        <v>0</v>
      </c>
      <c r="AA1021" s="239">
        <v>0</v>
      </c>
      <c r="AB1021" s="241">
        <v>2021</v>
      </c>
    </row>
    <row r="1022" spans="1:28" s="3" customFormat="1" ht="35.25" x14ac:dyDescent="0.5">
      <c r="A1022" s="3">
        <v>1</v>
      </c>
      <c r="B1022" s="143">
        <f>SUBTOTAL(103,$A$796:A1022)</f>
        <v>225</v>
      </c>
      <c r="C1022" s="237" t="s">
        <v>2758</v>
      </c>
      <c r="D1022" s="232">
        <f t="shared" si="57"/>
        <v>1005740</v>
      </c>
      <c r="E1022" s="239">
        <v>0</v>
      </c>
      <c r="F1022" s="239">
        <v>0</v>
      </c>
      <c r="G1022" s="239">
        <v>0</v>
      </c>
      <c r="H1022" s="239">
        <v>0</v>
      </c>
      <c r="I1022" s="239">
        <v>0</v>
      </c>
      <c r="J1022" s="239">
        <v>0</v>
      </c>
      <c r="K1022" s="240">
        <v>0</v>
      </c>
      <c r="L1022" s="239">
        <v>0</v>
      </c>
      <c r="M1022" s="239">
        <v>0</v>
      </c>
      <c r="N1022" s="239">
        <v>0</v>
      </c>
      <c r="O1022" s="239">
        <v>1005740</v>
      </c>
      <c r="P1022" s="239">
        <v>0</v>
      </c>
      <c r="Q1022" s="239">
        <v>0</v>
      </c>
      <c r="R1022" s="239">
        <v>0</v>
      </c>
      <c r="S1022" s="239">
        <v>0</v>
      </c>
      <c r="T1022" s="239">
        <v>0</v>
      </c>
      <c r="U1022" s="239">
        <v>0</v>
      </c>
      <c r="V1022" s="239">
        <v>0</v>
      </c>
      <c r="W1022" s="239">
        <v>0</v>
      </c>
      <c r="X1022" s="239">
        <v>0</v>
      </c>
      <c r="Y1022" s="239">
        <v>0</v>
      </c>
      <c r="Z1022" s="239">
        <v>0</v>
      </c>
      <c r="AA1022" s="239">
        <v>0</v>
      </c>
      <c r="AB1022" s="241">
        <v>2021</v>
      </c>
    </row>
    <row r="1023" spans="1:28" s="3" customFormat="1" ht="35.25" x14ac:dyDescent="0.5">
      <c r="A1023" s="3">
        <v>1</v>
      </c>
      <c r="B1023" s="143">
        <f>SUBTOTAL(103,$A$796:A1023)</f>
        <v>226</v>
      </c>
      <c r="C1023" s="237" t="s">
        <v>2707</v>
      </c>
      <c r="D1023" s="232">
        <f t="shared" si="57"/>
        <v>214867.71</v>
      </c>
      <c r="E1023" s="239">
        <v>214867.71</v>
      </c>
      <c r="F1023" s="239">
        <v>0</v>
      </c>
      <c r="G1023" s="239">
        <v>0</v>
      </c>
      <c r="H1023" s="239">
        <v>0</v>
      </c>
      <c r="I1023" s="239">
        <v>0</v>
      </c>
      <c r="J1023" s="239">
        <v>0</v>
      </c>
      <c r="K1023" s="240">
        <v>0</v>
      </c>
      <c r="L1023" s="239">
        <v>0</v>
      </c>
      <c r="M1023" s="239">
        <v>0</v>
      </c>
      <c r="N1023" s="239">
        <v>0</v>
      </c>
      <c r="O1023" s="242">
        <v>0</v>
      </c>
      <c r="P1023" s="239">
        <v>0</v>
      </c>
      <c r="Q1023" s="239">
        <v>0</v>
      </c>
      <c r="R1023" s="239">
        <v>0</v>
      </c>
      <c r="S1023" s="239">
        <v>0</v>
      </c>
      <c r="T1023" s="239">
        <v>0</v>
      </c>
      <c r="U1023" s="239">
        <v>0</v>
      </c>
      <c r="V1023" s="239">
        <v>0</v>
      </c>
      <c r="W1023" s="239">
        <v>0</v>
      </c>
      <c r="X1023" s="239">
        <v>0</v>
      </c>
      <c r="Y1023" s="239">
        <v>0</v>
      </c>
      <c r="Z1023" s="239">
        <v>0</v>
      </c>
      <c r="AA1023" s="239">
        <v>0</v>
      </c>
      <c r="AB1023" s="241">
        <v>2021</v>
      </c>
    </row>
    <row r="1024" spans="1:28" s="3" customFormat="1" ht="35.25" x14ac:dyDescent="0.5">
      <c r="A1024" s="3">
        <v>1</v>
      </c>
      <c r="B1024" s="143">
        <f>SUBTOTAL(103,$A$796:A1024)</f>
        <v>227</v>
      </c>
      <c r="C1024" s="237" t="s">
        <v>2328</v>
      </c>
      <c r="D1024" s="232">
        <f t="shared" si="57"/>
        <v>218045.75</v>
      </c>
      <c r="E1024" s="239">
        <v>118045.75</v>
      </c>
      <c r="F1024" s="239">
        <v>100000</v>
      </c>
      <c r="G1024" s="239">
        <v>0</v>
      </c>
      <c r="H1024" s="239">
        <v>0</v>
      </c>
      <c r="I1024" s="239">
        <v>0</v>
      </c>
      <c r="J1024" s="239">
        <v>0</v>
      </c>
      <c r="K1024" s="240">
        <v>0</v>
      </c>
      <c r="L1024" s="239">
        <v>0</v>
      </c>
      <c r="M1024" s="239">
        <v>0</v>
      </c>
      <c r="N1024" s="239">
        <v>0</v>
      </c>
      <c r="O1024" s="242">
        <v>0</v>
      </c>
      <c r="P1024" s="239">
        <v>0</v>
      </c>
      <c r="Q1024" s="239">
        <v>0</v>
      </c>
      <c r="R1024" s="239">
        <v>0</v>
      </c>
      <c r="S1024" s="239">
        <v>0</v>
      </c>
      <c r="T1024" s="239">
        <v>0</v>
      </c>
      <c r="U1024" s="239">
        <v>0</v>
      </c>
      <c r="V1024" s="239">
        <v>0</v>
      </c>
      <c r="W1024" s="239">
        <v>0</v>
      </c>
      <c r="X1024" s="239">
        <v>0</v>
      </c>
      <c r="Y1024" s="239">
        <v>0</v>
      </c>
      <c r="Z1024" s="239">
        <v>0</v>
      </c>
      <c r="AA1024" s="239">
        <v>0</v>
      </c>
      <c r="AB1024" s="241">
        <v>2021</v>
      </c>
    </row>
    <row r="1025" spans="1:28" s="3" customFormat="1" ht="35.25" x14ac:dyDescent="0.5">
      <c r="A1025" s="3">
        <v>1</v>
      </c>
      <c r="B1025" s="143">
        <f>SUBTOTAL(103,$A$796:A1025)</f>
        <v>228</v>
      </c>
      <c r="C1025" s="237" t="s">
        <v>2759</v>
      </c>
      <c r="D1025" s="232">
        <f t="shared" si="57"/>
        <v>2409320.06</v>
      </c>
      <c r="E1025" s="239">
        <v>0</v>
      </c>
      <c r="F1025" s="239">
        <v>0</v>
      </c>
      <c r="G1025" s="239">
        <v>0</v>
      </c>
      <c r="H1025" s="239">
        <v>0</v>
      </c>
      <c r="I1025" s="239">
        <v>0</v>
      </c>
      <c r="J1025" s="239">
        <v>0</v>
      </c>
      <c r="K1025" s="240">
        <v>0</v>
      </c>
      <c r="L1025" s="239">
        <v>0</v>
      </c>
      <c r="M1025" s="239">
        <v>2409320.06</v>
      </c>
      <c r="N1025" s="239">
        <v>0</v>
      </c>
      <c r="O1025" s="239">
        <v>0</v>
      </c>
      <c r="P1025" s="239">
        <v>0</v>
      </c>
      <c r="Q1025" s="239">
        <v>0</v>
      </c>
      <c r="R1025" s="239">
        <v>0</v>
      </c>
      <c r="S1025" s="239">
        <v>0</v>
      </c>
      <c r="T1025" s="239">
        <v>0</v>
      </c>
      <c r="U1025" s="239">
        <v>0</v>
      </c>
      <c r="V1025" s="239">
        <v>0</v>
      </c>
      <c r="W1025" s="239">
        <v>0</v>
      </c>
      <c r="X1025" s="239">
        <v>0</v>
      </c>
      <c r="Y1025" s="239">
        <v>0</v>
      </c>
      <c r="Z1025" s="239">
        <v>0</v>
      </c>
      <c r="AA1025" s="239">
        <v>0</v>
      </c>
      <c r="AB1025" s="241">
        <v>2021</v>
      </c>
    </row>
    <row r="1026" spans="1:28" s="3" customFormat="1" ht="35.25" x14ac:dyDescent="0.5">
      <c r="A1026" s="3">
        <v>1</v>
      </c>
      <c r="B1026" s="143">
        <f>SUBTOTAL(103,$A$796:A1026)</f>
        <v>229</v>
      </c>
      <c r="C1026" s="237" t="s">
        <v>2760</v>
      </c>
      <c r="D1026" s="232">
        <f t="shared" si="57"/>
        <v>749921.42</v>
      </c>
      <c r="E1026" s="239">
        <v>0</v>
      </c>
      <c r="F1026" s="239">
        <v>242121.42</v>
      </c>
      <c r="G1026" s="239">
        <v>400000</v>
      </c>
      <c r="H1026" s="239">
        <v>0</v>
      </c>
      <c r="I1026" s="239">
        <v>0</v>
      </c>
      <c r="J1026" s="239">
        <v>0</v>
      </c>
      <c r="K1026" s="240">
        <v>0</v>
      </c>
      <c r="L1026" s="239">
        <v>0</v>
      </c>
      <c r="M1026" s="239">
        <v>0</v>
      </c>
      <c r="N1026" s="239">
        <v>0</v>
      </c>
      <c r="O1026" s="239">
        <v>107800</v>
      </c>
      <c r="P1026" s="239">
        <v>0</v>
      </c>
      <c r="Q1026" s="239">
        <v>0</v>
      </c>
      <c r="R1026" s="239">
        <v>0</v>
      </c>
      <c r="S1026" s="239">
        <v>0</v>
      </c>
      <c r="T1026" s="239">
        <v>0</v>
      </c>
      <c r="U1026" s="239">
        <v>0</v>
      </c>
      <c r="V1026" s="239">
        <v>0</v>
      </c>
      <c r="W1026" s="239">
        <v>0</v>
      </c>
      <c r="X1026" s="239">
        <v>0</v>
      </c>
      <c r="Y1026" s="239">
        <v>0</v>
      </c>
      <c r="Z1026" s="239">
        <v>0</v>
      </c>
      <c r="AA1026" s="239">
        <v>0</v>
      </c>
      <c r="AB1026" s="241">
        <v>2021</v>
      </c>
    </row>
    <row r="1027" spans="1:28" s="3" customFormat="1" ht="35.25" x14ac:dyDescent="0.5">
      <c r="A1027" s="3">
        <v>1</v>
      </c>
      <c r="B1027" s="143">
        <f>SUBTOTAL(103,$A$796:A1027)</f>
        <v>230</v>
      </c>
      <c r="C1027" s="237" t="s">
        <v>2882</v>
      </c>
      <c r="D1027" s="232">
        <f t="shared" si="57"/>
        <v>225000</v>
      </c>
      <c r="E1027" s="239">
        <v>0</v>
      </c>
      <c r="F1027" s="239">
        <v>0</v>
      </c>
      <c r="G1027" s="239">
        <v>0</v>
      </c>
      <c r="H1027" s="239">
        <v>0</v>
      </c>
      <c r="I1027" s="239">
        <v>0</v>
      </c>
      <c r="J1027" s="239">
        <v>0</v>
      </c>
      <c r="K1027" s="240">
        <v>3</v>
      </c>
      <c r="L1027" s="239">
        <v>225000</v>
      </c>
      <c r="M1027" s="239">
        <v>0</v>
      </c>
      <c r="N1027" s="239">
        <v>0</v>
      </c>
      <c r="O1027" s="239">
        <v>0</v>
      </c>
      <c r="P1027" s="239">
        <v>0</v>
      </c>
      <c r="Q1027" s="239">
        <v>0</v>
      </c>
      <c r="R1027" s="239">
        <v>0</v>
      </c>
      <c r="S1027" s="239">
        <v>0</v>
      </c>
      <c r="T1027" s="239">
        <v>0</v>
      </c>
      <c r="U1027" s="239">
        <v>0</v>
      </c>
      <c r="V1027" s="239">
        <v>0</v>
      </c>
      <c r="W1027" s="239">
        <v>0</v>
      </c>
      <c r="X1027" s="239">
        <v>0</v>
      </c>
      <c r="Y1027" s="239">
        <v>0</v>
      </c>
      <c r="Z1027" s="239">
        <v>0</v>
      </c>
      <c r="AA1027" s="239">
        <v>0</v>
      </c>
      <c r="AB1027" s="241">
        <v>2021</v>
      </c>
    </row>
    <row r="1028" spans="1:28" s="3" customFormat="1" ht="35.25" x14ac:dyDescent="0.5">
      <c r="A1028" s="3">
        <v>1</v>
      </c>
      <c r="B1028" s="143">
        <f>SUBTOTAL(103,$A$796:A1028)</f>
        <v>231</v>
      </c>
      <c r="C1028" s="237" t="s">
        <v>2883</v>
      </c>
      <c r="D1028" s="232">
        <f t="shared" si="57"/>
        <v>428700</v>
      </c>
      <c r="E1028" s="239">
        <v>0</v>
      </c>
      <c r="F1028" s="239">
        <v>0</v>
      </c>
      <c r="G1028" s="239">
        <v>0</v>
      </c>
      <c r="H1028" s="239">
        <v>0</v>
      </c>
      <c r="I1028" s="239">
        <v>0</v>
      </c>
      <c r="J1028" s="239">
        <v>0</v>
      </c>
      <c r="K1028" s="240">
        <v>0</v>
      </c>
      <c r="L1028" s="239">
        <v>0</v>
      </c>
      <c r="M1028" s="239">
        <v>0</v>
      </c>
      <c r="N1028" s="239">
        <v>0</v>
      </c>
      <c r="O1028" s="239">
        <v>428700</v>
      </c>
      <c r="P1028" s="239">
        <v>0</v>
      </c>
      <c r="Q1028" s="239">
        <v>0</v>
      </c>
      <c r="R1028" s="239">
        <v>0</v>
      </c>
      <c r="S1028" s="239">
        <v>0</v>
      </c>
      <c r="T1028" s="239">
        <v>0</v>
      </c>
      <c r="U1028" s="239">
        <v>0</v>
      </c>
      <c r="V1028" s="239">
        <v>0</v>
      </c>
      <c r="W1028" s="239">
        <v>0</v>
      </c>
      <c r="X1028" s="239">
        <v>0</v>
      </c>
      <c r="Y1028" s="239">
        <v>0</v>
      </c>
      <c r="Z1028" s="239">
        <v>0</v>
      </c>
      <c r="AA1028" s="239">
        <v>0</v>
      </c>
      <c r="AB1028" s="241">
        <v>2021</v>
      </c>
    </row>
    <row r="1029" spans="1:28" s="3" customFormat="1" ht="35.25" x14ac:dyDescent="0.5">
      <c r="A1029" s="3">
        <v>1</v>
      </c>
      <c r="B1029" s="143">
        <f>SUBTOTAL(103,$A$796:A1029)</f>
        <v>232</v>
      </c>
      <c r="C1029" s="237" t="s">
        <v>2884</v>
      </c>
      <c r="D1029" s="232">
        <f t="shared" si="57"/>
        <v>307</v>
      </c>
      <c r="E1029" s="239">
        <v>0</v>
      </c>
      <c r="F1029" s="239">
        <v>0</v>
      </c>
      <c r="G1029" s="239">
        <v>0</v>
      </c>
      <c r="H1029" s="239">
        <v>0</v>
      </c>
      <c r="I1029" s="239">
        <v>0</v>
      </c>
      <c r="J1029" s="239">
        <v>0</v>
      </c>
      <c r="K1029" s="240">
        <v>0</v>
      </c>
      <c r="L1029" s="239">
        <v>0</v>
      </c>
      <c r="M1029" s="239">
        <v>307</v>
      </c>
      <c r="N1029" s="239">
        <v>0</v>
      </c>
      <c r="O1029" s="239">
        <v>0</v>
      </c>
      <c r="P1029" s="239">
        <v>0</v>
      </c>
      <c r="Q1029" s="239">
        <v>0</v>
      </c>
      <c r="R1029" s="239">
        <v>0</v>
      </c>
      <c r="S1029" s="239">
        <v>0</v>
      </c>
      <c r="T1029" s="239">
        <v>0</v>
      </c>
      <c r="U1029" s="239">
        <v>0</v>
      </c>
      <c r="V1029" s="239">
        <v>0</v>
      </c>
      <c r="W1029" s="239">
        <v>0</v>
      </c>
      <c r="X1029" s="239">
        <v>0</v>
      </c>
      <c r="Y1029" s="239">
        <v>0</v>
      </c>
      <c r="Z1029" s="239">
        <v>0</v>
      </c>
      <c r="AA1029" s="239">
        <v>0</v>
      </c>
      <c r="AB1029" s="241">
        <v>2021</v>
      </c>
    </row>
    <row r="1030" spans="1:28" s="3" customFormat="1" ht="35.25" x14ac:dyDescent="0.5">
      <c r="A1030" s="3">
        <v>1</v>
      </c>
      <c r="B1030" s="143">
        <f>SUBTOTAL(103,$A$796:A1030)</f>
        <v>233</v>
      </c>
      <c r="C1030" s="237" t="s">
        <v>2113</v>
      </c>
      <c r="D1030" s="232">
        <f t="shared" si="57"/>
        <v>90000</v>
      </c>
      <c r="E1030" s="239">
        <v>0</v>
      </c>
      <c r="F1030" s="239">
        <v>0</v>
      </c>
      <c r="G1030" s="239">
        <v>0</v>
      </c>
      <c r="H1030" s="239">
        <v>0</v>
      </c>
      <c r="I1030" s="239">
        <v>0</v>
      </c>
      <c r="J1030" s="239">
        <v>0</v>
      </c>
      <c r="K1030" s="240">
        <v>0</v>
      </c>
      <c r="L1030" s="239">
        <v>0</v>
      </c>
      <c r="M1030" s="239">
        <v>90000</v>
      </c>
      <c r="N1030" s="239">
        <v>0</v>
      </c>
      <c r="O1030" s="239">
        <v>0</v>
      </c>
      <c r="P1030" s="239">
        <v>0</v>
      </c>
      <c r="Q1030" s="239">
        <v>0</v>
      </c>
      <c r="R1030" s="239">
        <v>0</v>
      </c>
      <c r="S1030" s="239">
        <v>0</v>
      </c>
      <c r="T1030" s="239">
        <v>0</v>
      </c>
      <c r="U1030" s="239">
        <v>0</v>
      </c>
      <c r="V1030" s="239">
        <v>0</v>
      </c>
      <c r="W1030" s="239">
        <v>0</v>
      </c>
      <c r="X1030" s="239">
        <v>0</v>
      </c>
      <c r="Y1030" s="239">
        <v>0</v>
      </c>
      <c r="Z1030" s="239">
        <v>0</v>
      </c>
      <c r="AA1030" s="239">
        <v>0</v>
      </c>
      <c r="AB1030" s="241">
        <v>2021</v>
      </c>
    </row>
    <row r="1031" spans="1:28" s="3" customFormat="1" ht="35.25" x14ac:dyDescent="0.5">
      <c r="A1031" s="3">
        <v>1</v>
      </c>
      <c r="B1031" s="143">
        <f>SUBTOTAL(103,$A$796:A1031)</f>
        <v>234</v>
      </c>
      <c r="C1031" s="237" t="s">
        <v>2110</v>
      </c>
      <c r="D1031" s="232">
        <f t="shared" si="57"/>
        <v>40000</v>
      </c>
      <c r="E1031" s="239">
        <v>0</v>
      </c>
      <c r="F1031" s="239">
        <v>0</v>
      </c>
      <c r="G1031" s="239">
        <v>0</v>
      </c>
      <c r="H1031" s="239">
        <v>0</v>
      </c>
      <c r="I1031" s="239">
        <v>0</v>
      </c>
      <c r="J1031" s="239">
        <v>0</v>
      </c>
      <c r="K1031" s="240">
        <v>0</v>
      </c>
      <c r="L1031" s="239">
        <v>0</v>
      </c>
      <c r="M1031" s="239">
        <v>40000</v>
      </c>
      <c r="N1031" s="239">
        <v>0</v>
      </c>
      <c r="O1031" s="239">
        <v>0</v>
      </c>
      <c r="P1031" s="239">
        <v>0</v>
      </c>
      <c r="Q1031" s="239">
        <v>0</v>
      </c>
      <c r="R1031" s="239">
        <v>0</v>
      </c>
      <c r="S1031" s="239">
        <v>0</v>
      </c>
      <c r="T1031" s="239">
        <v>0</v>
      </c>
      <c r="U1031" s="239">
        <v>0</v>
      </c>
      <c r="V1031" s="239">
        <v>0</v>
      </c>
      <c r="W1031" s="239">
        <v>0</v>
      </c>
      <c r="X1031" s="239">
        <v>0</v>
      </c>
      <c r="Y1031" s="239">
        <v>0</v>
      </c>
      <c r="Z1031" s="239">
        <v>0</v>
      </c>
      <c r="AA1031" s="239">
        <v>0</v>
      </c>
      <c r="AB1031" s="241">
        <v>2021</v>
      </c>
    </row>
    <row r="1032" spans="1:28" s="3" customFormat="1" ht="35.25" x14ac:dyDescent="0.5">
      <c r="A1032" s="3">
        <v>1</v>
      </c>
      <c r="B1032" s="143">
        <f>SUBTOTAL(103,$A$796:A1032)</f>
        <v>235</v>
      </c>
      <c r="C1032" s="237" t="s">
        <v>2114</v>
      </c>
      <c r="D1032" s="232">
        <f t="shared" si="57"/>
        <v>220000</v>
      </c>
      <c r="E1032" s="239">
        <v>0</v>
      </c>
      <c r="F1032" s="239">
        <v>0</v>
      </c>
      <c r="G1032" s="239">
        <v>0</v>
      </c>
      <c r="H1032" s="239">
        <v>0</v>
      </c>
      <c r="I1032" s="239">
        <v>0</v>
      </c>
      <c r="J1032" s="239">
        <v>0</v>
      </c>
      <c r="K1032" s="240">
        <v>0</v>
      </c>
      <c r="L1032" s="239">
        <v>0</v>
      </c>
      <c r="M1032" s="239">
        <v>220000</v>
      </c>
      <c r="N1032" s="239">
        <v>0</v>
      </c>
      <c r="O1032" s="239">
        <v>0</v>
      </c>
      <c r="P1032" s="239">
        <v>0</v>
      </c>
      <c r="Q1032" s="239">
        <v>0</v>
      </c>
      <c r="R1032" s="239">
        <v>0</v>
      </c>
      <c r="S1032" s="239">
        <v>0</v>
      </c>
      <c r="T1032" s="239">
        <v>0</v>
      </c>
      <c r="U1032" s="239">
        <v>0</v>
      </c>
      <c r="V1032" s="239">
        <v>0</v>
      </c>
      <c r="W1032" s="239">
        <v>0</v>
      </c>
      <c r="X1032" s="239">
        <v>0</v>
      </c>
      <c r="Y1032" s="239">
        <v>0</v>
      </c>
      <c r="Z1032" s="239">
        <v>0</v>
      </c>
      <c r="AA1032" s="239">
        <v>0</v>
      </c>
      <c r="AB1032" s="241">
        <v>2021</v>
      </c>
    </row>
    <row r="1033" spans="1:28" s="3" customFormat="1" ht="35.25" x14ac:dyDescent="0.5">
      <c r="A1033" s="3">
        <v>1</v>
      </c>
      <c r="B1033" s="143">
        <f>SUBTOTAL(103,$A$796:A1033)</f>
        <v>236</v>
      </c>
      <c r="C1033" s="237" t="s">
        <v>2115</v>
      </c>
      <c r="D1033" s="232">
        <f t="shared" si="57"/>
        <v>72553.100000000006</v>
      </c>
      <c r="E1033" s="239">
        <v>72553.100000000006</v>
      </c>
      <c r="F1033" s="239">
        <v>0</v>
      </c>
      <c r="G1033" s="239">
        <v>0</v>
      </c>
      <c r="H1033" s="239">
        <v>0</v>
      </c>
      <c r="I1033" s="239">
        <v>0</v>
      </c>
      <c r="J1033" s="239">
        <v>0</v>
      </c>
      <c r="K1033" s="240">
        <v>0</v>
      </c>
      <c r="L1033" s="239">
        <v>0</v>
      </c>
      <c r="M1033" s="239">
        <v>0</v>
      </c>
      <c r="N1033" s="239">
        <v>0</v>
      </c>
      <c r="O1033" s="239">
        <v>0</v>
      </c>
      <c r="P1033" s="239">
        <v>0</v>
      </c>
      <c r="Q1033" s="239">
        <v>0</v>
      </c>
      <c r="R1033" s="239">
        <v>0</v>
      </c>
      <c r="S1033" s="239">
        <v>0</v>
      </c>
      <c r="T1033" s="239">
        <v>0</v>
      </c>
      <c r="U1033" s="239">
        <v>0</v>
      </c>
      <c r="V1033" s="239">
        <v>0</v>
      </c>
      <c r="W1033" s="239">
        <v>0</v>
      </c>
      <c r="X1033" s="239">
        <v>0</v>
      </c>
      <c r="Y1033" s="239">
        <v>0</v>
      </c>
      <c r="Z1033" s="239">
        <v>0</v>
      </c>
      <c r="AA1033" s="239">
        <v>0</v>
      </c>
      <c r="AB1033" s="241">
        <v>2021</v>
      </c>
    </row>
    <row r="1034" spans="1:28" s="3" customFormat="1" ht="35.25" x14ac:dyDescent="0.5">
      <c r="A1034" s="3">
        <v>1</v>
      </c>
      <c r="B1034" s="143">
        <f>SUBTOTAL(103,$A$796:A1034)</f>
        <v>237</v>
      </c>
      <c r="C1034" s="237" t="s">
        <v>2117</v>
      </c>
      <c r="D1034" s="232">
        <f t="shared" si="57"/>
        <v>660000</v>
      </c>
      <c r="E1034" s="239">
        <v>0</v>
      </c>
      <c r="F1034" s="239">
        <v>0</v>
      </c>
      <c r="G1034" s="239">
        <v>0</v>
      </c>
      <c r="H1034" s="239">
        <v>0</v>
      </c>
      <c r="I1034" s="239">
        <v>0</v>
      </c>
      <c r="J1034" s="239">
        <v>0</v>
      </c>
      <c r="K1034" s="240">
        <v>1</v>
      </c>
      <c r="L1034" s="239">
        <v>660000</v>
      </c>
      <c r="M1034" s="239">
        <v>0</v>
      </c>
      <c r="N1034" s="239">
        <v>0</v>
      </c>
      <c r="O1034" s="239">
        <v>0</v>
      </c>
      <c r="P1034" s="239">
        <v>0</v>
      </c>
      <c r="Q1034" s="239">
        <v>0</v>
      </c>
      <c r="R1034" s="239">
        <v>0</v>
      </c>
      <c r="S1034" s="239">
        <v>0</v>
      </c>
      <c r="T1034" s="239">
        <v>0</v>
      </c>
      <c r="U1034" s="239">
        <v>0</v>
      </c>
      <c r="V1034" s="239">
        <v>0</v>
      </c>
      <c r="W1034" s="239">
        <v>0</v>
      </c>
      <c r="X1034" s="239">
        <v>0</v>
      </c>
      <c r="Y1034" s="239">
        <v>0</v>
      </c>
      <c r="Z1034" s="239">
        <v>0</v>
      </c>
      <c r="AA1034" s="239">
        <v>0</v>
      </c>
      <c r="AB1034" s="241">
        <v>2021</v>
      </c>
    </row>
    <row r="1035" spans="1:28" s="3" customFormat="1" ht="35.25" x14ac:dyDescent="0.5">
      <c r="A1035" s="3">
        <v>1</v>
      </c>
      <c r="B1035" s="143">
        <f>SUBTOTAL(103,$A$796:A1035)</f>
        <v>238</v>
      </c>
      <c r="C1035" s="237" t="s">
        <v>2120</v>
      </c>
      <c r="D1035" s="232">
        <f t="shared" si="57"/>
        <v>387405.99</v>
      </c>
      <c r="E1035" s="239">
        <v>0</v>
      </c>
      <c r="F1035" s="239">
        <v>387405.99</v>
      </c>
      <c r="G1035" s="239">
        <v>0</v>
      </c>
      <c r="H1035" s="239">
        <v>0</v>
      </c>
      <c r="I1035" s="239">
        <v>0</v>
      </c>
      <c r="J1035" s="239">
        <v>0</v>
      </c>
      <c r="K1035" s="240">
        <v>0</v>
      </c>
      <c r="L1035" s="239">
        <v>0</v>
      </c>
      <c r="M1035" s="239">
        <v>0</v>
      </c>
      <c r="N1035" s="239">
        <v>0</v>
      </c>
      <c r="O1035" s="239">
        <v>0</v>
      </c>
      <c r="P1035" s="239">
        <v>0</v>
      </c>
      <c r="Q1035" s="239">
        <v>0</v>
      </c>
      <c r="R1035" s="239">
        <v>0</v>
      </c>
      <c r="S1035" s="239">
        <v>0</v>
      </c>
      <c r="T1035" s="239">
        <v>0</v>
      </c>
      <c r="U1035" s="239">
        <v>0</v>
      </c>
      <c r="V1035" s="239">
        <v>0</v>
      </c>
      <c r="W1035" s="239">
        <v>0</v>
      </c>
      <c r="X1035" s="239">
        <v>0</v>
      </c>
      <c r="Y1035" s="239">
        <v>0</v>
      </c>
      <c r="Z1035" s="239">
        <v>0</v>
      </c>
      <c r="AA1035" s="239">
        <v>0</v>
      </c>
      <c r="AB1035" s="241">
        <v>2021</v>
      </c>
    </row>
    <row r="1036" spans="1:28" s="3" customFormat="1" ht="35.25" x14ac:dyDescent="0.5">
      <c r="A1036" s="3">
        <v>1</v>
      </c>
      <c r="B1036" s="143">
        <f>SUBTOTAL(103,$A$796:A1036)</f>
        <v>239</v>
      </c>
      <c r="C1036" s="237" t="s">
        <v>2119</v>
      </c>
      <c r="D1036" s="232">
        <f t="shared" si="57"/>
        <v>194000</v>
      </c>
      <c r="E1036" s="239">
        <v>0</v>
      </c>
      <c r="F1036" s="239">
        <v>0</v>
      </c>
      <c r="G1036" s="239">
        <v>0</v>
      </c>
      <c r="H1036" s="239">
        <v>0</v>
      </c>
      <c r="I1036" s="239">
        <v>0</v>
      </c>
      <c r="J1036" s="239">
        <v>0</v>
      </c>
      <c r="K1036" s="240">
        <v>0</v>
      </c>
      <c r="L1036" s="239">
        <v>0</v>
      </c>
      <c r="M1036" s="239">
        <v>0</v>
      </c>
      <c r="N1036" s="239">
        <v>0</v>
      </c>
      <c r="O1036" s="239">
        <v>194000</v>
      </c>
      <c r="P1036" s="239">
        <v>0</v>
      </c>
      <c r="Q1036" s="239">
        <v>0</v>
      </c>
      <c r="R1036" s="239">
        <v>0</v>
      </c>
      <c r="S1036" s="239">
        <v>0</v>
      </c>
      <c r="T1036" s="239">
        <v>0</v>
      </c>
      <c r="U1036" s="239">
        <v>0</v>
      </c>
      <c r="V1036" s="239">
        <v>0</v>
      </c>
      <c r="W1036" s="239">
        <v>0</v>
      </c>
      <c r="X1036" s="239">
        <v>0</v>
      </c>
      <c r="Y1036" s="239">
        <v>0</v>
      </c>
      <c r="Z1036" s="239">
        <v>0</v>
      </c>
      <c r="AA1036" s="239">
        <v>0</v>
      </c>
      <c r="AB1036" s="241">
        <v>2021</v>
      </c>
    </row>
    <row r="1037" spans="1:28" s="3" customFormat="1" ht="35.25" x14ac:dyDescent="0.5">
      <c r="A1037" s="3">
        <v>1</v>
      </c>
      <c r="B1037" s="143">
        <f>SUBTOTAL(103,$A$796:A1037)</f>
        <v>240</v>
      </c>
      <c r="C1037" s="237" t="s">
        <v>2885</v>
      </c>
      <c r="D1037" s="232">
        <f t="shared" si="57"/>
        <v>80030</v>
      </c>
      <c r="E1037" s="239">
        <v>0</v>
      </c>
      <c r="F1037" s="239">
        <v>0</v>
      </c>
      <c r="G1037" s="239">
        <v>0</v>
      </c>
      <c r="H1037" s="239">
        <v>0</v>
      </c>
      <c r="I1037" s="239">
        <v>0</v>
      </c>
      <c r="J1037" s="239">
        <v>0</v>
      </c>
      <c r="K1037" s="240">
        <v>0</v>
      </c>
      <c r="L1037" s="239">
        <v>0</v>
      </c>
      <c r="M1037" s="239">
        <v>0</v>
      </c>
      <c r="N1037" s="239">
        <v>0</v>
      </c>
      <c r="O1037" s="239">
        <v>80030</v>
      </c>
      <c r="P1037" s="239">
        <v>0</v>
      </c>
      <c r="Q1037" s="239">
        <v>0</v>
      </c>
      <c r="R1037" s="239">
        <v>0</v>
      </c>
      <c r="S1037" s="239">
        <v>0</v>
      </c>
      <c r="T1037" s="239">
        <v>0</v>
      </c>
      <c r="U1037" s="239">
        <v>0</v>
      </c>
      <c r="V1037" s="239">
        <v>0</v>
      </c>
      <c r="W1037" s="239">
        <v>0</v>
      </c>
      <c r="X1037" s="239">
        <v>0</v>
      </c>
      <c r="Y1037" s="239">
        <v>0</v>
      </c>
      <c r="Z1037" s="239">
        <v>0</v>
      </c>
      <c r="AA1037" s="239">
        <v>0</v>
      </c>
      <c r="AB1037" s="241">
        <v>2021</v>
      </c>
    </row>
    <row r="1038" spans="1:28" s="3" customFormat="1" ht="35.25" x14ac:dyDescent="0.5">
      <c r="A1038" s="3">
        <v>1</v>
      </c>
      <c r="B1038" s="143">
        <f>SUBTOTAL(103,$A$796:A1038)</f>
        <v>241</v>
      </c>
      <c r="C1038" s="237" t="s">
        <v>2499</v>
      </c>
      <c r="D1038" s="232">
        <f t="shared" si="57"/>
        <v>412300</v>
      </c>
      <c r="E1038" s="239">
        <v>0</v>
      </c>
      <c r="F1038" s="239">
        <v>0</v>
      </c>
      <c r="G1038" s="239">
        <v>0</v>
      </c>
      <c r="H1038" s="239">
        <v>0</v>
      </c>
      <c r="I1038" s="239">
        <v>0</v>
      </c>
      <c r="J1038" s="239">
        <v>0</v>
      </c>
      <c r="K1038" s="240">
        <v>0</v>
      </c>
      <c r="L1038" s="239">
        <v>0</v>
      </c>
      <c r="M1038" s="239">
        <v>412300</v>
      </c>
      <c r="N1038" s="239">
        <v>0</v>
      </c>
      <c r="O1038" s="239">
        <v>0</v>
      </c>
      <c r="P1038" s="239">
        <v>0</v>
      </c>
      <c r="Q1038" s="239">
        <v>0</v>
      </c>
      <c r="R1038" s="239">
        <v>0</v>
      </c>
      <c r="S1038" s="239">
        <v>0</v>
      </c>
      <c r="T1038" s="239">
        <v>0</v>
      </c>
      <c r="U1038" s="239">
        <v>0</v>
      </c>
      <c r="V1038" s="239">
        <v>0</v>
      </c>
      <c r="W1038" s="239">
        <v>0</v>
      </c>
      <c r="X1038" s="239">
        <v>0</v>
      </c>
      <c r="Y1038" s="239">
        <v>0</v>
      </c>
      <c r="Z1038" s="239">
        <v>0</v>
      </c>
      <c r="AA1038" s="239">
        <v>0</v>
      </c>
      <c r="AB1038" s="241">
        <v>2021</v>
      </c>
    </row>
    <row r="1039" spans="1:28" s="3" customFormat="1" ht="35.25" x14ac:dyDescent="0.5">
      <c r="A1039" s="3">
        <v>1</v>
      </c>
      <c r="B1039" s="143">
        <f>SUBTOTAL(103,$A$796:A1039)</f>
        <v>242</v>
      </c>
      <c r="C1039" s="237" t="s">
        <v>2121</v>
      </c>
      <c r="D1039" s="232">
        <f t="shared" si="57"/>
        <v>152795.6</v>
      </c>
      <c r="E1039" s="239">
        <v>0</v>
      </c>
      <c r="F1039" s="239">
        <v>0</v>
      </c>
      <c r="G1039" s="239">
        <v>152795.6</v>
      </c>
      <c r="H1039" s="239">
        <v>0</v>
      </c>
      <c r="I1039" s="239">
        <v>0</v>
      </c>
      <c r="J1039" s="239">
        <v>0</v>
      </c>
      <c r="K1039" s="240">
        <v>0</v>
      </c>
      <c r="L1039" s="239">
        <v>0</v>
      </c>
      <c r="M1039" s="239">
        <v>0</v>
      </c>
      <c r="N1039" s="239">
        <v>0</v>
      </c>
      <c r="O1039" s="239">
        <v>0</v>
      </c>
      <c r="P1039" s="239">
        <v>0</v>
      </c>
      <c r="Q1039" s="239">
        <v>0</v>
      </c>
      <c r="R1039" s="239">
        <v>0</v>
      </c>
      <c r="S1039" s="239">
        <v>0</v>
      </c>
      <c r="T1039" s="239">
        <v>0</v>
      </c>
      <c r="U1039" s="239">
        <v>0</v>
      </c>
      <c r="V1039" s="239">
        <v>0</v>
      </c>
      <c r="W1039" s="239">
        <v>0</v>
      </c>
      <c r="X1039" s="239">
        <v>0</v>
      </c>
      <c r="Y1039" s="239">
        <v>0</v>
      </c>
      <c r="Z1039" s="239">
        <v>0</v>
      </c>
      <c r="AA1039" s="239">
        <v>0</v>
      </c>
      <c r="AB1039" s="241">
        <v>2021</v>
      </c>
    </row>
    <row r="1040" spans="1:28" s="3" customFormat="1" ht="35.25" x14ac:dyDescent="0.5">
      <c r="A1040" s="3">
        <v>1</v>
      </c>
      <c r="B1040" s="143">
        <f>SUBTOTAL(103,$A$796:A1040)</f>
        <v>243</v>
      </c>
      <c r="C1040" s="237" t="s">
        <v>2886</v>
      </c>
      <c r="D1040" s="232">
        <f t="shared" si="57"/>
        <v>264140</v>
      </c>
      <c r="E1040" s="239">
        <v>0</v>
      </c>
      <c r="F1040" s="239">
        <v>0</v>
      </c>
      <c r="G1040" s="239">
        <v>0</v>
      </c>
      <c r="H1040" s="239">
        <v>0</v>
      </c>
      <c r="I1040" s="239">
        <v>0</v>
      </c>
      <c r="J1040" s="239">
        <v>0</v>
      </c>
      <c r="K1040" s="240">
        <v>0</v>
      </c>
      <c r="L1040" s="239">
        <v>0</v>
      </c>
      <c r="M1040" s="239">
        <v>0</v>
      </c>
      <c r="N1040" s="239">
        <v>0</v>
      </c>
      <c r="O1040" s="239">
        <v>264140</v>
      </c>
      <c r="P1040" s="239">
        <v>0</v>
      </c>
      <c r="Q1040" s="239">
        <v>0</v>
      </c>
      <c r="R1040" s="239">
        <v>0</v>
      </c>
      <c r="S1040" s="239">
        <v>0</v>
      </c>
      <c r="T1040" s="239">
        <v>0</v>
      </c>
      <c r="U1040" s="239">
        <v>0</v>
      </c>
      <c r="V1040" s="239">
        <v>0</v>
      </c>
      <c r="W1040" s="239">
        <v>0</v>
      </c>
      <c r="X1040" s="239">
        <v>0</v>
      </c>
      <c r="Y1040" s="239">
        <v>0</v>
      </c>
      <c r="Z1040" s="239">
        <v>0</v>
      </c>
      <c r="AA1040" s="239">
        <v>0</v>
      </c>
      <c r="AB1040" s="241">
        <v>2021</v>
      </c>
    </row>
    <row r="1041" spans="1:28" s="3" customFormat="1" ht="35.25" x14ac:dyDescent="0.5">
      <c r="A1041" s="3">
        <v>1</v>
      </c>
      <c r="B1041" s="143">
        <f>SUBTOTAL(103,$A$796:A1041)</f>
        <v>244</v>
      </c>
      <c r="C1041" s="237" t="s">
        <v>2887</v>
      </c>
      <c r="D1041" s="232">
        <f t="shared" si="57"/>
        <v>1300000</v>
      </c>
      <c r="E1041" s="239">
        <v>0</v>
      </c>
      <c r="F1041" s="239">
        <v>0</v>
      </c>
      <c r="G1041" s="239">
        <v>1300000</v>
      </c>
      <c r="H1041" s="239">
        <v>0</v>
      </c>
      <c r="I1041" s="239">
        <v>0</v>
      </c>
      <c r="J1041" s="239">
        <v>0</v>
      </c>
      <c r="K1041" s="240">
        <v>0</v>
      </c>
      <c r="L1041" s="239">
        <v>0</v>
      </c>
      <c r="M1041" s="239">
        <v>0</v>
      </c>
      <c r="N1041" s="239">
        <v>0</v>
      </c>
      <c r="O1041" s="239">
        <v>0</v>
      </c>
      <c r="P1041" s="239">
        <v>0</v>
      </c>
      <c r="Q1041" s="239">
        <v>0</v>
      </c>
      <c r="R1041" s="239">
        <v>0</v>
      </c>
      <c r="S1041" s="239">
        <v>0</v>
      </c>
      <c r="T1041" s="239">
        <v>0</v>
      </c>
      <c r="U1041" s="239">
        <v>0</v>
      </c>
      <c r="V1041" s="239">
        <v>0</v>
      </c>
      <c r="W1041" s="239">
        <v>0</v>
      </c>
      <c r="X1041" s="239">
        <v>0</v>
      </c>
      <c r="Y1041" s="239">
        <v>0</v>
      </c>
      <c r="Z1041" s="239">
        <v>0</v>
      </c>
      <c r="AA1041" s="239">
        <v>0</v>
      </c>
      <c r="AB1041" s="241">
        <v>2021</v>
      </c>
    </row>
    <row r="1042" spans="1:28" s="3" customFormat="1" ht="35.25" x14ac:dyDescent="0.5">
      <c r="A1042" s="3">
        <v>1</v>
      </c>
      <c r="B1042" s="143">
        <f>SUBTOTAL(103,$A$796:A1042)</f>
        <v>245</v>
      </c>
      <c r="C1042" s="237" t="s">
        <v>2888</v>
      </c>
      <c r="D1042" s="232">
        <f t="shared" si="57"/>
        <v>218158.4</v>
      </c>
      <c r="E1042" s="239">
        <v>0</v>
      </c>
      <c r="F1042" s="239">
        <v>0</v>
      </c>
      <c r="G1042" s="239">
        <v>0</v>
      </c>
      <c r="H1042" s="239">
        <v>0</v>
      </c>
      <c r="I1042" s="239">
        <v>0</v>
      </c>
      <c r="J1042" s="239">
        <v>0</v>
      </c>
      <c r="K1042" s="240">
        <v>0</v>
      </c>
      <c r="L1042" s="239">
        <v>0</v>
      </c>
      <c r="M1042" s="239">
        <v>0</v>
      </c>
      <c r="N1042" s="239">
        <v>0</v>
      </c>
      <c r="O1042" s="239">
        <v>218158.4</v>
      </c>
      <c r="P1042" s="239">
        <v>0</v>
      </c>
      <c r="Q1042" s="239">
        <v>0</v>
      </c>
      <c r="R1042" s="239">
        <v>0</v>
      </c>
      <c r="S1042" s="239">
        <v>0</v>
      </c>
      <c r="T1042" s="239">
        <v>0</v>
      </c>
      <c r="U1042" s="239">
        <v>0</v>
      </c>
      <c r="V1042" s="239">
        <v>0</v>
      </c>
      <c r="W1042" s="239">
        <v>0</v>
      </c>
      <c r="X1042" s="239">
        <v>0</v>
      </c>
      <c r="Y1042" s="239">
        <v>0</v>
      </c>
      <c r="Z1042" s="239">
        <v>0</v>
      </c>
      <c r="AA1042" s="239">
        <v>0</v>
      </c>
      <c r="AB1042" s="241">
        <v>2021</v>
      </c>
    </row>
    <row r="1043" spans="1:28" s="3" customFormat="1" ht="35.25" x14ac:dyDescent="0.5">
      <c r="A1043" s="3">
        <v>1</v>
      </c>
      <c r="B1043" s="143">
        <f>SUBTOTAL(103,$A$796:A1043)</f>
        <v>246</v>
      </c>
      <c r="C1043" s="237" t="s">
        <v>2889</v>
      </c>
      <c r="D1043" s="232">
        <f t="shared" si="57"/>
        <v>1267115</v>
      </c>
      <c r="E1043" s="239">
        <v>0</v>
      </c>
      <c r="F1043" s="239">
        <v>0</v>
      </c>
      <c r="G1043" s="239">
        <v>642346</v>
      </c>
      <c r="H1043" s="239">
        <v>0</v>
      </c>
      <c r="I1043" s="239">
        <v>0</v>
      </c>
      <c r="J1043" s="239">
        <v>0</v>
      </c>
      <c r="K1043" s="240">
        <v>0</v>
      </c>
      <c r="L1043" s="239">
        <v>0</v>
      </c>
      <c r="M1043" s="239">
        <v>0</v>
      </c>
      <c r="N1043" s="239">
        <v>0</v>
      </c>
      <c r="O1043" s="239">
        <v>624769</v>
      </c>
      <c r="P1043" s="239">
        <v>0</v>
      </c>
      <c r="Q1043" s="239">
        <v>0</v>
      </c>
      <c r="R1043" s="239">
        <v>0</v>
      </c>
      <c r="S1043" s="239">
        <v>0</v>
      </c>
      <c r="T1043" s="239">
        <v>0</v>
      </c>
      <c r="U1043" s="239">
        <v>0</v>
      </c>
      <c r="V1043" s="239">
        <v>0</v>
      </c>
      <c r="W1043" s="239">
        <v>0</v>
      </c>
      <c r="X1043" s="239">
        <v>0</v>
      </c>
      <c r="Y1043" s="239">
        <v>0</v>
      </c>
      <c r="Z1043" s="239">
        <v>0</v>
      </c>
      <c r="AA1043" s="239">
        <v>0</v>
      </c>
      <c r="AB1043" s="241">
        <v>2021</v>
      </c>
    </row>
    <row r="1044" spans="1:28" s="3" customFormat="1" ht="35.25" x14ac:dyDescent="0.5">
      <c r="A1044" s="3">
        <v>1</v>
      </c>
      <c r="B1044" s="143">
        <f>SUBTOTAL(103,$A$796:A1044)</f>
        <v>247</v>
      </c>
      <c r="C1044" s="237" t="s">
        <v>2890</v>
      </c>
      <c r="D1044" s="232">
        <f t="shared" si="57"/>
        <v>107269.2</v>
      </c>
      <c r="E1044" s="239">
        <v>0</v>
      </c>
      <c r="F1044" s="239">
        <v>0</v>
      </c>
      <c r="G1044" s="239">
        <v>0</v>
      </c>
      <c r="H1044" s="239">
        <v>0</v>
      </c>
      <c r="I1044" s="239">
        <v>0</v>
      </c>
      <c r="J1044" s="239">
        <v>0</v>
      </c>
      <c r="K1044" s="240">
        <v>0</v>
      </c>
      <c r="L1044" s="239">
        <v>0</v>
      </c>
      <c r="M1044" s="239">
        <v>0</v>
      </c>
      <c r="N1044" s="239">
        <v>107269.2</v>
      </c>
      <c r="O1044" s="239">
        <v>0</v>
      </c>
      <c r="P1044" s="239">
        <v>0</v>
      </c>
      <c r="Q1044" s="239">
        <v>0</v>
      </c>
      <c r="R1044" s="239">
        <v>0</v>
      </c>
      <c r="S1044" s="239">
        <v>0</v>
      </c>
      <c r="T1044" s="239">
        <v>0</v>
      </c>
      <c r="U1044" s="239">
        <v>0</v>
      </c>
      <c r="V1044" s="239">
        <v>0</v>
      </c>
      <c r="W1044" s="239">
        <v>0</v>
      </c>
      <c r="X1044" s="239">
        <v>0</v>
      </c>
      <c r="Y1044" s="239">
        <v>0</v>
      </c>
      <c r="Z1044" s="239">
        <v>0</v>
      </c>
      <c r="AA1044" s="239">
        <v>0</v>
      </c>
      <c r="AB1044" s="241">
        <v>2021</v>
      </c>
    </row>
    <row r="1045" spans="1:28" s="3" customFormat="1" ht="35.25" x14ac:dyDescent="0.5">
      <c r="A1045" s="3">
        <v>1</v>
      </c>
      <c r="B1045" s="143">
        <f>SUBTOTAL(103,$A$796:A1045)</f>
        <v>248</v>
      </c>
      <c r="C1045" s="237" t="s">
        <v>2891</v>
      </c>
      <c r="D1045" s="232">
        <f t="shared" si="57"/>
        <v>1170000</v>
      </c>
      <c r="E1045" s="239">
        <v>0</v>
      </c>
      <c r="F1045" s="239">
        <v>0</v>
      </c>
      <c r="G1045" s="239">
        <v>0</v>
      </c>
      <c r="H1045" s="239">
        <v>0</v>
      </c>
      <c r="I1045" s="239">
        <v>0</v>
      </c>
      <c r="J1045" s="239">
        <v>0</v>
      </c>
      <c r="K1045" s="240">
        <v>0</v>
      </c>
      <c r="L1045" s="239">
        <v>0</v>
      </c>
      <c r="M1045" s="239">
        <v>1170000</v>
      </c>
      <c r="N1045" s="239">
        <v>0</v>
      </c>
      <c r="O1045" s="239">
        <v>0</v>
      </c>
      <c r="P1045" s="239">
        <v>0</v>
      </c>
      <c r="Q1045" s="239">
        <v>0</v>
      </c>
      <c r="R1045" s="239">
        <v>0</v>
      </c>
      <c r="S1045" s="239">
        <v>0</v>
      </c>
      <c r="T1045" s="239">
        <v>0</v>
      </c>
      <c r="U1045" s="239">
        <v>0</v>
      </c>
      <c r="V1045" s="239">
        <v>0</v>
      </c>
      <c r="W1045" s="239">
        <v>0</v>
      </c>
      <c r="X1045" s="239">
        <v>0</v>
      </c>
      <c r="Y1045" s="239">
        <v>0</v>
      </c>
      <c r="Z1045" s="239">
        <v>0</v>
      </c>
      <c r="AA1045" s="239">
        <v>0</v>
      </c>
      <c r="AB1045" s="241">
        <v>2021</v>
      </c>
    </row>
    <row r="1046" spans="1:28" s="3" customFormat="1" ht="35.25" x14ac:dyDescent="0.5">
      <c r="A1046" s="3">
        <v>1</v>
      </c>
      <c r="B1046" s="143">
        <f>SUBTOTAL(103,$A$796:A1046)</f>
        <v>249</v>
      </c>
      <c r="C1046" s="237" t="s">
        <v>2892</v>
      </c>
      <c r="D1046" s="232">
        <f t="shared" si="57"/>
        <v>124500</v>
      </c>
      <c r="E1046" s="239">
        <v>0</v>
      </c>
      <c r="F1046" s="239">
        <v>0</v>
      </c>
      <c r="G1046" s="239">
        <v>0</v>
      </c>
      <c r="H1046" s="239">
        <v>0</v>
      </c>
      <c r="I1046" s="239">
        <v>124500</v>
      </c>
      <c r="J1046" s="239">
        <v>0</v>
      </c>
      <c r="K1046" s="240">
        <v>0</v>
      </c>
      <c r="L1046" s="239">
        <v>0</v>
      </c>
      <c r="M1046" s="239">
        <v>0</v>
      </c>
      <c r="N1046" s="239">
        <v>0</v>
      </c>
      <c r="O1046" s="239">
        <v>0</v>
      </c>
      <c r="P1046" s="239">
        <v>0</v>
      </c>
      <c r="Q1046" s="239">
        <v>0</v>
      </c>
      <c r="R1046" s="239">
        <v>0</v>
      </c>
      <c r="S1046" s="239">
        <v>0</v>
      </c>
      <c r="T1046" s="239">
        <v>0</v>
      </c>
      <c r="U1046" s="239">
        <v>0</v>
      </c>
      <c r="V1046" s="239">
        <v>0</v>
      </c>
      <c r="W1046" s="239">
        <v>0</v>
      </c>
      <c r="X1046" s="239">
        <v>0</v>
      </c>
      <c r="Y1046" s="239">
        <v>0</v>
      </c>
      <c r="Z1046" s="239">
        <v>0</v>
      </c>
      <c r="AA1046" s="239">
        <v>0</v>
      </c>
      <c r="AB1046" s="241">
        <v>2021</v>
      </c>
    </row>
    <row r="1047" spans="1:28" s="3" customFormat="1" ht="35.25" x14ac:dyDescent="0.5">
      <c r="A1047" s="3">
        <v>1</v>
      </c>
      <c r="B1047" s="143">
        <f>SUBTOTAL(103,$A$796:A1047)</f>
        <v>250</v>
      </c>
      <c r="C1047" s="237" t="s">
        <v>1792</v>
      </c>
      <c r="D1047" s="232">
        <f t="shared" si="57"/>
        <v>264000</v>
      </c>
      <c r="E1047" s="239">
        <v>0</v>
      </c>
      <c r="F1047" s="239">
        <v>0</v>
      </c>
      <c r="G1047" s="239">
        <v>0</v>
      </c>
      <c r="H1047" s="239">
        <v>0</v>
      </c>
      <c r="I1047" s="239">
        <v>0</v>
      </c>
      <c r="J1047" s="239">
        <v>0</v>
      </c>
      <c r="K1047" s="240">
        <v>0</v>
      </c>
      <c r="L1047" s="239">
        <v>0</v>
      </c>
      <c r="M1047" s="239">
        <v>0</v>
      </c>
      <c r="N1047" s="239">
        <v>0</v>
      </c>
      <c r="O1047" s="239">
        <v>264000</v>
      </c>
      <c r="P1047" s="239">
        <v>0</v>
      </c>
      <c r="Q1047" s="239">
        <v>0</v>
      </c>
      <c r="R1047" s="239">
        <v>0</v>
      </c>
      <c r="S1047" s="239">
        <v>0</v>
      </c>
      <c r="T1047" s="239">
        <v>0</v>
      </c>
      <c r="U1047" s="239">
        <v>0</v>
      </c>
      <c r="V1047" s="239">
        <v>0</v>
      </c>
      <c r="W1047" s="239">
        <v>0</v>
      </c>
      <c r="X1047" s="239">
        <v>0</v>
      </c>
      <c r="Y1047" s="239">
        <v>0</v>
      </c>
      <c r="Z1047" s="239">
        <v>0</v>
      </c>
      <c r="AA1047" s="239">
        <v>0</v>
      </c>
      <c r="AB1047" s="241">
        <v>2021</v>
      </c>
    </row>
    <row r="1048" spans="1:28" s="3" customFormat="1" ht="35.25" x14ac:dyDescent="0.5">
      <c r="A1048" s="3">
        <v>1</v>
      </c>
      <c r="B1048" s="143">
        <f>SUBTOTAL(103,$A$796:A1048)</f>
        <v>251</v>
      </c>
      <c r="C1048" s="237" t="s">
        <v>2893</v>
      </c>
      <c r="D1048" s="232">
        <f t="shared" si="57"/>
        <v>415710.84</v>
      </c>
      <c r="E1048" s="239">
        <v>0</v>
      </c>
      <c r="F1048" s="239">
        <v>0</v>
      </c>
      <c r="G1048" s="239">
        <v>0</v>
      </c>
      <c r="H1048" s="239">
        <v>0</v>
      </c>
      <c r="I1048" s="239">
        <v>0</v>
      </c>
      <c r="J1048" s="239">
        <v>0</v>
      </c>
      <c r="K1048" s="240">
        <v>0</v>
      </c>
      <c r="L1048" s="239">
        <v>0</v>
      </c>
      <c r="M1048" s="239">
        <v>0</v>
      </c>
      <c r="N1048" s="239">
        <v>415710.84</v>
      </c>
      <c r="O1048" s="239">
        <v>0</v>
      </c>
      <c r="P1048" s="239">
        <v>0</v>
      </c>
      <c r="Q1048" s="239">
        <v>0</v>
      </c>
      <c r="R1048" s="239">
        <v>0</v>
      </c>
      <c r="S1048" s="239">
        <v>0</v>
      </c>
      <c r="T1048" s="239">
        <v>0</v>
      </c>
      <c r="U1048" s="239">
        <v>0</v>
      </c>
      <c r="V1048" s="239">
        <v>0</v>
      </c>
      <c r="W1048" s="239">
        <v>0</v>
      </c>
      <c r="X1048" s="239">
        <v>0</v>
      </c>
      <c r="Y1048" s="239">
        <v>0</v>
      </c>
      <c r="Z1048" s="239">
        <v>0</v>
      </c>
      <c r="AA1048" s="239">
        <v>0</v>
      </c>
      <c r="AB1048" s="241">
        <v>2021</v>
      </c>
    </row>
    <row r="1049" spans="1:28" s="3" customFormat="1" ht="35.25" x14ac:dyDescent="0.5">
      <c r="A1049" s="3">
        <v>1</v>
      </c>
      <c r="B1049" s="143">
        <f>SUBTOTAL(103,$A$796:A1049)</f>
        <v>252</v>
      </c>
      <c r="C1049" s="237" t="s">
        <v>2894</v>
      </c>
      <c r="D1049" s="232">
        <f t="shared" si="57"/>
        <v>555229.6</v>
      </c>
      <c r="E1049" s="239">
        <v>0</v>
      </c>
      <c r="F1049" s="239">
        <v>0</v>
      </c>
      <c r="G1049" s="239">
        <v>0</v>
      </c>
      <c r="H1049" s="239">
        <v>0</v>
      </c>
      <c r="I1049" s="239">
        <v>0</v>
      </c>
      <c r="J1049" s="239">
        <v>0</v>
      </c>
      <c r="K1049" s="240">
        <v>0</v>
      </c>
      <c r="L1049" s="239">
        <v>0</v>
      </c>
      <c r="M1049" s="239">
        <v>0</v>
      </c>
      <c r="N1049" s="239">
        <v>0</v>
      </c>
      <c r="O1049" s="239">
        <v>555229.6</v>
      </c>
      <c r="P1049" s="239">
        <v>0</v>
      </c>
      <c r="Q1049" s="239">
        <v>0</v>
      </c>
      <c r="R1049" s="239">
        <v>0</v>
      </c>
      <c r="S1049" s="239">
        <v>0</v>
      </c>
      <c r="T1049" s="239">
        <v>0</v>
      </c>
      <c r="U1049" s="239">
        <v>0</v>
      </c>
      <c r="V1049" s="239">
        <v>0</v>
      </c>
      <c r="W1049" s="239">
        <v>0</v>
      </c>
      <c r="X1049" s="239">
        <v>0</v>
      </c>
      <c r="Y1049" s="239">
        <v>0</v>
      </c>
      <c r="Z1049" s="239">
        <v>0</v>
      </c>
      <c r="AA1049" s="239">
        <v>0</v>
      </c>
      <c r="AB1049" s="241">
        <v>2021</v>
      </c>
    </row>
    <row r="1050" spans="1:28" s="3" customFormat="1" ht="35.25" x14ac:dyDescent="0.5">
      <c r="A1050" s="3">
        <v>1</v>
      </c>
      <c r="B1050" s="143">
        <f>SUBTOTAL(103,$A$796:A1050)</f>
        <v>253</v>
      </c>
      <c r="C1050" s="237" t="s">
        <v>2895</v>
      </c>
      <c r="D1050" s="232">
        <f t="shared" si="57"/>
        <v>1022267</v>
      </c>
      <c r="E1050" s="239">
        <v>0</v>
      </c>
      <c r="F1050" s="239">
        <v>0</v>
      </c>
      <c r="G1050" s="239">
        <v>574523</v>
      </c>
      <c r="H1050" s="239">
        <v>0</v>
      </c>
      <c r="I1050" s="239">
        <v>0</v>
      </c>
      <c r="J1050" s="239">
        <v>0</v>
      </c>
      <c r="K1050" s="240">
        <v>0</v>
      </c>
      <c r="L1050" s="239">
        <v>0</v>
      </c>
      <c r="M1050" s="239">
        <v>0</v>
      </c>
      <c r="N1050" s="239">
        <v>0</v>
      </c>
      <c r="O1050" s="239">
        <v>447744</v>
      </c>
      <c r="P1050" s="239">
        <v>0</v>
      </c>
      <c r="Q1050" s="239">
        <v>0</v>
      </c>
      <c r="R1050" s="239">
        <v>0</v>
      </c>
      <c r="S1050" s="239">
        <v>0</v>
      </c>
      <c r="T1050" s="239">
        <v>0</v>
      </c>
      <c r="U1050" s="239">
        <v>0</v>
      </c>
      <c r="V1050" s="239">
        <v>0</v>
      </c>
      <c r="W1050" s="239">
        <v>0</v>
      </c>
      <c r="X1050" s="239">
        <v>0</v>
      </c>
      <c r="Y1050" s="239">
        <v>0</v>
      </c>
      <c r="Z1050" s="239">
        <v>0</v>
      </c>
      <c r="AA1050" s="239">
        <v>0</v>
      </c>
      <c r="AB1050" s="241">
        <v>2021</v>
      </c>
    </row>
    <row r="1051" spans="1:28" s="3" customFormat="1" ht="35.25" x14ac:dyDescent="0.5">
      <c r="A1051" s="3">
        <v>1</v>
      </c>
      <c r="B1051" s="143">
        <f>SUBTOTAL(103,$A$796:A1051)</f>
        <v>254</v>
      </c>
      <c r="C1051" s="237" t="s">
        <v>2896</v>
      </c>
      <c r="D1051" s="232">
        <f t="shared" si="57"/>
        <v>368326.8</v>
      </c>
      <c r="E1051" s="239">
        <v>0</v>
      </c>
      <c r="F1051" s="239">
        <v>0</v>
      </c>
      <c r="G1051" s="239">
        <v>0</v>
      </c>
      <c r="H1051" s="239">
        <v>0</v>
      </c>
      <c r="I1051" s="239">
        <v>0</v>
      </c>
      <c r="J1051" s="239">
        <v>0</v>
      </c>
      <c r="K1051" s="240">
        <v>0</v>
      </c>
      <c r="L1051" s="239">
        <v>0</v>
      </c>
      <c r="M1051" s="239">
        <v>0</v>
      </c>
      <c r="N1051" s="239">
        <v>0</v>
      </c>
      <c r="O1051" s="239">
        <v>368326.8</v>
      </c>
      <c r="P1051" s="239">
        <v>0</v>
      </c>
      <c r="Q1051" s="239">
        <v>0</v>
      </c>
      <c r="R1051" s="239">
        <v>0</v>
      </c>
      <c r="S1051" s="239">
        <v>0</v>
      </c>
      <c r="T1051" s="239">
        <v>0</v>
      </c>
      <c r="U1051" s="239">
        <v>0</v>
      </c>
      <c r="V1051" s="239">
        <v>0</v>
      </c>
      <c r="W1051" s="239">
        <v>0</v>
      </c>
      <c r="X1051" s="239">
        <v>0</v>
      </c>
      <c r="Y1051" s="239">
        <v>0</v>
      </c>
      <c r="Z1051" s="239">
        <v>0</v>
      </c>
      <c r="AA1051" s="239">
        <v>0</v>
      </c>
      <c r="AB1051" s="241">
        <v>2021</v>
      </c>
    </row>
    <row r="1052" spans="1:28" s="3" customFormat="1" ht="35.25" x14ac:dyDescent="0.5">
      <c r="A1052" s="3">
        <v>1</v>
      </c>
      <c r="B1052" s="143">
        <f>SUBTOTAL(103,$A$796:A1052)</f>
        <v>255</v>
      </c>
      <c r="C1052" s="237" t="s">
        <v>3053</v>
      </c>
      <c r="D1052" s="232">
        <f t="shared" si="57"/>
        <v>741892</v>
      </c>
      <c r="E1052" s="239">
        <v>0</v>
      </c>
      <c r="F1052" s="239">
        <v>0</v>
      </c>
      <c r="G1052" s="239">
        <v>0</v>
      </c>
      <c r="H1052" s="239">
        <v>0</v>
      </c>
      <c r="I1052" s="239">
        <v>0</v>
      </c>
      <c r="J1052" s="239">
        <v>0</v>
      </c>
      <c r="K1052" s="240">
        <v>0</v>
      </c>
      <c r="L1052" s="239">
        <v>0</v>
      </c>
      <c r="M1052" s="239">
        <v>741892</v>
      </c>
      <c r="N1052" s="239">
        <v>0</v>
      </c>
      <c r="O1052" s="239">
        <v>0</v>
      </c>
      <c r="P1052" s="239">
        <v>0</v>
      </c>
      <c r="Q1052" s="239">
        <v>0</v>
      </c>
      <c r="R1052" s="239">
        <v>0</v>
      </c>
      <c r="S1052" s="239">
        <v>0</v>
      </c>
      <c r="T1052" s="239">
        <v>0</v>
      </c>
      <c r="U1052" s="239">
        <v>0</v>
      </c>
      <c r="V1052" s="239">
        <v>0</v>
      </c>
      <c r="W1052" s="239">
        <v>0</v>
      </c>
      <c r="X1052" s="239">
        <v>0</v>
      </c>
      <c r="Y1052" s="239">
        <v>0</v>
      </c>
      <c r="Z1052" s="239">
        <v>0</v>
      </c>
      <c r="AA1052" s="239">
        <v>0</v>
      </c>
      <c r="AB1052" s="241">
        <v>2021</v>
      </c>
    </row>
    <row r="1053" spans="1:28" s="3" customFormat="1" ht="35.25" x14ac:dyDescent="0.5">
      <c r="A1053" s="3">
        <v>1</v>
      </c>
      <c r="B1053" s="143">
        <f>SUBTOTAL(103,$A$796:A1053)</f>
        <v>256</v>
      </c>
      <c r="C1053" s="237" t="s">
        <v>3054</v>
      </c>
      <c r="D1053" s="232">
        <f t="shared" si="57"/>
        <v>916626.68</v>
      </c>
      <c r="E1053" s="239">
        <v>0</v>
      </c>
      <c r="F1053" s="239">
        <v>0</v>
      </c>
      <c r="G1053" s="239">
        <v>916626.68</v>
      </c>
      <c r="H1053" s="239">
        <v>0</v>
      </c>
      <c r="I1053" s="239">
        <v>0</v>
      </c>
      <c r="J1053" s="239">
        <v>0</v>
      </c>
      <c r="K1053" s="240">
        <v>0</v>
      </c>
      <c r="L1053" s="239">
        <v>0</v>
      </c>
      <c r="M1053" s="239">
        <v>0</v>
      </c>
      <c r="N1053" s="239">
        <v>0</v>
      </c>
      <c r="O1053" s="239">
        <v>0</v>
      </c>
      <c r="P1053" s="239">
        <v>0</v>
      </c>
      <c r="Q1053" s="239">
        <v>0</v>
      </c>
      <c r="R1053" s="239">
        <v>0</v>
      </c>
      <c r="S1053" s="239">
        <v>0</v>
      </c>
      <c r="T1053" s="239">
        <v>0</v>
      </c>
      <c r="U1053" s="239">
        <v>0</v>
      </c>
      <c r="V1053" s="239">
        <v>0</v>
      </c>
      <c r="W1053" s="239">
        <v>0</v>
      </c>
      <c r="X1053" s="239">
        <v>0</v>
      </c>
      <c r="Y1053" s="239">
        <v>0</v>
      </c>
      <c r="Z1053" s="239">
        <v>0</v>
      </c>
      <c r="AA1053" s="239">
        <v>0</v>
      </c>
      <c r="AB1053" s="241">
        <v>2021</v>
      </c>
    </row>
    <row r="1054" spans="1:28" s="3" customFormat="1" ht="35.25" x14ac:dyDescent="0.5">
      <c r="A1054" s="3">
        <v>1</v>
      </c>
      <c r="B1054" s="143">
        <f>SUBTOTAL(103,$A$796:A1054)</f>
        <v>257</v>
      </c>
      <c r="C1054" s="237" t="s">
        <v>2702</v>
      </c>
      <c r="D1054" s="232">
        <f t="shared" si="57"/>
        <v>2213429</v>
      </c>
      <c r="E1054" s="239">
        <v>0</v>
      </c>
      <c r="F1054" s="239">
        <v>0</v>
      </c>
      <c r="G1054" s="239">
        <v>332352</v>
      </c>
      <c r="H1054" s="239">
        <v>0</v>
      </c>
      <c r="I1054" s="239">
        <v>0</v>
      </c>
      <c r="J1054" s="239">
        <v>0</v>
      </c>
      <c r="K1054" s="240">
        <v>0</v>
      </c>
      <c r="L1054" s="239">
        <v>0</v>
      </c>
      <c r="M1054" s="239">
        <v>0</v>
      </c>
      <c r="N1054" s="239">
        <v>0</v>
      </c>
      <c r="O1054" s="239">
        <v>1881077</v>
      </c>
      <c r="P1054" s="239">
        <v>0</v>
      </c>
      <c r="Q1054" s="239">
        <v>0</v>
      </c>
      <c r="R1054" s="239">
        <v>0</v>
      </c>
      <c r="S1054" s="239">
        <v>0</v>
      </c>
      <c r="T1054" s="239">
        <v>0</v>
      </c>
      <c r="U1054" s="239">
        <v>0</v>
      </c>
      <c r="V1054" s="239">
        <v>0</v>
      </c>
      <c r="W1054" s="239">
        <v>0</v>
      </c>
      <c r="X1054" s="239">
        <v>0</v>
      </c>
      <c r="Y1054" s="239">
        <v>0</v>
      </c>
      <c r="Z1054" s="239">
        <v>0</v>
      </c>
      <c r="AA1054" s="239">
        <v>0</v>
      </c>
      <c r="AB1054" s="241">
        <v>2021</v>
      </c>
    </row>
    <row r="1055" spans="1:28" s="3" customFormat="1" ht="35.25" x14ac:dyDescent="0.5">
      <c r="A1055" s="3">
        <v>1</v>
      </c>
      <c r="B1055" s="143">
        <f>SUBTOTAL(103,$A$796:A1055)</f>
        <v>258</v>
      </c>
      <c r="C1055" s="237" t="s">
        <v>3055</v>
      </c>
      <c r="D1055" s="232">
        <f t="shared" si="57"/>
        <v>1841469</v>
      </c>
      <c r="E1055" s="239">
        <v>0</v>
      </c>
      <c r="F1055" s="239">
        <v>0</v>
      </c>
      <c r="G1055" s="239">
        <v>623495</v>
      </c>
      <c r="H1055" s="239">
        <v>0</v>
      </c>
      <c r="I1055" s="239">
        <v>0</v>
      </c>
      <c r="J1055" s="239">
        <v>0</v>
      </c>
      <c r="K1055" s="240">
        <v>0</v>
      </c>
      <c r="L1055" s="239">
        <v>0</v>
      </c>
      <c r="M1055" s="239">
        <v>0</v>
      </c>
      <c r="N1055" s="239">
        <v>0</v>
      </c>
      <c r="O1055" s="239">
        <v>1217974</v>
      </c>
      <c r="P1055" s="239">
        <v>0</v>
      </c>
      <c r="Q1055" s="239">
        <v>0</v>
      </c>
      <c r="R1055" s="239">
        <v>0</v>
      </c>
      <c r="S1055" s="239">
        <v>0</v>
      </c>
      <c r="T1055" s="239">
        <v>0</v>
      </c>
      <c r="U1055" s="239">
        <v>0</v>
      </c>
      <c r="V1055" s="239">
        <v>0</v>
      </c>
      <c r="W1055" s="239">
        <v>0</v>
      </c>
      <c r="X1055" s="239">
        <v>0</v>
      </c>
      <c r="Y1055" s="239">
        <v>0</v>
      </c>
      <c r="Z1055" s="239">
        <v>0</v>
      </c>
      <c r="AA1055" s="239">
        <v>0</v>
      </c>
      <c r="AB1055" s="241">
        <v>2021</v>
      </c>
    </row>
    <row r="1056" spans="1:28" s="3" customFormat="1" ht="35.25" x14ac:dyDescent="0.5">
      <c r="A1056" s="3">
        <v>1</v>
      </c>
      <c r="B1056" s="143">
        <f>SUBTOTAL(103,$A$796:A1056)</f>
        <v>259</v>
      </c>
      <c r="C1056" s="237" t="s">
        <v>2703</v>
      </c>
      <c r="D1056" s="232">
        <f t="shared" si="57"/>
        <v>5018767</v>
      </c>
      <c r="E1056" s="239">
        <v>0</v>
      </c>
      <c r="F1056" s="239">
        <v>0</v>
      </c>
      <c r="G1056" s="239">
        <v>911627</v>
      </c>
      <c r="H1056" s="239">
        <v>0</v>
      </c>
      <c r="I1056" s="239">
        <v>0</v>
      </c>
      <c r="J1056" s="239">
        <v>0</v>
      </c>
      <c r="K1056" s="240">
        <v>0</v>
      </c>
      <c r="L1056" s="239">
        <v>0</v>
      </c>
      <c r="M1056" s="239">
        <v>0</v>
      </c>
      <c r="N1056" s="239">
        <v>0</v>
      </c>
      <c r="O1056" s="239">
        <v>4107140</v>
      </c>
      <c r="P1056" s="239">
        <v>0</v>
      </c>
      <c r="Q1056" s="239">
        <v>0</v>
      </c>
      <c r="R1056" s="239">
        <v>0</v>
      </c>
      <c r="S1056" s="239">
        <v>0</v>
      </c>
      <c r="T1056" s="239">
        <v>0</v>
      </c>
      <c r="U1056" s="239">
        <v>0</v>
      </c>
      <c r="V1056" s="239">
        <v>0</v>
      </c>
      <c r="W1056" s="239">
        <v>0</v>
      </c>
      <c r="X1056" s="239">
        <v>0</v>
      </c>
      <c r="Y1056" s="239">
        <v>0</v>
      </c>
      <c r="Z1056" s="239">
        <v>0</v>
      </c>
      <c r="AA1056" s="239">
        <v>0</v>
      </c>
      <c r="AB1056" s="241">
        <v>2021</v>
      </c>
    </row>
    <row r="1057" spans="1:28" s="3" customFormat="1" ht="35.25" x14ac:dyDescent="0.5">
      <c r="A1057" s="3">
        <v>1</v>
      </c>
      <c r="B1057" s="143">
        <f>SUBTOTAL(103,$A$796:A1057)</f>
        <v>260</v>
      </c>
      <c r="C1057" s="237" t="s">
        <v>1796</v>
      </c>
      <c r="D1057" s="232">
        <f t="shared" si="57"/>
        <v>965001</v>
      </c>
      <c r="E1057" s="239">
        <v>0</v>
      </c>
      <c r="F1057" s="239">
        <v>0</v>
      </c>
      <c r="G1057" s="239">
        <v>0</v>
      </c>
      <c r="H1057" s="239">
        <v>0</v>
      </c>
      <c r="I1057" s="239">
        <v>0</v>
      </c>
      <c r="J1057" s="239">
        <v>0</v>
      </c>
      <c r="K1057" s="240">
        <v>0</v>
      </c>
      <c r="L1057" s="239">
        <v>0</v>
      </c>
      <c r="M1057" s="239">
        <v>965001</v>
      </c>
      <c r="N1057" s="239">
        <v>0</v>
      </c>
      <c r="O1057" s="239">
        <v>0</v>
      </c>
      <c r="P1057" s="239">
        <v>0</v>
      </c>
      <c r="Q1057" s="239">
        <v>0</v>
      </c>
      <c r="R1057" s="239">
        <v>0</v>
      </c>
      <c r="S1057" s="239">
        <v>0</v>
      </c>
      <c r="T1057" s="239">
        <v>0</v>
      </c>
      <c r="U1057" s="239">
        <v>0</v>
      </c>
      <c r="V1057" s="239">
        <v>0</v>
      </c>
      <c r="W1057" s="239">
        <v>0</v>
      </c>
      <c r="X1057" s="239">
        <v>0</v>
      </c>
      <c r="Y1057" s="239">
        <v>0</v>
      </c>
      <c r="Z1057" s="239">
        <v>0</v>
      </c>
      <c r="AA1057" s="239">
        <v>0</v>
      </c>
      <c r="AB1057" s="241">
        <v>2021</v>
      </c>
    </row>
    <row r="1058" spans="1:28" s="3" customFormat="1" ht="35.25" x14ac:dyDescent="0.5">
      <c r="A1058" s="3">
        <v>1</v>
      </c>
      <c r="B1058" s="143">
        <f>SUBTOTAL(103,$A$796:A1058)</f>
        <v>261</v>
      </c>
      <c r="C1058" s="237" t="s">
        <v>3056</v>
      </c>
      <c r="D1058" s="232">
        <f t="shared" ref="D1058:D1125" si="60">E1058+F1058+G1058+H1058+I1058+J1058+L1058+M1058+N1058+O1058+P1058+Q1058+R1058+S1058+T1058+U1058+V1058+W1058+X1058+Y1058+Z1058+AA1058</f>
        <v>667338</v>
      </c>
      <c r="E1058" s="239">
        <v>0</v>
      </c>
      <c r="F1058" s="239">
        <v>0</v>
      </c>
      <c r="G1058" s="239">
        <v>0</v>
      </c>
      <c r="H1058" s="239">
        <v>0</v>
      </c>
      <c r="I1058" s="239">
        <v>0</v>
      </c>
      <c r="J1058" s="239">
        <v>0</v>
      </c>
      <c r="K1058" s="240">
        <v>0</v>
      </c>
      <c r="L1058" s="239">
        <v>0</v>
      </c>
      <c r="M1058" s="239">
        <v>0</v>
      </c>
      <c r="N1058" s="239">
        <v>667338</v>
      </c>
      <c r="O1058" s="239">
        <v>0</v>
      </c>
      <c r="P1058" s="239">
        <v>0</v>
      </c>
      <c r="Q1058" s="239">
        <v>0</v>
      </c>
      <c r="R1058" s="239">
        <v>0</v>
      </c>
      <c r="S1058" s="239">
        <v>0</v>
      </c>
      <c r="T1058" s="239">
        <v>0</v>
      </c>
      <c r="U1058" s="239">
        <v>0</v>
      </c>
      <c r="V1058" s="239">
        <v>0</v>
      </c>
      <c r="W1058" s="239">
        <v>0</v>
      </c>
      <c r="X1058" s="239">
        <v>0</v>
      </c>
      <c r="Y1058" s="239">
        <v>0</v>
      </c>
      <c r="Z1058" s="239">
        <v>0</v>
      </c>
      <c r="AA1058" s="239">
        <v>0</v>
      </c>
      <c r="AB1058" s="241">
        <v>2021</v>
      </c>
    </row>
    <row r="1059" spans="1:28" s="3" customFormat="1" ht="35.25" x14ac:dyDescent="0.5">
      <c r="A1059" s="3">
        <v>1</v>
      </c>
      <c r="B1059" s="143">
        <f>SUBTOTAL(103,$A$796:A1059)</f>
        <v>262</v>
      </c>
      <c r="C1059" s="237" t="s">
        <v>1682</v>
      </c>
      <c r="D1059" s="232">
        <f t="shared" si="60"/>
        <v>538273.19999999995</v>
      </c>
      <c r="E1059" s="239">
        <v>0</v>
      </c>
      <c r="F1059" s="239">
        <v>0</v>
      </c>
      <c r="G1059" s="239">
        <v>538273.19999999995</v>
      </c>
      <c r="H1059" s="239">
        <v>0</v>
      </c>
      <c r="I1059" s="239">
        <v>0</v>
      </c>
      <c r="J1059" s="239">
        <v>0</v>
      </c>
      <c r="K1059" s="240">
        <v>0</v>
      </c>
      <c r="L1059" s="239">
        <v>0</v>
      </c>
      <c r="M1059" s="239">
        <v>0</v>
      </c>
      <c r="N1059" s="239">
        <v>0</v>
      </c>
      <c r="O1059" s="239">
        <v>0</v>
      </c>
      <c r="P1059" s="239">
        <v>0</v>
      </c>
      <c r="Q1059" s="239">
        <v>0</v>
      </c>
      <c r="R1059" s="239">
        <v>0</v>
      </c>
      <c r="S1059" s="239">
        <v>0</v>
      </c>
      <c r="T1059" s="239">
        <v>0</v>
      </c>
      <c r="U1059" s="239">
        <v>0</v>
      </c>
      <c r="V1059" s="239">
        <v>0</v>
      </c>
      <c r="W1059" s="239">
        <v>0</v>
      </c>
      <c r="X1059" s="239">
        <v>0</v>
      </c>
      <c r="Y1059" s="239">
        <v>0</v>
      </c>
      <c r="Z1059" s="239">
        <v>0</v>
      </c>
      <c r="AA1059" s="239">
        <v>0</v>
      </c>
      <c r="AB1059" s="241">
        <v>2021</v>
      </c>
    </row>
    <row r="1060" spans="1:28" s="3" customFormat="1" ht="35.25" x14ac:dyDescent="0.5">
      <c r="A1060" s="3">
        <v>1</v>
      </c>
      <c r="B1060" s="143">
        <f>SUBTOTAL(103,$A$796:A1060)</f>
        <v>263</v>
      </c>
      <c r="C1060" s="237" t="s">
        <v>3057</v>
      </c>
      <c r="D1060" s="232">
        <f t="shared" si="60"/>
        <v>595667</v>
      </c>
      <c r="E1060" s="239">
        <v>0</v>
      </c>
      <c r="F1060" s="239">
        <v>0</v>
      </c>
      <c r="G1060" s="239">
        <v>0</v>
      </c>
      <c r="H1060" s="239">
        <v>0</v>
      </c>
      <c r="I1060" s="239">
        <v>0</v>
      </c>
      <c r="J1060" s="239">
        <v>0</v>
      </c>
      <c r="K1060" s="240">
        <v>0</v>
      </c>
      <c r="L1060" s="239">
        <v>0</v>
      </c>
      <c r="M1060" s="239">
        <v>0</v>
      </c>
      <c r="N1060" s="239">
        <v>595667</v>
      </c>
      <c r="O1060" s="239">
        <v>0</v>
      </c>
      <c r="P1060" s="239">
        <v>0</v>
      </c>
      <c r="Q1060" s="239">
        <v>0</v>
      </c>
      <c r="R1060" s="239">
        <v>0</v>
      </c>
      <c r="S1060" s="239">
        <v>0</v>
      </c>
      <c r="T1060" s="239">
        <v>0</v>
      </c>
      <c r="U1060" s="239">
        <v>0</v>
      </c>
      <c r="V1060" s="239">
        <v>0</v>
      </c>
      <c r="W1060" s="239">
        <v>0</v>
      </c>
      <c r="X1060" s="239">
        <v>0</v>
      </c>
      <c r="Y1060" s="239">
        <v>0</v>
      </c>
      <c r="Z1060" s="239">
        <v>0</v>
      </c>
      <c r="AA1060" s="239">
        <v>0</v>
      </c>
      <c r="AB1060" s="241">
        <v>2021</v>
      </c>
    </row>
    <row r="1061" spans="1:28" s="3" customFormat="1" ht="35.25" x14ac:dyDescent="0.5">
      <c r="A1061" s="3">
        <v>1</v>
      </c>
      <c r="B1061" s="143">
        <f>SUBTOTAL(103,$A$796:A1061)</f>
        <v>264</v>
      </c>
      <c r="C1061" s="237" t="s">
        <v>3058</v>
      </c>
      <c r="D1061" s="232">
        <f t="shared" si="60"/>
        <v>307879</v>
      </c>
      <c r="E1061" s="239">
        <v>307879</v>
      </c>
      <c r="F1061" s="239">
        <v>0</v>
      </c>
      <c r="G1061" s="239">
        <v>0</v>
      </c>
      <c r="H1061" s="239">
        <v>0</v>
      </c>
      <c r="I1061" s="239">
        <v>0</v>
      </c>
      <c r="J1061" s="239">
        <v>0</v>
      </c>
      <c r="K1061" s="240">
        <v>0</v>
      </c>
      <c r="L1061" s="239">
        <v>0</v>
      </c>
      <c r="M1061" s="239">
        <v>0</v>
      </c>
      <c r="N1061" s="239">
        <v>0</v>
      </c>
      <c r="O1061" s="239">
        <v>0</v>
      </c>
      <c r="P1061" s="239">
        <v>0</v>
      </c>
      <c r="Q1061" s="239">
        <v>0</v>
      </c>
      <c r="R1061" s="239">
        <v>0</v>
      </c>
      <c r="S1061" s="239">
        <v>0</v>
      </c>
      <c r="T1061" s="239">
        <v>0</v>
      </c>
      <c r="U1061" s="239">
        <v>0</v>
      </c>
      <c r="V1061" s="239">
        <v>0</v>
      </c>
      <c r="W1061" s="239">
        <v>0</v>
      </c>
      <c r="X1061" s="239">
        <v>0</v>
      </c>
      <c r="Y1061" s="239">
        <v>0</v>
      </c>
      <c r="Z1061" s="239">
        <v>0</v>
      </c>
      <c r="AA1061" s="239">
        <v>0</v>
      </c>
      <c r="AB1061" s="241">
        <v>2021</v>
      </c>
    </row>
    <row r="1062" spans="1:28" s="3" customFormat="1" ht="35.25" x14ac:dyDescent="0.5">
      <c r="A1062" s="3">
        <v>1</v>
      </c>
      <c r="B1062" s="143">
        <f>SUBTOTAL(103,$A$796:A1062)</f>
        <v>265</v>
      </c>
      <c r="C1062" s="237" t="s">
        <v>3059</v>
      </c>
      <c r="D1062" s="232">
        <f t="shared" si="60"/>
        <v>3875707</v>
      </c>
      <c r="E1062" s="239">
        <v>0</v>
      </c>
      <c r="F1062" s="239">
        <v>0</v>
      </c>
      <c r="G1062" s="239">
        <v>895374</v>
      </c>
      <c r="H1062" s="239">
        <v>0</v>
      </c>
      <c r="I1062" s="239">
        <v>0</v>
      </c>
      <c r="J1062" s="239">
        <v>0</v>
      </c>
      <c r="K1062" s="240">
        <v>0</v>
      </c>
      <c r="L1062" s="239">
        <v>0</v>
      </c>
      <c r="M1062" s="239">
        <v>1723963</v>
      </c>
      <c r="N1062" s="239">
        <v>0</v>
      </c>
      <c r="O1062" s="239">
        <v>1256370</v>
      </c>
      <c r="P1062" s="239">
        <v>0</v>
      </c>
      <c r="Q1062" s="239">
        <v>0</v>
      </c>
      <c r="R1062" s="239">
        <v>0</v>
      </c>
      <c r="S1062" s="239">
        <v>0</v>
      </c>
      <c r="T1062" s="239">
        <v>0</v>
      </c>
      <c r="U1062" s="239">
        <v>0</v>
      </c>
      <c r="V1062" s="239">
        <v>0</v>
      </c>
      <c r="W1062" s="239">
        <v>0</v>
      </c>
      <c r="X1062" s="239">
        <v>0</v>
      </c>
      <c r="Y1062" s="239">
        <v>0</v>
      </c>
      <c r="Z1062" s="239">
        <v>0</v>
      </c>
      <c r="AA1062" s="239">
        <v>0</v>
      </c>
      <c r="AB1062" s="241">
        <v>2021</v>
      </c>
    </row>
    <row r="1063" spans="1:28" s="3" customFormat="1" ht="35.25" x14ac:dyDescent="0.5">
      <c r="A1063" s="3">
        <v>1</v>
      </c>
      <c r="B1063" s="143">
        <f>SUBTOTAL(103,$A$796:A1063)</f>
        <v>266</v>
      </c>
      <c r="C1063" s="237" t="s">
        <v>3060</v>
      </c>
      <c r="D1063" s="232">
        <f t="shared" si="60"/>
        <v>3704141</v>
      </c>
      <c r="E1063" s="239">
        <v>0</v>
      </c>
      <c r="F1063" s="239">
        <v>0</v>
      </c>
      <c r="G1063" s="239">
        <v>895374</v>
      </c>
      <c r="H1063" s="239">
        <v>0</v>
      </c>
      <c r="I1063" s="239">
        <v>0</v>
      </c>
      <c r="J1063" s="239">
        <v>0</v>
      </c>
      <c r="K1063" s="240">
        <v>0</v>
      </c>
      <c r="L1063" s="239">
        <v>0</v>
      </c>
      <c r="M1063" s="239">
        <v>1981506</v>
      </c>
      <c r="N1063" s="239">
        <v>0</v>
      </c>
      <c r="O1063" s="239">
        <v>827261</v>
      </c>
      <c r="P1063" s="239">
        <v>0</v>
      </c>
      <c r="Q1063" s="239">
        <v>0</v>
      </c>
      <c r="R1063" s="239">
        <v>0</v>
      </c>
      <c r="S1063" s="239">
        <v>0</v>
      </c>
      <c r="T1063" s="239">
        <v>0</v>
      </c>
      <c r="U1063" s="239">
        <v>0</v>
      </c>
      <c r="V1063" s="239">
        <v>0</v>
      </c>
      <c r="W1063" s="239">
        <v>0</v>
      </c>
      <c r="X1063" s="239">
        <v>0</v>
      </c>
      <c r="Y1063" s="239">
        <v>0</v>
      </c>
      <c r="Z1063" s="239">
        <v>0</v>
      </c>
      <c r="AA1063" s="239">
        <v>0</v>
      </c>
      <c r="AB1063" s="241">
        <v>2021</v>
      </c>
    </row>
    <row r="1064" spans="1:28" s="3" customFormat="1" ht="35.25" x14ac:dyDescent="0.5">
      <c r="A1064" s="3">
        <v>1</v>
      </c>
      <c r="B1064" s="143">
        <f>SUBTOTAL(103,$A$796:A1064)</f>
        <v>267</v>
      </c>
      <c r="C1064" s="237" t="s">
        <v>3061</v>
      </c>
      <c r="D1064" s="232">
        <f t="shared" si="60"/>
        <v>2301847</v>
      </c>
      <c r="E1064" s="239">
        <v>0</v>
      </c>
      <c r="F1064" s="239">
        <v>0</v>
      </c>
      <c r="G1064" s="239">
        <v>0</v>
      </c>
      <c r="H1064" s="239">
        <v>0</v>
      </c>
      <c r="I1064" s="239">
        <v>0</v>
      </c>
      <c r="J1064" s="239">
        <v>0</v>
      </c>
      <c r="K1064" s="240">
        <v>0</v>
      </c>
      <c r="L1064" s="239">
        <v>0</v>
      </c>
      <c r="M1064" s="239">
        <v>2301847</v>
      </c>
      <c r="N1064" s="239">
        <v>0</v>
      </c>
      <c r="O1064" s="239">
        <v>0</v>
      </c>
      <c r="P1064" s="239">
        <v>0</v>
      </c>
      <c r="Q1064" s="239">
        <v>0</v>
      </c>
      <c r="R1064" s="239">
        <v>0</v>
      </c>
      <c r="S1064" s="239">
        <v>0</v>
      </c>
      <c r="T1064" s="239">
        <v>0</v>
      </c>
      <c r="U1064" s="239">
        <v>0</v>
      </c>
      <c r="V1064" s="239">
        <v>0</v>
      </c>
      <c r="W1064" s="239">
        <v>0</v>
      </c>
      <c r="X1064" s="239">
        <v>0</v>
      </c>
      <c r="Y1064" s="239">
        <v>0</v>
      </c>
      <c r="Z1064" s="239">
        <v>0</v>
      </c>
      <c r="AA1064" s="239">
        <v>0</v>
      </c>
      <c r="AB1064" s="241">
        <v>2021</v>
      </c>
    </row>
    <row r="1065" spans="1:28" s="3" customFormat="1" ht="35.25" x14ac:dyDescent="0.5">
      <c r="A1065" s="3">
        <v>2</v>
      </c>
      <c r="B1065" s="143">
        <f>SUBTOTAL(103,$A$796:A1065)</f>
        <v>268</v>
      </c>
      <c r="C1065" s="237" t="s">
        <v>2498</v>
      </c>
      <c r="D1065" s="232">
        <f t="shared" si="60"/>
        <v>3908712</v>
      </c>
      <c r="E1065" s="239">
        <v>0</v>
      </c>
      <c r="F1065" s="239">
        <v>0</v>
      </c>
      <c r="G1065" s="239">
        <v>471462</v>
      </c>
      <c r="H1065" s="239">
        <v>0</v>
      </c>
      <c r="I1065" s="239">
        <v>0</v>
      </c>
      <c r="J1065" s="239">
        <v>0</v>
      </c>
      <c r="K1065" s="240">
        <v>0</v>
      </c>
      <c r="L1065" s="239">
        <v>0</v>
      </c>
      <c r="M1065" s="239">
        <v>0</v>
      </c>
      <c r="N1065" s="239">
        <v>0</v>
      </c>
      <c r="O1065" s="239">
        <v>3437250</v>
      </c>
      <c r="P1065" s="239">
        <v>0</v>
      </c>
      <c r="Q1065" s="239">
        <v>0</v>
      </c>
      <c r="R1065" s="239">
        <v>0</v>
      </c>
      <c r="S1065" s="239">
        <v>0</v>
      </c>
      <c r="T1065" s="239">
        <v>0</v>
      </c>
      <c r="U1065" s="239">
        <v>0</v>
      </c>
      <c r="V1065" s="239">
        <v>0</v>
      </c>
      <c r="W1065" s="239">
        <v>0</v>
      </c>
      <c r="X1065" s="239">
        <v>0</v>
      </c>
      <c r="Y1065" s="239">
        <v>0</v>
      </c>
      <c r="Z1065" s="239">
        <v>0</v>
      </c>
      <c r="AA1065" s="239">
        <v>0</v>
      </c>
      <c r="AB1065" s="241">
        <v>2021</v>
      </c>
    </row>
    <row r="1066" spans="1:28" s="3" customFormat="1" ht="35.25" x14ac:dyDescent="0.5">
      <c r="A1066" s="3">
        <v>3</v>
      </c>
      <c r="B1066" s="143">
        <f>SUBTOTAL(103,$A$796:A1066)</f>
        <v>269</v>
      </c>
      <c r="C1066" s="237" t="s">
        <v>3062</v>
      </c>
      <c r="D1066" s="232">
        <f t="shared" si="60"/>
        <v>811021</v>
      </c>
      <c r="E1066" s="239">
        <v>0</v>
      </c>
      <c r="F1066" s="239">
        <v>0</v>
      </c>
      <c r="G1066" s="239">
        <v>0</v>
      </c>
      <c r="H1066" s="239">
        <v>0</v>
      </c>
      <c r="I1066" s="239">
        <v>0</v>
      </c>
      <c r="J1066" s="239">
        <v>0</v>
      </c>
      <c r="K1066" s="240">
        <v>0</v>
      </c>
      <c r="L1066" s="239">
        <v>0</v>
      </c>
      <c r="M1066" s="239">
        <v>0</v>
      </c>
      <c r="N1066" s="239">
        <v>0</v>
      </c>
      <c r="O1066" s="239">
        <v>811021</v>
      </c>
      <c r="P1066" s="239">
        <v>0</v>
      </c>
      <c r="Q1066" s="239">
        <v>0</v>
      </c>
      <c r="R1066" s="239">
        <v>0</v>
      </c>
      <c r="S1066" s="239">
        <v>0</v>
      </c>
      <c r="T1066" s="239">
        <v>0</v>
      </c>
      <c r="U1066" s="239">
        <v>0</v>
      </c>
      <c r="V1066" s="239">
        <v>0</v>
      </c>
      <c r="W1066" s="239">
        <v>0</v>
      </c>
      <c r="X1066" s="239">
        <v>0</v>
      </c>
      <c r="Y1066" s="239">
        <v>0</v>
      </c>
      <c r="Z1066" s="239">
        <v>0</v>
      </c>
      <c r="AA1066" s="239">
        <v>0</v>
      </c>
      <c r="AB1066" s="241">
        <v>2021</v>
      </c>
    </row>
    <row r="1067" spans="1:28" s="3" customFormat="1" ht="35.25" x14ac:dyDescent="0.5">
      <c r="A1067" s="3">
        <v>4</v>
      </c>
      <c r="B1067" s="143">
        <f>SUBTOTAL(103,$A$796:A1067)</f>
        <v>270</v>
      </c>
      <c r="C1067" s="237" t="s">
        <v>3063</v>
      </c>
      <c r="D1067" s="232">
        <f t="shared" si="60"/>
        <v>6222845.2199999997</v>
      </c>
      <c r="E1067" s="239">
        <v>0</v>
      </c>
      <c r="F1067" s="239">
        <v>0</v>
      </c>
      <c r="G1067" s="239">
        <v>0</v>
      </c>
      <c r="H1067" s="239">
        <v>0</v>
      </c>
      <c r="I1067" s="239">
        <v>0</v>
      </c>
      <c r="J1067" s="239">
        <v>0</v>
      </c>
      <c r="K1067" s="240">
        <v>3</v>
      </c>
      <c r="L1067" s="239">
        <v>6222845.2199999997</v>
      </c>
      <c r="M1067" s="239">
        <v>0</v>
      </c>
      <c r="N1067" s="239">
        <v>0</v>
      </c>
      <c r="O1067" s="239">
        <v>0</v>
      </c>
      <c r="P1067" s="239">
        <v>0</v>
      </c>
      <c r="Q1067" s="239">
        <v>0</v>
      </c>
      <c r="R1067" s="239">
        <v>0</v>
      </c>
      <c r="S1067" s="239">
        <v>0</v>
      </c>
      <c r="T1067" s="239">
        <v>0</v>
      </c>
      <c r="U1067" s="239">
        <v>0</v>
      </c>
      <c r="V1067" s="239">
        <v>0</v>
      </c>
      <c r="W1067" s="239">
        <v>0</v>
      </c>
      <c r="X1067" s="239">
        <v>0</v>
      </c>
      <c r="Y1067" s="239">
        <v>0</v>
      </c>
      <c r="Z1067" s="239">
        <v>0</v>
      </c>
      <c r="AA1067" s="239">
        <v>0</v>
      </c>
      <c r="AB1067" s="241">
        <v>2021</v>
      </c>
    </row>
    <row r="1068" spans="1:28" s="3" customFormat="1" ht="35.25" x14ac:dyDescent="0.5">
      <c r="A1068" s="3">
        <v>5</v>
      </c>
      <c r="B1068" s="143">
        <f>SUBTOTAL(103,$A$796:A1068)</f>
        <v>271</v>
      </c>
      <c r="C1068" s="237" t="s">
        <v>3064</v>
      </c>
      <c r="D1068" s="232">
        <f t="shared" si="60"/>
        <v>2851102</v>
      </c>
      <c r="E1068" s="239">
        <v>0</v>
      </c>
      <c r="F1068" s="239">
        <v>0</v>
      </c>
      <c r="G1068" s="239">
        <v>0</v>
      </c>
      <c r="H1068" s="239">
        <v>0</v>
      </c>
      <c r="I1068" s="239">
        <v>0</v>
      </c>
      <c r="J1068" s="239">
        <v>0</v>
      </c>
      <c r="K1068" s="240">
        <v>0</v>
      </c>
      <c r="L1068" s="239">
        <v>0</v>
      </c>
      <c r="M1068" s="239">
        <v>2851102</v>
      </c>
      <c r="N1068" s="239">
        <v>0</v>
      </c>
      <c r="O1068" s="239">
        <v>0</v>
      </c>
      <c r="P1068" s="239">
        <v>0</v>
      </c>
      <c r="Q1068" s="239">
        <v>0</v>
      </c>
      <c r="R1068" s="239">
        <v>0</v>
      </c>
      <c r="S1068" s="239">
        <v>0</v>
      </c>
      <c r="T1068" s="239">
        <v>0</v>
      </c>
      <c r="U1068" s="239">
        <v>0</v>
      </c>
      <c r="V1068" s="239">
        <v>0</v>
      </c>
      <c r="W1068" s="239">
        <v>0</v>
      </c>
      <c r="X1068" s="239">
        <v>0</v>
      </c>
      <c r="Y1068" s="239">
        <v>0</v>
      </c>
      <c r="Z1068" s="239">
        <v>0</v>
      </c>
      <c r="AA1068" s="239">
        <v>0</v>
      </c>
      <c r="AB1068" s="241">
        <v>2021</v>
      </c>
    </row>
    <row r="1069" spans="1:28" s="3" customFormat="1" ht="35.25" x14ac:dyDescent="0.5">
      <c r="A1069" s="3">
        <v>1</v>
      </c>
      <c r="B1069" s="143">
        <f>SUBTOTAL(103,$A$796:A1069)</f>
        <v>272</v>
      </c>
      <c r="C1069" s="237" t="s">
        <v>2564</v>
      </c>
      <c r="D1069" s="232">
        <f t="shared" si="60"/>
        <v>1206554.4099999999</v>
      </c>
      <c r="E1069" s="239">
        <v>100000</v>
      </c>
      <c r="F1069" s="239">
        <v>263954.40999999997</v>
      </c>
      <c r="G1069" s="239">
        <v>0</v>
      </c>
      <c r="H1069" s="239">
        <v>0</v>
      </c>
      <c r="I1069" s="239">
        <v>0</v>
      </c>
      <c r="J1069" s="239">
        <v>0</v>
      </c>
      <c r="K1069" s="240">
        <v>0</v>
      </c>
      <c r="L1069" s="239">
        <v>0</v>
      </c>
      <c r="M1069" s="239">
        <v>0</v>
      </c>
      <c r="N1069" s="239">
        <v>0</v>
      </c>
      <c r="O1069" s="239">
        <v>842600</v>
      </c>
      <c r="P1069" s="239">
        <v>0</v>
      </c>
      <c r="Q1069" s="239">
        <v>0</v>
      </c>
      <c r="R1069" s="239">
        <v>0</v>
      </c>
      <c r="S1069" s="239">
        <v>0</v>
      </c>
      <c r="T1069" s="239">
        <v>0</v>
      </c>
      <c r="U1069" s="239">
        <v>0</v>
      </c>
      <c r="V1069" s="239">
        <v>0</v>
      </c>
      <c r="W1069" s="239">
        <v>0</v>
      </c>
      <c r="X1069" s="239">
        <v>0</v>
      </c>
      <c r="Y1069" s="239">
        <v>0</v>
      </c>
      <c r="Z1069" s="239">
        <v>0</v>
      </c>
      <c r="AA1069" s="239">
        <v>0</v>
      </c>
      <c r="AB1069" s="241">
        <v>2021</v>
      </c>
    </row>
    <row r="1070" spans="1:28" s="3" customFormat="1" ht="35.25" x14ac:dyDescent="0.5">
      <c r="B1070" s="237" t="s">
        <v>1017</v>
      </c>
      <c r="C1070" s="237"/>
      <c r="D1070" s="232">
        <f t="shared" si="60"/>
        <v>39647236.420000002</v>
      </c>
      <c r="E1070" s="232">
        <f t="shared" ref="E1070:AA1070" si="61">SUM(E1071:E1116)</f>
        <v>1987212.02</v>
      </c>
      <c r="F1070" s="232">
        <f t="shared" si="61"/>
        <v>2361401.5499999998</v>
      </c>
      <c r="G1070" s="232">
        <f t="shared" si="61"/>
        <v>709018</v>
      </c>
      <c r="H1070" s="232">
        <f t="shared" si="61"/>
        <v>1036459.77</v>
      </c>
      <c r="I1070" s="232">
        <f t="shared" si="61"/>
        <v>3193917</v>
      </c>
      <c r="J1070" s="232">
        <f t="shared" si="61"/>
        <v>0</v>
      </c>
      <c r="K1070" s="233">
        <f t="shared" si="61"/>
        <v>13</v>
      </c>
      <c r="L1070" s="232">
        <f t="shared" si="61"/>
        <v>12400176</v>
      </c>
      <c r="M1070" s="232">
        <f t="shared" si="61"/>
        <v>12414668.360000001</v>
      </c>
      <c r="N1070" s="232">
        <f t="shared" si="61"/>
        <v>0</v>
      </c>
      <c r="O1070" s="232">
        <f t="shared" si="61"/>
        <v>5544383.7199999997</v>
      </c>
      <c r="P1070" s="232">
        <f t="shared" si="61"/>
        <v>0</v>
      </c>
      <c r="Q1070" s="232">
        <f t="shared" si="61"/>
        <v>0</v>
      </c>
      <c r="R1070" s="232">
        <f t="shared" si="61"/>
        <v>0</v>
      </c>
      <c r="S1070" s="232">
        <f t="shared" si="61"/>
        <v>0</v>
      </c>
      <c r="T1070" s="232">
        <f t="shared" si="61"/>
        <v>0</v>
      </c>
      <c r="U1070" s="232">
        <f t="shared" si="61"/>
        <v>0</v>
      </c>
      <c r="V1070" s="232">
        <f t="shared" si="61"/>
        <v>0</v>
      </c>
      <c r="W1070" s="232">
        <f t="shared" si="61"/>
        <v>0</v>
      </c>
      <c r="X1070" s="232">
        <f t="shared" si="61"/>
        <v>0</v>
      </c>
      <c r="Y1070" s="232">
        <f t="shared" si="61"/>
        <v>0</v>
      </c>
      <c r="Z1070" s="232">
        <f t="shared" si="61"/>
        <v>0</v>
      </c>
      <c r="AA1070" s="232">
        <f t="shared" si="61"/>
        <v>0</v>
      </c>
      <c r="AB1070" s="234" t="s">
        <v>862</v>
      </c>
    </row>
    <row r="1071" spans="1:28" s="3" customFormat="1" ht="35.25" x14ac:dyDescent="0.5">
      <c r="A1071" s="3">
        <v>1</v>
      </c>
      <c r="B1071" s="143">
        <f>SUBTOTAL(103,$A$796:A1071)</f>
        <v>273</v>
      </c>
      <c r="C1071" s="237" t="s">
        <v>2565</v>
      </c>
      <c r="D1071" s="232">
        <f t="shared" si="60"/>
        <v>616290.43000000005</v>
      </c>
      <c r="E1071" s="239">
        <v>225804.28</v>
      </c>
      <c r="F1071" s="239">
        <v>390486.15</v>
      </c>
      <c r="G1071" s="239">
        <v>0</v>
      </c>
      <c r="H1071" s="239">
        <v>0</v>
      </c>
      <c r="I1071" s="239">
        <v>0</v>
      </c>
      <c r="J1071" s="239">
        <v>0</v>
      </c>
      <c r="K1071" s="240">
        <v>0</v>
      </c>
      <c r="L1071" s="239">
        <v>0</v>
      </c>
      <c r="M1071" s="239">
        <v>0</v>
      </c>
      <c r="N1071" s="239">
        <v>0</v>
      </c>
      <c r="O1071" s="239">
        <v>0</v>
      </c>
      <c r="P1071" s="239">
        <v>0</v>
      </c>
      <c r="Q1071" s="239">
        <v>0</v>
      </c>
      <c r="R1071" s="239">
        <v>0</v>
      </c>
      <c r="S1071" s="239">
        <v>0</v>
      </c>
      <c r="T1071" s="239">
        <v>0</v>
      </c>
      <c r="U1071" s="239">
        <v>0</v>
      </c>
      <c r="V1071" s="239">
        <v>0</v>
      </c>
      <c r="W1071" s="239">
        <v>0</v>
      </c>
      <c r="X1071" s="239">
        <v>0</v>
      </c>
      <c r="Y1071" s="239">
        <v>0</v>
      </c>
      <c r="Z1071" s="239">
        <v>0</v>
      </c>
      <c r="AA1071" s="239">
        <v>0</v>
      </c>
      <c r="AB1071" s="241">
        <v>2021</v>
      </c>
    </row>
    <row r="1072" spans="1:28" s="3" customFormat="1" ht="35.25" x14ac:dyDescent="0.5">
      <c r="A1072" s="3">
        <v>1</v>
      </c>
      <c r="B1072" s="143">
        <f>SUBTOTAL(103,$A$796:A1072)</f>
        <v>274</v>
      </c>
      <c r="C1072" s="237" t="s">
        <v>2761</v>
      </c>
      <c r="D1072" s="232">
        <f t="shared" si="60"/>
        <v>1852000</v>
      </c>
      <c r="E1072" s="239">
        <v>0</v>
      </c>
      <c r="F1072" s="239">
        <v>0</v>
      </c>
      <c r="G1072" s="239">
        <v>0</v>
      </c>
      <c r="H1072" s="239">
        <v>0</v>
      </c>
      <c r="I1072" s="239">
        <v>0</v>
      </c>
      <c r="J1072" s="239">
        <v>0</v>
      </c>
      <c r="K1072" s="240">
        <v>1</v>
      </c>
      <c r="L1072" s="239">
        <v>1852000</v>
      </c>
      <c r="M1072" s="239">
        <v>0</v>
      </c>
      <c r="N1072" s="239">
        <v>0</v>
      </c>
      <c r="O1072" s="242">
        <v>0</v>
      </c>
      <c r="P1072" s="239">
        <v>0</v>
      </c>
      <c r="Q1072" s="239">
        <v>0</v>
      </c>
      <c r="R1072" s="239">
        <v>0</v>
      </c>
      <c r="S1072" s="239">
        <v>0</v>
      </c>
      <c r="T1072" s="239">
        <v>0</v>
      </c>
      <c r="U1072" s="239">
        <v>0</v>
      </c>
      <c r="V1072" s="239">
        <v>0</v>
      </c>
      <c r="W1072" s="239">
        <v>0</v>
      </c>
      <c r="X1072" s="239">
        <v>0</v>
      </c>
      <c r="Y1072" s="239">
        <v>0</v>
      </c>
      <c r="Z1072" s="239">
        <v>0</v>
      </c>
      <c r="AA1072" s="239">
        <v>0</v>
      </c>
      <c r="AB1072" s="241">
        <v>2021</v>
      </c>
    </row>
    <row r="1073" spans="1:28" s="3" customFormat="1" ht="35.25" x14ac:dyDescent="0.5">
      <c r="A1073" s="3">
        <v>1</v>
      </c>
      <c r="B1073" s="143">
        <f>SUBTOTAL(103,$A$796:A1073)</f>
        <v>275</v>
      </c>
      <c r="C1073" s="237" t="s">
        <v>2762</v>
      </c>
      <c r="D1073" s="232">
        <f t="shared" si="60"/>
        <v>494953</v>
      </c>
      <c r="E1073" s="239">
        <v>0</v>
      </c>
      <c r="F1073" s="239">
        <v>0</v>
      </c>
      <c r="G1073" s="239">
        <v>0</v>
      </c>
      <c r="H1073" s="239">
        <v>0</v>
      </c>
      <c r="I1073" s="239">
        <v>0</v>
      </c>
      <c r="J1073" s="239">
        <v>0</v>
      </c>
      <c r="K1073" s="240">
        <v>0</v>
      </c>
      <c r="L1073" s="239">
        <v>0</v>
      </c>
      <c r="M1073" s="239">
        <v>494953</v>
      </c>
      <c r="N1073" s="239">
        <v>0</v>
      </c>
      <c r="O1073" s="239">
        <v>0</v>
      </c>
      <c r="P1073" s="239">
        <v>0</v>
      </c>
      <c r="Q1073" s="239">
        <v>0</v>
      </c>
      <c r="R1073" s="239">
        <v>0</v>
      </c>
      <c r="S1073" s="239">
        <v>0</v>
      </c>
      <c r="T1073" s="239">
        <v>0</v>
      </c>
      <c r="U1073" s="239">
        <v>0</v>
      </c>
      <c r="V1073" s="239">
        <v>0</v>
      </c>
      <c r="W1073" s="239">
        <v>0</v>
      </c>
      <c r="X1073" s="239">
        <v>0</v>
      </c>
      <c r="Y1073" s="239">
        <v>0</v>
      </c>
      <c r="Z1073" s="239">
        <v>0</v>
      </c>
      <c r="AA1073" s="239">
        <v>0</v>
      </c>
      <c r="AB1073" s="241">
        <v>2021</v>
      </c>
    </row>
    <row r="1074" spans="1:28" s="3" customFormat="1" ht="35.25" x14ac:dyDescent="0.5">
      <c r="A1074" s="3">
        <v>1</v>
      </c>
      <c r="B1074" s="143">
        <f>SUBTOTAL(103,$A$796:A1074)</f>
        <v>276</v>
      </c>
      <c r="C1074" s="237" t="s">
        <v>1817</v>
      </c>
      <c r="D1074" s="232">
        <f t="shared" si="60"/>
        <v>1877941</v>
      </c>
      <c r="E1074" s="239">
        <v>0</v>
      </c>
      <c r="F1074" s="239">
        <v>0</v>
      </c>
      <c r="G1074" s="239">
        <v>0</v>
      </c>
      <c r="H1074" s="239">
        <v>0</v>
      </c>
      <c r="I1074" s="239">
        <v>0</v>
      </c>
      <c r="J1074" s="239">
        <v>0</v>
      </c>
      <c r="K1074" s="240">
        <v>0</v>
      </c>
      <c r="L1074" s="239">
        <v>0</v>
      </c>
      <c r="M1074" s="239">
        <v>1877941</v>
      </c>
      <c r="N1074" s="239">
        <v>0</v>
      </c>
      <c r="O1074" s="239">
        <v>0</v>
      </c>
      <c r="P1074" s="239">
        <v>0</v>
      </c>
      <c r="Q1074" s="239">
        <v>0</v>
      </c>
      <c r="R1074" s="239">
        <v>0</v>
      </c>
      <c r="S1074" s="239">
        <v>0</v>
      </c>
      <c r="T1074" s="239">
        <v>0</v>
      </c>
      <c r="U1074" s="239">
        <v>0</v>
      </c>
      <c r="V1074" s="239">
        <v>0</v>
      </c>
      <c r="W1074" s="239">
        <v>0</v>
      </c>
      <c r="X1074" s="239">
        <v>0</v>
      </c>
      <c r="Y1074" s="239">
        <v>0</v>
      </c>
      <c r="Z1074" s="239">
        <v>0</v>
      </c>
      <c r="AA1074" s="239">
        <v>0</v>
      </c>
      <c r="AB1074" s="241">
        <v>2021</v>
      </c>
    </row>
    <row r="1075" spans="1:28" s="3" customFormat="1" ht="35.25" x14ac:dyDescent="0.5">
      <c r="A1075" s="3">
        <v>1</v>
      </c>
      <c r="B1075" s="143">
        <f>SUBTOTAL(103,$A$796:A1075)</f>
        <v>277</v>
      </c>
      <c r="C1075" s="237" t="s">
        <v>2763</v>
      </c>
      <c r="D1075" s="232">
        <f t="shared" si="60"/>
        <v>1681088</v>
      </c>
      <c r="E1075" s="239">
        <v>0</v>
      </c>
      <c r="F1075" s="239">
        <v>0</v>
      </c>
      <c r="G1075" s="239">
        <v>0</v>
      </c>
      <c r="H1075" s="239">
        <v>0</v>
      </c>
      <c r="I1075" s="239">
        <v>0</v>
      </c>
      <c r="J1075" s="239">
        <v>0</v>
      </c>
      <c r="K1075" s="240">
        <v>0</v>
      </c>
      <c r="L1075" s="239">
        <v>0</v>
      </c>
      <c r="M1075" s="239">
        <v>1681088</v>
      </c>
      <c r="N1075" s="239">
        <v>0</v>
      </c>
      <c r="O1075" s="239">
        <v>0</v>
      </c>
      <c r="P1075" s="239">
        <v>0</v>
      </c>
      <c r="Q1075" s="239">
        <v>0</v>
      </c>
      <c r="R1075" s="239">
        <v>0</v>
      </c>
      <c r="S1075" s="239">
        <v>0</v>
      </c>
      <c r="T1075" s="239">
        <v>0</v>
      </c>
      <c r="U1075" s="239">
        <v>0</v>
      </c>
      <c r="V1075" s="239">
        <v>0</v>
      </c>
      <c r="W1075" s="239">
        <v>0</v>
      </c>
      <c r="X1075" s="239">
        <v>0</v>
      </c>
      <c r="Y1075" s="239">
        <v>0</v>
      </c>
      <c r="Z1075" s="239">
        <v>0</v>
      </c>
      <c r="AA1075" s="239">
        <v>0</v>
      </c>
      <c r="AB1075" s="241">
        <v>2021</v>
      </c>
    </row>
    <row r="1076" spans="1:28" s="3" customFormat="1" ht="35.25" x14ac:dyDescent="0.5">
      <c r="A1076" s="3">
        <v>1</v>
      </c>
      <c r="B1076" s="143">
        <f>SUBTOTAL(103,$A$796:A1076)</f>
        <v>278</v>
      </c>
      <c r="C1076" s="237" t="s">
        <v>2764</v>
      </c>
      <c r="D1076" s="232">
        <f t="shared" si="60"/>
        <v>1254910</v>
      </c>
      <c r="E1076" s="239">
        <v>0</v>
      </c>
      <c r="F1076" s="239">
        <v>0</v>
      </c>
      <c r="G1076" s="239">
        <v>0</v>
      </c>
      <c r="H1076" s="239">
        <v>0</v>
      </c>
      <c r="I1076" s="239">
        <v>0</v>
      </c>
      <c r="J1076" s="239">
        <v>0</v>
      </c>
      <c r="K1076" s="240">
        <v>0</v>
      </c>
      <c r="L1076" s="239">
        <v>0</v>
      </c>
      <c r="M1076" s="239">
        <v>1254910</v>
      </c>
      <c r="N1076" s="239">
        <v>0</v>
      </c>
      <c r="O1076" s="239">
        <v>0</v>
      </c>
      <c r="P1076" s="239">
        <v>0</v>
      </c>
      <c r="Q1076" s="239">
        <v>0</v>
      </c>
      <c r="R1076" s="239">
        <v>0</v>
      </c>
      <c r="S1076" s="239">
        <v>0</v>
      </c>
      <c r="T1076" s="239">
        <v>0</v>
      </c>
      <c r="U1076" s="239">
        <v>0</v>
      </c>
      <c r="V1076" s="239">
        <v>0</v>
      </c>
      <c r="W1076" s="239">
        <v>0</v>
      </c>
      <c r="X1076" s="239">
        <v>0</v>
      </c>
      <c r="Y1076" s="239">
        <v>0</v>
      </c>
      <c r="Z1076" s="239">
        <v>0</v>
      </c>
      <c r="AA1076" s="239">
        <v>0</v>
      </c>
      <c r="AB1076" s="241">
        <v>2021</v>
      </c>
    </row>
    <row r="1077" spans="1:28" s="3" customFormat="1" ht="35.25" x14ac:dyDescent="0.5">
      <c r="A1077" s="3">
        <v>1</v>
      </c>
      <c r="B1077" s="143">
        <f>SUBTOTAL(103,$A$796:A1077)</f>
        <v>279</v>
      </c>
      <c r="C1077" s="237" t="s">
        <v>2516</v>
      </c>
      <c r="D1077" s="232">
        <f t="shared" si="60"/>
        <v>134128.20000000001</v>
      </c>
      <c r="E1077" s="239">
        <v>0</v>
      </c>
      <c r="F1077" s="239">
        <v>0</v>
      </c>
      <c r="G1077" s="239">
        <v>0</v>
      </c>
      <c r="H1077" s="239">
        <v>0</v>
      </c>
      <c r="I1077" s="239">
        <v>0</v>
      </c>
      <c r="J1077" s="239">
        <v>0</v>
      </c>
      <c r="K1077" s="240">
        <v>0</v>
      </c>
      <c r="L1077" s="239">
        <v>0</v>
      </c>
      <c r="M1077" s="239">
        <v>134128.20000000001</v>
      </c>
      <c r="N1077" s="239">
        <v>0</v>
      </c>
      <c r="O1077" s="239">
        <v>0</v>
      </c>
      <c r="P1077" s="239">
        <v>0</v>
      </c>
      <c r="Q1077" s="239">
        <v>0</v>
      </c>
      <c r="R1077" s="239">
        <v>0</v>
      </c>
      <c r="S1077" s="239">
        <v>0</v>
      </c>
      <c r="T1077" s="239">
        <v>0</v>
      </c>
      <c r="U1077" s="239">
        <v>0</v>
      </c>
      <c r="V1077" s="239">
        <v>0</v>
      </c>
      <c r="W1077" s="239">
        <v>0</v>
      </c>
      <c r="X1077" s="239">
        <v>0</v>
      </c>
      <c r="Y1077" s="239">
        <v>0</v>
      </c>
      <c r="Z1077" s="239">
        <v>0</v>
      </c>
      <c r="AA1077" s="239">
        <v>0</v>
      </c>
      <c r="AB1077" s="241">
        <v>2021</v>
      </c>
    </row>
    <row r="1078" spans="1:28" s="3" customFormat="1" ht="35.25" x14ac:dyDescent="0.5">
      <c r="A1078" s="3">
        <v>1</v>
      </c>
      <c r="B1078" s="143">
        <f>SUBTOTAL(103,$A$796:A1078)</f>
        <v>280</v>
      </c>
      <c r="C1078" s="237" t="s">
        <v>2804</v>
      </c>
      <c r="D1078" s="232">
        <f t="shared" si="60"/>
        <v>1036870</v>
      </c>
      <c r="E1078" s="239">
        <v>0</v>
      </c>
      <c r="F1078" s="239">
        <v>0</v>
      </c>
      <c r="G1078" s="239">
        <v>0</v>
      </c>
      <c r="H1078" s="239">
        <v>0</v>
      </c>
      <c r="I1078" s="239">
        <v>0</v>
      </c>
      <c r="J1078" s="239">
        <v>0</v>
      </c>
      <c r="K1078" s="240">
        <v>0</v>
      </c>
      <c r="L1078" s="239">
        <v>0</v>
      </c>
      <c r="M1078" s="239">
        <v>0</v>
      </c>
      <c r="N1078" s="239">
        <v>0</v>
      </c>
      <c r="O1078" s="239">
        <v>1036870</v>
      </c>
      <c r="P1078" s="239">
        <v>0</v>
      </c>
      <c r="Q1078" s="239">
        <v>0</v>
      </c>
      <c r="R1078" s="239">
        <v>0</v>
      </c>
      <c r="S1078" s="239">
        <v>0</v>
      </c>
      <c r="T1078" s="239">
        <v>0</v>
      </c>
      <c r="U1078" s="239">
        <v>0</v>
      </c>
      <c r="V1078" s="239">
        <v>0</v>
      </c>
      <c r="W1078" s="239">
        <v>0</v>
      </c>
      <c r="X1078" s="239">
        <v>0</v>
      </c>
      <c r="Y1078" s="239">
        <v>0</v>
      </c>
      <c r="Z1078" s="239">
        <v>0</v>
      </c>
      <c r="AA1078" s="239">
        <v>0</v>
      </c>
      <c r="AB1078" s="241">
        <v>2021</v>
      </c>
    </row>
    <row r="1079" spans="1:28" s="3" customFormat="1" ht="35.25" x14ac:dyDescent="0.5">
      <c r="A1079" s="3">
        <v>1</v>
      </c>
      <c r="B1079" s="143">
        <f>SUBTOTAL(103,$A$796:A1079)</f>
        <v>281</v>
      </c>
      <c r="C1079" s="237" t="s">
        <v>2126</v>
      </c>
      <c r="D1079" s="232">
        <f t="shared" si="60"/>
        <v>9000</v>
      </c>
      <c r="E1079" s="239">
        <v>0</v>
      </c>
      <c r="F1079" s="239">
        <v>0</v>
      </c>
      <c r="G1079" s="239">
        <v>9000</v>
      </c>
      <c r="H1079" s="239">
        <v>0</v>
      </c>
      <c r="I1079" s="239">
        <v>0</v>
      </c>
      <c r="J1079" s="239">
        <v>0</v>
      </c>
      <c r="K1079" s="240">
        <v>0</v>
      </c>
      <c r="L1079" s="239">
        <v>0</v>
      </c>
      <c r="M1079" s="239">
        <v>0</v>
      </c>
      <c r="N1079" s="239">
        <v>0</v>
      </c>
      <c r="O1079" s="239">
        <v>0</v>
      </c>
      <c r="P1079" s="239">
        <v>0</v>
      </c>
      <c r="Q1079" s="239">
        <v>0</v>
      </c>
      <c r="R1079" s="239">
        <v>0</v>
      </c>
      <c r="S1079" s="239">
        <v>0</v>
      </c>
      <c r="T1079" s="239">
        <v>0</v>
      </c>
      <c r="U1079" s="239">
        <v>0</v>
      </c>
      <c r="V1079" s="239">
        <v>0</v>
      </c>
      <c r="W1079" s="239">
        <v>0</v>
      </c>
      <c r="X1079" s="239">
        <v>0</v>
      </c>
      <c r="Y1079" s="239">
        <v>0</v>
      </c>
      <c r="Z1079" s="239">
        <v>0</v>
      </c>
      <c r="AA1079" s="239">
        <v>0</v>
      </c>
      <c r="AB1079" s="241">
        <v>2021</v>
      </c>
    </row>
    <row r="1080" spans="1:28" s="3" customFormat="1" ht="35.25" x14ac:dyDescent="0.5">
      <c r="A1080" s="3">
        <v>1</v>
      </c>
      <c r="B1080" s="143">
        <f>SUBTOTAL(103,$A$796:A1080)</f>
        <v>282</v>
      </c>
      <c r="C1080" s="237" t="s">
        <v>2897</v>
      </c>
      <c r="D1080" s="232">
        <f t="shared" si="60"/>
        <v>3468900</v>
      </c>
      <c r="E1080" s="239">
        <v>0</v>
      </c>
      <c r="F1080" s="239">
        <v>0</v>
      </c>
      <c r="G1080" s="239">
        <v>0</v>
      </c>
      <c r="H1080" s="239">
        <v>0</v>
      </c>
      <c r="I1080" s="239">
        <v>0</v>
      </c>
      <c r="J1080" s="239">
        <v>0</v>
      </c>
      <c r="K1080" s="240">
        <v>3</v>
      </c>
      <c r="L1080" s="239">
        <v>3468900</v>
      </c>
      <c r="M1080" s="239">
        <v>0</v>
      </c>
      <c r="N1080" s="239">
        <v>0</v>
      </c>
      <c r="O1080" s="239">
        <v>0</v>
      </c>
      <c r="P1080" s="239">
        <v>0</v>
      </c>
      <c r="Q1080" s="239">
        <v>0</v>
      </c>
      <c r="R1080" s="239">
        <v>0</v>
      </c>
      <c r="S1080" s="239">
        <v>0</v>
      </c>
      <c r="T1080" s="239">
        <v>0</v>
      </c>
      <c r="U1080" s="239">
        <v>0</v>
      </c>
      <c r="V1080" s="239">
        <v>0</v>
      </c>
      <c r="W1080" s="239">
        <v>0</v>
      </c>
      <c r="X1080" s="239">
        <v>0</v>
      </c>
      <c r="Y1080" s="239">
        <v>0</v>
      </c>
      <c r="Z1080" s="239">
        <v>0</v>
      </c>
      <c r="AA1080" s="239">
        <v>0</v>
      </c>
      <c r="AB1080" s="241">
        <v>2021</v>
      </c>
    </row>
    <row r="1081" spans="1:28" s="3" customFormat="1" ht="35.25" x14ac:dyDescent="0.5">
      <c r="A1081" s="3">
        <v>1</v>
      </c>
      <c r="B1081" s="143">
        <f>SUBTOTAL(103,$A$796:A1081)</f>
        <v>283</v>
      </c>
      <c r="C1081" s="237" t="s">
        <v>2898</v>
      </c>
      <c r="D1081" s="232">
        <f t="shared" si="60"/>
        <v>228000</v>
      </c>
      <c r="E1081" s="239">
        <v>0</v>
      </c>
      <c r="F1081" s="239">
        <v>0</v>
      </c>
      <c r="G1081" s="239">
        <v>0</v>
      </c>
      <c r="H1081" s="239">
        <v>0</v>
      </c>
      <c r="I1081" s="239">
        <v>0</v>
      </c>
      <c r="J1081" s="239">
        <v>0</v>
      </c>
      <c r="K1081" s="240">
        <v>1</v>
      </c>
      <c r="L1081" s="239">
        <v>228000</v>
      </c>
      <c r="M1081" s="239">
        <v>0</v>
      </c>
      <c r="N1081" s="239">
        <v>0</v>
      </c>
      <c r="O1081" s="239">
        <v>0</v>
      </c>
      <c r="P1081" s="239">
        <v>0</v>
      </c>
      <c r="Q1081" s="239">
        <v>0</v>
      </c>
      <c r="R1081" s="239">
        <v>0</v>
      </c>
      <c r="S1081" s="239">
        <v>0</v>
      </c>
      <c r="T1081" s="239">
        <v>0</v>
      </c>
      <c r="U1081" s="239">
        <v>0</v>
      </c>
      <c r="V1081" s="239">
        <v>0</v>
      </c>
      <c r="W1081" s="239">
        <v>0</v>
      </c>
      <c r="X1081" s="239">
        <v>0</v>
      </c>
      <c r="Y1081" s="239">
        <v>0</v>
      </c>
      <c r="Z1081" s="239">
        <v>0</v>
      </c>
      <c r="AA1081" s="239">
        <v>0</v>
      </c>
      <c r="AB1081" s="241">
        <v>2021</v>
      </c>
    </row>
    <row r="1082" spans="1:28" s="3" customFormat="1" ht="35.25" x14ac:dyDescent="0.5">
      <c r="A1082" s="3">
        <v>1</v>
      </c>
      <c r="B1082" s="143">
        <f>SUBTOTAL(103,$A$796:A1082)</f>
        <v>284</v>
      </c>
      <c r="C1082" s="237" t="s">
        <v>2130</v>
      </c>
      <c r="D1082" s="232">
        <f t="shared" si="60"/>
        <v>171000</v>
      </c>
      <c r="E1082" s="239">
        <v>0</v>
      </c>
      <c r="F1082" s="239">
        <v>0</v>
      </c>
      <c r="G1082" s="239">
        <v>0</v>
      </c>
      <c r="H1082" s="239">
        <v>0</v>
      </c>
      <c r="I1082" s="239">
        <v>0</v>
      </c>
      <c r="J1082" s="239">
        <v>0</v>
      </c>
      <c r="K1082" s="240">
        <v>0</v>
      </c>
      <c r="L1082" s="239">
        <v>0</v>
      </c>
      <c r="M1082" s="239">
        <v>171000</v>
      </c>
      <c r="N1082" s="239">
        <v>0</v>
      </c>
      <c r="O1082" s="239">
        <v>0</v>
      </c>
      <c r="P1082" s="239">
        <v>0</v>
      </c>
      <c r="Q1082" s="239">
        <v>0</v>
      </c>
      <c r="R1082" s="239">
        <v>0</v>
      </c>
      <c r="S1082" s="239">
        <v>0</v>
      </c>
      <c r="T1082" s="239">
        <v>0</v>
      </c>
      <c r="U1082" s="239">
        <v>0</v>
      </c>
      <c r="V1082" s="239">
        <v>0</v>
      </c>
      <c r="W1082" s="239">
        <v>0</v>
      </c>
      <c r="X1082" s="239">
        <v>0</v>
      </c>
      <c r="Y1082" s="239">
        <v>0</v>
      </c>
      <c r="Z1082" s="239">
        <v>0</v>
      </c>
      <c r="AA1082" s="239">
        <v>0</v>
      </c>
      <c r="AB1082" s="241">
        <v>2021</v>
      </c>
    </row>
    <row r="1083" spans="1:28" s="3" customFormat="1" ht="35.25" x14ac:dyDescent="0.5">
      <c r="A1083" s="3">
        <v>1</v>
      </c>
      <c r="B1083" s="143">
        <f>SUBTOTAL(103,$A$796:A1083)</f>
        <v>285</v>
      </c>
      <c r="C1083" s="237" t="s">
        <v>2513</v>
      </c>
      <c r="D1083" s="232">
        <f t="shared" si="60"/>
        <v>2147745</v>
      </c>
      <c r="E1083" s="239">
        <v>0</v>
      </c>
      <c r="F1083" s="239">
        <v>0</v>
      </c>
      <c r="G1083" s="239">
        <v>0</v>
      </c>
      <c r="H1083" s="239">
        <v>56615</v>
      </c>
      <c r="I1083" s="239">
        <v>1704530</v>
      </c>
      <c r="J1083" s="239">
        <v>0</v>
      </c>
      <c r="K1083" s="240">
        <v>0</v>
      </c>
      <c r="L1083" s="239">
        <v>0</v>
      </c>
      <c r="M1083" s="239">
        <v>0</v>
      </c>
      <c r="N1083" s="239">
        <v>0</v>
      </c>
      <c r="O1083" s="239">
        <v>386600</v>
      </c>
      <c r="P1083" s="239">
        <v>0</v>
      </c>
      <c r="Q1083" s="239">
        <v>0</v>
      </c>
      <c r="R1083" s="239">
        <v>0</v>
      </c>
      <c r="S1083" s="239">
        <v>0</v>
      </c>
      <c r="T1083" s="239">
        <v>0</v>
      </c>
      <c r="U1083" s="239">
        <v>0</v>
      </c>
      <c r="V1083" s="239">
        <v>0</v>
      </c>
      <c r="W1083" s="239">
        <v>0</v>
      </c>
      <c r="X1083" s="239">
        <v>0</v>
      </c>
      <c r="Y1083" s="239">
        <v>0</v>
      </c>
      <c r="Z1083" s="239">
        <v>0</v>
      </c>
      <c r="AA1083" s="239">
        <v>0</v>
      </c>
      <c r="AB1083" s="241">
        <v>2021</v>
      </c>
    </row>
    <row r="1084" spans="1:28" s="3" customFormat="1" ht="35.25" x14ac:dyDescent="0.5">
      <c r="A1084" s="3">
        <v>1</v>
      </c>
      <c r="B1084" s="143">
        <f>SUBTOTAL(103,$A$796:A1084)</f>
        <v>286</v>
      </c>
      <c r="C1084" s="237" t="s">
        <v>2134</v>
      </c>
      <c r="D1084" s="232">
        <f t="shared" si="60"/>
        <v>458134</v>
      </c>
      <c r="E1084" s="239">
        <v>0</v>
      </c>
      <c r="F1084" s="239">
        <v>0</v>
      </c>
      <c r="G1084" s="239">
        <v>320018</v>
      </c>
      <c r="H1084" s="239">
        <v>138116</v>
      </c>
      <c r="I1084" s="239">
        <v>0</v>
      </c>
      <c r="J1084" s="239">
        <v>0</v>
      </c>
      <c r="K1084" s="240">
        <v>0</v>
      </c>
      <c r="L1084" s="239">
        <v>0</v>
      </c>
      <c r="M1084" s="239">
        <v>0</v>
      </c>
      <c r="N1084" s="239">
        <v>0</v>
      </c>
      <c r="O1084" s="239">
        <v>0</v>
      </c>
      <c r="P1084" s="239">
        <v>0</v>
      </c>
      <c r="Q1084" s="239">
        <v>0</v>
      </c>
      <c r="R1084" s="239">
        <v>0</v>
      </c>
      <c r="S1084" s="239">
        <v>0</v>
      </c>
      <c r="T1084" s="239">
        <v>0</v>
      </c>
      <c r="U1084" s="239">
        <v>0</v>
      </c>
      <c r="V1084" s="239">
        <v>0</v>
      </c>
      <c r="W1084" s="239">
        <v>0</v>
      </c>
      <c r="X1084" s="239">
        <v>0</v>
      </c>
      <c r="Y1084" s="239">
        <v>0</v>
      </c>
      <c r="Z1084" s="239">
        <v>0</v>
      </c>
      <c r="AA1084" s="239">
        <v>0</v>
      </c>
      <c r="AB1084" s="241">
        <v>2021</v>
      </c>
    </row>
    <row r="1085" spans="1:28" s="3" customFormat="1" ht="35.25" x14ac:dyDescent="0.5">
      <c r="A1085" s="3">
        <v>1</v>
      </c>
      <c r="B1085" s="143">
        <f>SUBTOTAL(103,$A$796:A1085)</f>
        <v>287</v>
      </c>
      <c r="C1085" s="237" t="s">
        <v>2514</v>
      </c>
      <c r="D1085" s="232">
        <f t="shared" si="60"/>
        <v>169757</v>
      </c>
      <c r="E1085" s="239">
        <v>0</v>
      </c>
      <c r="F1085" s="239">
        <v>0</v>
      </c>
      <c r="G1085" s="239">
        <v>0</v>
      </c>
      <c r="H1085" s="239">
        <v>0</v>
      </c>
      <c r="I1085" s="239">
        <v>0</v>
      </c>
      <c r="J1085" s="239">
        <v>0</v>
      </c>
      <c r="K1085" s="240">
        <v>0</v>
      </c>
      <c r="L1085" s="239">
        <v>0</v>
      </c>
      <c r="M1085" s="239">
        <v>169757</v>
      </c>
      <c r="N1085" s="239">
        <v>0</v>
      </c>
      <c r="O1085" s="239">
        <v>0</v>
      </c>
      <c r="P1085" s="239">
        <v>0</v>
      </c>
      <c r="Q1085" s="239">
        <v>0</v>
      </c>
      <c r="R1085" s="239">
        <v>0</v>
      </c>
      <c r="S1085" s="239">
        <v>0</v>
      </c>
      <c r="T1085" s="239">
        <v>0</v>
      </c>
      <c r="U1085" s="239">
        <v>0</v>
      </c>
      <c r="V1085" s="239">
        <v>0</v>
      </c>
      <c r="W1085" s="239">
        <v>0</v>
      </c>
      <c r="X1085" s="239">
        <v>0</v>
      </c>
      <c r="Y1085" s="239">
        <v>0</v>
      </c>
      <c r="Z1085" s="239">
        <v>0</v>
      </c>
      <c r="AA1085" s="239">
        <v>0</v>
      </c>
      <c r="AB1085" s="241">
        <v>2021</v>
      </c>
    </row>
    <row r="1086" spans="1:28" s="3" customFormat="1" ht="35.25" x14ac:dyDescent="0.5">
      <c r="A1086" s="3">
        <v>1</v>
      </c>
      <c r="B1086" s="143">
        <f>SUBTOTAL(103,$A$796:A1086)</f>
        <v>288</v>
      </c>
      <c r="C1086" s="237" t="s">
        <v>2515</v>
      </c>
      <c r="D1086" s="232">
        <f t="shared" si="60"/>
        <v>1282482</v>
      </c>
      <c r="E1086" s="239">
        <v>0</v>
      </c>
      <c r="F1086" s="239">
        <v>0</v>
      </c>
      <c r="G1086" s="239">
        <v>0</v>
      </c>
      <c r="H1086" s="239">
        <v>0</v>
      </c>
      <c r="I1086" s="239">
        <v>0</v>
      </c>
      <c r="J1086" s="239">
        <v>0</v>
      </c>
      <c r="K1086" s="240">
        <v>1</v>
      </c>
      <c r="L1086" s="239">
        <v>1282482</v>
      </c>
      <c r="M1086" s="239">
        <v>0</v>
      </c>
      <c r="N1086" s="239">
        <v>0</v>
      </c>
      <c r="O1086" s="239">
        <v>0</v>
      </c>
      <c r="P1086" s="239">
        <v>0</v>
      </c>
      <c r="Q1086" s="239">
        <v>0</v>
      </c>
      <c r="R1086" s="239">
        <v>0</v>
      </c>
      <c r="S1086" s="239">
        <v>0</v>
      </c>
      <c r="T1086" s="239">
        <v>0</v>
      </c>
      <c r="U1086" s="239">
        <v>0</v>
      </c>
      <c r="V1086" s="239">
        <v>0</v>
      </c>
      <c r="W1086" s="239">
        <v>0</v>
      </c>
      <c r="X1086" s="239">
        <v>0</v>
      </c>
      <c r="Y1086" s="239">
        <v>0</v>
      </c>
      <c r="Z1086" s="239">
        <v>0</v>
      </c>
      <c r="AA1086" s="239">
        <v>0</v>
      </c>
      <c r="AB1086" s="241">
        <v>2021</v>
      </c>
    </row>
    <row r="1087" spans="1:28" s="3" customFormat="1" ht="35.25" x14ac:dyDescent="0.5">
      <c r="A1087" s="3">
        <v>1</v>
      </c>
      <c r="B1087" s="143">
        <f>SUBTOTAL(103,$A$796:A1087)</f>
        <v>289</v>
      </c>
      <c r="C1087" s="237" t="s">
        <v>2137</v>
      </c>
      <c r="D1087" s="232">
        <f t="shared" si="60"/>
        <v>117000</v>
      </c>
      <c r="E1087" s="239">
        <v>0</v>
      </c>
      <c r="F1087" s="239">
        <v>0</v>
      </c>
      <c r="G1087" s="239">
        <v>0</v>
      </c>
      <c r="H1087" s="239">
        <v>0</v>
      </c>
      <c r="I1087" s="239">
        <v>0</v>
      </c>
      <c r="J1087" s="239">
        <v>0</v>
      </c>
      <c r="K1087" s="240">
        <v>0</v>
      </c>
      <c r="L1087" s="239">
        <v>0</v>
      </c>
      <c r="M1087" s="239">
        <v>0</v>
      </c>
      <c r="N1087" s="239">
        <v>0</v>
      </c>
      <c r="O1087" s="239">
        <v>117000</v>
      </c>
      <c r="P1087" s="239">
        <v>0</v>
      </c>
      <c r="Q1087" s="239">
        <v>0</v>
      </c>
      <c r="R1087" s="239">
        <v>0</v>
      </c>
      <c r="S1087" s="239">
        <v>0</v>
      </c>
      <c r="T1087" s="239">
        <v>0</v>
      </c>
      <c r="U1087" s="239">
        <v>0</v>
      </c>
      <c r="V1087" s="239">
        <v>0</v>
      </c>
      <c r="W1087" s="239">
        <v>0</v>
      </c>
      <c r="X1087" s="239">
        <v>0</v>
      </c>
      <c r="Y1087" s="239">
        <v>0</v>
      </c>
      <c r="Z1087" s="239">
        <v>0</v>
      </c>
      <c r="AA1087" s="239">
        <v>0</v>
      </c>
      <c r="AB1087" s="241">
        <v>2021</v>
      </c>
    </row>
    <row r="1088" spans="1:28" s="3" customFormat="1" ht="35.25" x14ac:dyDescent="0.5">
      <c r="A1088" s="3">
        <v>1</v>
      </c>
      <c r="B1088" s="143">
        <f>SUBTOTAL(103,$A$796:A1088)</f>
        <v>290</v>
      </c>
      <c r="C1088" s="237" t="s">
        <v>2899</v>
      </c>
      <c r="D1088" s="232">
        <f t="shared" si="60"/>
        <v>674818.9</v>
      </c>
      <c r="E1088" s="239">
        <v>0</v>
      </c>
      <c r="F1088" s="239">
        <v>0</v>
      </c>
      <c r="G1088" s="239">
        <v>0</v>
      </c>
      <c r="H1088" s="239">
        <v>0</v>
      </c>
      <c r="I1088" s="239">
        <v>0</v>
      </c>
      <c r="J1088" s="239">
        <v>0</v>
      </c>
      <c r="K1088" s="240">
        <v>0</v>
      </c>
      <c r="L1088" s="239">
        <v>0</v>
      </c>
      <c r="M1088" s="239">
        <v>674818.9</v>
      </c>
      <c r="N1088" s="239">
        <v>0</v>
      </c>
      <c r="O1088" s="239">
        <v>0</v>
      </c>
      <c r="P1088" s="239">
        <v>0</v>
      </c>
      <c r="Q1088" s="239">
        <v>0</v>
      </c>
      <c r="R1088" s="239">
        <v>0</v>
      </c>
      <c r="S1088" s="239">
        <v>0</v>
      </c>
      <c r="T1088" s="239">
        <v>0</v>
      </c>
      <c r="U1088" s="239">
        <v>0</v>
      </c>
      <c r="V1088" s="239">
        <v>0</v>
      </c>
      <c r="W1088" s="239">
        <v>0</v>
      </c>
      <c r="X1088" s="239">
        <v>0</v>
      </c>
      <c r="Y1088" s="239">
        <v>0</v>
      </c>
      <c r="Z1088" s="239">
        <v>0</v>
      </c>
      <c r="AA1088" s="239">
        <v>0</v>
      </c>
      <c r="AB1088" s="241">
        <v>2021</v>
      </c>
    </row>
    <row r="1089" spans="1:28" s="3" customFormat="1" ht="35.25" x14ac:dyDescent="0.5">
      <c r="A1089" s="3">
        <v>1</v>
      </c>
      <c r="B1089" s="143">
        <f>SUBTOTAL(103,$A$796:A1089)</f>
        <v>291</v>
      </c>
      <c r="C1089" s="237" t="s">
        <v>2900</v>
      </c>
      <c r="D1089" s="232">
        <f t="shared" si="60"/>
        <v>1084707.6000000001</v>
      </c>
      <c r="E1089" s="239">
        <v>0</v>
      </c>
      <c r="F1089" s="239">
        <v>0</v>
      </c>
      <c r="G1089" s="239">
        <v>0</v>
      </c>
      <c r="H1089" s="239">
        <v>0</v>
      </c>
      <c r="I1089" s="239">
        <v>0</v>
      </c>
      <c r="J1089" s="239">
        <v>0</v>
      </c>
      <c r="K1089" s="240">
        <v>0</v>
      </c>
      <c r="L1089" s="239">
        <v>0</v>
      </c>
      <c r="M1089" s="239">
        <v>1084707.6000000001</v>
      </c>
      <c r="N1089" s="239">
        <v>0</v>
      </c>
      <c r="O1089" s="239">
        <v>0</v>
      </c>
      <c r="P1089" s="239">
        <v>0</v>
      </c>
      <c r="Q1089" s="239">
        <v>0</v>
      </c>
      <c r="R1089" s="239">
        <v>0</v>
      </c>
      <c r="S1089" s="239">
        <v>0</v>
      </c>
      <c r="T1089" s="239">
        <v>0</v>
      </c>
      <c r="U1089" s="239">
        <v>0</v>
      </c>
      <c r="V1089" s="239">
        <v>0</v>
      </c>
      <c r="W1089" s="239">
        <v>0</v>
      </c>
      <c r="X1089" s="239">
        <v>0</v>
      </c>
      <c r="Y1089" s="239">
        <v>0</v>
      </c>
      <c r="Z1089" s="239">
        <v>0</v>
      </c>
      <c r="AA1089" s="239">
        <v>0</v>
      </c>
      <c r="AB1089" s="241">
        <v>2021</v>
      </c>
    </row>
    <row r="1090" spans="1:28" s="3" customFormat="1" ht="35.25" x14ac:dyDescent="0.5">
      <c r="A1090" s="3">
        <v>1</v>
      </c>
      <c r="B1090" s="143">
        <f>SUBTOTAL(103,$A$796:A1090)</f>
        <v>292</v>
      </c>
      <c r="C1090" s="237" t="s">
        <v>2509</v>
      </c>
      <c r="D1090" s="232">
        <f t="shared" si="60"/>
        <v>437980</v>
      </c>
      <c r="E1090" s="239">
        <v>0</v>
      </c>
      <c r="F1090" s="239">
        <v>0</v>
      </c>
      <c r="G1090" s="239">
        <v>0</v>
      </c>
      <c r="H1090" s="239">
        <v>0</v>
      </c>
      <c r="I1090" s="239">
        <v>437980</v>
      </c>
      <c r="J1090" s="239">
        <v>0</v>
      </c>
      <c r="K1090" s="240">
        <v>0</v>
      </c>
      <c r="L1090" s="239">
        <v>0</v>
      </c>
      <c r="M1090" s="239">
        <v>0</v>
      </c>
      <c r="N1090" s="239">
        <v>0</v>
      </c>
      <c r="O1090" s="239">
        <v>0</v>
      </c>
      <c r="P1090" s="239">
        <v>0</v>
      </c>
      <c r="Q1090" s="239">
        <v>0</v>
      </c>
      <c r="R1090" s="239">
        <v>0</v>
      </c>
      <c r="S1090" s="239">
        <v>0</v>
      </c>
      <c r="T1090" s="239">
        <v>0</v>
      </c>
      <c r="U1090" s="239">
        <v>0</v>
      </c>
      <c r="V1090" s="239">
        <v>0</v>
      </c>
      <c r="W1090" s="239">
        <v>0</v>
      </c>
      <c r="X1090" s="239">
        <v>0</v>
      </c>
      <c r="Y1090" s="239">
        <v>0</v>
      </c>
      <c r="Z1090" s="239">
        <v>0</v>
      </c>
      <c r="AA1090" s="239">
        <v>0</v>
      </c>
      <c r="AB1090" s="241">
        <v>2021</v>
      </c>
    </row>
    <row r="1091" spans="1:28" s="3" customFormat="1" ht="35.25" x14ac:dyDescent="0.5">
      <c r="A1091" s="3">
        <v>1</v>
      </c>
      <c r="B1091" s="143">
        <f>SUBTOTAL(103,$A$796:A1091)</f>
        <v>293</v>
      </c>
      <c r="C1091" s="237" t="s">
        <v>2510</v>
      </c>
      <c r="D1091" s="232">
        <f t="shared" si="60"/>
        <v>1136720</v>
      </c>
      <c r="E1091" s="239">
        <v>0</v>
      </c>
      <c r="F1091" s="239">
        <v>0</v>
      </c>
      <c r="G1091" s="239">
        <v>0</v>
      </c>
      <c r="H1091" s="239">
        <v>0</v>
      </c>
      <c r="I1091" s="239">
        <v>0</v>
      </c>
      <c r="J1091" s="239">
        <v>0</v>
      </c>
      <c r="K1091" s="240">
        <v>0</v>
      </c>
      <c r="L1091" s="239">
        <v>0</v>
      </c>
      <c r="M1091" s="239">
        <v>1136720</v>
      </c>
      <c r="N1091" s="239">
        <v>0</v>
      </c>
      <c r="O1091" s="239">
        <v>0</v>
      </c>
      <c r="P1091" s="239">
        <v>0</v>
      </c>
      <c r="Q1091" s="239">
        <v>0</v>
      </c>
      <c r="R1091" s="239">
        <v>0</v>
      </c>
      <c r="S1091" s="239">
        <v>0</v>
      </c>
      <c r="T1091" s="239">
        <v>0</v>
      </c>
      <c r="U1091" s="239">
        <v>0</v>
      </c>
      <c r="V1091" s="239">
        <v>0</v>
      </c>
      <c r="W1091" s="239">
        <v>0</v>
      </c>
      <c r="X1091" s="239">
        <v>0</v>
      </c>
      <c r="Y1091" s="239">
        <v>0</v>
      </c>
      <c r="Z1091" s="239">
        <v>0</v>
      </c>
      <c r="AA1091" s="239">
        <v>0</v>
      </c>
      <c r="AB1091" s="241">
        <v>2021</v>
      </c>
    </row>
    <row r="1092" spans="1:28" s="3" customFormat="1" ht="35.25" x14ac:dyDescent="0.5">
      <c r="A1092" s="3">
        <v>1</v>
      </c>
      <c r="B1092" s="143">
        <f>SUBTOTAL(103,$A$796:A1092)</f>
        <v>294</v>
      </c>
      <c r="C1092" s="237" t="s">
        <v>2517</v>
      </c>
      <c r="D1092" s="232">
        <f t="shared" si="60"/>
        <v>150000</v>
      </c>
      <c r="E1092" s="239">
        <v>0</v>
      </c>
      <c r="F1092" s="239">
        <v>0</v>
      </c>
      <c r="G1092" s="239">
        <v>0</v>
      </c>
      <c r="H1092" s="239">
        <v>0</v>
      </c>
      <c r="I1092" s="239">
        <v>150000</v>
      </c>
      <c r="J1092" s="239">
        <v>0</v>
      </c>
      <c r="K1092" s="240">
        <v>0</v>
      </c>
      <c r="L1092" s="239">
        <v>0</v>
      </c>
      <c r="M1092" s="239">
        <v>0</v>
      </c>
      <c r="N1092" s="239">
        <v>0</v>
      </c>
      <c r="O1092" s="239">
        <v>0</v>
      </c>
      <c r="P1092" s="239">
        <v>0</v>
      </c>
      <c r="Q1092" s="239">
        <v>0</v>
      </c>
      <c r="R1092" s="239">
        <v>0</v>
      </c>
      <c r="S1092" s="239">
        <v>0</v>
      </c>
      <c r="T1092" s="239">
        <v>0</v>
      </c>
      <c r="U1092" s="239">
        <v>0</v>
      </c>
      <c r="V1092" s="239">
        <v>0</v>
      </c>
      <c r="W1092" s="239">
        <v>0</v>
      </c>
      <c r="X1092" s="239">
        <v>0</v>
      </c>
      <c r="Y1092" s="239">
        <v>0</v>
      </c>
      <c r="Z1092" s="239">
        <v>0</v>
      </c>
      <c r="AA1092" s="239">
        <v>0</v>
      </c>
      <c r="AB1092" s="241">
        <v>2021</v>
      </c>
    </row>
    <row r="1093" spans="1:28" s="3" customFormat="1" ht="35.25" x14ac:dyDescent="0.5">
      <c r="A1093" s="3">
        <v>1</v>
      </c>
      <c r="B1093" s="143">
        <f>SUBTOTAL(103,$A$796:A1093)</f>
        <v>295</v>
      </c>
      <c r="C1093" s="237" t="s">
        <v>2519</v>
      </c>
      <c r="D1093" s="232">
        <f t="shared" si="60"/>
        <v>791208</v>
      </c>
      <c r="E1093" s="239">
        <v>0</v>
      </c>
      <c r="F1093" s="239">
        <v>0</v>
      </c>
      <c r="G1093" s="239">
        <v>0</v>
      </c>
      <c r="H1093" s="239">
        <v>0</v>
      </c>
      <c r="I1093" s="239">
        <v>0</v>
      </c>
      <c r="J1093" s="239">
        <v>0</v>
      </c>
      <c r="K1093" s="240">
        <v>0</v>
      </c>
      <c r="L1093" s="239">
        <v>0</v>
      </c>
      <c r="M1093" s="239">
        <v>791208</v>
      </c>
      <c r="N1093" s="239">
        <v>0</v>
      </c>
      <c r="O1093" s="239">
        <v>0</v>
      </c>
      <c r="P1093" s="239">
        <v>0</v>
      </c>
      <c r="Q1093" s="239">
        <v>0</v>
      </c>
      <c r="R1093" s="239">
        <v>0</v>
      </c>
      <c r="S1093" s="239">
        <v>0</v>
      </c>
      <c r="T1093" s="239">
        <v>0</v>
      </c>
      <c r="U1093" s="239">
        <v>0</v>
      </c>
      <c r="V1093" s="239">
        <v>0</v>
      </c>
      <c r="W1093" s="239">
        <v>0</v>
      </c>
      <c r="X1093" s="239">
        <v>0</v>
      </c>
      <c r="Y1093" s="239">
        <v>0</v>
      </c>
      <c r="Z1093" s="239">
        <v>0</v>
      </c>
      <c r="AA1093" s="239">
        <v>0</v>
      </c>
      <c r="AB1093" s="241">
        <v>2021</v>
      </c>
    </row>
    <row r="1094" spans="1:28" s="3" customFormat="1" ht="35.25" x14ac:dyDescent="0.5">
      <c r="A1094" s="3">
        <v>1</v>
      </c>
      <c r="B1094" s="143">
        <f>SUBTOTAL(103,$A$796:A1094)</f>
        <v>296</v>
      </c>
      <c r="C1094" s="237" t="s">
        <v>2143</v>
      </c>
      <c r="D1094" s="232">
        <f t="shared" si="60"/>
        <v>404137.11</v>
      </c>
      <c r="E1094" s="239">
        <v>0</v>
      </c>
      <c r="F1094" s="239">
        <v>0</v>
      </c>
      <c r="G1094" s="239">
        <v>0</v>
      </c>
      <c r="H1094" s="239">
        <v>0</v>
      </c>
      <c r="I1094" s="239">
        <v>0</v>
      </c>
      <c r="J1094" s="239">
        <v>0</v>
      </c>
      <c r="K1094" s="240">
        <v>0</v>
      </c>
      <c r="L1094" s="239">
        <v>0</v>
      </c>
      <c r="M1094" s="239">
        <v>0</v>
      </c>
      <c r="N1094" s="239">
        <v>0</v>
      </c>
      <c r="O1094" s="239">
        <v>404137.11</v>
      </c>
      <c r="P1094" s="239">
        <v>0</v>
      </c>
      <c r="Q1094" s="239">
        <v>0</v>
      </c>
      <c r="R1094" s="239">
        <v>0</v>
      </c>
      <c r="S1094" s="239">
        <v>0</v>
      </c>
      <c r="T1094" s="239">
        <v>0</v>
      </c>
      <c r="U1094" s="239">
        <v>0</v>
      </c>
      <c r="V1094" s="239">
        <v>0</v>
      </c>
      <c r="W1094" s="239">
        <v>0</v>
      </c>
      <c r="X1094" s="239">
        <v>0</v>
      </c>
      <c r="Y1094" s="239">
        <v>0</v>
      </c>
      <c r="Z1094" s="239">
        <v>0</v>
      </c>
      <c r="AA1094" s="239">
        <v>0</v>
      </c>
      <c r="AB1094" s="241">
        <v>2021</v>
      </c>
    </row>
    <row r="1095" spans="1:28" s="3" customFormat="1" ht="35.25" x14ac:dyDescent="0.5">
      <c r="A1095" s="3">
        <v>1</v>
      </c>
      <c r="B1095" s="143">
        <f>SUBTOTAL(103,$A$796:A1095)</f>
        <v>297</v>
      </c>
      <c r="C1095" s="237" t="s">
        <v>2901</v>
      </c>
      <c r="D1095" s="232">
        <f t="shared" si="60"/>
        <v>368111.1</v>
      </c>
      <c r="E1095" s="239">
        <v>0</v>
      </c>
      <c r="F1095" s="239">
        <v>0</v>
      </c>
      <c r="G1095" s="239">
        <v>0</v>
      </c>
      <c r="H1095" s="239">
        <v>0</v>
      </c>
      <c r="I1095" s="239">
        <v>0</v>
      </c>
      <c r="J1095" s="239">
        <v>0</v>
      </c>
      <c r="K1095" s="240">
        <v>0</v>
      </c>
      <c r="L1095" s="239">
        <v>0</v>
      </c>
      <c r="M1095" s="239">
        <v>0</v>
      </c>
      <c r="N1095" s="239">
        <v>0</v>
      </c>
      <c r="O1095" s="239">
        <v>368111.1</v>
      </c>
      <c r="P1095" s="239">
        <v>0</v>
      </c>
      <c r="Q1095" s="239">
        <v>0</v>
      </c>
      <c r="R1095" s="239">
        <v>0</v>
      </c>
      <c r="S1095" s="239">
        <v>0</v>
      </c>
      <c r="T1095" s="239">
        <v>0</v>
      </c>
      <c r="U1095" s="239">
        <v>0</v>
      </c>
      <c r="V1095" s="239">
        <v>0</v>
      </c>
      <c r="W1095" s="239">
        <v>0</v>
      </c>
      <c r="X1095" s="239">
        <v>0</v>
      </c>
      <c r="Y1095" s="239">
        <v>0</v>
      </c>
      <c r="Z1095" s="239">
        <v>0</v>
      </c>
      <c r="AA1095" s="239">
        <v>0</v>
      </c>
      <c r="AB1095" s="241">
        <v>2021</v>
      </c>
    </row>
    <row r="1096" spans="1:28" s="3" customFormat="1" ht="35.25" x14ac:dyDescent="0.5">
      <c r="A1096" s="3">
        <v>1</v>
      </c>
      <c r="B1096" s="143">
        <f>SUBTOTAL(103,$A$796:A1096)</f>
        <v>298</v>
      </c>
      <c r="C1096" s="237" t="s">
        <v>1812</v>
      </c>
      <c r="D1096" s="232">
        <f t="shared" si="60"/>
        <v>466108</v>
      </c>
      <c r="E1096" s="239">
        <v>466108</v>
      </c>
      <c r="F1096" s="239">
        <v>0</v>
      </c>
      <c r="G1096" s="239">
        <v>0</v>
      </c>
      <c r="H1096" s="239">
        <v>0</v>
      </c>
      <c r="I1096" s="239">
        <v>0</v>
      </c>
      <c r="J1096" s="239">
        <v>0</v>
      </c>
      <c r="K1096" s="240">
        <v>0</v>
      </c>
      <c r="L1096" s="239">
        <v>0</v>
      </c>
      <c r="M1096" s="239">
        <v>0</v>
      </c>
      <c r="N1096" s="239">
        <v>0</v>
      </c>
      <c r="O1096" s="239">
        <v>0</v>
      </c>
      <c r="P1096" s="239">
        <v>0</v>
      </c>
      <c r="Q1096" s="239">
        <v>0</v>
      </c>
      <c r="R1096" s="239">
        <v>0</v>
      </c>
      <c r="S1096" s="239">
        <v>0</v>
      </c>
      <c r="T1096" s="239">
        <v>0</v>
      </c>
      <c r="U1096" s="239">
        <v>0</v>
      </c>
      <c r="V1096" s="239">
        <v>0</v>
      </c>
      <c r="W1096" s="239">
        <v>0</v>
      </c>
      <c r="X1096" s="239">
        <v>0</v>
      </c>
      <c r="Y1096" s="239">
        <v>0</v>
      </c>
      <c r="Z1096" s="239">
        <v>0</v>
      </c>
      <c r="AA1096" s="239">
        <v>0</v>
      </c>
      <c r="AB1096" s="241">
        <v>2021</v>
      </c>
    </row>
    <row r="1097" spans="1:28" s="3" customFormat="1" ht="35.25" x14ac:dyDescent="0.5">
      <c r="A1097" s="3">
        <v>1</v>
      </c>
      <c r="B1097" s="143">
        <f>SUBTOTAL(103,$A$796:A1097)</f>
        <v>299</v>
      </c>
      <c r="C1097" s="237" t="s">
        <v>2902</v>
      </c>
      <c r="D1097" s="232">
        <f t="shared" si="60"/>
        <v>135219</v>
      </c>
      <c r="E1097" s="239">
        <v>135219</v>
      </c>
      <c r="F1097" s="239">
        <v>0</v>
      </c>
      <c r="G1097" s="239">
        <v>0</v>
      </c>
      <c r="H1097" s="239">
        <v>0</v>
      </c>
      <c r="I1097" s="239">
        <v>0</v>
      </c>
      <c r="J1097" s="239">
        <v>0</v>
      </c>
      <c r="K1097" s="240">
        <v>0</v>
      </c>
      <c r="L1097" s="239">
        <v>0</v>
      </c>
      <c r="M1097" s="239">
        <v>0</v>
      </c>
      <c r="N1097" s="239">
        <v>0</v>
      </c>
      <c r="O1097" s="239">
        <v>0</v>
      </c>
      <c r="P1097" s="239">
        <v>0</v>
      </c>
      <c r="Q1097" s="239">
        <v>0</v>
      </c>
      <c r="R1097" s="239">
        <v>0</v>
      </c>
      <c r="S1097" s="239">
        <v>0</v>
      </c>
      <c r="T1097" s="239">
        <v>0</v>
      </c>
      <c r="U1097" s="239">
        <v>0</v>
      </c>
      <c r="V1097" s="239">
        <v>0</v>
      </c>
      <c r="W1097" s="239">
        <v>0</v>
      </c>
      <c r="X1097" s="239">
        <v>0</v>
      </c>
      <c r="Y1097" s="239">
        <v>0</v>
      </c>
      <c r="Z1097" s="239">
        <v>0</v>
      </c>
      <c r="AA1097" s="239">
        <v>0</v>
      </c>
      <c r="AB1097" s="241">
        <v>2021</v>
      </c>
    </row>
    <row r="1098" spans="1:28" s="3" customFormat="1" ht="35.25" x14ac:dyDescent="0.5">
      <c r="A1098" s="3">
        <v>1</v>
      </c>
      <c r="B1098" s="143">
        <f>SUBTOTAL(103,$A$796:A1098)</f>
        <v>300</v>
      </c>
      <c r="C1098" s="237" t="s">
        <v>2805</v>
      </c>
      <c r="D1098" s="232">
        <f t="shared" si="60"/>
        <v>569598</v>
      </c>
      <c r="E1098" s="239">
        <v>0</v>
      </c>
      <c r="F1098" s="239">
        <v>0</v>
      </c>
      <c r="G1098" s="239">
        <v>0</v>
      </c>
      <c r="H1098" s="239">
        <v>0</v>
      </c>
      <c r="I1098" s="239">
        <v>0</v>
      </c>
      <c r="J1098" s="239">
        <v>0</v>
      </c>
      <c r="K1098" s="240">
        <v>0</v>
      </c>
      <c r="L1098" s="239">
        <v>0</v>
      </c>
      <c r="M1098" s="239">
        <v>0</v>
      </c>
      <c r="N1098" s="239">
        <v>0</v>
      </c>
      <c r="O1098" s="239">
        <v>569598</v>
      </c>
      <c r="P1098" s="239">
        <v>0</v>
      </c>
      <c r="Q1098" s="239">
        <v>0</v>
      </c>
      <c r="R1098" s="239">
        <v>0</v>
      </c>
      <c r="S1098" s="239">
        <v>0</v>
      </c>
      <c r="T1098" s="239">
        <v>0</v>
      </c>
      <c r="U1098" s="239">
        <v>0</v>
      </c>
      <c r="V1098" s="239">
        <v>0</v>
      </c>
      <c r="W1098" s="239">
        <v>0</v>
      </c>
      <c r="X1098" s="239">
        <v>0</v>
      </c>
      <c r="Y1098" s="239">
        <v>0</v>
      </c>
      <c r="Z1098" s="239">
        <v>0</v>
      </c>
      <c r="AA1098" s="239">
        <v>0</v>
      </c>
      <c r="AB1098" s="241">
        <v>2021</v>
      </c>
    </row>
    <row r="1099" spans="1:28" s="3" customFormat="1" ht="35.25" x14ac:dyDescent="0.5">
      <c r="A1099" s="3">
        <v>1</v>
      </c>
      <c r="B1099" s="143">
        <f>SUBTOTAL(103,$A$796:A1099)</f>
        <v>301</v>
      </c>
      <c r="C1099" s="237" t="s">
        <v>2521</v>
      </c>
      <c r="D1099" s="232">
        <f t="shared" si="60"/>
        <v>224346</v>
      </c>
      <c r="E1099" s="239">
        <v>0</v>
      </c>
      <c r="F1099" s="239">
        <v>0</v>
      </c>
      <c r="G1099" s="239">
        <v>0</v>
      </c>
      <c r="H1099" s="239">
        <v>0</v>
      </c>
      <c r="I1099" s="239">
        <v>224346</v>
      </c>
      <c r="J1099" s="239">
        <v>0</v>
      </c>
      <c r="K1099" s="240">
        <v>0</v>
      </c>
      <c r="L1099" s="239">
        <v>0</v>
      </c>
      <c r="M1099" s="239">
        <v>0</v>
      </c>
      <c r="N1099" s="239">
        <v>0</v>
      </c>
      <c r="O1099" s="239">
        <v>0</v>
      </c>
      <c r="P1099" s="239">
        <v>0</v>
      </c>
      <c r="Q1099" s="239">
        <v>0</v>
      </c>
      <c r="R1099" s="239">
        <v>0</v>
      </c>
      <c r="S1099" s="239">
        <v>0</v>
      </c>
      <c r="T1099" s="239">
        <v>0</v>
      </c>
      <c r="U1099" s="239">
        <v>0</v>
      </c>
      <c r="V1099" s="239">
        <v>0</v>
      </c>
      <c r="W1099" s="239">
        <v>0</v>
      </c>
      <c r="X1099" s="239">
        <v>0</v>
      </c>
      <c r="Y1099" s="239">
        <v>0</v>
      </c>
      <c r="Z1099" s="239">
        <v>0</v>
      </c>
      <c r="AA1099" s="239">
        <v>0</v>
      </c>
      <c r="AB1099" s="241">
        <v>2021</v>
      </c>
    </row>
    <row r="1100" spans="1:28" s="3" customFormat="1" ht="35.25" x14ac:dyDescent="0.5">
      <c r="A1100" s="3">
        <v>1</v>
      </c>
      <c r="B1100" s="143">
        <f>SUBTOTAL(103,$A$796:A1100)</f>
        <v>302</v>
      </c>
      <c r="C1100" s="237" t="s">
        <v>2512</v>
      </c>
      <c r="D1100" s="232">
        <f t="shared" si="60"/>
        <v>297600</v>
      </c>
      <c r="E1100" s="239">
        <v>0</v>
      </c>
      <c r="F1100" s="239">
        <v>0</v>
      </c>
      <c r="G1100" s="239">
        <v>0</v>
      </c>
      <c r="H1100" s="239">
        <v>0</v>
      </c>
      <c r="I1100" s="239">
        <v>0</v>
      </c>
      <c r="J1100" s="239">
        <v>0</v>
      </c>
      <c r="K1100" s="240">
        <v>0</v>
      </c>
      <c r="L1100" s="239">
        <v>0</v>
      </c>
      <c r="M1100" s="239">
        <v>0</v>
      </c>
      <c r="N1100" s="239">
        <v>0</v>
      </c>
      <c r="O1100" s="239">
        <v>297600</v>
      </c>
      <c r="P1100" s="239">
        <v>0</v>
      </c>
      <c r="Q1100" s="239">
        <v>0</v>
      </c>
      <c r="R1100" s="239">
        <v>0</v>
      </c>
      <c r="S1100" s="239">
        <v>0</v>
      </c>
      <c r="T1100" s="239">
        <v>0</v>
      </c>
      <c r="U1100" s="239">
        <v>0</v>
      </c>
      <c r="V1100" s="239">
        <v>0</v>
      </c>
      <c r="W1100" s="239">
        <v>0</v>
      </c>
      <c r="X1100" s="239">
        <v>0</v>
      </c>
      <c r="Y1100" s="239">
        <v>0</v>
      </c>
      <c r="Z1100" s="239">
        <v>0</v>
      </c>
      <c r="AA1100" s="239">
        <v>0</v>
      </c>
      <c r="AB1100" s="241">
        <v>2021</v>
      </c>
    </row>
    <row r="1101" spans="1:28" s="3" customFormat="1" ht="35.25" x14ac:dyDescent="0.5">
      <c r="A1101" s="3">
        <v>1</v>
      </c>
      <c r="B1101" s="143">
        <f>SUBTOTAL(103,$A$796:A1101)</f>
        <v>303</v>
      </c>
      <c r="C1101" s="237" t="s">
        <v>2903</v>
      </c>
      <c r="D1101" s="232">
        <f t="shared" si="60"/>
        <v>2399634</v>
      </c>
      <c r="E1101" s="239">
        <v>0</v>
      </c>
      <c r="F1101" s="239">
        <v>0</v>
      </c>
      <c r="G1101" s="239">
        <v>0</v>
      </c>
      <c r="H1101" s="239">
        <v>0</v>
      </c>
      <c r="I1101" s="239">
        <v>0</v>
      </c>
      <c r="J1101" s="239">
        <v>0</v>
      </c>
      <c r="K1101" s="240">
        <v>2</v>
      </c>
      <c r="L1101" s="239">
        <v>2399634</v>
      </c>
      <c r="M1101" s="239">
        <v>0</v>
      </c>
      <c r="N1101" s="239">
        <v>0</v>
      </c>
      <c r="O1101" s="239">
        <v>0</v>
      </c>
      <c r="P1101" s="239">
        <v>0</v>
      </c>
      <c r="Q1101" s="239">
        <v>0</v>
      </c>
      <c r="R1101" s="239">
        <v>0</v>
      </c>
      <c r="S1101" s="239">
        <v>0</v>
      </c>
      <c r="T1101" s="239">
        <v>0</v>
      </c>
      <c r="U1101" s="239">
        <v>0</v>
      </c>
      <c r="V1101" s="239">
        <v>0</v>
      </c>
      <c r="W1101" s="239">
        <v>0</v>
      </c>
      <c r="X1101" s="239">
        <v>0</v>
      </c>
      <c r="Y1101" s="239">
        <v>0</v>
      </c>
      <c r="Z1101" s="239">
        <v>0</v>
      </c>
      <c r="AA1101" s="239">
        <v>0</v>
      </c>
      <c r="AB1101" s="241">
        <v>2021</v>
      </c>
    </row>
    <row r="1102" spans="1:28" s="3" customFormat="1" ht="35.25" x14ac:dyDescent="0.5">
      <c r="A1102" s="3">
        <v>1</v>
      </c>
      <c r="B1102" s="143">
        <f>SUBTOTAL(103,$A$796:A1102)</f>
        <v>304</v>
      </c>
      <c r="C1102" s="237" t="s">
        <v>2904</v>
      </c>
      <c r="D1102" s="232">
        <f t="shared" si="60"/>
        <v>611160</v>
      </c>
      <c r="E1102" s="239">
        <v>0</v>
      </c>
      <c r="F1102" s="239">
        <v>0</v>
      </c>
      <c r="G1102" s="239">
        <v>0</v>
      </c>
      <c r="H1102" s="239">
        <v>0</v>
      </c>
      <c r="I1102" s="239">
        <v>0</v>
      </c>
      <c r="J1102" s="239">
        <v>0</v>
      </c>
      <c r="K1102" s="240">
        <v>1</v>
      </c>
      <c r="L1102" s="239">
        <v>611160</v>
      </c>
      <c r="M1102" s="239">
        <v>0</v>
      </c>
      <c r="N1102" s="239">
        <v>0</v>
      </c>
      <c r="O1102" s="239">
        <v>0</v>
      </c>
      <c r="P1102" s="239">
        <v>0</v>
      </c>
      <c r="Q1102" s="239">
        <v>0</v>
      </c>
      <c r="R1102" s="239">
        <v>0</v>
      </c>
      <c r="S1102" s="239">
        <v>0</v>
      </c>
      <c r="T1102" s="239">
        <v>0</v>
      </c>
      <c r="U1102" s="239">
        <v>0</v>
      </c>
      <c r="V1102" s="239">
        <v>0</v>
      </c>
      <c r="W1102" s="239">
        <v>0</v>
      </c>
      <c r="X1102" s="239">
        <v>0</v>
      </c>
      <c r="Y1102" s="239">
        <v>0</v>
      </c>
      <c r="Z1102" s="239">
        <v>0</v>
      </c>
      <c r="AA1102" s="239">
        <v>0</v>
      </c>
      <c r="AB1102" s="241">
        <v>2021</v>
      </c>
    </row>
    <row r="1103" spans="1:28" s="3" customFormat="1" ht="35.25" x14ac:dyDescent="0.5">
      <c r="A1103" s="3">
        <v>1</v>
      </c>
      <c r="B1103" s="143">
        <f>SUBTOTAL(103,$A$796:A1103)</f>
        <v>305</v>
      </c>
      <c r="C1103" s="237" t="s">
        <v>2520</v>
      </c>
      <c r="D1103" s="232">
        <f t="shared" si="60"/>
        <v>380000</v>
      </c>
      <c r="E1103" s="239">
        <v>0</v>
      </c>
      <c r="F1103" s="239">
        <v>0</v>
      </c>
      <c r="G1103" s="239">
        <v>380000</v>
      </c>
      <c r="H1103" s="239">
        <v>0</v>
      </c>
      <c r="I1103" s="239">
        <v>0</v>
      </c>
      <c r="J1103" s="239">
        <v>0</v>
      </c>
      <c r="K1103" s="240">
        <v>0</v>
      </c>
      <c r="L1103" s="239">
        <v>0</v>
      </c>
      <c r="M1103" s="239">
        <v>0</v>
      </c>
      <c r="N1103" s="239">
        <v>0</v>
      </c>
      <c r="O1103" s="239">
        <v>0</v>
      </c>
      <c r="P1103" s="239">
        <v>0</v>
      </c>
      <c r="Q1103" s="239">
        <v>0</v>
      </c>
      <c r="R1103" s="239">
        <v>0</v>
      </c>
      <c r="S1103" s="239">
        <v>0</v>
      </c>
      <c r="T1103" s="239">
        <v>0</v>
      </c>
      <c r="U1103" s="239">
        <v>0</v>
      </c>
      <c r="V1103" s="239">
        <v>0</v>
      </c>
      <c r="W1103" s="239">
        <v>0</v>
      </c>
      <c r="X1103" s="239">
        <v>0</v>
      </c>
      <c r="Y1103" s="239">
        <v>0</v>
      </c>
      <c r="Z1103" s="239">
        <v>0</v>
      </c>
      <c r="AA1103" s="239">
        <v>0</v>
      </c>
      <c r="AB1103" s="241">
        <v>2021</v>
      </c>
    </row>
    <row r="1104" spans="1:28" s="3" customFormat="1" ht="35.25" x14ac:dyDescent="0.5">
      <c r="A1104" s="3">
        <v>1</v>
      </c>
      <c r="B1104" s="143">
        <f>SUBTOTAL(103,$A$796:A1104)</f>
        <v>306</v>
      </c>
      <c r="C1104" s="237" t="s">
        <v>2905</v>
      </c>
      <c r="D1104" s="232">
        <f t="shared" si="60"/>
        <v>534274.66</v>
      </c>
      <c r="E1104" s="239">
        <v>0</v>
      </c>
      <c r="F1104" s="239">
        <v>0</v>
      </c>
      <c r="G1104" s="239">
        <v>0</v>
      </c>
      <c r="H1104" s="239">
        <v>0</v>
      </c>
      <c r="I1104" s="239">
        <v>0</v>
      </c>
      <c r="J1104" s="239">
        <v>0</v>
      </c>
      <c r="K1104" s="240">
        <v>0</v>
      </c>
      <c r="L1104" s="239">
        <v>0</v>
      </c>
      <c r="M1104" s="239">
        <v>534274.66</v>
      </c>
      <c r="N1104" s="239">
        <v>0</v>
      </c>
      <c r="O1104" s="239">
        <v>0</v>
      </c>
      <c r="P1104" s="239">
        <v>0</v>
      </c>
      <c r="Q1104" s="239">
        <v>0</v>
      </c>
      <c r="R1104" s="239">
        <v>0</v>
      </c>
      <c r="S1104" s="239">
        <v>0</v>
      </c>
      <c r="T1104" s="239">
        <v>0</v>
      </c>
      <c r="U1104" s="239">
        <v>0</v>
      </c>
      <c r="V1104" s="239">
        <v>0</v>
      </c>
      <c r="W1104" s="239">
        <v>0</v>
      </c>
      <c r="X1104" s="239">
        <v>0</v>
      </c>
      <c r="Y1104" s="239">
        <v>0</v>
      </c>
      <c r="Z1104" s="239">
        <v>0</v>
      </c>
      <c r="AA1104" s="239">
        <v>0</v>
      </c>
      <c r="AB1104" s="241">
        <v>2021</v>
      </c>
    </row>
    <row r="1105" spans="1:28" s="3" customFormat="1" ht="35.25" x14ac:dyDescent="0.5">
      <c r="A1105" s="3">
        <v>1</v>
      </c>
      <c r="B1105" s="143">
        <f>SUBTOTAL(103,$A$796:A1105)</f>
        <v>307</v>
      </c>
      <c r="C1105" s="237" t="s">
        <v>2906</v>
      </c>
      <c r="D1105" s="232">
        <f t="shared" si="60"/>
        <v>826030</v>
      </c>
      <c r="E1105" s="239">
        <v>148969</v>
      </c>
      <c r="F1105" s="239">
        <v>0</v>
      </c>
      <c r="G1105" s="239">
        <v>0</v>
      </c>
      <c r="H1105" s="239">
        <v>0</v>
      </c>
      <c r="I1105" s="239">
        <v>677061</v>
      </c>
      <c r="J1105" s="239">
        <v>0</v>
      </c>
      <c r="K1105" s="240">
        <v>0</v>
      </c>
      <c r="L1105" s="239">
        <v>0</v>
      </c>
      <c r="M1105" s="239">
        <v>0</v>
      </c>
      <c r="N1105" s="239">
        <v>0</v>
      </c>
      <c r="O1105" s="239">
        <v>0</v>
      </c>
      <c r="P1105" s="239">
        <v>0</v>
      </c>
      <c r="Q1105" s="239">
        <v>0</v>
      </c>
      <c r="R1105" s="239">
        <v>0</v>
      </c>
      <c r="S1105" s="239">
        <v>0</v>
      </c>
      <c r="T1105" s="239">
        <v>0</v>
      </c>
      <c r="U1105" s="239">
        <v>0</v>
      </c>
      <c r="V1105" s="239">
        <v>0</v>
      </c>
      <c r="W1105" s="239">
        <v>0</v>
      </c>
      <c r="X1105" s="239">
        <v>0</v>
      </c>
      <c r="Y1105" s="239">
        <v>0</v>
      </c>
      <c r="Z1105" s="239">
        <v>0</v>
      </c>
      <c r="AA1105" s="239">
        <v>0</v>
      </c>
      <c r="AB1105" s="241">
        <v>2021</v>
      </c>
    </row>
    <row r="1106" spans="1:28" s="3" customFormat="1" ht="35.25" x14ac:dyDescent="0.5">
      <c r="A1106" s="3">
        <v>1</v>
      </c>
      <c r="B1106" s="143">
        <f>SUBTOTAL(103,$A$796:A1106)</f>
        <v>308</v>
      </c>
      <c r="C1106" s="237" t="s">
        <v>2907</v>
      </c>
      <c r="D1106" s="232">
        <f t="shared" si="60"/>
        <v>1220000</v>
      </c>
      <c r="E1106" s="239">
        <v>0</v>
      </c>
      <c r="F1106" s="239">
        <v>0</v>
      </c>
      <c r="G1106" s="239">
        <v>0</v>
      </c>
      <c r="H1106" s="239">
        <v>0</v>
      </c>
      <c r="I1106" s="239">
        <v>0</v>
      </c>
      <c r="J1106" s="239">
        <v>0</v>
      </c>
      <c r="K1106" s="240">
        <v>2</v>
      </c>
      <c r="L1106" s="239">
        <v>1220000</v>
      </c>
      <c r="M1106" s="239">
        <v>0</v>
      </c>
      <c r="N1106" s="239">
        <v>0</v>
      </c>
      <c r="O1106" s="239">
        <v>0</v>
      </c>
      <c r="P1106" s="239">
        <v>0</v>
      </c>
      <c r="Q1106" s="239">
        <v>0</v>
      </c>
      <c r="R1106" s="239">
        <v>0</v>
      </c>
      <c r="S1106" s="239">
        <v>0</v>
      </c>
      <c r="T1106" s="239">
        <v>0</v>
      </c>
      <c r="U1106" s="239">
        <v>0</v>
      </c>
      <c r="V1106" s="239">
        <v>0</v>
      </c>
      <c r="W1106" s="239">
        <v>0</v>
      </c>
      <c r="X1106" s="239">
        <v>0</v>
      </c>
      <c r="Y1106" s="239">
        <v>0</v>
      </c>
      <c r="Z1106" s="239">
        <v>0</v>
      </c>
      <c r="AA1106" s="239">
        <v>0</v>
      </c>
      <c r="AB1106" s="241">
        <v>2021</v>
      </c>
    </row>
    <row r="1107" spans="1:28" s="3" customFormat="1" ht="35.25" x14ac:dyDescent="0.5">
      <c r="A1107" s="3">
        <v>1</v>
      </c>
      <c r="B1107" s="143">
        <f>SUBTOTAL(103,$A$796:A1107)</f>
        <v>309</v>
      </c>
      <c r="C1107" s="237" t="s">
        <v>2908</v>
      </c>
      <c r="D1107" s="232">
        <f t="shared" si="60"/>
        <v>1338000</v>
      </c>
      <c r="E1107" s="239">
        <v>0</v>
      </c>
      <c r="F1107" s="239">
        <v>0</v>
      </c>
      <c r="G1107" s="239">
        <v>0</v>
      </c>
      <c r="H1107" s="239">
        <v>0</v>
      </c>
      <c r="I1107" s="239">
        <v>0</v>
      </c>
      <c r="J1107" s="239">
        <v>0</v>
      </c>
      <c r="K1107" s="240">
        <v>2</v>
      </c>
      <c r="L1107" s="239">
        <v>1338000</v>
      </c>
      <c r="M1107" s="239">
        <v>0</v>
      </c>
      <c r="N1107" s="239">
        <v>0</v>
      </c>
      <c r="O1107" s="239">
        <v>0</v>
      </c>
      <c r="P1107" s="239">
        <v>0</v>
      </c>
      <c r="Q1107" s="239">
        <v>0</v>
      </c>
      <c r="R1107" s="239">
        <v>0</v>
      </c>
      <c r="S1107" s="239">
        <v>0</v>
      </c>
      <c r="T1107" s="239">
        <v>0</v>
      </c>
      <c r="U1107" s="239">
        <v>0</v>
      </c>
      <c r="V1107" s="239">
        <v>0</v>
      </c>
      <c r="W1107" s="239">
        <v>0</v>
      </c>
      <c r="X1107" s="239">
        <v>0</v>
      </c>
      <c r="Y1107" s="239">
        <v>0</v>
      </c>
      <c r="Z1107" s="239">
        <v>0</v>
      </c>
      <c r="AA1107" s="239">
        <v>0</v>
      </c>
      <c r="AB1107" s="241">
        <v>2021</v>
      </c>
    </row>
    <row r="1108" spans="1:28" s="3" customFormat="1" ht="35.25" x14ac:dyDescent="0.5">
      <c r="A1108" s="3">
        <v>1</v>
      </c>
      <c r="B1108" s="143">
        <f>SUBTOTAL(103,$A$796:A1108)</f>
        <v>310</v>
      </c>
      <c r="C1108" s="237" t="s">
        <v>2909</v>
      </c>
      <c r="D1108" s="232">
        <f t="shared" si="60"/>
        <v>54774.5</v>
      </c>
      <c r="E1108" s="239">
        <v>54774.5</v>
      </c>
      <c r="F1108" s="239">
        <v>0</v>
      </c>
      <c r="G1108" s="239">
        <v>0</v>
      </c>
      <c r="H1108" s="239">
        <v>0</v>
      </c>
      <c r="I1108" s="239">
        <v>0</v>
      </c>
      <c r="J1108" s="239">
        <v>0</v>
      </c>
      <c r="K1108" s="240">
        <v>0</v>
      </c>
      <c r="L1108" s="239">
        <v>0</v>
      </c>
      <c r="M1108" s="239">
        <v>0</v>
      </c>
      <c r="N1108" s="239">
        <v>0</v>
      </c>
      <c r="O1108" s="239">
        <v>0</v>
      </c>
      <c r="P1108" s="239">
        <v>0</v>
      </c>
      <c r="Q1108" s="239">
        <v>0</v>
      </c>
      <c r="R1108" s="239">
        <v>0</v>
      </c>
      <c r="S1108" s="239">
        <v>0</v>
      </c>
      <c r="T1108" s="239">
        <v>0</v>
      </c>
      <c r="U1108" s="239">
        <v>0</v>
      </c>
      <c r="V1108" s="239">
        <v>0</v>
      </c>
      <c r="W1108" s="239">
        <v>0</v>
      </c>
      <c r="X1108" s="239">
        <v>0</v>
      </c>
      <c r="Y1108" s="239">
        <v>0</v>
      </c>
      <c r="Z1108" s="239">
        <v>0</v>
      </c>
      <c r="AA1108" s="239">
        <v>0</v>
      </c>
      <c r="AB1108" s="241">
        <v>2021</v>
      </c>
    </row>
    <row r="1109" spans="1:28" s="3" customFormat="1" ht="35.25" x14ac:dyDescent="0.5">
      <c r="A1109" s="3">
        <v>1</v>
      </c>
      <c r="B1109" s="143">
        <f>SUBTOTAL(103,$A$796:A1109)</f>
        <v>311</v>
      </c>
      <c r="C1109" s="237" t="s">
        <v>2910</v>
      </c>
      <c r="D1109" s="232">
        <f t="shared" si="60"/>
        <v>54774.5</v>
      </c>
      <c r="E1109" s="239">
        <v>54774.5</v>
      </c>
      <c r="F1109" s="239">
        <v>0</v>
      </c>
      <c r="G1109" s="239">
        <v>0</v>
      </c>
      <c r="H1109" s="239">
        <v>0</v>
      </c>
      <c r="I1109" s="239">
        <v>0</v>
      </c>
      <c r="J1109" s="239">
        <v>0</v>
      </c>
      <c r="K1109" s="240">
        <v>0</v>
      </c>
      <c r="L1109" s="239">
        <v>0</v>
      </c>
      <c r="M1109" s="239">
        <v>0</v>
      </c>
      <c r="N1109" s="239">
        <v>0</v>
      </c>
      <c r="O1109" s="239">
        <v>0</v>
      </c>
      <c r="P1109" s="239">
        <v>0</v>
      </c>
      <c r="Q1109" s="239">
        <v>0</v>
      </c>
      <c r="R1109" s="239">
        <v>0</v>
      </c>
      <c r="S1109" s="239">
        <v>0</v>
      </c>
      <c r="T1109" s="239">
        <v>0</v>
      </c>
      <c r="U1109" s="239">
        <v>0</v>
      </c>
      <c r="V1109" s="239">
        <v>0</v>
      </c>
      <c r="W1109" s="239">
        <v>0</v>
      </c>
      <c r="X1109" s="239">
        <v>0</v>
      </c>
      <c r="Y1109" s="239">
        <v>0</v>
      </c>
      <c r="Z1109" s="239">
        <v>0</v>
      </c>
      <c r="AA1109" s="239">
        <v>0</v>
      </c>
      <c r="AB1109" s="241">
        <v>2021</v>
      </c>
    </row>
    <row r="1110" spans="1:28" s="3" customFormat="1" ht="35.25" x14ac:dyDescent="0.5">
      <c r="A1110" s="3">
        <v>1</v>
      </c>
      <c r="B1110" s="143">
        <f>SUBTOTAL(103,$A$796:A1110)</f>
        <v>312</v>
      </c>
      <c r="C1110" s="237" t="s">
        <v>2343</v>
      </c>
      <c r="D1110" s="232">
        <f t="shared" si="60"/>
        <v>300000</v>
      </c>
      <c r="E1110" s="239">
        <v>0</v>
      </c>
      <c r="F1110" s="239">
        <v>0</v>
      </c>
      <c r="G1110" s="239">
        <v>0</v>
      </c>
      <c r="H1110" s="239">
        <v>0</v>
      </c>
      <c r="I1110" s="239">
        <v>0</v>
      </c>
      <c r="J1110" s="239">
        <v>0</v>
      </c>
      <c r="K1110" s="240">
        <v>0</v>
      </c>
      <c r="L1110" s="239">
        <v>0</v>
      </c>
      <c r="M1110" s="239">
        <v>0</v>
      </c>
      <c r="N1110" s="239">
        <v>0</v>
      </c>
      <c r="O1110" s="239">
        <v>300000</v>
      </c>
      <c r="P1110" s="239">
        <v>0</v>
      </c>
      <c r="Q1110" s="239">
        <v>0</v>
      </c>
      <c r="R1110" s="239">
        <v>0</v>
      </c>
      <c r="S1110" s="239">
        <v>0</v>
      </c>
      <c r="T1110" s="239">
        <v>0</v>
      </c>
      <c r="U1110" s="239">
        <v>0</v>
      </c>
      <c r="V1110" s="239">
        <v>0</v>
      </c>
      <c r="W1110" s="239">
        <v>0</v>
      </c>
      <c r="X1110" s="239">
        <v>0</v>
      </c>
      <c r="Y1110" s="239">
        <v>0</v>
      </c>
      <c r="Z1110" s="239">
        <v>0</v>
      </c>
      <c r="AA1110" s="239">
        <v>0</v>
      </c>
      <c r="AB1110" s="241">
        <v>2021</v>
      </c>
    </row>
    <row r="1111" spans="1:28" s="3" customFormat="1" ht="35.25" x14ac:dyDescent="0.5">
      <c r="A1111" s="3">
        <v>1</v>
      </c>
      <c r="B1111" s="143">
        <f>SUBTOTAL(103,$A$796:A1111)</f>
        <v>313</v>
      </c>
      <c r="C1111" s="237" t="s">
        <v>2911</v>
      </c>
      <c r="D1111" s="232">
        <f t="shared" si="60"/>
        <v>1481841</v>
      </c>
      <c r="E1111" s="239">
        <v>0</v>
      </c>
      <c r="F1111" s="239">
        <v>0</v>
      </c>
      <c r="G1111" s="239">
        <v>0</v>
      </c>
      <c r="H1111" s="239">
        <v>0</v>
      </c>
      <c r="I1111" s="239">
        <v>0</v>
      </c>
      <c r="J1111" s="239">
        <v>0</v>
      </c>
      <c r="K1111" s="240">
        <v>0</v>
      </c>
      <c r="L1111" s="239">
        <v>0</v>
      </c>
      <c r="M1111" s="239">
        <v>1481841</v>
      </c>
      <c r="N1111" s="239">
        <v>0</v>
      </c>
      <c r="O1111" s="239">
        <v>0</v>
      </c>
      <c r="P1111" s="239">
        <v>0</v>
      </c>
      <c r="Q1111" s="239">
        <v>0</v>
      </c>
      <c r="R1111" s="239">
        <v>0</v>
      </c>
      <c r="S1111" s="239">
        <v>0</v>
      </c>
      <c r="T1111" s="239">
        <v>0</v>
      </c>
      <c r="U1111" s="239">
        <v>0</v>
      </c>
      <c r="V1111" s="239">
        <v>0</v>
      </c>
      <c r="W1111" s="239">
        <v>0</v>
      </c>
      <c r="X1111" s="239">
        <v>0</v>
      </c>
      <c r="Y1111" s="239">
        <v>0</v>
      </c>
      <c r="Z1111" s="239">
        <v>0</v>
      </c>
      <c r="AA1111" s="239">
        <v>0</v>
      </c>
      <c r="AB1111" s="241">
        <v>2021</v>
      </c>
    </row>
    <row r="1112" spans="1:28" s="3" customFormat="1" ht="35.25" x14ac:dyDescent="0.5">
      <c r="A1112" s="3">
        <v>1</v>
      </c>
      <c r="B1112" s="143">
        <f>SUBTOTAL(103,$A$796:A1112)</f>
        <v>314</v>
      </c>
      <c r="C1112" s="237" t="s">
        <v>1419</v>
      </c>
      <c r="D1112" s="232">
        <f t="shared" si="60"/>
        <v>1229059.51</v>
      </c>
      <c r="E1112" s="239">
        <v>0</v>
      </c>
      <c r="F1112" s="239">
        <v>0</v>
      </c>
      <c r="G1112" s="239">
        <v>0</v>
      </c>
      <c r="H1112" s="239">
        <v>0</v>
      </c>
      <c r="I1112" s="239">
        <v>0</v>
      </c>
      <c r="J1112" s="239">
        <v>0</v>
      </c>
      <c r="K1112" s="240">
        <v>0</v>
      </c>
      <c r="L1112" s="239">
        <v>0</v>
      </c>
      <c r="M1112" s="239">
        <v>0</v>
      </c>
      <c r="N1112" s="239">
        <v>0</v>
      </c>
      <c r="O1112" s="239">
        <v>1229059.51</v>
      </c>
      <c r="P1112" s="239">
        <v>0</v>
      </c>
      <c r="Q1112" s="239">
        <v>0</v>
      </c>
      <c r="R1112" s="239">
        <v>0</v>
      </c>
      <c r="S1112" s="239">
        <v>0</v>
      </c>
      <c r="T1112" s="239">
        <v>0</v>
      </c>
      <c r="U1112" s="239">
        <v>0</v>
      </c>
      <c r="V1112" s="239">
        <v>0</v>
      </c>
      <c r="W1112" s="239">
        <v>0</v>
      </c>
      <c r="X1112" s="239">
        <v>0</v>
      </c>
      <c r="Y1112" s="239">
        <v>0</v>
      </c>
      <c r="Z1112" s="239">
        <v>0</v>
      </c>
      <c r="AA1112" s="239">
        <v>0</v>
      </c>
      <c r="AB1112" s="241">
        <v>2021</v>
      </c>
    </row>
    <row r="1113" spans="1:28" s="3" customFormat="1" ht="35.25" x14ac:dyDescent="0.5">
      <c r="A1113" s="3">
        <v>1</v>
      </c>
      <c r="B1113" s="143">
        <f>SUBTOTAL(103,$A$796:A1113)</f>
        <v>315</v>
      </c>
      <c r="C1113" s="237" t="s">
        <v>2341</v>
      </c>
      <c r="D1113" s="232">
        <f t="shared" si="60"/>
        <v>520128</v>
      </c>
      <c r="E1113" s="239">
        <v>0</v>
      </c>
      <c r="F1113" s="239">
        <v>0</v>
      </c>
      <c r="G1113" s="239">
        <v>0</v>
      </c>
      <c r="H1113" s="239">
        <v>0</v>
      </c>
      <c r="I1113" s="239">
        <v>0</v>
      </c>
      <c r="J1113" s="239">
        <v>0</v>
      </c>
      <c r="K1113" s="240">
        <v>0</v>
      </c>
      <c r="L1113" s="239">
        <v>0</v>
      </c>
      <c r="M1113" s="239">
        <v>0</v>
      </c>
      <c r="N1113" s="239">
        <v>0</v>
      </c>
      <c r="O1113" s="239">
        <v>520128</v>
      </c>
      <c r="P1113" s="239">
        <v>0</v>
      </c>
      <c r="Q1113" s="239">
        <v>0</v>
      </c>
      <c r="R1113" s="239">
        <v>0</v>
      </c>
      <c r="S1113" s="239">
        <v>0</v>
      </c>
      <c r="T1113" s="239">
        <v>0</v>
      </c>
      <c r="U1113" s="239">
        <v>0</v>
      </c>
      <c r="V1113" s="239">
        <v>0</v>
      </c>
      <c r="W1113" s="239">
        <v>0</v>
      </c>
      <c r="X1113" s="239">
        <v>0</v>
      </c>
      <c r="Y1113" s="239">
        <v>0</v>
      </c>
      <c r="Z1113" s="239">
        <v>0</v>
      </c>
      <c r="AA1113" s="239">
        <v>0</v>
      </c>
      <c r="AB1113" s="241">
        <v>2021</v>
      </c>
    </row>
    <row r="1114" spans="1:28" s="3" customFormat="1" ht="35.25" x14ac:dyDescent="0.5">
      <c r="A1114" s="3">
        <v>1</v>
      </c>
      <c r="B1114" s="143">
        <f>SUBTOTAL(103,$A$796:A1114)</f>
        <v>316</v>
      </c>
      <c r="C1114" s="237" t="s">
        <v>2148</v>
      </c>
      <c r="D1114" s="232">
        <f t="shared" si="60"/>
        <v>315280</v>
      </c>
      <c r="E1114" s="239">
        <v>0</v>
      </c>
      <c r="F1114" s="239">
        <v>0</v>
      </c>
      <c r="G1114" s="239">
        <v>0</v>
      </c>
      <c r="H1114" s="239">
        <v>0</v>
      </c>
      <c r="I1114" s="239">
        <v>0</v>
      </c>
      <c r="J1114" s="239">
        <v>0</v>
      </c>
      <c r="K1114" s="240">
        <v>0</v>
      </c>
      <c r="L1114" s="239">
        <v>0</v>
      </c>
      <c r="M1114" s="239">
        <v>0</v>
      </c>
      <c r="N1114" s="239">
        <v>0</v>
      </c>
      <c r="O1114" s="239">
        <v>315280</v>
      </c>
      <c r="P1114" s="239">
        <v>0</v>
      </c>
      <c r="Q1114" s="239">
        <v>0</v>
      </c>
      <c r="R1114" s="239">
        <v>0</v>
      </c>
      <c r="S1114" s="239">
        <v>0</v>
      </c>
      <c r="T1114" s="239">
        <v>0</v>
      </c>
      <c r="U1114" s="239">
        <v>0</v>
      </c>
      <c r="V1114" s="239">
        <v>0</v>
      </c>
      <c r="W1114" s="239">
        <v>0</v>
      </c>
      <c r="X1114" s="239">
        <v>0</v>
      </c>
      <c r="Y1114" s="239">
        <v>0</v>
      </c>
      <c r="Z1114" s="239">
        <v>0</v>
      </c>
      <c r="AA1114" s="239">
        <v>0</v>
      </c>
      <c r="AB1114" s="241">
        <v>2021</v>
      </c>
    </row>
    <row r="1115" spans="1:28" s="3" customFormat="1" ht="35.25" x14ac:dyDescent="0.5">
      <c r="A1115" s="3">
        <v>1</v>
      </c>
      <c r="B1115" s="143">
        <f>SUBTOTAL(103,$A$796:A1115)</f>
        <v>317</v>
      </c>
      <c r="C1115" s="237" t="s">
        <v>3065</v>
      </c>
      <c r="D1115" s="232">
        <f t="shared" si="60"/>
        <v>927321</v>
      </c>
      <c r="E1115" s="239">
        <v>0</v>
      </c>
      <c r="F1115" s="239">
        <v>0</v>
      </c>
      <c r="G1115" s="239">
        <v>0</v>
      </c>
      <c r="H1115" s="239">
        <v>0</v>
      </c>
      <c r="I1115" s="239">
        <v>0</v>
      </c>
      <c r="J1115" s="239">
        <v>0</v>
      </c>
      <c r="K1115" s="240">
        <v>0</v>
      </c>
      <c r="L1115" s="239">
        <v>0</v>
      </c>
      <c r="M1115" s="239">
        <v>927321</v>
      </c>
      <c r="N1115" s="239">
        <v>0</v>
      </c>
      <c r="O1115" s="239">
        <v>0</v>
      </c>
      <c r="P1115" s="239">
        <v>0</v>
      </c>
      <c r="Q1115" s="239">
        <v>0</v>
      </c>
      <c r="R1115" s="239">
        <v>0</v>
      </c>
      <c r="S1115" s="239">
        <v>0</v>
      </c>
      <c r="T1115" s="239">
        <v>0</v>
      </c>
      <c r="U1115" s="239">
        <v>0</v>
      </c>
      <c r="V1115" s="239">
        <v>0</v>
      </c>
      <c r="W1115" s="239">
        <v>0</v>
      </c>
      <c r="X1115" s="239">
        <v>0</v>
      </c>
      <c r="Y1115" s="239">
        <v>0</v>
      </c>
      <c r="Z1115" s="239">
        <v>0</v>
      </c>
      <c r="AA1115" s="239">
        <v>0</v>
      </c>
      <c r="AB1115" s="241">
        <v>2021</v>
      </c>
    </row>
    <row r="1116" spans="1:28" s="3" customFormat="1" ht="35.25" x14ac:dyDescent="0.5">
      <c r="A1116" s="3">
        <v>1</v>
      </c>
      <c r="B1116" s="143">
        <f>SUBTOTAL(103,$A$796:A1116)</f>
        <v>318</v>
      </c>
      <c r="C1116" s="237" t="s">
        <v>2124</v>
      </c>
      <c r="D1116" s="232">
        <f t="shared" si="60"/>
        <v>3714206.9099999997</v>
      </c>
      <c r="E1116" s="239">
        <v>901562.74</v>
      </c>
      <c r="F1116" s="239">
        <v>1970915.4</v>
      </c>
      <c r="G1116" s="239">
        <v>0</v>
      </c>
      <c r="H1116" s="239">
        <v>841728.77</v>
      </c>
      <c r="I1116" s="239">
        <v>0</v>
      </c>
      <c r="J1116" s="239">
        <v>0</v>
      </c>
      <c r="K1116" s="240">
        <v>0</v>
      </c>
      <c r="L1116" s="239">
        <v>0</v>
      </c>
      <c r="M1116" s="239">
        <v>0</v>
      </c>
      <c r="N1116" s="239">
        <v>0</v>
      </c>
      <c r="O1116" s="242">
        <v>0</v>
      </c>
      <c r="P1116" s="239">
        <v>0</v>
      </c>
      <c r="Q1116" s="239">
        <v>0</v>
      </c>
      <c r="R1116" s="239">
        <v>0</v>
      </c>
      <c r="S1116" s="239">
        <v>0</v>
      </c>
      <c r="T1116" s="239">
        <v>0</v>
      </c>
      <c r="U1116" s="239">
        <v>0</v>
      </c>
      <c r="V1116" s="239">
        <v>0</v>
      </c>
      <c r="W1116" s="239">
        <v>0</v>
      </c>
      <c r="X1116" s="239">
        <v>0</v>
      </c>
      <c r="Y1116" s="239">
        <v>0</v>
      </c>
      <c r="Z1116" s="239">
        <v>0</v>
      </c>
      <c r="AA1116" s="239">
        <v>0</v>
      </c>
      <c r="AB1116" s="241">
        <v>2021</v>
      </c>
    </row>
    <row r="1117" spans="1:28" s="3" customFormat="1" ht="35.25" x14ac:dyDescent="0.5">
      <c r="B1117" s="230" t="s">
        <v>1016</v>
      </c>
      <c r="C1117" s="237"/>
      <c r="D1117" s="232">
        <f t="shared" si="60"/>
        <v>10598953.909999998</v>
      </c>
      <c r="E1117" s="232">
        <f t="shared" ref="E1117:AA1117" si="62">SUM(E1118:E1140)</f>
        <v>264710</v>
      </c>
      <c r="F1117" s="232">
        <f t="shared" si="62"/>
        <v>413850</v>
      </c>
      <c r="G1117" s="232">
        <f t="shared" si="62"/>
        <v>773551.9</v>
      </c>
      <c r="H1117" s="232">
        <f t="shared" si="62"/>
        <v>874450</v>
      </c>
      <c r="I1117" s="232">
        <f t="shared" si="62"/>
        <v>3429802.46</v>
      </c>
      <c r="J1117" s="232">
        <f t="shared" si="62"/>
        <v>0</v>
      </c>
      <c r="K1117" s="232">
        <f t="shared" si="62"/>
        <v>0</v>
      </c>
      <c r="L1117" s="232">
        <f t="shared" si="62"/>
        <v>0</v>
      </c>
      <c r="M1117" s="232">
        <f t="shared" si="62"/>
        <v>3895298.88</v>
      </c>
      <c r="N1117" s="232">
        <f t="shared" si="62"/>
        <v>405002</v>
      </c>
      <c r="O1117" s="232">
        <f t="shared" si="62"/>
        <v>452288.67</v>
      </c>
      <c r="P1117" s="232">
        <f t="shared" si="62"/>
        <v>90000</v>
      </c>
      <c r="Q1117" s="232">
        <f t="shared" si="62"/>
        <v>0</v>
      </c>
      <c r="R1117" s="232">
        <f t="shared" si="62"/>
        <v>0</v>
      </c>
      <c r="S1117" s="232">
        <f t="shared" si="62"/>
        <v>0</v>
      </c>
      <c r="T1117" s="232">
        <f t="shared" si="62"/>
        <v>0</v>
      </c>
      <c r="U1117" s="232">
        <f t="shared" si="62"/>
        <v>0</v>
      </c>
      <c r="V1117" s="232">
        <f t="shared" si="62"/>
        <v>0</v>
      </c>
      <c r="W1117" s="232">
        <f t="shared" si="62"/>
        <v>0</v>
      </c>
      <c r="X1117" s="232">
        <f t="shared" si="62"/>
        <v>0</v>
      </c>
      <c r="Y1117" s="232">
        <f t="shared" si="62"/>
        <v>0</v>
      </c>
      <c r="Z1117" s="232">
        <f t="shared" si="62"/>
        <v>0</v>
      </c>
      <c r="AA1117" s="232">
        <f t="shared" si="62"/>
        <v>0</v>
      </c>
      <c r="AB1117" s="234" t="s">
        <v>862</v>
      </c>
    </row>
    <row r="1118" spans="1:28" s="3" customFormat="1" ht="35.25" x14ac:dyDescent="0.5">
      <c r="A1118" s="3">
        <v>1</v>
      </c>
      <c r="B1118" s="143">
        <f>SUBTOTAL(103,$A$796:A1118)</f>
        <v>319</v>
      </c>
      <c r="C1118" s="237" t="s">
        <v>2765</v>
      </c>
      <c r="D1118" s="232">
        <f t="shared" si="60"/>
        <v>215348.93</v>
      </c>
      <c r="E1118" s="242">
        <v>0</v>
      </c>
      <c r="F1118" s="242">
        <v>0</v>
      </c>
      <c r="G1118" s="242">
        <v>0</v>
      </c>
      <c r="H1118" s="242">
        <v>0</v>
      </c>
      <c r="I1118" s="242">
        <v>215348.93</v>
      </c>
      <c r="J1118" s="242">
        <v>0</v>
      </c>
      <c r="K1118" s="243">
        <v>0</v>
      </c>
      <c r="L1118" s="242">
        <v>0</v>
      </c>
      <c r="M1118" s="242">
        <v>0</v>
      </c>
      <c r="N1118" s="242">
        <v>0</v>
      </c>
      <c r="O1118" s="242">
        <v>0</v>
      </c>
      <c r="P1118" s="242">
        <v>0</v>
      </c>
      <c r="Q1118" s="242">
        <v>0</v>
      </c>
      <c r="R1118" s="242">
        <v>0</v>
      </c>
      <c r="S1118" s="242">
        <v>0</v>
      </c>
      <c r="T1118" s="242">
        <v>0</v>
      </c>
      <c r="U1118" s="242">
        <v>0</v>
      </c>
      <c r="V1118" s="242">
        <v>0</v>
      </c>
      <c r="W1118" s="242">
        <v>0</v>
      </c>
      <c r="X1118" s="242">
        <v>0</v>
      </c>
      <c r="Y1118" s="242">
        <v>0</v>
      </c>
      <c r="Z1118" s="242">
        <v>0</v>
      </c>
      <c r="AA1118" s="242">
        <v>0</v>
      </c>
      <c r="AB1118" s="245">
        <v>2021</v>
      </c>
    </row>
    <row r="1119" spans="1:28" s="3" customFormat="1" ht="35.25" x14ac:dyDescent="0.5">
      <c r="A1119" s="3">
        <v>1</v>
      </c>
      <c r="B1119" s="143">
        <f>SUBTOTAL(103,$A$796:A1119)</f>
        <v>320</v>
      </c>
      <c r="C1119" s="237" t="s">
        <v>2912</v>
      </c>
      <c r="D1119" s="232">
        <f t="shared" si="60"/>
        <v>166763.4</v>
      </c>
      <c r="E1119" s="242">
        <v>0</v>
      </c>
      <c r="F1119" s="242">
        <v>0</v>
      </c>
      <c r="G1119" s="242">
        <v>0</v>
      </c>
      <c r="H1119" s="242">
        <v>0</v>
      </c>
      <c r="I1119" s="242">
        <v>166763.4</v>
      </c>
      <c r="J1119" s="242">
        <v>0</v>
      </c>
      <c r="K1119" s="243">
        <v>0</v>
      </c>
      <c r="L1119" s="242">
        <v>0</v>
      </c>
      <c r="M1119" s="242">
        <v>0</v>
      </c>
      <c r="N1119" s="242">
        <v>0</v>
      </c>
      <c r="O1119" s="242">
        <v>0</v>
      </c>
      <c r="P1119" s="242">
        <v>0</v>
      </c>
      <c r="Q1119" s="242">
        <v>0</v>
      </c>
      <c r="R1119" s="242">
        <v>0</v>
      </c>
      <c r="S1119" s="242">
        <v>0</v>
      </c>
      <c r="T1119" s="242">
        <v>0</v>
      </c>
      <c r="U1119" s="242">
        <v>0</v>
      </c>
      <c r="V1119" s="242">
        <v>0</v>
      </c>
      <c r="W1119" s="242">
        <v>0</v>
      </c>
      <c r="X1119" s="242">
        <v>0</v>
      </c>
      <c r="Y1119" s="242">
        <v>0</v>
      </c>
      <c r="Z1119" s="242">
        <v>0</v>
      </c>
      <c r="AA1119" s="242">
        <v>0</v>
      </c>
      <c r="AB1119" s="245">
        <v>2021</v>
      </c>
    </row>
    <row r="1120" spans="1:28" s="3" customFormat="1" ht="35.25" x14ac:dyDescent="0.5">
      <c r="A1120" s="3">
        <v>1</v>
      </c>
      <c r="B1120" s="143">
        <f>SUBTOTAL(103,$A$796:A1120)</f>
        <v>321</v>
      </c>
      <c r="C1120" s="237" t="s">
        <v>2008</v>
      </c>
      <c r="D1120" s="232">
        <f t="shared" si="60"/>
        <v>54540</v>
      </c>
      <c r="E1120" s="242">
        <v>0</v>
      </c>
      <c r="F1120" s="242">
        <v>0</v>
      </c>
      <c r="G1120" s="242">
        <v>0</v>
      </c>
      <c r="H1120" s="242">
        <v>0</v>
      </c>
      <c r="I1120" s="242">
        <v>0</v>
      </c>
      <c r="J1120" s="242">
        <v>0</v>
      </c>
      <c r="K1120" s="243">
        <v>0</v>
      </c>
      <c r="L1120" s="242">
        <v>0</v>
      </c>
      <c r="M1120" s="242">
        <v>54540</v>
      </c>
      <c r="N1120" s="242">
        <v>0</v>
      </c>
      <c r="O1120" s="242">
        <v>0</v>
      </c>
      <c r="P1120" s="242">
        <v>0</v>
      </c>
      <c r="Q1120" s="242">
        <v>0</v>
      </c>
      <c r="R1120" s="242">
        <v>0</v>
      </c>
      <c r="S1120" s="242">
        <v>0</v>
      </c>
      <c r="T1120" s="242">
        <v>0</v>
      </c>
      <c r="U1120" s="242">
        <v>0</v>
      </c>
      <c r="V1120" s="242">
        <v>0</v>
      </c>
      <c r="W1120" s="242">
        <v>0</v>
      </c>
      <c r="X1120" s="242">
        <v>0</v>
      </c>
      <c r="Y1120" s="242">
        <v>0</v>
      </c>
      <c r="Z1120" s="242">
        <v>0</v>
      </c>
      <c r="AA1120" s="242">
        <v>0</v>
      </c>
      <c r="AB1120" s="245">
        <v>2021</v>
      </c>
    </row>
    <row r="1121" spans="1:28" s="3" customFormat="1" ht="35.25" x14ac:dyDescent="0.5">
      <c r="A1121" s="3">
        <v>1</v>
      </c>
      <c r="B1121" s="143">
        <f>SUBTOTAL(103,$A$796:A1121)</f>
        <v>322</v>
      </c>
      <c r="C1121" s="237" t="s">
        <v>1757</v>
      </c>
      <c r="D1121" s="232">
        <f t="shared" si="60"/>
        <v>348000</v>
      </c>
      <c r="E1121" s="242">
        <v>0</v>
      </c>
      <c r="F1121" s="242">
        <v>0</v>
      </c>
      <c r="G1121" s="242">
        <v>0</v>
      </c>
      <c r="H1121" s="242">
        <v>0</v>
      </c>
      <c r="I1121" s="242">
        <v>0</v>
      </c>
      <c r="J1121" s="242">
        <v>0</v>
      </c>
      <c r="K1121" s="243">
        <v>0</v>
      </c>
      <c r="L1121" s="242">
        <v>0</v>
      </c>
      <c r="M1121" s="242">
        <v>348000</v>
      </c>
      <c r="N1121" s="242">
        <v>0</v>
      </c>
      <c r="O1121" s="242">
        <v>0</v>
      </c>
      <c r="P1121" s="242">
        <v>0</v>
      </c>
      <c r="Q1121" s="242">
        <v>0</v>
      </c>
      <c r="R1121" s="242">
        <v>0</v>
      </c>
      <c r="S1121" s="242">
        <v>0</v>
      </c>
      <c r="T1121" s="242">
        <v>0</v>
      </c>
      <c r="U1121" s="242">
        <v>0</v>
      </c>
      <c r="V1121" s="242">
        <v>0</v>
      </c>
      <c r="W1121" s="242">
        <v>0</v>
      </c>
      <c r="X1121" s="242">
        <v>0</v>
      </c>
      <c r="Y1121" s="242">
        <v>0</v>
      </c>
      <c r="Z1121" s="242">
        <v>0</v>
      </c>
      <c r="AA1121" s="242">
        <v>0</v>
      </c>
      <c r="AB1121" s="245">
        <v>2021</v>
      </c>
    </row>
    <row r="1122" spans="1:28" s="3" customFormat="1" ht="35.25" x14ac:dyDescent="0.5">
      <c r="A1122" s="3">
        <v>1</v>
      </c>
      <c r="B1122" s="143">
        <f>SUBTOTAL(103,$A$796:A1122)</f>
        <v>323</v>
      </c>
      <c r="C1122" s="237" t="s">
        <v>2009</v>
      </c>
      <c r="D1122" s="232">
        <f t="shared" si="60"/>
        <v>521329</v>
      </c>
      <c r="E1122" s="242">
        <v>116327</v>
      </c>
      <c r="F1122" s="242">
        <v>0</v>
      </c>
      <c r="G1122" s="242">
        <v>0</v>
      </c>
      <c r="H1122" s="242">
        <v>0</v>
      </c>
      <c r="I1122" s="242">
        <v>0</v>
      </c>
      <c r="J1122" s="242">
        <v>0</v>
      </c>
      <c r="K1122" s="243">
        <v>0</v>
      </c>
      <c r="L1122" s="242">
        <v>0</v>
      </c>
      <c r="M1122" s="242">
        <v>0</v>
      </c>
      <c r="N1122" s="242">
        <v>405002</v>
      </c>
      <c r="O1122" s="242">
        <v>0</v>
      </c>
      <c r="P1122" s="242">
        <v>0</v>
      </c>
      <c r="Q1122" s="242">
        <v>0</v>
      </c>
      <c r="R1122" s="242">
        <v>0</v>
      </c>
      <c r="S1122" s="242">
        <v>0</v>
      </c>
      <c r="T1122" s="242">
        <v>0</v>
      </c>
      <c r="U1122" s="242">
        <v>0</v>
      </c>
      <c r="V1122" s="242">
        <v>0</v>
      </c>
      <c r="W1122" s="242">
        <v>0</v>
      </c>
      <c r="X1122" s="242">
        <v>0</v>
      </c>
      <c r="Y1122" s="242">
        <v>0</v>
      </c>
      <c r="Z1122" s="242">
        <v>0</v>
      </c>
      <c r="AA1122" s="242">
        <v>0</v>
      </c>
      <c r="AB1122" s="245">
        <v>2021</v>
      </c>
    </row>
    <row r="1123" spans="1:28" s="3" customFormat="1" ht="35.25" x14ac:dyDescent="0.5">
      <c r="A1123" s="3">
        <v>1</v>
      </c>
      <c r="B1123" s="143">
        <f>SUBTOTAL(103,$A$796:A1123)</f>
        <v>324</v>
      </c>
      <c r="C1123" s="237" t="s">
        <v>2913</v>
      </c>
      <c r="D1123" s="232">
        <f t="shared" si="60"/>
        <v>1022788.58</v>
      </c>
      <c r="E1123" s="242">
        <v>0</v>
      </c>
      <c r="F1123" s="242">
        <v>0</v>
      </c>
      <c r="G1123" s="242">
        <v>0</v>
      </c>
      <c r="H1123" s="242">
        <v>0</v>
      </c>
      <c r="I1123" s="242">
        <v>0</v>
      </c>
      <c r="J1123" s="242">
        <v>0</v>
      </c>
      <c r="K1123" s="243">
        <v>0</v>
      </c>
      <c r="L1123" s="242">
        <v>0</v>
      </c>
      <c r="M1123" s="242">
        <v>1022788.58</v>
      </c>
      <c r="N1123" s="242">
        <v>0</v>
      </c>
      <c r="O1123" s="242">
        <v>0</v>
      </c>
      <c r="P1123" s="242">
        <v>0</v>
      </c>
      <c r="Q1123" s="242">
        <v>0</v>
      </c>
      <c r="R1123" s="242">
        <v>0</v>
      </c>
      <c r="S1123" s="242">
        <v>0</v>
      </c>
      <c r="T1123" s="242">
        <v>0</v>
      </c>
      <c r="U1123" s="242">
        <v>0</v>
      </c>
      <c r="V1123" s="242">
        <v>0</v>
      </c>
      <c r="W1123" s="242">
        <v>0</v>
      </c>
      <c r="X1123" s="242">
        <v>0</v>
      </c>
      <c r="Y1123" s="242">
        <v>0</v>
      </c>
      <c r="Z1123" s="242">
        <v>0</v>
      </c>
      <c r="AA1123" s="242">
        <v>0</v>
      </c>
      <c r="AB1123" s="245">
        <v>2021</v>
      </c>
    </row>
    <row r="1124" spans="1:28" s="3" customFormat="1" ht="35.25" x14ac:dyDescent="0.5">
      <c r="A1124" s="3">
        <v>1</v>
      </c>
      <c r="B1124" s="143">
        <f>SUBTOTAL(103,$A$796:A1124)</f>
        <v>325</v>
      </c>
      <c r="C1124" s="237" t="s">
        <v>2012</v>
      </c>
      <c r="D1124" s="232">
        <f t="shared" si="60"/>
        <v>90000</v>
      </c>
      <c r="E1124" s="242">
        <v>0</v>
      </c>
      <c r="F1124" s="242">
        <v>0</v>
      </c>
      <c r="G1124" s="242">
        <v>0</v>
      </c>
      <c r="H1124" s="242">
        <v>0</v>
      </c>
      <c r="I1124" s="242">
        <v>0</v>
      </c>
      <c r="J1124" s="242">
        <v>0</v>
      </c>
      <c r="K1124" s="243">
        <v>0</v>
      </c>
      <c r="L1124" s="242">
        <v>0</v>
      </c>
      <c r="M1124" s="242">
        <v>0</v>
      </c>
      <c r="N1124" s="242">
        <v>0</v>
      </c>
      <c r="O1124" s="242">
        <v>0</v>
      </c>
      <c r="P1124" s="242">
        <v>90000</v>
      </c>
      <c r="Q1124" s="242">
        <v>0</v>
      </c>
      <c r="R1124" s="242">
        <v>0</v>
      </c>
      <c r="S1124" s="242">
        <v>0</v>
      </c>
      <c r="T1124" s="242">
        <v>0</v>
      </c>
      <c r="U1124" s="242">
        <v>0</v>
      </c>
      <c r="V1124" s="242">
        <v>0</v>
      </c>
      <c r="W1124" s="242">
        <v>0</v>
      </c>
      <c r="X1124" s="242">
        <v>0</v>
      </c>
      <c r="Y1124" s="242">
        <v>0</v>
      </c>
      <c r="Z1124" s="242">
        <v>0</v>
      </c>
      <c r="AA1124" s="242">
        <v>0</v>
      </c>
      <c r="AB1124" s="245">
        <v>2021</v>
      </c>
    </row>
    <row r="1125" spans="1:28" s="3" customFormat="1" ht="35.25" x14ac:dyDescent="0.5">
      <c r="A1125" s="3">
        <v>1</v>
      </c>
      <c r="B1125" s="143">
        <f>SUBTOTAL(103,$A$796:A1125)</f>
        <v>326</v>
      </c>
      <c r="C1125" s="237" t="s">
        <v>2013</v>
      </c>
      <c r="D1125" s="232">
        <f t="shared" si="60"/>
        <v>504000</v>
      </c>
      <c r="E1125" s="242">
        <v>0</v>
      </c>
      <c r="F1125" s="242">
        <v>0</v>
      </c>
      <c r="G1125" s="242">
        <v>0</v>
      </c>
      <c r="H1125" s="242">
        <v>0</v>
      </c>
      <c r="I1125" s="242">
        <v>0</v>
      </c>
      <c r="J1125" s="242">
        <v>0</v>
      </c>
      <c r="K1125" s="243">
        <v>0</v>
      </c>
      <c r="L1125" s="242">
        <v>0</v>
      </c>
      <c r="M1125" s="242">
        <v>504000</v>
      </c>
      <c r="N1125" s="242">
        <v>0</v>
      </c>
      <c r="O1125" s="242">
        <v>0</v>
      </c>
      <c r="P1125" s="242">
        <v>0</v>
      </c>
      <c r="Q1125" s="242">
        <v>0</v>
      </c>
      <c r="R1125" s="242">
        <v>0</v>
      </c>
      <c r="S1125" s="242">
        <v>0</v>
      </c>
      <c r="T1125" s="242">
        <v>0</v>
      </c>
      <c r="U1125" s="242">
        <v>0</v>
      </c>
      <c r="V1125" s="242">
        <v>0</v>
      </c>
      <c r="W1125" s="242">
        <v>0</v>
      </c>
      <c r="X1125" s="242">
        <v>0</v>
      </c>
      <c r="Y1125" s="242">
        <v>0</v>
      </c>
      <c r="Z1125" s="242">
        <v>0</v>
      </c>
      <c r="AA1125" s="242">
        <v>0</v>
      </c>
      <c r="AB1125" s="245">
        <v>2021</v>
      </c>
    </row>
    <row r="1126" spans="1:28" s="3" customFormat="1" ht="35.25" x14ac:dyDescent="0.5">
      <c r="A1126" s="3">
        <v>1</v>
      </c>
      <c r="B1126" s="143">
        <f>SUBTOTAL(103,$A$796:A1126)</f>
        <v>327</v>
      </c>
      <c r="C1126" s="237" t="s">
        <v>2015</v>
      </c>
      <c r="D1126" s="232">
        <f t="shared" ref="D1126:D1189" si="63">E1126+F1126+G1126+H1126+I1126+J1126+L1126+M1126+N1126+O1126+P1126+Q1126+R1126+S1126+T1126+U1126+V1126+W1126+X1126+Y1126+Z1126+AA1126</f>
        <v>1772999.3</v>
      </c>
      <c r="E1126" s="242">
        <v>0</v>
      </c>
      <c r="F1126" s="242">
        <v>0</v>
      </c>
      <c r="G1126" s="242">
        <v>0</v>
      </c>
      <c r="H1126" s="242">
        <v>0</v>
      </c>
      <c r="I1126" s="242">
        <v>0</v>
      </c>
      <c r="J1126" s="242">
        <v>0</v>
      </c>
      <c r="K1126" s="243">
        <v>0</v>
      </c>
      <c r="L1126" s="242">
        <v>0</v>
      </c>
      <c r="M1126" s="242">
        <v>1772999.3</v>
      </c>
      <c r="N1126" s="242">
        <v>0</v>
      </c>
      <c r="O1126" s="242">
        <v>0</v>
      </c>
      <c r="P1126" s="242">
        <v>0</v>
      </c>
      <c r="Q1126" s="242">
        <v>0</v>
      </c>
      <c r="R1126" s="242">
        <v>0</v>
      </c>
      <c r="S1126" s="242">
        <v>0</v>
      </c>
      <c r="T1126" s="242">
        <v>0</v>
      </c>
      <c r="U1126" s="242">
        <v>0</v>
      </c>
      <c r="V1126" s="242">
        <v>0</v>
      </c>
      <c r="W1126" s="242">
        <v>0</v>
      </c>
      <c r="X1126" s="242">
        <v>0</v>
      </c>
      <c r="Y1126" s="242">
        <v>0</v>
      </c>
      <c r="Z1126" s="242">
        <v>0</v>
      </c>
      <c r="AA1126" s="242">
        <v>0</v>
      </c>
      <c r="AB1126" s="245">
        <v>2021</v>
      </c>
    </row>
    <row r="1127" spans="1:28" s="3" customFormat="1" ht="35.25" x14ac:dyDescent="0.5">
      <c r="A1127" s="3">
        <v>1</v>
      </c>
      <c r="B1127" s="143">
        <f>SUBTOTAL(103,$A$796:A1127)</f>
        <v>328</v>
      </c>
      <c r="C1127" s="237" t="s">
        <v>2461</v>
      </c>
      <c r="D1127" s="232">
        <f t="shared" si="63"/>
        <v>82364.17</v>
      </c>
      <c r="E1127" s="242">
        <v>0</v>
      </c>
      <c r="F1127" s="242">
        <v>0</v>
      </c>
      <c r="G1127" s="242">
        <v>0</v>
      </c>
      <c r="H1127" s="242">
        <v>0</v>
      </c>
      <c r="I1127" s="242">
        <v>0</v>
      </c>
      <c r="J1127" s="242">
        <v>0</v>
      </c>
      <c r="K1127" s="243">
        <v>0</v>
      </c>
      <c r="L1127" s="242">
        <v>0</v>
      </c>
      <c r="M1127" s="242">
        <v>0</v>
      </c>
      <c r="N1127" s="242">
        <v>0</v>
      </c>
      <c r="O1127" s="242">
        <v>82364.17</v>
      </c>
      <c r="P1127" s="242">
        <v>0</v>
      </c>
      <c r="Q1127" s="242">
        <v>0</v>
      </c>
      <c r="R1127" s="242">
        <v>0</v>
      </c>
      <c r="S1127" s="242">
        <v>0</v>
      </c>
      <c r="T1127" s="242">
        <v>0</v>
      </c>
      <c r="U1127" s="242">
        <v>0</v>
      </c>
      <c r="V1127" s="242">
        <v>0</v>
      </c>
      <c r="W1127" s="242">
        <v>0</v>
      </c>
      <c r="X1127" s="242">
        <v>0</v>
      </c>
      <c r="Y1127" s="242">
        <v>0</v>
      </c>
      <c r="Z1127" s="242">
        <v>0</v>
      </c>
      <c r="AA1127" s="242">
        <v>0</v>
      </c>
      <c r="AB1127" s="245">
        <v>2021</v>
      </c>
    </row>
    <row r="1128" spans="1:28" s="3" customFormat="1" ht="35.25" x14ac:dyDescent="0.5">
      <c r="A1128" s="3">
        <v>1</v>
      </c>
      <c r="B1128" s="143">
        <f>SUBTOTAL(103,$A$796:A1128)</f>
        <v>329</v>
      </c>
      <c r="C1128" s="237" t="s">
        <v>2462</v>
      </c>
      <c r="D1128" s="232">
        <f t="shared" si="63"/>
        <v>243924.5</v>
      </c>
      <c r="E1128" s="242">
        <v>0</v>
      </c>
      <c r="F1128" s="242">
        <v>0</v>
      </c>
      <c r="G1128" s="242">
        <v>0</v>
      </c>
      <c r="H1128" s="242">
        <v>0</v>
      </c>
      <c r="I1128" s="242">
        <v>0</v>
      </c>
      <c r="J1128" s="242">
        <v>0</v>
      </c>
      <c r="K1128" s="243">
        <v>0</v>
      </c>
      <c r="L1128" s="242">
        <v>0</v>
      </c>
      <c r="M1128" s="242">
        <v>0</v>
      </c>
      <c r="N1128" s="242">
        <v>0</v>
      </c>
      <c r="O1128" s="242">
        <v>243924.5</v>
      </c>
      <c r="P1128" s="242">
        <v>0</v>
      </c>
      <c r="Q1128" s="242">
        <v>0</v>
      </c>
      <c r="R1128" s="242">
        <v>0</v>
      </c>
      <c r="S1128" s="242">
        <v>0</v>
      </c>
      <c r="T1128" s="242">
        <v>0</v>
      </c>
      <c r="U1128" s="242">
        <v>0</v>
      </c>
      <c r="V1128" s="242">
        <v>0</v>
      </c>
      <c r="W1128" s="242">
        <v>0</v>
      </c>
      <c r="X1128" s="242">
        <v>0</v>
      </c>
      <c r="Y1128" s="242">
        <v>0</v>
      </c>
      <c r="Z1128" s="242">
        <v>0</v>
      </c>
      <c r="AA1128" s="242">
        <v>0</v>
      </c>
      <c r="AB1128" s="245">
        <v>2021</v>
      </c>
    </row>
    <row r="1129" spans="1:28" s="3" customFormat="1" ht="35.25" x14ac:dyDescent="0.5">
      <c r="A1129" s="3">
        <v>1</v>
      </c>
      <c r="B1129" s="143">
        <f>SUBTOTAL(103,$A$796:A1129)</f>
        <v>330</v>
      </c>
      <c r="C1129" s="237" t="s">
        <v>2914</v>
      </c>
      <c r="D1129" s="232">
        <f t="shared" si="63"/>
        <v>352996</v>
      </c>
      <c r="E1129" s="242">
        <v>0</v>
      </c>
      <c r="F1129" s="242">
        <v>0</v>
      </c>
      <c r="G1129" s="242">
        <v>0</v>
      </c>
      <c r="H1129" s="242">
        <v>0</v>
      </c>
      <c r="I1129" s="242">
        <v>352996</v>
      </c>
      <c r="J1129" s="242">
        <v>0</v>
      </c>
      <c r="K1129" s="243">
        <v>0</v>
      </c>
      <c r="L1129" s="242">
        <v>0</v>
      </c>
      <c r="M1129" s="242">
        <v>0</v>
      </c>
      <c r="N1129" s="242">
        <v>0</v>
      </c>
      <c r="O1129" s="242">
        <v>0</v>
      </c>
      <c r="P1129" s="242">
        <v>0</v>
      </c>
      <c r="Q1129" s="242">
        <v>0</v>
      </c>
      <c r="R1129" s="242">
        <v>0</v>
      </c>
      <c r="S1129" s="242">
        <v>0</v>
      </c>
      <c r="T1129" s="242">
        <v>0</v>
      </c>
      <c r="U1129" s="242">
        <v>0</v>
      </c>
      <c r="V1129" s="242">
        <v>0</v>
      </c>
      <c r="W1129" s="242">
        <v>0</v>
      </c>
      <c r="X1129" s="242">
        <v>0</v>
      </c>
      <c r="Y1129" s="242">
        <v>0</v>
      </c>
      <c r="Z1129" s="242">
        <v>0</v>
      </c>
      <c r="AA1129" s="242">
        <v>0</v>
      </c>
      <c r="AB1129" s="245">
        <v>2021</v>
      </c>
    </row>
    <row r="1130" spans="1:28" s="3" customFormat="1" ht="35.25" x14ac:dyDescent="0.5">
      <c r="A1130" s="3">
        <v>1</v>
      </c>
      <c r="B1130" s="143">
        <f>SUBTOTAL(103,$A$796:A1130)</f>
        <v>331</v>
      </c>
      <c r="C1130" s="237" t="s">
        <v>2016</v>
      </c>
      <c r="D1130" s="232">
        <f t="shared" si="63"/>
        <v>198554.4</v>
      </c>
      <c r="E1130" s="242">
        <v>0</v>
      </c>
      <c r="F1130" s="242">
        <v>0</v>
      </c>
      <c r="G1130" s="242">
        <v>198554.4</v>
      </c>
      <c r="H1130" s="242">
        <v>0</v>
      </c>
      <c r="I1130" s="242">
        <v>0</v>
      </c>
      <c r="J1130" s="242">
        <v>0</v>
      </c>
      <c r="K1130" s="243">
        <v>0</v>
      </c>
      <c r="L1130" s="242">
        <v>0</v>
      </c>
      <c r="M1130" s="242">
        <v>0</v>
      </c>
      <c r="N1130" s="242">
        <v>0</v>
      </c>
      <c r="O1130" s="242">
        <v>0</v>
      </c>
      <c r="P1130" s="242">
        <v>0</v>
      </c>
      <c r="Q1130" s="242">
        <v>0</v>
      </c>
      <c r="R1130" s="242">
        <v>0</v>
      </c>
      <c r="S1130" s="242">
        <v>0</v>
      </c>
      <c r="T1130" s="242">
        <v>0</v>
      </c>
      <c r="U1130" s="242">
        <v>0</v>
      </c>
      <c r="V1130" s="242">
        <v>0</v>
      </c>
      <c r="W1130" s="242">
        <v>0</v>
      </c>
      <c r="X1130" s="242">
        <v>0</v>
      </c>
      <c r="Y1130" s="242">
        <v>0</v>
      </c>
      <c r="Z1130" s="242">
        <v>0</v>
      </c>
      <c r="AA1130" s="242">
        <v>0</v>
      </c>
      <c r="AB1130" s="245">
        <v>2021</v>
      </c>
    </row>
    <row r="1131" spans="1:28" s="3" customFormat="1" ht="35.25" x14ac:dyDescent="0.5">
      <c r="A1131" s="3">
        <v>1</v>
      </c>
      <c r="B1131" s="143">
        <f>SUBTOTAL(103,$A$796:A1131)</f>
        <v>332</v>
      </c>
      <c r="C1131" s="237" t="s">
        <v>2915</v>
      </c>
      <c r="D1131" s="232">
        <f t="shared" si="63"/>
        <v>297000</v>
      </c>
      <c r="E1131" s="242">
        <v>0</v>
      </c>
      <c r="F1131" s="242">
        <v>0</v>
      </c>
      <c r="G1131" s="242">
        <v>0</v>
      </c>
      <c r="H1131" s="242">
        <v>297000</v>
      </c>
      <c r="I1131" s="242">
        <v>0</v>
      </c>
      <c r="J1131" s="242">
        <v>0</v>
      </c>
      <c r="K1131" s="243">
        <v>0</v>
      </c>
      <c r="L1131" s="242">
        <v>0</v>
      </c>
      <c r="M1131" s="242">
        <v>0</v>
      </c>
      <c r="N1131" s="242">
        <v>0</v>
      </c>
      <c r="O1131" s="242">
        <v>0</v>
      </c>
      <c r="P1131" s="242">
        <v>0</v>
      </c>
      <c r="Q1131" s="242">
        <v>0</v>
      </c>
      <c r="R1131" s="242">
        <v>0</v>
      </c>
      <c r="S1131" s="242">
        <v>0</v>
      </c>
      <c r="T1131" s="242">
        <v>0</v>
      </c>
      <c r="U1131" s="242">
        <v>0</v>
      </c>
      <c r="V1131" s="242">
        <v>0</v>
      </c>
      <c r="W1131" s="242">
        <v>0</v>
      </c>
      <c r="X1131" s="242">
        <v>0</v>
      </c>
      <c r="Y1131" s="242">
        <v>0</v>
      </c>
      <c r="Z1131" s="242">
        <v>0</v>
      </c>
      <c r="AA1131" s="242">
        <v>0</v>
      </c>
      <c r="AB1131" s="245">
        <v>2021</v>
      </c>
    </row>
    <row r="1132" spans="1:28" s="3" customFormat="1" ht="35.25" x14ac:dyDescent="0.5">
      <c r="A1132" s="3">
        <v>1</v>
      </c>
      <c r="B1132" s="143">
        <f>SUBTOTAL(103,$A$796:A1132)</f>
        <v>333</v>
      </c>
      <c r="C1132" s="237" t="s">
        <v>2916</v>
      </c>
      <c r="D1132" s="232">
        <f t="shared" si="63"/>
        <v>297450</v>
      </c>
      <c r="E1132" s="242">
        <v>0</v>
      </c>
      <c r="F1132" s="242">
        <v>0</v>
      </c>
      <c r="G1132" s="242">
        <v>0</v>
      </c>
      <c r="H1132" s="242">
        <v>297450</v>
      </c>
      <c r="I1132" s="242">
        <v>0</v>
      </c>
      <c r="J1132" s="242">
        <v>0</v>
      </c>
      <c r="K1132" s="243">
        <v>0</v>
      </c>
      <c r="L1132" s="242">
        <v>0</v>
      </c>
      <c r="M1132" s="242">
        <v>0</v>
      </c>
      <c r="N1132" s="242">
        <v>0</v>
      </c>
      <c r="O1132" s="242">
        <v>0</v>
      </c>
      <c r="P1132" s="242">
        <v>0</v>
      </c>
      <c r="Q1132" s="242">
        <v>0</v>
      </c>
      <c r="R1132" s="242">
        <v>0</v>
      </c>
      <c r="S1132" s="242">
        <v>0</v>
      </c>
      <c r="T1132" s="242">
        <v>0</v>
      </c>
      <c r="U1132" s="242">
        <v>0</v>
      </c>
      <c r="V1132" s="242">
        <v>0</v>
      </c>
      <c r="W1132" s="242">
        <v>0</v>
      </c>
      <c r="X1132" s="242">
        <v>0</v>
      </c>
      <c r="Y1132" s="242">
        <v>0</v>
      </c>
      <c r="Z1132" s="242">
        <v>0</v>
      </c>
      <c r="AA1132" s="242">
        <v>0</v>
      </c>
      <c r="AB1132" s="245">
        <v>2021</v>
      </c>
    </row>
    <row r="1133" spans="1:28" s="3" customFormat="1" ht="35.25" x14ac:dyDescent="0.5">
      <c r="A1133" s="3">
        <v>1</v>
      </c>
      <c r="B1133" s="143">
        <f>SUBTOTAL(103,$A$796:A1133)</f>
        <v>334</v>
      </c>
      <c r="C1133" s="237" t="s">
        <v>2917</v>
      </c>
      <c r="D1133" s="232">
        <f t="shared" si="63"/>
        <v>1052200</v>
      </c>
      <c r="E1133" s="242">
        <v>0</v>
      </c>
      <c r="F1133" s="242">
        <v>0</v>
      </c>
      <c r="G1133" s="242">
        <v>0</v>
      </c>
      <c r="H1133" s="242">
        <v>0</v>
      </c>
      <c r="I1133" s="242">
        <v>1052200</v>
      </c>
      <c r="J1133" s="242">
        <v>0</v>
      </c>
      <c r="K1133" s="243">
        <v>0</v>
      </c>
      <c r="L1133" s="242">
        <v>0</v>
      </c>
      <c r="M1133" s="242">
        <v>0</v>
      </c>
      <c r="N1133" s="242">
        <v>0</v>
      </c>
      <c r="O1133" s="242">
        <v>0</v>
      </c>
      <c r="P1133" s="242">
        <v>0</v>
      </c>
      <c r="Q1133" s="242">
        <v>0</v>
      </c>
      <c r="R1133" s="242">
        <v>0</v>
      </c>
      <c r="S1133" s="242">
        <v>0</v>
      </c>
      <c r="T1133" s="242">
        <v>0</v>
      </c>
      <c r="U1133" s="242">
        <v>0</v>
      </c>
      <c r="V1133" s="242">
        <v>0</v>
      </c>
      <c r="W1133" s="242">
        <v>0</v>
      </c>
      <c r="X1133" s="242">
        <v>0</v>
      </c>
      <c r="Y1133" s="242">
        <v>0</v>
      </c>
      <c r="Z1133" s="242">
        <v>0</v>
      </c>
      <c r="AA1133" s="242">
        <v>0</v>
      </c>
      <c r="AB1133" s="245">
        <v>2021</v>
      </c>
    </row>
    <row r="1134" spans="1:28" s="3" customFormat="1" ht="35.25" x14ac:dyDescent="0.5">
      <c r="A1134" s="3">
        <v>1</v>
      </c>
      <c r="B1134" s="143">
        <f>SUBTOTAL(103,$A$796:A1134)</f>
        <v>335</v>
      </c>
      <c r="C1134" s="237" t="s">
        <v>2018</v>
      </c>
      <c r="D1134" s="232">
        <f t="shared" si="63"/>
        <v>148383</v>
      </c>
      <c r="E1134" s="242">
        <v>148383</v>
      </c>
      <c r="F1134" s="242">
        <v>0</v>
      </c>
      <c r="G1134" s="242">
        <v>0</v>
      </c>
      <c r="H1134" s="242">
        <v>0</v>
      </c>
      <c r="I1134" s="242">
        <v>0</v>
      </c>
      <c r="J1134" s="242">
        <v>0</v>
      </c>
      <c r="K1134" s="243">
        <v>0</v>
      </c>
      <c r="L1134" s="242">
        <v>0</v>
      </c>
      <c r="M1134" s="242">
        <v>0</v>
      </c>
      <c r="N1134" s="242">
        <v>0</v>
      </c>
      <c r="O1134" s="242">
        <v>0</v>
      </c>
      <c r="P1134" s="242">
        <v>0</v>
      </c>
      <c r="Q1134" s="242">
        <v>0</v>
      </c>
      <c r="R1134" s="242">
        <v>0</v>
      </c>
      <c r="S1134" s="242">
        <v>0</v>
      </c>
      <c r="T1134" s="242">
        <v>0</v>
      </c>
      <c r="U1134" s="242">
        <v>0</v>
      </c>
      <c r="V1134" s="242">
        <v>0</v>
      </c>
      <c r="W1134" s="242">
        <v>0</v>
      </c>
      <c r="X1134" s="242">
        <v>0</v>
      </c>
      <c r="Y1134" s="242">
        <v>0</v>
      </c>
      <c r="Z1134" s="242">
        <v>0</v>
      </c>
      <c r="AA1134" s="242">
        <v>0</v>
      </c>
      <c r="AB1134" s="245">
        <v>2021</v>
      </c>
    </row>
    <row r="1135" spans="1:28" s="3" customFormat="1" ht="35.25" x14ac:dyDescent="0.5">
      <c r="A1135" s="3">
        <v>1</v>
      </c>
      <c r="B1135" s="143">
        <f>SUBTOTAL(103,$A$796:A1135)</f>
        <v>336</v>
      </c>
      <c r="C1135" s="237" t="s">
        <v>2019</v>
      </c>
      <c r="D1135" s="232">
        <f t="shared" si="63"/>
        <v>788893.69</v>
      </c>
      <c r="E1135" s="242">
        <v>0</v>
      </c>
      <c r="F1135" s="242">
        <v>0</v>
      </c>
      <c r="G1135" s="242">
        <v>0</v>
      </c>
      <c r="H1135" s="242">
        <v>0</v>
      </c>
      <c r="I1135" s="242">
        <v>788893.69</v>
      </c>
      <c r="J1135" s="242">
        <v>0</v>
      </c>
      <c r="K1135" s="243">
        <v>0</v>
      </c>
      <c r="L1135" s="242">
        <v>0</v>
      </c>
      <c r="M1135" s="242">
        <v>0</v>
      </c>
      <c r="N1135" s="242">
        <v>0</v>
      </c>
      <c r="O1135" s="242">
        <v>0</v>
      </c>
      <c r="P1135" s="242">
        <v>0</v>
      </c>
      <c r="Q1135" s="242">
        <v>0</v>
      </c>
      <c r="R1135" s="242">
        <v>0</v>
      </c>
      <c r="S1135" s="242">
        <v>0</v>
      </c>
      <c r="T1135" s="242">
        <v>0</v>
      </c>
      <c r="U1135" s="242">
        <v>0</v>
      </c>
      <c r="V1135" s="242">
        <v>0</v>
      </c>
      <c r="W1135" s="242">
        <v>0</v>
      </c>
      <c r="X1135" s="242">
        <v>0</v>
      </c>
      <c r="Y1135" s="242">
        <v>0</v>
      </c>
      <c r="Z1135" s="242">
        <v>0</v>
      </c>
      <c r="AA1135" s="242">
        <v>0</v>
      </c>
      <c r="AB1135" s="245">
        <v>2021</v>
      </c>
    </row>
    <row r="1136" spans="1:28" s="3" customFormat="1" ht="35.25" x14ac:dyDescent="0.5">
      <c r="A1136" s="3">
        <v>1</v>
      </c>
      <c r="B1136" s="143">
        <f>SUBTOTAL(103,$A$796:A1136)</f>
        <v>337</v>
      </c>
      <c r="C1136" s="237" t="s">
        <v>2918</v>
      </c>
      <c r="D1136" s="232">
        <f t="shared" si="63"/>
        <v>413850</v>
      </c>
      <c r="E1136" s="242">
        <v>0</v>
      </c>
      <c r="F1136" s="242">
        <v>413850</v>
      </c>
      <c r="G1136" s="242">
        <v>0</v>
      </c>
      <c r="H1136" s="242">
        <v>0</v>
      </c>
      <c r="I1136" s="242">
        <v>0</v>
      </c>
      <c r="J1136" s="242">
        <v>0</v>
      </c>
      <c r="K1136" s="243">
        <v>0</v>
      </c>
      <c r="L1136" s="242">
        <v>0</v>
      </c>
      <c r="M1136" s="242">
        <v>0</v>
      </c>
      <c r="N1136" s="242">
        <v>0</v>
      </c>
      <c r="O1136" s="242">
        <v>0</v>
      </c>
      <c r="P1136" s="242">
        <v>0</v>
      </c>
      <c r="Q1136" s="242">
        <v>0</v>
      </c>
      <c r="R1136" s="242">
        <v>0</v>
      </c>
      <c r="S1136" s="242">
        <v>0</v>
      </c>
      <c r="T1136" s="242">
        <v>0</v>
      </c>
      <c r="U1136" s="242">
        <v>0</v>
      </c>
      <c r="V1136" s="242">
        <v>0</v>
      </c>
      <c r="W1136" s="242">
        <v>0</v>
      </c>
      <c r="X1136" s="242">
        <v>0</v>
      </c>
      <c r="Y1136" s="242">
        <v>0</v>
      </c>
      <c r="Z1136" s="242">
        <v>0</v>
      </c>
      <c r="AA1136" s="242">
        <v>0</v>
      </c>
      <c r="AB1136" s="245">
        <v>2021</v>
      </c>
    </row>
    <row r="1137" spans="1:28" s="3" customFormat="1" ht="35.25" x14ac:dyDescent="0.5">
      <c r="A1137" s="3">
        <v>1</v>
      </c>
      <c r="B1137" s="143">
        <f>SUBTOTAL(103,$A$796:A1137)</f>
        <v>338</v>
      </c>
      <c r="C1137" s="237" t="s">
        <v>2465</v>
      </c>
      <c r="D1137" s="232">
        <f t="shared" si="63"/>
        <v>192971</v>
      </c>
      <c r="E1137" s="242">
        <v>0</v>
      </c>
      <c r="F1137" s="242">
        <v>0</v>
      </c>
      <c r="G1137" s="242">
        <v>0</v>
      </c>
      <c r="H1137" s="242">
        <v>0</v>
      </c>
      <c r="I1137" s="242">
        <v>0</v>
      </c>
      <c r="J1137" s="242">
        <v>0</v>
      </c>
      <c r="K1137" s="243">
        <v>0</v>
      </c>
      <c r="L1137" s="242">
        <v>0</v>
      </c>
      <c r="M1137" s="242">
        <v>192971</v>
      </c>
      <c r="N1137" s="242">
        <v>0</v>
      </c>
      <c r="O1137" s="242">
        <v>0</v>
      </c>
      <c r="P1137" s="242">
        <v>0</v>
      </c>
      <c r="Q1137" s="242">
        <v>0</v>
      </c>
      <c r="R1137" s="242">
        <v>0</v>
      </c>
      <c r="S1137" s="242">
        <v>0</v>
      </c>
      <c r="T1137" s="242">
        <v>0</v>
      </c>
      <c r="U1137" s="242">
        <v>0</v>
      </c>
      <c r="V1137" s="242">
        <v>0</v>
      </c>
      <c r="W1137" s="242">
        <v>0</v>
      </c>
      <c r="X1137" s="242">
        <v>0</v>
      </c>
      <c r="Y1137" s="242">
        <v>0</v>
      </c>
      <c r="Z1137" s="242">
        <v>0</v>
      </c>
      <c r="AA1137" s="242">
        <v>0</v>
      </c>
      <c r="AB1137" s="245">
        <v>2021</v>
      </c>
    </row>
    <row r="1138" spans="1:28" s="3" customFormat="1" ht="35.25" x14ac:dyDescent="0.5">
      <c r="A1138" s="3">
        <v>1</v>
      </c>
      <c r="B1138" s="143">
        <f>SUBTOTAL(103,$A$796:A1138)</f>
        <v>339</v>
      </c>
      <c r="C1138" s="237" t="s">
        <v>2020</v>
      </c>
      <c r="D1138" s="232">
        <f t="shared" si="63"/>
        <v>126000</v>
      </c>
      <c r="E1138" s="242">
        <v>0</v>
      </c>
      <c r="F1138" s="242">
        <v>0</v>
      </c>
      <c r="G1138" s="242">
        <v>0</v>
      </c>
      <c r="H1138" s="242">
        <v>0</v>
      </c>
      <c r="I1138" s="242">
        <v>0</v>
      </c>
      <c r="J1138" s="242">
        <v>0</v>
      </c>
      <c r="K1138" s="243">
        <v>0</v>
      </c>
      <c r="L1138" s="242">
        <v>0</v>
      </c>
      <c r="M1138" s="242">
        <v>0</v>
      </c>
      <c r="N1138" s="242">
        <v>0</v>
      </c>
      <c r="O1138" s="242">
        <v>126000</v>
      </c>
      <c r="P1138" s="242">
        <v>0</v>
      </c>
      <c r="Q1138" s="242">
        <v>0</v>
      </c>
      <c r="R1138" s="242">
        <v>0</v>
      </c>
      <c r="S1138" s="242">
        <v>0</v>
      </c>
      <c r="T1138" s="242">
        <v>0</v>
      </c>
      <c r="U1138" s="242">
        <v>0</v>
      </c>
      <c r="V1138" s="242">
        <v>0</v>
      </c>
      <c r="W1138" s="242">
        <v>0</v>
      </c>
      <c r="X1138" s="242">
        <v>0</v>
      </c>
      <c r="Y1138" s="242">
        <v>0</v>
      </c>
      <c r="Z1138" s="242">
        <v>0</v>
      </c>
      <c r="AA1138" s="242">
        <v>0</v>
      </c>
      <c r="AB1138" s="245">
        <v>2021</v>
      </c>
    </row>
    <row r="1139" spans="1:28" s="3" customFormat="1" ht="35.25" x14ac:dyDescent="0.5">
      <c r="A1139" s="3">
        <v>1</v>
      </c>
      <c r="B1139" s="143">
        <f>SUBTOTAL(103,$A$796:A1139)</f>
        <v>340</v>
      </c>
      <c r="C1139" s="237" t="s">
        <v>2919</v>
      </c>
      <c r="D1139" s="232">
        <f t="shared" si="63"/>
        <v>853600.44</v>
      </c>
      <c r="E1139" s="239">
        <v>0</v>
      </c>
      <c r="F1139" s="239">
        <v>0</v>
      </c>
      <c r="G1139" s="239">
        <v>0</v>
      </c>
      <c r="H1139" s="239">
        <v>0</v>
      </c>
      <c r="I1139" s="239">
        <v>853600.44</v>
      </c>
      <c r="J1139" s="239">
        <v>0</v>
      </c>
      <c r="K1139" s="240">
        <v>0</v>
      </c>
      <c r="L1139" s="239">
        <v>0</v>
      </c>
      <c r="M1139" s="239">
        <v>0</v>
      </c>
      <c r="N1139" s="239">
        <v>0</v>
      </c>
      <c r="O1139" s="239">
        <v>0</v>
      </c>
      <c r="P1139" s="239">
        <v>0</v>
      </c>
      <c r="Q1139" s="239">
        <v>0</v>
      </c>
      <c r="R1139" s="239">
        <v>0</v>
      </c>
      <c r="S1139" s="239">
        <v>0</v>
      </c>
      <c r="T1139" s="239">
        <v>0</v>
      </c>
      <c r="U1139" s="239">
        <v>0</v>
      </c>
      <c r="V1139" s="239">
        <v>0</v>
      </c>
      <c r="W1139" s="239">
        <v>0</v>
      </c>
      <c r="X1139" s="239">
        <v>0</v>
      </c>
      <c r="Y1139" s="239">
        <v>0</v>
      </c>
      <c r="Z1139" s="239">
        <v>0</v>
      </c>
      <c r="AA1139" s="239">
        <v>0</v>
      </c>
      <c r="AB1139" s="241">
        <v>2021</v>
      </c>
    </row>
    <row r="1140" spans="1:28" s="3" customFormat="1" ht="35.25" x14ac:dyDescent="0.5">
      <c r="A1140" s="3">
        <v>1</v>
      </c>
      <c r="B1140" s="143">
        <f>SUBTOTAL(103,$A$796:A1140)</f>
        <v>341</v>
      </c>
      <c r="C1140" s="237" t="s">
        <v>2920</v>
      </c>
      <c r="D1140" s="232">
        <f t="shared" si="63"/>
        <v>854997.5</v>
      </c>
      <c r="E1140" s="242">
        <v>0</v>
      </c>
      <c r="F1140" s="242">
        <v>0</v>
      </c>
      <c r="G1140" s="242">
        <v>574997.5</v>
      </c>
      <c r="H1140" s="242">
        <v>280000</v>
      </c>
      <c r="I1140" s="242">
        <v>0</v>
      </c>
      <c r="J1140" s="242">
        <v>0</v>
      </c>
      <c r="K1140" s="243">
        <v>0</v>
      </c>
      <c r="L1140" s="242">
        <v>0</v>
      </c>
      <c r="M1140" s="242">
        <v>0</v>
      </c>
      <c r="N1140" s="242">
        <v>0</v>
      </c>
      <c r="O1140" s="242">
        <v>0</v>
      </c>
      <c r="P1140" s="242">
        <v>0</v>
      </c>
      <c r="Q1140" s="242">
        <v>0</v>
      </c>
      <c r="R1140" s="242">
        <v>0</v>
      </c>
      <c r="S1140" s="242">
        <v>0</v>
      </c>
      <c r="T1140" s="242">
        <v>0</v>
      </c>
      <c r="U1140" s="242">
        <v>0</v>
      </c>
      <c r="V1140" s="242">
        <v>0</v>
      </c>
      <c r="W1140" s="242">
        <v>0</v>
      </c>
      <c r="X1140" s="242">
        <v>0</v>
      </c>
      <c r="Y1140" s="242">
        <v>0</v>
      </c>
      <c r="Z1140" s="242">
        <v>0</v>
      </c>
      <c r="AA1140" s="242">
        <v>0</v>
      </c>
      <c r="AB1140" s="245">
        <v>2021</v>
      </c>
    </row>
    <row r="1141" spans="1:28" s="3" customFormat="1" ht="35.25" x14ac:dyDescent="0.5">
      <c r="B1141" s="230" t="s">
        <v>732</v>
      </c>
      <c r="C1141" s="237"/>
      <c r="D1141" s="232">
        <f t="shared" si="63"/>
        <v>65152805.619999997</v>
      </c>
      <c r="E1141" s="232">
        <f t="shared" ref="E1141:AA1141" si="64">SUM(E1142:E1228)</f>
        <v>623729.46</v>
      </c>
      <c r="F1141" s="232">
        <f t="shared" si="64"/>
        <v>1055753</v>
      </c>
      <c r="G1141" s="232">
        <f t="shared" si="64"/>
        <v>1638145.8800000001</v>
      </c>
      <c r="H1141" s="232">
        <f t="shared" si="64"/>
        <v>937029.8899999999</v>
      </c>
      <c r="I1141" s="232">
        <f t="shared" si="64"/>
        <v>250889.84</v>
      </c>
      <c r="J1141" s="232">
        <f t="shared" si="64"/>
        <v>0</v>
      </c>
      <c r="K1141" s="233">
        <f t="shared" si="64"/>
        <v>16</v>
      </c>
      <c r="L1141" s="232">
        <f t="shared" si="64"/>
        <v>14634440</v>
      </c>
      <c r="M1141" s="232">
        <f t="shared" si="64"/>
        <v>19564241.900000002</v>
      </c>
      <c r="N1141" s="232">
        <f t="shared" si="64"/>
        <v>0</v>
      </c>
      <c r="O1141" s="232">
        <f t="shared" si="64"/>
        <v>26330843.649999999</v>
      </c>
      <c r="P1141" s="232">
        <f t="shared" si="64"/>
        <v>117732</v>
      </c>
      <c r="Q1141" s="232">
        <f t="shared" si="64"/>
        <v>0</v>
      </c>
      <c r="R1141" s="232">
        <f t="shared" si="64"/>
        <v>0</v>
      </c>
      <c r="S1141" s="232">
        <f t="shared" si="64"/>
        <v>0</v>
      </c>
      <c r="T1141" s="232">
        <f t="shared" si="64"/>
        <v>0</v>
      </c>
      <c r="U1141" s="232">
        <f t="shared" si="64"/>
        <v>0</v>
      </c>
      <c r="V1141" s="232">
        <f t="shared" si="64"/>
        <v>0</v>
      </c>
      <c r="W1141" s="232">
        <f t="shared" si="64"/>
        <v>0</v>
      </c>
      <c r="X1141" s="232">
        <f t="shared" si="64"/>
        <v>0</v>
      </c>
      <c r="Y1141" s="232">
        <f t="shared" si="64"/>
        <v>0</v>
      </c>
      <c r="Z1141" s="232">
        <f t="shared" si="64"/>
        <v>0</v>
      </c>
      <c r="AA1141" s="232">
        <f t="shared" si="64"/>
        <v>0</v>
      </c>
      <c r="AB1141" s="234" t="s">
        <v>862</v>
      </c>
    </row>
    <row r="1142" spans="1:28" s="3" customFormat="1" ht="35.25" x14ac:dyDescent="0.5">
      <c r="A1142" s="3">
        <v>1</v>
      </c>
      <c r="B1142" s="143">
        <f>SUBTOTAL(103,$A$796:A1142)</f>
        <v>342</v>
      </c>
      <c r="C1142" s="237" t="s">
        <v>2766</v>
      </c>
      <c r="D1142" s="232">
        <f t="shared" si="63"/>
        <v>630000</v>
      </c>
      <c r="E1142" s="239">
        <v>0</v>
      </c>
      <c r="F1142" s="239">
        <v>0</v>
      </c>
      <c r="G1142" s="239">
        <v>0</v>
      </c>
      <c r="H1142" s="239">
        <v>0</v>
      </c>
      <c r="I1142" s="239">
        <v>0</v>
      </c>
      <c r="J1142" s="239">
        <v>0</v>
      </c>
      <c r="K1142" s="240">
        <v>0</v>
      </c>
      <c r="L1142" s="239">
        <v>0</v>
      </c>
      <c r="M1142" s="239">
        <v>0</v>
      </c>
      <c r="N1142" s="239">
        <v>0</v>
      </c>
      <c r="O1142" s="239">
        <v>630000</v>
      </c>
      <c r="P1142" s="239">
        <v>0</v>
      </c>
      <c r="Q1142" s="239">
        <v>0</v>
      </c>
      <c r="R1142" s="239">
        <v>0</v>
      </c>
      <c r="S1142" s="239">
        <v>0</v>
      </c>
      <c r="T1142" s="239">
        <v>0</v>
      </c>
      <c r="U1142" s="239">
        <v>0</v>
      </c>
      <c r="V1142" s="239">
        <v>0</v>
      </c>
      <c r="W1142" s="239">
        <v>0</v>
      </c>
      <c r="X1142" s="239">
        <v>0</v>
      </c>
      <c r="Y1142" s="239">
        <v>0</v>
      </c>
      <c r="Z1142" s="239">
        <v>0</v>
      </c>
      <c r="AA1142" s="239">
        <v>0</v>
      </c>
      <c r="AB1142" s="241">
        <v>2021</v>
      </c>
    </row>
    <row r="1143" spans="1:28" s="3" customFormat="1" ht="35.25" x14ac:dyDescent="0.5">
      <c r="A1143" s="3">
        <v>1</v>
      </c>
      <c r="B1143" s="143">
        <f>SUBTOTAL(103,$A$796:A1143)</f>
        <v>343</v>
      </c>
      <c r="C1143" s="237" t="s">
        <v>2767</v>
      </c>
      <c r="D1143" s="232">
        <f t="shared" si="63"/>
        <v>879093.55</v>
      </c>
      <c r="E1143" s="239">
        <v>0</v>
      </c>
      <c r="F1143" s="239">
        <v>0</v>
      </c>
      <c r="G1143" s="239">
        <v>0</v>
      </c>
      <c r="H1143" s="239">
        <v>0</v>
      </c>
      <c r="I1143" s="239">
        <v>0</v>
      </c>
      <c r="J1143" s="239">
        <v>0</v>
      </c>
      <c r="K1143" s="240">
        <v>0</v>
      </c>
      <c r="L1143" s="239">
        <v>0</v>
      </c>
      <c r="M1143" s="239">
        <v>0</v>
      </c>
      <c r="N1143" s="239">
        <v>0</v>
      </c>
      <c r="O1143" s="239">
        <v>879093.55</v>
      </c>
      <c r="P1143" s="239">
        <v>0</v>
      </c>
      <c r="Q1143" s="239">
        <v>0</v>
      </c>
      <c r="R1143" s="239">
        <v>0</v>
      </c>
      <c r="S1143" s="239">
        <v>0</v>
      </c>
      <c r="T1143" s="239">
        <v>0</v>
      </c>
      <c r="U1143" s="239">
        <v>0</v>
      </c>
      <c r="V1143" s="239">
        <v>0</v>
      </c>
      <c r="W1143" s="239">
        <v>0</v>
      </c>
      <c r="X1143" s="239">
        <v>0</v>
      </c>
      <c r="Y1143" s="239">
        <v>0</v>
      </c>
      <c r="Z1143" s="239">
        <v>0</v>
      </c>
      <c r="AA1143" s="239">
        <v>0</v>
      </c>
      <c r="AB1143" s="241">
        <v>2021</v>
      </c>
    </row>
    <row r="1144" spans="1:28" s="3" customFormat="1" ht="35.25" x14ac:dyDescent="0.5">
      <c r="A1144" s="3">
        <v>1</v>
      </c>
      <c r="B1144" s="143">
        <f>SUBTOTAL(103,$A$796:A1144)</f>
        <v>344</v>
      </c>
      <c r="C1144" s="237" t="s">
        <v>2768</v>
      </c>
      <c r="D1144" s="232">
        <f t="shared" si="63"/>
        <v>2998009</v>
      </c>
      <c r="E1144" s="239">
        <v>0</v>
      </c>
      <c r="F1144" s="239">
        <v>0</v>
      </c>
      <c r="G1144" s="239">
        <v>0</v>
      </c>
      <c r="H1144" s="239">
        <v>0</v>
      </c>
      <c r="I1144" s="239">
        <v>0</v>
      </c>
      <c r="J1144" s="239">
        <v>0</v>
      </c>
      <c r="K1144" s="240">
        <v>0</v>
      </c>
      <c r="L1144" s="239">
        <v>0</v>
      </c>
      <c r="M1144" s="239">
        <v>2998009</v>
      </c>
      <c r="N1144" s="239">
        <v>0</v>
      </c>
      <c r="O1144" s="239">
        <v>0</v>
      </c>
      <c r="P1144" s="239">
        <v>0</v>
      </c>
      <c r="Q1144" s="239">
        <v>0</v>
      </c>
      <c r="R1144" s="239">
        <v>0</v>
      </c>
      <c r="S1144" s="239">
        <v>0</v>
      </c>
      <c r="T1144" s="239">
        <v>0</v>
      </c>
      <c r="U1144" s="239">
        <v>0</v>
      </c>
      <c r="V1144" s="239">
        <v>0</v>
      </c>
      <c r="W1144" s="239">
        <v>0</v>
      </c>
      <c r="X1144" s="239">
        <v>0</v>
      </c>
      <c r="Y1144" s="239">
        <v>0</v>
      </c>
      <c r="Z1144" s="239">
        <v>0</v>
      </c>
      <c r="AA1144" s="239">
        <v>0</v>
      </c>
      <c r="AB1144" s="241">
        <v>2021</v>
      </c>
    </row>
    <row r="1145" spans="1:28" s="3" customFormat="1" ht="35.25" x14ac:dyDescent="0.5">
      <c r="A1145" s="3">
        <v>1</v>
      </c>
      <c r="B1145" s="143">
        <f>SUBTOTAL(103,$A$796:A1145)</f>
        <v>345</v>
      </c>
      <c r="C1145" s="237" t="s">
        <v>2769</v>
      </c>
      <c r="D1145" s="232">
        <f t="shared" si="63"/>
        <v>1232589.44</v>
      </c>
      <c r="E1145" s="239">
        <v>0</v>
      </c>
      <c r="F1145" s="239">
        <v>0</v>
      </c>
      <c r="G1145" s="239">
        <v>0</v>
      </c>
      <c r="H1145" s="239">
        <v>0</v>
      </c>
      <c r="I1145" s="239">
        <v>0</v>
      </c>
      <c r="J1145" s="239">
        <v>0</v>
      </c>
      <c r="K1145" s="240">
        <v>0</v>
      </c>
      <c r="L1145" s="239">
        <v>0</v>
      </c>
      <c r="M1145" s="239">
        <v>0</v>
      </c>
      <c r="N1145" s="239">
        <v>0</v>
      </c>
      <c r="O1145" s="239">
        <v>1232589.44</v>
      </c>
      <c r="P1145" s="239">
        <v>0</v>
      </c>
      <c r="Q1145" s="239">
        <v>0</v>
      </c>
      <c r="R1145" s="239">
        <v>0</v>
      </c>
      <c r="S1145" s="239">
        <v>0</v>
      </c>
      <c r="T1145" s="239">
        <v>0</v>
      </c>
      <c r="U1145" s="239">
        <v>0</v>
      </c>
      <c r="V1145" s="239">
        <v>0</v>
      </c>
      <c r="W1145" s="239">
        <v>0</v>
      </c>
      <c r="X1145" s="239">
        <v>0</v>
      </c>
      <c r="Y1145" s="239">
        <v>0</v>
      </c>
      <c r="Z1145" s="239">
        <v>0</v>
      </c>
      <c r="AA1145" s="239">
        <v>0</v>
      </c>
      <c r="AB1145" s="241">
        <v>2021</v>
      </c>
    </row>
    <row r="1146" spans="1:28" s="3" customFormat="1" ht="35.25" x14ac:dyDescent="0.5">
      <c r="A1146" s="3">
        <v>1</v>
      </c>
      <c r="B1146" s="143">
        <f>SUBTOTAL(103,$A$796:A1146)</f>
        <v>346</v>
      </c>
      <c r="C1146" s="237" t="s">
        <v>2921</v>
      </c>
      <c r="D1146" s="232">
        <f t="shared" si="63"/>
        <v>1000006</v>
      </c>
      <c r="E1146" s="239">
        <v>0</v>
      </c>
      <c r="F1146" s="239">
        <v>1000006</v>
      </c>
      <c r="G1146" s="239">
        <v>0</v>
      </c>
      <c r="H1146" s="239">
        <v>0</v>
      </c>
      <c r="I1146" s="239">
        <v>0</v>
      </c>
      <c r="J1146" s="239">
        <v>0</v>
      </c>
      <c r="K1146" s="240">
        <v>0</v>
      </c>
      <c r="L1146" s="239">
        <v>0</v>
      </c>
      <c r="M1146" s="239">
        <v>0</v>
      </c>
      <c r="N1146" s="239">
        <v>0</v>
      </c>
      <c r="O1146" s="239">
        <v>0</v>
      </c>
      <c r="P1146" s="239">
        <v>0</v>
      </c>
      <c r="Q1146" s="239">
        <v>0</v>
      </c>
      <c r="R1146" s="239">
        <v>0</v>
      </c>
      <c r="S1146" s="239">
        <v>0</v>
      </c>
      <c r="T1146" s="239">
        <v>0</v>
      </c>
      <c r="U1146" s="239">
        <v>0</v>
      </c>
      <c r="V1146" s="239">
        <v>0</v>
      </c>
      <c r="W1146" s="239">
        <v>0</v>
      </c>
      <c r="X1146" s="239">
        <v>0</v>
      </c>
      <c r="Y1146" s="239">
        <v>0</v>
      </c>
      <c r="Z1146" s="239">
        <v>0</v>
      </c>
      <c r="AA1146" s="239">
        <v>0</v>
      </c>
      <c r="AB1146" s="241">
        <v>2021</v>
      </c>
    </row>
    <row r="1147" spans="1:28" s="3" customFormat="1" ht="35.25" x14ac:dyDescent="0.5">
      <c r="A1147" s="3">
        <v>1</v>
      </c>
      <c r="B1147" s="143">
        <f>SUBTOTAL(103,$A$796:A1147)</f>
        <v>347</v>
      </c>
      <c r="C1147" s="237" t="s">
        <v>2475</v>
      </c>
      <c r="D1147" s="232">
        <f t="shared" si="63"/>
        <v>1769427</v>
      </c>
      <c r="E1147" s="239">
        <v>0</v>
      </c>
      <c r="F1147" s="239">
        <v>0</v>
      </c>
      <c r="G1147" s="239">
        <v>0</v>
      </c>
      <c r="H1147" s="239">
        <v>0</v>
      </c>
      <c r="I1147" s="239">
        <v>0</v>
      </c>
      <c r="J1147" s="239">
        <v>0</v>
      </c>
      <c r="K1147" s="240">
        <v>0</v>
      </c>
      <c r="L1147" s="239">
        <v>0</v>
      </c>
      <c r="M1147" s="239">
        <v>679106</v>
      </c>
      <c r="N1147" s="239">
        <v>0</v>
      </c>
      <c r="O1147" s="239">
        <v>1090321</v>
      </c>
      <c r="P1147" s="239">
        <v>0</v>
      </c>
      <c r="Q1147" s="239">
        <v>0</v>
      </c>
      <c r="R1147" s="239">
        <v>0</v>
      </c>
      <c r="S1147" s="239">
        <v>0</v>
      </c>
      <c r="T1147" s="239">
        <v>0</v>
      </c>
      <c r="U1147" s="239">
        <v>0</v>
      </c>
      <c r="V1147" s="239">
        <v>0</v>
      </c>
      <c r="W1147" s="239">
        <v>0</v>
      </c>
      <c r="X1147" s="239">
        <v>0</v>
      </c>
      <c r="Y1147" s="239">
        <v>0</v>
      </c>
      <c r="Z1147" s="239">
        <v>0</v>
      </c>
      <c r="AA1147" s="239">
        <v>0</v>
      </c>
      <c r="AB1147" s="241">
        <v>2021</v>
      </c>
    </row>
    <row r="1148" spans="1:28" s="3" customFormat="1" ht="35.25" x14ac:dyDescent="0.5">
      <c r="A1148" s="3">
        <v>1</v>
      </c>
      <c r="B1148" s="143">
        <f>SUBTOTAL(103,$A$796:A1148)</f>
        <v>348</v>
      </c>
      <c r="C1148" s="237" t="s">
        <v>2922</v>
      </c>
      <c r="D1148" s="232">
        <f t="shared" si="63"/>
        <v>1254000</v>
      </c>
      <c r="E1148" s="239">
        <v>0</v>
      </c>
      <c r="F1148" s="239">
        <v>0</v>
      </c>
      <c r="G1148" s="239">
        <v>0</v>
      </c>
      <c r="H1148" s="239">
        <v>0</v>
      </c>
      <c r="I1148" s="239">
        <v>0</v>
      </c>
      <c r="J1148" s="239">
        <v>0</v>
      </c>
      <c r="K1148" s="240">
        <v>1</v>
      </c>
      <c r="L1148" s="239">
        <v>1254000</v>
      </c>
      <c r="M1148" s="239">
        <v>0</v>
      </c>
      <c r="N1148" s="239">
        <v>0</v>
      </c>
      <c r="O1148" s="239">
        <v>0</v>
      </c>
      <c r="P1148" s="239">
        <v>0</v>
      </c>
      <c r="Q1148" s="239">
        <v>0</v>
      </c>
      <c r="R1148" s="239">
        <v>0</v>
      </c>
      <c r="S1148" s="239">
        <v>0</v>
      </c>
      <c r="T1148" s="239">
        <v>0</v>
      </c>
      <c r="U1148" s="239">
        <v>0</v>
      </c>
      <c r="V1148" s="239">
        <v>0</v>
      </c>
      <c r="W1148" s="239">
        <v>0</v>
      </c>
      <c r="X1148" s="239">
        <v>0</v>
      </c>
      <c r="Y1148" s="239">
        <v>0</v>
      </c>
      <c r="Z1148" s="239">
        <v>0</v>
      </c>
      <c r="AA1148" s="239">
        <v>0</v>
      </c>
      <c r="AB1148" s="241">
        <v>2021</v>
      </c>
    </row>
    <row r="1149" spans="1:28" s="3" customFormat="1" ht="35.25" x14ac:dyDescent="0.5">
      <c r="A1149" s="3">
        <v>1</v>
      </c>
      <c r="B1149" s="143">
        <f>SUBTOTAL(103,$A$796:A1149)</f>
        <v>349</v>
      </c>
      <c r="C1149" s="237" t="s">
        <v>1763</v>
      </c>
      <c r="D1149" s="232">
        <f t="shared" si="63"/>
        <v>2440000</v>
      </c>
      <c r="E1149" s="239">
        <v>0</v>
      </c>
      <c r="F1149" s="239">
        <v>0</v>
      </c>
      <c r="G1149" s="239">
        <v>0</v>
      </c>
      <c r="H1149" s="239">
        <v>0</v>
      </c>
      <c r="I1149" s="239">
        <v>0</v>
      </c>
      <c r="J1149" s="239">
        <v>0</v>
      </c>
      <c r="K1149" s="240">
        <v>2</v>
      </c>
      <c r="L1149" s="239">
        <v>2440000</v>
      </c>
      <c r="M1149" s="239">
        <v>0</v>
      </c>
      <c r="N1149" s="239">
        <v>0</v>
      </c>
      <c r="O1149" s="239">
        <v>0</v>
      </c>
      <c r="P1149" s="239">
        <v>0</v>
      </c>
      <c r="Q1149" s="239">
        <v>0</v>
      </c>
      <c r="R1149" s="239">
        <v>0</v>
      </c>
      <c r="S1149" s="239">
        <v>0</v>
      </c>
      <c r="T1149" s="239">
        <v>0</v>
      </c>
      <c r="U1149" s="239">
        <v>0</v>
      </c>
      <c r="V1149" s="239">
        <v>0</v>
      </c>
      <c r="W1149" s="239">
        <v>0</v>
      </c>
      <c r="X1149" s="239">
        <v>0</v>
      </c>
      <c r="Y1149" s="239">
        <v>0</v>
      </c>
      <c r="Z1149" s="239">
        <v>0</v>
      </c>
      <c r="AA1149" s="239">
        <v>0</v>
      </c>
      <c r="AB1149" s="241">
        <v>2021</v>
      </c>
    </row>
    <row r="1150" spans="1:28" s="3" customFormat="1" ht="35.25" x14ac:dyDescent="0.5">
      <c r="A1150" s="3">
        <v>1</v>
      </c>
      <c r="B1150" s="143">
        <f>SUBTOTAL(103,$A$796:A1150)</f>
        <v>350</v>
      </c>
      <c r="C1150" s="237" t="s">
        <v>2923</v>
      </c>
      <c r="D1150" s="232">
        <f t="shared" si="63"/>
        <v>695284</v>
      </c>
      <c r="E1150" s="239">
        <v>0</v>
      </c>
      <c r="F1150" s="239">
        <v>0</v>
      </c>
      <c r="G1150" s="239">
        <v>0</v>
      </c>
      <c r="H1150" s="239">
        <v>0</v>
      </c>
      <c r="I1150" s="239">
        <v>0</v>
      </c>
      <c r="J1150" s="239">
        <v>0</v>
      </c>
      <c r="K1150" s="240">
        <v>0</v>
      </c>
      <c r="L1150" s="239">
        <v>0</v>
      </c>
      <c r="M1150" s="239">
        <v>695284</v>
      </c>
      <c r="N1150" s="239">
        <v>0</v>
      </c>
      <c r="O1150" s="239">
        <v>0</v>
      </c>
      <c r="P1150" s="239">
        <v>0</v>
      </c>
      <c r="Q1150" s="239">
        <v>0</v>
      </c>
      <c r="R1150" s="239">
        <v>0</v>
      </c>
      <c r="S1150" s="239">
        <v>0</v>
      </c>
      <c r="T1150" s="239">
        <v>0</v>
      </c>
      <c r="U1150" s="239">
        <v>0</v>
      </c>
      <c r="V1150" s="239">
        <v>0</v>
      </c>
      <c r="W1150" s="239">
        <v>0</v>
      </c>
      <c r="X1150" s="239">
        <v>0</v>
      </c>
      <c r="Y1150" s="239">
        <v>0</v>
      </c>
      <c r="Z1150" s="239">
        <v>0</v>
      </c>
      <c r="AA1150" s="239">
        <v>0</v>
      </c>
      <c r="AB1150" s="241">
        <v>2021</v>
      </c>
    </row>
    <row r="1151" spans="1:28" s="3" customFormat="1" ht="35.25" x14ac:dyDescent="0.5">
      <c r="A1151" s="3">
        <v>1</v>
      </c>
      <c r="B1151" s="143">
        <f>SUBTOTAL(103,$A$796:A1151)</f>
        <v>351</v>
      </c>
      <c r="C1151" s="237" t="s">
        <v>2046</v>
      </c>
      <c r="D1151" s="232">
        <f t="shared" si="63"/>
        <v>311866.2</v>
      </c>
      <c r="E1151" s="239">
        <v>0</v>
      </c>
      <c r="F1151" s="239">
        <v>0</v>
      </c>
      <c r="G1151" s="239">
        <v>0</v>
      </c>
      <c r="H1151" s="239">
        <v>237866.2</v>
      </c>
      <c r="I1151" s="239">
        <v>0</v>
      </c>
      <c r="J1151" s="239">
        <v>0</v>
      </c>
      <c r="K1151" s="240">
        <v>0</v>
      </c>
      <c r="L1151" s="239">
        <v>0</v>
      </c>
      <c r="M1151" s="239">
        <v>0</v>
      </c>
      <c r="N1151" s="239">
        <v>0</v>
      </c>
      <c r="O1151" s="239">
        <v>74000</v>
      </c>
      <c r="P1151" s="239">
        <v>0</v>
      </c>
      <c r="Q1151" s="239">
        <v>0</v>
      </c>
      <c r="R1151" s="239">
        <v>0</v>
      </c>
      <c r="S1151" s="239">
        <v>0</v>
      </c>
      <c r="T1151" s="239">
        <v>0</v>
      </c>
      <c r="U1151" s="239">
        <v>0</v>
      </c>
      <c r="V1151" s="239">
        <v>0</v>
      </c>
      <c r="W1151" s="239">
        <v>0</v>
      </c>
      <c r="X1151" s="239">
        <v>0</v>
      </c>
      <c r="Y1151" s="239">
        <v>0</v>
      </c>
      <c r="Z1151" s="239">
        <v>0</v>
      </c>
      <c r="AA1151" s="239">
        <v>0</v>
      </c>
      <c r="AB1151" s="241">
        <v>2021</v>
      </c>
    </row>
    <row r="1152" spans="1:28" s="3" customFormat="1" ht="35.25" x14ac:dyDescent="0.5">
      <c r="A1152" s="3">
        <v>1</v>
      </c>
      <c r="B1152" s="143">
        <f>SUBTOTAL(103,$A$796:A1152)</f>
        <v>352</v>
      </c>
      <c r="C1152" s="237" t="s">
        <v>2924</v>
      </c>
      <c r="D1152" s="232">
        <f t="shared" si="63"/>
        <v>1950220</v>
      </c>
      <c r="E1152" s="239">
        <v>0</v>
      </c>
      <c r="F1152" s="239">
        <v>0</v>
      </c>
      <c r="G1152" s="239">
        <v>0</v>
      </c>
      <c r="H1152" s="239">
        <v>0</v>
      </c>
      <c r="I1152" s="239">
        <v>0</v>
      </c>
      <c r="J1152" s="239">
        <v>0</v>
      </c>
      <c r="K1152" s="240">
        <v>2</v>
      </c>
      <c r="L1152" s="239">
        <v>1950220</v>
      </c>
      <c r="M1152" s="239">
        <v>0</v>
      </c>
      <c r="N1152" s="239">
        <v>0</v>
      </c>
      <c r="O1152" s="239">
        <v>0</v>
      </c>
      <c r="P1152" s="239">
        <v>0</v>
      </c>
      <c r="Q1152" s="239">
        <v>0</v>
      </c>
      <c r="R1152" s="239">
        <v>0</v>
      </c>
      <c r="S1152" s="239">
        <v>0</v>
      </c>
      <c r="T1152" s="239">
        <v>0</v>
      </c>
      <c r="U1152" s="239">
        <v>0</v>
      </c>
      <c r="V1152" s="239">
        <v>0</v>
      </c>
      <c r="W1152" s="239">
        <v>0</v>
      </c>
      <c r="X1152" s="239">
        <v>0</v>
      </c>
      <c r="Y1152" s="239">
        <v>0</v>
      </c>
      <c r="Z1152" s="239">
        <v>0</v>
      </c>
      <c r="AA1152" s="239">
        <v>0</v>
      </c>
      <c r="AB1152" s="241">
        <v>2021</v>
      </c>
    </row>
    <row r="1153" spans="1:28" s="3" customFormat="1" ht="35.25" x14ac:dyDescent="0.5">
      <c r="A1153" s="3">
        <v>1</v>
      </c>
      <c r="B1153" s="143">
        <f>SUBTOTAL(103,$A$796:A1153)</f>
        <v>353</v>
      </c>
      <c r="C1153" s="237" t="s">
        <v>2925</v>
      </c>
      <c r="D1153" s="232">
        <f t="shared" si="63"/>
        <v>1365220</v>
      </c>
      <c r="E1153" s="239">
        <v>0</v>
      </c>
      <c r="F1153" s="239">
        <v>0</v>
      </c>
      <c r="G1153" s="239">
        <v>0</v>
      </c>
      <c r="H1153" s="239">
        <v>0</v>
      </c>
      <c r="I1153" s="239">
        <v>0</v>
      </c>
      <c r="J1153" s="239">
        <v>0</v>
      </c>
      <c r="K1153" s="240">
        <v>2</v>
      </c>
      <c r="L1153" s="239">
        <v>1365220</v>
      </c>
      <c r="M1153" s="239">
        <v>0</v>
      </c>
      <c r="N1153" s="239">
        <v>0</v>
      </c>
      <c r="O1153" s="239">
        <v>0</v>
      </c>
      <c r="P1153" s="239">
        <v>0</v>
      </c>
      <c r="Q1153" s="239">
        <v>0</v>
      </c>
      <c r="R1153" s="239">
        <v>0</v>
      </c>
      <c r="S1153" s="239">
        <v>0</v>
      </c>
      <c r="T1153" s="239">
        <v>0</v>
      </c>
      <c r="U1153" s="239">
        <v>0</v>
      </c>
      <c r="V1153" s="239">
        <v>0</v>
      </c>
      <c r="W1153" s="239">
        <v>0</v>
      </c>
      <c r="X1153" s="239">
        <v>0</v>
      </c>
      <c r="Y1153" s="239">
        <v>0</v>
      </c>
      <c r="Z1153" s="239">
        <v>0</v>
      </c>
      <c r="AA1153" s="239">
        <v>0</v>
      </c>
      <c r="AB1153" s="241">
        <v>2021</v>
      </c>
    </row>
    <row r="1154" spans="1:28" s="3" customFormat="1" ht="35.25" x14ac:dyDescent="0.5">
      <c r="A1154" s="3">
        <v>1</v>
      </c>
      <c r="B1154" s="143">
        <f>SUBTOTAL(103,$A$796:A1154)</f>
        <v>354</v>
      </c>
      <c r="C1154" s="237" t="s">
        <v>2926</v>
      </c>
      <c r="D1154" s="232">
        <f t="shared" si="63"/>
        <v>590136</v>
      </c>
      <c r="E1154" s="239">
        <v>0</v>
      </c>
      <c r="F1154" s="239">
        <v>0</v>
      </c>
      <c r="G1154" s="239">
        <v>0</v>
      </c>
      <c r="H1154" s="239">
        <v>0</v>
      </c>
      <c r="I1154" s="239">
        <v>0</v>
      </c>
      <c r="J1154" s="239">
        <v>0</v>
      </c>
      <c r="K1154" s="240">
        <v>0</v>
      </c>
      <c r="L1154" s="239">
        <v>0</v>
      </c>
      <c r="M1154" s="239">
        <v>590136</v>
      </c>
      <c r="N1154" s="239">
        <v>0</v>
      </c>
      <c r="O1154" s="239">
        <v>0</v>
      </c>
      <c r="P1154" s="239">
        <v>0</v>
      </c>
      <c r="Q1154" s="239">
        <v>0</v>
      </c>
      <c r="R1154" s="239">
        <v>0</v>
      </c>
      <c r="S1154" s="239">
        <v>0</v>
      </c>
      <c r="T1154" s="239">
        <v>0</v>
      </c>
      <c r="U1154" s="239">
        <v>0</v>
      </c>
      <c r="V1154" s="239">
        <v>0</v>
      </c>
      <c r="W1154" s="239">
        <v>0</v>
      </c>
      <c r="X1154" s="239">
        <v>0</v>
      </c>
      <c r="Y1154" s="239">
        <v>0</v>
      </c>
      <c r="Z1154" s="239">
        <v>0</v>
      </c>
      <c r="AA1154" s="239">
        <v>0</v>
      </c>
      <c r="AB1154" s="241">
        <v>2021</v>
      </c>
    </row>
    <row r="1155" spans="1:28" s="3" customFormat="1" ht="35.25" x14ac:dyDescent="0.5">
      <c r="A1155" s="3">
        <v>1</v>
      </c>
      <c r="B1155" s="143">
        <f>SUBTOTAL(103,$A$796:A1155)</f>
        <v>355</v>
      </c>
      <c r="C1155" s="237" t="s">
        <v>1765</v>
      </c>
      <c r="D1155" s="232">
        <f t="shared" si="63"/>
        <v>81287</v>
      </c>
      <c r="E1155" s="239">
        <v>81287</v>
      </c>
      <c r="F1155" s="239">
        <v>0</v>
      </c>
      <c r="G1155" s="239">
        <v>0</v>
      </c>
      <c r="H1155" s="239">
        <v>0</v>
      </c>
      <c r="I1155" s="239">
        <v>0</v>
      </c>
      <c r="J1155" s="239">
        <v>0</v>
      </c>
      <c r="K1155" s="240">
        <v>0</v>
      </c>
      <c r="L1155" s="239">
        <v>0</v>
      </c>
      <c r="M1155" s="239">
        <v>0</v>
      </c>
      <c r="N1155" s="239">
        <v>0</v>
      </c>
      <c r="O1155" s="239">
        <v>0</v>
      </c>
      <c r="P1155" s="239">
        <v>0</v>
      </c>
      <c r="Q1155" s="239">
        <v>0</v>
      </c>
      <c r="R1155" s="239">
        <v>0</v>
      </c>
      <c r="S1155" s="239">
        <v>0</v>
      </c>
      <c r="T1155" s="239">
        <v>0</v>
      </c>
      <c r="U1155" s="239">
        <v>0</v>
      </c>
      <c r="V1155" s="239">
        <v>0</v>
      </c>
      <c r="W1155" s="239">
        <v>0</v>
      </c>
      <c r="X1155" s="239">
        <v>0</v>
      </c>
      <c r="Y1155" s="239">
        <v>0</v>
      </c>
      <c r="Z1155" s="239">
        <v>0</v>
      </c>
      <c r="AA1155" s="239">
        <v>0</v>
      </c>
      <c r="AB1155" s="241">
        <v>2021</v>
      </c>
    </row>
    <row r="1156" spans="1:28" s="3" customFormat="1" ht="35.25" x14ac:dyDescent="0.5">
      <c r="A1156" s="3">
        <v>1</v>
      </c>
      <c r="B1156" s="143">
        <f>SUBTOTAL(103,$A$796:A1156)</f>
        <v>356</v>
      </c>
      <c r="C1156" s="237" t="s">
        <v>2927</v>
      </c>
      <c r="D1156" s="232">
        <f t="shared" si="63"/>
        <v>55747</v>
      </c>
      <c r="E1156" s="239">
        <v>0</v>
      </c>
      <c r="F1156" s="239">
        <v>55747</v>
      </c>
      <c r="G1156" s="239">
        <v>0</v>
      </c>
      <c r="H1156" s="239">
        <v>0</v>
      </c>
      <c r="I1156" s="239">
        <v>0</v>
      </c>
      <c r="J1156" s="239">
        <v>0</v>
      </c>
      <c r="K1156" s="240">
        <v>0</v>
      </c>
      <c r="L1156" s="239">
        <v>0</v>
      </c>
      <c r="M1156" s="239">
        <v>0</v>
      </c>
      <c r="N1156" s="239">
        <v>0</v>
      </c>
      <c r="O1156" s="239">
        <v>0</v>
      </c>
      <c r="P1156" s="239">
        <v>0</v>
      </c>
      <c r="Q1156" s="239">
        <v>0</v>
      </c>
      <c r="R1156" s="239">
        <v>0</v>
      </c>
      <c r="S1156" s="239">
        <v>0</v>
      </c>
      <c r="T1156" s="239">
        <v>0</v>
      </c>
      <c r="U1156" s="239">
        <v>0</v>
      </c>
      <c r="V1156" s="239">
        <v>0</v>
      </c>
      <c r="W1156" s="239">
        <v>0</v>
      </c>
      <c r="X1156" s="239">
        <v>0</v>
      </c>
      <c r="Y1156" s="239">
        <v>0</v>
      </c>
      <c r="Z1156" s="239">
        <v>0</v>
      </c>
      <c r="AA1156" s="239">
        <v>0</v>
      </c>
      <c r="AB1156" s="241">
        <v>2021</v>
      </c>
    </row>
    <row r="1157" spans="1:28" s="3" customFormat="1" ht="35.25" x14ac:dyDescent="0.5">
      <c r="A1157" s="3">
        <v>1</v>
      </c>
      <c r="B1157" s="143">
        <f>SUBTOTAL(103,$A$796:A1157)</f>
        <v>357</v>
      </c>
      <c r="C1157" s="237" t="s">
        <v>2928</v>
      </c>
      <c r="D1157" s="232">
        <f t="shared" si="63"/>
        <v>348612.6</v>
      </c>
      <c r="E1157" s="239">
        <v>0</v>
      </c>
      <c r="F1157" s="239">
        <v>0</v>
      </c>
      <c r="G1157" s="239">
        <v>0</v>
      </c>
      <c r="H1157" s="239">
        <v>0</v>
      </c>
      <c r="I1157" s="239">
        <v>0</v>
      </c>
      <c r="J1157" s="239">
        <v>0</v>
      </c>
      <c r="K1157" s="240">
        <v>0</v>
      </c>
      <c r="L1157" s="239">
        <v>0</v>
      </c>
      <c r="M1157" s="239">
        <v>348612.6</v>
      </c>
      <c r="N1157" s="239">
        <v>0</v>
      </c>
      <c r="O1157" s="239">
        <v>0</v>
      </c>
      <c r="P1157" s="239">
        <v>0</v>
      </c>
      <c r="Q1157" s="239">
        <v>0</v>
      </c>
      <c r="R1157" s="239">
        <v>0</v>
      </c>
      <c r="S1157" s="239">
        <v>0</v>
      </c>
      <c r="T1157" s="239">
        <v>0</v>
      </c>
      <c r="U1157" s="239">
        <v>0</v>
      </c>
      <c r="V1157" s="239">
        <v>0</v>
      </c>
      <c r="W1157" s="239">
        <v>0</v>
      </c>
      <c r="X1157" s="239">
        <v>0</v>
      </c>
      <c r="Y1157" s="239">
        <v>0</v>
      </c>
      <c r="Z1157" s="239">
        <v>0</v>
      </c>
      <c r="AA1157" s="239">
        <v>0</v>
      </c>
      <c r="AB1157" s="241">
        <v>2021</v>
      </c>
    </row>
    <row r="1158" spans="1:28" s="3" customFormat="1" ht="35.25" x14ac:dyDescent="0.5">
      <c r="A1158" s="3">
        <v>1</v>
      </c>
      <c r="B1158" s="143">
        <f>SUBTOTAL(103,$A$796:A1158)</f>
        <v>358</v>
      </c>
      <c r="C1158" s="237" t="s">
        <v>2468</v>
      </c>
      <c r="D1158" s="232">
        <f t="shared" si="63"/>
        <v>310773</v>
      </c>
      <c r="E1158" s="239">
        <v>310773</v>
      </c>
      <c r="F1158" s="239">
        <v>0</v>
      </c>
      <c r="G1158" s="239">
        <v>0</v>
      </c>
      <c r="H1158" s="239">
        <v>0</v>
      </c>
      <c r="I1158" s="239">
        <v>0</v>
      </c>
      <c r="J1158" s="239">
        <v>0</v>
      </c>
      <c r="K1158" s="240">
        <v>0</v>
      </c>
      <c r="L1158" s="239">
        <v>0</v>
      </c>
      <c r="M1158" s="239">
        <v>0</v>
      </c>
      <c r="N1158" s="239">
        <v>0</v>
      </c>
      <c r="O1158" s="239">
        <v>0</v>
      </c>
      <c r="P1158" s="239">
        <v>0</v>
      </c>
      <c r="Q1158" s="239">
        <v>0</v>
      </c>
      <c r="R1158" s="239">
        <v>0</v>
      </c>
      <c r="S1158" s="239">
        <v>0</v>
      </c>
      <c r="T1158" s="239">
        <v>0</v>
      </c>
      <c r="U1158" s="239">
        <v>0</v>
      </c>
      <c r="V1158" s="239">
        <v>0</v>
      </c>
      <c r="W1158" s="239">
        <v>0</v>
      </c>
      <c r="X1158" s="239">
        <v>0</v>
      </c>
      <c r="Y1158" s="239">
        <v>0</v>
      </c>
      <c r="Z1158" s="239">
        <v>0</v>
      </c>
      <c r="AA1158" s="239">
        <v>0</v>
      </c>
      <c r="AB1158" s="241">
        <v>2021</v>
      </c>
    </row>
    <row r="1159" spans="1:28" s="3" customFormat="1" ht="35.25" x14ac:dyDescent="0.5">
      <c r="A1159" s="3">
        <v>1</v>
      </c>
      <c r="B1159" s="143">
        <f>SUBTOTAL(103,$A$796:A1159)</f>
        <v>359</v>
      </c>
      <c r="C1159" s="237" t="s">
        <v>2053</v>
      </c>
      <c r="D1159" s="232">
        <f t="shared" si="63"/>
        <v>301128</v>
      </c>
      <c r="E1159" s="239">
        <v>0</v>
      </c>
      <c r="F1159" s="239">
        <v>0</v>
      </c>
      <c r="G1159" s="239">
        <v>0</v>
      </c>
      <c r="H1159" s="239">
        <v>301128</v>
      </c>
      <c r="I1159" s="239">
        <v>0</v>
      </c>
      <c r="J1159" s="239">
        <v>0</v>
      </c>
      <c r="K1159" s="240">
        <v>0</v>
      </c>
      <c r="L1159" s="239">
        <v>0</v>
      </c>
      <c r="M1159" s="239">
        <v>0</v>
      </c>
      <c r="N1159" s="239">
        <v>0</v>
      </c>
      <c r="O1159" s="239">
        <v>0</v>
      </c>
      <c r="P1159" s="239">
        <v>0</v>
      </c>
      <c r="Q1159" s="239">
        <v>0</v>
      </c>
      <c r="R1159" s="239">
        <v>0</v>
      </c>
      <c r="S1159" s="239">
        <v>0</v>
      </c>
      <c r="T1159" s="239">
        <v>0</v>
      </c>
      <c r="U1159" s="239">
        <v>0</v>
      </c>
      <c r="V1159" s="239">
        <v>0</v>
      </c>
      <c r="W1159" s="239">
        <v>0</v>
      </c>
      <c r="X1159" s="239">
        <v>0</v>
      </c>
      <c r="Y1159" s="239">
        <v>0</v>
      </c>
      <c r="Z1159" s="239">
        <v>0</v>
      </c>
      <c r="AA1159" s="239">
        <v>0</v>
      </c>
      <c r="AB1159" s="241">
        <v>2021</v>
      </c>
    </row>
    <row r="1160" spans="1:28" s="3" customFormat="1" ht="35.25" x14ac:dyDescent="0.5">
      <c r="A1160" s="3">
        <v>1</v>
      </c>
      <c r="B1160" s="143">
        <f>SUBTOTAL(103,$A$796:A1160)</f>
        <v>360</v>
      </c>
      <c r="C1160" s="237" t="s">
        <v>2054</v>
      </c>
      <c r="D1160" s="232">
        <f t="shared" si="63"/>
        <v>115734</v>
      </c>
      <c r="E1160" s="239">
        <v>115734</v>
      </c>
      <c r="F1160" s="239">
        <v>0</v>
      </c>
      <c r="G1160" s="239">
        <v>0</v>
      </c>
      <c r="H1160" s="239">
        <v>0</v>
      </c>
      <c r="I1160" s="239">
        <v>0</v>
      </c>
      <c r="J1160" s="239">
        <v>0</v>
      </c>
      <c r="K1160" s="240">
        <v>0</v>
      </c>
      <c r="L1160" s="239">
        <v>0</v>
      </c>
      <c r="M1160" s="239">
        <v>0</v>
      </c>
      <c r="N1160" s="239">
        <v>0</v>
      </c>
      <c r="O1160" s="239">
        <v>0</v>
      </c>
      <c r="P1160" s="239">
        <v>0</v>
      </c>
      <c r="Q1160" s="239">
        <v>0</v>
      </c>
      <c r="R1160" s="239">
        <v>0</v>
      </c>
      <c r="S1160" s="239">
        <v>0</v>
      </c>
      <c r="T1160" s="239">
        <v>0</v>
      </c>
      <c r="U1160" s="239">
        <v>0</v>
      </c>
      <c r="V1160" s="239">
        <v>0</v>
      </c>
      <c r="W1160" s="239">
        <v>0</v>
      </c>
      <c r="X1160" s="239">
        <v>0</v>
      </c>
      <c r="Y1160" s="239">
        <v>0</v>
      </c>
      <c r="Z1160" s="239">
        <v>0</v>
      </c>
      <c r="AA1160" s="239">
        <v>0</v>
      </c>
      <c r="AB1160" s="241">
        <v>2021</v>
      </c>
    </row>
    <row r="1161" spans="1:28" s="3" customFormat="1" ht="35.25" x14ac:dyDescent="0.5">
      <c r="A1161" s="3">
        <v>1</v>
      </c>
      <c r="B1161" s="143">
        <f>SUBTOTAL(103,$A$796:A1161)</f>
        <v>361</v>
      </c>
      <c r="C1161" s="237" t="s">
        <v>2929</v>
      </c>
      <c r="D1161" s="232">
        <f t="shared" si="63"/>
        <v>433000</v>
      </c>
      <c r="E1161" s="239">
        <v>0</v>
      </c>
      <c r="F1161" s="239">
        <v>0</v>
      </c>
      <c r="G1161" s="239">
        <v>0</v>
      </c>
      <c r="H1161" s="239">
        <v>0</v>
      </c>
      <c r="I1161" s="239">
        <v>0</v>
      </c>
      <c r="J1161" s="239">
        <v>0</v>
      </c>
      <c r="K1161" s="240">
        <v>0</v>
      </c>
      <c r="L1161" s="239">
        <v>0</v>
      </c>
      <c r="M1161" s="239">
        <v>433000</v>
      </c>
      <c r="N1161" s="239">
        <v>0</v>
      </c>
      <c r="O1161" s="239">
        <v>0</v>
      </c>
      <c r="P1161" s="239">
        <v>0</v>
      </c>
      <c r="Q1161" s="239">
        <v>0</v>
      </c>
      <c r="R1161" s="239">
        <v>0</v>
      </c>
      <c r="S1161" s="239">
        <v>0</v>
      </c>
      <c r="T1161" s="239">
        <v>0</v>
      </c>
      <c r="U1161" s="239">
        <v>0</v>
      </c>
      <c r="V1161" s="239">
        <v>0</v>
      </c>
      <c r="W1161" s="239">
        <v>0</v>
      </c>
      <c r="X1161" s="239">
        <v>0</v>
      </c>
      <c r="Y1161" s="239">
        <v>0</v>
      </c>
      <c r="Z1161" s="239">
        <v>0</v>
      </c>
      <c r="AA1161" s="239">
        <v>0</v>
      </c>
      <c r="AB1161" s="241">
        <v>2021</v>
      </c>
    </row>
    <row r="1162" spans="1:28" s="3" customFormat="1" ht="35.25" x14ac:dyDescent="0.5">
      <c r="A1162" s="3">
        <v>1</v>
      </c>
      <c r="B1162" s="143">
        <f>SUBTOTAL(103,$A$796:A1162)</f>
        <v>362</v>
      </c>
      <c r="C1162" s="237" t="s">
        <v>2930</v>
      </c>
      <c r="D1162" s="232">
        <f t="shared" si="63"/>
        <v>168525.3</v>
      </c>
      <c r="E1162" s="239">
        <v>61435.46</v>
      </c>
      <c r="F1162" s="239">
        <v>0</v>
      </c>
      <c r="G1162" s="239">
        <v>0</v>
      </c>
      <c r="H1162" s="239">
        <v>0</v>
      </c>
      <c r="I1162" s="239">
        <v>107089.84</v>
      </c>
      <c r="J1162" s="239">
        <v>0</v>
      </c>
      <c r="K1162" s="240">
        <v>0</v>
      </c>
      <c r="L1162" s="239">
        <v>0</v>
      </c>
      <c r="M1162" s="239">
        <v>0</v>
      </c>
      <c r="N1162" s="239">
        <v>0</v>
      </c>
      <c r="O1162" s="239">
        <v>0</v>
      </c>
      <c r="P1162" s="239">
        <v>0</v>
      </c>
      <c r="Q1162" s="239">
        <v>0</v>
      </c>
      <c r="R1162" s="239">
        <v>0</v>
      </c>
      <c r="S1162" s="239">
        <v>0</v>
      </c>
      <c r="T1162" s="239">
        <v>0</v>
      </c>
      <c r="U1162" s="239">
        <v>0</v>
      </c>
      <c r="V1162" s="239">
        <v>0</v>
      </c>
      <c r="W1162" s="239">
        <v>0</v>
      </c>
      <c r="X1162" s="239">
        <v>0</v>
      </c>
      <c r="Y1162" s="239">
        <v>0</v>
      </c>
      <c r="Z1162" s="239">
        <v>0</v>
      </c>
      <c r="AA1162" s="239">
        <v>0</v>
      </c>
      <c r="AB1162" s="241">
        <v>2021</v>
      </c>
    </row>
    <row r="1163" spans="1:28" s="3" customFormat="1" ht="35.25" x14ac:dyDescent="0.5">
      <c r="A1163" s="3">
        <v>1</v>
      </c>
      <c r="B1163" s="143">
        <f>SUBTOTAL(103,$A$796:A1163)</f>
        <v>363</v>
      </c>
      <c r="C1163" s="237" t="s">
        <v>2931</v>
      </c>
      <c r="D1163" s="232">
        <f t="shared" si="63"/>
        <v>544058.46</v>
      </c>
      <c r="E1163" s="239">
        <v>0</v>
      </c>
      <c r="F1163" s="239">
        <v>0</v>
      </c>
      <c r="G1163" s="239">
        <v>0</v>
      </c>
      <c r="H1163" s="239">
        <v>0</v>
      </c>
      <c r="I1163" s="239">
        <v>0</v>
      </c>
      <c r="J1163" s="239">
        <v>0</v>
      </c>
      <c r="K1163" s="240">
        <v>0</v>
      </c>
      <c r="L1163" s="239">
        <v>0</v>
      </c>
      <c r="M1163" s="239">
        <v>544058.46</v>
      </c>
      <c r="N1163" s="239">
        <v>0</v>
      </c>
      <c r="O1163" s="239">
        <v>0</v>
      </c>
      <c r="P1163" s="239">
        <v>0</v>
      </c>
      <c r="Q1163" s="239">
        <v>0</v>
      </c>
      <c r="R1163" s="239">
        <v>0</v>
      </c>
      <c r="S1163" s="239">
        <v>0</v>
      </c>
      <c r="T1163" s="239">
        <v>0</v>
      </c>
      <c r="U1163" s="239">
        <v>0</v>
      </c>
      <c r="V1163" s="239">
        <v>0</v>
      </c>
      <c r="W1163" s="239">
        <v>0</v>
      </c>
      <c r="X1163" s="239">
        <v>0</v>
      </c>
      <c r="Y1163" s="239">
        <v>0</v>
      </c>
      <c r="Z1163" s="239">
        <v>0</v>
      </c>
      <c r="AA1163" s="239">
        <v>0</v>
      </c>
      <c r="AB1163" s="241">
        <v>2021</v>
      </c>
    </row>
    <row r="1164" spans="1:28" s="3" customFormat="1" ht="35.25" x14ac:dyDescent="0.5">
      <c r="A1164" s="3">
        <v>1</v>
      </c>
      <c r="B1164" s="143">
        <f>SUBTOTAL(103,$A$796:A1164)</f>
        <v>364</v>
      </c>
      <c r="C1164" s="237" t="s">
        <v>2932</v>
      </c>
      <c r="D1164" s="232">
        <f t="shared" si="63"/>
        <v>1179202</v>
      </c>
      <c r="E1164" s="239">
        <v>0</v>
      </c>
      <c r="F1164" s="239">
        <v>0</v>
      </c>
      <c r="G1164" s="239">
        <v>0</v>
      </c>
      <c r="H1164" s="239">
        <v>0</v>
      </c>
      <c r="I1164" s="239">
        <v>0</v>
      </c>
      <c r="J1164" s="239">
        <v>0</v>
      </c>
      <c r="K1164" s="240">
        <v>0</v>
      </c>
      <c r="L1164" s="239">
        <v>0</v>
      </c>
      <c r="M1164" s="239">
        <v>1179202</v>
      </c>
      <c r="N1164" s="239">
        <v>0</v>
      </c>
      <c r="O1164" s="239">
        <v>0</v>
      </c>
      <c r="P1164" s="239">
        <v>0</v>
      </c>
      <c r="Q1164" s="239">
        <v>0</v>
      </c>
      <c r="R1164" s="239">
        <v>0</v>
      </c>
      <c r="S1164" s="239">
        <v>0</v>
      </c>
      <c r="T1164" s="239">
        <v>0</v>
      </c>
      <c r="U1164" s="239">
        <v>0</v>
      </c>
      <c r="V1164" s="239">
        <v>0</v>
      </c>
      <c r="W1164" s="239">
        <v>0</v>
      </c>
      <c r="X1164" s="239">
        <v>0</v>
      </c>
      <c r="Y1164" s="239">
        <v>0</v>
      </c>
      <c r="Z1164" s="239">
        <v>0</v>
      </c>
      <c r="AA1164" s="239">
        <v>0</v>
      </c>
      <c r="AB1164" s="241">
        <v>2021</v>
      </c>
    </row>
    <row r="1165" spans="1:28" s="3" customFormat="1" ht="35.25" x14ac:dyDescent="0.5">
      <c r="A1165" s="3">
        <v>1</v>
      </c>
      <c r="B1165" s="143">
        <f>SUBTOTAL(103,$A$796:A1165)</f>
        <v>365</v>
      </c>
      <c r="C1165" s="237" t="s">
        <v>2058</v>
      </c>
      <c r="D1165" s="232">
        <f t="shared" si="63"/>
        <v>123405</v>
      </c>
      <c r="E1165" s="239">
        <v>0</v>
      </c>
      <c r="F1165" s="239">
        <v>0</v>
      </c>
      <c r="G1165" s="239">
        <v>123405</v>
      </c>
      <c r="H1165" s="239">
        <v>0</v>
      </c>
      <c r="I1165" s="239">
        <v>0</v>
      </c>
      <c r="J1165" s="239">
        <v>0</v>
      </c>
      <c r="K1165" s="240">
        <v>0</v>
      </c>
      <c r="L1165" s="239">
        <v>0</v>
      </c>
      <c r="M1165" s="239">
        <v>0</v>
      </c>
      <c r="N1165" s="239">
        <v>0</v>
      </c>
      <c r="O1165" s="239">
        <v>0</v>
      </c>
      <c r="P1165" s="239">
        <v>0</v>
      </c>
      <c r="Q1165" s="239">
        <v>0</v>
      </c>
      <c r="R1165" s="239">
        <v>0</v>
      </c>
      <c r="S1165" s="239">
        <v>0</v>
      </c>
      <c r="T1165" s="239">
        <v>0</v>
      </c>
      <c r="U1165" s="239">
        <v>0</v>
      </c>
      <c r="V1165" s="239">
        <v>0</v>
      </c>
      <c r="W1165" s="239">
        <v>0</v>
      </c>
      <c r="X1165" s="239">
        <v>0</v>
      </c>
      <c r="Y1165" s="239">
        <v>0</v>
      </c>
      <c r="Z1165" s="239">
        <v>0</v>
      </c>
      <c r="AA1165" s="239">
        <v>0</v>
      </c>
      <c r="AB1165" s="241">
        <v>2021</v>
      </c>
    </row>
    <row r="1166" spans="1:28" s="3" customFormat="1" ht="35.25" x14ac:dyDescent="0.5">
      <c r="A1166" s="3">
        <v>1</v>
      </c>
      <c r="B1166" s="143">
        <f>SUBTOTAL(103,$A$796:A1166)</f>
        <v>366</v>
      </c>
      <c r="C1166" s="237" t="s">
        <v>2933</v>
      </c>
      <c r="D1166" s="232">
        <f t="shared" si="63"/>
        <v>172139</v>
      </c>
      <c r="E1166" s="239">
        <v>0</v>
      </c>
      <c r="F1166" s="239">
        <v>0</v>
      </c>
      <c r="G1166" s="239">
        <v>0</v>
      </c>
      <c r="H1166" s="239">
        <v>0</v>
      </c>
      <c r="I1166" s="239">
        <v>0</v>
      </c>
      <c r="J1166" s="239">
        <v>0</v>
      </c>
      <c r="K1166" s="240">
        <v>0</v>
      </c>
      <c r="L1166" s="239">
        <v>0</v>
      </c>
      <c r="M1166" s="239">
        <v>0</v>
      </c>
      <c r="N1166" s="239">
        <v>0</v>
      </c>
      <c r="O1166" s="239">
        <v>172139</v>
      </c>
      <c r="P1166" s="239">
        <v>0</v>
      </c>
      <c r="Q1166" s="239">
        <v>0</v>
      </c>
      <c r="R1166" s="239">
        <v>0</v>
      </c>
      <c r="S1166" s="239">
        <v>0</v>
      </c>
      <c r="T1166" s="239">
        <v>0</v>
      </c>
      <c r="U1166" s="239">
        <v>0</v>
      </c>
      <c r="V1166" s="239">
        <v>0</v>
      </c>
      <c r="W1166" s="239">
        <v>0</v>
      </c>
      <c r="X1166" s="239">
        <v>0</v>
      </c>
      <c r="Y1166" s="239">
        <v>0</v>
      </c>
      <c r="Z1166" s="239">
        <v>0</v>
      </c>
      <c r="AA1166" s="239">
        <v>0</v>
      </c>
      <c r="AB1166" s="241">
        <v>2021</v>
      </c>
    </row>
    <row r="1167" spans="1:28" s="3" customFormat="1" ht="35.25" x14ac:dyDescent="0.5">
      <c r="A1167" s="3">
        <v>1</v>
      </c>
      <c r="B1167" s="143">
        <f>SUBTOTAL(103,$A$796:A1167)</f>
        <v>367</v>
      </c>
      <c r="C1167" s="237" t="s">
        <v>1769</v>
      </c>
      <c r="D1167" s="232">
        <f t="shared" si="63"/>
        <v>190120</v>
      </c>
      <c r="E1167" s="239">
        <v>0</v>
      </c>
      <c r="F1167" s="239">
        <v>0</v>
      </c>
      <c r="G1167" s="239">
        <v>0</v>
      </c>
      <c r="H1167" s="239">
        <v>0</v>
      </c>
      <c r="I1167" s="239">
        <v>0</v>
      </c>
      <c r="J1167" s="239">
        <v>0</v>
      </c>
      <c r="K1167" s="240">
        <v>0</v>
      </c>
      <c r="L1167" s="239">
        <v>0</v>
      </c>
      <c r="M1167" s="239">
        <v>0</v>
      </c>
      <c r="N1167" s="239">
        <v>0</v>
      </c>
      <c r="O1167" s="239">
        <v>190120</v>
      </c>
      <c r="P1167" s="239">
        <v>0</v>
      </c>
      <c r="Q1167" s="239">
        <v>0</v>
      </c>
      <c r="R1167" s="239">
        <v>0</v>
      </c>
      <c r="S1167" s="239">
        <v>0</v>
      </c>
      <c r="T1167" s="239">
        <v>0</v>
      </c>
      <c r="U1167" s="239">
        <v>0</v>
      </c>
      <c r="V1167" s="239">
        <v>0</v>
      </c>
      <c r="W1167" s="239">
        <v>0</v>
      </c>
      <c r="X1167" s="239">
        <v>0</v>
      </c>
      <c r="Y1167" s="239">
        <v>0</v>
      </c>
      <c r="Z1167" s="239">
        <v>0</v>
      </c>
      <c r="AA1167" s="239">
        <v>0</v>
      </c>
      <c r="AB1167" s="241">
        <v>2021</v>
      </c>
    </row>
    <row r="1168" spans="1:28" s="3" customFormat="1" ht="35.25" x14ac:dyDescent="0.5">
      <c r="A1168" s="3">
        <v>1</v>
      </c>
      <c r="B1168" s="143">
        <f>SUBTOTAL(103,$A$796:A1168)</f>
        <v>368</v>
      </c>
      <c r="C1168" s="237" t="s">
        <v>2934</v>
      </c>
      <c r="D1168" s="232">
        <f t="shared" si="63"/>
        <v>143800</v>
      </c>
      <c r="E1168" s="239">
        <v>0</v>
      </c>
      <c r="F1168" s="239">
        <v>0</v>
      </c>
      <c r="G1168" s="239">
        <v>0</v>
      </c>
      <c r="H1168" s="239">
        <v>0</v>
      </c>
      <c r="I1168" s="239">
        <v>143800</v>
      </c>
      <c r="J1168" s="239">
        <v>0</v>
      </c>
      <c r="K1168" s="240">
        <v>0</v>
      </c>
      <c r="L1168" s="239">
        <v>0</v>
      </c>
      <c r="M1168" s="239">
        <v>0</v>
      </c>
      <c r="N1168" s="239">
        <v>0</v>
      </c>
      <c r="O1168" s="239">
        <v>0</v>
      </c>
      <c r="P1168" s="239">
        <v>0</v>
      </c>
      <c r="Q1168" s="239">
        <v>0</v>
      </c>
      <c r="R1168" s="239">
        <v>0</v>
      </c>
      <c r="S1168" s="239">
        <v>0</v>
      </c>
      <c r="T1168" s="239">
        <v>0</v>
      </c>
      <c r="U1168" s="239">
        <v>0</v>
      </c>
      <c r="V1168" s="239">
        <v>0</v>
      </c>
      <c r="W1168" s="239">
        <v>0</v>
      </c>
      <c r="X1168" s="239">
        <v>0</v>
      </c>
      <c r="Y1168" s="239">
        <v>0</v>
      </c>
      <c r="Z1168" s="239">
        <v>0</v>
      </c>
      <c r="AA1168" s="239">
        <v>0</v>
      </c>
      <c r="AB1168" s="241">
        <v>2021</v>
      </c>
    </row>
    <row r="1169" spans="1:28" s="3" customFormat="1" ht="35.25" x14ac:dyDescent="0.5">
      <c r="A1169" s="3">
        <v>1</v>
      </c>
      <c r="B1169" s="143">
        <f>SUBTOTAL(103,$A$796:A1169)</f>
        <v>369</v>
      </c>
      <c r="C1169" s="237" t="s">
        <v>1770</v>
      </c>
      <c r="D1169" s="232">
        <f t="shared" si="63"/>
        <v>174492.7</v>
      </c>
      <c r="E1169" s="239">
        <v>0</v>
      </c>
      <c r="F1169" s="239">
        <v>0</v>
      </c>
      <c r="G1169" s="239">
        <v>0</v>
      </c>
      <c r="H1169" s="239">
        <v>0</v>
      </c>
      <c r="I1169" s="239">
        <v>0</v>
      </c>
      <c r="J1169" s="239">
        <v>0</v>
      </c>
      <c r="K1169" s="240">
        <v>0</v>
      </c>
      <c r="L1169" s="239">
        <v>0</v>
      </c>
      <c r="M1169" s="239">
        <v>174492.7</v>
      </c>
      <c r="N1169" s="239">
        <v>0</v>
      </c>
      <c r="O1169" s="239">
        <v>0</v>
      </c>
      <c r="P1169" s="239">
        <v>0</v>
      </c>
      <c r="Q1169" s="239">
        <v>0</v>
      </c>
      <c r="R1169" s="239">
        <v>0</v>
      </c>
      <c r="S1169" s="239">
        <v>0</v>
      </c>
      <c r="T1169" s="239">
        <v>0</v>
      </c>
      <c r="U1169" s="239">
        <v>0</v>
      </c>
      <c r="V1169" s="239">
        <v>0</v>
      </c>
      <c r="W1169" s="239">
        <v>0</v>
      </c>
      <c r="X1169" s="239">
        <v>0</v>
      </c>
      <c r="Y1169" s="239">
        <v>0</v>
      </c>
      <c r="Z1169" s="239">
        <v>0</v>
      </c>
      <c r="AA1169" s="239">
        <v>0</v>
      </c>
      <c r="AB1169" s="241">
        <v>2021</v>
      </c>
    </row>
    <row r="1170" spans="1:28" s="3" customFormat="1" ht="35.25" x14ac:dyDescent="0.5">
      <c r="A1170" s="3">
        <v>1</v>
      </c>
      <c r="B1170" s="143">
        <f>SUBTOTAL(103,$A$796:A1170)</f>
        <v>370</v>
      </c>
      <c r="C1170" s="237" t="s">
        <v>2935</v>
      </c>
      <c r="D1170" s="232">
        <f t="shared" si="63"/>
        <v>758072.1</v>
      </c>
      <c r="E1170" s="239">
        <v>0</v>
      </c>
      <c r="F1170" s="239">
        <v>0</v>
      </c>
      <c r="G1170" s="239">
        <v>0</v>
      </c>
      <c r="H1170" s="239">
        <v>0</v>
      </c>
      <c r="I1170" s="239">
        <v>0</v>
      </c>
      <c r="J1170" s="239">
        <v>0</v>
      </c>
      <c r="K1170" s="240">
        <v>0</v>
      </c>
      <c r="L1170" s="239">
        <v>0</v>
      </c>
      <c r="M1170" s="239">
        <v>758072.1</v>
      </c>
      <c r="N1170" s="239">
        <v>0</v>
      </c>
      <c r="O1170" s="239">
        <v>0</v>
      </c>
      <c r="P1170" s="239">
        <v>0</v>
      </c>
      <c r="Q1170" s="239">
        <v>0</v>
      </c>
      <c r="R1170" s="239">
        <v>0</v>
      </c>
      <c r="S1170" s="239">
        <v>0</v>
      </c>
      <c r="T1170" s="239">
        <v>0</v>
      </c>
      <c r="U1170" s="239">
        <v>0</v>
      </c>
      <c r="V1170" s="239">
        <v>0</v>
      </c>
      <c r="W1170" s="239">
        <v>0</v>
      </c>
      <c r="X1170" s="239">
        <v>0</v>
      </c>
      <c r="Y1170" s="239">
        <v>0</v>
      </c>
      <c r="Z1170" s="239">
        <v>0</v>
      </c>
      <c r="AA1170" s="239">
        <v>0</v>
      </c>
      <c r="AB1170" s="241">
        <v>2021</v>
      </c>
    </row>
    <row r="1171" spans="1:28" s="3" customFormat="1" ht="35.25" x14ac:dyDescent="0.5">
      <c r="A1171" s="3">
        <v>1</v>
      </c>
      <c r="B1171" s="143">
        <f>SUBTOTAL(103,$A$796:A1171)</f>
        <v>371</v>
      </c>
      <c r="C1171" s="237" t="s">
        <v>2482</v>
      </c>
      <c r="D1171" s="232">
        <f t="shared" si="63"/>
        <v>107832</v>
      </c>
      <c r="E1171" s="239">
        <v>0</v>
      </c>
      <c r="F1171" s="239">
        <v>0</v>
      </c>
      <c r="G1171" s="239">
        <v>107832</v>
      </c>
      <c r="H1171" s="239">
        <v>0</v>
      </c>
      <c r="I1171" s="239">
        <v>0</v>
      </c>
      <c r="J1171" s="239">
        <v>0</v>
      </c>
      <c r="K1171" s="240">
        <v>0</v>
      </c>
      <c r="L1171" s="239">
        <v>0</v>
      </c>
      <c r="M1171" s="239">
        <v>0</v>
      </c>
      <c r="N1171" s="239">
        <v>0</v>
      </c>
      <c r="O1171" s="239">
        <v>0</v>
      </c>
      <c r="P1171" s="239">
        <v>0</v>
      </c>
      <c r="Q1171" s="239">
        <v>0</v>
      </c>
      <c r="R1171" s="239">
        <v>0</v>
      </c>
      <c r="S1171" s="239">
        <v>0</v>
      </c>
      <c r="T1171" s="239">
        <v>0</v>
      </c>
      <c r="U1171" s="239">
        <v>0</v>
      </c>
      <c r="V1171" s="239">
        <v>0</v>
      </c>
      <c r="W1171" s="239">
        <v>0</v>
      </c>
      <c r="X1171" s="239">
        <v>0</v>
      </c>
      <c r="Y1171" s="239">
        <v>0</v>
      </c>
      <c r="Z1171" s="239">
        <v>0</v>
      </c>
      <c r="AA1171" s="239">
        <v>0</v>
      </c>
      <c r="AB1171" s="241">
        <v>2021</v>
      </c>
    </row>
    <row r="1172" spans="1:28" s="3" customFormat="1" ht="35.25" x14ac:dyDescent="0.5">
      <c r="A1172" s="3">
        <v>1</v>
      </c>
      <c r="B1172" s="143">
        <f>SUBTOTAL(103,$A$796:A1172)</f>
        <v>372</v>
      </c>
      <c r="C1172" s="237" t="s">
        <v>2936</v>
      </c>
      <c r="D1172" s="232">
        <f t="shared" si="63"/>
        <v>49985</v>
      </c>
      <c r="E1172" s="239">
        <v>0</v>
      </c>
      <c r="F1172" s="239">
        <v>0</v>
      </c>
      <c r="G1172" s="239">
        <v>0</v>
      </c>
      <c r="H1172" s="239">
        <v>49985</v>
      </c>
      <c r="I1172" s="239">
        <v>0</v>
      </c>
      <c r="J1172" s="239">
        <v>0</v>
      </c>
      <c r="K1172" s="240">
        <v>0</v>
      </c>
      <c r="L1172" s="239">
        <v>0</v>
      </c>
      <c r="M1172" s="239">
        <v>0</v>
      </c>
      <c r="N1172" s="239">
        <v>0</v>
      </c>
      <c r="O1172" s="239">
        <v>0</v>
      </c>
      <c r="P1172" s="239">
        <v>0</v>
      </c>
      <c r="Q1172" s="239">
        <v>0</v>
      </c>
      <c r="R1172" s="239">
        <v>0</v>
      </c>
      <c r="S1172" s="239">
        <v>0</v>
      </c>
      <c r="T1172" s="239">
        <v>0</v>
      </c>
      <c r="U1172" s="239">
        <v>0</v>
      </c>
      <c r="V1172" s="239">
        <v>0</v>
      </c>
      <c r="W1172" s="239">
        <v>0</v>
      </c>
      <c r="X1172" s="239">
        <v>0</v>
      </c>
      <c r="Y1172" s="239">
        <v>0</v>
      </c>
      <c r="Z1172" s="239">
        <v>0</v>
      </c>
      <c r="AA1172" s="239">
        <v>0</v>
      </c>
      <c r="AB1172" s="241">
        <v>2021</v>
      </c>
    </row>
    <row r="1173" spans="1:28" s="3" customFormat="1" ht="35.25" x14ac:dyDescent="0.5">
      <c r="A1173" s="3">
        <v>1</v>
      </c>
      <c r="B1173" s="143">
        <f>SUBTOTAL(103,$A$796:A1173)</f>
        <v>373</v>
      </c>
      <c r="C1173" s="237" t="s">
        <v>2067</v>
      </c>
      <c r="D1173" s="232">
        <f t="shared" si="63"/>
        <v>200000</v>
      </c>
      <c r="E1173" s="239">
        <v>0</v>
      </c>
      <c r="F1173" s="239">
        <v>0</v>
      </c>
      <c r="G1173" s="239">
        <v>0</v>
      </c>
      <c r="H1173" s="239">
        <v>0</v>
      </c>
      <c r="I1173" s="239">
        <v>0</v>
      </c>
      <c r="J1173" s="239">
        <v>0</v>
      </c>
      <c r="K1173" s="240">
        <v>0</v>
      </c>
      <c r="L1173" s="239">
        <v>0</v>
      </c>
      <c r="M1173" s="239">
        <v>0</v>
      </c>
      <c r="N1173" s="239">
        <v>0</v>
      </c>
      <c r="O1173" s="239">
        <v>200000</v>
      </c>
      <c r="P1173" s="239">
        <v>0</v>
      </c>
      <c r="Q1173" s="239">
        <v>0</v>
      </c>
      <c r="R1173" s="239">
        <v>0</v>
      </c>
      <c r="S1173" s="239">
        <v>0</v>
      </c>
      <c r="T1173" s="239">
        <v>0</v>
      </c>
      <c r="U1173" s="239">
        <v>0</v>
      </c>
      <c r="V1173" s="239">
        <v>0</v>
      </c>
      <c r="W1173" s="239">
        <v>0</v>
      </c>
      <c r="X1173" s="239">
        <v>0</v>
      </c>
      <c r="Y1173" s="239">
        <v>0</v>
      </c>
      <c r="Z1173" s="239">
        <v>0</v>
      </c>
      <c r="AA1173" s="239">
        <v>0</v>
      </c>
      <c r="AB1173" s="241">
        <v>2021</v>
      </c>
    </row>
    <row r="1174" spans="1:28" s="3" customFormat="1" ht="35.25" x14ac:dyDescent="0.5">
      <c r="A1174" s="3">
        <v>1</v>
      </c>
      <c r="B1174" s="143">
        <f>SUBTOTAL(103,$A$796:A1174)</f>
        <v>374</v>
      </c>
      <c r="C1174" s="237" t="s">
        <v>2068</v>
      </c>
      <c r="D1174" s="232">
        <f t="shared" si="63"/>
        <v>654000</v>
      </c>
      <c r="E1174" s="239">
        <v>0</v>
      </c>
      <c r="F1174" s="239">
        <v>0</v>
      </c>
      <c r="G1174" s="239">
        <v>0</v>
      </c>
      <c r="H1174" s="239">
        <v>0</v>
      </c>
      <c r="I1174" s="239">
        <v>0</v>
      </c>
      <c r="J1174" s="239">
        <v>0</v>
      </c>
      <c r="K1174" s="240">
        <v>1</v>
      </c>
      <c r="L1174" s="239">
        <v>654000</v>
      </c>
      <c r="M1174" s="239">
        <v>0</v>
      </c>
      <c r="N1174" s="239">
        <v>0</v>
      </c>
      <c r="O1174" s="239">
        <v>0</v>
      </c>
      <c r="P1174" s="239">
        <v>0</v>
      </c>
      <c r="Q1174" s="239">
        <v>0</v>
      </c>
      <c r="R1174" s="239">
        <v>0</v>
      </c>
      <c r="S1174" s="239">
        <v>0</v>
      </c>
      <c r="T1174" s="239">
        <v>0</v>
      </c>
      <c r="U1174" s="239">
        <v>0</v>
      </c>
      <c r="V1174" s="239">
        <v>0</v>
      </c>
      <c r="W1174" s="239">
        <v>0</v>
      </c>
      <c r="X1174" s="239">
        <v>0</v>
      </c>
      <c r="Y1174" s="239">
        <v>0</v>
      </c>
      <c r="Z1174" s="239">
        <v>0</v>
      </c>
      <c r="AA1174" s="239">
        <v>0</v>
      </c>
      <c r="AB1174" s="241">
        <v>2021</v>
      </c>
    </row>
    <row r="1175" spans="1:28" s="3" customFormat="1" ht="35.25" x14ac:dyDescent="0.5">
      <c r="A1175" s="3">
        <v>1</v>
      </c>
      <c r="B1175" s="143">
        <f>SUBTOTAL(103,$A$796:A1175)</f>
        <v>375</v>
      </c>
      <c r="C1175" s="237" t="s">
        <v>2483</v>
      </c>
      <c r="D1175" s="232">
        <f t="shared" si="63"/>
        <v>269250</v>
      </c>
      <c r="E1175" s="239">
        <v>54500</v>
      </c>
      <c r="F1175" s="239">
        <v>0</v>
      </c>
      <c r="G1175" s="239">
        <v>0</v>
      </c>
      <c r="H1175" s="239">
        <v>48600</v>
      </c>
      <c r="I1175" s="239">
        <v>0</v>
      </c>
      <c r="J1175" s="239">
        <v>0</v>
      </c>
      <c r="K1175" s="240">
        <v>0</v>
      </c>
      <c r="L1175" s="239">
        <v>0</v>
      </c>
      <c r="M1175" s="239">
        <v>0</v>
      </c>
      <c r="N1175" s="239">
        <v>0</v>
      </c>
      <c r="O1175" s="239">
        <v>166150</v>
      </c>
      <c r="P1175" s="239">
        <v>0</v>
      </c>
      <c r="Q1175" s="239">
        <v>0</v>
      </c>
      <c r="R1175" s="239">
        <v>0</v>
      </c>
      <c r="S1175" s="239">
        <v>0</v>
      </c>
      <c r="T1175" s="239">
        <v>0</v>
      </c>
      <c r="U1175" s="239">
        <v>0</v>
      </c>
      <c r="V1175" s="239">
        <v>0</v>
      </c>
      <c r="W1175" s="239">
        <v>0</v>
      </c>
      <c r="X1175" s="239">
        <v>0</v>
      </c>
      <c r="Y1175" s="239">
        <v>0</v>
      </c>
      <c r="Z1175" s="239">
        <v>0</v>
      </c>
      <c r="AA1175" s="239">
        <v>0</v>
      </c>
      <c r="AB1175" s="241">
        <v>2021</v>
      </c>
    </row>
    <row r="1176" spans="1:28" s="3" customFormat="1" ht="35.25" x14ac:dyDescent="0.5">
      <c r="A1176" s="3">
        <v>1</v>
      </c>
      <c r="B1176" s="143">
        <f>SUBTOTAL(103,$A$796:A1176)</f>
        <v>376</v>
      </c>
      <c r="C1176" s="237" t="s">
        <v>2069</v>
      </c>
      <c r="D1176" s="232">
        <f t="shared" si="63"/>
        <v>365000</v>
      </c>
      <c r="E1176" s="239">
        <v>0</v>
      </c>
      <c r="F1176" s="239">
        <v>0</v>
      </c>
      <c r="G1176" s="239">
        <v>15000</v>
      </c>
      <c r="H1176" s="239">
        <v>0</v>
      </c>
      <c r="I1176" s="239">
        <v>0</v>
      </c>
      <c r="J1176" s="239">
        <v>0</v>
      </c>
      <c r="K1176" s="240">
        <v>0</v>
      </c>
      <c r="L1176" s="239">
        <v>0</v>
      </c>
      <c r="M1176" s="239">
        <v>0</v>
      </c>
      <c r="N1176" s="239">
        <v>0</v>
      </c>
      <c r="O1176" s="239">
        <v>350000</v>
      </c>
      <c r="P1176" s="239">
        <v>0</v>
      </c>
      <c r="Q1176" s="239">
        <v>0</v>
      </c>
      <c r="R1176" s="239">
        <v>0</v>
      </c>
      <c r="S1176" s="239">
        <v>0</v>
      </c>
      <c r="T1176" s="239">
        <v>0</v>
      </c>
      <c r="U1176" s="239">
        <v>0</v>
      </c>
      <c r="V1176" s="239">
        <v>0</v>
      </c>
      <c r="W1176" s="239">
        <v>0</v>
      </c>
      <c r="X1176" s="239">
        <v>0</v>
      </c>
      <c r="Y1176" s="239">
        <v>0</v>
      </c>
      <c r="Z1176" s="239">
        <v>0</v>
      </c>
      <c r="AA1176" s="239">
        <v>0</v>
      </c>
      <c r="AB1176" s="241">
        <v>2021</v>
      </c>
    </row>
    <row r="1177" spans="1:28" s="3" customFormat="1" ht="35.25" x14ac:dyDescent="0.5">
      <c r="A1177" s="3">
        <v>1</v>
      </c>
      <c r="B1177" s="143">
        <f>SUBTOTAL(103,$A$796:A1177)</f>
        <v>377</v>
      </c>
      <c r="C1177" s="237" t="s">
        <v>2937</v>
      </c>
      <c r="D1177" s="232">
        <f t="shared" si="63"/>
        <v>2436000</v>
      </c>
      <c r="E1177" s="239">
        <v>0</v>
      </c>
      <c r="F1177" s="239">
        <v>0</v>
      </c>
      <c r="G1177" s="239">
        <v>0</v>
      </c>
      <c r="H1177" s="239">
        <v>0</v>
      </c>
      <c r="I1177" s="239">
        <v>0</v>
      </c>
      <c r="J1177" s="239">
        <v>0</v>
      </c>
      <c r="K1177" s="240">
        <v>4</v>
      </c>
      <c r="L1177" s="239">
        <v>2436000</v>
      </c>
      <c r="M1177" s="239">
        <v>0</v>
      </c>
      <c r="N1177" s="239">
        <v>0</v>
      </c>
      <c r="O1177" s="239">
        <v>0</v>
      </c>
      <c r="P1177" s="239">
        <v>0</v>
      </c>
      <c r="Q1177" s="239">
        <v>0</v>
      </c>
      <c r="R1177" s="239">
        <v>0</v>
      </c>
      <c r="S1177" s="239">
        <v>0</v>
      </c>
      <c r="T1177" s="239">
        <v>0</v>
      </c>
      <c r="U1177" s="239">
        <v>0</v>
      </c>
      <c r="V1177" s="239">
        <v>0</v>
      </c>
      <c r="W1177" s="239">
        <v>0</v>
      </c>
      <c r="X1177" s="239">
        <v>0</v>
      </c>
      <c r="Y1177" s="239">
        <v>0</v>
      </c>
      <c r="Z1177" s="239">
        <v>0</v>
      </c>
      <c r="AA1177" s="239">
        <v>0</v>
      </c>
      <c r="AB1177" s="241">
        <v>2021</v>
      </c>
    </row>
    <row r="1178" spans="1:28" s="3" customFormat="1" ht="35.25" x14ac:dyDescent="0.5">
      <c r="A1178" s="3">
        <v>1</v>
      </c>
      <c r="B1178" s="143">
        <f>SUBTOTAL(103,$A$796:A1178)</f>
        <v>378</v>
      </c>
      <c r="C1178" s="237" t="s">
        <v>2074</v>
      </c>
      <c r="D1178" s="232">
        <f t="shared" si="63"/>
        <v>250500</v>
      </c>
      <c r="E1178" s="239">
        <v>0</v>
      </c>
      <c r="F1178" s="239">
        <v>0</v>
      </c>
      <c r="G1178" s="239">
        <v>0</v>
      </c>
      <c r="H1178" s="239">
        <v>0</v>
      </c>
      <c r="I1178" s="239">
        <v>0</v>
      </c>
      <c r="J1178" s="239">
        <v>0</v>
      </c>
      <c r="K1178" s="240">
        <v>0</v>
      </c>
      <c r="L1178" s="239">
        <v>0</v>
      </c>
      <c r="M1178" s="239">
        <v>0</v>
      </c>
      <c r="N1178" s="239">
        <v>0</v>
      </c>
      <c r="O1178" s="239">
        <v>250500</v>
      </c>
      <c r="P1178" s="239">
        <v>0</v>
      </c>
      <c r="Q1178" s="239">
        <v>0</v>
      </c>
      <c r="R1178" s="239">
        <v>0</v>
      </c>
      <c r="S1178" s="239">
        <v>0</v>
      </c>
      <c r="T1178" s="239">
        <v>0</v>
      </c>
      <c r="U1178" s="239">
        <v>0</v>
      </c>
      <c r="V1178" s="239">
        <v>0</v>
      </c>
      <c r="W1178" s="239">
        <v>0</v>
      </c>
      <c r="X1178" s="239">
        <v>0</v>
      </c>
      <c r="Y1178" s="239">
        <v>0</v>
      </c>
      <c r="Z1178" s="239">
        <v>0</v>
      </c>
      <c r="AA1178" s="239">
        <v>0</v>
      </c>
      <c r="AB1178" s="241">
        <v>2021</v>
      </c>
    </row>
    <row r="1179" spans="1:28" s="3" customFormat="1" ht="35.25" x14ac:dyDescent="0.5">
      <c r="A1179" s="3">
        <v>1</v>
      </c>
      <c r="B1179" s="143">
        <f>SUBTOTAL(103,$A$796:A1179)</f>
        <v>379</v>
      </c>
      <c r="C1179" s="237" t="s">
        <v>2938</v>
      </c>
      <c r="D1179" s="232">
        <f t="shared" si="63"/>
        <v>399910.40000000002</v>
      </c>
      <c r="E1179" s="239">
        <v>0</v>
      </c>
      <c r="F1179" s="239">
        <v>0</v>
      </c>
      <c r="G1179" s="239">
        <v>0</v>
      </c>
      <c r="H1179" s="239">
        <v>0</v>
      </c>
      <c r="I1179" s="239">
        <v>0</v>
      </c>
      <c r="J1179" s="239">
        <v>0</v>
      </c>
      <c r="K1179" s="240">
        <v>0</v>
      </c>
      <c r="L1179" s="239">
        <v>0</v>
      </c>
      <c r="M1179" s="239">
        <v>399910.40000000002</v>
      </c>
      <c r="N1179" s="239">
        <v>0</v>
      </c>
      <c r="O1179" s="239">
        <v>0</v>
      </c>
      <c r="P1179" s="239">
        <v>0</v>
      </c>
      <c r="Q1179" s="239">
        <v>0</v>
      </c>
      <c r="R1179" s="239">
        <v>0</v>
      </c>
      <c r="S1179" s="239">
        <v>0</v>
      </c>
      <c r="T1179" s="239">
        <v>0</v>
      </c>
      <c r="U1179" s="239">
        <v>0</v>
      </c>
      <c r="V1179" s="239">
        <v>0</v>
      </c>
      <c r="W1179" s="239">
        <v>0</v>
      </c>
      <c r="X1179" s="239">
        <v>0</v>
      </c>
      <c r="Y1179" s="239">
        <v>0</v>
      </c>
      <c r="Z1179" s="239">
        <v>0</v>
      </c>
      <c r="AA1179" s="239">
        <v>0</v>
      </c>
      <c r="AB1179" s="241">
        <v>2021</v>
      </c>
    </row>
    <row r="1180" spans="1:28" s="3" customFormat="1" ht="35.25" x14ac:dyDescent="0.5">
      <c r="A1180" s="3">
        <v>1</v>
      </c>
      <c r="B1180" s="143">
        <f>SUBTOTAL(103,$A$796:A1180)</f>
        <v>380</v>
      </c>
      <c r="C1180" s="237" t="s">
        <v>2939</v>
      </c>
      <c r="D1180" s="232">
        <f t="shared" si="63"/>
        <v>237380.91</v>
      </c>
      <c r="E1180" s="239">
        <v>0</v>
      </c>
      <c r="F1180" s="239">
        <v>0</v>
      </c>
      <c r="G1180" s="239">
        <v>237380.91</v>
      </c>
      <c r="H1180" s="239">
        <v>0</v>
      </c>
      <c r="I1180" s="239">
        <v>0</v>
      </c>
      <c r="J1180" s="239">
        <v>0</v>
      </c>
      <c r="K1180" s="240">
        <v>0</v>
      </c>
      <c r="L1180" s="239">
        <v>0</v>
      </c>
      <c r="M1180" s="239">
        <v>0</v>
      </c>
      <c r="N1180" s="239">
        <v>0</v>
      </c>
      <c r="O1180" s="239">
        <v>0</v>
      </c>
      <c r="P1180" s="239">
        <v>0</v>
      </c>
      <c r="Q1180" s="239">
        <v>0</v>
      </c>
      <c r="R1180" s="239">
        <v>0</v>
      </c>
      <c r="S1180" s="239">
        <v>0</v>
      </c>
      <c r="T1180" s="239">
        <v>0</v>
      </c>
      <c r="U1180" s="239">
        <v>0</v>
      </c>
      <c r="V1180" s="239">
        <v>0</v>
      </c>
      <c r="W1180" s="239">
        <v>0</v>
      </c>
      <c r="X1180" s="239">
        <v>0</v>
      </c>
      <c r="Y1180" s="239">
        <v>0</v>
      </c>
      <c r="Z1180" s="239">
        <v>0</v>
      </c>
      <c r="AA1180" s="239">
        <v>0</v>
      </c>
      <c r="AB1180" s="241">
        <v>2021</v>
      </c>
    </row>
    <row r="1181" spans="1:28" s="3" customFormat="1" ht="35.25" x14ac:dyDescent="0.5">
      <c r="A1181" s="3">
        <v>1</v>
      </c>
      <c r="B1181" s="143">
        <f>SUBTOTAL(103,$A$796:A1181)</f>
        <v>381</v>
      </c>
      <c r="C1181" s="237" t="s">
        <v>2940</v>
      </c>
      <c r="D1181" s="232">
        <f t="shared" si="63"/>
        <v>192732</v>
      </c>
      <c r="E1181" s="239">
        <v>0</v>
      </c>
      <c r="F1181" s="239">
        <v>0</v>
      </c>
      <c r="G1181" s="239">
        <v>0</v>
      </c>
      <c r="H1181" s="239">
        <v>0</v>
      </c>
      <c r="I1181" s="239">
        <v>0</v>
      </c>
      <c r="J1181" s="239">
        <v>0</v>
      </c>
      <c r="K1181" s="240">
        <v>0</v>
      </c>
      <c r="L1181" s="239">
        <v>0</v>
      </c>
      <c r="M1181" s="239">
        <v>192732</v>
      </c>
      <c r="N1181" s="239">
        <v>0</v>
      </c>
      <c r="O1181" s="239">
        <v>0</v>
      </c>
      <c r="P1181" s="239">
        <v>0</v>
      </c>
      <c r="Q1181" s="239">
        <v>0</v>
      </c>
      <c r="R1181" s="239">
        <v>0</v>
      </c>
      <c r="S1181" s="239">
        <v>0</v>
      </c>
      <c r="T1181" s="239">
        <v>0</v>
      </c>
      <c r="U1181" s="239">
        <v>0</v>
      </c>
      <c r="V1181" s="239">
        <v>0</v>
      </c>
      <c r="W1181" s="239">
        <v>0</v>
      </c>
      <c r="X1181" s="239">
        <v>0</v>
      </c>
      <c r="Y1181" s="239">
        <v>0</v>
      </c>
      <c r="Z1181" s="239">
        <v>0</v>
      </c>
      <c r="AA1181" s="239">
        <v>0</v>
      </c>
      <c r="AB1181" s="241">
        <v>2021</v>
      </c>
    </row>
    <row r="1182" spans="1:28" s="3" customFormat="1" ht="35.25" x14ac:dyDescent="0.5">
      <c r="A1182" s="3">
        <v>1</v>
      </c>
      <c r="B1182" s="143">
        <f>SUBTOTAL(103,$A$796:A1182)</f>
        <v>382</v>
      </c>
      <c r="C1182" s="237" t="s">
        <v>2941</v>
      </c>
      <c r="D1182" s="232">
        <f t="shared" si="63"/>
        <v>387028</v>
      </c>
      <c r="E1182" s="239">
        <v>0</v>
      </c>
      <c r="F1182" s="239">
        <v>0</v>
      </c>
      <c r="G1182" s="239">
        <v>0</v>
      </c>
      <c r="H1182" s="239">
        <v>0</v>
      </c>
      <c r="I1182" s="239">
        <v>0</v>
      </c>
      <c r="J1182" s="239">
        <v>0</v>
      </c>
      <c r="K1182" s="240">
        <v>0</v>
      </c>
      <c r="L1182" s="239">
        <v>0</v>
      </c>
      <c r="M1182" s="239">
        <v>387028</v>
      </c>
      <c r="N1182" s="239">
        <v>0</v>
      </c>
      <c r="O1182" s="239">
        <v>0</v>
      </c>
      <c r="P1182" s="239">
        <v>0</v>
      </c>
      <c r="Q1182" s="239">
        <v>0</v>
      </c>
      <c r="R1182" s="239">
        <v>0</v>
      </c>
      <c r="S1182" s="239">
        <v>0</v>
      </c>
      <c r="T1182" s="239">
        <v>0</v>
      </c>
      <c r="U1182" s="239">
        <v>0</v>
      </c>
      <c r="V1182" s="239">
        <v>0</v>
      </c>
      <c r="W1182" s="239">
        <v>0</v>
      </c>
      <c r="X1182" s="239">
        <v>0</v>
      </c>
      <c r="Y1182" s="239">
        <v>0</v>
      </c>
      <c r="Z1182" s="239">
        <v>0</v>
      </c>
      <c r="AA1182" s="239">
        <v>0</v>
      </c>
      <c r="AB1182" s="241">
        <v>2021</v>
      </c>
    </row>
    <row r="1183" spans="1:28" s="3" customFormat="1" ht="35.25" x14ac:dyDescent="0.5">
      <c r="A1183" s="3">
        <v>1</v>
      </c>
      <c r="B1183" s="143">
        <f>SUBTOTAL(103,$A$796:A1183)</f>
        <v>383</v>
      </c>
      <c r="C1183" s="237" t="s">
        <v>2080</v>
      </c>
      <c r="D1183" s="232">
        <f t="shared" si="63"/>
        <v>414683</v>
      </c>
      <c r="E1183" s="239">
        <v>0</v>
      </c>
      <c r="F1183" s="239">
        <v>0</v>
      </c>
      <c r="G1183" s="239">
        <v>0</v>
      </c>
      <c r="H1183" s="239">
        <v>0</v>
      </c>
      <c r="I1183" s="239">
        <v>0</v>
      </c>
      <c r="J1183" s="239">
        <v>0</v>
      </c>
      <c r="K1183" s="240">
        <v>0</v>
      </c>
      <c r="L1183" s="239">
        <v>0</v>
      </c>
      <c r="M1183" s="239">
        <v>0</v>
      </c>
      <c r="N1183" s="239">
        <v>0</v>
      </c>
      <c r="O1183" s="239">
        <v>414683</v>
      </c>
      <c r="P1183" s="239">
        <v>0</v>
      </c>
      <c r="Q1183" s="239">
        <v>0</v>
      </c>
      <c r="R1183" s="239">
        <v>0</v>
      </c>
      <c r="S1183" s="239">
        <v>0</v>
      </c>
      <c r="T1183" s="239">
        <v>0</v>
      </c>
      <c r="U1183" s="239">
        <v>0</v>
      </c>
      <c r="V1183" s="239">
        <v>0</v>
      </c>
      <c r="W1183" s="239">
        <v>0</v>
      </c>
      <c r="X1183" s="239">
        <v>0</v>
      </c>
      <c r="Y1183" s="239">
        <v>0</v>
      </c>
      <c r="Z1183" s="239">
        <v>0</v>
      </c>
      <c r="AA1183" s="239">
        <v>0</v>
      </c>
      <c r="AB1183" s="241">
        <v>2021</v>
      </c>
    </row>
    <row r="1184" spans="1:28" s="3" customFormat="1" ht="35.25" x14ac:dyDescent="0.5">
      <c r="A1184" s="3">
        <v>1</v>
      </c>
      <c r="B1184" s="143">
        <f>SUBTOTAL(103,$A$796:A1184)</f>
        <v>384</v>
      </c>
      <c r="C1184" s="237" t="s">
        <v>2081</v>
      </c>
      <c r="D1184" s="232">
        <f t="shared" si="63"/>
        <v>108487</v>
      </c>
      <c r="E1184" s="239">
        <v>0</v>
      </c>
      <c r="F1184" s="239">
        <v>0</v>
      </c>
      <c r="G1184" s="239">
        <v>108487</v>
      </c>
      <c r="H1184" s="239">
        <v>0</v>
      </c>
      <c r="I1184" s="239">
        <v>0</v>
      </c>
      <c r="J1184" s="239">
        <v>0</v>
      </c>
      <c r="K1184" s="240">
        <v>0</v>
      </c>
      <c r="L1184" s="239">
        <v>0</v>
      </c>
      <c r="M1184" s="239">
        <v>0</v>
      </c>
      <c r="N1184" s="239">
        <v>0</v>
      </c>
      <c r="O1184" s="239">
        <v>0</v>
      </c>
      <c r="P1184" s="239">
        <v>0</v>
      </c>
      <c r="Q1184" s="239">
        <v>0</v>
      </c>
      <c r="R1184" s="239">
        <v>0</v>
      </c>
      <c r="S1184" s="239">
        <v>0</v>
      </c>
      <c r="T1184" s="239">
        <v>0</v>
      </c>
      <c r="U1184" s="239">
        <v>0</v>
      </c>
      <c r="V1184" s="239">
        <v>0</v>
      </c>
      <c r="W1184" s="239">
        <v>0</v>
      </c>
      <c r="X1184" s="239">
        <v>0</v>
      </c>
      <c r="Y1184" s="239">
        <v>0</v>
      </c>
      <c r="Z1184" s="239">
        <v>0</v>
      </c>
      <c r="AA1184" s="239">
        <v>0</v>
      </c>
      <c r="AB1184" s="241">
        <v>2021</v>
      </c>
    </row>
    <row r="1185" spans="1:28" s="3" customFormat="1" ht="35.25" x14ac:dyDescent="0.5">
      <c r="A1185" s="3">
        <v>1</v>
      </c>
      <c r="B1185" s="143">
        <f>SUBTOTAL(103,$A$796:A1185)</f>
        <v>385</v>
      </c>
      <c r="C1185" s="237" t="s">
        <v>2942</v>
      </c>
      <c r="D1185" s="232">
        <f t="shared" si="63"/>
        <v>176528</v>
      </c>
      <c r="E1185" s="239">
        <v>0</v>
      </c>
      <c r="F1185" s="239">
        <v>0</v>
      </c>
      <c r="G1185" s="239">
        <v>176528</v>
      </c>
      <c r="H1185" s="239">
        <v>0</v>
      </c>
      <c r="I1185" s="239">
        <v>0</v>
      </c>
      <c r="J1185" s="239">
        <v>0</v>
      </c>
      <c r="K1185" s="240">
        <v>0</v>
      </c>
      <c r="L1185" s="239">
        <v>0</v>
      </c>
      <c r="M1185" s="239">
        <v>0</v>
      </c>
      <c r="N1185" s="239">
        <v>0</v>
      </c>
      <c r="O1185" s="239">
        <v>0</v>
      </c>
      <c r="P1185" s="239">
        <v>0</v>
      </c>
      <c r="Q1185" s="239">
        <v>0</v>
      </c>
      <c r="R1185" s="239">
        <v>0</v>
      </c>
      <c r="S1185" s="239">
        <v>0</v>
      </c>
      <c r="T1185" s="239">
        <v>0</v>
      </c>
      <c r="U1185" s="239">
        <v>0</v>
      </c>
      <c r="V1185" s="239">
        <v>0</v>
      </c>
      <c r="W1185" s="239">
        <v>0</v>
      </c>
      <c r="X1185" s="239">
        <v>0</v>
      </c>
      <c r="Y1185" s="239">
        <v>0</v>
      </c>
      <c r="Z1185" s="239">
        <v>0</v>
      </c>
      <c r="AA1185" s="239">
        <v>0</v>
      </c>
      <c r="AB1185" s="241">
        <v>2021</v>
      </c>
    </row>
    <row r="1186" spans="1:28" s="3" customFormat="1" ht="35.25" x14ac:dyDescent="0.5">
      <c r="A1186" s="3">
        <v>1</v>
      </c>
      <c r="B1186" s="143">
        <f>SUBTOTAL(103,$A$796:A1186)</f>
        <v>386</v>
      </c>
      <c r="C1186" s="237" t="s">
        <v>1776</v>
      </c>
      <c r="D1186" s="232">
        <f t="shared" si="63"/>
        <v>52970</v>
      </c>
      <c r="E1186" s="239">
        <v>0</v>
      </c>
      <c r="F1186" s="239">
        <v>0</v>
      </c>
      <c r="G1186" s="239">
        <v>52970</v>
      </c>
      <c r="H1186" s="239">
        <v>0</v>
      </c>
      <c r="I1186" s="239">
        <v>0</v>
      </c>
      <c r="J1186" s="239">
        <v>0</v>
      </c>
      <c r="K1186" s="240">
        <v>0</v>
      </c>
      <c r="L1186" s="239">
        <v>0</v>
      </c>
      <c r="M1186" s="239">
        <v>0</v>
      </c>
      <c r="N1186" s="239">
        <v>0</v>
      </c>
      <c r="O1186" s="239">
        <v>0</v>
      </c>
      <c r="P1186" s="239">
        <v>0</v>
      </c>
      <c r="Q1186" s="239">
        <v>0</v>
      </c>
      <c r="R1186" s="239">
        <v>0</v>
      </c>
      <c r="S1186" s="239">
        <v>0</v>
      </c>
      <c r="T1186" s="239">
        <v>0</v>
      </c>
      <c r="U1186" s="239">
        <v>0</v>
      </c>
      <c r="V1186" s="239">
        <v>0</v>
      </c>
      <c r="W1186" s="239">
        <v>0</v>
      </c>
      <c r="X1186" s="239">
        <v>0</v>
      </c>
      <c r="Y1186" s="239">
        <v>0</v>
      </c>
      <c r="Z1186" s="239">
        <v>0</v>
      </c>
      <c r="AA1186" s="239">
        <v>0</v>
      </c>
      <c r="AB1186" s="241">
        <v>2021</v>
      </c>
    </row>
    <row r="1187" spans="1:28" s="3" customFormat="1" ht="35.25" x14ac:dyDescent="0.5">
      <c r="A1187" s="3">
        <v>1</v>
      </c>
      <c r="B1187" s="143">
        <f>SUBTOTAL(103,$A$796:A1187)</f>
        <v>387</v>
      </c>
      <c r="C1187" s="237" t="s">
        <v>2943</v>
      </c>
      <c r="D1187" s="232">
        <f t="shared" si="63"/>
        <v>179485</v>
      </c>
      <c r="E1187" s="239">
        <v>0</v>
      </c>
      <c r="F1187" s="239">
        <v>0</v>
      </c>
      <c r="G1187" s="239">
        <v>0</v>
      </c>
      <c r="H1187" s="239">
        <v>0</v>
      </c>
      <c r="I1187" s="239">
        <v>0</v>
      </c>
      <c r="J1187" s="239">
        <v>0</v>
      </c>
      <c r="K1187" s="240">
        <v>0</v>
      </c>
      <c r="L1187" s="239">
        <v>0</v>
      </c>
      <c r="M1187" s="239">
        <v>0</v>
      </c>
      <c r="N1187" s="239">
        <v>0</v>
      </c>
      <c r="O1187" s="239">
        <v>179485</v>
      </c>
      <c r="P1187" s="239">
        <v>0</v>
      </c>
      <c r="Q1187" s="239">
        <v>0</v>
      </c>
      <c r="R1187" s="239">
        <v>0</v>
      </c>
      <c r="S1187" s="239">
        <v>0</v>
      </c>
      <c r="T1187" s="239">
        <v>0</v>
      </c>
      <c r="U1187" s="239">
        <v>0</v>
      </c>
      <c r="V1187" s="239">
        <v>0</v>
      </c>
      <c r="W1187" s="239">
        <v>0</v>
      </c>
      <c r="X1187" s="239">
        <v>0</v>
      </c>
      <c r="Y1187" s="239">
        <v>0</v>
      </c>
      <c r="Z1187" s="239">
        <v>0</v>
      </c>
      <c r="AA1187" s="239">
        <v>0</v>
      </c>
      <c r="AB1187" s="241">
        <v>2021</v>
      </c>
    </row>
    <row r="1188" spans="1:28" s="3" customFormat="1" ht="35.25" x14ac:dyDescent="0.5">
      <c r="A1188" s="3">
        <v>1</v>
      </c>
      <c r="B1188" s="143">
        <f>SUBTOTAL(103,$A$796:A1188)</f>
        <v>388</v>
      </c>
      <c r="C1188" s="237" t="s">
        <v>1777</v>
      </c>
      <c r="D1188" s="232">
        <f t="shared" si="63"/>
        <v>34079</v>
      </c>
      <c r="E1188" s="239">
        <v>0</v>
      </c>
      <c r="F1188" s="239">
        <v>0</v>
      </c>
      <c r="G1188" s="239">
        <v>0</v>
      </c>
      <c r="H1188" s="239">
        <v>0</v>
      </c>
      <c r="I1188" s="239">
        <v>0</v>
      </c>
      <c r="J1188" s="239">
        <v>0</v>
      </c>
      <c r="K1188" s="240">
        <v>0</v>
      </c>
      <c r="L1188" s="239">
        <v>0</v>
      </c>
      <c r="M1188" s="239">
        <v>34079</v>
      </c>
      <c r="N1188" s="239">
        <v>0</v>
      </c>
      <c r="O1188" s="239">
        <v>0</v>
      </c>
      <c r="P1188" s="239">
        <v>0</v>
      </c>
      <c r="Q1188" s="239">
        <v>0</v>
      </c>
      <c r="R1188" s="239">
        <v>0</v>
      </c>
      <c r="S1188" s="239">
        <v>0</v>
      </c>
      <c r="T1188" s="239">
        <v>0</v>
      </c>
      <c r="U1188" s="239">
        <v>0</v>
      </c>
      <c r="V1188" s="239">
        <v>0</v>
      </c>
      <c r="W1188" s="239">
        <v>0</v>
      </c>
      <c r="X1188" s="239">
        <v>0</v>
      </c>
      <c r="Y1188" s="239">
        <v>0</v>
      </c>
      <c r="Z1188" s="239">
        <v>0</v>
      </c>
      <c r="AA1188" s="239">
        <v>0</v>
      </c>
      <c r="AB1188" s="241">
        <v>2021</v>
      </c>
    </row>
    <row r="1189" spans="1:28" s="3" customFormat="1" ht="35.25" x14ac:dyDescent="0.5">
      <c r="A1189" s="3">
        <v>1</v>
      </c>
      <c r="B1189" s="143">
        <f>SUBTOTAL(103,$A$796:A1189)</f>
        <v>389</v>
      </c>
      <c r="C1189" s="237" t="s">
        <v>2944</v>
      </c>
      <c r="D1189" s="232">
        <f t="shared" si="63"/>
        <v>824842</v>
      </c>
      <c r="E1189" s="239">
        <v>0</v>
      </c>
      <c r="F1189" s="239">
        <v>0</v>
      </c>
      <c r="G1189" s="239">
        <v>0</v>
      </c>
      <c r="H1189" s="239">
        <v>0</v>
      </c>
      <c r="I1189" s="239">
        <v>0</v>
      </c>
      <c r="J1189" s="239">
        <v>0</v>
      </c>
      <c r="K1189" s="240">
        <v>0</v>
      </c>
      <c r="L1189" s="239">
        <v>0</v>
      </c>
      <c r="M1189" s="239">
        <v>0</v>
      </c>
      <c r="N1189" s="239">
        <v>0</v>
      </c>
      <c r="O1189" s="239">
        <v>824842</v>
      </c>
      <c r="P1189" s="239">
        <v>0</v>
      </c>
      <c r="Q1189" s="239">
        <v>0</v>
      </c>
      <c r="R1189" s="239">
        <v>0</v>
      </c>
      <c r="S1189" s="239">
        <v>0</v>
      </c>
      <c r="T1189" s="239">
        <v>0</v>
      </c>
      <c r="U1189" s="239">
        <v>0</v>
      </c>
      <c r="V1189" s="239">
        <v>0</v>
      </c>
      <c r="W1189" s="239">
        <v>0</v>
      </c>
      <c r="X1189" s="239">
        <v>0</v>
      </c>
      <c r="Y1189" s="239">
        <v>0</v>
      </c>
      <c r="Z1189" s="239">
        <v>0</v>
      </c>
      <c r="AA1189" s="239">
        <v>0</v>
      </c>
      <c r="AB1189" s="241">
        <v>2021</v>
      </c>
    </row>
    <row r="1190" spans="1:28" s="3" customFormat="1" ht="35.25" x14ac:dyDescent="0.5">
      <c r="A1190" s="3">
        <v>1</v>
      </c>
      <c r="B1190" s="143">
        <f>SUBTOTAL(103,$A$796:A1190)</f>
        <v>390</v>
      </c>
      <c r="C1190" s="237" t="s">
        <v>2092</v>
      </c>
      <c r="D1190" s="232">
        <f t="shared" ref="D1190:D1253" si="65">E1190+F1190+G1190+H1190+I1190+J1190+L1190+M1190+N1190+O1190+P1190+Q1190+R1190+S1190+T1190+U1190+V1190+W1190+X1190+Y1190+Z1190+AA1190</f>
        <v>353211</v>
      </c>
      <c r="E1190" s="239">
        <v>0</v>
      </c>
      <c r="F1190" s="239">
        <v>0</v>
      </c>
      <c r="G1190" s="239">
        <v>0</v>
      </c>
      <c r="H1190" s="239">
        <v>0</v>
      </c>
      <c r="I1190" s="239">
        <v>0</v>
      </c>
      <c r="J1190" s="239">
        <v>0</v>
      </c>
      <c r="K1190" s="240">
        <v>0</v>
      </c>
      <c r="L1190" s="239">
        <v>0</v>
      </c>
      <c r="M1190" s="239">
        <v>0</v>
      </c>
      <c r="N1190" s="239">
        <v>0</v>
      </c>
      <c r="O1190" s="239">
        <v>353211</v>
      </c>
      <c r="P1190" s="239">
        <v>0</v>
      </c>
      <c r="Q1190" s="239">
        <v>0</v>
      </c>
      <c r="R1190" s="239">
        <v>0</v>
      </c>
      <c r="S1190" s="239">
        <v>0</v>
      </c>
      <c r="T1190" s="239">
        <v>0</v>
      </c>
      <c r="U1190" s="239">
        <v>0</v>
      </c>
      <c r="V1190" s="239">
        <v>0</v>
      </c>
      <c r="W1190" s="239">
        <v>0</v>
      </c>
      <c r="X1190" s="239">
        <v>0</v>
      </c>
      <c r="Y1190" s="239">
        <v>0</v>
      </c>
      <c r="Z1190" s="239">
        <v>0</v>
      </c>
      <c r="AA1190" s="239">
        <v>0</v>
      </c>
      <c r="AB1190" s="241">
        <v>2021</v>
      </c>
    </row>
    <row r="1191" spans="1:28" s="3" customFormat="1" ht="35.25" x14ac:dyDescent="0.5">
      <c r="A1191" s="3">
        <v>1</v>
      </c>
      <c r="B1191" s="143">
        <f>SUBTOTAL(103,$A$796:A1191)</f>
        <v>391</v>
      </c>
      <c r="C1191" s="237" t="s">
        <v>2489</v>
      </c>
      <c r="D1191" s="232">
        <f t="shared" si="65"/>
        <v>1350000</v>
      </c>
      <c r="E1191" s="239">
        <v>0</v>
      </c>
      <c r="F1191" s="239">
        <v>0</v>
      </c>
      <c r="G1191" s="239">
        <v>0</v>
      </c>
      <c r="H1191" s="239">
        <v>0</v>
      </c>
      <c r="I1191" s="239">
        <v>0</v>
      </c>
      <c r="J1191" s="239">
        <v>0</v>
      </c>
      <c r="K1191" s="240">
        <v>0</v>
      </c>
      <c r="L1191" s="239">
        <v>0</v>
      </c>
      <c r="M1191" s="239">
        <v>1350000</v>
      </c>
      <c r="N1191" s="239">
        <v>0</v>
      </c>
      <c r="O1191" s="239">
        <v>0</v>
      </c>
      <c r="P1191" s="239">
        <v>0</v>
      </c>
      <c r="Q1191" s="239">
        <v>0</v>
      </c>
      <c r="R1191" s="239">
        <v>0</v>
      </c>
      <c r="S1191" s="239">
        <v>0</v>
      </c>
      <c r="T1191" s="239">
        <v>0</v>
      </c>
      <c r="U1191" s="239">
        <v>0</v>
      </c>
      <c r="V1191" s="239">
        <v>0</v>
      </c>
      <c r="W1191" s="239">
        <v>0</v>
      </c>
      <c r="X1191" s="239">
        <v>0</v>
      </c>
      <c r="Y1191" s="239">
        <v>0</v>
      </c>
      <c r="Z1191" s="239">
        <v>0</v>
      </c>
      <c r="AA1191" s="239">
        <v>0</v>
      </c>
      <c r="AB1191" s="241">
        <v>2021</v>
      </c>
    </row>
    <row r="1192" spans="1:28" s="3" customFormat="1" ht="35.25" x14ac:dyDescent="0.5">
      <c r="A1192" s="3">
        <v>1</v>
      </c>
      <c r="B1192" s="143">
        <f>SUBTOTAL(103,$A$796:A1192)</f>
        <v>392</v>
      </c>
      <c r="C1192" s="237" t="s">
        <v>2945</v>
      </c>
      <c r="D1192" s="232">
        <f t="shared" si="65"/>
        <v>117732</v>
      </c>
      <c r="E1192" s="239">
        <v>0</v>
      </c>
      <c r="F1192" s="239">
        <v>0</v>
      </c>
      <c r="G1192" s="239">
        <v>0</v>
      </c>
      <c r="H1192" s="239">
        <v>0</v>
      </c>
      <c r="I1192" s="239">
        <v>0</v>
      </c>
      <c r="J1192" s="239">
        <v>0</v>
      </c>
      <c r="K1192" s="240">
        <v>0</v>
      </c>
      <c r="L1192" s="239">
        <v>0</v>
      </c>
      <c r="M1192" s="239">
        <v>0</v>
      </c>
      <c r="N1192" s="239">
        <v>0</v>
      </c>
      <c r="O1192" s="239">
        <v>0</v>
      </c>
      <c r="P1192" s="239">
        <v>117732</v>
      </c>
      <c r="Q1192" s="239">
        <v>0</v>
      </c>
      <c r="R1192" s="239">
        <v>0</v>
      </c>
      <c r="S1192" s="239">
        <v>0</v>
      </c>
      <c r="T1192" s="239">
        <v>0</v>
      </c>
      <c r="U1192" s="239">
        <v>0</v>
      </c>
      <c r="V1192" s="239">
        <v>0</v>
      </c>
      <c r="W1192" s="239">
        <v>0</v>
      </c>
      <c r="X1192" s="239">
        <v>0</v>
      </c>
      <c r="Y1192" s="239">
        <v>0</v>
      </c>
      <c r="Z1192" s="239">
        <v>0</v>
      </c>
      <c r="AA1192" s="239">
        <v>0</v>
      </c>
      <c r="AB1192" s="241">
        <v>2021</v>
      </c>
    </row>
    <row r="1193" spans="1:28" s="3" customFormat="1" ht="35.25" x14ac:dyDescent="0.5">
      <c r="A1193" s="3">
        <v>1</v>
      </c>
      <c r="B1193" s="143">
        <f>SUBTOTAL(103,$A$796:A1193)</f>
        <v>393</v>
      </c>
      <c r="C1193" s="237" t="s">
        <v>1779</v>
      </c>
      <c r="D1193" s="232">
        <f t="shared" si="65"/>
        <v>13016.06</v>
      </c>
      <c r="E1193" s="239">
        <v>0</v>
      </c>
      <c r="F1193" s="239">
        <v>0</v>
      </c>
      <c r="G1193" s="239">
        <v>0</v>
      </c>
      <c r="H1193" s="239">
        <v>0</v>
      </c>
      <c r="I1193" s="239">
        <v>0</v>
      </c>
      <c r="J1193" s="239">
        <v>0</v>
      </c>
      <c r="K1193" s="240">
        <v>0</v>
      </c>
      <c r="L1193" s="239">
        <v>0</v>
      </c>
      <c r="M1193" s="239">
        <v>13016.06</v>
      </c>
      <c r="N1193" s="239">
        <v>0</v>
      </c>
      <c r="O1193" s="239">
        <v>0</v>
      </c>
      <c r="P1193" s="239">
        <v>0</v>
      </c>
      <c r="Q1193" s="239">
        <v>0</v>
      </c>
      <c r="R1193" s="239">
        <v>0</v>
      </c>
      <c r="S1193" s="239">
        <v>0</v>
      </c>
      <c r="T1193" s="239">
        <v>0</v>
      </c>
      <c r="U1193" s="239">
        <v>0</v>
      </c>
      <c r="V1193" s="239">
        <v>0</v>
      </c>
      <c r="W1193" s="239">
        <v>0</v>
      </c>
      <c r="X1193" s="239">
        <v>0</v>
      </c>
      <c r="Y1193" s="239">
        <v>0</v>
      </c>
      <c r="Z1193" s="239">
        <v>0</v>
      </c>
      <c r="AA1193" s="239">
        <v>0</v>
      </c>
      <c r="AB1193" s="241">
        <v>2021</v>
      </c>
    </row>
    <row r="1194" spans="1:28" s="3" customFormat="1" ht="35.25" x14ac:dyDescent="0.5">
      <c r="A1194" s="3">
        <v>1</v>
      </c>
      <c r="B1194" s="143">
        <f>SUBTOTAL(103,$A$796:A1194)</f>
        <v>394</v>
      </c>
      <c r="C1194" s="237" t="s">
        <v>2097</v>
      </c>
      <c r="D1194" s="232">
        <f t="shared" si="65"/>
        <v>1270167</v>
      </c>
      <c r="E1194" s="239">
        <v>0</v>
      </c>
      <c r="F1194" s="239">
        <v>0</v>
      </c>
      <c r="G1194" s="239">
        <v>0</v>
      </c>
      <c r="H1194" s="239">
        <v>0</v>
      </c>
      <c r="I1194" s="239">
        <v>0</v>
      </c>
      <c r="J1194" s="239">
        <v>0</v>
      </c>
      <c r="K1194" s="240">
        <v>0</v>
      </c>
      <c r="L1194" s="239">
        <v>0</v>
      </c>
      <c r="M1194" s="239">
        <v>1270167</v>
      </c>
      <c r="N1194" s="239">
        <v>0</v>
      </c>
      <c r="O1194" s="239">
        <v>0</v>
      </c>
      <c r="P1194" s="239">
        <v>0</v>
      </c>
      <c r="Q1194" s="239">
        <v>0</v>
      </c>
      <c r="R1194" s="239">
        <v>0</v>
      </c>
      <c r="S1194" s="239">
        <v>0</v>
      </c>
      <c r="T1194" s="239">
        <v>0</v>
      </c>
      <c r="U1194" s="239">
        <v>0</v>
      </c>
      <c r="V1194" s="239">
        <v>0</v>
      </c>
      <c r="W1194" s="239">
        <v>0</v>
      </c>
      <c r="X1194" s="239">
        <v>0</v>
      </c>
      <c r="Y1194" s="239">
        <v>0</v>
      </c>
      <c r="Z1194" s="239">
        <v>0</v>
      </c>
      <c r="AA1194" s="239">
        <v>0</v>
      </c>
      <c r="AB1194" s="241">
        <v>2021</v>
      </c>
    </row>
    <row r="1195" spans="1:28" s="3" customFormat="1" ht="35.25" x14ac:dyDescent="0.5">
      <c r="A1195" s="3">
        <v>1</v>
      </c>
      <c r="B1195" s="143">
        <f>SUBTOTAL(103,$A$796:A1195)</f>
        <v>395</v>
      </c>
      <c r="C1195" s="237" t="s">
        <v>2098</v>
      </c>
      <c r="D1195" s="232">
        <f t="shared" si="65"/>
        <v>755354.28</v>
      </c>
      <c r="E1195" s="239">
        <v>0</v>
      </c>
      <c r="F1195" s="239">
        <v>0</v>
      </c>
      <c r="G1195" s="239">
        <v>0</v>
      </c>
      <c r="H1195" s="239">
        <v>0</v>
      </c>
      <c r="I1195" s="239">
        <v>0</v>
      </c>
      <c r="J1195" s="239">
        <v>0</v>
      </c>
      <c r="K1195" s="240">
        <v>0</v>
      </c>
      <c r="L1195" s="239">
        <v>0</v>
      </c>
      <c r="M1195" s="239">
        <v>0</v>
      </c>
      <c r="N1195" s="239">
        <v>0</v>
      </c>
      <c r="O1195" s="239">
        <v>755354.28</v>
      </c>
      <c r="P1195" s="239">
        <v>0</v>
      </c>
      <c r="Q1195" s="239">
        <v>0</v>
      </c>
      <c r="R1195" s="239">
        <v>0</v>
      </c>
      <c r="S1195" s="239">
        <v>0</v>
      </c>
      <c r="T1195" s="239">
        <v>0</v>
      </c>
      <c r="U1195" s="239">
        <v>0</v>
      </c>
      <c r="V1195" s="239">
        <v>0</v>
      </c>
      <c r="W1195" s="239">
        <v>0</v>
      </c>
      <c r="X1195" s="239">
        <v>0</v>
      </c>
      <c r="Y1195" s="239">
        <v>0</v>
      </c>
      <c r="Z1195" s="239">
        <v>0</v>
      </c>
      <c r="AA1195" s="239">
        <v>0</v>
      </c>
      <c r="AB1195" s="241">
        <v>2021</v>
      </c>
    </row>
    <row r="1196" spans="1:28" s="3" customFormat="1" ht="35.25" x14ac:dyDescent="0.5">
      <c r="A1196" s="3">
        <v>1</v>
      </c>
      <c r="B1196" s="143">
        <f>SUBTOTAL(103,$A$796:A1196)</f>
        <v>396</v>
      </c>
      <c r="C1196" s="237" t="s">
        <v>2490</v>
      </c>
      <c r="D1196" s="232">
        <f t="shared" si="65"/>
        <v>114920.73</v>
      </c>
      <c r="E1196" s="239">
        <v>0</v>
      </c>
      <c r="F1196" s="239">
        <v>0</v>
      </c>
      <c r="G1196" s="239">
        <v>0</v>
      </c>
      <c r="H1196" s="239">
        <v>0</v>
      </c>
      <c r="I1196" s="239">
        <v>0</v>
      </c>
      <c r="J1196" s="239">
        <v>0</v>
      </c>
      <c r="K1196" s="240">
        <v>0</v>
      </c>
      <c r="L1196" s="239">
        <v>0</v>
      </c>
      <c r="M1196" s="239">
        <v>114920.73</v>
      </c>
      <c r="N1196" s="239">
        <v>0</v>
      </c>
      <c r="O1196" s="239">
        <v>0</v>
      </c>
      <c r="P1196" s="239">
        <v>0</v>
      </c>
      <c r="Q1196" s="239">
        <v>0</v>
      </c>
      <c r="R1196" s="239">
        <v>0</v>
      </c>
      <c r="S1196" s="239">
        <v>0</v>
      </c>
      <c r="T1196" s="239">
        <v>0</v>
      </c>
      <c r="U1196" s="239">
        <v>0</v>
      </c>
      <c r="V1196" s="239">
        <v>0</v>
      </c>
      <c r="W1196" s="239">
        <v>0</v>
      </c>
      <c r="X1196" s="239">
        <v>0</v>
      </c>
      <c r="Y1196" s="239">
        <v>0</v>
      </c>
      <c r="Z1196" s="239">
        <v>0</v>
      </c>
      <c r="AA1196" s="239">
        <v>0</v>
      </c>
      <c r="AB1196" s="241">
        <v>2021</v>
      </c>
    </row>
    <row r="1197" spans="1:28" s="3" customFormat="1" ht="35.25" x14ac:dyDescent="0.5">
      <c r="A1197" s="3">
        <v>1</v>
      </c>
      <c r="B1197" s="143">
        <f>SUBTOTAL(103,$A$796:A1197)</f>
        <v>397</v>
      </c>
      <c r="C1197" s="237" t="s">
        <v>2491</v>
      </c>
      <c r="D1197" s="232">
        <f t="shared" si="65"/>
        <v>1582.56</v>
      </c>
      <c r="E1197" s="239">
        <v>0</v>
      </c>
      <c r="F1197" s="239">
        <v>0</v>
      </c>
      <c r="G1197" s="239">
        <v>0</v>
      </c>
      <c r="H1197" s="239">
        <v>0</v>
      </c>
      <c r="I1197" s="239">
        <v>0</v>
      </c>
      <c r="J1197" s="239">
        <v>0</v>
      </c>
      <c r="K1197" s="240">
        <v>0</v>
      </c>
      <c r="L1197" s="239">
        <v>0</v>
      </c>
      <c r="M1197" s="239">
        <v>1582.56</v>
      </c>
      <c r="N1197" s="239">
        <v>0</v>
      </c>
      <c r="O1197" s="239">
        <v>0</v>
      </c>
      <c r="P1197" s="239">
        <v>0</v>
      </c>
      <c r="Q1197" s="239">
        <v>0</v>
      </c>
      <c r="R1197" s="239">
        <v>0</v>
      </c>
      <c r="S1197" s="239">
        <v>0</v>
      </c>
      <c r="T1197" s="239">
        <v>0</v>
      </c>
      <c r="U1197" s="239">
        <v>0</v>
      </c>
      <c r="V1197" s="239">
        <v>0</v>
      </c>
      <c r="W1197" s="239">
        <v>0</v>
      </c>
      <c r="X1197" s="239">
        <v>0</v>
      </c>
      <c r="Y1197" s="239">
        <v>0</v>
      </c>
      <c r="Z1197" s="239">
        <v>0</v>
      </c>
      <c r="AA1197" s="239">
        <v>0</v>
      </c>
      <c r="AB1197" s="241">
        <v>2021</v>
      </c>
    </row>
    <row r="1198" spans="1:28" s="3" customFormat="1" ht="35.25" x14ac:dyDescent="0.5">
      <c r="A1198" s="3">
        <v>1</v>
      </c>
      <c r="B1198" s="143">
        <f>SUBTOTAL(103,$A$796:A1198)</f>
        <v>398</v>
      </c>
      <c r="C1198" s="237" t="s">
        <v>2471</v>
      </c>
      <c r="D1198" s="232">
        <f t="shared" si="65"/>
        <v>1358000</v>
      </c>
      <c r="E1198" s="239">
        <v>0</v>
      </c>
      <c r="F1198" s="239">
        <v>0</v>
      </c>
      <c r="G1198" s="239">
        <v>0</v>
      </c>
      <c r="H1198" s="239">
        <v>0</v>
      </c>
      <c r="I1198" s="239">
        <v>0</v>
      </c>
      <c r="J1198" s="239">
        <v>0</v>
      </c>
      <c r="K1198" s="240">
        <v>1</v>
      </c>
      <c r="L1198" s="239">
        <v>1358000</v>
      </c>
      <c r="M1198" s="239">
        <v>0</v>
      </c>
      <c r="N1198" s="239">
        <v>0</v>
      </c>
      <c r="O1198" s="239">
        <v>0</v>
      </c>
      <c r="P1198" s="239">
        <v>0</v>
      </c>
      <c r="Q1198" s="239">
        <v>0</v>
      </c>
      <c r="R1198" s="239">
        <v>0</v>
      </c>
      <c r="S1198" s="239">
        <v>0</v>
      </c>
      <c r="T1198" s="239">
        <v>0</v>
      </c>
      <c r="U1198" s="239">
        <v>0</v>
      </c>
      <c r="V1198" s="239">
        <v>0</v>
      </c>
      <c r="W1198" s="239">
        <v>0</v>
      </c>
      <c r="X1198" s="239">
        <v>0</v>
      </c>
      <c r="Y1198" s="239">
        <v>0</v>
      </c>
      <c r="Z1198" s="239">
        <v>0</v>
      </c>
      <c r="AA1198" s="239">
        <v>0</v>
      </c>
      <c r="AB1198" s="241">
        <v>2021</v>
      </c>
    </row>
    <row r="1199" spans="1:28" s="3" customFormat="1" ht="35.25" x14ac:dyDescent="0.5">
      <c r="A1199" s="3">
        <v>1</v>
      </c>
      <c r="B1199" s="143">
        <f>SUBTOTAL(103,$A$796:A1199)</f>
        <v>399</v>
      </c>
      <c r="C1199" s="237" t="s">
        <v>2946</v>
      </c>
      <c r="D1199" s="232">
        <f t="shared" si="65"/>
        <v>1358000</v>
      </c>
      <c r="E1199" s="239">
        <v>0</v>
      </c>
      <c r="F1199" s="239">
        <v>0</v>
      </c>
      <c r="G1199" s="239">
        <v>0</v>
      </c>
      <c r="H1199" s="239">
        <v>0</v>
      </c>
      <c r="I1199" s="239">
        <v>0</v>
      </c>
      <c r="J1199" s="239">
        <v>0</v>
      </c>
      <c r="K1199" s="240">
        <v>1</v>
      </c>
      <c r="L1199" s="239">
        <v>1358000</v>
      </c>
      <c r="M1199" s="239">
        <v>0</v>
      </c>
      <c r="N1199" s="239">
        <v>0</v>
      </c>
      <c r="O1199" s="239">
        <v>0</v>
      </c>
      <c r="P1199" s="239">
        <v>0</v>
      </c>
      <c r="Q1199" s="239">
        <v>0</v>
      </c>
      <c r="R1199" s="239">
        <v>0</v>
      </c>
      <c r="S1199" s="239">
        <v>0</v>
      </c>
      <c r="T1199" s="239">
        <v>0</v>
      </c>
      <c r="U1199" s="239">
        <v>0</v>
      </c>
      <c r="V1199" s="239">
        <v>0</v>
      </c>
      <c r="W1199" s="239">
        <v>0</v>
      </c>
      <c r="X1199" s="239">
        <v>0</v>
      </c>
      <c r="Y1199" s="239">
        <v>0</v>
      </c>
      <c r="Z1199" s="239">
        <v>0</v>
      </c>
      <c r="AA1199" s="239">
        <v>0</v>
      </c>
      <c r="AB1199" s="241">
        <v>2021</v>
      </c>
    </row>
    <row r="1200" spans="1:28" s="3" customFormat="1" ht="35.25" x14ac:dyDescent="0.5">
      <c r="A1200" s="3">
        <v>1</v>
      </c>
      <c r="B1200" s="143">
        <f>SUBTOTAL(103,$A$796:A1200)</f>
        <v>400</v>
      </c>
      <c r="C1200" s="237" t="s">
        <v>1780</v>
      </c>
      <c r="D1200" s="232">
        <f t="shared" si="65"/>
        <v>47742</v>
      </c>
      <c r="E1200" s="239">
        <v>0</v>
      </c>
      <c r="F1200" s="239">
        <v>0</v>
      </c>
      <c r="G1200" s="239">
        <v>47742</v>
      </c>
      <c r="H1200" s="239">
        <v>0</v>
      </c>
      <c r="I1200" s="239">
        <v>0</v>
      </c>
      <c r="J1200" s="239">
        <v>0</v>
      </c>
      <c r="K1200" s="240">
        <v>0</v>
      </c>
      <c r="L1200" s="239">
        <v>0</v>
      </c>
      <c r="M1200" s="239">
        <v>0</v>
      </c>
      <c r="N1200" s="239">
        <v>0</v>
      </c>
      <c r="O1200" s="239">
        <v>0</v>
      </c>
      <c r="P1200" s="239">
        <v>0</v>
      </c>
      <c r="Q1200" s="239">
        <v>0</v>
      </c>
      <c r="R1200" s="239">
        <v>0</v>
      </c>
      <c r="S1200" s="239">
        <v>0</v>
      </c>
      <c r="T1200" s="239">
        <v>0</v>
      </c>
      <c r="U1200" s="239">
        <v>0</v>
      </c>
      <c r="V1200" s="239">
        <v>0</v>
      </c>
      <c r="W1200" s="239">
        <v>0</v>
      </c>
      <c r="X1200" s="239">
        <v>0</v>
      </c>
      <c r="Y1200" s="239">
        <v>0</v>
      </c>
      <c r="Z1200" s="239">
        <v>0</v>
      </c>
      <c r="AA1200" s="239">
        <v>0</v>
      </c>
      <c r="AB1200" s="241">
        <v>2021</v>
      </c>
    </row>
    <row r="1201" spans="1:28" s="3" customFormat="1" ht="35.25" x14ac:dyDescent="0.5">
      <c r="A1201" s="3">
        <v>1</v>
      </c>
      <c r="B1201" s="143">
        <f>SUBTOTAL(103,$A$796:A1201)</f>
        <v>401</v>
      </c>
      <c r="C1201" s="237" t="s">
        <v>2095</v>
      </c>
      <c r="D1201" s="232">
        <f t="shared" si="65"/>
        <v>872000</v>
      </c>
      <c r="E1201" s="239">
        <v>0</v>
      </c>
      <c r="F1201" s="239">
        <v>0</v>
      </c>
      <c r="G1201" s="239">
        <v>0</v>
      </c>
      <c r="H1201" s="239">
        <v>0</v>
      </c>
      <c r="I1201" s="239">
        <v>0</v>
      </c>
      <c r="J1201" s="239">
        <v>0</v>
      </c>
      <c r="K1201" s="240">
        <v>0</v>
      </c>
      <c r="L1201" s="239">
        <v>0</v>
      </c>
      <c r="M1201" s="239">
        <v>593000</v>
      </c>
      <c r="N1201" s="239">
        <v>0</v>
      </c>
      <c r="O1201" s="239">
        <v>279000</v>
      </c>
      <c r="P1201" s="239">
        <v>0</v>
      </c>
      <c r="Q1201" s="239">
        <v>0</v>
      </c>
      <c r="R1201" s="239">
        <v>0</v>
      </c>
      <c r="S1201" s="239">
        <v>0</v>
      </c>
      <c r="T1201" s="239">
        <v>0</v>
      </c>
      <c r="U1201" s="239">
        <v>0</v>
      </c>
      <c r="V1201" s="239">
        <v>0</v>
      </c>
      <c r="W1201" s="239">
        <v>0</v>
      </c>
      <c r="X1201" s="239">
        <v>0</v>
      </c>
      <c r="Y1201" s="239">
        <v>0</v>
      </c>
      <c r="Z1201" s="239">
        <v>0</v>
      </c>
      <c r="AA1201" s="239">
        <v>0</v>
      </c>
      <c r="AB1201" s="241">
        <v>2021</v>
      </c>
    </row>
    <row r="1202" spans="1:28" s="3" customFormat="1" ht="35.25" x14ac:dyDescent="0.5">
      <c r="A1202" s="3">
        <v>1</v>
      </c>
      <c r="B1202" s="143">
        <f>SUBTOTAL(103,$A$796:A1202)</f>
        <v>402</v>
      </c>
      <c r="C1202" s="237" t="s">
        <v>2947</v>
      </c>
      <c r="D1202" s="232">
        <f t="shared" si="65"/>
        <v>63000</v>
      </c>
      <c r="E1202" s="239">
        <v>0</v>
      </c>
      <c r="F1202" s="239">
        <v>0</v>
      </c>
      <c r="G1202" s="239">
        <v>0</v>
      </c>
      <c r="H1202" s="239">
        <v>0</v>
      </c>
      <c r="I1202" s="239">
        <v>0</v>
      </c>
      <c r="J1202" s="239">
        <v>0</v>
      </c>
      <c r="K1202" s="240">
        <v>0</v>
      </c>
      <c r="L1202" s="239">
        <v>0</v>
      </c>
      <c r="M1202" s="239">
        <v>0</v>
      </c>
      <c r="N1202" s="239">
        <v>0</v>
      </c>
      <c r="O1202" s="239">
        <v>63000</v>
      </c>
      <c r="P1202" s="239">
        <v>0</v>
      </c>
      <c r="Q1202" s="239">
        <v>0</v>
      </c>
      <c r="R1202" s="239">
        <v>0</v>
      </c>
      <c r="S1202" s="239">
        <v>0</v>
      </c>
      <c r="T1202" s="239">
        <v>0</v>
      </c>
      <c r="U1202" s="239">
        <v>0</v>
      </c>
      <c r="V1202" s="239">
        <v>0</v>
      </c>
      <c r="W1202" s="239">
        <v>0</v>
      </c>
      <c r="X1202" s="239">
        <v>0</v>
      </c>
      <c r="Y1202" s="239">
        <v>0</v>
      </c>
      <c r="Z1202" s="239">
        <v>0</v>
      </c>
      <c r="AA1202" s="239">
        <v>0</v>
      </c>
      <c r="AB1202" s="241">
        <v>2021</v>
      </c>
    </row>
    <row r="1203" spans="1:28" s="3" customFormat="1" ht="35.25" x14ac:dyDescent="0.5">
      <c r="A1203" s="3">
        <v>1</v>
      </c>
      <c r="B1203" s="143">
        <f>SUBTOTAL(103,$A$796:A1203)</f>
        <v>403</v>
      </c>
      <c r="C1203" s="237" t="s">
        <v>2492</v>
      </c>
      <c r="D1203" s="232">
        <f t="shared" si="65"/>
        <v>272751</v>
      </c>
      <c r="E1203" s="239">
        <v>0</v>
      </c>
      <c r="F1203" s="239">
        <v>0</v>
      </c>
      <c r="G1203" s="239">
        <v>0</v>
      </c>
      <c r="H1203" s="239">
        <v>0</v>
      </c>
      <c r="I1203" s="239">
        <v>0</v>
      </c>
      <c r="J1203" s="239">
        <v>0</v>
      </c>
      <c r="K1203" s="240">
        <v>0</v>
      </c>
      <c r="L1203" s="239">
        <v>0</v>
      </c>
      <c r="M1203" s="239">
        <v>0</v>
      </c>
      <c r="N1203" s="239">
        <v>0</v>
      </c>
      <c r="O1203" s="239">
        <v>272751</v>
      </c>
      <c r="P1203" s="239">
        <v>0</v>
      </c>
      <c r="Q1203" s="239">
        <v>0</v>
      </c>
      <c r="R1203" s="239">
        <v>0</v>
      </c>
      <c r="S1203" s="239">
        <v>0</v>
      </c>
      <c r="T1203" s="239">
        <v>0</v>
      </c>
      <c r="U1203" s="239">
        <v>0</v>
      </c>
      <c r="V1203" s="239">
        <v>0</v>
      </c>
      <c r="W1203" s="239">
        <v>0</v>
      </c>
      <c r="X1203" s="239">
        <v>0</v>
      </c>
      <c r="Y1203" s="239">
        <v>0</v>
      </c>
      <c r="Z1203" s="239">
        <v>0</v>
      </c>
      <c r="AA1203" s="239">
        <v>0</v>
      </c>
      <c r="AB1203" s="241">
        <v>2021</v>
      </c>
    </row>
    <row r="1204" spans="1:28" s="3" customFormat="1" ht="35.25" x14ac:dyDescent="0.5">
      <c r="A1204" s="3">
        <v>1</v>
      </c>
      <c r="B1204" s="143">
        <f>SUBTOTAL(103,$A$796:A1204)</f>
        <v>404</v>
      </c>
      <c r="C1204" s="237" t="s">
        <v>1629</v>
      </c>
      <c r="D1204" s="232">
        <f t="shared" si="65"/>
        <v>541900</v>
      </c>
      <c r="E1204" s="239">
        <v>0</v>
      </c>
      <c r="F1204" s="239">
        <v>0</v>
      </c>
      <c r="G1204" s="239">
        <v>116900</v>
      </c>
      <c r="H1204" s="239">
        <v>0</v>
      </c>
      <c r="I1204" s="239">
        <v>0</v>
      </c>
      <c r="J1204" s="239">
        <v>0</v>
      </c>
      <c r="K1204" s="240">
        <v>0</v>
      </c>
      <c r="L1204" s="239">
        <v>0</v>
      </c>
      <c r="M1204" s="239">
        <v>15000</v>
      </c>
      <c r="N1204" s="239">
        <v>0</v>
      </c>
      <c r="O1204" s="239">
        <v>410000</v>
      </c>
      <c r="P1204" s="239">
        <v>0</v>
      </c>
      <c r="Q1204" s="239">
        <v>0</v>
      </c>
      <c r="R1204" s="239">
        <v>0</v>
      </c>
      <c r="S1204" s="239">
        <v>0</v>
      </c>
      <c r="T1204" s="239">
        <v>0</v>
      </c>
      <c r="U1204" s="239">
        <v>0</v>
      </c>
      <c r="V1204" s="239">
        <v>0</v>
      </c>
      <c r="W1204" s="239">
        <v>0</v>
      </c>
      <c r="X1204" s="239">
        <v>0</v>
      </c>
      <c r="Y1204" s="239">
        <v>0</v>
      </c>
      <c r="Z1204" s="239">
        <v>0</v>
      </c>
      <c r="AA1204" s="239">
        <v>0</v>
      </c>
      <c r="AB1204" s="241">
        <v>2021</v>
      </c>
    </row>
    <row r="1205" spans="1:28" s="3" customFormat="1" ht="35.25" x14ac:dyDescent="0.5">
      <c r="A1205" s="3">
        <v>1</v>
      </c>
      <c r="B1205" s="143">
        <f>SUBTOTAL(103,$A$796:A1205)</f>
        <v>405</v>
      </c>
      <c r="C1205" s="237" t="s">
        <v>2948</v>
      </c>
      <c r="D1205" s="232">
        <f t="shared" si="65"/>
        <v>130500</v>
      </c>
      <c r="E1205" s="239">
        <v>0</v>
      </c>
      <c r="F1205" s="239">
        <v>0</v>
      </c>
      <c r="G1205" s="239">
        <v>0</v>
      </c>
      <c r="H1205" s="239">
        <v>0</v>
      </c>
      <c r="I1205" s="239">
        <v>0</v>
      </c>
      <c r="J1205" s="239">
        <v>0</v>
      </c>
      <c r="K1205" s="240">
        <v>0</v>
      </c>
      <c r="L1205" s="239">
        <v>0</v>
      </c>
      <c r="M1205" s="239">
        <v>0</v>
      </c>
      <c r="N1205" s="239">
        <v>0</v>
      </c>
      <c r="O1205" s="239">
        <v>130500</v>
      </c>
      <c r="P1205" s="239">
        <v>0</v>
      </c>
      <c r="Q1205" s="239">
        <v>0</v>
      </c>
      <c r="R1205" s="239">
        <v>0</v>
      </c>
      <c r="S1205" s="239">
        <v>0</v>
      </c>
      <c r="T1205" s="239">
        <v>0</v>
      </c>
      <c r="U1205" s="239">
        <v>0</v>
      </c>
      <c r="V1205" s="239">
        <v>0</v>
      </c>
      <c r="W1205" s="239">
        <v>0</v>
      </c>
      <c r="X1205" s="239">
        <v>0</v>
      </c>
      <c r="Y1205" s="239">
        <v>0</v>
      </c>
      <c r="Z1205" s="239">
        <v>0</v>
      </c>
      <c r="AA1205" s="239">
        <v>0</v>
      </c>
      <c r="AB1205" s="241">
        <v>2021</v>
      </c>
    </row>
    <row r="1206" spans="1:28" s="3" customFormat="1" ht="35.25" x14ac:dyDescent="0.5">
      <c r="A1206" s="3">
        <v>1</v>
      </c>
      <c r="B1206" s="143">
        <f>SUBTOTAL(103,$A$796:A1206)</f>
        <v>406</v>
      </c>
      <c r="C1206" s="237" t="s">
        <v>2949</v>
      </c>
      <c r="D1206" s="232">
        <f t="shared" si="65"/>
        <v>394000</v>
      </c>
      <c r="E1206" s="239">
        <v>0</v>
      </c>
      <c r="F1206" s="239">
        <v>0</v>
      </c>
      <c r="G1206" s="239">
        <v>394000</v>
      </c>
      <c r="H1206" s="239">
        <v>0</v>
      </c>
      <c r="I1206" s="239">
        <v>0</v>
      </c>
      <c r="J1206" s="239">
        <v>0</v>
      </c>
      <c r="K1206" s="240">
        <v>0</v>
      </c>
      <c r="L1206" s="239">
        <v>0</v>
      </c>
      <c r="M1206" s="239">
        <v>0</v>
      </c>
      <c r="N1206" s="239">
        <v>0</v>
      </c>
      <c r="O1206" s="239">
        <v>0</v>
      </c>
      <c r="P1206" s="239">
        <v>0</v>
      </c>
      <c r="Q1206" s="239">
        <v>0</v>
      </c>
      <c r="R1206" s="239">
        <v>0</v>
      </c>
      <c r="S1206" s="239">
        <v>0</v>
      </c>
      <c r="T1206" s="239">
        <v>0</v>
      </c>
      <c r="U1206" s="239">
        <v>0</v>
      </c>
      <c r="V1206" s="239">
        <v>0</v>
      </c>
      <c r="W1206" s="239">
        <v>0</v>
      </c>
      <c r="X1206" s="239">
        <v>0</v>
      </c>
      <c r="Y1206" s="239">
        <v>0</v>
      </c>
      <c r="Z1206" s="239">
        <v>0</v>
      </c>
      <c r="AA1206" s="239">
        <v>0</v>
      </c>
      <c r="AB1206" s="241">
        <v>2021</v>
      </c>
    </row>
    <row r="1207" spans="1:28" s="3" customFormat="1" ht="35.25" x14ac:dyDescent="0.5">
      <c r="A1207" s="3">
        <v>1</v>
      </c>
      <c r="B1207" s="143">
        <f>SUBTOTAL(103,$A$796:A1207)</f>
        <v>407</v>
      </c>
      <c r="C1207" s="237" t="s">
        <v>2950</v>
      </c>
      <c r="D1207" s="232">
        <f t="shared" si="65"/>
        <v>359077.32</v>
      </c>
      <c r="E1207" s="239">
        <v>0</v>
      </c>
      <c r="F1207" s="239">
        <v>0</v>
      </c>
      <c r="G1207" s="239">
        <v>0</v>
      </c>
      <c r="H1207" s="239">
        <v>0</v>
      </c>
      <c r="I1207" s="239">
        <v>0</v>
      </c>
      <c r="J1207" s="239">
        <v>0</v>
      </c>
      <c r="K1207" s="240">
        <v>0</v>
      </c>
      <c r="L1207" s="239">
        <v>0</v>
      </c>
      <c r="M1207" s="239">
        <v>0</v>
      </c>
      <c r="N1207" s="239">
        <v>0</v>
      </c>
      <c r="O1207" s="239">
        <v>359077.32</v>
      </c>
      <c r="P1207" s="239">
        <v>0</v>
      </c>
      <c r="Q1207" s="239">
        <v>0</v>
      </c>
      <c r="R1207" s="239">
        <v>0</v>
      </c>
      <c r="S1207" s="239">
        <v>0</v>
      </c>
      <c r="T1207" s="239">
        <v>0</v>
      </c>
      <c r="U1207" s="239">
        <v>0</v>
      </c>
      <c r="V1207" s="239">
        <v>0</v>
      </c>
      <c r="W1207" s="239">
        <v>0</v>
      </c>
      <c r="X1207" s="239">
        <v>0</v>
      </c>
      <c r="Y1207" s="239">
        <v>0</v>
      </c>
      <c r="Z1207" s="239">
        <v>0</v>
      </c>
      <c r="AA1207" s="239">
        <v>0</v>
      </c>
      <c r="AB1207" s="241">
        <v>2021</v>
      </c>
    </row>
    <row r="1208" spans="1:28" s="3" customFormat="1" ht="35.25" x14ac:dyDescent="0.5">
      <c r="A1208" s="3">
        <v>1</v>
      </c>
      <c r="B1208" s="143">
        <f>SUBTOTAL(103,$A$796:A1208)</f>
        <v>408</v>
      </c>
      <c r="C1208" s="237" t="s">
        <v>2493</v>
      </c>
      <c r="D1208" s="232">
        <f t="shared" si="65"/>
        <v>300000</v>
      </c>
      <c r="E1208" s="239">
        <v>0</v>
      </c>
      <c r="F1208" s="239">
        <v>0</v>
      </c>
      <c r="G1208" s="239">
        <v>0</v>
      </c>
      <c r="H1208" s="239">
        <v>0</v>
      </c>
      <c r="I1208" s="239">
        <v>0</v>
      </c>
      <c r="J1208" s="239">
        <v>0</v>
      </c>
      <c r="K1208" s="240">
        <v>0</v>
      </c>
      <c r="L1208" s="239">
        <v>0</v>
      </c>
      <c r="M1208" s="239">
        <v>0</v>
      </c>
      <c r="N1208" s="239">
        <v>0</v>
      </c>
      <c r="O1208" s="239">
        <v>300000</v>
      </c>
      <c r="P1208" s="239">
        <v>0</v>
      </c>
      <c r="Q1208" s="239">
        <v>0</v>
      </c>
      <c r="R1208" s="239">
        <v>0</v>
      </c>
      <c r="S1208" s="239">
        <v>0</v>
      </c>
      <c r="T1208" s="239">
        <v>0</v>
      </c>
      <c r="U1208" s="239">
        <v>0</v>
      </c>
      <c r="V1208" s="239">
        <v>0</v>
      </c>
      <c r="W1208" s="239">
        <v>0</v>
      </c>
      <c r="X1208" s="239">
        <v>0</v>
      </c>
      <c r="Y1208" s="239">
        <v>0</v>
      </c>
      <c r="Z1208" s="239">
        <v>0</v>
      </c>
      <c r="AA1208" s="239">
        <v>0</v>
      </c>
      <c r="AB1208" s="241">
        <v>2021</v>
      </c>
    </row>
    <row r="1209" spans="1:28" s="3" customFormat="1" ht="35.25" x14ac:dyDescent="0.5">
      <c r="A1209" s="3">
        <v>1</v>
      </c>
      <c r="B1209" s="143">
        <f>SUBTOTAL(103,$A$796:A1209)</f>
        <v>409</v>
      </c>
      <c r="C1209" s="237" t="s">
        <v>2951</v>
      </c>
      <c r="D1209" s="232">
        <f t="shared" si="65"/>
        <v>257900.97</v>
      </c>
      <c r="E1209" s="239">
        <v>0</v>
      </c>
      <c r="F1209" s="239">
        <v>0</v>
      </c>
      <c r="G1209" s="239">
        <v>257900.97</v>
      </c>
      <c r="H1209" s="239">
        <v>0</v>
      </c>
      <c r="I1209" s="239">
        <v>0</v>
      </c>
      <c r="J1209" s="239">
        <v>0</v>
      </c>
      <c r="K1209" s="240">
        <v>0</v>
      </c>
      <c r="L1209" s="239">
        <v>0</v>
      </c>
      <c r="M1209" s="239">
        <v>0</v>
      </c>
      <c r="N1209" s="239">
        <v>0</v>
      </c>
      <c r="O1209" s="239">
        <v>0</v>
      </c>
      <c r="P1209" s="239">
        <v>0</v>
      </c>
      <c r="Q1209" s="239">
        <v>0</v>
      </c>
      <c r="R1209" s="239">
        <v>0</v>
      </c>
      <c r="S1209" s="239">
        <v>0</v>
      </c>
      <c r="T1209" s="239">
        <v>0</v>
      </c>
      <c r="U1209" s="239">
        <v>0</v>
      </c>
      <c r="V1209" s="239">
        <v>0</v>
      </c>
      <c r="W1209" s="239">
        <v>0</v>
      </c>
      <c r="X1209" s="239">
        <v>0</v>
      </c>
      <c r="Y1209" s="239">
        <v>0</v>
      </c>
      <c r="Z1209" s="239">
        <v>0</v>
      </c>
      <c r="AA1209" s="239">
        <v>0</v>
      </c>
      <c r="AB1209" s="241">
        <v>2021</v>
      </c>
    </row>
    <row r="1210" spans="1:28" s="3" customFormat="1" ht="35.25" x14ac:dyDescent="0.5">
      <c r="A1210" s="3">
        <v>1</v>
      </c>
      <c r="B1210" s="143">
        <f>SUBTOTAL(103,$A$796:A1210)</f>
        <v>410</v>
      </c>
      <c r="C1210" s="237" t="s">
        <v>2952</v>
      </c>
      <c r="D1210" s="232">
        <f t="shared" si="65"/>
        <v>1819000</v>
      </c>
      <c r="E1210" s="239">
        <v>0</v>
      </c>
      <c r="F1210" s="239">
        <v>0</v>
      </c>
      <c r="G1210" s="239">
        <v>0</v>
      </c>
      <c r="H1210" s="239">
        <v>0</v>
      </c>
      <c r="I1210" s="239">
        <v>0</v>
      </c>
      <c r="J1210" s="239">
        <v>0</v>
      </c>
      <c r="K1210" s="240">
        <v>2</v>
      </c>
      <c r="L1210" s="239">
        <v>1819000</v>
      </c>
      <c r="M1210" s="239">
        <v>0</v>
      </c>
      <c r="N1210" s="239">
        <v>0</v>
      </c>
      <c r="O1210" s="239">
        <v>0</v>
      </c>
      <c r="P1210" s="239">
        <v>0</v>
      </c>
      <c r="Q1210" s="239">
        <v>0</v>
      </c>
      <c r="R1210" s="239">
        <v>0</v>
      </c>
      <c r="S1210" s="239">
        <v>0</v>
      </c>
      <c r="T1210" s="239">
        <v>0</v>
      </c>
      <c r="U1210" s="239">
        <v>0</v>
      </c>
      <c r="V1210" s="239">
        <v>0</v>
      </c>
      <c r="W1210" s="239">
        <v>0</v>
      </c>
      <c r="X1210" s="239">
        <v>0</v>
      </c>
      <c r="Y1210" s="239">
        <v>0</v>
      </c>
      <c r="Z1210" s="239">
        <v>0</v>
      </c>
      <c r="AA1210" s="239">
        <v>0</v>
      </c>
      <c r="AB1210" s="241">
        <v>2021</v>
      </c>
    </row>
    <row r="1211" spans="1:28" s="3" customFormat="1" ht="35.25" x14ac:dyDescent="0.5">
      <c r="A1211" s="3">
        <v>1</v>
      </c>
      <c r="B1211" s="143">
        <f>SUBTOTAL(103,$A$796:A1211)</f>
        <v>411</v>
      </c>
      <c r="C1211" s="237" t="s">
        <v>2953</v>
      </c>
      <c r="D1211" s="232">
        <f t="shared" si="65"/>
        <v>299450.69</v>
      </c>
      <c r="E1211" s="239">
        <v>0</v>
      </c>
      <c r="F1211" s="239">
        <v>0</v>
      </c>
      <c r="G1211" s="239">
        <v>0</v>
      </c>
      <c r="H1211" s="239">
        <v>299450.69</v>
      </c>
      <c r="I1211" s="239">
        <v>0</v>
      </c>
      <c r="J1211" s="239">
        <v>0</v>
      </c>
      <c r="K1211" s="240">
        <v>0</v>
      </c>
      <c r="L1211" s="239">
        <v>0</v>
      </c>
      <c r="M1211" s="239">
        <v>0</v>
      </c>
      <c r="N1211" s="239">
        <v>0</v>
      </c>
      <c r="O1211" s="239">
        <v>0</v>
      </c>
      <c r="P1211" s="239">
        <v>0</v>
      </c>
      <c r="Q1211" s="239">
        <v>0</v>
      </c>
      <c r="R1211" s="239">
        <v>0</v>
      </c>
      <c r="S1211" s="239">
        <v>0</v>
      </c>
      <c r="T1211" s="239">
        <v>0</v>
      </c>
      <c r="U1211" s="239">
        <v>0</v>
      </c>
      <c r="V1211" s="239">
        <v>0</v>
      </c>
      <c r="W1211" s="239">
        <v>0</v>
      </c>
      <c r="X1211" s="239">
        <v>0</v>
      </c>
      <c r="Y1211" s="239">
        <v>0</v>
      </c>
      <c r="Z1211" s="239">
        <v>0</v>
      </c>
      <c r="AA1211" s="239">
        <v>0</v>
      </c>
      <c r="AB1211" s="241">
        <v>2021</v>
      </c>
    </row>
    <row r="1212" spans="1:28" s="3" customFormat="1" ht="35.25" x14ac:dyDescent="0.5">
      <c r="A1212" s="3">
        <v>1</v>
      </c>
      <c r="B1212" s="143">
        <f>SUBTOTAL(103,$A$796:A1212)</f>
        <v>412</v>
      </c>
      <c r="C1212" s="237" t="s">
        <v>2954</v>
      </c>
      <c r="D1212" s="232">
        <f t="shared" si="65"/>
        <v>1298283</v>
      </c>
      <c r="E1212" s="239">
        <v>0</v>
      </c>
      <c r="F1212" s="239">
        <v>0</v>
      </c>
      <c r="G1212" s="239">
        <v>0</v>
      </c>
      <c r="H1212" s="239">
        <v>0</v>
      </c>
      <c r="I1212" s="239">
        <v>0</v>
      </c>
      <c r="J1212" s="239">
        <v>0</v>
      </c>
      <c r="K1212" s="240">
        <v>0</v>
      </c>
      <c r="L1212" s="239">
        <v>0</v>
      </c>
      <c r="M1212" s="239">
        <v>0</v>
      </c>
      <c r="N1212" s="239">
        <v>0</v>
      </c>
      <c r="O1212" s="239">
        <v>1298283</v>
      </c>
      <c r="P1212" s="239">
        <v>0</v>
      </c>
      <c r="Q1212" s="239">
        <v>0</v>
      </c>
      <c r="R1212" s="239">
        <v>0</v>
      </c>
      <c r="S1212" s="239">
        <v>0</v>
      </c>
      <c r="T1212" s="239">
        <v>0</v>
      </c>
      <c r="U1212" s="239">
        <v>0</v>
      </c>
      <c r="V1212" s="239">
        <v>0</v>
      </c>
      <c r="W1212" s="239">
        <v>0</v>
      </c>
      <c r="X1212" s="239">
        <v>0</v>
      </c>
      <c r="Y1212" s="239">
        <v>0</v>
      </c>
      <c r="Z1212" s="239">
        <v>0</v>
      </c>
      <c r="AA1212" s="239">
        <v>0</v>
      </c>
      <c r="AB1212" s="241">
        <v>2021</v>
      </c>
    </row>
    <row r="1213" spans="1:28" s="3" customFormat="1" ht="35.25" x14ac:dyDescent="0.5">
      <c r="A1213" s="3">
        <v>1</v>
      </c>
      <c r="B1213" s="143">
        <f>SUBTOTAL(103,$A$796:A1213)</f>
        <v>413</v>
      </c>
      <c r="C1213" s="237" t="s">
        <v>2955</v>
      </c>
      <c r="D1213" s="232">
        <f t="shared" si="65"/>
        <v>3199982</v>
      </c>
      <c r="E1213" s="239">
        <v>0</v>
      </c>
      <c r="F1213" s="239">
        <v>0</v>
      </c>
      <c r="G1213" s="239">
        <v>0</v>
      </c>
      <c r="H1213" s="239">
        <v>0</v>
      </c>
      <c r="I1213" s="239">
        <v>0</v>
      </c>
      <c r="J1213" s="239">
        <v>0</v>
      </c>
      <c r="K1213" s="240">
        <v>0</v>
      </c>
      <c r="L1213" s="239">
        <v>0</v>
      </c>
      <c r="M1213" s="239">
        <v>0</v>
      </c>
      <c r="N1213" s="239">
        <v>0</v>
      </c>
      <c r="O1213" s="239">
        <v>3199982</v>
      </c>
      <c r="P1213" s="239">
        <v>0</v>
      </c>
      <c r="Q1213" s="239">
        <v>0</v>
      </c>
      <c r="R1213" s="239">
        <v>0</v>
      </c>
      <c r="S1213" s="239">
        <v>0</v>
      </c>
      <c r="T1213" s="239">
        <v>0</v>
      </c>
      <c r="U1213" s="239">
        <v>0</v>
      </c>
      <c r="V1213" s="239">
        <v>0</v>
      </c>
      <c r="W1213" s="239">
        <v>0</v>
      </c>
      <c r="X1213" s="239">
        <v>0</v>
      </c>
      <c r="Y1213" s="239">
        <v>0</v>
      </c>
      <c r="Z1213" s="239">
        <v>0</v>
      </c>
      <c r="AA1213" s="239">
        <v>0</v>
      </c>
      <c r="AB1213" s="241">
        <v>2021</v>
      </c>
    </row>
    <row r="1214" spans="1:28" s="3" customFormat="1" ht="35.25" x14ac:dyDescent="0.5">
      <c r="A1214" s="3">
        <v>1</v>
      </c>
      <c r="B1214" s="143">
        <f>SUBTOTAL(103,$A$796:A1214)</f>
        <v>414</v>
      </c>
      <c r="C1214" s="237" t="s">
        <v>2028</v>
      </c>
      <c r="D1214" s="232">
        <f t="shared" si="65"/>
        <v>1152523</v>
      </c>
      <c r="E1214" s="239">
        <v>0</v>
      </c>
      <c r="F1214" s="239">
        <v>0</v>
      </c>
      <c r="G1214" s="239">
        <v>0</v>
      </c>
      <c r="H1214" s="239">
        <v>0</v>
      </c>
      <c r="I1214" s="239">
        <v>0</v>
      </c>
      <c r="J1214" s="239">
        <v>0</v>
      </c>
      <c r="K1214" s="240">
        <v>0</v>
      </c>
      <c r="L1214" s="239">
        <v>0</v>
      </c>
      <c r="M1214" s="239">
        <v>0</v>
      </c>
      <c r="N1214" s="239">
        <v>0</v>
      </c>
      <c r="O1214" s="239">
        <v>1152523</v>
      </c>
      <c r="P1214" s="239">
        <v>0</v>
      </c>
      <c r="Q1214" s="239">
        <v>0</v>
      </c>
      <c r="R1214" s="239">
        <v>0</v>
      </c>
      <c r="S1214" s="239">
        <v>0</v>
      </c>
      <c r="T1214" s="239">
        <v>0</v>
      </c>
      <c r="U1214" s="239">
        <v>0</v>
      </c>
      <c r="V1214" s="239">
        <v>0</v>
      </c>
      <c r="W1214" s="239">
        <v>0</v>
      </c>
      <c r="X1214" s="239">
        <v>0</v>
      </c>
      <c r="Y1214" s="239">
        <v>0</v>
      </c>
      <c r="Z1214" s="239">
        <v>0</v>
      </c>
      <c r="AA1214" s="239">
        <v>0</v>
      </c>
      <c r="AB1214" s="241">
        <v>2021</v>
      </c>
    </row>
    <row r="1215" spans="1:28" s="3" customFormat="1" ht="35.25" x14ac:dyDescent="0.5">
      <c r="A1215" s="3">
        <v>1</v>
      </c>
      <c r="B1215" s="143">
        <f>SUBTOTAL(103,$A$796:A1215)</f>
        <v>415</v>
      </c>
      <c r="C1215" s="237" t="s">
        <v>2311</v>
      </c>
      <c r="D1215" s="232">
        <f t="shared" si="65"/>
        <v>456000.48</v>
      </c>
      <c r="E1215" s="239">
        <v>0</v>
      </c>
      <c r="F1215" s="239">
        <v>0</v>
      </c>
      <c r="G1215" s="239">
        <v>0</v>
      </c>
      <c r="H1215" s="239">
        <v>0</v>
      </c>
      <c r="I1215" s="239">
        <v>0</v>
      </c>
      <c r="J1215" s="239">
        <v>0</v>
      </c>
      <c r="K1215" s="240">
        <v>0</v>
      </c>
      <c r="L1215" s="239">
        <v>0</v>
      </c>
      <c r="M1215" s="239">
        <v>0</v>
      </c>
      <c r="N1215" s="239">
        <v>0</v>
      </c>
      <c r="O1215" s="239">
        <v>456000.48</v>
      </c>
      <c r="P1215" s="239">
        <v>0</v>
      </c>
      <c r="Q1215" s="239">
        <v>0</v>
      </c>
      <c r="R1215" s="239">
        <v>0</v>
      </c>
      <c r="S1215" s="239">
        <v>0</v>
      </c>
      <c r="T1215" s="239">
        <v>0</v>
      </c>
      <c r="U1215" s="239">
        <v>0</v>
      </c>
      <c r="V1215" s="239">
        <v>0</v>
      </c>
      <c r="W1215" s="239">
        <v>0</v>
      </c>
      <c r="X1215" s="239">
        <v>0</v>
      </c>
      <c r="Y1215" s="239">
        <v>0</v>
      </c>
      <c r="Z1215" s="239">
        <v>0</v>
      </c>
      <c r="AA1215" s="239">
        <v>0</v>
      </c>
      <c r="AB1215" s="241">
        <v>2021</v>
      </c>
    </row>
    <row r="1216" spans="1:28" s="3" customFormat="1" ht="35.25" x14ac:dyDescent="0.5">
      <c r="A1216" s="3">
        <v>1</v>
      </c>
      <c r="B1216" s="143">
        <f>SUBTOTAL(103,$A$796:A1216)</f>
        <v>416</v>
      </c>
      <c r="C1216" s="237" t="s">
        <v>2956</v>
      </c>
      <c r="D1216" s="232">
        <f t="shared" si="65"/>
        <v>1356918</v>
      </c>
      <c r="E1216" s="239">
        <v>0</v>
      </c>
      <c r="F1216" s="239">
        <v>0</v>
      </c>
      <c r="G1216" s="239">
        <v>0</v>
      </c>
      <c r="H1216" s="239">
        <v>0</v>
      </c>
      <c r="I1216" s="239">
        <v>0</v>
      </c>
      <c r="J1216" s="239">
        <v>0</v>
      </c>
      <c r="K1216" s="240">
        <v>0</v>
      </c>
      <c r="L1216" s="239">
        <v>0</v>
      </c>
      <c r="M1216" s="239">
        <v>0</v>
      </c>
      <c r="N1216" s="239">
        <v>0</v>
      </c>
      <c r="O1216" s="239">
        <v>1356918</v>
      </c>
      <c r="P1216" s="239">
        <v>0</v>
      </c>
      <c r="Q1216" s="239">
        <v>0</v>
      </c>
      <c r="R1216" s="239">
        <v>0</v>
      </c>
      <c r="S1216" s="239">
        <v>0</v>
      </c>
      <c r="T1216" s="239">
        <v>0</v>
      </c>
      <c r="U1216" s="239">
        <v>0</v>
      </c>
      <c r="V1216" s="239">
        <v>0</v>
      </c>
      <c r="W1216" s="239">
        <v>0</v>
      </c>
      <c r="X1216" s="239">
        <v>0</v>
      </c>
      <c r="Y1216" s="239">
        <v>0</v>
      </c>
      <c r="Z1216" s="239">
        <v>0</v>
      </c>
      <c r="AA1216" s="239">
        <v>0</v>
      </c>
      <c r="AB1216" s="241">
        <v>2021</v>
      </c>
    </row>
    <row r="1217" spans="1:28" s="3" customFormat="1" ht="35.25" x14ac:dyDescent="0.5">
      <c r="A1217" s="3">
        <v>1</v>
      </c>
      <c r="B1217" s="143">
        <f>SUBTOTAL(103,$A$796:A1217)</f>
        <v>417</v>
      </c>
      <c r="C1217" s="237" t="s">
        <v>2030</v>
      </c>
      <c r="D1217" s="232">
        <f t="shared" si="65"/>
        <v>1419976</v>
      </c>
      <c r="E1217" s="239">
        <v>0</v>
      </c>
      <c r="F1217" s="239">
        <v>0</v>
      </c>
      <c r="G1217" s="239">
        <v>0</v>
      </c>
      <c r="H1217" s="239">
        <v>0</v>
      </c>
      <c r="I1217" s="239">
        <v>0</v>
      </c>
      <c r="J1217" s="239">
        <v>0</v>
      </c>
      <c r="K1217" s="240">
        <v>0</v>
      </c>
      <c r="L1217" s="239">
        <v>0</v>
      </c>
      <c r="M1217" s="239">
        <v>0</v>
      </c>
      <c r="N1217" s="239">
        <v>0</v>
      </c>
      <c r="O1217" s="239">
        <v>1419976</v>
      </c>
      <c r="P1217" s="239">
        <v>0</v>
      </c>
      <c r="Q1217" s="239">
        <v>0</v>
      </c>
      <c r="R1217" s="239">
        <v>0</v>
      </c>
      <c r="S1217" s="239">
        <v>0</v>
      </c>
      <c r="T1217" s="239">
        <v>0</v>
      </c>
      <c r="U1217" s="239">
        <v>0</v>
      </c>
      <c r="V1217" s="239">
        <v>0</v>
      </c>
      <c r="W1217" s="239">
        <v>0</v>
      </c>
      <c r="X1217" s="239">
        <v>0</v>
      </c>
      <c r="Y1217" s="239">
        <v>0</v>
      </c>
      <c r="Z1217" s="239">
        <v>0</v>
      </c>
      <c r="AA1217" s="239">
        <v>0</v>
      </c>
      <c r="AB1217" s="241">
        <v>2021</v>
      </c>
    </row>
    <row r="1218" spans="1:28" s="3" customFormat="1" ht="35.25" x14ac:dyDescent="0.5">
      <c r="A1218" s="3">
        <v>1</v>
      </c>
      <c r="B1218" s="143">
        <f>SUBTOTAL(103,$A$796:A1218)</f>
        <v>418</v>
      </c>
      <c r="C1218" s="237" t="s">
        <v>2957</v>
      </c>
      <c r="D1218" s="232">
        <f t="shared" si="65"/>
        <v>1483310</v>
      </c>
      <c r="E1218" s="239">
        <v>0</v>
      </c>
      <c r="F1218" s="239">
        <v>0</v>
      </c>
      <c r="G1218" s="239">
        <v>0</v>
      </c>
      <c r="H1218" s="239">
        <v>0</v>
      </c>
      <c r="I1218" s="239">
        <v>0</v>
      </c>
      <c r="J1218" s="239">
        <v>0</v>
      </c>
      <c r="K1218" s="240">
        <v>0</v>
      </c>
      <c r="L1218" s="239">
        <v>0</v>
      </c>
      <c r="M1218" s="239">
        <v>0</v>
      </c>
      <c r="N1218" s="239">
        <v>0</v>
      </c>
      <c r="O1218" s="239">
        <v>1483310</v>
      </c>
      <c r="P1218" s="239">
        <v>0</v>
      </c>
      <c r="Q1218" s="239">
        <v>0</v>
      </c>
      <c r="R1218" s="239">
        <v>0</v>
      </c>
      <c r="S1218" s="239">
        <v>0</v>
      </c>
      <c r="T1218" s="239">
        <v>0</v>
      </c>
      <c r="U1218" s="239">
        <v>0</v>
      </c>
      <c r="V1218" s="239">
        <v>0</v>
      </c>
      <c r="W1218" s="239">
        <v>0</v>
      </c>
      <c r="X1218" s="239">
        <v>0</v>
      </c>
      <c r="Y1218" s="239">
        <v>0</v>
      </c>
      <c r="Z1218" s="239">
        <v>0</v>
      </c>
      <c r="AA1218" s="239">
        <v>0</v>
      </c>
      <c r="AB1218" s="241">
        <v>2021</v>
      </c>
    </row>
    <row r="1219" spans="1:28" s="3" customFormat="1" ht="35.25" x14ac:dyDescent="0.5">
      <c r="A1219" s="3">
        <v>1</v>
      </c>
      <c r="B1219" s="143">
        <f>SUBTOTAL(103,$A$796:A1219)</f>
        <v>419</v>
      </c>
      <c r="C1219" s="237" t="s">
        <v>2958</v>
      </c>
      <c r="D1219" s="232">
        <f t="shared" si="65"/>
        <v>1233380.6299999999</v>
      </c>
      <c r="E1219" s="239">
        <v>0</v>
      </c>
      <c r="F1219" s="239">
        <v>0</v>
      </c>
      <c r="G1219" s="239">
        <v>0</v>
      </c>
      <c r="H1219" s="239">
        <v>0</v>
      </c>
      <c r="I1219" s="239">
        <v>0</v>
      </c>
      <c r="J1219" s="239">
        <v>0</v>
      </c>
      <c r="K1219" s="240">
        <v>0</v>
      </c>
      <c r="L1219" s="239">
        <v>0</v>
      </c>
      <c r="M1219" s="239">
        <v>0</v>
      </c>
      <c r="N1219" s="239">
        <v>0</v>
      </c>
      <c r="O1219" s="239">
        <v>1233380.6299999999</v>
      </c>
      <c r="P1219" s="239">
        <v>0</v>
      </c>
      <c r="Q1219" s="239">
        <v>0</v>
      </c>
      <c r="R1219" s="239">
        <v>0</v>
      </c>
      <c r="S1219" s="239">
        <v>0</v>
      </c>
      <c r="T1219" s="239">
        <v>0</v>
      </c>
      <c r="U1219" s="239">
        <v>0</v>
      </c>
      <c r="V1219" s="239">
        <v>0</v>
      </c>
      <c r="W1219" s="239">
        <v>0</v>
      </c>
      <c r="X1219" s="239">
        <v>0</v>
      </c>
      <c r="Y1219" s="239">
        <v>0</v>
      </c>
      <c r="Z1219" s="239">
        <v>0</v>
      </c>
      <c r="AA1219" s="239">
        <v>0</v>
      </c>
      <c r="AB1219" s="241">
        <v>2021</v>
      </c>
    </row>
    <row r="1220" spans="1:28" s="3" customFormat="1" ht="35.25" x14ac:dyDescent="0.5">
      <c r="A1220" s="3">
        <v>1</v>
      </c>
      <c r="B1220" s="143">
        <f>SUBTOTAL(103,$A$796:A1220)</f>
        <v>420</v>
      </c>
      <c r="C1220" s="237" t="s">
        <v>2959</v>
      </c>
      <c r="D1220" s="232">
        <f t="shared" si="65"/>
        <v>2196506.6</v>
      </c>
      <c r="E1220" s="239">
        <v>0</v>
      </c>
      <c r="F1220" s="239">
        <v>0</v>
      </c>
      <c r="G1220" s="239">
        <v>0</v>
      </c>
      <c r="H1220" s="239">
        <v>0</v>
      </c>
      <c r="I1220" s="239">
        <v>0</v>
      </c>
      <c r="J1220" s="239">
        <v>0</v>
      </c>
      <c r="K1220" s="240">
        <v>0</v>
      </c>
      <c r="L1220" s="239">
        <v>0</v>
      </c>
      <c r="M1220" s="239">
        <v>0</v>
      </c>
      <c r="N1220" s="239">
        <v>0</v>
      </c>
      <c r="O1220" s="239">
        <v>2196506.6</v>
      </c>
      <c r="P1220" s="239">
        <v>0</v>
      </c>
      <c r="Q1220" s="239">
        <v>0</v>
      </c>
      <c r="R1220" s="239">
        <v>0</v>
      </c>
      <c r="S1220" s="239">
        <v>0</v>
      </c>
      <c r="T1220" s="239">
        <v>0</v>
      </c>
      <c r="U1220" s="239">
        <v>0</v>
      </c>
      <c r="V1220" s="239">
        <v>0</v>
      </c>
      <c r="W1220" s="239">
        <v>0</v>
      </c>
      <c r="X1220" s="239">
        <v>0</v>
      </c>
      <c r="Y1220" s="239">
        <v>0</v>
      </c>
      <c r="Z1220" s="239">
        <v>0</v>
      </c>
      <c r="AA1220" s="239">
        <v>0</v>
      </c>
      <c r="AB1220" s="241">
        <v>2021</v>
      </c>
    </row>
    <row r="1221" spans="1:28" s="3" customFormat="1" ht="35.25" x14ac:dyDescent="0.5">
      <c r="A1221" s="3">
        <v>1</v>
      </c>
      <c r="B1221" s="143">
        <f>SUBTOTAL(103,$A$796:A1221)</f>
        <v>421</v>
      </c>
      <c r="C1221" s="237" t="s">
        <v>2033</v>
      </c>
      <c r="D1221" s="232">
        <f t="shared" si="65"/>
        <v>490739.4</v>
      </c>
      <c r="E1221" s="239">
        <v>0</v>
      </c>
      <c r="F1221" s="239">
        <v>0</v>
      </c>
      <c r="G1221" s="239">
        <v>0</v>
      </c>
      <c r="H1221" s="239">
        <v>0</v>
      </c>
      <c r="I1221" s="239">
        <v>0</v>
      </c>
      <c r="J1221" s="239">
        <v>0</v>
      </c>
      <c r="K1221" s="240">
        <v>0</v>
      </c>
      <c r="L1221" s="239">
        <v>0</v>
      </c>
      <c r="M1221" s="239">
        <v>0</v>
      </c>
      <c r="N1221" s="239">
        <v>0</v>
      </c>
      <c r="O1221" s="239">
        <v>490739.4</v>
      </c>
      <c r="P1221" s="239">
        <v>0</v>
      </c>
      <c r="Q1221" s="239">
        <v>0</v>
      </c>
      <c r="R1221" s="239">
        <v>0</v>
      </c>
      <c r="S1221" s="239">
        <v>0</v>
      </c>
      <c r="T1221" s="239">
        <v>0</v>
      </c>
      <c r="U1221" s="239">
        <v>0</v>
      </c>
      <c r="V1221" s="239">
        <v>0</v>
      </c>
      <c r="W1221" s="239">
        <v>0</v>
      </c>
      <c r="X1221" s="239">
        <v>0</v>
      </c>
      <c r="Y1221" s="239">
        <v>0</v>
      </c>
      <c r="Z1221" s="239">
        <v>0</v>
      </c>
      <c r="AA1221" s="239">
        <v>0</v>
      </c>
      <c r="AB1221" s="241">
        <v>2021</v>
      </c>
    </row>
    <row r="1222" spans="1:28" s="3" customFormat="1" ht="35.25" x14ac:dyDescent="0.5">
      <c r="A1222" s="3">
        <v>1</v>
      </c>
      <c r="B1222" s="143">
        <f>SUBTOTAL(103,$A$796:A1222)</f>
        <v>422</v>
      </c>
      <c r="C1222" s="237" t="s">
        <v>2960</v>
      </c>
      <c r="D1222" s="232">
        <f t="shared" si="65"/>
        <v>670000</v>
      </c>
      <c r="E1222" s="239">
        <v>0</v>
      </c>
      <c r="F1222" s="239">
        <v>0</v>
      </c>
      <c r="G1222" s="239">
        <v>0</v>
      </c>
      <c r="H1222" s="239">
        <v>0</v>
      </c>
      <c r="I1222" s="239">
        <v>0</v>
      </c>
      <c r="J1222" s="239">
        <v>0</v>
      </c>
      <c r="K1222" s="240">
        <v>0</v>
      </c>
      <c r="L1222" s="239">
        <v>0</v>
      </c>
      <c r="M1222" s="239">
        <v>0</v>
      </c>
      <c r="N1222" s="239">
        <v>0</v>
      </c>
      <c r="O1222" s="239">
        <v>670000</v>
      </c>
      <c r="P1222" s="239">
        <v>0</v>
      </c>
      <c r="Q1222" s="239">
        <v>0</v>
      </c>
      <c r="R1222" s="239">
        <v>0</v>
      </c>
      <c r="S1222" s="239">
        <v>0</v>
      </c>
      <c r="T1222" s="239">
        <v>0</v>
      </c>
      <c r="U1222" s="239">
        <v>0</v>
      </c>
      <c r="V1222" s="239">
        <v>0</v>
      </c>
      <c r="W1222" s="239">
        <v>0</v>
      </c>
      <c r="X1222" s="239">
        <v>0</v>
      </c>
      <c r="Y1222" s="239">
        <v>0</v>
      </c>
      <c r="Z1222" s="239">
        <v>0</v>
      </c>
      <c r="AA1222" s="239">
        <v>0</v>
      </c>
      <c r="AB1222" s="241">
        <v>2021</v>
      </c>
    </row>
    <row r="1223" spans="1:28" s="3" customFormat="1" ht="35.25" x14ac:dyDescent="0.5">
      <c r="A1223" s="3">
        <v>1</v>
      </c>
      <c r="B1223" s="143">
        <f>SUBTOTAL(103,$A$796:A1223)</f>
        <v>423</v>
      </c>
      <c r="C1223" s="237" t="s">
        <v>2961</v>
      </c>
      <c r="D1223" s="232">
        <f t="shared" si="65"/>
        <v>1800000</v>
      </c>
      <c r="E1223" s="239">
        <v>0</v>
      </c>
      <c r="F1223" s="239">
        <v>0</v>
      </c>
      <c r="G1223" s="239">
        <v>0</v>
      </c>
      <c r="H1223" s="239">
        <v>0</v>
      </c>
      <c r="I1223" s="239">
        <v>0</v>
      </c>
      <c r="J1223" s="239">
        <v>0</v>
      </c>
      <c r="K1223" s="240">
        <v>0</v>
      </c>
      <c r="L1223" s="239">
        <v>0</v>
      </c>
      <c r="M1223" s="239">
        <v>1800000</v>
      </c>
      <c r="N1223" s="239">
        <v>0</v>
      </c>
      <c r="O1223" s="239">
        <v>0</v>
      </c>
      <c r="P1223" s="239">
        <v>0</v>
      </c>
      <c r="Q1223" s="239">
        <v>0</v>
      </c>
      <c r="R1223" s="239">
        <v>0</v>
      </c>
      <c r="S1223" s="239">
        <v>0</v>
      </c>
      <c r="T1223" s="239">
        <v>0</v>
      </c>
      <c r="U1223" s="239">
        <v>0</v>
      </c>
      <c r="V1223" s="239">
        <v>0</v>
      </c>
      <c r="W1223" s="239">
        <v>0</v>
      </c>
      <c r="X1223" s="239">
        <v>0</v>
      </c>
      <c r="Y1223" s="239">
        <v>0</v>
      </c>
      <c r="Z1223" s="239">
        <v>0</v>
      </c>
      <c r="AA1223" s="239">
        <v>0</v>
      </c>
      <c r="AB1223" s="241">
        <v>2021</v>
      </c>
    </row>
    <row r="1224" spans="1:28" s="3" customFormat="1" ht="35.25" x14ac:dyDescent="0.5">
      <c r="A1224" s="3">
        <v>1</v>
      </c>
      <c r="B1224" s="143">
        <f>SUBTOTAL(103,$A$796:A1224)</f>
        <v>424</v>
      </c>
      <c r="C1224" s="237" t="s">
        <v>2962</v>
      </c>
      <c r="D1224" s="232">
        <f t="shared" si="65"/>
        <v>1435645.75</v>
      </c>
      <c r="E1224" s="239">
        <v>0</v>
      </c>
      <c r="F1224" s="239">
        <v>0</v>
      </c>
      <c r="G1224" s="239">
        <v>0</v>
      </c>
      <c r="H1224" s="239">
        <v>0</v>
      </c>
      <c r="I1224" s="239">
        <v>0</v>
      </c>
      <c r="J1224" s="239">
        <v>0</v>
      </c>
      <c r="K1224" s="240">
        <v>0</v>
      </c>
      <c r="L1224" s="239">
        <v>0</v>
      </c>
      <c r="M1224" s="239">
        <v>0</v>
      </c>
      <c r="N1224" s="239">
        <v>0</v>
      </c>
      <c r="O1224" s="239">
        <v>1435645.75</v>
      </c>
      <c r="P1224" s="239">
        <v>0</v>
      </c>
      <c r="Q1224" s="239">
        <v>0</v>
      </c>
      <c r="R1224" s="239">
        <v>0</v>
      </c>
      <c r="S1224" s="239">
        <v>0</v>
      </c>
      <c r="T1224" s="239">
        <v>0</v>
      </c>
      <c r="U1224" s="239">
        <v>0</v>
      </c>
      <c r="V1224" s="239">
        <v>0</v>
      </c>
      <c r="W1224" s="239">
        <v>0</v>
      </c>
      <c r="X1224" s="239">
        <v>0</v>
      </c>
      <c r="Y1224" s="239">
        <v>0</v>
      </c>
      <c r="Z1224" s="239">
        <v>0</v>
      </c>
      <c r="AA1224" s="239">
        <v>0</v>
      </c>
      <c r="AB1224" s="241">
        <v>2021</v>
      </c>
    </row>
    <row r="1225" spans="1:28" s="3" customFormat="1" ht="35.25" x14ac:dyDescent="0.5">
      <c r="A1225" s="3">
        <v>1</v>
      </c>
      <c r="B1225" s="143">
        <f>SUBTOTAL(103,$A$796:A1225)</f>
        <v>425</v>
      </c>
      <c r="C1225" s="237" t="s">
        <v>3066</v>
      </c>
      <c r="D1225" s="232">
        <f t="shared" si="65"/>
        <v>1595157.98</v>
      </c>
      <c r="E1225" s="239">
        <v>0</v>
      </c>
      <c r="F1225" s="239">
        <v>0</v>
      </c>
      <c r="G1225" s="239">
        <v>0</v>
      </c>
      <c r="H1225" s="239">
        <v>0</v>
      </c>
      <c r="I1225" s="239">
        <v>0</v>
      </c>
      <c r="J1225" s="239">
        <v>0</v>
      </c>
      <c r="K1225" s="240">
        <v>0</v>
      </c>
      <c r="L1225" s="239">
        <v>0</v>
      </c>
      <c r="M1225" s="239">
        <v>1595157.98</v>
      </c>
      <c r="N1225" s="239">
        <v>0</v>
      </c>
      <c r="O1225" s="239">
        <v>0</v>
      </c>
      <c r="P1225" s="239">
        <v>0</v>
      </c>
      <c r="Q1225" s="239">
        <v>0</v>
      </c>
      <c r="R1225" s="239">
        <v>0</v>
      </c>
      <c r="S1225" s="239">
        <v>0</v>
      </c>
      <c r="T1225" s="239">
        <v>0</v>
      </c>
      <c r="U1225" s="239">
        <v>0</v>
      </c>
      <c r="V1225" s="239">
        <v>0</v>
      </c>
      <c r="W1225" s="239">
        <v>0</v>
      </c>
      <c r="X1225" s="239">
        <v>0</v>
      </c>
      <c r="Y1225" s="239">
        <v>0</v>
      </c>
      <c r="Z1225" s="239">
        <v>0</v>
      </c>
      <c r="AA1225" s="239">
        <v>0</v>
      </c>
      <c r="AB1225" s="241">
        <v>2021</v>
      </c>
    </row>
    <row r="1226" spans="1:28" s="3" customFormat="1" ht="35.25" x14ac:dyDescent="0.5">
      <c r="A1226" s="3">
        <v>1</v>
      </c>
      <c r="B1226" s="143">
        <f>SUBTOTAL(103,$A$796:A1226)</f>
        <v>426</v>
      </c>
      <c r="C1226" s="237" t="s">
        <v>2318</v>
      </c>
      <c r="D1226" s="232">
        <f t="shared" si="65"/>
        <v>360762.2</v>
      </c>
      <c r="E1226" s="239">
        <v>0</v>
      </c>
      <c r="F1226" s="239">
        <v>0</v>
      </c>
      <c r="G1226" s="239">
        <v>0</v>
      </c>
      <c r="H1226" s="239">
        <v>0</v>
      </c>
      <c r="I1226" s="239">
        <v>0</v>
      </c>
      <c r="J1226" s="239">
        <v>0</v>
      </c>
      <c r="K1226" s="240">
        <v>0</v>
      </c>
      <c r="L1226" s="239">
        <v>0</v>
      </c>
      <c r="M1226" s="239">
        <v>0</v>
      </c>
      <c r="N1226" s="239">
        <v>0</v>
      </c>
      <c r="O1226" s="239">
        <v>360762.2</v>
      </c>
      <c r="P1226" s="239">
        <v>0</v>
      </c>
      <c r="Q1226" s="239">
        <v>0</v>
      </c>
      <c r="R1226" s="239">
        <v>0</v>
      </c>
      <c r="S1226" s="239">
        <v>0</v>
      </c>
      <c r="T1226" s="239">
        <v>0</v>
      </c>
      <c r="U1226" s="239">
        <v>0</v>
      </c>
      <c r="V1226" s="239">
        <v>0</v>
      </c>
      <c r="W1226" s="239">
        <v>0</v>
      </c>
      <c r="X1226" s="239">
        <v>0</v>
      </c>
      <c r="Y1226" s="239">
        <v>0</v>
      </c>
      <c r="Z1226" s="239">
        <v>0</v>
      </c>
      <c r="AA1226" s="239">
        <v>0</v>
      </c>
      <c r="AB1226" s="241">
        <v>2021</v>
      </c>
    </row>
    <row r="1227" spans="1:28" s="3" customFormat="1" ht="35.25" x14ac:dyDescent="0.5">
      <c r="A1227" s="3">
        <v>1</v>
      </c>
      <c r="B1227" s="143">
        <f>SUBTOTAL(103,$A$796:A1227)</f>
        <v>427</v>
      </c>
      <c r="C1227" s="237" t="s">
        <v>3067</v>
      </c>
      <c r="D1227" s="232">
        <f t="shared" si="65"/>
        <v>1340568.31</v>
      </c>
      <c r="E1227" s="239">
        <v>0</v>
      </c>
      <c r="F1227" s="239">
        <v>0</v>
      </c>
      <c r="G1227" s="239">
        <v>0</v>
      </c>
      <c r="H1227" s="239">
        <v>0</v>
      </c>
      <c r="I1227" s="239">
        <v>0</v>
      </c>
      <c r="J1227" s="239">
        <v>0</v>
      </c>
      <c r="K1227" s="240">
        <v>0</v>
      </c>
      <c r="L1227" s="239">
        <v>0</v>
      </c>
      <c r="M1227" s="239">
        <v>1340568.31</v>
      </c>
      <c r="N1227" s="239">
        <v>0</v>
      </c>
      <c r="O1227" s="239">
        <v>0</v>
      </c>
      <c r="P1227" s="239">
        <v>0</v>
      </c>
      <c r="Q1227" s="239">
        <v>0</v>
      </c>
      <c r="R1227" s="239">
        <v>0</v>
      </c>
      <c r="S1227" s="239">
        <v>0</v>
      </c>
      <c r="T1227" s="239">
        <v>0</v>
      </c>
      <c r="U1227" s="239">
        <v>0</v>
      </c>
      <c r="V1227" s="239">
        <v>0</v>
      </c>
      <c r="W1227" s="239">
        <v>0</v>
      </c>
      <c r="X1227" s="239">
        <v>0</v>
      </c>
      <c r="Y1227" s="239">
        <v>0</v>
      </c>
      <c r="Z1227" s="239">
        <v>0</v>
      </c>
      <c r="AA1227" s="239">
        <v>0</v>
      </c>
      <c r="AB1227" s="241">
        <v>2021</v>
      </c>
    </row>
    <row r="1228" spans="1:28" s="3" customFormat="1" ht="35.25" x14ac:dyDescent="0.5">
      <c r="A1228" s="3">
        <v>1</v>
      </c>
      <c r="B1228" s="143">
        <f>SUBTOTAL(103,$A$796:A1228)</f>
        <v>428</v>
      </c>
      <c r="C1228" s="237" t="s">
        <v>2584</v>
      </c>
      <c r="D1228" s="232">
        <f t="shared" si="65"/>
        <v>2057107</v>
      </c>
      <c r="E1228" s="239">
        <v>0</v>
      </c>
      <c r="F1228" s="239">
        <v>0</v>
      </c>
      <c r="G1228" s="239">
        <v>0</v>
      </c>
      <c r="H1228" s="239">
        <v>0</v>
      </c>
      <c r="I1228" s="239">
        <v>0</v>
      </c>
      <c r="J1228" s="239">
        <v>0</v>
      </c>
      <c r="K1228" s="240">
        <v>0</v>
      </c>
      <c r="L1228" s="239">
        <v>0</v>
      </c>
      <c r="M1228" s="239">
        <v>2057107</v>
      </c>
      <c r="N1228" s="239">
        <v>0</v>
      </c>
      <c r="O1228" s="239">
        <v>0</v>
      </c>
      <c r="P1228" s="239">
        <v>0</v>
      </c>
      <c r="Q1228" s="239">
        <v>0</v>
      </c>
      <c r="R1228" s="239">
        <v>0</v>
      </c>
      <c r="S1228" s="239">
        <v>0</v>
      </c>
      <c r="T1228" s="239">
        <v>0</v>
      </c>
      <c r="U1228" s="239">
        <v>0</v>
      </c>
      <c r="V1228" s="239">
        <v>0</v>
      </c>
      <c r="W1228" s="239">
        <v>0</v>
      </c>
      <c r="X1228" s="239">
        <v>0</v>
      </c>
      <c r="Y1228" s="239">
        <v>0</v>
      </c>
      <c r="Z1228" s="239">
        <v>0</v>
      </c>
      <c r="AA1228" s="239">
        <v>0</v>
      </c>
      <c r="AB1228" s="241">
        <v>2021</v>
      </c>
    </row>
    <row r="1229" spans="1:28" s="3" customFormat="1" ht="35.25" x14ac:dyDescent="0.5">
      <c r="B1229" s="236" t="s">
        <v>819</v>
      </c>
      <c r="C1229" s="237"/>
      <c r="D1229" s="232">
        <f t="shared" si="65"/>
        <v>5471807</v>
      </c>
      <c r="E1229" s="232">
        <f t="shared" ref="E1229:AA1229" si="66">SUM(E1230:E1235)</f>
        <v>0</v>
      </c>
      <c r="F1229" s="232">
        <f t="shared" si="66"/>
        <v>0</v>
      </c>
      <c r="G1229" s="232">
        <f t="shared" si="66"/>
        <v>0</v>
      </c>
      <c r="H1229" s="232">
        <f t="shared" si="66"/>
        <v>0</v>
      </c>
      <c r="I1229" s="232">
        <f t="shared" si="66"/>
        <v>0</v>
      </c>
      <c r="J1229" s="232">
        <f t="shared" si="66"/>
        <v>0</v>
      </c>
      <c r="K1229" s="233">
        <f t="shared" si="66"/>
        <v>0</v>
      </c>
      <c r="L1229" s="232">
        <f t="shared" si="66"/>
        <v>0</v>
      </c>
      <c r="M1229" s="232">
        <f t="shared" si="66"/>
        <v>1364770</v>
      </c>
      <c r="N1229" s="232">
        <f t="shared" si="66"/>
        <v>0</v>
      </c>
      <c r="O1229" s="232">
        <f t="shared" si="66"/>
        <v>4107037</v>
      </c>
      <c r="P1229" s="232">
        <f t="shared" si="66"/>
        <v>0</v>
      </c>
      <c r="Q1229" s="232">
        <f t="shared" si="66"/>
        <v>0</v>
      </c>
      <c r="R1229" s="232">
        <f t="shared" si="66"/>
        <v>0</v>
      </c>
      <c r="S1229" s="232">
        <f t="shared" si="66"/>
        <v>0</v>
      </c>
      <c r="T1229" s="232">
        <f t="shared" si="66"/>
        <v>0</v>
      </c>
      <c r="U1229" s="232">
        <f t="shared" si="66"/>
        <v>0</v>
      </c>
      <c r="V1229" s="232">
        <f t="shared" si="66"/>
        <v>0</v>
      </c>
      <c r="W1229" s="232">
        <f t="shared" si="66"/>
        <v>0</v>
      </c>
      <c r="X1229" s="232">
        <f t="shared" si="66"/>
        <v>0</v>
      </c>
      <c r="Y1229" s="232">
        <f t="shared" si="66"/>
        <v>0</v>
      </c>
      <c r="Z1229" s="232">
        <f t="shared" si="66"/>
        <v>0</v>
      </c>
      <c r="AA1229" s="232">
        <f t="shared" si="66"/>
        <v>0</v>
      </c>
      <c r="AB1229" s="234" t="s">
        <v>862</v>
      </c>
    </row>
    <row r="1230" spans="1:28" s="3" customFormat="1" ht="35.25" x14ac:dyDescent="0.5">
      <c r="A1230" s="3">
        <v>1</v>
      </c>
      <c r="B1230" s="143">
        <f>SUBTOTAL(103,$A$796:A1230)</f>
        <v>429</v>
      </c>
      <c r="C1230" s="237" t="s">
        <v>2770</v>
      </c>
      <c r="D1230" s="232">
        <f t="shared" si="65"/>
        <v>1489268</v>
      </c>
      <c r="E1230" s="239">
        <v>0</v>
      </c>
      <c r="F1230" s="239">
        <v>0</v>
      </c>
      <c r="G1230" s="239">
        <v>0</v>
      </c>
      <c r="H1230" s="239">
        <v>0</v>
      </c>
      <c r="I1230" s="239">
        <v>0</v>
      </c>
      <c r="J1230" s="239">
        <v>0</v>
      </c>
      <c r="K1230" s="240">
        <v>0</v>
      </c>
      <c r="L1230" s="239">
        <v>0</v>
      </c>
      <c r="M1230" s="239">
        <v>0</v>
      </c>
      <c r="N1230" s="239">
        <v>0</v>
      </c>
      <c r="O1230" s="239">
        <v>1489268</v>
      </c>
      <c r="P1230" s="239">
        <v>0</v>
      </c>
      <c r="Q1230" s="239">
        <v>0</v>
      </c>
      <c r="R1230" s="239">
        <v>0</v>
      </c>
      <c r="S1230" s="239">
        <v>0</v>
      </c>
      <c r="T1230" s="239">
        <v>0</v>
      </c>
      <c r="U1230" s="239">
        <v>0</v>
      </c>
      <c r="V1230" s="239">
        <v>0</v>
      </c>
      <c r="W1230" s="239">
        <v>0</v>
      </c>
      <c r="X1230" s="239">
        <v>0</v>
      </c>
      <c r="Y1230" s="239">
        <v>0</v>
      </c>
      <c r="Z1230" s="239">
        <v>0</v>
      </c>
      <c r="AA1230" s="239">
        <v>0</v>
      </c>
      <c r="AB1230" s="241">
        <v>2021</v>
      </c>
    </row>
    <row r="1231" spans="1:28" s="3" customFormat="1" ht="35.25" x14ac:dyDescent="0.5">
      <c r="A1231" s="3">
        <v>1</v>
      </c>
      <c r="B1231" s="143">
        <f>SUBTOTAL(103,$A$796:A1231)</f>
        <v>430</v>
      </c>
      <c r="C1231" s="237" t="s">
        <v>2963</v>
      </c>
      <c r="D1231" s="232">
        <f t="shared" si="65"/>
        <v>151877</v>
      </c>
      <c r="E1231" s="239">
        <v>0</v>
      </c>
      <c r="F1231" s="239">
        <v>0</v>
      </c>
      <c r="G1231" s="239">
        <v>0</v>
      </c>
      <c r="H1231" s="239">
        <v>0</v>
      </c>
      <c r="I1231" s="239">
        <v>0</v>
      </c>
      <c r="J1231" s="239">
        <v>0</v>
      </c>
      <c r="K1231" s="240">
        <v>0</v>
      </c>
      <c r="L1231" s="239">
        <v>0</v>
      </c>
      <c r="M1231" s="239">
        <v>0</v>
      </c>
      <c r="N1231" s="239">
        <v>0</v>
      </c>
      <c r="O1231" s="239">
        <v>151877</v>
      </c>
      <c r="P1231" s="239">
        <v>0</v>
      </c>
      <c r="Q1231" s="239">
        <v>0</v>
      </c>
      <c r="R1231" s="239">
        <v>0</v>
      </c>
      <c r="S1231" s="239">
        <v>0</v>
      </c>
      <c r="T1231" s="239">
        <v>0</v>
      </c>
      <c r="U1231" s="239">
        <v>0</v>
      </c>
      <c r="V1231" s="239">
        <v>0</v>
      </c>
      <c r="W1231" s="239">
        <v>0</v>
      </c>
      <c r="X1231" s="239">
        <v>0</v>
      </c>
      <c r="Y1231" s="239">
        <v>0</v>
      </c>
      <c r="Z1231" s="239">
        <v>0</v>
      </c>
      <c r="AA1231" s="239">
        <v>0</v>
      </c>
      <c r="AB1231" s="241">
        <v>2021</v>
      </c>
    </row>
    <row r="1232" spans="1:28" s="3" customFormat="1" ht="35.25" x14ac:dyDescent="0.5">
      <c r="A1232" s="3">
        <v>1</v>
      </c>
      <c r="B1232" s="143">
        <f>SUBTOTAL(103,$A$796:A1232)</f>
        <v>431</v>
      </c>
      <c r="C1232" s="237" t="s">
        <v>2964</v>
      </c>
      <c r="D1232" s="232">
        <f t="shared" si="65"/>
        <v>462741</v>
      </c>
      <c r="E1232" s="239">
        <v>0</v>
      </c>
      <c r="F1232" s="239">
        <v>0</v>
      </c>
      <c r="G1232" s="239">
        <v>0</v>
      </c>
      <c r="H1232" s="239">
        <v>0</v>
      </c>
      <c r="I1232" s="239">
        <v>0</v>
      </c>
      <c r="J1232" s="239">
        <v>0</v>
      </c>
      <c r="K1232" s="240">
        <v>0</v>
      </c>
      <c r="L1232" s="239">
        <v>0</v>
      </c>
      <c r="M1232" s="239">
        <v>0</v>
      </c>
      <c r="N1232" s="239">
        <v>0</v>
      </c>
      <c r="O1232" s="239">
        <v>462741</v>
      </c>
      <c r="P1232" s="239">
        <v>0</v>
      </c>
      <c r="Q1232" s="239">
        <v>0</v>
      </c>
      <c r="R1232" s="239">
        <v>0</v>
      </c>
      <c r="S1232" s="239">
        <v>0</v>
      </c>
      <c r="T1232" s="239">
        <v>0</v>
      </c>
      <c r="U1232" s="239">
        <v>0</v>
      </c>
      <c r="V1232" s="239">
        <v>0</v>
      </c>
      <c r="W1232" s="239">
        <v>0</v>
      </c>
      <c r="X1232" s="239">
        <v>0</v>
      </c>
      <c r="Y1232" s="239">
        <v>0</v>
      </c>
      <c r="Z1232" s="239">
        <v>0</v>
      </c>
      <c r="AA1232" s="239">
        <v>0</v>
      </c>
      <c r="AB1232" s="241">
        <v>2021</v>
      </c>
    </row>
    <row r="1233" spans="1:28" s="3" customFormat="1" ht="35.25" x14ac:dyDescent="0.5">
      <c r="A1233" s="3">
        <v>1</v>
      </c>
      <c r="B1233" s="143">
        <f>SUBTOTAL(103,$A$796:A1233)</f>
        <v>432</v>
      </c>
      <c r="C1233" s="237" t="s">
        <v>2965</v>
      </c>
      <c r="D1233" s="232">
        <f t="shared" si="65"/>
        <v>1364770</v>
      </c>
      <c r="E1233" s="239">
        <v>0</v>
      </c>
      <c r="F1233" s="239">
        <v>0</v>
      </c>
      <c r="G1233" s="239">
        <v>0</v>
      </c>
      <c r="H1233" s="239">
        <v>0</v>
      </c>
      <c r="I1233" s="239">
        <v>0</v>
      </c>
      <c r="J1233" s="239">
        <v>0</v>
      </c>
      <c r="K1233" s="240">
        <v>0</v>
      </c>
      <c r="L1233" s="239">
        <v>0</v>
      </c>
      <c r="M1233" s="239">
        <v>1364770</v>
      </c>
      <c r="N1233" s="239">
        <v>0</v>
      </c>
      <c r="O1233" s="239">
        <v>0</v>
      </c>
      <c r="P1233" s="239">
        <v>0</v>
      </c>
      <c r="Q1233" s="239">
        <v>0</v>
      </c>
      <c r="R1233" s="239">
        <v>0</v>
      </c>
      <c r="S1233" s="239">
        <v>0</v>
      </c>
      <c r="T1233" s="239">
        <v>0</v>
      </c>
      <c r="U1233" s="239">
        <v>0</v>
      </c>
      <c r="V1233" s="239">
        <v>0</v>
      </c>
      <c r="W1233" s="239">
        <v>0</v>
      </c>
      <c r="X1233" s="239">
        <v>0</v>
      </c>
      <c r="Y1233" s="239">
        <v>0</v>
      </c>
      <c r="Z1233" s="239">
        <v>0</v>
      </c>
      <c r="AA1233" s="239">
        <v>0</v>
      </c>
      <c r="AB1233" s="241">
        <v>2021</v>
      </c>
    </row>
    <row r="1234" spans="1:28" s="3" customFormat="1" ht="35.25" x14ac:dyDescent="0.5">
      <c r="A1234" s="3">
        <v>1</v>
      </c>
      <c r="B1234" s="143">
        <f>SUBTOTAL(103,$A$796:A1234)</f>
        <v>433</v>
      </c>
      <c r="C1234" s="237" t="s">
        <v>2966</v>
      </c>
      <c r="D1234" s="232">
        <f t="shared" si="65"/>
        <v>401466</v>
      </c>
      <c r="E1234" s="239">
        <v>0</v>
      </c>
      <c r="F1234" s="239">
        <v>0</v>
      </c>
      <c r="G1234" s="239">
        <v>0</v>
      </c>
      <c r="H1234" s="239">
        <v>0</v>
      </c>
      <c r="I1234" s="239">
        <v>0</v>
      </c>
      <c r="J1234" s="239">
        <v>0</v>
      </c>
      <c r="K1234" s="240">
        <v>0</v>
      </c>
      <c r="L1234" s="239">
        <v>0</v>
      </c>
      <c r="M1234" s="239">
        <v>0</v>
      </c>
      <c r="N1234" s="239">
        <v>0</v>
      </c>
      <c r="O1234" s="239">
        <v>401466</v>
      </c>
      <c r="P1234" s="239">
        <v>0</v>
      </c>
      <c r="Q1234" s="239">
        <v>0</v>
      </c>
      <c r="R1234" s="239">
        <v>0</v>
      </c>
      <c r="S1234" s="239">
        <v>0</v>
      </c>
      <c r="T1234" s="239">
        <v>0</v>
      </c>
      <c r="U1234" s="239">
        <v>0</v>
      </c>
      <c r="V1234" s="239">
        <v>0</v>
      </c>
      <c r="W1234" s="239">
        <v>0</v>
      </c>
      <c r="X1234" s="239">
        <v>0</v>
      </c>
      <c r="Y1234" s="239">
        <v>0</v>
      </c>
      <c r="Z1234" s="239">
        <v>0</v>
      </c>
      <c r="AA1234" s="239">
        <v>0</v>
      </c>
      <c r="AB1234" s="241">
        <v>2021</v>
      </c>
    </row>
    <row r="1235" spans="1:28" s="3" customFormat="1" ht="35.25" x14ac:dyDescent="0.5">
      <c r="A1235" s="3">
        <v>1</v>
      </c>
      <c r="B1235" s="143">
        <f>SUBTOTAL(103,$A$796:A1235)</f>
        <v>434</v>
      </c>
      <c r="C1235" s="237" t="s">
        <v>2359</v>
      </c>
      <c r="D1235" s="232">
        <f t="shared" si="65"/>
        <v>1601685</v>
      </c>
      <c r="E1235" s="239">
        <v>0</v>
      </c>
      <c r="F1235" s="239">
        <v>0</v>
      </c>
      <c r="G1235" s="239">
        <v>0</v>
      </c>
      <c r="H1235" s="239">
        <v>0</v>
      </c>
      <c r="I1235" s="239">
        <v>0</v>
      </c>
      <c r="J1235" s="239">
        <v>0</v>
      </c>
      <c r="K1235" s="240">
        <v>0</v>
      </c>
      <c r="L1235" s="239">
        <v>0</v>
      </c>
      <c r="M1235" s="239">
        <v>0</v>
      </c>
      <c r="N1235" s="239">
        <v>0</v>
      </c>
      <c r="O1235" s="239">
        <v>1601685</v>
      </c>
      <c r="P1235" s="239">
        <v>0</v>
      </c>
      <c r="Q1235" s="239">
        <v>0</v>
      </c>
      <c r="R1235" s="239">
        <v>0</v>
      </c>
      <c r="S1235" s="239">
        <v>0</v>
      </c>
      <c r="T1235" s="239">
        <v>0</v>
      </c>
      <c r="U1235" s="239">
        <v>0</v>
      </c>
      <c r="V1235" s="239">
        <v>0</v>
      </c>
      <c r="W1235" s="239">
        <v>0</v>
      </c>
      <c r="X1235" s="239">
        <v>0</v>
      </c>
      <c r="Y1235" s="239">
        <v>0</v>
      </c>
      <c r="Z1235" s="239">
        <v>0</v>
      </c>
      <c r="AA1235" s="239">
        <v>0</v>
      </c>
      <c r="AB1235" s="241">
        <v>2021</v>
      </c>
    </row>
    <row r="1236" spans="1:28" s="3" customFormat="1" ht="35.25" x14ac:dyDescent="0.5">
      <c r="B1236" s="237" t="s">
        <v>852</v>
      </c>
      <c r="C1236" s="237"/>
      <c r="D1236" s="232">
        <f t="shared" si="65"/>
        <v>106496</v>
      </c>
      <c r="E1236" s="232">
        <f t="shared" ref="E1236:AA1236" si="67">E1237</f>
        <v>0</v>
      </c>
      <c r="F1236" s="232">
        <f t="shared" si="67"/>
        <v>106496</v>
      </c>
      <c r="G1236" s="232">
        <f t="shared" si="67"/>
        <v>0</v>
      </c>
      <c r="H1236" s="232">
        <f t="shared" si="67"/>
        <v>0</v>
      </c>
      <c r="I1236" s="232">
        <f t="shared" si="67"/>
        <v>0</v>
      </c>
      <c r="J1236" s="232">
        <f t="shared" si="67"/>
        <v>0</v>
      </c>
      <c r="K1236" s="232">
        <f t="shared" si="67"/>
        <v>0</v>
      </c>
      <c r="L1236" s="232">
        <f t="shared" si="67"/>
        <v>0</v>
      </c>
      <c r="M1236" s="232">
        <f t="shared" si="67"/>
        <v>0</v>
      </c>
      <c r="N1236" s="232">
        <f t="shared" si="67"/>
        <v>0</v>
      </c>
      <c r="O1236" s="232">
        <f t="shared" si="67"/>
        <v>0</v>
      </c>
      <c r="P1236" s="232">
        <f t="shared" si="67"/>
        <v>0</v>
      </c>
      <c r="Q1236" s="232">
        <f t="shared" si="67"/>
        <v>0</v>
      </c>
      <c r="R1236" s="232">
        <f t="shared" si="67"/>
        <v>0</v>
      </c>
      <c r="S1236" s="232">
        <f t="shared" si="67"/>
        <v>0</v>
      </c>
      <c r="T1236" s="232">
        <f t="shared" si="67"/>
        <v>0</v>
      </c>
      <c r="U1236" s="232">
        <f t="shared" si="67"/>
        <v>0</v>
      </c>
      <c r="V1236" s="232">
        <f t="shared" si="67"/>
        <v>0</v>
      </c>
      <c r="W1236" s="232">
        <f t="shared" si="67"/>
        <v>0</v>
      </c>
      <c r="X1236" s="232">
        <f t="shared" si="67"/>
        <v>0</v>
      </c>
      <c r="Y1236" s="232">
        <f t="shared" si="67"/>
        <v>0</v>
      </c>
      <c r="Z1236" s="232">
        <f t="shared" si="67"/>
        <v>0</v>
      </c>
      <c r="AA1236" s="232">
        <f t="shared" si="67"/>
        <v>0</v>
      </c>
      <c r="AB1236" s="234" t="s">
        <v>862</v>
      </c>
    </row>
    <row r="1237" spans="1:28" s="3" customFormat="1" ht="35.25" x14ac:dyDescent="0.5">
      <c r="A1237" s="3">
        <v>1</v>
      </c>
      <c r="B1237" s="143">
        <f>SUBTOTAL(103,$A$796:A1237)</f>
        <v>435</v>
      </c>
      <c r="C1237" s="237" t="s">
        <v>2771</v>
      </c>
      <c r="D1237" s="232">
        <f t="shared" si="65"/>
        <v>106496</v>
      </c>
      <c r="E1237" s="239">
        <v>0</v>
      </c>
      <c r="F1237" s="239">
        <v>106496</v>
      </c>
      <c r="G1237" s="239">
        <v>0</v>
      </c>
      <c r="H1237" s="239">
        <v>0</v>
      </c>
      <c r="I1237" s="239">
        <v>0</v>
      </c>
      <c r="J1237" s="239">
        <v>0</v>
      </c>
      <c r="K1237" s="240">
        <v>0</v>
      </c>
      <c r="L1237" s="239">
        <v>0</v>
      </c>
      <c r="M1237" s="239">
        <v>0</v>
      </c>
      <c r="N1237" s="239">
        <v>0</v>
      </c>
      <c r="O1237" s="242">
        <v>0</v>
      </c>
      <c r="P1237" s="239">
        <v>0</v>
      </c>
      <c r="Q1237" s="239">
        <v>0</v>
      </c>
      <c r="R1237" s="239">
        <v>0</v>
      </c>
      <c r="S1237" s="239">
        <v>0</v>
      </c>
      <c r="T1237" s="239">
        <v>0</v>
      </c>
      <c r="U1237" s="239">
        <v>0</v>
      </c>
      <c r="V1237" s="239">
        <v>0</v>
      </c>
      <c r="W1237" s="239">
        <v>0</v>
      </c>
      <c r="X1237" s="239">
        <v>0</v>
      </c>
      <c r="Y1237" s="239">
        <v>0</v>
      </c>
      <c r="Z1237" s="239">
        <v>0</v>
      </c>
      <c r="AA1237" s="239">
        <v>0</v>
      </c>
      <c r="AB1237" s="241">
        <v>2021</v>
      </c>
    </row>
    <row r="1238" spans="1:28" s="3" customFormat="1" ht="35.25" x14ac:dyDescent="0.5">
      <c r="B1238" s="236" t="s">
        <v>834</v>
      </c>
      <c r="C1238" s="237"/>
      <c r="D1238" s="232">
        <f t="shared" si="65"/>
        <v>1843080</v>
      </c>
      <c r="E1238" s="232">
        <f t="shared" ref="E1238:AA1238" si="68">SUM(E1239:E1241)</f>
        <v>0</v>
      </c>
      <c r="F1238" s="232">
        <f t="shared" si="68"/>
        <v>0</v>
      </c>
      <c r="G1238" s="232">
        <f t="shared" si="68"/>
        <v>0</v>
      </c>
      <c r="H1238" s="232">
        <f t="shared" si="68"/>
        <v>0</v>
      </c>
      <c r="I1238" s="232">
        <f t="shared" si="68"/>
        <v>0</v>
      </c>
      <c r="J1238" s="232">
        <f t="shared" si="68"/>
        <v>0</v>
      </c>
      <c r="K1238" s="233">
        <f t="shared" si="68"/>
        <v>0</v>
      </c>
      <c r="L1238" s="232">
        <f t="shared" si="68"/>
        <v>0</v>
      </c>
      <c r="M1238" s="232">
        <f t="shared" si="68"/>
        <v>0</v>
      </c>
      <c r="N1238" s="232">
        <f t="shared" si="68"/>
        <v>0</v>
      </c>
      <c r="O1238" s="232">
        <f t="shared" si="68"/>
        <v>1843080</v>
      </c>
      <c r="P1238" s="232">
        <f t="shared" si="68"/>
        <v>0</v>
      </c>
      <c r="Q1238" s="232">
        <f t="shared" si="68"/>
        <v>0</v>
      </c>
      <c r="R1238" s="232">
        <f t="shared" si="68"/>
        <v>0</v>
      </c>
      <c r="S1238" s="232">
        <f t="shared" si="68"/>
        <v>0</v>
      </c>
      <c r="T1238" s="232">
        <f t="shared" si="68"/>
        <v>0</v>
      </c>
      <c r="U1238" s="232">
        <f t="shared" si="68"/>
        <v>0</v>
      </c>
      <c r="V1238" s="232">
        <f t="shared" si="68"/>
        <v>0</v>
      </c>
      <c r="W1238" s="232">
        <f t="shared" si="68"/>
        <v>0</v>
      </c>
      <c r="X1238" s="232">
        <f t="shared" si="68"/>
        <v>0</v>
      </c>
      <c r="Y1238" s="232">
        <f t="shared" si="68"/>
        <v>0</v>
      </c>
      <c r="Z1238" s="232">
        <f t="shared" si="68"/>
        <v>0</v>
      </c>
      <c r="AA1238" s="232">
        <f t="shared" si="68"/>
        <v>0</v>
      </c>
      <c r="AB1238" s="234" t="s">
        <v>862</v>
      </c>
    </row>
    <row r="1239" spans="1:28" s="3" customFormat="1" ht="35.25" x14ac:dyDescent="0.5">
      <c r="A1239" s="3">
        <v>1</v>
      </c>
      <c r="B1239" s="143">
        <f>SUBTOTAL(103,$A$796:A1239)</f>
        <v>436</v>
      </c>
      <c r="C1239" s="237" t="s">
        <v>2772</v>
      </c>
      <c r="D1239" s="232">
        <f t="shared" si="65"/>
        <v>1329760</v>
      </c>
      <c r="E1239" s="239">
        <v>0</v>
      </c>
      <c r="F1239" s="239">
        <v>0</v>
      </c>
      <c r="G1239" s="239">
        <v>0</v>
      </c>
      <c r="H1239" s="239">
        <v>0</v>
      </c>
      <c r="I1239" s="239">
        <v>0</v>
      </c>
      <c r="J1239" s="239">
        <v>0</v>
      </c>
      <c r="K1239" s="240">
        <v>0</v>
      </c>
      <c r="L1239" s="239">
        <v>0</v>
      </c>
      <c r="M1239" s="239">
        <v>0</v>
      </c>
      <c r="N1239" s="239">
        <v>0</v>
      </c>
      <c r="O1239" s="239">
        <v>1329760</v>
      </c>
      <c r="P1239" s="239">
        <v>0</v>
      </c>
      <c r="Q1239" s="239">
        <v>0</v>
      </c>
      <c r="R1239" s="239">
        <v>0</v>
      </c>
      <c r="S1239" s="239">
        <v>0</v>
      </c>
      <c r="T1239" s="239">
        <v>0</v>
      </c>
      <c r="U1239" s="239">
        <v>0</v>
      </c>
      <c r="V1239" s="239">
        <v>0</v>
      </c>
      <c r="W1239" s="239">
        <v>0</v>
      </c>
      <c r="X1239" s="239">
        <v>0</v>
      </c>
      <c r="Y1239" s="239">
        <v>0</v>
      </c>
      <c r="Z1239" s="239">
        <v>0</v>
      </c>
      <c r="AA1239" s="239">
        <v>0</v>
      </c>
      <c r="AB1239" s="241">
        <v>2021</v>
      </c>
    </row>
    <row r="1240" spans="1:28" s="3" customFormat="1" ht="35.25" x14ac:dyDescent="0.5">
      <c r="A1240" s="3">
        <v>1</v>
      </c>
      <c r="B1240" s="143">
        <f>SUBTOTAL(103,$A$796:A1240)</f>
        <v>437</v>
      </c>
      <c r="C1240" s="237" t="s">
        <v>2967</v>
      </c>
      <c r="D1240" s="232">
        <f t="shared" si="65"/>
        <v>269958</v>
      </c>
      <c r="E1240" s="239">
        <v>0</v>
      </c>
      <c r="F1240" s="239">
        <v>0</v>
      </c>
      <c r="G1240" s="239">
        <v>0</v>
      </c>
      <c r="H1240" s="239">
        <v>0</v>
      </c>
      <c r="I1240" s="239">
        <v>0</v>
      </c>
      <c r="J1240" s="239">
        <v>0</v>
      </c>
      <c r="K1240" s="240">
        <v>0</v>
      </c>
      <c r="L1240" s="239">
        <v>0</v>
      </c>
      <c r="M1240" s="239">
        <v>0</v>
      </c>
      <c r="N1240" s="239">
        <v>0</v>
      </c>
      <c r="O1240" s="239">
        <v>269958</v>
      </c>
      <c r="P1240" s="239">
        <v>0</v>
      </c>
      <c r="Q1240" s="239">
        <v>0</v>
      </c>
      <c r="R1240" s="239">
        <v>0</v>
      </c>
      <c r="S1240" s="239">
        <v>0</v>
      </c>
      <c r="T1240" s="239">
        <v>0</v>
      </c>
      <c r="U1240" s="239">
        <v>0</v>
      </c>
      <c r="V1240" s="239">
        <v>0</v>
      </c>
      <c r="W1240" s="239">
        <v>0</v>
      </c>
      <c r="X1240" s="239">
        <v>0</v>
      </c>
      <c r="Y1240" s="239">
        <v>0</v>
      </c>
      <c r="Z1240" s="239">
        <v>0</v>
      </c>
      <c r="AA1240" s="239">
        <v>0</v>
      </c>
      <c r="AB1240" s="241">
        <v>2021</v>
      </c>
    </row>
    <row r="1241" spans="1:28" s="3" customFormat="1" ht="35.25" x14ac:dyDescent="0.5">
      <c r="A1241" s="3">
        <v>1</v>
      </c>
      <c r="B1241" s="143">
        <f>SUBTOTAL(103,$A$796:A1241)</f>
        <v>438</v>
      </c>
      <c r="C1241" s="237" t="s">
        <v>2968</v>
      </c>
      <c r="D1241" s="232">
        <f t="shared" si="65"/>
        <v>243362</v>
      </c>
      <c r="E1241" s="239">
        <v>0</v>
      </c>
      <c r="F1241" s="239">
        <v>0</v>
      </c>
      <c r="G1241" s="239">
        <v>0</v>
      </c>
      <c r="H1241" s="239">
        <v>0</v>
      </c>
      <c r="I1241" s="239">
        <v>0</v>
      </c>
      <c r="J1241" s="239">
        <v>0</v>
      </c>
      <c r="K1241" s="240">
        <v>0</v>
      </c>
      <c r="L1241" s="239">
        <v>0</v>
      </c>
      <c r="M1241" s="239">
        <v>0</v>
      </c>
      <c r="N1241" s="239">
        <v>0</v>
      </c>
      <c r="O1241" s="239">
        <v>243362</v>
      </c>
      <c r="P1241" s="239">
        <v>0</v>
      </c>
      <c r="Q1241" s="239">
        <v>0</v>
      </c>
      <c r="R1241" s="239">
        <v>0</v>
      </c>
      <c r="S1241" s="239">
        <v>0</v>
      </c>
      <c r="T1241" s="239">
        <v>0</v>
      </c>
      <c r="U1241" s="239">
        <v>0</v>
      </c>
      <c r="V1241" s="239">
        <v>0</v>
      </c>
      <c r="W1241" s="239">
        <v>0</v>
      </c>
      <c r="X1241" s="239">
        <v>0</v>
      </c>
      <c r="Y1241" s="239">
        <v>0</v>
      </c>
      <c r="Z1241" s="239">
        <v>0</v>
      </c>
      <c r="AA1241" s="239">
        <v>0</v>
      </c>
      <c r="AB1241" s="241">
        <v>2021</v>
      </c>
    </row>
    <row r="1242" spans="1:28" s="3" customFormat="1" ht="35.25" x14ac:dyDescent="0.5">
      <c r="B1242" s="236" t="s">
        <v>787</v>
      </c>
      <c r="C1242" s="237"/>
      <c r="D1242" s="232">
        <f t="shared" si="65"/>
        <v>9190184.5199999996</v>
      </c>
      <c r="E1242" s="232">
        <f t="shared" ref="E1242:AA1242" si="69">SUM(E1243:E1252)</f>
        <v>300370.74</v>
      </c>
      <c r="F1242" s="232">
        <f t="shared" si="69"/>
        <v>0</v>
      </c>
      <c r="G1242" s="232">
        <f t="shared" si="69"/>
        <v>0</v>
      </c>
      <c r="H1242" s="232">
        <f t="shared" si="69"/>
        <v>25274.84</v>
      </c>
      <c r="I1242" s="232">
        <f t="shared" si="69"/>
        <v>0</v>
      </c>
      <c r="J1242" s="232">
        <f t="shared" si="69"/>
        <v>0</v>
      </c>
      <c r="K1242" s="232">
        <f t="shared" si="69"/>
        <v>0</v>
      </c>
      <c r="L1242" s="232">
        <f t="shared" si="69"/>
        <v>0</v>
      </c>
      <c r="M1242" s="232">
        <f t="shared" si="69"/>
        <v>7632784</v>
      </c>
      <c r="N1242" s="232">
        <f t="shared" si="69"/>
        <v>0</v>
      </c>
      <c r="O1242" s="232">
        <f t="shared" si="69"/>
        <v>1231754.94</v>
      </c>
      <c r="P1242" s="232">
        <f t="shared" si="69"/>
        <v>0</v>
      </c>
      <c r="Q1242" s="232">
        <f t="shared" si="69"/>
        <v>0</v>
      </c>
      <c r="R1242" s="232">
        <f t="shared" si="69"/>
        <v>0</v>
      </c>
      <c r="S1242" s="232">
        <f t="shared" si="69"/>
        <v>0</v>
      </c>
      <c r="T1242" s="232">
        <f t="shared" si="69"/>
        <v>0</v>
      </c>
      <c r="U1242" s="232">
        <f t="shared" si="69"/>
        <v>0</v>
      </c>
      <c r="V1242" s="232">
        <f t="shared" si="69"/>
        <v>0</v>
      </c>
      <c r="W1242" s="232">
        <f t="shared" si="69"/>
        <v>0</v>
      </c>
      <c r="X1242" s="232">
        <f t="shared" si="69"/>
        <v>0</v>
      </c>
      <c r="Y1242" s="232">
        <f t="shared" si="69"/>
        <v>0</v>
      </c>
      <c r="Z1242" s="232">
        <f t="shared" si="69"/>
        <v>0</v>
      </c>
      <c r="AA1242" s="232">
        <f t="shared" si="69"/>
        <v>0</v>
      </c>
      <c r="AB1242" s="234" t="s">
        <v>862</v>
      </c>
    </row>
    <row r="1243" spans="1:28" s="3" customFormat="1" ht="35.25" x14ac:dyDescent="0.5">
      <c r="A1243" s="3">
        <v>1</v>
      </c>
      <c r="B1243" s="143">
        <f>SUBTOTAL(103,$A$796:A1243)</f>
        <v>439</v>
      </c>
      <c r="C1243" s="237" t="s">
        <v>1997</v>
      </c>
      <c r="D1243" s="232">
        <f t="shared" si="65"/>
        <v>100000</v>
      </c>
      <c r="E1243" s="239">
        <v>0</v>
      </c>
      <c r="F1243" s="239">
        <v>0</v>
      </c>
      <c r="G1243" s="239">
        <v>0</v>
      </c>
      <c r="H1243" s="239">
        <v>0</v>
      </c>
      <c r="I1243" s="239">
        <v>0</v>
      </c>
      <c r="J1243" s="239">
        <v>0</v>
      </c>
      <c r="K1243" s="240">
        <v>0</v>
      </c>
      <c r="L1243" s="239">
        <v>0</v>
      </c>
      <c r="M1243" s="239">
        <v>100000</v>
      </c>
      <c r="N1243" s="239">
        <v>0</v>
      </c>
      <c r="O1243" s="239">
        <v>0</v>
      </c>
      <c r="P1243" s="239">
        <v>0</v>
      </c>
      <c r="Q1243" s="239">
        <v>0</v>
      </c>
      <c r="R1243" s="239">
        <v>0</v>
      </c>
      <c r="S1243" s="239">
        <v>0</v>
      </c>
      <c r="T1243" s="239">
        <v>0</v>
      </c>
      <c r="U1243" s="239">
        <v>0</v>
      </c>
      <c r="V1243" s="239">
        <v>0</v>
      </c>
      <c r="W1243" s="239">
        <v>0</v>
      </c>
      <c r="X1243" s="239">
        <v>0</v>
      </c>
      <c r="Y1243" s="239">
        <v>0</v>
      </c>
      <c r="Z1243" s="239">
        <v>0</v>
      </c>
      <c r="AA1243" s="239">
        <v>0</v>
      </c>
      <c r="AB1243" s="241">
        <v>2021</v>
      </c>
    </row>
    <row r="1244" spans="1:28" s="3" customFormat="1" ht="35.25" x14ac:dyDescent="0.5">
      <c r="A1244" s="3">
        <v>1</v>
      </c>
      <c r="B1244" s="143">
        <f>SUBTOTAL(103,$A$796:A1244)</f>
        <v>440</v>
      </c>
      <c r="C1244" s="237" t="s">
        <v>2453</v>
      </c>
      <c r="D1244" s="232">
        <f t="shared" si="65"/>
        <v>25274.84</v>
      </c>
      <c r="E1244" s="239">
        <v>0</v>
      </c>
      <c r="F1244" s="239">
        <v>0</v>
      </c>
      <c r="G1244" s="239">
        <v>0</v>
      </c>
      <c r="H1244" s="239">
        <v>25274.84</v>
      </c>
      <c r="I1244" s="239">
        <v>0</v>
      </c>
      <c r="J1244" s="239">
        <v>0</v>
      </c>
      <c r="K1244" s="240">
        <v>0</v>
      </c>
      <c r="L1244" s="239">
        <v>0</v>
      </c>
      <c r="M1244" s="239">
        <v>0</v>
      </c>
      <c r="N1244" s="239">
        <v>0</v>
      </c>
      <c r="O1244" s="239">
        <v>0</v>
      </c>
      <c r="P1244" s="239">
        <v>0</v>
      </c>
      <c r="Q1244" s="239">
        <v>0</v>
      </c>
      <c r="R1244" s="239">
        <v>0</v>
      </c>
      <c r="S1244" s="239">
        <v>0</v>
      </c>
      <c r="T1244" s="239">
        <v>0</v>
      </c>
      <c r="U1244" s="239">
        <v>0</v>
      </c>
      <c r="V1244" s="239">
        <v>0</v>
      </c>
      <c r="W1244" s="239">
        <v>0</v>
      </c>
      <c r="X1244" s="239">
        <v>0</v>
      </c>
      <c r="Y1244" s="239">
        <v>0</v>
      </c>
      <c r="Z1244" s="239">
        <v>0</v>
      </c>
      <c r="AA1244" s="239">
        <v>0</v>
      </c>
      <c r="AB1244" s="241">
        <v>2021</v>
      </c>
    </row>
    <row r="1245" spans="1:28" s="3" customFormat="1" ht="35.25" x14ac:dyDescent="0.5">
      <c r="A1245" s="3">
        <v>1</v>
      </c>
      <c r="B1245" s="143">
        <f>SUBTOTAL(103,$A$796:A1245)</f>
        <v>441</v>
      </c>
      <c r="C1245" s="237" t="s">
        <v>1996</v>
      </c>
      <c r="D1245" s="232">
        <f t="shared" si="65"/>
        <v>1293188</v>
      </c>
      <c r="E1245" s="239">
        <v>0</v>
      </c>
      <c r="F1245" s="239">
        <v>0</v>
      </c>
      <c r="G1245" s="239">
        <v>0</v>
      </c>
      <c r="H1245" s="239">
        <v>0</v>
      </c>
      <c r="I1245" s="239">
        <v>0</v>
      </c>
      <c r="J1245" s="239">
        <v>0</v>
      </c>
      <c r="K1245" s="240">
        <v>0</v>
      </c>
      <c r="L1245" s="239">
        <v>0</v>
      </c>
      <c r="M1245" s="239">
        <v>1293188</v>
      </c>
      <c r="N1245" s="239">
        <v>0</v>
      </c>
      <c r="O1245" s="239">
        <v>0</v>
      </c>
      <c r="P1245" s="239">
        <v>0</v>
      </c>
      <c r="Q1245" s="239">
        <v>0</v>
      </c>
      <c r="R1245" s="239">
        <v>0</v>
      </c>
      <c r="S1245" s="239">
        <v>0</v>
      </c>
      <c r="T1245" s="239">
        <v>0</v>
      </c>
      <c r="U1245" s="239">
        <v>0</v>
      </c>
      <c r="V1245" s="239">
        <v>0</v>
      </c>
      <c r="W1245" s="239">
        <v>0</v>
      </c>
      <c r="X1245" s="239">
        <v>0</v>
      </c>
      <c r="Y1245" s="239">
        <v>0</v>
      </c>
      <c r="Z1245" s="239">
        <v>0</v>
      </c>
      <c r="AA1245" s="239">
        <v>0</v>
      </c>
      <c r="AB1245" s="241">
        <v>2021</v>
      </c>
    </row>
    <row r="1246" spans="1:28" s="3" customFormat="1" ht="35.25" x14ac:dyDescent="0.5">
      <c r="A1246" s="3">
        <v>1</v>
      </c>
      <c r="B1246" s="143">
        <f>SUBTOTAL(103,$A$796:A1246)</f>
        <v>442</v>
      </c>
      <c r="C1246" s="237" t="s">
        <v>2969</v>
      </c>
      <c r="D1246" s="232">
        <f t="shared" si="65"/>
        <v>232767</v>
      </c>
      <c r="E1246" s="239">
        <v>0</v>
      </c>
      <c r="F1246" s="239">
        <v>0</v>
      </c>
      <c r="G1246" s="239">
        <v>0</v>
      </c>
      <c r="H1246" s="239">
        <v>0</v>
      </c>
      <c r="I1246" s="239">
        <v>0</v>
      </c>
      <c r="J1246" s="239">
        <v>0</v>
      </c>
      <c r="K1246" s="240">
        <v>0</v>
      </c>
      <c r="L1246" s="239">
        <v>0</v>
      </c>
      <c r="M1246" s="239">
        <v>232767</v>
      </c>
      <c r="N1246" s="239">
        <v>0</v>
      </c>
      <c r="O1246" s="239">
        <v>0</v>
      </c>
      <c r="P1246" s="239">
        <v>0</v>
      </c>
      <c r="Q1246" s="239">
        <v>0</v>
      </c>
      <c r="R1246" s="239">
        <v>0</v>
      </c>
      <c r="S1246" s="239">
        <v>0</v>
      </c>
      <c r="T1246" s="239">
        <v>0</v>
      </c>
      <c r="U1246" s="239">
        <v>0</v>
      </c>
      <c r="V1246" s="239">
        <v>0</v>
      </c>
      <c r="W1246" s="239">
        <v>0</v>
      </c>
      <c r="X1246" s="239">
        <v>0</v>
      </c>
      <c r="Y1246" s="239">
        <v>0</v>
      </c>
      <c r="Z1246" s="239">
        <v>0</v>
      </c>
      <c r="AA1246" s="239">
        <v>0</v>
      </c>
      <c r="AB1246" s="241">
        <v>2021</v>
      </c>
    </row>
    <row r="1247" spans="1:28" s="3" customFormat="1" ht="35.25" x14ac:dyDescent="0.5">
      <c r="A1247" s="3">
        <v>1</v>
      </c>
      <c r="B1247" s="143">
        <f>SUBTOTAL(103,$A$796:A1247)</f>
        <v>443</v>
      </c>
      <c r="C1247" s="237" t="s">
        <v>1998</v>
      </c>
      <c r="D1247" s="232">
        <f t="shared" si="65"/>
        <v>135026.23999999999</v>
      </c>
      <c r="E1247" s="239">
        <v>0</v>
      </c>
      <c r="F1247" s="239">
        <v>0</v>
      </c>
      <c r="G1247" s="239">
        <v>0</v>
      </c>
      <c r="H1247" s="239">
        <v>0</v>
      </c>
      <c r="I1247" s="239">
        <v>0</v>
      </c>
      <c r="J1247" s="239">
        <v>0</v>
      </c>
      <c r="K1247" s="240">
        <v>0</v>
      </c>
      <c r="L1247" s="239">
        <v>0</v>
      </c>
      <c r="M1247" s="239">
        <v>0</v>
      </c>
      <c r="N1247" s="239">
        <v>0</v>
      </c>
      <c r="O1247" s="239">
        <v>135026.23999999999</v>
      </c>
      <c r="P1247" s="239">
        <v>0</v>
      </c>
      <c r="Q1247" s="239">
        <v>0</v>
      </c>
      <c r="R1247" s="239">
        <v>0</v>
      </c>
      <c r="S1247" s="239">
        <v>0</v>
      </c>
      <c r="T1247" s="239">
        <v>0</v>
      </c>
      <c r="U1247" s="239">
        <v>0</v>
      </c>
      <c r="V1247" s="239">
        <v>0</v>
      </c>
      <c r="W1247" s="239">
        <v>0</v>
      </c>
      <c r="X1247" s="239">
        <v>0</v>
      </c>
      <c r="Y1247" s="239">
        <v>0</v>
      </c>
      <c r="Z1247" s="239">
        <v>0</v>
      </c>
      <c r="AA1247" s="239">
        <v>0</v>
      </c>
      <c r="AB1247" s="241">
        <v>2021</v>
      </c>
    </row>
    <row r="1248" spans="1:28" s="3" customFormat="1" ht="35.25" x14ac:dyDescent="0.5">
      <c r="A1248" s="3">
        <v>1</v>
      </c>
      <c r="B1248" s="143">
        <f>SUBTOTAL(103,$A$796:A1248)</f>
        <v>444</v>
      </c>
      <c r="C1248" s="237" t="s">
        <v>2000</v>
      </c>
      <c r="D1248" s="232">
        <f t="shared" si="65"/>
        <v>300370.74</v>
      </c>
      <c r="E1248" s="239">
        <v>300370.74</v>
      </c>
      <c r="F1248" s="239">
        <v>0</v>
      </c>
      <c r="G1248" s="239">
        <v>0</v>
      </c>
      <c r="H1248" s="239">
        <v>0</v>
      </c>
      <c r="I1248" s="239">
        <v>0</v>
      </c>
      <c r="J1248" s="239">
        <v>0</v>
      </c>
      <c r="K1248" s="240">
        <v>0</v>
      </c>
      <c r="L1248" s="239">
        <v>0</v>
      </c>
      <c r="M1248" s="239">
        <v>0</v>
      </c>
      <c r="N1248" s="239">
        <v>0</v>
      </c>
      <c r="O1248" s="239">
        <v>0</v>
      </c>
      <c r="P1248" s="239">
        <v>0</v>
      </c>
      <c r="Q1248" s="239">
        <v>0</v>
      </c>
      <c r="R1248" s="239">
        <v>0</v>
      </c>
      <c r="S1248" s="239">
        <v>0</v>
      </c>
      <c r="T1248" s="239">
        <v>0</v>
      </c>
      <c r="U1248" s="239">
        <v>0</v>
      </c>
      <c r="V1248" s="239">
        <v>0</v>
      </c>
      <c r="W1248" s="239">
        <v>0</v>
      </c>
      <c r="X1248" s="239">
        <v>0</v>
      </c>
      <c r="Y1248" s="239">
        <v>0</v>
      </c>
      <c r="Z1248" s="239">
        <v>0</v>
      </c>
      <c r="AA1248" s="239">
        <v>0</v>
      </c>
      <c r="AB1248" s="241">
        <v>2021</v>
      </c>
    </row>
    <row r="1249" spans="1:28" s="3" customFormat="1" ht="35.25" x14ac:dyDescent="0.5">
      <c r="A1249" s="3">
        <v>1</v>
      </c>
      <c r="B1249" s="143">
        <f>SUBTOTAL(103,$A$796:A1249)</f>
        <v>445</v>
      </c>
      <c r="C1249" s="237" t="s">
        <v>2003</v>
      </c>
      <c r="D1249" s="232">
        <f t="shared" si="65"/>
        <v>167365.70000000001</v>
      </c>
      <c r="E1249" s="239">
        <v>0</v>
      </c>
      <c r="F1249" s="239">
        <v>0</v>
      </c>
      <c r="G1249" s="239">
        <v>0</v>
      </c>
      <c r="H1249" s="239">
        <v>0</v>
      </c>
      <c r="I1249" s="239">
        <v>0</v>
      </c>
      <c r="J1249" s="239">
        <v>0</v>
      </c>
      <c r="K1249" s="240">
        <v>0</v>
      </c>
      <c r="L1249" s="239">
        <v>0</v>
      </c>
      <c r="M1249" s="239">
        <v>0</v>
      </c>
      <c r="N1249" s="239">
        <v>0</v>
      </c>
      <c r="O1249" s="239">
        <v>167365.70000000001</v>
      </c>
      <c r="P1249" s="239">
        <v>0</v>
      </c>
      <c r="Q1249" s="239">
        <v>0</v>
      </c>
      <c r="R1249" s="239">
        <v>0</v>
      </c>
      <c r="S1249" s="239">
        <v>0</v>
      </c>
      <c r="T1249" s="239">
        <v>0</v>
      </c>
      <c r="U1249" s="239">
        <v>0</v>
      </c>
      <c r="V1249" s="239">
        <v>0</v>
      </c>
      <c r="W1249" s="239">
        <v>0</v>
      </c>
      <c r="X1249" s="239">
        <v>0</v>
      </c>
      <c r="Y1249" s="239">
        <v>0</v>
      </c>
      <c r="Z1249" s="239">
        <v>0</v>
      </c>
      <c r="AA1249" s="239">
        <v>0</v>
      </c>
      <c r="AB1249" s="241">
        <v>2021</v>
      </c>
    </row>
    <row r="1250" spans="1:28" s="3" customFormat="1" ht="35.25" x14ac:dyDescent="0.5">
      <c r="A1250" s="3">
        <v>1</v>
      </c>
      <c r="B1250" s="143">
        <f>SUBTOTAL(103,$A$796:A1250)</f>
        <v>446</v>
      </c>
      <c r="C1250" s="237" t="s">
        <v>2004</v>
      </c>
      <c r="D1250" s="232">
        <f t="shared" si="65"/>
        <v>506333</v>
      </c>
      <c r="E1250" s="239">
        <v>0</v>
      </c>
      <c r="F1250" s="239">
        <v>0</v>
      </c>
      <c r="G1250" s="239">
        <v>0</v>
      </c>
      <c r="H1250" s="239">
        <v>0</v>
      </c>
      <c r="I1250" s="239">
        <v>0</v>
      </c>
      <c r="J1250" s="239">
        <v>0</v>
      </c>
      <c r="K1250" s="240">
        <v>0</v>
      </c>
      <c r="L1250" s="239">
        <v>0</v>
      </c>
      <c r="M1250" s="239">
        <v>0</v>
      </c>
      <c r="N1250" s="239">
        <v>0</v>
      </c>
      <c r="O1250" s="239">
        <v>506333</v>
      </c>
      <c r="P1250" s="239">
        <v>0</v>
      </c>
      <c r="Q1250" s="239">
        <v>0</v>
      </c>
      <c r="R1250" s="239">
        <v>0</v>
      </c>
      <c r="S1250" s="239">
        <v>0</v>
      </c>
      <c r="T1250" s="239">
        <v>0</v>
      </c>
      <c r="U1250" s="239">
        <v>0</v>
      </c>
      <c r="V1250" s="239">
        <v>0</v>
      </c>
      <c r="W1250" s="239">
        <v>0</v>
      </c>
      <c r="X1250" s="239">
        <v>0</v>
      </c>
      <c r="Y1250" s="239">
        <v>0</v>
      </c>
      <c r="Z1250" s="239">
        <v>0</v>
      </c>
      <c r="AA1250" s="239">
        <v>0</v>
      </c>
      <c r="AB1250" s="241">
        <v>2021</v>
      </c>
    </row>
    <row r="1251" spans="1:28" s="3" customFormat="1" ht="35.25" x14ac:dyDescent="0.5">
      <c r="A1251" s="3">
        <v>1</v>
      </c>
      <c r="B1251" s="143">
        <f>SUBTOTAL(103,$A$796:A1251)</f>
        <v>447</v>
      </c>
      <c r="C1251" s="237" t="s">
        <v>2970</v>
      </c>
      <c r="D1251" s="232">
        <f t="shared" si="65"/>
        <v>2930310</v>
      </c>
      <c r="E1251" s="239">
        <v>0</v>
      </c>
      <c r="F1251" s="239">
        <v>0</v>
      </c>
      <c r="G1251" s="239">
        <v>0</v>
      </c>
      <c r="H1251" s="239">
        <v>0</v>
      </c>
      <c r="I1251" s="239">
        <v>0</v>
      </c>
      <c r="J1251" s="239">
        <v>0</v>
      </c>
      <c r="K1251" s="240">
        <v>0</v>
      </c>
      <c r="L1251" s="239">
        <v>0</v>
      </c>
      <c r="M1251" s="239">
        <v>2507280</v>
      </c>
      <c r="N1251" s="239">
        <v>0</v>
      </c>
      <c r="O1251" s="239">
        <v>423030</v>
      </c>
      <c r="P1251" s="239">
        <v>0</v>
      </c>
      <c r="Q1251" s="239">
        <v>0</v>
      </c>
      <c r="R1251" s="239">
        <v>0</v>
      </c>
      <c r="S1251" s="239">
        <v>0</v>
      </c>
      <c r="T1251" s="239">
        <v>0</v>
      </c>
      <c r="U1251" s="239">
        <v>0</v>
      </c>
      <c r="V1251" s="239">
        <v>0</v>
      </c>
      <c r="W1251" s="239">
        <v>0</v>
      </c>
      <c r="X1251" s="239">
        <v>0</v>
      </c>
      <c r="Y1251" s="239">
        <v>0</v>
      </c>
      <c r="Z1251" s="239">
        <v>0</v>
      </c>
      <c r="AA1251" s="239">
        <v>0</v>
      </c>
      <c r="AB1251" s="241">
        <v>2021</v>
      </c>
    </row>
    <row r="1252" spans="1:28" s="3" customFormat="1" ht="35.25" x14ac:dyDescent="0.5">
      <c r="A1252" s="3">
        <v>1</v>
      </c>
      <c r="B1252" s="143">
        <f>SUBTOTAL(103,$A$796:A1252)</f>
        <v>448</v>
      </c>
      <c r="C1252" s="237" t="s">
        <v>2971</v>
      </c>
      <c r="D1252" s="232">
        <f t="shared" si="65"/>
        <v>3499549</v>
      </c>
      <c r="E1252" s="239">
        <v>0</v>
      </c>
      <c r="F1252" s="239">
        <v>0</v>
      </c>
      <c r="G1252" s="239">
        <v>0</v>
      </c>
      <c r="H1252" s="239">
        <v>0</v>
      </c>
      <c r="I1252" s="239">
        <v>0</v>
      </c>
      <c r="J1252" s="239">
        <v>0</v>
      </c>
      <c r="K1252" s="240">
        <v>0</v>
      </c>
      <c r="L1252" s="239">
        <v>0</v>
      </c>
      <c r="M1252" s="239">
        <v>3499549</v>
      </c>
      <c r="N1252" s="239">
        <v>0</v>
      </c>
      <c r="O1252" s="239">
        <v>0</v>
      </c>
      <c r="P1252" s="239">
        <v>0</v>
      </c>
      <c r="Q1252" s="239">
        <v>0</v>
      </c>
      <c r="R1252" s="239">
        <v>0</v>
      </c>
      <c r="S1252" s="239">
        <v>0</v>
      </c>
      <c r="T1252" s="239">
        <v>0</v>
      </c>
      <c r="U1252" s="239">
        <v>0</v>
      </c>
      <c r="V1252" s="239">
        <v>0</v>
      </c>
      <c r="W1252" s="239">
        <v>0</v>
      </c>
      <c r="X1252" s="239">
        <v>0</v>
      </c>
      <c r="Y1252" s="239">
        <v>0</v>
      </c>
      <c r="Z1252" s="239">
        <v>0</v>
      </c>
      <c r="AA1252" s="239">
        <v>0</v>
      </c>
      <c r="AB1252" s="241">
        <v>2021</v>
      </c>
    </row>
    <row r="1253" spans="1:28" s="3" customFormat="1" ht="35.25" x14ac:dyDescent="0.5">
      <c r="B1253" s="236" t="s">
        <v>789</v>
      </c>
      <c r="C1253" s="237"/>
      <c r="D1253" s="232">
        <f t="shared" si="65"/>
        <v>839702.39</v>
      </c>
      <c r="E1253" s="232">
        <f t="shared" ref="E1253:AA1253" si="70">SUM(E1254:E1255)</f>
        <v>0</v>
      </c>
      <c r="F1253" s="232">
        <f t="shared" si="70"/>
        <v>0</v>
      </c>
      <c r="G1253" s="232">
        <f t="shared" si="70"/>
        <v>0</v>
      </c>
      <c r="H1253" s="232">
        <f t="shared" si="70"/>
        <v>97071.72</v>
      </c>
      <c r="I1253" s="232">
        <f t="shared" si="70"/>
        <v>0</v>
      </c>
      <c r="J1253" s="232">
        <f t="shared" si="70"/>
        <v>0</v>
      </c>
      <c r="K1253" s="233">
        <f t="shared" si="70"/>
        <v>0</v>
      </c>
      <c r="L1253" s="232">
        <f t="shared" si="70"/>
        <v>0</v>
      </c>
      <c r="M1253" s="232">
        <f t="shared" si="70"/>
        <v>0</v>
      </c>
      <c r="N1253" s="232">
        <f t="shared" si="70"/>
        <v>0</v>
      </c>
      <c r="O1253" s="232">
        <f t="shared" si="70"/>
        <v>742630.67</v>
      </c>
      <c r="P1253" s="232">
        <f t="shared" si="70"/>
        <v>0</v>
      </c>
      <c r="Q1253" s="232">
        <f t="shared" si="70"/>
        <v>0</v>
      </c>
      <c r="R1253" s="232">
        <f t="shared" si="70"/>
        <v>0</v>
      </c>
      <c r="S1253" s="232">
        <f t="shared" si="70"/>
        <v>0</v>
      </c>
      <c r="T1253" s="232">
        <f t="shared" si="70"/>
        <v>0</v>
      </c>
      <c r="U1253" s="232">
        <f t="shared" si="70"/>
        <v>0</v>
      </c>
      <c r="V1253" s="232">
        <f t="shared" si="70"/>
        <v>0</v>
      </c>
      <c r="W1253" s="232">
        <f t="shared" si="70"/>
        <v>0</v>
      </c>
      <c r="X1253" s="232">
        <f t="shared" si="70"/>
        <v>0</v>
      </c>
      <c r="Y1253" s="232">
        <f t="shared" si="70"/>
        <v>0</v>
      </c>
      <c r="Z1253" s="232">
        <f t="shared" si="70"/>
        <v>0</v>
      </c>
      <c r="AA1253" s="232">
        <f t="shared" si="70"/>
        <v>0</v>
      </c>
      <c r="AB1253" s="234" t="s">
        <v>862</v>
      </c>
    </row>
    <row r="1254" spans="1:28" s="3" customFormat="1" ht="35.25" x14ac:dyDescent="0.5">
      <c r="A1254" s="3">
        <v>1</v>
      </c>
      <c r="B1254" s="143">
        <f>SUBTOTAL(103,$A$796:A1254)</f>
        <v>449</v>
      </c>
      <c r="C1254" s="237" t="s">
        <v>2972</v>
      </c>
      <c r="D1254" s="232">
        <f t="shared" ref="D1254:D1314" si="71">E1254+F1254+G1254+H1254+I1254+J1254+L1254+M1254+N1254+O1254+P1254+Q1254+R1254+S1254+T1254+U1254+V1254+W1254+X1254+Y1254+Z1254+AA1254</f>
        <v>425248.39</v>
      </c>
      <c r="E1254" s="239">
        <v>0</v>
      </c>
      <c r="F1254" s="239">
        <v>0</v>
      </c>
      <c r="G1254" s="239">
        <v>0</v>
      </c>
      <c r="H1254" s="239">
        <v>0</v>
      </c>
      <c r="I1254" s="239">
        <v>0</v>
      </c>
      <c r="J1254" s="239">
        <v>0</v>
      </c>
      <c r="K1254" s="240">
        <v>0</v>
      </c>
      <c r="L1254" s="239">
        <v>0</v>
      </c>
      <c r="M1254" s="239">
        <v>0</v>
      </c>
      <c r="N1254" s="239">
        <v>0</v>
      </c>
      <c r="O1254" s="239">
        <v>425248.39</v>
      </c>
      <c r="P1254" s="239">
        <v>0</v>
      </c>
      <c r="Q1254" s="239">
        <v>0</v>
      </c>
      <c r="R1254" s="239">
        <v>0</v>
      </c>
      <c r="S1254" s="239">
        <v>0</v>
      </c>
      <c r="T1254" s="239">
        <v>0</v>
      </c>
      <c r="U1254" s="239">
        <v>0</v>
      </c>
      <c r="V1254" s="239">
        <v>0</v>
      </c>
      <c r="W1254" s="239">
        <v>0</v>
      </c>
      <c r="X1254" s="239">
        <v>0</v>
      </c>
      <c r="Y1254" s="239">
        <v>0</v>
      </c>
      <c r="Z1254" s="239">
        <v>0</v>
      </c>
      <c r="AA1254" s="239">
        <v>0</v>
      </c>
      <c r="AB1254" s="241">
        <v>2021</v>
      </c>
    </row>
    <row r="1255" spans="1:28" s="3" customFormat="1" ht="35.25" x14ac:dyDescent="0.5">
      <c r="A1255" s="3">
        <v>1</v>
      </c>
      <c r="B1255" s="143">
        <f>SUBTOTAL(103,$A$796:A1255)</f>
        <v>450</v>
      </c>
      <c r="C1255" s="237" t="s">
        <v>2973</v>
      </c>
      <c r="D1255" s="232">
        <f t="shared" si="71"/>
        <v>414454</v>
      </c>
      <c r="E1255" s="239">
        <v>0</v>
      </c>
      <c r="F1255" s="239">
        <v>0</v>
      </c>
      <c r="G1255" s="239">
        <v>0</v>
      </c>
      <c r="H1255" s="239">
        <v>97071.72</v>
      </c>
      <c r="I1255" s="239">
        <v>0</v>
      </c>
      <c r="J1255" s="239">
        <v>0</v>
      </c>
      <c r="K1255" s="240">
        <v>0</v>
      </c>
      <c r="L1255" s="239">
        <v>0</v>
      </c>
      <c r="M1255" s="239">
        <v>0</v>
      </c>
      <c r="N1255" s="239">
        <v>0</v>
      </c>
      <c r="O1255" s="239">
        <v>317382.28000000003</v>
      </c>
      <c r="P1255" s="239">
        <v>0</v>
      </c>
      <c r="Q1255" s="239">
        <v>0</v>
      </c>
      <c r="R1255" s="239">
        <v>0</v>
      </c>
      <c r="S1255" s="239">
        <v>0</v>
      </c>
      <c r="T1255" s="239">
        <v>0</v>
      </c>
      <c r="U1255" s="239">
        <v>0</v>
      </c>
      <c r="V1255" s="239">
        <v>0</v>
      </c>
      <c r="W1255" s="239">
        <v>0</v>
      </c>
      <c r="X1255" s="239">
        <v>0</v>
      </c>
      <c r="Y1255" s="239">
        <v>0</v>
      </c>
      <c r="Z1255" s="239">
        <v>0</v>
      </c>
      <c r="AA1255" s="239">
        <v>0</v>
      </c>
      <c r="AB1255" s="241">
        <v>2021</v>
      </c>
    </row>
    <row r="1256" spans="1:28" s="3" customFormat="1" ht="35.25" x14ac:dyDescent="0.5">
      <c r="B1256" s="236" t="s">
        <v>795</v>
      </c>
      <c r="C1256" s="237"/>
      <c r="D1256" s="232">
        <f t="shared" si="71"/>
        <v>826610</v>
      </c>
      <c r="E1256" s="232">
        <f t="shared" ref="E1256:AA1256" si="72">SUM(E1257:E1258)</f>
        <v>0</v>
      </c>
      <c r="F1256" s="232">
        <f t="shared" si="72"/>
        <v>0</v>
      </c>
      <c r="G1256" s="232">
        <f t="shared" si="72"/>
        <v>218610</v>
      </c>
      <c r="H1256" s="232">
        <f t="shared" si="72"/>
        <v>0</v>
      </c>
      <c r="I1256" s="232">
        <f t="shared" si="72"/>
        <v>0</v>
      </c>
      <c r="J1256" s="232">
        <f t="shared" si="72"/>
        <v>0</v>
      </c>
      <c r="K1256" s="233">
        <f t="shared" si="72"/>
        <v>0</v>
      </c>
      <c r="L1256" s="232">
        <f t="shared" si="72"/>
        <v>0</v>
      </c>
      <c r="M1256" s="232">
        <f t="shared" si="72"/>
        <v>0</v>
      </c>
      <c r="N1256" s="232">
        <f t="shared" si="72"/>
        <v>608000</v>
      </c>
      <c r="O1256" s="232">
        <f t="shared" si="72"/>
        <v>0</v>
      </c>
      <c r="P1256" s="232">
        <f t="shared" si="72"/>
        <v>0</v>
      </c>
      <c r="Q1256" s="232">
        <f t="shared" si="72"/>
        <v>0</v>
      </c>
      <c r="R1256" s="232">
        <f t="shared" si="72"/>
        <v>0</v>
      </c>
      <c r="S1256" s="232">
        <f t="shared" si="72"/>
        <v>0</v>
      </c>
      <c r="T1256" s="232">
        <f t="shared" si="72"/>
        <v>0</v>
      </c>
      <c r="U1256" s="232">
        <f t="shared" si="72"/>
        <v>0</v>
      </c>
      <c r="V1256" s="232">
        <f t="shared" si="72"/>
        <v>0</v>
      </c>
      <c r="W1256" s="232">
        <f t="shared" si="72"/>
        <v>0</v>
      </c>
      <c r="X1256" s="232">
        <f t="shared" si="72"/>
        <v>0</v>
      </c>
      <c r="Y1256" s="232">
        <f t="shared" si="72"/>
        <v>0</v>
      </c>
      <c r="Z1256" s="232">
        <f t="shared" si="72"/>
        <v>0</v>
      </c>
      <c r="AA1256" s="232">
        <f t="shared" si="72"/>
        <v>0</v>
      </c>
      <c r="AB1256" s="234" t="s">
        <v>862</v>
      </c>
    </row>
    <row r="1257" spans="1:28" s="3" customFormat="1" ht="35.25" x14ac:dyDescent="0.5">
      <c r="A1257" s="3">
        <v>1</v>
      </c>
      <c r="B1257" s="143">
        <f>SUBTOTAL(103,$A$796:A1257)</f>
        <v>451</v>
      </c>
      <c r="C1257" s="237" t="s">
        <v>2974</v>
      </c>
      <c r="D1257" s="232">
        <f t="shared" si="71"/>
        <v>218610</v>
      </c>
      <c r="E1257" s="242">
        <v>0</v>
      </c>
      <c r="F1257" s="242">
        <v>0</v>
      </c>
      <c r="G1257" s="242">
        <v>218610</v>
      </c>
      <c r="H1257" s="242">
        <v>0</v>
      </c>
      <c r="I1257" s="242">
        <v>0</v>
      </c>
      <c r="J1257" s="242">
        <v>0</v>
      </c>
      <c r="K1257" s="243">
        <v>0</v>
      </c>
      <c r="L1257" s="242">
        <v>0</v>
      </c>
      <c r="M1257" s="242">
        <v>0</v>
      </c>
      <c r="N1257" s="242">
        <v>0</v>
      </c>
      <c r="O1257" s="242">
        <v>0</v>
      </c>
      <c r="P1257" s="242">
        <v>0</v>
      </c>
      <c r="Q1257" s="242">
        <v>0</v>
      </c>
      <c r="R1257" s="242">
        <v>0</v>
      </c>
      <c r="S1257" s="242">
        <v>0</v>
      </c>
      <c r="T1257" s="242">
        <v>0</v>
      </c>
      <c r="U1257" s="242">
        <v>0</v>
      </c>
      <c r="V1257" s="242">
        <v>0</v>
      </c>
      <c r="W1257" s="242">
        <v>0</v>
      </c>
      <c r="X1257" s="242">
        <v>0</v>
      </c>
      <c r="Y1257" s="242">
        <v>0</v>
      </c>
      <c r="Z1257" s="242">
        <v>0</v>
      </c>
      <c r="AA1257" s="242">
        <v>0</v>
      </c>
      <c r="AB1257" s="241">
        <v>2021</v>
      </c>
    </row>
    <row r="1258" spans="1:28" s="3" customFormat="1" ht="35.25" x14ac:dyDescent="0.5">
      <c r="A1258" s="3">
        <v>1</v>
      </c>
      <c r="B1258" s="143">
        <f>SUBTOTAL(103,$A$796:A1258)</f>
        <v>452</v>
      </c>
      <c r="C1258" s="237" t="s">
        <v>2975</v>
      </c>
      <c r="D1258" s="232">
        <f t="shared" si="71"/>
        <v>608000</v>
      </c>
      <c r="E1258" s="242">
        <v>0</v>
      </c>
      <c r="F1258" s="242">
        <v>0</v>
      </c>
      <c r="G1258" s="242">
        <v>0</v>
      </c>
      <c r="H1258" s="242">
        <v>0</v>
      </c>
      <c r="I1258" s="242">
        <v>0</v>
      </c>
      <c r="J1258" s="242">
        <v>0</v>
      </c>
      <c r="K1258" s="243">
        <v>0</v>
      </c>
      <c r="L1258" s="242">
        <v>0</v>
      </c>
      <c r="M1258" s="242">
        <v>0</v>
      </c>
      <c r="N1258" s="242">
        <v>608000</v>
      </c>
      <c r="O1258" s="242">
        <v>0</v>
      </c>
      <c r="P1258" s="242">
        <v>0</v>
      </c>
      <c r="Q1258" s="242">
        <v>0</v>
      </c>
      <c r="R1258" s="242">
        <v>0</v>
      </c>
      <c r="S1258" s="242">
        <v>0</v>
      </c>
      <c r="T1258" s="242">
        <v>0</v>
      </c>
      <c r="U1258" s="242">
        <v>0</v>
      </c>
      <c r="V1258" s="242">
        <v>0</v>
      </c>
      <c r="W1258" s="242">
        <v>0</v>
      </c>
      <c r="X1258" s="242">
        <v>0</v>
      </c>
      <c r="Y1258" s="242">
        <v>0</v>
      </c>
      <c r="Z1258" s="242">
        <v>0</v>
      </c>
      <c r="AA1258" s="242">
        <v>0</v>
      </c>
      <c r="AB1258" s="241">
        <v>2021</v>
      </c>
    </row>
    <row r="1259" spans="1:28" s="3" customFormat="1" ht="35.25" x14ac:dyDescent="0.5">
      <c r="B1259" s="237" t="s">
        <v>1783</v>
      </c>
      <c r="C1259" s="237"/>
      <c r="D1259" s="232">
        <f t="shared" si="71"/>
        <v>1083780</v>
      </c>
      <c r="E1259" s="232">
        <f t="shared" ref="E1259:AA1259" si="73">SUM(E1260:E1262)</f>
        <v>0</v>
      </c>
      <c r="F1259" s="232">
        <f t="shared" si="73"/>
        <v>0</v>
      </c>
      <c r="G1259" s="232">
        <f t="shared" si="73"/>
        <v>0</v>
      </c>
      <c r="H1259" s="232">
        <f t="shared" si="73"/>
        <v>0</v>
      </c>
      <c r="I1259" s="232">
        <f t="shared" si="73"/>
        <v>0</v>
      </c>
      <c r="J1259" s="232">
        <f t="shared" si="73"/>
        <v>0</v>
      </c>
      <c r="K1259" s="233">
        <f t="shared" si="73"/>
        <v>0</v>
      </c>
      <c r="L1259" s="232">
        <f t="shared" si="73"/>
        <v>0</v>
      </c>
      <c r="M1259" s="232">
        <f t="shared" si="73"/>
        <v>0</v>
      </c>
      <c r="N1259" s="232">
        <f t="shared" si="73"/>
        <v>0</v>
      </c>
      <c r="O1259" s="232">
        <f>SUM(O1260:O1262)</f>
        <v>1083780</v>
      </c>
      <c r="P1259" s="232">
        <f t="shared" si="73"/>
        <v>0</v>
      </c>
      <c r="Q1259" s="232">
        <f t="shared" si="73"/>
        <v>0</v>
      </c>
      <c r="R1259" s="232">
        <f t="shared" si="73"/>
        <v>0</v>
      </c>
      <c r="S1259" s="232">
        <f t="shared" si="73"/>
        <v>0</v>
      </c>
      <c r="T1259" s="232">
        <f t="shared" si="73"/>
        <v>0</v>
      </c>
      <c r="U1259" s="232">
        <f t="shared" si="73"/>
        <v>0</v>
      </c>
      <c r="V1259" s="232">
        <f t="shared" si="73"/>
        <v>0</v>
      </c>
      <c r="W1259" s="232">
        <f t="shared" si="73"/>
        <v>0</v>
      </c>
      <c r="X1259" s="232">
        <f t="shared" si="73"/>
        <v>0</v>
      </c>
      <c r="Y1259" s="232">
        <f t="shared" si="73"/>
        <v>0</v>
      </c>
      <c r="Z1259" s="232">
        <f t="shared" si="73"/>
        <v>0</v>
      </c>
      <c r="AA1259" s="232">
        <f t="shared" si="73"/>
        <v>0</v>
      </c>
      <c r="AB1259" s="234" t="s">
        <v>862</v>
      </c>
    </row>
    <row r="1260" spans="1:28" s="3" customFormat="1" ht="35.25" x14ac:dyDescent="0.5">
      <c r="A1260" s="3">
        <v>1</v>
      </c>
      <c r="B1260" s="143">
        <f>SUBTOTAL(103,$A$796:A1260)</f>
        <v>453</v>
      </c>
      <c r="C1260" s="237" t="s">
        <v>1784</v>
      </c>
      <c r="D1260" s="232">
        <f t="shared" si="71"/>
        <v>329990</v>
      </c>
      <c r="E1260" s="239">
        <v>0</v>
      </c>
      <c r="F1260" s="239">
        <v>0</v>
      </c>
      <c r="G1260" s="239">
        <v>0</v>
      </c>
      <c r="H1260" s="239">
        <v>0</v>
      </c>
      <c r="I1260" s="239">
        <v>0</v>
      </c>
      <c r="J1260" s="239">
        <v>0</v>
      </c>
      <c r="K1260" s="240">
        <v>0</v>
      </c>
      <c r="L1260" s="239">
        <v>0</v>
      </c>
      <c r="M1260" s="239">
        <v>0</v>
      </c>
      <c r="N1260" s="239">
        <v>0</v>
      </c>
      <c r="O1260" s="239">
        <v>329990</v>
      </c>
      <c r="P1260" s="239">
        <v>0</v>
      </c>
      <c r="Q1260" s="239">
        <v>0</v>
      </c>
      <c r="R1260" s="239">
        <v>0</v>
      </c>
      <c r="S1260" s="239">
        <v>0</v>
      </c>
      <c r="T1260" s="239">
        <v>0</v>
      </c>
      <c r="U1260" s="239">
        <v>0</v>
      </c>
      <c r="V1260" s="239">
        <v>0</v>
      </c>
      <c r="W1260" s="239">
        <v>0</v>
      </c>
      <c r="X1260" s="239">
        <v>0</v>
      </c>
      <c r="Y1260" s="239">
        <v>0</v>
      </c>
      <c r="Z1260" s="239">
        <v>0</v>
      </c>
      <c r="AA1260" s="239">
        <v>0</v>
      </c>
      <c r="AB1260" s="241">
        <v>2021</v>
      </c>
    </row>
    <row r="1261" spans="1:28" s="3" customFormat="1" ht="35.25" x14ac:dyDescent="0.5">
      <c r="A1261" s="3">
        <v>1</v>
      </c>
      <c r="B1261" s="143">
        <f>SUBTOTAL(103,$A$796:A1261)</f>
        <v>454</v>
      </c>
      <c r="C1261" s="237" t="s">
        <v>1785</v>
      </c>
      <c r="D1261" s="232">
        <f t="shared" si="71"/>
        <v>329990</v>
      </c>
      <c r="E1261" s="239">
        <v>0</v>
      </c>
      <c r="F1261" s="239">
        <v>0</v>
      </c>
      <c r="G1261" s="239">
        <v>0</v>
      </c>
      <c r="H1261" s="239">
        <v>0</v>
      </c>
      <c r="I1261" s="239">
        <v>0</v>
      </c>
      <c r="J1261" s="239">
        <v>0</v>
      </c>
      <c r="K1261" s="240">
        <v>0</v>
      </c>
      <c r="L1261" s="239">
        <v>0</v>
      </c>
      <c r="M1261" s="239">
        <v>0</v>
      </c>
      <c r="N1261" s="239">
        <v>0</v>
      </c>
      <c r="O1261" s="239">
        <v>329990</v>
      </c>
      <c r="P1261" s="239">
        <v>0</v>
      </c>
      <c r="Q1261" s="239">
        <v>0</v>
      </c>
      <c r="R1261" s="239">
        <v>0</v>
      </c>
      <c r="S1261" s="239">
        <v>0</v>
      </c>
      <c r="T1261" s="239">
        <v>0</v>
      </c>
      <c r="U1261" s="239">
        <v>0</v>
      </c>
      <c r="V1261" s="239">
        <v>0</v>
      </c>
      <c r="W1261" s="239">
        <v>0</v>
      </c>
      <c r="X1261" s="239">
        <v>0</v>
      </c>
      <c r="Y1261" s="239">
        <v>0</v>
      </c>
      <c r="Z1261" s="239">
        <v>0</v>
      </c>
      <c r="AA1261" s="239">
        <v>0</v>
      </c>
      <c r="AB1261" s="241">
        <v>2021</v>
      </c>
    </row>
    <row r="1262" spans="1:28" s="3" customFormat="1" ht="35.25" x14ac:dyDescent="0.5">
      <c r="A1262" s="3">
        <v>1</v>
      </c>
      <c r="B1262" s="143">
        <f>SUBTOTAL(103,$A$796:A1262)</f>
        <v>455</v>
      </c>
      <c r="C1262" s="237" t="s">
        <v>1786</v>
      </c>
      <c r="D1262" s="232">
        <f t="shared" si="71"/>
        <v>423800</v>
      </c>
      <c r="E1262" s="239">
        <v>0</v>
      </c>
      <c r="F1262" s="239">
        <v>0</v>
      </c>
      <c r="G1262" s="239">
        <v>0</v>
      </c>
      <c r="H1262" s="239">
        <v>0</v>
      </c>
      <c r="I1262" s="239">
        <v>0</v>
      </c>
      <c r="J1262" s="239">
        <v>0</v>
      </c>
      <c r="K1262" s="240">
        <v>0</v>
      </c>
      <c r="L1262" s="239">
        <v>0</v>
      </c>
      <c r="M1262" s="239">
        <v>0</v>
      </c>
      <c r="N1262" s="239">
        <v>0</v>
      </c>
      <c r="O1262" s="239">
        <v>423800</v>
      </c>
      <c r="P1262" s="239">
        <v>0</v>
      </c>
      <c r="Q1262" s="239">
        <v>0</v>
      </c>
      <c r="R1262" s="239">
        <v>0</v>
      </c>
      <c r="S1262" s="239">
        <v>0</v>
      </c>
      <c r="T1262" s="239">
        <v>0</v>
      </c>
      <c r="U1262" s="239">
        <v>0</v>
      </c>
      <c r="V1262" s="239">
        <v>0</v>
      </c>
      <c r="W1262" s="239">
        <v>0</v>
      </c>
      <c r="X1262" s="239">
        <v>0</v>
      </c>
      <c r="Y1262" s="239">
        <v>0</v>
      </c>
      <c r="Z1262" s="239">
        <v>0</v>
      </c>
      <c r="AA1262" s="239">
        <v>0</v>
      </c>
      <c r="AB1262" s="241">
        <v>2021</v>
      </c>
    </row>
    <row r="1263" spans="1:28" s="3" customFormat="1" ht="35.25" x14ac:dyDescent="0.5">
      <c r="B1263" s="236" t="s">
        <v>800</v>
      </c>
      <c r="C1263" s="237"/>
      <c r="D1263" s="232">
        <f t="shared" si="71"/>
        <v>8589152.8699999992</v>
      </c>
      <c r="E1263" s="232">
        <f t="shared" ref="E1263:AA1263" si="74">SUM(E1264:E1276)</f>
        <v>0</v>
      </c>
      <c r="F1263" s="232">
        <f t="shared" si="74"/>
        <v>504580</v>
      </c>
      <c r="G1263" s="232">
        <f t="shared" si="74"/>
        <v>1484511.5</v>
      </c>
      <c r="H1263" s="232">
        <f t="shared" si="74"/>
        <v>0</v>
      </c>
      <c r="I1263" s="232">
        <f t="shared" si="74"/>
        <v>802939.61</v>
      </c>
      <c r="J1263" s="232">
        <f t="shared" si="74"/>
        <v>0</v>
      </c>
      <c r="K1263" s="240">
        <f t="shared" si="74"/>
        <v>0</v>
      </c>
      <c r="L1263" s="232">
        <f t="shared" si="74"/>
        <v>0</v>
      </c>
      <c r="M1263" s="232">
        <f t="shared" si="74"/>
        <v>4539937</v>
      </c>
      <c r="N1263" s="232">
        <f t="shared" si="74"/>
        <v>0</v>
      </c>
      <c r="O1263" s="232">
        <f t="shared" si="74"/>
        <v>1257184.76</v>
      </c>
      <c r="P1263" s="232">
        <f t="shared" si="74"/>
        <v>0</v>
      </c>
      <c r="Q1263" s="232">
        <f t="shared" si="74"/>
        <v>0</v>
      </c>
      <c r="R1263" s="232">
        <f t="shared" si="74"/>
        <v>0</v>
      </c>
      <c r="S1263" s="232">
        <f t="shared" si="74"/>
        <v>0</v>
      </c>
      <c r="T1263" s="232">
        <f t="shared" si="74"/>
        <v>0</v>
      </c>
      <c r="U1263" s="232">
        <f t="shared" si="74"/>
        <v>0</v>
      </c>
      <c r="V1263" s="232">
        <f t="shared" si="74"/>
        <v>0</v>
      </c>
      <c r="W1263" s="232">
        <f t="shared" si="74"/>
        <v>0</v>
      </c>
      <c r="X1263" s="232">
        <f t="shared" si="74"/>
        <v>0</v>
      </c>
      <c r="Y1263" s="232">
        <f t="shared" si="74"/>
        <v>0</v>
      </c>
      <c r="Z1263" s="232">
        <f t="shared" si="74"/>
        <v>0</v>
      </c>
      <c r="AA1263" s="232">
        <f t="shared" si="74"/>
        <v>0</v>
      </c>
      <c r="AB1263" s="234" t="s">
        <v>862</v>
      </c>
    </row>
    <row r="1264" spans="1:28" s="3" customFormat="1" ht="35.25" x14ac:dyDescent="0.5">
      <c r="A1264" s="3">
        <v>1</v>
      </c>
      <c r="B1264" s="143">
        <f>SUBTOTAL(103,$A$796:A1264)</f>
        <v>456</v>
      </c>
      <c r="C1264" s="237" t="s">
        <v>2976</v>
      </c>
      <c r="D1264" s="232">
        <f t="shared" si="71"/>
        <v>439720</v>
      </c>
      <c r="E1264" s="242">
        <v>0</v>
      </c>
      <c r="F1264" s="242">
        <v>0</v>
      </c>
      <c r="G1264" s="239">
        <v>439720</v>
      </c>
      <c r="H1264" s="239">
        <v>0</v>
      </c>
      <c r="I1264" s="239">
        <v>0</v>
      </c>
      <c r="J1264" s="239">
        <v>0</v>
      </c>
      <c r="K1264" s="240">
        <v>0</v>
      </c>
      <c r="L1264" s="239">
        <v>0</v>
      </c>
      <c r="M1264" s="242">
        <v>0</v>
      </c>
      <c r="N1264" s="239">
        <v>0</v>
      </c>
      <c r="O1264" s="239">
        <v>0</v>
      </c>
      <c r="P1264" s="239">
        <v>0</v>
      </c>
      <c r="Q1264" s="239">
        <v>0</v>
      </c>
      <c r="R1264" s="239">
        <v>0</v>
      </c>
      <c r="S1264" s="239">
        <v>0</v>
      </c>
      <c r="T1264" s="239">
        <v>0</v>
      </c>
      <c r="U1264" s="239">
        <v>0</v>
      </c>
      <c r="V1264" s="239">
        <v>0</v>
      </c>
      <c r="W1264" s="239">
        <v>0</v>
      </c>
      <c r="X1264" s="239">
        <v>0</v>
      </c>
      <c r="Y1264" s="239">
        <v>0</v>
      </c>
      <c r="Z1264" s="239">
        <v>0</v>
      </c>
      <c r="AA1264" s="239">
        <v>0</v>
      </c>
      <c r="AB1264" s="241">
        <v>2021</v>
      </c>
    </row>
    <row r="1265" spans="1:28" s="3" customFormat="1" ht="35.25" x14ac:dyDescent="0.5">
      <c r="A1265" s="3">
        <v>1</v>
      </c>
      <c r="B1265" s="143">
        <f>SUBTOTAL(103,$A$796:A1265)</f>
        <v>457</v>
      </c>
      <c r="C1265" s="237" t="s">
        <v>2977</v>
      </c>
      <c r="D1265" s="232">
        <f t="shared" si="71"/>
        <v>232880</v>
      </c>
      <c r="E1265" s="242">
        <v>0</v>
      </c>
      <c r="F1265" s="242">
        <v>0</v>
      </c>
      <c r="G1265" s="239">
        <v>0</v>
      </c>
      <c r="H1265" s="239">
        <v>0</v>
      </c>
      <c r="I1265" s="239">
        <v>0</v>
      </c>
      <c r="J1265" s="239">
        <v>0</v>
      </c>
      <c r="K1265" s="240">
        <v>0</v>
      </c>
      <c r="L1265" s="239">
        <v>0</v>
      </c>
      <c r="M1265" s="242">
        <v>0</v>
      </c>
      <c r="N1265" s="239">
        <v>0</v>
      </c>
      <c r="O1265" s="239">
        <v>232880</v>
      </c>
      <c r="P1265" s="239">
        <v>0</v>
      </c>
      <c r="Q1265" s="239">
        <v>0</v>
      </c>
      <c r="R1265" s="239">
        <v>0</v>
      </c>
      <c r="S1265" s="239">
        <v>0</v>
      </c>
      <c r="T1265" s="239">
        <v>0</v>
      </c>
      <c r="U1265" s="239">
        <v>0</v>
      </c>
      <c r="V1265" s="239">
        <v>0</v>
      </c>
      <c r="W1265" s="239">
        <v>0</v>
      </c>
      <c r="X1265" s="239">
        <v>0</v>
      </c>
      <c r="Y1265" s="239">
        <v>0</v>
      </c>
      <c r="Z1265" s="239">
        <v>0</v>
      </c>
      <c r="AA1265" s="239">
        <v>0</v>
      </c>
      <c r="AB1265" s="241">
        <v>2021</v>
      </c>
    </row>
    <row r="1266" spans="1:28" s="3" customFormat="1" ht="35.25" x14ac:dyDescent="0.5">
      <c r="A1266" s="3">
        <v>1</v>
      </c>
      <c r="B1266" s="143">
        <f>SUBTOTAL(103,$A$796:A1266)</f>
        <v>458</v>
      </c>
      <c r="C1266" s="237" t="s">
        <v>2155</v>
      </c>
      <c r="D1266" s="232">
        <f t="shared" si="71"/>
        <v>481980</v>
      </c>
      <c r="E1266" s="242">
        <v>0</v>
      </c>
      <c r="F1266" s="242">
        <v>0</v>
      </c>
      <c r="G1266" s="239">
        <v>0</v>
      </c>
      <c r="H1266" s="239">
        <v>0</v>
      </c>
      <c r="I1266" s="239">
        <v>0</v>
      </c>
      <c r="J1266" s="239">
        <v>0</v>
      </c>
      <c r="K1266" s="240">
        <v>0</v>
      </c>
      <c r="L1266" s="239">
        <v>0</v>
      </c>
      <c r="M1266" s="242">
        <v>0</v>
      </c>
      <c r="N1266" s="239">
        <v>0</v>
      </c>
      <c r="O1266" s="239">
        <v>481980</v>
      </c>
      <c r="P1266" s="239">
        <v>0</v>
      </c>
      <c r="Q1266" s="239">
        <v>0</v>
      </c>
      <c r="R1266" s="239">
        <v>0</v>
      </c>
      <c r="S1266" s="239">
        <v>0</v>
      </c>
      <c r="T1266" s="239">
        <v>0</v>
      </c>
      <c r="U1266" s="239">
        <v>0</v>
      </c>
      <c r="V1266" s="239">
        <v>0</v>
      </c>
      <c r="W1266" s="239">
        <v>0</v>
      </c>
      <c r="X1266" s="239">
        <v>0</v>
      </c>
      <c r="Y1266" s="239">
        <v>0</v>
      </c>
      <c r="Z1266" s="239">
        <v>0</v>
      </c>
      <c r="AA1266" s="239">
        <v>0</v>
      </c>
      <c r="AB1266" s="241">
        <v>2021</v>
      </c>
    </row>
    <row r="1267" spans="1:28" s="3" customFormat="1" ht="35.25" x14ac:dyDescent="0.5">
      <c r="A1267" s="3">
        <v>1</v>
      </c>
      <c r="B1267" s="143">
        <f>SUBTOTAL(103,$A$796:A1267)</f>
        <v>459</v>
      </c>
      <c r="C1267" s="237" t="s">
        <v>2151</v>
      </c>
      <c r="D1267" s="232">
        <f t="shared" si="71"/>
        <v>156726.5</v>
      </c>
      <c r="E1267" s="242">
        <v>0</v>
      </c>
      <c r="F1267" s="242">
        <v>0</v>
      </c>
      <c r="G1267" s="239">
        <v>156726.5</v>
      </c>
      <c r="H1267" s="239">
        <v>0</v>
      </c>
      <c r="I1267" s="239">
        <v>0</v>
      </c>
      <c r="J1267" s="239">
        <v>0</v>
      </c>
      <c r="K1267" s="240">
        <v>0</v>
      </c>
      <c r="L1267" s="239">
        <v>0</v>
      </c>
      <c r="M1267" s="242">
        <v>0</v>
      </c>
      <c r="N1267" s="239">
        <v>0</v>
      </c>
      <c r="O1267" s="239">
        <v>0</v>
      </c>
      <c r="P1267" s="239">
        <v>0</v>
      </c>
      <c r="Q1267" s="239">
        <v>0</v>
      </c>
      <c r="R1267" s="239">
        <v>0</v>
      </c>
      <c r="S1267" s="239">
        <v>0</v>
      </c>
      <c r="T1267" s="239">
        <v>0</v>
      </c>
      <c r="U1267" s="239">
        <v>0</v>
      </c>
      <c r="V1267" s="239">
        <v>0</v>
      </c>
      <c r="W1267" s="239">
        <v>0</v>
      </c>
      <c r="X1267" s="239">
        <v>0</v>
      </c>
      <c r="Y1267" s="239">
        <v>0</v>
      </c>
      <c r="Z1267" s="239">
        <v>0</v>
      </c>
      <c r="AA1267" s="239">
        <v>0</v>
      </c>
      <c r="AB1267" s="241">
        <v>2021</v>
      </c>
    </row>
    <row r="1268" spans="1:28" s="3" customFormat="1" ht="35.25" x14ac:dyDescent="0.5">
      <c r="A1268" s="3">
        <v>1</v>
      </c>
      <c r="B1268" s="143">
        <f>SUBTOTAL(103,$A$796:A1268)</f>
        <v>460</v>
      </c>
      <c r="C1268" s="237" t="s">
        <v>2978</v>
      </c>
      <c r="D1268" s="232">
        <f t="shared" si="71"/>
        <v>392019.76</v>
      </c>
      <c r="E1268" s="242">
        <v>0</v>
      </c>
      <c r="F1268" s="242">
        <v>0</v>
      </c>
      <c r="G1268" s="239">
        <v>0</v>
      </c>
      <c r="H1268" s="239">
        <v>0</v>
      </c>
      <c r="I1268" s="239">
        <v>0</v>
      </c>
      <c r="J1268" s="239">
        <v>0</v>
      </c>
      <c r="K1268" s="240">
        <v>0</v>
      </c>
      <c r="L1268" s="239">
        <v>0</v>
      </c>
      <c r="M1268" s="242">
        <v>0</v>
      </c>
      <c r="N1268" s="239">
        <v>0</v>
      </c>
      <c r="O1268" s="239">
        <v>392019.76</v>
      </c>
      <c r="P1268" s="239">
        <v>0</v>
      </c>
      <c r="Q1268" s="239">
        <v>0</v>
      </c>
      <c r="R1268" s="239">
        <v>0</v>
      </c>
      <c r="S1268" s="239">
        <v>0</v>
      </c>
      <c r="T1268" s="239">
        <v>0</v>
      </c>
      <c r="U1268" s="239">
        <v>0</v>
      </c>
      <c r="V1268" s="239">
        <v>0</v>
      </c>
      <c r="W1268" s="239">
        <v>0</v>
      </c>
      <c r="X1268" s="239">
        <v>0</v>
      </c>
      <c r="Y1268" s="239">
        <v>0</v>
      </c>
      <c r="Z1268" s="239">
        <v>0</v>
      </c>
      <c r="AA1268" s="239">
        <v>0</v>
      </c>
      <c r="AB1268" s="241">
        <v>2021</v>
      </c>
    </row>
    <row r="1269" spans="1:28" s="3" customFormat="1" ht="35.25" x14ac:dyDescent="0.5">
      <c r="A1269" s="3">
        <v>1</v>
      </c>
      <c r="B1269" s="143">
        <f>SUBTOTAL(103,$A$796:A1269)</f>
        <v>461</v>
      </c>
      <c r="C1269" s="237" t="s">
        <v>2351</v>
      </c>
      <c r="D1269" s="232">
        <f t="shared" si="71"/>
        <v>504580</v>
      </c>
      <c r="E1269" s="239">
        <v>0</v>
      </c>
      <c r="F1269" s="239">
        <v>504580</v>
      </c>
      <c r="G1269" s="239">
        <v>0</v>
      </c>
      <c r="H1269" s="239">
        <v>0</v>
      </c>
      <c r="I1269" s="239">
        <v>0</v>
      </c>
      <c r="J1269" s="239">
        <v>0</v>
      </c>
      <c r="K1269" s="240">
        <v>0</v>
      </c>
      <c r="L1269" s="239">
        <v>0</v>
      </c>
      <c r="M1269" s="239">
        <v>0</v>
      </c>
      <c r="N1269" s="239">
        <v>0</v>
      </c>
      <c r="O1269" s="239">
        <v>0</v>
      </c>
      <c r="P1269" s="239">
        <v>0</v>
      </c>
      <c r="Q1269" s="239">
        <v>0</v>
      </c>
      <c r="R1269" s="239">
        <v>0</v>
      </c>
      <c r="S1269" s="239">
        <v>0</v>
      </c>
      <c r="T1269" s="239">
        <v>0</v>
      </c>
      <c r="U1269" s="239">
        <v>0</v>
      </c>
      <c r="V1269" s="239">
        <v>0</v>
      </c>
      <c r="W1269" s="239">
        <v>0</v>
      </c>
      <c r="X1269" s="239">
        <v>0</v>
      </c>
      <c r="Y1269" s="239">
        <v>0</v>
      </c>
      <c r="Z1269" s="239">
        <v>0</v>
      </c>
      <c r="AA1269" s="239">
        <v>0</v>
      </c>
      <c r="AB1269" s="241">
        <v>2021</v>
      </c>
    </row>
    <row r="1270" spans="1:28" s="3" customFormat="1" ht="35.25" x14ac:dyDescent="0.5">
      <c r="A1270" s="3">
        <v>1</v>
      </c>
      <c r="B1270" s="143">
        <f>SUBTOTAL(103,$A$796:A1270)</f>
        <v>462</v>
      </c>
      <c r="C1270" s="237" t="s">
        <v>2979</v>
      </c>
      <c r="D1270" s="232">
        <f t="shared" si="71"/>
        <v>333208</v>
      </c>
      <c r="E1270" s="239">
        <v>0</v>
      </c>
      <c r="F1270" s="239">
        <v>0</v>
      </c>
      <c r="G1270" s="239">
        <v>0</v>
      </c>
      <c r="H1270" s="239">
        <v>0</v>
      </c>
      <c r="I1270" s="239">
        <v>0</v>
      </c>
      <c r="J1270" s="239">
        <v>0</v>
      </c>
      <c r="K1270" s="240">
        <v>0</v>
      </c>
      <c r="L1270" s="239">
        <v>0</v>
      </c>
      <c r="M1270" s="239">
        <v>333208</v>
      </c>
      <c r="N1270" s="239">
        <v>0</v>
      </c>
      <c r="O1270" s="239">
        <v>0</v>
      </c>
      <c r="P1270" s="239">
        <v>0</v>
      </c>
      <c r="Q1270" s="239">
        <v>0</v>
      </c>
      <c r="R1270" s="239">
        <v>0</v>
      </c>
      <c r="S1270" s="239">
        <v>0</v>
      </c>
      <c r="T1270" s="239">
        <v>0</v>
      </c>
      <c r="U1270" s="239">
        <v>0</v>
      </c>
      <c r="V1270" s="239">
        <v>0</v>
      </c>
      <c r="W1270" s="239">
        <v>0</v>
      </c>
      <c r="X1270" s="239">
        <v>0</v>
      </c>
      <c r="Y1270" s="239">
        <v>0</v>
      </c>
      <c r="Z1270" s="239">
        <v>0</v>
      </c>
      <c r="AA1270" s="239">
        <v>0</v>
      </c>
      <c r="AB1270" s="241">
        <v>2021</v>
      </c>
    </row>
    <row r="1271" spans="1:28" s="3" customFormat="1" ht="35.25" x14ac:dyDescent="0.5">
      <c r="A1271" s="3">
        <v>1</v>
      </c>
      <c r="B1271" s="143">
        <f>SUBTOTAL(103,$A$796:A1271)</f>
        <v>463</v>
      </c>
      <c r="C1271" s="237" t="s">
        <v>2980</v>
      </c>
      <c r="D1271" s="232">
        <f t="shared" si="71"/>
        <v>150305</v>
      </c>
      <c r="E1271" s="239">
        <v>0</v>
      </c>
      <c r="F1271" s="239">
        <v>0</v>
      </c>
      <c r="G1271" s="239">
        <v>0</v>
      </c>
      <c r="H1271" s="239">
        <v>0</v>
      </c>
      <c r="I1271" s="239">
        <v>0</v>
      </c>
      <c r="J1271" s="239">
        <v>0</v>
      </c>
      <c r="K1271" s="240">
        <v>0</v>
      </c>
      <c r="L1271" s="239">
        <v>0</v>
      </c>
      <c r="M1271" s="239">
        <v>0</v>
      </c>
      <c r="N1271" s="239">
        <v>0</v>
      </c>
      <c r="O1271" s="239">
        <v>150305</v>
      </c>
      <c r="P1271" s="239">
        <v>0</v>
      </c>
      <c r="Q1271" s="239">
        <v>0</v>
      </c>
      <c r="R1271" s="239">
        <v>0</v>
      </c>
      <c r="S1271" s="239">
        <v>0</v>
      </c>
      <c r="T1271" s="239">
        <v>0</v>
      </c>
      <c r="U1271" s="239">
        <v>0</v>
      </c>
      <c r="V1271" s="239">
        <v>0</v>
      </c>
      <c r="W1271" s="239">
        <v>0</v>
      </c>
      <c r="X1271" s="239">
        <v>0</v>
      </c>
      <c r="Y1271" s="239">
        <v>0</v>
      </c>
      <c r="Z1271" s="239">
        <v>0</v>
      </c>
      <c r="AA1271" s="239">
        <v>0</v>
      </c>
      <c r="AB1271" s="241">
        <v>2021</v>
      </c>
    </row>
    <row r="1272" spans="1:28" s="3" customFormat="1" ht="35.25" x14ac:dyDescent="0.5">
      <c r="A1272" s="3">
        <v>1</v>
      </c>
      <c r="B1272" s="143">
        <f>SUBTOTAL(103,$A$796:A1272)</f>
        <v>464</v>
      </c>
      <c r="C1272" s="237" t="s">
        <v>2149</v>
      </c>
      <c r="D1272" s="232">
        <f t="shared" si="71"/>
        <v>304482</v>
      </c>
      <c r="E1272" s="239">
        <v>0</v>
      </c>
      <c r="F1272" s="239">
        <v>0</v>
      </c>
      <c r="G1272" s="239">
        <v>304482</v>
      </c>
      <c r="H1272" s="239">
        <v>0</v>
      </c>
      <c r="I1272" s="239">
        <v>0</v>
      </c>
      <c r="J1272" s="239">
        <v>0</v>
      </c>
      <c r="K1272" s="240">
        <v>0</v>
      </c>
      <c r="L1272" s="239">
        <v>0</v>
      </c>
      <c r="M1272" s="239">
        <v>0</v>
      </c>
      <c r="N1272" s="239">
        <v>0</v>
      </c>
      <c r="O1272" s="239">
        <v>0</v>
      </c>
      <c r="P1272" s="239">
        <v>0</v>
      </c>
      <c r="Q1272" s="239">
        <v>0</v>
      </c>
      <c r="R1272" s="239">
        <v>0</v>
      </c>
      <c r="S1272" s="239">
        <v>0</v>
      </c>
      <c r="T1272" s="239">
        <v>0</v>
      </c>
      <c r="U1272" s="239">
        <v>0</v>
      </c>
      <c r="V1272" s="239">
        <v>0</v>
      </c>
      <c r="W1272" s="239">
        <v>0</v>
      </c>
      <c r="X1272" s="239">
        <v>0</v>
      </c>
      <c r="Y1272" s="239">
        <v>0</v>
      </c>
      <c r="Z1272" s="239">
        <v>0</v>
      </c>
      <c r="AA1272" s="239">
        <v>0</v>
      </c>
      <c r="AB1272" s="241">
        <v>2021</v>
      </c>
    </row>
    <row r="1273" spans="1:28" s="3" customFormat="1" ht="35.25" x14ac:dyDescent="0.5">
      <c r="A1273" s="3">
        <v>1</v>
      </c>
      <c r="B1273" s="143">
        <f>SUBTOTAL(103,$A$796:A1273)</f>
        <v>465</v>
      </c>
      <c r="C1273" s="237" t="s">
        <v>2981</v>
      </c>
      <c r="D1273" s="232">
        <f t="shared" si="71"/>
        <v>583583</v>
      </c>
      <c r="E1273" s="239">
        <v>0</v>
      </c>
      <c r="F1273" s="239">
        <v>0</v>
      </c>
      <c r="G1273" s="239">
        <v>583583</v>
      </c>
      <c r="H1273" s="239">
        <v>0</v>
      </c>
      <c r="I1273" s="239">
        <v>0</v>
      </c>
      <c r="J1273" s="239">
        <v>0</v>
      </c>
      <c r="K1273" s="240">
        <v>0</v>
      </c>
      <c r="L1273" s="239">
        <v>0</v>
      </c>
      <c r="M1273" s="239">
        <v>0</v>
      </c>
      <c r="N1273" s="239">
        <v>0</v>
      </c>
      <c r="O1273" s="239">
        <v>0</v>
      </c>
      <c r="P1273" s="239">
        <v>0</v>
      </c>
      <c r="Q1273" s="239">
        <v>0</v>
      </c>
      <c r="R1273" s="239">
        <v>0</v>
      </c>
      <c r="S1273" s="239">
        <v>0</v>
      </c>
      <c r="T1273" s="239">
        <v>0</v>
      </c>
      <c r="U1273" s="239">
        <v>0</v>
      </c>
      <c r="V1273" s="239">
        <v>0</v>
      </c>
      <c r="W1273" s="239">
        <v>0</v>
      </c>
      <c r="X1273" s="239">
        <v>0</v>
      </c>
      <c r="Y1273" s="239">
        <v>0</v>
      </c>
      <c r="Z1273" s="239">
        <v>0</v>
      </c>
      <c r="AA1273" s="239">
        <v>0</v>
      </c>
      <c r="AB1273" s="241">
        <v>2021</v>
      </c>
    </row>
    <row r="1274" spans="1:28" s="3" customFormat="1" ht="35.25" x14ac:dyDescent="0.5">
      <c r="A1274" s="3">
        <v>1</v>
      </c>
      <c r="B1274" s="143">
        <f>SUBTOTAL(103,$A$796:A1274)</f>
        <v>466</v>
      </c>
      <c r="C1274" s="237" t="s">
        <v>3068</v>
      </c>
      <c r="D1274" s="232">
        <f t="shared" si="71"/>
        <v>2150625</v>
      </c>
      <c r="E1274" s="239">
        <v>0</v>
      </c>
      <c r="F1274" s="239">
        <v>0</v>
      </c>
      <c r="G1274" s="239">
        <v>0</v>
      </c>
      <c r="H1274" s="239">
        <v>0</v>
      </c>
      <c r="I1274" s="239">
        <v>0</v>
      </c>
      <c r="J1274" s="239">
        <v>0</v>
      </c>
      <c r="K1274" s="240">
        <v>0</v>
      </c>
      <c r="L1274" s="239">
        <v>0</v>
      </c>
      <c r="M1274" s="239">
        <v>2150625</v>
      </c>
      <c r="N1274" s="239">
        <v>0</v>
      </c>
      <c r="O1274" s="239">
        <v>0</v>
      </c>
      <c r="P1274" s="239">
        <v>0</v>
      </c>
      <c r="Q1274" s="239">
        <v>0</v>
      </c>
      <c r="R1274" s="239">
        <v>0</v>
      </c>
      <c r="S1274" s="239">
        <v>0</v>
      </c>
      <c r="T1274" s="239">
        <v>0</v>
      </c>
      <c r="U1274" s="239">
        <v>0</v>
      </c>
      <c r="V1274" s="239">
        <v>0</v>
      </c>
      <c r="W1274" s="239">
        <v>0</v>
      </c>
      <c r="X1274" s="239">
        <v>0</v>
      </c>
      <c r="Y1274" s="239">
        <v>0</v>
      </c>
      <c r="Z1274" s="239">
        <v>0</v>
      </c>
      <c r="AA1274" s="239">
        <v>0</v>
      </c>
      <c r="AB1274" s="241">
        <v>2021</v>
      </c>
    </row>
    <row r="1275" spans="1:28" s="3" customFormat="1" ht="35.25" x14ac:dyDescent="0.5">
      <c r="A1275" s="3">
        <v>2</v>
      </c>
      <c r="B1275" s="143">
        <f>SUBTOTAL(103,$A$796:A1275)</f>
        <v>467</v>
      </c>
      <c r="C1275" s="237" t="s">
        <v>3069</v>
      </c>
      <c r="D1275" s="232">
        <v>2056104</v>
      </c>
      <c r="E1275" s="239">
        <v>0</v>
      </c>
      <c r="F1275" s="239">
        <v>0</v>
      </c>
      <c r="G1275" s="239">
        <v>0</v>
      </c>
      <c r="H1275" s="239">
        <v>0</v>
      </c>
      <c r="I1275" s="239">
        <v>0</v>
      </c>
      <c r="J1275" s="239">
        <v>0</v>
      </c>
      <c r="K1275" s="240">
        <v>0</v>
      </c>
      <c r="L1275" s="239">
        <v>0</v>
      </c>
      <c r="M1275" s="239">
        <v>2056104</v>
      </c>
      <c r="N1275" s="239">
        <v>0</v>
      </c>
      <c r="O1275" s="239">
        <v>0</v>
      </c>
      <c r="P1275" s="239">
        <v>0</v>
      </c>
      <c r="Q1275" s="239">
        <v>0</v>
      </c>
      <c r="R1275" s="239">
        <v>0</v>
      </c>
      <c r="S1275" s="239">
        <v>0</v>
      </c>
      <c r="T1275" s="239">
        <v>0</v>
      </c>
      <c r="U1275" s="239">
        <v>0</v>
      </c>
      <c r="V1275" s="239">
        <v>0</v>
      </c>
      <c r="W1275" s="239">
        <v>0</v>
      </c>
      <c r="X1275" s="239">
        <v>0</v>
      </c>
      <c r="Y1275" s="239">
        <v>0</v>
      </c>
      <c r="Z1275" s="239">
        <v>0</v>
      </c>
      <c r="AA1275" s="239">
        <v>0</v>
      </c>
      <c r="AB1275" s="241">
        <v>2021</v>
      </c>
    </row>
    <row r="1276" spans="1:28" s="3" customFormat="1" ht="35.25" x14ac:dyDescent="0.5">
      <c r="A1276" s="3">
        <v>1</v>
      </c>
      <c r="B1276" s="143">
        <f>SUBTOTAL(103,$A$796:A1276)</f>
        <v>468</v>
      </c>
      <c r="C1276" s="237" t="s">
        <v>2982</v>
      </c>
      <c r="D1276" s="232">
        <f t="shared" si="71"/>
        <v>802939.61</v>
      </c>
      <c r="E1276" s="242">
        <v>0</v>
      </c>
      <c r="F1276" s="242">
        <v>0</v>
      </c>
      <c r="G1276" s="239">
        <v>0</v>
      </c>
      <c r="H1276" s="239">
        <v>0</v>
      </c>
      <c r="I1276" s="239">
        <v>802939.61</v>
      </c>
      <c r="J1276" s="239">
        <v>0</v>
      </c>
      <c r="K1276" s="240">
        <v>0</v>
      </c>
      <c r="L1276" s="239">
        <v>0</v>
      </c>
      <c r="M1276" s="242">
        <v>0</v>
      </c>
      <c r="N1276" s="239">
        <v>0</v>
      </c>
      <c r="O1276" s="239">
        <v>0</v>
      </c>
      <c r="P1276" s="239">
        <v>0</v>
      </c>
      <c r="Q1276" s="239">
        <v>0</v>
      </c>
      <c r="R1276" s="239">
        <v>0</v>
      </c>
      <c r="S1276" s="239">
        <v>0</v>
      </c>
      <c r="T1276" s="239">
        <v>0</v>
      </c>
      <c r="U1276" s="239">
        <v>0</v>
      </c>
      <c r="V1276" s="239">
        <v>0</v>
      </c>
      <c r="W1276" s="239">
        <v>0</v>
      </c>
      <c r="X1276" s="239">
        <v>0</v>
      </c>
      <c r="Y1276" s="239">
        <v>0</v>
      </c>
      <c r="Z1276" s="239">
        <v>0</v>
      </c>
      <c r="AA1276" s="239">
        <v>0</v>
      </c>
      <c r="AB1276" s="241">
        <v>2021</v>
      </c>
    </row>
    <row r="1277" spans="1:28" s="3" customFormat="1" ht="35.25" x14ac:dyDescent="0.5">
      <c r="B1277" s="236" t="s">
        <v>812</v>
      </c>
      <c r="C1277" s="237"/>
      <c r="D1277" s="232">
        <f t="shared" si="71"/>
        <v>1771637.12</v>
      </c>
      <c r="E1277" s="232">
        <f t="shared" ref="E1277:AA1277" si="75">SUM(E1278:E1280)</f>
        <v>0</v>
      </c>
      <c r="F1277" s="232">
        <f t="shared" si="75"/>
        <v>0</v>
      </c>
      <c r="G1277" s="232">
        <f t="shared" si="75"/>
        <v>0</v>
      </c>
      <c r="H1277" s="232">
        <f t="shared" si="75"/>
        <v>0</v>
      </c>
      <c r="I1277" s="232">
        <f t="shared" si="75"/>
        <v>0</v>
      </c>
      <c r="J1277" s="232">
        <f t="shared" si="75"/>
        <v>0</v>
      </c>
      <c r="K1277" s="233">
        <f t="shared" si="75"/>
        <v>0</v>
      </c>
      <c r="L1277" s="232">
        <f t="shared" si="75"/>
        <v>0</v>
      </c>
      <c r="M1277" s="232">
        <f t="shared" si="75"/>
        <v>875200.12</v>
      </c>
      <c r="N1277" s="232">
        <f t="shared" si="75"/>
        <v>0</v>
      </c>
      <c r="O1277" s="232">
        <f t="shared" si="75"/>
        <v>896437</v>
      </c>
      <c r="P1277" s="232">
        <f t="shared" si="75"/>
        <v>0</v>
      </c>
      <c r="Q1277" s="232">
        <f t="shared" si="75"/>
        <v>0</v>
      </c>
      <c r="R1277" s="232">
        <f t="shared" si="75"/>
        <v>0</v>
      </c>
      <c r="S1277" s="232">
        <f t="shared" si="75"/>
        <v>0</v>
      </c>
      <c r="T1277" s="232">
        <f t="shared" si="75"/>
        <v>0</v>
      </c>
      <c r="U1277" s="232">
        <f t="shared" si="75"/>
        <v>0</v>
      </c>
      <c r="V1277" s="232">
        <f t="shared" si="75"/>
        <v>0</v>
      </c>
      <c r="W1277" s="232">
        <f t="shared" si="75"/>
        <v>0</v>
      </c>
      <c r="X1277" s="232">
        <f t="shared" si="75"/>
        <v>0</v>
      </c>
      <c r="Y1277" s="232">
        <f t="shared" si="75"/>
        <v>0</v>
      </c>
      <c r="Z1277" s="232">
        <f t="shared" si="75"/>
        <v>0</v>
      </c>
      <c r="AA1277" s="232">
        <f t="shared" si="75"/>
        <v>0</v>
      </c>
      <c r="AB1277" s="234" t="s">
        <v>862</v>
      </c>
    </row>
    <row r="1278" spans="1:28" s="3" customFormat="1" ht="35.25" x14ac:dyDescent="0.5">
      <c r="A1278" s="3">
        <v>1</v>
      </c>
      <c r="B1278" s="143">
        <f>SUBTOTAL(103,$A$796:A1278)</f>
        <v>469</v>
      </c>
      <c r="C1278" s="237" t="s">
        <v>2534</v>
      </c>
      <c r="D1278" s="232">
        <f t="shared" si="71"/>
        <v>180000</v>
      </c>
      <c r="E1278" s="239">
        <v>0</v>
      </c>
      <c r="F1278" s="239">
        <v>0</v>
      </c>
      <c r="G1278" s="239">
        <v>0</v>
      </c>
      <c r="H1278" s="239">
        <v>0</v>
      </c>
      <c r="I1278" s="239">
        <v>0</v>
      </c>
      <c r="J1278" s="239">
        <v>0</v>
      </c>
      <c r="K1278" s="240">
        <v>0</v>
      </c>
      <c r="L1278" s="239">
        <v>0</v>
      </c>
      <c r="M1278" s="239">
        <v>0</v>
      </c>
      <c r="N1278" s="239">
        <v>0</v>
      </c>
      <c r="O1278" s="239">
        <v>180000</v>
      </c>
      <c r="P1278" s="239">
        <v>0</v>
      </c>
      <c r="Q1278" s="239">
        <v>0</v>
      </c>
      <c r="R1278" s="239">
        <v>0</v>
      </c>
      <c r="S1278" s="239">
        <v>0</v>
      </c>
      <c r="T1278" s="239">
        <v>0</v>
      </c>
      <c r="U1278" s="239">
        <v>0</v>
      </c>
      <c r="V1278" s="239">
        <v>0</v>
      </c>
      <c r="W1278" s="239">
        <v>0</v>
      </c>
      <c r="X1278" s="239">
        <v>0</v>
      </c>
      <c r="Y1278" s="239">
        <v>0</v>
      </c>
      <c r="Z1278" s="239">
        <v>0</v>
      </c>
      <c r="AA1278" s="239">
        <v>0</v>
      </c>
      <c r="AB1278" s="241">
        <v>2021</v>
      </c>
    </row>
    <row r="1279" spans="1:28" s="3" customFormat="1" ht="35.25" x14ac:dyDescent="0.5">
      <c r="A1279" s="3">
        <v>1</v>
      </c>
      <c r="B1279" s="143">
        <f>SUBTOTAL(103,$A$796:A1279)</f>
        <v>470</v>
      </c>
      <c r="C1279" s="237" t="s">
        <v>2983</v>
      </c>
      <c r="D1279" s="232">
        <f t="shared" si="71"/>
        <v>875200.12</v>
      </c>
      <c r="E1279" s="239">
        <v>0</v>
      </c>
      <c r="F1279" s="239">
        <v>0</v>
      </c>
      <c r="G1279" s="239">
        <v>0</v>
      </c>
      <c r="H1279" s="239">
        <v>0</v>
      </c>
      <c r="I1279" s="239">
        <v>0</v>
      </c>
      <c r="J1279" s="239">
        <v>0</v>
      </c>
      <c r="K1279" s="240">
        <v>0</v>
      </c>
      <c r="L1279" s="239">
        <v>0</v>
      </c>
      <c r="M1279" s="239">
        <v>875200.12</v>
      </c>
      <c r="N1279" s="239">
        <v>0</v>
      </c>
      <c r="O1279" s="239">
        <v>0</v>
      </c>
      <c r="P1279" s="239">
        <v>0</v>
      </c>
      <c r="Q1279" s="239">
        <v>0</v>
      </c>
      <c r="R1279" s="239">
        <v>0</v>
      </c>
      <c r="S1279" s="239">
        <v>0</v>
      </c>
      <c r="T1279" s="239">
        <v>0</v>
      </c>
      <c r="U1279" s="239">
        <v>0</v>
      </c>
      <c r="V1279" s="239">
        <v>0</v>
      </c>
      <c r="W1279" s="239">
        <v>0</v>
      </c>
      <c r="X1279" s="239">
        <v>0</v>
      </c>
      <c r="Y1279" s="239">
        <v>0</v>
      </c>
      <c r="Z1279" s="239">
        <v>0</v>
      </c>
      <c r="AA1279" s="239">
        <v>0</v>
      </c>
      <c r="AB1279" s="241">
        <v>2021</v>
      </c>
    </row>
    <row r="1280" spans="1:28" s="3" customFormat="1" ht="35.25" x14ac:dyDescent="0.5">
      <c r="A1280" s="3">
        <v>1</v>
      </c>
      <c r="B1280" s="143">
        <f>SUBTOTAL(103,$A$796:A1280)</f>
        <v>471</v>
      </c>
      <c r="C1280" s="237" t="s">
        <v>2984</v>
      </c>
      <c r="D1280" s="232">
        <f t="shared" si="71"/>
        <v>716437</v>
      </c>
      <c r="E1280" s="239">
        <v>0</v>
      </c>
      <c r="F1280" s="239">
        <v>0</v>
      </c>
      <c r="G1280" s="239">
        <v>0</v>
      </c>
      <c r="H1280" s="239">
        <v>0</v>
      </c>
      <c r="I1280" s="239">
        <v>0</v>
      </c>
      <c r="J1280" s="239">
        <v>0</v>
      </c>
      <c r="K1280" s="240">
        <v>0</v>
      </c>
      <c r="L1280" s="239">
        <v>0</v>
      </c>
      <c r="M1280" s="239">
        <v>0</v>
      </c>
      <c r="N1280" s="239">
        <v>0</v>
      </c>
      <c r="O1280" s="239">
        <v>716437</v>
      </c>
      <c r="P1280" s="239">
        <v>0</v>
      </c>
      <c r="Q1280" s="239">
        <v>0</v>
      </c>
      <c r="R1280" s="239">
        <v>0</v>
      </c>
      <c r="S1280" s="239">
        <v>0</v>
      </c>
      <c r="T1280" s="239">
        <v>0</v>
      </c>
      <c r="U1280" s="239">
        <v>0</v>
      </c>
      <c r="V1280" s="239">
        <v>0</v>
      </c>
      <c r="W1280" s="239">
        <v>0</v>
      </c>
      <c r="X1280" s="239">
        <v>0</v>
      </c>
      <c r="Y1280" s="239">
        <v>0</v>
      </c>
      <c r="Z1280" s="239">
        <v>0</v>
      </c>
      <c r="AA1280" s="239">
        <v>0</v>
      </c>
      <c r="AB1280" s="241">
        <v>2021</v>
      </c>
    </row>
    <row r="1281" spans="1:28" s="3" customFormat="1" ht="35.25" x14ac:dyDescent="0.5">
      <c r="B1281" s="236" t="s">
        <v>1372</v>
      </c>
      <c r="C1281" s="237"/>
      <c r="D1281" s="232">
        <f t="shared" si="71"/>
        <v>3495624.7</v>
      </c>
      <c r="E1281" s="232">
        <f t="shared" ref="E1281:AA1281" si="76">SUM(E1282:E1285)</f>
        <v>0</v>
      </c>
      <c r="F1281" s="232">
        <f t="shared" si="76"/>
        <v>0</v>
      </c>
      <c r="G1281" s="232">
        <f t="shared" si="76"/>
        <v>0</v>
      </c>
      <c r="H1281" s="232">
        <f t="shared" si="76"/>
        <v>0</v>
      </c>
      <c r="I1281" s="232">
        <f t="shared" si="76"/>
        <v>0</v>
      </c>
      <c r="J1281" s="232">
        <f t="shared" si="76"/>
        <v>0</v>
      </c>
      <c r="K1281" s="233">
        <f t="shared" si="76"/>
        <v>0</v>
      </c>
      <c r="L1281" s="232">
        <f t="shared" si="76"/>
        <v>0</v>
      </c>
      <c r="M1281" s="232">
        <f t="shared" si="76"/>
        <v>0</v>
      </c>
      <c r="N1281" s="232">
        <f t="shared" si="76"/>
        <v>0</v>
      </c>
      <c r="O1281" s="232">
        <f t="shared" si="76"/>
        <v>3495624.7</v>
      </c>
      <c r="P1281" s="232">
        <f t="shared" si="76"/>
        <v>0</v>
      </c>
      <c r="Q1281" s="232">
        <f t="shared" si="76"/>
        <v>0</v>
      </c>
      <c r="R1281" s="232">
        <f t="shared" si="76"/>
        <v>0</v>
      </c>
      <c r="S1281" s="232">
        <f t="shared" si="76"/>
        <v>0</v>
      </c>
      <c r="T1281" s="232">
        <f t="shared" si="76"/>
        <v>0</v>
      </c>
      <c r="U1281" s="232">
        <f t="shared" si="76"/>
        <v>0</v>
      </c>
      <c r="V1281" s="232">
        <f t="shared" si="76"/>
        <v>0</v>
      </c>
      <c r="W1281" s="232">
        <f t="shared" si="76"/>
        <v>0</v>
      </c>
      <c r="X1281" s="232">
        <f t="shared" si="76"/>
        <v>0</v>
      </c>
      <c r="Y1281" s="232">
        <f t="shared" si="76"/>
        <v>0</v>
      </c>
      <c r="Z1281" s="232">
        <f t="shared" si="76"/>
        <v>0</v>
      </c>
      <c r="AA1281" s="232">
        <f t="shared" si="76"/>
        <v>0</v>
      </c>
      <c r="AB1281" s="234" t="s">
        <v>862</v>
      </c>
    </row>
    <row r="1282" spans="1:28" s="3" customFormat="1" ht="35.25" x14ac:dyDescent="0.5">
      <c r="A1282" s="3">
        <v>1</v>
      </c>
      <c r="B1282" s="143">
        <f>SUBTOTAL(103,$A$796:A1282)</f>
        <v>472</v>
      </c>
      <c r="C1282" s="237" t="s">
        <v>2985</v>
      </c>
      <c r="D1282" s="232">
        <f t="shared" si="71"/>
        <v>589843.19999999995</v>
      </c>
      <c r="E1282" s="239">
        <v>0</v>
      </c>
      <c r="F1282" s="239">
        <v>0</v>
      </c>
      <c r="G1282" s="239">
        <v>0</v>
      </c>
      <c r="H1282" s="239">
        <v>0</v>
      </c>
      <c r="I1282" s="239">
        <v>0</v>
      </c>
      <c r="J1282" s="239">
        <v>0</v>
      </c>
      <c r="K1282" s="240">
        <v>0</v>
      </c>
      <c r="L1282" s="239">
        <v>0</v>
      </c>
      <c r="M1282" s="239">
        <v>0</v>
      </c>
      <c r="N1282" s="239">
        <v>0</v>
      </c>
      <c r="O1282" s="239">
        <v>589843.19999999995</v>
      </c>
      <c r="P1282" s="239">
        <v>0</v>
      </c>
      <c r="Q1282" s="239">
        <v>0</v>
      </c>
      <c r="R1282" s="239">
        <v>0</v>
      </c>
      <c r="S1282" s="239">
        <v>0</v>
      </c>
      <c r="T1282" s="239">
        <v>0</v>
      </c>
      <c r="U1282" s="239">
        <v>0</v>
      </c>
      <c r="V1282" s="239">
        <v>0</v>
      </c>
      <c r="W1282" s="239">
        <v>0</v>
      </c>
      <c r="X1282" s="239">
        <v>0</v>
      </c>
      <c r="Y1282" s="239">
        <v>0</v>
      </c>
      <c r="Z1282" s="239">
        <v>0</v>
      </c>
      <c r="AA1282" s="239">
        <v>0</v>
      </c>
      <c r="AB1282" s="241">
        <v>2021</v>
      </c>
    </row>
    <row r="1283" spans="1:28" s="3" customFormat="1" ht="35.25" x14ac:dyDescent="0.5">
      <c r="A1283" s="3">
        <v>1</v>
      </c>
      <c r="B1283" s="143">
        <f>SUBTOTAL(103,$A$796:A1283)</f>
        <v>473</v>
      </c>
      <c r="C1283" s="237" t="s">
        <v>2532</v>
      </c>
      <c r="D1283" s="232">
        <f t="shared" si="71"/>
        <v>395485.5</v>
      </c>
      <c r="E1283" s="239">
        <v>0</v>
      </c>
      <c r="F1283" s="239">
        <v>0</v>
      </c>
      <c r="G1283" s="239">
        <v>0</v>
      </c>
      <c r="H1283" s="239">
        <v>0</v>
      </c>
      <c r="I1283" s="239">
        <v>0</v>
      </c>
      <c r="J1283" s="239">
        <v>0</v>
      </c>
      <c r="K1283" s="240">
        <v>0</v>
      </c>
      <c r="L1283" s="239">
        <v>0</v>
      </c>
      <c r="M1283" s="239">
        <v>0</v>
      </c>
      <c r="N1283" s="239">
        <v>0</v>
      </c>
      <c r="O1283" s="239">
        <v>395485.5</v>
      </c>
      <c r="P1283" s="239">
        <v>0</v>
      </c>
      <c r="Q1283" s="239">
        <v>0</v>
      </c>
      <c r="R1283" s="239">
        <v>0</v>
      </c>
      <c r="S1283" s="239">
        <v>0</v>
      </c>
      <c r="T1283" s="239">
        <v>0</v>
      </c>
      <c r="U1283" s="239">
        <v>0</v>
      </c>
      <c r="V1283" s="239">
        <v>0</v>
      </c>
      <c r="W1283" s="239">
        <v>0</v>
      </c>
      <c r="X1283" s="239">
        <v>0</v>
      </c>
      <c r="Y1283" s="239">
        <v>0</v>
      </c>
      <c r="Z1283" s="239">
        <v>0</v>
      </c>
      <c r="AA1283" s="239">
        <v>0</v>
      </c>
      <c r="AB1283" s="241">
        <v>2021</v>
      </c>
    </row>
    <row r="1284" spans="1:28" s="3" customFormat="1" ht="35.25" x14ac:dyDescent="0.5">
      <c r="A1284" s="3">
        <v>1</v>
      </c>
      <c r="B1284" s="143">
        <f>SUBTOTAL(103,$A$796:A1284)</f>
        <v>474</v>
      </c>
      <c r="C1284" s="237" t="s">
        <v>2169</v>
      </c>
      <c r="D1284" s="232">
        <f t="shared" si="71"/>
        <v>1820200</v>
      </c>
      <c r="E1284" s="239">
        <v>0</v>
      </c>
      <c r="F1284" s="239">
        <v>0</v>
      </c>
      <c r="G1284" s="239">
        <v>0</v>
      </c>
      <c r="H1284" s="239">
        <v>0</v>
      </c>
      <c r="I1284" s="239">
        <v>0</v>
      </c>
      <c r="J1284" s="239">
        <v>0</v>
      </c>
      <c r="K1284" s="240">
        <v>0</v>
      </c>
      <c r="L1284" s="239">
        <v>0</v>
      </c>
      <c r="M1284" s="239">
        <v>0</v>
      </c>
      <c r="N1284" s="239">
        <v>0</v>
      </c>
      <c r="O1284" s="239">
        <v>1820200</v>
      </c>
      <c r="P1284" s="239">
        <v>0</v>
      </c>
      <c r="Q1284" s="239">
        <v>0</v>
      </c>
      <c r="R1284" s="239">
        <v>0</v>
      </c>
      <c r="S1284" s="239">
        <v>0</v>
      </c>
      <c r="T1284" s="239">
        <v>0</v>
      </c>
      <c r="U1284" s="239">
        <v>0</v>
      </c>
      <c r="V1284" s="239">
        <v>0</v>
      </c>
      <c r="W1284" s="239">
        <v>0</v>
      </c>
      <c r="X1284" s="239">
        <v>0</v>
      </c>
      <c r="Y1284" s="239">
        <v>0</v>
      </c>
      <c r="Z1284" s="239">
        <v>0</v>
      </c>
      <c r="AA1284" s="239">
        <v>0</v>
      </c>
      <c r="AB1284" s="241">
        <v>2021</v>
      </c>
    </row>
    <row r="1285" spans="1:28" s="3" customFormat="1" ht="35.25" x14ac:dyDescent="0.5">
      <c r="A1285" s="3">
        <v>1</v>
      </c>
      <c r="B1285" s="143">
        <f>SUBTOTAL(103,$A$796:A1285)</f>
        <v>475</v>
      </c>
      <c r="C1285" s="237" t="s">
        <v>2986</v>
      </c>
      <c r="D1285" s="232">
        <f t="shared" si="71"/>
        <v>690096</v>
      </c>
      <c r="E1285" s="239">
        <v>0</v>
      </c>
      <c r="F1285" s="239">
        <v>0</v>
      </c>
      <c r="G1285" s="239">
        <v>0</v>
      </c>
      <c r="H1285" s="239">
        <v>0</v>
      </c>
      <c r="I1285" s="239">
        <v>0</v>
      </c>
      <c r="J1285" s="239">
        <v>0</v>
      </c>
      <c r="K1285" s="240">
        <v>0</v>
      </c>
      <c r="L1285" s="239">
        <v>0</v>
      </c>
      <c r="M1285" s="239">
        <v>0</v>
      </c>
      <c r="N1285" s="239">
        <v>0</v>
      </c>
      <c r="O1285" s="239">
        <v>690096</v>
      </c>
      <c r="P1285" s="239">
        <v>0</v>
      </c>
      <c r="Q1285" s="239">
        <v>0</v>
      </c>
      <c r="R1285" s="239">
        <v>0</v>
      </c>
      <c r="S1285" s="239">
        <v>0</v>
      </c>
      <c r="T1285" s="239">
        <v>0</v>
      </c>
      <c r="U1285" s="239">
        <v>0</v>
      </c>
      <c r="V1285" s="239">
        <v>0</v>
      </c>
      <c r="W1285" s="239">
        <v>0</v>
      </c>
      <c r="X1285" s="239">
        <v>0</v>
      </c>
      <c r="Y1285" s="239">
        <v>0</v>
      </c>
      <c r="Z1285" s="239">
        <v>0</v>
      </c>
      <c r="AA1285" s="239">
        <v>0</v>
      </c>
      <c r="AB1285" s="241">
        <v>2021</v>
      </c>
    </row>
    <row r="1286" spans="1:28" s="3" customFormat="1" ht="35.25" x14ac:dyDescent="0.5">
      <c r="B1286" s="236" t="s">
        <v>825</v>
      </c>
      <c r="C1286" s="237"/>
      <c r="D1286" s="232">
        <f t="shared" si="71"/>
        <v>3273600.7</v>
      </c>
      <c r="E1286" s="232">
        <f t="shared" ref="E1286:AA1286" si="77">SUM(E1287:E1296)</f>
        <v>123125</v>
      </c>
      <c r="F1286" s="232">
        <f t="shared" si="77"/>
        <v>283000</v>
      </c>
      <c r="G1286" s="232">
        <f t="shared" si="77"/>
        <v>0</v>
      </c>
      <c r="H1286" s="232">
        <f t="shared" si="77"/>
        <v>0</v>
      </c>
      <c r="I1286" s="232">
        <f t="shared" si="77"/>
        <v>537222.30000000005</v>
      </c>
      <c r="J1286" s="232">
        <f t="shared" si="77"/>
        <v>0</v>
      </c>
      <c r="K1286" s="233">
        <f t="shared" si="77"/>
        <v>0</v>
      </c>
      <c r="L1286" s="232">
        <f t="shared" si="77"/>
        <v>0</v>
      </c>
      <c r="M1286" s="232">
        <f t="shared" si="77"/>
        <v>446185.4</v>
      </c>
      <c r="N1286" s="232">
        <f t="shared" si="77"/>
        <v>0</v>
      </c>
      <c r="O1286" s="232">
        <f t="shared" si="77"/>
        <v>1138850</v>
      </c>
      <c r="P1286" s="232">
        <f t="shared" si="77"/>
        <v>745218</v>
      </c>
      <c r="Q1286" s="232">
        <f t="shared" si="77"/>
        <v>0</v>
      </c>
      <c r="R1286" s="232">
        <f t="shared" si="77"/>
        <v>0</v>
      </c>
      <c r="S1286" s="232">
        <f t="shared" si="77"/>
        <v>0</v>
      </c>
      <c r="T1286" s="232">
        <f t="shared" si="77"/>
        <v>0</v>
      </c>
      <c r="U1286" s="232">
        <f t="shared" si="77"/>
        <v>0</v>
      </c>
      <c r="V1286" s="232">
        <f t="shared" si="77"/>
        <v>0</v>
      </c>
      <c r="W1286" s="232">
        <f t="shared" si="77"/>
        <v>0</v>
      </c>
      <c r="X1286" s="232">
        <f t="shared" si="77"/>
        <v>0</v>
      </c>
      <c r="Y1286" s="232">
        <f t="shared" si="77"/>
        <v>0</v>
      </c>
      <c r="Z1286" s="232">
        <f t="shared" si="77"/>
        <v>0</v>
      </c>
      <c r="AA1286" s="232">
        <f t="shared" si="77"/>
        <v>0</v>
      </c>
      <c r="AB1286" s="234" t="s">
        <v>862</v>
      </c>
    </row>
    <row r="1287" spans="1:28" s="3" customFormat="1" ht="35.25" x14ac:dyDescent="0.5">
      <c r="A1287" s="3">
        <v>1</v>
      </c>
      <c r="B1287" s="143">
        <f>SUBTOTAL(103,$A$796:A1287)</f>
        <v>476</v>
      </c>
      <c r="C1287" s="237" t="s">
        <v>2987</v>
      </c>
      <c r="D1287" s="232">
        <f t="shared" si="71"/>
        <v>140850</v>
      </c>
      <c r="E1287" s="239">
        <v>0</v>
      </c>
      <c r="F1287" s="239">
        <v>0</v>
      </c>
      <c r="G1287" s="239">
        <v>0</v>
      </c>
      <c r="H1287" s="239">
        <v>0</v>
      </c>
      <c r="I1287" s="239">
        <v>0</v>
      </c>
      <c r="J1287" s="239">
        <v>0</v>
      </c>
      <c r="K1287" s="240">
        <v>0</v>
      </c>
      <c r="L1287" s="239">
        <v>0</v>
      </c>
      <c r="M1287" s="239">
        <v>0</v>
      </c>
      <c r="N1287" s="239">
        <v>0</v>
      </c>
      <c r="O1287" s="239">
        <v>140850</v>
      </c>
      <c r="P1287" s="239">
        <v>0</v>
      </c>
      <c r="Q1287" s="239">
        <v>0</v>
      </c>
      <c r="R1287" s="239">
        <v>0</v>
      </c>
      <c r="S1287" s="239">
        <v>0</v>
      </c>
      <c r="T1287" s="239">
        <v>0</v>
      </c>
      <c r="U1287" s="239">
        <v>0</v>
      </c>
      <c r="V1287" s="239">
        <v>0</v>
      </c>
      <c r="W1287" s="239">
        <v>0</v>
      </c>
      <c r="X1287" s="239">
        <v>0</v>
      </c>
      <c r="Y1287" s="239">
        <v>0</v>
      </c>
      <c r="Z1287" s="239">
        <v>0</v>
      </c>
      <c r="AA1287" s="239">
        <v>0</v>
      </c>
      <c r="AB1287" s="241">
        <v>2021</v>
      </c>
    </row>
    <row r="1288" spans="1:28" s="3" customFormat="1" ht="35.25" x14ac:dyDescent="0.5">
      <c r="A1288" s="3">
        <v>1</v>
      </c>
      <c r="B1288" s="143">
        <f>SUBTOTAL(103,$A$796:A1288)</f>
        <v>477</v>
      </c>
      <c r="C1288" s="237" t="s">
        <v>2536</v>
      </c>
      <c r="D1288" s="232">
        <f t="shared" si="71"/>
        <v>302000</v>
      </c>
      <c r="E1288" s="239">
        <v>0</v>
      </c>
      <c r="F1288" s="239">
        <v>0</v>
      </c>
      <c r="G1288" s="239">
        <v>0</v>
      </c>
      <c r="H1288" s="239">
        <v>0</v>
      </c>
      <c r="I1288" s="239">
        <v>0</v>
      </c>
      <c r="J1288" s="239">
        <v>0</v>
      </c>
      <c r="K1288" s="240">
        <v>0</v>
      </c>
      <c r="L1288" s="239">
        <v>0</v>
      </c>
      <c r="M1288" s="239">
        <v>0</v>
      </c>
      <c r="N1288" s="239">
        <v>0</v>
      </c>
      <c r="O1288" s="239">
        <v>302000</v>
      </c>
      <c r="P1288" s="239">
        <v>0</v>
      </c>
      <c r="Q1288" s="239">
        <v>0</v>
      </c>
      <c r="R1288" s="239">
        <v>0</v>
      </c>
      <c r="S1288" s="239">
        <v>0</v>
      </c>
      <c r="T1288" s="239">
        <v>0</v>
      </c>
      <c r="U1288" s="239">
        <v>0</v>
      </c>
      <c r="V1288" s="239">
        <v>0</v>
      </c>
      <c r="W1288" s="239">
        <v>0</v>
      </c>
      <c r="X1288" s="239">
        <v>0</v>
      </c>
      <c r="Y1288" s="239">
        <v>0</v>
      </c>
      <c r="Z1288" s="239">
        <v>0</v>
      </c>
      <c r="AA1288" s="239">
        <v>0</v>
      </c>
      <c r="AB1288" s="241">
        <v>2021</v>
      </c>
    </row>
    <row r="1289" spans="1:28" s="3" customFormat="1" ht="35.25" x14ac:dyDescent="0.5">
      <c r="A1289" s="3">
        <v>1</v>
      </c>
      <c r="B1289" s="143">
        <f>SUBTOTAL(103,$A$796:A1289)</f>
        <v>478</v>
      </c>
      <c r="C1289" s="237" t="s">
        <v>2537</v>
      </c>
      <c r="D1289" s="232">
        <f t="shared" si="71"/>
        <v>45000</v>
      </c>
      <c r="E1289" s="239">
        <v>0</v>
      </c>
      <c r="F1289" s="239">
        <v>0</v>
      </c>
      <c r="G1289" s="239">
        <v>0</v>
      </c>
      <c r="H1289" s="239">
        <v>0</v>
      </c>
      <c r="I1289" s="239">
        <v>0</v>
      </c>
      <c r="J1289" s="239">
        <v>0</v>
      </c>
      <c r="K1289" s="240">
        <v>0</v>
      </c>
      <c r="L1289" s="239">
        <v>0</v>
      </c>
      <c r="M1289" s="239">
        <v>0</v>
      </c>
      <c r="N1289" s="239">
        <v>0</v>
      </c>
      <c r="O1289" s="239">
        <v>45000</v>
      </c>
      <c r="P1289" s="239">
        <v>0</v>
      </c>
      <c r="Q1289" s="239">
        <v>0</v>
      </c>
      <c r="R1289" s="239">
        <v>0</v>
      </c>
      <c r="S1289" s="239">
        <v>0</v>
      </c>
      <c r="T1289" s="239">
        <v>0</v>
      </c>
      <c r="U1289" s="239">
        <v>0</v>
      </c>
      <c r="V1289" s="239">
        <v>0</v>
      </c>
      <c r="W1289" s="239">
        <v>0</v>
      </c>
      <c r="X1289" s="239">
        <v>0</v>
      </c>
      <c r="Y1289" s="239">
        <v>0</v>
      </c>
      <c r="Z1289" s="239">
        <v>0</v>
      </c>
      <c r="AA1289" s="239">
        <v>0</v>
      </c>
      <c r="AB1289" s="241">
        <v>2021</v>
      </c>
    </row>
    <row r="1290" spans="1:28" s="3" customFormat="1" ht="35.25" x14ac:dyDescent="0.5">
      <c r="A1290" s="3">
        <v>1</v>
      </c>
      <c r="B1290" s="143">
        <f>SUBTOTAL(103,$A$796:A1290)</f>
        <v>479</v>
      </c>
      <c r="C1290" s="237" t="s">
        <v>2988</v>
      </c>
      <c r="D1290" s="232">
        <f t="shared" si="71"/>
        <v>295299</v>
      </c>
      <c r="E1290" s="239">
        <v>0</v>
      </c>
      <c r="F1290" s="239">
        <v>0</v>
      </c>
      <c r="G1290" s="239">
        <v>0</v>
      </c>
      <c r="H1290" s="239">
        <v>0</v>
      </c>
      <c r="I1290" s="239">
        <v>295299</v>
      </c>
      <c r="J1290" s="239">
        <v>0</v>
      </c>
      <c r="K1290" s="240">
        <v>0</v>
      </c>
      <c r="L1290" s="239">
        <v>0</v>
      </c>
      <c r="M1290" s="239">
        <v>0</v>
      </c>
      <c r="N1290" s="239">
        <v>0</v>
      </c>
      <c r="O1290" s="239">
        <v>0</v>
      </c>
      <c r="P1290" s="239">
        <v>0</v>
      </c>
      <c r="Q1290" s="239">
        <v>0</v>
      </c>
      <c r="R1290" s="239">
        <v>0</v>
      </c>
      <c r="S1290" s="239">
        <v>0</v>
      </c>
      <c r="T1290" s="239">
        <v>0</v>
      </c>
      <c r="U1290" s="239">
        <v>0</v>
      </c>
      <c r="V1290" s="239">
        <v>0</v>
      </c>
      <c r="W1290" s="239">
        <v>0</v>
      </c>
      <c r="X1290" s="239">
        <v>0</v>
      </c>
      <c r="Y1290" s="239">
        <v>0</v>
      </c>
      <c r="Z1290" s="239">
        <v>0</v>
      </c>
      <c r="AA1290" s="239">
        <v>0</v>
      </c>
      <c r="AB1290" s="241">
        <v>2021</v>
      </c>
    </row>
    <row r="1291" spans="1:28" s="3" customFormat="1" ht="35.25" x14ac:dyDescent="0.5">
      <c r="A1291" s="3">
        <v>1</v>
      </c>
      <c r="B1291" s="143">
        <f>SUBTOTAL(103,$A$796:A1291)</f>
        <v>480</v>
      </c>
      <c r="C1291" s="237" t="s">
        <v>2989</v>
      </c>
      <c r="D1291" s="232">
        <f t="shared" si="71"/>
        <v>123125</v>
      </c>
      <c r="E1291" s="239">
        <v>123125</v>
      </c>
      <c r="F1291" s="239">
        <v>0</v>
      </c>
      <c r="G1291" s="239">
        <v>0</v>
      </c>
      <c r="H1291" s="239">
        <v>0</v>
      </c>
      <c r="I1291" s="239">
        <v>0</v>
      </c>
      <c r="J1291" s="239">
        <v>0</v>
      </c>
      <c r="K1291" s="240">
        <v>0</v>
      </c>
      <c r="L1291" s="239">
        <v>0</v>
      </c>
      <c r="M1291" s="239">
        <v>0</v>
      </c>
      <c r="N1291" s="239">
        <v>0</v>
      </c>
      <c r="O1291" s="239">
        <v>0</v>
      </c>
      <c r="P1291" s="239">
        <v>0</v>
      </c>
      <c r="Q1291" s="239">
        <v>0</v>
      </c>
      <c r="R1291" s="239">
        <v>0</v>
      </c>
      <c r="S1291" s="239">
        <v>0</v>
      </c>
      <c r="T1291" s="239">
        <v>0</v>
      </c>
      <c r="U1291" s="239">
        <v>0</v>
      </c>
      <c r="V1291" s="239">
        <v>0</v>
      </c>
      <c r="W1291" s="239">
        <v>0</v>
      </c>
      <c r="X1291" s="239">
        <v>0</v>
      </c>
      <c r="Y1291" s="239">
        <v>0</v>
      </c>
      <c r="Z1291" s="239">
        <v>0</v>
      </c>
      <c r="AA1291" s="239">
        <v>0</v>
      </c>
      <c r="AB1291" s="241">
        <v>2021</v>
      </c>
    </row>
    <row r="1292" spans="1:28" s="3" customFormat="1" ht="35.25" x14ac:dyDescent="0.5">
      <c r="A1292" s="3">
        <v>1</v>
      </c>
      <c r="B1292" s="143">
        <f>SUBTOTAL(103,$A$796:A1292)</f>
        <v>481</v>
      </c>
      <c r="C1292" s="237" t="s">
        <v>2990</v>
      </c>
      <c r="D1292" s="232">
        <f t="shared" si="71"/>
        <v>446185.4</v>
      </c>
      <c r="E1292" s="239">
        <v>0</v>
      </c>
      <c r="F1292" s="239">
        <v>0</v>
      </c>
      <c r="G1292" s="239">
        <v>0</v>
      </c>
      <c r="H1292" s="239">
        <v>0</v>
      </c>
      <c r="I1292" s="239">
        <v>0</v>
      </c>
      <c r="J1292" s="239">
        <v>0</v>
      </c>
      <c r="K1292" s="240">
        <v>0</v>
      </c>
      <c r="L1292" s="239">
        <v>0</v>
      </c>
      <c r="M1292" s="239">
        <v>446185.4</v>
      </c>
      <c r="N1292" s="239">
        <v>0</v>
      </c>
      <c r="O1292" s="239">
        <v>0</v>
      </c>
      <c r="P1292" s="239">
        <v>0</v>
      </c>
      <c r="Q1292" s="239">
        <v>0</v>
      </c>
      <c r="R1292" s="239">
        <v>0</v>
      </c>
      <c r="S1292" s="239">
        <v>0</v>
      </c>
      <c r="T1292" s="239">
        <v>0</v>
      </c>
      <c r="U1292" s="239">
        <v>0</v>
      </c>
      <c r="V1292" s="239">
        <v>0</v>
      </c>
      <c r="W1292" s="239">
        <v>0</v>
      </c>
      <c r="X1292" s="239">
        <v>0</v>
      </c>
      <c r="Y1292" s="239">
        <v>0</v>
      </c>
      <c r="Z1292" s="239">
        <v>0</v>
      </c>
      <c r="AA1292" s="239">
        <v>0</v>
      </c>
      <c r="AB1292" s="241">
        <v>2021</v>
      </c>
    </row>
    <row r="1293" spans="1:28" s="3" customFormat="1" ht="35.25" x14ac:dyDescent="0.5">
      <c r="A1293" s="3">
        <v>1</v>
      </c>
      <c r="B1293" s="143">
        <f>SUBTOTAL(103,$A$796:A1293)</f>
        <v>482</v>
      </c>
      <c r="C1293" s="237" t="s">
        <v>2991</v>
      </c>
      <c r="D1293" s="232">
        <f t="shared" si="71"/>
        <v>283000</v>
      </c>
      <c r="E1293" s="239">
        <v>0</v>
      </c>
      <c r="F1293" s="239">
        <v>283000</v>
      </c>
      <c r="G1293" s="239">
        <v>0</v>
      </c>
      <c r="H1293" s="239">
        <v>0</v>
      </c>
      <c r="I1293" s="239">
        <v>0</v>
      </c>
      <c r="J1293" s="239">
        <v>0</v>
      </c>
      <c r="K1293" s="240">
        <v>0</v>
      </c>
      <c r="L1293" s="239">
        <v>0</v>
      </c>
      <c r="M1293" s="239">
        <v>0</v>
      </c>
      <c r="N1293" s="239">
        <v>0</v>
      </c>
      <c r="O1293" s="239">
        <v>0</v>
      </c>
      <c r="P1293" s="239">
        <v>0</v>
      </c>
      <c r="Q1293" s="239">
        <v>0</v>
      </c>
      <c r="R1293" s="239">
        <v>0</v>
      </c>
      <c r="S1293" s="239">
        <v>0</v>
      </c>
      <c r="T1293" s="239">
        <v>0</v>
      </c>
      <c r="U1293" s="239">
        <v>0</v>
      </c>
      <c r="V1293" s="239">
        <v>0</v>
      </c>
      <c r="W1293" s="239">
        <v>0</v>
      </c>
      <c r="X1293" s="239">
        <v>0</v>
      </c>
      <c r="Y1293" s="239">
        <v>0</v>
      </c>
      <c r="Z1293" s="239">
        <v>0</v>
      </c>
      <c r="AA1293" s="239">
        <v>0</v>
      </c>
      <c r="AB1293" s="241">
        <v>2021</v>
      </c>
    </row>
    <row r="1294" spans="1:28" s="3" customFormat="1" ht="35.25" x14ac:dyDescent="0.5">
      <c r="A1294" s="3">
        <v>1</v>
      </c>
      <c r="B1294" s="143">
        <f>SUBTOTAL(103,$A$796:A1294)</f>
        <v>483</v>
      </c>
      <c r="C1294" s="237" t="s">
        <v>2538</v>
      </c>
      <c r="D1294" s="232">
        <f t="shared" si="71"/>
        <v>483000</v>
      </c>
      <c r="E1294" s="239">
        <v>0</v>
      </c>
      <c r="F1294" s="239">
        <v>0</v>
      </c>
      <c r="G1294" s="239">
        <v>0</v>
      </c>
      <c r="H1294" s="239">
        <v>0</v>
      </c>
      <c r="I1294" s="239">
        <v>0</v>
      </c>
      <c r="J1294" s="239">
        <v>0</v>
      </c>
      <c r="K1294" s="240">
        <v>0</v>
      </c>
      <c r="L1294" s="239">
        <v>0</v>
      </c>
      <c r="M1294" s="239">
        <v>0</v>
      </c>
      <c r="N1294" s="239">
        <v>0</v>
      </c>
      <c r="O1294" s="239">
        <v>483000</v>
      </c>
      <c r="P1294" s="239">
        <v>0</v>
      </c>
      <c r="Q1294" s="239">
        <v>0</v>
      </c>
      <c r="R1294" s="239">
        <v>0</v>
      </c>
      <c r="S1294" s="239">
        <v>0</v>
      </c>
      <c r="T1294" s="239">
        <v>0</v>
      </c>
      <c r="U1294" s="239">
        <v>0</v>
      </c>
      <c r="V1294" s="239">
        <v>0</v>
      </c>
      <c r="W1294" s="239">
        <v>0</v>
      </c>
      <c r="X1294" s="239">
        <v>0</v>
      </c>
      <c r="Y1294" s="239">
        <v>0</v>
      </c>
      <c r="Z1294" s="239">
        <v>0</v>
      </c>
      <c r="AA1294" s="239">
        <v>0</v>
      </c>
      <c r="AB1294" s="241">
        <v>2021</v>
      </c>
    </row>
    <row r="1295" spans="1:28" s="3" customFormat="1" ht="35.25" x14ac:dyDescent="0.5">
      <c r="A1295" s="3">
        <v>1</v>
      </c>
      <c r="B1295" s="143">
        <f>SUBTOTAL(103,$A$796:A1295)</f>
        <v>484</v>
      </c>
      <c r="C1295" s="237" t="s">
        <v>2540</v>
      </c>
      <c r="D1295" s="232">
        <f t="shared" si="71"/>
        <v>241923.3</v>
      </c>
      <c r="E1295" s="239">
        <v>0</v>
      </c>
      <c r="F1295" s="239">
        <v>0</v>
      </c>
      <c r="G1295" s="239">
        <v>0</v>
      </c>
      <c r="H1295" s="239">
        <v>0</v>
      </c>
      <c r="I1295" s="239">
        <v>241923.3</v>
      </c>
      <c r="J1295" s="239">
        <v>0</v>
      </c>
      <c r="K1295" s="240">
        <v>0</v>
      </c>
      <c r="L1295" s="239">
        <v>0</v>
      </c>
      <c r="M1295" s="239">
        <v>0</v>
      </c>
      <c r="N1295" s="239">
        <v>0</v>
      </c>
      <c r="O1295" s="239">
        <v>0</v>
      </c>
      <c r="P1295" s="239">
        <v>0</v>
      </c>
      <c r="Q1295" s="239">
        <v>0</v>
      </c>
      <c r="R1295" s="239">
        <v>0</v>
      </c>
      <c r="S1295" s="239">
        <v>0</v>
      </c>
      <c r="T1295" s="239">
        <v>0</v>
      </c>
      <c r="U1295" s="239">
        <v>0</v>
      </c>
      <c r="V1295" s="239">
        <v>0</v>
      </c>
      <c r="W1295" s="239">
        <v>0</v>
      </c>
      <c r="X1295" s="239">
        <v>0</v>
      </c>
      <c r="Y1295" s="239">
        <v>0</v>
      </c>
      <c r="Z1295" s="239">
        <v>0</v>
      </c>
      <c r="AA1295" s="239">
        <v>0</v>
      </c>
      <c r="AB1295" s="241">
        <v>2021</v>
      </c>
    </row>
    <row r="1296" spans="1:28" s="3" customFormat="1" ht="35.25" x14ac:dyDescent="0.5">
      <c r="B1296" s="236" t="s">
        <v>824</v>
      </c>
      <c r="C1296" s="237"/>
      <c r="D1296" s="232">
        <f t="shared" si="71"/>
        <v>913218</v>
      </c>
      <c r="E1296" s="232">
        <f t="shared" ref="E1296:AA1296" si="78">SUM(E1297:E1298)</f>
        <v>0</v>
      </c>
      <c r="F1296" s="232">
        <f t="shared" si="78"/>
        <v>0</v>
      </c>
      <c r="G1296" s="232">
        <f t="shared" si="78"/>
        <v>0</v>
      </c>
      <c r="H1296" s="232">
        <f t="shared" si="78"/>
        <v>0</v>
      </c>
      <c r="I1296" s="232">
        <f t="shared" si="78"/>
        <v>0</v>
      </c>
      <c r="J1296" s="232">
        <f t="shared" si="78"/>
        <v>0</v>
      </c>
      <c r="K1296" s="233">
        <f t="shared" si="78"/>
        <v>0</v>
      </c>
      <c r="L1296" s="232">
        <f t="shared" si="78"/>
        <v>0</v>
      </c>
      <c r="M1296" s="232">
        <f t="shared" si="78"/>
        <v>0</v>
      </c>
      <c r="N1296" s="232">
        <f t="shared" si="78"/>
        <v>0</v>
      </c>
      <c r="O1296" s="232">
        <f t="shared" si="78"/>
        <v>168000</v>
      </c>
      <c r="P1296" s="232">
        <f t="shared" si="78"/>
        <v>745218</v>
      </c>
      <c r="Q1296" s="232">
        <f t="shared" si="78"/>
        <v>0</v>
      </c>
      <c r="R1296" s="232">
        <f t="shared" si="78"/>
        <v>0</v>
      </c>
      <c r="S1296" s="232">
        <f t="shared" si="78"/>
        <v>0</v>
      </c>
      <c r="T1296" s="232">
        <f t="shared" si="78"/>
        <v>0</v>
      </c>
      <c r="U1296" s="232">
        <f t="shared" si="78"/>
        <v>0</v>
      </c>
      <c r="V1296" s="232">
        <f t="shared" si="78"/>
        <v>0</v>
      </c>
      <c r="W1296" s="232">
        <f t="shared" si="78"/>
        <v>0</v>
      </c>
      <c r="X1296" s="232">
        <f t="shared" si="78"/>
        <v>0</v>
      </c>
      <c r="Y1296" s="232">
        <f t="shared" si="78"/>
        <v>0</v>
      </c>
      <c r="Z1296" s="232">
        <f t="shared" si="78"/>
        <v>0</v>
      </c>
      <c r="AA1296" s="232">
        <f t="shared" si="78"/>
        <v>0</v>
      </c>
      <c r="AB1296" s="234" t="s">
        <v>862</v>
      </c>
    </row>
    <row r="1297" spans="1:28" s="3" customFormat="1" ht="35.25" x14ac:dyDescent="0.5">
      <c r="A1297" s="3">
        <v>1</v>
      </c>
      <c r="B1297" s="143">
        <f>SUBTOTAL(103,$A$796:A1297)</f>
        <v>485</v>
      </c>
      <c r="C1297" s="237" t="s">
        <v>2992</v>
      </c>
      <c r="D1297" s="232">
        <f t="shared" si="71"/>
        <v>745218</v>
      </c>
      <c r="E1297" s="239">
        <v>0</v>
      </c>
      <c r="F1297" s="239">
        <v>0</v>
      </c>
      <c r="G1297" s="239">
        <v>0</v>
      </c>
      <c r="H1297" s="239">
        <v>0</v>
      </c>
      <c r="I1297" s="239">
        <v>0</v>
      </c>
      <c r="J1297" s="239">
        <v>0</v>
      </c>
      <c r="K1297" s="240">
        <v>0</v>
      </c>
      <c r="L1297" s="239">
        <v>0</v>
      </c>
      <c r="M1297" s="239">
        <v>0</v>
      </c>
      <c r="N1297" s="239">
        <v>0</v>
      </c>
      <c r="O1297" s="239">
        <v>0</v>
      </c>
      <c r="P1297" s="239">
        <v>745218</v>
      </c>
      <c r="Q1297" s="239">
        <v>0</v>
      </c>
      <c r="R1297" s="239">
        <v>0</v>
      </c>
      <c r="S1297" s="239">
        <v>0</v>
      </c>
      <c r="T1297" s="239">
        <v>0</v>
      </c>
      <c r="U1297" s="239">
        <v>0</v>
      </c>
      <c r="V1297" s="239">
        <v>0</v>
      </c>
      <c r="W1297" s="239">
        <v>0</v>
      </c>
      <c r="X1297" s="239">
        <v>0</v>
      </c>
      <c r="Y1297" s="239">
        <v>0</v>
      </c>
      <c r="Z1297" s="239">
        <v>0</v>
      </c>
      <c r="AA1297" s="239">
        <v>0</v>
      </c>
      <c r="AB1297" s="241">
        <v>2021</v>
      </c>
    </row>
    <row r="1298" spans="1:28" s="3" customFormat="1" ht="35.25" x14ac:dyDescent="0.5">
      <c r="A1298" s="3">
        <v>1</v>
      </c>
      <c r="B1298" s="143">
        <f>SUBTOTAL(103,$A$796:A1298)</f>
        <v>486</v>
      </c>
      <c r="C1298" s="237" t="s">
        <v>2185</v>
      </c>
      <c r="D1298" s="232">
        <f t="shared" si="71"/>
        <v>168000</v>
      </c>
      <c r="E1298" s="239">
        <v>0</v>
      </c>
      <c r="F1298" s="239">
        <v>0</v>
      </c>
      <c r="G1298" s="239">
        <v>0</v>
      </c>
      <c r="H1298" s="239">
        <v>0</v>
      </c>
      <c r="I1298" s="239">
        <v>0</v>
      </c>
      <c r="J1298" s="239">
        <v>0</v>
      </c>
      <c r="K1298" s="240">
        <v>0</v>
      </c>
      <c r="L1298" s="239">
        <v>0</v>
      </c>
      <c r="M1298" s="239">
        <v>0</v>
      </c>
      <c r="N1298" s="239">
        <v>0</v>
      </c>
      <c r="O1298" s="239">
        <v>168000</v>
      </c>
      <c r="P1298" s="239">
        <v>0</v>
      </c>
      <c r="Q1298" s="239">
        <v>0</v>
      </c>
      <c r="R1298" s="239">
        <v>0</v>
      </c>
      <c r="S1298" s="239">
        <v>0</v>
      </c>
      <c r="T1298" s="239">
        <v>0</v>
      </c>
      <c r="U1298" s="239">
        <v>0</v>
      </c>
      <c r="V1298" s="239">
        <v>0</v>
      </c>
      <c r="W1298" s="239">
        <v>0</v>
      </c>
      <c r="X1298" s="239">
        <v>0</v>
      </c>
      <c r="Y1298" s="239">
        <v>0</v>
      </c>
      <c r="Z1298" s="239">
        <v>0</v>
      </c>
      <c r="AA1298" s="239">
        <v>0</v>
      </c>
      <c r="AB1298" s="241">
        <v>2021</v>
      </c>
    </row>
    <row r="1299" spans="1:28" s="3" customFormat="1" ht="35.25" x14ac:dyDescent="0.5">
      <c r="B1299" s="236" t="s">
        <v>823</v>
      </c>
      <c r="C1299" s="237"/>
      <c r="D1299" s="232">
        <f t="shared" si="71"/>
        <v>1356004.19</v>
      </c>
      <c r="E1299" s="232">
        <f t="shared" ref="E1299:AA1299" si="79">SUM(E1300:E1304)</f>
        <v>67152.649999999994</v>
      </c>
      <c r="F1299" s="232">
        <f t="shared" si="79"/>
        <v>725368.91999999993</v>
      </c>
      <c r="G1299" s="232">
        <f t="shared" si="79"/>
        <v>0</v>
      </c>
      <c r="H1299" s="232">
        <f t="shared" si="79"/>
        <v>0</v>
      </c>
      <c r="I1299" s="232">
        <f t="shared" si="79"/>
        <v>0</v>
      </c>
      <c r="J1299" s="232">
        <f t="shared" si="79"/>
        <v>0</v>
      </c>
      <c r="K1299" s="233">
        <f t="shared" si="79"/>
        <v>0</v>
      </c>
      <c r="L1299" s="232">
        <f t="shared" si="79"/>
        <v>0</v>
      </c>
      <c r="M1299" s="232">
        <f t="shared" si="79"/>
        <v>150000</v>
      </c>
      <c r="N1299" s="232">
        <f t="shared" si="79"/>
        <v>0</v>
      </c>
      <c r="O1299" s="232">
        <f t="shared" si="79"/>
        <v>239693.1</v>
      </c>
      <c r="P1299" s="232">
        <f t="shared" si="79"/>
        <v>173789.52</v>
      </c>
      <c r="Q1299" s="232">
        <f t="shared" si="79"/>
        <v>0</v>
      </c>
      <c r="R1299" s="232">
        <f t="shared" si="79"/>
        <v>0</v>
      </c>
      <c r="S1299" s="232">
        <f t="shared" si="79"/>
        <v>0</v>
      </c>
      <c r="T1299" s="232">
        <f t="shared" si="79"/>
        <v>0</v>
      </c>
      <c r="U1299" s="232">
        <f t="shared" si="79"/>
        <v>0</v>
      </c>
      <c r="V1299" s="232">
        <f t="shared" si="79"/>
        <v>0</v>
      </c>
      <c r="W1299" s="232">
        <f t="shared" si="79"/>
        <v>0</v>
      </c>
      <c r="X1299" s="232">
        <f t="shared" si="79"/>
        <v>0</v>
      </c>
      <c r="Y1299" s="232">
        <f t="shared" si="79"/>
        <v>0</v>
      </c>
      <c r="Z1299" s="232">
        <f t="shared" si="79"/>
        <v>0</v>
      </c>
      <c r="AA1299" s="232">
        <f t="shared" si="79"/>
        <v>0</v>
      </c>
      <c r="AB1299" s="234" t="s">
        <v>862</v>
      </c>
    </row>
    <row r="1300" spans="1:28" s="3" customFormat="1" ht="35.25" x14ac:dyDescent="0.5">
      <c r="A1300" s="3">
        <v>1</v>
      </c>
      <c r="B1300" s="143">
        <f>SUBTOTAL(103,$A$796:A1300)</f>
        <v>487</v>
      </c>
      <c r="C1300" s="237" t="s">
        <v>2188</v>
      </c>
      <c r="D1300" s="232">
        <f t="shared" si="71"/>
        <v>150000</v>
      </c>
      <c r="E1300" s="239">
        <v>0</v>
      </c>
      <c r="F1300" s="239">
        <v>0</v>
      </c>
      <c r="G1300" s="239">
        <v>0</v>
      </c>
      <c r="H1300" s="239">
        <v>0</v>
      </c>
      <c r="I1300" s="239">
        <v>0</v>
      </c>
      <c r="J1300" s="239">
        <v>0</v>
      </c>
      <c r="K1300" s="240">
        <v>0</v>
      </c>
      <c r="L1300" s="239">
        <v>0</v>
      </c>
      <c r="M1300" s="239">
        <v>150000</v>
      </c>
      <c r="N1300" s="239">
        <v>0</v>
      </c>
      <c r="O1300" s="239">
        <v>0</v>
      </c>
      <c r="P1300" s="239">
        <v>0</v>
      </c>
      <c r="Q1300" s="239">
        <v>0</v>
      </c>
      <c r="R1300" s="239">
        <v>0</v>
      </c>
      <c r="S1300" s="239">
        <v>0</v>
      </c>
      <c r="T1300" s="239">
        <v>0</v>
      </c>
      <c r="U1300" s="239">
        <v>0</v>
      </c>
      <c r="V1300" s="239">
        <v>0</v>
      </c>
      <c r="W1300" s="239">
        <v>0</v>
      </c>
      <c r="X1300" s="239">
        <v>0</v>
      </c>
      <c r="Y1300" s="239">
        <v>0</v>
      </c>
      <c r="Z1300" s="239">
        <v>0</v>
      </c>
      <c r="AA1300" s="239">
        <v>0</v>
      </c>
      <c r="AB1300" s="241">
        <v>2021</v>
      </c>
    </row>
    <row r="1301" spans="1:28" s="3" customFormat="1" ht="35.25" x14ac:dyDescent="0.5">
      <c r="A1301" s="3">
        <v>1</v>
      </c>
      <c r="B1301" s="143">
        <f>SUBTOTAL(103,$A$796:A1301)</f>
        <v>488</v>
      </c>
      <c r="C1301" s="237" t="s">
        <v>2993</v>
      </c>
      <c r="D1301" s="232">
        <f t="shared" si="71"/>
        <v>239693.1</v>
      </c>
      <c r="E1301" s="239">
        <v>0</v>
      </c>
      <c r="F1301" s="239">
        <v>0</v>
      </c>
      <c r="G1301" s="239">
        <v>0</v>
      </c>
      <c r="H1301" s="239">
        <v>0</v>
      </c>
      <c r="I1301" s="239">
        <v>0</v>
      </c>
      <c r="J1301" s="239">
        <v>0</v>
      </c>
      <c r="K1301" s="240">
        <v>0</v>
      </c>
      <c r="L1301" s="239">
        <v>0</v>
      </c>
      <c r="M1301" s="239">
        <v>0</v>
      </c>
      <c r="N1301" s="239">
        <v>0</v>
      </c>
      <c r="O1301" s="239">
        <v>239693.1</v>
      </c>
      <c r="P1301" s="239">
        <v>0</v>
      </c>
      <c r="Q1301" s="239">
        <v>0</v>
      </c>
      <c r="R1301" s="239">
        <v>0</v>
      </c>
      <c r="S1301" s="239">
        <v>0</v>
      </c>
      <c r="T1301" s="239">
        <v>0</v>
      </c>
      <c r="U1301" s="239">
        <v>0</v>
      </c>
      <c r="V1301" s="239">
        <v>0</v>
      </c>
      <c r="W1301" s="239">
        <v>0</v>
      </c>
      <c r="X1301" s="239">
        <v>0</v>
      </c>
      <c r="Y1301" s="239">
        <v>0</v>
      </c>
      <c r="Z1301" s="239">
        <v>0</v>
      </c>
      <c r="AA1301" s="239">
        <v>0</v>
      </c>
      <c r="AB1301" s="241">
        <v>2021</v>
      </c>
    </row>
    <row r="1302" spans="1:28" s="3" customFormat="1" ht="35.25" x14ac:dyDescent="0.5">
      <c r="A1302" s="3">
        <v>1</v>
      </c>
      <c r="B1302" s="143">
        <f>SUBTOTAL(103,$A$796:A1302)</f>
        <v>489</v>
      </c>
      <c r="C1302" s="237" t="s">
        <v>2994</v>
      </c>
      <c r="D1302" s="232">
        <f t="shared" si="71"/>
        <v>368736.14</v>
      </c>
      <c r="E1302" s="239">
        <v>67152.649999999994</v>
      </c>
      <c r="F1302" s="239">
        <v>301583.49</v>
      </c>
      <c r="G1302" s="239">
        <v>0</v>
      </c>
      <c r="H1302" s="239">
        <v>0</v>
      </c>
      <c r="I1302" s="239">
        <v>0</v>
      </c>
      <c r="J1302" s="239">
        <v>0</v>
      </c>
      <c r="K1302" s="240">
        <v>0</v>
      </c>
      <c r="L1302" s="239">
        <v>0</v>
      </c>
      <c r="M1302" s="239">
        <v>0</v>
      </c>
      <c r="N1302" s="239">
        <v>0</v>
      </c>
      <c r="O1302" s="239">
        <v>0</v>
      </c>
      <c r="P1302" s="239">
        <v>0</v>
      </c>
      <c r="Q1302" s="239">
        <v>0</v>
      </c>
      <c r="R1302" s="239">
        <v>0</v>
      </c>
      <c r="S1302" s="239">
        <v>0</v>
      </c>
      <c r="T1302" s="239">
        <v>0</v>
      </c>
      <c r="U1302" s="239">
        <v>0</v>
      </c>
      <c r="V1302" s="239">
        <v>0</v>
      </c>
      <c r="W1302" s="239">
        <v>0</v>
      </c>
      <c r="X1302" s="239">
        <v>0</v>
      </c>
      <c r="Y1302" s="239">
        <v>0</v>
      </c>
      <c r="Z1302" s="239">
        <v>0</v>
      </c>
      <c r="AA1302" s="239">
        <v>0</v>
      </c>
      <c r="AB1302" s="241">
        <v>2021</v>
      </c>
    </row>
    <row r="1303" spans="1:28" s="3" customFormat="1" ht="35.25" x14ac:dyDescent="0.5">
      <c r="A1303" s="3">
        <v>1</v>
      </c>
      <c r="B1303" s="143">
        <f>SUBTOTAL(103,$A$796:A1303)</f>
        <v>490</v>
      </c>
      <c r="C1303" s="237" t="s">
        <v>2547</v>
      </c>
      <c r="D1303" s="232">
        <f t="shared" si="71"/>
        <v>173789.52</v>
      </c>
      <c r="E1303" s="239">
        <v>0</v>
      </c>
      <c r="F1303" s="239">
        <v>0</v>
      </c>
      <c r="G1303" s="239">
        <v>0</v>
      </c>
      <c r="H1303" s="239">
        <v>0</v>
      </c>
      <c r="I1303" s="239">
        <v>0</v>
      </c>
      <c r="J1303" s="239">
        <v>0</v>
      </c>
      <c r="K1303" s="240">
        <v>0</v>
      </c>
      <c r="L1303" s="239">
        <v>0</v>
      </c>
      <c r="M1303" s="239">
        <v>0</v>
      </c>
      <c r="N1303" s="239">
        <v>0</v>
      </c>
      <c r="O1303" s="239">
        <v>0</v>
      </c>
      <c r="P1303" s="239">
        <v>173789.52</v>
      </c>
      <c r="Q1303" s="239">
        <v>0</v>
      </c>
      <c r="R1303" s="239">
        <v>0</v>
      </c>
      <c r="S1303" s="239">
        <v>0</v>
      </c>
      <c r="T1303" s="239">
        <v>0</v>
      </c>
      <c r="U1303" s="239">
        <v>0</v>
      </c>
      <c r="V1303" s="239">
        <v>0</v>
      </c>
      <c r="W1303" s="239">
        <v>0</v>
      </c>
      <c r="X1303" s="239">
        <v>0</v>
      </c>
      <c r="Y1303" s="239">
        <v>0</v>
      </c>
      <c r="Z1303" s="239">
        <v>0</v>
      </c>
      <c r="AA1303" s="239">
        <v>0</v>
      </c>
      <c r="AB1303" s="241">
        <v>2021</v>
      </c>
    </row>
    <row r="1304" spans="1:28" s="3" customFormat="1" ht="35.25" x14ac:dyDescent="0.5">
      <c r="A1304" s="3">
        <v>1</v>
      </c>
      <c r="B1304" s="143">
        <f>SUBTOTAL(103,$A$796:A1304)</f>
        <v>491</v>
      </c>
      <c r="C1304" s="237" t="s">
        <v>2549</v>
      </c>
      <c r="D1304" s="232">
        <f t="shared" si="71"/>
        <v>423785.43</v>
      </c>
      <c r="E1304" s="239">
        <v>0</v>
      </c>
      <c r="F1304" s="239">
        <v>423785.43</v>
      </c>
      <c r="G1304" s="239">
        <v>0</v>
      </c>
      <c r="H1304" s="239">
        <v>0</v>
      </c>
      <c r="I1304" s="239">
        <v>0</v>
      </c>
      <c r="J1304" s="239">
        <v>0</v>
      </c>
      <c r="K1304" s="240">
        <v>0</v>
      </c>
      <c r="L1304" s="239">
        <v>0</v>
      </c>
      <c r="M1304" s="239">
        <v>0</v>
      </c>
      <c r="N1304" s="239">
        <v>0</v>
      </c>
      <c r="O1304" s="239">
        <v>0</v>
      </c>
      <c r="P1304" s="239">
        <v>0</v>
      </c>
      <c r="Q1304" s="239">
        <v>0</v>
      </c>
      <c r="R1304" s="239">
        <v>0</v>
      </c>
      <c r="S1304" s="239">
        <v>0</v>
      </c>
      <c r="T1304" s="239">
        <v>0</v>
      </c>
      <c r="U1304" s="239">
        <v>0</v>
      </c>
      <c r="V1304" s="239">
        <v>0</v>
      </c>
      <c r="W1304" s="239">
        <v>0</v>
      </c>
      <c r="X1304" s="239">
        <v>0</v>
      </c>
      <c r="Y1304" s="239">
        <v>0</v>
      </c>
      <c r="Z1304" s="239">
        <v>0</v>
      </c>
      <c r="AA1304" s="239">
        <v>0</v>
      </c>
      <c r="AB1304" s="241">
        <v>2021</v>
      </c>
    </row>
    <row r="1305" spans="1:28" s="3" customFormat="1" ht="35.25" x14ac:dyDescent="0.5">
      <c r="B1305" s="237" t="s">
        <v>852</v>
      </c>
      <c r="C1305" s="237"/>
      <c r="D1305" s="232">
        <f t="shared" si="71"/>
        <v>254250</v>
      </c>
      <c r="E1305" s="232">
        <f t="shared" ref="E1305:AA1305" si="80">SUM(E1306:E1306)</f>
        <v>0</v>
      </c>
      <c r="F1305" s="232">
        <f t="shared" si="80"/>
        <v>0</v>
      </c>
      <c r="G1305" s="232">
        <f t="shared" si="80"/>
        <v>0</v>
      </c>
      <c r="H1305" s="232">
        <f t="shared" si="80"/>
        <v>0</v>
      </c>
      <c r="I1305" s="232">
        <f t="shared" si="80"/>
        <v>0</v>
      </c>
      <c r="J1305" s="232">
        <f t="shared" si="80"/>
        <v>0</v>
      </c>
      <c r="K1305" s="240">
        <f t="shared" si="80"/>
        <v>0</v>
      </c>
      <c r="L1305" s="232">
        <f t="shared" si="80"/>
        <v>0</v>
      </c>
      <c r="M1305" s="232">
        <f t="shared" si="80"/>
        <v>0</v>
      </c>
      <c r="N1305" s="232">
        <f t="shared" si="80"/>
        <v>0</v>
      </c>
      <c r="O1305" s="232">
        <f t="shared" si="80"/>
        <v>254250</v>
      </c>
      <c r="P1305" s="232">
        <f t="shared" si="80"/>
        <v>0</v>
      </c>
      <c r="Q1305" s="232">
        <f t="shared" si="80"/>
        <v>0</v>
      </c>
      <c r="R1305" s="232">
        <f t="shared" si="80"/>
        <v>0</v>
      </c>
      <c r="S1305" s="232">
        <f t="shared" si="80"/>
        <v>0</v>
      </c>
      <c r="T1305" s="232">
        <f t="shared" si="80"/>
        <v>0</v>
      </c>
      <c r="U1305" s="232">
        <f t="shared" si="80"/>
        <v>0</v>
      </c>
      <c r="V1305" s="232">
        <f t="shared" si="80"/>
        <v>0</v>
      </c>
      <c r="W1305" s="232">
        <f t="shared" si="80"/>
        <v>0</v>
      </c>
      <c r="X1305" s="232">
        <f t="shared" si="80"/>
        <v>0</v>
      </c>
      <c r="Y1305" s="232">
        <f t="shared" si="80"/>
        <v>0</v>
      </c>
      <c r="Z1305" s="232">
        <f t="shared" si="80"/>
        <v>0</v>
      </c>
      <c r="AA1305" s="232">
        <f t="shared" si="80"/>
        <v>0</v>
      </c>
      <c r="AB1305" s="234" t="s">
        <v>862</v>
      </c>
    </row>
    <row r="1306" spans="1:28" s="3" customFormat="1" ht="35.25" x14ac:dyDescent="0.5">
      <c r="A1306" s="3">
        <v>1</v>
      </c>
      <c r="B1306" s="143">
        <f>SUBTOTAL(103,$A$796:A1306)</f>
        <v>492</v>
      </c>
      <c r="C1306" s="237" t="s">
        <v>2995</v>
      </c>
      <c r="D1306" s="232">
        <f t="shared" si="71"/>
        <v>254250</v>
      </c>
      <c r="E1306" s="239">
        <v>0</v>
      </c>
      <c r="F1306" s="239">
        <v>0</v>
      </c>
      <c r="G1306" s="239">
        <v>0</v>
      </c>
      <c r="H1306" s="239">
        <v>0</v>
      </c>
      <c r="I1306" s="239">
        <v>0</v>
      </c>
      <c r="J1306" s="239">
        <v>0</v>
      </c>
      <c r="K1306" s="240">
        <v>0</v>
      </c>
      <c r="L1306" s="239">
        <v>0</v>
      </c>
      <c r="M1306" s="239">
        <v>0</v>
      </c>
      <c r="N1306" s="239">
        <v>0</v>
      </c>
      <c r="O1306" s="239">
        <v>254250</v>
      </c>
      <c r="P1306" s="239">
        <v>0</v>
      </c>
      <c r="Q1306" s="239">
        <v>0</v>
      </c>
      <c r="R1306" s="239">
        <v>0</v>
      </c>
      <c r="S1306" s="239">
        <v>0</v>
      </c>
      <c r="T1306" s="239">
        <v>0</v>
      </c>
      <c r="U1306" s="239">
        <v>0</v>
      </c>
      <c r="V1306" s="239">
        <v>0</v>
      </c>
      <c r="W1306" s="239">
        <v>0</v>
      </c>
      <c r="X1306" s="239">
        <v>0</v>
      </c>
      <c r="Y1306" s="239">
        <v>0</v>
      </c>
      <c r="Z1306" s="239">
        <v>0</v>
      </c>
      <c r="AA1306" s="239">
        <v>0</v>
      </c>
      <c r="AB1306" s="241">
        <v>2021</v>
      </c>
    </row>
    <row r="1307" spans="1:28" s="3" customFormat="1" ht="33" customHeight="1" x14ac:dyDescent="0.5">
      <c r="B1307" s="237" t="s">
        <v>832</v>
      </c>
      <c r="C1307" s="237"/>
      <c r="D1307" s="232">
        <f t="shared" si="71"/>
        <v>3358677.66</v>
      </c>
      <c r="E1307" s="232">
        <f t="shared" ref="E1307:AA1307" si="81">SUM(E1308:E1309)</f>
        <v>0</v>
      </c>
      <c r="F1307" s="232">
        <f t="shared" si="81"/>
        <v>0</v>
      </c>
      <c r="G1307" s="232">
        <f t="shared" si="81"/>
        <v>0</v>
      </c>
      <c r="H1307" s="232">
        <f t="shared" si="81"/>
        <v>0</v>
      </c>
      <c r="I1307" s="232">
        <f t="shared" si="81"/>
        <v>0</v>
      </c>
      <c r="J1307" s="232">
        <f t="shared" si="81"/>
        <v>0</v>
      </c>
      <c r="K1307" s="240">
        <f t="shared" si="81"/>
        <v>0</v>
      </c>
      <c r="L1307" s="232">
        <f t="shared" si="81"/>
        <v>0</v>
      </c>
      <c r="M1307" s="232">
        <f t="shared" si="81"/>
        <v>0</v>
      </c>
      <c r="N1307" s="232">
        <f t="shared" si="81"/>
        <v>0</v>
      </c>
      <c r="O1307" s="232">
        <f t="shared" si="81"/>
        <v>3358677.66</v>
      </c>
      <c r="P1307" s="232">
        <f t="shared" si="81"/>
        <v>0</v>
      </c>
      <c r="Q1307" s="232">
        <f t="shared" si="81"/>
        <v>0</v>
      </c>
      <c r="R1307" s="232">
        <f t="shared" si="81"/>
        <v>0</v>
      </c>
      <c r="S1307" s="232">
        <f t="shared" si="81"/>
        <v>0</v>
      </c>
      <c r="T1307" s="232">
        <f t="shared" si="81"/>
        <v>0</v>
      </c>
      <c r="U1307" s="232">
        <f t="shared" si="81"/>
        <v>0</v>
      </c>
      <c r="V1307" s="232">
        <f t="shared" si="81"/>
        <v>0</v>
      </c>
      <c r="W1307" s="232">
        <f t="shared" si="81"/>
        <v>0</v>
      </c>
      <c r="X1307" s="232">
        <f t="shared" si="81"/>
        <v>0</v>
      </c>
      <c r="Y1307" s="232">
        <f t="shared" si="81"/>
        <v>0</v>
      </c>
      <c r="Z1307" s="232">
        <f t="shared" si="81"/>
        <v>0</v>
      </c>
      <c r="AA1307" s="232">
        <f t="shared" si="81"/>
        <v>0</v>
      </c>
      <c r="AB1307" s="234" t="s">
        <v>862</v>
      </c>
    </row>
    <row r="1308" spans="1:28" s="3" customFormat="1" ht="35.25" x14ac:dyDescent="0.5">
      <c r="A1308" s="3">
        <v>1</v>
      </c>
      <c r="B1308" s="143">
        <f>SUBTOTAL(103,$A$796:A1308)</f>
        <v>493</v>
      </c>
      <c r="C1308" s="237" t="s">
        <v>2996</v>
      </c>
      <c r="D1308" s="232">
        <f t="shared" si="71"/>
        <v>1679338.83</v>
      </c>
      <c r="E1308" s="239">
        <v>0</v>
      </c>
      <c r="F1308" s="239">
        <v>0</v>
      </c>
      <c r="G1308" s="239">
        <v>0</v>
      </c>
      <c r="H1308" s="239">
        <v>0</v>
      </c>
      <c r="I1308" s="239">
        <v>0</v>
      </c>
      <c r="J1308" s="239">
        <v>0</v>
      </c>
      <c r="K1308" s="240">
        <v>0</v>
      </c>
      <c r="L1308" s="239">
        <v>0</v>
      </c>
      <c r="M1308" s="239">
        <v>0</v>
      </c>
      <c r="N1308" s="239">
        <v>0</v>
      </c>
      <c r="O1308" s="239">
        <v>1679338.83</v>
      </c>
      <c r="P1308" s="239">
        <v>0</v>
      </c>
      <c r="Q1308" s="239">
        <v>0</v>
      </c>
      <c r="R1308" s="239">
        <v>0</v>
      </c>
      <c r="S1308" s="239">
        <v>0</v>
      </c>
      <c r="T1308" s="239">
        <v>0</v>
      </c>
      <c r="U1308" s="239">
        <v>0</v>
      </c>
      <c r="V1308" s="239">
        <v>0</v>
      </c>
      <c r="W1308" s="239">
        <v>0</v>
      </c>
      <c r="X1308" s="239">
        <v>0</v>
      </c>
      <c r="Y1308" s="239">
        <v>0</v>
      </c>
      <c r="Z1308" s="239">
        <v>0</v>
      </c>
      <c r="AA1308" s="239">
        <v>0</v>
      </c>
      <c r="AB1308" s="241">
        <v>2021</v>
      </c>
    </row>
    <row r="1309" spans="1:28" s="3" customFormat="1" ht="35.25" x14ac:dyDescent="0.5">
      <c r="A1309" s="3">
        <v>1</v>
      </c>
      <c r="B1309" s="143">
        <f>SUBTOTAL(103,$A$796:A1309)</f>
        <v>494</v>
      </c>
      <c r="C1309" s="237" t="s">
        <v>2997</v>
      </c>
      <c r="D1309" s="232">
        <f t="shared" si="71"/>
        <v>1679338.83</v>
      </c>
      <c r="E1309" s="239">
        <v>0</v>
      </c>
      <c r="F1309" s="239">
        <v>0</v>
      </c>
      <c r="G1309" s="239">
        <v>0</v>
      </c>
      <c r="H1309" s="239">
        <v>0</v>
      </c>
      <c r="I1309" s="239">
        <v>0</v>
      </c>
      <c r="J1309" s="239">
        <v>0</v>
      </c>
      <c r="K1309" s="240">
        <v>0</v>
      </c>
      <c r="L1309" s="239">
        <v>0</v>
      </c>
      <c r="M1309" s="239">
        <v>0</v>
      </c>
      <c r="N1309" s="239">
        <v>0</v>
      </c>
      <c r="O1309" s="239">
        <v>1679338.83</v>
      </c>
      <c r="P1309" s="239">
        <v>0</v>
      </c>
      <c r="Q1309" s="239">
        <v>0</v>
      </c>
      <c r="R1309" s="239">
        <v>0</v>
      </c>
      <c r="S1309" s="239">
        <v>0</v>
      </c>
      <c r="T1309" s="239">
        <v>0</v>
      </c>
      <c r="U1309" s="239">
        <v>0</v>
      </c>
      <c r="V1309" s="239">
        <v>0</v>
      </c>
      <c r="W1309" s="239">
        <v>0</v>
      </c>
      <c r="X1309" s="239">
        <v>0</v>
      </c>
      <c r="Y1309" s="239">
        <v>0</v>
      </c>
      <c r="Z1309" s="239">
        <v>0</v>
      </c>
      <c r="AA1309" s="239">
        <v>0</v>
      </c>
      <c r="AB1309" s="241">
        <v>2021</v>
      </c>
    </row>
    <row r="1310" spans="1:28" s="3" customFormat="1" ht="35.25" x14ac:dyDescent="0.5">
      <c r="B1310" s="236" t="s">
        <v>831</v>
      </c>
      <c r="C1310" s="237"/>
      <c r="D1310" s="232">
        <f t="shared" si="71"/>
        <v>622957.9</v>
      </c>
      <c r="E1310" s="232">
        <f t="shared" ref="E1310:AA1310" si="82">SUM(E1311:E1311)</f>
        <v>0</v>
      </c>
      <c r="F1310" s="232">
        <f t="shared" si="82"/>
        <v>0</v>
      </c>
      <c r="G1310" s="232">
        <f t="shared" si="82"/>
        <v>0</v>
      </c>
      <c r="H1310" s="232">
        <f t="shared" si="82"/>
        <v>0</v>
      </c>
      <c r="I1310" s="232">
        <f t="shared" si="82"/>
        <v>622957.9</v>
      </c>
      <c r="J1310" s="232">
        <f t="shared" si="82"/>
        <v>0</v>
      </c>
      <c r="K1310" s="233">
        <f t="shared" si="82"/>
        <v>0</v>
      </c>
      <c r="L1310" s="232">
        <f t="shared" si="82"/>
        <v>0</v>
      </c>
      <c r="M1310" s="232">
        <f t="shared" si="82"/>
        <v>0</v>
      </c>
      <c r="N1310" s="232">
        <f t="shared" si="82"/>
        <v>0</v>
      </c>
      <c r="O1310" s="232">
        <f t="shared" si="82"/>
        <v>0</v>
      </c>
      <c r="P1310" s="232">
        <f t="shared" si="82"/>
        <v>0</v>
      </c>
      <c r="Q1310" s="232">
        <f t="shared" si="82"/>
        <v>0</v>
      </c>
      <c r="R1310" s="232">
        <f t="shared" si="82"/>
        <v>0</v>
      </c>
      <c r="S1310" s="232">
        <f t="shared" si="82"/>
        <v>0</v>
      </c>
      <c r="T1310" s="232">
        <f t="shared" si="82"/>
        <v>0</v>
      </c>
      <c r="U1310" s="232">
        <f t="shared" si="82"/>
        <v>0</v>
      </c>
      <c r="V1310" s="232">
        <f t="shared" si="82"/>
        <v>0</v>
      </c>
      <c r="W1310" s="232">
        <f t="shared" si="82"/>
        <v>0</v>
      </c>
      <c r="X1310" s="232">
        <f t="shared" si="82"/>
        <v>0</v>
      </c>
      <c r="Y1310" s="232">
        <f t="shared" si="82"/>
        <v>0</v>
      </c>
      <c r="Z1310" s="232">
        <f t="shared" si="82"/>
        <v>0</v>
      </c>
      <c r="AA1310" s="232">
        <f t="shared" si="82"/>
        <v>0</v>
      </c>
      <c r="AB1310" s="234" t="s">
        <v>862</v>
      </c>
    </row>
    <row r="1311" spans="1:28" s="3" customFormat="1" ht="35.25" x14ac:dyDescent="0.5">
      <c r="A1311" s="3">
        <v>1</v>
      </c>
      <c r="B1311" s="143">
        <f>SUBTOTAL(103,$A$796:A1311)</f>
        <v>495</v>
      </c>
      <c r="C1311" s="237" t="s">
        <v>2998</v>
      </c>
      <c r="D1311" s="232">
        <f t="shared" si="71"/>
        <v>622957.9</v>
      </c>
      <c r="E1311" s="239">
        <v>0</v>
      </c>
      <c r="F1311" s="239">
        <v>0</v>
      </c>
      <c r="G1311" s="239">
        <v>0</v>
      </c>
      <c r="H1311" s="239">
        <v>0</v>
      </c>
      <c r="I1311" s="239">
        <v>622957.9</v>
      </c>
      <c r="J1311" s="239">
        <v>0</v>
      </c>
      <c r="K1311" s="240">
        <v>0</v>
      </c>
      <c r="L1311" s="239">
        <v>0</v>
      </c>
      <c r="M1311" s="239">
        <v>0</v>
      </c>
      <c r="N1311" s="239">
        <v>0</v>
      </c>
      <c r="O1311" s="239">
        <v>0</v>
      </c>
      <c r="P1311" s="239">
        <v>0</v>
      </c>
      <c r="Q1311" s="239">
        <v>0</v>
      </c>
      <c r="R1311" s="239">
        <v>0</v>
      </c>
      <c r="S1311" s="239">
        <v>0</v>
      </c>
      <c r="T1311" s="239">
        <v>0</v>
      </c>
      <c r="U1311" s="239">
        <v>0</v>
      </c>
      <c r="V1311" s="239">
        <v>0</v>
      </c>
      <c r="W1311" s="239">
        <v>0</v>
      </c>
      <c r="X1311" s="239">
        <v>0</v>
      </c>
      <c r="Y1311" s="239">
        <v>0</v>
      </c>
      <c r="Z1311" s="239">
        <v>0</v>
      </c>
      <c r="AA1311" s="239">
        <v>0</v>
      </c>
      <c r="AB1311" s="241">
        <v>2021</v>
      </c>
    </row>
    <row r="1312" spans="1:28" s="3" customFormat="1" ht="35.25" x14ac:dyDescent="0.5">
      <c r="B1312" s="236" t="s">
        <v>2719</v>
      </c>
      <c r="C1312" s="237"/>
      <c r="D1312" s="232">
        <f t="shared" si="71"/>
        <v>11682505.48</v>
      </c>
      <c r="E1312" s="232">
        <f t="shared" ref="E1312:AA1312" si="83">SUM(E1313:E1316)</f>
        <v>0</v>
      </c>
      <c r="F1312" s="232">
        <f t="shared" si="83"/>
        <v>0</v>
      </c>
      <c r="G1312" s="232">
        <f t="shared" si="83"/>
        <v>0</v>
      </c>
      <c r="H1312" s="232">
        <f t="shared" si="83"/>
        <v>0</v>
      </c>
      <c r="I1312" s="232">
        <f t="shared" si="83"/>
        <v>0</v>
      </c>
      <c r="J1312" s="232">
        <f t="shared" si="83"/>
        <v>0</v>
      </c>
      <c r="K1312" s="232">
        <f t="shared" si="83"/>
        <v>0</v>
      </c>
      <c r="L1312" s="232">
        <f t="shared" si="83"/>
        <v>0</v>
      </c>
      <c r="M1312" s="232">
        <f t="shared" si="83"/>
        <v>11682505.48</v>
      </c>
      <c r="N1312" s="232">
        <f t="shared" si="83"/>
        <v>0</v>
      </c>
      <c r="O1312" s="232">
        <f t="shared" si="83"/>
        <v>0</v>
      </c>
      <c r="P1312" s="232">
        <f t="shared" si="83"/>
        <v>0</v>
      </c>
      <c r="Q1312" s="232">
        <f t="shared" si="83"/>
        <v>0</v>
      </c>
      <c r="R1312" s="232">
        <f t="shared" si="83"/>
        <v>0</v>
      </c>
      <c r="S1312" s="232">
        <f t="shared" si="83"/>
        <v>0</v>
      </c>
      <c r="T1312" s="232">
        <f t="shared" si="83"/>
        <v>0</v>
      </c>
      <c r="U1312" s="232">
        <f t="shared" si="83"/>
        <v>0</v>
      </c>
      <c r="V1312" s="232">
        <f t="shared" si="83"/>
        <v>0</v>
      </c>
      <c r="W1312" s="232">
        <f t="shared" si="83"/>
        <v>0</v>
      </c>
      <c r="X1312" s="232">
        <f t="shared" si="83"/>
        <v>0</v>
      </c>
      <c r="Y1312" s="232">
        <f t="shared" si="83"/>
        <v>0</v>
      </c>
      <c r="Z1312" s="232">
        <f t="shared" si="83"/>
        <v>0</v>
      </c>
      <c r="AA1312" s="232">
        <f t="shared" si="83"/>
        <v>0</v>
      </c>
      <c r="AB1312" s="234" t="s">
        <v>862</v>
      </c>
    </row>
    <row r="1313" spans="1:28" s="3" customFormat="1" ht="35.25" x14ac:dyDescent="0.5">
      <c r="A1313" s="3">
        <v>1</v>
      </c>
      <c r="B1313" s="143">
        <f>SUBTOTAL(103,$A$796:A1313)</f>
        <v>496</v>
      </c>
      <c r="C1313" s="237" t="s">
        <v>2999</v>
      </c>
      <c r="D1313" s="232">
        <f t="shared" si="71"/>
        <v>3072793.35</v>
      </c>
      <c r="E1313" s="239">
        <v>0</v>
      </c>
      <c r="F1313" s="239">
        <v>0</v>
      </c>
      <c r="G1313" s="239">
        <v>0</v>
      </c>
      <c r="H1313" s="239">
        <v>0</v>
      </c>
      <c r="I1313" s="239">
        <v>0</v>
      </c>
      <c r="J1313" s="239">
        <v>0</v>
      </c>
      <c r="K1313" s="240">
        <v>0</v>
      </c>
      <c r="L1313" s="239">
        <v>0</v>
      </c>
      <c r="M1313" s="239">
        <v>3072793.35</v>
      </c>
      <c r="N1313" s="239">
        <v>0</v>
      </c>
      <c r="O1313" s="239">
        <v>0</v>
      </c>
      <c r="P1313" s="239">
        <v>0</v>
      </c>
      <c r="Q1313" s="239">
        <v>0</v>
      </c>
      <c r="R1313" s="239">
        <v>0</v>
      </c>
      <c r="S1313" s="239">
        <v>0</v>
      </c>
      <c r="T1313" s="239">
        <v>0</v>
      </c>
      <c r="U1313" s="239">
        <v>0</v>
      </c>
      <c r="V1313" s="239">
        <v>0</v>
      </c>
      <c r="W1313" s="239">
        <v>0</v>
      </c>
      <c r="X1313" s="239">
        <v>0</v>
      </c>
      <c r="Y1313" s="239">
        <v>0</v>
      </c>
      <c r="Z1313" s="239">
        <v>0</v>
      </c>
      <c r="AA1313" s="239">
        <v>0</v>
      </c>
      <c r="AB1313" s="241">
        <v>2021</v>
      </c>
    </row>
    <row r="1314" spans="1:28" s="3" customFormat="1" ht="35.25" x14ac:dyDescent="0.5">
      <c r="A1314" s="3">
        <v>1</v>
      </c>
      <c r="B1314" s="143">
        <f>SUBTOTAL(103,$A$796:A1314)</f>
        <v>497</v>
      </c>
      <c r="C1314" s="237" t="s">
        <v>3070</v>
      </c>
      <c r="D1314" s="232">
        <f t="shared" si="71"/>
        <v>2551541.0299999998</v>
      </c>
      <c r="E1314" s="239">
        <v>0</v>
      </c>
      <c r="F1314" s="239">
        <v>0</v>
      </c>
      <c r="G1314" s="239">
        <v>0</v>
      </c>
      <c r="H1314" s="239">
        <v>0</v>
      </c>
      <c r="I1314" s="239">
        <v>0</v>
      </c>
      <c r="J1314" s="239">
        <v>0</v>
      </c>
      <c r="K1314" s="240">
        <v>0</v>
      </c>
      <c r="L1314" s="239">
        <v>0</v>
      </c>
      <c r="M1314" s="239">
        <v>2551541.0299999998</v>
      </c>
      <c r="N1314" s="239">
        <v>0</v>
      </c>
      <c r="O1314" s="239">
        <v>0</v>
      </c>
      <c r="P1314" s="239">
        <v>0</v>
      </c>
      <c r="Q1314" s="239">
        <v>0</v>
      </c>
      <c r="R1314" s="239">
        <v>0</v>
      </c>
      <c r="S1314" s="239">
        <v>0</v>
      </c>
      <c r="T1314" s="239">
        <v>0</v>
      </c>
      <c r="U1314" s="239">
        <v>0</v>
      </c>
      <c r="V1314" s="239">
        <v>0</v>
      </c>
      <c r="W1314" s="239">
        <v>0</v>
      </c>
      <c r="X1314" s="239">
        <v>0</v>
      </c>
      <c r="Y1314" s="239">
        <v>0</v>
      </c>
      <c r="Z1314" s="239">
        <v>0</v>
      </c>
      <c r="AA1314" s="239">
        <v>0</v>
      </c>
      <c r="AB1314" s="241">
        <v>2021</v>
      </c>
    </row>
    <row r="1315" spans="1:28" s="3" customFormat="1" ht="35.25" x14ac:dyDescent="0.5">
      <c r="A1315" s="3">
        <v>3</v>
      </c>
      <c r="B1315" s="143">
        <f>SUBTOTAL(103,$A$796:A1315)</f>
        <v>498</v>
      </c>
      <c r="C1315" s="237" t="s">
        <v>3071</v>
      </c>
      <c r="D1315" s="232">
        <v>3265452.53</v>
      </c>
      <c r="E1315" s="239">
        <v>0</v>
      </c>
      <c r="F1315" s="239">
        <v>0</v>
      </c>
      <c r="G1315" s="239">
        <v>0</v>
      </c>
      <c r="H1315" s="239">
        <v>0</v>
      </c>
      <c r="I1315" s="239">
        <v>0</v>
      </c>
      <c r="J1315" s="239">
        <v>0</v>
      </c>
      <c r="K1315" s="240">
        <v>0</v>
      </c>
      <c r="L1315" s="239">
        <v>0</v>
      </c>
      <c r="M1315" s="239">
        <v>3265452.53</v>
      </c>
      <c r="N1315" s="239">
        <v>0</v>
      </c>
      <c r="O1315" s="239">
        <v>0</v>
      </c>
      <c r="P1315" s="239">
        <v>0</v>
      </c>
      <c r="Q1315" s="239">
        <v>0</v>
      </c>
      <c r="R1315" s="239">
        <v>0</v>
      </c>
      <c r="S1315" s="239">
        <v>0</v>
      </c>
      <c r="T1315" s="239">
        <v>0</v>
      </c>
      <c r="U1315" s="239">
        <v>0</v>
      </c>
      <c r="V1315" s="239">
        <v>0</v>
      </c>
      <c r="W1315" s="239">
        <v>0</v>
      </c>
      <c r="X1315" s="239">
        <v>0</v>
      </c>
      <c r="Y1315" s="239">
        <v>0</v>
      </c>
      <c r="Z1315" s="239">
        <v>0</v>
      </c>
      <c r="AA1315" s="239">
        <v>0</v>
      </c>
      <c r="AB1315" s="241">
        <v>2021</v>
      </c>
    </row>
    <row r="1316" spans="1:28" s="3" customFormat="1" ht="35.25" x14ac:dyDescent="0.5">
      <c r="A1316" s="3">
        <v>1</v>
      </c>
      <c r="B1316" s="143">
        <f>SUBTOTAL(103,$A$796:A1316)</f>
        <v>499</v>
      </c>
      <c r="C1316" s="237" t="s">
        <v>3000</v>
      </c>
      <c r="D1316" s="232">
        <f>E1316+F1316+G1316+H1316+I1316+J1316+L1316+M1316+N1316+O1316+P1316+Q1316+R1316+S1316+T1316+U1316+V1316+W1316+X1316+Y1316+Z1316+AA1316</f>
        <v>2792718.57</v>
      </c>
      <c r="E1316" s="239">
        <v>0</v>
      </c>
      <c r="F1316" s="239">
        <v>0</v>
      </c>
      <c r="G1316" s="239">
        <v>0</v>
      </c>
      <c r="H1316" s="239">
        <v>0</v>
      </c>
      <c r="I1316" s="239">
        <v>0</v>
      </c>
      <c r="J1316" s="239">
        <v>0</v>
      </c>
      <c r="K1316" s="240">
        <v>0</v>
      </c>
      <c r="L1316" s="239">
        <v>0</v>
      </c>
      <c r="M1316" s="239">
        <v>2792718.57</v>
      </c>
      <c r="N1316" s="239">
        <v>0</v>
      </c>
      <c r="O1316" s="239">
        <v>0</v>
      </c>
      <c r="P1316" s="239">
        <v>0</v>
      </c>
      <c r="Q1316" s="239">
        <v>0</v>
      </c>
      <c r="R1316" s="239">
        <v>0</v>
      </c>
      <c r="S1316" s="239">
        <v>0</v>
      </c>
      <c r="T1316" s="239">
        <v>0</v>
      </c>
      <c r="U1316" s="239">
        <v>0</v>
      </c>
      <c r="V1316" s="239">
        <v>0</v>
      </c>
      <c r="W1316" s="239">
        <v>0</v>
      </c>
      <c r="X1316" s="239">
        <v>0</v>
      </c>
      <c r="Y1316" s="239">
        <v>0</v>
      </c>
      <c r="Z1316" s="239">
        <v>0</v>
      </c>
      <c r="AA1316" s="239">
        <v>0</v>
      </c>
      <c r="AB1316" s="241">
        <v>2021</v>
      </c>
    </row>
    <row r="1317" spans="1:28" s="3" customFormat="1" ht="35.25" x14ac:dyDescent="0.5">
      <c r="B1317" s="236" t="s">
        <v>817</v>
      </c>
      <c r="C1317" s="237"/>
      <c r="D1317" s="232">
        <f>D1318</f>
        <v>417755.4</v>
      </c>
      <c r="E1317" s="232">
        <f t="shared" ref="E1317:AA1317" si="84">E1318</f>
        <v>0</v>
      </c>
      <c r="F1317" s="232">
        <f t="shared" si="84"/>
        <v>0</v>
      </c>
      <c r="G1317" s="232">
        <f t="shared" si="84"/>
        <v>0</v>
      </c>
      <c r="H1317" s="232">
        <f t="shared" si="84"/>
        <v>0</v>
      </c>
      <c r="I1317" s="232">
        <f t="shared" si="84"/>
        <v>0</v>
      </c>
      <c r="J1317" s="232">
        <f t="shared" si="84"/>
        <v>0</v>
      </c>
      <c r="K1317" s="232">
        <f t="shared" si="84"/>
        <v>0</v>
      </c>
      <c r="L1317" s="232">
        <f t="shared" si="84"/>
        <v>0</v>
      </c>
      <c r="M1317" s="232">
        <f t="shared" si="84"/>
        <v>417755.4</v>
      </c>
      <c r="N1317" s="232">
        <f t="shared" si="84"/>
        <v>0</v>
      </c>
      <c r="O1317" s="232">
        <f t="shared" si="84"/>
        <v>0</v>
      </c>
      <c r="P1317" s="232">
        <f t="shared" si="84"/>
        <v>0</v>
      </c>
      <c r="Q1317" s="232">
        <f t="shared" si="84"/>
        <v>0</v>
      </c>
      <c r="R1317" s="232">
        <f t="shared" si="84"/>
        <v>0</v>
      </c>
      <c r="S1317" s="232">
        <f t="shared" si="84"/>
        <v>0</v>
      </c>
      <c r="T1317" s="232">
        <f t="shared" si="84"/>
        <v>0</v>
      </c>
      <c r="U1317" s="232">
        <f t="shared" si="84"/>
        <v>0</v>
      </c>
      <c r="V1317" s="232">
        <f t="shared" si="84"/>
        <v>0</v>
      </c>
      <c r="W1317" s="232">
        <f t="shared" si="84"/>
        <v>0</v>
      </c>
      <c r="X1317" s="232">
        <f t="shared" si="84"/>
        <v>0</v>
      </c>
      <c r="Y1317" s="232">
        <f t="shared" si="84"/>
        <v>0</v>
      </c>
      <c r="Z1317" s="232">
        <f t="shared" si="84"/>
        <v>0</v>
      </c>
      <c r="AA1317" s="232">
        <f t="shared" si="84"/>
        <v>0</v>
      </c>
      <c r="AB1317" s="234" t="s">
        <v>862</v>
      </c>
    </row>
    <row r="1318" spans="1:28" s="3" customFormat="1" ht="35.25" x14ac:dyDescent="0.5">
      <c r="A1318" s="3">
        <v>1</v>
      </c>
      <c r="B1318" s="143">
        <f>SUBTOTAL(103,$A$796:A1318)</f>
        <v>500</v>
      </c>
      <c r="C1318" s="237" t="s">
        <v>3001</v>
      </c>
      <c r="D1318" s="232">
        <f>E1318+F1318+G1318+H1318+I1318+J1318+L1318+M1318+N1318+O1318+P1318+Q1318+R1318+S1318+T1318+U1318+V1318+W1318+X1318+Y1318+Z1318+AA1318</f>
        <v>417755.4</v>
      </c>
      <c r="E1318" s="239">
        <v>0</v>
      </c>
      <c r="F1318" s="239">
        <v>0</v>
      </c>
      <c r="G1318" s="239">
        <v>0</v>
      </c>
      <c r="H1318" s="239">
        <v>0</v>
      </c>
      <c r="I1318" s="239">
        <v>0</v>
      </c>
      <c r="J1318" s="239">
        <v>0</v>
      </c>
      <c r="K1318" s="240">
        <v>0</v>
      </c>
      <c r="L1318" s="239">
        <v>0</v>
      </c>
      <c r="M1318" s="239">
        <v>417755.4</v>
      </c>
      <c r="N1318" s="239">
        <v>0</v>
      </c>
      <c r="O1318" s="239">
        <v>0</v>
      </c>
      <c r="P1318" s="239">
        <v>0</v>
      </c>
      <c r="Q1318" s="239">
        <v>0</v>
      </c>
      <c r="R1318" s="239">
        <v>0</v>
      </c>
      <c r="S1318" s="239">
        <v>0</v>
      </c>
      <c r="T1318" s="239">
        <v>0</v>
      </c>
      <c r="U1318" s="239">
        <v>0</v>
      </c>
      <c r="V1318" s="239">
        <v>0</v>
      </c>
      <c r="W1318" s="239">
        <v>0</v>
      </c>
      <c r="X1318" s="239">
        <v>0</v>
      </c>
      <c r="Y1318" s="239">
        <v>0</v>
      </c>
      <c r="Z1318" s="239">
        <v>0</v>
      </c>
      <c r="AA1318" s="239">
        <v>0</v>
      </c>
      <c r="AB1318" s="241">
        <v>2021</v>
      </c>
    </row>
    <row r="1319" spans="1:28" s="3" customFormat="1" ht="35.25" x14ac:dyDescent="0.5">
      <c r="B1319" s="236" t="s">
        <v>830</v>
      </c>
      <c r="C1319" s="237"/>
      <c r="D1319" s="232">
        <f>D1320</f>
        <v>337724.4</v>
      </c>
      <c r="E1319" s="232">
        <f t="shared" ref="E1319:AA1319" si="85">E1320</f>
        <v>0</v>
      </c>
      <c r="F1319" s="232">
        <f t="shared" si="85"/>
        <v>0</v>
      </c>
      <c r="G1319" s="232">
        <f t="shared" si="85"/>
        <v>0</v>
      </c>
      <c r="H1319" s="232">
        <f t="shared" si="85"/>
        <v>0</v>
      </c>
      <c r="I1319" s="232">
        <f t="shared" si="85"/>
        <v>0</v>
      </c>
      <c r="J1319" s="232">
        <f t="shared" si="85"/>
        <v>0</v>
      </c>
      <c r="K1319" s="232">
        <f t="shared" si="85"/>
        <v>0</v>
      </c>
      <c r="L1319" s="232">
        <f t="shared" si="85"/>
        <v>0</v>
      </c>
      <c r="M1319" s="232">
        <f t="shared" si="85"/>
        <v>0</v>
      </c>
      <c r="N1319" s="232">
        <f t="shared" si="85"/>
        <v>0</v>
      </c>
      <c r="O1319" s="232">
        <f t="shared" si="85"/>
        <v>337724.4</v>
      </c>
      <c r="P1319" s="232">
        <f t="shared" si="85"/>
        <v>0</v>
      </c>
      <c r="Q1319" s="232">
        <f t="shared" si="85"/>
        <v>0</v>
      </c>
      <c r="R1319" s="232">
        <f t="shared" si="85"/>
        <v>0</v>
      </c>
      <c r="S1319" s="232">
        <f t="shared" si="85"/>
        <v>0</v>
      </c>
      <c r="T1319" s="232">
        <f t="shared" si="85"/>
        <v>0</v>
      </c>
      <c r="U1319" s="232">
        <f t="shared" si="85"/>
        <v>0</v>
      </c>
      <c r="V1319" s="232">
        <f t="shared" si="85"/>
        <v>0</v>
      </c>
      <c r="W1319" s="232">
        <f t="shared" si="85"/>
        <v>0</v>
      </c>
      <c r="X1319" s="232">
        <f t="shared" si="85"/>
        <v>0</v>
      </c>
      <c r="Y1319" s="232">
        <f t="shared" si="85"/>
        <v>0</v>
      </c>
      <c r="Z1319" s="232">
        <f t="shared" si="85"/>
        <v>0</v>
      </c>
      <c r="AA1319" s="232">
        <f t="shared" si="85"/>
        <v>0</v>
      </c>
      <c r="AB1319" s="241" t="s">
        <v>862</v>
      </c>
    </row>
    <row r="1320" spans="1:28" s="3" customFormat="1" ht="35.25" x14ac:dyDescent="0.5">
      <c r="A1320" s="3">
        <v>1</v>
      </c>
      <c r="B1320" s="143">
        <f>SUBTOTAL(103,$A$796:A1320)</f>
        <v>501</v>
      </c>
      <c r="C1320" s="237" t="s">
        <v>3002</v>
      </c>
      <c r="D1320" s="232">
        <f>E1320+F1320+G1320+H1320+I1320+J1320+L1320+M1320+N1320+O1320+P1320+Q1320+R1320+S1320+T1320+U1320+V1320+W1320+X1320+Y1320+Z1320+AA1320</f>
        <v>337724.4</v>
      </c>
      <c r="E1320" s="239">
        <v>0</v>
      </c>
      <c r="F1320" s="239">
        <v>0</v>
      </c>
      <c r="G1320" s="239">
        <v>0</v>
      </c>
      <c r="H1320" s="239">
        <v>0</v>
      </c>
      <c r="I1320" s="239">
        <v>0</v>
      </c>
      <c r="J1320" s="239">
        <v>0</v>
      </c>
      <c r="K1320" s="240">
        <v>0</v>
      </c>
      <c r="L1320" s="239">
        <v>0</v>
      </c>
      <c r="M1320" s="239">
        <v>0</v>
      </c>
      <c r="N1320" s="239">
        <v>0</v>
      </c>
      <c r="O1320" s="239">
        <v>337724.4</v>
      </c>
      <c r="P1320" s="239">
        <v>0</v>
      </c>
      <c r="Q1320" s="239">
        <v>0</v>
      </c>
      <c r="R1320" s="239">
        <v>0</v>
      </c>
      <c r="S1320" s="239">
        <v>0</v>
      </c>
      <c r="T1320" s="239">
        <v>0</v>
      </c>
      <c r="U1320" s="239">
        <v>0</v>
      </c>
      <c r="V1320" s="239">
        <v>0</v>
      </c>
      <c r="W1320" s="239">
        <v>0</v>
      </c>
      <c r="X1320" s="239">
        <v>0</v>
      </c>
      <c r="Y1320" s="239">
        <v>0</v>
      </c>
      <c r="Z1320" s="239">
        <v>0</v>
      </c>
      <c r="AA1320" s="239">
        <v>0</v>
      </c>
      <c r="AB1320" s="241">
        <v>2021</v>
      </c>
    </row>
    <row r="1321" spans="1:28" s="3" customFormat="1" ht="35.25" x14ac:dyDescent="0.5">
      <c r="B1321" s="236" t="s">
        <v>834</v>
      </c>
      <c r="C1321" s="237"/>
      <c r="D1321" s="232">
        <f t="shared" ref="D1321:AA1321" si="86">SUM(D1322:D1322)</f>
        <v>1109625</v>
      </c>
      <c r="E1321" s="232">
        <f t="shared" si="86"/>
        <v>0</v>
      </c>
      <c r="F1321" s="232">
        <f t="shared" si="86"/>
        <v>0</v>
      </c>
      <c r="G1321" s="232">
        <f t="shared" si="86"/>
        <v>0</v>
      </c>
      <c r="H1321" s="232">
        <f t="shared" si="86"/>
        <v>0</v>
      </c>
      <c r="I1321" s="232">
        <f t="shared" si="86"/>
        <v>0</v>
      </c>
      <c r="J1321" s="232">
        <f t="shared" si="86"/>
        <v>0</v>
      </c>
      <c r="K1321" s="233">
        <f t="shared" si="86"/>
        <v>0</v>
      </c>
      <c r="L1321" s="232">
        <f t="shared" si="86"/>
        <v>0</v>
      </c>
      <c r="M1321" s="232">
        <f t="shared" si="86"/>
        <v>0</v>
      </c>
      <c r="N1321" s="232">
        <f t="shared" si="86"/>
        <v>0</v>
      </c>
      <c r="O1321" s="232">
        <f t="shared" si="86"/>
        <v>1109625</v>
      </c>
      <c r="P1321" s="232">
        <f t="shared" si="86"/>
        <v>0</v>
      </c>
      <c r="Q1321" s="232">
        <f t="shared" si="86"/>
        <v>0</v>
      </c>
      <c r="R1321" s="232">
        <f t="shared" si="86"/>
        <v>0</v>
      </c>
      <c r="S1321" s="232">
        <f t="shared" si="86"/>
        <v>0</v>
      </c>
      <c r="T1321" s="232">
        <f t="shared" si="86"/>
        <v>0</v>
      </c>
      <c r="U1321" s="232">
        <f t="shared" si="86"/>
        <v>0</v>
      </c>
      <c r="V1321" s="232">
        <f t="shared" si="86"/>
        <v>0</v>
      </c>
      <c r="W1321" s="232">
        <f t="shared" si="86"/>
        <v>0</v>
      </c>
      <c r="X1321" s="232">
        <f t="shared" si="86"/>
        <v>0</v>
      </c>
      <c r="Y1321" s="232">
        <f t="shared" si="86"/>
        <v>0</v>
      </c>
      <c r="Z1321" s="232">
        <f t="shared" si="86"/>
        <v>0</v>
      </c>
      <c r="AA1321" s="232">
        <f t="shared" si="86"/>
        <v>0</v>
      </c>
      <c r="AB1321" s="234" t="s">
        <v>862</v>
      </c>
    </row>
    <row r="1322" spans="1:28" s="3" customFormat="1" ht="35.25" x14ac:dyDescent="0.5">
      <c r="A1322" s="3">
        <v>1</v>
      </c>
      <c r="B1322" s="143">
        <f>SUBTOTAL(103,$A$796:A1322)</f>
        <v>502</v>
      </c>
      <c r="C1322" s="237" t="s">
        <v>3072</v>
      </c>
      <c r="D1322" s="232">
        <v>1109625</v>
      </c>
      <c r="E1322" s="239">
        <v>0</v>
      </c>
      <c r="F1322" s="239">
        <v>0</v>
      </c>
      <c r="G1322" s="239">
        <v>0</v>
      </c>
      <c r="H1322" s="239">
        <v>0</v>
      </c>
      <c r="I1322" s="239">
        <v>0</v>
      </c>
      <c r="J1322" s="239">
        <v>0</v>
      </c>
      <c r="K1322" s="240">
        <v>0</v>
      </c>
      <c r="L1322" s="239">
        <v>0</v>
      </c>
      <c r="M1322" s="239">
        <v>0</v>
      </c>
      <c r="N1322" s="239">
        <v>0</v>
      </c>
      <c r="O1322" s="239">
        <v>1109625</v>
      </c>
      <c r="P1322" s="239">
        <v>0</v>
      </c>
      <c r="Q1322" s="239">
        <v>0</v>
      </c>
      <c r="R1322" s="239">
        <v>0</v>
      </c>
      <c r="S1322" s="239">
        <v>0</v>
      </c>
      <c r="T1322" s="239">
        <v>0</v>
      </c>
      <c r="U1322" s="239">
        <v>0</v>
      </c>
      <c r="V1322" s="239">
        <v>0</v>
      </c>
      <c r="W1322" s="239">
        <v>0</v>
      </c>
      <c r="X1322" s="239">
        <v>0</v>
      </c>
      <c r="Y1322" s="239">
        <v>0</v>
      </c>
      <c r="Z1322" s="239">
        <v>0</v>
      </c>
      <c r="AA1322" s="239">
        <v>0</v>
      </c>
      <c r="AB1322" s="241">
        <v>2021</v>
      </c>
    </row>
  </sheetData>
  <autoFilter ref="A6:AD1278"/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1323:C64880">
    <cfRule type="duplicateValues" dxfId="16" priority="876" stopIfTrue="1"/>
  </conditionalFormatting>
  <conditionalFormatting sqref="C797:C998 C1012">
    <cfRule type="duplicateValues" dxfId="15" priority="15" stopIfTrue="1"/>
  </conditionalFormatting>
  <conditionalFormatting sqref="C797:C998 C1012:C1320">
    <cfRule type="duplicateValues" dxfId="14" priority="16" stopIfTrue="1"/>
  </conditionalFormatting>
  <conditionalFormatting sqref="C1011">
    <cfRule type="duplicateValues" dxfId="13" priority="14" stopIfTrue="1"/>
  </conditionalFormatting>
  <conditionalFormatting sqref="C1010">
    <cfRule type="duplicateValues" dxfId="12" priority="13" stopIfTrue="1"/>
  </conditionalFormatting>
  <conditionalFormatting sqref="C1009">
    <cfRule type="duplicateValues" dxfId="11" priority="12" stopIfTrue="1"/>
  </conditionalFormatting>
  <conditionalFormatting sqref="C1008">
    <cfRule type="duplicateValues" dxfId="10" priority="11" stopIfTrue="1"/>
  </conditionalFormatting>
  <conditionalFormatting sqref="C1007">
    <cfRule type="duplicateValues" dxfId="9" priority="10" stopIfTrue="1"/>
  </conditionalFormatting>
  <conditionalFormatting sqref="C1006">
    <cfRule type="duplicateValues" dxfId="8" priority="9" stopIfTrue="1"/>
  </conditionalFormatting>
  <conditionalFormatting sqref="C1005">
    <cfRule type="duplicateValues" dxfId="7" priority="8" stopIfTrue="1"/>
  </conditionalFormatting>
  <conditionalFormatting sqref="C1004">
    <cfRule type="duplicateValues" dxfId="6" priority="7" stopIfTrue="1"/>
  </conditionalFormatting>
  <conditionalFormatting sqref="C1003">
    <cfRule type="duplicateValues" dxfId="5" priority="6" stopIfTrue="1"/>
  </conditionalFormatting>
  <conditionalFormatting sqref="C1002">
    <cfRule type="duplicateValues" dxfId="4" priority="5" stopIfTrue="1"/>
  </conditionalFormatting>
  <conditionalFormatting sqref="C1001">
    <cfRule type="duplicateValues" dxfId="3" priority="4" stopIfTrue="1"/>
  </conditionalFormatting>
  <conditionalFormatting sqref="C1000">
    <cfRule type="duplicateValues" dxfId="2" priority="3" stopIfTrue="1"/>
  </conditionalFormatting>
  <conditionalFormatting sqref="C999">
    <cfRule type="duplicateValues" dxfId="1" priority="2" stopIfTrue="1"/>
  </conditionalFormatting>
  <conditionalFormatting sqref="C797:C1012">
    <cfRule type="duplicateValues" dxfId="0" priority="1"/>
  </conditionalFormatting>
  <pageMargins left="0.25" right="0.25" top="0.51" bottom="0.24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C21"/>
  <sheetViews>
    <sheetView view="pageBreakPreview" topLeftCell="F1" zoomScale="40" zoomScaleNormal="55" zoomScaleSheetLayoutView="40" workbookViewId="0">
      <selection activeCell="F17" sqref="F17:AB17"/>
    </sheetView>
  </sheetViews>
  <sheetFormatPr defaultRowHeight="15" x14ac:dyDescent="0.25"/>
  <cols>
    <col min="1" max="2" width="0" style="94" hidden="1" customWidth="1"/>
    <col min="3" max="3" width="15.7109375" style="94" customWidth="1"/>
    <col min="4" max="4" width="106.85546875" style="94" customWidth="1"/>
    <col min="5" max="5" width="32.28515625" style="94" customWidth="1"/>
    <col min="6" max="6" width="23.7109375" style="94" customWidth="1"/>
    <col min="7" max="7" width="26.42578125" style="94" customWidth="1"/>
    <col min="8" max="8" width="26.5703125" style="94" customWidth="1"/>
    <col min="9" max="9" width="27.85546875" style="94" customWidth="1"/>
    <col min="10" max="10" width="28.140625" style="94" customWidth="1"/>
    <col min="11" max="11" width="24.28515625" style="94" customWidth="1"/>
    <col min="12" max="12" width="13.140625" style="94" customWidth="1"/>
    <col min="13" max="13" width="19.85546875" style="94" customWidth="1"/>
    <col min="14" max="14" width="34.42578125" style="94" customWidth="1"/>
    <col min="15" max="15" width="18.140625" style="94" customWidth="1"/>
    <col min="16" max="16" width="24.7109375" style="94" customWidth="1"/>
    <col min="17" max="17" width="23.28515625" style="94" customWidth="1"/>
    <col min="18" max="18" width="18.42578125" style="94" customWidth="1"/>
    <col min="19" max="19" width="27.85546875" style="94" customWidth="1"/>
    <col min="20" max="20" width="49.42578125" style="94" customWidth="1"/>
    <col min="21" max="21" width="32.140625" style="94" customWidth="1"/>
    <col min="22" max="22" width="22.42578125" style="94" customWidth="1"/>
    <col min="23" max="23" width="33" style="94" customWidth="1"/>
    <col min="24" max="24" width="58.85546875" style="94" customWidth="1"/>
    <col min="25" max="25" width="37.85546875" style="94" customWidth="1"/>
    <col min="26" max="26" width="17.5703125" style="94" customWidth="1"/>
    <col min="27" max="27" width="16.5703125" style="94" customWidth="1"/>
    <col min="28" max="28" width="28.7109375" style="94" customWidth="1"/>
    <col min="29" max="29" width="23.85546875" style="94" customWidth="1"/>
    <col min="30" max="256" width="9.140625" style="94"/>
    <col min="257" max="258" width="0" style="94" hidden="1" customWidth="1"/>
    <col min="259" max="259" width="15.7109375" style="94" customWidth="1"/>
    <col min="260" max="260" width="93.42578125" style="94" customWidth="1"/>
    <col min="261" max="261" width="32.28515625" style="94" customWidth="1"/>
    <col min="262" max="262" width="23.7109375" style="94" customWidth="1"/>
    <col min="263" max="263" width="26.42578125" style="94" customWidth="1"/>
    <col min="264" max="264" width="26.5703125" style="94" customWidth="1"/>
    <col min="265" max="265" width="27.85546875" style="94" customWidth="1"/>
    <col min="266" max="266" width="28.140625" style="94" customWidth="1"/>
    <col min="267" max="267" width="24.28515625" style="94" customWidth="1"/>
    <col min="268" max="268" width="13.140625" style="94" customWidth="1"/>
    <col min="269" max="269" width="19.85546875" style="94" customWidth="1"/>
    <col min="270" max="270" width="34.42578125" style="94" customWidth="1"/>
    <col min="271" max="271" width="18.140625" style="94" customWidth="1"/>
    <col min="272" max="272" width="24.7109375" style="94" customWidth="1"/>
    <col min="273" max="273" width="23.28515625" style="94" customWidth="1"/>
    <col min="274" max="274" width="18.42578125" style="94" customWidth="1"/>
    <col min="275" max="275" width="27.85546875" style="94" customWidth="1"/>
    <col min="276" max="276" width="49.42578125" style="94" customWidth="1"/>
    <col min="277" max="277" width="32.140625" style="94" customWidth="1"/>
    <col min="278" max="278" width="22.42578125" style="94" customWidth="1"/>
    <col min="279" max="279" width="33" style="94" customWidth="1"/>
    <col min="280" max="280" width="58.85546875" style="94" customWidth="1"/>
    <col min="281" max="281" width="37.85546875" style="94" customWidth="1"/>
    <col min="282" max="282" width="17.5703125" style="94" customWidth="1"/>
    <col min="283" max="283" width="16.5703125" style="94" customWidth="1"/>
    <col min="284" max="284" width="28.7109375" style="94" customWidth="1"/>
    <col min="285" max="285" width="23.85546875" style="94" customWidth="1"/>
    <col min="286" max="512" width="9.140625" style="94"/>
    <col min="513" max="514" width="0" style="94" hidden="1" customWidth="1"/>
    <col min="515" max="515" width="15.7109375" style="94" customWidth="1"/>
    <col min="516" max="516" width="93.42578125" style="94" customWidth="1"/>
    <col min="517" max="517" width="32.28515625" style="94" customWidth="1"/>
    <col min="518" max="518" width="23.7109375" style="94" customWidth="1"/>
    <col min="519" max="519" width="26.42578125" style="94" customWidth="1"/>
    <col min="520" max="520" width="26.5703125" style="94" customWidth="1"/>
    <col min="521" max="521" width="27.85546875" style="94" customWidth="1"/>
    <col min="522" max="522" width="28.140625" style="94" customWidth="1"/>
    <col min="523" max="523" width="24.28515625" style="94" customWidth="1"/>
    <col min="524" max="524" width="13.140625" style="94" customWidth="1"/>
    <col min="525" max="525" width="19.85546875" style="94" customWidth="1"/>
    <col min="526" max="526" width="34.42578125" style="94" customWidth="1"/>
    <col min="527" max="527" width="18.140625" style="94" customWidth="1"/>
    <col min="528" max="528" width="24.7109375" style="94" customWidth="1"/>
    <col min="529" max="529" width="23.28515625" style="94" customWidth="1"/>
    <col min="530" max="530" width="18.42578125" style="94" customWidth="1"/>
    <col min="531" max="531" width="27.85546875" style="94" customWidth="1"/>
    <col min="532" max="532" width="49.42578125" style="94" customWidth="1"/>
    <col min="533" max="533" width="32.140625" style="94" customWidth="1"/>
    <col min="534" max="534" width="22.42578125" style="94" customWidth="1"/>
    <col min="535" max="535" width="33" style="94" customWidth="1"/>
    <col min="536" max="536" width="58.85546875" style="94" customWidth="1"/>
    <col min="537" max="537" width="37.85546875" style="94" customWidth="1"/>
    <col min="538" max="538" width="17.5703125" style="94" customWidth="1"/>
    <col min="539" max="539" width="16.5703125" style="94" customWidth="1"/>
    <col min="540" max="540" width="28.7109375" style="94" customWidth="1"/>
    <col min="541" max="541" width="23.85546875" style="94" customWidth="1"/>
    <col min="542" max="768" width="9.140625" style="94"/>
    <col min="769" max="770" width="0" style="94" hidden="1" customWidth="1"/>
    <col min="771" max="771" width="15.7109375" style="94" customWidth="1"/>
    <col min="772" max="772" width="93.42578125" style="94" customWidth="1"/>
    <col min="773" max="773" width="32.28515625" style="94" customWidth="1"/>
    <col min="774" max="774" width="23.7109375" style="94" customWidth="1"/>
    <col min="775" max="775" width="26.42578125" style="94" customWidth="1"/>
    <col min="776" max="776" width="26.5703125" style="94" customWidth="1"/>
    <col min="777" max="777" width="27.85546875" style="94" customWidth="1"/>
    <col min="778" max="778" width="28.140625" style="94" customWidth="1"/>
    <col min="779" max="779" width="24.28515625" style="94" customWidth="1"/>
    <col min="780" max="780" width="13.140625" style="94" customWidth="1"/>
    <col min="781" max="781" width="19.85546875" style="94" customWidth="1"/>
    <col min="782" max="782" width="34.42578125" style="94" customWidth="1"/>
    <col min="783" max="783" width="18.140625" style="94" customWidth="1"/>
    <col min="784" max="784" width="24.7109375" style="94" customWidth="1"/>
    <col min="785" max="785" width="23.28515625" style="94" customWidth="1"/>
    <col min="786" max="786" width="18.42578125" style="94" customWidth="1"/>
    <col min="787" max="787" width="27.85546875" style="94" customWidth="1"/>
    <col min="788" max="788" width="49.42578125" style="94" customWidth="1"/>
    <col min="789" max="789" width="32.140625" style="94" customWidth="1"/>
    <col min="790" max="790" width="22.42578125" style="94" customWidth="1"/>
    <col min="791" max="791" width="33" style="94" customWidth="1"/>
    <col min="792" max="792" width="58.85546875" style="94" customWidth="1"/>
    <col min="793" max="793" width="37.85546875" style="94" customWidth="1"/>
    <col min="794" max="794" width="17.5703125" style="94" customWidth="1"/>
    <col min="795" max="795" width="16.5703125" style="94" customWidth="1"/>
    <col min="796" max="796" width="28.7109375" style="94" customWidth="1"/>
    <col min="797" max="797" width="23.85546875" style="94" customWidth="1"/>
    <col min="798" max="1024" width="9.140625" style="94"/>
    <col min="1025" max="1026" width="0" style="94" hidden="1" customWidth="1"/>
    <col min="1027" max="1027" width="15.7109375" style="94" customWidth="1"/>
    <col min="1028" max="1028" width="93.42578125" style="94" customWidth="1"/>
    <col min="1029" max="1029" width="32.28515625" style="94" customWidth="1"/>
    <col min="1030" max="1030" width="23.7109375" style="94" customWidth="1"/>
    <col min="1031" max="1031" width="26.42578125" style="94" customWidth="1"/>
    <col min="1032" max="1032" width="26.5703125" style="94" customWidth="1"/>
    <col min="1033" max="1033" width="27.85546875" style="94" customWidth="1"/>
    <col min="1034" max="1034" width="28.140625" style="94" customWidth="1"/>
    <col min="1035" max="1035" width="24.28515625" style="94" customWidth="1"/>
    <col min="1036" max="1036" width="13.140625" style="94" customWidth="1"/>
    <col min="1037" max="1037" width="19.85546875" style="94" customWidth="1"/>
    <col min="1038" max="1038" width="34.42578125" style="94" customWidth="1"/>
    <col min="1039" max="1039" width="18.140625" style="94" customWidth="1"/>
    <col min="1040" max="1040" width="24.7109375" style="94" customWidth="1"/>
    <col min="1041" max="1041" width="23.28515625" style="94" customWidth="1"/>
    <col min="1042" max="1042" width="18.42578125" style="94" customWidth="1"/>
    <col min="1043" max="1043" width="27.85546875" style="94" customWidth="1"/>
    <col min="1044" max="1044" width="49.42578125" style="94" customWidth="1"/>
    <col min="1045" max="1045" width="32.140625" style="94" customWidth="1"/>
    <col min="1046" max="1046" width="22.42578125" style="94" customWidth="1"/>
    <col min="1047" max="1047" width="33" style="94" customWidth="1"/>
    <col min="1048" max="1048" width="58.85546875" style="94" customWidth="1"/>
    <col min="1049" max="1049" width="37.85546875" style="94" customWidth="1"/>
    <col min="1050" max="1050" width="17.5703125" style="94" customWidth="1"/>
    <col min="1051" max="1051" width="16.5703125" style="94" customWidth="1"/>
    <col min="1052" max="1052" width="28.7109375" style="94" customWidth="1"/>
    <col min="1053" max="1053" width="23.85546875" style="94" customWidth="1"/>
    <col min="1054" max="1280" width="9.140625" style="94"/>
    <col min="1281" max="1282" width="0" style="94" hidden="1" customWidth="1"/>
    <col min="1283" max="1283" width="15.7109375" style="94" customWidth="1"/>
    <col min="1284" max="1284" width="93.42578125" style="94" customWidth="1"/>
    <col min="1285" max="1285" width="32.28515625" style="94" customWidth="1"/>
    <col min="1286" max="1286" width="23.7109375" style="94" customWidth="1"/>
    <col min="1287" max="1287" width="26.42578125" style="94" customWidth="1"/>
    <col min="1288" max="1288" width="26.5703125" style="94" customWidth="1"/>
    <col min="1289" max="1289" width="27.85546875" style="94" customWidth="1"/>
    <col min="1290" max="1290" width="28.140625" style="94" customWidth="1"/>
    <col min="1291" max="1291" width="24.28515625" style="94" customWidth="1"/>
    <col min="1292" max="1292" width="13.140625" style="94" customWidth="1"/>
    <col min="1293" max="1293" width="19.85546875" style="94" customWidth="1"/>
    <col min="1294" max="1294" width="34.42578125" style="94" customWidth="1"/>
    <col min="1295" max="1295" width="18.140625" style="94" customWidth="1"/>
    <col min="1296" max="1296" width="24.7109375" style="94" customWidth="1"/>
    <col min="1297" max="1297" width="23.28515625" style="94" customWidth="1"/>
    <col min="1298" max="1298" width="18.42578125" style="94" customWidth="1"/>
    <col min="1299" max="1299" width="27.85546875" style="94" customWidth="1"/>
    <col min="1300" max="1300" width="49.42578125" style="94" customWidth="1"/>
    <col min="1301" max="1301" width="32.140625" style="94" customWidth="1"/>
    <col min="1302" max="1302" width="22.42578125" style="94" customWidth="1"/>
    <col min="1303" max="1303" width="33" style="94" customWidth="1"/>
    <col min="1304" max="1304" width="58.85546875" style="94" customWidth="1"/>
    <col min="1305" max="1305" width="37.85546875" style="94" customWidth="1"/>
    <col min="1306" max="1306" width="17.5703125" style="94" customWidth="1"/>
    <col min="1307" max="1307" width="16.5703125" style="94" customWidth="1"/>
    <col min="1308" max="1308" width="28.7109375" style="94" customWidth="1"/>
    <col min="1309" max="1309" width="23.85546875" style="94" customWidth="1"/>
    <col min="1310" max="1536" width="9.140625" style="94"/>
    <col min="1537" max="1538" width="0" style="94" hidden="1" customWidth="1"/>
    <col min="1539" max="1539" width="15.7109375" style="94" customWidth="1"/>
    <col min="1540" max="1540" width="93.42578125" style="94" customWidth="1"/>
    <col min="1541" max="1541" width="32.28515625" style="94" customWidth="1"/>
    <col min="1542" max="1542" width="23.7109375" style="94" customWidth="1"/>
    <col min="1543" max="1543" width="26.42578125" style="94" customWidth="1"/>
    <col min="1544" max="1544" width="26.5703125" style="94" customWidth="1"/>
    <col min="1545" max="1545" width="27.85546875" style="94" customWidth="1"/>
    <col min="1546" max="1546" width="28.140625" style="94" customWidth="1"/>
    <col min="1547" max="1547" width="24.28515625" style="94" customWidth="1"/>
    <col min="1548" max="1548" width="13.140625" style="94" customWidth="1"/>
    <col min="1549" max="1549" width="19.85546875" style="94" customWidth="1"/>
    <col min="1550" max="1550" width="34.42578125" style="94" customWidth="1"/>
    <col min="1551" max="1551" width="18.140625" style="94" customWidth="1"/>
    <col min="1552" max="1552" width="24.7109375" style="94" customWidth="1"/>
    <col min="1553" max="1553" width="23.28515625" style="94" customWidth="1"/>
    <col min="1554" max="1554" width="18.42578125" style="94" customWidth="1"/>
    <col min="1555" max="1555" width="27.85546875" style="94" customWidth="1"/>
    <col min="1556" max="1556" width="49.42578125" style="94" customWidth="1"/>
    <col min="1557" max="1557" width="32.140625" style="94" customWidth="1"/>
    <col min="1558" max="1558" width="22.42578125" style="94" customWidth="1"/>
    <col min="1559" max="1559" width="33" style="94" customWidth="1"/>
    <col min="1560" max="1560" width="58.85546875" style="94" customWidth="1"/>
    <col min="1561" max="1561" width="37.85546875" style="94" customWidth="1"/>
    <col min="1562" max="1562" width="17.5703125" style="94" customWidth="1"/>
    <col min="1563" max="1563" width="16.5703125" style="94" customWidth="1"/>
    <col min="1564" max="1564" width="28.7109375" style="94" customWidth="1"/>
    <col min="1565" max="1565" width="23.85546875" style="94" customWidth="1"/>
    <col min="1566" max="1792" width="9.140625" style="94"/>
    <col min="1793" max="1794" width="0" style="94" hidden="1" customWidth="1"/>
    <col min="1795" max="1795" width="15.7109375" style="94" customWidth="1"/>
    <col min="1796" max="1796" width="93.42578125" style="94" customWidth="1"/>
    <col min="1797" max="1797" width="32.28515625" style="94" customWidth="1"/>
    <col min="1798" max="1798" width="23.7109375" style="94" customWidth="1"/>
    <col min="1799" max="1799" width="26.42578125" style="94" customWidth="1"/>
    <col min="1800" max="1800" width="26.5703125" style="94" customWidth="1"/>
    <col min="1801" max="1801" width="27.85546875" style="94" customWidth="1"/>
    <col min="1802" max="1802" width="28.140625" style="94" customWidth="1"/>
    <col min="1803" max="1803" width="24.28515625" style="94" customWidth="1"/>
    <col min="1804" max="1804" width="13.140625" style="94" customWidth="1"/>
    <col min="1805" max="1805" width="19.85546875" style="94" customWidth="1"/>
    <col min="1806" max="1806" width="34.42578125" style="94" customWidth="1"/>
    <col min="1807" max="1807" width="18.140625" style="94" customWidth="1"/>
    <col min="1808" max="1808" width="24.7109375" style="94" customWidth="1"/>
    <col min="1809" max="1809" width="23.28515625" style="94" customWidth="1"/>
    <col min="1810" max="1810" width="18.42578125" style="94" customWidth="1"/>
    <col min="1811" max="1811" width="27.85546875" style="94" customWidth="1"/>
    <col min="1812" max="1812" width="49.42578125" style="94" customWidth="1"/>
    <col min="1813" max="1813" width="32.140625" style="94" customWidth="1"/>
    <col min="1814" max="1814" width="22.42578125" style="94" customWidth="1"/>
    <col min="1815" max="1815" width="33" style="94" customWidth="1"/>
    <col min="1816" max="1816" width="58.85546875" style="94" customWidth="1"/>
    <col min="1817" max="1817" width="37.85546875" style="94" customWidth="1"/>
    <col min="1818" max="1818" width="17.5703125" style="94" customWidth="1"/>
    <col min="1819" max="1819" width="16.5703125" style="94" customWidth="1"/>
    <col min="1820" max="1820" width="28.7109375" style="94" customWidth="1"/>
    <col min="1821" max="1821" width="23.85546875" style="94" customWidth="1"/>
    <col min="1822" max="2048" width="9.140625" style="94"/>
    <col min="2049" max="2050" width="0" style="94" hidden="1" customWidth="1"/>
    <col min="2051" max="2051" width="15.7109375" style="94" customWidth="1"/>
    <col min="2052" max="2052" width="93.42578125" style="94" customWidth="1"/>
    <col min="2053" max="2053" width="32.28515625" style="94" customWidth="1"/>
    <col min="2054" max="2054" width="23.7109375" style="94" customWidth="1"/>
    <col min="2055" max="2055" width="26.42578125" style="94" customWidth="1"/>
    <col min="2056" max="2056" width="26.5703125" style="94" customWidth="1"/>
    <col min="2057" max="2057" width="27.85546875" style="94" customWidth="1"/>
    <col min="2058" max="2058" width="28.140625" style="94" customWidth="1"/>
    <col min="2059" max="2059" width="24.28515625" style="94" customWidth="1"/>
    <col min="2060" max="2060" width="13.140625" style="94" customWidth="1"/>
    <col min="2061" max="2061" width="19.85546875" style="94" customWidth="1"/>
    <col min="2062" max="2062" width="34.42578125" style="94" customWidth="1"/>
    <col min="2063" max="2063" width="18.140625" style="94" customWidth="1"/>
    <col min="2064" max="2064" width="24.7109375" style="94" customWidth="1"/>
    <col min="2065" max="2065" width="23.28515625" style="94" customWidth="1"/>
    <col min="2066" max="2066" width="18.42578125" style="94" customWidth="1"/>
    <col min="2067" max="2067" width="27.85546875" style="94" customWidth="1"/>
    <col min="2068" max="2068" width="49.42578125" style="94" customWidth="1"/>
    <col min="2069" max="2069" width="32.140625" style="94" customWidth="1"/>
    <col min="2070" max="2070" width="22.42578125" style="94" customWidth="1"/>
    <col min="2071" max="2071" width="33" style="94" customWidth="1"/>
    <col min="2072" max="2072" width="58.85546875" style="94" customWidth="1"/>
    <col min="2073" max="2073" width="37.85546875" style="94" customWidth="1"/>
    <col min="2074" max="2074" width="17.5703125" style="94" customWidth="1"/>
    <col min="2075" max="2075" width="16.5703125" style="94" customWidth="1"/>
    <col min="2076" max="2076" width="28.7109375" style="94" customWidth="1"/>
    <col min="2077" max="2077" width="23.85546875" style="94" customWidth="1"/>
    <col min="2078" max="2304" width="9.140625" style="94"/>
    <col min="2305" max="2306" width="0" style="94" hidden="1" customWidth="1"/>
    <col min="2307" max="2307" width="15.7109375" style="94" customWidth="1"/>
    <col min="2308" max="2308" width="93.42578125" style="94" customWidth="1"/>
    <col min="2309" max="2309" width="32.28515625" style="94" customWidth="1"/>
    <col min="2310" max="2310" width="23.7109375" style="94" customWidth="1"/>
    <col min="2311" max="2311" width="26.42578125" style="94" customWidth="1"/>
    <col min="2312" max="2312" width="26.5703125" style="94" customWidth="1"/>
    <col min="2313" max="2313" width="27.85546875" style="94" customWidth="1"/>
    <col min="2314" max="2314" width="28.140625" style="94" customWidth="1"/>
    <col min="2315" max="2315" width="24.28515625" style="94" customWidth="1"/>
    <col min="2316" max="2316" width="13.140625" style="94" customWidth="1"/>
    <col min="2317" max="2317" width="19.85546875" style="94" customWidth="1"/>
    <col min="2318" max="2318" width="34.42578125" style="94" customWidth="1"/>
    <col min="2319" max="2319" width="18.140625" style="94" customWidth="1"/>
    <col min="2320" max="2320" width="24.7109375" style="94" customWidth="1"/>
    <col min="2321" max="2321" width="23.28515625" style="94" customWidth="1"/>
    <col min="2322" max="2322" width="18.42578125" style="94" customWidth="1"/>
    <col min="2323" max="2323" width="27.85546875" style="94" customWidth="1"/>
    <col min="2324" max="2324" width="49.42578125" style="94" customWidth="1"/>
    <col min="2325" max="2325" width="32.140625" style="94" customWidth="1"/>
    <col min="2326" max="2326" width="22.42578125" style="94" customWidth="1"/>
    <col min="2327" max="2327" width="33" style="94" customWidth="1"/>
    <col min="2328" max="2328" width="58.85546875" style="94" customWidth="1"/>
    <col min="2329" max="2329" width="37.85546875" style="94" customWidth="1"/>
    <col min="2330" max="2330" width="17.5703125" style="94" customWidth="1"/>
    <col min="2331" max="2331" width="16.5703125" style="94" customWidth="1"/>
    <col min="2332" max="2332" width="28.7109375" style="94" customWidth="1"/>
    <col min="2333" max="2333" width="23.85546875" style="94" customWidth="1"/>
    <col min="2334" max="2560" width="9.140625" style="94"/>
    <col min="2561" max="2562" width="0" style="94" hidden="1" customWidth="1"/>
    <col min="2563" max="2563" width="15.7109375" style="94" customWidth="1"/>
    <col min="2564" max="2564" width="93.42578125" style="94" customWidth="1"/>
    <col min="2565" max="2565" width="32.28515625" style="94" customWidth="1"/>
    <col min="2566" max="2566" width="23.7109375" style="94" customWidth="1"/>
    <col min="2567" max="2567" width="26.42578125" style="94" customWidth="1"/>
    <col min="2568" max="2568" width="26.5703125" style="94" customWidth="1"/>
    <col min="2569" max="2569" width="27.85546875" style="94" customWidth="1"/>
    <col min="2570" max="2570" width="28.140625" style="94" customWidth="1"/>
    <col min="2571" max="2571" width="24.28515625" style="94" customWidth="1"/>
    <col min="2572" max="2572" width="13.140625" style="94" customWidth="1"/>
    <col min="2573" max="2573" width="19.85546875" style="94" customWidth="1"/>
    <col min="2574" max="2574" width="34.42578125" style="94" customWidth="1"/>
    <col min="2575" max="2575" width="18.140625" style="94" customWidth="1"/>
    <col min="2576" max="2576" width="24.7109375" style="94" customWidth="1"/>
    <col min="2577" max="2577" width="23.28515625" style="94" customWidth="1"/>
    <col min="2578" max="2578" width="18.42578125" style="94" customWidth="1"/>
    <col min="2579" max="2579" width="27.85546875" style="94" customWidth="1"/>
    <col min="2580" max="2580" width="49.42578125" style="94" customWidth="1"/>
    <col min="2581" max="2581" width="32.140625" style="94" customWidth="1"/>
    <col min="2582" max="2582" width="22.42578125" style="94" customWidth="1"/>
    <col min="2583" max="2583" width="33" style="94" customWidth="1"/>
    <col min="2584" max="2584" width="58.85546875" style="94" customWidth="1"/>
    <col min="2585" max="2585" width="37.85546875" style="94" customWidth="1"/>
    <col min="2586" max="2586" width="17.5703125" style="94" customWidth="1"/>
    <col min="2587" max="2587" width="16.5703125" style="94" customWidth="1"/>
    <col min="2588" max="2588" width="28.7109375" style="94" customWidth="1"/>
    <col min="2589" max="2589" width="23.85546875" style="94" customWidth="1"/>
    <col min="2590" max="2816" width="9.140625" style="94"/>
    <col min="2817" max="2818" width="0" style="94" hidden="1" customWidth="1"/>
    <col min="2819" max="2819" width="15.7109375" style="94" customWidth="1"/>
    <col min="2820" max="2820" width="93.42578125" style="94" customWidth="1"/>
    <col min="2821" max="2821" width="32.28515625" style="94" customWidth="1"/>
    <col min="2822" max="2822" width="23.7109375" style="94" customWidth="1"/>
    <col min="2823" max="2823" width="26.42578125" style="94" customWidth="1"/>
    <col min="2824" max="2824" width="26.5703125" style="94" customWidth="1"/>
    <col min="2825" max="2825" width="27.85546875" style="94" customWidth="1"/>
    <col min="2826" max="2826" width="28.140625" style="94" customWidth="1"/>
    <col min="2827" max="2827" width="24.28515625" style="94" customWidth="1"/>
    <col min="2828" max="2828" width="13.140625" style="94" customWidth="1"/>
    <col min="2829" max="2829" width="19.85546875" style="94" customWidth="1"/>
    <col min="2830" max="2830" width="34.42578125" style="94" customWidth="1"/>
    <col min="2831" max="2831" width="18.140625" style="94" customWidth="1"/>
    <col min="2832" max="2832" width="24.7109375" style="94" customWidth="1"/>
    <col min="2833" max="2833" width="23.28515625" style="94" customWidth="1"/>
    <col min="2834" max="2834" width="18.42578125" style="94" customWidth="1"/>
    <col min="2835" max="2835" width="27.85546875" style="94" customWidth="1"/>
    <col min="2836" max="2836" width="49.42578125" style="94" customWidth="1"/>
    <col min="2837" max="2837" width="32.140625" style="94" customWidth="1"/>
    <col min="2838" max="2838" width="22.42578125" style="94" customWidth="1"/>
    <col min="2839" max="2839" width="33" style="94" customWidth="1"/>
    <col min="2840" max="2840" width="58.85546875" style="94" customWidth="1"/>
    <col min="2841" max="2841" width="37.85546875" style="94" customWidth="1"/>
    <col min="2842" max="2842" width="17.5703125" style="94" customWidth="1"/>
    <col min="2843" max="2843" width="16.5703125" style="94" customWidth="1"/>
    <col min="2844" max="2844" width="28.7109375" style="94" customWidth="1"/>
    <col min="2845" max="2845" width="23.85546875" style="94" customWidth="1"/>
    <col min="2846" max="3072" width="9.140625" style="94"/>
    <col min="3073" max="3074" width="0" style="94" hidden="1" customWidth="1"/>
    <col min="3075" max="3075" width="15.7109375" style="94" customWidth="1"/>
    <col min="3076" max="3076" width="93.42578125" style="94" customWidth="1"/>
    <col min="3077" max="3077" width="32.28515625" style="94" customWidth="1"/>
    <col min="3078" max="3078" width="23.7109375" style="94" customWidth="1"/>
    <col min="3079" max="3079" width="26.42578125" style="94" customWidth="1"/>
    <col min="3080" max="3080" width="26.5703125" style="94" customWidth="1"/>
    <col min="3081" max="3081" width="27.85546875" style="94" customWidth="1"/>
    <col min="3082" max="3082" width="28.140625" style="94" customWidth="1"/>
    <col min="3083" max="3083" width="24.28515625" style="94" customWidth="1"/>
    <col min="3084" max="3084" width="13.140625" style="94" customWidth="1"/>
    <col min="3085" max="3085" width="19.85546875" style="94" customWidth="1"/>
    <col min="3086" max="3086" width="34.42578125" style="94" customWidth="1"/>
    <col min="3087" max="3087" width="18.140625" style="94" customWidth="1"/>
    <col min="3088" max="3088" width="24.7109375" style="94" customWidth="1"/>
    <col min="3089" max="3089" width="23.28515625" style="94" customWidth="1"/>
    <col min="3090" max="3090" width="18.42578125" style="94" customWidth="1"/>
    <col min="3091" max="3091" width="27.85546875" style="94" customWidth="1"/>
    <col min="3092" max="3092" width="49.42578125" style="94" customWidth="1"/>
    <col min="3093" max="3093" width="32.140625" style="94" customWidth="1"/>
    <col min="3094" max="3094" width="22.42578125" style="94" customWidth="1"/>
    <col min="3095" max="3095" width="33" style="94" customWidth="1"/>
    <col min="3096" max="3096" width="58.85546875" style="94" customWidth="1"/>
    <col min="3097" max="3097" width="37.85546875" style="94" customWidth="1"/>
    <col min="3098" max="3098" width="17.5703125" style="94" customWidth="1"/>
    <col min="3099" max="3099" width="16.5703125" style="94" customWidth="1"/>
    <col min="3100" max="3100" width="28.7109375" style="94" customWidth="1"/>
    <col min="3101" max="3101" width="23.85546875" style="94" customWidth="1"/>
    <col min="3102" max="3328" width="9.140625" style="94"/>
    <col min="3329" max="3330" width="0" style="94" hidden="1" customWidth="1"/>
    <col min="3331" max="3331" width="15.7109375" style="94" customWidth="1"/>
    <col min="3332" max="3332" width="93.42578125" style="94" customWidth="1"/>
    <col min="3333" max="3333" width="32.28515625" style="94" customWidth="1"/>
    <col min="3334" max="3334" width="23.7109375" style="94" customWidth="1"/>
    <col min="3335" max="3335" width="26.42578125" style="94" customWidth="1"/>
    <col min="3336" max="3336" width="26.5703125" style="94" customWidth="1"/>
    <col min="3337" max="3337" width="27.85546875" style="94" customWidth="1"/>
    <col min="3338" max="3338" width="28.140625" style="94" customWidth="1"/>
    <col min="3339" max="3339" width="24.28515625" style="94" customWidth="1"/>
    <col min="3340" max="3340" width="13.140625" style="94" customWidth="1"/>
    <col min="3341" max="3341" width="19.85546875" style="94" customWidth="1"/>
    <col min="3342" max="3342" width="34.42578125" style="94" customWidth="1"/>
    <col min="3343" max="3343" width="18.140625" style="94" customWidth="1"/>
    <col min="3344" max="3344" width="24.7109375" style="94" customWidth="1"/>
    <col min="3345" max="3345" width="23.28515625" style="94" customWidth="1"/>
    <col min="3346" max="3346" width="18.42578125" style="94" customWidth="1"/>
    <col min="3347" max="3347" width="27.85546875" style="94" customWidth="1"/>
    <col min="3348" max="3348" width="49.42578125" style="94" customWidth="1"/>
    <col min="3349" max="3349" width="32.140625" style="94" customWidth="1"/>
    <col min="3350" max="3350" width="22.42578125" style="94" customWidth="1"/>
    <col min="3351" max="3351" width="33" style="94" customWidth="1"/>
    <col min="3352" max="3352" width="58.85546875" style="94" customWidth="1"/>
    <col min="3353" max="3353" width="37.85546875" style="94" customWidth="1"/>
    <col min="3354" max="3354" width="17.5703125" style="94" customWidth="1"/>
    <col min="3355" max="3355" width="16.5703125" style="94" customWidth="1"/>
    <col min="3356" max="3356" width="28.7109375" style="94" customWidth="1"/>
    <col min="3357" max="3357" width="23.85546875" style="94" customWidth="1"/>
    <col min="3358" max="3584" width="9.140625" style="94"/>
    <col min="3585" max="3586" width="0" style="94" hidden="1" customWidth="1"/>
    <col min="3587" max="3587" width="15.7109375" style="94" customWidth="1"/>
    <col min="3588" max="3588" width="93.42578125" style="94" customWidth="1"/>
    <col min="3589" max="3589" width="32.28515625" style="94" customWidth="1"/>
    <col min="3590" max="3590" width="23.7109375" style="94" customWidth="1"/>
    <col min="3591" max="3591" width="26.42578125" style="94" customWidth="1"/>
    <col min="3592" max="3592" width="26.5703125" style="94" customWidth="1"/>
    <col min="3593" max="3593" width="27.85546875" style="94" customWidth="1"/>
    <col min="3594" max="3594" width="28.140625" style="94" customWidth="1"/>
    <col min="3595" max="3595" width="24.28515625" style="94" customWidth="1"/>
    <col min="3596" max="3596" width="13.140625" style="94" customWidth="1"/>
    <col min="3597" max="3597" width="19.85546875" style="94" customWidth="1"/>
    <col min="3598" max="3598" width="34.42578125" style="94" customWidth="1"/>
    <col min="3599" max="3599" width="18.140625" style="94" customWidth="1"/>
    <col min="3600" max="3600" width="24.7109375" style="94" customWidth="1"/>
    <col min="3601" max="3601" width="23.28515625" style="94" customWidth="1"/>
    <col min="3602" max="3602" width="18.42578125" style="94" customWidth="1"/>
    <col min="3603" max="3603" width="27.85546875" style="94" customWidth="1"/>
    <col min="3604" max="3604" width="49.42578125" style="94" customWidth="1"/>
    <col min="3605" max="3605" width="32.140625" style="94" customWidth="1"/>
    <col min="3606" max="3606" width="22.42578125" style="94" customWidth="1"/>
    <col min="3607" max="3607" width="33" style="94" customWidth="1"/>
    <col min="3608" max="3608" width="58.85546875" style="94" customWidth="1"/>
    <col min="3609" max="3609" width="37.85546875" style="94" customWidth="1"/>
    <col min="3610" max="3610" width="17.5703125" style="94" customWidth="1"/>
    <col min="3611" max="3611" width="16.5703125" style="94" customWidth="1"/>
    <col min="3612" max="3612" width="28.7109375" style="94" customWidth="1"/>
    <col min="3613" max="3613" width="23.85546875" style="94" customWidth="1"/>
    <col min="3614" max="3840" width="9.140625" style="94"/>
    <col min="3841" max="3842" width="0" style="94" hidden="1" customWidth="1"/>
    <col min="3843" max="3843" width="15.7109375" style="94" customWidth="1"/>
    <col min="3844" max="3844" width="93.42578125" style="94" customWidth="1"/>
    <col min="3845" max="3845" width="32.28515625" style="94" customWidth="1"/>
    <col min="3846" max="3846" width="23.7109375" style="94" customWidth="1"/>
    <col min="3847" max="3847" width="26.42578125" style="94" customWidth="1"/>
    <col min="3848" max="3848" width="26.5703125" style="94" customWidth="1"/>
    <col min="3849" max="3849" width="27.85546875" style="94" customWidth="1"/>
    <col min="3850" max="3850" width="28.140625" style="94" customWidth="1"/>
    <col min="3851" max="3851" width="24.28515625" style="94" customWidth="1"/>
    <col min="3852" max="3852" width="13.140625" style="94" customWidth="1"/>
    <col min="3853" max="3853" width="19.85546875" style="94" customWidth="1"/>
    <col min="3854" max="3854" width="34.42578125" style="94" customWidth="1"/>
    <col min="3855" max="3855" width="18.140625" style="94" customWidth="1"/>
    <col min="3856" max="3856" width="24.7109375" style="94" customWidth="1"/>
    <col min="3857" max="3857" width="23.28515625" style="94" customWidth="1"/>
    <col min="3858" max="3858" width="18.42578125" style="94" customWidth="1"/>
    <col min="3859" max="3859" width="27.85546875" style="94" customWidth="1"/>
    <col min="3860" max="3860" width="49.42578125" style="94" customWidth="1"/>
    <col min="3861" max="3861" width="32.140625" style="94" customWidth="1"/>
    <col min="3862" max="3862" width="22.42578125" style="94" customWidth="1"/>
    <col min="3863" max="3863" width="33" style="94" customWidth="1"/>
    <col min="3864" max="3864" width="58.85546875" style="94" customWidth="1"/>
    <col min="3865" max="3865" width="37.85546875" style="94" customWidth="1"/>
    <col min="3866" max="3866" width="17.5703125" style="94" customWidth="1"/>
    <col min="3867" max="3867" width="16.5703125" style="94" customWidth="1"/>
    <col min="3868" max="3868" width="28.7109375" style="94" customWidth="1"/>
    <col min="3869" max="3869" width="23.85546875" style="94" customWidth="1"/>
    <col min="3870" max="4096" width="9.140625" style="94"/>
    <col min="4097" max="4098" width="0" style="94" hidden="1" customWidth="1"/>
    <col min="4099" max="4099" width="15.7109375" style="94" customWidth="1"/>
    <col min="4100" max="4100" width="93.42578125" style="94" customWidth="1"/>
    <col min="4101" max="4101" width="32.28515625" style="94" customWidth="1"/>
    <col min="4102" max="4102" width="23.7109375" style="94" customWidth="1"/>
    <col min="4103" max="4103" width="26.42578125" style="94" customWidth="1"/>
    <col min="4104" max="4104" width="26.5703125" style="94" customWidth="1"/>
    <col min="4105" max="4105" width="27.85546875" style="94" customWidth="1"/>
    <col min="4106" max="4106" width="28.140625" style="94" customWidth="1"/>
    <col min="4107" max="4107" width="24.28515625" style="94" customWidth="1"/>
    <col min="4108" max="4108" width="13.140625" style="94" customWidth="1"/>
    <col min="4109" max="4109" width="19.85546875" style="94" customWidth="1"/>
    <col min="4110" max="4110" width="34.42578125" style="94" customWidth="1"/>
    <col min="4111" max="4111" width="18.140625" style="94" customWidth="1"/>
    <col min="4112" max="4112" width="24.7109375" style="94" customWidth="1"/>
    <col min="4113" max="4113" width="23.28515625" style="94" customWidth="1"/>
    <col min="4114" max="4114" width="18.42578125" style="94" customWidth="1"/>
    <col min="4115" max="4115" width="27.85546875" style="94" customWidth="1"/>
    <col min="4116" max="4116" width="49.42578125" style="94" customWidth="1"/>
    <col min="4117" max="4117" width="32.140625" style="94" customWidth="1"/>
    <col min="4118" max="4118" width="22.42578125" style="94" customWidth="1"/>
    <col min="4119" max="4119" width="33" style="94" customWidth="1"/>
    <col min="4120" max="4120" width="58.85546875" style="94" customWidth="1"/>
    <col min="4121" max="4121" width="37.85546875" style="94" customWidth="1"/>
    <col min="4122" max="4122" width="17.5703125" style="94" customWidth="1"/>
    <col min="4123" max="4123" width="16.5703125" style="94" customWidth="1"/>
    <col min="4124" max="4124" width="28.7109375" style="94" customWidth="1"/>
    <col min="4125" max="4125" width="23.85546875" style="94" customWidth="1"/>
    <col min="4126" max="4352" width="9.140625" style="94"/>
    <col min="4353" max="4354" width="0" style="94" hidden="1" customWidth="1"/>
    <col min="4355" max="4355" width="15.7109375" style="94" customWidth="1"/>
    <col min="4356" max="4356" width="93.42578125" style="94" customWidth="1"/>
    <col min="4357" max="4357" width="32.28515625" style="94" customWidth="1"/>
    <col min="4358" max="4358" width="23.7109375" style="94" customWidth="1"/>
    <col min="4359" max="4359" width="26.42578125" style="94" customWidth="1"/>
    <col min="4360" max="4360" width="26.5703125" style="94" customWidth="1"/>
    <col min="4361" max="4361" width="27.85546875" style="94" customWidth="1"/>
    <col min="4362" max="4362" width="28.140625" style="94" customWidth="1"/>
    <col min="4363" max="4363" width="24.28515625" style="94" customWidth="1"/>
    <col min="4364" max="4364" width="13.140625" style="94" customWidth="1"/>
    <col min="4365" max="4365" width="19.85546875" style="94" customWidth="1"/>
    <col min="4366" max="4366" width="34.42578125" style="94" customWidth="1"/>
    <col min="4367" max="4367" width="18.140625" style="94" customWidth="1"/>
    <col min="4368" max="4368" width="24.7109375" style="94" customWidth="1"/>
    <col min="4369" max="4369" width="23.28515625" style="94" customWidth="1"/>
    <col min="4370" max="4370" width="18.42578125" style="94" customWidth="1"/>
    <col min="4371" max="4371" width="27.85546875" style="94" customWidth="1"/>
    <col min="4372" max="4372" width="49.42578125" style="94" customWidth="1"/>
    <col min="4373" max="4373" width="32.140625" style="94" customWidth="1"/>
    <col min="4374" max="4374" width="22.42578125" style="94" customWidth="1"/>
    <col min="4375" max="4375" width="33" style="94" customWidth="1"/>
    <col min="4376" max="4376" width="58.85546875" style="94" customWidth="1"/>
    <col min="4377" max="4377" width="37.85546875" style="94" customWidth="1"/>
    <col min="4378" max="4378" width="17.5703125" style="94" customWidth="1"/>
    <col min="4379" max="4379" width="16.5703125" style="94" customWidth="1"/>
    <col min="4380" max="4380" width="28.7109375" style="94" customWidth="1"/>
    <col min="4381" max="4381" width="23.85546875" style="94" customWidth="1"/>
    <col min="4382" max="4608" width="9.140625" style="94"/>
    <col min="4609" max="4610" width="0" style="94" hidden="1" customWidth="1"/>
    <col min="4611" max="4611" width="15.7109375" style="94" customWidth="1"/>
    <col min="4612" max="4612" width="93.42578125" style="94" customWidth="1"/>
    <col min="4613" max="4613" width="32.28515625" style="94" customWidth="1"/>
    <col min="4614" max="4614" width="23.7109375" style="94" customWidth="1"/>
    <col min="4615" max="4615" width="26.42578125" style="94" customWidth="1"/>
    <col min="4616" max="4616" width="26.5703125" style="94" customWidth="1"/>
    <col min="4617" max="4617" width="27.85546875" style="94" customWidth="1"/>
    <col min="4618" max="4618" width="28.140625" style="94" customWidth="1"/>
    <col min="4619" max="4619" width="24.28515625" style="94" customWidth="1"/>
    <col min="4620" max="4620" width="13.140625" style="94" customWidth="1"/>
    <col min="4621" max="4621" width="19.85546875" style="94" customWidth="1"/>
    <col min="4622" max="4622" width="34.42578125" style="94" customWidth="1"/>
    <col min="4623" max="4623" width="18.140625" style="94" customWidth="1"/>
    <col min="4624" max="4624" width="24.7109375" style="94" customWidth="1"/>
    <col min="4625" max="4625" width="23.28515625" style="94" customWidth="1"/>
    <col min="4626" max="4626" width="18.42578125" style="94" customWidth="1"/>
    <col min="4627" max="4627" width="27.85546875" style="94" customWidth="1"/>
    <col min="4628" max="4628" width="49.42578125" style="94" customWidth="1"/>
    <col min="4629" max="4629" width="32.140625" style="94" customWidth="1"/>
    <col min="4630" max="4630" width="22.42578125" style="94" customWidth="1"/>
    <col min="4631" max="4631" width="33" style="94" customWidth="1"/>
    <col min="4632" max="4632" width="58.85546875" style="94" customWidth="1"/>
    <col min="4633" max="4633" width="37.85546875" style="94" customWidth="1"/>
    <col min="4634" max="4634" width="17.5703125" style="94" customWidth="1"/>
    <col min="4635" max="4635" width="16.5703125" style="94" customWidth="1"/>
    <col min="4636" max="4636" width="28.7109375" style="94" customWidth="1"/>
    <col min="4637" max="4637" width="23.85546875" style="94" customWidth="1"/>
    <col min="4638" max="4864" width="9.140625" style="94"/>
    <col min="4865" max="4866" width="0" style="94" hidden="1" customWidth="1"/>
    <col min="4867" max="4867" width="15.7109375" style="94" customWidth="1"/>
    <col min="4868" max="4868" width="93.42578125" style="94" customWidth="1"/>
    <col min="4869" max="4869" width="32.28515625" style="94" customWidth="1"/>
    <col min="4870" max="4870" width="23.7109375" style="94" customWidth="1"/>
    <col min="4871" max="4871" width="26.42578125" style="94" customWidth="1"/>
    <col min="4872" max="4872" width="26.5703125" style="94" customWidth="1"/>
    <col min="4873" max="4873" width="27.85546875" style="94" customWidth="1"/>
    <col min="4874" max="4874" width="28.140625" style="94" customWidth="1"/>
    <col min="4875" max="4875" width="24.28515625" style="94" customWidth="1"/>
    <col min="4876" max="4876" width="13.140625" style="94" customWidth="1"/>
    <col min="4877" max="4877" width="19.85546875" style="94" customWidth="1"/>
    <col min="4878" max="4878" width="34.42578125" style="94" customWidth="1"/>
    <col min="4879" max="4879" width="18.140625" style="94" customWidth="1"/>
    <col min="4880" max="4880" width="24.7109375" style="94" customWidth="1"/>
    <col min="4881" max="4881" width="23.28515625" style="94" customWidth="1"/>
    <col min="4882" max="4882" width="18.42578125" style="94" customWidth="1"/>
    <col min="4883" max="4883" width="27.85546875" style="94" customWidth="1"/>
    <col min="4884" max="4884" width="49.42578125" style="94" customWidth="1"/>
    <col min="4885" max="4885" width="32.140625" style="94" customWidth="1"/>
    <col min="4886" max="4886" width="22.42578125" style="94" customWidth="1"/>
    <col min="4887" max="4887" width="33" style="94" customWidth="1"/>
    <col min="4888" max="4888" width="58.85546875" style="94" customWidth="1"/>
    <col min="4889" max="4889" width="37.85546875" style="94" customWidth="1"/>
    <col min="4890" max="4890" width="17.5703125" style="94" customWidth="1"/>
    <col min="4891" max="4891" width="16.5703125" style="94" customWidth="1"/>
    <col min="4892" max="4892" width="28.7109375" style="94" customWidth="1"/>
    <col min="4893" max="4893" width="23.85546875" style="94" customWidth="1"/>
    <col min="4894" max="5120" width="9.140625" style="94"/>
    <col min="5121" max="5122" width="0" style="94" hidden="1" customWidth="1"/>
    <col min="5123" max="5123" width="15.7109375" style="94" customWidth="1"/>
    <col min="5124" max="5124" width="93.42578125" style="94" customWidth="1"/>
    <col min="5125" max="5125" width="32.28515625" style="94" customWidth="1"/>
    <col min="5126" max="5126" width="23.7109375" style="94" customWidth="1"/>
    <col min="5127" max="5127" width="26.42578125" style="94" customWidth="1"/>
    <col min="5128" max="5128" width="26.5703125" style="94" customWidth="1"/>
    <col min="5129" max="5129" width="27.85546875" style="94" customWidth="1"/>
    <col min="5130" max="5130" width="28.140625" style="94" customWidth="1"/>
    <col min="5131" max="5131" width="24.28515625" style="94" customWidth="1"/>
    <col min="5132" max="5132" width="13.140625" style="94" customWidth="1"/>
    <col min="5133" max="5133" width="19.85546875" style="94" customWidth="1"/>
    <col min="5134" max="5134" width="34.42578125" style="94" customWidth="1"/>
    <col min="5135" max="5135" width="18.140625" style="94" customWidth="1"/>
    <col min="5136" max="5136" width="24.7109375" style="94" customWidth="1"/>
    <col min="5137" max="5137" width="23.28515625" style="94" customWidth="1"/>
    <col min="5138" max="5138" width="18.42578125" style="94" customWidth="1"/>
    <col min="5139" max="5139" width="27.85546875" style="94" customWidth="1"/>
    <col min="5140" max="5140" width="49.42578125" style="94" customWidth="1"/>
    <col min="5141" max="5141" width="32.140625" style="94" customWidth="1"/>
    <col min="5142" max="5142" width="22.42578125" style="94" customWidth="1"/>
    <col min="5143" max="5143" width="33" style="94" customWidth="1"/>
    <col min="5144" max="5144" width="58.85546875" style="94" customWidth="1"/>
    <col min="5145" max="5145" width="37.85546875" style="94" customWidth="1"/>
    <col min="5146" max="5146" width="17.5703125" style="94" customWidth="1"/>
    <col min="5147" max="5147" width="16.5703125" style="94" customWidth="1"/>
    <col min="5148" max="5148" width="28.7109375" style="94" customWidth="1"/>
    <col min="5149" max="5149" width="23.85546875" style="94" customWidth="1"/>
    <col min="5150" max="5376" width="9.140625" style="94"/>
    <col min="5377" max="5378" width="0" style="94" hidden="1" customWidth="1"/>
    <col min="5379" max="5379" width="15.7109375" style="94" customWidth="1"/>
    <col min="5380" max="5380" width="93.42578125" style="94" customWidth="1"/>
    <col min="5381" max="5381" width="32.28515625" style="94" customWidth="1"/>
    <col min="5382" max="5382" width="23.7109375" style="94" customWidth="1"/>
    <col min="5383" max="5383" width="26.42578125" style="94" customWidth="1"/>
    <col min="5384" max="5384" width="26.5703125" style="94" customWidth="1"/>
    <col min="5385" max="5385" width="27.85546875" style="94" customWidth="1"/>
    <col min="5386" max="5386" width="28.140625" style="94" customWidth="1"/>
    <col min="5387" max="5387" width="24.28515625" style="94" customWidth="1"/>
    <col min="5388" max="5388" width="13.140625" style="94" customWidth="1"/>
    <col min="5389" max="5389" width="19.85546875" style="94" customWidth="1"/>
    <col min="5390" max="5390" width="34.42578125" style="94" customWidth="1"/>
    <col min="5391" max="5391" width="18.140625" style="94" customWidth="1"/>
    <col min="5392" max="5392" width="24.7109375" style="94" customWidth="1"/>
    <col min="5393" max="5393" width="23.28515625" style="94" customWidth="1"/>
    <col min="5394" max="5394" width="18.42578125" style="94" customWidth="1"/>
    <col min="5395" max="5395" width="27.85546875" style="94" customWidth="1"/>
    <col min="5396" max="5396" width="49.42578125" style="94" customWidth="1"/>
    <col min="5397" max="5397" width="32.140625" style="94" customWidth="1"/>
    <col min="5398" max="5398" width="22.42578125" style="94" customWidth="1"/>
    <col min="5399" max="5399" width="33" style="94" customWidth="1"/>
    <col min="5400" max="5400" width="58.85546875" style="94" customWidth="1"/>
    <col min="5401" max="5401" width="37.85546875" style="94" customWidth="1"/>
    <col min="5402" max="5402" width="17.5703125" style="94" customWidth="1"/>
    <col min="5403" max="5403" width="16.5703125" style="94" customWidth="1"/>
    <col min="5404" max="5404" width="28.7109375" style="94" customWidth="1"/>
    <col min="5405" max="5405" width="23.85546875" style="94" customWidth="1"/>
    <col min="5406" max="5632" width="9.140625" style="94"/>
    <col min="5633" max="5634" width="0" style="94" hidden="1" customWidth="1"/>
    <col min="5635" max="5635" width="15.7109375" style="94" customWidth="1"/>
    <col min="5636" max="5636" width="93.42578125" style="94" customWidth="1"/>
    <col min="5637" max="5637" width="32.28515625" style="94" customWidth="1"/>
    <col min="5638" max="5638" width="23.7109375" style="94" customWidth="1"/>
    <col min="5639" max="5639" width="26.42578125" style="94" customWidth="1"/>
    <col min="5640" max="5640" width="26.5703125" style="94" customWidth="1"/>
    <col min="5641" max="5641" width="27.85546875" style="94" customWidth="1"/>
    <col min="5642" max="5642" width="28.140625" style="94" customWidth="1"/>
    <col min="5643" max="5643" width="24.28515625" style="94" customWidth="1"/>
    <col min="5644" max="5644" width="13.140625" style="94" customWidth="1"/>
    <col min="5645" max="5645" width="19.85546875" style="94" customWidth="1"/>
    <col min="5646" max="5646" width="34.42578125" style="94" customWidth="1"/>
    <col min="5647" max="5647" width="18.140625" style="94" customWidth="1"/>
    <col min="5648" max="5648" width="24.7109375" style="94" customWidth="1"/>
    <col min="5649" max="5649" width="23.28515625" style="94" customWidth="1"/>
    <col min="5650" max="5650" width="18.42578125" style="94" customWidth="1"/>
    <col min="5651" max="5651" width="27.85546875" style="94" customWidth="1"/>
    <col min="5652" max="5652" width="49.42578125" style="94" customWidth="1"/>
    <col min="5653" max="5653" width="32.140625" style="94" customWidth="1"/>
    <col min="5654" max="5654" width="22.42578125" style="94" customWidth="1"/>
    <col min="5655" max="5655" width="33" style="94" customWidth="1"/>
    <col min="5656" max="5656" width="58.85546875" style="94" customWidth="1"/>
    <col min="5657" max="5657" width="37.85546875" style="94" customWidth="1"/>
    <col min="5658" max="5658" width="17.5703125" style="94" customWidth="1"/>
    <col min="5659" max="5659" width="16.5703125" style="94" customWidth="1"/>
    <col min="5660" max="5660" width="28.7109375" style="94" customWidth="1"/>
    <col min="5661" max="5661" width="23.85546875" style="94" customWidth="1"/>
    <col min="5662" max="5888" width="9.140625" style="94"/>
    <col min="5889" max="5890" width="0" style="94" hidden="1" customWidth="1"/>
    <col min="5891" max="5891" width="15.7109375" style="94" customWidth="1"/>
    <col min="5892" max="5892" width="93.42578125" style="94" customWidth="1"/>
    <col min="5893" max="5893" width="32.28515625" style="94" customWidth="1"/>
    <col min="5894" max="5894" width="23.7109375" style="94" customWidth="1"/>
    <col min="5895" max="5895" width="26.42578125" style="94" customWidth="1"/>
    <col min="5896" max="5896" width="26.5703125" style="94" customWidth="1"/>
    <col min="5897" max="5897" width="27.85546875" style="94" customWidth="1"/>
    <col min="5898" max="5898" width="28.140625" style="94" customWidth="1"/>
    <col min="5899" max="5899" width="24.28515625" style="94" customWidth="1"/>
    <col min="5900" max="5900" width="13.140625" style="94" customWidth="1"/>
    <col min="5901" max="5901" width="19.85546875" style="94" customWidth="1"/>
    <col min="5902" max="5902" width="34.42578125" style="94" customWidth="1"/>
    <col min="5903" max="5903" width="18.140625" style="94" customWidth="1"/>
    <col min="5904" max="5904" width="24.7109375" style="94" customWidth="1"/>
    <col min="5905" max="5905" width="23.28515625" style="94" customWidth="1"/>
    <col min="5906" max="5906" width="18.42578125" style="94" customWidth="1"/>
    <col min="5907" max="5907" width="27.85546875" style="94" customWidth="1"/>
    <col min="5908" max="5908" width="49.42578125" style="94" customWidth="1"/>
    <col min="5909" max="5909" width="32.140625" style="94" customWidth="1"/>
    <col min="5910" max="5910" width="22.42578125" style="94" customWidth="1"/>
    <col min="5911" max="5911" width="33" style="94" customWidth="1"/>
    <col min="5912" max="5912" width="58.85546875" style="94" customWidth="1"/>
    <col min="5913" max="5913" width="37.85546875" style="94" customWidth="1"/>
    <col min="5914" max="5914" width="17.5703125" style="94" customWidth="1"/>
    <col min="5915" max="5915" width="16.5703125" style="94" customWidth="1"/>
    <col min="5916" max="5916" width="28.7109375" style="94" customWidth="1"/>
    <col min="5917" max="5917" width="23.85546875" style="94" customWidth="1"/>
    <col min="5918" max="6144" width="9.140625" style="94"/>
    <col min="6145" max="6146" width="0" style="94" hidden="1" customWidth="1"/>
    <col min="6147" max="6147" width="15.7109375" style="94" customWidth="1"/>
    <col min="6148" max="6148" width="93.42578125" style="94" customWidth="1"/>
    <col min="6149" max="6149" width="32.28515625" style="94" customWidth="1"/>
    <col min="6150" max="6150" width="23.7109375" style="94" customWidth="1"/>
    <col min="6151" max="6151" width="26.42578125" style="94" customWidth="1"/>
    <col min="6152" max="6152" width="26.5703125" style="94" customWidth="1"/>
    <col min="6153" max="6153" width="27.85546875" style="94" customWidth="1"/>
    <col min="6154" max="6154" width="28.140625" style="94" customWidth="1"/>
    <col min="6155" max="6155" width="24.28515625" style="94" customWidth="1"/>
    <col min="6156" max="6156" width="13.140625" style="94" customWidth="1"/>
    <col min="6157" max="6157" width="19.85546875" style="94" customWidth="1"/>
    <col min="6158" max="6158" width="34.42578125" style="94" customWidth="1"/>
    <col min="6159" max="6159" width="18.140625" style="94" customWidth="1"/>
    <col min="6160" max="6160" width="24.7109375" style="94" customWidth="1"/>
    <col min="6161" max="6161" width="23.28515625" style="94" customWidth="1"/>
    <col min="6162" max="6162" width="18.42578125" style="94" customWidth="1"/>
    <col min="6163" max="6163" width="27.85546875" style="94" customWidth="1"/>
    <col min="6164" max="6164" width="49.42578125" style="94" customWidth="1"/>
    <col min="6165" max="6165" width="32.140625" style="94" customWidth="1"/>
    <col min="6166" max="6166" width="22.42578125" style="94" customWidth="1"/>
    <col min="6167" max="6167" width="33" style="94" customWidth="1"/>
    <col min="6168" max="6168" width="58.85546875" style="94" customWidth="1"/>
    <col min="6169" max="6169" width="37.85546875" style="94" customWidth="1"/>
    <col min="6170" max="6170" width="17.5703125" style="94" customWidth="1"/>
    <col min="6171" max="6171" width="16.5703125" style="94" customWidth="1"/>
    <col min="6172" max="6172" width="28.7109375" style="94" customWidth="1"/>
    <col min="6173" max="6173" width="23.85546875" style="94" customWidth="1"/>
    <col min="6174" max="6400" width="9.140625" style="94"/>
    <col min="6401" max="6402" width="0" style="94" hidden="1" customWidth="1"/>
    <col min="6403" max="6403" width="15.7109375" style="94" customWidth="1"/>
    <col min="6404" max="6404" width="93.42578125" style="94" customWidth="1"/>
    <col min="6405" max="6405" width="32.28515625" style="94" customWidth="1"/>
    <col min="6406" max="6406" width="23.7109375" style="94" customWidth="1"/>
    <col min="6407" max="6407" width="26.42578125" style="94" customWidth="1"/>
    <col min="6408" max="6408" width="26.5703125" style="94" customWidth="1"/>
    <col min="6409" max="6409" width="27.85546875" style="94" customWidth="1"/>
    <col min="6410" max="6410" width="28.140625" style="94" customWidth="1"/>
    <col min="6411" max="6411" width="24.28515625" style="94" customWidth="1"/>
    <col min="6412" max="6412" width="13.140625" style="94" customWidth="1"/>
    <col min="6413" max="6413" width="19.85546875" style="94" customWidth="1"/>
    <col min="6414" max="6414" width="34.42578125" style="94" customWidth="1"/>
    <col min="6415" max="6415" width="18.140625" style="94" customWidth="1"/>
    <col min="6416" max="6416" width="24.7109375" style="94" customWidth="1"/>
    <col min="6417" max="6417" width="23.28515625" style="94" customWidth="1"/>
    <col min="6418" max="6418" width="18.42578125" style="94" customWidth="1"/>
    <col min="6419" max="6419" width="27.85546875" style="94" customWidth="1"/>
    <col min="6420" max="6420" width="49.42578125" style="94" customWidth="1"/>
    <col min="6421" max="6421" width="32.140625" style="94" customWidth="1"/>
    <col min="6422" max="6422" width="22.42578125" style="94" customWidth="1"/>
    <col min="6423" max="6423" width="33" style="94" customWidth="1"/>
    <col min="6424" max="6424" width="58.85546875" style="94" customWidth="1"/>
    <col min="6425" max="6425" width="37.85546875" style="94" customWidth="1"/>
    <col min="6426" max="6426" width="17.5703125" style="94" customWidth="1"/>
    <col min="6427" max="6427" width="16.5703125" style="94" customWidth="1"/>
    <col min="6428" max="6428" width="28.7109375" style="94" customWidth="1"/>
    <col min="6429" max="6429" width="23.85546875" style="94" customWidth="1"/>
    <col min="6430" max="6656" width="9.140625" style="94"/>
    <col min="6657" max="6658" width="0" style="94" hidden="1" customWidth="1"/>
    <col min="6659" max="6659" width="15.7109375" style="94" customWidth="1"/>
    <col min="6660" max="6660" width="93.42578125" style="94" customWidth="1"/>
    <col min="6661" max="6661" width="32.28515625" style="94" customWidth="1"/>
    <col min="6662" max="6662" width="23.7109375" style="94" customWidth="1"/>
    <col min="6663" max="6663" width="26.42578125" style="94" customWidth="1"/>
    <col min="6664" max="6664" width="26.5703125" style="94" customWidth="1"/>
    <col min="6665" max="6665" width="27.85546875" style="94" customWidth="1"/>
    <col min="6666" max="6666" width="28.140625" style="94" customWidth="1"/>
    <col min="6667" max="6667" width="24.28515625" style="94" customWidth="1"/>
    <col min="6668" max="6668" width="13.140625" style="94" customWidth="1"/>
    <col min="6669" max="6669" width="19.85546875" style="94" customWidth="1"/>
    <col min="6670" max="6670" width="34.42578125" style="94" customWidth="1"/>
    <col min="6671" max="6671" width="18.140625" style="94" customWidth="1"/>
    <col min="6672" max="6672" width="24.7109375" style="94" customWidth="1"/>
    <col min="6673" max="6673" width="23.28515625" style="94" customWidth="1"/>
    <col min="6674" max="6674" width="18.42578125" style="94" customWidth="1"/>
    <col min="6675" max="6675" width="27.85546875" style="94" customWidth="1"/>
    <col min="6676" max="6676" width="49.42578125" style="94" customWidth="1"/>
    <col min="6677" max="6677" width="32.140625" style="94" customWidth="1"/>
    <col min="6678" max="6678" width="22.42578125" style="94" customWidth="1"/>
    <col min="6679" max="6679" width="33" style="94" customWidth="1"/>
    <col min="6680" max="6680" width="58.85546875" style="94" customWidth="1"/>
    <col min="6681" max="6681" width="37.85546875" style="94" customWidth="1"/>
    <col min="6682" max="6682" width="17.5703125" style="94" customWidth="1"/>
    <col min="6683" max="6683" width="16.5703125" style="94" customWidth="1"/>
    <col min="6684" max="6684" width="28.7109375" style="94" customWidth="1"/>
    <col min="6685" max="6685" width="23.85546875" style="94" customWidth="1"/>
    <col min="6686" max="6912" width="9.140625" style="94"/>
    <col min="6913" max="6914" width="0" style="94" hidden="1" customWidth="1"/>
    <col min="6915" max="6915" width="15.7109375" style="94" customWidth="1"/>
    <col min="6916" max="6916" width="93.42578125" style="94" customWidth="1"/>
    <col min="6917" max="6917" width="32.28515625" style="94" customWidth="1"/>
    <col min="6918" max="6918" width="23.7109375" style="94" customWidth="1"/>
    <col min="6919" max="6919" width="26.42578125" style="94" customWidth="1"/>
    <col min="6920" max="6920" width="26.5703125" style="94" customWidth="1"/>
    <col min="6921" max="6921" width="27.85546875" style="94" customWidth="1"/>
    <col min="6922" max="6922" width="28.140625" style="94" customWidth="1"/>
    <col min="6923" max="6923" width="24.28515625" style="94" customWidth="1"/>
    <col min="6924" max="6924" width="13.140625" style="94" customWidth="1"/>
    <col min="6925" max="6925" width="19.85546875" style="94" customWidth="1"/>
    <col min="6926" max="6926" width="34.42578125" style="94" customWidth="1"/>
    <col min="6927" max="6927" width="18.140625" style="94" customWidth="1"/>
    <col min="6928" max="6928" width="24.7109375" style="94" customWidth="1"/>
    <col min="6929" max="6929" width="23.28515625" style="94" customWidth="1"/>
    <col min="6930" max="6930" width="18.42578125" style="94" customWidth="1"/>
    <col min="6931" max="6931" width="27.85546875" style="94" customWidth="1"/>
    <col min="6932" max="6932" width="49.42578125" style="94" customWidth="1"/>
    <col min="6933" max="6933" width="32.140625" style="94" customWidth="1"/>
    <col min="6934" max="6934" width="22.42578125" style="94" customWidth="1"/>
    <col min="6935" max="6935" width="33" style="94" customWidth="1"/>
    <col min="6936" max="6936" width="58.85546875" style="94" customWidth="1"/>
    <col min="6937" max="6937" width="37.85546875" style="94" customWidth="1"/>
    <col min="6938" max="6938" width="17.5703125" style="94" customWidth="1"/>
    <col min="6939" max="6939" width="16.5703125" style="94" customWidth="1"/>
    <col min="6940" max="6940" width="28.7109375" style="94" customWidth="1"/>
    <col min="6941" max="6941" width="23.85546875" style="94" customWidth="1"/>
    <col min="6942" max="7168" width="9.140625" style="94"/>
    <col min="7169" max="7170" width="0" style="94" hidden="1" customWidth="1"/>
    <col min="7171" max="7171" width="15.7109375" style="94" customWidth="1"/>
    <col min="7172" max="7172" width="93.42578125" style="94" customWidth="1"/>
    <col min="7173" max="7173" width="32.28515625" style="94" customWidth="1"/>
    <col min="7174" max="7174" width="23.7109375" style="94" customWidth="1"/>
    <col min="7175" max="7175" width="26.42578125" style="94" customWidth="1"/>
    <col min="7176" max="7176" width="26.5703125" style="94" customWidth="1"/>
    <col min="7177" max="7177" width="27.85546875" style="94" customWidth="1"/>
    <col min="7178" max="7178" width="28.140625" style="94" customWidth="1"/>
    <col min="7179" max="7179" width="24.28515625" style="94" customWidth="1"/>
    <col min="7180" max="7180" width="13.140625" style="94" customWidth="1"/>
    <col min="7181" max="7181" width="19.85546875" style="94" customWidth="1"/>
    <col min="7182" max="7182" width="34.42578125" style="94" customWidth="1"/>
    <col min="7183" max="7183" width="18.140625" style="94" customWidth="1"/>
    <col min="7184" max="7184" width="24.7109375" style="94" customWidth="1"/>
    <col min="7185" max="7185" width="23.28515625" style="94" customWidth="1"/>
    <col min="7186" max="7186" width="18.42578125" style="94" customWidth="1"/>
    <col min="7187" max="7187" width="27.85546875" style="94" customWidth="1"/>
    <col min="7188" max="7188" width="49.42578125" style="94" customWidth="1"/>
    <col min="7189" max="7189" width="32.140625" style="94" customWidth="1"/>
    <col min="7190" max="7190" width="22.42578125" style="94" customWidth="1"/>
    <col min="7191" max="7191" width="33" style="94" customWidth="1"/>
    <col min="7192" max="7192" width="58.85546875" style="94" customWidth="1"/>
    <col min="7193" max="7193" width="37.85546875" style="94" customWidth="1"/>
    <col min="7194" max="7194" width="17.5703125" style="94" customWidth="1"/>
    <col min="7195" max="7195" width="16.5703125" style="94" customWidth="1"/>
    <col min="7196" max="7196" width="28.7109375" style="94" customWidth="1"/>
    <col min="7197" max="7197" width="23.85546875" style="94" customWidth="1"/>
    <col min="7198" max="7424" width="9.140625" style="94"/>
    <col min="7425" max="7426" width="0" style="94" hidden="1" customWidth="1"/>
    <col min="7427" max="7427" width="15.7109375" style="94" customWidth="1"/>
    <col min="7428" max="7428" width="93.42578125" style="94" customWidth="1"/>
    <col min="7429" max="7429" width="32.28515625" style="94" customWidth="1"/>
    <col min="7430" max="7430" width="23.7109375" style="94" customWidth="1"/>
    <col min="7431" max="7431" width="26.42578125" style="94" customWidth="1"/>
    <col min="7432" max="7432" width="26.5703125" style="94" customWidth="1"/>
    <col min="7433" max="7433" width="27.85546875" style="94" customWidth="1"/>
    <col min="7434" max="7434" width="28.140625" style="94" customWidth="1"/>
    <col min="7435" max="7435" width="24.28515625" style="94" customWidth="1"/>
    <col min="7436" max="7436" width="13.140625" style="94" customWidth="1"/>
    <col min="7437" max="7437" width="19.85546875" style="94" customWidth="1"/>
    <col min="7438" max="7438" width="34.42578125" style="94" customWidth="1"/>
    <col min="7439" max="7439" width="18.140625" style="94" customWidth="1"/>
    <col min="7440" max="7440" width="24.7109375" style="94" customWidth="1"/>
    <col min="7441" max="7441" width="23.28515625" style="94" customWidth="1"/>
    <col min="7442" max="7442" width="18.42578125" style="94" customWidth="1"/>
    <col min="7443" max="7443" width="27.85546875" style="94" customWidth="1"/>
    <col min="7444" max="7444" width="49.42578125" style="94" customWidth="1"/>
    <col min="7445" max="7445" width="32.140625" style="94" customWidth="1"/>
    <col min="7446" max="7446" width="22.42578125" style="94" customWidth="1"/>
    <col min="7447" max="7447" width="33" style="94" customWidth="1"/>
    <col min="7448" max="7448" width="58.85546875" style="94" customWidth="1"/>
    <col min="7449" max="7449" width="37.85546875" style="94" customWidth="1"/>
    <col min="7450" max="7450" width="17.5703125" style="94" customWidth="1"/>
    <col min="7451" max="7451" width="16.5703125" style="94" customWidth="1"/>
    <col min="7452" max="7452" width="28.7109375" style="94" customWidth="1"/>
    <col min="7453" max="7453" width="23.85546875" style="94" customWidth="1"/>
    <col min="7454" max="7680" width="9.140625" style="94"/>
    <col min="7681" max="7682" width="0" style="94" hidden="1" customWidth="1"/>
    <col min="7683" max="7683" width="15.7109375" style="94" customWidth="1"/>
    <col min="7684" max="7684" width="93.42578125" style="94" customWidth="1"/>
    <col min="7685" max="7685" width="32.28515625" style="94" customWidth="1"/>
    <col min="7686" max="7686" width="23.7109375" style="94" customWidth="1"/>
    <col min="7687" max="7687" width="26.42578125" style="94" customWidth="1"/>
    <col min="7688" max="7688" width="26.5703125" style="94" customWidth="1"/>
    <col min="7689" max="7689" width="27.85546875" style="94" customWidth="1"/>
    <col min="7690" max="7690" width="28.140625" style="94" customWidth="1"/>
    <col min="7691" max="7691" width="24.28515625" style="94" customWidth="1"/>
    <col min="7692" max="7692" width="13.140625" style="94" customWidth="1"/>
    <col min="7693" max="7693" width="19.85546875" style="94" customWidth="1"/>
    <col min="7694" max="7694" width="34.42578125" style="94" customWidth="1"/>
    <col min="7695" max="7695" width="18.140625" style="94" customWidth="1"/>
    <col min="7696" max="7696" width="24.7109375" style="94" customWidth="1"/>
    <col min="7697" max="7697" width="23.28515625" style="94" customWidth="1"/>
    <col min="7698" max="7698" width="18.42578125" style="94" customWidth="1"/>
    <col min="7699" max="7699" width="27.85546875" style="94" customWidth="1"/>
    <col min="7700" max="7700" width="49.42578125" style="94" customWidth="1"/>
    <col min="7701" max="7701" width="32.140625" style="94" customWidth="1"/>
    <col min="7702" max="7702" width="22.42578125" style="94" customWidth="1"/>
    <col min="7703" max="7703" width="33" style="94" customWidth="1"/>
    <col min="7704" max="7704" width="58.85546875" style="94" customWidth="1"/>
    <col min="7705" max="7705" width="37.85546875" style="94" customWidth="1"/>
    <col min="7706" max="7706" width="17.5703125" style="94" customWidth="1"/>
    <col min="7707" max="7707" width="16.5703125" style="94" customWidth="1"/>
    <col min="7708" max="7708" width="28.7109375" style="94" customWidth="1"/>
    <col min="7709" max="7709" width="23.85546875" style="94" customWidth="1"/>
    <col min="7710" max="7936" width="9.140625" style="94"/>
    <col min="7937" max="7938" width="0" style="94" hidden="1" customWidth="1"/>
    <col min="7939" max="7939" width="15.7109375" style="94" customWidth="1"/>
    <col min="7940" max="7940" width="93.42578125" style="94" customWidth="1"/>
    <col min="7941" max="7941" width="32.28515625" style="94" customWidth="1"/>
    <col min="7942" max="7942" width="23.7109375" style="94" customWidth="1"/>
    <col min="7943" max="7943" width="26.42578125" style="94" customWidth="1"/>
    <col min="7944" max="7944" width="26.5703125" style="94" customWidth="1"/>
    <col min="7945" max="7945" width="27.85546875" style="94" customWidth="1"/>
    <col min="7946" max="7946" width="28.140625" style="94" customWidth="1"/>
    <col min="7947" max="7947" width="24.28515625" style="94" customWidth="1"/>
    <col min="7948" max="7948" width="13.140625" style="94" customWidth="1"/>
    <col min="7949" max="7949" width="19.85546875" style="94" customWidth="1"/>
    <col min="7950" max="7950" width="34.42578125" style="94" customWidth="1"/>
    <col min="7951" max="7951" width="18.140625" style="94" customWidth="1"/>
    <col min="7952" max="7952" width="24.7109375" style="94" customWidth="1"/>
    <col min="7953" max="7953" width="23.28515625" style="94" customWidth="1"/>
    <col min="7954" max="7954" width="18.42578125" style="94" customWidth="1"/>
    <col min="7955" max="7955" width="27.85546875" style="94" customWidth="1"/>
    <col min="7956" max="7956" width="49.42578125" style="94" customWidth="1"/>
    <col min="7957" max="7957" width="32.140625" style="94" customWidth="1"/>
    <col min="7958" max="7958" width="22.42578125" style="94" customWidth="1"/>
    <col min="7959" max="7959" width="33" style="94" customWidth="1"/>
    <col min="7960" max="7960" width="58.85546875" style="94" customWidth="1"/>
    <col min="7961" max="7961" width="37.85546875" style="94" customWidth="1"/>
    <col min="7962" max="7962" width="17.5703125" style="94" customWidth="1"/>
    <col min="7963" max="7963" width="16.5703125" style="94" customWidth="1"/>
    <col min="7964" max="7964" width="28.7109375" style="94" customWidth="1"/>
    <col min="7965" max="7965" width="23.85546875" style="94" customWidth="1"/>
    <col min="7966" max="8192" width="9.140625" style="94"/>
    <col min="8193" max="8194" width="0" style="94" hidden="1" customWidth="1"/>
    <col min="8195" max="8195" width="15.7109375" style="94" customWidth="1"/>
    <col min="8196" max="8196" width="93.42578125" style="94" customWidth="1"/>
    <col min="8197" max="8197" width="32.28515625" style="94" customWidth="1"/>
    <col min="8198" max="8198" width="23.7109375" style="94" customWidth="1"/>
    <col min="8199" max="8199" width="26.42578125" style="94" customWidth="1"/>
    <col min="8200" max="8200" width="26.5703125" style="94" customWidth="1"/>
    <col min="8201" max="8201" width="27.85546875" style="94" customWidth="1"/>
    <col min="8202" max="8202" width="28.140625" style="94" customWidth="1"/>
    <col min="8203" max="8203" width="24.28515625" style="94" customWidth="1"/>
    <col min="8204" max="8204" width="13.140625" style="94" customWidth="1"/>
    <col min="8205" max="8205" width="19.85546875" style="94" customWidth="1"/>
    <col min="8206" max="8206" width="34.42578125" style="94" customWidth="1"/>
    <col min="8207" max="8207" width="18.140625" style="94" customWidth="1"/>
    <col min="8208" max="8208" width="24.7109375" style="94" customWidth="1"/>
    <col min="8209" max="8209" width="23.28515625" style="94" customWidth="1"/>
    <col min="8210" max="8210" width="18.42578125" style="94" customWidth="1"/>
    <col min="8211" max="8211" width="27.85546875" style="94" customWidth="1"/>
    <col min="8212" max="8212" width="49.42578125" style="94" customWidth="1"/>
    <col min="8213" max="8213" width="32.140625" style="94" customWidth="1"/>
    <col min="8214" max="8214" width="22.42578125" style="94" customWidth="1"/>
    <col min="8215" max="8215" width="33" style="94" customWidth="1"/>
    <col min="8216" max="8216" width="58.85546875" style="94" customWidth="1"/>
    <col min="8217" max="8217" width="37.85546875" style="94" customWidth="1"/>
    <col min="8218" max="8218" width="17.5703125" style="94" customWidth="1"/>
    <col min="8219" max="8219" width="16.5703125" style="94" customWidth="1"/>
    <col min="8220" max="8220" width="28.7109375" style="94" customWidth="1"/>
    <col min="8221" max="8221" width="23.85546875" style="94" customWidth="1"/>
    <col min="8222" max="8448" width="9.140625" style="94"/>
    <col min="8449" max="8450" width="0" style="94" hidden="1" customWidth="1"/>
    <col min="8451" max="8451" width="15.7109375" style="94" customWidth="1"/>
    <col min="8452" max="8452" width="93.42578125" style="94" customWidth="1"/>
    <col min="8453" max="8453" width="32.28515625" style="94" customWidth="1"/>
    <col min="8454" max="8454" width="23.7109375" style="94" customWidth="1"/>
    <col min="8455" max="8455" width="26.42578125" style="94" customWidth="1"/>
    <col min="8456" max="8456" width="26.5703125" style="94" customWidth="1"/>
    <col min="8457" max="8457" width="27.85546875" style="94" customWidth="1"/>
    <col min="8458" max="8458" width="28.140625" style="94" customWidth="1"/>
    <col min="8459" max="8459" width="24.28515625" style="94" customWidth="1"/>
    <col min="8460" max="8460" width="13.140625" style="94" customWidth="1"/>
    <col min="8461" max="8461" width="19.85546875" style="94" customWidth="1"/>
    <col min="8462" max="8462" width="34.42578125" style="94" customWidth="1"/>
    <col min="8463" max="8463" width="18.140625" style="94" customWidth="1"/>
    <col min="8464" max="8464" width="24.7109375" style="94" customWidth="1"/>
    <col min="8465" max="8465" width="23.28515625" style="94" customWidth="1"/>
    <col min="8466" max="8466" width="18.42578125" style="94" customWidth="1"/>
    <col min="8467" max="8467" width="27.85546875" style="94" customWidth="1"/>
    <col min="8468" max="8468" width="49.42578125" style="94" customWidth="1"/>
    <col min="8469" max="8469" width="32.140625" style="94" customWidth="1"/>
    <col min="8470" max="8470" width="22.42578125" style="94" customWidth="1"/>
    <col min="8471" max="8471" width="33" style="94" customWidth="1"/>
    <col min="8472" max="8472" width="58.85546875" style="94" customWidth="1"/>
    <col min="8473" max="8473" width="37.85546875" style="94" customWidth="1"/>
    <col min="8474" max="8474" width="17.5703125" style="94" customWidth="1"/>
    <col min="8475" max="8475" width="16.5703125" style="94" customWidth="1"/>
    <col min="8476" max="8476" width="28.7109375" style="94" customWidth="1"/>
    <col min="8477" max="8477" width="23.85546875" style="94" customWidth="1"/>
    <col min="8478" max="8704" width="9.140625" style="94"/>
    <col min="8705" max="8706" width="0" style="94" hidden="1" customWidth="1"/>
    <col min="8707" max="8707" width="15.7109375" style="94" customWidth="1"/>
    <col min="8708" max="8708" width="93.42578125" style="94" customWidth="1"/>
    <col min="8709" max="8709" width="32.28515625" style="94" customWidth="1"/>
    <col min="8710" max="8710" width="23.7109375" style="94" customWidth="1"/>
    <col min="8711" max="8711" width="26.42578125" style="94" customWidth="1"/>
    <col min="8712" max="8712" width="26.5703125" style="94" customWidth="1"/>
    <col min="8713" max="8713" width="27.85546875" style="94" customWidth="1"/>
    <col min="8714" max="8714" width="28.140625" style="94" customWidth="1"/>
    <col min="8715" max="8715" width="24.28515625" style="94" customWidth="1"/>
    <col min="8716" max="8716" width="13.140625" style="94" customWidth="1"/>
    <col min="8717" max="8717" width="19.85546875" style="94" customWidth="1"/>
    <col min="8718" max="8718" width="34.42578125" style="94" customWidth="1"/>
    <col min="8719" max="8719" width="18.140625" style="94" customWidth="1"/>
    <col min="8720" max="8720" width="24.7109375" style="94" customWidth="1"/>
    <col min="8721" max="8721" width="23.28515625" style="94" customWidth="1"/>
    <col min="8722" max="8722" width="18.42578125" style="94" customWidth="1"/>
    <col min="8723" max="8723" width="27.85546875" style="94" customWidth="1"/>
    <col min="8724" max="8724" width="49.42578125" style="94" customWidth="1"/>
    <col min="8725" max="8725" width="32.140625" style="94" customWidth="1"/>
    <col min="8726" max="8726" width="22.42578125" style="94" customWidth="1"/>
    <col min="8727" max="8727" width="33" style="94" customWidth="1"/>
    <col min="8728" max="8728" width="58.85546875" style="94" customWidth="1"/>
    <col min="8729" max="8729" width="37.85546875" style="94" customWidth="1"/>
    <col min="8730" max="8730" width="17.5703125" style="94" customWidth="1"/>
    <col min="8731" max="8731" width="16.5703125" style="94" customWidth="1"/>
    <col min="8732" max="8732" width="28.7109375" style="94" customWidth="1"/>
    <col min="8733" max="8733" width="23.85546875" style="94" customWidth="1"/>
    <col min="8734" max="8960" width="9.140625" style="94"/>
    <col min="8961" max="8962" width="0" style="94" hidden="1" customWidth="1"/>
    <col min="8963" max="8963" width="15.7109375" style="94" customWidth="1"/>
    <col min="8964" max="8964" width="93.42578125" style="94" customWidth="1"/>
    <col min="8965" max="8965" width="32.28515625" style="94" customWidth="1"/>
    <col min="8966" max="8966" width="23.7109375" style="94" customWidth="1"/>
    <col min="8967" max="8967" width="26.42578125" style="94" customWidth="1"/>
    <col min="8968" max="8968" width="26.5703125" style="94" customWidth="1"/>
    <col min="8969" max="8969" width="27.85546875" style="94" customWidth="1"/>
    <col min="8970" max="8970" width="28.140625" style="94" customWidth="1"/>
    <col min="8971" max="8971" width="24.28515625" style="94" customWidth="1"/>
    <col min="8972" max="8972" width="13.140625" style="94" customWidth="1"/>
    <col min="8973" max="8973" width="19.85546875" style="94" customWidth="1"/>
    <col min="8974" max="8974" width="34.42578125" style="94" customWidth="1"/>
    <col min="8975" max="8975" width="18.140625" style="94" customWidth="1"/>
    <col min="8976" max="8976" width="24.7109375" style="94" customWidth="1"/>
    <col min="8977" max="8977" width="23.28515625" style="94" customWidth="1"/>
    <col min="8978" max="8978" width="18.42578125" style="94" customWidth="1"/>
    <col min="8979" max="8979" width="27.85546875" style="94" customWidth="1"/>
    <col min="8980" max="8980" width="49.42578125" style="94" customWidth="1"/>
    <col min="8981" max="8981" width="32.140625" style="94" customWidth="1"/>
    <col min="8982" max="8982" width="22.42578125" style="94" customWidth="1"/>
    <col min="8983" max="8983" width="33" style="94" customWidth="1"/>
    <col min="8984" max="8984" width="58.85546875" style="94" customWidth="1"/>
    <col min="8985" max="8985" width="37.85546875" style="94" customWidth="1"/>
    <col min="8986" max="8986" width="17.5703125" style="94" customWidth="1"/>
    <col min="8987" max="8987" width="16.5703125" style="94" customWidth="1"/>
    <col min="8988" max="8988" width="28.7109375" style="94" customWidth="1"/>
    <col min="8989" max="8989" width="23.85546875" style="94" customWidth="1"/>
    <col min="8990" max="9216" width="9.140625" style="94"/>
    <col min="9217" max="9218" width="0" style="94" hidden="1" customWidth="1"/>
    <col min="9219" max="9219" width="15.7109375" style="94" customWidth="1"/>
    <col min="9220" max="9220" width="93.42578125" style="94" customWidth="1"/>
    <col min="9221" max="9221" width="32.28515625" style="94" customWidth="1"/>
    <col min="9222" max="9222" width="23.7109375" style="94" customWidth="1"/>
    <col min="9223" max="9223" width="26.42578125" style="94" customWidth="1"/>
    <col min="9224" max="9224" width="26.5703125" style="94" customWidth="1"/>
    <col min="9225" max="9225" width="27.85546875" style="94" customWidth="1"/>
    <col min="9226" max="9226" width="28.140625" style="94" customWidth="1"/>
    <col min="9227" max="9227" width="24.28515625" style="94" customWidth="1"/>
    <col min="9228" max="9228" width="13.140625" style="94" customWidth="1"/>
    <col min="9229" max="9229" width="19.85546875" style="94" customWidth="1"/>
    <col min="9230" max="9230" width="34.42578125" style="94" customWidth="1"/>
    <col min="9231" max="9231" width="18.140625" style="94" customWidth="1"/>
    <col min="9232" max="9232" width="24.7109375" style="94" customWidth="1"/>
    <col min="9233" max="9233" width="23.28515625" style="94" customWidth="1"/>
    <col min="9234" max="9234" width="18.42578125" style="94" customWidth="1"/>
    <col min="9235" max="9235" width="27.85546875" style="94" customWidth="1"/>
    <col min="9236" max="9236" width="49.42578125" style="94" customWidth="1"/>
    <col min="9237" max="9237" width="32.140625" style="94" customWidth="1"/>
    <col min="9238" max="9238" width="22.42578125" style="94" customWidth="1"/>
    <col min="9239" max="9239" width="33" style="94" customWidth="1"/>
    <col min="9240" max="9240" width="58.85546875" style="94" customWidth="1"/>
    <col min="9241" max="9241" width="37.85546875" style="94" customWidth="1"/>
    <col min="9242" max="9242" width="17.5703125" style="94" customWidth="1"/>
    <col min="9243" max="9243" width="16.5703125" style="94" customWidth="1"/>
    <col min="9244" max="9244" width="28.7109375" style="94" customWidth="1"/>
    <col min="9245" max="9245" width="23.85546875" style="94" customWidth="1"/>
    <col min="9246" max="9472" width="9.140625" style="94"/>
    <col min="9473" max="9474" width="0" style="94" hidden="1" customWidth="1"/>
    <col min="9475" max="9475" width="15.7109375" style="94" customWidth="1"/>
    <col min="9476" max="9476" width="93.42578125" style="94" customWidth="1"/>
    <col min="9477" max="9477" width="32.28515625" style="94" customWidth="1"/>
    <col min="9478" max="9478" width="23.7109375" style="94" customWidth="1"/>
    <col min="9479" max="9479" width="26.42578125" style="94" customWidth="1"/>
    <col min="9480" max="9480" width="26.5703125" style="94" customWidth="1"/>
    <col min="9481" max="9481" width="27.85546875" style="94" customWidth="1"/>
    <col min="9482" max="9482" width="28.140625" style="94" customWidth="1"/>
    <col min="9483" max="9483" width="24.28515625" style="94" customWidth="1"/>
    <col min="9484" max="9484" width="13.140625" style="94" customWidth="1"/>
    <col min="9485" max="9485" width="19.85546875" style="94" customWidth="1"/>
    <col min="9486" max="9486" width="34.42578125" style="94" customWidth="1"/>
    <col min="9487" max="9487" width="18.140625" style="94" customWidth="1"/>
    <col min="9488" max="9488" width="24.7109375" style="94" customWidth="1"/>
    <col min="9489" max="9489" width="23.28515625" style="94" customWidth="1"/>
    <col min="9490" max="9490" width="18.42578125" style="94" customWidth="1"/>
    <col min="9491" max="9491" width="27.85546875" style="94" customWidth="1"/>
    <col min="9492" max="9492" width="49.42578125" style="94" customWidth="1"/>
    <col min="9493" max="9493" width="32.140625" style="94" customWidth="1"/>
    <col min="9494" max="9494" width="22.42578125" style="94" customWidth="1"/>
    <col min="9495" max="9495" width="33" style="94" customWidth="1"/>
    <col min="9496" max="9496" width="58.85546875" style="94" customWidth="1"/>
    <col min="9497" max="9497" width="37.85546875" style="94" customWidth="1"/>
    <col min="9498" max="9498" width="17.5703125" style="94" customWidth="1"/>
    <col min="9499" max="9499" width="16.5703125" style="94" customWidth="1"/>
    <col min="9500" max="9500" width="28.7109375" style="94" customWidth="1"/>
    <col min="9501" max="9501" width="23.85546875" style="94" customWidth="1"/>
    <col min="9502" max="9728" width="9.140625" style="94"/>
    <col min="9729" max="9730" width="0" style="94" hidden="1" customWidth="1"/>
    <col min="9731" max="9731" width="15.7109375" style="94" customWidth="1"/>
    <col min="9732" max="9732" width="93.42578125" style="94" customWidth="1"/>
    <col min="9733" max="9733" width="32.28515625" style="94" customWidth="1"/>
    <col min="9734" max="9734" width="23.7109375" style="94" customWidth="1"/>
    <col min="9735" max="9735" width="26.42578125" style="94" customWidth="1"/>
    <col min="9736" max="9736" width="26.5703125" style="94" customWidth="1"/>
    <col min="9737" max="9737" width="27.85546875" style="94" customWidth="1"/>
    <col min="9738" max="9738" width="28.140625" style="94" customWidth="1"/>
    <col min="9739" max="9739" width="24.28515625" style="94" customWidth="1"/>
    <col min="9740" max="9740" width="13.140625" style="94" customWidth="1"/>
    <col min="9741" max="9741" width="19.85546875" style="94" customWidth="1"/>
    <col min="9742" max="9742" width="34.42578125" style="94" customWidth="1"/>
    <col min="9743" max="9743" width="18.140625" style="94" customWidth="1"/>
    <col min="9744" max="9744" width="24.7109375" style="94" customWidth="1"/>
    <col min="9745" max="9745" width="23.28515625" style="94" customWidth="1"/>
    <col min="9746" max="9746" width="18.42578125" style="94" customWidth="1"/>
    <col min="9747" max="9747" width="27.85546875" style="94" customWidth="1"/>
    <col min="9748" max="9748" width="49.42578125" style="94" customWidth="1"/>
    <col min="9749" max="9749" width="32.140625" style="94" customWidth="1"/>
    <col min="9750" max="9750" width="22.42578125" style="94" customWidth="1"/>
    <col min="9751" max="9751" width="33" style="94" customWidth="1"/>
    <col min="9752" max="9752" width="58.85546875" style="94" customWidth="1"/>
    <col min="9753" max="9753" width="37.85546875" style="94" customWidth="1"/>
    <col min="9754" max="9754" width="17.5703125" style="94" customWidth="1"/>
    <col min="9755" max="9755" width="16.5703125" style="94" customWidth="1"/>
    <col min="9756" max="9756" width="28.7109375" style="94" customWidth="1"/>
    <col min="9757" max="9757" width="23.85546875" style="94" customWidth="1"/>
    <col min="9758" max="9984" width="9.140625" style="94"/>
    <col min="9985" max="9986" width="0" style="94" hidden="1" customWidth="1"/>
    <col min="9987" max="9987" width="15.7109375" style="94" customWidth="1"/>
    <col min="9988" max="9988" width="93.42578125" style="94" customWidth="1"/>
    <col min="9989" max="9989" width="32.28515625" style="94" customWidth="1"/>
    <col min="9990" max="9990" width="23.7109375" style="94" customWidth="1"/>
    <col min="9991" max="9991" width="26.42578125" style="94" customWidth="1"/>
    <col min="9992" max="9992" width="26.5703125" style="94" customWidth="1"/>
    <col min="9993" max="9993" width="27.85546875" style="94" customWidth="1"/>
    <col min="9994" max="9994" width="28.140625" style="94" customWidth="1"/>
    <col min="9995" max="9995" width="24.28515625" style="94" customWidth="1"/>
    <col min="9996" max="9996" width="13.140625" style="94" customWidth="1"/>
    <col min="9997" max="9997" width="19.85546875" style="94" customWidth="1"/>
    <col min="9998" max="9998" width="34.42578125" style="94" customWidth="1"/>
    <col min="9999" max="9999" width="18.140625" style="94" customWidth="1"/>
    <col min="10000" max="10000" width="24.7109375" style="94" customWidth="1"/>
    <col min="10001" max="10001" width="23.28515625" style="94" customWidth="1"/>
    <col min="10002" max="10002" width="18.42578125" style="94" customWidth="1"/>
    <col min="10003" max="10003" width="27.85546875" style="94" customWidth="1"/>
    <col min="10004" max="10004" width="49.42578125" style="94" customWidth="1"/>
    <col min="10005" max="10005" width="32.140625" style="94" customWidth="1"/>
    <col min="10006" max="10006" width="22.42578125" style="94" customWidth="1"/>
    <col min="10007" max="10007" width="33" style="94" customWidth="1"/>
    <col min="10008" max="10008" width="58.85546875" style="94" customWidth="1"/>
    <col min="10009" max="10009" width="37.85546875" style="94" customWidth="1"/>
    <col min="10010" max="10010" width="17.5703125" style="94" customWidth="1"/>
    <col min="10011" max="10011" width="16.5703125" style="94" customWidth="1"/>
    <col min="10012" max="10012" width="28.7109375" style="94" customWidth="1"/>
    <col min="10013" max="10013" width="23.85546875" style="94" customWidth="1"/>
    <col min="10014" max="10240" width="9.140625" style="94"/>
    <col min="10241" max="10242" width="0" style="94" hidden="1" customWidth="1"/>
    <col min="10243" max="10243" width="15.7109375" style="94" customWidth="1"/>
    <col min="10244" max="10244" width="93.42578125" style="94" customWidth="1"/>
    <col min="10245" max="10245" width="32.28515625" style="94" customWidth="1"/>
    <col min="10246" max="10246" width="23.7109375" style="94" customWidth="1"/>
    <col min="10247" max="10247" width="26.42578125" style="94" customWidth="1"/>
    <col min="10248" max="10248" width="26.5703125" style="94" customWidth="1"/>
    <col min="10249" max="10249" width="27.85546875" style="94" customWidth="1"/>
    <col min="10250" max="10250" width="28.140625" style="94" customWidth="1"/>
    <col min="10251" max="10251" width="24.28515625" style="94" customWidth="1"/>
    <col min="10252" max="10252" width="13.140625" style="94" customWidth="1"/>
    <col min="10253" max="10253" width="19.85546875" style="94" customWidth="1"/>
    <col min="10254" max="10254" width="34.42578125" style="94" customWidth="1"/>
    <col min="10255" max="10255" width="18.140625" style="94" customWidth="1"/>
    <col min="10256" max="10256" width="24.7109375" style="94" customWidth="1"/>
    <col min="10257" max="10257" width="23.28515625" style="94" customWidth="1"/>
    <col min="10258" max="10258" width="18.42578125" style="94" customWidth="1"/>
    <col min="10259" max="10259" width="27.85546875" style="94" customWidth="1"/>
    <col min="10260" max="10260" width="49.42578125" style="94" customWidth="1"/>
    <col min="10261" max="10261" width="32.140625" style="94" customWidth="1"/>
    <col min="10262" max="10262" width="22.42578125" style="94" customWidth="1"/>
    <col min="10263" max="10263" width="33" style="94" customWidth="1"/>
    <col min="10264" max="10264" width="58.85546875" style="94" customWidth="1"/>
    <col min="10265" max="10265" width="37.85546875" style="94" customWidth="1"/>
    <col min="10266" max="10266" width="17.5703125" style="94" customWidth="1"/>
    <col min="10267" max="10267" width="16.5703125" style="94" customWidth="1"/>
    <col min="10268" max="10268" width="28.7109375" style="94" customWidth="1"/>
    <col min="10269" max="10269" width="23.85546875" style="94" customWidth="1"/>
    <col min="10270" max="10496" width="9.140625" style="94"/>
    <col min="10497" max="10498" width="0" style="94" hidden="1" customWidth="1"/>
    <col min="10499" max="10499" width="15.7109375" style="94" customWidth="1"/>
    <col min="10500" max="10500" width="93.42578125" style="94" customWidth="1"/>
    <col min="10501" max="10501" width="32.28515625" style="94" customWidth="1"/>
    <col min="10502" max="10502" width="23.7109375" style="94" customWidth="1"/>
    <col min="10503" max="10503" width="26.42578125" style="94" customWidth="1"/>
    <col min="10504" max="10504" width="26.5703125" style="94" customWidth="1"/>
    <col min="10505" max="10505" width="27.85546875" style="94" customWidth="1"/>
    <col min="10506" max="10506" width="28.140625" style="94" customWidth="1"/>
    <col min="10507" max="10507" width="24.28515625" style="94" customWidth="1"/>
    <col min="10508" max="10508" width="13.140625" style="94" customWidth="1"/>
    <col min="10509" max="10509" width="19.85546875" style="94" customWidth="1"/>
    <col min="10510" max="10510" width="34.42578125" style="94" customWidth="1"/>
    <col min="10511" max="10511" width="18.140625" style="94" customWidth="1"/>
    <col min="10512" max="10512" width="24.7109375" style="94" customWidth="1"/>
    <col min="10513" max="10513" width="23.28515625" style="94" customWidth="1"/>
    <col min="10514" max="10514" width="18.42578125" style="94" customWidth="1"/>
    <col min="10515" max="10515" width="27.85546875" style="94" customWidth="1"/>
    <col min="10516" max="10516" width="49.42578125" style="94" customWidth="1"/>
    <col min="10517" max="10517" width="32.140625" style="94" customWidth="1"/>
    <col min="10518" max="10518" width="22.42578125" style="94" customWidth="1"/>
    <col min="10519" max="10519" width="33" style="94" customWidth="1"/>
    <col min="10520" max="10520" width="58.85546875" style="94" customWidth="1"/>
    <col min="10521" max="10521" width="37.85546875" style="94" customWidth="1"/>
    <col min="10522" max="10522" width="17.5703125" style="94" customWidth="1"/>
    <col min="10523" max="10523" width="16.5703125" style="94" customWidth="1"/>
    <col min="10524" max="10524" width="28.7109375" style="94" customWidth="1"/>
    <col min="10525" max="10525" width="23.85546875" style="94" customWidth="1"/>
    <col min="10526" max="10752" width="9.140625" style="94"/>
    <col min="10753" max="10754" width="0" style="94" hidden="1" customWidth="1"/>
    <col min="10755" max="10755" width="15.7109375" style="94" customWidth="1"/>
    <col min="10756" max="10756" width="93.42578125" style="94" customWidth="1"/>
    <col min="10757" max="10757" width="32.28515625" style="94" customWidth="1"/>
    <col min="10758" max="10758" width="23.7109375" style="94" customWidth="1"/>
    <col min="10759" max="10759" width="26.42578125" style="94" customWidth="1"/>
    <col min="10760" max="10760" width="26.5703125" style="94" customWidth="1"/>
    <col min="10761" max="10761" width="27.85546875" style="94" customWidth="1"/>
    <col min="10762" max="10762" width="28.140625" style="94" customWidth="1"/>
    <col min="10763" max="10763" width="24.28515625" style="94" customWidth="1"/>
    <col min="10764" max="10764" width="13.140625" style="94" customWidth="1"/>
    <col min="10765" max="10765" width="19.85546875" style="94" customWidth="1"/>
    <col min="10766" max="10766" width="34.42578125" style="94" customWidth="1"/>
    <col min="10767" max="10767" width="18.140625" style="94" customWidth="1"/>
    <col min="10768" max="10768" width="24.7109375" style="94" customWidth="1"/>
    <col min="10769" max="10769" width="23.28515625" style="94" customWidth="1"/>
    <col min="10770" max="10770" width="18.42578125" style="94" customWidth="1"/>
    <col min="10771" max="10771" width="27.85546875" style="94" customWidth="1"/>
    <col min="10772" max="10772" width="49.42578125" style="94" customWidth="1"/>
    <col min="10773" max="10773" width="32.140625" style="94" customWidth="1"/>
    <col min="10774" max="10774" width="22.42578125" style="94" customWidth="1"/>
    <col min="10775" max="10775" width="33" style="94" customWidth="1"/>
    <col min="10776" max="10776" width="58.85546875" style="94" customWidth="1"/>
    <col min="10777" max="10777" width="37.85546875" style="94" customWidth="1"/>
    <col min="10778" max="10778" width="17.5703125" style="94" customWidth="1"/>
    <col min="10779" max="10779" width="16.5703125" style="94" customWidth="1"/>
    <col min="10780" max="10780" width="28.7109375" style="94" customWidth="1"/>
    <col min="10781" max="10781" width="23.85546875" style="94" customWidth="1"/>
    <col min="10782" max="11008" width="9.140625" style="94"/>
    <col min="11009" max="11010" width="0" style="94" hidden="1" customWidth="1"/>
    <col min="11011" max="11011" width="15.7109375" style="94" customWidth="1"/>
    <col min="11012" max="11012" width="93.42578125" style="94" customWidth="1"/>
    <col min="11013" max="11013" width="32.28515625" style="94" customWidth="1"/>
    <col min="11014" max="11014" width="23.7109375" style="94" customWidth="1"/>
    <col min="11015" max="11015" width="26.42578125" style="94" customWidth="1"/>
    <col min="11016" max="11016" width="26.5703125" style="94" customWidth="1"/>
    <col min="11017" max="11017" width="27.85546875" style="94" customWidth="1"/>
    <col min="11018" max="11018" width="28.140625" style="94" customWidth="1"/>
    <col min="11019" max="11019" width="24.28515625" style="94" customWidth="1"/>
    <col min="11020" max="11020" width="13.140625" style="94" customWidth="1"/>
    <col min="11021" max="11021" width="19.85546875" style="94" customWidth="1"/>
    <col min="11022" max="11022" width="34.42578125" style="94" customWidth="1"/>
    <col min="11023" max="11023" width="18.140625" style="94" customWidth="1"/>
    <col min="11024" max="11024" width="24.7109375" style="94" customWidth="1"/>
    <col min="11025" max="11025" width="23.28515625" style="94" customWidth="1"/>
    <col min="11026" max="11026" width="18.42578125" style="94" customWidth="1"/>
    <col min="11027" max="11027" width="27.85546875" style="94" customWidth="1"/>
    <col min="11028" max="11028" width="49.42578125" style="94" customWidth="1"/>
    <col min="11029" max="11029" width="32.140625" style="94" customWidth="1"/>
    <col min="11030" max="11030" width="22.42578125" style="94" customWidth="1"/>
    <col min="11031" max="11031" width="33" style="94" customWidth="1"/>
    <col min="11032" max="11032" width="58.85546875" style="94" customWidth="1"/>
    <col min="11033" max="11033" width="37.85546875" style="94" customWidth="1"/>
    <col min="11034" max="11034" width="17.5703125" style="94" customWidth="1"/>
    <col min="11035" max="11035" width="16.5703125" style="94" customWidth="1"/>
    <col min="11036" max="11036" width="28.7109375" style="94" customWidth="1"/>
    <col min="11037" max="11037" width="23.85546875" style="94" customWidth="1"/>
    <col min="11038" max="11264" width="9.140625" style="94"/>
    <col min="11265" max="11266" width="0" style="94" hidden="1" customWidth="1"/>
    <col min="11267" max="11267" width="15.7109375" style="94" customWidth="1"/>
    <col min="11268" max="11268" width="93.42578125" style="94" customWidth="1"/>
    <col min="11269" max="11269" width="32.28515625" style="94" customWidth="1"/>
    <col min="11270" max="11270" width="23.7109375" style="94" customWidth="1"/>
    <col min="11271" max="11271" width="26.42578125" style="94" customWidth="1"/>
    <col min="11272" max="11272" width="26.5703125" style="94" customWidth="1"/>
    <col min="11273" max="11273" width="27.85546875" style="94" customWidth="1"/>
    <col min="11274" max="11274" width="28.140625" style="94" customWidth="1"/>
    <col min="11275" max="11275" width="24.28515625" style="94" customWidth="1"/>
    <col min="11276" max="11276" width="13.140625" style="94" customWidth="1"/>
    <col min="11277" max="11277" width="19.85546875" style="94" customWidth="1"/>
    <col min="11278" max="11278" width="34.42578125" style="94" customWidth="1"/>
    <col min="11279" max="11279" width="18.140625" style="94" customWidth="1"/>
    <col min="11280" max="11280" width="24.7109375" style="94" customWidth="1"/>
    <col min="11281" max="11281" width="23.28515625" style="94" customWidth="1"/>
    <col min="11282" max="11282" width="18.42578125" style="94" customWidth="1"/>
    <col min="11283" max="11283" width="27.85546875" style="94" customWidth="1"/>
    <col min="11284" max="11284" width="49.42578125" style="94" customWidth="1"/>
    <col min="11285" max="11285" width="32.140625" style="94" customWidth="1"/>
    <col min="11286" max="11286" width="22.42578125" style="94" customWidth="1"/>
    <col min="11287" max="11287" width="33" style="94" customWidth="1"/>
    <col min="11288" max="11288" width="58.85546875" style="94" customWidth="1"/>
    <col min="11289" max="11289" width="37.85546875" style="94" customWidth="1"/>
    <col min="11290" max="11290" width="17.5703125" style="94" customWidth="1"/>
    <col min="11291" max="11291" width="16.5703125" style="94" customWidth="1"/>
    <col min="11292" max="11292" width="28.7109375" style="94" customWidth="1"/>
    <col min="11293" max="11293" width="23.85546875" style="94" customWidth="1"/>
    <col min="11294" max="11520" width="9.140625" style="94"/>
    <col min="11521" max="11522" width="0" style="94" hidden="1" customWidth="1"/>
    <col min="11523" max="11523" width="15.7109375" style="94" customWidth="1"/>
    <col min="11524" max="11524" width="93.42578125" style="94" customWidth="1"/>
    <col min="11525" max="11525" width="32.28515625" style="94" customWidth="1"/>
    <col min="11526" max="11526" width="23.7109375" style="94" customWidth="1"/>
    <col min="11527" max="11527" width="26.42578125" style="94" customWidth="1"/>
    <col min="11528" max="11528" width="26.5703125" style="94" customWidth="1"/>
    <col min="11529" max="11529" width="27.85546875" style="94" customWidth="1"/>
    <col min="11530" max="11530" width="28.140625" style="94" customWidth="1"/>
    <col min="11531" max="11531" width="24.28515625" style="94" customWidth="1"/>
    <col min="11532" max="11532" width="13.140625" style="94" customWidth="1"/>
    <col min="11533" max="11533" width="19.85546875" style="94" customWidth="1"/>
    <col min="11534" max="11534" width="34.42578125" style="94" customWidth="1"/>
    <col min="11535" max="11535" width="18.140625" style="94" customWidth="1"/>
    <col min="11536" max="11536" width="24.7109375" style="94" customWidth="1"/>
    <col min="11537" max="11537" width="23.28515625" style="94" customWidth="1"/>
    <col min="11538" max="11538" width="18.42578125" style="94" customWidth="1"/>
    <col min="11539" max="11539" width="27.85546875" style="94" customWidth="1"/>
    <col min="11540" max="11540" width="49.42578125" style="94" customWidth="1"/>
    <col min="11541" max="11541" width="32.140625" style="94" customWidth="1"/>
    <col min="11542" max="11542" width="22.42578125" style="94" customWidth="1"/>
    <col min="11543" max="11543" width="33" style="94" customWidth="1"/>
    <col min="11544" max="11544" width="58.85546875" style="94" customWidth="1"/>
    <col min="11545" max="11545" width="37.85546875" style="94" customWidth="1"/>
    <col min="11546" max="11546" width="17.5703125" style="94" customWidth="1"/>
    <col min="11547" max="11547" width="16.5703125" style="94" customWidth="1"/>
    <col min="11548" max="11548" width="28.7109375" style="94" customWidth="1"/>
    <col min="11549" max="11549" width="23.85546875" style="94" customWidth="1"/>
    <col min="11550" max="11776" width="9.140625" style="94"/>
    <col min="11777" max="11778" width="0" style="94" hidden="1" customWidth="1"/>
    <col min="11779" max="11779" width="15.7109375" style="94" customWidth="1"/>
    <col min="11780" max="11780" width="93.42578125" style="94" customWidth="1"/>
    <col min="11781" max="11781" width="32.28515625" style="94" customWidth="1"/>
    <col min="11782" max="11782" width="23.7109375" style="94" customWidth="1"/>
    <col min="11783" max="11783" width="26.42578125" style="94" customWidth="1"/>
    <col min="11784" max="11784" width="26.5703125" style="94" customWidth="1"/>
    <col min="11785" max="11785" width="27.85546875" style="94" customWidth="1"/>
    <col min="11786" max="11786" width="28.140625" style="94" customWidth="1"/>
    <col min="11787" max="11787" width="24.28515625" style="94" customWidth="1"/>
    <col min="11788" max="11788" width="13.140625" style="94" customWidth="1"/>
    <col min="11789" max="11789" width="19.85546875" style="94" customWidth="1"/>
    <col min="11790" max="11790" width="34.42578125" style="94" customWidth="1"/>
    <col min="11791" max="11791" width="18.140625" style="94" customWidth="1"/>
    <col min="11792" max="11792" width="24.7109375" style="94" customWidth="1"/>
    <col min="11793" max="11793" width="23.28515625" style="94" customWidth="1"/>
    <col min="11794" max="11794" width="18.42578125" style="94" customWidth="1"/>
    <col min="11795" max="11795" width="27.85546875" style="94" customWidth="1"/>
    <col min="11796" max="11796" width="49.42578125" style="94" customWidth="1"/>
    <col min="11797" max="11797" width="32.140625" style="94" customWidth="1"/>
    <col min="11798" max="11798" width="22.42578125" style="94" customWidth="1"/>
    <col min="11799" max="11799" width="33" style="94" customWidth="1"/>
    <col min="11800" max="11800" width="58.85546875" style="94" customWidth="1"/>
    <col min="11801" max="11801" width="37.85546875" style="94" customWidth="1"/>
    <col min="11802" max="11802" width="17.5703125" style="94" customWidth="1"/>
    <col min="11803" max="11803" width="16.5703125" style="94" customWidth="1"/>
    <col min="11804" max="11804" width="28.7109375" style="94" customWidth="1"/>
    <col min="11805" max="11805" width="23.85546875" style="94" customWidth="1"/>
    <col min="11806" max="12032" width="9.140625" style="94"/>
    <col min="12033" max="12034" width="0" style="94" hidden="1" customWidth="1"/>
    <col min="12035" max="12035" width="15.7109375" style="94" customWidth="1"/>
    <col min="12036" max="12036" width="93.42578125" style="94" customWidth="1"/>
    <col min="12037" max="12037" width="32.28515625" style="94" customWidth="1"/>
    <col min="12038" max="12038" width="23.7109375" style="94" customWidth="1"/>
    <col min="12039" max="12039" width="26.42578125" style="94" customWidth="1"/>
    <col min="12040" max="12040" width="26.5703125" style="94" customWidth="1"/>
    <col min="12041" max="12041" width="27.85546875" style="94" customWidth="1"/>
    <col min="12042" max="12042" width="28.140625" style="94" customWidth="1"/>
    <col min="12043" max="12043" width="24.28515625" style="94" customWidth="1"/>
    <col min="12044" max="12044" width="13.140625" style="94" customWidth="1"/>
    <col min="12045" max="12045" width="19.85546875" style="94" customWidth="1"/>
    <col min="12046" max="12046" width="34.42578125" style="94" customWidth="1"/>
    <col min="12047" max="12047" width="18.140625" style="94" customWidth="1"/>
    <col min="12048" max="12048" width="24.7109375" style="94" customWidth="1"/>
    <col min="12049" max="12049" width="23.28515625" style="94" customWidth="1"/>
    <col min="12050" max="12050" width="18.42578125" style="94" customWidth="1"/>
    <col min="12051" max="12051" width="27.85546875" style="94" customWidth="1"/>
    <col min="12052" max="12052" width="49.42578125" style="94" customWidth="1"/>
    <col min="12053" max="12053" width="32.140625" style="94" customWidth="1"/>
    <col min="12054" max="12054" width="22.42578125" style="94" customWidth="1"/>
    <col min="12055" max="12055" width="33" style="94" customWidth="1"/>
    <col min="12056" max="12056" width="58.85546875" style="94" customWidth="1"/>
    <col min="12057" max="12057" width="37.85546875" style="94" customWidth="1"/>
    <col min="12058" max="12058" width="17.5703125" style="94" customWidth="1"/>
    <col min="12059" max="12059" width="16.5703125" style="94" customWidth="1"/>
    <col min="12060" max="12060" width="28.7109375" style="94" customWidth="1"/>
    <col min="12061" max="12061" width="23.85546875" style="94" customWidth="1"/>
    <col min="12062" max="12288" width="9.140625" style="94"/>
    <col min="12289" max="12290" width="0" style="94" hidden="1" customWidth="1"/>
    <col min="12291" max="12291" width="15.7109375" style="94" customWidth="1"/>
    <col min="12292" max="12292" width="93.42578125" style="94" customWidth="1"/>
    <col min="12293" max="12293" width="32.28515625" style="94" customWidth="1"/>
    <col min="12294" max="12294" width="23.7109375" style="94" customWidth="1"/>
    <col min="12295" max="12295" width="26.42578125" style="94" customWidth="1"/>
    <col min="12296" max="12296" width="26.5703125" style="94" customWidth="1"/>
    <col min="12297" max="12297" width="27.85546875" style="94" customWidth="1"/>
    <col min="12298" max="12298" width="28.140625" style="94" customWidth="1"/>
    <col min="12299" max="12299" width="24.28515625" style="94" customWidth="1"/>
    <col min="12300" max="12300" width="13.140625" style="94" customWidth="1"/>
    <col min="12301" max="12301" width="19.85546875" style="94" customWidth="1"/>
    <col min="12302" max="12302" width="34.42578125" style="94" customWidth="1"/>
    <col min="12303" max="12303" width="18.140625" style="94" customWidth="1"/>
    <col min="12304" max="12304" width="24.7109375" style="94" customWidth="1"/>
    <col min="12305" max="12305" width="23.28515625" style="94" customWidth="1"/>
    <col min="12306" max="12306" width="18.42578125" style="94" customWidth="1"/>
    <col min="12307" max="12307" width="27.85546875" style="94" customWidth="1"/>
    <col min="12308" max="12308" width="49.42578125" style="94" customWidth="1"/>
    <col min="12309" max="12309" width="32.140625" style="94" customWidth="1"/>
    <col min="12310" max="12310" width="22.42578125" style="94" customWidth="1"/>
    <col min="12311" max="12311" width="33" style="94" customWidth="1"/>
    <col min="12312" max="12312" width="58.85546875" style="94" customWidth="1"/>
    <col min="12313" max="12313" width="37.85546875" style="94" customWidth="1"/>
    <col min="12314" max="12314" width="17.5703125" style="94" customWidth="1"/>
    <col min="12315" max="12315" width="16.5703125" style="94" customWidth="1"/>
    <col min="12316" max="12316" width="28.7109375" style="94" customWidth="1"/>
    <col min="12317" max="12317" width="23.85546875" style="94" customWidth="1"/>
    <col min="12318" max="12544" width="9.140625" style="94"/>
    <col min="12545" max="12546" width="0" style="94" hidden="1" customWidth="1"/>
    <col min="12547" max="12547" width="15.7109375" style="94" customWidth="1"/>
    <col min="12548" max="12548" width="93.42578125" style="94" customWidth="1"/>
    <col min="12549" max="12549" width="32.28515625" style="94" customWidth="1"/>
    <col min="12550" max="12550" width="23.7109375" style="94" customWidth="1"/>
    <col min="12551" max="12551" width="26.42578125" style="94" customWidth="1"/>
    <col min="12552" max="12552" width="26.5703125" style="94" customWidth="1"/>
    <col min="12553" max="12553" width="27.85546875" style="94" customWidth="1"/>
    <col min="12554" max="12554" width="28.140625" style="94" customWidth="1"/>
    <col min="12555" max="12555" width="24.28515625" style="94" customWidth="1"/>
    <col min="12556" max="12556" width="13.140625" style="94" customWidth="1"/>
    <col min="12557" max="12557" width="19.85546875" style="94" customWidth="1"/>
    <col min="12558" max="12558" width="34.42578125" style="94" customWidth="1"/>
    <col min="12559" max="12559" width="18.140625" style="94" customWidth="1"/>
    <col min="12560" max="12560" width="24.7109375" style="94" customWidth="1"/>
    <col min="12561" max="12561" width="23.28515625" style="94" customWidth="1"/>
    <col min="12562" max="12562" width="18.42578125" style="94" customWidth="1"/>
    <col min="12563" max="12563" width="27.85546875" style="94" customWidth="1"/>
    <col min="12564" max="12564" width="49.42578125" style="94" customWidth="1"/>
    <col min="12565" max="12565" width="32.140625" style="94" customWidth="1"/>
    <col min="12566" max="12566" width="22.42578125" style="94" customWidth="1"/>
    <col min="12567" max="12567" width="33" style="94" customWidth="1"/>
    <col min="12568" max="12568" width="58.85546875" style="94" customWidth="1"/>
    <col min="12569" max="12569" width="37.85546875" style="94" customWidth="1"/>
    <col min="12570" max="12570" width="17.5703125" style="94" customWidth="1"/>
    <col min="12571" max="12571" width="16.5703125" style="94" customWidth="1"/>
    <col min="12572" max="12572" width="28.7109375" style="94" customWidth="1"/>
    <col min="12573" max="12573" width="23.85546875" style="94" customWidth="1"/>
    <col min="12574" max="12800" width="9.140625" style="94"/>
    <col min="12801" max="12802" width="0" style="94" hidden="1" customWidth="1"/>
    <col min="12803" max="12803" width="15.7109375" style="94" customWidth="1"/>
    <col min="12804" max="12804" width="93.42578125" style="94" customWidth="1"/>
    <col min="12805" max="12805" width="32.28515625" style="94" customWidth="1"/>
    <col min="12806" max="12806" width="23.7109375" style="94" customWidth="1"/>
    <col min="12807" max="12807" width="26.42578125" style="94" customWidth="1"/>
    <col min="12808" max="12808" width="26.5703125" style="94" customWidth="1"/>
    <col min="12809" max="12809" width="27.85546875" style="94" customWidth="1"/>
    <col min="12810" max="12810" width="28.140625" style="94" customWidth="1"/>
    <col min="12811" max="12811" width="24.28515625" style="94" customWidth="1"/>
    <col min="12812" max="12812" width="13.140625" style="94" customWidth="1"/>
    <col min="12813" max="12813" width="19.85546875" style="94" customWidth="1"/>
    <col min="12814" max="12814" width="34.42578125" style="94" customWidth="1"/>
    <col min="12815" max="12815" width="18.140625" style="94" customWidth="1"/>
    <col min="12816" max="12816" width="24.7109375" style="94" customWidth="1"/>
    <col min="12817" max="12817" width="23.28515625" style="94" customWidth="1"/>
    <col min="12818" max="12818" width="18.42578125" style="94" customWidth="1"/>
    <col min="12819" max="12819" width="27.85546875" style="94" customWidth="1"/>
    <col min="12820" max="12820" width="49.42578125" style="94" customWidth="1"/>
    <col min="12821" max="12821" width="32.140625" style="94" customWidth="1"/>
    <col min="12822" max="12822" width="22.42578125" style="94" customWidth="1"/>
    <col min="12823" max="12823" width="33" style="94" customWidth="1"/>
    <col min="12824" max="12824" width="58.85546875" style="94" customWidth="1"/>
    <col min="12825" max="12825" width="37.85546875" style="94" customWidth="1"/>
    <col min="12826" max="12826" width="17.5703125" style="94" customWidth="1"/>
    <col min="12827" max="12827" width="16.5703125" style="94" customWidth="1"/>
    <col min="12828" max="12828" width="28.7109375" style="94" customWidth="1"/>
    <col min="12829" max="12829" width="23.85546875" style="94" customWidth="1"/>
    <col min="12830" max="13056" width="9.140625" style="94"/>
    <col min="13057" max="13058" width="0" style="94" hidden="1" customWidth="1"/>
    <col min="13059" max="13059" width="15.7109375" style="94" customWidth="1"/>
    <col min="13060" max="13060" width="93.42578125" style="94" customWidth="1"/>
    <col min="13061" max="13061" width="32.28515625" style="94" customWidth="1"/>
    <col min="13062" max="13062" width="23.7109375" style="94" customWidth="1"/>
    <col min="13063" max="13063" width="26.42578125" style="94" customWidth="1"/>
    <col min="13064" max="13064" width="26.5703125" style="94" customWidth="1"/>
    <col min="13065" max="13065" width="27.85546875" style="94" customWidth="1"/>
    <col min="13066" max="13066" width="28.140625" style="94" customWidth="1"/>
    <col min="13067" max="13067" width="24.28515625" style="94" customWidth="1"/>
    <col min="13068" max="13068" width="13.140625" style="94" customWidth="1"/>
    <col min="13069" max="13069" width="19.85546875" style="94" customWidth="1"/>
    <col min="13070" max="13070" width="34.42578125" style="94" customWidth="1"/>
    <col min="13071" max="13071" width="18.140625" style="94" customWidth="1"/>
    <col min="13072" max="13072" width="24.7109375" style="94" customWidth="1"/>
    <col min="13073" max="13073" width="23.28515625" style="94" customWidth="1"/>
    <col min="13074" max="13074" width="18.42578125" style="94" customWidth="1"/>
    <col min="13075" max="13075" width="27.85546875" style="94" customWidth="1"/>
    <col min="13076" max="13076" width="49.42578125" style="94" customWidth="1"/>
    <col min="13077" max="13077" width="32.140625" style="94" customWidth="1"/>
    <col min="13078" max="13078" width="22.42578125" style="94" customWidth="1"/>
    <col min="13079" max="13079" width="33" style="94" customWidth="1"/>
    <col min="13080" max="13080" width="58.85546875" style="94" customWidth="1"/>
    <col min="13081" max="13081" width="37.85546875" style="94" customWidth="1"/>
    <col min="13082" max="13082" width="17.5703125" style="94" customWidth="1"/>
    <col min="13083" max="13083" width="16.5703125" style="94" customWidth="1"/>
    <col min="13084" max="13084" width="28.7109375" style="94" customWidth="1"/>
    <col min="13085" max="13085" width="23.85546875" style="94" customWidth="1"/>
    <col min="13086" max="13312" width="9.140625" style="94"/>
    <col min="13313" max="13314" width="0" style="94" hidden="1" customWidth="1"/>
    <col min="13315" max="13315" width="15.7109375" style="94" customWidth="1"/>
    <col min="13316" max="13316" width="93.42578125" style="94" customWidth="1"/>
    <col min="13317" max="13317" width="32.28515625" style="94" customWidth="1"/>
    <col min="13318" max="13318" width="23.7109375" style="94" customWidth="1"/>
    <col min="13319" max="13319" width="26.42578125" style="94" customWidth="1"/>
    <col min="13320" max="13320" width="26.5703125" style="94" customWidth="1"/>
    <col min="13321" max="13321" width="27.85546875" style="94" customWidth="1"/>
    <col min="13322" max="13322" width="28.140625" style="94" customWidth="1"/>
    <col min="13323" max="13323" width="24.28515625" style="94" customWidth="1"/>
    <col min="13324" max="13324" width="13.140625" style="94" customWidth="1"/>
    <col min="13325" max="13325" width="19.85546875" style="94" customWidth="1"/>
    <col min="13326" max="13326" width="34.42578125" style="94" customWidth="1"/>
    <col min="13327" max="13327" width="18.140625" style="94" customWidth="1"/>
    <col min="13328" max="13328" width="24.7109375" style="94" customWidth="1"/>
    <col min="13329" max="13329" width="23.28515625" style="94" customWidth="1"/>
    <col min="13330" max="13330" width="18.42578125" style="94" customWidth="1"/>
    <col min="13331" max="13331" width="27.85546875" style="94" customWidth="1"/>
    <col min="13332" max="13332" width="49.42578125" style="94" customWidth="1"/>
    <col min="13333" max="13333" width="32.140625" style="94" customWidth="1"/>
    <col min="13334" max="13334" width="22.42578125" style="94" customWidth="1"/>
    <col min="13335" max="13335" width="33" style="94" customWidth="1"/>
    <col min="13336" max="13336" width="58.85546875" style="94" customWidth="1"/>
    <col min="13337" max="13337" width="37.85546875" style="94" customWidth="1"/>
    <col min="13338" max="13338" width="17.5703125" style="94" customWidth="1"/>
    <col min="13339" max="13339" width="16.5703125" style="94" customWidth="1"/>
    <col min="13340" max="13340" width="28.7109375" style="94" customWidth="1"/>
    <col min="13341" max="13341" width="23.85546875" style="94" customWidth="1"/>
    <col min="13342" max="13568" width="9.140625" style="94"/>
    <col min="13569" max="13570" width="0" style="94" hidden="1" customWidth="1"/>
    <col min="13571" max="13571" width="15.7109375" style="94" customWidth="1"/>
    <col min="13572" max="13572" width="93.42578125" style="94" customWidth="1"/>
    <col min="13573" max="13573" width="32.28515625" style="94" customWidth="1"/>
    <col min="13574" max="13574" width="23.7109375" style="94" customWidth="1"/>
    <col min="13575" max="13575" width="26.42578125" style="94" customWidth="1"/>
    <col min="13576" max="13576" width="26.5703125" style="94" customWidth="1"/>
    <col min="13577" max="13577" width="27.85546875" style="94" customWidth="1"/>
    <col min="13578" max="13578" width="28.140625" style="94" customWidth="1"/>
    <col min="13579" max="13579" width="24.28515625" style="94" customWidth="1"/>
    <col min="13580" max="13580" width="13.140625" style="94" customWidth="1"/>
    <col min="13581" max="13581" width="19.85546875" style="94" customWidth="1"/>
    <col min="13582" max="13582" width="34.42578125" style="94" customWidth="1"/>
    <col min="13583" max="13583" width="18.140625" style="94" customWidth="1"/>
    <col min="13584" max="13584" width="24.7109375" style="94" customWidth="1"/>
    <col min="13585" max="13585" width="23.28515625" style="94" customWidth="1"/>
    <col min="13586" max="13586" width="18.42578125" style="94" customWidth="1"/>
    <col min="13587" max="13587" width="27.85546875" style="94" customWidth="1"/>
    <col min="13588" max="13588" width="49.42578125" style="94" customWidth="1"/>
    <col min="13589" max="13589" width="32.140625" style="94" customWidth="1"/>
    <col min="13590" max="13590" width="22.42578125" style="94" customWidth="1"/>
    <col min="13591" max="13591" width="33" style="94" customWidth="1"/>
    <col min="13592" max="13592" width="58.85546875" style="94" customWidth="1"/>
    <col min="13593" max="13593" width="37.85546875" style="94" customWidth="1"/>
    <col min="13594" max="13594" width="17.5703125" style="94" customWidth="1"/>
    <col min="13595" max="13595" width="16.5703125" style="94" customWidth="1"/>
    <col min="13596" max="13596" width="28.7109375" style="94" customWidth="1"/>
    <col min="13597" max="13597" width="23.85546875" style="94" customWidth="1"/>
    <col min="13598" max="13824" width="9.140625" style="94"/>
    <col min="13825" max="13826" width="0" style="94" hidden="1" customWidth="1"/>
    <col min="13827" max="13827" width="15.7109375" style="94" customWidth="1"/>
    <col min="13828" max="13828" width="93.42578125" style="94" customWidth="1"/>
    <col min="13829" max="13829" width="32.28515625" style="94" customWidth="1"/>
    <col min="13830" max="13830" width="23.7109375" style="94" customWidth="1"/>
    <col min="13831" max="13831" width="26.42578125" style="94" customWidth="1"/>
    <col min="13832" max="13832" width="26.5703125" style="94" customWidth="1"/>
    <col min="13833" max="13833" width="27.85546875" style="94" customWidth="1"/>
    <col min="13834" max="13834" width="28.140625" style="94" customWidth="1"/>
    <col min="13835" max="13835" width="24.28515625" style="94" customWidth="1"/>
    <col min="13836" max="13836" width="13.140625" style="94" customWidth="1"/>
    <col min="13837" max="13837" width="19.85546875" style="94" customWidth="1"/>
    <col min="13838" max="13838" width="34.42578125" style="94" customWidth="1"/>
    <col min="13839" max="13839" width="18.140625" style="94" customWidth="1"/>
    <col min="13840" max="13840" width="24.7109375" style="94" customWidth="1"/>
    <col min="13841" max="13841" width="23.28515625" style="94" customWidth="1"/>
    <col min="13842" max="13842" width="18.42578125" style="94" customWidth="1"/>
    <col min="13843" max="13843" width="27.85546875" style="94" customWidth="1"/>
    <col min="13844" max="13844" width="49.42578125" style="94" customWidth="1"/>
    <col min="13845" max="13845" width="32.140625" style="94" customWidth="1"/>
    <col min="13846" max="13846" width="22.42578125" style="94" customWidth="1"/>
    <col min="13847" max="13847" width="33" style="94" customWidth="1"/>
    <col min="13848" max="13848" width="58.85546875" style="94" customWidth="1"/>
    <col min="13849" max="13849" width="37.85546875" style="94" customWidth="1"/>
    <col min="13850" max="13850" width="17.5703125" style="94" customWidth="1"/>
    <col min="13851" max="13851" width="16.5703125" style="94" customWidth="1"/>
    <col min="13852" max="13852" width="28.7109375" style="94" customWidth="1"/>
    <col min="13853" max="13853" width="23.85546875" style="94" customWidth="1"/>
    <col min="13854" max="14080" width="9.140625" style="94"/>
    <col min="14081" max="14082" width="0" style="94" hidden="1" customWidth="1"/>
    <col min="14083" max="14083" width="15.7109375" style="94" customWidth="1"/>
    <col min="14084" max="14084" width="93.42578125" style="94" customWidth="1"/>
    <col min="14085" max="14085" width="32.28515625" style="94" customWidth="1"/>
    <col min="14086" max="14086" width="23.7109375" style="94" customWidth="1"/>
    <col min="14087" max="14087" width="26.42578125" style="94" customWidth="1"/>
    <col min="14088" max="14088" width="26.5703125" style="94" customWidth="1"/>
    <col min="14089" max="14089" width="27.85546875" style="94" customWidth="1"/>
    <col min="14090" max="14090" width="28.140625" style="94" customWidth="1"/>
    <col min="14091" max="14091" width="24.28515625" style="94" customWidth="1"/>
    <col min="14092" max="14092" width="13.140625" style="94" customWidth="1"/>
    <col min="14093" max="14093" width="19.85546875" style="94" customWidth="1"/>
    <col min="14094" max="14094" width="34.42578125" style="94" customWidth="1"/>
    <col min="14095" max="14095" width="18.140625" style="94" customWidth="1"/>
    <col min="14096" max="14096" width="24.7109375" style="94" customWidth="1"/>
    <col min="14097" max="14097" width="23.28515625" style="94" customWidth="1"/>
    <col min="14098" max="14098" width="18.42578125" style="94" customWidth="1"/>
    <col min="14099" max="14099" width="27.85546875" style="94" customWidth="1"/>
    <col min="14100" max="14100" width="49.42578125" style="94" customWidth="1"/>
    <col min="14101" max="14101" width="32.140625" style="94" customWidth="1"/>
    <col min="14102" max="14102" width="22.42578125" style="94" customWidth="1"/>
    <col min="14103" max="14103" width="33" style="94" customWidth="1"/>
    <col min="14104" max="14104" width="58.85546875" style="94" customWidth="1"/>
    <col min="14105" max="14105" width="37.85546875" style="94" customWidth="1"/>
    <col min="14106" max="14106" width="17.5703125" style="94" customWidth="1"/>
    <col min="14107" max="14107" width="16.5703125" style="94" customWidth="1"/>
    <col min="14108" max="14108" width="28.7109375" style="94" customWidth="1"/>
    <col min="14109" max="14109" width="23.85546875" style="94" customWidth="1"/>
    <col min="14110" max="14336" width="9.140625" style="94"/>
    <col min="14337" max="14338" width="0" style="94" hidden="1" customWidth="1"/>
    <col min="14339" max="14339" width="15.7109375" style="94" customWidth="1"/>
    <col min="14340" max="14340" width="93.42578125" style="94" customWidth="1"/>
    <col min="14341" max="14341" width="32.28515625" style="94" customWidth="1"/>
    <col min="14342" max="14342" width="23.7109375" style="94" customWidth="1"/>
    <col min="14343" max="14343" width="26.42578125" style="94" customWidth="1"/>
    <col min="14344" max="14344" width="26.5703125" style="94" customWidth="1"/>
    <col min="14345" max="14345" width="27.85546875" style="94" customWidth="1"/>
    <col min="14346" max="14346" width="28.140625" style="94" customWidth="1"/>
    <col min="14347" max="14347" width="24.28515625" style="94" customWidth="1"/>
    <col min="14348" max="14348" width="13.140625" style="94" customWidth="1"/>
    <col min="14349" max="14349" width="19.85546875" style="94" customWidth="1"/>
    <col min="14350" max="14350" width="34.42578125" style="94" customWidth="1"/>
    <col min="14351" max="14351" width="18.140625" style="94" customWidth="1"/>
    <col min="14352" max="14352" width="24.7109375" style="94" customWidth="1"/>
    <col min="14353" max="14353" width="23.28515625" style="94" customWidth="1"/>
    <col min="14354" max="14354" width="18.42578125" style="94" customWidth="1"/>
    <col min="14355" max="14355" width="27.85546875" style="94" customWidth="1"/>
    <col min="14356" max="14356" width="49.42578125" style="94" customWidth="1"/>
    <col min="14357" max="14357" width="32.140625" style="94" customWidth="1"/>
    <col min="14358" max="14358" width="22.42578125" style="94" customWidth="1"/>
    <col min="14359" max="14359" width="33" style="94" customWidth="1"/>
    <col min="14360" max="14360" width="58.85546875" style="94" customWidth="1"/>
    <col min="14361" max="14361" width="37.85546875" style="94" customWidth="1"/>
    <col min="14362" max="14362" width="17.5703125" style="94" customWidth="1"/>
    <col min="14363" max="14363" width="16.5703125" style="94" customWidth="1"/>
    <col min="14364" max="14364" width="28.7109375" style="94" customWidth="1"/>
    <col min="14365" max="14365" width="23.85546875" style="94" customWidth="1"/>
    <col min="14366" max="14592" width="9.140625" style="94"/>
    <col min="14593" max="14594" width="0" style="94" hidden="1" customWidth="1"/>
    <col min="14595" max="14595" width="15.7109375" style="94" customWidth="1"/>
    <col min="14596" max="14596" width="93.42578125" style="94" customWidth="1"/>
    <col min="14597" max="14597" width="32.28515625" style="94" customWidth="1"/>
    <col min="14598" max="14598" width="23.7109375" style="94" customWidth="1"/>
    <col min="14599" max="14599" width="26.42578125" style="94" customWidth="1"/>
    <col min="14600" max="14600" width="26.5703125" style="94" customWidth="1"/>
    <col min="14601" max="14601" width="27.85546875" style="94" customWidth="1"/>
    <col min="14602" max="14602" width="28.140625" style="94" customWidth="1"/>
    <col min="14603" max="14603" width="24.28515625" style="94" customWidth="1"/>
    <col min="14604" max="14604" width="13.140625" style="94" customWidth="1"/>
    <col min="14605" max="14605" width="19.85546875" style="94" customWidth="1"/>
    <col min="14606" max="14606" width="34.42578125" style="94" customWidth="1"/>
    <col min="14607" max="14607" width="18.140625" style="94" customWidth="1"/>
    <col min="14608" max="14608" width="24.7109375" style="94" customWidth="1"/>
    <col min="14609" max="14609" width="23.28515625" style="94" customWidth="1"/>
    <col min="14610" max="14610" width="18.42578125" style="94" customWidth="1"/>
    <col min="14611" max="14611" width="27.85546875" style="94" customWidth="1"/>
    <col min="14612" max="14612" width="49.42578125" style="94" customWidth="1"/>
    <col min="14613" max="14613" width="32.140625" style="94" customWidth="1"/>
    <col min="14614" max="14614" width="22.42578125" style="94" customWidth="1"/>
    <col min="14615" max="14615" width="33" style="94" customWidth="1"/>
    <col min="14616" max="14616" width="58.85546875" style="94" customWidth="1"/>
    <col min="14617" max="14617" width="37.85546875" style="94" customWidth="1"/>
    <col min="14618" max="14618" width="17.5703125" style="94" customWidth="1"/>
    <col min="14619" max="14619" width="16.5703125" style="94" customWidth="1"/>
    <col min="14620" max="14620" width="28.7109375" style="94" customWidth="1"/>
    <col min="14621" max="14621" width="23.85546875" style="94" customWidth="1"/>
    <col min="14622" max="14848" width="9.140625" style="94"/>
    <col min="14849" max="14850" width="0" style="94" hidden="1" customWidth="1"/>
    <col min="14851" max="14851" width="15.7109375" style="94" customWidth="1"/>
    <col min="14852" max="14852" width="93.42578125" style="94" customWidth="1"/>
    <col min="14853" max="14853" width="32.28515625" style="94" customWidth="1"/>
    <col min="14854" max="14854" width="23.7109375" style="94" customWidth="1"/>
    <col min="14855" max="14855" width="26.42578125" style="94" customWidth="1"/>
    <col min="14856" max="14856" width="26.5703125" style="94" customWidth="1"/>
    <col min="14857" max="14857" width="27.85546875" style="94" customWidth="1"/>
    <col min="14858" max="14858" width="28.140625" style="94" customWidth="1"/>
    <col min="14859" max="14859" width="24.28515625" style="94" customWidth="1"/>
    <col min="14860" max="14860" width="13.140625" style="94" customWidth="1"/>
    <col min="14861" max="14861" width="19.85546875" style="94" customWidth="1"/>
    <col min="14862" max="14862" width="34.42578125" style="94" customWidth="1"/>
    <col min="14863" max="14863" width="18.140625" style="94" customWidth="1"/>
    <col min="14864" max="14864" width="24.7109375" style="94" customWidth="1"/>
    <col min="14865" max="14865" width="23.28515625" style="94" customWidth="1"/>
    <col min="14866" max="14866" width="18.42578125" style="94" customWidth="1"/>
    <col min="14867" max="14867" width="27.85546875" style="94" customWidth="1"/>
    <col min="14868" max="14868" width="49.42578125" style="94" customWidth="1"/>
    <col min="14869" max="14869" width="32.140625" style="94" customWidth="1"/>
    <col min="14870" max="14870" width="22.42578125" style="94" customWidth="1"/>
    <col min="14871" max="14871" width="33" style="94" customWidth="1"/>
    <col min="14872" max="14872" width="58.85546875" style="94" customWidth="1"/>
    <col min="14873" max="14873" width="37.85546875" style="94" customWidth="1"/>
    <col min="14874" max="14874" width="17.5703125" style="94" customWidth="1"/>
    <col min="14875" max="14875" width="16.5703125" style="94" customWidth="1"/>
    <col min="14876" max="14876" width="28.7109375" style="94" customWidth="1"/>
    <col min="14877" max="14877" width="23.85546875" style="94" customWidth="1"/>
    <col min="14878" max="15104" width="9.140625" style="94"/>
    <col min="15105" max="15106" width="0" style="94" hidden="1" customWidth="1"/>
    <col min="15107" max="15107" width="15.7109375" style="94" customWidth="1"/>
    <col min="15108" max="15108" width="93.42578125" style="94" customWidth="1"/>
    <col min="15109" max="15109" width="32.28515625" style="94" customWidth="1"/>
    <col min="15110" max="15110" width="23.7109375" style="94" customWidth="1"/>
    <col min="15111" max="15111" width="26.42578125" style="94" customWidth="1"/>
    <col min="15112" max="15112" width="26.5703125" style="94" customWidth="1"/>
    <col min="15113" max="15113" width="27.85546875" style="94" customWidth="1"/>
    <col min="15114" max="15114" width="28.140625" style="94" customWidth="1"/>
    <col min="15115" max="15115" width="24.28515625" style="94" customWidth="1"/>
    <col min="15116" max="15116" width="13.140625" style="94" customWidth="1"/>
    <col min="15117" max="15117" width="19.85546875" style="94" customWidth="1"/>
    <col min="15118" max="15118" width="34.42578125" style="94" customWidth="1"/>
    <col min="15119" max="15119" width="18.140625" style="94" customWidth="1"/>
    <col min="15120" max="15120" width="24.7109375" style="94" customWidth="1"/>
    <col min="15121" max="15121" width="23.28515625" style="94" customWidth="1"/>
    <col min="15122" max="15122" width="18.42578125" style="94" customWidth="1"/>
    <col min="15123" max="15123" width="27.85546875" style="94" customWidth="1"/>
    <col min="15124" max="15124" width="49.42578125" style="94" customWidth="1"/>
    <col min="15125" max="15125" width="32.140625" style="94" customWidth="1"/>
    <col min="15126" max="15126" width="22.42578125" style="94" customWidth="1"/>
    <col min="15127" max="15127" width="33" style="94" customWidth="1"/>
    <col min="15128" max="15128" width="58.85546875" style="94" customWidth="1"/>
    <col min="15129" max="15129" width="37.85546875" style="94" customWidth="1"/>
    <col min="15130" max="15130" width="17.5703125" style="94" customWidth="1"/>
    <col min="15131" max="15131" width="16.5703125" style="94" customWidth="1"/>
    <col min="15132" max="15132" width="28.7109375" style="94" customWidth="1"/>
    <col min="15133" max="15133" width="23.85546875" style="94" customWidth="1"/>
    <col min="15134" max="15360" width="9.140625" style="94"/>
    <col min="15361" max="15362" width="0" style="94" hidden="1" customWidth="1"/>
    <col min="15363" max="15363" width="15.7109375" style="94" customWidth="1"/>
    <col min="15364" max="15364" width="93.42578125" style="94" customWidth="1"/>
    <col min="15365" max="15365" width="32.28515625" style="94" customWidth="1"/>
    <col min="15366" max="15366" width="23.7109375" style="94" customWidth="1"/>
    <col min="15367" max="15367" width="26.42578125" style="94" customWidth="1"/>
    <col min="15368" max="15368" width="26.5703125" style="94" customWidth="1"/>
    <col min="15369" max="15369" width="27.85546875" style="94" customWidth="1"/>
    <col min="15370" max="15370" width="28.140625" style="94" customWidth="1"/>
    <col min="15371" max="15371" width="24.28515625" style="94" customWidth="1"/>
    <col min="15372" max="15372" width="13.140625" style="94" customWidth="1"/>
    <col min="15373" max="15373" width="19.85546875" style="94" customWidth="1"/>
    <col min="15374" max="15374" width="34.42578125" style="94" customWidth="1"/>
    <col min="15375" max="15375" width="18.140625" style="94" customWidth="1"/>
    <col min="15376" max="15376" width="24.7109375" style="94" customWidth="1"/>
    <col min="15377" max="15377" width="23.28515625" style="94" customWidth="1"/>
    <col min="15378" max="15378" width="18.42578125" style="94" customWidth="1"/>
    <col min="15379" max="15379" width="27.85546875" style="94" customWidth="1"/>
    <col min="15380" max="15380" width="49.42578125" style="94" customWidth="1"/>
    <col min="15381" max="15381" width="32.140625" style="94" customWidth="1"/>
    <col min="15382" max="15382" width="22.42578125" style="94" customWidth="1"/>
    <col min="15383" max="15383" width="33" style="94" customWidth="1"/>
    <col min="15384" max="15384" width="58.85546875" style="94" customWidth="1"/>
    <col min="15385" max="15385" width="37.85546875" style="94" customWidth="1"/>
    <col min="15386" max="15386" width="17.5703125" style="94" customWidth="1"/>
    <col min="15387" max="15387" width="16.5703125" style="94" customWidth="1"/>
    <col min="15388" max="15388" width="28.7109375" style="94" customWidth="1"/>
    <col min="15389" max="15389" width="23.85546875" style="94" customWidth="1"/>
    <col min="15390" max="15616" width="9.140625" style="94"/>
    <col min="15617" max="15618" width="0" style="94" hidden="1" customWidth="1"/>
    <col min="15619" max="15619" width="15.7109375" style="94" customWidth="1"/>
    <col min="15620" max="15620" width="93.42578125" style="94" customWidth="1"/>
    <col min="15621" max="15621" width="32.28515625" style="94" customWidth="1"/>
    <col min="15622" max="15622" width="23.7109375" style="94" customWidth="1"/>
    <col min="15623" max="15623" width="26.42578125" style="94" customWidth="1"/>
    <col min="15624" max="15624" width="26.5703125" style="94" customWidth="1"/>
    <col min="15625" max="15625" width="27.85546875" style="94" customWidth="1"/>
    <col min="15626" max="15626" width="28.140625" style="94" customWidth="1"/>
    <col min="15627" max="15627" width="24.28515625" style="94" customWidth="1"/>
    <col min="15628" max="15628" width="13.140625" style="94" customWidth="1"/>
    <col min="15629" max="15629" width="19.85546875" style="94" customWidth="1"/>
    <col min="15630" max="15630" width="34.42578125" style="94" customWidth="1"/>
    <col min="15631" max="15631" width="18.140625" style="94" customWidth="1"/>
    <col min="15632" max="15632" width="24.7109375" style="94" customWidth="1"/>
    <col min="15633" max="15633" width="23.28515625" style="94" customWidth="1"/>
    <col min="15634" max="15634" width="18.42578125" style="94" customWidth="1"/>
    <col min="15635" max="15635" width="27.85546875" style="94" customWidth="1"/>
    <col min="15636" max="15636" width="49.42578125" style="94" customWidth="1"/>
    <col min="15637" max="15637" width="32.140625" style="94" customWidth="1"/>
    <col min="15638" max="15638" width="22.42578125" style="94" customWidth="1"/>
    <col min="15639" max="15639" width="33" style="94" customWidth="1"/>
    <col min="15640" max="15640" width="58.85546875" style="94" customWidth="1"/>
    <col min="15641" max="15641" width="37.85546875" style="94" customWidth="1"/>
    <col min="15642" max="15642" width="17.5703125" style="94" customWidth="1"/>
    <col min="15643" max="15643" width="16.5703125" style="94" customWidth="1"/>
    <col min="15644" max="15644" width="28.7109375" style="94" customWidth="1"/>
    <col min="15645" max="15645" width="23.85546875" style="94" customWidth="1"/>
    <col min="15646" max="15872" width="9.140625" style="94"/>
    <col min="15873" max="15874" width="0" style="94" hidden="1" customWidth="1"/>
    <col min="15875" max="15875" width="15.7109375" style="94" customWidth="1"/>
    <col min="15876" max="15876" width="93.42578125" style="94" customWidth="1"/>
    <col min="15877" max="15877" width="32.28515625" style="94" customWidth="1"/>
    <col min="15878" max="15878" width="23.7109375" style="94" customWidth="1"/>
    <col min="15879" max="15879" width="26.42578125" style="94" customWidth="1"/>
    <col min="15880" max="15880" width="26.5703125" style="94" customWidth="1"/>
    <col min="15881" max="15881" width="27.85546875" style="94" customWidth="1"/>
    <col min="15882" max="15882" width="28.140625" style="94" customWidth="1"/>
    <col min="15883" max="15883" width="24.28515625" style="94" customWidth="1"/>
    <col min="15884" max="15884" width="13.140625" style="94" customWidth="1"/>
    <col min="15885" max="15885" width="19.85546875" style="94" customWidth="1"/>
    <col min="15886" max="15886" width="34.42578125" style="94" customWidth="1"/>
    <col min="15887" max="15887" width="18.140625" style="94" customWidth="1"/>
    <col min="15888" max="15888" width="24.7109375" style="94" customWidth="1"/>
    <col min="15889" max="15889" width="23.28515625" style="94" customWidth="1"/>
    <col min="15890" max="15890" width="18.42578125" style="94" customWidth="1"/>
    <col min="15891" max="15891" width="27.85546875" style="94" customWidth="1"/>
    <col min="15892" max="15892" width="49.42578125" style="94" customWidth="1"/>
    <col min="15893" max="15893" width="32.140625" style="94" customWidth="1"/>
    <col min="15894" max="15894" width="22.42578125" style="94" customWidth="1"/>
    <col min="15895" max="15895" width="33" style="94" customWidth="1"/>
    <col min="15896" max="15896" width="58.85546875" style="94" customWidth="1"/>
    <col min="15897" max="15897" width="37.85546875" style="94" customWidth="1"/>
    <col min="15898" max="15898" width="17.5703125" style="94" customWidth="1"/>
    <col min="15899" max="15899" width="16.5703125" style="94" customWidth="1"/>
    <col min="15900" max="15900" width="28.7109375" style="94" customWidth="1"/>
    <col min="15901" max="15901" width="23.85546875" style="94" customWidth="1"/>
    <col min="15902" max="16128" width="9.140625" style="94"/>
    <col min="16129" max="16130" width="0" style="94" hidden="1" customWidth="1"/>
    <col min="16131" max="16131" width="15.7109375" style="94" customWidth="1"/>
    <col min="16132" max="16132" width="93.42578125" style="94" customWidth="1"/>
    <col min="16133" max="16133" width="32.28515625" style="94" customWidth="1"/>
    <col min="16134" max="16134" width="23.7109375" style="94" customWidth="1"/>
    <col min="16135" max="16135" width="26.42578125" style="94" customWidth="1"/>
    <col min="16136" max="16136" width="26.5703125" style="94" customWidth="1"/>
    <col min="16137" max="16137" width="27.85546875" style="94" customWidth="1"/>
    <col min="16138" max="16138" width="28.140625" style="94" customWidth="1"/>
    <col min="16139" max="16139" width="24.28515625" style="94" customWidth="1"/>
    <col min="16140" max="16140" width="13.140625" style="94" customWidth="1"/>
    <col min="16141" max="16141" width="19.85546875" style="94" customWidth="1"/>
    <col min="16142" max="16142" width="34.42578125" style="94" customWidth="1"/>
    <col min="16143" max="16143" width="18.140625" style="94" customWidth="1"/>
    <col min="16144" max="16144" width="24.7109375" style="94" customWidth="1"/>
    <col min="16145" max="16145" width="23.28515625" style="94" customWidth="1"/>
    <col min="16146" max="16146" width="18.42578125" style="94" customWidth="1"/>
    <col min="16147" max="16147" width="27.85546875" style="94" customWidth="1"/>
    <col min="16148" max="16148" width="49.42578125" style="94" customWidth="1"/>
    <col min="16149" max="16149" width="32.140625" style="94" customWidth="1"/>
    <col min="16150" max="16150" width="22.42578125" style="94" customWidth="1"/>
    <col min="16151" max="16151" width="33" style="94" customWidth="1"/>
    <col min="16152" max="16152" width="58.85546875" style="94" customWidth="1"/>
    <col min="16153" max="16153" width="37.85546875" style="94" customWidth="1"/>
    <col min="16154" max="16154" width="17.5703125" style="94" customWidth="1"/>
    <col min="16155" max="16155" width="16.5703125" style="94" customWidth="1"/>
    <col min="16156" max="16156" width="28.7109375" style="94" customWidth="1"/>
    <col min="16157" max="16157" width="23.85546875" style="94" customWidth="1"/>
    <col min="16158" max="16384" width="9.140625" style="94"/>
  </cols>
  <sheetData>
    <row r="1" spans="1:29" ht="31.5" x14ac:dyDescent="0.5">
      <c r="F1" s="95"/>
      <c r="G1" s="95"/>
      <c r="H1" s="95"/>
      <c r="I1" s="95"/>
      <c r="J1" s="95"/>
      <c r="K1" s="95"/>
      <c r="L1" s="394"/>
      <c r="M1" s="394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6"/>
      <c r="AA1" s="395"/>
      <c r="AB1" s="395"/>
      <c r="AC1" s="395"/>
    </row>
    <row r="2" spans="1:29" ht="20.25" x14ac:dyDescent="0.3">
      <c r="Z2" s="395"/>
      <c r="AA2" s="395"/>
      <c r="AB2" s="395"/>
      <c r="AC2" s="395"/>
    </row>
    <row r="3" spans="1:29" ht="21" x14ac:dyDescent="0.35">
      <c r="Z3" s="96"/>
      <c r="AA3" s="395"/>
      <c r="AB3" s="395"/>
      <c r="AC3" s="395"/>
    </row>
    <row r="4" spans="1:29" ht="31.5" x14ac:dyDescent="0.5">
      <c r="AA4" s="95"/>
      <c r="AB4" s="97"/>
      <c r="AC4" s="98"/>
    </row>
    <row r="5" spans="1:29" ht="147.75" customHeight="1" x14ac:dyDescent="0.25">
      <c r="C5" s="396" t="s">
        <v>1674</v>
      </c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</row>
    <row r="6" spans="1:29" s="99" customFormat="1" ht="30.75" customHeight="1" x14ac:dyDescent="0.4">
      <c r="C6" s="385" t="s">
        <v>6</v>
      </c>
      <c r="D6" s="385" t="s">
        <v>7</v>
      </c>
      <c r="E6" s="386" t="s">
        <v>8</v>
      </c>
      <c r="F6" s="389" t="s">
        <v>956</v>
      </c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90" t="s">
        <v>9</v>
      </c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7" t="s">
        <v>1661</v>
      </c>
    </row>
    <row r="7" spans="1:29" s="99" customFormat="1" ht="48.75" customHeight="1" x14ac:dyDescent="0.4">
      <c r="C7" s="385"/>
      <c r="D7" s="385"/>
      <c r="E7" s="387"/>
      <c r="F7" s="389" t="s">
        <v>13</v>
      </c>
      <c r="G7" s="389"/>
      <c r="H7" s="389"/>
      <c r="I7" s="389"/>
      <c r="J7" s="389"/>
      <c r="K7" s="389"/>
      <c r="L7" s="398" t="s">
        <v>14</v>
      </c>
      <c r="M7" s="398"/>
      <c r="N7" s="398" t="s">
        <v>15</v>
      </c>
      <c r="O7" s="398" t="s">
        <v>16</v>
      </c>
      <c r="P7" s="398" t="s">
        <v>17</v>
      </c>
      <c r="Q7" s="398" t="s">
        <v>18</v>
      </c>
      <c r="R7" s="392" t="s">
        <v>1662</v>
      </c>
      <c r="S7" s="392" t="s">
        <v>1663</v>
      </c>
      <c r="T7" s="392" t="s">
        <v>1664</v>
      </c>
      <c r="U7" s="392" t="s">
        <v>1665</v>
      </c>
      <c r="V7" s="392" t="s">
        <v>23</v>
      </c>
      <c r="W7" s="392" t="s">
        <v>1666</v>
      </c>
      <c r="X7" s="392" t="s">
        <v>1667</v>
      </c>
      <c r="Y7" s="392" t="s">
        <v>1668</v>
      </c>
      <c r="Z7" s="392" t="s">
        <v>27</v>
      </c>
      <c r="AA7" s="392" t="s">
        <v>28</v>
      </c>
      <c r="AB7" s="392" t="s">
        <v>1669</v>
      </c>
      <c r="AC7" s="397"/>
    </row>
    <row r="8" spans="1:29" s="99" customFormat="1" ht="409.5" customHeight="1" x14ac:dyDescent="0.4">
      <c r="C8" s="385"/>
      <c r="D8" s="385"/>
      <c r="E8" s="388"/>
      <c r="F8" s="100" t="s">
        <v>30</v>
      </c>
      <c r="G8" s="100" t="s">
        <v>31</v>
      </c>
      <c r="H8" s="100" t="s">
        <v>32</v>
      </c>
      <c r="I8" s="100" t="s">
        <v>33</v>
      </c>
      <c r="J8" s="100" t="s">
        <v>34</v>
      </c>
      <c r="K8" s="100" t="s">
        <v>35</v>
      </c>
      <c r="L8" s="398"/>
      <c r="M8" s="398"/>
      <c r="N8" s="398"/>
      <c r="O8" s="398"/>
      <c r="P8" s="398"/>
      <c r="Q8" s="398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7"/>
    </row>
    <row r="9" spans="1:29" s="99" customFormat="1" ht="38.25" customHeight="1" x14ac:dyDescent="0.4">
      <c r="C9" s="385"/>
      <c r="D9" s="385"/>
      <c r="E9" s="101" t="s">
        <v>36</v>
      </c>
      <c r="F9" s="102" t="s">
        <v>36</v>
      </c>
      <c r="G9" s="102" t="s">
        <v>36</v>
      </c>
      <c r="H9" s="102" t="s">
        <v>36</v>
      </c>
      <c r="I9" s="102" t="s">
        <v>36</v>
      </c>
      <c r="J9" s="102" t="s">
        <v>36</v>
      </c>
      <c r="K9" s="102" t="s">
        <v>36</v>
      </c>
      <c r="L9" s="102" t="s">
        <v>37</v>
      </c>
      <c r="M9" s="102" t="s">
        <v>36</v>
      </c>
      <c r="N9" s="102" t="s">
        <v>36</v>
      </c>
      <c r="O9" s="102" t="s">
        <v>36</v>
      </c>
      <c r="P9" s="102" t="s">
        <v>36</v>
      </c>
      <c r="Q9" s="102" t="s">
        <v>36</v>
      </c>
      <c r="R9" s="102" t="s">
        <v>36</v>
      </c>
      <c r="S9" s="102" t="s">
        <v>36</v>
      </c>
      <c r="T9" s="102" t="s">
        <v>36</v>
      </c>
      <c r="U9" s="102" t="s">
        <v>36</v>
      </c>
      <c r="V9" s="102" t="s">
        <v>36</v>
      </c>
      <c r="W9" s="102" t="s">
        <v>36</v>
      </c>
      <c r="X9" s="102" t="s">
        <v>36</v>
      </c>
      <c r="Y9" s="102" t="s">
        <v>36</v>
      </c>
      <c r="Z9" s="102" t="s">
        <v>36</v>
      </c>
      <c r="AA9" s="102" t="s">
        <v>36</v>
      </c>
      <c r="AB9" s="102" t="s">
        <v>36</v>
      </c>
      <c r="AC9" s="397"/>
    </row>
    <row r="10" spans="1:29" s="99" customFormat="1" ht="34.5" customHeight="1" x14ac:dyDescent="0.45">
      <c r="A10" s="99">
        <v>1</v>
      </c>
      <c r="C10" s="103">
        <v>1</v>
      </c>
      <c r="D10" s="103">
        <v>2</v>
      </c>
      <c r="E10" s="104">
        <f>D10+1</f>
        <v>3</v>
      </c>
      <c r="F10" s="104">
        <f>E10+1</f>
        <v>4</v>
      </c>
      <c r="G10" s="104">
        <v>5</v>
      </c>
      <c r="H10" s="104">
        <v>6</v>
      </c>
      <c r="I10" s="104">
        <v>7</v>
      </c>
      <c r="J10" s="104">
        <v>8</v>
      </c>
      <c r="K10" s="104">
        <v>9</v>
      </c>
      <c r="L10" s="104">
        <v>10</v>
      </c>
      <c r="M10" s="104">
        <v>11</v>
      </c>
      <c r="N10" s="104">
        <v>12</v>
      </c>
      <c r="O10" s="104">
        <v>13</v>
      </c>
      <c r="P10" s="104">
        <v>14</v>
      </c>
      <c r="Q10" s="104">
        <v>15</v>
      </c>
      <c r="R10" s="104">
        <v>16</v>
      </c>
      <c r="S10" s="104">
        <v>17</v>
      </c>
      <c r="T10" s="104">
        <v>18</v>
      </c>
      <c r="U10" s="104">
        <v>19</v>
      </c>
      <c r="V10" s="104">
        <v>20</v>
      </c>
      <c r="W10" s="104">
        <v>21</v>
      </c>
      <c r="X10" s="104">
        <v>22</v>
      </c>
      <c r="Y10" s="104">
        <v>23</v>
      </c>
      <c r="Z10" s="104">
        <v>24</v>
      </c>
      <c r="AA10" s="104">
        <v>25</v>
      </c>
      <c r="AB10" s="104">
        <v>26</v>
      </c>
      <c r="AC10" s="104">
        <v>27</v>
      </c>
    </row>
    <row r="11" spans="1:29" s="99" customFormat="1" ht="27.75" x14ac:dyDescent="0.4">
      <c r="C11" s="105" t="s">
        <v>1670</v>
      </c>
      <c r="D11" s="103"/>
      <c r="E11" s="106">
        <f>E12</f>
        <v>58937.15</v>
      </c>
      <c r="F11" s="106">
        <f t="shared" ref="F11:AB11" si="0">F12</f>
        <v>0</v>
      </c>
      <c r="G11" s="106">
        <f t="shared" si="0"/>
        <v>0</v>
      </c>
      <c r="H11" s="106">
        <f t="shared" si="0"/>
        <v>0</v>
      </c>
      <c r="I11" s="106">
        <f t="shared" si="0"/>
        <v>58937.15</v>
      </c>
      <c r="J11" s="106">
        <f t="shared" si="0"/>
        <v>0</v>
      </c>
      <c r="K11" s="106">
        <f t="shared" si="0"/>
        <v>0</v>
      </c>
      <c r="L11" s="107">
        <f t="shared" si="0"/>
        <v>0</v>
      </c>
      <c r="M11" s="106">
        <f t="shared" si="0"/>
        <v>0</v>
      </c>
      <c r="N11" s="106">
        <f t="shared" si="0"/>
        <v>0</v>
      </c>
      <c r="O11" s="106">
        <f t="shared" si="0"/>
        <v>0</v>
      </c>
      <c r="P11" s="106">
        <f t="shared" si="0"/>
        <v>0</v>
      </c>
      <c r="Q11" s="106">
        <f t="shared" si="0"/>
        <v>0</v>
      </c>
      <c r="R11" s="106">
        <f t="shared" si="0"/>
        <v>0</v>
      </c>
      <c r="S11" s="106">
        <f t="shared" si="0"/>
        <v>0</v>
      </c>
      <c r="T11" s="106">
        <f t="shared" si="0"/>
        <v>0</v>
      </c>
      <c r="U11" s="106">
        <f t="shared" si="0"/>
        <v>0</v>
      </c>
      <c r="V11" s="106">
        <f t="shared" si="0"/>
        <v>0</v>
      </c>
      <c r="W11" s="106">
        <f t="shared" si="0"/>
        <v>0</v>
      </c>
      <c r="X11" s="106">
        <f t="shared" si="0"/>
        <v>0</v>
      </c>
      <c r="Y11" s="106">
        <f t="shared" si="0"/>
        <v>0</v>
      </c>
      <c r="Z11" s="106">
        <f t="shared" si="0"/>
        <v>0</v>
      </c>
      <c r="AA11" s="106">
        <f t="shared" si="0"/>
        <v>0</v>
      </c>
      <c r="AB11" s="106">
        <f t="shared" si="0"/>
        <v>0</v>
      </c>
      <c r="AC11" s="103" t="s">
        <v>862</v>
      </c>
    </row>
    <row r="12" spans="1:29" s="99" customFormat="1" ht="27.75" x14ac:dyDescent="0.4">
      <c r="C12" s="108" t="s">
        <v>1671</v>
      </c>
      <c r="D12" s="103"/>
      <c r="E12" s="106">
        <f>E13</f>
        <v>58937.15</v>
      </c>
      <c r="F12" s="106">
        <f t="shared" ref="F12:AB12" si="1">F13</f>
        <v>0</v>
      </c>
      <c r="G12" s="106">
        <f t="shared" si="1"/>
        <v>0</v>
      </c>
      <c r="H12" s="106">
        <f t="shared" si="1"/>
        <v>0</v>
      </c>
      <c r="I12" s="106">
        <f t="shared" si="1"/>
        <v>58937.15</v>
      </c>
      <c r="J12" s="106">
        <f t="shared" si="1"/>
        <v>0</v>
      </c>
      <c r="K12" s="106">
        <f t="shared" si="1"/>
        <v>0</v>
      </c>
      <c r="L12" s="107">
        <f t="shared" si="1"/>
        <v>0</v>
      </c>
      <c r="M12" s="106">
        <f t="shared" si="1"/>
        <v>0</v>
      </c>
      <c r="N12" s="106">
        <f t="shared" si="1"/>
        <v>0</v>
      </c>
      <c r="O12" s="106">
        <f t="shared" si="1"/>
        <v>0</v>
      </c>
      <c r="P12" s="106">
        <f t="shared" si="1"/>
        <v>0</v>
      </c>
      <c r="Q12" s="106">
        <f t="shared" si="1"/>
        <v>0</v>
      </c>
      <c r="R12" s="106">
        <f t="shared" si="1"/>
        <v>0</v>
      </c>
      <c r="S12" s="106">
        <f t="shared" si="1"/>
        <v>0</v>
      </c>
      <c r="T12" s="106">
        <f t="shared" si="1"/>
        <v>0</v>
      </c>
      <c r="U12" s="106">
        <f t="shared" si="1"/>
        <v>0</v>
      </c>
      <c r="V12" s="106">
        <f t="shared" si="1"/>
        <v>0</v>
      </c>
      <c r="W12" s="106">
        <f t="shared" si="1"/>
        <v>0</v>
      </c>
      <c r="X12" s="106">
        <f t="shared" si="1"/>
        <v>0</v>
      </c>
      <c r="Y12" s="106">
        <f t="shared" si="1"/>
        <v>0</v>
      </c>
      <c r="Z12" s="106">
        <f t="shared" si="1"/>
        <v>0</v>
      </c>
      <c r="AA12" s="106">
        <f t="shared" si="1"/>
        <v>0</v>
      </c>
      <c r="AB12" s="106">
        <f t="shared" si="1"/>
        <v>0</v>
      </c>
      <c r="AC12" s="103" t="s">
        <v>862</v>
      </c>
    </row>
    <row r="13" spans="1:29" s="99" customFormat="1" ht="27.75" x14ac:dyDescent="0.4">
      <c r="A13" s="99">
        <v>2</v>
      </c>
      <c r="C13" s="108" t="s">
        <v>1673</v>
      </c>
      <c r="D13" s="103"/>
      <c r="E13" s="106">
        <f>F13+G13+H13+I13+J13+K13+M13+N13+O13+P13+Q13+R13+S13+T13+U13+V13+W13+X13+Y13+Z13+AA13+AB13</f>
        <v>58937.15</v>
      </c>
      <c r="F13" s="106">
        <f t="shared" ref="F13:Q13" si="2">F14</f>
        <v>0</v>
      </c>
      <c r="G13" s="106">
        <f t="shared" si="2"/>
        <v>0</v>
      </c>
      <c r="H13" s="106">
        <f t="shared" si="2"/>
        <v>0</v>
      </c>
      <c r="I13" s="106">
        <f t="shared" si="2"/>
        <v>58937.15</v>
      </c>
      <c r="J13" s="106">
        <f t="shared" si="2"/>
        <v>0</v>
      </c>
      <c r="K13" s="106">
        <f t="shared" si="2"/>
        <v>0</v>
      </c>
      <c r="L13" s="107">
        <f t="shared" si="2"/>
        <v>0</v>
      </c>
      <c r="M13" s="106">
        <f t="shared" si="2"/>
        <v>0</v>
      </c>
      <c r="N13" s="106">
        <f t="shared" si="2"/>
        <v>0</v>
      </c>
      <c r="O13" s="106">
        <f t="shared" si="2"/>
        <v>0</v>
      </c>
      <c r="P13" s="106">
        <f t="shared" si="2"/>
        <v>0</v>
      </c>
      <c r="Q13" s="106">
        <f t="shared" si="2"/>
        <v>0</v>
      </c>
      <c r="R13" s="106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0</v>
      </c>
      <c r="X13" s="106">
        <v>0</v>
      </c>
      <c r="Y13" s="106">
        <v>0</v>
      </c>
      <c r="Z13" s="106">
        <f>Z14</f>
        <v>0</v>
      </c>
      <c r="AA13" s="106">
        <f>AA14</f>
        <v>0</v>
      </c>
      <c r="AB13" s="106">
        <f>AB14</f>
        <v>0</v>
      </c>
      <c r="AC13" s="103" t="s">
        <v>862</v>
      </c>
    </row>
    <row r="14" spans="1:29" s="99" customFormat="1" ht="27.75" x14ac:dyDescent="0.4">
      <c r="A14" s="99">
        <v>3</v>
      </c>
      <c r="B14" s="99">
        <v>1</v>
      </c>
      <c r="C14" s="109">
        <v>1</v>
      </c>
      <c r="D14" s="110" t="s">
        <v>1672</v>
      </c>
      <c r="E14" s="106">
        <f>F14+G14+H14+I14+J14+K14+M14+N14+O14+P14+Q14+R14+S14+T14+U14+V14+W14+X14+Y14+Z14+AA14+AB14</f>
        <v>58937.15</v>
      </c>
      <c r="F14" s="111">
        <v>0</v>
      </c>
      <c r="G14" s="111">
        <v>0</v>
      </c>
      <c r="H14" s="111">
        <v>0</v>
      </c>
      <c r="I14" s="111">
        <v>58937.15</v>
      </c>
      <c r="J14" s="111">
        <v>0</v>
      </c>
      <c r="K14" s="111">
        <v>0</v>
      </c>
      <c r="L14" s="110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  <c r="AC14" s="109">
        <v>2020</v>
      </c>
    </row>
    <row r="15" spans="1:29" s="99" customFormat="1" ht="27.75" x14ac:dyDescent="0.4">
      <c r="A15" s="99">
        <v>2</v>
      </c>
      <c r="C15" s="108" t="s">
        <v>1015</v>
      </c>
      <c r="D15" s="103"/>
      <c r="E15" s="106">
        <f>F15+G15+H15+I15+J15+K15+M15+N15+O15+P15+Q15+R15+S15+T15+U15+V15+W15+X15+Y15+Z15+AA15+AB15</f>
        <v>560539.34</v>
      </c>
      <c r="F15" s="106">
        <f t="shared" ref="F15:Q15" si="3">F16</f>
        <v>0</v>
      </c>
      <c r="G15" s="106">
        <f t="shared" si="3"/>
        <v>0</v>
      </c>
      <c r="H15" s="106">
        <f t="shared" si="3"/>
        <v>560539.34</v>
      </c>
      <c r="I15" s="106">
        <f t="shared" si="3"/>
        <v>0</v>
      </c>
      <c r="J15" s="106">
        <f t="shared" si="3"/>
        <v>0</v>
      </c>
      <c r="K15" s="106">
        <f t="shared" si="3"/>
        <v>0</v>
      </c>
      <c r="L15" s="107">
        <f t="shared" si="3"/>
        <v>0</v>
      </c>
      <c r="M15" s="106">
        <f t="shared" si="3"/>
        <v>0</v>
      </c>
      <c r="N15" s="106">
        <f t="shared" si="3"/>
        <v>0</v>
      </c>
      <c r="O15" s="106">
        <f t="shared" si="3"/>
        <v>0</v>
      </c>
      <c r="P15" s="106">
        <f t="shared" si="3"/>
        <v>0</v>
      </c>
      <c r="Q15" s="106">
        <f t="shared" si="3"/>
        <v>0</v>
      </c>
      <c r="R15" s="106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0</v>
      </c>
      <c r="X15" s="106">
        <v>0</v>
      </c>
      <c r="Y15" s="106">
        <v>0</v>
      </c>
      <c r="Z15" s="106">
        <f>Z16</f>
        <v>0</v>
      </c>
      <c r="AA15" s="106">
        <f>AA16</f>
        <v>0</v>
      </c>
      <c r="AB15" s="106">
        <f>AB16</f>
        <v>0</v>
      </c>
      <c r="AC15" s="103" t="s">
        <v>862</v>
      </c>
    </row>
    <row r="16" spans="1:29" s="99" customFormat="1" ht="27.75" x14ac:dyDescent="0.4">
      <c r="A16" s="99">
        <v>3</v>
      </c>
      <c r="B16" s="99">
        <v>1</v>
      </c>
      <c r="C16" s="109">
        <v>2</v>
      </c>
      <c r="D16" s="110" t="s">
        <v>1867</v>
      </c>
      <c r="E16" s="106">
        <f>F16+G16+H16+I16+J16+K16+M16+N16+O16+P16+Q16+R16+S16+T16+U16+V16+W16+X16+Y16+Z16+AA16+AB16</f>
        <v>560539.34</v>
      </c>
      <c r="F16" s="111">
        <v>0</v>
      </c>
      <c r="G16" s="111">
        <v>0</v>
      </c>
      <c r="H16" s="111">
        <v>560539.34</v>
      </c>
      <c r="I16" s="111">
        <v>0</v>
      </c>
      <c r="J16" s="111">
        <v>0</v>
      </c>
      <c r="K16" s="111">
        <v>0</v>
      </c>
      <c r="L16" s="110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  <c r="AC16" s="109">
        <v>2020</v>
      </c>
    </row>
    <row r="17" spans="1:29" s="99" customFormat="1" ht="27.75" x14ac:dyDescent="0.4">
      <c r="C17" s="108" t="s">
        <v>2365</v>
      </c>
      <c r="D17" s="103"/>
      <c r="E17" s="106">
        <f>E20+E18</f>
        <v>804111.5</v>
      </c>
      <c r="F17" s="106">
        <f t="shared" ref="F17:AB17" si="4">F20+F18</f>
        <v>0</v>
      </c>
      <c r="G17" s="106">
        <f t="shared" si="4"/>
        <v>0</v>
      </c>
      <c r="H17" s="106">
        <f t="shared" si="4"/>
        <v>394360</v>
      </c>
      <c r="I17" s="106">
        <f t="shared" si="4"/>
        <v>0</v>
      </c>
      <c r="J17" s="106">
        <f t="shared" si="4"/>
        <v>140121</v>
      </c>
      <c r="K17" s="106">
        <f t="shared" si="4"/>
        <v>0</v>
      </c>
      <c r="L17" s="107">
        <f t="shared" si="4"/>
        <v>0</v>
      </c>
      <c r="M17" s="106">
        <f t="shared" si="4"/>
        <v>0</v>
      </c>
      <c r="N17" s="106">
        <f t="shared" si="4"/>
        <v>193013</v>
      </c>
      <c r="O17" s="106">
        <f t="shared" si="4"/>
        <v>0</v>
      </c>
      <c r="P17" s="106">
        <f t="shared" si="4"/>
        <v>76617.5</v>
      </c>
      <c r="Q17" s="106">
        <f t="shared" si="4"/>
        <v>0</v>
      </c>
      <c r="R17" s="106">
        <f t="shared" si="4"/>
        <v>0</v>
      </c>
      <c r="S17" s="106">
        <f t="shared" si="4"/>
        <v>0</v>
      </c>
      <c r="T17" s="106">
        <f t="shared" si="4"/>
        <v>0</v>
      </c>
      <c r="U17" s="106">
        <f t="shared" si="4"/>
        <v>0</v>
      </c>
      <c r="V17" s="106">
        <f t="shared" si="4"/>
        <v>0</v>
      </c>
      <c r="W17" s="106">
        <f t="shared" si="4"/>
        <v>0</v>
      </c>
      <c r="X17" s="106">
        <f t="shared" si="4"/>
        <v>0</v>
      </c>
      <c r="Y17" s="106">
        <f t="shared" si="4"/>
        <v>0</v>
      </c>
      <c r="Z17" s="106">
        <f t="shared" si="4"/>
        <v>0</v>
      </c>
      <c r="AA17" s="106">
        <f t="shared" si="4"/>
        <v>0</v>
      </c>
      <c r="AB17" s="106">
        <f t="shared" si="4"/>
        <v>0</v>
      </c>
      <c r="AC17" s="103" t="s">
        <v>862</v>
      </c>
    </row>
    <row r="18" spans="1:29" s="99" customFormat="1" ht="27.75" x14ac:dyDescent="0.4">
      <c r="A18" s="99">
        <v>2</v>
      </c>
      <c r="C18" s="108" t="s">
        <v>813</v>
      </c>
      <c r="D18" s="103"/>
      <c r="E18" s="106">
        <f>F18+G18+H18+I18+J18+K18+M18+N18+O18+P18+Q18+R18+S18+T18+U18+V18+W18+X18+Y18+Z18+AA18+AB18</f>
        <v>409751.5</v>
      </c>
      <c r="F18" s="106">
        <f t="shared" ref="F18:Q20" si="5">F19</f>
        <v>0</v>
      </c>
      <c r="G18" s="106">
        <f t="shared" si="5"/>
        <v>0</v>
      </c>
      <c r="H18" s="106">
        <f t="shared" si="5"/>
        <v>0</v>
      </c>
      <c r="I18" s="106">
        <f t="shared" si="5"/>
        <v>0</v>
      </c>
      <c r="J18" s="106">
        <f t="shared" si="5"/>
        <v>140121</v>
      </c>
      <c r="K18" s="106">
        <f t="shared" si="5"/>
        <v>0</v>
      </c>
      <c r="L18" s="107">
        <f t="shared" si="5"/>
        <v>0</v>
      </c>
      <c r="M18" s="106">
        <f t="shared" si="5"/>
        <v>0</v>
      </c>
      <c r="N18" s="106">
        <f t="shared" si="5"/>
        <v>193013</v>
      </c>
      <c r="O18" s="106">
        <f t="shared" si="5"/>
        <v>0</v>
      </c>
      <c r="P18" s="106">
        <f t="shared" si="5"/>
        <v>76617.5</v>
      </c>
      <c r="Q18" s="106">
        <f t="shared" si="5"/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f>Z19</f>
        <v>0</v>
      </c>
      <c r="AA18" s="106">
        <f>AA19</f>
        <v>0</v>
      </c>
      <c r="AB18" s="106">
        <f>AB19</f>
        <v>0</v>
      </c>
      <c r="AC18" s="103" t="s">
        <v>862</v>
      </c>
    </row>
    <row r="19" spans="1:29" s="99" customFormat="1" ht="27.75" x14ac:dyDescent="0.4">
      <c r="A19" s="99">
        <v>3</v>
      </c>
      <c r="B19" s="99">
        <v>1</v>
      </c>
      <c r="C19" s="109">
        <v>1</v>
      </c>
      <c r="D19" s="110" t="s">
        <v>2366</v>
      </c>
      <c r="E19" s="106">
        <f>F19+G19+H19+I19+J19+K19+M19+N19+O19+P19+Q19+R19+S19+T19+U19+V19+W19+X19+Y19+Z19+AA19+AB19</f>
        <v>409751.5</v>
      </c>
      <c r="F19" s="111">
        <v>0</v>
      </c>
      <c r="G19" s="111">
        <v>0</v>
      </c>
      <c r="H19" s="111">
        <v>0</v>
      </c>
      <c r="I19" s="111">
        <v>0</v>
      </c>
      <c r="J19" s="111">
        <v>140121</v>
      </c>
      <c r="K19" s="111">
        <v>0</v>
      </c>
      <c r="L19" s="110">
        <v>0</v>
      </c>
      <c r="M19" s="111">
        <v>0</v>
      </c>
      <c r="N19" s="111">
        <v>193013</v>
      </c>
      <c r="O19" s="111">
        <v>0</v>
      </c>
      <c r="P19" s="111">
        <v>76617.5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  <c r="AC19" s="109">
        <v>2021</v>
      </c>
    </row>
    <row r="20" spans="1:29" s="99" customFormat="1" ht="27.75" x14ac:dyDescent="0.4">
      <c r="A20" s="99">
        <v>2</v>
      </c>
      <c r="C20" s="108" t="s">
        <v>1015</v>
      </c>
      <c r="D20" s="103"/>
      <c r="E20" s="106">
        <f>F20+G20+H20+I20+J20+K20+M20+N20+O20+P20+Q20+R20+S20+T20+U20+V20+W20+X20+Y20+Z20+AA20+AB20</f>
        <v>394360</v>
      </c>
      <c r="F20" s="106">
        <f t="shared" si="5"/>
        <v>0</v>
      </c>
      <c r="G20" s="106">
        <f t="shared" si="5"/>
        <v>0</v>
      </c>
      <c r="H20" s="106">
        <f t="shared" si="5"/>
        <v>394360</v>
      </c>
      <c r="I20" s="106">
        <f t="shared" si="5"/>
        <v>0</v>
      </c>
      <c r="J20" s="106">
        <f t="shared" si="5"/>
        <v>0</v>
      </c>
      <c r="K20" s="106">
        <f t="shared" si="5"/>
        <v>0</v>
      </c>
      <c r="L20" s="107">
        <f t="shared" si="5"/>
        <v>0</v>
      </c>
      <c r="M20" s="106">
        <f t="shared" si="5"/>
        <v>0</v>
      </c>
      <c r="N20" s="106">
        <f t="shared" si="5"/>
        <v>0</v>
      </c>
      <c r="O20" s="106">
        <f t="shared" si="5"/>
        <v>0</v>
      </c>
      <c r="P20" s="106">
        <f t="shared" si="5"/>
        <v>0</v>
      </c>
      <c r="Q20" s="106">
        <f t="shared" si="5"/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f>Z21</f>
        <v>0</v>
      </c>
      <c r="AA20" s="106">
        <f>AA21</f>
        <v>0</v>
      </c>
      <c r="AB20" s="106">
        <f>AB21</f>
        <v>0</v>
      </c>
      <c r="AC20" s="103" t="s">
        <v>862</v>
      </c>
    </row>
    <row r="21" spans="1:29" s="99" customFormat="1" ht="27.75" x14ac:dyDescent="0.4">
      <c r="A21" s="99">
        <v>3</v>
      </c>
      <c r="B21" s="99">
        <v>1</v>
      </c>
      <c r="C21" s="109">
        <v>2</v>
      </c>
      <c r="D21" s="110" t="s">
        <v>3006</v>
      </c>
      <c r="E21" s="106">
        <f>F21+G21+H21+I21+J21+K21+M21+N21+O21+P21+Q21+R21+S21+T21+U21+V21+W21+X21+Y21+Z21+AA21+AB21</f>
        <v>394360</v>
      </c>
      <c r="F21" s="111">
        <v>0</v>
      </c>
      <c r="G21" s="111">
        <v>0</v>
      </c>
      <c r="H21" s="111">
        <v>394360</v>
      </c>
      <c r="I21" s="111">
        <v>0</v>
      </c>
      <c r="J21" s="111">
        <v>0</v>
      </c>
      <c r="K21" s="111">
        <v>0</v>
      </c>
      <c r="L21" s="110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09">
        <v>2021</v>
      </c>
    </row>
  </sheetData>
  <mergeCells count="28"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  <mergeCell ref="Y7:Y8"/>
    <mergeCell ref="Z7:Z8"/>
  </mergeCells>
  <pageMargins left="0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pageSetUpPr fitToPage="1"/>
  </sheetPr>
  <dimension ref="A1:AN247"/>
  <sheetViews>
    <sheetView topLeftCell="B1" zoomScale="20" zoomScaleNormal="20" workbookViewId="0">
      <pane xSplit="2" ySplit="10" topLeftCell="D11" activePane="bottomRight" state="frozen"/>
      <selection activeCell="B1" sqref="B1"/>
      <selection pane="topRight" activeCell="D1" sqref="D1"/>
      <selection pane="bottomLeft" activeCell="B11" sqref="B11"/>
      <selection pane="bottomRight" activeCell="B1" sqref="A1:XFD1048576"/>
    </sheetView>
  </sheetViews>
  <sheetFormatPr defaultRowHeight="15" x14ac:dyDescent="0.25"/>
  <cols>
    <col min="1" max="1" width="9.140625" style="3" hidden="1" customWidth="1"/>
    <col min="2" max="2" width="26.42578125" style="3" customWidth="1"/>
    <col min="3" max="3" width="253.42578125" style="3" customWidth="1"/>
    <col min="4" max="4" width="58.85546875" style="3" customWidth="1"/>
    <col min="5" max="5" width="72.140625" style="3" customWidth="1"/>
    <col min="6" max="6" width="53.5703125" style="3" customWidth="1"/>
    <col min="7" max="9" width="54.28515625" style="3" customWidth="1"/>
    <col min="10" max="10" width="49.28515625" style="3" customWidth="1"/>
    <col min="11" max="11" width="52.85546875" style="3" customWidth="1"/>
    <col min="12" max="12" width="47.85546875" style="3" customWidth="1"/>
    <col min="13" max="13" width="40.140625" style="47" customWidth="1"/>
    <col min="14" max="14" width="44.42578125" style="3" customWidth="1"/>
    <col min="15" max="15" width="43.7109375" style="3" customWidth="1"/>
    <col min="16" max="16" width="58.5703125" style="3" customWidth="1"/>
    <col min="17" max="17" width="41.42578125" style="3" customWidth="1"/>
    <col min="18" max="18" width="42.5703125" style="3" customWidth="1"/>
    <col min="19" max="19" width="43.85546875" style="3" customWidth="1"/>
    <col min="20" max="20" width="60.28515625" style="3" customWidth="1"/>
    <col min="21" max="21" width="35.42578125" style="3" customWidth="1"/>
    <col min="22" max="22" width="49.140625" style="3" customWidth="1"/>
    <col min="23" max="23" width="34.28515625" style="3" customWidth="1"/>
    <col min="24" max="24" width="58" style="3" customWidth="1"/>
    <col min="25" max="25" width="66.28515625" style="3" customWidth="1"/>
    <col min="26" max="26" width="51.85546875" style="3" customWidth="1"/>
    <col min="27" max="27" width="41.42578125" style="3" customWidth="1"/>
    <col min="28" max="28" width="69" style="3" customWidth="1"/>
    <col min="29" max="29" width="96.7109375" style="3" customWidth="1"/>
    <col min="30" max="30" width="55.28515625" style="3" customWidth="1"/>
    <col min="31" max="32" width="51" style="3" customWidth="1"/>
    <col min="33" max="33" width="63.28515625" style="3" customWidth="1"/>
    <col min="34" max="34" width="38.140625" style="3" customWidth="1"/>
    <col min="35" max="35" width="41.7109375" style="3" customWidth="1"/>
    <col min="36" max="36" width="45.28515625" style="3" customWidth="1"/>
    <col min="37" max="16384" width="9.140625" style="3"/>
  </cols>
  <sheetData>
    <row r="1" spans="1:36" ht="90" x14ac:dyDescent="1.1499999999999999">
      <c r="B1" s="399" t="s">
        <v>950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</row>
    <row r="2" spans="1:36" ht="90" x14ac:dyDescent="0.25">
      <c r="B2" s="400" t="s">
        <v>1884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</row>
    <row r="3" spans="1:36" ht="76.5" x14ac:dyDescent="1.05">
      <c r="B3" s="43" t="s">
        <v>952</v>
      </c>
      <c r="C3" s="401" t="s">
        <v>2222</v>
      </c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</row>
    <row r="4" spans="1:36" ht="76.5" x14ac:dyDescent="0.25">
      <c r="B4" s="43" t="s">
        <v>953</v>
      </c>
      <c r="C4" s="402" t="s">
        <v>978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</row>
    <row r="5" spans="1:36" ht="45.75" customHeight="1" x14ac:dyDescent="0.25">
      <c r="B5" s="311" t="s">
        <v>6</v>
      </c>
      <c r="C5" s="311" t="s">
        <v>7</v>
      </c>
      <c r="D5" s="403" t="s">
        <v>979</v>
      </c>
      <c r="E5" s="403" t="s">
        <v>980</v>
      </c>
      <c r="F5" s="406" t="s">
        <v>8</v>
      </c>
      <c r="G5" s="311" t="s">
        <v>956</v>
      </c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409" t="s">
        <v>9</v>
      </c>
      <c r="X5" s="409"/>
      <c r="Y5" s="409"/>
      <c r="Z5" s="409"/>
      <c r="AA5" s="409"/>
      <c r="AB5" s="409"/>
      <c r="AC5" s="409"/>
      <c r="AD5" s="409"/>
      <c r="AE5" s="409"/>
      <c r="AF5" s="409"/>
      <c r="AG5" s="409"/>
      <c r="AH5" s="410" t="s">
        <v>10</v>
      </c>
      <c r="AI5" s="410" t="s">
        <v>11</v>
      </c>
      <c r="AJ5" s="410" t="s">
        <v>12</v>
      </c>
    </row>
    <row r="6" spans="1:36" ht="45.75" x14ac:dyDescent="0.25">
      <c r="B6" s="311"/>
      <c r="C6" s="311"/>
      <c r="D6" s="404"/>
      <c r="E6" s="404"/>
      <c r="F6" s="407"/>
      <c r="G6" s="311" t="s">
        <v>13</v>
      </c>
      <c r="H6" s="311"/>
      <c r="I6" s="311"/>
      <c r="J6" s="311"/>
      <c r="K6" s="311"/>
      <c r="L6" s="311"/>
      <c r="M6" s="416" t="s">
        <v>14</v>
      </c>
      <c r="N6" s="417"/>
      <c r="O6" s="416" t="s">
        <v>15</v>
      </c>
      <c r="P6" s="417"/>
      <c r="Q6" s="416" t="s">
        <v>16</v>
      </c>
      <c r="R6" s="417"/>
      <c r="S6" s="416" t="s">
        <v>17</v>
      </c>
      <c r="T6" s="417"/>
      <c r="U6" s="416" t="s">
        <v>18</v>
      </c>
      <c r="V6" s="417"/>
      <c r="W6" s="414" t="s">
        <v>19</v>
      </c>
      <c r="X6" s="414" t="s">
        <v>981</v>
      </c>
      <c r="Y6" s="414" t="s">
        <v>21</v>
      </c>
      <c r="Z6" s="414" t="s">
        <v>22</v>
      </c>
      <c r="AA6" s="414" t="s">
        <v>23</v>
      </c>
      <c r="AB6" s="414" t="s">
        <v>982</v>
      </c>
      <c r="AC6" s="414" t="s">
        <v>983</v>
      </c>
      <c r="AD6" s="414" t="s">
        <v>984</v>
      </c>
      <c r="AE6" s="422" t="s">
        <v>27</v>
      </c>
      <c r="AF6" s="422" t="s">
        <v>28</v>
      </c>
      <c r="AG6" s="422" t="s">
        <v>985</v>
      </c>
      <c r="AH6" s="411"/>
      <c r="AI6" s="411"/>
      <c r="AJ6" s="411"/>
    </row>
    <row r="7" spans="1:36" ht="303" customHeight="1" x14ac:dyDescent="0.25">
      <c r="B7" s="311"/>
      <c r="C7" s="311"/>
      <c r="D7" s="404"/>
      <c r="E7" s="405"/>
      <c r="F7" s="408"/>
      <c r="G7" s="44" t="s">
        <v>30</v>
      </c>
      <c r="H7" s="44" t="s">
        <v>31</v>
      </c>
      <c r="I7" s="44" t="s">
        <v>32</v>
      </c>
      <c r="J7" s="44" t="s">
        <v>33</v>
      </c>
      <c r="K7" s="44" t="s">
        <v>34</v>
      </c>
      <c r="L7" s="44" t="s">
        <v>35</v>
      </c>
      <c r="M7" s="418"/>
      <c r="N7" s="419"/>
      <c r="O7" s="418"/>
      <c r="P7" s="419"/>
      <c r="Q7" s="418"/>
      <c r="R7" s="419"/>
      <c r="S7" s="418"/>
      <c r="T7" s="419"/>
      <c r="U7" s="418"/>
      <c r="V7" s="419"/>
      <c r="W7" s="415"/>
      <c r="X7" s="415"/>
      <c r="Y7" s="415"/>
      <c r="Z7" s="415"/>
      <c r="AA7" s="415"/>
      <c r="AB7" s="415"/>
      <c r="AC7" s="415"/>
      <c r="AD7" s="415"/>
      <c r="AE7" s="423"/>
      <c r="AF7" s="423"/>
      <c r="AG7" s="423"/>
      <c r="AH7" s="411"/>
      <c r="AI7" s="411"/>
      <c r="AJ7" s="411"/>
    </row>
    <row r="8" spans="1:36" ht="45.75" x14ac:dyDescent="0.25">
      <c r="B8" s="311"/>
      <c r="C8" s="311"/>
      <c r="D8" s="405"/>
      <c r="E8" s="172" t="s">
        <v>986</v>
      </c>
      <c r="F8" s="171" t="s">
        <v>36</v>
      </c>
      <c r="G8" s="172" t="s">
        <v>36</v>
      </c>
      <c r="H8" s="172" t="s">
        <v>36</v>
      </c>
      <c r="I8" s="172" t="s">
        <v>36</v>
      </c>
      <c r="J8" s="172" t="s">
        <v>36</v>
      </c>
      <c r="K8" s="172" t="s">
        <v>36</v>
      </c>
      <c r="L8" s="172" t="s">
        <v>36</v>
      </c>
      <c r="M8" s="15" t="s">
        <v>37</v>
      </c>
      <c r="N8" s="172" t="s">
        <v>36</v>
      </c>
      <c r="O8" s="172" t="s">
        <v>38</v>
      </c>
      <c r="P8" s="172" t="s">
        <v>36</v>
      </c>
      <c r="Q8" s="172" t="s">
        <v>38</v>
      </c>
      <c r="R8" s="172" t="s">
        <v>36</v>
      </c>
      <c r="S8" s="172" t="s">
        <v>38</v>
      </c>
      <c r="T8" s="172" t="s">
        <v>36</v>
      </c>
      <c r="U8" s="172" t="s">
        <v>39</v>
      </c>
      <c r="V8" s="172" t="s">
        <v>36</v>
      </c>
      <c r="W8" s="172" t="s">
        <v>36</v>
      </c>
      <c r="X8" s="172" t="s">
        <v>36</v>
      </c>
      <c r="Y8" s="172" t="s">
        <v>36</v>
      </c>
      <c r="Z8" s="172" t="s">
        <v>36</v>
      </c>
      <c r="AA8" s="172" t="s">
        <v>36</v>
      </c>
      <c r="AB8" s="172" t="s">
        <v>36</v>
      </c>
      <c r="AC8" s="172" t="s">
        <v>36</v>
      </c>
      <c r="AD8" s="172" t="s">
        <v>36</v>
      </c>
      <c r="AE8" s="172" t="s">
        <v>36</v>
      </c>
      <c r="AF8" s="172" t="s">
        <v>36</v>
      </c>
      <c r="AG8" s="172" t="s">
        <v>36</v>
      </c>
      <c r="AH8" s="412"/>
      <c r="AI8" s="412"/>
      <c r="AJ8" s="412"/>
    </row>
    <row r="9" spans="1:36" ht="45.75" x14ac:dyDescent="0.65">
      <c r="B9" s="173">
        <v>1</v>
      </c>
      <c r="C9" s="173">
        <v>2</v>
      </c>
      <c r="D9" s="173">
        <v>3</v>
      </c>
      <c r="E9" s="173">
        <v>4</v>
      </c>
      <c r="F9" s="173">
        <v>5</v>
      </c>
      <c r="G9" s="173">
        <v>6</v>
      </c>
      <c r="H9" s="173">
        <v>7</v>
      </c>
      <c r="I9" s="173">
        <v>8</v>
      </c>
      <c r="J9" s="173">
        <v>9</v>
      </c>
      <c r="K9" s="173">
        <v>10</v>
      </c>
      <c r="L9" s="173">
        <v>11</v>
      </c>
      <c r="M9" s="45">
        <v>12</v>
      </c>
      <c r="N9" s="173">
        <v>13</v>
      </c>
      <c r="O9" s="173">
        <v>14</v>
      </c>
      <c r="P9" s="173">
        <v>15</v>
      </c>
      <c r="Q9" s="173">
        <v>16</v>
      </c>
      <c r="R9" s="173">
        <v>17</v>
      </c>
      <c r="S9" s="173">
        <v>18</v>
      </c>
      <c r="T9" s="173">
        <v>19</v>
      </c>
      <c r="U9" s="173">
        <v>20</v>
      </c>
      <c r="V9" s="173">
        <v>21</v>
      </c>
      <c r="W9" s="173">
        <v>22</v>
      </c>
      <c r="X9" s="173">
        <v>23</v>
      </c>
      <c r="Y9" s="173">
        <v>24</v>
      </c>
      <c r="Z9" s="173">
        <v>25</v>
      </c>
      <c r="AA9" s="173">
        <v>26</v>
      </c>
      <c r="AB9" s="173">
        <v>27</v>
      </c>
      <c r="AC9" s="173">
        <v>28</v>
      </c>
      <c r="AD9" s="173">
        <v>29</v>
      </c>
      <c r="AE9" s="173">
        <v>30</v>
      </c>
      <c r="AF9" s="173">
        <v>31</v>
      </c>
      <c r="AG9" s="173">
        <v>32</v>
      </c>
      <c r="AH9" s="173">
        <v>33</v>
      </c>
      <c r="AI9" s="173">
        <v>34</v>
      </c>
      <c r="AJ9" s="173">
        <v>35</v>
      </c>
    </row>
    <row r="10" spans="1:36" ht="61.5" x14ac:dyDescent="0.25">
      <c r="B10" s="413" t="s">
        <v>987</v>
      </c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  <c r="AE10" s="413"/>
      <c r="AF10" s="413"/>
      <c r="AG10" s="413"/>
      <c r="AH10" s="413"/>
      <c r="AI10" s="413"/>
      <c r="AJ10" s="413"/>
    </row>
    <row r="11" spans="1:36" s="54" customFormat="1" ht="61.5" x14ac:dyDescent="0.85">
      <c r="B11" s="125" t="s">
        <v>1882</v>
      </c>
      <c r="C11" s="55"/>
      <c r="D11" s="50" t="s">
        <v>862</v>
      </c>
      <c r="E11" s="51">
        <f>AVERAGE(E13:E59)</f>
        <v>1.007232092198582</v>
      </c>
      <c r="F11" s="20">
        <f t="shared" ref="F11:AG11" si="0">F12+F64+F79</f>
        <v>82978948.730000019</v>
      </c>
      <c r="G11" s="20">
        <f t="shared" si="0"/>
        <v>0</v>
      </c>
      <c r="H11" s="20">
        <f t="shared" si="0"/>
        <v>0</v>
      </c>
      <c r="I11" s="20">
        <f t="shared" si="0"/>
        <v>0</v>
      </c>
      <c r="J11" s="20">
        <f t="shared" si="0"/>
        <v>0</v>
      </c>
      <c r="K11" s="20">
        <f t="shared" si="0"/>
        <v>597348</v>
      </c>
      <c r="L11" s="20">
        <f t="shared" si="0"/>
        <v>0</v>
      </c>
      <c r="M11" s="57">
        <f t="shared" si="0"/>
        <v>0</v>
      </c>
      <c r="N11" s="20">
        <f t="shared" si="0"/>
        <v>0</v>
      </c>
      <c r="O11" s="20">
        <f t="shared" si="0"/>
        <v>16440.05</v>
      </c>
      <c r="P11" s="20">
        <f t="shared" si="0"/>
        <v>75077202.950000003</v>
      </c>
      <c r="Q11" s="20">
        <f t="shared" si="0"/>
        <v>0</v>
      </c>
      <c r="R11" s="20">
        <f t="shared" si="0"/>
        <v>0</v>
      </c>
      <c r="S11" s="20">
        <f t="shared" si="0"/>
        <v>1379.5099999999998</v>
      </c>
      <c r="T11" s="20">
        <f t="shared" si="0"/>
        <v>4677520.24</v>
      </c>
      <c r="U11" s="20">
        <f t="shared" si="0"/>
        <v>0</v>
      </c>
      <c r="V11" s="20">
        <f t="shared" si="0"/>
        <v>0</v>
      </c>
      <c r="W11" s="20">
        <f t="shared" si="0"/>
        <v>0</v>
      </c>
      <c r="X11" s="20">
        <f t="shared" si="0"/>
        <v>0</v>
      </c>
      <c r="Y11" s="20">
        <f t="shared" si="0"/>
        <v>0</v>
      </c>
      <c r="Z11" s="20">
        <f t="shared" si="0"/>
        <v>0</v>
      </c>
      <c r="AA11" s="20">
        <f t="shared" si="0"/>
        <v>0</v>
      </c>
      <c r="AB11" s="20">
        <f t="shared" si="0"/>
        <v>0</v>
      </c>
      <c r="AC11" s="20">
        <f t="shared" si="0"/>
        <v>0</v>
      </c>
      <c r="AD11" s="20">
        <f t="shared" si="0"/>
        <v>0</v>
      </c>
      <c r="AE11" s="20">
        <f t="shared" si="0"/>
        <v>874506.84</v>
      </c>
      <c r="AF11" s="20">
        <f t="shared" si="0"/>
        <v>1752370.7</v>
      </c>
      <c r="AG11" s="20">
        <f t="shared" si="0"/>
        <v>0</v>
      </c>
      <c r="AH11" s="23" t="s">
        <v>862</v>
      </c>
      <c r="AI11" s="23" t="s">
        <v>862</v>
      </c>
      <c r="AJ11" s="23" t="s">
        <v>862</v>
      </c>
    </row>
    <row r="12" spans="1:36" s="54" customFormat="1" ht="61.5" x14ac:dyDescent="0.85">
      <c r="B12" s="125" t="s">
        <v>1623</v>
      </c>
      <c r="C12" s="55"/>
      <c r="D12" s="50" t="s">
        <v>862</v>
      </c>
      <c r="E12" s="51">
        <f>AVERAGE(E14:E59)</f>
        <v>1.0072697463768121</v>
      </c>
      <c r="F12" s="20">
        <f>F13+F15+F24+F26+F28+F30+F33+F36+F40+F42+F44+F48+F50+F52+F54+F58+F62+F60</f>
        <v>51357504.920000009</v>
      </c>
      <c r="G12" s="20">
        <f t="shared" ref="G12:AG12" si="1">G13+G15+G24+G26+G28+G30+G33+G36+G40+G42+G44+G48+G50+G52+G54+G58+G62+G60</f>
        <v>0</v>
      </c>
      <c r="H12" s="20">
        <f t="shared" si="1"/>
        <v>0</v>
      </c>
      <c r="I12" s="20">
        <f t="shared" si="1"/>
        <v>0</v>
      </c>
      <c r="J12" s="20">
        <f t="shared" si="1"/>
        <v>0</v>
      </c>
      <c r="K12" s="20">
        <f t="shared" si="1"/>
        <v>597348</v>
      </c>
      <c r="L12" s="20">
        <f t="shared" si="1"/>
        <v>0</v>
      </c>
      <c r="M12" s="57">
        <f t="shared" si="1"/>
        <v>0</v>
      </c>
      <c r="N12" s="20">
        <f t="shared" si="1"/>
        <v>0</v>
      </c>
      <c r="O12" s="20">
        <f t="shared" si="1"/>
        <v>10871.88</v>
      </c>
      <c r="P12" s="20">
        <f t="shared" si="1"/>
        <v>46165774.080000006</v>
      </c>
      <c r="Q12" s="20">
        <f t="shared" si="1"/>
        <v>0</v>
      </c>
      <c r="R12" s="20">
        <f t="shared" si="1"/>
        <v>0</v>
      </c>
      <c r="S12" s="20">
        <f t="shared" si="1"/>
        <v>857.57999999999993</v>
      </c>
      <c r="T12" s="20">
        <f t="shared" si="1"/>
        <v>2568651.2599999998</v>
      </c>
      <c r="U12" s="20">
        <f t="shared" si="1"/>
        <v>0</v>
      </c>
      <c r="V12" s="20">
        <f t="shared" si="1"/>
        <v>0</v>
      </c>
      <c r="W12" s="20">
        <f t="shared" si="1"/>
        <v>0</v>
      </c>
      <c r="X12" s="20">
        <f t="shared" si="1"/>
        <v>0</v>
      </c>
      <c r="Y12" s="20">
        <f t="shared" si="1"/>
        <v>0</v>
      </c>
      <c r="Z12" s="20">
        <f t="shared" si="1"/>
        <v>0</v>
      </c>
      <c r="AA12" s="20">
        <f t="shared" si="1"/>
        <v>0</v>
      </c>
      <c r="AB12" s="20">
        <f t="shared" si="1"/>
        <v>0</v>
      </c>
      <c r="AC12" s="20">
        <f t="shared" si="1"/>
        <v>0</v>
      </c>
      <c r="AD12" s="20">
        <f t="shared" si="1"/>
        <v>0</v>
      </c>
      <c r="AE12" s="20">
        <f t="shared" si="1"/>
        <v>460388.37000000005</v>
      </c>
      <c r="AF12" s="20">
        <f t="shared" si="1"/>
        <v>1565343.21</v>
      </c>
      <c r="AG12" s="20">
        <f t="shared" si="1"/>
        <v>0</v>
      </c>
      <c r="AH12" s="23" t="s">
        <v>862</v>
      </c>
      <c r="AI12" s="23" t="s">
        <v>862</v>
      </c>
      <c r="AJ12" s="23" t="s">
        <v>862</v>
      </c>
    </row>
    <row r="13" spans="1:36" s="10" customFormat="1" ht="61.5" x14ac:dyDescent="0.85">
      <c r="B13" s="248" t="s">
        <v>787</v>
      </c>
      <c r="C13" s="13"/>
      <c r="D13" s="50" t="s">
        <v>862</v>
      </c>
      <c r="E13" s="51">
        <f>AVERAGE(E14:E14)</f>
        <v>1.0055000000000001</v>
      </c>
      <c r="F13" s="20">
        <f>F14</f>
        <v>2123521.14</v>
      </c>
      <c r="G13" s="20">
        <f t="shared" ref="G13:AG13" si="2">G14</f>
        <v>0</v>
      </c>
      <c r="H13" s="20">
        <f t="shared" si="2"/>
        <v>0</v>
      </c>
      <c r="I13" s="20">
        <f t="shared" si="2"/>
        <v>0</v>
      </c>
      <c r="J13" s="20">
        <f t="shared" si="2"/>
        <v>0</v>
      </c>
      <c r="K13" s="20">
        <f t="shared" si="2"/>
        <v>0</v>
      </c>
      <c r="L13" s="20">
        <f t="shared" si="2"/>
        <v>0</v>
      </c>
      <c r="M13" s="57">
        <f t="shared" si="2"/>
        <v>0</v>
      </c>
      <c r="N13" s="20">
        <f t="shared" si="2"/>
        <v>0</v>
      </c>
      <c r="O13" s="20">
        <f t="shared" si="2"/>
        <v>521</v>
      </c>
      <c r="P13" s="20">
        <f t="shared" si="2"/>
        <v>2110856</v>
      </c>
      <c r="Q13" s="20">
        <f t="shared" si="2"/>
        <v>0</v>
      </c>
      <c r="R13" s="20">
        <f t="shared" si="2"/>
        <v>0</v>
      </c>
      <c r="S13" s="20">
        <f t="shared" si="2"/>
        <v>0</v>
      </c>
      <c r="T13" s="20">
        <f t="shared" si="2"/>
        <v>0</v>
      </c>
      <c r="U13" s="20">
        <f t="shared" si="2"/>
        <v>0</v>
      </c>
      <c r="V13" s="20">
        <f t="shared" si="2"/>
        <v>0</v>
      </c>
      <c r="W13" s="20">
        <f t="shared" si="2"/>
        <v>0</v>
      </c>
      <c r="X13" s="20">
        <f t="shared" si="2"/>
        <v>0</v>
      </c>
      <c r="Y13" s="20">
        <f t="shared" si="2"/>
        <v>0</v>
      </c>
      <c r="Z13" s="20">
        <f t="shared" si="2"/>
        <v>0</v>
      </c>
      <c r="AA13" s="20">
        <f t="shared" si="2"/>
        <v>0</v>
      </c>
      <c r="AB13" s="20">
        <f t="shared" si="2"/>
        <v>0</v>
      </c>
      <c r="AC13" s="20">
        <f t="shared" si="2"/>
        <v>0</v>
      </c>
      <c r="AD13" s="20">
        <f t="shared" si="2"/>
        <v>0</v>
      </c>
      <c r="AE13" s="49">
        <f t="shared" si="2"/>
        <v>12665.14</v>
      </c>
      <c r="AF13" s="49">
        <f t="shared" si="2"/>
        <v>0</v>
      </c>
      <c r="AG13" s="20">
        <f t="shared" si="2"/>
        <v>0</v>
      </c>
      <c r="AH13" s="23" t="s">
        <v>862</v>
      </c>
      <c r="AI13" s="23" t="s">
        <v>862</v>
      </c>
      <c r="AJ13" s="23" t="s">
        <v>862</v>
      </c>
    </row>
    <row r="14" spans="1:36" s="10" customFormat="1" ht="61.5" x14ac:dyDescent="0.85">
      <c r="A14" s="10">
        <v>1</v>
      </c>
      <c r="B14" s="48">
        <f>SUBTOTAL(103,$A14:A$14)</f>
        <v>1</v>
      </c>
      <c r="C14" s="13" t="s">
        <v>988</v>
      </c>
      <c r="D14" s="50" t="s">
        <v>1007</v>
      </c>
      <c r="E14" s="51">
        <v>1.0055000000000001</v>
      </c>
      <c r="F14" s="20">
        <f>G14+H14+I14+J14+K14+L14+N14+P14+R14+T14+V14+W14+X14+Y14+Z14+AA14+AB14+AC14+AD14+AE14+AF14+AG14</f>
        <v>2123521.14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57">
        <v>0</v>
      </c>
      <c r="N14" s="20">
        <v>0</v>
      </c>
      <c r="O14" s="27">
        <v>521</v>
      </c>
      <c r="P14" s="27">
        <v>2110856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49">
        <v>12665.14</v>
      </c>
      <c r="AF14" s="49">
        <v>0</v>
      </c>
      <c r="AG14" s="49">
        <v>0</v>
      </c>
      <c r="AH14" s="23" t="s">
        <v>265</v>
      </c>
      <c r="AI14" s="23">
        <v>2020</v>
      </c>
      <c r="AJ14" s="23">
        <v>2020</v>
      </c>
    </row>
    <row r="15" spans="1:36" s="10" customFormat="1" ht="61.5" x14ac:dyDescent="0.85">
      <c r="B15" s="248" t="s">
        <v>1015</v>
      </c>
      <c r="C15" s="13"/>
      <c r="D15" s="50" t="s">
        <v>862</v>
      </c>
      <c r="E15" s="51">
        <f>AVERAGE(E16:E23)</f>
        <v>1.0039750000000001</v>
      </c>
      <c r="F15" s="20">
        <f t="shared" ref="F15:AG15" si="3">SUM(F16:F23)</f>
        <v>14141903.43</v>
      </c>
      <c r="G15" s="20">
        <f t="shared" si="3"/>
        <v>0</v>
      </c>
      <c r="H15" s="20">
        <f t="shared" si="3"/>
        <v>0</v>
      </c>
      <c r="I15" s="20">
        <f t="shared" si="3"/>
        <v>0</v>
      </c>
      <c r="J15" s="20">
        <f t="shared" si="3"/>
        <v>0</v>
      </c>
      <c r="K15" s="20">
        <f t="shared" si="3"/>
        <v>0</v>
      </c>
      <c r="L15" s="20">
        <f t="shared" si="3"/>
        <v>0</v>
      </c>
      <c r="M15" s="57">
        <f t="shared" si="3"/>
        <v>0</v>
      </c>
      <c r="N15" s="20">
        <f t="shared" si="3"/>
        <v>0</v>
      </c>
      <c r="O15" s="20">
        <f t="shared" si="3"/>
        <v>2840</v>
      </c>
      <c r="P15" s="20">
        <f t="shared" si="3"/>
        <v>12813797.620000001</v>
      </c>
      <c r="Q15" s="20">
        <f t="shared" si="3"/>
        <v>0</v>
      </c>
      <c r="R15" s="20">
        <f t="shared" si="3"/>
        <v>0</v>
      </c>
      <c r="S15" s="20">
        <f t="shared" si="3"/>
        <v>419</v>
      </c>
      <c r="T15" s="20">
        <f t="shared" si="3"/>
        <v>981934.24</v>
      </c>
      <c r="U15" s="20">
        <f t="shared" si="3"/>
        <v>0</v>
      </c>
      <c r="V15" s="20">
        <f t="shared" si="3"/>
        <v>0</v>
      </c>
      <c r="W15" s="20">
        <f t="shared" si="3"/>
        <v>0</v>
      </c>
      <c r="X15" s="20">
        <f t="shared" si="3"/>
        <v>0</v>
      </c>
      <c r="Y15" s="20">
        <f t="shared" si="3"/>
        <v>0</v>
      </c>
      <c r="Z15" s="20">
        <f t="shared" si="3"/>
        <v>0</v>
      </c>
      <c r="AA15" s="20">
        <f t="shared" si="3"/>
        <v>0</v>
      </c>
      <c r="AB15" s="20">
        <f t="shared" si="3"/>
        <v>0</v>
      </c>
      <c r="AC15" s="20">
        <f t="shared" si="3"/>
        <v>0</v>
      </c>
      <c r="AD15" s="20">
        <f t="shared" si="3"/>
        <v>0</v>
      </c>
      <c r="AE15" s="20">
        <f t="shared" si="3"/>
        <v>190381.11000000002</v>
      </c>
      <c r="AF15" s="20">
        <f t="shared" si="3"/>
        <v>155790.46000000002</v>
      </c>
      <c r="AG15" s="20">
        <f t="shared" si="3"/>
        <v>0</v>
      </c>
      <c r="AH15" s="23" t="s">
        <v>862</v>
      </c>
      <c r="AI15" s="23" t="s">
        <v>862</v>
      </c>
      <c r="AJ15" s="23" t="s">
        <v>862</v>
      </c>
    </row>
    <row r="16" spans="1:36" s="10" customFormat="1" ht="61.5" x14ac:dyDescent="0.85">
      <c r="A16" s="10">
        <v>1</v>
      </c>
      <c r="B16" s="48">
        <f>SUBTOTAL(103,$A$14:A16)</f>
        <v>2</v>
      </c>
      <c r="C16" s="13" t="s">
        <v>989</v>
      </c>
      <c r="D16" s="50" t="s">
        <v>1008</v>
      </c>
      <c r="E16" s="51">
        <v>1.0047999999999999</v>
      </c>
      <c r="F16" s="20">
        <f t="shared" ref="F16:F63" si="4">G16+H16+I16+J16+K16+L16+N16+P16+R16+T16+V16+W16+X16+Y16+Z16+AA16+AB16+AC16+AD16+AE16+AF16+AG16</f>
        <v>6213014.2000000002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57">
        <v>0</v>
      </c>
      <c r="N16" s="20">
        <v>0</v>
      </c>
      <c r="O16" s="20">
        <v>1441</v>
      </c>
      <c r="P16" s="249">
        <v>6128441.7000000002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50">
        <v>84572.5</v>
      </c>
      <c r="AF16" s="49">
        <v>0</v>
      </c>
      <c r="AG16" s="49">
        <v>0</v>
      </c>
      <c r="AH16" s="23" t="s">
        <v>265</v>
      </c>
      <c r="AI16" s="23">
        <v>2020</v>
      </c>
      <c r="AJ16" s="23">
        <v>2020</v>
      </c>
    </row>
    <row r="17" spans="1:36" s="10" customFormat="1" ht="61.5" x14ac:dyDescent="0.85">
      <c r="A17" s="10">
        <v>1</v>
      </c>
      <c r="B17" s="48">
        <f>SUBTOTAL(103,$A$14:A17)</f>
        <v>3</v>
      </c>
      <c r="C17" s="13" t="s">
        <v>990</v>
      </c>
      <c r="D17" s="50" t="s">
        <v>1007</v>
      </c>
      <c r="E17" s="51">
        <v>1</v>
      </c>
      <c r="F17" s="20">
        <f t="shared" si="4"/>
        <v>801933.34000000008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57">
        <v>0</v>
      </c>
      <c r="N17" s="20">
        <v>0</v>
      </c>
      <c r="O17" s="27">
        <v>163</v>
      </c>
      <c r="P17" s="27">
        <v>791017.3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49">
        <v>10916.04</v>
      </c>
      <c r="AF17" s="49">
        <v>0</v>
      </c>
      <c r="AG17" s="49">
        <v>0</v>
      </c>
      <c r="AH17" s="23" t="s">
        <v>265</v>
      </c>
      <c r="AI17" s="23">
        <v>2020</v>
      </c>
      <c r="AJ17" s="23">
        <v>2020</v>
      </c>
    </row>
    <row r="18" spans="1:36" s="10" customFormat="1" ht="61.5" x14ac:dyDescent="0.85">
      <c r="A18" s="10">
        <v>1</v>
      </c>
      <c r="B18" s="48">
        <f>SUBTOTAL(103,$A$14:A18)</f>
        <v>4</v>
      </c>
      <c r="C18" s="13" t="s">
        <v>991</v>
      </c>
      <c r="D18" s="50" t="s">
        <v>1009</v>
      </c>
      <c r="E18" s="51">
        <v>1.0003</v>
      </c>
      <c r="F18" s="20">
        <f t="shared" si="4"/>
        <v>61989.62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57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49">
        <f>ROUND(P18*1.5%,2)</f>
        <v>0</v>
      </c>
      <c r="AF18" s="251">
        <v>61989.62</v>
      </c>
      <c r="AG18" s="49">
        <v>0</v>
      </c>
      <c r="AH18" s="23">
        <v>2020</v>
      </c>
      <c r="AI18" s="23" t="s">
        <v>265</v>
      </c>
      <c r="AJ18" s="23" t="s">
        <v>265</v>
      </c>
    </row>
    <row r="19" spans="1:36" s="10" customFormat="1" ht="61.5" x14ac:dyDescent="0.85">
      <c r="A19" s="10">
        <v>1</v>
      </c>
      <c r="B19" s="48">
        <f>SUBTOTAL(103,$A$14:A19)</f>
        <v>5</v>
      </c>
      <c r="C19" s="13" t="s">
        <v>1004</v>
      </c>
      <c r="D19" s="50" t="s">
        <v>1008</v>
      </c>
      <c r="E19" s="51">
        <v>1.0178</v>
      </c>
      <c r="F19" s="20">
        <f t="shared" si="4"/>
        <v>995484.92999999993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57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7">
        <v>419</v>
      </c>
      <c r="T19" s="27">
        <v>981934.24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7">
        <v>13550.69</v>
      </c>
      <c r="AF19" s="49">
        <v>0</v>
      </c>
      <c r="AG19" s="49">
        <v>0</v>
      </c>
      <c r="AH19" s="23" t="s">
        <v>265</v>
      </c>
      <c r="AI19" s="23">
        <v>2020</v>
      </c>
      <c r="AJ19" s="23">
        <v>2020</v>
      </c>
    </row>
    <row r="20" spans="1:36" s="10" customFormat="1" ht="61.5" x14ac:dyDescent="0.85">
      <c r="A20" s="10">
        <v>1</v>
      </c>
      <c r="B20" s="48">
        <f>SUBTOTAL(103,$A$14:A20)</f>
        <v>6</v>
      </c>
      <c r="C20" s="13" t="s">
        <v>1047</v>
      </c>
      <c r="D20" s="50" t="s">
        <v>1010</v>
      </c>
      <c r="E20" s="51">
        <v>1</v>
      </c>
      <c r="F20" s="20">
        <f t="shared" si="4"/>
        <v>4973435.79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57">
        <v>0</v>
      </c>
      <c r="N20" s="20">
        <v>0</v>
      </c>
      <c r="O20" s="249">
        <v>977</v>
      </c>
      <c r="P20" s="249">
        <v>4905736.62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7">
        <v>67699.17</v>
      </c>
      <c r="AF20" s="49">
        <v>0</v>
      </c>
      <c r="AG20" s="49">
        <v>0</v>
      </c>
      <c r="AH20" s="23" t="s">
        <v>265</v>
      </c>
      <c r="AI20" s="23">
        <v>2020</v>
      </c>
      <c r="AJ20" s="23">
        <v>2020</v>
      </c>
    </row>
    <row r="21" spans="1:36" s="10" customFormat="1" ht="61.5" x14ac:dyDescent="0.85">
      <c r="A21" s="10">
        <v>1</v>
      </c>
      <c r="B21" s="48">
        <f>SUBTOTAL(103,$A$14:A21)</f>
        <v>7</v>
      </c>
      <c r="C21" s="13" t="s">
        <v>1055</v>
      </c>
      <c r="D21" s="50" t="s">
        <v>1008</v>
      </c>
      <c r="E21" s="51">
        <v>1.0053000000000001</v>
      </c>
      <c r="F21" s="20">
        <f t="shared" si="4"/>
        <v>50283.37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57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49">
        <f>ROUND(P21*1.5%,2)</f>
        <v>0</v>
      </c>
      <c r="AF21" s="251">
        <v>50283.37</v>
      </c>
      <c r="AG21" s="49">
        <v>0</v>
      </c>
      <c r="AH21" s="23">
        <v>2020</v>
      </c>
      <c r="AI21" s="23" t="s">
        <v>265</v>
      </c>
      <c r="AJ21" s="23" t="s">
        <v>265</v>
      </c>
    </row>
    <row r="22" spans="1:36" s="10" customFormat="1" ht="61.5" x14ac:dyDescent="0.85">
      <c r="A22" s="10">
        <v>1</v>
      </c>
      <c r="B22" s="48">
        <f>SUBTOTAL(103,$A$14:A22)</f>
        <v>8</v>
      </c>
      <c r="C22" s="13" t="s">
        <v>1366</v>
      </c>
      <c r="D22" s="50" t="s">
        <v>1008</v>
      </c>
      <c r="E22" s="51">
        <v>1.0036</v>
      </c>
      <c r="F22" s="20">
        <f>G22+H22+I22+J22+K22+L22+N22+P22+R22+T22+V22+W22+X22+Y22+Z22+AA22+AB22+AC22+AD22+AE22+AF22+AG22</f>
        <v>43517.47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57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49">
        <f>ROUND(P22*1.5%,2)</f>
        <v>0</v>
      </c>
      <c r="AF22" s="251">
        <v>43517.47</v>
      </c>
      <c r="AG22" s="49">
        <v>0</v>
      </c>
      <c r="AH22" s="23">
        <v>2020</v>
      </c>
      <c r="AI22" s="23" t="s">
        <v>265</v>
      </c>
      <c r="AJ22" s="23" t="s">
        <v>265</v>
      </c>
    </row>
    <row r="23" spans="1:36" s="10" customFormat="1" ht="61.5" x14ac:dyDescent="0.85">
      <c r="A23" s="10">
        <v>1</v>
      </c>
      <c r="B23" s="48">
        <f>SUBTOTAL(103,$A$14:A23)</f>
        <v>9</v>
      </c>
      <c r="C23" s="13" t="s">
        <v>1675</v>
      </c>
      <c r="D23" s="50" t="s">
        <v>1009</v>
      </c>
      <c r="E23" s="51">
        <v>1</v>
      </c>
      <c r="F23" s="20">
        <f t="shared" si="4"/>
        <v>1002244.71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57">
        <v>0</v>
      </c>
      <c r="N23" s="20">
        <v>0</v>
      </c>
      <c r="O23" s="20">
        <v>259</v>
      </c>
      <c r="P23" s="20">
        <v>988602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49">
        <v>13642.71</v>
      </c>
      <c r="AF23" s="79">
        <v>0</v>
      </c>
      <c r="AG23" s="49">
        <v>0</v>
      </c>
      <c r="AH23" s="23" t="s">
        <v>265</v>
      </c>
      <c r="AI23" s="23">
        <v>2020</v>
      </c>
      <c r="AJ23" s="23">
        <v>2020</v>
      </c>
    </row>
    <row r="24" spans="1:36" s="10" customFormat="1" ht="61.5" x14ac:dyDescent="0.85">
      <c r="B24" s="248" t="s">
        <v>791</v>
      </c>
      <c r="C24" s="13"/>
      <c r="D24" s="50" t="s">
        <v>862</v>
      </c>
      <c r="E24" s="51">
        <f>AVERAGE(E25)</f>
        <v>1.0267999999999999</v>
      </c>
      <c r="F24" s="20">
        <f>F25</f>
        <v>2046844.64</v>
      </c>
      <c r="G24" s="20">
        <f t="shared" ref="G24:AG24" si="5">G25</f>
        <v>0</v>
      </c>
      <c r="H24" s="20">
        <f t="shared" si="5"/>
        <v>0</v>
      </c>
      <c r="I24" s="20">
        <f t="shared" si="5"/>
        <v>0</v>
      </c>
      <c r="J24" s="20">
        <f t="shared" si="5"/>
        <v>0</v>
      </c>
      <c r="K24" s="20">
        <f t="shared" si="5"/>
        <v>0</v>
      </c>
      <c r="L24" s="20">
        <f t="shared" si="5"/>
        <v>0</v>
      </c>
      <c r="M24" s="57">
        <f t="shared" si="5"/>
        <v>0</v>
      </c>
      <c r="N24" s="20">
        <f t="shared" si="5"/>
        <v>0</v>
      </c>
      <c r="O24" s="20">
        <f t="shared" si="5"/>
        <v>386.8</v>
      </c>
      <c r="P24" s="20">
        <f t="shared" si="5"/>
        <v>1947102</v>
      </c>
      <c r="Q24" s="20">
        <f t="shared" si="5"/>
        <v>0</v>
      </c>
      <c r="R24" s="20">
        <f t="shared" si="5"/>
        <v>0</v>
      </c>
      <c r="S24" s="20">
        <f t="shared" si="5"/>
        <v>0</v>
      </c>
      <c r="T24" s="20">
        <f t="shared" si="5"/>
        <v>0</v>
      </c>
      <c r="U24" s="20">
        <f t="shared" si="5"/>
        <v>0</v>
      </c>
      <c r="V24" s="20">
        <f t="shared" si="5"/>
        <v>0</v>
      </c>
      <c r="W24" s="20">
        <f t="shared" si="5"/>
        <v>0</v>
      </c>
      <c r="X24" s="20">
        <f t="shared" si="5"/>
        <v>0</v>
      </c>
      <c r="Y24" s="20">
        <f t="shared" si="5"/>
        <v>0</v>
      </c>
      <c r="Z24" s="20">
        <f t="shared" si="5"/>
        <v>0</v>
      </c>
      <c r="AA24" s="20">
        <f t="shared" si="5"/>
        <v>0</v>
      </c>
      <c r="AB24" s="20">
        <f t="shared" si="5"/>
        <v>0</v>
      </c>
      <c r="AC24" s="20">
        <f t="shared" si="5"/>
        <v>0</v>
      </c>
      <c r="AD24" s="20">
        <f t="shared" si="5"/>
        <v>0</v>
      </c>
      <c r="AE24" s="49">
        <f t="shared" si="5"/>
        <v>19714.41</v>
      </c>
      <c r="AF24" s="49">
        <f t="shared" si="5"/>
        <v>80028.23</v>
      </c>
      <c r="AG24" s="20">
        <f t="shared" si="5"/>
        <v>0</v>
      </c>
      <c r="AH24" s="23" t="s">
        <v>862</v>
      </c>
      <c r="AI24" s="23" t="s">
        <v>862</v>
      </c>
      <c r="AJ24" s="23" t="s">
        <v>862</v>
      </c>
    </row>
    <row r="25" spans="1:36" s="10" customFormat="1" ht="61.5" x14ac:dyDescent="0.85">
      <c r="A25" s="10">
        <v>1</v>
      </c>
      <c r="B25" s="48">
        <f>SUBTOTAL(103,$A$14:A25)</f>
        <v>10</v>
      </c>
      <c r="C25" s="13" t="s">
        <v>649</v>
      </c>
      <c r="D25" s="50" t="s">
        <v>1010</v>
      </c>
      <c r="E25" s="51">
        <v>1.0267999999999999</v>
      </c>
      <c r="F25" s="20">
        <f t="shared" si="4"/>
        <v>2046844.64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57">
        <v>0</v>
      </c>
      <c r="N25" s="20">
        <v>0</v>
      </c>
      <c r="O25" s="27">
        <v>386.8</v>
      </c>
      <c r="P25" s="27">
        <v>1947102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49">
        <v>19714.41</v>
      </c>
      <c r="AF25" s="251">
        <v>80028.23</v>
      </c>
      <c r="AG25" s="20">
        <v>0</v>
      </c>
      <c r="AH25" s="23">
        <v>2020</v>
      </c>
      <c r="AI25" s="23">
        <v>2020</v>
      </c>
      <c r="AJ25" s="23">
        <v>2020</v>
      </c>
    </row>
    <row r="26" spans="1:36" s="10" customFormat="1" ht="61.5" x14ac:dyDescent="0.85">
      <c r="B26" s="248" t="s">
        <v>795</v>
      </c>
      <c r="C26" s="13"/>
      <c r="D26" s="50" t="s">
        <v>862</v>
      </c>
      <c r="E26" s="51">
        <f>AVERAGE(E27)</f>
        <v>1</v>
      </c>
      <c r="F26" s="20">
        <f>F27</f>
        <v>5153989.53</v>
      </c>
      <c r="G26" s="20">
        <f t="shared" ref="G26:AG26" si="6">G27</f>
        <v>0</v>
      </c>
      <c r="H26" s="20">
        <f t="shared" si="6"/>
        <v>0</v>
      </c>
      <c r="I26" s="20">
        <f t="shared" si="6"/>
        <v>0</v>
      </c>
      <c r="J26" s="20">
        <f t="shared" si="6"/>
        <v>0</v>
      </c>
      <c r="K26" s="20">
        <f t="shared" si="6"/>
        <v>0</v>
      </c>
      <c r="L26" s="20">
        <f t="shared" si="6"/>
        <v>0</v>
      </c>
      <c r="M26" s="57">
        <f t="shared" si="6"/>
        <v>0</v>
      </c>
      <c r="N26" s="20">
        <f t="shared" si="6"/>
        <v>0</v>
      </c>
      <c r="O26" s="20">
        <f t="shared" si="6"/>
        <v>1080.5999999999999</v>
      </c>
      <c r="P26" s="20">
        <f t="shared" si="6"/>
        <v>5102328.45</v>
      </c>
      <c r="Q26" s="20">
        <f t="shared" si="6"/>
        <v>0</v>
      </c>
      <c r="R26" s="20">
        <f t="shared" si="6"/>
        <v>0</v>
      </c>
      <c r="S26" s="20">
        <f t="shared" si="6"/>
        <v>0</v>
      </c>
      <c r="T26" s="20">
        <f t="shared" si="6"/>
        <v>0</v>
      </c>
      <c r="U26" s="20">
        <f t="shared" si="6"/>
        <v>0</v>
      </c>
      <c r="V26" s="20">
        <f t="shared" si="6"/>
        <v>0</v>
      </c>
      <c r="W26" s="20">
        <f t="shared" si="6"/>
        <v>0</v>
      </c>
      <c r="X26" s="20">
        <f t="shared" si="6"/>
        <v>0</v>
      </c>
      <c r="Y26" s="20">
        <f t="shared" si="6"/>
        <v>0</v>
      </c>
      <c r="Z26" s="20">
        <f t="shared" si="6"/>
        <v>0</v>
      </c>
      <c r="AA26" s="20">
        <f t="shared" si="6"/>
        <v>0</v>
      </c>
      <c r="AB26" s="20">
        <f t="shared" si="6"/>
        <v>0</v>
      </c>
      <c r="AC26" s="20">
        <f t="shared" si="6"/>
        <v>0</v>
      </c>
      <c r="AD26" s="20">
        <f t="shared" si="6"/>
        <v>0</v>
      </c>
      <c r="AE26" s="49">
        <f t="shared" si="6"/>
        <v>51661.08</v>
      </c>
      <c r="AF26" s="49">
        <f t="shared" si="6"/>
        <v>0</v>
      </c>
      <c r="AG26" s="20">
        <f t="shared" si="6"/>
        <v>0</v>
      </c>
      <c r="AH26" s="23" t="s">
        <v>862</v>
      </c>
      <c r="AI26" s="23" t="s">
        <v>862</v>
      </c>
      <c r="AJ26" s="23" t="s">
        <v>862</v>
      </c>
    </row>
    <row r="27" spans="1:36" s="10" customFormat="1" ht="61.5" x14ac:dyDescent="0.85">
      <c r="A27" s="10">
        <v>1</v>
      </c>
      <c r="B27" s="48">
        <f>SUBTOTAL(103,$A$14:A27)</f>
        <v>11</v>
      </c>
      <c r="C27" s="13" t="s">
        <v>1038</v>
      </c>
      <c r="D27" s="50" t="s">
        <v>1011</v>
      </c>
      <c r="E27" s="51">
        <v>1</v>
      </c>
      <c r="F27" s="20">
        <f t="shared" si="4"/>
        <v>5153989.53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57">
        <v>0</v>
      </c>
      <c r="N27" s="20">
        <v>0</v>
      </c>
      <c r="O27" s="27">
        <v>1080.5999999999999</v>
      </c>
      <c r="P27" s="27">
        <v>5102328.45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7">
        <v>51661.08</v>
      </c>
      <c r="AF27" s="49">
        <v>0</v>
      </c>
      <c r="AG27" s="20">
        <v>0</v>
      </c>
      <c r="AH27" s="23" t="s">
        <v>265</v>
      </c>
      <c r="AI27" s="23">
        <v>2020</v>
      </c>
      <c r="AJ27" s="23">
        <v>2020</v>
      </c>
    </row>
    <row r="28" spans="1:36" s="10" customFormat="1" ht="61.5" x14ac:dyDescent="0.85">
      <c r="B28" s="248" t="s">
        <v>796</v>
      </c>
      <c r="C28" s="13"/>
      <c r="D28" s="50" t="s">
        <v>862</v>
      </c>
      <c r="E28" s="51">
        <f>AVERAGE(E29)</f>
        <v>1.0308999999999999</v>
      </c>
      <c r="F28" s="20">
        <f>F29</f>
        <v>48440.03</v>
      </c>
      <c r="G28" s="20">
        <f t="shared" ref="G28:AG28" si="7">G29</f>
        <v>0</v>
      </c>
      <c r="H28" s="20">
        <f t="shared" si="7"/>
        <v>0</v>
      </c>
      <c r="I28" s="20">
        <f t="shared" si="7"/>
        <v>0</v>
      </c>
      <c r="J28" s="20">
        <f t="shared" si="7"/>
        <v>0</v>
      </c>
      <c r="K28" s="20">
        <f t="shared" si="7"/>
        <v>0</v>
      </c>
      <c r="L28" s="20">
        <f t="shared" si="7"/>
        <v>0</v>
      </c>
      <c r="M28" s="57">
        <f t="shared" si="7"/>
        <v>0</v>
      </c>
      <c r="N28" s="20">
        <f t="shared" si="7"/>
        <v>0</v>
      </c>
      <c r="O28" s="20">
        <f t="shared" si="7"/>
        <v>0</v>
      </c>
      <c r="P28" s="20">
        <f t="shared" si="7"/>
        <v>0</v>
      </c>
      <c r="Q28" s="20">
        <f t="shared" si="7"/>
        <v>0</v>
      </c>
      <c r="R28" s="20">
        <f t="shared" si="7"/>
        <v>0</v>
      </c>
      <c r="S28" s="20">
        <f t="shared" si="7"/>
        <v>0</v>
      </c>
      <c r="T28" s="20">
        <f t="shared" si="7"/>
        <v>0</v>
      </c>
      <c r="U28" s="20">
        <f t="shared" si="7"/>
        <v>0</v>
      </c>
      <c r="V28" s="20">
        <f t="shared" si="7"/>
        <v>0</v>
      </c>
      <c r="W28" s="20">
        <f t="shared" si="7"/>
        <v>0</v>
      </c>
      <c r="X28" s="20">
        <f t="shared" si="7"/>
        <v>0</v>
      </c>
      <c r="Y28" s="20">
        <f t="shared" si="7"/>
        <v>0</v>
      </c>
      <c r="Z28" s="20">
        <f t="shared" si="7"/>
        <v>0</v>
      </c>
      <c r="AA28" s="20">
        <f t="shared" si="7"/>
        <v>0</v>
      </c>
      <c r="AB28" s="20">
        <f t="shared" si="7"/>
        <v>0</v>
      </c>
      <c r="AC28" s="20">
        <f t="shared" si="7"/>
        <v>0</v>
      </c>
      <c r="AD28" s="20">
        <f t="shared" si="7"/>
        <v>0</v>
      </c>
      <c r="AE28" s="49">
        <f t="shared" si="7"/>
        <v>0</v>
      </c>
      <c r="AF28" s="49">
        <f t="shared" si="7"/>
        <v>48440.03</v>
      </c>
      <c r="AG28" s="20">
        <f t="shared" si="7"/>
        <v>0</v>
      </c>
      <c r="AH28" s="23" t="s">
        <v>862</v>
      </c>
      <c r="AI28" s="23" t="s">
        <v>862</v>
      </c>
      <c r="AJ28" s="23" t="s">
        <v>862</v>
      </c>
    </row>
    <row r="29" spans="1:36" s="10" customFormat="1" ht="61.5" x14ac:dyDescent="0.85">
      <c r="A29" s="10">
        <v>1</v>
      </c>
      <c r="B29" s="48">
        <f>SUBTOTAL(103,$A$14:A29)</f>
        <v>12</v>
      </c>
      <c r="C29" s="13" t="s">
        <v>992</v>
      </c>
      <c r="D29" s="50" t="s">
        <v>1007</v>
      </c>
      <c r="E29" s="51">
        <v>1.0308999999999999</v>
      </c>
      <c r="F29" s="20">
        <f t="shared" si="4"/>
        <v>48440.03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57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49">
        <f>ROUND(P29*1.5%,2)</f>
        <v>0</v>
      </c>
      <c r="AF29" s="251">
        <v>48440.03</v>
      </c>
      <c r="AG29" s="20">
        <v>0</v>
      </c>
      <c r="AH29" s="23">
        <v>2020</v>
      </c>
      <c r="AI29" s="23" t="s">
        <v>265</v>
      </c>
      <c r="AJ29" s="23" t="s">
        <v>265</v>
      </c>
    </row>
    <row r="30" spans="1:36" s="10" customFormat="1" ht="61.5" x14ac:dyDescent="0.85">
      <c r="B30" s="248" t="s">
        <v>1016</v>
      </c>
      <c r="C30" s="13"/>
      <c r="D30" s="50" t="s">
        <v>862</v>
      </c>
      <c r="E30" s="51">
        <f>AVERAGE(E31:E32)</f>
        <v>1.0206</v>
      </c>
      <c r="F30" s="20">
        <f t="shared" ref="F30:AG30" si="8">SUM(F31:F32)</f>
        <v>31767</v>
      </c>
      <c r="G30" s="20">
        <f t="shared" si="8"/>
        <v>0</v>
      </c>
      <c r="H30" s="20">
        <f t="shared" si="8"/>
        <v>0</v>
      </c>
      <c r="I30" s="20">
        <f t="shared" si="8"/>
        <v>0</v>
      </c>
      <c r="J30" s="20">
        <f t="shared" si="8"/>
        <v>0</v>
      </c>
      <c r="K30" s="20">
        <f t="shared" si="8"/>
        <v>0</v>
      </c>
      <c r="L30" s="20">
        <f t="shared" si="8"/>
        <v>0</v>
      </c>
      <c r="M30" s="57">
        <f t="shared" si="8"/>
        <v>0</v>
      </c>
      <c r="N30" s="20">
        <f t="shared" si="8"/>
        <v>0</v>
      </c>
      <c r="O30" s="20">
        <f t="shared" si="8"/>
        <v>0</v>
      </c>
      <c r="P30" s="20">
        <f t="shared" si="8"/>
        <v>0</v>
      </c>
      <c r="Q30" s="20">
        <f t="shared" si="8"/>
        <v>0</v>
      </c>
      <c r="R30" s="20">
        <f t="shared" si="8"/>
        <v>0</v>
      </c>
      <c r="S30" s="20">
        <f t="shared" si="8"/>
        <v>0</v>
      </c>
      <c r="T30" s="20">
        <f t="shared" si="8"/>
        <v>0</v>
      </c>
      <c r="U30" s="20">
        <f t="shared" si="8"/>
        <v>0</v>
      </c>
      <c r="V30" s="20">
        <f t="shared" si="8"/>
        <v>0</v>
      </c>
      <c r="W30" s="20">
        <f t="shared" si="8"/>
        <v>0</v>
      </c>
      <c r="X30" s="20">
        <f t="shared" si="8"/>
        <v>0</v>
      </c>
      <c r="Y30" s="20">
        <f t="shared" si="8"/>
        <v>0</v>
      </c>
      <c r="Z30" s="20">
        <f t="shared" si="8"/>
        <v>0</v>
      </c>
      <c r="AA30" s="20">
        <f t="shared" si="8"/>
        <v>0</v>
      </c>
      <c r="AB30" s="20">
        <f t="shared" si="8"/>
        <v>0</v>
      </c>
      <c r="AC30" s="20">
        <f t="shared" si="8"/>
        <v>0</v>
      </c>
      <c r="AD30" s="20">
        <f t="shared" si="8"/>
        <v>0</v>
      </c>
      <c r="AE30" s="49">
        <f t="shared" si="8"/>
        <v>0</v>
      </c>
      <c r="AF30" s="49">
        <f t="shared" si="8"/>
        <v>31767</v>
      </c>
      <c r="AG30" s="20">
        <f t="shared" si="8"/>
        <v>0</v>
      </c>
      <c r="AH30" s="23" t="s">
        <v>862</v>
      </c>
      <c r="AI30" s="23" t="s">
        <v>862</v>
      </c>
      <c r="AJ30" s="23" t="s">
        <v>862</v>
      </c>
    </row>
    <row r="31" spans="1:36" s="10" customFormat="1" ht="61.5" x14ac:dyDescent="0.85">
      <c r="A31" s="10">
        <v>1</v>
      </c>
      <c r="B31" s="48">
        <f>SUBTOTAL(103,$A$14:A31)</f>
        <v>13</v>
      </c>
      <c r="C31" s="13" t="s">
        <v>993</v>
      </c>
      <c r="D31" s="50" t="s">
        <v>1010</v>
      </c>
      <c r="E31" s="51">
        <v>1.0385</v>
      </c>
      <c r="F31" s="20">
        <f t="shared" si="4"/>
        <v>13099.1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57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49">
        <f>ROUND(P31*1.5%,2)</f>
        <v>0</v>
      </c>
      <c r="AF31" s="251">
        <v>13099.1</v>
      </c>
      <c r="AG31" s="20">
        <v>0</v>
      </c>
      <c r="AH31" s="23">
        <v>2020</v>
      </c>
      <c r="AI31" s="23" t="s">
        <v>265</v>
      </c>
      <c r="AJ31" s="23" t="s">
        <v>265</v>
      </c>
    </row>
    <row r="32" spans="1:36" s="10" customFormat="1" ht="61.5" x14ac:dyDescent="0.85">
      <c r="A32" s="10">
        <v>1</v>
      </c>
      <c r="B32" s="48">
        <f>SUBTOTAL(103,$A$14:A32)</f>
        <v>14</v>
      </c>
      <c r="C32" s="13" t="s">
        <v>994</v>
      </c>
      <c r="D32" s="50" t="s">
        <v>1010</v>
      </c>
      <c r="E32" s="51">
        <v>1.0026999999999999</v>
      </c>
      <c r="F32" s="20">
        <f t="shared" si="4"/>
        <v>18667.900000000001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57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49">
        <f>ROUND(T32*1.5%,2)</f>
        <v>0</v>
      </c>
      <c r="AF32" s="251">
        <v>18667.900000000001</v>
      </c>
      <c r="AG32" s="20">
        <v>0</v>
      </c>
      <c r="AH32" s="23">
        <v>2020</v>
      </c>
      <c r="AI32" s="23" t="s">
        <v>265</v>
      </c>
      <c r="AJ32" s="23" t="s">
        <v>265</v>
      </c>
    </row>
    <row r="33" spans="1:36" s="10" customFormat="1" ht="61.5" x14ac:dyDescent="0.85">
      <c r="B33" s="248" t="s">
        <v>803</v>
      </c>
      <c r="C33" s="13"/>
      <c r="D33" s="50" t="s">
        <v>862</v>
      </c>
      <c r="E33" s="51">
        <f>AVERAGE(E34:E35)</f>
        <v>1</v>
      </c>
      <c r="F33" s="20">
        <f>SUM(F34:F35)</f>
        <v>3557815.66</v>
      </c>
      <c r="G33" s="20">
        <f t="shared" ref="G33:AG33" si="9">SUM(G34:G35)</f>
        <v>0</v>
      </c>
      <c r="H33" s="20">
        <f t="shared" si="9"/>
        <v>0</v>
      </c>
      <c r="I33" s="20">
        <f t="shared" si="9"/>
        <v>0</v>
      </c>
      <c r="J33" s="20">
        <f t="shared" si="9"/>
        <v>0</v>
      </c>
      <c r="K33" s="20">
        <f t="shared" si="9"/>
        <v>0</v>
      </c>
      <c r="L33" s="20">
        <f t="shared" si="9"/>
        <v>0</v>
      </c>
      <c r="M33" s="57">
        <f t="shared" si="9"/>
        <v>0</v>
      </c>
      <c r="N33" s="20">
        <f t="shared" si="9"/>
        <v>0</v>
      </c>
      <c r="O33" s="20">
        <f t="shared" si="9"/>
        <v>828.5</v>
      </c>
      <c r="P33" s="20">
        <f t="shared" si="9"/>
        <v>3438664.78</v>
      </c>
      <c r="Q33" s="20">
        <f t="shared" si="9"/>
        <v>0</v>
      </c>
      <c r="R33" s="20">
        <f t="shared" si="9"/>
        <v>0</v>
      </c>
      <c r="S33" s="20">
        <f t="shared" si="9"/>
        <v>0</v>
      </c>
      <c r="T33" s="20">
        <f t="shared" si="9"/>
        <v>0</v>
      </c>
      <c r="U33" s="20">
        <f t="shared" si="9"/>
        <v>0</v>
      </c>
      <c r="V33" s="20">
        <f t="shared" si="9"/>
        <v>0</v>
      </c>
      <c r="W33" s="20">
        <f t="shared" si="9"/>
        <v>0</v>
      </c>
      <c r="X33" s="20">
        <f t="shared" si="9"/>
        <v>0</v>
      </c>
      <c r="Y33" s="20">
        <f t="shared" si="9"/>
        <v>0</v>
      </c>
      <c r="Z33" s="20">
        <f t="shared" si="9"/>
        <v>0</v>
      </c>
      <c r="AA33" s="20">
        <f t="shared" si="9"/>
        <v>0</v>
      </c>
      <c r="AB33" s="20">
        <f t="shared" si="9"/>
        <v>0</v>
      </c>
      <c r="AC33" s="20">
        <f t="shared" si="9"/>
        <v>0</v>
      </c>
      <c r="AD33" s="20">
        <f t="shared" si="9"/>
        <v>0</v>
      </c>
      <c r="AE33" s="49">
        <f t="shared" si="9"/>
        <v>20632</v>
      </c>
      <c r="AF33" s="49">
        <f t="shared" si="9"/>
        <v>98518.88</v>
      </c>
      <c r="AG33" s="20">
        <f t="shared" si="9"/>
        <v>0</v>
      </c>
      <c r="AH33" s="23" t="s">
        <v>862</v>
      </c>
      <c r="AI33" s="23" t="s">
        <v>862</v>
      </c>
      <c r="AJ33" s="23" t="s">
        <v>862</v>
      </c>
    </row>
    <row r="34" spans="1:36" s="10" customFormat="1" ht="61.5" x14ac:dyDescent="0.85">
      <c r="A34" s="10">
        <v>1</v>
      </c>
      <c r="B34" s="48">
        <f>SUBTOTAL(103,$A$14:A34)</f>
        <v>15</v>
      </c>
      <c r="C34" s="13" t="s">
        <v>1014</v>
      </c>
      <c r="D34" s="50" t="s">
        <v>1008</v>
      </c>
      <c r="E34" s="51">
        <v>1</v>
      </c>
      <c r="F34" s="20">
        <f t="shared" si="4"/>
        <v>2576429.98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57">
        <v>0</v>
      </c>
      <c r="N34" s="20">
        <v>0</v>
      </c>
      <c r="O34" s="27">
        <v>604.54</v>
      </c>
      <c r="P34" s="27">
        <v>2510284.38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49">
        <f>ROUND(P34*0.6%,2)</f>
        <v>15061.71</v>
      </c>
      <c r="AF34" s="79">
        <v>51083.89</v>
      </c>
      <c r="AG34" s="20">
        <v>0</v>
      </c>
      <c r="AH34" s="23">
        <v>2020</v>
      </c>
      <c r="AI34" s="23">
        <v>2020</v>
      </c>
      <c r="AJ34" s="23">
        <v>2020</v>
      </c>
    </row>
    <row r="35" spans="1:36" s="10" customFormat="1" ht="61.5" x14ac:dyDescent="0.85">
      <c r="A35" s="10">
        <v>1</v>
      </c>
      <c r="B35" s="48">
        <f>SUBTOTAL(103,$A$14:A35)</f>
        <v>16</v>
      </c>
      <c r="C35" s="13" t="s">
        <v>995</v>
      </c>
      <c r="D35" s="50" t="s">
        <v>1008</v>
      </c>
      <c r="E35" s="51">
        <v>1</v>
      </c>
      <c r="F35" s="20">
        <f t="shared" si="4"/>
        <v>981385.68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57">
        <v>0</v>
      </c>
      <c r="N35" s="20">
        <v>0</v>
      </c>
      <c r="O35" s="27">
        <v>223.96</v>
      </c>
      <c r="P35" s="27">
        <v>928380.4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7">
        <v>5570.29</v>
      </c>
      <c r="AF35" s="79">
        <v>47434.99</v>
      </c>
      <c r="AG35" s="20">
        <v>0</v>
      </c>
      <c r="AH35" s="23">
        <v>2020</v>
      </c>
      <c r="AI35" s="23">
        <v>2020</v>
      </c>
      <c r="AJ35" s="23">
        <v>2020</v>
      </c>
    </row>
    <row r="36" spans="1:36" s="10" customFormat="1" ht="61.5" x14ac:dyDescent="0.85">
      <c r="B36" s="248" t="s">
        <v>732</v>
      </c>
      <c r="C36" s="13"/>
      <c r="D36" s="50" t="s">
        <v>862</v>
      </c>
      <c r="E36" s="51">
        <f>AVERAGE(E37:E41)</f>
        <v>1.0075000000000001</v>
      </c>
      <c r="F36" s="20">
        <f>SUM(F37:F39)</f>
        <v>223917.22</v>
      </c>
      <c r="G36" s="20">
        <f t="shared" ref="G36:AG36" si="10">SUM(G37:G39)</f>
        <v>0</v>
      </c>
      <c r="H36" s="20">
        <f t="shared" si="10"/>
        <v>0</v>
      </c>
      <c r="I36" s="20">
        <f t="shared" si="10"/>
        <v>0</v>
      </c>
      <c r="J36" s="20">
        <f t="shared" si="10"/>
        <v>0</v>
      </c>
      <c r="K36" s="20">
        <f t="shared" si="10"/>
        <v>0</v>
      </c>
      <c r="L36" s="20">
        <f t="shared" si="10"/>
        <v>0</v>
      </c>
      <c r="M36" s="57">
        <f t="shared" si="10"/>
        <v>0</v>
      </c>
      <c r="N36" s="20">
        <f t="shared" si="10"/>
        <v>0</v>
      </c>
      <c r="O36" s="20">
        <f t="shared" si="10"/>
        <v>0</v>
      </c>
      <c r="P36" s="20">
        <f t="shared" si="10"/>
        <v>0</v>
      </c>
      <c r="Q36" s="20">
        <f t="shared" si="10"/>
        <v>0</v>
      </c>
      <c r="R36" s="20">
        <f t="shared" si="10"/>
        <v>0</v>
      </c>
      <c r="S36" s="20">
        <f t="shared" si="10"/>
        <v>0</v>
      </c>
      <c r="T36" s="20">
        <f t="shared" si="10"/>
        <v>0</v>
      </c>
      <c r="U36" s="20">
        <f t="shared" si="10"/>
        <v>0</v>
      </c>
      <c r="V36" s="20">
        <f t="shared" si="10"/>
        <v>0</v>
      </c>
      <c r="W36" s="20">
        <f t="shared" si="10"/>
        <v>0</v>
      </c>
      <c r="X36" s="20">
        <f t="shared" si="10"/>
        <v>0</v>
      </c>
      <c r="Y36" s="20">
        <f t="shared" si="10"/>
        <v>0</v>
      </c>
      <c r="Z36" s="20">
        <f t="shared" si="10"/>
        <v>0</v>
      </c>
      <c r="AA36" s="20">
        <f t="shared" si="10"/>
        <v>0</v>
      </c>
      <c r="AB36" s="20">
        <f t="shared" si="10"/>
        <v>0</v>
      </c>
      <c r="AC36" s="20">
        <f t="shared" si="10"/>
        <v>0</v>
      </c>
      <c r="AD36" s="20">
        <f t="shared" si="10"/>
        <v>0</v>
      </c>
      <c r="AE36" s="49">
        <f t="shared" si="10"/>
        <v>0</v>
      </c>
      <c r="AF36" s="49">
        <f t="shared" si="10"/>
        <v>223917.22</v>
      </c>
      <c r="AG36" s="20">
        <f t="shared" si="10"/>
        <v>0</v>
      </c>
      <c r="AH36" s="23" t="s">
        <v>862</v>
      </c>
      <c r="AI36" s="23" t="s">
        <v>862</v>
      </c>
      <c r="AJ36" s="23" t="s">
        <v>862</v>
      </c>
    </row>
    <row r="37" spans="1:36" s="10" customFormat="1" ht="61.5" x14ac:dyDescent="0.85">
      <c r="A37" s="10">
        <v>1</v>
      </c>
      <c r="B37" s="48">
        <f>SUBTOTAL(103,$A$14:A37)</f>
        <v>17</v>
      </c>
      <c r="C37" s="13" t="s">
        <v>996</v>
      </c>
      <c r="D37" s="50" t="s">
        <v>1009</v>
      </c>
      <c r="E37" s="51">
        <v>1.0043</v>
      </c>
      <c r="F37" s="20">
        <f t="shared" si="4"/>
        <v>47271.85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57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49">
        <f>ROUND(P37*1.5%,2)</f>
        <v>0</v>
      </c>
      <c r="AF37" s="27">
        <v>47271.85</v>
      </c>
      <c r="AG37" s="20">
        <v>0</v>
      </c>
      <c r="AH37" s="23">
        <v>2020</v>
      </c>
      <c r="AI37" s="23" t="s">
        <v>265</v>
      </c>
      <c r="AJ37" s="23" t="s">
        <v>265</v>
      </c>
    </row>
    <row r="38" spans="1:36" s="10" customFormat="1" ht="61.5" x14ac:dyDescent="0.85">
      <c r="A38" s="10">
        <v>1</v>
      </c>
      <c r="B38" s="48">
        <f>SUBTOTAL(103,$A$14:A38)</f>
        <v>18</v>
      </c>
      <c r="C38" s="13" t="s">
        <v>756</v>
      </c>
      <c r="D38" s="50" t="s">
        <v>1009</v>
      </c>
      <c r="E38" s="51">
        <v>1.0185999999999999</v>
      </c>
      <c r="F38" s="20">
        <f t="shared" si="4"/>
        <v>99352.46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57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49">
        <f>ROUND(P38*1.5%,2)</f>
        <v>0</v>
      </c>
      <c r="AF38" s="27">
        <v>99352.46</v>
      </c>
      <c r="AG38" s="20">
        <v>0</v>
      </c>
      <c r="AH38" s="23">
        <v>2020</v>
      </c>
      <c r="AI38" s="23" t="s">
        <v>265</v>
      </c>
      <c r="AJ38" s="23" t="s">
        <v>265</v>
      </c>
    </row>
    <row r="39" spans="1:36" s="10" customFormat="1" ht="61.5" x14ac:dyDescent="0.85">
      <c r="A39" s="10">
        <v>1</v>
      </c>
      <c r="B39" s="48">
        <f>SUBTOTAL(103,$A$14:A39)</f>
        <v>19</v>
      </c>
      <c r="C39" s="13" t="s">
        <v>748</v>
      </c>
      <c r="D39" s="50" t="s">
        <v>1009</v>
      </c>
      <c r="E39" s="51">
        <v>1.0064</v>
      </c>
      <c r="F39" s="20">
        <f t="shared" si="4"/>
        <v>77292.91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57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49">
        <f>ROUND(P39*1.5%,2)</f>
        <v>0</v>
      </c>
      <c r="AF39" s="27">
        <v>77292.91</v>
      </c>
      <c r="AG39" s="20">
        <v>0</v>
      </c>
      <c r="AH39" s="23">
        <v>2020</v>
      </c>
      <c r="AI39" s="23" t="s">
        <v>265</v>
      </c>
      <c r="AJ39" s="23" t="s">
        <v>265</v>
      </c>
    </row>
    <row r="40" spans="1:36" s="10" customFormat="1" ht="61.5" x14ac:dyDescent="0.85">
      <c r="B40" s="248" t="s">
        <v>810</v>
      </c>
      <c r="C40" s="13"/>
      <c r="D40" s="50" t="s">
        <v>862</v>
      </c>
      <c r="E40" s="51">
        <f>AVERAGE(E41)</f>
        <v>1.0041</v>
      </c>
      <c r="F40" s="20">
        <f>F41</f>
        <v>3265341.36</v>
      </c>
      <c r="G40" s="20">
        <f t="shared" ref="G40:AG40" si="11">G41</f>
        <v>0</v>
      </c>
      <c r="H40" s="20">
        <f t="shared" si="11"/>
        <v>0</v>
      </c>
      <c r="I40" s="20">
        <f t="shared" si="11"/>
        <v>0</v>
      </c>
      <c r="J40" s="20">
        <f t="shared" si="11"/>
        <v>0</v>
      </c>
      <c r="K40" s="20">
        <f t="shared" si="11"/>
        <v>0</v>
      </c>
      <c r="L40" s="20">
        <f t="shared" si="11"/>
        <v>0</v>
      </c>
      <c r="M40" s="57">
        <f t="shared" si="11"/>
        <v>0</v>
      </c>
      <c r="N40" s="20">
        <f t="shared" si="11"/>
        <v>0</v>
      </c>
      <c r="O40" s="20">
        <f t="shared" si="11"/>
        <v>695</v>
      </c>
      <c r="P40" s="20">
        <f t="shared" si="11"/>
        <v>3166427.79</v>
      </c>
      <c r="Q40" s="20">
        <f t="shared" si="11"/>
        <v>0</v>
      </c>
      <c r="R40" s="20">
        <f t="shared" si="11"/>
        <v>0</v>
      </c>
      <c r="S40" s="20">
        <f t="shared" si="11"/>
        <v>0</v>
      </c>
      <c r="T40" s="20">
        <f t="shared" si="11"/>
        <v>0</v>
      </c>
      <c r="U40" s="20">
        <f t="shared" si="11"/>
        <v>0</v>
      </c>
      <c r="V40" s="20">
        <f t="shared" si="11"/>
        <v>0</v>
      </c>
      <c r="W40" s="20">
        <f t="shared" si="11"/>
        <v>0</v>
      </c>
      <c r="X40" s="20">
        <f t="shared" si="11"/>
        <v>0</v>
      </c>
      <c r="Y40" s="20">
        <f t="shared" si="11"/>
        <v>0</v>
      </c>
      <c r="Z40" s="20">
        <f t="shared" si="11"/>
        <v>0</v>
      </c>
      <c r="AA40" s="20">
        <f t="shared" si="11"/>
        <v>0</v>
      </c>
      <c r="AB40" s="20">
        <f t="shared" si="11"/>
        <v>0</v>
      </c>
      <c r="AC40" s="20">
        <f t="shared" si="11"/>
        <v>0</v>
      </c>
      <c r="AD40" s="20">
        <f t="shared" si="11"/>
        <v>0</v>
      </c>
      <c r="AE40" s="49">
        <f t="shared" si="11"/>
        <v>18998.57</v>
      </c>
      <c r="AF40" s="49">
        <f t="shared" si="11"/>
        <v>79915</v>
      </c>
      <c r="AG40" s="20">
        <f t="shared" si="11"/>
        <v>0</v>
      </c>
      <c r="AH40" s="23" t="s">
        <v>862</v>
      </c>
      <c r="AI40" s="23" t="s">
        <v>862</v>
      </c>
      <c r="AJ40" s="23" t="s">
        <v>862</v>
      </c>
    </row>
    <row r="41" spans="1:36" s="10" customFormat="1" ht="61.5" x14ac:dyDescent="0.85">
      <c r="A41" s="10">
        <v>1</v>
      </c>
      <c r="B41" s="48">
        <f>SUBTOTAL(103,$A$14:A41)</f>
        <v>20</v>
      </c>
      <c r="C41" s="13" t="s">
        <v>997</v>
      </c>
      <c r="D41" s="50" t="s">
        <v>1008</v>
      </c>
      <c r="E41" s="51">
        <v>1.0041</v>
      </c>
      <c r="F41" s="20">
        <f t="shared" si="4"/>
        <v>3265341.36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57">
        <v>0</v>
      </c>
      <c r="N41" s="20">
        <v>0</v>
      </c>
      <c r="O41" s="27">
        <v>695</v>
      </c>
      <c r="P41" s="27">
        <v>3166427.79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49">
        <v>18998.57</v>
      </c>
      <c r="AF41" s="27">
        <v>79915</v>
      </c>
      <c r="AG41" s="20">
        <v>0</v>
      </c>
      <c r="AH41" s="23">
        <v>2020</v>
      </c>
      <c r="AI41" s="23">
        <v>2020</v>
      </c>
      <c r="AJ41" s="23">
        <v>2020</v>
      </c>
    </row>
    <row r="42" spans="1:36" s="10" customFormat="1" ht="61.5" x14ac:dyDescent="0.85">
      <c r="B42" s="248" t="s">
        <v>812</v>
      </c>
      <c r="C42" s="13"/>
      <c r="D42" s="50" t="s">
        <v>862</v>
      </c>
      <c r="E42" s="51">
        <f>AVERAGE(E43)</f>
        <v>1</v>
      </c>
      <c r="F42" s="20">
        <f>F43</f>
        <v>97672.62</v>
      </c>
      <c r="G42" s="20">
        <f t="shared" ref="G42:AG42" si="12">G43</f>
        <v>0</v>
      </c>
      <c r="H42" s="20">
        <f t="shared" si="12"/>
        <v>0</v>
      </c>
      <c r="I42" s="20">
        <f t="shared" si="12"/>
        <v>0</v>
      </c>
      <c r="J42" s="20">
        <f t="shared" si="12"/>
        <v>0</v>
      </c>
      <c r="K42" s="20">
        <f t="shared" si="12"/>
        <v>0</v>
      </c>
      <c r="L42" s="20">
        <f t="shared" si="12"/>
        <v>0</v>
      </c>
      <c r="M42" s="57">
        <f t="shared" si="12"/>
        <v>0</v>
      </c>
      <c r="N42" s="20">
        <f t="shared" si="12"/>
        <v>0</v>
      </c>
      <c r="O42" s="20">
        <f t="shared" si="12"/>
        <v>0</v>
      </c>
      <c r="P42" s="20">
        <f t="shared" si="12"/>
        <v>0</v>
      </c>
      <c r="Q42" s="20">
        <f t="shared" si="12"/>
        <v>0</v>
      </c>
      <c r="R42" s="20">
        <f t="shared" si="12"/>
        <v>0</v>
      </c>
      <c r="S42" s="20">
        <f t="shared" si="12"/>
        <v>0</v>
      </c>
      <c r="T42" s="20">
        <f t="shared" si="12"/>
        <v>0</v>
      </c>
      <c r="U42" s="20">
        <f t="shared" si="12"/>
        <v>0</v>
      </c>
      <c r="V42" s="20">
        <f t="shared" si="12"/>
        <v>0</v>
      </c>
      <c r="W42" s="20">
        <f t="shared" si="12"/>
        <v>0</v>
      </c>
      <c r="X42" s="20">
        <f t="shared" si="12"/>
        <v>0</v>
      </c>
      <c r="Y42" s="20">
        <f t="shared" si="12"/>
        <v>0</v>
      </c>
      <c r="Z42" s="20">
        <f t="shared" si="12"/>
        <v>0</v>
      </c>
      <c r="AA42" s="20">
        <f t="shared" si="12"/>
        <v>0</v>
      </c>
      <c r="AB42" s="20">
        <f t="shared" si="12"/>
        <v>0</v>
      </c>
      <c r="AC42" s="20">
        <f t="shared" si="12"/>
        <v>0</v>
      </c>
      <c r="AD42" s="20">
        <f t="shared" si="12"/>
        <v>0</v>
      </c>
      <c r="AE42" s="49">
        <f t="shared" si="12"/>
        <v>0</v>
      </c>
      <c r="AF42" s="49">
        <f t="shared" si="12"/>
        <v>97672.62</v>
      </c>
      <c r="AG42" s="20">
        <f t="shared" si="12"/>
        <v>0</v>
      </c>
      <c r="AH42" s="23" t="s">
        <v>862</v>
      </c>
      <c r="AI42" s="23" t="s">
        <v>862</v>
      </c>
      <c r="AJ42" s="23" t="s">
        <v>862</v>
      </c>
    </row>
    <row r="43" spans="1:36" s="10" customFormat="1" ht="61.5" x14ac:dyDescent="0.85">
      <c r="A43" s="10">
        <v>1</v>
      </c>
      <c r="B43" s="48">
        <f>SUBTOTAL(103,$A$14:A43)</f>
        <v>21</v>
      </c>
      <c r="C43" s="13" t="s">
        <v>998</v>
      </c>
      <c r="D43" s="50" t="s">
        <v>1010</v>
      </c>
      <c r="E43" s="51">
        <v>1</v>
      </c>
      <c r="F43" s="20">
        <f t="shared" si="4"/>
        <v>97672.62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57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49">
        <f>ROUND(P43*1.5%,2)</f>
        <v>0</v>
      </c>
      <c r="AF43" s="251">
        <v>97672.62</v>
      </c>
      <c r="AG43" s="20">
        <v>0</v>
      </c>
      <c r="AH43" s="23">
        <v>2020</v>
      </c>
      <c r="AI43" s="23" t="s">
        <v>265</v>
      </c>
      <c r="AJ43" s="23" t="s">
        <v>265</v>
      </c>
    </row>
    <row r="44" spans="1:36" s="10" customFormat="1" ht="61.5" x14ac:dyDescent="0.85">
      <c r="B44" s="248" t="s">
        <v>1017</v>
      </c>
      <c r="C44" s="13"/>
      <c r="D44" s="50" t="s">
        <v>862</v>
      </c>
      <c r="E44" s="51">
        <f>AVERAGE(E45:E47)</f>
        <v>1.0093333333333334</v>
      </c>
      <c r="F44" s="20">
        <f t="shared" ref="F44:AG44" si="13">SUM(F45:F47)</f>
        <v>7637123.5900000008</v>
      </c>
      <c r="G44" s="20">
        <f t="shared" si="13"/>
        <v>0</v>
      </c>
      <c r="H44" s="20">
        <f t="shared" si="13"/>
        <v>0</v>
      </c>
      <c r="I44" s="20">
        <f t="shared" si="13"/>
        <v>0</v>
      </c>
      <c r="J44" s="20">
        <f t="shared" si="13"/>
        <v>0</v>
      </c>
      <c r="K44" s="20">
        <f t="shared" si="13"/>
        <v>0</v>
      </c>
      <c r="L44" s="20">
        <f t="shared" si="13"/>
        <v>0</v>
      </c>
      <c r="M44" s="57">
        <f t="shared" si="13"/>
        <v>0</v>
      </c>
      <c r="N44" s="20">
        <f t="shared" si="13"/>
        <v>0</v>
      </c>
      <c r="O44" s="20">
        <f t="shared" si="13"/>
        <v>1438.7</v>
      </c>
      <c r="P44" s="20">
        <f t="shared" si="13"/>
        <v>7406508.8399999999</v>
      </c>
      <c r="Q44" s="20">
        <f t="shared" si="13"/>
        <v>0</v>
      </c>
      <c r="R44" s="20">
        <f t="shared" si="13"/>
        <v>0</v>
      </c>
      <c r="S44" s="20">
        <f t="shared" si="13"/>
        <v>0</v>
      </c>
      <c r="T44" s="20">
        <f t="shared" si="13"/>
        <v>0</v>
      </c>
      <c r="U44" s="20">
        <f t="shared" si="13"/>
        <v>0</v>
      </c>
      <c r="V44" s="20">
        <f t="shared" si="13"/>
        <v>0</v>
      </c>
      <c r="W44" s="20">
        <f t="shared" si="13"/>
        <v>0</v>
      </c>
      <c r="X44" s="20">
        <f t="shared" si="13"/>
        <v>0</v>
      </c>
      <c r="Y44" s="20">
        <f t="shared" si="13"/>
        <v>0</v>
      </c>
      <c r="Z44" s="20">
        <f t="shared" si="13"/>
        <v>0</v>
      </c>
      <c r="AA44" s="20">
        <f t="shared" si="13"/>
        <v>0</v>
      </c>
      <c r="AB44" s="20">
        <f t="shared" si="13"/>
        <v>0</v>
      </c>
      <c r="AC44" s="20">
        <f t="shared" si="13"/>
        <v>0</v>
      </c>
      <c r="AD44" s="20">
        <f t="shared" si="13"/>
        <v>0</v>
      </c>
      <c r="AE44" s="49">
        <f t="shared" si="13"/>
        <v>25643.34</v>
      </c>
      <c r="AF44" s="49">
        <f t="shared" si="13"/>
        <v>204971.41</v>
      </c>
      <c r="AG44" s="20">
        <f t="shared" si="13"/>
        <v>0</v>
      </c>
      <c r="AH44" s="23" t="s">
        <v>862</v>
      </c>
      <c r="AI44" s="23" t="s">
        <v>862</v>
      </c>
      <c r="AJ44" s="23" t="s">
        <v>862</v>
      </c>
    </row>
    <row r="45" spans="1:36" s="10" customFormat="1" ht="61.5" x14ac:dyDescent="0.85">
      <c r="A45" s="10">
        <v>1</v>
      </c>
      <c r="B45" s="48">
        <f>SUBTOTAL(103,$A$14:A45)</f>
        <v>22</v>
      </c>
      <c r="C45" s="13" t="s">
        <v>999</v>
      </c>
      <c r="D45" s="50" t="s">
        <v>1012</v>
      </c>
      <c r="E45" s="51">
        <v>1.0093000000000001</v>
      </c>
      <c r="F45" s="20">
        <f t="shared" si="4"/>
        <v>2406352.7599999998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57">
        <v>0</v>
      </c>
      <c r="N45" s="20">
        <v>0</v>
      </c>
      <c r="O45" s="27">
        <v>441.7</v>
      </c>
      <c r="P45" s="27">
        <v>2338270.38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49">
        <v>0</v>
      </c>
      <c r="AF45" s="27">
        <v>68082.38</v>
      </c>
      <c r="AG45" s="20">
        <v>0</v>
      </c>
      <c r="AH45" s="23">
        <v>2020</v>
      </c>
      <c r="AI45" s="23">
        <v>2020</v>
      </c>
      <c r="AJ45" s="23" t="s">
        <v>265</v>
      </c>
    </row>
    <row r="46" spans="1:36" s="10" customFormat="1" ht="61.5" x14ac:dyDescent="0.85">
      <c r="A46" s="10">
        <v>1</v>
      </c>
      <c r="B46" s="48">
        <f>SUBTOTAL(103,$A$14:A46)</f>
        <v>23</v>
      </c>
      <c r="C46" s="13" t="s">
        <v>1000</v>
      </c>
      <c r="D46" s="50" t="s">
        <v>1008</v>
      </c>
      <c r="E46" s="51">
        <v>1.0031000000000001</v>
      </c>
      <c r="F46" s="20">
        <f t="shared" si="4"/>
        <v>2491755.89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57">
        <v>0</v>
      </c>
      <c r="N46" s="20">
        <v>0</v>
      </c>
      <c r="O46" s="27">
        <v>502</v>
      </c>
      <c r="P46" s="27">
        <v>2407983.3199999998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11377.72</v>
      </c>
      <c r="AF46" s="251">
        <v>72394.850000000006</v>
      </c>
      <c r="AG46" s="20">
        <v>0</v>
      </c>
      <c r="AH46" s="23">
        <v>2020</v>
      </c>
      <c r="AI46" s="23">
        <v>2020</v>
      </c>
      <c r="AJ46" s="23">
        <v>2020</v>
      </c>
    </row>
    <row r="47" spans="1:36" s="10" customFormat="1" ht="61.5" x14ac:dyDescent="0.85">
      <c r="A47" s="10">
        <v>1</v>
      </c>
      <c r="B47" s="48">
        <f>SUBTOTAL(103,$A$14:A47)</f>
        <v>24</v>
      </c>
      <c r="C47" s="13" t="s">
        <v>1001</v>
      </c>
      <c r="D47" s="50" t="s">
        <v>1011</v>
      </c>
      <c r="E47" s="51">
        <v>1.0156000000000001</v>
      </c>
      <c r="F47" s="20">
        <f t="shared" si="4"/>
        <v>2739014.9400000004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57">
        <v>0</v>
      </c>
      <c r="N47" s="20">
        <v>0</v>
      </c>
      <c r="O47" s="27">
        <v>495</v>
      </c>
      <c r="P47" s="27">
        <v>2660255.14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f>7980.77+6284.85</f>
        <v>14265.62</v>
      </c>
      <c r="AF47" s="251">
        <v>64494.18</v>
      </c>
      <c r="AG47" s="20">
        <v>0</v>
      </c>
      <c r="AH47" s="23">
        <v>2020</v>
      </c>
      <c r="AI47" s="23">
        <v>2020</v>
      </c>
      <c r="AJ47" s="23">
        <v>2020</v>
      </c>
    </row>
    <row r="48" spans="1:36" s="10" customFormat="1" ht="61.5" x14ac:dyDescent="0.85">
      <c r="B48" s="248" t="s">
        <v>1018</v>
      </c>
      <c r="C48" s="13"/>
      <c r="D48" s="50" t="s">
        <v>862</v>
      </c>
      <c r="E48" s="51">
        <f>AVERAGE(E49)</f>
        <v>1</v>
      </c>
      <c r="F48" s="20">
        <f>F49</f>
        <v>2434994.4500000002</v>
      </c>
      <c r="G48" s="20">
        <f t="shared" ref="G48:AG48" si="14">G49</f>
        <v>0</v>
      </c>
      <c r="H48" s="20">
        <f t="shared" si="14"/>
        <v>0</v>
      </c>
      <c r="I48" s="20">
        <f t="shared" si="14"/>
        <v>0</v>
      </c>
      <c r="J48" s="20">
        <f t="shared" si="14"/>
        <v>0</v>
      </c>
      <c r="K48" s="20">
        <f t="shared" si="14"/>
        <v>0</v>
      </c>
      <c r="L48" s="20">
        <f t="shared" si="14"/>
        <v>0</v>
      </c>
      <c r="M48" s="57">
        <f t="shared" si="14"/>
        <v>0</v>
      </c>
      <c r="N48" s="20">
        <f t="shared" si="14"/>
        <v>0</v>
      </c>
      <c r="O48" s="20">
        <f t="shared" si="14"/>
        <v>780</v>
      </c>
      <c r="P48" s="20">
        <f t="shared" si="14"/>
        <v>2307296.7200000002</v>
      </c>
      <c r="Q48" s="20">
        <f t="shared" si="14"/>
        <v>0</v>
      </c>
      <c r="R48" s="20">
        <f t="shared" si="14"/>
        <v>0</v>
      </c>
      <c r="S48" s="20">
        <f t="shared" si="14"/>
        <v>0</v>
      </c>
      <c r="T48" s="20">
        <f t="shared" si="14"/>
        <v>0</v>
      </c>
      <c r="U48" s="20">
        <f t="shared" si="14"/>
        <v>0</v>
      </c>
      <c r="V48" s="20">
        <f t="shared" si="14"/>
        <v>0</v>
      </c>
      <c r="W48" s="20">
        <f t="shared" si="14"/>
        <v>0</v>
      </c>
      <c r="X48" s="20">
        <f t="shared" si="14"/>
        <v>0</v>
      </c>
      <c r="Y48" s="20">
        <f t="shared" si="14"/>
        <v>0</v>
      </c>
      <c r="Z48" s="20">
        <f t="shared" si="14"/>
        <v>0</v>
      </c>
      <c r="AA48" s="20">
        <f t="shared" si="14"/>
        <v>0</v>
      </c>
      <c r="AB48" s="20">
        <f t="shared" si="14"/>
        <v>0</v>
      </c>
      <c r="AC48" s="20">
        <f t="shared" si="14"/>
        <v>0</v>
      </c>
      <c r="AD48" s="20">
        <f t="shared" si="14"/>
        <v>0</v>
      </c>
      <c r="AE48" s="49">
        <f t="shared" si="14"/>
        <v>32359.84</v>
      </c>
      <c r="AF48" s="49">
        <f t="shared" si="14"/>
        <v>95337.89</v>
      </c>
      <c r="AG48" s="20">
        <f t="shared" si="14"/>
        <v>0</v>
      </c>
      <c r="AH48" s="23" t="s">
        <v>862</v>
      </c>
      <c r="AI48" s="23" t="s">
        <v>862</v>
      </c>
      <c r="AJ48" s="23" t="s">
        <v>862</v>
      </c>
    </row>
    <row r="49" spans="1:36" s="10" customFormat="1" ht="61.5" x14ac:dyDescent="0.85">
      <c r="A49" s="10">
        <v>1</v>
      </c>
      <c r="B49" s="48">
        <f>SUBTOTAL(103,$A$14:A49)</f>
        <v>25</v>
      </c>
      <c r="C49" s="13" t="s">
        <v>1006</v>
      </c>
      <c r="D49" s="50" t="s">
        <v>1007</v>
      </c>
      <c r="E49" s="51">
        <v>1</v>
      </c>
      <c r="F49" s="20">
        <f t="shared" si="4"/>
        <v>2434994.4500000002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57">
        <v>0</v>
      </c>
      <c r="N49" s="20">
        <v>0</v>
      </c>
      <c r="O49" s="20">
        <v>780</v>
      </c>
      <c r="P49" s="20">
        <v>2307296.7200000002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7">
        <v>32359.84</v>
      </c>
      <c r="AF49" s="251">
        <v>95337.89</v>
      </c>
      <c r="AG49" s="20">
        <v>0</v>
      </c>
      <c r="AH49" s="23">
        <v>2020</v>
      </c>
      <c r="AI49" s="23">
        <v>2020</v>
      </c>
      <c r="AJ49" s="23">
        <v>2020</v>
      </c>
    </row>
    <row r="50" spans="1:36" s="10" customFormat="1" ht="61.5" x14ac:dyDescent="0.85">
      <c r="B50" s="248" t="s">
        <v>823</v>
      </c>
      <c r="C50" s="13"/>
      <c r="D50" s="50" t="s">
        <v>862</v>
      </c>
      <c r="E50" s="51">
        <f>AVERAGE(E51)</f>
        <v>1.008</v>
      </c>
      <c r="F50" s="20">
        <f>F51</f>
        <v>89459.11</v>
      </c>
      <c r="G50" s="20">
        <f t="shared" ref="G50:AG50" si="15">G51</f>
        <v>0</v>
      </c>
      <c r="H50" s="20">
        <f t="shared" si="15"/>
        <v>0</v>
      </c>
      <c r="I50" s="20">
        <f t="shared" si="15"/>
        <v>0</v>
      </c>
      <c r="J50" s="20">
        <f t="shared" si="15"/>
        <v>0</v>
      </c>
      <c r="K50" s="20">
        <f t="shared" si="15"/>
        <v>0</v>
      </c>
      <c r="L50" s="20">
        <f t="shared" si="15"/>
        <v>0</v>
      </c>
      <c r="M50" s="57">
        <f t="shared" si="15"/>
        <v>0</v>
      </c>
      <c r="N50" s="20">
        <f t="shared" si="15"/>
        <v>0</v>
      </c>
      <c r="O50" s="20">
        <f t="shared" si="15"/>
        <v>0</v>
      </c>
      <c r="P50" s="20">
        <f t="shared" si="15"/>
        <v>0</v>
      </c>
      <c r="Q50" s="20">
        <f t="shared" si="15"/>
        <v>0</v>
      </c>
      <c r="R50" s="20">
        <f t="shared" si="15"/>
        <v>0</v>
      </c>
      <c r="S50" s="20">
        <f t="shared" si="15"/>
        <v>0</v>
      </c>
      <c r="T50" s="20">
        <f t="shared" si="15"/>
        <v>0</v>
      </c>
      <c r="U50" s="20">
        <f t="shared" si="15"/>
        <v>0</v>
      </c>
      <c r="V50" s="20">
        <f t="shared" si="15"/>
        <v>0</v>
      </c>
      <c r="W50" s="20">
        <f t="shared" si="15"/>
        <v>0</v>
      </c>
      <c r="X50" s="20">
        <f t="shared" si="15"/>
        <v>0</v>
      </c>
      <c r="Y50" s="20">
        <f t="shared" si="15"/>
        <v>0</v>
      </c>
      <c r="Z50" s="20">
        <f t="shared" si="15"/>
        <v>0</v>
      </c>
      <c r="AA50" s="20">
        <f t="shared" si="15"/>
        <v>0</v>
      </c>
      <c r="AB50" s="20">
        <f t="shared" si="15"/>
        <v>0</v>
      </c>
      <c r="AC50" s="20">
        <f t="shared" si="15"/>
        <v>0</v>
      </c>
      <c r="AD50" s="20">
        <f t="shared" si="15"/>
        <v>0</v>
      </c>
      <c r="AE50" s="49">
        <f t="shared" si="15"/>
        <v>0</v>
      </c>
      <c r="AF50" s="49">
        <f t="shared" si="15"/>
        <v>89459.11</v>
      </c>
      <c r="AG50" s="20">
        <f t="shared" si="15"/>
        <v>0</v>
      </c>
      <c r="AH50" s="23" t="s">
        <v>862</v>
      </c>
      <c r="AI50" s="23" t="s">
        <v>862</v>
      </c>
      <c r="AJ50" s="23" t="s">
        <v>862</v>
      </c>
    </row>
    <row r="51" spans="1:36" s="10" customFormat="1" ht="61.5" x14ac:dyDescent="0.85">
      <c r="A51" s="10">
        <v>1</v>
      </c>
      <c r="B51" s="48">
        <f>SUBTOTAL(103,$A$14:A51)</f>
        <v>26</v>
      </c>
      <c r="C51" s="13" t="s">
        <v>1002</v>
      </c>
      <c r="D51" s="50" t="s">
        <v>1008</v>
      </c>
      <c r="E51" s="51">
        <v>1.008</v>
      </c>
      <c r="F51" s="20">
        <f t="shared" si="4"/>
        <v>89459.11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57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49">
        <f>ROUND(P51*1.5%,2)</f>
        <v>0</v>
      </c>
      <c r="AF51" s="251">
        <v>89459.11</v>
      </c>
      <c r="AG51" s="20">
        <v>0</v>
      </c>
      <c r="AH51" s="23">
        <v>2020</v>
      </c>
      <c r="AI51" s="23" t="s">
        <v>265</v>
      </c>
      <c r="AJ51" s="23" t="s">
        <v>265</v>
      </c>
    </row>
    <row r="52" spans="1:36" s="10" customFormat="1" ht="61.5" x14ac:dyDescent="0.85">
      <c r="B52" s="248" t="s">
        <v>829</v>
      </c>
      <c r="C52" s="13"/>
      <c r="D52" s="50" t="s">
        <v>862</v>
      </c>
      <c r="E52" s="51">
        <f>AVERAGE(E53)</f>
        <v>1.0001</v>
      </c>
      <c r="F52" s="20">
        <f>F53</f>
        <v>3168456.39</v>
      </c>
      <c r="G52" s="20">
        <f t="shared" ref="G52:AG52" si="16">G53</f>
        <v>0</v>
      </c>
      <c r="H52" s="20">
        <f t="shared" si="16"/>
        <v>0</v>
      </c>
      <c r="I52" s="20">
        <f t="shared" si="16"/>
        <v>0</v>
      </c>
      <c r="J52" s="20">
        <f t="shared" si="16"/>
        <v>0</v>
      </c>
      <c r="K52" s="20">
        <f t="shared" si="16"/>
        <v>0</v>
      </c>
      <c r="L52" s="20">
        <f t="shared" si="16"/>
        <v>0</v>
      </c>
      <c r="M52" s="57">
        <f t="shared" si="16"/>
        <v>0</v>
      </c>
      <c r="N52" s="20">
        <f t="shared" si="16"/>
        <v>0</v>
      </c>
      <c r="O52" s="20">
        <f t="shared" si="16"/>
        <v>874</v>
      </c>
      <c r="P52" s="20">
        <f t="shared" si="16"/>
        <v>3070274</v>
      </c>
      <c r="Q52" s="20">
        <f t="shared" si="16"/>
        <v>0</v>
      </c>
      <c r="R52" s="20">
        <f t="shared" si="16"/>
        <v>0</v>
      </c>
      <c r="S52" s="20">
        <f t="shared" si="16"/>
        <v>0</v>
      </c>
      <c r="T52" s="20">
        <f t="shared" si="16"/>
        <v>0</v>
      </c>
      <c r="U52" s="20">
        <f t="shared" si="16"/>
        <v>0</v>
      </c>
      <c r="V52" s="20">
        <f t="shared" si="16"/>
        <v>0</v>
      </c>
      <c r="W52" s="20">
        <f t="shared" si="16"/>
        <v>0</v>
      </c>
      <c r="X52" s="20">
        <f t="shared" si="16"/>
        <v>0</v>
      </c>
      <c r="Y52" s="20">
        <f t="shared" si="16"/>
        <v>0</v>
      </c>
      <c r="Z52" s="20">
        <f t="shared" si="16"/>
        <v>0</v>
      </c>
      <c r="AA52" s="20">
        <f t="shared" si="16"/>
        <v>0</v>
      </c>
      <c r="AB52" s="20">
        <f t="shared" si="16"/>
        <v>0</v>
      </c>
      <c r="AC52" s="20">
        <f t="shared" si="16"/>
        <v>0</v>
      </c>
      <c r="AD52" s="20">
        <f t="shared" si="16"/>
        <v>0</v>
      </c>
      <c r="AE52" s="49">
        <f t="shared" si="16"/>
        <v>0</v>
      </c>
      <c r="AF52" s="49">
        <f t="shared" si="16"/>
        <v>98182.39</v>
      </c>
      <c r="AG52" s="20">
        <f t="shared" si="16"/>
        <v>0</v>
      </c>
      <c r="AH52" s="23" t="s">
        <v>862</v>
      </c>
      <c r="AI52" s="23" t="s">
        <v>862</v>
      </c>
      <c r="AJ52" s="23" t="s">
        <v>862</v>
      </c>
    </row>
    <row r="53" spans="1:36" s="10" customFormat="1" ht="61.5" x14ac:dyDescent="0.85">
      <c r="A53" s="10">
        <v>1</v>
      </c>
      <c r="B53" s="48">
        <f>SUBTOTAL(103,$A$14:A53)</f>
        <v>27</v>
      </c>
      <c r="C53" s="13" t="s">
        <v>1005</v>
      </c>
      <c r="D53" s="50" t="s">
        <v>1010</v>
      </c>
      <c r="E53" s="51">
        <v>1.0001</v>
      </c>
      <c r="F53" s="20">
        <f t="shared" si="4"/>
        <v>3168456.39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57">
        <v>0</v>
      </c>
      <c r="N53" s="20">
        <v>0</v>
      </c>
      <c r="O53" s="27">
        <v>874</v>
      </c>
      <c r="P53" s="27">
        <v>3070274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49">
        <v>0</v>
      </c>
      <c r="AF53" s="251">
        <v>98182.39</v>
      </c>
      <c r="AG53" s="20">
        <v>0</v>
      </c>
      <c r="AH53" s="23">
        <v>2020</v>
      </c>
      <c r="AI53" s="23">
        <v>2020</v>
      </c>
      <c r="AJ53" s="23" t="s">
        <v>265</v>
      </c>
    </row>
    <row r="54" spans="1:36" s="10" customFormat="1" ht="61.5" x14ac:dyDescent="0.85">
      <c r="B54" s="248" t="s">
        <v>831</v>
      </c>
      <c r="C54" s="13"/>
      <c r="D54" s="50" t="s">
        <v>862</v>
      </c>
      <c r="E54" s="51">
        <f>AVERAGE(E55:E56)</f>
        <v>1.0058</v>
      </c>
      <c r="F54" s="20">
        <f>F56+F55+F57</f>
        <v>4966030.97</v>
      </c>
      <c r="G54" s="20">
        <f t="shared" ref="G54:AG54" si="17">G56+G55+G57</f>
        <v>0</v>
      </c>
      <c r="H54" s="20">
        <f t="shared" si="17"/>
        <v>0</v>
      </c>
      <c r="I54" s="20">
        <f t="shared" si="17"/>
        <v>0</v>
      </c>
      <c r="J54" s="20">
        <f t="shared" si="17"/>
        <v>0</v>
      </c>
      <c r="K54" s="20">
        <f t="shared" si="17"/>
        <v>0</v>
      </c>
      <c r="L54" s="20">
        <f t="shared" si="17"/>
        <v>0</v>
      </c>
      <c r="M54" s="57">
        <f t="shared" si="17"/>
        <v>0</v>
      </c>
      <c r="N54" s="20">
        <f t="shared" si="17"/>
        <v>0</v>
      </c>
      <c r="O54" s="20">
        <f t="shared" si="17"/>
        <v>880.82999999999993</v>
      </c>
      <c r="P54" s="20">
        <f t="shared" si="17"/>
        <v>3232706.81</v>
      </c>
      <c r="Q54" s="20">
        <f t="shared" si="17"/>
        <v>0</v>
      </c>
      <c r="R54" s="20">
        <f t="shared" si="17"/>
        <v>0</v>
      </c>
      <c r="S54" s="20">
        <f t="shared" si="17"/>
        <v>438.58</v>
      </c>
      <c r="T54" s="20">
        <f t="shared" si="17"/>
        <v>1586717.02</v>
      </c>
      <c r="U54" s="20">
        <f t="shared" si="17"/>
        <v>0</v>
      </c>
      <c r="V54" s="20">
        <f t="shared" si="17"/>
        <v>0</v>
      </c>
      <c r="W54" s="20">
        <f t="shared" si="17"/>
        <v>0</v>
      </c>
      <c r="X54" s="20">
        <f t="shared" si="17"/>
        <v>0</v>
      </c>
      <c r="Y54" s="20">
        <f t="shared" si="17"/>
        <v>0</v>
      </c>
      <c r="Z54" s="20">
        <f t="shared" si="17"/>
        <v>0</v>
      </c>
      <c r="AA54" s="20">
        <f t="shared" si="17"/>
        <v>0</v>
      </c>
      <c r="AB54" s="20">
        <f t="shared" si="17"/>
        <v>0</v>
      </c>
      <c r="AC54" s="20">
        <f t="shared" si="17"/>
        <v>0</v>
      </c>
      <c r="AD54" s="20">
        <f t="shared" si="17"/>
        <v>0</v>
      </c>
      <c r="AE54" s="20">
        <f t="shared" si="17"/>
        <v>62168.57</v>
      </c>
      <c r="AF54" s="20">
        <f t="shared" si="17"/>
        <v>84438.57</v>
      </c>
      <c r="AG54" s="20">
        <f t="shared" si="17"/>
        <v>0</v>
      </c>
      <c r="AH54" s="23" t="s">
        <v>862</v>
      </c>
      <c r="AI54" s="23" t="s">
        <v>862</v>
      </c>
      <c r="AJ54" s="23" t="s">
        <v>862</v>
      </c>
    </row>
    <row r="55" spans="1:36" s="10" customFormat="1" ht="61.5" x14ac:dyDescent="0.85">
      <c r="A55" s="10">
        <v>1</v>
      </c>
      <c r="B55" s="48">
        <f>SUBTOTAL(103,$A$14:A55)</f>
        <v>28</v>
      </c>
      <c r="C55" s="13" t="s">
        <v>1048</v>
      </c>
      <c r="D55" s="50" t="s">
        <v>1007</v>
      </c>
      <c r="E55" s="51">
        <v>1</v>
      </c>
      <c r="F55" s="20">
        <f>G55+H55+I55+J55+K55+L55+N55+P55+R55+T55+V55+W55+X55+Y55+Z55+AA55+AB55+AC55+AD55+AE55+AF55+AG55</f>
        <v>1924066.04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57">
        <v>0</v>
      </c>
      <c r="N55" s="20">
        <v>0</v>
      </c>
      <c r="O55" s="27">
        <v>571.88</v>
      </c>
      <c r="P55" s="120">
        <v>1899561.69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120">
        <v>24504.35</v>
      </c>
      <c r="AF55" s="49">
        <v>0</v>
      </c>
      <c r="AG55" s="20">
        <v>0</v>
      </c>
      <c r="AH55" s="23" t="s">
        <v>265</v>
      </c>
      <c r="AI55" s="23">
        <v>2020</v>
      </c>
      <c r="AJ55" s="23">
        <v>2020</v>
      </c>
    </row>
    <row r="56" spans="1:36" s="10" customFormat="1" ht="61.5" x14ac:dyDescent="0.85">
      <c r="A56" s="10">
        <v>1</v>
      </c>
      <c r="B56" s="48">
        <f>SUBTOTAL(103,$A$14:A56)</f>
        <v>29</v>
      </c>
      <c r="C56" s="13" t="s">
        <v>1003</v>
      </c>
      <c r="D56" s="50" t="s">
        <v>1013</v>
      </c>
      <c r="E56" s="51">
        <v>1.0116000000000001</v>
      </c>
      <c r="F56" s="20">
        <f t="shared" si="4"/>
        <v>1650932.93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57">
        <v>0</v>
      </c>
      <c r="N56" s="20">
        <v>0</v>
      </c>
      <c r="O56" s="20">
        <v>0</v>
      </c>
      <c r="P56" s="20">
        <f>O56*4800</f>
        <v>0</v>
      </c>
      <c r="Q56" s="20">
        <v>0</v>
      </c>
      <c r="R56" s="20">
        <v>0</v>
      </c>
      <c r="S56" s="27">
        <v>438.58</v>
      </c>
      <c r="T56" s="27">
        <v>1586717.02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7">
        <v>20468.650000000001</v>
      </c>
      <c r="AF56" s="251">
        <v>43747.26</v>
      </c>
      <c r="AG56" s="20">
        <v>0</v>
      </c>
      <c r="AH56" s="23">
        <v>2020</v>
      </c>
      <c r="AI56" s="23">
        <v>2020</v>
      </c>
      <c r="AJ56" s="23">
        <v>2020</v>
      </c>
    </row>
    <row r="57" spans="1:36" s="10" customFormat="1" ht="61.5" x14ac:dyDescent="0.85">
      <c r="A57" s="10">
        <v>1</v>
      </c>
      <c r="B57" s="48">
        <f>SUBTOTAL(103,$A$14:A57)</f>
        <v>30</v>
      </c>
      <c r="C57" s="13" t="s">
        <v>190</v>
      </c>
      <c r="D57" s="50" t="s">
        <v>1009</v>
      </c>
      <c r="E57" s="51">
        <v>1</v>
      </c>
      <c r="F57" s="20">
        <f t="shared" si="4"/>
        <v>1391032.0000000002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57">
        <v>0</v>
      </c>
      <c r="N57" s="20">
        <v>0</v>
      </c>
      <c r="O57" s="27">
        <v>308.95</v>
      </c>
      <c r="P57" s="27">
        <v>1333145.1200000001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7">
        <v>17195.57</v>
      </c>
      <c r="AF57" s="27">
        <v>40691.31</v>
      </c>
      <c r="AG57" s="20">
        <v>0</v>
      </c>
      <c r="AH57" s="23">
        <v>2020</v>
      </c>
      <c r="AI57" s="23">
        <v>2020</v>
      </c>
      <c r="AJ57" s="23">
        <v>2020</v>
      </c>
    </row>
    <row r="58" spans="1:36" s="10" customFormat="1" ht="61.5" x14ac:dyDescent="0.85">
      <c r="B58" s="248" t="s">
        <v>830</v>
      </c>
      <c r="C58" s="13"/>
      <c r="D58" s="50" t="s">
        <v>862</v>
      </c>
      <c r="E58" s="51">
        <f>AVERAGE(E59)</f>
        <v>1</v>
      </c>
      <c r="F58" s="20">
        <f>F59</f>
        <v>1661171.06</v>
      </c>
      <c r="G58" s="20">
        <f t="shared" ref="G58:AG58" si="18">G59</f>
        <v>0</v>
      </c>
      <c r="H58" s="20">
        <f t="shared" si="18"/>
        <v>0</v>
      </c>
      <c r="I58" s="20">
        <f t="shared" si="18"/>
        <v>0</v>
      </c>
      <c r="J58" s="20">
        <f t="shared" si="18"/>
        <v>0</v>
      </c>
      <c r="K58" s="20">
        <f t="shared" si="18"/>
        <v>0</v>
      </c>
      <c r="L58" s="20">
        <f t="shared" si="18"/>
        <v>0</v>
      </c>
      <c r="M58" s="57">
        <f t="shared" si="18"/>
        <v>0</v>
      </c>
      <c r="N58" s="20">
        <f t="shared" si="18"/>
        <v>0</v>
      </c>
      <c r="O58" s="20">
        <f t="shared" si="18"/>
        <v>546.45000000000005</v>
      </c>
      <c r="P58" s="20">
        <f t="shared" si="18"/>
        <v>1569811.07</v>
      </c>
      <c r="Q58" s="20">
        <f t="shared" si="18"/>
        <v>0</v>
      </c>
      <c r="R58" s="20">
        <f t="shared" si="18"/>
        <v>0</v>
      </c>
      <c r="S58" s="20">
        <f t="shared" si="18"/>
        <v>0</v>
      </c>
      <c r="T58" s="20">
        <f t="shared" si="18"/>
        <v>0</v>
      </c>
      <c r="U58" s="20">
        <f t="shared" si="18"/>
        <v>0</v>
      </c>
      <c r="V58" s="20">
        <f t="shared" si="18"/>
        <v>0</v>
      </c>
      <c r="W58" s="20">
        <f t="shared" si="18"/>
        <v>0</v>
      </c>
      <c r="X58" s="20">
        <f t="shared" si="18"/>
        <v>0</v>
      </c>
      <c r="Y58" s="20">
        <f t="shared" si="18"/>
        <v>0</v>
      </c>
      <c r="Z58" s="20">
        <f t="shared" si="18"/>
        <v>0</v>
      </c>
      <c r="AA58" s="20">
        <f t="shared" si="18"/>
        <v>0</v>
      </c>
      <c r="AB58" s="20">
        <f t="shared" si="18"/>
        <v>0</v>
      </c>
      <c r="AC58" s="20">
        <f t="shared" si="18"/>
        <v>0</v>
      </c>
      <c r="AD58" s="20">
        <f t="shared" si="18"/>
        <v>0</v>
      </c>
      <c r="AE58" s="49">
        <f t="shared" si="18"/>
        <v>20250.560000000001</v>
      </c>
      <c r="AF58" s="49">
        <f t="shared" si="18"/>
        <v>71109.429999999993</v>
      </c>
      <c r="AG58" s="20">
        <f t="shared" si="18"/>
        <v>0</v>
      </c>
      <c r="AH58" s="23" t="s">
        <v>862</v>
      </c>
      <c r="AI58" s="23" t="s">
        <v>862</v>
      </c>
      <c r="AJ58" s="23" t="s">
        <v>862</v>
      </c>
    </row>
    <row r="59" spans="1:36" s="10" customFormat="1" ht="61.5" x14ac:dyDescent="0.85">
      <c r="A59" s="10">
        <v>1</v>
      </c>
      <c r="B59" s="48">
        <f>SUBTOTAL(103,$A$14:A59)</f>
        <v>31</v>
      </c>
      <c r="C59" s="13" t="s">
        <v>1039</v>
      </c>
      <c r="D59" s="50" t="s">
        <v>1012</v>
      </c>
      <c r="E59" s="51">
        <v>1</v>
      </c>
      <c r="F59" s="20">
        <f t="shared" si="4"/>
        <v>1661171.06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57">
        <v>0</v>
      </c>
      <c r="N59" s="20">
        <v>0</v>
      </c>
      <c r="O59" s="27">
        <v>546.45000000000005</v>
      </c>
      <c r="P59" s="120">
        <v>1569811.07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120">
        <v>20250.560000000001</v>
      </c>
      <c r="AF59" s="251">
        <v>71109.429999999993</v>
      </c>
      <c r="AG59" s="20">
        <v>0</v>
      </c>
      <c r="AH59" s="23">
        <v>2020</v>
      </c>
      <c r="AI59" s="23">
        <v>2020</v>
      </c>
      <c r="AJ59" s="23">
        <v>2020</v>
      </c>
    </row>
    <row r="60" spans="1:36" s="10" customFormat="1" ht="61.5" x14ac:dyDescent="0.85">
      <c r="B60" s="248" t="s">
        <v>806</v>
      </c>
      <c r="C60" s="13"/>
      <c r="D60" s="50" t="s">
        <v>862</v>
      </c>
      <c r="E60" s="51">
        <f>E61</f>
        <v>1.009761876417796</v>
      </c>
      <c r="F60" s="20">
        <f>F61</f>
        <v>105794.97</v>
      </c>
      <c r="G60" s="20">
        <f t="shared" ref="G60:AG60" si="19">G61</f>
        <v>0</v>
      </c>
      <c r="H60" s="20">
        <f t="shared" si="19"/>
        <v>0</v>
      </c>
      <c r="I60" s="20">
        <f t="shared" si="19"/>
        <v>0</v>
      </c>
      <c r="J60" s="20">
        <f t="shared" si="19"/>
        <v>0</v>
      </c>
      <c r="K60" s="20">
        <f t="shared" si="19"/>
        <v>0</v>
      </c>
      <c r="L60" s="20">
        <f t="shared" si="19"/>
        <v>0</v>
      </c>
      <c r="M60" s="57">
        <f t="shared" si="19"/>
        <v>0</v>
      </c>
      <c r="N60" s="20">
        <f t="shared" si="19"/>
        <v>0</v>
      </c>
      <c r="O60" s="20">
        <f t="shared" si="19"/>
        <v>0</v>
      </c>
      <c r="P60" s="20">
        <f t="shared" si="19"/>
        <v>0</v>
      </c>
      <c r="Q60" s="20">
        <f t="shared" si="19"/>
        <v>0</v>
      </c>
      <c r="R60" s="20">
        <f t="shared" si="19"/>
        <v>0</v>
      </c>
      <c r="S60" s="20">
        <f t="shared" si="19"/>
        <v>0</v>
      </c>
      <c r="T60" s="20">
        <f t="shared" si="19"/>
        <v>0</v>
      </c>
      <c r="U60" s="20">
        <f t="shared" si="19"/>
        <v>0</v>
      </c>
      <c r="V60" s="20">
        <f t="shared" si="19"/>
        <v>0</v>
      </c>
      <c r="W60" s="20">
        <f t="shared" si="19"/>
        <v>0</v>
      </c>
      <c r="X60" s="20">
        <f t="shared" si="19"/>
        <v>0</v>
      </c>
      <c r="Y60" s="20">
        <f t="shared" si="19"/>
        <v>0</v>
      </c>
      <c r="Z60" s="20">
        <f t="shared" si="19"/>
        <v>0</v>
      </c>
      <c r="AA60" s="20">
        <f t="shared" si="19"/>
        <v>0</v>
      </c>
      <c r="AB60" s="20">
        <f t="shared" si="19"/>
        <v>0</v>
      </c>
      <c r="AC60" s="20">
        <f t="shared" si="19"/>
        <v>0</v>
      </c>
      <c r="AD60" s="20">
        <f t="shared" si="19"/>
        <v>0</v>
      </c>
      <c r="AE60" s="20">
        <f t="shared" si="19"/>
        <v>0</v>
      </c>
      <c r="AF60" s="20">
        <f t="shared" si="19"/>
        <v>105794.97</v>
      </c>
      <c r="AG60" s="20">
        <f t="shared" si="19"/>
        <v>0</v>
      </c>
      <c r="AH60" s="23" t="s">
        <v>862</v>
      </c>
      <c r="AI60" s="23" t="s">
        <v>862</v>
      </c>
      <c r="AJ60" s="23" t="s">
        <v>862</v>
      </c>
    </row>
    <row r="61" spans="1:36" s="10" customFormat="1" ht="61.5" x14ac:dyDescent="0.85">
      <c r="A61" s="10">
        <v>1</v>
      </c>
      <c r="B61" s="48">
        <f>SUBTOTAL(103,$A$14:A61)</f>
        <v>32</v>
      </c>
      <c r="C61" s="13" t="s">
        <v>1368</v>
      </c>
      <c r="D61" s="50" t="s">
        <v>1012</v>
      </c>
      <c r="E61" s="51">
        <v>1.009761876417796</v>
      </c>
      <c r="F61" s="20">
        <f>G61+H61+I61+J61+K61+L61+N61+P61+R61+T61+V61+W61+X61+Y61+Z61+AA61+AB61+AC61+AD61+AE61+AF61+AG61</f>
        <v>105794.97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57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f>ROUND(P61*1.5%,2)</f>
        <v>0</v>
      </c>
      <c r="AF61" s="168">
        <v>105794.97</v>
      </c>
      <c r="AG61" s="20">
        <v>0</v>
      </c>
      <c r="AH61" s="23">
        <v>2020</v>
      </c>
      <c r="AI61" s="23" t="s">
        <v>265</v>
      </c>
      <c r="AJ61" s="23" t="s">
        <v>265</v>
      </c>
    </row>
    <row r="62" spans="1:36" s="10" customFormat="1" ht="61.5" x14ac:dyDescent="0.85">
      <c r="B62" s="248" t="s">
        <v>842</v>
      </c>
      <c r="C62" s="13"/>
      <c r="D62" s="50" t="s">
        <v>862</v>
      </c>
      <c r="E62" s="51">
        <f>E63</f>
        <v>1.0869557735329547</v>
      </c>
      <c r="F62" s="20">
        <f>F63</f>
        <v>603261.75</v>
      </c>
      <c r="G62" s="20">
        <f t="shared" ref="G62:AG62" si="20">G63</f>
        <v>0</v>
      </c>
      <c r="H62" s="20">
        <f t="shared" si="20"/>
        <v>0</v>
      </c>
      <c r="I62" s="20">
        <f t="shared" si="20"/>
        <v>0</v>
      </c>
      <c r="J62" s="20">
        <f t="shared" si="20"/>
        <v>0</v>
      </c>
      <c r="K62" s="20">
        <f t="shared" si="20"/>
        <v>597348</v>
      </c>
      <c r="L62" s="20">
        <f t="shared" si="20"/>
        <v>0</v>
      </c>
      <c r="M62" s="57">
        <f t="shared" si="20"/>
        <v>0</v>
      </c>
      <c r="N62" s="20">
        <f t="shared" si="20"/>
        <v>0</v>
      </c>
      <c r="O62" s="20">
        <f t="shared" si="20"/>
        <v>0</v>
      </c>
      <c r="P62" s="20">
        <f t="shared" si="20"/>
        <v>0</v>
      </c>
      <c r="Q62" s="20">
        <f t="shared" si="20"/>
        <v>0</v>
      </c>
      <c r="R62" s="20">
        <f t="shared" si="20"/>
        <v>0</v>
      </c>
      <c r="S62" s="20">
        <f t="shared" si="20"/>
        <v>0</v>
      </c>
      <c r="T62" s="20">
        <f t="shared" si="20"/>
        <v>0</v>
      </c>
      <c r="U62" s="20">
        <f t="shared" si="20"/>
        <v>0</v>
      </c>
      <c r="V62" s="20">
        <f t="shared" si="20"/>
        <v>0</v>
      </c>
      <c r="W62" s="20">
        <f t="shared" si="20"/>
        <v>0</v>
      </c>
      <c r="X62" s="20">
        <f t="shared" si="20"/>
        <v>0</v>
      </c>
      <c r="Y62" s="20">
        <f t="shared" si="20"/>
        <v>0</v>
      </c>
      <c r="Z62" s="20">
        <f t="shared" si="20"/>
        <v>0</v>
      </c>
      <c r="AA62" s="20">
        <f t="shared" si="20"/>
        <v>0</v>
      </c>
      <c r="AB62" s="20">
        <f t="shared" si="20"/>
        <v>0</v>
      </c>
      <c r="AC62" s="20">
        <f t="shared" si="20"/>
        <v>0</v>
      </c>
      <c r="AD62" s="20">
        <f t="shared" si="20"/>
        <v>0</v>
      </c>
      <c r="AE62" s="20">
        <f t="shared" si="20"/>
        <v>5913.75</v>
      </c>
      <c r="AF62" s="20">
        <f t="shared" si="20"/>
        <v>0</v>
      </c>
      <c r="AG62" s="20">
        <f t="shared" si="20"/>
        <v>0</v>
      </c>
      <c r="AH62" s="23" t="s">
        <v>862</v>
      </c>
      <c r="AI62" s="23" t="s">
        <v>862</v>
      </c>
      <c r="AJ62" s="23" t="s">
        <v>862</v>
      </c>
    </row>
    <row r="63" spans="1:36" s="10" customFormat="1" ht="61.5" x14ac:dyDescent="0.85">
      <c r="A63" s="10">
        <v>1</v>
      </c>
      <c r="B63" s="48">
        <f>SUBTOTAL(103,$A$14:A63)</f>
        <v>33</v>
      </c>
      <c r="C63" s="13" t="s">
        <v>1369</v>
      </c>
      <c r="D63" s="50" t="s">
        <v>1012</v>
      </c>
      <c r="E63" s="51">
        <v>1.0869557735329547</v>
      </c>
      <c r="F63" s="20">
        <f t="shared" si="4"/>
        <v>603261.75</v>
      </c>
      <c r="G63" s="20">
        <v>0</v>
      </c>
      <c r="H63" s="20">
        <v>0</v>
      </c>
      <c r="I63" s="20">
        <v>0</v>
      </c>
      <c r="J63" s="20">
        <v>0</v>
      </c>
      <c r="K63" s="27">
        <v>597348</v>
      </c>
      <c r="L63" s="20">
        <v>0</v>
      </c>
      <c r="M63" s="57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7">
        <v>5913.75</v>
      </c>
      <c r="AF63" s="20">
        <v>0</v>
      </c>
      <c r="AG63" s="20">
        <v>0</v>
      </c>
      <c r="AH63" s="23" t="s">
        <v>265</v>
      </c>
      <c r="AI63" s="23">
        <v>2020</v>
      </c>
      <c r="AJ63" s="23">
        <v>2020</v>
      </c>
    </row>
    <row r="64" spans="1:36" s="54" customFormat="1" ht="61.5" x14ac:dyDescent="0.85">
      <c r="B64" s="125" t="s">
        <v>1880</v>
      </c>
      <c r="C64" s="55"/>
      <c r="D64" s="50" t="s">
        <v>862</v>
      </c>
      <c r="E64" s="51">
        <f>AVERAGE(E65:E78)</f>
        <v>1.0186428571428574</v>
      </c>
      <c r="F64" s="20">
        <f t="shared" ref="F64:AG64" si="21">F65+F69+F71+F73+F75+F77</f>
        <v>11274519.959999999</v>
      </c>
      <c r="G64" s="20">
        <f t="shared" si="21"/>
        <v>0</v>
      </c>
      <c r="H64" s="20">
        <f t="shared" si="21"/>
        <v>0</v>
      </c>
      <c r="I64" s="20">
        <f t="shared" si="21"/>
        <v>0</v>
      </c>
      <c r="J64" s="20">
        <f t="shared" si="21"/>
        <v>0</v>
      </c>
      <c r="K64" s="20">
        <f t="shared" si="21"/>
        <v>0</v>
      </c>
      <c r="L64" s="20">
        <f t="shared" si="21"/>
        <v>0</v>
      </c>
      <c r="M64" s="57">
        <f t="shared" si="21"/>
        <v>0</v>
      </c>
      <c r="N64" s="20">
        <f t="shared" si="21"/>
        <v>0</v>
      </c>
      <c r="O64" s="20">
        <f t="shared" si="21"/>
        <v>2279.2299999999996</v>
      </c>
      <c r="P64" s="20">
        <f t="shared" si="21"/>
        <v>8865198.4699999988</v>
      </c>
      <c r="Q64" s="20">
        <f t="shared" si="21"/>
        <v>0</v>
      </c>
      <c r="R64" s="20">
        <f t="shared" si="21"/>
        <v>0</v>
      </c>
      <c r="S64" s="20">
        <f t="shared" si="21"/>
        <v>521.92999999999995</v>
      </c>
      <c r="T64" s="20">
        <f t="shared" si="21"/>
        <v>2108868.98</v>
      </c>
      <c r="U64" s="20">
        <f t="shared" si="21"/>
        <v>0</v>
      </c>
      <c r="V64" s="20">
        <f t="shared" si="21"/>
        <v>0</v>
      </c>
      <c r="W64" s="20">
        <f t="shared" si="21"/>
        <v>0</v>
      </c>
      <c r="X64" s="20">
        <f t="shared" si="21"/>
        <v>0</v>
      </c>
      <c r="Y64" s="20">
        <f t="shared" si="21"/>
        <v>0</v>
      </c>
      <c r="Z64" s="20">
        <f t="shared" si="21"/>
        <v>0</v>
      </c>
      <c r="AA64" s="20">
        <f t="shared" si="21"/>
        <v>0</v>
      </c>
      <c r="AB64" s="20">
        <f t="shared" si="21"/>
        <v>0</v>
      </c>
      <c r="AC64" s="20">
        <f t="shared" si="21"/>
        <v>0</v>
      </c>
      <c r="AD64" s="20">
        <f t="shared" si="21"/>
        <v>0</v>
      </c>
      <c r="AE64" s="20">
        <f t="shared" si="21"/>
        <v>113425.01999999999</v>
      </c>
      <c r="AF64" s="20">
        <f t="shared" si="21"/>
        <v>187027.49</v>
      </c>
      <c r="AG64" s="20">
        <f t="shared" si="21"/>
        <v>0</v>
      </c>
      <c r="AH64" s="23" t="s">
        <v>862</v>
      </c>
      <c r="AI64" s="23" t="s">
        <v>862</v>
      </c>
      <c r="AJ64" s="23" t="s">
        <v>862</v>
      </c>
    </row>
    <row r="65" spans="1:36" s="10" customFormat="1" ht="61.5" x14ac:dyDescent="0.85">
      <c r="B65" s="248" t="s">
        <v>1015</v>
      </c>
      <c r="C65" s="13"/>
      <c r="D65" s="50" t="s">
        <v>862</v>
      </c>
      <c r="E65" s="51">
        <f>AVERAGE(E66:E68)</f>
        <v>1.0022</v>
      </c>
      <c r="F65" s="20">
        <f t="shared" ref="F65:AG65" si="22">SUM(F66:F68)</f>
        <v>4318971.5999999996</v>
      </c>
      <c r="G65" s="20">
        <f t="shared" si="22"/>
        <v>0</v>
      </c>
      <c r="H65" s="20">
        <f t="shared" si="22"/>
        <v>0</v>
      </c>
      <c r="I65" s="20">
        <f t="shared" si="22"/>
        <v>0</v>
      </c>
      <c r="J65" s="20">
        <f t="shared" si="22"/>
        <v>0</v>
      </c>
      <c r="K65" s="20">
        <f t="shared" si="22"/>
        <v>0</v>
      </c>
      <c r="L65" s="20">
        <f t="shared" si="22"/>
        <v>0</v>
      </c>
      <c r="M65" s="57">
        <f t="shared" si="22"/>
        <v>0</v>
      </c>
      <c r="N65" s="20">
        <f t="shared" si="22"/>
        <v>0</v>
      </c>
      <c r="O65" s="20">
        <f t="shared" si="22"/>
        <v>642.32000000000005</v>
      </c>
      <c r="P65" s="20">
        <f t="shared" si="22"/>
        <v>2151312.13</v>
      </c>
      <c r="Q65" s="20">
        <f t="shared" si="22"/>
        <v>0</v>
      </c>
      <c r="R65" s="20">
        <f t="shared" si="22"/>
        <v>0</v>
      </c>
      <c r="S65" s="20">
        <f t="shared" si="22"/>
        <v>521.92999999999995</v>
      </c>
      <c r="T65" s="20">
        <f t="shared" si="22"/>
        <v>2108868.98</v>
      </c>
      <c r="U65" s="20">
        <f t="shared" si="22"/>
        <v>0</v>
      </c>
      <c r="V65" s="20">
        <f t="shared" si="22"/>
        <v>0</v>
      </c>
      <c r="W65" s="20">
        <f t="shared" si="22"/>
        <v>0</v>
      </c>
      <c r="X65" s="20">
        <f t="shared" si="22"/>
        <v>0</v>
      </c>
      <c r="Y65" s="20">
        <f t="shared" si="22"/>
        <v>0</v>
      </c>
      <c r="Z65" s="20">
        <f t="shared" si="22"/>
        <v>0</v>
      </c>
      <c r="AA65" s="20">
        <f t="shared" si="22"/>
        <v>0</v>
      </c>
      <c r="AB65" s="20">
        <f t="shared" si="22"/>
        <v>0</v>
      </c>
      <c r="AC65" s="20">
        <f t="shared" si="22"/>
        <v>0</v>
      </c>
      <c r="AD65" s="20">
        <f t="shared" si="22"/>
        <v>0</v>
      </c>
      <c r="AE65" s="20">
        <f t="shared" si="22"/>
        <v>58790.49</v>
      </c>
      <c r="AF65" s="20">
        <f t="shared" si="22"/>
        <v>0</v>
      </c>
      <c r="AG65" s="20">
        <f t="shared" si="22"/>
        <v>0</v>
      </c>
      <c r="AH65" s="23" t="s">
        <v>862</v>
      </c>
      <c r="AI65" s="23" t="s">
        <v>862</v>
      </c>
      <c r="AJ65" s="23" t="s">
        <v>862</v>
      </c>
    </row>
    <row r="66" spans="1:36" s="10" customFormat="1" ht="61.5" x14ac:dyDescent="0.85">
      <c r="A66" s="10">
        <v>1</v>
      </c>
      <c r="B66" s="48">
        <f>SUBTOTAL(103,$A$65:A66)</f>
        <v>1</v>
      </c>
      <c r="C66" s="13" t="s">
        <v>991</v>
      </c>
      <c r="D66" s="50" t="s">
        <v>1009</v>
      </c>
      <c r="E66" s="51">
        <v>1.0003</v>
      </c>
      <c r="F66" s="20">
        <f>G66+H66+I66+J66+K66+L66+N66+P66+R66+T66+V66+W66+X66+Y66+Z66+AA66+AB66+AC66+AD66+AE66+AF66+AG66</f>
        <v>903430.57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57">
        <v>0</v>
      </c>
      <c r="N66" s="20">
        <v>0</v>
      </c>
      <c r="O66" s="27">
        <v>255.03</v>
      </c>
      <c r="P66" s="120">
        <v>891132.94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49">
        <f>ROUND(P66*1.38%,2)</f>
        <v>12297.63</v>
      </c>
      <c r="AF66" s="49">
        <v>0</v>
      </c>
      <c r="AG66" s="49">
        <v>0</v>
      </c>
      <c r="AH66" s="23" t="s">
        <v>265</v>
      </c>
      <c r="AI66" s="23">
        <v>2021</v>
      </c>
      <c r="AJ66" s="23">
        <v>2021</v>
      </c>
    </row>
    <row r="67" spans="1:36" s="10" customFormat="1" ht="61.5" x14ac:dyDescent="0.85">
      <c r="A67" s="10">
        <v>1</v>
      </c>
      <c r="B67" s="48">
        <f>SUBTOTAL(103,$A$65:A67)</f>
        <v>2</v>
      </c>
      <c r="C67" s="13" t="s">
        <v>1054</v>
      </c>
      <c r="D67" s="50" t="s">
        <v>1010</v>
      </c>
      <c r="E67" s="51">
        <v>1.0026999999999999</v>
      </c>
      <c r="F67" s="20">
        <f>G67+H67+I67+J67+K67+L67+N67+P67+R67+T67+V67+W67+X67+Y67+Z67+AA67+AB67+AC67+AD67+AE67+AF67+AG67</f>
        <v>2137971.37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57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49">
        <v>521.92999999999995</v>
      </c>
      <c r="T67" s="249">
        <v>2108868.98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7">
        <v>29102.39</v>
      </c>
      <c r="AF67" s="49">
        <v>0</v>
      </c>
      <c r="AG67" s="49">
        <v>0</v>
      </c>
      <c r="AH67" s="23" t="s">
        <v>265</v>
      </c>
      <c r="AI67" s="23">
        <v>2021</v>
      </c>
      <c r="AJ67" s="23">
        <v>2021</v>
      </c>
    </row>
    <row r="68" spans="1:36" s="10" customFormat="1" ht="61.5" x14ac:dyDescent="0.85">
      <c r="A68" s="10">
        <v>1</v>
      </c>
      <c r="B68" s="48">
        <f>SUBTOTAL(103,$A$65:A68)</f>
        <v>3</v>
      </c>
      <c r="C68" s="13" t="s">
        <v>1366</v>
      </c>
      <c r="D68" s="50" t="s">
        <v>1008</v>
      </c>
      <c r="E68" s="51">
        <v>1.0036</v>
      </c>
      <c r="F68" s="20">
        <f>G68+H68+I68+J68+K68+L68+N68+P68+R68+T68+V68+W68+X68+Y68+Z68+AA68+AB68+AC68+AD68+AE68+AF68+AG68</f>
        <v>1277569.6599999999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57">
        <v>0</v>
      </c>
      <c r="N68" s="20">
        <v>0</v>
      </c>
      <c r="O68" s="27">
        <v>387.29</v>
      </c>
      <c r="P68" s="27">
        <v>1260179.19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7">
        <v>17390.47</v>
      </c>
      <c r="AF68" s="49">
        <v>0</v>
      </c>
      <c r="AG68" s="49">
        <v>0</v>
      </c>
      <c r="AH68" s="23" t="s">
        <v>265</v>
      </c>
      <c r="AI68" s="23">
        <v>2021</v>
      </c>
      <c r="AJ68" s="23">
        <v>2021</v>
      </c>
    </row>
    <row r="69" spans="1:36" s="10" customFormat="1" ht="61.5" x14ac:dyDescent="0.85">
      <c r="B69" s="248" t="s">
        <v>796</v>
      </c>
      <c r="C69" s="13"/>
      <c r="D69" s="50" t="s">
        <v>862</v>
      </c>
      <c r="E69" s="51">
        <f>AVERAGE(E70)</f>
        <v>1.0308999999999999</v>
      </c>
      <c r="F69" s="20">
        <f>F70</f>
        <v>1358175.69</v>
      </c>
      <c r="G69" s="20">
        <f t="shared" ref="G69:AG69" si="23">G70</f>
        <v>0</v>
      </c>
      <c r="H69" s="20">
        <f t="shared" si="23"/>
        <v>0</v>
      </c>
      <c r="I69" s="20">
        <f t="shared" si="23"/>
        <v>0</v>
      </c>
      <c r="J69" s="20">
        <f t="shared" si="23"/>
        <v>0</v>
      </c>
      <c r="K69" s="20">
        <f t="shared" si="23"/>
        <v>0</v>
      </c>
      <c r="L69" s="20">
        <f t="shared" si="23"/>
        <v>0</v>
      </c>
      <c r="M69" s="57">
        <f t="shared" si="23"/>
        <v>0</v>
      </c>
      <c r="N69" s="20">
        <f t="shared" si="23"/>
        <v>0</v>
      </c>
      <c r="O69" s="20">
        <f t="shared" si="23"/>
        <v>304.95</v>
      </c>
      <c r="P69" s="20">
        <f t="shared" si="23"/>
        <v>1344562</v>
      </c>
      <c r="Q69" s="20">
        <f t="shared" si="23"/>
        <v>0</v>
      </c>
      <c r="R69" s="20">
        <f t="shared" si="23"/>
        <v>0</v>
      </c>
      <c r="S69" s="20">
        <f t="shared" si="23"/>
        <v>0</v>
      </c>
      <c r="T69" s="20">
        <f t="shared" si="23"/>
        <v>0</v>
      </c>
      <c r="U69" s="20">
        <f t="shared" si="23"/>
        <v>0</v>
      </c>
      <c r="V69" s="20">
        <f t="shared" si="23"/>
        <v>0</v>
      </c>
      <c r="W69" s="20">
        <f t="shared" si="23"/>
        <v>0</v>
      </c>
      <c r="X69" s="20">
        <f t="shared" si="23"/>
        <v>0</v>
      </c>
      <c r="Y69" s="20">
        <f t="shared" si="23"/>
        <v>0</v>
      </c>
      <c r="Z69" s="20">
        <f t="shared" si="23"/>
        <v>0</v>
      </c>
      <c r="AA69" s="20">
        <f t="shared" si="23"/>
        <v>0</v>
      </c>
      <c r="AB69" s="20">
        <f t="shared" si="23"/>
        <v>0</v>
      </c>
      <c r="AC69" s="20">
        <f t="shared" si="23"/>
        <v>0</v>
      </c>
      <c r="AD69" s="20">
        <f t="shared" si="23"/>
        <v>0</v>
      </c>
      <c r="AE69" s="49">
        <f t="shared" si="23"/>
        <v>13613.69</v>
      </c>
      <c r="AF69" s="49">
        <f t="shared" si="23"/>
        <v>0</v>
      </c>
      <c r="AG69" s="20">
        <f t="shared" si="23"/>
        <v>0</v>
      </c>
      <c r="AH69" s="23" t="s">
        <v>862</v>
      </c>
      <c r="AI69" s="23" t="s">
        <v>862</v>
      </c>
      <c r="AJ69" s="23" t="s">
        <v>862</v>
      </c>
    </row>
    <row r="70" spans="1:36" s="10" customFormat="1" ht="61.5" x14ac:dyDescent="0.85">
      <c r="A70" s="10">
        <v>1</v>
      </c>
      <c r="B70" s="48">
        <f>SUBTOTAL(103,$A$65:A70)</f>
        <v>4</v>
      </c>
      <c r="C70" s="13" t="s">
        <v>992</v>
      </c>
      <c r="D70" s="50" t="s">
        <v>1007</v>
      </c>
      <c r="E70" s="51">
        <v>1.0308999999999999</v>
      </c>
      <c r="F70" s="20">
        <f>G70+H70+I70+J70+K70+L70+N70+P70+R70+T70+V70+W70+X70+Y70+Z70+AA70+AB70+AC70+AD70+AE70+AF70+AG70</f>
        <v>1358175.69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57">
        <v>0</v>
      </c>
      <c r="N70" s="20">
        <v>0</v>
      </c>
      <c r="O70" s="27">
        <v>304.95</v>
      </c>
      <c r="P70" s="27">
        <v>1344562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7">
        <v>13613.69</v>
      </c>
      <c r="AF70" s="49">
        <v>0</v>
      </c>
      <c r="AG70" s="20">
        <v>0</v>
      </c>
      <c r="AH70" s="23" t="s">
        <v>265</v>
      </c>
      <c r="AI70" s="23">
        <v>2021</v>
      </c>
      <c r="AJ70" s="23">
        <v>2021</v>
      </c>
    </row>
    <row r="71" spans="1:36" s="10" customFormat="1" ht="61.5" x14ac:dyDescent="0.85">
      <c r="B71" s="248" t="s">
        <v>1016</v>
      </c>
      <c r="C71" s="13"/>
      <c r="D71" s="50" t="s">
        <v>862</v>
      </c>
      <c r="E71" s="51">
        <f>AVERAGE(E72:E72)</f>
        <v>1.0385</v>
      </c>
      <c r="F71" s="20">
        <f t="shared" ref="F71:AG71" si="24">SUM(F72:F72)</f>
        <v>60184.81</v>
      </c>
      <c r="G71" s="20">
        <f t="shared" si="24"/>
        <v>0</v>
      </c>
      <c r="H71" s="20">
        <f t="shared" si="24"/>
        <v>0</v>
      </c>
      <c r="I71" s="20">
        <f t="shared" si="24"/>
        <v>0</v>
      </c>
      <c r="J71" s="20">
        <f t="shared" si="24"/>
        <v>0</v>
      </c>
      <c r="K71" s="20">
        <f t="shared" si="24"/>
        <v>0</v>
      </c>
      <c r="L71" s="20">
        <f t="shared" si="24"/>
        <v>0</v>
      </c>
      <c r="M71" s="57">
        <f t="shared" si="24"/>
        <v>0</v>
      </c>
      <c r="N71" s="20">
        <f t="shared" si="24"/>
        <v>0</v>
      </c>
      <c r="O71" s="20">
        <f t="shared" si="24"/>
        <v>0</v>
      </c>
      <c r="P71" s="20">
        <f t="shared" si="24"/>
        <v>0</v>
      </c>
      <c r="Q71" s="20">
        <f t="shared" si="24"/>
        <v>0</v>
      </c>
      <c r="R71" s="20">
        <f t="shared" si="24"/>
        <v>0</v>
      </c>
      <c r="S71" s="20">
        <f t="shared" si="24"/>
        <v>0</v>
      </c>
      <c r="T71" s="20">
        <f t="shared" si="24"/>
        <v>0</v>
      </c>
      <c r="U71" s="20">
        <f t="shared" si="24"/>
        <v>0</v>
      </c>
      <c r="V71" s="20">
        <f t="shared" si="24"/>
        <v>0</v>
      </c>
      <c r="W71" s="20">
        <f t="shared" si="24"/>
        <v>0</v>
      </c>
      <c r="X71" s="20">
        <f t="shared" si="24"/>
        <v>0</v>
      </c>
      <c r="Y71" s="20">
        <f t="shared" si="24"/>
        <v>0</v>
      </c>
      <c r="Z71" s="20">
        <f t="shared" si="24"/>
        <v>0</v>
      </c>
      <c r="AA71" s="20">
        <f t="shared" si="24"/>
        <v>0</v>
      </c>
      <c r="AB71" s="20">
        <f t="shared" si="24"/>
        <v>0</v>
      </c>
      <c r="AC71" s="20">
        <f t="shared" si="24"/>
        <v>0</v>
      </c>
      <c r="AD71" s="20">
        <f t="shared" si="24"/>
        <v>0</v>
      </c>
      <c r="AE71" s="49">
        <f t="shared" si="24"/>
        <v>0</v>
      </c>
      <c r="AF71" s="49">
        <f t="shared" si="24"/>
        <v>60184.81</v>
      </c>
      <c r="AG71" s="20">
        <f t="shared" si="24"/>
        <v>0</v>
      </c>
      <c r="AH71" s="23" t="s">
        <v>862</v>
      </c>
      <c r="AI71" s="23" t="s">
        <v>862</v>
      </c>
      <c r="AJ71" s="23" t="s">
        <v>862</v>
      </c>
    </row>
    <row r="72" spans="1:36" s="10" customFormat="1" ht="61.5" x14ac:dyDescent="0.85">
      <c r="A72" s="10">
        <v>1</v>
      </c>
      <c r="B72" s="48">
        <f>SUBTOTAL(103,$A$65:A72)</f>
        <v>5</v>
      </c>
      <c r="C72" s="13" t="s">
        <v>1881</v>
      </c>
      <c r="D72" s="50" t="s">
        <v>1010</v>
      </c>
      <c r="E72" s="51">
        <v>1.0385</v>
      </c>
      <c r="F72" s="20">
        <f>G72+H72+I72+J72+K72+L72+N72+P72+R72+T72+V72+W72+X72+Y72+Z72+AA72+AB72+AC72+AD72+AE72+AF72+AG72</f>
        <v>60184.81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57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49">
        <f>ROUND(P72*1.5%,2)</f>
        <v>0</v>
      </c>
      <c r="AF72" s="252">
        <v>60184.81</v>
      </c>
      <c r="AG72" s="20">
        <v>0</v>
      </c>
      <c r="AH72" s="23">
        <v>2021</v>
      </c>
      <c r="AI72" s="23" t="s">
        <v>265</v>
      </c>
      <c r="AJ72" s="23" t="s">
        <v>265</v>
      </c>
    </row>
    <row r="73" spans="1:36" s="10" customFormat="1" ht="61.5" x14ac:dyDescent="0.85">
      <c r="B73" s="248" t="s">
        <v>732</v>
      </c>
      <c r="C73" s="13"/>
      <c r="D73" s="50" t="s">
        <v>862</v>
      </c>
      <c r="E73" s="51">
        <f>AVERAGE(E74:E74)</f>
        <v>1.0043</v>
      </c>
      <c r="F73" s="20">
        <f t="shared" ref="F73:AG73" si="25">SUM(F74:F74)</f>
        <v>1003273.4</v>
      </c>
      <c r="G73" s="20">
        <f t="shared" si="25"/>
        <v>0</v>
      </c>
      <c r="H73" s="20">
        <f t="shared" si="25"/>
        <v>0</v>
      </c>
      <c r="I73" s="20">
        <f t="shared" si="25"/>
        <v>0</v>
      </c>
      <c r="J73" s="20">
        <f t="shared" si="25"/>
        <v>0</v>
      </c>
      <c r="K73" s="20">
        <f t="shared" si="25"/>
        <v>0</v>
      </c>
      <c r="L73" s="20">
        <f t="shared" si="25"/>
        <v>0</v>
      </c>
      <c r="M73" s="57">
        <f t="shared" si="25"/>
        <v>0</v>
      </c>
      <c r="N73" s="20">
        <f t="shared" si="25"/>
        <v>0</v>
      </c>
      <c r="O73" s="20">
        <f t="shared" si="25"/>
        <v>290.64</v>
      </c>
      <c r="P73" s="20">
        <f t="shared" si="25"/>
        <v>990496</v>
      </c>
      <c r="Q73" s="20">
        <f t="shared" si="25"/>
        <v>0</v>
      </c>
      <c r="R73" s="20">
        <f t="shared" si="25"/>
        <v>0</v>
      </c>
      <c r="S73" s="20">
        <f t="shared" si="25"/>
        <v>0</v>
      </c>
      <c r="T73" s="20">
        <f t="shared" si="25"/>
        <v>0</v>
      </c>
      <c r="U73" s="20">
        <f t="shared" si="25"/>
        <v>0</v>
      </c>
      <c r="V73" s="20">
        <f t="shared" si="25"/>
        <v>0</v>
      </c>
      <c r="W73" s="20">
        <f t="shared" si="25"/>
        <v>0</v>
      </c>
      <c r="X73" s="20">
        <f t="shared" si="25"/>
        <v>0</v>
      </c>
      <c r="Y73" s="20">
        <f t="shared" si="25"/>
        <v>0</v>
      </c>
      <c r="Z73" s="20">
        <f t="shared" si="25"/>
        <v>0</v>
      </c>
      <c r="AA73" s="20">
        <f t="shared" si="25"/>
        <v>0</v>
      </c>
      <c r="AB73" s="20">
        <f t="shared" si="25"/>
        <v>0</v>
      </c>
      <c r="AC73" s="20">
        <f t="shared" si="25"/>
        <v>0</v>
      </c>
      <c r="AD73" s="20">
        <f t="shared" si="25"/>
        <v>0</v>
      </c>
      <c r="AE73" s="49">
        <f t="shared" si="25"/>
        <v>12777.4</v>
      </c>
      <c r="AF73" s="49">
        <f t="shared" si="25"/>
        <v>0</v>
      </c>
      <c r="AG73" s="20">
        <f t="shared" si="25"/>
        <v>0</v>
      </c>
      <c r="AH73" s="23" t="s">
        <v>862</v>
      </c>
      <c r="AI73" s="23" t="s">
        <v>862</v>
      </c>
      <c r="AJ73" s="23" t="s">
        <v>862</v>
      </c>
    </row>
    <row r="74" spans="1:36" s="10" customFormat="1" ht="61.5" x14ac:dyDescent="0.85">
      <c r="A74" s="10">
        <v>1</v>
      </c>
      <c r="B74" s="48">
        <f>SUBTOTAL(103,$A$65:A74)</f>
        <v>6</v>
      </c>
      <c r="C74" s="13" t="s">
        <v>996</v>
      </c>
      <c r="D74" s="50" t="s">
        <v>1009</v>
      </c>
      <c r="E74" s="51">
        <v>1.0043</v>
      </c>
      <c r="F74" s="20">
        <f>G74+H74+I74+J74+K74+L74+N74+P74+R74+T74+V74+W74+X74+Y74+Z74+AA74+AB74+AC74+AD74+AE74+AF74+AG74</f>
        <v>1003273.4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57">
        <v>0</v>
      </c>
      <c r="N74" s="20">
        <v>0</v>
      </c>
      <c r="O74" s="27">
        <v>290.64</v>
      </c>
      <c r="P74" s="27">
        <v>990496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7">
        <v>12777.4</v>
      </c>
      <c r="AF74" s="49">
        <v>0</v>
      </c>
      <c r="AG74" s="20">
        <v>0</v>
      </c>
      <c r="AH74" s="23" t="s">
        <v>265</v>
      </c>
      <c r="AI74" s="23">
        <v>2021</v>
      </c>
      <c r="AJ74" s="23">
        <v>2021</v>
      </c>
    </row>
    <row r="75" spans="1:36" s="10" customFormat="1" ht="61.5" x14ac:dyDescent="0.85">
      <c r="B75" s="248" t="s">
        <v>812</v>
      </c>
      <c r="C75" s="13"/>
      <c r="D75" s="50" t="s">
        <v>862</v>
      </c>
      <c r="E75" s="51">
        <f>AVERAGE(E76)</f>
        <v>1</v>
      </c>
      <c r="F75" s="20">
        <f>F76</f>
        <v>4407071.78</v>
      </c>
      <c r="G75" s="20">
        <f t="shared" ref="G75:AG77" si="26">G76</f>
        <v>0</v>
      </c>
      <c r="H75" s="20">
        <f t="shared" si="26"/>
        <v>0</v>
      </c>
      <c r="I75" s="20">
        <f t="shared" si="26"/>
        <v>0</v>
      </c>
      <c r="J75" s="20">
        <f t="shared" si="26"/>
        <v>0</v>
      </c>
      <c r="K75" s="20">
        <f t="shared" si="26"/>
        <v>0</v>
      </c>
      <c r="L75" s="20">
        <f t="shared" si="26"/>
        <v>0</v>
      </c>
      <c r="M75" s="57">
        <f t="shared" si="26"/>
        <v>0</v>
      </c>
      <c r="N75" s="20">
        <f t="shared" si="26"/>
        <v>0</v>
      </c>
      <c r="O75" s="20">
        <f t="shared" si="26"/>
        <v>1041.32</v>
      </c>
      <c r="P75" s="20">
        <f t="shared" si="26"/>
        <v>4378828.34</v>
      </c>
      <c r="Q75" s="20">
        <f t="shared" si="26"/>
        <v>0</v>
      </c>
      <c r="R75" s="20">
        <f t="shared" si="26"/>
        <v>0</v>
      </c>
      <c r="S75" s="20">
        <f t="shared" si="26"/>
        <v>0</v>
      </c>
      <c r="T75" s="20">
        <f t="shared" si="26"/>
        <v>0</v>
      </c>
      <c r="U75" s="20">
        <f t="shared" si="26"/>
        <v>0</v>
      </c>
      <c r="V75" s="20">
        <f t="shared" si="26"/>
        <v>0</v>
      </c>
      <c r="W75" s="20">
        <f t="shared" si="26"/>
        <v>0</v>
      </c>
      <c r="X75" s="20">
        <f t="shared" si="26"/>
        <v>0</v>
      </c>
      <c r="Y75" s="20">
        <f t="shared" si="26"/>
        <v>0</v>
      </c>
      <c r="Z75" s="20">
        <f t="shared" si="26"/>
        <v>0</v>
      </c>
      <c r="AA75" s="20">
        <f t="shared" si="26"/>
        <v>0</v>
      </c>
      <c r="AB75" s="20">
        <f t="shared" si="26"/>
        <v>0</v>
      </c>
      <c r="AC75" s="20">
        <f t="shared" si="26"/>
        <v>0</v>
      </c>
      <c r="AD75" s="20">
        <f t="shared" si="26"/>
        <v>0</v>
      </c>
      <c r="AE75" s="49">
        <f t="shared" si="26"/>
        <v>28243.439999999999</v>
      </c>
      <c r="AF75" s="49">
        <f t="shared" si="26"/>
        <v>0</v>
      </c>
      <c r="AG75" s="20">
        <f t="shared" si="26"/>
        <v>0</v>
      </c>
      <c r="AH75" s="23" t="s">
        <v>862</v>
      </c>
      <c r="AI75" s="23" t="s">
        <v>862</v>
      </c>
      <c r="AJ75" s="23" t="s">
        <v>862</v>
      </c>
    </row>
    <row r="76" spans="1:36" s="10" customFormat="1" ht="61.5" x14ac:dyDescent="0.85">
      <c r="A76" s="10">
        <v>1</v>
      </c>
      <c r="B76" s="48">
        <f>SUBTOTAL(103,$A$65:A76)</f>
        <v>7</v>
      </c>
      <c r="C76" s="13" t="s">
        <v>998</v>
      </c>
      <c r="D76" s="50" t="s">
        <v>1010</v>
      </c>
      <c r="E76" s="51">
        <v>1</v>
      </c>
      <c r="F76" s="20">
        <f>G76+H76+I76+J76+K76+L76+N76+P76+R76+T76+V76+W76+X76+Y76+Z76+AA76+AB76+AC76+AD76+AE76+AF76+AG76</f>
        <v>4407071.78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57">
        <v>0</v>
      </c>
      <c r="N76" s="20">
        <v>0</v>
      </c>
      <c r="O76" s="27">
        <v>1041.32</v>
      </c>
      <c r="P76" s="27">
        <v>4378828.34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7">
        <v>28243.439999999999</v>
      </c>
      <c r="AF76" s="49">
        <v>0</v>
      </c>
      <c r="AG76" s="20">
        <v>0</v>
      </c>
      <c r="AH76" s="23" t="s">
        <v>265</v>
      </c>
      <c r="AI76" s="23">
        <v>2021</v>
      </c>
      <c r="AJ76" s="23">
        <v>2021</v>
      </c>
    </row>
    <row r="77" spans="1:36" s="10" customFormat="1" ht="61.5" x14ac:dyDescent="0.85">
      <c r="B77" s="248" t="s">
        <v>1658</v>
      </c>
      <c r="C77" s="13"/>
      <c r="D77" s="50" t="s">
        <v>862</v>
      </c>
      <c r="E77" s="51">
        <f>AVERAGE(E78)</f>
        <v>1.0524</v>
      </c>
      <c r="F77" s="20">
        <f>F78</f>
        <v>126842.68</v>
      </c>
      <c r="G77" s="20">
        <f t="shared" si="26"/>
        <v>0</v>
      </c>
      <c r="H77" s="20">
        <f t="shared" si="26"/>
        <v>0</v>
      </c>
      <c r="I77" s="20">
        <f t="shared" si="26"/>
        <v>0</v>
      </c>
      <c r="J77" s="20">
        <f t="shared" si="26"/>
        <v>0</v>
      </c>
      <c r="K77" s="20">
        <f t="shared" si="26"/>
        <v>0</v>
      </c>
      <c r="L77" s="20">
        <f t="shared" si="26"/>
        <v>0</v>
      </c>
      <c r="M77" s="57">
        <f t="shared" si="26"/>
        <v>0</v>
      </c>
      <c r="N77" s="20">
        <f t="shared" si="26"/>
        <v>0</v>
      </c>
      <c r="O77" s="20">
        <f t="shared" si="26"/>
        <v>0</v>
      </c>
      <c r="P77" s="20">
        <f t="shared" si="26"/>
        <v>0</v>
      </c>
      <c r="Q77" s="20">
        <f t="shared" si="26"/>
        <v>0</v>
      </c>
      <c r="R77" s="20">
        <f t="shared" si="26"/>
        <v>0</v>
      </c>
      <c r="S77" s="20">
        <f t="shared" si="26"/>
        <v>0</v>
      </c>
      <c r="T77" s="20">
        <f t="shared" si="26"/>
        <v>0</v>
      </c>
      <c r="U77" s="20">
        <f t="shared" si="26"/>
        <v>0</v>
      </c>
      <c r="V77" s="20">
        <f t="shared" si="26"/>
        <v>0</v>
      </c>
      <c r="W77" s="20">
        <f t="shared" si="26"/>
        <v>0</v>
      </c>
      <c r="X77" s="20">
        <f t="shared" si="26"/>
        <v>0</v>
      </c>
      <c r="Y77" s="20">
        <f t="shared" si="26"/>
        <v>0</v>
      </c>
      <c r="Z77" s="20">
        <f t="shared" si="26"/>
        <v>0</v>
      </c>
      <c r="AA77" s="20">
        <f t="shared" si="26"/>
        <v>0</v>
      </c>
      <c r="AB77" s="20">
        <f t="shared" si="26"/>
        <v>0</v>
      </c>
      <c r="AC77" s="20">
        <f t="shared" si="26"/>
        <v>0</v>
      </c>
      <c r="AD77" s="20">
        <f t="shared" si="26"/>
        <v>0</v>
      </c>
      <c r="AE77" s="49">
        <f t="shared" si="26"/>
        <v>0</v>
      </c>
      <c r="AF77" s="49">
        <f t="shared" si="26"/>
        <v>126842.68</v>
      </c>
      <c r="AG77" s="20">
        <f t="shared" si="26"/>
        <v>0</v>
      </c>
      <c r="AH77" s="23" t="s">
        <v>862</v>
      </c>
      <c r="AI77" s="23" t="s">
        <v>862</v>
      </c>
      <c r="AJ77" s="23" t="s">
        <v>862</v>
      </c>
    </row>
    <row r="78" spans="1:36" s="10" customFormat="1" ht="61.5" x14ac:dyDescent="0.85">
      <c r="A78" s="10">
        <v>1</v>
      </c>
      <c r="B78" s="48">
        <f>SUBTOTAL(103,$A$65:A78)</f>
        <v>8</v>
      </c>
      <c r="C78" s="13" t="s">
        <v>1657</v>
      </c>
      <c r="D78" s="50" t="s">
        <v>1010</v>
      </c>
      <c r="E78" s="51">
        <v>1.0524</v>
      </c>
      <c r="F78" s="20">
        <f>G78+H78+I78+J78+K78+L78+N78+P78+R78+T78+V78+W78+X78+Y78+Z78+AA78+AB78+AC78+AD78+AE78+AF78+AG78</f>
        <v>126842.68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57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49">
        <f>ROUND(P78*1.5%,2)</f>
        <v>0</v>
      </c>
      <c r="AF78" s="252">
        <v>126842.68</v>
      </c>
      <c r="AG78" s="20">
        <v>0</v>
      </c>
      <c r="AH78" s="23">
        <v>2021</v>
      </c>
      <c r="AI78" s="23" t="s">
        <v>265</v>
      </c>
      <c r="AJ78" s="23" t="s">
        <v>265</v>
      </c>
    </row>
    <row r="79" spans="1:36" s="54" customFormat="1" ht="61.5" x14ac:dyDescent="0.85">
      <c r="B79" s="125" t="s">
        <v>2773</v>
      </c>
      <c r="C79" s="55"/>
      <c r="D79" s="50" t="s">
        <v>862</v>
      </c>
      <c r="E79" s="51">
        <f>AVERAGE(E87:E106)</f>
        <v>0.91046720055013541</v>
      </c>
      <c r="F79" s="20">
        <f>F87+F80+F85+F89+F83</f>
        <v>20346923.850000001</v>
      </c>
      <c r="G79" s="20">
        <f t="shared" ref="G79:AG79" si="27">G87+G80+G85+G89+G83</f>
        <v>0</v>
      </c>
      <c r="H79" s="20">
        <f t="shared" si="27"/>
        <v>0</v>
      </c>
      <c r="I79" s="20">
        <f t="shared" si="27"/>
        <v>0</v>
      </c>
      <c r="J79" s="20">
        <f t="shared" si="27"/>
        <v>0</v>
      </c>
      <c r="K79" s="20">
        <f t="shared" si="27"/>
        <v>0</v>
      </c>
      <c r="L79" s="20">
        <f t="shared" si="27"/>
        <v>0</v>
      </c>
      <c r="M79" s="57">
        <f t="shared" si="27"/>
        <v>0</v>
      </c>
      <c r="N79" s="20">
        <f t="shared" si="27"/>
        <v>0</v>
      </c>
      <c r="O79" s="20">
        <f t="shared" si="27"/>
        <v>3288.94</v>
      </c>
      <c r="P79" s="20">
        <f t="shared" si="27"/>
        <v>20046230.400000002</v>
      </c>
      <c r="Q79" s="20">
        <f t="shared" si="27"/>
        <v>0</v>
      </c>
      <c r="R79" s="20">
        <f t="shared" si="27"/>
        <v>0</v>
      </c>
      <c r="S79" s="20">
        <f t="shared" si="27"/>
        <v>0</v>
      </c>
      <c r="T79" s="20">
        <f t="shared" si="27"/>
        <v>0</v>
      </c>
      <c r="U79" s="20">
        <f t="shared" si="27"/>
        <v>0</v>
      </c>
      <c r="V79" s="20">
        <f t="shared" si="27"/>
        <v>0</v>
      </c>
      <c r="W79" s="20">
        <f t="shared" si="27"/>
        <v>0</v>
      </c>
      <c r="X79" s="20">
        <f t="shared" si="27"/>
        <v>0</v>
      </c>
      <c r="Y79" s="20">
        <f t="shared" si="27"/>
        <v>0</v>
      </c>
      <c r="Z79" s="20">
        <f t="shared" si="27"/>
        <v>0</v>
      </c>
      <c r="AA79" s="20">
        <f t="shared" si="27"/>
        <v>0</v>
      </c>
      <c r="AB79" s="20">
        <f t="shared" si="27"/>
        <v>0</v>
      </c>
      <c r="AC79" s="20">
        <f t="shared" si="27"/>
        <v>0</v>
      </c>
      <c r="AD79" s="20">
        <f t="shared" si="27"/>
        <v>0</v>
      </c>
      <c r="AE79" s="20">
        <f t="shared" si="27"/>
        <v>300693.44999999995</v>
      </c>
      <c r="AF79" s="20">
        <f t="shared" si="27"/>
        <v>0</v>
      </c>
      <c r="AG79" s="20">
        <f t="shared" si="27"/>
        <v>0</v>
      </c>
      <c r="AH79" s="23" t="s">
        <v>862</v>
      </c>
      <c r="AI79" s="23" t="s">
        <v>862</v>
      </c>
      <c r="AJ79" s="23" t="s">
        <v>862</v>
      </c>
    </row>
    <row r="80" spans="1:36" s="10" customFormat="1" ht="61.5" x14ac:dyDescent="0.85">
      <c r="B80" s="248" t="s">
        <v>732</v>
      </c>
      <c r="C80" s="13"/>
      <c r="D80" s="50" t="s">
        <v>862</v>
      </c>
      <c r="E80" s="51">
        <f>AVERAGE(E81:E81)</f>
        <v>1.0064</v>
      </c>
      <c r="F80" s="20">
        <f>SUM(F81:F82)</f>
        <v>6014300</v>
      </c>
      <c r="G80" s="20">
        <f t="shared" ref="G80:AG80" si="28">SUM(G81:G82)</f>
        <v>0</v>
      </c>
      <c r="H80" s="20">
        <f t="shared" si="28"/>
        <v>0</v>
      </c>
      <c r="I80" s="20">
        <f t="shared" si="28"/>
        <v>0</v>
      </c>
      <c r="J80" s="20">
        <f t="shared" si="28"/>
        <v>0</v>
      </c>
      <c r="K80" s="20">
        <f t="shared" si="28"/>
        <v>0</v>
      </c>
      <c r="L80" s="20">
        <f t="shared" si="28"/>
        <v>0</v>
      </c>
      <c r="M80" s="57">
        <f t="shared" si="28"/>
        <v>0</v>
      </c>
      <c r="N80" s="20">
        <f t="shared" si="28"/>
        <v>0</v>
      </c>
      <c r="O80" s="20">
        <f t="shared" si="28"/>
        <v>1009</v>
      </c>
      <c r="P80" s="20">
        <f t="shared" si="28"/>
        <v>5925418.7200000007</v>
      </c>
      <c r="Q80" s="20">
        <f t="shared" si="28"/>
        <v>0</v>
      </c>
      <c r="R80" s="20">
        <f t="shared" si="28"/>
        <v>0</v>
      </c>
      <c r="S80" s="20">
        <f t="shared" si="28"/>
        <v>0</v>
      </c>
      <c r="T80" s="20">
        <f t="shared" si="28"/>
        <v>0</v>
      </c>
      <c r="U80" s="20">
        <f t="shared" si="28"/>
        <v>0</v>
      </c>
      <c r="V80" s="20">
        <f t="shared" si="28"/>
        <v>0</v>
      </c>
      <c r="W80" s="20">
        <f t="shared" si="28"/>
        <v>0</v>
      </c>
      <c r="X80" s="20">
        <f t="shared" si="28"/>
        <v>0</v>
      </c>
      <c r="Y80" s="20">
        <f t="shared" si="28"/>
        <v>0</v>
      </c>
      <c r="Z80" s="20">
        <f t="shared" si="28"/>
        <v>0</v>
      </c>
      <c r="AA80" s="20">
        <f t="shared" si="28"/>
        <v>0</v>
      </c>
      <c r="AB80" s="20">
        <f t="shared" si="28"/>
        <v>0</v>
      </c>
      <c r="AC80" s="20">
        <f t="shared" si="28"/>
        <v>0</v>
      </c>
      <c r="AD80" s="20">
        <f t="shared" si="28"/>
        <v>0</v>
      </c>
      <c r="AE80" s="49">
        <f t="shared" si="28"/>
        <v>88881.279999999999</v>
      </c>
      <c r="AF80" s="49">
        <f t="shared" si="28"/>
        <v>0</v>
      </c>
      <c r="AG80" s="20">
        <f t="shared" si="28"/>
        <v>0</v>
      </c>
      <c r="AH80" s="23" t="s">
        <v>862</v>
      </c>
      <c r="AI80" s="23" t="s">
        <v>862</v>
      </c>
      <c r="AJ80" s="23" t="s">
        <v>862</v>
      </c>
    </row>
    <row r="81" spans="1:40" s="10" customFormat="1" ht="61.5" x14ac:dyDescent="0.85">
      <c r="A81" s="10">
        <v>1</v>
      </c>
      <c r="B81" s="48">
        <f>SUBTOTAL(103,$A$81:A81)</f>
        <v>1</v>
      </c>
      <c r="C81" s="13" t="s">
        <v>748</v>
      </c>
      <c r="D81" s="50" t="s">
        <v>1009</v>
      </c>
      <c r="E81" s="51">
        <v>1.0064</v>
      </c>
      <c r="F81" s="20">
        <f>G81+H81+I81+J81+K81+L81+N81+P81+R81+T81+V81+W81+X81+Y81+Z81+AA81+AB81+AC81+AD81+AE81+AF81+AG81</f>
        <v>3349500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57">
        <v>0</v>
      </c>
      <c r="N81" s="20">
        <v>0</v>
      </c>
      <c r="O81" s="20">
        <v>433</v>
      </c>
      <c r="P81" s="20">
        <v>3300000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49">
        <f>ROUND(P81*1.5%,2)</f>
        <v>49500</v>
      </c>
      <c r="AF81" s="49">
        <v>0</v>
      </c>
      <c r="AG81" s="20">
        <v>0</v>
      </c>
      <c r="AH81" s="23" t="s">
        <v>265</v>
      </c>
      <c r="AI81" s="23">
        <v>2022</v>
      </c>
      <c r="AJ81" s="23">
        <v>2022</v>
      </c>
    </row>
    <row r="82" spans="1:40" s="10" customFormat="1" ht="61.5" x14ac:dyDescent="0.85">
      <c r="A82" s="10">
        <v>1</v>
      </c>
      <c r="B82" s="48">
        <f>SUBTOTAL(103,$A$81:A82)</f>
        <v>2</v>
      </c>
      <c r="C82" s="13" t="s">
        <v>756</v>
      </c>
      <c r="D82" s="50" t="s">
        <v>1009</v>
      </c>
      <c r="E82" s="51">
        <v>1.0185999999999999</v>
      </c>
      <c r="F82" s="20">
        <f>G82+H82+I82+J82+K82+L82+N82+P82+R82+T82+V82+W82+X82+Y82+Z82+AA82+AB82+AC82+AD82+AE82+AF82+AG82</f>
        <v>2664800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57">
        <v>0</v>
      </c>
      <c r="N82" s="20">
        <v>0</v>
      </c>
      <c r="O82" s="20">
        <v>576</v>
      </c>
      <c r="P82" s="20">
        <v>2625418.7200000002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49">
        <f>ROUND(P82*1.5%,2)</f>
        <v>39381.279999999999</v>
      </c>
      <c r="AF82" s="49">
        <v>0</v>
      </c>
      <c r="AG82" s="20">
        <v>0</v>
      </c>
      <c r="AH82" s="23" t="s">
        <v>265</v>
      </c>
      <c r="AI82" s="23">
        <v>2022</v>
      </c>
      <c r="AJ82" s="23">
        <v>2022</v>
      </c>
    </row>
    <row r="83" spans="1:40" s="10" customFormat="1" ht="61.5" x14ac:dyDescent="0.85">
      <c r="B83" s="248" t="s">
        <v>1016</v>
      </c>
      <c r="C83" s="13"/>
      <c r="D83" s="50" t="s">
        <v>862</v>
      </c>
      <c r="E83" s="51">
        <f>AVERAGE(E84:E84)</f>
        <v>1.0385</v>
      </c>
      <c r="F83" s="20">
        <f t="shared" ref="F83:AG83" si="29">SUM(F84:F84)</f>
        <v>2457490.21</v>
      </c>
      <c r="G83" s="20">
        <f t="shared" si="29"/>
        <v>0</v>
      </c>
      <c r="H83" s="20">
        <f t="shared" si="29"/>
        <v>0</v>
      </c>
      <c r="I83" s="20">
        <f t="shared" si="29"/>
        <v>0</v>
      </c>
      <c r="J83" s="20">
        <f t="shared" si="29"/>
        <v>0</v>
      </c>
      <c r="K83" s="20">
        <f t="shared" si="29"/>
        <v>0</v>
      </c>
      <c r="L83" s="20">
        <f t="shared" si="29"/>
        <v>0</v>
      </c>
      <c r="M83" s="57">
        <f t="shared" si="29"/>
        <v>0</v>
      </c>
      <c r="N83" s="20">
        <f t="shared" si="29"/>
        <v>0</v>
      </c>
      <c r="O83" s="20">
        <f t="shared" si="29"/>
        <v>344.84</v>
      </c>
      <c r="P83" s="20">
        <f t="shared" si="29"/>
        <v>2421172.62</v>
      </c>
      <c r="Q83" s="20">
        <f t="shared" si="29"/>
        <v>0</v>
      </c>
      <c r="R83" s="20">
        <f t="shared" si="29"/>
        <v>0</v>
      </c>
      <c r="S83" s="20">
        <f t="shared" si="29"/>
        <v>0</v>
      </c>
      <c r="T83" s="20">
        <f t="shared" si="29"/>
        <v>0</v>
      </c>
      <c r="U83" s="20">
        <f t="shared" si="29"/>
        <v>0</v>
      </c>
      <c r="V83" s="20">
        <f t="shared" si="29"/>
        <v>0</v>
      </c>
      <c r="W83" s="20">
        <f t="shared" si="29"/>
        <v>0</v>
      </c>
      <c r="X83" s="20">
        <f t="shared" si="29"/>
        <v>0</v>
      </c>
      <c r="Y83" s="20">
        <f t="shared" si="29"/>
        <v>0</v>
      </c>
      <c r="Z83" s="20">
        <f t="shared" si="29"/>
        <v>0</v>
      </c>
      <c r="AA83" s="20">
        <f t="shared" si="29"/>
        <v>0</v>
      </c>
      <c r="AB83" s="20">
        <f t="shared" si="29"/>
        <v>0</v>
      </c>
      <c r="AC83" s="20">
        <f t="shared" si="29"/>
        <v>0</v>
      </c>
      <c r="AD83" s="20">
        <f t="shared" si="29"/>
        <v>0</v>
      </c>
      <c r="AE83" s="49">
        <f t="shared" si="29"/>
        <v>36317.589999999997</v>
      </c>
      <c r="AF83" s="49">
        <f t="shared" si="29"/>
        <v>0</v>
      </c>
      <c r="AG83" s="20">
        <f t="shared" si="29"/>
        <v>0</v>
      </c>
      <c r="AH83" s="23" t="s">
        <v>862</v>
      </c>
      <c r="AI83" s="23" t="s">
        <v>862</v>
      </c>
      <c r="AJ83" s="23" t="s">
        <v>862</v>
      </c>
    </row>
    <row r="84" spans="1:40" s="10" customFormat="1" ht="61.5" x14ac:dyDescent="0.85">
      <c r="A84" s="10">
        <v>1</v>
      </c>
      <c r="B84" s="48">
        <f>SUBTOTAL(103,$A$81:A84)</f>
        <v>3</v>
      </c>
      <c r="C84" s="13" t="s">
        <v>1881</v>
      </c>
      <c r="D84" s="50" t="s">
        <v>1010</v>
      </c>
      <c r="E84" s="51">
        <v>1.0385</v>
      </c>
      <c r="F84" s="20">
        <f>G84+H84+I84+J84+K84+L84+N84+P84+R84+T84+V84+W84+X84+Y84+Z84+AA84+AB84+AC84+AD84+AE84+AF84+AG84</f>
        <v>2457490.21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57">
        <v>0</v>
      </c>
      <c r="N84" s="20">
        <v>0</v>
      </c>
      <c r="O84" s="20">
        <v>344.84</v>
      </c>
      <c r="P84" s="20">
        <v>2421172.62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49">
        <f>ROUND(P84*1.5%,2)</f>
        <v>36317.589999999997</v>
      </c>
      <c r="AF84" s="49">
        <v>0</v>
      </c>
      <c r="AG84" s="20">
        <v>0</v>
      </c>
      <c r="AH84" s="23" t="s">
        <v>265</v>
      </c>
      <c r="AI84" s="23">
        <v>2022</v>
      </c>
      <c r="AJ84" s="23">
        <v>2022</v>
      </c>
    </row>
    <row r="85" spans="1:40" s="10" customFormat="1" ht="61.5" x14ac:dyDescent="0.85">
      <c r="B85" s="248" t="s">
        <v>823</v>
      </c>
      <c r="C85" s="13"/>
      <c r="D85" s="50" t="s">
        <v>862</v>
      </c>
      <c r="E85" s="51">
        <f>AVERAGE(E86)</f>
        <v>1.008</v>
      </c>
      <c r="F85" s="20">
        <f>F86</f>
        <v>2476600</v>
      </c>
      <c r="G85" s="20">
        <f t="shared" ref="G85:AG85" si="30">G86</f>
        <v>0</v>
      </c>
      <c r="H85" s="20">
        <f t="shared" si="30"/>
        <v>0</v>
      </c>
      <c r="I85" s="20">
        <f t="shared" si="30"/>
        <v>0</v>
      </c>
      <c r="J85" s="20">
        <f t="shared" si="30"/>
        <v>0</v>
      </c>
      <c r="K85" s="20">
        <f t="shared" si="30"/>
        <v>0</v>
      </c>
      <c r="L85" s="20">
        <f t="shared" si="30"/>
        <v>0</v>
      </c>
      <c r="M85" s="57">
        <f t="shared" si="30"/>
        <v>0</v>
      </c>
      <c r="N85" s="20">
        <f t="shared" si="30"/>
        <v>0</v>
      </c>
      <c r="O85" s="20">
        <f t="shared" si="30"/>
        <v>352.5</v>
      </c>
      <c r="P85" s="20">
        <f t="shared" si="30"/>
        <v>2440000</v>
      </c>
      <c r="Q85" s="20">
        <f t="shared" si="30"/>
        <v>0</v>
      </c>
      <c r="R85" s="20">
        <f t="shared" si="30"/>
        <v>0</v>
      </c>
      <c r="S85" s="20">
        <f t="shared" si="30"/>
        <v>0</v>
      </c>
      <c r="T85" s="20">
        <f t="shared" si="30"/>
        <v>0</v>
      </c>
      <c r="U85" s="20">
        <f t="shared" si="30"/>
        <v>0</v>
      </c>
      <c r="V85" s="20">
        <f t="shared" si="30"/>
        <v>0</v>
      </c>
      <c r="W85" s="20">
        <f t="shared" si="30"/>
        <v>0</v>
      </c>
      <c r="X85" s="20">
        <f t="shared" si="30"/>
        <v>0</v>
      </c>
      <c r="Y85" s="20">
        <f t="shared" si="30"/>
        <v>0</v>
      </c>
      <c r="Z85" s="20">
        <f t="shared" si="30"/>
        <v>0</v>
      </c>
      <c r="AA85" s="20">
        <f t="shared" si="30"/>
        <v>0</v>
      </c>
      <c r="AB85" s="20">
        <f t="shared" si="30"/>
        <v>0</v>
      </c>
      <c r="AC85" s="20">
        <f t="shared" si="30"/>
        <v>0</v>
      </c>
      <c r="AD85" s="20">
        <f t="shared" si="30"/>
        <v>0</v>
      </c>
      <c r="AE85" s="49">
        <f t="shared" si="30"/>
        <v>36600</v>
      </c>
      <c r="AF85" s="49">
        <f t="shared" si="30"/>
        <v>0</v>
      </c>
      <c r="AG85" s="20">
        <f t="shared" si="30"/>
        <v>0</v>
      </c>
      <c r="AH85" s="23" t="s">
        <v>862</v>
      </c>
      <c r="AI85" s="23" t="s">
        <v>862</v>
      </c>
      <c r="AJ85" s="23" t="s">
        <v>862</v>
      </c>
    </row>
    <row r="86" spans="1:40" s="10" customFormat="1" ht="61.5" x14ac:dyDescent="0.85">
      <c r="A86" s="10">
        <v>1</v>
      </c>
      <c r="B86" s="48">
        <f>SUBTOTAL(103,$A$81:A86)</f>
        <v>4</v>
      </c>
      <c r="C86" s="13" t="s">
        <v>1002</v>
      </c>
      <c r="D86" s="50" t="s">
        <v>1008</v>
      </c>
      <c r="E86" s="51">
        <v>1.008</v>
      </c>
      <c r="F86" s="20">
        <f>G86+H86+I86+J86+K86+L86+N86+P86+R86+T86+V86+W86+X86+Y86+Z86+AA86+AB86+AC86+AD86+AE86+AF86+AG86</f>
        <v>2476600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57">
        <v>0</v>
      </c>
      <c r="N86" s="20">
        <v>0</v>
      </c>
      <c r="O86" s="20">
        <v>352.5</v>
      </c>
      <c r="P86" s="20">
        <v>2440000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49">
        <f>ROUND(P86*1.5%,2)</f>
        <v>36600</v>
      </c>
      <c r="AF86" s="49">
        <v>0</v>
      </c>
      <c r="AG86" s="20">
        <v>0</v>
      </c>
      <c r="AH86" s="23" t="s">
        <v>265</v>
      </c>
      <c r="AI86" s="23">
        <v>2022</v>
      </c>
      <c r="AJ86" s="23">
        <v>2022</v>
      </c>
    </row>
    <row r="87" spans="1:40" s="10" customFormat="1" ht="61.5" x14ac:dyDescent="0.85">
      <c r="B87" s="248" t="s">
        <v>806</v>
      </c>
      <c r="C87" s="13"/>
      <c r="D87" s="50" t="s">
        <v>862</v>
      </c>
      <c r="E87" s="51">
        <f>E88</f>
        <v>1.009761876417796</v>
      </c>
      <c r="F87" s="20">
        <f>F88</f>
        <v>5876069.2400000002</v>
      </c>
      <c r="G87" s="20">
        <f t="shared" ref="G87:AG87" si="31">G88</f>
        <v>0</v>
      </c>
      <c r="H87" s="20">
        <f t="shared" si="31"/>
        <v>0</v>
      </c>
      <c r="I87" s="20">
        <f t="shared" si="31"/>
        <v>0</v>
      </c>
      <c r="J87" s="20">
        <f t="shared" si="31"/>
        <v>0</v>
      </c>
      <c r="K87" s="20">
        <f t="shared" si="31"/>
        <v>0</v>
      </c>
      <c r="L87" s="20">
        <f t="shared" si="31"/>
        <v>0</v>
      </c>
      <c r="M87" s="57">
        <f t="shared" si="31"/>
        <v>0</v>
      </c>
      <c r="N87" s="20">
        <f t="shared" si="31"/>
        <v>0</v>
      </c>
      <c r="O87" s="20">
        <f t="shared" si="31"/>
        <v>918</v>
      </c>
      <c r="P87" s="20">
        <f t="shared" si="31"/>
        <v>5789230.7800000003</v>
      </c>
      <c r="Q87" s="20">
        <f t="shared" si="31"/>
        <v>0</v>
      </c>
      <c r="R87" s="20">
        <f t="shared" si="31"/>
        <v>0</v>
      </c>
      <c r="S87" s="20">
        <f t="shared" si="31"/>
        <v>0</v>
      </c>
      <c r="T87" s="20">
        <f t="shared" si="31"/>
        <v>0</v>
      </c>
      <c r="U87" s="20">
        <f t="shared" si="31"/>
        <v>0</v>
      </c>
      <c r="V87" s="20">
        <f t="shared" si="31"/>
        <v>0</v>
      </c>
      <c r="W87" s="20">
        <f t="shared" si="31"/>
        <v>0</v>
      </c>
      <c r="X87" s="20">
        <f t="shared" si="31"/>
        <v>0</v>
      </c>
      <c r="Y87" s="20">
        <f t="shared" si="31"/>
        <v>0</v>
      </c>
      <c r="Z87" s="20">
        <f t="shared" si="31"/>
        <v>0</v>
      </c>
      <c r="AA87" s="20">
        <f t="shared" si="31"/>
        <v>0</v>
      </c>
      <c r="AB87" s="20">
        <f t="shared" si="31"/>
        <v>0</v>
      </c>
      <c r="AC87" s="20">
        <f t="shared" si="31"/>
        <v>0</v>
      </c>
      <c r="AD87" s="20">
        <f t="shared" si="31"/>
        <v>0</v>
      </c>
      <c r="AE87" s="20">
        <f t="shared" si="31"/>
        <v>86838.46</v>
      </c>
      <c r="AF87" s="20">
        <f t="shared" si="31"/>
        <v>0</v>
      </c>
      <c r="AG87" s="20">
        <f t="shared" si="31"/>
        <v>0</v>
      </c>
      <c r="AH87" s="23" t="s">
        <v>862</v>
      </c>
      <c r="AI87" s="23" t="s">
        <v>862</v>
      </c>
      <c r="AJ87" s="23" t="s">
        <v>862</v>
      </c>
    </row>
    <row r="88" spans="1:40" s="10" customFormat="1" ht="61.5" x14ac:dyDescent="0.85">
      <c r="A88" s="10">
        <v>1</v>
      </c>
      <c r="B88" s="48">
        <f>SUBTOTAL(103,$A$81:A88)</f>
        <v>5</v>
      </c>
      <c r="C88" s="13" t="s">
        <v>1368</v>
      </c>
      <c r="D88" s="50" t="s">
        <v>1012</v>
      </c>
      <c r="E88" s="51">
        <v>1.009761876417796</v>
      </c>
      <c r="F88" s="20">
        <f>G88+H88+I88+J88+K88+L88+N88+P88+R88+T88+V88+W88+X88+Y88+Z88+AA88+AB88+AC88+AD88+AE88+AF88+AG88</f>
        <v>5876069.2400000002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57">
        <v>0</v>
      </c>
      <c r="N88" s="20">
        <v>0</v>
      </c>
      <c r="O88" s="27">
        <v>918</v>
      </c>
      <c r="P88" s="27">
        <v>5789230.7800000003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f>ROUND(P88*1.5%,2)</f>
        <v>86838.46</v>
      </c>
      <c r="AF88" s="49">
        <v>0</v>
      </c>
      <c r="AG88" s="20">
        <v>0</v>
      </c>
      <c r="AH88" s="23" t="s">
        <v>265</v>
      </c>
      <c r="AI88" s="23">
        <v>2022</v>
      </c>
      <c r="AJ88" s="23">
        <v>2022</v>
      </c>
    </row>
    <row r="89" spans="1:40" s="10" customFormat="1" ht="61.5" x14ac:dyDescent="0.85">
      <c r="B89" s="248" t="s">
        <v>1658</v>
      </c>
      <c r="C89" s="13"/>
      <c r="D89" s="50" t="s">
        <v>862</v>
      </c>
      <c r="E89" s="51">
        <f>AVERAGE(E90)</f>
        <v>1.0524</v>
      </c>
      <c r="F89" s="20">
        <f>F90</f>
        <v>3522464.4</v>
      </c>
      <c r="G89" s="20">
        <f t="shared" ref="G89:AG89" si="32">G90</f>
        <v>0</v>
      </c>
      <c r="H89" s="20">
        <f t="shared" si="32"/>
        <v>0</v>
      </c>
      <c r="I89" s="20">
        <f t="shared" si="32"/>
        <v>0</v>
      </c>
      <c r="J89" s="20">
        <f t="shared" si="32"/>
        <v>0</v>
      </c>
      <c r="K89" s="20">
        <f t="shared" si="32"/>
        <v>0</v>
      </c>
      <c r="L89" s="20">
        <f t="shared" si="32"/>
        <v>0</v>
      </c>
      <c r="M89" s="57">
        <f t="shared" si="32"/>
        <v>0</v>
      </c>
      <c r="N89" s="20">
        <f t="shared" si="32"/>
        <v>0</v>
      </c>
      <c r="O89" s="20">
        <f t="shared" si="32"/>
        <v>664.6</v>
      </c>
      <c r="P89" s="20">
        <f t="shared" si="32"/>
        <v>3470408.28</v>
      </c>
      <c r="Q89" s="20">
        <f t="shared" si="32"/>
        <v>0</v>
      </c>
      <c r="R89" s="20">
        <f t="shared" si="32"/>
        <v>0</v>
      </c>
      <c r="S89" s="20">
        <f t="shared" si="32"/>
        <v>0</v>
      </c>
      <c r="T89" s="20">
        <f t="shared" si="32"/>
        <v>0</v>
      </c>
      <c r="U89" s="20">
        <f t="shared" si="32"/>
        <v>0</v>
      </c>
      <c r="V89" s="20">
        <f t="shared" si="32"/>
        <v>0</v>
      </c>
      <c r="W89" s="20">
        <f t="shared" si="32"/>
        <v>0</v>
      </c>
      <c r="X89" s="20">
        <f t="shared" si="32"/>
        <v>0</v>
      </c>
      <c r="Y89" s="20">
        <f t="shared" si="32"/>
        <v>0</v>
      </c>
      <c r="Z89" s="20">
        <f t="shared" si="32"/>
        <v>0</v>
      </c>
      <c r="AA89" s="20">
        <f t="shared" si="32"/>
        <v>0</v>
      </c>
      <c r="AB89" s="20">
        <f t="shared" si="32"/>
        <v>0</v>
      </c>
      <c r="AC89" s="20">
        <f t="shared" si="32"/>
        <v>0</v>
      </c>
      <c r="AD89" s="20">
        <f t="shared" si="32"/>
        <v>0</v>
      </c>
      <c r="AE89" s="49">
        <f t="shared" si="32"/>
        <v>52056.12</v>
      </c>
      <c r="AF89" s="49">
        <f t="shared" si="32"/>
        <v>0</v>
      </c>
      <c r="AG89" s="20">
        <f t="shared" si="32"/>
        <v>0</v>
      </c>
      <c r="AH89" s="23" t="s">
        <v>862</v>
      </c>
      <c r="AI89" s="23" t="s">
        <v>862</v>
      </c>
      <c r="AJ89" s="23" t="s">
        <v>862</v>
      </c>
    </row>
    <row r="90" spans="1:40" s="10" customFormat="1" ht="61.5" x14ac:dyDescent="0.85">
      <c r="A90" s="10">
        <v>1</v>
      </c>
      <c r="B90" s="48">
        <f>SUBTOTAL(103,$A$81:A90)</f>
        <v>6</v>
      </c>
      <c r="C90" s="13" t="s">
        <v>1657</v>
      </c>
      <c r="D90" s="50" t="s">
        <v>1010</v>
      </c>
      <c r="E90" s="51">
        <v>1.0524</v>
      </c>
      <c r="F90" s="20">
        <f>G90+H90+I90+J90+K90+L90+N90+P90+R90+T90+V90+W90+X90+Y90+Z90+AA90+AB90+AC90+AD90+AE90+AF90+AG90</f>
        <v>3522464.4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57">
        <v>0</v>
      </c>
      <c r="N90" s="20">
        <v>0</v>
      </c>
      <c r="O90" s="20">
        <v>664.6</v>
      </c>
      <c r="P90" s="20">
        <v>3470408.28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49">
        <f>ROUND(P90*1.5%,2)</f>
        <v>52056.12</v>
      </c>
      <c r="AF90" s="49">
        <v>0</v>
      </c>
      <c r="AG90" s="20">
        <v>0</v>
      </c>
      <c r="AH90" s="23" t="s">
        <v>265</v>
      </c>
      <c r="AI90" s="23">
        <v>2022</v>
      </c>
      <c r="AJ90" s="23">
        <v>2022</v>
      </c>
    </row>
    <row r="91" spans="1:40" ht="61.5" x14ac:dyDescent="0.25">
      <c r="B91" s="413" t="s">
        <v>1370</v>
      </c>
      <c r="C91" s="413"/>
      <c r="D91" s="413"/>
      <c r="E91" s="413"/>
      <c r="F91" s="413"/>
      <c r="G91" s="413"/>
      <c r="H91" s="413"/>
      <c r="I91" s="413"/>
      <c r="J91" s="413"/>
      <c r="K91" s="413"/>
      <c r="L91" s="413"/>
      <c r="M91" s="413"/>
      <c r="N91" s="413"/>
      <c r="O91" s="413"/>
      <c r="P91" s="413"/>
      <c r="Q91" s="413"/>
      <c r="R91" s="413"/>
      <c r="S91" s="413"/>
      <c r="T91" s="413"/>
      <c r="U91" s="413"/>
      <c r="V91" s="413"/>
      <c r="W91" s="413"/>
      <c r="X91" s="413"/>
      <c r="Y91" s="413"/>
      <c r="Z91" s="413"/>
      <c r="AA91" s="413"/>
      <c r="AB91" s="413"/>
      <c r="AC91" s="413"/>
      <c r="AD91" s="413"/>
      <c r="AE91" s="413"/>
      <c r="AF91" s="413"/>
      <c r="AG91" s="413"/>
      <c r="AH91" s="413"/>
      <c r="AI91" s="413"/>
      <c r="AJ91" s="413"/>
    </row>
    <row r="92" spans="1:40" ht="61.5" x14ac:dyDescent="0.85">
      <c r="B92" s="420" t="s">
        <v>1019</v>
      </c>
      <c r="C92" s="421"/>
      <c r="D92" s="253" t="s">
        <v>862</v>
      </c>
      <c r="E92" s="51">
        <v>0.89549999999999996</v>
      </c>
      <c r="F92" s="20">
        <f>F93+F102+F106+F122+F130+F135+F164+F180+F187+F190+F193+F195+F200+F202+F205+F208+F212+F214+F216+F218+F223+F225+F227+F229+F231+F233+F235+F238+F240+F246+F242+F244+F100</f>
        <v>56122077.340000018</v>
      </c>
      <c r="G92" s="20">
        <f t="shared" ref="G92:AG92" si="33">G93+G102+G106+G122+G130+G135+G164+G180+G187+G190+G193+G195+G200+G202+G205+G208+G212+G214+G216+G218+G223+G225+G227+G229+G231+G233+G235+G238+G240+G246+G242+G244</f>
        <v>0</v>
      </c>
      <c r="H92" s="20">
        <f t="shared" si="33"/>
        <v>0</v>
      </c>
      <c r="I92" s="20">
        <f t="shared" si="33"/>
        <v>204413.62</v>
      </c>
      <c r="J92" s="20">
        <f t="shared" si="33"/>
        <v>0</v>
      </c>
      <c r="K92" s="20">
        <f t="shared" si="33"/>
        <v>262873</v>
      </c>
      <c r="L92" s="20">
        <f t="shared" si="33"/>
        <v>0</v>
      </c>
      <c r="M92" s="20">
        <f t="shared" si="33"/>
        <v>0</v>
      </c>
      <c r="N92" s="20">
        <f t="shared" si="33"/>
        <v>0</v>
      </c>
      <c r="O92" s="20">
        <f t="shared" si="33"/>
        <v>88672.89</v>
      </c>
      <c r="P92" s="20">
        <f t="shared" si="33"/>
        <v>52123068.430000015</v>
      </c>
      <c r="Q92" s="20">
        <f t="shared" si="33"/>
        <v>0</v>
      </c>
      <c r="R92" s="20">
        <f t="shared" si="33"/>
        <v>0</v>
      </c>
      <c r="S92" s="20">
        <f t="shared" si="33"/>
        <v>7478.24</v>
      </c>
      <c r="T92" s="20">
        <f t="shared" si="33"/>
        <v>1670780.8299999998</v>
      </c>
      <c r="U92" s="20">
        <f t="shared" si="33"/>
        <v>143.80000000000001</v>
      </c>
      <c r="V92" s="20">
        <f t="shared" si="33"/>
        <v>109992</v>
      </c>
      <c r="W92" s="20">
        <f t="shared" si="33"/>
        <v>0</v>
      </c>
      <c r="X92" s="20">
        <f t="shared" si="33"/>
        <v>426031.78</v>
      </c>
      <c r="Y92" s="20">
        <f t="shared" si="33"/>
        <v>0</v>
      </c>
      <c r="Z92" s="20">
        <f t="shared" si="33"/>
        <v>0</v>
      </c>
      <c r="AA92" s="20">
        <f t="shared" si="33"/>
        <v>0</v>
      </c>
      <c r="AB92" s="20">
        <f t="shared" si="33"/>
        <v>0</v>
      </c>
      <c r="AC92" s="20">
        <f t="shared" si="33"/>
        <v>0</v>
      </c>
      <c r="AD92" s="20">
        <f t="shared" si="33"/>
        <v>0</v>
      </c>
      <c r="AE92" s="20">
        <f t="shared" si="33"/>
        <v>775958.67000000016</v>
      </c>
      <c r="AF92" s="20">
        <f t="shared" si="33"/>
        <v>130000</v>
      </c>
      <c r="AG92" s="20">
        <f t="shared" si="33"/>
        <v>0</v>
      </c>
      <c r="AH92" s="138" t="s">
        <v>862</v>
      </c>
      <c r="AI92" s="138" t="s">
        <v>862</v>
      </c>
      <c r="AJ92" s="138" t="s">
        <v>862</v>
      </c>
    </row>
    <row r="93" spans="1:40" ht="62.25" x14ac:dyDescent="0.9">
      <c r="B93" s="254" t="s">
        <v>787</v>
      </c>
      <c r="C93" s="255"/>
      <c r="D93" s="169" t="s">
        <v>862</v>
      </c>
      <c r="E93" s="51">
        <f>AVERAGE(E94:E99)</f>
        <v>0.82381693240432963</v>
      </c>
      <c r="F93" s="20">
        <f>SUM(F94:F99)</f>
        <v>3985118.04</v>
      </c>
      <c r="G93" s="20">
        <f t="shared" ref="G93:AG93" si="34">SUM(G94:G99)</f>
        <v>0</v>
      </c>
      <c r="H93" s="20">
        <f t="shared" si="34"/>
        <v>0</v>
      </c>
      <c r="I93" s="20">
        <f t="shared" si="34"/>
        <v>0</v>
      </c>
      <c r="J93" s="20">
        <f t="shared" si="34"/>
        <v>0</v>
      </c>
      <c r="K93" s="20">
        <f t="shared" si="34"/>
        <v>0</v>
      </c>
      <c r="L93" s="20">
        <f t="shared" si="34"/>
        <v>0</v>
      </c>
      <c r="M93" s="55">
        <f t="shared" si="34"/>
        <v>0</v>
      </c>
      <c r="N93" s="20">
        <f t="shared" si="34"/>
        <v>0</v>
      </c>
      <c r="O93" s="20">
        <f t="shared" si="34"/>
        <v>4824.3</v>
      </c>
      <c r="P93" s="20">
        <f t="shared" si="34"/>
        <v>3570403.5</v>
      </c>
      <c r="Q93" s="20">
        <f t="shared" si="34"/>
        <v>0</v>
      </c>
      <c r="R93" s="20">
        <f t="shared" si="34"/>
        <v>0</v>
      </c>
      <c r="S93" s="20">
        <f t="shared" si="34"/>
        <v>0</v>
      </c>
      <c r="T93" s="20">
        <f t="shared" si="34"/>
        <v>0</v>
      </c>
      <c r="U93" s="20">
        <f t="shared" si="34"/>
        <v>0</v>
      </c>
      <c r="V93" s="20">
        <f t="shared" si="34"/>
        <v>0</v>
      </c>
      <c r="W93" s="20">
        <f t="shared" si="34"/>
        <v>0</v>
      </c>
      <c r="X93" s="20">
        <f t="shared" si="34"/>
        <v>356033.78</v>
      </c>
      <c r="Y93" s="20">
        <f t="shared" si="34"/>
        <v>0</v>
      </c>
      <c r="Z93" s="20">
        <f t="shared" si="34"/>
        <v>0</v>
      </c>
      <c r="AA93" s="20">
        <f t="shared" si="34"/>
        <v>0</v>
      </c>
      <c r="AB93" s="20">
        <f t="shared" si="34"/>
        <v>0</v>
      </c>
      <c r="AC93" s="20">
        <f t="shared" si="34"/>
        <v>0</v>
      </c>
      <c r="AD93" s="20">
        <f t="shared" si="34"/>
        <v>0</v>
      </c>
      <c r="AE93" s="20">
        <f t="shared" si="34"/>
        <v>58680.760000000009</v>
      </c>
      <c r="AF93" s="20">
        <f t="shared" si="34"/>
        <v>0</v>
      </c>
      <c r="AG93" s="20">
        <f t="shared" si="34"/>
        <v>0</v>
      </c>
      <c r="AH93" s="138" t="s">
        <v>862</v>
      </c>
      <c r="AI93" s="138" t="s">
        <v>862</v>
      </c>
      <c r="AJ93" s="138" t="s">
        <v>862</v>
      </c>
    </row>
    <row r="94" spans="1:40" ht="62.25" x14ac:dyDescent="0.9">
      <c r="A94" s="3">
        <v>1</v>
      </c>
      <c r="B94" s="48">
        <f>SUBTOTAL(103,$A$94:A94)</f>
        <v>1</v>
      </c>
      <c r="C94" s="137" t="s">
        <v>598</v>
      </c>
      <c r="D94" s="53" t="s">
        <v>1835</v>
      </c>
      <c r="E94" s="51">
        <v>0.68103653271030484</v>
      </c>
      <c r="F94" s="20">
        <f t="shared" ref="F94:F188" si="35">G94+H94+I94+J94+K94+L94+N94+P94+R94+T94+V94+W94+X94+Y94+Z94+AA94+AB94+AC94+AD94+AE94+AF94+AG94</f>
        <v>546562.15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55">
        <v>0</v>
      </c>
      <c r="N94" s="20">
        <v>0</v>
      </c>
      <c r="O94" s="20">
        <v>851.8</v>
      </c>
      <c r="P94" s="20">
        <v>538524.67000000004</v>
      </c>
      <c r="Q94" s="20">
        <v>0</v>
      </c>
      <c r="R94" s="20">
        <v>0</v>
      </c>
      <c r="S94" s="20">
        <v>0</v>
      </c>
      <c r="T94" s="139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8037.48</v>
      </c>
      <c r="AF94" s="20">
        <v>0</v>
      </c>
      <c r="AG94" s="20">
        <v>0</v>
      </c>
      <c r="AH94" s="138" t="s">
        <v>265</v>
      </c>
      <c r="AI94" s="138">
        <v>2020</v>
      </c>
      <c r="AJ94" s="138">
        <v>2020</v>
      </c>
      <c r="AK94" s="46"/>
      <c r="AL94" s="46"/>
      <c r="AM94" s="46"/>
      <c r="AN94" s="46"/>
    </row>
    <row r="95" spans="1:40" ht="62.25" x14ac:dyDescent="0.9">
      <c r="A95" s="3">
        <v>1</v>
      </c>
      <c r="B95" s="48">
        <f>SUBTOTAL(103,$A$94:A95)</f>
        <v>2</v>
      </c>
      <c r="C95" s="137" t="s">
        <v>1374</v>
      </c>
      <c r="D95" s="53" t="s">
        <v>1835</v>
      </c>
      <c r="E95" s="51">
        <v>0.76770000000000005</v>
      </c>
      <c r="F95" s="20">
        <f t="shared" si="35"/>
        <v>491248.27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55">
        <v>0</v>
      </c>
      <c r="N95" s="20">
        <v>0</v>
      </c>
      <c r="O95" s="20">
        <v>901.5</v>
      </c>
      <c r="P95" s="20">
        <v>484024.21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7224.06</v>
      </c>
      <c r="AF95" s="20">
        <v>0</v>
      </c>
      <c r="AG95" s="20">
        <v>0</v>
      </c>
      <c r="AH95" s="138" t="s">
        <v>265</v>
      </c>
      <c r="AI95" s="138">
        <v>2020</v>
      </c>
      <c r="AJ95" s="138">
        <v>2020</v>
      </c>
      <c r="AK95" s="46"/>
      <c r="AL95" s="46"/>
      <c r="AM95" s="46"/>
      <c r="AN95" s="46"/>
    </row>
    <row r="96" spans="1:40" ht="62.25" x14ac:dyDescent="0.9">
      <c r="A96" s="3">
        <v>1</v>
      </c>
      <c r="B96" s="48">
        <f>SUBTOTAL(103,$A$94:A96)</f>
        <v>3</v>
      </c>
      <c r="C96" s="137" t="s">
        <v>1375</v>
      </c>
      <c r="D96" s="53" t="s">
        <v>1835</v>
      </c>
      <c r="E96" s="51">
        <v>0.87790000000000001</v>
      </c>
      <c r="F96" s="20">
        <f t="shared" si="35"/>
        <v>1439722.57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55">
        <v>0</v>
      </c>
      <c r="N96" s="20">
        <v>0</v>
      </c>
      <c r="O96" s="20">
        <v>811</v>
      </c>
      <c r="P96" s="20">
        <v>1418550.7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21171.87</v>
      </c>
      <c r="AF96" s="20">
        <v>0</v>
      </c>
      <c r="AG96" s="20">
        <v>0</v>
      </c>
      <c r="AH96" s="138" t="s">
        <v>265</v>
      </c>
      <c r="AI96" s="138">
        <v>2020</v>
      </c>
      <c r="AJ96" s="138">
        <v>2020</v>
      </c>
      <c r="AK96" s="46"/>
      <c r="AL96" s="46"/>
      <c r="AM96" s="46"/>
      <c r="AN96" s="46"/>
    </row>
    <row r="97" spans="1:40" ht="62.25" x14ac:dyDescent="0.9">
      <c r="A97" s="3">
        <v>1</v>
      </c>
      <c r="B97" s="48">
        <f>SUBTOTAL(103,$A$94:A97)</f>
        <v>4</v>
      </c>
      <c r="C97" s="137" t="s">
        <v>1376</v>
      </c>
      <c r="D97" s="64" t="s">
        <v>1835</v>
      </c>
      <c r="E97" s="51">
        <v>0.74686506171567224</v>
      </c>
      <c r="F97" s="20">
        <f t="shared" si="35"/>
        <v>361347.58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55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139">
        <v>0</v>
      </c>
      <c r="U97" s="20">
        <v>0</v>
      </c>
      <c r="V97" s="20">
        <v>0</v>
      </c>
      <c r="W97" s="20">
        <v>0</v>
      </c>
      <c r="X97" s="27">
        <v>356033.78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5313.8</v>
      </c>
      <c r="AF97" s="20">
        <v>0</v>
      </c>
      <c r="AG97" s="20">
        <v>0</v>
      </c>
      <c r="AH97" s="138" t="s">
        <v>265</v>
      </c>
      <c r="AI97" s="23">
        <v>2021</v>
      </c>
      <c r="AJ97" s="23">
        <v>2021</v>
      </c>
      <c r="AK97" s="46"/>
      <c r="AL97" s="46"/>
      <c r="AM97" s="46"/>
      <c r="AN97" s="46"/>
    </row>
    <row r="98" spans="1:40" ht="62.25" x14ac:dyDescent="0.9">
      <c r="A98" s="3">
        <v>1</v>
      </c>
      <c r="B98" s="48">
        <f>SUBTOTAL(103,$A$94:A98)</f>
        <v>5</v>
      </c>
      <c r="C98" s="137" t="s">
        <v>1377</v>
      </c>
      <c r="D98" s="53" t="s">
        <v>1836</v>
      </c>
      <c r="E98" s="51">
        <v>0.94499999999999995</v>
      </c>
      <c r="F98" s="20">
        <f t="shared" si="35"/>
        <v>179920.82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55">
        <v>0</v>
      </c>
      <c r="N98" s="20">
        <v>0</v>
      </c>
      <c r="O98" s="20">
        <v>1160</v>
      </c>
      <c r="P98" s="20">
        <v>177261.89</v>
      </c>
      <c r="Q98" s="20">
        <v>0</v>
      </c>
      <c r="R98" s="20">
        <v>0</v>
      </c>
      <c r="S98" s="20">
        <v>0</v>
      </c>
      <c r="T98" s="139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f>ROUND(P98*1.5%,2)</f>
        <v>2658.93</v>
      </c>
      <c r="AF98" s="20">
        <v>0</v>
      </c>
      <c r="AG98" s="20">
        <v>0</v>
      </c>
      <c r="AH98" s="138" t="s">
        <v>265</v>
      </c>
      <c r="AI98" s="138">
        <v>2020</v>
      </c>
      <c r="AJ98" s="138">
        <v>2020</v>
      </c>
      <c r="AK98" s="46"/>
      <c r="AL98" s="46"/>
      <c r="AM98" s="46"/>
      <c r="AN98" s="46"/>
    </row>
    <row r="99" spans="1:40" ht="62.25" x14ac:dyDescent="0.9">
      <c r="A99" s="3">
        <v>1</v>
      </c>
      <c r="B99" s="48">
        <f>SUBTOTAL(103,$A$94:A99)</f>
        <v>6</v>
      </c>
      <c r="C99" s="137" t="s">
        <v>1378</v>
      </c>
      <c r="D99" s="53" t="s">
        <v>1836</v>
      </c>
      <c r="E99" s="51">
        <v>0.9244</v>
      </c>
      <c r="F99" s="20">
        <f t="shared" si="35"/>
        <v>966316.65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55">
        <v>0</v>
      </c>
      <c r="N99" s="20">
        <v>0</v>
      </c>
      <c r="O99" s="20">
        <v>1100</v>
      </c>
      <c r="P99" s="20">
        <f>80110.03+871932</f>
        <v>952042.03</v>
      </c>
      <c r="Q99" s="20">
        <v>0</v>
      </c>
      <c r="R99" s="20">
        <v>0</v>
      </c>
      <c r="S99" s="20">
        <v>0</v>
      </c>
      <c r="T99" s="139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f>1195.64+ROUND(871932*1.5%,2)</f>
        <v>14274.619999999999</v>
      </c>
      <c r="AF99" s="20">
        <v>0</v>
      </c>
      <c r="AG99" s="20">
        <v>0</v>
      </c>
      <c r="AH99" s="138" t="s">
        <v>265</v>
      </c>
      <c r="AI99" s="23">
        <v>2021</v>
      </c>
      <c r="AJ99" s="23">
        <v>2021</v>
      </c>
      <c r="AK99" s="46"/>
      <c r="AL99" s="46"/>
      <c r="AM99" s="46"/>
      <c r="AN99" s="46"/>
    </row>
    <row r="100" spans="1:40" ht="62.25" x14ac:dyDescent="0.9">
      <c r="B100" s="254" t="s">
        <v>788</v>
      </c>
      <c r="C100" s="255"/>
      <c r="D100" s="169" t="s">
        <v>862</v>
      </c>
      <c r="E100" s="51">
        <f t="shared" ref="E100:N100" si="36">E101</f>
        <v>0.88649999999999995</v>
      </c>
      <c r="F100" s="20">
        <f t="shared" si="36"/>
        <v>418959.01</v>
      </c>
      <c r="G100" s="20">
        <f t="shared" si="36"/>
        <v>0</v>
      </c>
      <c r="H100" s="20">
        <f t="shared" si="36"/>
        <v>0</v>
      </c>
      <c r="I100" s="20">
        <f t="shared" si="36"/>
        <v>0</v>
      </c>
      <c r="J100" s="20">
        <f t="shared" si="36"/>
        <v>0</v>
      </c>
      <c r="K100" s="20">
        <f t="shared" si="36"/>
        <v>0</v>
      </c>
      <c r="L100" s="20">
        <f t="shared" si="36"/>
        <v>0</v>
      </c>
      <c r="M100" s="55">
        <f t="shared" si="36"/>
        <v>0</v>
      </c>
      <c r="N100" s="20">
        <f t="shared" si="36"/>
        <v>0</v>
      </c>
      <c r="O100" s="20">
        <f>O101</f>
        <v>819.7</v>
      </c>
      <c r="P100" s="20">
        <f t="shared" ref="P100:AG100" si="37">P101</f>
        <v>412767.5</v>
      </c>
      <c r="Q100" s="20">
        <f t="shared" si="37"/>
        <v>0</v>
      </c>
      <c r="R100" s="20">
        <f t="shared" si="37"/>
        <v>0</v>
      </c>
      <c r="S100" s="20">
        <f t="shared" si="37"/>
        <v>0</v>
      </c>
      <c r="T100" s="20">
        <f t="shared" si="37"/>
        <v>0</v>
      </c>
      <c r="U100" s="20">
        <f t="shared" si="37"/>
        <v>0</v>
      </c>
      <c r="V100" s="20">
        <f t="shared" si="37"/>
        <v>0</v>
      </c>
      <c r="W100" s="20">
        <f t="shared" si="37"/>
        <v>0</v>
      </c>
      <c r="X100" s="20">
        <f t="shared" si="37"/>
        <v>0</v>
      </c>
      <c r="Y100" s="20">
        <f t="shared" si="37"/>
        <v>0</v>
      </c>
      <c r="Z100" s="20">
        <f t="shared" si="37"/>
        <v>0</v>
      </c>
      <c r="AA100" s="20">
        <f t="shared" si="37"/>
        <v>0</v>
      </c>
      <c r="AB100" s="20">
        <f t="shared" si="37"/>
        <v>0</v>
      </c>
      <c r="AC100" s="20">
        <f t="shared" si="37"/>
        <v>0</v>
      </c>
      <c r="AD100" s="20">
        <f t="shared" si="37"/>
        <v>0</v>
      </c>
      <c r="AE100" s="20">
        <f t="shared" si="37"/>
        <v>6191.51</v>
      </c>
      <c r="AF100" s="20">
        <f t="shared" si="37"/>
        <v>0</v>
      </c>
      <c r="AG100" s="20">
        <f t="shared" si="37"/>
        <v>0</v>
      </c>
      <c r="AH100" s="138" t="s">
        <v>862</v>
      </c>
      <c r="AI100" s="138" t="s">
        <v>862</v>
      </c>
      <c r="AJ100" s="138" t="s">
        <v>862</v>
      </c>
    </row>
    <row r="101" spans="1:40" ht="62.25" x14ac:dyDescent="0.9">
      <c r="A101" s="3">
        <v>1</v>
      </c>
      <c r="B101" s="48">
        <f>SUBTOTAL(103,$A$94:A101)</f>
        <v>7</v>
      </c>
      <c r="C101" s="137" t="s">
        <v>1868</v>
      </c>
      <c r="D101" s="53">
        <v>2016</v>
      </c>
      <c r="E101" s="51">
        <v>0.88649999999999995</v>
      </c>
      <c r="F101" s="20">
        <f>G101+H101+I101+J101+K101+L101+N101+P101+R101+T101+V101+W101+X101+Y101+Z101+AA101+AB101+AC101+AD101+AE101+AF101+AG101</f>
        <v>418959.01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55">
        <v>0</v>
      </c>
      <c r="N101" s="20">
        <v>0</v>
      </c>
      <c r="O101" s="20">
        <v>819.7</v>
      </c>
      <c r="P101" s="20">
        <v>412767.5</v>
      </c>
      <c r="Q101" s="20">
        <v>0</v>
      </c>
      <c r="R101" s="20">
        <v>0</v>
      </c>
      <c r="S101" s="20">
        <v>0</v>
      </c>
      <c r="T101" s="139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f>ROUND(P101*1.5%,2)</f>
        <v>6191.51</v>
      </c>
      <c r="AF101" s="20">
        <v>0</v>
      </c>
      <c r="AG101" s="20">
        <v>0</v>
      </c>
      <c r="AH101" s="138" t="s">
        <v>265</v>
      </c>
      <c r="AI101" s="138">
        <v>2021</v>
      </c>
      <c r="AJ101" s="138">
        <v>2021</v>
      </c>
      <c r="AK101" s="46"/>
      <c r="AL101" s="46"/>
      <c r="AM101" s="46"/>
      <c r="AN101" s="46"/>
    </row>
    <row r="102" spans="1:40" ht="62.25" x14ac:dyDescent="0.9">
      <c r="B102" s="254" t="s">
        <v>791</v>
      </c>
      <c r="C102" s="255"/>
      <c r="D102" s="169" t="s">
        <v>862</v>
      </c>
      <c r="E102" s="51">
        <f>AVERAGE(E103:E105)</f>
        <v>0.94748668819388027</v>
      </c>
      <c r="F102" s="20">
        <f>F103+F104+F105</f>
        <v>34858.28</v>
      </c>
      <c r="G102" s="20">
        <f t="shared" ref="G102:AG102" si="38">G103+G104+G105</f>
        <v>0</v>
      </c>
      <c r="H102" s="20">
        <f t="shared" si="38"/>
        <v>0</v>
      </c>
      <c r="I102" s="20">
        <f t="shared" si="38"/>
        <v>0</v>
      </c>
      <c r="J102" s="20">
        <f t="shared" si="38"/>
        <v>0</v>
      </c>
      <c r="K102" s="20">
        <f t="shared" si="38"/>
        <v>0</v>
      </c>
      <c r="L102" s="20">
        <f t="shared" si="38"/>
        <v>0</v>
      </c>
      <c r="M102" s="20">
        <f t="shared" si="38"/>
        <v>0</v>
      </c>
      <c r="N102" s="20">
        <f t="shared" si="38"/>
        <v>0</v>
      </c>
      <c r="O102" s="20">
        <f t="shared" si="38"/>
        <v>2012</v>
      </c>
      <c r="P102" s="20">
        <f t="shared" si="38"/>
        <v>34437.65</v>
      </c>
      <c r="Q102" s="20">
        <f t="shared" si="38"/>
        <v>0</v>
      </c>
      <c r="R102" s="20">
        <f t="shared" si="38"/>
        <v>0</v>
      </c>
      <c r="S102" s="20">
        <f t="shared" si="38"/>
        <v>0</v>
      </c>
      <c r="T102" s="20">
        <f t="shared" si="38"/>
        <v>0</v>
      </c>
      <c r="U102" s="20">
        <f t="shared" si="38"/>
        <v>0</v>
      </c>
      <c r="V102" s="20">
        <f t="shared" si="38"/>
        <v>0</v>
      </c>
      <c r="W102" s="20">
        <f t="shared" si="38"/>
        <v>0</v>
      </c>
      <c r="X102" s="20">
        <f t="shared" si="38"/>
        <v>0</v>
      </c>
      <c r="Y102" s="20">
        <f t="shared" si="38"/>
        <v>0</v>
      </c>
      <c r="Z102" s="20">
        <f t="shared" si="38"/>
        <v>0</v>
      </c>
      <c r="AA102" s="20">
        <f t="shared" si="38"/>
        <v>0</v>
      </c>
      <c r="AB102" s="20">
        <f t="shared" si="38"/>
        <v>0</v>
      </c>
      <c r="AC102" s="20">
        <f t="shared" si="38"/>
        <v>0</v>
      </c>
      <c r="AD102" s="20">
        <f t="shared" si="38"/>
        <v>0</v>
      </c>
      <c r="AE102" s="20">
        <f t="shared" si="38"/>
        <v>420.63</v>
      </c>
      <c r="AF102" s="20">
        <f t="shared" si="38"/>
        <v>0</v>
      </c>
      <c r="AG102" s="20">
        <f t="shared" si="38"/>
        <v>0</v>
      </c>
      <c r="AH102" s="138" t="s">
        <v>862</v>
      </c>
      <c r="AI102" s="138" t="s">
        <v>862</v>
      </c>
      <c r="AJ102" s="138" t="s">
        <v>862</v>
      </c>
      <c r="AK102" s="46"/>
      <c r="AL102" s="46"/>
      <c r="AM102" s="46"/>
      <c r="AN102" s="46"/>
    </row>
    <row r="103" spans="1:40" ht="62.25" x14ac:dyDescent="0.9">
      <c r="A103" s="3">
        <v>1</v>
      </c>
      <c r="B103" s="48">
        <f>SUBTOTAL(103,$A$94:A103)</f>
        <v>8</v>
      </c>
      <c r="C103" s="137" t="s">
        <v>1379</v>
      </c>
      <c r="D103" s="53" t="s">
        <v>1836</v>
      </c>
      <c r="E103" s="51">
        <v>0.95197013899993665</v>
      </c>
      <c r="F103" s="20">
        <f t="shared" si="35"/>
        <v>11221.62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55">
        <v>0</v>
      </c>
      <c r="N103" s="20">
        <v>0</v>
      </c>
      <c r="O103" s="20">
        <v>924</v>
      </c>
      <c r="P103" s="20">
        <v>11055.78</v>
      </c>
      <c r="Q103" s="20">
        <v>0</v>
      </c>
      <c r="R103" s="20">
        <v>0</v>
      </c>
      <c r="S103" s="20">
        <v>0</v>
      </c>
      <c r="T103" s="139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f>ROUND(P103*1.5%,2)</f>
        <v>165.84</v>
      </c>
      <c r="AF103" s="20">
        <v>0</v>
      </c>
      <c r="AG103" s="20">
        <v>0</v>
      </c>
      <c r="AH103" s="138" t="s">
        <v>265</v>
      </c>
      <c r="AI103" s="138">
        <v>2020</v>
      </c>
      <c r="AJ103" s="138">
        <v>2020</v>
      </c>
      <c r="AK103" s="46"/>
      <c r="AL103" s="46"/>
      <c r="AM103" s="46"/>
      <c r="AN103" s="46"/>
    </row>
    <row r="104" spans="1:40" ht="62.25" x14ac:dyDescent="0.9">
      <c r="A104" s="3">
        <v>1</v>
      </c>
      <c r="B104" s="48">
        <f>SUBTOTAL(103,$A$94:A104)</f>
        <v>9</v>
      </c>
      <c r="C104" s="137" t="s">
        <v>1380</v>
      </c>
      <c r="D104" s="53" t="s">
        <v>1836</v>
      </c>
      <c r="E104" s="51">
        <v>0.89759999999999995</v>
      </c>
      <c r="F104" s="20">
        <f t="shared" si="35"/>
        <v>19576.66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55">
        <v>0</v>
      </c>
      <c r="N104" s="20">
        <v>0</v>
      </c>
      <c r="O104" s="20">
        <v>746</v>
      </c>
      <c r="P104" s="20">
        <v>19381.87</v>
      </c>
      <c r="Q104" s="20">
        <v>0</v>
      </c>
      <c r="R104" s="20">
        <v>0</v>
      </c>
      <c r="S104" s="20">
        <v>0</v>
      </c>
      <c r="T104" s="139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194.79</v>
      </c>
      <c r="AF104" s="20">
        <v>0</v>
      </c>
      <c r="AG104" s="20">
        <v>0</v>
      </c>
      <c r="AH104" s="138" t="s">
        <v>265</v>
      </c>
      <c r="AI104" s="138">
        <v>2020</v>
      </c>
      <c r="AJ104" s="138">
        <v>2020</v>
      </c>
      <c r="AK104" s="46"/>
      <c r="AL104" s="46"/>
      <c r="AM104" s="46"/>
      <c r="AN104" s="46"/>
    </row>
    <row r="105" spans="1:40" ht="62.25" x14ac:dyDescent="0.9">
      <c r="A105" s="3">
        <v>1</v>
      </c>
      <c r="B105" s="48">
        <f>SUBTOTAL(103,$A$94:A105)</f>
        <v>10</v>
      </c>
      <c r="C105" s="137" t="s">
        <v>1837</v>
      </c>
      <c r="D105" s="53" t="s">
        <v>1835</v>
      </c>
      <c r="E105" s="51">
        <v>0.9928899255817043</v>
      </c>
      <c r="F105" s="20">
        <f>P105+AE105</f>
        <v>4060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55">
        <v>0</v>
      </c>
      <c r="N105" s="20">
        <v>0</v>
      </c>
      <c r="O105" s="20">
        <v>342</v>
      </c>
      <c r="P105" s="20">
        <v>4000</v>
      </c>
      <c r="Q105" s="20">
        <v>0</v>
      </c>
      <c r="R105" s="20">
        <v>0</v>
      </c>
      <c r="S105" s="20">
        <v>0</v>
      </c>
      <c r="T105" s="139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f>ROUND(P105*1.5%,2)</f>
        <v>60</v>
      </c>
      <c r="AF105" s="20">
        <v>0</v>
      </c>
      <c r="AG105" s="20">
        <v>0</v>
      </c>
      <c r="AH105" s="138" t="s">
        <v>265</v>
      </c>
      <c r="AI105" s="138">
        <v>2021</v>
      </c>
      <c r="AJ105" s="138">
        <v>2021</v>
      </c>
      <c r="AK105" s="46"/>
      <c r="AL105" s="46"/>
      <c r="AM105" s="46"/>
      <c r="AN105" s="46"/>
    </row>
    <row r="106" spans="1:40" ht="62.25" x14ac:dyDescent="0.9">
      <c r="B106" s="254" t="s">
        <v>1015</v>
      </c>
      <c r="C106" s="255"/>
      <c r="D106" s="169" t="s">
        <v>862</v>
      </c>
      <c r="E106" s="51">
        <f>AVERAGE(E107:E121)</f>
        <v>0.94938777801115204</v>
      </c>
      <c r="F106" s="20">
        <f t="shared" ref="F106:AG106" si="39">SUM(F107:F121)</f>
        <v>1910861.4299999995</v>
      </c>
      <c r="G106" s="20">
        <f t="shared" si="39"/>
        <v>0</v>
      </c>
      <c r="H106" s="20">
        <f t="shared" si="39"/>
        <v>0</v>
      </c>
      <c r="I106" s="20">
        <f t="shared" si="39"/>
        <v>0</v>
      </c>
      <c r="J106" s="20">
        <f t="shared" si="39"/>
        <v>0</v>
      </c>
      <c r="K106" s="20">
        <f t="shared" si="39"/>
        <v>0</v>
      </c>
      <c r="L106" s="20">
        <f t="shared" si="39"/>
        <v>0</v>
      </c>
      <c r="M106" s="20">
        <f t="shared" si="39"/>
        <v>0</v>
      </c>
      <c r="N106" s="20">
        <f t="shared" si="39"/>
        <v>0</v>
      </c>
      <c r="O106" s="20">
        <f t="shared" si="39"/>
        <v>9468.5600000000013</v>
      </c>
      <c r="P106" s="20">
        <f t="shared" si="39"/>
        <v>1346455.6300000001</v>
      </c>
      <c r="Q106" s="20">
        <f t="shared" si="39"/>
        <v>0</v>
      </c>
      <c r="R106" s="20">
        <f t="shared" si="39"/>
        <v>0</v>
      </c>
      <c r="S106" s="20">
        <f t="shared" si="39"/>
        <v>853.2</v>
      </c>
      <c r="T106" s="20">
        <f t="shared" si="39"/>
        <v>427011.58</v>
      </c>
      <c r="U106" s="20">
        <f t="shared" si="39"/>
        <v>143.80000000000001</v>
      </c>
      <c r="V106" s="20">
        <f t="shared" si="39"/>
        <v>109992</v>
      </c>
      <c r="W106" s="20">
        <f t="shared" si="39"/>
        <v>0</v>
      </c>
      <c r="X106" s="20">
        <f t="shared" si="39"/>
        <v>0</v>
      </c>
      <c r="Y106" s="20">
        <f t="shared" si="39"/>
        <v>0</v>
      </c>
      <c r="Z106" s="20">
        <f t="shared" si="39"/>
        <v>0</v>
      </c>
      <c r="AA106" s="20">
        <f t="shared" si="39"/>
        <v>0</v>
      </c>
      <c r="AB106" s="20">
        <f t="shared" si="39"/>
        <v>0</v>
      </c>
      <c r="AC106" s="20">
        <f t="shared" si="39"/>
        <v>0</v>
      </c>
      <c r="AD106" s="20">
        <f t="shared" si="39"/>
        <v>0</v>
      </c>
      <c r="AE106" s="20">
        <f t="shared" si="39"/>
        <v>27402.219999999998</v>
      </c>
      <c r="AF106" s="20">
        <f t="shared" si="39"/>
        <v>0</v>
      </c>
      <c r="AG106" s="20">
        <f t="shared" si="39"/>
        <v>0</v>
      </c>
      <c r="AH106" s="138" t="s">
        <v>862</v>
      </c>
      <c r="AI106" s="138" t="s">
        <v>862</v>
      </c>
      <c r="AJ106" s="138" t="s">
        <v>862</v>
      </c>
      <c r="AK106" s="46"/>
      <c r="AL106" s="46"/>
      <c r="AM106" s="46"/>
      <c r="AN106" s="46"/>
    </row>
    <row r="107" spans="1:40" ht="62.25" x14ac:dyDescent="0.9">
      <c r="A107" s="3">
        <v>1</v>
      </c>
      <c r="B107" s="48">
        <f>SUBTOTAL(103,$A$94:A107)</f>
        <v>11</v>
      </c>
      <c r="C107" s="137" t="s">
        <v>1381</v>
      </c>
      <c r="D107" s="53" t="s">
        <v>1836</v>
      </c>
      <c r="E107" s="51">
        <v>0.97330000000000005</v>
      </c>
      <c r="F107" s="20">
        <f t="shared" si="35"/>
        <v>9167.9599999999991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55">
        <v>0</v>
      </c>
      <c r="N107" s="20">
        <v>0</v>
      </c>
      <c r="O107" s="20">
        <v>1120</v>
      </c>
      <c r="P107" s="20">
        <v>9032.4699999999993</v>
      </c>
      <c r="Q107" s="20">
        <v>0</v>
      </c>
      <c r="R107" s="20">
        <v>0</v>
      </c>
      <c r="S107" s="20">
        <v>0</v>
      </c>
      <c r="T107" s="139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135.49</v>
      </c>
      <c r="AF107" s="20">
        <v>0</v>
      </c>
      <c r="AG107" s="20">
        <v>0</v>
      </c>
      <c r="AH107" s="138" t="s">
        <v>265</v>
      </c>
      <c r="AI107" s="138">
        <v>2020</v>
      </c>
      <c r="AJ107" s="138">
        <v>2020</v>
      </c>
      <c r="AK107" s="46"/>
      <c r="AL107" s="46"/>
      <c r="AM107" s="46"/>
      <c r="AN107" s="46"/>
    </row>
    <row r="108" spans="1:40" ht="62.25" x14ac:dyDescent="0.9">
      <c r="A108" s="3">
        <v>1</v>
      </c>
      <c r="B108" s="48">
        <f>SUBTOTAL(103,$A$94:A108)</f>
        <v>12</v>
      </c>
      <c r="C108" s="137" t="s">
        <v>1382</v>
      </c>
      <c r="D108" s="53" t="s">
        <v>1835</v>
      </c>
      <c r="E108" s="51">
        <v>0.86990000000000001</v>
      </c>
      <c r="F108" s="20">
        <f t="shared" si="35"/>
        <v>208365.3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55">
        <v>0</v>
      </c>
      <c r="N108" s="20">
        <v>0</v>
      </c>
      <c r="O108" s="20">
        <v>728.12</v>
      </c>
      <c r="P108" s="20">
        <v>205529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7">
        <v>2836.3</v>
      </c>
      <c r="AF108" s="20">
        <v>0</v>
      </c>
      <c r="AG108" s="20">
        <v>0</v>
      </c>
      <c r="AH108" s="138" t="s">
        <v>265</v>
      </c>
      <c r="AI108" s="138">
        <v>2020</v>
      </c>
      <c r="AJ108" s="138">
        <v>2020</v>
      </c>
      <c r="AK108" s="46"/>
      <c r="AL108" s="46"/>
      <c r="AM108" s="46"/>
      <c r="AN108" s="46"/>
    </row>
    <row r="109" spans="1:40" ht="62.25" x14ac:dyDescent="0.9">
      <c r="A109" s="3">
        <v>1</v>
      </c>
      <c r="B109" s="48">
        <f>SUBTOTAL(103,$A$94:A109)</f>
        <v>13</v>
      </c>
      <c r="C109" s="137" t="s">
        <v>1383</v>
      </c>
      <c r="D109" s="53" t="s">
        <v>1836</v>
      </c>
      <c r="E109" s="51">
        <v>0.95440000000000003</v>
      </c>
      <c r="F109" s="20">
        <f t="shared" si="35"/>
        <v>170151.06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55">
        <v>0</v>
      </c>
      <c r="N109" s="20">
        <v>0</v>
      </c>
      <c r="O109" s="20">
        <v>755</v>
      </c>
      <c r="P109" s="20">
        <v>167636.51</v>
      </c>
      <c r="Q109" s="20">
        <v>0</v>
      </c>
      <c r="R109" s="20">
        <v>0</v>
      </c>
      <c r="S109" s="20">
        <v>0</v>
      </c>
      <c r="T109" s="139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2514.5500000000002</v>
      </c>
      <c r="AF109" s="20">
        <v>0</v>
      </c>
      <c r="AG109" s="20">
        <v>0</v>
      </c>
      <c r="AH109" s="138" t="s">
        <v>265</v>
      </c>
      <c r="AI109" s="138">
        <v>2020</v>
      </c>
      <c r="AJ109" s="138">
        <v>2020</v>
      </c>
      <c r="AK109" s="46"/>
      <c r="AL109" s="46"/>
      <c r="AM109" s="46"/>
      <c r="AN109" s="46"/>
    </row>
    <row r="110" spans="1:40" ht="62.25" x14ac:dyDescent="0.9">
      <c r="A110" s="3">
        <v>1</v>
      </c>
      <c r="B110" s="48">
        <f>SUBTOTAL(103,$A$94:A110)</f>
        <v>14</v>
      </c>
      <c r="C110" s="137" t="s">
        <v>1384</v>
      </c>
      <c r="D110" s="53" t="s">
        <v>1836</v>
      </c>
      <c r="E110" s="51">
        <v>1.0023</v>
      </c>
      <c r="F110" s="20">
        <f t="shared" si="35"/>
        <v>39070.28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55">
        <v>0</v>
      </c>
      <c r="N110" s="20">
        <v>0</v>
      </c>
      <c r="O110" s="20">
        <v>497</v>
      </c>
      <c r="P110" s="20">
        <v>38538.449999999997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7">
        <v>531.83000000000004</v>
      </c>
      <c r="AF110" s="20">
        <v>0</v>
      </c>
      <c r="AG110" s="20">
        <v>0</v>
      </c>
      <c r="AH110" s="138" t="s">
        <v>265</v>
      </c>
      <c r="AI110" s="138">
        <v>2020</v>
      </c>
      <c r="AJ110" s="138">
        <v>2020</v>
      </c>
      <c r="AK110" s="46"/>
      <c r="AL110" s="46"/>
      <c r="AM110" s="46"/>
      <c r="AN110" s="46"/>
    </row>
    <row r="111" spans="1:40" ht="62.25" x14ac:dyDescent="0.9">
      <c r="A111" s="3">
        <v>1</v>
      </c>
      <c r="B111" s="48">
        <f>SUBTOTAL(103,$A$94:A111)</f>
        <v>15</v>
      </c>
      <c r="C111" s="137" t="s">
        <v>1385</v>
      </c>
      <c r="D111" s="53" t="s">
        <v>1835</v>
      </c>
      <c r="E111" s="51">
        <v>0.96599999999999997</v>
      </c>
      <c r="F111" s="20">
        <f t="shared" si="35"/>
        <v>35421.97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55">
        <v>0</v>
      </c>
      <c r="N111" s="20">
        <v>0</v>
      </c>
      <c r="O111" s="20">
        <v>636</v>
      </c>
      <c r="P111" s="20">
        <v>34939.800000000003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7">
        <v>482.17</v>
      </c>
      <c r="AF111" s="20">
        <v>0</v>
      </c>
      <c r="AG111" s="20">
        <v>0</v>
      </c>
      <c r="AH111" s="138" t="s">
        <v>265</v>
      </c>
      <c r="AI111" s="138">
        <v>2020</v>
      </c>
      <c r="AJ111" s="138">
        <v>2020</v>
      </c>
      <c r="AK111" s="46"/>
      <c r="AL111" s="46"/>
      <c r="AM111" s="46"/>
      <c r="AN111" s="46"/>
    </row>
    <row r="112" spans="1:40" ht="62.25" x14ac:dyDescent="0.9">
      <c r="A112" s="3">
        <v>1</v>
      </c>
      <c r="B112" s="48">
        <f>SUBTOTAL(103,$A$94:A112)</f>
        <v>16</v>
      </c>
      <c r="C112" s="137" t="s">
        <v>1386</v>
      </c>
      <c r="D112" s="53" t="s">
        <v>1836</v>
      </c>
      <c r="E112" s="51">
        <v>0.90890000000000004</v>
      </c>
      <c r="F112" s="20">
        <f t="shared" si="35"/>
        <v>381944.5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55">
        <v>0</v>
      </c>
      <c r="N112" s="20">
        <v>0</v>
      </c>
      <c r="O112" s="20">
        <v>645</v>
      </c>
      <c r="P112" s="20">
        <v>376300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f>ROUND(P112*1.5%,2)</f>
        <v>5644.5</v>
      </c>
      <c r="AF112" s="20">
        <v>0</v>
      </c>
      <c r="AG112" s="20">
        <v>0</v>
      </c>
      <c r="AH112" s="138" t="s">
        <v>265</v>
      </c>
      <c r="AI112" s="23">
        <v>2021</v>
      </c>
      <c r="AJ112" s="23">
        <v>2021</v>
      </c>
      <c r="AK112" s="46"/>
      <c r="AL112" s="46"/>
      <c r="AM112" s="46"/>
      <c r="AN112" s="46"/>
    </row>
    <row r="113" spans="1:40" ht="62.25" x14ac:dyDescent="0.9">
      <c r="A113" s="3">
        <v>1</v>
      </c>
      <c r="B113" s="48">
        <f>SUBTOTAL(103,$A$94:A113)</f>
        <v>17</v>
      </c>
      <c r="C113" s="137" t="s">
        <v>1387</v>
      </c>
      <c r="D113" s="53" t="s">
        <v>1835</v>
      </c>
      <c r="E113" s="51">
        <v>0.97260000000000002</v>
      </c>
      <c r="F113" s="20">
        <f t="shared" si="35"/>
        <v>7571.98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55">
        <v>0</v>
      </c>
      <c r="N113" s="20">
        <v>0</v>
      </c>
      <c r="O113" s="20">
        <v>691.81</v>
      </c>
      <c r="P113" s="20">
        <v>7460.08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111.9</v>
      </c>
      <c r="AF113" s="20">
        <v>0</v>
      </c>
      <c r="AG113" s="20">
        <v>0</v>
      </c>
      <c r="AH113" s="138" t="s">
        <v>265</v>
      </c>
      <c r="AI113" s="138">
        <v>2020</v>
      </c>
      <c r="AJ113" s="138">
        <v>2020</v>
      </c>
      <c r="AK113" s="46"/>
      <c r="AL113" s="46"/>
      <c r="AM113" s="46"/>
      <c r="AN113" s="46"/>
    </row>
    <row r="114" spans="1:40" ht="62.25" x14ac:dyDescent="0.9">
      <c r="A114" s="3">
        <v>1</v>
      </c>
      <c r="B114" s="48">
        <f>SUBTOTAL(103,$A$94:A114)</f>
        <v>18</v>
      </c>
      <c r="C114" s="137" t="s">
        <v>1388</v>
      </c>
      <c r="D114" s="64" t="s">
        <v>1836</v>
      </c>
      <c r="E114" s="51">
        <v>0.9919</v>
      </c>
      <c r="F114" s="20">
        <f t="shared" si="35"/>
        <v>433416.75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55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853.2</v>
      </c>
      <c r="T114" s="139">
        <v>427011.58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6405.17</v>
      </c>
      <c r="AF114" s="20">
        <v>0</v>
      </c>
      <c r="AG114" s="20">
        <v>0</v>
      </c>
      <c r="AH114" s="138" t="s">
        <v>265</v>
      </c>
      <c r="AI114" s="138">
        <v>2020</v>
      </c>
      <c r="AJ114" s="138">
        <v>2020</v>
      </c>
      <c r="AK114" s="46"/>
      <c r="AL114" s="46"/>
      <c r="AM114" s="46"/>
      <c r="AN114" s="46"/>
    </row>
    <row r="115" spans="1:40" ht="62.25" x14ac:dyDescent="0.9">
      <c r="A115" s="3">
        <v>1</v>
      </c>
      <c r="B115" s="48">
        <f>SUBTOTAL(103,$A$94:A115)</f>
        <v>19</v>
      </c>
      <c r="C115" s="137" t="s">
        <v>1087</v>
      </c>
      <c r="D115" s="53" t="s">
        <v>1490</v>
      </c>
      <c r="E115" s="51">
        <v>0.96870000000000001</v>
      </c>
      <c r="F115" s="20">
        <f t="shared" si="35"/>
        <v>167825.19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55">
        <v>0</v>
      </c>
      <c r="N115" s="20">
        <v>0</v>
      </c>
      <c r="O115" s="20">
        <v>404</v>
      </c>
      <c r="P115" s="20">
        <v>165540.73000000001</v>
      </c>
      <c r="Q115" s="20">
        <v>0</v>
      </c>
      <c r="R115" s="20">
        <v>0</v>
      </c>
      <c r="S115" s="20">
        <v>0</v>
      </c>
      <c r="T115" s="139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2284.46</v>
      </c>
      <c r="AF115" s="20">
        <v>0</v>
      </c>
      <c r="AG115" s="20">
        <v>0</v>
      </c>
      <c r="AH115" s="138" t="s">
        <v>265</v>
      </c>
      <c r="AI115" s="138">
        <v>2020</v>
      </c>
      <c r="AJ115" s="138">
        <v>2020</v>
      </c>
      <c r="AK115" s="46"/>
      <c r="AL115" s="46"/>
      <c r="AM115" s="46"/>
      <c r="AN115" s="46"/>
    </row>
    <row r="116" spans="1:40" ht="62.25" x14ac:dyDescent="0.9">
      <c r="A116" s="3">
        <v>1</v>
      </c>
      <c r="B116" s="48">
        <f>SUBTOTAL(103,$A$94:A116)</f>
        <v>20</v>
      </c>
      <c r="C116" s="137" t="s">
        <v>1454</v>
      </c>
      <c r="D116" s="64" t="s">
        <v>1490</v>
      </c>
      <c r="E116" s="51">
        <v>0.97260000000000002</v>
      </c>
      <c r="F116" s="20">
        <f t="shared" si="35"/>
        <v>111509.89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55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139">
        <v>0</v>
      </c>
      <c r="U116" s="20">
        <v>143.80000000000001</v>
      </c>
      <c r="V116" s="20">
        <v>109992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1517.89</v>
      </c>
      <c r="AF116" s="20">
        <v>0</v>
      </c>
      <c r="AG116" s="20">
        <v>0</v>
      </c>
      <c r="AH116" s="138" t="s">
        <v>265</v>
      </c>
      <c r="AI116" s="138">
        <v>2020</v>
      </c>
      <c r="AJ116" s="138">
        <v>2020</v>
      </c>
      <c r="AK116" s="46"/>
      <c r="AL116" s="46"/>
      <c r="AM116" s="46"/>
      <c r="AN116" s="46"/>
    </row>
    <row r="117" spans="1:40" ht="62.25" x14ac:dyDescent="0.9">
      <c r="A117" s="3">
        <v>1</v>
      </c>
      <c r="B117" s="48">
        <f>SUBTOTAL(103,$A$94:A117)</f>
        <v>21</v>
      </c>
      <c r="C117" s="137" t="s">
        <v>1455</v>
      </c>
      <c r="D117" s="53" t="s">
        <v>1835</v>
      </c>
      <c r="E117" s="51">
        <v>0.9859</v>
      </c>
      <c r="F117" s="20">
        <f t="shared" si="35"/>
        <v>155632.46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55">
        <v>0</v>
      </c>
      <c r="N117" s="20">
        <v>0</v>
      </c>
      <c r="O117" s="20">
        <v>622.63</v>
      </c>
      <c r="P117" s="20">
        <v>153513.97</v>
      </c>
      <c r="Q117" s="20">
        <v>0</v>
      </c>
      <c r="R117" s="20">
        <v>0</v>
      </c>
      <c r="S117" s="20">
        <v>0</v>
      </c>
      <c r="T117" s="139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7">
        <v>2118.4899999999998</v>
      </c>
      <c r="AF117" s="20">
        <v>0</v>
      </c>
      <c r="AG117" s="20">
        <v>0</v>
      </c>
      <c r="AH117" s="138" t="s">
        <v>265</v>
      </c>
      <c r="AI117" s="138">
        <v>2020</v>
      </c>
      <c r="AJ117" s="138">
        <v>2020</v>
      </c>
      <c r="AK117" s="46"/>
      <c r="AL117" s="46"/>
      <c r="AM117" s="46"/>
      <c r="AN117" s="46"/>
    </row>
    <row r="118" spans="1:40" ht="62.25" x14ac:dyDescent="0.9">
      <c r="A118" s="3">
        <v>1</v>
      </c>
      <c r="B118" s="48">
        <f>SUBTOTAL(103,$A$94:A118)</f>
        <v>22</v>
      </c>
      <c r="C118" s="137" t="s">
        <v>1456</v>
      </c>
      <c r="D118" s="53" t="s">
        <v>1836</v>
      </c>
      <c r="E118" s="51">
        <v>1.0001</v>
      </c>
      <c r="F118" s="20">
        <f t="shared" si="35"/>
        <v>7503.39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55">
        <v>0</v>
      </c>
      <c r="N118" s="20">
        <v>0</v>
      </c>
      <c r="O118" s="20">
        <v>550</v>
      </c>
      <c r="P118" s="20">
        <v>7392.5</v>
      </c>
      <c r="Q118" s="20">
        <v>0</v>
      </c>
      <c r="R118" s="20">
        <v>0</v>
      </c>
      <c r="S118" s="20">
        <v>0</v>
      </c>
      <c r="T118" s="139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f>ROUND(P118*1.5%,2)</f>
        <v>110.89</v>
      </c>
      <c r="AF118" s="20">
        <v>0</v>
      </c>
      <c r="AG118" s="20">
        <v>0</v>
      </c>
      <c r="AH118" s="138" t="s">
        <v>265</v>
      </c>
      <c r="AI118" s="138">
        <v>2020</v>
      </c>
      <c r="AJ118" s="138">
        <v>2020</v>
      </c>
      <c r="AK118" s="46"/>
      <c r="AL118" s="46"/>
      <c r="AM118" s="46"/>
      <c r="AN118" s="46"/>
    </row>
    <row r="119" spans="1:40" ht="62.25" x14ac:dyDescent="0.9">
      <c r="A119" s="3">
        <v>1</v>
      </c>
      <c r="B119" s="48">
        <f>SUBTOTAL(103,$A$94:A119)</f>
        <v>23</v>
      </c>
      <c r="C119" s="137" t="s">
        <v>1457</v>
      </c>
      <c r="D119" s="53" t="s">
        <v>1838</v>
      </c>
      <c r="E119" s="51">
        <v>0.95650000000000002</v>
      </c>
      <c r="F119" s="20">
        <f t="shared" si="35"/>
        <v>48190.02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55">
        <v>0</v>
      </c>
      <c r="N119" s="20">
        <v>0</v>
      </c>
      <c r="O119" s="20">
        <v>807</v>
      </c>
      <c r="P119" s="20">
        <v>47477.85</v>
      </c>
      <c r="Q119" s="20">
        <v>0</v>
      </c>
      <c r="R119" s="20">
        <v>0</v>
      </c>
      <c r="S119" s="20">
        <v>0</v>
      </c>
      <c r="T119" s="139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f>ROUND(P119*1.5%,2)</f>
        <v>712.17</v>
      </c>
      <c r="AF119" s="20">
        <v>0</v>
      </c>
      <c r="AG119" s="20">
        <v>0</v>
      </c>
      <c r="AH119" s="138" t="s">
        <v>265</v>
      </c>
      <c r="AI119" s="138">
        <v>2020</v>
      </c>
      <c r="AJ119" s="138">
        <v>2020</v>
      </c>
      <c r="AK119" s="46"/>
      <c r="AL119" s="46"/>
      <c r="AM119" s="46"/>
      <c r="AN119" s="46"/>
    </row>
    <row r="120" spans="1:40" ht="62.25" x14ac:dyDescent="0.9">
      <c r="A120" s="3">
        <v>1</v>
      </c>
      <c r="B120" s="48">
        <f>SUBTOTAL(103,$A$94:A120)</f>
        <v>24</v>
      </c>
      <c r="C120" s="137" t="s">
        <v>1561</v>
      </c>
      <c r="D120" s="53" t="s">
        <v>1836</v>
      </c>
      <c r="E120" s="51">
        <v>0.76249999999999996</v>
      </c>
      <c r="F120" s="20">
        <f t="shared" si="35"/>
        <v>91476.549999999988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55">
        <v>0</v>
      </c>
      <c r="N120" s="20">
        <v>0</v>
      </c>
      <c r="O120" s="20">
        <v>1059</v>
      </c>
      <c r="P120" s="20">
        <v>90124.68</v>
      </c>
      <c r="Q120" s="20">
        <v>0</v>
      </c>
      <c r="R120" s="20">
        <v>0</v>
      </c>
      <c r="S120" s="20">
        <v>0</v>
      </c>
      <c r="T120" s="139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1351.87</v>
      </c>
      <c r="AF120" s="20">
        <v>0</v>
      </c>
      <c r="AG120" s="20">
        <v>0</v>
      </c>
      <c r="AH120" s="138" t="s">
        <v>265</v>
      </c>
      <c r="AI120" s="138">
        <v>2020</v>
      </c>
      <c r="AJ120" s="138">
        <v>2020</v>
      </c>
      <c r="AK120" s="46"/>
      <c r="AL120" s="46"/>
      <c r="AM120" s="46"/>
      <c r="AN120" s="46"/>
    </row>
    <row r="121" spans="1:40" ht="62.25" x14ac:dyDescent="0.9">
      <c r="A121" s="3">
        <v>1</v>
      </c>
      <c r="B121" s="48">
        <f>SUBTOTAL(103,$A$94:A121)</f>
        <v>25</v>
      </c>
      <c r="C121" s="137" t="s">
        <v>1839</v>
      </c>
      <c r="D121" s="53" t="s">
        <v>1838</v>
      </c>
      <c r="E121" s="51">
        <v>0.95521667016728007</v>
      </c>
      <c r="F121" s="20">
        <f>P121+AE121</f>
        <v>43614.13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55">
        <v>0</v>
      </c>
      <c r="N121" s="20">
        <v>0</v>
      </c>
      <c r="O121" s="20">
        <v>953</v>
      </c>
      <c r="P121" s="20">
        <v>42969.59</v>
      </c>
      <c r="Q121" s="20">
        <v>0</v>
      </c>
      <c r="R121" s="20">
        <v>0</v>
      </c>
      <c r="S121" s="20">
        <v>0</v>
      </c>
      <c r="T121" s="139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f>ROUND(P121*1.5%,2)</f>
        <v>644.54</v>
      </c>
      <c r="AF121" s="20">
        <v>0</v>
      </c>
      <c r="AG121" s="20">
        <v>0</v>
      </c>
      <c r="AH121" s="138" t="s">
        <v>265</v>
      </c>
      <c r="AI121" s="138">
        <v>2020</v>
      </c>
      <c r="AJ121" s="138">
        <v>2020</v>
      </c>
      <c r="AK121" s="46"/>
      <c r="AL121" s="46"/>
      <c r="AM121" s="46"/>
      <c r="AN121" s="46"/>
    </row>
    <row r="122" spans="1:40" ht="62.25" x14ac:dyDescent="0.9">
      <c r="B122" s="254" t="s">
        <v>795</v>
      </c>
      <c r="C122" s="255"/>
      <c r="D122" s="169" t="s">
        <v>862</v>
      </c>
      <c r="E122" s="51">
        <f>AVERAGE(E123:E129)</f>
        <v>0.79046997917439299</v>
      </c>
      <c r="F122" s="20">
        <f>SUM(F123:F129)</f>
        <v>2700572.82</v>
      </c>
      <c r="G122" s="20">
        <f t="shared" ref="G122:AG122" si="40">SUM(G123:G129)</f>
        <v>0</v>
      </c>
      <c r="H122" s="20">
        <f t="shared" si="40"/>
        <v>0</v>
      </c>
      <c r="I122" s="20">
        <f t="shared" si="40"/>
        <v>0</v>
      </c>
      <c r="J122" s="20">
        <f t="shared" si="40"/>
        <v>0</v>
      </c>
      <c r="K122" s="20">
        <f t="shared" si="40"/>
        <v>0</v>
      </c>
      <c r="L122" s="20">
        <f t="shared" si="40"/>
        <v>0</v>
      </c>
      <c r="M122" s="20">
        <f t="shared" si="40"/>
        <v>0</v>
      </c>
      <c r="N122" s="20">
        <f t="shared" si="40"/>
        <v>0</v>
      </c>
      <c r="O122" s="20">
        <f t="shared" si="40"/>
        <v>6319.26</v>
      </c>
      <c r="P122" s="20">
        <f t="shared" si="40"/>
        <v>2664525.2200000002</v>
      </c>
      <c r="Q122" s="20">
        <f t="shared" si="40"/>
        <v>0</v>
      </c>
      <c r="R122" s="20">
        <f t="shared" si="40"/>
        <v>0</v>
      </c>
      <c r="S122" s="20">
        <f t="shared" si="40"/>
        <v>0</v>
      </c>
      <c r="T122" s="20">
        <f t="shared" si="40"/>
        <v>0</v>
      </c>
      <c r="U122" s="20">
        <f t="shared" si="40"/>
        <v>0</v>
      </c>
      <c r="V122" s="20">
        <f t="shared" si="40"/>
        <v>0</v>
      </c>
      <c r="W122" s="20">
        <f t="shared" si="40"/>
        <v>0</v>
      </c>
      <c r="X122" s="20">
        <f t="shared" si="40"/>
        <v>0</v>
      </c>
      <c r="Y122" s="20">
        <f t="shared" si="40"/>
        <v>0</v>
      </c>
      <c r="Z122" s="20">
        <f t="shared" si="40"/>
        <v>0</v>
      </c>
      <c r="AA122" s="20">
        <f t="shared" si="40"/>
        <v>0</v>
      </c>
      <c r="AB122" s="20">
        <f t="shared" si="40"/>
        <v>0</v>
      </c>
      <c r="AC122" s="20">
        <f t="shared" si="40"/>
        <v>0</v>
      </c>
      <c r="AD122" s="20">
        <f t="shared" si="40"/>
        <v>0</v>
      </c>
      <c r="AE122" s="20">
        <f t="shared" si="40"/>
        <v>36047.599999999999</v>
      </c>
      <c r="AF122" s="20">
        <f t="shared" si="40"/>
        <v>0</v>
      </c>
      <c r="AG122" s="20">
        <f t="shared" si="40"/>
        <v>0</v>
      </c>
      <c r="AH122" s="138" t="s">
        <v>862</v>
      </c>
      <c r="AI122" s="138" t="s">
        <v>862</v>
      </c>
      <c r="AJ122" s="138" t="s">
        <v>862</v>
      </c>
      <c r="AK122" s="46"/>
      <c r="AL122" s="46"/>
      <c r="AM122" s="46"/>
      <c r="AN122" s="46"/>
    </row>
    <row r="123" spans="1:40" ht="62.25" x14ac:dyDescent="0.9">
      <c r="A123" s="3">
        <v>1</v>
      </c>
      <c r="B123" s="48">
        <f>SUBTOTAL(103,$A$94:A123)</f>
        <v>26</v>
      </c>
      <c r="C123" s="137" t="s">
        <v>1389</v>
      </c>
      <c r="D123" s="53" t="s">
        <v>1836</v>
      </c>
      <c r="E123" s="51">
        <v>0.79441212856856191</v>
      </c>
      <c r="F123" s="20">
        <f t="shared" si="35"/>
        <v>502837.5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55">
        <v>0</v>
      </c>
      <c r="N123" s="20">
        <v>0</v>
      </c>
      <c r="O123" s="20">
        <v>1148</v>
      </c>
      <c r="P123" s="20">
        <v>497834.27</v>
      </c>
      <c r="Q123" s="20">
        <v>0</v>
      </c>
      <c r="R123" s="20">
        <v>0</v>
      </c>
      <c r="S123" s="20">
        <v>0</v>
      </c>
      <c r="T123" s="139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7">
        <v>5003.2299999999996</v>
      </c>
      <c r="AF123" s="20">
        <v>0</v>
      </c>
      <c r="AG123" s="20">
        <v>0</v>
      </c>
      <c r="AH123" s="138" t="s">
        <v>265</v>
      </c>
      <c r="AI123" s="138">
        <v>2020</v>
      </c>
      <c r="AJ123" s="138">
        <v>2020</v>
      </c>
      <c r="AK123" s="46"/>
      <c r="AL123" s="46"/>
      <c r="AM123" s="46"/>
      <c r="AN123" s="46"/>
    </row>
    <row r="124" spans="1:40" ht="62.25" x14ac:dyDescent="0.9">
      <c r="A124" s="3">
        <v>1</v>
      </c>
      <c r="B124" s="48">
        <f>SUBTOTAL(103,$A$94:A124)</f>
        <v>27</v>
      </c>
      <c r="C124" s="137" t="s">
        <v>1390</v>
      </c>
      <c r="D124" s="53" t="s">
        <v>1836</v>
      </c>
      <c r="E124" s="51">
        <v>0.77911652932310516</v>
      </c>
      <c r="F124" s="20">
        <f t="shared" si="35"/>
        <v>1853524.39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55">
        <v>0</v>
      </c>
      <c r="N124" s="20">
        <v>0</v>
      </c>
      <c r="O124" s="20">
        <v>812.5</v>
      </c>
      <c r="P124" s="20">
        <v>1826132.4</v>
      </c>
      <c r="Q124" s="20">
        <v>0</v>
      </c>
      <c r="R124" s="20">
        <v>0</v>
      </c>
      <c r="S124" s="20">
        <v>0</v>
      </c>
      <c r="T124" s="139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f t="shared" ref="AE124:AE129" si="41">ROUND(P124*1.5%,2)</f>
        <v>27391.99</v>
      </c>
      <c r="AF124" s="20">
        <v>0</v>
      </c>
      <c r="AG124" s="20">
        <v>0</v>
      </c>
      <c r="AH124" s="138" t="s">
        <v>265</v>
      </c>
      <c r="AI124" s="23">
        <v>2021</v>
      </c>
      <c r="AJ124" s="23">
        <v>2021</v>
      </c>
      <c r="AK124" s="46"/>
      <c r="AL124" s="46"/>
      <c r="AM124" s="46"/>
      <c r="AN124" s="46"/>
    </row>
    <row r="125" spans="1:40" ht="62.25" x14ac:dyDescent="0.9">
      <c r="A125" s="3">
        <v>1</v>
      </c>
      <c r="B125" s="48">
        <f>SUBTOTAL(103,$A$94:A125)</f>
        <v>28</v>
      </c>
      <c r="C125" s="137" t="s">
        <v>1391</v>
      </c>
      <c r="D125" s="53" t="s">
        <v>1490</v>
      </c>
      <c r="E125" s="51">
        <v>0.64500000000000002</v>
      </c>
      <c r="F125" s="20">
        <f t="shared" si="35"/>
        <v>57982.38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55">
        <v>0</v>
      </c>
      <c r="N125" s="20">
        <v>0</v>
      </c>
      <c r="O125" s="20">
        <v>1240.56</v>
      </c>
      <c r="P125" s="139">
        <v>57405.46</v>
      </c>
      <c r="Q125" s="20">
        <v>0</v>
      </c>
      <c r="R125" s="20">
        <v>0</v>
      </c>
      <c r="S125" s="20">
        <v>0</v>
      </c>
      <c r="T125" s="139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576.91999999999996</v>
      </c>
      <c r="AF125" s="20">
        <v>0</v>
      </c>
      <c r="AG125" s="20">
        <v>0</v>
      </c>
      <c r="AH125" s="138" t="s">
        <v>265</v>
      </c>
      <c r="AI125" s="138">
        <v>2020</v>
      </c>
      <c r="AJ125" s="138">
        <v>2020</v>
      </c>
      <c r="AK125" s="46"/>
      <c r="AL125" s="46"/>
      <c r="AM125" s="46"/>
      <c r="AN125" s="46"/>
    </row>
    <row r="126" spans="1:40" ht="62.25" x14ac:dyDescent="0.9">
      <c r="A126" s="3">
        <v>1</v>
      </c>
      <c r="B126" s="48">
        <f>SUBTOTAL(103,$A$94:A126)</f>
        <v>29</v>
      </c>
      <c r="C126" s="137" t="s">
        <v>1392</v>
      </c>
      <c r="D126" s="53" t="s">
        <v>1836</v>
      </c>
      <c r="E126" s="51">
        <v>0.88700000000000001</v>
      </c>
      <c r="F126" s="20">
        <f t="shared" si="35"/>
        <v>175548.91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55">
        <v>0</v>
      </c>
      <c r="N126" s="20">
        <v>0</v>
      </c>
      <c r="O126" s="20">
        <v>838</v>
      </c>
      <c r="P126" s="20">
        <v>173802.2</v>
      </c>
      <c r="Q126" s="20">
        <v>0</v>
      </c>
      <c r="R126" s="20">
        <v>0</v>
      </c>
      <c r="S126" s="20">
        <v>0</v>
      </c>
      <c r="T126" s="139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1746.71</v>
      </c>
      <c r="AF126" s="20">
        <v>0</v>
      </c>
      <c r="AG126" s="20">
        <v>0</v>
      </c>
      <c r="AH126" s="138" t="s">
        <v>265</v>
      </c>
      <c r="AI126" s="138">
        <v>2020</v>
      </c>
      <c r="AJ126" s="138">
        <v>2020</v>
      </c>
      <c r="AK126" s="46"/>
      <c r="AL126" s="46"/>
      <c r="AM126" s="46"/>
      <c r="AN126" s="46"/>
    </row>
    <row r="127" spans="1:40" ht="62.25" x14ac:dyDescent="0.9">
      <c r="A127" s="3">
        <v>1</v>
      </c>
      <c r="B127" s="48">
        <f>SUBTOTAL(103,$A$94:A127)</f>
        <v>30</v>
      </c>
      <c r="C127" s="137" t="s">
        <v>1393</v>
      </c>
      <c r="D127" s="53" t="s">
        <v>1836</v>
      </c>
      <c r="E127" s="51">
        <v>0.78459999999999996</v>
      </c>
      <c r="F127" s="20">
        <f t="shared" si="35"/>
        <v>63565.37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55">
        <v>0</v>
      </c>
      <c r="N127" s="20">
        <v>0</v>
      </c>
      <c r="O127" s="20">
        <v>823.2</v>
      </c>
      <c r="P127" s="20">
        <v>62932.89</v>
      </c>
      <c r="Q127" s="20">
        <v>0</v>
      </c>
      <c r="R127" s="20">
        <v>0</v>
      </c>
      <c r="S127" s="20">
        <v>0</v>
      </c>
      <c r="T127" s="139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632.48</v>
      </c>
      <c r="AF127" s="20">
        <v>0</v>
      </c>
      <c r="AG127" s="20">
        <v>0</v>
      </c>
      <c r="AH127" s="138" t="s">
        <v>265</v>
      </c>
      <c r="AI127" s="138">
        <v>2020</v>
      </c>
      <c r="AJ127" s="138">
        <v>2020</v>
      </c>
      <c r="AK127" s="46"/>
      <c r="AL127" s="46"/>
      <c r="AM127" s="46"/>
      <c r="AN127" s="46"/>
    </row>
    <row r="128" spans="1:40" ht="62.25" x14ac:dyDescent="0.9">
      <c r="A128" s="3">
        <v>1</v>
      </c>
      <c r="B128" s="48">
        <f>SUBTOTAL(103,$A$94:A128)</f>
        <v>31</v>
      </c>
      <c r="C128" s="137" t="s">
        <v>1394</v>
      </c>
      <c r="D128" s="53" t="s">
        <v>1836</v>
      </c>
      <c r="E128" s="51">
        <v>0.70240000000000002</v>
      </c>
      <c r="F128" s="20">
        <f t="shared" si="35"/>
        <v>2454.27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55">
        <v>0</v>
      </c>
      <c r="N128" s="20">
        <v>0</v>
      </c>
      <c r="O128" s="20">
        <v>472</v>
      </c>
      <c r="P128" s="20">
        <v>2418</v>
      </c>
      <c r="Q128" s="20">
        <v>0</v>
      </c>
      <c r="R128" s="20">
        <v>0</v>
      </c>
      <c r="S128" s="20">
        <v>0</v>
      </c>
      <c r="T128" s="139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f t="shared" si="41"/>
        <v>36.270000000000003</v>
      </c>
      <c r="AF128" s="20">
        <v>0</v>
      </c>
      <c r="AG128" s="20">
        <v>0</v>
      </c>
      <c r="AH128" s="138" t="s">
        <v>265</v>
      </c>
      <c r="AI128" s="138">
        <v>2020</v>
      </c>
      <c r="AJ128" s="138">
        <v>2020</v>
      </c>
      <c r="AK128" s="46"/>
      <c r="AL128" s="46"/>
      <c r="AM128" s="46"/>
      <c r="AN128" s="46"/>
    </row>
    <row r="129" spans="1:40" ht="62.25" x14ac:dyDescent="0.9">
      <c r="A129" s="3">
        <v>1</v>
      </c>
      <c r="B129" s="48">
        <f>SUBTOTAL(103,$A$94:A129)</f>
        <v>32</v>
      </c>
      <c r="C129" s="137" t="s">
        <v>1840</v>
      </c>
      <c r="D129" s="53" t="s">
        <v>1490</v>
      </c>
      <c r="E129" s="51">
        <v>0.94076119632908406</v>
      </c>
      <c r="F129" s="20">
        <f>P129+AE129</f>
        <v>44660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55">
        <v>0</v>
      </c>
      <c r="N129" s="20">
        <v>0</v>
      </c>
      <c r="O129" s="20">
        <v>985</v>
      </c>
      <c r="P129" s="20">
        <v>44000</v>
      </c>
      <c r="Q129" s="20">
        <v>0</v>
      </c>
      <c r="R129" s="20">
        <v>0</v>
      </c>
      <c r="S129" s="20">
        <v>0</v>
      </c>
      <c r="T129" s="139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f t="shared" si="41"/>
        <v>660</v>
      </c>
      <c r="AF129" s="20">
        <v>0</v>
      </c>
      <c r="AG129" s="20">
        <v>0</v>
      </c>
      <c r="AH129" s="138" t="s">
        <v>265</v>
      </c>
      <c r="AI129" s="138">
        <v>2021</v>
      </c>
      <c r="AJ129" s="138">
        <v>2021</v>
      </c>
      <c r="AK129" s="46"/>
      <c r="AL129" s="46"/>
      <c r="AM129" s="46"/>
      <c r="AN129" s="46"/>
    </row>
    <row r="130" spans="1:40" ht="62.25" x14ac:dyDescent="0.9">
      <c r="B130" s="254" t="s">
        <v>794</v>
      </c>
      <c r="C130" s="255"/>
      <c r="D130" s="169" t="s">
        <v>862</v>
      </c>
      <c r="E130" s="51">
        <f>AVERAGE(E131:E134)</f>
        <v>0.6400023136337607</v>
      </c>
      <c r="F130" s="20">
        <f>SUM(F131:F134)</f>
        <v>3561217.53</v>
      </c>
      <c r="G130" s="20">
        <f t="shared" ref="G130:AG130" si="42">SUM(G131:G134)</f>
        <v>0</v>
      </c>
      <c r="H130" s="20">
        <f t="shared" si="42"/>
        <v>0</v>
      </c>
      <c r="I130" s="20">
        <f t="shared" si="42"/>
        <v>0</v>
      </c>
      <c r="J130" s="20">
        <f t="shared" si="42"/>
        <v>0</v>
      </c>
      <c r="K130" s="20">
        <f t="shared" si="42"/>
        <v>0</v>
      </c>
      <c r="L130" s="20">
        <f t="shared" si="42"/>
        <v>0</v>
      </c>
      <c r="M130" s="55">
        <f t="shared" si="42"/>
        <v>0</v>
      </c>
      <c r="N130" s="20">
        <f t="shared" si="42"/>
        <v>0</v>
      </c>
      <c r="O130" s="20">
        <f t="shared" si="42"/>
        <v>1939.8</v>
      </c>
      <c r="P130" s="20">
        <f t="shared" si="42"/>
        <v>3509120.87</v>
      </c>
      <c r="Q130" s="20">
        <f t="shared" si="42"/>
        <v>0</v>
      </c>
      <c r="R130" s="20">
        <f t="shared" si="42"/>
        <v>0</v>
      </c>
      <c r="S130" s="20">
        <f t="shared" si="42"/>
        <v>0</v>
      </c>
      <c r="T130" s="20">
        <f t="shared" si="42"/>
        <v>0</v>
      </c>
      <c r="U130" s="20">
        <f t="shared" si="42"/>
        <v>0</v>
      </c>
      <c r="V130" s="20">
        <f t="shared" si="42"/>
        <v>0</v>
      </c>
      <c r="W130" s="20">
        <f t="shared" si="42"/>
        <v>0</v>
      </c>
      <c r="X130" s="20">
        <f t="shared" si="42"/>
        <v>0</v>
      </c>
      <c r="Y130" s="20">
        <f t="shared" si="42"/>
        <v>0</v>
      </c>
      <c r="Z130" s="20">
        <f t="shared" si="42"/>
        <v>0</v>
      </c>
      <c r="AA130" s="20">
        <f t="shared" si="42"/>
        <v>0</v>
      </c>
      <c r="AB130" s="20">
        <f t="shared" si="42"/>
        <v>0</v>
      </c>
      <c r="AC130" s="20">
        <f t="shared" si="42"/>
        <v>0</v>
      </c>
      <c r="AD130" s="20">
        <f t="shared" si="42"/>
        <v>0</v>
      </c>
      <c r="AE130" s="20">
        <f t="shared" si="42"/>
        <v>52096.66</v>
      </c>
      <c r="AF130" s="20">
        <f t="shared" si="42"/>
        <v>0</v>
      </c>
      <c r="AG130" s="20">
        <f t="shared" si="42"/>
        <v>0</v>
      </c>
      <c r="AH130" s="138" t="s">
        <v>862</v>
      </c>
      <c r="AI130" s="138" t="s">
        <v>862</v>
      </c>
      <c r="AJ130" s="138" t="s">
        <v>862</v>
      </c>
      <c r="AK130" s="46"/>
      <c r="AL130" s="46"/>
      <c r="AM130" s="46"/>
      <c r="AN130" s="46"/>
    </row>
    <row r="131" spans="1:40" ht="62.25" x14ac:dyDescent="0.9">
      <c r="A131" s="3">
        <v>1</v>
      </c>
      <c r="B131" s="48">
        <f>SUBTOTAL(103,$A$94:A131)</f>
        <v>33</v>
      </c>
      <c r="C131" s="137" t="s">
        <v>1395</v>
      </c>
      <c r="D131" s="53" t="s">
        <v>1836</v>
      </c>
      <c r="E131" s="51">
        <v>0.4062203289705193</v>
      </c>
      <c r="F131" s="20">
        <f t="shared" si="35"/>
        <v>48915.49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55">
        <v>0</v>
      </c>
      <c r="N131" s="20">
        <v>0</v>
      </c>
      <c r="O131" s="67">
        <v>412</v>
      </c>
      <c r="P131" s="20">
        <v>48428.78</v>
      </c>
      <c r="Q131" s="20">
        <v>0</v>
      </c>
      <c r="R131" s="20">
        <v>0</v>
      </c>
      <c r="S131" s="20">
        <v>0</v>
      </c>
      <c r="T131" s="139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486.71</v>
      </c>
      <c r="AF131" s="20">
        <v>0</v>
      </c>
      <c r="AG131" s="20">
        <v>0</v>
      </c>
      <c r="AH131" s="138" t="s">
        <v>265</v>
      </c>
      <c r="AI131" s="138">
        <v>2020</v>
      </c>
      <c r="AJ131" s="138">
        <v>2020</v>
      </c>
      <c r="AK131" s="46"/>
      <c r="AL131" s="46"/>
      <c r="AM131" s="46"/>
      <c r="AN131" s="46"/>
    </row>
    <row r="132" spans="1:40" ht="62.25" x14ac:dyDescent="0.9">
      <c r="A132" s="3">
        <v>1</v>
      </c>
      <c r="B132" s="48">
        <f>SUBTOTAL(103,$A$94:A132)</f>
        <v>34</v>
      </c>
      <c r="C132" s="137" t="s">
        <v>1396</v>
      </c>
      <c r="D132" s="53" t="s">
        <v>1836</v>
      </c>
      <c r="E132" s="51">
        <v>0.69908892556452351</v>
      </c>
      <c r="F132" s="20">
        <f t="shared" si="35"/>
        <v>14682.87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55">
        <v>0</v>
      </c>
      <c r="N132" s="20">
        <v>0</v>
      </c>
      <c r="O132" s="20">
        <v>508</v>
      </c>
      <c r="P132" s="20">
        <v>14536.78</v>
      </c>
      <c r="Q132" s="20">
        <v>0</v>
      </c>
      <c r="R132" s="20">
        <v>0</v>
      </c>
      <c r="S132" s="20">
        <v>0</v>
      </c>
      <c r="T132" s="139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146.09</v>
      </c>
      <c r="AF132" s="20">
        <v>0</v>
      </c>
      <c r="AG132" s="20">
        <v>0</v>
      </c>
      <c r="AH132" s="138" t="s">
        <v>265</v>
      </c>
      <c r="AI132" s="138">
        <v>2020</v>
      </c>
      <c r="AJ132" s="138">
        <v>2020</v>
      </c>
      <c r="AK132" s="46"/>
      <c r="AL132" s="46"/>
      <c r="AM132" s="46"/>
      <c r="AN132" s="46"/>
    </row>
    <row r="133" spans="1:40" ht="62.25" x14ac:dyDescent="0.9">
      <c r="A133" s="3">
        <v>1</v>
      </c>
      <c r="B133" s="48">
        <f>SUBTOTAL(103,$A$94:A133)</f>
        <v>35</v>
      </c>
      <c r="C133" s="137" t="s">
        <v>1397</v>
      </c>
      <c r="D133" s="53" t="s">
        <v>1836</v>
      </c>
      <c r="E133" s="51">
        <v>0.53310000000000002</v>
      </c>
      <c r="F133" s="20">
        <f t="shared" si="35"/>
        <v>3451000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55">
        <v>0</v>
      </c>
      <c r="N133" s="20">
        <v>0</v>
      </c>
      <c r="O133" s="27">
        <v>685.8</v>
      </c>
      <c r="P133" s="27">
        <v>3400000</v>
      </c>
      <c r="Q133" s="20">
        <v>0</v>
      </c>
      <c r="R133" s="20">
        <v>0</v>
      </c>
      <c r="S133" s="20">
        <v>0</v>
      </c>
      <c r="T133" s="139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f>ROUND(P133*1.5%,2)</f>
        <v>51000</v>
      </c>
      <c r="AF133" s="20">
        <v>0</v>
      </c>
      <c r="AG133" s="20">
        <v>0</v>
      </c>
      <c r="AH133" s="138" t="s">
        <v>265</v>
      </c>
      <c r="AI133" s="23">
        <v>2021</v>
      </c>
      <c r="AJ133" s="23">
        <v>2021</v>
      </c>
      <c r="AK133" s="46"/>
      <c r="AL133" s="46"/>
      <c r="AM133" s="46"/>
      <c r="AN133" s="46"/>
    </row>
    <row r="134" spans="1:40" ht="62.25" x14ac:dyDescent="0.9">
      <c r="A134" s="3">
        <v>1</v>
      </c>
      <c r="B134" s="48">
        <f>SUBTOTAL(103,$A$94:A134)</f>
        <v>36</v>
      </c>
      <c r="C134" s="137" t="s">
        <v>1398</v>
      </c>
      <c r="D134" s="53" t="s">
        <v>1835</v>
      </c>
      <c r="E134" s="51">
        <v>0.92159999999999997</v>
      </c>
      <c r="F134" s="20">
        <f t="shared" si="35"/>
        <v>46619.17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55">
        <v>0</v>
      </c>
      <c r="N134" s="20">
        <v>0</v>
      </c>
      <c r="O134" s="20">
        <v>334</v>
      </c>
      <c r="P134" s="20">
        <v>46155.31</v>
      </c>
      <c r="Q134" s="20">
        <v>0</v>
      </c>
      <c r="R134" s="20">
        <v>0</v>
      </c>
      <c r="S134" s="20">
        <v>0</v>
      </c>
      <c r="T134" s="139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463.86</v>
      </c>
      <c r="AF134" s="20">
        <v>0</v>
      </c>
      <c r="AG134" s="20">
        <v>0</v>
      </c>
      <c r="AH134" s="138" t="s">
        <v>265</v>
      </c>
      <c r="AI134" s="138">
        <v>2020</v>
      </c>
      <c r="AJ134" s="138">
        <v>2020</v>
      </c>
      <c r="AK134" s="46"/>
      <c r="AL134" s="46"/>
      <c r="AM134" s="46"/>
      <c r="AN134" s="46"/>
    </row>
    <row r="135" spans="1:40" ht="62.25" x14ac:dyDescent="0.9">
      <c r="B135" s="254" t="s">
        <v>732</v>
      </c>
      <c r="C135" s="255"/>
      <c r="D135" s="169" t="s">
        <v>862</v>
      </c>
      <c r="E135" s="51">
        <f>AVERAGE(E136:E163)</f>
        <v>0.85874728387796762</v>
      </c>
      <c r="F135" s="20">
        <f t="shared" ref="F135:AG135" si="43">SUM(F136:F163)</f>
        <v>12288603.840000004</v>
      </c>
      <c r="G135" s="20">
        <f t="shared" si="43"/>
        <v>0</v>
      </c>
      <c r="H135" s="20">
        <f t="shared" si="43"/>
        <v>0</v>
      </c>
      <c r="I135" s="20">
        <f t="shared" si="43"/>
        <v>0</v>
      </c>
      <c r="J135" s="20">
        <f t="shared" si="43"/>
        <v>0</v>
      </c>
      <c r="K135" s="20">
        <f t="shared" si="43"/>
        <v>262873</v>
      </c>
      <c r="L135" s="20">
        <f t="shared" si="43"/>
        <v>0</v>
      </c>
      <c r="M135" s="20">
        <f t="shared" si="43"/>
        <v>0</v>
      </c>
      <c r="N135" s="20">
        <f t="shared" si="43"/>
        <v>0</v>
      </c>
      <c r="O135" s="20">
        <f t="shared" si="43"/>
        <v>17299.940000000002</v>
      </c>
      <c r="P135" s="20">
        <f t="shared" si="43"/>
        <v>11214864.880000005</v>
      </c>
      <c r="Q135" s="20">
        <f t="shared" si="43"/>
        <v>0</v>
      </c>
      <c r="R135" s="20">
        <f t="shared" si="43"/>
        <v>0</v>
      </c>
      <c r="S135" s="20">
        <f t="shared" si="43"/>
        <v>5134.45</v>
      </c>
      <c r="T135" s="20">
        <f t="shared" si="43"/>
        <v>645132.4800000001</v>
      </c>
      <c r="U135" s="20">
        <f t="shared" si="43"/>
        <v>0</v>
      </c>
      <c r="V135" s="20">
        <f t="shared" si="43"/>
        <v>0</v>
      </c>
      <c r="W135" s="20">
        <f t="shared" si="43"/>
        <v>0</v>
      </c>
      <c r="X135" s="20">
        <f t="shared" si="43"/>
        <v>0</v>
      </c>
      <c r="Y135" s="20">
        <f t="shared" si="43"/>
        <v>0</v>
      </c>
      <c r="Z135" s="20">
        <f t="shared" si="43"/>
        <v>0</v>
      </c>
      <c r="AA135" s="20">
        <f t="shared" si="43"/>
        <v>0</v>
      </c>
      <c r="AB135" s="20">
        <f t="shared" si="43"/>
        <v>0</v>
      </c>
      <c r="AC135" s="20">
        <f t="shared" si="43"/>
        <v>0</v>
      </c>
      <c r="AD135" s="20">
        <f t="shared" si="43"/>
        <v>0</v>
      </c>
      <c r="AE135" s="20">
        <f t="shared" si="43"/>
        <v>165733.47999999998</v>
      </c>
      <c r="AF135" s="20">
        <f t="shared" si="43"/>
        <v>0</v>
      </c>
      <c r="AG135" s="20">
        <f t="shared" si="43"/>
        <v>0</v>
      </c>
      <c r="AH135" s="138" t="s">
        <v>862</v>
      </c>
      <c r="AI135" s="138" t="s">
        <v>862</v>
      </c>
      <c r="AJ135" s="138" t="s">
        <v>862</v>
      </c>
      <c r="AK135" s="46"/>
      <c r="AL135" s="46"/>
      <c r="AM135" s="46"/>
      <c r="AN135" s="46"/>
    </row>
    <row r="136" spans="1:40" ht="62.25" x14ac:dyDescent="0.9">
      <c r="A136" s="3">
        <v>1</v>
      </c>
      <c r="B136" s="48">
        <f>SUBTOTAL(103,$A$94:A136)</f>
        <v>37</v>
      </c>
      <c r="C136" s="137" t="s">
        <v>1399</v>
      </c>
      <c r="D136" s="53" t="s">
        <v>1835</v>
      </c>
      <c r="E136" s="51">
        <v>0.87120114478643584</v>
      </c>
      <c r="F136" s="20">
        <f t="shared" si="35"/>
        <v>13000.44</v>
      </c>
      <c r="G136" s="20">
        <v>0</v>
      </c>
      <c r="H136" s="20">
        <v>0</v>
      </c>
      <c r="I136" s="20">
        <v>0</v>
      </c>
      <c r="J136" s="20">
        <v>0</v>
      </c>
      <c r="K136" s="20">
        <v>12873</v>
      </c>
      <c r="L136" s="20">
        <v>0</v>
      </c>
      <c r="M136" s="55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139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127.44</v>
      </c>
      <c r="AF136" s="20">
        <v>0</v>
      </c>
      <c r="AG136" s="20">
        <v>0</v>
      </c>
      <c r="AH136" s="138" t="s">
        <v>265</v>
      </c>
      <c r="AI136" s="138">
        <v>2020</v>
      </c>
      <c r="AJ136" s="138">
        <v>2020</v>
      </c>
      <c r="AK136" s="46"/>
      <c r="AL136" s="46"/>
      <c r="AM136" s="46"/>
      <c r="AN136" s="46"/>
    </row>
    <row r="137" spans="1:40" ht="62.25" x14ac:dyDescent="0.9">
      <c r="A137" s="3">
        <v>1</v>
      </c>
      <c r="B137" s="48">
        <f>SUBTOTAL(103,$A$94:A137)</f>
        <v>38</v>
      </c>
      <c r="C137" s="137" t="s">
        <v>1400</v>
      </c>
      <c r="D137" s="53" t="s">
        <v>1835</v>
      </c>
      <c r="E137" s="51">
        <v>0.88725132075072177</v>
      </c>
      <c r="F137" s="20">
        <f t="shared" si="35"/>
        <v>1780255.26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55">
        <v>0</v>
      </c>
      <c r="N137" s="20">
        <v>0</v>
      </c>
      <c r="O137" s="20">
        <v>1600</v>
      </c>
      <c r="P137" s="20">
        <v>1762803.51</v>
      </c>
      <c r="Q137" s="20">
        <v>0</v>
      </c>
      <c r="R137" s="20">
        <v>0</v>
      </c>
      <c r="S137" s="20">
        <v>0</v>
      </c>
      <c r="T137" s="139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17451.75</v>
      </c>
      <c r="AF137" s="20">
        <v>0</v>
      </c>
      <c r="AG137" s="20">
        <v>0</v>
      </c>
      <c r="AH137" s="138" t="s">
        <v>265</v>
      </c>
      <c r="AI137" s="23">
        <v>2021</v>
      </c>
      <c r="AJ137" s="23">
        <v>2021</v>
      </c>
      <c r="AK137" s="46"/>
      <c r="AL137" s="46"/>
      <c r="AM137" s="46"/>
      <c r="AN137" s="46"/>
    </row>
    <row r="138" spans="1:40" ht="62.25" x14ac:dyDescent="0.9">
      <c r="A138" s="3">
        <v>1</v>
      </c>
      <c r="B138" s="48">
        <f>SUBTOTAL(103,$A$94:A138)</f>
        <v>39</v>
      </c>
      <c r="C138" s="137" t="s">
        <v>1401</v>
      </c>
      <c r="D138" s="53" t="s">
        <v>1490</v>
      </c>
      <c r="E138" s="51">
        <v>0.86073469797958557</v>
      </c>
      <c r="F138" s="20">
        <f t="shared" si="35"/>
        <v>4131339.42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55">
        <v>0</v>
      </c>
      <c r="N138" s="20">
        <v>0</v>
      </c>
      <c r="O138" s="20">
        <v>824.88</v>
      </c>
      <c r="P138" s="20">
        <v>4070285.14</v>
      </c>
      <c r="Q138" s="20">
        <v>0</v>
      </c>
      <c r="R138" s="20">
        <v>0</v>
      </c>
      <c r="S138" s="20">
        <v>0</v>
      </c>
      <c r="T138" s="139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f>ROUND(P138*1.5%,2)</f>
        <v>61054.28</v>
      </c>
      <c r="AF138" s="20">
        <v>0</v>
      </c>
      <c r="AG138" s="20">
        <v>0</v>
      </c>
      <c r="AH138" s="138" t="s">
        <v>265</v>
      </c>
      <c r="AI138" s="23">
        <v>2021</v>
      </c>
      <c r="AJ138" s="23">
        <v>2021</v>
      </c>
      <c r="AK138" s="46"/>
      <c r="AL138" s="46"/>
      <c r="AM138" s="46"/>
      <c r="AN138" s="46"/>
    </row>
    <row r="139" spans="1:40" ht="62.25" x14ac:dyDescent="0.9">
      <c r="A139" s="3">
        <v>1</v>
      </c>
      <c r="B139" s="48">
        <f>SUBTOTAL(103,$A$94:A139)</f>
        <v>40</v>
      </c>
      <c r="C139" s="137" t="s">
        <v>1402</v>
      </c>
      <c r="D139" s="53" t="s">
        <v>1836</v>
      </c>
      <c r="E139" s="51">
        <v>0.94940000000000002</v>
      </c>
      <c r="F139" s="20">
        <f t="shared" si="35"/>
        <v>450455.92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55">
        <v>0</v>
      </c>
      <c r="N139" s="20">
        <v>0</v>
      </c>
      <c r="O139" s="20">
        <v>477.6</v>
      </c>
      <c r="P139" s="20">
        <v>443798.94</v>
      </c>
      <c r="Q139" s="20">
        <v>0</v>
      </c>
      <c r="R139" s="20">
        <v>0</v>
      </c>
      <c r="S139" s="20">
        <v>0</v>
      </c>
      <c r="T139" s="139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f>ROUND(P139*1.5%,2)</f>
        <v>6656.98</v>
      </c>
      <c r="AF139" s="20">
        <v>0</v>
      </c>
      <c r="AG139" s="20">
        <v>0</v>
      </c>
      <c r="AH139" s="138" t="s">
        <v>265</v>
      </c>
      <c r="AI139" s="23">
        <v>2021</v>
      </c>
      <c r="AJ139" s="23">
        <v>2021</v>
      </c>
      <c r="AK139" s="46"/>
      <c r="AL139" s="46"/>
      <c r="AM139" s="46"/>
      <c r="AN139" s="46"/>
    </row>
    <row r="140" spans="1:40" ht="62.25" x14ac:dyDescent="0.9">
      <c r="A140" s="3">
        <v>1</v>
      </c>
      <c r="B140" s="48">
        <f>SUBTOTAL(103,$A$94:A140)</f>
        <v>41</v>
      </c>
      <c r="C140" s="137" t="s">
        <v>1403</v>
      </c>
      <c r="D140" s="53" t="s">
        <v>1835</v>
      </c>
      <c r="E140" s="51">
        <v>0.50380000000000003</v>
      </c>
      <c r="F140" s="20">
        <f t="shared" si="35"/>
        <v>428766.45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55">
        <v>0</v>
      </c>
      <c r="N140" s="20">
        <v>0</v>
      </c>
      <c r="O140" s="20">
        <v>431.8</v>
      </c>
      <c r="P140" s="20">
        <v>422430</v>
      </c>
      <c r="Q140" s="20">
        <v>0</v>
      </c>
      <c r="R140" s="20">
        <v>0</v>
      </c>
      <c r="S140" s="20">
        <v>0</v>
      </c>
      <c r="T140" s="139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f>ROUND(P140*1.5%,2)</f>
        <v>6336.45</v>
      </c>
      <c r="AF140" s="20">
        <v>0</v>
      </c>
      <c r="AG140" s="20">
        <v>0</v>
      </c>
      <c r="AH140" s="138" t="s">
        <v>265</v>
      </c>
      <c r="AI140" s="23">
        <v>2021</v>
      </c>
      <c r="AJ140" s="23">
        <v>2021</v>
      </c>
      <c r="AK140" s="46"/>
      <c r="AL140" s="46"/>
      <c r="AM140" s="46"/>
      <c r="AN140" s="46"/>
    </row>
    <row r="141" spans="1:40" ht="62.25" x14ac:dyDescent="0.9">
      <c r="A141" s="3">
        <v>1</v>
      </c>
      <c r="B141" s="48">
        <f>SUBTOTAL(103,$A$94:A141)</f>
        <v>42</v>
      </c>
      <c r="C141" s="137" t="s">
        <v>1404</v>
      </c>
      <c r="D141" s="53" t="s">
        <v>1835</v>
      </c>
      <c r="E141" s="51">
        <v>0.93600000000000005</v>
      </c>
      <c r="F141" s="20">
        <f t="shared" si="35"/>
        <v>1170243.6200000001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55">
        <v>0</v>
      </c>
      <c r="N141" s="20">
        <v>0</v>
      </c>
      <c r="O141" s="20">
        <v>1110</v>
      </c>
      <c r="P141" s="20">
        <v>1158771.78</v>
      </c>
      <c r="Q141" s="20">
        <v>0</v>
      </c>
      <c r="R141" s="20">
        <v>0</v>
      </c>
      <c r="S141" s="20">
        <v>0</v>
      </c>
      <c r="T141" s="139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11471.84</v>
      </c>
      <c r="AF141" s="20">
        <v>0</v>
      </c>
      <c r="AG141" s="20">
        <v>0</v>
      </c>
      <c r="AH141" s="138" t="s">
        <v>265</v>
      </c>
      <c r="AI141" s="138">
        <v>2020</v>
      </c>
      <c r="AJ141" s="138">
        <v>2020</v>
      </c>
      <c r="AK141" s="46"/>
      <c r="AL141" s="46"/>
      <c r="AM141" s="46"/>
      <c r="AN141" s="46"/>
    </row>
    <row r="142" spans="1:40" ht="62.25" x14ac:dyDescent="0.9">
      <c r="A142" s="3">
        <v>1</v>
      </c>
      <c r="B142" s="48">
        <f>SUBTOTAL(103,$A$94:A142)</f>
        <v>43</v>
      </c>
      <c r="C142" s="137" t="s">
        <v>1405</v>
      </c>
      <c r="D142" s="53" t="s">
        <v>1835</v>
      </c>
      <c r="E142" s="51">
        <v>0.91669999999999996</v>
      </c>
      <c r="F142" s="20">
        <f t="shared" si="35"/>
        <v>82236.160000000003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55">
        <v>0</v>
      </c>
      <c r="N142" s="20">
        <v>0</v>
      </c>
      <c r="O142" s="20">
        <v>1586.2</v>
      </c>
      <c r="P142" s="20">
        <v>81430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806.16</v>
      </c>
      <c r="AF142" s="20">
        <v>0</v>
      </c>
      <c r="AG142" s="20">
        <v>0</v>
      </c>
      <c r="AH142" s="138" t="s">
        <v>265</v>
      </c>
      <c r="AI142" s="138">
        <v>2020</v>
      </c>
      <c r="AJ142" s="138">
        <v>2020</v>
      </c>
      <c r="AK142" s="46"/>
      <c r="AL142" s="46"/>
      <c r="AM142" s="46"/>
      <c r="AN142" s="46"/>
    </row>
    <row r="143" spans="1:40" ht="62.25" x14ac:dyDescent="0.9">
      <c r="A143" s="3">
        <v>1</v>
      </c>
      <c r="B143" s="48">
        <f>SUBTOTAL(103,$A$94:A143)</f>
        <v>44</v>
      </c>
      <c r="C143" s="137" t="s">
        <v>1406</v>
      </c>
      <c r="D143" s="64" t="s">
        <v>1835</v>
      </c>
      <c r="E143" s="51">
        <v>0.86950000000000005</v>
      </c>
      <c r="F143" s="20">
        <f t="shared" si="35"/>
        <v>253750</v>
      </c>
      <c r="G143" s="20">
        <v>0</v>
      </c>
      <c r="H143" s="20">
        <v>0</v>
      </c>
      <c r="I143" s="20">
        <v>0</v>
      </c>
      <c r="J143" s="20">
        <v>0</v>
      </c>
      <c r="K143" s="20">
        <v>250000</v>
      </c>
      <c r="L143" s="20">
        <v>0</v>
      </c>
      <c r="M143" s="55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f>ROUND(K143*1.5%,2)</f>
        <v>3750</v>
      </c>
      <c r="AF143" s="20">
        <v>0</v>
      </c>
      <c r="AG143" s="20">
        <v>0</v>
      </c>
      <c r="AH143" s="138" t="s">
        <v>265</v>
      </c>
      <c r="AI143" s="23">
        <v>2021</v>
      </c>
      <c r="AJ143" s="23">
        <v>2021</v>
      </c>
      <c r="AK143" s="46"/>
      <c r="AL143" s="46"/>
      <c r="AM143" s="46"/>
      <c r="AN143" s="46"/>
    </row>
    <row r="144" spans="1:40" ht="62.25" x14ac:dyDescent="0.9">
      <c r="A144" s="3">
        <v>1</v>
      </c>
      <c r="B144" s="48">
        <f>SUBTOTAL(103,$A$94:A144)</f>
        <v>45</v>
      </c>
      <c r="C144" s="137" t="s">
        <v>1407</v>
      </c>
      <c r="D144" s="53" t="s">
        <v>1835</v>
      </c>
      <c r="E144" s="51">
        <v>0.94930000000000003</v>
      </c>
      <c r="F144" s="20">
        <f t="shared" si="35"/>
        <v>23581.1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55">
        <v>0</v>
      </c>
      <c r="N144" s="20">
        <v>0</v>
      </c>
      <c r="O144" s="20">
        <v>649.79999999999995</v>
      </c>
      <c r="P144" s="20">
        <v>23349.94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231.16</v>
      </c>
      <c r="AF144" s="20">
        <v>0</v>
      </c>
      <c r="AG144" s="20">
        <v>0</v>
      </c>
      <c r="AH144" s="138" t="s">
        <v>265</v>
      </c>
      <c r="AI144" s="138">
        <v>2020</v>
      </c>
      <c r="AJ144" s="138">
        <v>2020</v>
      </c>
      <c r="AK144" s="46"/>
      <c r="AL144" s="46"/>
      <c r="AM144" s="46"/>
      <c r="AN144" s="46"/>
    </row>
    <row r="145" spans="1:40" ht="62.25" x14ac:dyDescent="0.9">
      <c r="A145" s="3">
        <v>1</v>
      </c>
      <c r="B145" s="48">
        <f>SUBTOTAL(103,$A$94:A145)</f>
        <v>46</v>
      </c>
      <c r="C145" s="137" t="s">
        <v>1408</v>
      </c>
      <c r="D145" s="53" t="s">
        <v>1836</v>
      </c>
      <c r="E145" s="51">
        <v>0.79333438101544396</v>
      </c>
      <c r="F145" s="20">
        <f t="shared" si="35"/>
        <v>650544.2699999999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55">
        <v>0</v>
      </c>
      <c r="N145" s="20">
        <v>0</v>
      </c>
      <c r="O145" s="20">
        <v>1265</v>
      </c>
      <c r="P145" s="20">
        <v>640930.31999999995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f>ROUND(P145*1.5%,2)</f>
        <v>9613.9500000000007</v>
      </c>
      <c r="AF145" s="20">
        <v>0</v>
      </c>
      <c r="AG145" s="20">
        <v>0</v>
      </c>
      <c r="AH145" s="138" t="s">
        <v>265</v>
      </c>
      <c r="AI145" s="138">
        <v>2020</v>
      </c>
      <c r="AJ145" s="138">
        <v>2020</v>
      </c>
      <c r="AK145" s="46"/>
      <c r="AL145" s="46"/>
      <c r="AM145" s="46"/>
      <c r="AN145" s="46"/>
    </row>
    <row r="146" spans="1:40" ht="62.25" x14ac:dyDescent="0.9">
      <c r="A146" s="3">
        <v>1</v>
      </c>
      <c r="B146" s="48">
        <f>SUBTOTAL(103,$A$94:A146)</f>
        <v>47</v>
      </c>
      <c r="C146" s="137" t="s">
        <v>1409</v>
      </c>
      <c r="D146" s="53" t="s">
        <v>1835</v>
      </c>
      <c r="E146" s="51">
        <v>0.91920000000000002</v>
      </c>
      <c r="F146" s="20">
        <f t="shared" si="35"/>
        <v>186610.06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55">
        <v>0</v>
      </c>
      <c r="N146" s="20">
        <v>0</v>
      </c>
      <c r="O146" s="20">
        <v>1166</v>
      </c>
      <c r="P146" s="20">
        <v>183852.28</v>
      </c>
      <c r="Q146" s="20">
        <v>0</v>
      </c>
      <c r="R146" s="20">
        <v>0</v>
      </c>
      <c r="S146" s="20">
        <v>0</v>
      </c>
      <c r="T146" s="139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f>ROUND(P146*1.5%,2)</f>
        <v>2757.78</v>
      </c>
      <c r="AF146" s="20">
        <v>0</v>
      </c>
      <c r="AG146" s="20">
        <v>0</v>
      </c>
      <c r="AH146" s="138" t="s">
        <v>265</v>
      </c>
      <c r="AI146" s="23">
        <v>2021</v>
      </c>
      <c r="AJ146" s="23">
        <v>2021</v>
      </c>
      <c r="AK146" s="46"/>
      <c r="AL146" s="46"/>
      <c r="AM146" s="46"/>
      <c r="AN146" s="46"/>
    </row>
    <row r="147" spans="1:40" ht="62.25" x14ac:dyDescent="0.9">
      <c r="A147" s="3">
        <v>1</v>
      </c>
      <c r="B147" s="48">
        <f>SUBTOTAL(103,$A$94:A147)</f>
        <v>48</v>
      </c>
      <c r="C147" s="137" t="s">
        <v>1410</v>
      </c>
      <c r="D147" s="64" t="s">
        <v>1836</v>
      </c>
      <c r="E147" s="51">
        <v>0.80210000000000004</v>
      </c>
      <c r="F147" s="20">
        <f t="shared" si="35"/>
        <v>69345.69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55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276.85000000000002</v>
      </c>
      <c r="T147" s="20">
        <v>68320.88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f>ROUND(T147*1.5%,2)</f>
        <v>1024.81</v>
      </c>
      <c r="AF147" s="20">
        <v>0</v>
      </c>
      <c r="AG147" s="20">
        <v>0</v>
      </c>
      <c r="AH147" s="138" t="s">
        <v>265</v>
      </c>
      <c r="AI147" s="23">
        <v>2021</v>
      </c>
      <c r="AJ147" s="23">
        <v>2021</v>
      </c>
      <c r="AK147" s="46"/>
      <c r="AL147" s="46"/>
      <c r="AM147" s="46"/>
      <c r="AN147" s="46"/>
    </row>
    <row r="148" spans="1:40" ht="62.25" x14ac:dyDescent="0.9">
      <c r="A148" s="3">
        <v>1</v>
      </c>
      <c r="B148" s="48">
        <f>SUBTOTAL(103,$A$94:A148)</f>
        <v>49</v>
      </c>
      <c r="C148" s="137" t="s">
        <v>1411</v>
      </c>
      <c r="D148" s="53" t="s">
        <v>1836</v>
      </c>
      <c r="E148" s="51">
        <v>0.98829999999999996</v>
      </c>
      <c r="F148" s="20">
        <f t="shared" si="35"/>
        <v>49508.61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55">
        <v>0</v>
      </c>
      <c r="N148" s="20">
        <v>0</v>
      </c>
      <c r="O148" s="20">
        <v>284.39999999999998</v>
      </c>
      <c r="P148" s="20">
        <v>48776.959999999999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f>ROUND(P148*1.5%,2)</f>
        <v>731.65</v>
      </c>
      <c r="AF148" s="20">
        <v>0</v>
      </c>
      <c r="AG148" s="20">
        <v>0</v>
      </c>
      <c r="AH148" s="138" t="s">
        <v>265</v>
      </c>
      <c r="AI148" s="23">
        <v>2021</v>
      </c>
      <c r="AJ148" s="23">
        <v>2021</v>
      </c>
      <c r="AK148" s="46"/>
      <c r="AL148" s="46"/>
      <c r="AM148" s="46"/>
      <c r="AN148" s="46"/>
    </row>
    <row r="149" spans="1:40" ht="62.25" x14ac:dyDescent="0.9">
      <c r="A149" s="3">
        <v>1</v>
      </c>
      <c r="B149" s="48">
        <f>SUBTOTAL(103,$A$94:A149)</f>
        <v>50</v>
      </c>
      <c r="C149" s="137" t="s">
        <v>1412</v>
      </c>
      <c r="D149" s="53" t="s">
        <v>1836</v>
      </c>
      <c r="E149" s="51">
        <v>0.86109999999999998</v>
      </c>
      <c r="F149" s="20">
        <f t="shared" si="35"/>
        <v>194179.65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55">
        <v>0</v>
      </c>
      <c r="N149" s="20">
        <v>0</v>
      </c>
      <c r="O149" s="20">
        <v>1539</v>
      </c>
      <c r="P149" s="20">
        <v>191310</v>
      </c>
      <c r="Q149" s="20">
        <v>0</v>
      </c>
      <c r="R149" s="20">
        <v>0</v>
      </c>
      <c r="S149" s="20">
        <v>0</v>
      </c>
      <c r="T149" s="139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f>ROUND(P149*1.5%,2)</f>
        <v>2869.65</v>
      </c>
      <c r="AF149" s="20">
        <v>0</v>
      </c>
      <c r="AG149" s="20">
        <v>0</v>
      </c>
      <c r="AH149" s="138" t="s">
        <v>265</v>
      </c>
      <c r="AI149" s="23">
        <v>2021</v>
      </c>
      <c r="AJ149" s="23">
        <v>2021</v>
      </c>
      <c r="AK149" s="46"/>
      <c r="AL149" s="46"/>
      <c r="AM149" s="46"/>
      <c r="AN149" s="46"/>
    </row>
    <row r="150" spans="1:40" ht="62.25" x14ac:dyDescent="0.9">
      <c r="A150" s="3">
        <v>1</v>
      </c>
      <c r="B150" s="48">
        <f>SUBTOTAL(103,$A$94:A150)</f>
        <v>51</v>
      </c>
      <c r="C150" s="137" t="s">
        <v>1413</v>
      </c>
      <c r="D150" s="53" t="s">
        <v>1836</v>
      </c>
      <c r="E150" s="51">
        <v>0.85870000000000002</v>
      </c>
      <c r="F150" s="20">
        <f t="shared" si="35"/>
        <v>874380.28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55">
        <v>0</v>
      </c>
      <c r="N150" s="20">
        <v>0</v>
      </c>
      <c r="O150" s="20">
        <v>748</v>
      </c>
      <c r="P150" s="20">
        <v>861458.4</v>
      </c>
      <c r="Q150" s="20">
        <v>0</v>
      </c>
      <c r="R150" s="20">
        <v>0</v>
      </c>
      <c r="S150" s="20">
        <v>0</v>
      </c>
      <c r="T150" s="139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f>ROUND(P150*1.5%,2)</f>
        <v>12921.88</v>
      </c>
      <c r="AF150" s="20">
        <v>0</v>
      </c>
      <c r="AG150" s="20">
        <v>0</v>
      </c>
      <c r="AH150" s="138" t="s">
        <v>265</v>
      </c>
      <c r="AI150" s="23">
        <v>2021</v>
      </c>
      <c r="AJ150" s="23">
        <v>2021</v>
      </c>
      <c r="AK150" s="46"/>
      <c r="AL150" s="46"/>
      <c r="AM150" s="46"/>
      <c r="AN150" s="46"/>
    </row>
    <row r="151" spans="1:40" ht="62.25" x14ac:dyDescent="0.9">
      <c r="A151" s="3">
        <v>1</v>
      </c>
      <c r="B151" s="48">
        <f>SUBTOTAL(103,$A$94:A151)</f>
        <v>52</v>
      </c>
      <c r="C151" s="137" t="s">
        <v>1414</v>
      </c>
      <c r="D151" s="64">
        <v>2015</v>
      </c>
      <c r="E151" s="51">
        <v>0.9476</v>
      </c>
      <c r="F151" s="20">
        <f t="shared" si="35"/>
        <v>37308.06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55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174</v>
      </c>
      <c r="T151" s="139">
        <v>37308.06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138" t="s">
        <v>265</v>
      </c>
      <c r="AI151" s="23">
        <v>2020</v>
      </c>
      <c r="AJ151" s="23" t="s">
        <v>265</v>
      </c>
      <c r="AK151" s="46"/>
      <c r="AL151" s="46"/>
      <c r="AM151" s="46"/>
      <c r="AN151" s="46"/>
    </row>
    <row r="152" spans="1:40" ht="62.25" x14ac:dyDescent="0.9">
      <c r="A152" s="3">
        <v>1</v>
      </c>
      <c r="B152" s="48">
        <f>SUBTOTAL(103,$A$94:A152)</f>
        <v>53</v>
      </c>
      <c r="C152" s="137" t="s">
        <v>1415</v>
      </c>
      <c r="D152" s="53" t="s">
        <v>1836</v>
      </c>
      <c r="E152" s="51">
        <v>0.94679999999999997</v>
      </c>
      <c r="F152" s="20">
        <f t="shared" si="35"/>
        <v>41021.47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55">
        <v>0</v>
      </c>
      <c r="N152" s="20">
        <v>0</v>
      </c>
      <c r="O152" s="20">
        <v>289.66000000000003</v>
      </c>
      <c r="P152" s="20">
        <v>40415.24</v>
      </c>
      <c r="Q152" s="20">
        <v>0</v>
      </c>
      <c r="R152" s="20">
        <v>0</v>
      </c>
      <c r="S152" s="20">
        <v>0</v>
      </c>
      <c r="T152" s="139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f>ROUND(P152*1.5%,2)</f>
        <v>606.23</v>
      </c>
      <c r="AF152" s="20">
        <v>0</v>
      </c>
      <c r="AG152" s="20">
        <v>0</v>
      </c>
      <c r="AH152" s="138" t="s">
        <v>265</v>
      </c>
      <c r="AI152" s="23">
        <v>2021</v>
      </c>
      <c r="AJ152" s="23">
        <v>2021</v>
      </c>
      <c r="AK152" s="46"/>
      <c r="AL152" s="46"/>
      <c r="AM152" s="46"/>
      <c r="AN152" s="46"/>
    </row>
    <row r="153" spans="1:40" ht="62.25" x14ac:dyDescent="0.9">
      <c r="A153" s="3">
        <v>1</v>
      </c>
      <c r="B153" s="48">
        <f>SUBTOTAL(103,$A$94:A153)</f>
        <v>54</v>
      </c>
      <c r="C153" s="137" t="s">
        <v>1416</v>
      </c>
      <c r="D153" s="64" t="s">
        <v>1490</v>
      </c>
      <c r="E153" s="51">
        <v>0.92569999999999997</v>
      </c>
      <c r="F153" s="20">
        <f t="shared" si="35"/>
        <v>504846.64999999997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55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3007.6</v>
      </c>
      <c r="T153" s="139">
        <v>497385.86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f>ROUND(T153*1.5%,2)</f>
        <v>7460.79</v>
      </c>
      <c r="AF153" s="20">
        <v>0</v>
      </c>
      <c r="AG153" s="20">
        <v>0</v>
      </c>
      <c r="AH153" s="138" t="s">
        <v>265</v>
      </c>
      <c r="AI153" s="23">
        <v>2021</v>
      </c>
      <c r="AJ153" s="23">
        <v>2021</v>
      </c>
      <c r="AK153" s="46"/>
      <c r="AL153" s="46"/>
      <c r="AM153" s="46"/>
      <c r="AN153" s="46"/>
    </row>
    <row r="154" spans="1:40" ht="62.25" x14ac:dyDescent="0.9">
      <c r="A154" s="3">
        <v>1</v>
      </c>
      <c r="B154" s="48">
        <f>SUBTOTAL(103,$A$94:A154)</f>
        <v>55</v>
      </c>
      <c r="C154" s="137" t="s">
        <v>1458</v>
      </c>
      <c r="D154" s="64" t="s">
        <v>1490</v>
      </c>
      <c r="E154" s="51">
        <v>0.80649999999999999</v>
      </c>
      <c r="F154" s="20">
        <f t="shared" si="35"/>
        <v>42749.45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55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1676</v>
      </c>
      <c r="T154" s="139">
        <v>42117.68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f>ROUND(T154*1.5%,2)</f>
        <v>631.77</v>
      </c>
      <c r="AF154" s="20">
        <v>0</v>
      </c>
      <c r="AG154" s="20">
        <v>0</v>
      </c>
      <c r="AH154" s="138" t="s">
        <v>265</v>
      </c>
      <c r="AI154" s="23">
        <v>2020</v>
      </c>
      <c r="AJ154" s="23">
        <v>2020</v>
      </c>
      <c r="AK154" s="46"/>
      <c r="AL154" s="46"/>
      <c r="AM154" s="46"/>
      <c r="AN154" s="46"/>
    </row>
    <row r="155" spans="1:40" ht="62.25" x14ac:dyDescent="0.9">
      <c r="A155" s="3">
        <v>1</v>
      </c>
      <c r="B155" s="48">
        <f>SUBTOTAL(103,$A$94:A155)</f>
        <v>56</v>
      </c>
      <c r="C155" s="137" t="s">
        <v>1459</v>
      </c>
      <c r="D155" s="53" t="s">
        <v>1836</v>
      </c>
      <c r="E155" s="51">
        <v>0.79520000000000002</v>
      </c>
      <c r="F155" s="20">
        <f t="shared" si="35"/>
        <v>65602.210000000006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55">
        <v>0</v>
      </c>
      <c r="N155" s="20">
        <v>0</v>
      </c>
      <c r="O155" s="20">
        <v>352</v>
      </c>
      <c r="P155" s="20">
        <v>64632.72</v>
      </c>
      <c r="Q155" s="20">
        <v>0</v>
      </c>
      <c r="R155" s="20">
        <v>0</v>
      </c>
      <c r="S155" s="20">
        <v>0</v>
      </c>
      <c r="T155" s="139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f t="shared" ref="AE155:AE163" si="44">ROUND(P155*1.5%,2)</f>
        <v>969.49</v>
      </c>
      <c r="AF155" s="20">
        <v>0</v>
      </c>
      <c r="AG155" s="20">
        <v>0</v>
      </c>
      <c r="AH155" s="138" t="s">
        <v>265</v>
      </c>
      <c r="AI155" s="138">
        <v>2020</v>
      </c>
      <c r="AJ155" s="138">
        <v>2020</v>
      </c>
      <c r="AK155" s="46"/>
      <c r="AL155" s="46"/>
      <c r="AM155" s="46"/>
      <c r="AN155" s="46"/>
    </row>
    <row r="156" spans="1:40" ht="62.25" x14ac:dyDescent="0.9">
      <c r="A156" s="3">
        <v>1</v>
      </c>
      <c r="B156" s="48">
        <f>SUBTOTAL(103,$A$94:A156)</f>
        <v>57</v>
      </c>
      <c r="C156" s="137" t="s">
        <v>1460</v>
      </c>
      <c r="D156" s="53" t="s">
        <v>1490</v>
      </c>
      <c r="E156" s="51">
        <v>0.76160000000000005</v>
      </c>
      <c r="F156" s="20">
        <f>G156+H156+I156+J156+K156+L156+N156+P156+R156+T156+V156+W156+X156+Y156+Z156+AA156+AB156+AC156+AD156+AE156+AF156+AG156</f>
        <v>7245.74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55">
        <v>0</v>
      </c>
      <c r="N156" s="20">
        <v>0</v>
      </c>
      <c r="O156" s="20">
        <v>910</v>
      </c>
      <c r="P156" s="20">
        <v>7138.66</v>
      </c>
      <c r="Q156" s="20">
        <v>0</v>
      </c>
      <c r="R156" s="20">
        <v>0</v>
      </c>
      <c r="S156" s="20">
        <v>0</v>
      </c>
      <c r="T156" s="139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f t="shared" si="44"/>
        <v>107.08</v>
      </c>
      <c r="AF156" s="20">
        <v>0</v>
      </c>
      <c r="AG156" s="20">
        <v>0</v>
      </c>
      <c r="AH156" s="138" t="s">
        <v>265</v>
      </c>
      <c r="AI156" s="23">
        <v>2021</v>
      </c>
      <c r="AJ156" s="23">
        <v>2021</v>
      </c>
      <c r="AK156" s="46"/>
      <c r="AL156" s="46"/>
      <c r="AM156" s="46"/>
      <c r="AN156" s="46"/>
    </row>
    <row r="157" spans="1:40" ht="62.25" x14ac:dyDescent="0.9">
      <c r="A157" s="3">
        <v>1</v>
      </c>
      <c r="B157" s="48">
        <f>SUBTOTAL(103,$A$94:A157)</f>
        <v>58</v>
      </c>
      <c r="C157" s="137" t="s">
        <v>1629</v>
      </c>
      <c r="D157" s="53" t="s">
        <v>1835</v>
      </c>
      <c r="E157" s="51">
        <v>0.95309999999999995</v>
      </c>
      <c r="F157" s="20">
        <f t="shared" si="35"/>
        <v>16859.560000000001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55">
        <v>0</v>
      </c>
      <c r="N157" s="20">
        <v>0</v>
      </c>
      <c r="O157" s="20">
        <v>900</v>
      </c>
      <c r="P157" s="20">
        <v>16610.400000000001</v>
      </c>
      <c r="Q157" s="20">
        <v>0</v>
      </c>
      <c r="R157" s="20">
        <v>0</v>
      </c>
      <c r="S157" s="20">
        <v>0</v>
      </c>
      <c r="T157" s="139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f t="shared" si="44"/>
        <v>249.16</v>
      </c>
      <c r="AF157" s="20">
        <v>0</v>
      </c>
      <c r="AG157" s="20">
        <v>0</v>
      </c>
      <c r="AH157" s="138" t="s">
        <v>265</v>
      </c>
      <c r="AI157" s="23">
        <v>2021</v>
      </c>
      <c r="AJ157" s="23">
        <v>2021</v>
      </c>
      <c r="AK157" s="46"/>
      <c r="AL157" s="46"/>
      <c r="AM157" s="46"/>
      <c r="AN157" s="46"/>
    </row>
    <row r="158" spans="1:40" ht="62.25" x14ac:dyDescent="0.9">
      <c r="A158" s="3">
        <v>1</v>
      </c>
      <c r="B158" s="48">
        <f>SUBTOTAL(103,$A$94:A158)</f>
        <v>59</v>
      </c>
      <c r="C158" s="137" t="s">
        <v>1841</v>
      </c>
      <c r="D158" s="53" t="s">
        <v>1835</v>
      </c>
      <c r="E158" s="51">
        <v>0.88386686541757653</v>
      </c>
      <c r="F158" s="20">
        <f t="shared" ref="F158:F163" si="45">P158+AE158</f>
        <v>24060.129999999997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55">
        <v>0</v>
      </c>
      <c r="N158" s="20">
        <v>0</v>
      </c>
      <c r="O158" s="20">
        <v>345.6</v>
      </c>
      <c r="P158" s="20">
        <v>23753.71</v>
      </c>
      <c r="Q158" s="20">
        <v>0</v>
      </c>
      <c r="R158" s="20">
        <v>0</v>
      </c>
      <c r="S158" s="20">
        <v>0</v>
      </c>
      <c r="T158" s="139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306.42</v>
      </c>
      <c r="AF158" s="20">
        <v>0</v>
      </c>
      <c r="AG158" s="20">
        <v>0</v>
      </c>
      <c r="AH158" s="138" t="s">
        <v>265</v>
      </c>
      <c r="AI158" s="138">
        <v>2021</v>
      </c>
      <c r="AJ158" s="138">
        <v>2021</v>
      </c>
      <c r="AK158" s="46"/>
      <c r="AL158" s="46"/>
      <c r="AM158" s="46"/>
      <c r="AN158" s="46"/>
    </row>
    <row r="159" spans="1:40" ht="62.25" x14ac:dyDescent="0.9">
      <c r="A159" s="3">
        <v>1</v>
      </c>
      <c r="B159" s="48">
        <f>SUBTOTAL(103,$A$94:A159)</f>
        <v>60</v>
      </c>
      <c r="C159" s="137" t="s">
        <v>1842</v>
      </c>
      <c r="D159" s="53" t="s">
        <v>1835</v>
      </c>
      <c r="E159" s="51">
        <v>0.90569999999999995</v>
      </c>
      <c r="F159" s="20">
        <f t="shared" si="45"/>
        <v>988504.92999999993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55">
        <v>0</v>
      </c>
      <c r="N159" s="20">
        <v>0</v>
      </c>
      <c r="O159" s="20">
        <v>570</v>
      </c>
      <c r="P159" s="20">
        <v>973896.48</v>
      </c>
      <c r="Q159" s="20">
        <v>0</v>
      </c>
      <c r="R159" s="20">
        <v>0</v>
      </c>
      <c r="S159" s="20">
        <v>0</v>
      </c>
      <c r="T159" s="139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f t="shared" si="44"/>
        <v>14608.45</v>
      </c>
      <c r="AF159" s="20">
        <v>0</v>
      </c>
      <c r="AG159" s="20">
        <v>0</v>
      </c>
      <c r="AH159" s="138" t="s">
        <v>265</v>
      </c>
      <c r="AI159" s="138">
        <v>2021</v>
      </c>
      <c r="AJ159" s="138">
        <v>2021</v>
      </c>
      <c r="AK159" s="46"/>
      <c r="AL159" s="46"/>
      <c r="AM159" s="46"/>
      <c r="AN159" s="46"/>
    </row>
    <row r="160" spans="1:40" ht="62.25" x14ac:dyDescent="0.9">
      <c r="A160" s="3">
        <v>1</v>
      </c>
      <c r="B160" s="48">
        <f>SUBTOTAL(103,$A$94:A160)</f>
        <v>61</v>
      </c>
      <c r="C160" s="137" t="s">
        <v>1843</v>
      </c>
      <c r="D160" s="53" t="s">
        <v>1836</v>
      </c>
      <c r="E160" s="51">
        <v>0.76750579810492481</v>
      </c>
      <c r="F160" s="20">
        <f t="shared" si="45"/>
        <v>124674.48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55">
        <v>0</v>
      </c>
      <c r="N160" s="20">
        <v>0</v>
      </c>
      <c r="O160" s="20">
        <v>425</v>
      </c>
      <c r="P160" s="20">
        <v>122832</v>
      </c>
      <c r="Q160" s="20">
        <v>0</v>
      </c>
      <c r="R160" s="20">
        <v>0</v>
      </c>
      <c r="S160" s="20">
        <v>0</v>
      </c>
      <c r="T160" s="139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f>ROUND(P160*1.5%,2)</f>
        <v>1842.48</v>
      </c>
      <c r="AF160" s="20">
        <v>0</v>
      </c>
      <c r="AG160" s="20">
        <v>0</v>
      </c>
      <c r="AH160" s="138" t="s">
        <v>265</v>
      </c>
      <c r="AI160" s="138">
        <v>2021</v>
      </c>
      <c r="AJ160" s="138">
        <v>2021</v>
      </c>
      <c r="AK160" s="46"/>
      <c r="AL160" s="46"/>
      <c r="AM160" s="46"/>
      <c r="AN160" s="46"/>
    </row>
    <row r="161" spans="1:40" ht="62.25" x14ac:dyDescent="0.9">
      <c r="A161" s="3">
        <v>1</v>
      </c>
      <c r="B161" s="48">
        <f>SUBTOTAL(103,$A$94:A161)</f>
        <v>62</v>
      </c>
      <c r="C161" s="137" t="s">
        <v>1844</v>
      </c>
      <c r="D161" s="53" t="s">
        <v>1836</v>
      </c>
      <c r="E161" s="51">
        <v>0.81472974052840219</v>
      </c>
      <c r="F161" s="20">
        <f t="shared" si="45"/>
        <v>22182.22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55">
        <v>0</v>
      </c>
      <c r="N161" s="20">
        <v>0</v>
      </c>
      <c r="O161" s="20">
        <v>531</v>
      </c>
      <c r="P161" s="20">
        <v>21854.400000000001</v>
      </c>
      <c r="Q161" s="20">
        <v>0</v>
      </c>
      <c r="R161" s="20">
        <v>0</v>
      </c>
      <c r="S161" s="20">
        <v>0</v>
      </c>
      <c r="T161" s="139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f>ROUND(P161*1.5%,2)</f>
        <v>327.82</v>
      </c>
      <c r="AF161" s="20">
        <v>0</v>
      </c>
      <c r="AG161" s="20">
        <v>0</v>
      </c>
      <c r="AH161" s="138" t="s">
        <v>265</v>
      </c>
      <c r="AI161" s="138">
        <v>2021</v>
      </c>
      <c r="AJ161" s="138">
        <v>2021</v>
      </c>
      <c r="AK161" s="46"/>
      <c r="AL161" s="46"/>
      <c r="AM161" s="46"/>
      <c r="AN161" s="46"/>
    </row>
    <row r="162" spans="1:40" ht="62.25" x14ac:dyDescent="0.9">
      <c r="A162" s="3">
        <v>1</v>
      </c>
      <c r="B162" s="48">
        <f>SUBTOTAL(103,$A$94:A162)</f>
        <v>63</v>
      </c>
      <c r="C162" s="137" t="s">
        <v>2385</v>
      </c>
      <c r="D162" s="53" t="s">
        <v>1836</v>
      </c>
      <c r="E162" s="51">
        <v>0.78400000000000003</v>
      </c>
      <c r="F162" s="20">
        <f t="shared" si="45"/>
        <v>14008.220000000001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55">
        <v>0</v>
      </c>
      <c r="N162" s="20">
        <v>0</v>
      </c>
      <c r="O162" s="20">
        <v>316</v>
      </c>
      <c r="P162" s="20">
        <v>13801.2</v>
      </c>
      <c r="Q162" s="20">
        <v>0</v>
      </c>
      <c r="R162" s="20">
        <v>0</v>
      </c>
      <c r="S162" s="20">
        <v>0</v>
      </c>
      <c r="T162" s="139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f t="shared" si="44"/>
        <v>207.02</v>
      </c>
      <c r="AF162" s="20">
        <v>0</v>
      </c>
      <c r="AG162" s="20">
        <v>0</v>
      </c>
      <c r="AH162" s="138" t="s">
        <v>265</v>
      </c>
      <c r="AI162" s="138">
        <v>2021</v>
      </c>
      <c r="AJ162" s="138">
        <v>2021</v>
      </c>
      <c r="AK162" s="46"/>
      <c r="AL162" s="46"/>
      <c r="AM162" s="46"/>
      <c r="AN162" s="46"/>
    </row>
    <row r="163" spans="1:40" ht="62.25" x14ac:dyDescent="0.9">
      <c r="A163" s="3">
        <v>1</v>
      </c>
      <c r="B163" s="48">
        <f>SUBTOTAL(103,$A$94:A163)</f>
        <v>64</v>
      </c>
      <c r="C163" s="137" t="s">
        <v>2386</v>
      </c>
      <c r="D163" s="53" t="s">
        <v>1836</v>
      </c>
      <c r="E163" s="51">
        <v>0.78600000000000003</v>
      </c>
      <c r="F163" s="20">
        <f t="shared" si="45"/>
        <v>41343.79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55">
        <v>0</v>
      </c>
      <c r="N163" s="20">
        <v>0</v>
      </c>
      <c r="O163" s="20">
        <v>978</v>
      </c>
      <c r="P163" s="20">
        <v>40732.800000000003</v>
      </c>
      <c r="Q163" s="20">
        <v>0</v>
      </c>
      <c r="R163" s="20">
        <v>0</v>
      </c>
      <c r="S163" s="20">
        <v>0</v>
      </c>
      <c r="T163" s="139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f t="shared" si="44"/>
        <v>610.99</v>
      </c>
      <c r="AF163" s="20">
        <v>0</v>
      </c>
      <c r="AG163" s="20">
        <v>0</v>
      </c>
      <c r="AH163" s="138" t="s">
        <v>265</v>
      </c>
      <c r="AI163" s="138">
        <v>2021</v>
      </c>
      <c r="AJ163" s="138">
        <v>2021</v>
      </c>
      <c r="AK163" s="46"/>
      <c r="AL163" s="46"/>
      <c r="AM163" s="46"/>
      <c r="AN163" s="46"/>
    </row>
    <row r="164" spans="1:40" ht="62.25" x14ac:dyDescent="0.9">
      <c r="B164" s="254" t="s">
        <v>1371</v>
      </c>
      <c r="C164" s="255"/>
      <c r="D164" s="169" t="s">
        <v>862</v>
      </c>
      <c r="E164" s="51">
        <f>AVERAGE(E165:E179)</f>
        <v>0.90385558590968551</v>
      </c>
      <c r="F164" s="20">
        <f>SUM(F165:F179)</f>
        <v>5257534.7999999989</v>
      </c>
      <c r="G164" s="20">
        <f t="shared" ref="G164:AG164" si="46">SUM(G165:G179)</f>
        <v>0</v>
      </c>
      <c r="H164" s="20">
        <f t="shared" si="46"/>
        <v>0</v>
      </c>
      <c r="I164" s="20">
        <f t="shared" si="46"/>
        <v>0</v>
      </c>
      <c r="J164" s="20">
        <f t="shared" si="46"/>
        <v>0</v>
      </c>
      <c r="K164" s="20">
        <f t="shared" si="46"/>
        <v>0</v>
      </c>
      <c r="L164" s="20">
        <f t="shared" si="46"/>
        <v>0</v>
      </c>
      <c r="M164" s="20">
        <f t="shared" si="46"/>
        <v>0</v>
      </c>
      <c r="N164" s="20">
        <f t="shared" si="46"/>
        <v>0</v>
      </c>
      <c r="O164" s="20">
        <f t="shared" si="46"/>
        <v>14263</v>
      </c>
      <c r="P164" s="20">
        <f t="shared" si="46"/>
        <v>5110910.43</v>
      </c>
      <c r="Q164" s="20">
        <f t="shared" si="46"/>
        <v>0</v>
      </c>
      <c r="R164" s="20">
        <f t="shared" si="46"/>
        <v>0</v>
      </c>
      <c r="S164" s="20">
        <f t="shared" si="46"/>
        <v>0</v>
      </c>
      <c r="T164" s="20">
        <f t="shared" si="46"/>
        <v>0</v>
      </c>
      <c r="U164" s="20">
        <f t="shared" si="46"/>
        <v>0</v>
      </c>
      <c r="V164" s="20">
        <f t="shared" si="46"/>
        <v>0</v>
      </c>
      <c r="W164" s="20">
        <f t="shared" si="46"/>
        <v>0</v>
      </c>
      <c r="X164" s="20">
        <f t="shared" si="46"/>
        <v>69998</v>
      </c>
      <c r="Y164" s="20">
        <f t="shared" si="46"/>
        <v>0</v>
      </c>
      <c r="Z164" s="20">
        <f t="shared" si="46"/>
        <v>0</v>
      </c>
      <c r="AA164" s="20">
        <f t="shared" si="46"/>
        <v>0</v>
      </c>
      <c r="AB164" s="20">
        <f t="shared" si="46"/>
        <v>0</v>
      </c>
      <c r="AC164" s="20">
        <f t="shared" si="46"/>
        <v>0</v>
      </c>
      <c r="AD164" s="20">
        <f t="shared" si="46"/>
        <v>0</v>
      </c>
      <c r="AE164" s="20">
        <f t="shared" si="46"/>
        <v>76626.37000000001</v>
      </c>
      <c r="AF164" s="20">
        <f t="shared" si="46"/>
        <v>0</v>
      </c>
      <c r="AG164" s="20">
        <f t="shared" si="46"/>
        <v>0</v>
      </c>
      <c r="AH164" s="138" t="s">
        <v>862</v>
      </c>
      <c r="AI164" s="138" t="s">
        <v>862</v>
      </c>
      <c r="AJ164" s="138" t="s">
        <v>862</v>
      </c>
      <c r="AK164" s="46"/>
      <c r="AL164" s="46"/>
      <c r="AM164" s="46"/>
      <c r="AN164" s="46"/>
    </row>
    <row r="165" spans="1:40" ht="62.25" x14ac:dyDescent="0.9">
      <c r="A165" s="3">
        <v>1</v>
      </c>
      <c r="B165" s="48">
        <f>SUBTOTAL(103,$A$94:A165)</f>
        <v>65</v>
      </c>
      <c r="C165" s="137" t="s">
        <v>1417</v>
      </c>
      <c r="D165" s="53" t="s">
        <v>1836</v>
      </c>
      <c r="E165" s="51">
        <v>0.95770131483230581</v>
      </c>
      <c r="F165" s="20">
        <f t="shared" si="35"/>
        <v>1768733.14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55">
        <v>0</v>
      </c>
      <c r="N165" s="20">
        <v>0</v>
      </c>
      <c r="O165" s="20">
        <v>2039</v>
      </c>
      <c r="P165" s="20">
        <v>1742723</v>
      </c>
      <c r="Q165" s="20">
        <v>0</v>
      </c>
      <c r="R165" s="20">
        <v>0</v>
      </c>
      <c r="S165" s="20">
        <v>0</v>
      </c>
      <c r="T165" s="139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26010.14</v>
      </c>
      <c r="AF165" s="20">
        <v>0</v>
      </c>
      <c r="AG165" s="20">
        <v>0</v>
      </c>
      <c r="AH165" s="138" t="s">
        <v>265</v>
      </c>
      <c r="AI165" s="138">
        <v>2020</v>
      </c>
      <c r="AJ165" s="138">
        <v>2020</v>
      </c>
      <c r="AK165" s="46"/>
      <c r="AL165" s="46"/>
      <c r="AM165" s="46"/>
      <c r="AN165" s="46"/>
    </row>
    <row r="166" spans="1:40" ht="62.25" x14ac:dyDescent="0.9">
      <c r="A166" s="3">
        <v>1</v>
      </c>
      <c r="B166" s="48">
        <f>SUBTOTAL(103,$A$94:A166)</f>
        <v>66</v>
      </c>
      <c r="C166" s="137" t="s">
        <v>1418</v>
      </c>
      <c r="D166" s="53" t="s">
        <v>1835</v>
      </c>
      <c r="E166" s="51">
        <v>0.91669999999999996</v>
      </c>
      <c r="F166" s="20">
        <f t="shared" si="35"/>
        <v>224063.98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55">
        <v>0</v>
      </c>
      <c r="N166" s="20">
        <v>0</v>
      </c>
      <c r="O166" s="20">
        <v>1135</v>
      </c>
      <c r="P166" s="20">
        <v>220769</v>
      </c>
      <c r="Q166" s="20">
        <v>0</v>
      </c>
      <c r="R166" s="20">
        <v>0</v>
      </c>
      <c r="S166" s="20">
        <v>0</v>
      </c>
      <c r="T166" s="139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3294.98</v>
      </c>
      <c r="AF166" s="20">
        <v>0</v>
      </c>
      <c r="AG166" s="20">
        <v>0</v>
      </c>
      <c r="AH166" s="138" t="s">
        <v>265</v>
      </c>
      <c r="AI166" s="138">
        <v>2020</v>
      </c>
      <c r="AJ166" s="138">
        <v>2020</v>
      </c>
      <c r="AK166" s="46"/>
      <c r="AL166" s="46"/>
      <c r="AM166" s="46"/>
      <c r="AN166" s="46"/>
    </row>
    <row r="167" spans="1:40" ht="62.25" x14ac:dyDescent="0.9">
      <c r="A167" s="3">
        <v>1</v>
      </c>
      <c r="B167" s="48">
        <f>SUBTOTAL(103,$A$94:A167)</f>
        <v>67</v>
      </c>
      <c r="C167" s="137" t="s">
        <v>1419</v>
      </c>
      <c r="D167" s="53" t="s">
        <v>1836</v>
      </c>
      <c r="E167" s="51">
        <v>0.98309999999999997</v>
      </c>
      <c r="F167" s="20">
        <f t="shared" si="35"/>
        <v>31696.09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55">
        <v>0</v>
      </c>
      <c r="N167" s="20">
        <v>0</v>
      </c>
      <c r="O167" s="20">
        <v>1845</v>
      </c>
      <c r="P167" s="20">
        <v>31229.98</v>
      </c>
      <c r="Q167" s="20">
        <v>0</v>
      </c>
      <c r="R167" s="20">
        <v>0</v>
      </c>
      <c r="S167" s="20">
        <v>0</v>
      </c>
      <c r="T167" s="139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466.11</v>
      </c>
      <c r="AF167" s="20">
        <v>0</v>
      </c>
      <c r="AG167" s="20">
        <v>0</v>
      </c>
      <c r="AH167" s="138" t="s">
        <v>265</v>
      </c>
      <c r="AI167" s="138">
        <v>2020</v>
      </c>
      <c r="AJ167" s="138">
        <v>2020</v>
      </c>
      <c r="AK167" s="46"/>
      <c r="AL167" s="46"/>
      <c r="AM167" s="46"/>
      <c r="AN167" s="46"/>
    </row>
    <row r="168" spans="1:40" ht="62.25" x14ac:dyDescent="0.9">
      <c r="A168" s="3">
        <v>1</v>
      </c>
      <c r="B168" s="48">
        <f>SUBTOTAL(103,$A$94:A168)</f>
        <v>68</v>
      </c>
      <c r="C168" s="137" t="s">
        <v>1420</v>
      </c>
      <c r="D168" s="53" t="s">
        <v>1836</v>
      </c>
      <c r="E168" s="51">
        <v>0.9163</v>
      </c>
      <c r="F168" s="20">
        <f t="shared" si="35"/>
        <v>97154.82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55">
        <v>0</v>
      </c>
      <c r="N168" s="20">
        <v>0</v>
      </c>
      <c r="O168" s="20">
        <v>736</v>
      </c>
      <c r="P168" s="20">
        <v>95726.11</v>
      </c>
      <c r="Q168" s="20">
        <v>0</v>
      </c>
      <c r="R168" s="20">
        <v>0</v>
      </c>
      <c r="S168" s="20">
        <v>0</v>
      </c>
      <c r="T168" s="139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1428.71</v>
      </c>
      <c r="AF168" s="20">
        <v>0</v>
      </c>
      <c r="AG168" s="20">
        <v>0</v>
      </c>
      <c r="AH168" s="138" t="s">
        <v>265</v>
      </c>
      <c r="AI168" s="138">
        <v>2020</v>
      </c>
      <c r="AJ168" s="138">
        <v>2020</v>
      </c>
      <c r="AK168" s="46"/>
      <c r="AL168" s="46"/>
      <c r="AM168" s="46"/>
      <c r="AN168" s="46"/>
    </row>
    <row r="169" spans="1:40" ht="62.25" x14ac:dyDescent="0.9">
      <c r="A169" s="3">
        <v>1</v>
      </c>
      <c r="B169" s="48">
        <f>SUBTOTAL(103,$A$94:A169)</f>
        <v>69</v>
      </c>
      <c r="C169" s="137" t="s">
        <v>1421</v>
      </c>
      <c r="D169" s="53" t="s">
        <v>1835</v>
      </c>
      <c r="E169" s="51">
        <v>0.88370000000000004</v>
      </c>
      <c r="F169" s="20">
        <f t="shared" si="35"/>
        <v>115006.25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55">
        <v>0</v>
      </c>
      <c r="N169" s="20">
        <v>0</v>
      </c>
      <c r="O169" s="20">
        <v>518</v>
      </c>
      <c r="P169" s="20">
        <v>113315.02</v>
      </c>
      <c r="Q169" s="20">
        <v>0</v>
      </c>
      <c r="R169" s="20">
        <v>0</v>
      </c>
      <c r="S169" s="20">
        <v>0</v>
      </c>
      <c r="T169" s="139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1691.23</v>
      </c>
      <c r="AF169" s="20">
        <v>0</v>
      </c>
      <c r="AG169" s="20">
        <v>0</v>
      </c>
      <c r="AH169" s="138" t="s">
        <v>265</v>
      </c>
      <c r="AI169" s="138">
        <v>2020</v>
      </c>
      <c r="AJ169" s="138">
        <v>2020</v>
      </c>
      <c r="AK169" s="46"/>
      <c r="AL169" s="46"/>
      <c r="AM169" s="46"/>
      <c r="AN169" s="46"/>
    </row>
    <row r="170" spans="1:40" ht="62.25" x14ac:dyDescent="0.9">
      <c r="A170" s="3">
        <v>1</v>
      </c>
      <c r="B170" s="48">
        <f>SUBTOTAL(103,$A$94:A170)</f>
        <v>70</v>
      </c>
      <c r="C170" s="137" t="s">
        <v>1422</v>
      </c>
      <c r="D170" s="53" t="s">
        <v>1836</v>
      </c>
      <c r="E170" s="51">
        <v>1.000675491846317</v>
      </c>
      <c r="F170" s="20">
        <f t="shared" si="35"/>
        <v>1485022.6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55">
        <v>0</v>
      </c>
      <c r="N170" s="20">
        <v>0</v>
      </c>
      <c r="O170" s="20">
        <v>1238</v>
      </c>
      <c r="P170" s="20">
        <v>1463184.57</v>
      </c>
      <c r="Q170" s="20">
        <v>0</v>
      </c>
      <c r="R170" s="20">
        <v>0</v>
      </c>
      <c r="S170" s="20">
        <v>0</v>
      </c>
      <c r="T170" s="139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21838.03</v>
      </c>
      <c r="AF170" s="20">
        <v>0</v>
      </c>
      <c r="AG170" s="20">
        <v>0</v>
      </c>
      <c r="AH170" s="138" t="s">
        <v>265</v>
      </c>
      <c r="AI170" s="138">
        <v>2020</v>
      </c>
      <c r="AJ170" s="138">
        <v>2020</v>
      </c>
      <c r="AK170" s="46"/>
      <c r="AL170" s="46"/>
      <c r="AM170" s="46"/>
      <c r="AN170" s="46"/>
    </row>
    <row r="171" spans="1:40" ht="62.25" x14ac:dyDescent="0.9">
      <c r="A171" s="3">
        <v>1</v>
      </c>
      <c r="B171" s="48">
        <f>SUBTOTAL(103,$A$94:A171)</f>
        <v>71</v>
      </c>
      <c r="C171" s="137" t="s">
        <v>1423</v>
      </c>
      <c r="D171" s="53" t="s">
        <v>1836</v>
      </c>
      <c r="E171" s="51">
        <v>0.80026822300653366</v>
      </c>
      <c r="F171" s="20">
        <f t="shared" si="35"/>
        <v>179270.28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55">
        <v>0</v>
      </c>
      <c r="N171" s="20">
        <v>0</v>
      </c>
      <c r="O171" s="20">
        <v>668</v>
      </c>
      <c r="P171" s="20">
        <v>176634.02</v>
      </c>
      <c r="Q171" s="20">
        <v>0</v>
      </c>
      <c r="R171" s="20">
        <v>0</v>
      </c>
      <c r="S171" s="20">
        <v>0</v>
      </c>
      <c r="T171" s="139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2636.26</v>
      </c>
      <c r="AF171" s="20">
        <v>0</v>
      </c>
      <c r="AG171" s="20">
        <v>0</v>
      </c>
      <c r="AH171" s="138" t="s">
        <v>265</v>
      </c>
      <c r="AI171" s="138">
        <v>2020</v>
      </c>
      <c r="AJ171" s="138">
        <v>2020</v>
      </c>
      <c r="AK171" s="46"/>
      <c r="AL171" s="46"/>
      <c r="AM171" s="46"/>
      <c r="AN171" s="46"/>
    </row>
    <row r="172" spans="1:40" ht="62.25" x14ac:dyDescent="0.9">
      <c r="A172" s="3">
        <v>1</v>
      </c>
      <c r="B172" s="48">
        <f>SUBTOTAL(103,$A$94:A172)</f>
        <v>72</v>
      </c>
      <c r="C172" s="137" t="s">
        <v>1424</v>
      </c>
      <c r="D172" s="53" t="s">
        <v>1835</v>
      </c>
      <c r="E172" s="51">
        <v>0.92587279445283599</v>
      </c>
      <c r="F172" s="20">
        <f t="shared" si="35"/>
        <v>21660.55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55">
        <v>0</v>
      </c>
      <c r="N172" s="20">
        <v>0</v>
      </c>
      <c r="O172" s="20">
        <v>559</v>
      </c>
      <c r="P172" s="20">
        <v>21342.02</v>
      </c>
      <c r="Q172" s="20">
        <v>0</v>
      </c>
      <c r="R172" s="20">
        <v>0</v>
      </c>
      <c r="S172" s="20">
        <v>0</v>
      </c>
      <c r="T172" s="139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318.52999999999997</v>
      </c>
      <c r="AF172" s="20">
        <v>0</v>
      </c>
      <c r="AG172" s="20">
        <v>0</v>
      </c>
      <c r="AH172" s="138" t="s">
        <v>265</v>
      </c>
      <c r="AI172" s="138">
        <v>2020</v>
      </c>
      <c r="AJ172" s="138">
        <v>2020</v>
      </c>
      <c r="AK172" s="46"/>
      <c r="AL172" s="46"/>
      <c r="AM172" s="46"/>
      <c r="AN172" s="46"/>
    </row>
    <row r="173" spans="1:40" ht="62.25" x14ac:dyDescent="0.9">
      <c r="A173" s="3">
        <v>1</v>
      </c>
      <c r="B173" s="48">
        <f>SUBTOTAL(103,$A$94:A173)</f>
        <v>73</v>
      </c>
      <c r="C173" s="137" t="s">
        <v>1425</v>
      </c>
      <c r="D173" s="53" t="s">
        <v>1836</v>
      </c>
      <c r="E173" s="51">
        <v>0.87360000000000004</v>
      </c>
      <c r="F173" s="20">
        <f t="shared" si="35"/>
        <v>825558.04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55">
        <v>0</v>
      </c>
      <c r="N173" s="20">
        <v>0</v>
      </c>
      <c r="O173" s="20">
        <v>1549</v>
      </c>
      <c r="P173" s="20">
        <v>813417.78</v>
      </c>
      <c r="Q173" s="20">
        <v>0</v>
      </c>
      <c r="R173" s="20">
        <v>0</v>
      </c>
      <c r="S173" s="20">
        <v>0</v>
      </c>
      <c r="T173" s="139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12140.26</v>
      </c>
      <c r="AF173" s="20">
        <v>0</v>
      </c>
      <c r="AG173" s="20">
        <v>0</v>
      </c>
      <c r="AH173" s="138" t="s">
        <v>265</v>
      </c>
      <c r="AI173" s="138">
        <v>2020</v>
      </c>
      <c r="AJ173" s="138">
        <v>2020</v>
      </c>
      <c r="AK173" s="46"/>
      <c r="AL173" s="46"/>
      <c r="AM173" s="46"/>
      <c r="AN173" s="46"/>
    </row>
    <row r="174" spans="1:40" ht="62.25" x14ac:dyDescent="0.9">
      <c r="A174" s="3">
        <v>1</v>
      </c>
      <c r="B174" s="48">
        <f>SUBTOTAL(103,$A$94:A174)</f>
        <v>74</v>
      </c>
      <c r="C174" s="137" t="s">
        <v>1426</v>
      </c>
      <c r="D174" s="53" t="s">
        <v>1835</v>
      </c>
      <c r="E174" s="51">
        <v>0.78059999999999996</v>
      </c>
      <c r="F174" s="20">
        <f t="shared" si="35"/>
        <v>58127.710000000006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55">
        <v>0</v>
      </c>
      <c r="N174" s="20">
        <v>0</v>
      </c>
      <c r="O174" s="20">
        <v>450</v>
      </c>
      <c r="P174" s="20">
        <v>57272.91</v>
      </c>
      <c r="Q174" s="20">
        <v>0</v>
      </c>
      <c r="R174" s="20">
        <v>0</v>
      </c>
      <c r="S174" s="20">
        <v>0</v>
      </c>
      <c r="T174" s="139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854.8</v>
      </c>
      <c r="AF174" s="20">
        <v>0</v>
      </c>
      <c r="AG174" s="20">
        <v>0</v>
      </c>
      <c r="AH174" s="138" t="s">
        <v>265</v>
      </c>
      <c r="AI174" s="138">
        <v>2020</v>
      </c>
      <c r="AJ174" s="138">
        <v>2020</v>
      </c>
      <c r="AK174" s="46"/>
      <c r="AL174" s="46"/>
      <c r="AM174" s="46"/>
      <c r="AN174" s="46"/>
    </row>
    <row r="175" spans="1:40" ht="62.25" x14ac:dyDescent="0.9">
      <c r="A175" s="3">
        <v>1</v>
      </c>
      <c r="B175" s="48">
        <f>SUBTOTAL(103,$A$94:A175)</f>
        <v>75</v>
      </c>
      <c r="C175" s="137" t="s">
        <v>1128</v>
      </c>
      <c r="D175" s="53" t="s">
        <v>1836</v>
      </c>
      <c r="E175" s="51">
        <v>0.88049999999999995</v>
      </c>
      <c r="F175" s="20">
        <f t="shared" si="35"/>
        <v>174209.85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55">
        <v>0</v>
      </c>
      <c r="N175" s="20">
        <v>0</v>
      </c>
      <c r="O175" s="20">
        <v>498</v>
      </c>
      <c r="P175" s="20">
        <v>171648</v>
      </c>
      <c r="Q175" s="20">
        <v>0</v>
      </c>
      <c r="R175" s="20">
        <v>0</v>
      </c>
      <c r="S175" s="20">
        <v>0</v>
      </c>
      <c r="T175" s="139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2561.85</v>
      </c>
      <c r="AF175" s="20">
        <v>0</v>
      </c>
      <c r="AG175" s="20">
        <v>0</v>
      </c>
      <c r="AH175" s="138" t="s">
        <v>265</v>
      </c>
      <c r="AI175" s="138">
        <v>2020</v>
      </c>
      <c r="AJ175" s="138">
        <v>2020</v>
      </c>
      <c r="AK175" s="46"/>
      <c r="AL175" s="46"/>
      <c r="AM175" s="46"/>
      <c r="AN175" s="46"/>
    </row>
    <row r="176" spans="1:40" ht="62.25" x14ac:dyDescent="0.9">
      <c r="A176" s="3">
        <v>1</v>
      </c>
      <c r="B176" s="48">
        <f>SUBTOTAL(103,$A$94:A176)</f>
        <v>76</v>
      </c>
      <c r="C176" s="137" t="s">
        <v>1427</v>
      </c>
      <c r="D176" s="53">
        <v>2017</v>
      </c>
      <c r="E176" s="51">
        <v>0.97189999999999999</v>
      </c>
      <c r="F176" s="20">
        <f t="shared" si="35"/>
        <v>101365.01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55">
        <v>0</v>
      </c>
      <c r="N176" s="20">
        <v>0</v>
      </c>
      <c r="O176" s="20">
        <v>1067</v>
      </c>
      <c r="P176" s="20">
        <v>99867</v>
      </c>
      <c r="Q176" s="20">
        <v>0</v>
      </c>
      <c r="R176" s="20">
        <v>0</v>
      </c>
      <c r="S176" s="20">
        <v>0</v>
      </c>
      <c r="T176" s="139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f>ROUND(P176*1.5%,2)</f>
        <v>1498.01</v>
      </c>
      <c r="AF176" s="20">
        <v>0</v>
      </c>
      <c r="AG176" s="20">
        <v>0</v>
      </c>
      <c r="AH176" s="138" t="s">
        <v>265</v>
      </c>
      <c r="AI176" s="138">
        <v>2021</v>
      </c>
      <c r="AJ176" s="138">
        <v>2021</v>
      </c>
      <c r="AK176" s="46"/>
      <c r="AL176" s="46"/>
      <c r="AM176" s="46"/>
      <c r="AN176" s="46"/>
    </row>
    <row r="177" spans="1:40" ht="62.25" x14ac:dyDescent="0.9">
      <c r="A177" s="3">
        <v>1</v>
      </c>
      <c r="B177" s="48">
        <f>SUBTOTAL(103,$A$94:A177)</f>
        <v>77</v>
      </c>
      <c r="C177" s="137" t="s">
        <v>1463</v>
      </c>
      <c r="D177" s="64" t="s">
        <v>1490</v>
      </c>
      <c r="E177" s="51">
        <v>0.93899999999999995</v>
      </c>
      <c r="F177" s="20">
        <f t="shared" si="35"/>
        <v>70328.740000000005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55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139">
        <v>0</v>
      </c>
      <c r="U177" s="20">
        <v>0</v>
      </c>
      <c r="V177" s="20">
        <v>0</v>
      </c>
      <c r="W177" s="20">
        <v>0</v>
      </c>
      <c r="X177" s="20">
        <v>69998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330.74</v>
      </c>
      <c r="AF177" s="20">
        <v>0</v>
      </c>
      <c r="AG177" s="20">
        <v>0</v>
      </c>
      <c r="AH177" s="138" t="s">
        <v>265</v>
      </c>
      <c r="AI177" s="138">
        <v>2020</v>
      </c>
      <c r="AJ177" s="138">
        <v>2020</v>
      </c>
      <c r="AK177" s="46"/>
      <c r="AL177" s="46"/>
      <c r="AM177" s="46"/>
      <c r="AN177" s="46"/>
    </row>
    <row r="178" spans="1:40" ht="62.25" x14ac:dyDescent="0.9">
      <c r="A178" s="3">
        <v>1</v>
      </c>
      <c r="B178" s="48">
        <f>SUBTOTAL(103,$A$94:A178)</f>
        <v>78</v>
      </c>
      <c r="C178" s="137" t="s">
        <v>1845</v>
      </c>
      <c r="D178" s="53" t="s">
        <v>1835</v>
      </c>
      <c r="E178" s="51">
        <v>0.97650000000000003</v>
      </c>
      <c r="F178" s="20">
        <f>P178+AE178</f>
        <v>46834.77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55">
        <v>0</v>
      </c>
      <c r="N178" s="20">
        <v>0</v>
      </c>
      <c r="O178" s="20">
        <v>1461</v>
      </c>
      <c r="P178" s="20">
        <v>46142.63</v>
      </c>
      <c r="Q178" s="20">
        <v>0</v>
      </c>
      <c r="R178" s="20">
        <v>0</v>
      </c>
      <c r="S178" s="20">
        <v>0</v>
      </c>
      <c r="T178" s="139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f>ROUND(P178*1.5%,2)</f>
        <v>692.14</v>
      </c>
      <c r="AF178" s="20">
        <v>0</v>
      </c>
      <c r="AG178" s="20">
        <v>0</v>
      </c>
      <c r="AH178" s="138" t="s">
        <v>265</v>
      </c>
      <c r="AI178" s="138">
        <v>2020</v>
      </c>
      <c r="AJ178" s="138">
        <v>2020</v>
      </c>
      <c r="AK178" s="46"/>
      <c r="AL178" s="46"/>
      <c r="AM178" s="46"/>
      <c r="AN178" s="46"/>
    </row>
    <row r="179" spans="1:40" ht="62.25" x14ac:dyDescent="0.9">
      <c r="A179" s="3">
        <v>1</v>
      </c>
      <c r="B179" s="48">
        <f>SUBTOTAL(103,$A$94:A179)</f>
        <v>79</v>
      </c>
      <c r="C179" s="137" t="s">
        <v>1846</v>
      </c>
      <c r="D179" s="53" t="s">
        <v>1835</v>
      </c>
      <c r="E179" s="51">
        <v>0.75141596450729198</v>
      </c>
      <c r="F179" s="20">
        <f>P179+AE179</f>
        <v>58502.97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55">
        <v>0</v>
      </c>
      <c r="N179" s="20">
        <v>0</v>
      </c>
      <c r="O179" s="20">
        <v>500</v>
      </c>
      <c r="P179" s="20">
        <v>57638.39</v>
      </c>
      <c r="Q179" s="20">
        <v>0</v>
      </c>
      <c r="R179" s="20">
        <v>0</v>
      </c>
      <c r="S179" s="20">
        <v>0</v>
      </c>
      <c r="T179" s="139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f>ROUND(P179*1.5%,2)</f>
        <v>864.58</v>
      </c>
      <c r="AF179" s="20">
        <v>0</v>
      </c>
      <c r="AG179" s="20">
        <v>0</v>
      </c>
      <c r="AH179" s="138" t="s">
        <v>265</v>
      </c>
      <c r="AI179" s="138">
        <v>2020</v>
      </c>
      <c r="AJ179" s="138">
        <v>2020</v>
      </c>
      <c r="AK179" s="46"/>
      <c r="AL179" s="46"/>
      <c r="AM179" s="46"/>
      <c r="AN179" s="46"/>
    </row>
    <row r="180" spans="1:40" ht="62.25" x14ac:dyDescent="0.9">
      <c r="B180" s="254" t="s">
        <v>1372</v>
      </c>
      <c r="C180" s="255"/>
      <c r="D180" s="169" t="s">
        <v>862</v>
      </c>
      <c r="E180" s="51">
        <f>AVERAGE(E181:E186)</f>
        <v>0.89380629497361996</v>
      </c>
      <c r="F180" s="20">
        <f>SUM(F181:F186)</f>
        <v>1550578.68</v>
      </c>
      <c r="G180" s="20">
        <f t="shared" ref="G180:AG180" si="47">SUM(G181:G186)</f>
        <v>0</v>
      </c>
      <c r="H180" s="20">
        <f t="shared" si="47"/>
        <v>0</v>
      </c>
      <c r="I180" s="20">
        <f t="shared" si="47"/>
        <v>0</v>
      </c>
      <c r="J180" s="20">
        <f t="shared" si="47"/>
        <v>0</v>
      </c>
      <c r="K180" s="20">
        <f t="shared" si="47"/>
        <v>0</v>
      </c>
      <c r="L180" s="20">
        <f t="shared" si="47"/>
        <v>0</v>
      </c>
      <c r="M180" s="55">
        <f t="shared" si="47"/>
        <v>0</v>
      </c>
      <c r="N180" s="20">
        <f t="shared" si="47"/>
        <v>0</v>
      </c>
      <c r="O180" s="20">
        <f t="shared" si="47"/>
        <v>6063.4000000000005</v>
      </c>
      <c r="P180" s="20">
        <f t="shared" si="47"/>
        <v>1527663.73</v>
      </c>
      <c r="Q180" s="20">
        <f t="shared" si="47"/>
        <v>0</v>
      </c>
      <c r="R180" s="20">
        <f t="shared" si="47"/>
        <v>0</v>
      </c>
      <c r="S180" s="20">
        <f t="shared" si="47"/>
        <v>0</v>
      </c>
      <c r="T180" s="20">
        <f t="shared" si="47"/>
        <v>0</v>
      </c>
      <c r="U180" s="20">
        <f t="shared" si="47"/>
        <v>0</v>
      </c>
      <c r="V180" s="20">
        <f t="shared" si="47"/>
        <v>0</v>
      </c>
      <c r="W180" s="20">
        <f t="shared" si="47"/>
        <v>0</v>
      </c>
      <c r="X180" s="20">
        <f t="shared" si="47"/>
        <v>0</v>
      </c>
      <c r="Y180" s="20">
        <f t="shared" si="47"/>
        <v>0</v>
      </c>
      <c r="Z180" s="20">
        <f t="shared" si="47"/>
        <v>0</v>
      </c>
      <c r="AA180" s="20">
        <f t="shared" si="47"/>
        <v>0</v>
      </c>
      <c r="AB180" s="20">
        <f t="shared" si="47"/>
        <v>0</v>
      </c>
      <c r="AC180" s="20">
        <f t="shared" si="47"/>
        <v>0</v>
      </c>
      <c r="AD180" s="20">
        <f t="shared" si="47"/>
        <v>0</v>
      </c>
      <c r="AE180" s="20">
        <f t="shared" si="47"/>
        <v>22914.949999999997</v>
      </c>
      <c r="AF180" s="20">
        <f t="shared" si="47"/>
        <v>0</v>
      </c>
      <c r="AG180" s="20">
        <f t="shared" si="47"/>
        <v>0</v>
      </c>
      <c r="AH180" s="138" t="s">
        <v>862</v>
      </c>
      <c r="AI180" s="138" t="s">
        <v>862</v>
      </c>
      <c r="AJ180" s="138" t="s">
        <v>862</v>
      </c>
      <c r="AK180" s="46"/>
      <c r="AL180" s="46"/>
      <c r="AM180" s="46"/>
      <c r="AN180" s="46"/>
    </row>
    <row r="181" spans="1:40" ht="62.25" x14ac:dyDescent="0.9">
      <c r="A181" s="3">
        <v>1</v>
      </c>
      <c r="B181" s="48">
        <f>SUBTOTAL(103,$A$94:A181)</f>
        <v>80</v>
      </c>
      <c r="C181" s="137" t="s">
        <v>1428</v>
      </c>
      <c r="D181" s="53" t="s">
        <v>1836</v>
      </c>
      <c r="E181" s="51">
        <v>0.9054350997618551</v>
      </c>
      <c r="F181" s="20">
        <f t="shared" si="35"/>
        <v>382556.25999999995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55">
        <v>0</v>
      </c>
      <c r="N181" s="20">
        <v>0</v>
      </c>
      <c r="O181" s="20">
        <v>1160.0999999999999</v>
      </c>
      <c r="P181" s="20">
        <v>376902.72</v>
      </c>
      <c r="Q181" s="20">
        <v>0</v>
      </c>
      <c r="R181" s="20">
        <v>0</v>
      </c>
      <c r="S181" s="20">
        <v>0</v>
      </c>
      <c r="T181" s="139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f t="shared" ref="AE181:AE186" si="48">ROUND(P181*1.5%,2)</f>
        <v>5653.54</v>
      </c>
      <c r="AF181" s="20">
        <v>0</v>
      </c>
      <c r="AG181" s="20">
        <v>0</v>
      </c>
      <c r="AH181" s="138" t="s">
        <v>265</v>
      </c>
      <c r="AI181" s="138">
        <v>2020</v>
      </c>
      <c r="AJ181" s="138">
        <v>2020</v>
      </c>
      <c r="AK181" s="46"/>
      <c r="AL181" s="46"/>
      <c r="AM181" s="46"/>
      <c r="AN181" s="46"/>
    </row>
    <row r="182" spans="1:40" ht="62.25" x14ac:dyDescent="0.9">
      <c r="A182" s="3">
        <v>1</v>
      </c>
      <c r="B182" s="48">
        <f>SUBTOTAL(103,$A$94:A182)</f>
        <v>81</v>
      </c>
      <c r="C182" s="137" t="s">
        <v>1429</v>
      </c>
      <c r="D182" s="53" t="s">
        <v>1836</v>
      </c>
      <c r="E182" s="51">
        <v>0.87345236547698324</v>
      </c>
      <c r="F182" s="20">
        <f t="shared" si="35"/>
        <v>381284.05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55">
        <v>0</v>
      </c>
      <c r="N182" s="20">
        <v>0</v>
      </c>
      <c r="O182" s="20">
        <v>1192.7</v>
      </c>
      <c r="P182" s="20">
        <v>375649.31</v>
      </c>
      <c r="Q182" s="20">
        <v>0</v>
      </c>
      <c r="R182" s="20">
        <v>0</v>
      </c>
      <c r="S182" s="20">
        <v>0</v>
      </c>
      <c r="T182" s="139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f t="shared" si="48"/>
        <v>5634.74</v>
      </c>
      <c r="AF182" s="20">
        <v>0</v>
      </c>
      <c r="AG182" s="20">
        <v>0</v>
      </c>
      <c r="AH182" s="138" t="s">
        <v>265</v>
      </c>
      <c r="AI182" s="138">
        <v>2020</v>
      </c>
      <c r="AJ182" s="138">
        <v>2020</v>
      </c>
      <c r="AK182" s="46"/>
      <c r="AL182" s="46"/>
      <c r="AM182" s="46"/>
      <c r="AN182" s="46"/>
    </row>
    <row r="183" spans="1:40" ht="62.25" x14ac:dyDescent="0.9">
      <c r="A183" s="3">
        <v>1</v>
      </c>
      <c r="B183" s="48">
        <f>SUBTOTAL(103,$A$94:A183)</f>
        <v>82</v>
      </c>
      <c r="C183" s="137" t="s">
        <v>375</v>
      </c>
      <c r="D183" s="53" t="s">
        <v>1836</v>
      </c>
      <c r="E183" s="51">
        <v>0.86236529068576662</v>
      </c>
      <c r="F183" s="20">
        <f t="shared" si="35"/>
        <v>292385.17000000004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55">
        <v>0</v>
      </c>
      <c r="N183" s="20">
        <v>0</v>
      </c>
      <c r="O183" s="20">
        <v>1207</v>
      </c>
      <c r="P183" s="20">
        <v>288064.21000000002</v>
      </c>
      <c r="Q183" s="20">
        <v>0</v>
      </c>
      <c r="R183" s="20">
        <v>0</v>
      </c>
      <c r="S183" s="20">
        <v>0</v>
      </c>
      <c r="T183" s="139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f t="shared" si="48"/>
        <v>4320.96</v>
      </c>
      <c r="AF183" s="20">
        <v>0</v>
      </c>
      <c r="AG183" s="20">
        <v>0</v>
      </c>
      <c r="AH183" s="138" t="s">
        <v>265</v>
      </c>
      <c r="AI183" s="138">
        <v>2020</v>
      </c>
      <c r="AJ183" s="138">
        <v>2020</v>
      </c>
      <c r="AK183" s="46"/>
      <c r="AL183" s="46"/>
      <c r="AM183" s="46"/>
      <c r="AN183" s="46"/>
    </row>
    <row r="184" spans="1:40" ht="62.25" x14ac:dyDescent="0.9">
      <c r="A184" s="3">
        <v>1</v>
      </c>
      <c r="B184" s="48">
        <f>SUBTOTAL(103,$A$94:A184)</f>
        <v>83</v>
      </c>
      <c r="C184" s="137" t="s">
        <v>1430</v>
      </c>
      <c r="D184" s="53" t="s">
        <v>1836</v>
      </c>
      <c r="E184" s="51">
        <v>0.85951459937778774</v>
      </c>
      <c r="F184" s="20">
        <f t="shared" si="35"/>
        <v>292385.17000000004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55">
        <v>0</v>
      </c>
      <c r="N184" s="20">
        <v>0</v>
      </c>
      <c r="O184" s="20">
        <v>1206</v>
      </c>
      <c r="P184" s="20">
        <v>288064.21000000002</v>
      </c>
      <c r="Q184" s="20">
        <v>0</v>
      </c>
      <c r="R184" s="20">
        <v>0</v>
      </c>
      <c r="S184" s="20">
        <v>0</v>
      </c>
      <c r="T184" s="139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f t="shared" si="48"/>
        <v>4320.96</v>
      </c>
      <c r="AF184" s="20">
        <v>0</v>
      </c>
      <c r="AG184" s="20">
        <v>0</v>
      </c>
      <c r="AH184" s="138" t="s">
        <v>265</v>
      </c>
      <c r="AI184" s="138">
        <v>2020</v>
      </c>
      <c r="AJ184" s="138">
        <v>2020</v>
      </c>
      <c r="AK184" s="46"/>
      <c r="AL184" s="46"/>
      <c r="AM184" s="46"/>
      <c r="AN184" s="46"/>
    </row>
    <row r="185" spans="1:40" ht="62.25" x14ac:dyDescent="0.9">
      <c r="A185" s="3">
        <v>1</v>
      </c>
      <c r="B185" s="48">
        <f>SUBTOTAL(103,$A$94:A185)</f>
        <v>84</v>
      </c>
      <c r="C185" s="137" t="s">
        <v>1431</v>
      </c>
      <c r="D185" s="53" t="s">
        <v>1836</v>
      </c>
      <c r="E185" s="51">
        <v>0.89797041453932691</v>
      </c>
      <c r="F185" s="20">
        <f>G185+H185+I185+J185+K185+L185+N185+P185+R185+T185+V185+W185+X185+Y185+Z185+AA185+AB185+AC185+AD185+AE185+AF185+AG185</f>
        <v>193920.28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55">
        <v>0</v>
      </c>
      <c r="N185" s="20">
        <v>0</v>
      </c>
      <c r="O185" s="20">
        <v>516.6</v>
      </c>
      <c r="P185" s="20">
        <v>191054.46</v>
      </c>
      <c r="Q185" s="20">
        <v>0</v>
      </c>
      <c r="R185" s="20">
        <v>0</v>
      </c>
      <c r="S185" s="20">
        <v>0</v>
      </c>
      <c r="T185" s="139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f t="shared" si="48"/>
        <v>2865.82</v>
      </c>
      <c r="AF185" s="20">
        <v>0</v>
      </c>
      <c r="AG185" s="20">
        <v>0</v>
      </c>
      <c r="AH185" s="138" t="s">
        <v>265</v>
      </c>
      <c r="AI185" s="138">
        <v>2020</v>
      </c>
      <c r="AJ185" s="138">
        <v>2020</v>
      </c>
      <c r="AK185" s="46"/>
      <c r="AL185" s="46"/>
      <c r="AM185" s="46"/>
      <c r="AN185" s="46"/>
    </row>
    <row r="186" spans="1:40" ht="62.25" x14ac:dyDescent="0.9">
      <c r="A186" s="3">
        <v>1</v>
      </c>
      <c r="B186" s="48">
        <f>SUBTOTAL(103,$A$94:A186)</f>
        <v>85</v>
      </c>
      <c r="C186" s="137" t="s">
        <v>2223</v>
      </c>
      <c r="D186" s="53">
        <v>2014</v>
      </c>
      <c r="E186" s="51">
        <v>0.96409999999999996</v>
      </c>
      <c r="F186" s="20">
        <f t="shared" si="35"/>
        <v>8047.75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55">
        <v>0</v>
      </c>
      <c r="N186" s="20">
        <v>0</v>
      </c>
      <c r="O186" s="20">
        <v>781</v>
      </c>
      <c r="P186" s="20">
        <v>7928.82</v>
      </c>
      <c r="Q186" s="20">
        <v>0</v>
      </c>
      <c r="R186" s="20">
        <v>0</v>
      </c>
      <c r="S186" s="20">
        <v>0</v>
      </c>
      <c r="T186" s="139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f t="shared" si="48"/>
        <v>118.93</v>
      </c>
      <c r="AF186" s="20">
        <v>0</v>
      </c>
      <c r="AG186" s="20">
        <v>0</v>
      </c>
      <c r="AH186" s="138" t="s">
        <v>265</v>
      </c>
      <c r="AI186" s="138">
        <v>2021</v>
      </c>
      <c r="AJ186" s="138">
        <v>2021</v>
      </c>
      <c r="AK186" s="46"/>
      <c r="AL186" s="46"/>
      <c r="AM186" s="46"/>
      <c r="AN186" s="46"/>
    </row>
    <row r="187" spans="1:40" ht="62.25" x14ac:dyDescent="0.9">
      <c r="B187" s="254" t="s">
        <v>856</v>
      </c>
      <c r="C187" s="255"/>
      <c r="D187" s="169" t="s">
        <v>862</v>
      </c>
      <c r="E187" s="51">
        <f>AVERAGE(E188:E189)</f>
        <v>0.86194999999999999</v>
      </c>
      <c r="F187" s="20">
        <f>SUM(F188:F189)</f>
        <v>3231773.15</v>
      </c>
      <c r="G187" s="20">
        <f t="shared" ref="G187:AG187" si="49">SUM(G188:G189)</f>
        <v>0</v>
      </c>
      <c r="H187" s="20">
        <f t="shared" si="49"/>
        <v>0</v>
      </c>
      <c r="I187" s="20">
        <f t="shared" si="49"/>
        <v>0</v>
      </c>
      <c r="J187" s="20">
        <f t="shared" si="49"/>
        <v>0</v>
      </c>
      <c r="K187" s="20">
        <f t="shared" si="49"/>
        <v>0</v>
      </c>
      <c r="L187" s="20">
        <f t="shared" si="49"/>
        <v>0</v>
      </c>
      <c r="M187" s="55">
        <f t="shared" si="49"/>
        <v>0</v>
      </c>
      <c r="N187" s="20">
        <f t="shared" si="49"/>
        <v>0</v>
      </c>
      <c r="O187" s="20">
        <f t="shared" si="49"/>
        <v>1625</v>
      </c>
      <c r="P187" s="20">
        <f t="shared" si="49"/>
        <v>3199617</v>
      </c>
      <c r="Q187" s="20">
        <f t="shared" si="49"/>
        <v>0</v>
      </c>
      <c r="R187" s="20">
        <f t="shared" si="49"/>
        <v>0</v>
      </c>
      <c r="S187" s="20">
        <f t="shared" si="49"/>
        <v>0</v>
      </c>
      <c r="T187" s="20">
        <f t="shared" si="49"/>
        <v>0</v>
      </c>
      <c r="U187" s="20">
        <f t="shared" si="49"/>
        <v>0</v>
      </c>
      <c r="V187" s="20">
        <f t="shared" si="49"/>
        <v>0</v>
      </c>
      <c r="W187" s="20">
        <f t="shared" si="49"/>
        <v>0</v>
      </c>
      <c r="X187" s="20">
        <f t="shared" si="49"/>
        <v>0</v>
      </c>
      <c r="Y187" s="20">
        <f t="shared" si="49"/>
        <v>0</v>
      </c>
      <c r="Z187" s="20">
        <f t="shared" si="49"/>
        <v>0</v>
      </c>
      <c r="AA187" s="20">
        <f t="shared" si="49"/>
        <v>0</v>
      </c>
      <c r="AB187" s="20">
        <f t="shared" si="49"/>
        <v>0</v>
      </c>
      <c r="AC187" s="20">
        <f t="shared" si="49"/>
        <v>0</v>
      </c>
      <c r="AD187" s="20">
        <f t="shared" si="49"/>
        <v>0</v>
      </c>
      <c r="AE187" s="20">
        <f t="shared" si="49"/>
        <v>32156.15</v>
      </c>
      <c r="AF187" s="20">
        <f t="shared" si="49"/>
        <v>0</v>
      </c>
      <c r="AG187" s="20">
        <f t="shared" si="49"/>
        <v>0</v>
      </c>
      <c r="AH187" s="138" t="s">
        <v>862</v>
      </c>
      <c r="AI187" s="138" t="s">
        <v>862</v>
      </c>
      <c r="AJ187" s="138" t="s">
        <v>862</v>
      </c>
      <c r="AK187" s="46"/>
      <c r="AL187" s="46"/>
      <c r="AM187" s="46"/>
      <c r="AN187" s="46"/>
    </row>
    <row r="188" spans="1:40" ht="62.25" x14ac:dyDescent="0.9">
      <c r="A188" s="3">
        <v>1</v>
      </c>
      <c r="B188" s="48">
        <f>SUBTOTAL(103,$A$94:A188)</f>
        <v>86</v>
      </c>
      <c r="C188" s="137" t="s">
        <v>1432</v>
      </c>
      <c r="D188" s="53" t="s">
        <v>1835</v>
      </c>
      <c r="E188" s="51">
        <v>0.82040000000000002</v>
      </c>
      <c r="F188" s="20">
        <f t="shared" si="35"/>
        <v>1617633.46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55">
        <v>0</v>
      </c>
      <c r="N188" s="20">
        <v>0</v>
      </c>
      <c r="O188" s="20">
        <v>812.5</v>
      </c>
      <c r="P188" s="20">
        <v>1601538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16095.46</v>
      </c>
      <c r="AF188" s="20">
        <v>0</v>
      </c>
      <c r="AG188" s="20">
        <v>0</v>
      </c>
      <c r="AH188" s="138" t="s">
        <v>265</v>
      </c>
      <c r="AI188" s="138">
        <v>2020</v>
      </c>
      <c r="AJ188" s="138">
        <v>2020</v>
      </c>
      <c r="AK188" s="46"/>
      <c r="AL188" s="46"/>
      <c r="AM188" s="46"/>
      <c r="AN188" s="46"/>
    </row>
    <row r="189" spans="1:40" ht="62.25" x14ac:dyDescent="0.9">
      <c r="A189" s="3">
        <v>1</v>
      </c>
      <c r="B189" s="48">
        <f>SUBTOTAL(103,$A$94:A189)</f>
        <v>87</v>
      </c>
      <c r="C189" s="137" t="s">
        <v>1433</v>
      </c>
      <c r="D189" s="53" t="s">
        <v>1836</v>
      </c>
      <c r="E189" s="51">
        <v>0.90349999999999997</v>
      </c>
      <c r="F189" s="20">
        <f>G189+H189+I189+J189+K189+L189+N189+P189+R189+T189+V189+W189+X189+Y189+Z189+AA189+AB189+AC189+AD189+AE189+AF189+AG189</f>
        <v>1614139.69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55">
        <v>0</v>
      </c>
      <c r="N189" s="20">
        <v>0</v>
      </c>
      <c r="O189" s="20">
        <v>812.5</v>
      </c>
      <c r="P189" s="20">
        <v>1598079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16060.69</v>
      </c>
      <c r="AF189" s="20">
        <v>0</v>
      </c>
      <c r="AG189" s="20">
        <v>0</v>
      </c>
      <c r="AH189" s="138" t="s">
        <v>265</v>
      </c>
      <c r="AI189" s="138">
        <v>2020</v>
      </c>
      <c r="AJ189" s="138">
        <v>2020</v>
      </c>
      <c r="AK189" s="46"/>
      <c r="AL189" s="46"/>
      <c r="AM189" s="46"/>
      <c r="AN189" s="46"/>
    </row>
    <row r="190" spans="1:40" ht="62.25" x14ac:dyDescent="0.9">
      <c r="B190" s="256" t="s">
        <v>1373</v>
      </c>
      <c r="C190" s="137"/>
      <c r="D190" s="169" t="s">
        <v>862</v>
      </c>
      <c r="E190" s="51">
        <f>AVERAGE(E191:E192)</f>
        <v>0.91439999999999999</v>
      </c>
      <c r="F190" s="20">
        <f>F191+F192</f>
        <v>35323.410000000003</v>
      </c>
      <c r="G190" s="20">
        <f t="shared" ref="G190:AG190" si="50">G191+G192</f>
        <v>0</v>
      </c>
      <c r="H190" s="20">
        <f t="shared" si="50"/>
        <v>0</v>
      </c>
      <c r="I190" s="20">
        <f t="shared" si="50"/>
        <v>0</v>
      </c>
      <c r="J190" s="20">
        <f t="shared" si="50"/>
        <v>0</v>
      </c>
      <c r="K190" s="20">
        <f t="shared" si="50"/>
        <v>0</v>
      </c>
      <c r="L190" s="20">
        <f t="shared" si="50"/>
        <v>0</v>
      </c>
      <c r="M190" s="20">
        <f t="shared" si="50"/>
        <v>0</v>
      </c>
      <c r="N190" s="20">
        <f t="shared" si="50"/>
        <v>0</v>
      </c>
      <c r="O190" s="20">
        <f t="shared" si="50"/>
        <v>776.1</v>
      </c>
      <c r="P190" s="20">
        <f t="shared" si="50"/>
        <v>34856.94</v>
      </c>
      <c r="Q190" s="20">
        <f t="shared" si="50"/>
        <v>0</v>
      </c>
      <c r="R190" s="20">
        <f t="shared" si="50"/>
        <v>0</v>
      </c>
      <c r="S190" s="20">
        <f t="shared" si="50"/>
        <v>0</v>
      </c>
      <c r="T190" s="20">
        <f t="shared" si="50"/>
        <v>0</v>
      </c>
      <c r="U190" s="20">
        <f t="shared" si="50"/>
        <v>0</v>
      </c>
      <c r="V190" s="20">
        <f t="shared" si="50"/>
        <v>0</v>
      </c>
      <c r="W190" s="20">
        <f t="shared" si="50"/>
        <v>0</v>
      </c>
      <c r="X190" s="20">
        <f t="shared" si="50"/>
        <v>0</v>
      </c>
      <c r="Y190" s="20">
        <f t="shared" si="50"/>
        <v>0</v>
      </c>
      <c r="Z190" s="20">
        <f t="shared" si="50"/>
        <v>0</v>
      </c>
      <c r="AA190" s="20">
        <f t="shared" si="50"/>
        <v>0</v>
      </c>
      <c r="AB190" s="20">
        <f t="shared" si="50"/>
        <v>0</v>
      </c>
      <c r="AC190" s="20">
        <f t="shared" si="50"/>
        <v>0</v>
      </c>
      <c r="AD190" s="20">
        <f t="shared" si="50"/>
        <v>0</v>
      </c>
      <c r="AE190" s="20">
        <f t="shared" si="50"/>
        <v>466.46999999999997</v>
      </c>
      <c r="AF190" s="20">
        <f t="shared" si="50"/>
        <v>0</v>
      </c>
      <c r="AG190" s="20">
        <f t="shared" si="50"/>
        <v>0</v>
      </c>
      <c r="AH190" s="138" t="s">
        <v>862</v>
      </c>
      <c r="AI190" s="138" t="s">
        <v>862</v>
      </c>
      <c r="AJ190" s="138" t="s">
        <v>862</v>
      </c>
      <c r="AK190" s="46"/>
      <c r="AL190" s="46"/>
      <c r="AM190" s="46"/>
      <c r="AN190" s="46"/>
    </row>
    <row r="191" spans="1:40" ht="62.25" x14ac:dyDescent="0.9">
      <c r="A191" s="3">
        <v>1</v>
      </c>
      <c r="B191" s="48">
        <f>SUBTOTAL(103,$A$94:A191)</f>
        <v>88</v>
      </c>
      <c r="C191" s="137" t="s">
        <v>1434</v>
      </c>
      <c r="D191" s="53" t="s">
        <v>1490</v>
      </c>
      <c r="E191" s="51">
        <v>0.93579999999999997</v>
      </c>
      <c r="F191" s="20">
        <f>G191+H191+I191+J191+K191+L191+N191+P191+R191+T191+V191+W191+X191+Y191+Z191+AA191+AB191+AC191+AD191+AE191+AF191+AG191</f>
        <v>11164.380000000001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55">
        <v>0</v>
      </c>
      <c r="N191" s="20">
        <v>0</v>
      </c>
      <c r="O191" s="20">
        <v>471.6</v>
      </c>
      <c r="P191" s="20">
        <v>11054.94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109.44</v>
      </c>
      <c r="AF191" s="20">
        <v>0</v>
      </c>
      <c r="AG191" s="20">
        <v>0</v>
      </c>
      <c r="AH191" s="138" t="s">
        <v>265</v>
      </c>
      <c r="AI191" s="138">
        <v>2020</v>
      </c>
      <c r="AJ191" s="138">
        <v>2020</v>
      </c>
      <c r="AK191" s="46"/>
      <c r="AL191" s="46"/>
      <c r="AM191" s="46"/>
      <c r="AN191" s="46"/>
    </row>
    <row r="192" spans="1:40" ht="62.25" x14ac:dyDescent="0.9">
      <c r="A192" s="3">
        <v>1</v>
      </c>
      <c r="B192" s="48">
        <f>SUBTOTAL(103,$A$94:A192)</f>
        <v>89</v>
      </c>
      <c r="C192" s="137" t="s">
        <v>1847</v>
      </c>
      <c r="D192" s="53" t="s">
        <v>1836</v>
      </c>
      <c r="E192" s="51">
        <v>0.89300000000000002</v>
      </c>
      <c r="F192" s="20">
        <f>P192+AE192</f>
        <v>24159.03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55">
        <v>0</v>
      </c>
      <c r="N192" s="20">
        <v>0</v>
      </c>
      <c r="O192" s="20">
        <v>304.5</v>
      </c>
      <c r="P192" s="20">
        <v>23802</v>
      </c>
      <c r="Q192" s="20">
        <v>0</v>
      </c>
      <c r="R192" s="20">
        <v>0</v>
      </c>
      <c r="S192" s="20">
        <v>0</v>
      </c>
      <c r="T192" s="139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f>ROUND(P192*1.5%,2)</f>
        <v>357.03</v>
      </c>
      <c r="AF192" s="20">
        <v>0</v>
      </c>
      <c r="AG192" s="20">
        <v>0</v>
      </c>
      <c r="AH192" s="138" t="s">
        <v>265</v>
      </c>
      <c r="AI192" s="138">
        <v>2021</v>
      </c>
      <c r="AJ192" s="138">
        <v>2021</v>
      </c>
      <c r="AK192" s="46"/>
      <c r="AL192" s="46"/>
      <c r="AM192" s="46"/>
      <c r="AN192" s="46"/>
    </row>
    <row r="193" spans="1:40" ht="62.25" x14ac:dyDescent="0.9">
      <c r="B193" s="256" t="s">
        <v>832</v>
      </c>
      <c r="C193" s="137"/>
      <c r="D193" s="169" t="s">
        <v>862</v>
      </c>
      <c r="E193" s="51">
        <f>E194</f>
        <v>0.9657</v>
      </c>
      <c r="F193" s="20">
        <f>F194</f>
        <v>778244.79</v>
      </c>
      <c r="G193" s="20">
        <f t="shared" ref="G193:AG193" si="51">G194</f>
        <v>0</v>
      </c>
      <c r="H193" s="20">
        <f t="shared" si="51"/>
        <v>0</v>
      </c>
      <c r="I193" s="20">
        <f t="shared" si="51"/>
        <v>0</v>
      </c>
      <c r="J193" s="20">
        <f t="shared" si="51"/>
        <v>0</v>
      </c>
      <c r="K193" s="20">
        <f t="shared" si="51"/>
        <v>0</v>
      </c>
      <c r="L193" s="20">
        <f t="shared" si="51"/>
        <v>0</v>
      </c>
      <c r="M193" s="55">
        <f t="shared" si="51"/>
        <v>0</v>
      </c>
      <c r="N193" s="20">
        <f t="shared" si="51"/>
        <v>0</v>
      </c>
      <c r="O193" s="20">
        <f t="shared" si="51"/>
        <v>972.5</v>
      </c>
      <c r="P193" s="20">
        <f t="shared" si="51"/>
        <v>766743.64</v>
      </c>
      <c r="Q193" s="20">
        <f t="shared" si="51"/>
        <v>0</v>
      </c>
      <c r="R193" s="20">
        <f t="shared" si="51"/>
        <v>0</v>
      </c>
      <c r="S193" s="20">
        <f t="shared" si="51"/>
        <v>0</v>
      </c>
      <c r="T193" s="20">
        <f t="shared" si="51"/>
        <v>0</v>
      </c>
      <c r="U193" s="20">
        <f t="shared" si="51"/>
        <v>0</v>
      </c>
      <c r="V193" s="20">
        <f t="shared" si="51"/>
        <v>0</v>
      </c>
      <c r="W193" s="20">
        <f t="shared" si="51"/>
        <v>0</v>
      </c>
      <c r="X193" s="20">
        <f t="shared" si="51"/>
        <v>0</v>
      </c>
      <c r="Y193" s="20">
        <f t="shared" si="51"/>
        <v>0</v>
      </c>
      <c r="Z193" s="20">
        <f t="shared" si="51"/>
        <v>0</v>
      </c>
      <c r="AA193" s="20">
        <f t="shared" si="51"/>
        <v>0</v>
      </c>
      <c r="AB193" s="20">
        <f t="shared" si="51"/>
        <v>0</v>
      </c>
      <c r="AC193" s="20">
        <f t="shared" si="51"/>
        <v>0</v>
      </c>
      <c r="AD193" s="20">
        <f t="shared" si="51"/>
        <v>0</v>
      </c>
      <c r="AE193" s="20">
        <f t="shared" si="51"/>
        <v>11501.15</v>
      </c>
      <c r="AF193" s="20">
        <f t="shared" si="51"/>
        <v>0</v>
      </c>
      <c r="AG193" s="20">
        <f t="shared" si="51"/>
        <v>0</v>
      </c>
      <c r="AH193" s="138" t="s">
        <v>862</v>
      </c>
      <c r="AI193" s="138" t="s">
        <v>862</v>
      </c>
      <c r="AJ193" s="138" t="s">
        <v>862</v>
      </c>
      <c r="AK193" s="46"/>
      <c r="AL193" s="46"/>
      <c r="AM193" s="46"/>
      <c r="AN193" s="46"/>
    </row>
    <row r="194" spans="1:40" ht="62.25" x14ac:dyDescent="0.9">
      <c r="A194" s="3">
        <v>1</v>
      </c>
      <c r="B194" s="48">
        <f>SUBTOTAL(103,$A$94:A194)</f>
        <v>90</v>
      </c>
      <c r="C194" s="137" t="s">
        <v>1435</v>
      </c>
      <c r="D194" s="53" t="s">
        <v>1490</v>
      </c>
      <c r="E194" s="51">
        <v>0.9657</v>
      </c>
      <c r="F194" s="20">
        <f>G194+H194+I194+J194+K194+L194+N194+P194+R194+T194+V194+W194+X194+Y194+Z194+AA194+AB194+AC194+AD194+AE194+AF194+AG194</f>
        <v>778244.79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55">
        <v>0</v>
      </c>
      <c r="N194" s="20">
        <v>0</v>
      </c>
      <c r="O194" s="20">
        <v>972.5</v>
      </c>
      <c r="P194" s="20">
        <v>766743.64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f>ROUND(P194*1.5%,2)</f>
        <v>11501.15</v>
      </c>
      <c r="AF194" s="20">
        <v>0</v>
      </c>
      <c r="AG194" s="20">
        <v>0</v>
      </c>
      <c r="AH194" s="138" t="s">
        <v>265</v>
      </c>
      <c r="AI194" s="138">
        <v>2020</v>
      </c>
      <c r="AJ194" s="138">
        <v>2020</v>
      </c>
      <c r="AK194" s="46"/>
      <c r="AL194" s="46"/>
      <c r="AM194" s="46"/>
      <c r="AN194" s="46"/>
    </row>
    <row r="195" spans="1:40" ht="62.25" x14ac:dyDescent="0.9">
      <c r="B195" s="256" t="s">
        <v>818</v>
      </c>
      <c r="C195" s="137"/>
      <c r="D195" s="169" t="s">
        <v>862</v>
      </c>
      <c r="E195" s="51">
        <f>AVERAGE(E196:E199)</f>
        <v>0.80904999999999994</v>
      </c>
      <c r="F195" s="20">
        <f t="shared" ref="F195:AG195" si="52">SUM(F196:F199)</f>
        <v>2181840.0300000003</v>
      </c>
      <c r="G195" s="20">
        <f t="shared" si="52"/>
        <v>0</v>
      </c>
      <c r="H195" s="20">
        <f t="shared" si="52"/>
        <v>0</v>
      </c>
      <c r="I195" s="20">
        <f t="shared" si="52"/>
        <v>0</v>
      </c>
      <c r="J195" s="20">
        <f t="shared" si="52"/>
        <v>0</v>
      </c>
      <c r="K195" s="20">
        <f t="shared" si="52"/>
        <v>0</v>
      </c>
      <c r="L195" s="20">
        <f t="shared" si="52"/>
        <v>0</v>
      </c>
      <c r="M195" s="55">
        <f t="shared" si="52"/>
        <v>0</v>
      </c>
      <c r="N195" s="20">
        <f t="shared" si="52"/>
        <v>0</v>
      </c>
      <c r="O195" s="20">
        <f t="shared" si="52"/>
        <v>2445.1</v>
      </c>
      <c r="P195" s="20">
        <f t="shared" si="52"/>
        <v>1919586.6800000002</v>
      </c>
      <c r="Q195" s="20">
        <f t="shared" si="52"/>
        <v>0</v>
      </c>
      <c r="R195" s="20">
        <f t="shared" si="52"/>
        <v>0</v>
      </c>
      <c r="S195" s="20">
        <f t="shared" si="52"/>
        <v>157.6</v>
      </c>
      <c r="T195" s="20">
        <f t="shared" si="52"/>
        <v>230009.4</v>
      </c>
      <c r="U195" s="20">
        <f t="shared" si="52"/>
        <v>0</v>
      </c>
      <c r="V195" s="20">
        <f t="shared" si="52"/>
        <v>0</v>
      </c>
      <c r="W195" s="20">
        <f t="shared" si="52"/>
        <v>0</v>
      </c>
      <c r="X195" s="20">
        <f t="shared" si="52"/>
        <v>0</v>
      </c>
      <c r="Y195" s="20">
        <f t="shared" si="52"/>
        <v>0</v>
      </c>
      <c r="Z195" s="20">
        <f t="shared" si="52"/>
        <v>0</v>
      </c>
      <c r="AA195" s="20">
        <f t="shared" si="52"/>
        <v>0</v>
      </c>
      <c r="AB195" s="20">
        <f t="shared" si="52"/>
        <v>0</v>
      </c>
      <c r="AC195" s="20">
        <f t="shared" si="52"/>
        <v>0</v>
      </c>
      <c r="AD195" s="20">
        <f t="shared" si="52"/>
        <v>0</v>
      </c>
      <c r="AE195" s="20">
        <f t="shared" si="52"/>
        <v>32243.95</v>
      </c>
      <c r="AF195" s="20">
        <f t="shared" si="52"/>
        <v>0</v>
      </c>
      <c r="AG195" s="20">
        <f t="shared" si="52"/>
        <v>0</v>
      </c>
      <c r="AH195" s="138" t="s">
        <v>862</v>
      </c>
      <c r="AI195" s="138" t="s">
        <v>862</v>
      </c>
      <c r="AJ195" s="138" t="s">
        <v>862</v>
      </c>
      <c r="AK195" s="46"/>
      <c r="AL195" s="46"/>
      <c r="AM195" s="46"/>
      <c r="AN195" s="46"/>
    </row>
    <row r="196" spans="1:40" ht="62.25" x14ac:dyDescent="0.9">
      <c r="A196" s="3">
        <v>1</v>
      </c>
      <c r="B196" s="48">
        <f>SUBTOTAL(103,$A$94:A196)</f>
        <v>91</v>
      </c>
      <c r="C196" s="137" t="s">
        <v>1436</v>
      </c>
      <c r="D196" s="53" t="s">
        <v>1490</v>
      </c>
      <c r="E196" s="51">
        <v>0.83589999999999998</v>
      </c>
      <c r="F196" s="20">
        <f>G196+H196+I196+J196+K196+L196+N196+P196+R196+T196+V196+W196+X196+Y196+Z196+AA196+AB196+AC196+AD196+AE196+AF196+AG196</f>
        <v>672709.20000000007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55">
        <v>0</v>
      </c>
      <c r="N196" s="20">
        <v>0</v>
      </c>
      <c r="O196" s="20">
        <v>958</v>
      </c>
      <c r="P196" s="20">
        <v>662767.68000000005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f>ROUND(P196*1.5%,2)</f>
        <v>9941.52</v>
      </c>
      <c r="AF196" s="20">
        <v>0</v>
      </c>
      <c r="AG196" s="20">
        <v>0</v>
      </c>
      <c r="AH196" s="138" t="s">
        <v>265</v>
      </c>
      <c r="AI196" s="138">
        <v>2020</v>
      </c>
      <c r="AJ196" s="138">
        <v>2020</v>
      </c>
      <c r="AK196" s="46"/>
      <c r="AL196" s="46"/>
      <c r="AM196" s="46"/>
      <c r="AN196" s="46"/>
    </row>
    <row r="197" spans="1:40" ht="62.25" x14ac:dyDescent="0.9">
      <c r="A197" s="3">
        <v>1</v>
      </c>
      <c r="B197" s="48">
        <f>SUBTOTAL(103,$A$94:A197)</f>
        <v>92</v>
      </c>
      <c r="C197" s="137" t="s">
        <v>1437</v>
      </c>
      <c r="D197" s="64" t="s">
        <v>1836</v>
      </c>
      <c r="E197" s="51">
        <v>0.62490000000000001</v>
      </c>
      <c r="F197" s="20">
        <f>G197+H197+I197+J197+K197+L197+N197+P197+R197+T197+V197+W197+X197+Y197+Z197+AA197+AB197+AC197+AD197+AE197+AF197+AG197</f>
        <v>233459.54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55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157.6</v>
      </c>
      <c r="T197" s="20">
        <v>230009.4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f>ROUND(T197*1.5%,2)</f>
        <v>3450.14</v>
      </c>
      <c r="AF197" s="20">
        <v>0</v>
      </c>
      <c r="AG197" s="20">
        <v>0</v>
      </c>
      <c r="AH197" s="138" t="s">
        <v>265</v>
      </c>
      <c r="AI197" s="138">
        <v>2020</v>
      </c>
      <c r="AJ197" s="138">
        <v>2020</v>
      </c>
      <c r="AK197" s="46"/>
      <c r="AL197" s="46"/>
      <c r="AM197" s="46"/>
      <c r="AN197" s="46"/>
    </row>
    <row r="198" spans="1:40" ht="62.25" x14ac:dyDescent="0.9">
      <c r="A198" s="3">
        <v>1</v>
      </c>
      <c r="B198" s="48">
        <f>SUBTOTAL(103,$A$94:A198)</f>
        <v>93</v>
      </c>
      <c r="C198" s="137" t="s">
        <v>1464</v>
      </c>
      <c r="D198" s="53" t="s">
        <v>1836</v>
      </c>
      <c r="E198" s="51">
        <v>0.875</v>
      </c>
      <c r="F198" s="20">
        <f>G198+H198+I198+J198+K198+L198+N198+P198+R198+T198+V198+W198+X198+Y198+Z198+AA198+AB198+AC198+AD198+AE198+AF198+AG198</f>
        <v>57671.29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55">
        <v>0</v>
      </c>
      <c r="N198" s="20">
        <v>0</v>
      </c>
      <c r="O198" s="20">
        <v>508</v>
      </c>
      <c r="P198" s="20">
        <v>56819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f>ROUND(P198*1.5%,2)</f>
        <v>852.29</v>
      </c>
      <c r="AF198" s="20">
        <v>0</v>
      </c>
      <c r="AG198" s="20">
        <v>0</v>
      </c>
      <c r="AH198" s="138" t="s">
        <v>265</v>
      </c>
      <c r="AI198" s="23">
        <v>2021</v>
      </c>
      <c r="AJ198" s="23">
        <v>2021</v>
      </c>
      <c r="AK198" s="46"/>
      <c r="AL198" s="46"/>
      <c r="AM198" s="46"/>
      <c r="AN198" s="46"/>
    </row>
    <row r="199" spans="1:40" ht="62.25" x14ac:dyDescent="0.9">
      <c r="A199" s="3">
        <v>1</v>
      </c>
      <c r="B199" s="48">
        <f>SUBTOTAL(103,$A$94:A199)</f>
        <v>94</v>
      </c>
      <c r="C199" s="137" t="s">
        <v>2220</v>
      </c>
      <c r="D199" s="53">
        <v>2015</v>
      </c>
      <c r="E199" s="51">
        <v>0.90039999999999998</v>
      </c>
      <c r="F199" s="20">
        <f>G199+H199+I199+J199+K199+L199+N199+P199+R199+T199+V199+W199+X199+Y199+Z199+AA199+AB199+AC199+AD199+AE199+AF199+AG199</f>
        <v>1218000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55">
        <v>0</v>
      </c>
      <c r="N199" s="20">
        <v>0</v>
      </c>
      <c r="O199" s="20">
        <v>979.1</v>
      </c>
      <c r="P199" s="20">
        <v>1200000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f>ROUND(P199*1.5%,2)</f>
        <v>18000</v>
      </c>
      <c r="AF199" s="20">
        <v>0</v>
      </c>
      <c r="AG199" s="20">
        <v>0</v>
      </c>
      <c r="AH199" s="138" t="s">
        <v>265</v>
      </c>
      <c r="AI199" s="23">
        <v>2021</v>
      </c>
      <c r="AJ199" s="23">
        <v>2021</v>
      </c>
      <c r="AK199" s="46"/>
      <c r="AL199" s="46"/>
      <c r="AM199" s="46"/>
      <c r="AN199" s="46"/>
    </row>
    <row r="200" spans="1:40" ht="62.25" x14ac:dyDescent="0.9">
      <c r="B200" s="256" t="s">
        <v>842</v>
      </c>
      <c r="C200" s="137"/>
      <c r="D200" s="169" t="s">
        <v>862</v>
      </c>
      <c r="E200" s="51">
        <f>E201</f>
        <v>0.93430000000000002</v>
      </c>
      <c r="F200" s="20">
        <f>F201</f>
        <v>425208.96</v>
      </c>
      <c r="G200" s="20">
        <f t="shared" ref="G200:AG200" si="53">G201</f>
        <v>0</v>
      </c>
      <c r="H200" s="20">
        <f t="shared" si="53"/>
        <v>0</v>
      </c>
      <c r="I200" s="20">
        <f t="shared" si="53"/>
        <v>0</v>
      </c>
      <c r="J200" s="20">
        <f t="shared" si="53"/>
        <v>0</v>
      </c>
      <c r="K200" s="20">
        <f t="shared" si="53"/>
        <v>0</v>
      </c>
      <c r="L200" s="20">
        <f t="shared" si="53"/>
        <v>0</v>
      </c>
      <c r="M200" s="55">
        <f t="shared" si="53"/>
        <v>0</v>
      </c>
      <c r="N200" s="20">
        <f t="shared" si="53"/>
        <v>0</v>
      </c>
      <c r="O200" s="20">
        <f t="shared" si="53"/>
        <v>1223</v>
      </c>
      <c r="P200" s="20">
        <f t="shared" si="53"/>
        <v>425208.96</v>
      </c>
      <c r="Q200" s="20">
        <f t="shared" si="53"/>
        <v>0</v>
      </c>
      <c r="R200" s="20">
        <f t="shared" si="53"/>
        <v>0</v>
      </c>
      <c r="S200" s="20">
        <f t="shared" si="53"/>
        <v>0</v>
      </c>
      <c r="T200" s="20">
        <f t="shared" si="53"/>
        <v>0</v>
      </c>
      <c r="U200" s="20">
        <f t="shared" si="53"/>
        <v>0</v>
      </c>
      <c r="V200" s="20">
        <f t="shared" si="53"/>
        <v>0</v>
      </c>
      <c r="W200" s="20">
        <f t="shared" si="53"/>
        <v>0</v>
      </c>
      <c r="X200" s="20">
        <f t="shared" si="53"/>
        <v>0</v>
      </c>
      <c r="Y200" s="20">
        <f t="shared" si="53"/>
        <v>0</v>
      </c>
      <c r="Z200" s="20">
        <f t="shared" si="53"/>
        <v>0</v>
      </c>
      <c r="AA200" s="20">
        <f t="shared" si="53"/>
        <v>0</v>
      </c>
      <c r="AB200" s="20">
        <f t="shared" si="53"/>
        <v>0</v>
      </c>
      <c r="AC200" s="20">
        <f t="shared" si="53"/>
        <v>0</v>
      </c>
      <c r="AD200" s="20">
        <f t="shared" si="53"/>
        <v>0</v>
      </c>
      <c r="AE200" s="20">
        <f t="shared" si="53"/>
        <v>0</v>
      </c>
      <c r="AF200" s="20">
        <f t="shared" si="53"/>
        <v>0</v>
      </c>
      <c r="AG200" s="20">
        <f t="shared" si="53"/>
        <v>0</v>
      </c>
      <c r="AH200" s="138" t="s">
        <v>862</v>
      </c>
      <c r="AI200" s="138" t="s">
        <v>862</v>
      </c>
      <c r="AJ200" s="138" t="s">
        <v>862</v>
      </c>
      <c r="AK200" s="46"/>
      <c r="AL200" s="46"/>
      <c r="AM200" s="46"/>
      <c r="AN200" s="46"/>
    </row>
    <row r="201" spans="1:40" ht="62.25" x14ac:dyDescent="0.9">
      <c r="A201" s="3">
        <v>1</v>
      </c>
      <c r="B201" s="48">
        <f>SUBTOTAL(103,$A$94:A201)</f>
        <v>95</v>
      </c>
      <c r="C201" s="137" t="s">
        <v>1438</v>
      </c>
      <c r="D201" s="53" t="s">
        <v>1835</v>
      </c>
      <c r="E201" s="51">
        <v>0.93430000000000002</v>
      </c>
      <c r="F201" s="20">
        <f>G201+H201+I201+J201+K201+L201+N201+P201+R201+T201+V201+W201+X201+Y201+Z201+AA201+AB201+AC201+AD201+AE201+AF201+AG201</f>
        <v>425208.96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55">
        <v>0</v>
      </c>
      <c r="N201" s="20">
        <v>0</v>
      </c>
      <c r="O201" s="20">
        <v>1223</v>
      </c>
      <c r="P201" s="20">
        <v>425208.96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138" t="s">
        <v>265</v>
      </c>
      <c r="AI201" s="138">
        <v>2020</v>
      </c>
      <c r="AJ201" s="138" t="s">
        <v>265</v>
      </c>
      <c r="AK201" s="46"/>
      <c r="AL201" s="46"/>
      <c r="AM201" s="46"/>
      <c r="AN201" s="46"/>
    </row>
    <row r="202" spans="1:40" ht="62.25" x14ac:dyDescent="0.9">
      <c r="B202" s="256" t="s">
        <v>803</v>
      </c>
      <c r="C202" s="137"/>
      <c r="D202" s="169" t="s">
        <v>862</v>
      </c>
      <c r="E202" s="51">
        <f>AVERAGE(E203:E204)</f>
        <v>0.96888059793717207</v>
      </c>
      <c r="F202" s="20">
        <f>F203+F204</f>
        <v>243092.59999999998</v>
      </c>
      <c r="G202" s="20">
        <f t="shared" ref="G202:AG202" si="54">G203+G204</f>
        <v>0</v>
      </c>
      <c r="H202" s="20">
        <f t="shared" si="54"/>
        <v>0</v>
      </c>
      <c r="I202" s="20">
        <f t="shared" si="54"/>
        <v>0</v>
      </c>
      <c r="J202" s="20">
        <f t="shared" si="54"/>
        <v>0</v>
      </c>
      <c r="K202" s="20">
        <f t="shared" si="54"/>
        <v>0</v>
      </c>
      <c r="L202" s="20">
        <f t="shared" si="54"/>
        <v>0</v>
      </c>
      <c r="M202" s="20">
        <f t="shared" si="54"/>
        <v>0</v>
      </c>
      <c r="N202" s="20">
        <f t="shared" si="54"/>
        <v>0</v>
      </c>
      <c r="O202" s="20">
        <f t="shared" si="54"/>
        <v>1404.8</v>
      </c>
      <c r="P202" s="20">
        <f t="shared" si="54"/>
        <v>239500.09999999998</v>
      </c>
      <c r="Q202" s="20">
        <f t="shared" si="54"/>
        <v>0</v>
      </c>
      <c r="R202" s="20">
        <f t="shared" si="54"/>
        <v>0</v>
      </c>
      <c r="S202" s="20">
        <f t="shared" si="54"/>
        <v>0</v>
      </c>
      <c r="T202" s="20">
        <f t="shared" si="54"/>
        <v>0</v>
      </c>
      <c r="U202" s="20">
        <f t="shared" si="54"/>
        <v>0</v>
      </c>
      <c r="V202" s="20">
        <f t="shared" si="54"/>
        <v>0</v>
      </c>
      <c r="W202" s="20">
        <f t="shared" si="54"/>
        <v>0</v>
      </c>
      <c r="X202" s="20">
        <f t="shared" si="54"/>
        <v>0</v>
      </c>
      <c r="Y202" s="20">
        <f t="shared" si="54"/>
        <v>0</v>
      </c>
      <c r="Z202" s="20">
        <f t="shared" si="54"/>
        <v>0</v>
      </c>
      <c r="AA202" s="20">
        <f t="shared" si="54"/>
        <v>0</v>
      </c>
      <c r="AB202" s="20">
        <f t="shared" si="54"/>
        <v>0</v>
      </c>
      <c r="AC202" s="20">
        <f t="shared" si="54"/>
        <v>0</v>
      </c>
      <c r="AD202" s="20">
        <f t="shared" si="54"/>
        <v>0</v>
      </c>
      <c r="AE202" s="20">
        <f t="shared" si="54"/>
        <v>3592.5</v>
      </c>
      <c r="AF202" s="20">
        <f t="shared" si="54"/>
        <v>0</v>
      </c>
      <c r="AG202" s="20">
        <f t="shared" si="54"/>
        <v>0</v>
      </c>
      <c r="AH202" s="138" t="s">
        <v>862</v>
      </c>
      <c r="AI202" s="138" t="s">
        <v>862</v>
      </c>
      <c r="AJ202" s="138" t="s">
        <v>862</v>
      </c>
      <c r="AK202" s="46"/>
      <c r="AL202" s="46"/>
      <c r="AM202" s="46"/>
      <c r="AN202" s="46"/>
    </row>
    <row r="203" spans="1:40" ht="62.25" x14ac:dyDescent="0.9">
      <c r="A203" s="3">
        <v>1</v>
      </c>
      <c r="B203" s="48">
        <f>SUBTOTAL(103,$A$94:A203)</f>
        <v>96</v>
      </c>
      <c r="C203" s="137" t="s">
        <v>1439</v>
      </c>
      <c r="D203" s="53" t="s">
        <v>1835</v>
      </c>
      <c r="E203" s="51">
        <v>0.96641898912086177</v>
      </c>
      <c r="F203" s="20">
        <f>G203+H203+I203+J203+K203+L203+N203+P203+R203+T203+V203+W203+X203+Y203+Z203+AA203+AB203+AC203+AD203+AE203+AF203+AG203</f>
        <v>218819.08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55">
        <v>0</v>
      </c>
      <c r="N203" s="20">
        <v>0</v>
      </c>
      <c r="O203" s="20">
        <v>729.8</v>
      </c>
      <c r="P203" s="20">
        <v>215585.3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f>ROUND(P203*1.5%,2)</f>
        <v>3233.78</v>
      </c>
      <c r="AF203" s="20">
        <v>0</v>
      </c>
      <c r="AG203" s="20">
        <v>0</v>
      </c>
      <c r="AH203" s="138" t="s">
        <v>265</v>
      </c>
      <c r="AI203" s="138">
        <v>2020</v>
      </c>
      <c r="AJ203" s="138">
        <v>2020</v>
      </c>
      <c r="AK203" s="46"/>
      <c r="AL203" s="46"/>
      <c r="AM203" s="46"/>
      <c r="AN203" s="46"/>
    </row>
    <row r="204" spans="1:40" ht="62.25" x14ac:dyDescent="0.9">
      <c r="A204" s="3">
        <v>1</v>
      </c>
      <c r="B204" s="48">
        <f>SUBTOTAL(103,$A$94:A204)</f>
        <v>97</v>
      </c>
      <c r="C204" s="137" t="s">
        <v>1848</v>
      </c>
      <c r="D204" s="53" t="s">
        <v>1836</v>
      </c>
      <c r="E204" s="51">
        <v>0.97134220675348237</v>
      </c>
      <c r="F204" s="20">
        <f>P204+AE204</f>
        <v>24273.52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55">
        <v>0</v>
      </c>
      <c r="N204" s="20">
        <v>0</v>
      </c>
      <c r="O204" s="20">
        <v>675</v>
      </c>
      <c r="P204" s="20">
        <v>23914.799999999999</v>
      </c>
      <c r="Q204" s="20">
        <v>0</v>
      </c>
      <c r="R204" s="20">
        <v>0</v>
      </c>
      <c r="S204" s="20">
        <v>0</v>
      </c>
      <c r="T204" s="139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f>ROUND(P204*1.5%,2)</f>
        <v>358.72</v>
      </c>
      <c r="AF204" s="20">
        <v>0</v>
      </c>
      <c r="AG204" s="20">
        <v>0</v>
      </c>
      <c r="AH204" s="138" t="s">
        <v>265</v>
      </c>
      <c r="AI204" s="138">
        <v>2021</v>
      </c>
      <c r="AJ204" s="138">
        <v>2021</v>
      </c>
      <c r="AK204" s="46"/>
      <c r="AL204" s="46"/>
      <c r="AM204" s="46"/>
      <c r="AN204" s="46"/>
    </row>
    <row r="205" spans="1:40" ht="62.25" x14ac:dyDescent="0.9">
      <c r="B205" s="256" t="s">
        <v>815</v>
      </c>
      <c r="C205" s="137"/>
      <c r="D205" s="169" t="s">
        <v>862</v>
      </c>
      <c r="E205" s="51">
        <f>AVERAGE(E206:E207)</f>
        <v>0.79569999999999996</v>
      </c>
      <c r="F205" s="20">
        <f>F206+F207</f>
        <v>2173945.6799999997</v>
      </c>
      <c r="G205" s="20">
        <f t="shared" ref="G205:AF205" si="55">G206+G207</f>
        <v>0</v>
      </c>
      <c r="H205" s="20">
        <f t="shared" si="55"/>
        <v>0</v>
      </c>
      <c r="I205" s="20">
        <f t="shared" si="55"/>
        <v>0</v>
      </c>
      <c r="J205" s="20">
        <f t="shared" si="55"/>
        <v>0</v>
      </c>
      <c r="K205" s="20">
        <f t="shared" si="55"/>
        <v>0</v>
      </c>
      <c r="L205" s="20">
        <f t="shared" si="55"/>
        <v>0</v>
      </c>
      <c r="M205" s="55">
        <f t="shared" si="55"/>
        <v>0</v>
      </c>
      <c r="N205" s="20">
        <f t="shared" si="55"/>
        <v>0</v>
      </c>
      <c r="O205" s="20">
        <f t="shared" si="55"/>
        <v>4741.7</v>
      </c>
      <c r="P205" s="20">
        <f t="shared" si="55"/>
        <v>2141818.4</v>
      </c>
      <c r="Q205" s="20">
        <f t="shared" si="55"/>
        <v>0</v>
      </c>
      <c r="R205" s="20">
        <f t="shared" si="55"/>
        <v>0</v>
      </c>
      <c r="S205" s="20">
        <f t="shared" si="55"/>
        <v>0</v>
      </c>
      <c r="T205" s="20">
        <f t="shared" si="55"/>
        <v>0</v>
      </c>
      <c r="U205" s="20">
        <f t="shared" si="55"/>
        <v>0</v>
      </c>
      <c r="V205" s="20">
        <f t="shared" si="55"/>
        <v>0</v>
      </c>
      <c r="W205" s="20">
        <f t="shared" si="55"/>
        <v>0</v>
      </c>
      <c r="X205" s="20">
        <f t="shared" si="55"/>
        <v>0</v>
      </c>
      <c r="Y205" s="20">
        <f t="shared" si="55"/>
        <v>0</v>
      </c>
      <c r="Z205" s="20">
        <f t="shared" si="55"/>
        <v>0</v>
      </c>
      <c r="AA205" s="20">
        <f t="shared" si="55"/>
        <v>0</v>
      </c>
      <c r="AB205" s="20">
        <f t="shared" si="55"/>
        <v>0</v>
      </c>
      <c r="AC205" s="20">
        <f t="shared" si="55"/>
        <v>0</v>
      </c>
      <c r="AD205" s="20">
        <f t="shared" si="55"/>
        <v>0</v>
      </c>
      <c r="AE205" s="20">
        <f t="shared" si="55"/>
        <v>32127.279999999999</v>
      </c>
      <c r="AF205" s="20">
        <f t="shared" si="55"/>
        <v>0</v>
      </c>
      <c r="AG205" s="20">
        <f>AG206+AG207</f>
        <v>0</v>
      </c>
      <c r="AH205" s="138" t="s">
        <v>862</v>
      </c>
      <c r="AI205" s="138" t="s">
        <v>862</v>
      </c>
      <c r="AJ205" s="138" t="s">
        <v>862</v>
      </c>
      <c r="AK205" s="46"/>
      <c r="AL205" s="46"/>
      <c r="AM205" s="46"/>
      <c r="AN205" s="46"/>
    </row>
    <row r="206" spans="1:40" ht="62.25" x14ac:dyDescent="0.9">
      <c r="A206" s="3">
        <v>1</v>
      </c>
      <c r="B206" s="48">
        <f>SUBTOTAL(103,$A$94:A206)</f>
        <v>98</v>
      </c>
      <c r="C206" s="137" t="s">
        <v>1440</v>
      </c>
      <c r="D206" s="53" t="s">
        <v>1490</v>
      </c>
      <c r="E206" s="51">
        <v>0.87239999999999995</v>
      </c>
      <c r="F206" s="20">
        <f>G206+H206+I206+J206+K206+L206+N206+P206+R206+T206+V206+W206+X206+Y206+Z206+AA206+AB206+AC206+AD206+AE206+AF206+AG206</f>
        <v>83534.5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55">
        <v>0</v>
      </c>
      <c r="N206" s="20">
        <v>0</v>
      </c>
      <c r="O206" s="20">
        <v>2780.7</v>
      </c>
      <c r="P206" s="20">
        <v>82300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f>ROUND(P206*1.5%,2)</f>
        <v>1234.5</v>
      </c>
      <c r="AF206" s="20">
        <v>0</v>
      </c>
      <c r="AG206" s="20">
        <v>0</v>
      </c>
      <c r="AH206" s="138" t="s">
        <v>265</v>
      </c>
      <c r="AI206" s="23">
        <v>2021</v>
      </c>
      <c r="AJ206" s="23">
        <v>2021</v>
      </c>
      <c r="AK206" s="46"/>
      <c r="AL206" s="46"/>
      <c r="AM206" s="46"/>
      <c r="AN206" s="46"/>
    </row>
    <row r="207" spans="1:40" ht="62.25" x14ac:dyDescent="0.9">
      <c r="A207" s="3">
        <v>1</v>
      </c>
      <c r="B207" s="48">
        <f>SUBTOTAL(103,$A$94:A207)</f>
        <v>99</v>
      </c>
      <c r="C207" s="137" t="s">
        <v>1441</v>
      </c>
      <c r="D207" s="53" t="s">
        <v>1836</v>
      </c>
      <c r="E207" s="51">
        <v>0.71899999999999997</v>
      </c>
      <c r="F207" s="20">
        <f>G207+H207+I207+J207+K207+L207+N207+P207+R207+T207+V207+W207+X207+Y207+Z207+AA207+AB207+AC207+AD207+AE207+AF207+AG207</f>
        <v>2090411.18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55">
        <v>0</v>
      </c>
      <c r="N207" s="20">
        <v>0</v>
      </c>
      <c r="O207" s="20">
        <v>1961</v>
      </c>
      <c r="P207" s="20">
        <v>2059518.4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f>ROUND(P207*1.5%,2)</f>
        <v>30892.78</v>
      </c>
      <c r="AF207" s="20">
        <v>0</v>
      </c>
      <c r="AG207" s="20">
        <v>0</v>
      </c>
      <c r="AH207" s="138" t="s">
        <v>265</v>
      </c>
      <c r="AI207" s="23">
        <v>2021</v>
      </c>
      <c r="AJ207" s="23">
        <v>2021</v>
      </c>
      <c r="AK207" s="46"/>
      <c r="AL207" s="46"/>
      <c r="AM207" s="46"/>
      <c r="AN207" s="46"/>
    </row>
    <row r="208" spans="1:40" ht="62.25" x14ac:dyDescent="0.9">
      <c r="B208" s="256" t="s">
        <v>855</v>
      </c>
      <c r="C208" s="137"/>
      <c r="D208" s="169" t="s">
        <v>862</v>
      </c>
      <c r="E208" s="51">
        <f>AVERAGE(E209:E211)</f>
        <v>0.90376666666666672</v>
      </c>
      <c r="F208" s="20">
        <f>F209+F210+F211</f>
        <v>673492.45</v>
      </c>
      <c r="G208" s="20">
        <f t="shared" ref="G208:AG208" si="56">G209+G210+G211</f>
        <v>0</v>
      </c>
      <c r="H208" s="20">
        <f t="shared" si="56"/>
        <v>0</v>
      </c>
      <c r="I208" s="20">
        <f t="shared" si="56"/>
        <v>0</v>
      </c>
      <c r="J208" s="20">
        <f t="shared" si="56"/>
        <v>0</v>
      </c>
      <c r="K208" s="20">
        <f t="shared" si="56"/>
        <v>0</v>
      </c>
      <c r="L208" s="20">
        <f t="shared" si="56"/>
        <v>0</v>
      </c>
      <c r="M208" s="20">
        <f t="shared" si="56"/>
        <v>0</v>
      </c>
      <c r="N208" s="20">
        <f t="shared" si="56"/>
        <v>0</v>
      </c>
      <c r="O208" s="20">
        <f t="shared" si="56"/>
        <v>2046.8</v>
      </c>
      <c r="P208" s="20">
        <f t="shared" si="56"/>
        <v>663539.36</v>
      </c>
      <c r="Q208" s="20">
        <f t="shared" si="56"/>
        <v>0</v>
      </c>
      <c r="R208" s="20">
        <f t="shared" si="56"/>
        <v>0</v>
      </c>
      <c r="S208" s="20">
        <f t="shared" si="56"/>
        <v>0</v>
      </c>
      <c r="T208" s="20">
        <f t="shared" si="56"/>
        <v>0</v>
      </c>
      <c r="U208" s="20">
        <f t="shared" si="56"/>
        <v>0</v>
      </c>
      <c r="V208" s="20">
        <f t="shared" si="56"/>
        <v>0</v>
      </c>
      <c r="W208" s="20">
        <f t="shared" si="56"/>
        <v>0</v>
      </c>
      <c r="X208" s="20">
        <f t="shared" si="56"/>
        <v>0</v>
      </c>
      <c r="Y208" s="20">
        <f t="shared" si="56"/>
        <v>0</v>
      </c>
      <c r="Z208" s="20">
        <f t="shared" si="56"/>
        <v>0</v>
      </c>
      <c r="AA208" s="20">
        <f t="shared" si="56"/>
        <v>0</v>
      </c>
      <c r="AB208" s="20">
        <f t="shared" si="56"/>
        <v>0</v>
      </c>
      <c r="AC208" s="20">
        <f t="shared" si="56"/>
        <v>0</v>
      </c>
      <c r="AD208" s="20">
        <f t="shared" si="56"/>
        <v>0</v>
      </c>
      <c r="AE208" s="20">
        <f t="shared" si="56"/>
        <v>9953.09</v>
      </c>
      <c r="AF208" s="20">
        <f t="shared" si="56"/>
        <v>0</v>
      </c>
      <c r="AG208" s="20">
        <f t="shared" si="56"/>
        <v>0</v>
      </c>
      <c r="AH208" s="138" t="s">
        <v>862</v>
      </c>
      <c r="AI208" s="138" t="s">
        <v>862</v>
      </c>
      <c r="AJ208" s="138" t="s">
        <v>862</v>
      </c>
      <c r="AK208" s="46"/>
      <c r="AL208" s="46"/>
      <c r="AM208" s="46"/>
      <c r="AN208" s="46"/>
    </row>
    <row r="209" spans="1:40" ht="62.25" x14ac:dyDescent="0.9">
      <c r="A209" s="3">
        <v>1</v>
      </c>
      <c r="B209" s="48">
        <f>SUBTOTAL(103,$A$94:A209)</f>
        <v>100</v>
      </c>
      <c r="C209" s="137" t="s">
        <v>1442</v>
      </c>
      <c r="D209" s="53" t="s">
        <v>1836</v>
      </c>
      <c r="E209" s="51">
        <v>0.75539999999999996</v>
      </c>
      <c r="F209" s="20">
        <f>G209+H209+I209+J209+K209+L209+N209+P209+R209+T209+V209+W209+X209+Y209+Z209+AA209+AB209+AC209+AD209+AE209+AF209+AG209</f>
        <v>591987.0199999999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55">
        <v>0</v>
      </c>
      <c r="N209" s="20">
        <v>0</v>
      </c>
      <c r="O209" s="20">
        <v>749</v>
      </c>
      <c r="P209" s="20">
        <f>543238.44+40000</f>
        <v>583238.43999999994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f>ROUND(P209*1.5%,2)</f>
        <v>8748.58</v>
      </c>
      <c r="AF209" s="20">
        <v>0</v>
      </c>
      <c r="AG209" s="20">
        <v>0</v>
      </c>
      <c r="AH209" s="138" t="s">
        <v>265</v>
      </c>
      <c r="AI209" s="138" t="s">
        <v>2401</v>
      </c>
      <c r="AJ209" s="138" t="s">
        <v>2401</v>
      </c>
      <c r="AK209" s="46"/>
      <c r="AL209" s="46"/>
      <c r="AM209" s="46"/>
      <c r="AN209" s="46"/>
    </row>
    <row r="210" spans="1:40" ht="62.25" x14ac:dyDescent="0.9">
      <c r="A210" s="3">
        <v>1</v>
      </c>
      <c r="B210" s="48">
        <f>SUBTOTAL(103,$A$94:A210)</f>
        <v>101</v>
      </c>
      <c r="C210" s="137" t="s">
        <v>1443</v>
      </c>
      <c r="D210" s="53" t="s">
        <v>1490</v>
      </c>
      <c r="E210" s="51">
        <v>0.95920000000000005</v>
      </c>
      <c r="F210" s="20">
        <f>G210+H210+I210+J210+K210+L210+N210+P210+R210+T210+V210+W210+X210+Y210+Z210+AA210+AB210+AC210+AD210+AE210+AF210+AG210</f>
        <v>30755.429999999997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55">
        <v>0</v>
      </c>
      <c r="N210" s="20">
        <v>0</v>
      </c>
      <c r="O210" s="20">
        <v>703.8</v>
      </c>
      <c r="P210" s="20">
        <v>30300.92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f>ROUND(P210*1.5%,2)</f>
        <v>454.51</v>
      </c>
      <c r="AF210" s="20">
        <v>0</v>
      </c>
      <c r="AG210" s="20">
        <v>0</v>
      </c>
      <c r="AH210" s="138" t="s">
        <v>265</v>
      </c>
      <c r="AI210" s="138">
        <v>2020</v>
      </c>
      <c r="AJ210" s="138">
        <v>2020</v>
      </c>
      <c r="AK210" s="46"/>
      <c r="AL210" s="46"/>
      <c r="AM210" s="46"/>
      <c r="AN210" s="46"/>
    </row>
    <row r="211" spans="1:40" ht="62.25" x14ac:dyDescent="0.9">
      <c r="A211" s="3">
        <v>1</v>
      </c>
      <c r="B211" s="48">
        <f>SUBTOTAL(103,$A$94:A211)</f>
        <v>102</v>
      </c>
      <c r="C211" s="137" t="s">
        <v>1849</v>
      </c>
      <c r="D211" s="53" t="s">
        <v>1490</v>
      </c>
      <c r="E211" s="51">
        <v>0.99670000000000003</v>
      </c>
      <c r="F211" s="20">
        <f>P211+AE211</f>
        <v>50750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55">
        <v>0</v>
      </c>
      <c r="N211" s="20">
        <v>0</v>
      </c>
      <c r="O211" s="20">
        <v>594</v>
      </c>
      <c r="P211" s="20">
        <v>50000</v>
      </c>
      <c r="Q211" s="20">
        <v>0</v>
      </c>
      <c r="R211" s="20">
        <v>0</v>
      </c>
      <c r="S211" s="20">
        <v>0</v>
      </c>
      <c r="T211" s="139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f>ROUND(P211*1.5%,2)</f>
        <v>750</v>
      </c>
      <c r="AF211" s="20">
        <v>0</v>
      </c>
      <c r="AG211" s="20">
        <v>0</v>
      </c>
      <c r="AH211" s="138" t="s">
        <v>265</v>
      </c>
      <c r="AI211" s="138">
        <v>2021</v>
      </c>
      <c r="AJ211" s="138">
        <v>2021</v>
      </c>
      <c r="AK211" s="46"/>
      <c r="AL211" s="46"/>
      <c r="AM211" s="46"/>
      <c r="AN211" s="46"/>
    </row>
    <row r="212" spans="1:40" ht="62.25" x14ac:dyDescent="0.9">
      <c r="B212" s="256" t="s">
        <v>829</v>
      </c>
      <c r="C212" s="137"/>
      <c r="D212" s="169" t="s">
        <v>862</v>
      </c>
      <c r="E212" s="51">
        <f>E213</f>
        <v>0.95309999999999995</v>
      </c>
      <c r="F212" s="20">
        <f>F213</f>
        <v>39585</v>
      </c>
      <c r="G212" s="20">
        <f t="shared" ref="G212:AG212" si="57">G213</f>
        <v>0</v>
      </c>
      <c r="H212" s="20">
        <f t="shared" si="57"/>
        <v>0</v>
      </c>
      <c r="I212" s="20">
        <f t="shared" si="57"/>
        <v>0</v>
      </c>
      <c r="J212" s="20">
        <f t="shared" si="57"/>
        <v>0</v>
      </c>
      <c r="K212" s="20">
        <f t="shared" si="57"/>
        <v>0</v>
      </c>
      <c r="L212" s="20">
        <f t="shared" si="57"/>
        <v>0</v>
      </c>
      <c r="M212" s="55">
        <f t="shared" si="57"/>
        <v>0</v>
      </c>
      <c r="N212" s="20">
        <f t="shared" si="57"/>
        <v>0</v>
      </c>
      <c r="O212" s="20">
        <f t="shared" si="57"/>
        <v>544</v>
      </c>
      <c r="P212" s="20">
        <f t="shared" si="57"/>
        <v>39000</v>
      </c>
      <c r="Q212" s="20">
        <f t="shared" si="57"/>
        <v>0</v>
      </c>
      <c r="R212" s="20">
        <f t="shared" si="57"/>
        <v>0</v>
      </c>
      <c r="S212" s="20">
        <f t="shared" si="57"/>
        <v>0</v>
      </c>
      <c r="T212" s="20">
        <f t="shared" si="57"/>
        <v>0</v>
      </c>
      <c r="U212" s="20">
        <f t="shared" si="57"/>
        <v>0</v>
      </c>
      <c r="V212" s="20">
        <f t="shared" si="57"/>
        <v>0</v>
      </c>
      <c r="W212" s="20">
        <f t="shared" si="57"/>
        <v>0</v>
      </c>
      <c r="X212" s="20">
        <f t="shared" si="57"/>
        <v>0</v>
      </c>
      <c r="Y212" s="20">
        <f t="shared" si="57"/>
        <v>0</v>
      </c>
      <c r="Z212" s="20">
        <f t="shared" si="57"/>
        <v>0</v>
      </c>
      <c r="AA212" s="20">
        <f t="shared" si="57"/>
        <v>0</v>
      </c>
      <c r="AB212" s="20">
        <f t="shared" si="57"/>
        <v>0</v>
      </c>
      <c r="AC212" s="20">
        <f t="shared" si="57"/>
        <v>0</v>
      </c>
      <c r="AD212" s="20">
        <f t="shared" si="57"/>
        <v>0</v>
      </c>
      <c r="AE212" s="20">
        <f t="shared" si="57"/>
        <v>585</v>
      </c>
      <c r="AF212" s="20">
        <f t="shared" si="57"/>
        <v>0</v>
      </c>
      <c r="AG212" s="20">
        <f t="shared" si="57"/>
        <v>0</v>
      </c>
      <c r="AH212" s="138" t="s">
        <v>862</v>
      </c>
      <c r="AI212" s="138" t="s">
        <v>862</v>
      </c>
      <c r="AJ212" s="138" t="s">
        <v>862</v>
      </c>
      <c r="AK212" s="46"/>
      <c r="AL212" s="46"/>
      <c r="AM212" s="46"/>
      <c r="AN212" s="46"/>
    </row>
    <row r="213" spans="1:40" ht="62.25" x14ac:dyDescent="0.9">
      <c r="A213" s="3">
        <v>1</v>
      </c>
      <c r="B213" s="48">
        <f>SUBTOTAL(103,$A$94:A213)</f>
        <v>103</v>
      </c>
      <c r="C213" s="137" t="s">
        <v>1444</v>
      </c>
      <c r="D213" s="53" t="s">
        <v>1835</v>
      </c>
      <c r="E213" s="51">
        <v>0.95309999999999995</v>
      </c>
      <c r="F213" s="20">
        <f>G213+H213+I213+J213+K213+L213+N213+P213+R213+T213+V213+W213+X213+Y213+Z213+AA213+AB213+AC213+AD213+AE213+AF213+AG213</f>
        <v>39585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55">
        <v>0</v>
      </c>
      <c r="N213" s="20">
        <v>0</v>
      </c>
      <c r="O213" s="20">
        <v>544</v>
      </c>
      <c r="P213" s="20">
        <v>39000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f>ROUND(P213*1.5%,2)</f>
        <v>585</v>
      </c>
      <c r="AF213" s="20">
        <v>0</v>
      </c>
      <c r="AG213" s="20">
        <v>0</v>
      </c>
      <c r="AH213" s="138" t="s">
        <v>265</v>
      </c>
      <c r="AI213" s="23">
        <v>2021</v>
      </c>
      <c r="AJ213" s="23">
        <v>2021</v>
      </c>
      <c r="AK213" s="46"/>
      <c r="AL213" s="46"/>
      <c r="AM213" s="46"/>
      <c r="AN213" s="46"/>
    </row>
    <row r="214" spans="1:40" ht="62.25" x14ac:dyDescent="0.9">
      <c r="B214" s="256" t="s">
        <v>797</v>
      </c>
      <c r="C214" s="137"/>
      <c r="D214" s="169" t="s">
        <v>862</v>
      </c>
      <c r="E214" s="51">
        <f>E215</f>
        <v>0.81220000000000003</v>
      </c>
      <c r="F214" s="20">
        <f>F215</f>
        <v>275468.56</v>
      </c>
      <c r="G214" s="20">
        <f t="shared" ref="G214:AG214" si="58">G215</f>
        <v>0</v>
      </c>
      <c r="H214" s="20">
        <f t="shared" si="58"/>
        <v>0</v>
      </c>
      <c r="I214" s="20">
        <f t="shared" si="58"/>
        <v>0</v>
      </c>
      <c r="J214" s="20">
        <f t="shared" si="58"/>
        <v>0</v>
      </c>
      <c r="K214" s="20">
        <f t="shared" si="58"/>
        <v>0</v>
      </c>
      <c r="L214" s="20">
        <f t="shared" si="58"/>
        <v>0</v>
      </c>
      <c r="M214" s="55">
        <f t="shared" si="58"/>
        <v>0</v>
      </c>
      <c r="N214" s="20">
        <f t="shared" si="58"/>
        <v>0</v>
      </c>
      <c r="O214" s="20">
        <f t="shared" si="58"/>
        <v>708</v>
      </c>
      <c r="P214" s="20">
        <f t="shared" si="58"/>
        <v>271397.59999999998</v>
      </c>
      <c r="Q214" s="20">
        <f t="shared" si="58"/>
        <v>0</v>
      </c>
      <c r="R214" s="20">
        <f t="shared" si="58"/>
        <v>0</v>
      </c>
      <c r="S214" s="20">
        <f t="shared" si="58"/>
        <v>0</v>
      </c>
      <c r="T214" s="20">
        <f t="shared" si="58"/>
        <v>0</v>
      </c>
      <c r="U214" s="20">
        <f t="shared" si="58"/>
        <v>0</v>
      </c>
      <c r="V214" s="20">
        <f t="shared" si="58"/>
        <v>0</v>
      </c>
      <c r="W214" s="20">
        <f t="shared" si="58"/>
        <v>0</v>
      </c>
      <c r="X214" s="20">
        <f t="shared" si="58"/>
        <v>0</v>
      </c>
      <c r="Y214" s="20">
        <f t="shared" si="58"/>
        <v>0</v>
      </c>
      <c r="Z214" s="20">
        <f t="shared" si="58"/>
        <v>0</v>
      </c>
      <c r="AA214" s="20">
        <f t="shared" si="58"/>
        <v>0</v>
      </c>
      <c r="AB214" s="20">
        <f t="shared" si="58"/>
        <v>0</v>
      </c>
      <c r="AC214" s="20">
        <f t="shared" si="58"/>
        <v>0</v>
      </c>
      <c r="AD214" s="20">
        <f t="shared" si="58"/>
        <v>0</v>
      </c>
      <c r="AE214" s="20">
        <f t="shared" si="58"/>
        <v>4070.96</v>
      </c>
      <c r="AF214" s="20">
        <f t="shared" si="58"/>
        <v>0</v>
      </c>
      <c r="AG214" s="20">
        <f t="shared" si="58"/>
        <v>0</v>
      </c>
      <c r="AH214" s="138" t="s">
        <v>862</v>
      </c>
      <c r="AI214" s="138" t="s">
        <v>862</v>
      </c>
      <c r="AJ214" s="138" t="s">
        <v>862</v>
      </c>
      <c r="AK214" s="46"/>
    </row>
    <row r="215" spans="1:40" ht="62.25" x14ac:dyDescent="0.9">
      <c r="A215" s="3">
        <v>1</v>
      </c>
      <c r="B215" s="48">
        <f>SUBTOTAL(103,$A$94:A215)</f>
        <v>104</v>
      </c>
      <c r="C215" s="137" t="s">
        <v>1445</v>
      </c>
      <c r="D215" s="53" t="s">
        <v>1836</v>
      </c>
      <c r="E215" s="51">
        <v>0.81220000000000003</v>
      </c>
      <c r="F215" s="20">
        <f>G215+H215+I215+J215+K215+L215+N215+P215+R215+T215+V215+W215+X215+Y215+Z215+AA215+AB215+AC215+AD215+AE215+AF215+AG215</f>
        <v>275468.56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55">
        <v>0</v>
      </c>
      <c r="N215" s="20">
        <v>0</v>
      </c>
      <c r="O215" s="20">
        <v>708</v>
      </c>
      <c r="P215" s="20">
        <v>271397.59999999998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f>ROUND(P215*1.5%,2)</f>
        <v>4070.96</v>
      </c>
      <c r="AF215" s="20">
        <v>0</v>
      </c>
      <c r="AG215" s="20">
        <v>0</v>
      </c>
      <c r="AH215" s="138" t="s">
        <v>265</v>
      </c>
      <c r="AI215" s="23">
        <v>2021</v>
      </c>
      <c r="AJ215" s="23">
        <v>2021</v>
      </c>
      <c r="AK215" s="46"/>
    </row>
    <row r="216" spans="1:40" ht="62.25" x14ac:dyDescent="0.9">
      <c r="B216" s="256" t="s">
        <v>839</v>
      </c>
      <c r="C216" s="137"/>
      <c r="D216" s="64" t="s">
        <v>862</v>
      </c>
      <c r="E216" s="51">
        <v>0.82630000000000003</v>
      </c>
      <c r="F216" s="20">
        <v>50753.95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55">
        <v>0</v>
      </c>
      <c r="N216" s="20">
        <v>0</v>
      </c>
      <c r="O216" s="20">
        <v>828</v>
      </c>
      <c r="P216" s="20">
        <v>50003.89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750.06</v>
      </c>
      <c r="AF216" s="20">
        <v>0</v>
      </c>
      <c r="AG216" s="20">
        <v>0</v>
      </c>
      <c r="AH216" s="138" t="s">
        <v>862</v>
      </c>
      <c r="AI216" s="138" t="s">
        <v>862</v>
      </c>
      <c r="AJ216" s="138" t="s">
        <v>862</v>
      </c>
      <c r="AK216" s="46"/>
    </row>
    <row r="217" spans="1:40" ht="62.25" x14ac:dyDescent="0.9">
      <c r="A217" s="3">
        <v>1</v>
      </c>
      <c r="B217" s="48">
        <f>SUBTOTAL(103,$A$94:A217)</f>
        <v>105</v>
      </c>
      <c r="C217" s="137" t="s">
        <v>1850</v>
      </c>
      <c r="D217" s="53" t="s">
        <v>1835</v>
      </c>
      <c r="E217" s="51">
        <v>0.82630000000000003</v>
      </c>
      <c r="F217" s="20">
        <f>P217+AE217</f>
        <v>50753.95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55">
        <v>0</v>
      </c>
      <c r="N217" s="20">
        <v>0</v>
      </c>
      <c r="O217" s="20">
        <v>828</v>
      </c>
      <c r="P217" s="20">
        <v>50003.89</v>
      </c>
      <c r="Q217" s="20">
        <v>0</v>
      </c>
      <c r="R217" s="20">
        <v>0</v>
      </c>
      <c r="S217" s="20">
        <v>0</v>
      </c>
      <c r="T217" s="139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f>ROUND(P217*1.5%,2)</f>
        <v>750.06</v>
      </c>
      <c r="AF217" s="20">
        <v>0</v>
      </c>
      <c r="AG217" s="20">
        <v>0</v>
      </c>
      <c r="AH217" s="138" t="s">
        <v>265</v>
      </c>
      <c r="AI217" s="138">
        <v>2021</v>
      </c>
      <c r="AJ217" s="138">
        <v>2021</v>
      </c>
      <c r="AK217" s="46"/>
    </row>
    <row r="218" spans="1:40" ht="62.25" x14ac:dyDescent="0.9">
      <c r="B218" s="256" t="s">
        <v>824</v>
      </c>
      <c r="C218" s="137"/>
      <c r="D218" s="169" t="s">
        <v>862</v>
      </c>
      <c r="E218" s="51">
        <f>AVERAGE(E219:E222)</f>
        <v>0.90027499999999994</v>
      </c>
      <c r="F218" s="20">
        <f>SUM(F219:F222)</f>
        <v>5784912.8800000008</v>
      </c>
      <c r="G218" s="20">
        <f>SUM(G219:G222)</f>
        <v>0</v>
      </c>
      <c r="H218" s="20">
        <f t="shared" ref="H218:AG218" si="59">SUM(H219:H222)</f>
        <v>0</v>
      </c>
      <c r="I218" s="20">
        <f t="shared" si="59"/>
        <v>175721.62</v>
      </c>
      <c r="J218" s="20">
        <f t="shared" si="59"/>
        <v>0</v>
      </c>
      <c r="K218" s="20">
        <f t="shared" si="59"/>
        <v>0</v>
      </c>
      <c r="L218" s="20">
        <f t="shared" si="59"/>
        <v>0</v>
      </c>
      <c r="M218" s="55">
        <f t="shared" si="59"/>
        <v>0</v>
      </c>
      <c r="N218" s="20">
        <f t="shared" si="59"/>
        <v>0</v>
      </c>
      <c r="O218" s="20">
        <f t="shared" si="59"/>
        <v>1779.9</v>
      </c>
      <c r="P218" s="20">
        <f t="shared" si="59"/>
        <v>5510187.0599999996</v>
      </c>
      <c r="Q218" s="20">
        <f t="shared" si="59"/>
        <v>0</v>
      </c>
      <c r="R218" s="20">
        <f t="shared" si="59"/>
        <v>0</v>
      </c>
      <c r="S218" s="20">
        <f t="shared" si="59"/>
        <v>474</v>
      </c>
      <c r="T218" s="20">
        <f t="shared" si="59"/>
        <v>13512.88</v>
      </c>
      <c r="U218" s="20">
        <f t="shared" si="59"/>
        <v>0</v>
      </c>
      <c r="V218" s="20">
        <f t="shared" si="59"/>
        <v>0</v>
      </c>
      <c r="W218" s="20">
        <f t="shared" si="59"/>
        <v>0</v>
      </c>
      <c r="X218" s="20">
        <f t="shared" si="59"/>
        <v>0</v>
      </c>
      <c r="Y218" s="20">
        <f t="shared" si="59"/>
        <v>0</v>
      </c>
      <c r="Z218" s="20">
        <f t="shared" si="59"/>
        <v>0</v>
      </c>
      <c r="AA218" s="20">
        <f t="shared" si="59"/>
        <v>0</v>
      </c>
      <c r="AB218" s="20">
        <f t="shared" si="59"/>
        <v>0</v>
      </c>
      <c r="AC218" s="20">
        <f t="shared" si="59"/>
        <v>0</v>
      </c>
      <c r="AD218" s="20">
        <f t="shared" si="59"/>
        <v>0</v>
      </c>
      <c r="AE218" s="20">
        <f t="shared" si="59"/>
        <v>85491.32</v>
      </c>
      <c r="AF218" s="20">
        <f t="shared" si="59"/>
        <v>0</v>
      </c>
      <c r="AG218" s="20">
        <f t="shared" si="59"/>
        <v>0</v>
      </c>
      <c r="AH218" s="138" t="s">
        <v>862</v>
      </c>
      <c r="AI218" s="138" t="s">
        <v>862</v>
      </c>
      <c r="AJ218" s="138" t="s">
        <v>862</v>
      </c>
      <c r="AK218" s="46"/>
    </row>
    <row r="219" spans="1:40" ht="62.25" x14ac:dyDescent="0.9">
      <c r="A219" s="3">
        <v>1</v>
      </c>
      <c r="B219" s="48">
        <f>SUBTOTAL(103,$A$94:A219)</f>
        <v>106</v>
      </c>
      <c r="C219" s="137" t="s">
        <v>1446</v>
      </c>
      <c r="D219" s="53" t="s">
        <v>1835</v>
      </c>
      <c r="E219" s="51">
        <v>0.96160000000000001</v>
      </c>
      <c r="F219" s="20">
        <f>G219+H219+I219+J219+K219+L219+N219+P219+R219+T219+V219+W219+X219+Y219+Z219+AA219+AB219+AC219+AD219+AE219+AF219+AG219</f>
        <v>5582500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55">
        <v>0</v>
      </c>
      <c r="N219" s="20">
        <v>0</v>
      </c>
      <c r="O219" s="20">
        <v>1245.4000000000001</v>
      </c>
      <c r="P219" s="20">
        <v>5500000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f>ROUND(P219*1.5%,2)</f>
        <v>82500</v>
      </c>
      <c r="AF219" s="20">
        <v>0</v>
      </c>
      <c r="AG219" s="20">
        <v>0</v>
      </c>
      <c r="AH219" s="138" t="s">
        <v>265</v>
      </c>
      <c r="AI219" s="23">
        <v>2021</v>
      </c>
      <c r="AJ219" s="23">
        <v>2021</v>
      </c>
      <c r="AK219" s="46"/>
    </row>
    <row r="220" spans="1:40" ht="62.25" x14ac:dyDescent="0.9">
      <c r="A220" s="3">
        <v>1</v>
      </c>
      <c r="B220" s="48">
        <f>SUBTOTAL(103,$A$94:A220)</f>
        <v>107</v>
      </c>
      <c r="C220" s="137" t="s">
        <v>1447</v>
      </c>
      <c r="D220" s="53" t="s">
        <v>1836</v>
      </c>
      <c r="E220" s="51">
        <v>0.92120000000000002</v>
      </c>
      <c r="F220" s="20">
        <f>G220+H220+I220+J220+K220+L220+N220+P220+R220+T220+V220+W220+X220+Y220+Z220+AA220+AB220+AC220+AD220+AE220+AF220+AG220</f>
        <v>10339.869999999999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55">
        <v>0</v>
      </c>
      <c r="N220" s="20">
        <v>0</v>
      </c>
      <c r="O220" s="20">
        <v>534.5</v>
      </c>
      <c r="P220" s="20">
        <v>10187.06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f>ROUND(P220*1.5%,2)</f>
        <v>152.81</v>
      </c>
      <c r="AF220" s="20">
        <v>0</v>
      </c>
      <c r="AG220" s="20">
        <v>0</v>
      </c>
      <c r="AH220" s="138" t="s">
        <v>265</v>
      </c>
      <c r="AI220" s="23">
        <v>2021</v>
      </c>
      <c r="AJ220" s="23">
        <v>2021</v>
      </c>
      <c r="AK220" s="46"/>
    </row>
    <row r="221" spans="1:40" ht="62.25" x14ac:dyDescent="0.9">
      <c r="A221" s="3">
        <v>1</v>
      </c>
      <c r="B221" s="48">
        <f>SUBTOTAL(103,$A$94:A221)</f>
        <v>108</v>
      </c>
      <c r="C221" s="137" t="s">
        <v>1448</v>
      </c>
      <c r="D221" s="169" t="s">
        <v>1835</v>
      </c>
      <c r="E221" s="51">
        <v>0.85540000000000005</v>
      </c>
      <c r="F221" s="20">
        <f>G221+H221+I221+J221+K221+L221+N221+P221+R221+T221+V221+W221+X221+Y221+Z221+AA221+AB221+AC221+AD221+AE221+AF221+AG221</f>
        <v>178357.44</v>
      </c>
      <c r="G221" s="20">
        <v>0</v>
      </c>
      <c r="H221" s="20">
        <v>0</v>
      </c>
      <c r="I221" s="20">
        <v>175721.62</v>
      </c>
      <c r="J221" s="20">
        <v>0</v>
      </c>
      <c r="K221" s="20">
        <v>0</v>
      </c>
      <c r="L221" s="20">
        <v>0</v>
      </c>
      <c r="M221" s="55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f>ROUND(I221*1.5%,2)</f>
        <v>2635.82</v>
      </c>
      <c r="AF221" s="20">
        <v>0</v>
      </c>
      <c r="AG221" s="20">
        <v>0</v>
      </c>
      <c r="AH221" s="138" t="s">
        <v>265</v>
      </c>
      <c r="AI221" s="23">
        <v>2021</v>
      </c>
      <c r="AJ221" s="23">
        <v>2021</v>
      </c>
      <c r="AK221" s="46"/>
    </row>
    <row r="222" spans="1:40" ht="62.25" x14ac:dyDescent="0.9">
      <c r="A222" s="3">
        <v>1</v>
      </c>
      <c r="B222" s="48">
        <f>SUBTOTAL(103,$A$94:A222)</f>
        <v>109</v>
      </c>
      <c r="C222" s="137" t="s">
        <v>2221</v>
      </c>
      <c r="D222" s="169">
        <v>2014</v>
      </c>
      <c r="E222" s="51">
        <v>0.8629</v>
      </c>
      <c r="F222" s="20">
        <f>G222+H222+I222+J222+K222+L222+N222+P222+R222+T222+V222+W222+X222+Y222+Z222+AA222+AB222+AC222+AD222+AE222+AF222+AG222</f>
        <v>13715.57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55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474</v>
      </c>
      <c r="T222" s="20">
        <v>13512.88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f>ROUND(T222*1.5%,2)</f>
        <v>202.69</v>
      </c>
      <c r="AF222" s="20">
        <v>0</v>
      </c>
      <c r="AG222" s="20">
        <v>0</v>
      </c>
      <c r="AH222" s="138" t="s">
        <v>265</v>
      </c>
      <c r="AI222" s="23">
        <v>2021</v>
      </c>
      <c r="AJ222" s="23">
        <v>2021</v>
      </c>
      <c r="AK222" s="46"/>
    </row>
    <row r="223" spans="1:40" ht="62.25" x14ac:dyDescent="0.9">
      <c r="B223" s="256" t="s">
        <v>1255</v>
      </c>
      <c r="C223" s="137"/>
      <c r="D223" s="169" t="s">
        <v>862</v>
      </c>
      <c r="E223" s="51">
        <f>E224</f>
        <v>0.99180000000000001</v>
      </c>
      <c r="F223" s="20">
        <f>F224</f>
        <v>222759.59</v>
      </c>
      <c r="G223" s="20">
        <f t="shared" ref="G223:AG223" si="60">G224</f>
        <v>0</v>
      </c>
      <c r="H223" s="20">
        <f t="shared" si="60"/>
        <v>0</v>
      </c>
      <c r="I223" s="20">
        <f t="shared" si="60"/>
        <v>0</v>
      </c>
      <c r="J223" s="20">
        <f t="shared" si="60"/>
        <v>0</v>
      </c>
      <c r="K223" s="20">
        <f t="shared" si="60"/>
        <v>0</v>
      </c>
      <c r="L223" s="20">
        <f t="shared" si="60"/>
        <v>0</v>
      </c>
      <c r="M223" s="55">
        <f t="shared" si="60"/>
        <v>0</v>
      </c>
      <c r="N223" s="20">
        <f t="shared" si="60"/>
        <v>0</v>
      </c>
      <c r="O223" s="20">
        <f t="shared" si="60"/>
        <v>0</v>
      </c>
      <c r="P223" s="20">
        <f t="shared" si="60"/>
        <v>0</v>
      </c>
      <c r="Q223" s="20">
        <f t="shared" si="60"/>
        <v>0</v>
      </c>
      <c r="R223" s="20">
        <f t="shared" si="60"/>
        <v>0</v>
      </c>
      <c r="S223" s="20">
        <f t="shared" si="60"/>
        <v>488.11</v>
      </c>
      <c r="T223" s="20">
        <f t="shared" si="60"/>
        <v>219483.79</v>
      </c>
      <c r="U223" s="20">
        <f t="shared" si="60"/>
        <v>0</v>
      </c>
      <c r="V223" s="20">
        <f t="shared" si="60"/>
        <v>0</v>
      </c>
      <c r="W223" s="20">
        <f t="shared" si="60"/>
        <v>0</v>
      </c>
      <c r="X223" s="20">
        <f t="shared" si="60"/>
        <v>0</v>
      </c>
      <c r="Y223" s="20">
        <f t="shared" si="60"/>
        <v>0</v>
      </c>
      <c r="Z223" s="20">
        <f t="shared" si="60"/>
        <v>0</v>
      </c>
      <c r="AA223" s="20">
        <f t="shared" si="60"/>
        <v>0</v>
      </c>
      <c r="AB223" s="20">
        <f t="shared" si="60"/>
        <v>0</v>
      </c>
      <c r="AC223" s="20">
        <f t="shared" si="60"/>
        <v>0</v>
      </c>
      <c r="AD223" s="20">
        <f t="shared" si="60"/>
        <v>0</v>
      </c>
      <c r="AE223" s="20">
        <f t="shared" si="60"/>
        <v>3275.8</v>
      </c>
      <c r="AF223" s="20">
        <f t="shared" si="60"/>
        <v>0</v>
      </c>
      <c r="AG223" s="20">
        <f t="shared" si="60"/>
        <v>0</v>
      </c>
      <c r="AH223" s="138" t="s">
        <v>862</v>
      </c>
      <c r="AI223" s="138" t="s">
        <v>862</v>
      </c>
      <c r="AJ223" s="138" t="s">
        <v>862</v>
      </c>
      <c r="AK223" s="46"/>
    </row>
    <row r="224" spans="1:40" ht="62.25" x14ac:dyDescent="0.9">
      <c r="A224" s="3">
        <v>1</v>
      </c>
      <c r="B224" s="48">
        <f>SUBTOTAL(103,$A$94:A224)</f>
        <v>110</v>
      </c>
      <c r="C224" s="137" t="s">
        <v>1449</v>
      </c>
      <c r="D224" s="169" t="s">
        <v>1490</v>
      </c>
      <c r="E224" s="51">
        <v>0.99180000000000001</v>
      </c>
      <c r="F224" s="20">
        <f>G224+H224+I224+J224+K224+L224+N224+P224+R224+T224+V224+W224+X224+Y224+Z224+AA224+AB224+AC224+AD224+AE224+AF224+AG224</f>
        <v>222759.59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55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488.11</v>
      </c>
      <c r="T224" s="20">
        <v>219483.79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3275.8</v>
      </c>
      <c r="AF224" s="20">
        <v>0</v>
      </c>
      <c r="AG224" s="20">
        <v>0</v>
      </c>
      <c r="AH224" s="138" t="s">
        <v>265</v>
      </c>
      <c r="AI224" s="138">
        <v>2020</v>
      </c>
      <c r="AJ224" s="138">
        <v>2020</v>
      </c>
      <c r="AK224" s="46"/>
    </row>
    <row r="225" spans="1:37" ht="62.25" x14ac:dyDescent="0.9">
      <c r="B225" s="256" t="s">
        <v>820</v>
      </c>
      <c r="C225" s="137"/>
      <c r="D225" s="169" t="s">
        <v>862</v>
      </c>
      <c r="E225" s="51">
        <f>E226</f>
        <v>1</v>
      </c>
      <c r="F225" s="20">
        <f>F226</f>
        <v>137654.99000000002</v>
      </c>
      <c r="G225" s="20">
        <f t="shared" ref="G225:AG225" si="61">G226</f>
        <v>0</v>
      </c>
      <c r="H225" s="20">
        <f t="shared" si="61"/>
        <v>0</v>
      </c>
      <c r="I225" s="20">
        <f t="shared" si="61"/>
        <v>0</v>
      </c>
      <c r="J225" s="20">
        <f t="shared" si="61"/>
        <v>0</v>
      </c>
      <c r="K225" s="20">
        <f t="shared" si="61"/>
        <v>0</v>
      </c>
      <c r="L225" s="20">
        <f t="shared" si="61"/>
        <v>0</v>
      </c>
      <c r="M225" s="55">
        <f t="shared" si="61"/>
        <v>0</v>
      </c>
      <c r="N225" s="20">
        <f t="shared" si="61"/>
        <v>0</v>
      </c>
      <c r="O225" s="20">
        <f t="shared" si="61"/>
        <v>0</v>
      </c>
      <c r="P225" s="20">
        <f t="shared" si="61"/>
        <v>0</v>
      </c>
      <c r="Q225" s="20">
        <f t="shared" si="61"/>
        <v>0</v>
      </c>
      <c r="R225" s="20">
        <f t="shared" si="61"/>
        <v>0</v>
      </c>
      <c r="S225" s="20">
        <f t="shared" si="61"/>
        <v>370.88</v>
      </c>
      <c r="T225" s="20">
        <f t="shared" si="61"/>
        <v>135630.70000000001</v>
      </c>
      <c r="U225" s="20">
        <f t="shared" si="61"/>
        <v>0</v>
      </c>
      <c r="V225" s="20">
        <f t="shared" si="61"/>
        <v>0</v>
      </c>
      <c r="W225" s="20">
        <f t="shared" si="61"/>
        <v>0</v>
      </c>
      <c r="X225" s="20">
        <f t="shared" si="61"/>
        <v>0</v>
      </c>
      <c r="Y225" s="20">
        <f t="shared" si="61"/>
        <v>0</v>
      </c>
      <c r="Z225" s="20">
        <f t="shared" si="61"/>
        <v>0</v>
      </c>
      <c r="AA225" s="20">
        <f t="shared" si="61"/>
        <v>0</v>
      </c>
      <c r="AB225" s="20">
        <f t="shared" si="61"/>
        <v>0</v>
      </c>
      <c r="AC225" s="20">
        <f t="shared" si="61"/>
        <v>0</v>
      </c>
      <c r="AD225" s="20">
        <f t="shared" si="61"/>
        <v>0</v>
      </c>
      <c r="AE225" s="20">
        <f t="shared" si="61"/>
        <v>2024.29</v>
      </c>
      <c r="AF225" s="20">
        <f t="shared" si="61"/>
        <v>0</v>
      </c>
      <c r="AG225" s="20">
        <f t="shared" si="61"/>
        <v>0</v>
      </c>
      <c r="AH225" s="138" t="s">
        <v>862</v>
      </c>
      <c r="AI225" s="138" t="s">
        <v>862</v>
      </c>
      <c r="AJ225" s="138" t="s">
        <v>862</v>
      </c>
      <c r="AK225" s="46"/>
    </row>
    <row r="226" spans="1:37" ht="62.25" x14ac:dyDescent="0.9">
      <c r="A226" s="3">
        <v>1</v>
      </c>
      <c r="B226" s="48">
        <f>SUBTOTAL(103,$A$94:A226)</f>
        <v>111</v>
      </c>
      <c r="C226" s="137" t="s">
        <v>1450</v>
      </c>
      <c r="D226" s="169" t="s">
        <v>1490</v>
      </c>
      <c r="E226" s="51">
        <v>1</v>
      </c>
      <c r="F226" s="20">
        <f>G226+H226+I226+J226+K226+L226+N226+P226+R226+T226+V226+W226+X226+Y226+Z226+AA226+AB226+AC226+AD226+AE226+AF226+AG226</f>
        <v>137654.99000000002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55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370.88</v>
      </c>
      <c r="T226" s="20">
        <v>135630.70000000001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2024.29</v>
      </c>
      <c r="AF226" s="20">
        <v>0</v>
      </c>
      <c r="AG226" s="20">
        <v>0</v>
      </c>
      <c r="AH226" s="138" t="s">
        <v>265</v>
      </c>
      <c r="AI226" s="138">
        <v>2020</v>
      </c>
      <c r="AJ226" s="138">
        <v>2020</v>
      </c>
      <c r="AK226" s="46"/>
    </row>
    <row r="227" spans="1:37" ht="62.25" x14ac:dyDescent="0.9">
      <c r="B227" s="256" t="s">
        <v>808</v>
      </c>
      <c r="C227" s="137"/>
      <c r="D227" s="169" t="s">
        <v>862</v>
      </c>
      <c r="E227" s="51">
        <f>E228</f>
        <v>0.98829999999999996</v>
      </c>
      <c r="F227" s="20">
        <f>F228</f>
        <v>1522500</v>
      </c>
      <c r="G227" s="20">
        <f t="shared" ref="G227:AG227" si="62">G228</f>
        <v>0</v>
      </c>
      <c r="H227" s="20">
        <f t="shared" si="62"/>
        <v>0</v>
      </c>
      <c r="I227" s="20">
        <f t="shared" si="62"/>
        <v>0</v>
      </c>
      <c r="J227" s="20">
        <f t="shared" si="62"/>
        <v>0</v>
      </c>
      <c r="K227" s="20">
        <f t="shared" si="62"/>
        <v>0</v>
      </c>
      <c r="L227" s="20">
        <f t="shared" si="62"/>
        <v>0</v>
      </c>
      <c r="M227" s="55">
        <f t="shared" si="62"/>
        <v>0</v>
      </c>
      <c r="N227" s="20">
        <f t="shared" si="62"/>
        <v>0</v>
      </c>
      <c r="O227" s="20">
        <f t="shared" si="62"/>
        <v>860.2</v>
      </c>
      <c r="P227" s="20">
        <f t="shared" si="62"/>
        <v>1500000</v>
      </c>
      <c r="Q227" s="20">
        <f t="shared" si="62"/>
        <v>0</v>
      </c>
      <c r="R227" s="20">
        <f t="shared" si="62"/>
        <v>0</v>
      </c>
      <c r="S227" s="20">
        <f t="shared" si="62"/>
        <v>0</v>
      </c>
      <c r="T227" s="20">
        <f t="shared" si="62"/>
        <v>0</v>
      </c>
      <c r="U227" s="20">
        <f t="shared" si="62"/>
        <v>0</v>
      </c>
      <c r="V227" s="20">
        <f t="shared" si="62"/>
        <v>0</v>
      </c>
      <c r="W227" s="20">
        <f t="shared" si="62"/>
        <v>0</v>
      </c>
      <c r="X227" s="20">
        <f t="shared" si="62"/>
        <v>0</v>
      </c>
      <c r="Y227" s="20">
        <f t="shared" si="62"/>
        <v>0</v>
      </c>
      <c r="Z227" s="20">
        <f t="shared" si="62"/>
        <v>0</v>
      </c>
      <c r="AA227" s="20">
        <f t="shared" si="62"/>
        <v>0</v>
      </c>
      <c r="AB227" s="20">
        <f t="shared" si="62"/>
        <v>0</v>
      </c>
      <c r="AC227" s="20">
        <f t="shared" si="62"/>
        <v>0</v>
      </c>
      <c r="AD227" s="20">
        <f t="shared" si="62"/>
        <v>0</v>
      </c>
      <c r="AE227" s="20">
        <f t="shared" si="62"/>
        <v>22500</v>
      </c>
      <c r="AF227" s="20">
        <f t="shared" si="62"/>
        <v>0</v>
      </c>
      <c r="AG227" s="20">
        <f t="shared" si="62"/>
        <v>0</v>
      </c>
      <c r="AH227" s="138" t="s">
        <v>862</v>
      </c>
      <c r="AI227" s="138" t="s">
        <v>862</v>
      </c>
      <c r="AJ227" s="138" t="s">
        <v>862</v>
      </c>
      <c r="AK227" s="46"/>
    </row>
    <row r="228" spans="1:37" ht="62.25" x14ac:dyDescent="0.9">
      <c r="A228" s="3">
        <v>1</v>
      </c>
      <c r="B228" s="48">
        <f>SUBTOTAL(103,$A$94:A228)</f>
        <v>112</v>
      </c>
      <c r="C228" s="137" t="s">
        <v>1451</v>
      </c>
      <c r="D228" s="53" t="s">
        <v>1836</v>
      </c>
      <c r="E228" s="51">
        <v>0.98829999999999996</v>
      </c>
      <c r="F228" s="20">
        <f>G228+H228+I228+J228+K228+L228+N228+P228+R228+T228+V228+W228+X228+Y228+Z228+AA228+AB228+AC228+AD228+AE228+AF228+AG228</f>
        <v>1522500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55">
        <v>0</v>
      </c>
      <c r="N228" s="20">
        <v>0</v>
      </c>
      <c r="O228" s="20">
        <v>860.2</v>
      </c>
      <c r="P228" s="20">
        <v>1500000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f>ROUND(P228*1.5%,2)</f>
        <v>22500</v>
      </c>
      <c r="AF228" s="20">
        <v>0</v>
      </c>
      <c r="AG228" s="20">
        <v>0</v>
      </c>
      <c r="AH228" s="138" t="s">
        <v>265</v>
      </c>
      <c r="AI228" s="23">
        <v>2021</v>
      </c>
      <c r="AJ228" s="23">
        <v>2021</v>
      </c>
      <c r="AK228" s="46"/>
    </row>
    <row r="229" spans="1:37" ht="62.25" x14ac:dyDescent="0.9">
      <c r="B229" s="256" t="s">
        <v>813</v>
      </c>
      <c r="C229" s="137"/>
      <c r="D229" s="169" t="s">
        <v>862</v>
      </c>
      <c r="E229" s="51">
        <f>E230</f>
        <v>0.72670000000000001</v>
      </c>
      <c r="F229" s="20">
        <f>F230</f>
        <v>50750</v>
      </c>
      <c r="G229" s="20">
        <f t="shared" ref="G229:AG229" si="63">G230</f>
        <v>0</v>
      </c>
      <c r="H229" s="20">
        <f t="shared" si="63"/>
        <v>0</v>
      </c>
      <c r="I229" s="20">
        <f t="shared" si="63"/>
        <v>0</v>
      </c>
      <c r="J229" s="20">
        <f t="shared" si="63"/>
        <v>0</v>
      </c>
      <c r="K229" s="20">
        <f t="shared" si="63"/>
        <v>0</v>
      </c>
      <c r="L229" s="20">
        <f t="shared" si="63"/>
        <v>0</v>
      </c>
      <c r="M229" s="55">
        <f t="shared" si="63"/>
        <v>0</v>
      </c>
      <c r="N229" s="20">
        <f t="shared" si="63"/>
        <v>0</v>
      </c>
      <c r="O229" s="20">
        <f t="shared" si="63"/>
        <v>651</v>
      </c>
      <c r="P229" s="20">
        <f t="shared" si="63"/>
        <v>50000</v>
      </c>
      <c r="Q229" s="20">
        <f t="shared" si="63"/>
        <v>0</v>
      </c>
      <c r="R229" s="20">
        <f t="shared" si="63"/>
        <v>0</v>
      </c>
      <c r="S229" s="20">
        <f t="shared" si="63"/>
        <v>0</v>
      </c>
      <c r="T229" s="20">
        <f t="shared" si="63"/>
        <v>0</v>
      </c>
      <c r="U229" s="20">
        <f t="shared" si="63"/>
        <v>0</v>
      </c>
      <c r="V229" s="20">
        <f t="shared" si="63"/>
        <v>0</v>
      </c>
      <c r="W229" s="20">
        <f t="shared" si="63"/>
        <v>0</v>
      </c>
      <c r="X229" s="20">
        <f t="shared" si="63"/>
        <v>0</v>
      </c>
      <c r="Y229" s="20">
        <f t="shared" si="63"/>
        <v>0</v>
      </c>
      <c r="Z229" s="20">
        <f t="shared" si="63"/>
        <v>0</v>
      </c>
      <c r="AA229" s="20">
        <f t="shared" si="63"/>
        <v>0</v>
      </c>
      <c r="AB229" s="20">
        <f t="shared" si="63"/>
        <v>0</v>
      </c>
      <c r="AC229" s="20">
        <f t="shared" si="63"/>
        <v>0</v>
      </c>
      <c r="AD229" s="20">
        <f t="shared" si="63"/>
        <v>0</v>
      </c>
      <c r="AE229" s="20">
        <f t="shared" si="63"/>
        <v>750</v>
      </c>
      <c r="AF229" s="20">
        <f t="shared" si="63"/>
        <v>0</v>
      </c>
      <c r="AG229" s="20">
        <f t="shared" si="63"/>
        <v>0</v>
      </c>
      <c r="AH229" s="138" t="s">
        <v>862</v>
      </c>
      <c r="AI229" s="138" t="s">
        <v>862</v>
      </c>
      <c r="AJ229" s="138" t="s">
        <v>862</v>
      </c>
      <c r="AK229" s="46"/>
    </row>
    <row r="230" spans="1:37" ht="62.25" x14ac:dyDescent="0.9">
      <c r="A230" s="3">
        <v>1</v>
      </c>
      <c r="B230" s="48">
        <f>SUBTOTAL(103,$A$94:A230)</f>
        <v>113</v>
      </c>
      <c r="C230" s="137" t="s">
        <v>1452</v>
      </c>
      <c r="D230" s="53" t="s">
        <v>1490</v>
      </c>
      <c r="E230" s="51">
        <v>0.72670000000000001</v>
      </c>
      <c r="F230" s="20">
        <f>G230+H230+I230+J230+K230+L230+N230+P230+R230+T230+V230+W230+X230+Y230+Z230+AA230+AB230+AC230+AD230+AE230+AF230+AG230</f>
        <v>50750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55">
        <v>0</v>
      </c>
      <c r="N230" s="20">
        <v>0</v>
      </c>
      <c r="O230" s="20">
        <v>651</v>
      </c>
      <c r="P230" s="20">
        <v>50000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f>ROUND(P230*1.5%,2)</f>
        <v>750</v>
      </c>
      <c r="AF230" s="20">
        <v>0</v>
      </c>
      <c r="AG230" s="20">
        <v>0</v>
      </c>
      <c r="AH230" s="138" t="s">
        <v>265</v>
      </c>
      <c r="AI230" s="23">
        <v>2021</v>
      </c>
      <c r="AJ230" s="23">
        <v>2021</v>
      </c>
      <c r="AK230" s="46"/>
    </row>
    <row r="231" spans="1:37" ht="62.25" x14ac:dyDescent="0.9">
      <c r="B231" s="256" t="s">
        <v>828</v>
      </c>
      <c r="C231" s="137"/>
      <c r="D231" s="169" t="s">
        <v>862</v>
      </c>
      <c r="E231" s="51">
        <f>E232</f>
        <v>0.98380000000000001</v>
      </c>
      <c r="F231" s="20">
        <f>F232</f>
        <v>39622.869999999995</v>
      </c>
      <c r="G231" s="20">
        <f t="shared" ref="G231:AG231" si="64">G232</f>
        <v>0</v>
      </c>
      <c r="H231" s="20">
        <f t="shared" si="64"/>
        <v>0</v>
      </c>
      <c r="I231" s="20">
        <f t="shared" si="64"/>
        <v>0</v>
      </c>
      <c r="J231" s="20">
        <f t="shared" si="64"/>
        <v>0</v>
      </c>
      <c r="K231" s="20">
        <f t="shared" si="64"/>
        <v>0</v>
      </c>
      <c r="L231" s="20">
        <f t="shared" si="64"/>
        <v>0</v>
      </c>
      <c r="M231" s="55">
        <f t="shared" si="64"/>
        <v>0</v>
      </c>
      <c r="N231" s="20">
        <f t="shared" si="64"/>
        <v>0</v>
      </c>
      <c r="O231" s="20">
        <f t="shared" si="64"/>
        <v>762</v>
      </c>
      <c r="P231" s="20">
        <f t="shared" si="64"/>
        <v>39037.31</v>
      </c>
      <c r="Q231" s="20">
        <f t="shared" si="64"/>
        <v>0</v>
      </c>
      <c r="R231" s="20">
        <f t="shared" si="64"/>
        <v>0</v>
      </c>
      <c r="S231" s="20">
        <f t="shared" si="64"/>
        <v>0</v>
      </c>
      <c r="T231" s="20">
        <f t="shared" si="64"/>
        <v>0</v>
      </c>
      <c r="U231" s="20">
        <f t="shared" si="64"/>
        <v>0</v>
      </c>
      <c r="V231" s="20">
        <f t="shared" si="64"/>
        <v>0</v>
      </c>
      <c r="W231" s="20">
        <f t="shared" si="64"/>
        <v>0</v>
      </c>
      <c r="X231" s="20">
        <f t="shared" si="64"/>
        <v>0</v>
      </c>
      <c r="Y231" s="20">
        <f t="shared" si="64"/>
        <v>0</v>
      </c>
      <c r="Z231" s="20">
        <f t="shared" si="64"/>
        <v>0</v>
      </c>
      <c r="AA231" s="20">
        <f t="shared" si="64"/>
        <v>0</v>
      </c>
      <c r="AB231" s="20">
        <f t="shared" si="64"/>
        <v>0</v>
      </c>
      <c r="AC231" s="20">
        <f t="shared" si="64"/>
        <v>0</v>
      </c>
      <c r="AD231" s="20">
        <f t="shared" si="64"/>
        <v>0</v>
      </c>
      <c r="AE231" s="20">
        <f t="shared" si="64"/>
        <v>585.55999999999995</v>
      </c>
      <c r="AF231" s="20">
        <f t="shared" si="64"/>
        <v>0</v>
      </c>
      <c r="AG231" s="20">
        <f t="shared" si="64"/>
        <v>0</v>
      </c>
      <c r="AH231" s="138" t="s">
        <v>862</v>
      </c>
      <c r="AI231" s="138" t="s">
        <v>862</v>
      </c>
      <c r="AJ231" s="138" t="s">
        <v>862</v>
      </c>
      <c r="AK231" s="46"/>
    </row>
    <row r="232" spans="1:37" ht="62.25" x14ac:dyDescent="0.9">
      <c r="A232" s="3">
        <v>1</v>
      </c>
      <c r="B232" s="48">
        <f>SUBTOTAL(103,$A$94:A232)</f>
        <v>114</v>
      </c>
      <c r="C232" s="137" t="s">
        <v>1453</v>
      </c>
      <c r="D232" s="53" t="s">
        <v>1836</v>
      </c>
      <c r="E232" s="51">
        <v>0.98380000000000001</v>
      </c>
      <c r="F232" s="20">
        <f>G232+H232+I232+J232+K232+L232+N232+P232+R232+T232+V232+W232+X232+Y232+Z232+AA232+AB232+AC232+AD232+AE232+AF232+AG232</f>
        <v>39622.869999999995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55">
        <v>0</v>
      </c>
      <c r="N232" s="20">
        <v>0</v>
      </c>
      <c r="O232" s="20">
        <v>762</v>
      </c>
      <c r="P232" s="20">
        <v>39037.31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f>ROUND(P232*1.5%,2)</f>
        <v>585.55999999999995</v>
      </c>
      <c r="AF232" s="20">
        <v>0</v>
      </c>
      <c r="AG232" s="20">
        <v>0</v>
      </c>
      <c r="AH232" s="138" t="s">
        <v>265</v>
      </c>
      <c r="AI232" s="138">
        <v>2020</v>
      </c>
      <c r="AJ232" s="138">
        <v>2020</v>
      </c>
      <c r="AK232" s="46"/>
    </row>
    <row r="233" spans="1:37" ht="62.25" x14ac:dyDescent="0.9">
      <c r="B233" s="256" t="s">
        <v>806</v>
      </c>
      <c r="C233" s="137"/>
      <c r="D233" s="169" t="s">
        <v>862</v>
      </c>
      <c r="E233" s="51">
        <f>E234</f>
        <v>0.98480000000000001</v>
      </c>
      <c r="F233" s="20">
        <f>F234</f>
        <v>1045972.2</v>
      </c>
      <c r="G233" s="20">
        <f t="shared" ref="G233:AG233" si="65">G234</f>
        <v>0</v>
      </c>
      <c r="H233" s="20">
        <f t="shared" si="65"/>
        <v>0</v>
      </c>
      <c r="I233" s="20">
        <f t="shared" si="65"/>
        <v>0</v>
      </c>
      <c r="J233" s="20">
        <f t="shared" si="65"/>
        <v>0</v>
      </c>
      <c r="K233" s="20">
        <f t="shared" si="65"/>
        <v>0</v>
      </c>
      <c r="L233" s="20">
        <f t="shared" si="65"/>
        <v>0</v>
      </c>
      <c r="M233" s="55">
        <f t="shared" si="65"/>
        <v>0</v>
      </c>
      <c r="N233" s="20">
        <f t="shared" si="65"/>
        <v>0</v>
      </c>
      <c r="O233" s="20">
        <f t="shared" si="65"/>
        <v>1187</v>
      </c>
      <c r="P233" s="20">
        <f t="shared" si="65"/>
        <v>1030514.48</v>
      </c>
      <c r="Q233" s="20">
        <f t="shared" si="65"/>
        <v>0</v>
      </c>
      <c r="R233" s="20">
        <f t="shared" si="65"/>
        <v>0</v>
      </c>
      <c r="S233" s="20">
        <f t="shared" si="65"/>
        <v>0</v>
      </c>
      <c r="T233" s="20">
        <f t="shared" si="65"/>
        <v>0</v>
      </c>
      <c r="U233" s="20">
        <f t="shared" si="65"/>
        <v>0</v>
      </c>
      <c r="V233" s="20">
        <f t="shared" si="65"/>
        <v>0</v>
      </c>
      <c r="W233" s="20">
        <f t="shared" si="65"/>
        <v>0</v>
      </c>
      <c r="X233" s="20">
        <f t="shared" si="65"/>
        <v>0</v>
      </c>
      <c r="Y233" s="20">
        <f t="shared" si="65"/>
        <v>0</v>
      </c>
      <c r="Z233" s="20">
        <f t="shared" si="65"/>
        <v>0</v>
      </c>
      <c r="AA233" s="20">
        <f t="shared" si="65"/>
        <v>0</v>
      </c>
      <c r="AB233" s="20">
        <f t="shared" si="65"/>
        <v>0</v>
      </c>
      <c r="AC233" s="20">
        <f t="shared" si="65"/>
        <v>0</v>
      </c>
      <c r="AD233" s="20">
        <f t="shared" si="65"/>
        <v>0</v>
      </c>
      <c r="AE233" s="20">
        <f t="shared" si="65"/>
        <v>15457.72</v>
      </c>
      <c r="AF233" s="20">
        <f t="shared" si="65"/>
        <v>0</v>
      </c>
      <c r="AG233" s="20">
        <f t="shared" si="65"/>
        <v>0</v>
      </c>
      <c r="AH233" s="138" t="s">
        <v>862</v>
      </c>
      <c r="AI233" s="138" t="s">
        <v>862</v>
      </c>
      <c r="AJ233" s="138" t="s">
        <v>862</v>
      </c>
      <c r="AK233" s="46"/>
    </row>
    <row r="234" spans="1:37" ht="62.25" x14ac:dyDescent="0.9">
      <c r="A234" s="3">
        <v>1</v>
      </c>
      <c r="B234" s="48">
        <f>SUBTOTAL(103,$A$94:A234)</f>
        <v>115</v>
      </c>
      <c r="C234" s="137" t="s">
        <v>2219</v>
      </c>
      <c r="D234" s="53">
        <v>2014</v>
      </c>
      <c r="E234" s="51">
        <v>0.98480000000000001</v>
      </c>
      <c r="F234" s="20">
        <f>G234+H234+I234+J234+K234+L234+N234+P234+R234+T234+V234+W234+X234+Y234+Z234+AA234+AB234+AC234+AD234+AE234+AF234+AG234</f>
        <v>1045972.2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55">
        <v>0</v>
      </c>
      <c r="N234" s="20">
        <v>0</v>
      </c>
      <c r="O234" s="20">
        <v>1187</v>
      </c>
      <c r="P234" s="20">
        <v>1030514.48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f>ROUND(P234*1.5%,2)</f>
        <v>15457.72</v>
      </c>
      <c r="AF234" s="20">
        <v>0</v>
      </c>
      <c r="AG234" s="20">
        <v>0</v>
      </c>
      <c r="AH234" s="138" t="s">
        <v>265</v>
      </c>
      <c r="AI234" s="23">
        <v>2021</v>
      </c>
      <c r="AJ234" s="23">
        <v>2021</v>
      </c>
      <c r="AK234" s="46"/>
    </row>
    <row r="235" spans="1:37" ht="62.25" x14ac:dyDescent="0.9">
      <c r="B235" s="256" t="s">
        <v>811</v>
      </c>
      <c r="C235" s="137"/>
      <c r="D235" s="169" t="s">
        <v>862</v>
      </c>
      <c r="E235" s="51">
        <f>AVERAGE(E236:E237)</f>
        <v>0.83830000000000005</v>
      </c>
      <c r="F235" s="20">
        <f>F236+F237</f>
        <v>98453.75</v>
      </c>
      <c r="G235" s="20">
        <f t="shared" ref="G235:AG235" si="66">G236+G237</f>
        <v>0</v>
      </c>
      <c r="H235" s="20">
        <f t="shared" si="66"/>
        <v>0</v>
      </c>
      <c r="I235" s="20">
        <f t="shared" si="66"/>
        <v>0</v>
      </c>
      <c r="J235" s="20">
        <f t="shared" si="66"/>
        <v>0</v>
      </c>
      <c r="K235" s="20">
        <f t="shared" si="66"/>
        <v>0</v>
      </c>
      <c r="L235" s="20">
        <f t="shared" si="66"/>
        <v>0</v>
      </c>
      <c r="M235" s="55">
        <f t="shared" si="66"/>
        <v>0</v>
      </c>
      <c r="N235" s="20">
        <f t="shared" si="66"/>
        <v>0</v>
      </c>
      <c r="O235" s="20">
        <f t="shared" si="66"/>
        <v>949</v>
      </c>
      <c r="P235" s="20">
        <f t="shared" si="66"/>
        <v>97866.559999999998</v>
      </c>
      <c r="Q235" s="20">
        <f t="shared" si="66"/>
        <v>0</v>
      </c>
      <c r="R235" s="20">
        <f t="shared" si="66"/>
        <v>0</v>
      </c>
      <c r="S235" s="20">
        <f t="shared" si="66"/>
        <v>0</v>
      </c>
      <c r="T235" s="20">
        <f t="shared" si="66"/>
        <v>0</v>
      </c>
      <c r="U235" s="20">
        <f t="shared" si="66"/>
        <v>0</v>
      </c>
      <c r="V235" s="20">
        <f t="shared" si="66"/>
        <v>0</v>
      </c>
      <c r="W235" s="20">
        <f t="shared" si="66"/>
        <v>0</v>
      </c>
      <c r="X235" s="20">
        <f t="shared" si="66"/>
        <v>0</v>
      </c>
      <c r="Y235" s="20">
        <f t="shared" si="66"/>
        <v>0</v>
      </c>
      <c r="Z235" s="20">
        <f t="shared" si="66"/>
        <v>0</v>
      </c>
      <c r="AA235" s="20">
        <f t="shared" si="66"/>
        <v>0</v>
      </c>
      <c r="AB235" s="20">
        <f t="shared" si="66"/>
        <v>0</v>
      </c>
      <c r="AC235" s="20">
        <f t="shared" si="66"/>
        <v>0</v>
      </c>
      <c r="AD235" s="20">
        <f t="shared" si="66"/>
        <v>0</v>
      </c>
      <c r="AE235" s="20">
        <f t="shared" si="66"/>
        <v>587.18999999999994</v>
      </c>
      <c r="AF235" s="20">
        <f t="shared" si="66"/>
        <v>0</v>
      </c>
      <c r="AG235" s="20">
        <f t="shared" si="66"/>
        <v>0</v>
      </c>
      <c r="AH235" s="138" t="s">
        <v>862</v>
      </c>
      <c r="AI235" s="138" t="s">
        <v>862</v>
      </c>
      <c r="AJ235" s="138" t="s">
        <v>862</v>
      </c>
      <c r="AK235" s="46"/>
    </row>
    <row r="236" spans="1:37" ht="62.25" x14ac:dyDescent="0.9">
      <c r="A236" s="3">
        <v>1</v>
      </c>
      <c r="B236" s="48">
        <f>SUBTOTAL(103,$A$94:A236)</f>
        <v>116</v>
      </c>
      <c r="C236" s="137" t="s">
        <v>1461</v>
      </c>
      <c r="D236" s="53" t="s">
        <v>1835</v>
      </c>
      <c r="E236" s="51">
        <v>0.75480000000000003</v>
      </c>
      <c r="F236" s="20">
        <f>G236+H236+I236+J236+K236+L236+N236+P236+R236+T236+V236+W236+X236+Y236+Z236+AA236+AB236+AC236+AD236+AE236+AF236+AG236</f>
        <v>78556.570000000007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55">
        <v>0</v>
      </c>
      <c r="N236" s="20">
        <v>0</v>
      </c>
      <c r="O236" s="20">
        <v>577</v>
      </c>
      <c r="P236" s="20">
        <v>78088.05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468.52</v>
      </c>
      <c r="AF236" s="20">
        <v>0</v>
      </c>
      <c r="AG236" s="20">
        <v>0</v>
      </c>
      <c r="AH236" s="138" t="s">
        <v>265</v>
      </c>
      <c r="AI236" s="138">
        <v>2020</v>
      </c>
      <c r="AJ236" s="138">
        <v>2020</v>
      </c>
      <c r="AK236" s="46"/>
    </row>
    <row r="237" spans="1:37" ht="62.25" x14ac:dyDescent="0.9">
      <c r="A237" s="3">
        <v>1</v>
      </c>
      <c r="B237" s="48">
        <f>SUBTOTAL(103,$A$94:A237)</f>
        <v>117</v>
      </c>
      <c r="C237" s="137" t="s">
        <v>1462</v>
      </c>
      <c r="D237" s="53" t="s">
        <v>1836</v>
      </c>
      <c r="E237" s="51">
        <v>0.92179999999999995</v>
      </c>
      <c r="F237" s="20">
        <f>G237+H237+I237+J237+K237+L237+N237+P237+R237+T237+V237+W237+X237+Y237+Z237+AA237+AB237+AC237+AD237+AE237+AF237+AG237</f>
        <v>19897.179999999997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55">
        <v>0</v>
      </c>
      <c r="N237" s="20">
        <v>0</v>
      </c>
      <c r="O237" s="20">
        <v>372</v>
      </c>
      <c r="P237" s="20">
        <v>19778.509999999998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118.67</v>
      </c>
      <c r="AF237" s="20">
        <v>0</v>
      </c>
      <c r="AG237" s="20">
        <v>0</v>
      </c>
      <c r="AH237" s="138" t="s">
        <v>265</v>
      </c>
      <c r="AI237" s="138">
        <v>2020</v>
      </c>
      <c r="AJ237" s="138">
        <v>2020</v>
      </c>
      <c r="AK237" s="46"/>
    </row>
    <row r="238" spans="1:37" ht="62.25" x14ac:dyDescent="0.9">
      <c r="B238" s="256" t="s">
        <v>1016</v>
      </c>
      <c r="C238" s="137"/>
      <c r="D238" s="169" t="s">
        <v>862</v>
      </c>
      <c r="E238" s="51">
        <f t="shared" ref="E238:T246" si="67">E239</f>
        <v>0.93410000000000004</v>
      </c>
      <c r="F238" s="20">
        <f t="shared" si="67"/>
        <v>5309.7</v>
      </c>
      <c r="G238" s="20">
        <f t="shared" si="67"/>
        <v>0</v>
      </c>
      <c r="H238" s="20">
        <f t="shared" si="67"/>
        <v>0</v>
      </c>
      <c r="I238" s="20">
        <f t="shared" si="67"/>
        <v>0</v>
      </c>
      <c r="J238" s="20">
        <f t="shared" si="67"/>
        <v>0</v>
      </c>
      <c r="K238" s="20">
        <f t="shared" si="67"/>
        <v>0</v>
      </c>
      <c r="L238" s="20">
        <f t="shared" si="67"/>
        <v>0</v>
      </c>
      <c r="M238" s="55">
        <f t="shared" si="67"/>
        <v>0</v>
      </c>
      <c r="N238" s="20">
        <f t="shared" si="67"/>
        <v>0</v>
      </c>
      <c r="O238" s="20">
        <f t="shared" si="67"/>
        <v>429.6</v>
      </c>
      <c r="P238" s="20">
        <f t="shared" si="67"/>
        <v>5231.2299999999996</v>
      </c>
      <c r="Q238" s="20">
        <f t="shared" si="67"/>
        <v>0</v>
      </c>
      <c r="R238" s="20">
        <f t="shared" si="67"/>
        <v>0</v>
      </c>
      <c r="S238" s="20">
        <f t="shared" si="67"/>
        <v>0</v>
      </c>
      <c r="T238" s="20">
        <f t="shared" si="67"/>
        <v>0</v>
      </c>
      <c r="U238" s="20">
        <f t="shared" ref="U238:AG238" si="68">U239</f>
        <v>0</v>
      </c>
      <c r="V238" s="20">
        <f t="shared" si="68"/>
        <v>0</v>
      </c>
      <c r="W238" s="20">
        <f t="shared" si="68"/>
        <v>0</v>
      </c>
      <c r="X238" s="20">
        <f t="shared" si="68"/>
        <v>0</v>
      </c>
      <c r="Y238" s="20">
        <f t="shared" si="68"/>
        <v>0</v>
      </c>
      <c r="Z238" s="20">
        <f t="shared" si="68"/>
        <v>0</v>
      </c>
      <c r="AA238" s="20">
        <f t="shared" si="68"/>
        <v>0</v>
      </c>
      <c r="AB238" s="20">
        <f t="shared" si="68"/>
        <v>0</v>
      </c>
      <c r="AC238" s="20">
        <f t="shared" si="68"/>
        <v>0</v>
      </c>
      <c r="AD238" s="20">
        <f t="shared" si="68"/>
        <v>0</v>
      </c>
      <c r="AE238" s="20">
        <f t="shared" si="68"/>
        <v>78.47</v>
      </c>
      <c r="AF238" s="20">
        <f t="shared" si="68"/>
        <v>0</v>
      </c>
      <c r="AG238" s="20">
        <f t="shared" si="68"/>
        <v>0</v>
      </c>
      <c r="AH238" s="138" t="s">
        <v>862</v>
      </c>
      <c r="AI238" s="138" t="s">
        <v>862</v>
      </c>
      <c r="AJ238" s="138" t="s">
        <v>862</v>
      </c>
      <c r="AK238" s="46"/>
    </row>
    <row r="239" spans="1:37" ht="62.25" x14ac:dyDescent="0.9">
      <c r="A239" s="3">
        <v>1</v>
      </c>
      <c r="B239" s="48">
        <f>SUBTOTAL(103,$A$94:A239)</f>
        <v>118</v>
      </c>
      <c r="C239" s="137" t="s">
        <v>1554</v>
      </c>
      <c r="D239" s="53" t="s">
        <v>1835</v>
      </c>
      <c r="E239" s="51">
        <v>0.93410000000000004</v>
      </c>
      <c r="F239" s="20">
        <f>G239+H239+I239+J239+K239+L239+N239+P239+R239+T239+V239+W239+X239+Y239+Z239+AA239+AB239+AC239+AD239+AE239+AF239+AG239</f>
        <v>5309.7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55">
        <v>0</v>
      </c>
      <c r="N239" s="20">
        <v>0</v>
      </c>
      <c r="O239" s="20">
        <v>429.6</v>
      </c>
      <c r="P239" s="20">
        <v>5231.2299999999996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f>ROUND(P239*1.5%,2)</f>
        <v>78.47</v>
      </c>
      <c r="AF239" s="20">
        <v>0</v>
      </c>
      <c r="AG239" s="20">
        <v>0</v>
      </c>
      <c r="AH239" s="138" t="s">
        <v>265</v>
      </c>
      <c r="AI239" s="138">
        <v>2020</v>
      </c>
      <c r="AJ239" s="138">
        <v>2020</v>
      </c>
      <c r="AK239" s="46"/>
    </row>
    <row r="240" spans="1:37" ht="62.25" x14ac:dyDescent="0.9">
      <c r="B240" s="256" t="s">
        <v>854</v>
      </c>
      <c r="C240" s="137"/>
      <c r="D240" s="169" t="s">
        <v>862</v>
      </c>
      <c r="E240" s="51">
        <v>0.99509999999999998</v>
      </c>
      <c r="F240" s="20">
        <f t="shared" si="67"/>
        <v>188216.53</v>
      </c>
      <c r="G240" s="20">
        <f t="shared" si="67"/>
        <v>0</v>
      </c>
      <c r="H240" s="20">
        <f t="shared" si="67"/>
        <v>0</v>
      </c>
      <c r="I240" s="20">
        <f t="shared" si="67"/>
        <v>0</v>
      </c>
      <c r="J240" s="20">
        <f t="shared" si="67"/>
        <v>0</v>
      </c>
      <c r="K240" s="20">
        <f t="shared" si="67"/>
        <v>0</v>
      </c>
      <c r="L240" s="20">
        <f t="shared" si="67"/>
        <v>0</v>
      </c>
      <c r="M240" s="55">
        <f t="shared" si="67"/>
        <v>0</v>
      </c>
      <c r="N240" s="20">
        <f t="shared" si="67"/>
        <v>0</v>
      </c>
      <c r="O240" s="20">
        <f t="shared" si="67"/>
        <v>186.15</v>
      </c>
      <c r="P240" s="20">
        <f t="shared" si="67"/>
        <v>185435</v>
      </c>
      <c r="Q240" s="20">
        <f t="shared" si="67"/>
        <v>0</v>
      </c>
      <c r="R240" s="20">
        <f t="shared" si="67"/>
        <v>0</v>
      </c>
      <c r="S240" s="20">
        <f t="shared" si="67"/>
        <v>0</v>
      </c>
      <c r="T240" s="20">
        <f t="shared" si="67"/>
        <v>0</v>
      </c>
      <c r="U240" s="20">
        <f t="shared" ref="U240:AG240" si="69">U241</f>
        <v>0</v>
      </c>
      <c r="V240" s="20">
        <f t="shared" si="69"/>
        <v>0</v>
      </c>
      <c r="W240" s="20">
        <f t="shared" si="69"/>
        <v>0</v>
      </c>
      <c r="X240" s="20">
        <f t="shared" si="69"/>
        <v>0</v>
      </c>
      <c r="Y240" s="20">
        <f t="shared" si="69"/>
        <v>0</v>
      </c>
      <c r="Z240" s="20">
        <f t="shared" si="69"/>
        <v>0</v>
      </c>
      <c r="AA240" s="20">
        <f t="shared" si="69"/>
        <v>0</v>
      </c>
      <c r="AB240" s="20">
        <f t="shared" si="69"/>
        <v>0</v>
      </c>
      <c r="AC240" s="20">
        <f t="shared" si="69"/>
        <v>0</v>
      </c>
      <c r="AD240" s="20">
        <f t="shared" si="69"/>
        <v>0</v>
      </c>
      <c r="AE240" s="20">
        <f t="shared" si="69"/>
        <v>2781.53</v>
      </c>
      <c r="AF240" s="20">
        <f t="shared" si="69"/>
        <v>0</v>
      </c>
      <c r="AG240" s="20">
        <f t="shared" si="69"/>
        <v>0</v>
      </c>
      <c r="AH240" s="138" t="s">
        <v>862</v>
      </c>
      <c r="AI240" s="138" t="s">
        <v>862</v>
      </c>
      <c r="AJ240" s="138" t="s">
        <v>862</v>
      </c>
      <c r="AK240" s="46"/>
    </row>
    <row r="241" spans="1:37" ht="62.25" x14ac:dyDescent="0.9">
      <c r="A241" s="3">
        <v>1</v>
      </c>
      <c r="B241" s="48">
        <f>SUBTOTAL(103,$A$94:A241)</f>
        <v>119</v>
      </c>
      <c r="C241" s="137" t="s">
        <v>1639</v>
      </c>
      <c r="D241" s="53" t="s">
        <v>1835</v>
      </c>
      <c r="E241" s="51">
        <v>0.99509999999999998</v>
      </c>
      <c r="F241" s="20">
        <f>P241+AE241</f>
        <v>188216.53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55">
        <v>0</v>
      </c>
      <c r="N241" s="20">
        <v>0</v>
      </c>
      <c r="O241" s="20">
        <v>186.15</v>
      </c>
      <c r="P241" s="20">
        <v>185435</v>
      </c>
      <c r="Q241" s="20">
        <v>0</v>
      </c>
      <c r="R241" s="20">
        <v>0</v>
      </c>
      <c r="S241" s="20">
        <v>0</v>
      </c>
      <c r="T241" s="139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f>ROUND(P241*1.5%,2)</f>
        <v>2781.53</v>
      </c>
      <c r="AF241" s="20">
        <v>0</v>
      </c>
      <c r="AG241" s="20">
        <v>0</v>
      </c>
      <c r="AH241" s="138" t="s">
        <v>265</v>
      </c>
      <c r="AI241" s="138">
        <v>2020</v>
      </c>
      <c r="AJ241" s="138">
        <v>2020</v>
      </c>
      <c r="AK241" s="46"/>
    </row>
    <row r="242" spans="1:37" ht="62.25" x14ac:dyDescent="0.9">
      <c r="B242" s="256" t="s">
        <v>825</v>
      </c>
      <c r="C242" s="137"/>
      <c r="D242" s="169" t="s">
        <v>862</v>
      </c>
      <c r="E242" s="51">
        <f t="shared" si="67"/>
        <v>0.981975146584529</v>
      </c>
      <c r="F242" s="20">
        <f t="shared" si="67"/>
        <v>159122.38</v>
      </c>
      <c r="G242" s="20">
        <f t="shared" si="67"/>
        <v>0</v>
      </c>
      <c r="H242" s="20">
        <f t="shared" si="67"/>
        <v>0</v>
      </c>
      <c r="I242" s="20">
        <f t="shared" si="67"/>
        <v>28692</v>
      </c>
      <c r="J242" s="20">
        <f t="shared" si="67"/>
        <v>0</v>
      </c>
      <c r="K242" s="20">
        <f t="shared" si="67"/>
        <v>0</v>
      </c>
      <c r="L242" s="20">
        <f t="shared" si="67"/>
        <v>0</v>
      </c>
      <c r="M242" s="55">
        <f t="shared" si="67"/>
        <v>0</v>
      </c>
      <c r="N242" s="20">
        <f t="shared" si="67"/>
        <v>0</v>
      </c>
      <c r="O242" s="20">
        <f t="shared" si="67"/>
        <v>0</v>
      </c>
      <c r="P242" s="20">
        <f t="shared" si="67"/>
        <v>0</v>
      </c>
      <c r="Q242" s="20">
        <f t="shared" si="67"/>
        <v>0</v>
      </c>
      <c r="R242" s="20">
        <f t="shared" si="67"/>
        <v>0</v>
      </c>
      <c r="S242" s="20">
        <f t="shared" si="67"/>
        <v>0</v>
      </c>
      <c r="T242" s="20">
        <f t="shared" si="67"/>
        <v>0</v>
      </c>
      <c r="U242" s="20">
        <f t="shared" ref="U242:AG246" si="70">U243</f>
        <v>0</v>
      </c>
      <c r="V242" s="20">
        <f t="shared" si="70"/>
        <v>0</v>
      </c>
      <c r="W242" s="20">
        <f t="shared" si="70"/>
        <v>0</v>
      </c>
      <c r="X242" s="20">
        <f t="shared" si="70"/>
        <v>0</v>
      </c>
      <c r="Y242" s="20">
        <f t="shared" si="70"/>
        <v>0</v>
      </c>
      <c r="Z242" s="20">
        <f t="shared" si="70"/>
        <v>0</v>
      </c>
      <c r="AA242" s="20">
        <f t="shared" si="70"/>
        <v>0</v>
      </c>
      <c r="AB242" s="20">
        <f t="shared" si="70"/>
        <v>0</v>
      </c>
      <c r="AC242" s="20">
        <f t="shared" si="70"/>
        <v>0</v>
      </c>
      <c r="AD242" s="20">
        <f t="shared" si="70"/>
        <v>0</v>
      </c>
      <c r="AE242" s="20">
        <f t="shared" si="70"/>
        <v>430.38</v>
      </c>
      <c r="AF242" s="20">
        <f t="shared" si="70"/>
        <v>130000</v>
      </c>
      <c r="AG242" s="20">
        <f t="shared" si="70"/>
        <v>0</v>
      </c>
      <c r="AH242" s="138" t="s">
        <v>862</v>
      </c>
      <c r="AI242" s="138" t="s">
        <v>862</v>
      </c>
      <c r="AJ242" s="138" t="s">
        <v>862</v>
      </c>
      <c r="AK242" s="46"/>
    </row>
    <row r="243" spans="1:37" ht="62.25" x14ac:dyDescent="0.9">
      <c r="A243" s="3">
        <v>1</v>
      </c>
      <c r="B243" s="48">
        <f>SUBTOTAL(103,$A$94:A243)</f>
        <v>120</v>
      </c>
      <c r="C243" s="137" t="s">
        <v>1851</v>
      </c>
      <c r="D243" s="64">
        <v>2015</v>
      </c>
      <c r="E243" s="51">
        <v>0.981975146584529</v>
      </c>
      <c r="F243" s="20">
        <f>G243+H243+I243+J243+K243+L243+N243+P243+R243+T243+V243+W243+X243+Y243+Z243+AA243+AB243+AC243+AD243+AE243+AF243+AG243</f>
        <v>159122.38</v>
      </c>
      <c r="G243" s="20">
        <v>0</v>
      </c>
      <c r="H243" s="20">
        <v>0</v>
      </c>
      <c r="I243" s="20">
        <v>28692</v>
      </c>
      <c r="J243" s="20">
        <v>0</v>
      </c>
      <c r="K243" s="20">
        <v>0</v>
      </c>
      <c r="L243" s="20">
        <v>0</v>
      </c>
      <c r="M243" s="55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139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f>ROUND(I243*1.5%,2)</f>
        <v>430.38</v>
      </c>
      <c r="AF243" s="20">
        <v>130000</v>
      </c>
      <c r="AG243" s="20">
        <v>0</v>
      </c>
      <c r="AH243" s="138">
        <v>2021</v>
      </c>
      <c r="AI243" s="138">
        <v>2021</v>
      </c>
      <c r="AJ243" s="138">
        <v>2021</v>
      </c>
      <c r="AK243" s="46"/>
    </row>
    <row r="244" spans="1:37" ht="62.25" x14ac:dyDescent="0.9">
      <c r="B244" s="256" t="s">
        <v>823</v>
      </c>
      <c r="C244" s="137"/>
      <c r="D244" s="169" t="s">
        <v>862</v>
      </c>
      <c r="E244" s="51">
        <f t="shared" si="67"/>
        <v>0.95199999999999996</v>
      </c>
      <c r="F244" s="20">
        <f t="shared" si="67"/>
        <v>4034769.44</v>
      </c>
      <c r="G244" s="20">
        <f t="shared" si="67"/>
        <v>0</v>
      </c>
      <c r="H244" s="20">
        <f t="shared" si="67"/>
        <v>0</v>
      </c>
      <c r="I244" s="20">
        <f t="shared" si="67"/>
        <v>0</v>
      </c>
      <c r="J244" s="20">
        <f t="shared" si="67"/>
        <v>0</v>
      </c>
      <c r="K244" s="20">
        <f t="shared" si="67"/>
        <v>0</v>
      </c>
      <c r="L244" s="20">
        <f t="shared" si="67"/>
        <v>0</v>
      </c>
      <c r="M244" s="55">
        <f t="shared" si="67"/>
        <v>0</v>
      </c>
      <c r="N244" s="20">
        <f t="shared" si="67"/>
        <v>0</v>
      </c>
      <c r="O244" s="20">
        <f t="shared" si="67"/>
        <v>1020</v>
      </c>
      <c r="P244" s="20">
        <f t="shared" si="67"/>
        <v>3975142.31</v>
      </c>
      <c r="Q244" s="20">
        <f t="shared" si="67"/>
        <v>0</v>
      </c>
      <c r="R244" s="20">
        <f t="shared" si="67"/>
        <v>0</v>
      </c>
      <c r="S244" s="20">
        <f t="shared" si="67"/>
        <v>0</v>
      </c>
      <c r="T244" s="20">
        <f t="shared" si="67"/>
        <v>0</v>
      </c>
      <c r="U244" s="20">
        <f t="shared" si="70"/>
        <v>0</v>
      </c>
      <c r="V244" s="20">
        <f t="shared" si="70"/>
        <v>0</v>
      </c>
      <c r="W244" s="20">
        <f t="shared" si="70"/>
        <v>0</v>
      </c>
      <c r="X244" s="20">
        <f t="shared" si="70"/>
        <v>0</v>
      </c>
      <c r="Y244" s="20">
        <f t="shared" si="70"/>
        <v>0</v>
      </c>
      <c r="Z244" s="20">
        <f t="shared" si="70"/>
        <v>0</v>
      </c>
      <c r="AA244" s="20">
        <f t="shared" si="70"/>
        <v>0</v>
      </c>
      <c r="AB244" s="20">
        <f t="shared" si="70"/>
        <v>0</v>
      </c>
      <c r="AC244" s="20">
        <f t="shared" si="70"/>
        <v>0</v>
      </c>
      <c r="AD244" s="20">
        <f t="shared" si="70"/>
        <v>0</v>
      </c>
      <c r="AE244" s="20">
        <f t="shared" si="70"/>
        <v>59627.13</v>
      </c>
      <c r="AF244" s="20">
        <f t="shared" si="70"/>
        <v>0</v>
      </c>
      <c r="AG244" s="20">
        <f t="shared" si="70"/>
        <v>0</v>
      </c>
      <c r="AH244" s="138" t="s">
        <v>862</v>
      </c>
      <c r="AI244" s="138" t="s">
        <v>862</v>
      </c>
      <c r="AJ244" s="138" t="s">
        <v>862</v>
      </c>
      <c r="AK244" s="46"/>
    </row>
    <row r="245" spans="1:37" ht="62.25" x14ac:dyDescent="0.9">
      <c r="A245" s="3">
        <v>1</v>
      </c>
      <c r="B245" s="48">
        <f>SUBTOTAL(103,$A$94:A245)</f>
        <v>121</v>
      </c>
      <c r="C245" s="137" t="s">
        <v>2218</v>
      </c>
      <c r="D245" s="64">
        <v>2015</v>
      </c>
      <c r="E245" s="51">
        <v>0.95199999999999996</v>
      </c>
      <c r="F245" s="20">
        <f>G245+H245+I245+J245+K245+L245+N245+P245+R245+T245+V245+W245+X245+Y245+Z245+AA245+AB245+AC245+AD245+AE245+AF245+AG245</f>
        <v>4034769.44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55">
        <v>0</v>
      </c>
      <c r="N245" s="20">
        <v>0</v>
      </c>
      <c r="O245" s="20">
        <v>1020</v>
      </c>
      <c r="P245" s="20">
        <v>3975142.31</v>
      </c>
      <c r="Q245" s="20">
        <v>0</v>
      </c>
      <c r="R245" s="20">
        <v>0</v>
      </c>
      <c r="S245" s="20">
        <v>0</v>
      </c>
      <c r="T245" s="139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f>ROUND(P245*1.5%,2)</f>
        <v>59627.13</v>
      </c>
      <c r="AF245" s="20">
        <v>0</v>
      </c>
      <c r="AG245" s="20">
        <v>0</v>
      </c>
      <c r="AH245" s="138" t="s">
        <v>265</v>
      </c>
      <c r="AI245" s="138">
        <v>2021</v>
      </c>
      <c r="AJ245" s="138">
        <v>2021</v>
      </c>
      <c r="AK245" s="46"/>
    </row>
    <row r="246" spans="1:37" ht="62.25" x14ac:dyDescent="0.9">
      <c r="B246" s="256" t="s">
        <v>790</v>
      </c>
      <c r="C246" s="137"/>
      <c r="D246" s="169" t="s">
        <v>862</v>
      </c>
      <c r="E246" s="51">
        <f t="shared" si="67"/>
        <v>0.60399999999999998</v>
      </c>
      <c r="F246" s="20">
        <f t="shared" si="67"/>
        <v>1015000</v>
      </c>
      <c r="G246" s="20">
        <f t="shared" si="67"/>
        <v>0</v>
      </c>
      <c r="H246" s="20">
        <f t="shared" si="67"/>
        <v>0</v>
      </c>
      <c r="I246" s="20">
        <f t="shared" si="67"/>
        <v>0</v>
      </c>
      <c r="J246" s="20">
        <f t="shared" si="67"/>
        <v>0</v>
      </c>
      <c r="K246" s="20">
        <f t="shared" si="67"/>
        <v>0</v>
      </c>
      <c r="L246" s="20">
        <f t="shared" si="67"/>
        <v>0</v>
      </c>
      <c r="M246" s="55">
        <f t="shared" si="67"/>
        <v>0</v>
      </c>
      <c r="N246" s="20">
        <f t="shared" si="67"/>
        <v>0</v>
      </c>
      <c r="O246" s="20">
        <f t="shared" si="67"/>
        <v>1342.78</v>
      </c>
      <c r="P246" s="20">
        <f t="shared" si="67"/>
        <v>1000000</v>
      </c>
      <c r="Q246" s="20">
        <f t="shared" si="67"/>
        <v>0</v>
      </c>
      <c r="R246" s="20">
        <f t="shared" si="67"/>
        <v>0</v>
      </c>
      <c r="S246" s="20">
        <f t="shared" si="67"/>
        <v>0</v>
      </c>
      <c r="T246" s="20">
        <f t="shared" si="67"/>
        <v>0</v>
      </c>
      <c r="U246" s="20">
        <f t="shared" si="70"/>
        <v>0</v>
      </c>
      <c r="V246" s="20">
        <f t="shared" si="70"/>
        <v>0</v>
      </c>
      <c r="W246" s="20">
        <f t="shared" si="70"/>
        <v>0</v>
      </c>
      <c r="X246" s="20">
        <f t="shared" si="70"/>
        <v>0</v>
      </c>
      <c r="Y246" s="20">
        <f t="shared" si="70"/>
        <v>0</v>
      </c>
      <c r="Z246" s="20">
        <f t="shared" si="70"/>
        <v>0</v>
      </c>
      <c r="AA246" s="20">
        <f t="shared" si="70"/>
        <v>0</v>
      </c>
      <c r="AB246" s="20">
        <f t="shared" si="70"/>
        <v>0</v>
      </c>
      <c r="AC246" s="20">
        <f t="shared" si="70"/>
        <v>0</v>
      </c>
      <c r="AD246" s="20">
        <f t="shared" si="70"/>
        <v>0</v>
      </c>
      <c r="AE246" s="20">
        <f t="shared" si="70"/>
        <v>15000</v>
      </c>
      <c r="AF246" s="20">
        <f t="shared" si="70"/>
        <v>0</v>
      </c>
      <c r="AG246" s="20">
        <f t="shared" si="70"/>
        <v>0</v>
      </c>
      <c r="AH246" s="138" t="s">
        <v>862</v>
      </c>
      <c r="AI246" s="138" t="s">
        <v>862</v>
      </c>
      <c r="AJ246" s="138" t="s">
        <v>862</v>
      </c>
      <c r="AK246" s="46"/>
    </row>
    <row r="247" spans="1:37" ht="62.25" x14ac:dyDescent="0.9">
      <c r="A247" s="3">
        <v>1</v>
      </c>
      <c r="B247" s="48">
        <f>SUBTOTAL(103,$A$94:A247)</f>
        <v>122</v>
      </c>
      <c r="C247" s="137" t="s">
        <v>2673</v>
      </c>
      <c r="D247" s="64">
        <v>2016</v>
      </c>
      <c r="E247" s="51">
        <v>0.60399999999999998</v>
      </c>
      <c r="F247" s="20">
        <f>G247+H247+I247+J247+K247+L247+N247+P247+R247+T247+V247+W247+X247+Y247+Z247+AA247+AB247+AC247+AD247+AE247+AF247+AG247</f>
        <v>1015000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55">
        <v>0</v>
      </c>
      <c r="N247" s="20">
        <v>0</v>
      </c>
      <c r="O247" s="20">
        <v>1342.78</v>
      </c>
      <c r="P247" s="20">
        <v>1000000</v>
      </c>
      <c r="Q247" s="20">
        <v>0</v>
      </c>
      <c r="R247" s="20">
        <v>0</v>
      </c>
      <c r="S247" s="20">
        <v>0</v>
      </c>
      <c r="T247" s="139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f>ROUND(P247*1.5%,2)</f>
        <v>15000</v>
      </c>
      <c r="AF247" s="20">
        <v>0</v>
      </c>
      <c r="AG247" s="20">
        <v>0</v>
      </c>
      <c r="AH247" s="138" t="s">
        <v>265</v>
      </c>
      <c r="AI247" s="138">
        <v>2021</v>
      </c>
      <c r="AJ247" s="138">
        <v>2021</v>
      </c>
      <c r="AK247" s="46"/>
    </row>
  </sheetData>
  <autoFilter ref="A11:AN246"/>
  <mergeCells count="34"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  <mergeCell ref="B10:AJ10"/>
    <mergeCell ref="W6:W7"/>
    <mergeCell ref="S6:T7"/>
    <mergeCell ref="M6:N7"/>
    <mergeCell ref="G6:L6"/>
    <mergeCell ref="U6:V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honeticPr fontId="44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T246"/>
  <sheetViews>
    <sheetView topLeftCell="B213" zoomScale="30" zoomScaleNormal="30" workbookViewId="0">
      <selection activeCell="B213" sqref="A1:XFD1048576"/>
    </sheetView>
  </sheetViews>
  <sheetFormatPr defaultRowHeight="26.25" x14ac:dyDescent="0.4"/>
  <cols>
    <col min="1" max="1" width="9.140625" style="3" hidden="1" customWidth="1"/>
    <col min="2" max="2" width="15.85546875" style="3" customWidth="1"/>
    <col min="3" max="3" width="219.85546875" style="3" customWidth="1"/>
    <col min="4" max="4" width="21.42578125" style="3" customWidth="1"/>
    <col min="5" max="5" width="14.85546875" style="3" customWidth="1"/>
    <col min="6" max="6" width="74.28515625" style="3" customWidth="1"/>
    <col min="7" max="7" width="12.85546875" style="3" customWidth="1"/>
    <col min="8" max="8" width="13.85546875" style="3" customWidth="1"/>
    <col min="9" max="9" width="31.140625" style="3" customWidth="1"/>
    <col min="10" max="10" width="32.28515625" style="3" customWidth="1"/>
    <col min="11" max="11" width="32.5703125" style="3" customWidth="1"/>
    <col min="12" max="12" width="32.85546875" style="3" customWidth="1"/>
    <col min="13" max="13" width="42.28515625" style="3" customWidth="1"/>
    <col min="14" max="14" width="95.28515625" style="3" customWidth="1"/>
    <col min="15" max="15" width="45.5703125" style="3" customWidth="1"/>
    <col min="16" max="16" width="29.85546875" style="3" customWidth="1"/>
    <col min="17" max="17" width="25.5703125" style="3" customWidth="1"/>
    <col min="18" max="18" width="9.140625" style="3"/>
    <col min="19" max="19" width="22.5703125" style="260" bestFit="1" customWidth="1"/>
    <col min="20" max="20" width="19.140625" style="3" bestFit="1" customWidth="1"/>
    <col min="21" max="16384" width="9.140625" style="3"/>
  </cols>
  <sheetData>
    <row r="1" spans="1:17" ht="35.25" x14ac:dyDescent="0.5">
      <c r="B1" s="257"/>
      <c r="C1" s="257"/>
      <c r="D1" s="257"/>
      <c r="E1" s="257"/>
      <c r="F1" s="257"/>
      <c r="G1" s="258"/>
      <c r="H1" s="257"/>
      <c r="I1" s="257"/>
      <c r="J1" s="257"/>
      <c r="K1" s="257"/>
      <c r="L1" s="257"/>
      <c r="M1" s="259"/>
      <c r="N1" s="259"/>
      <c r="O1" s="424" t="s">
        <v>1020</v>
      </c>
      <c r="P1" s="424"/>
      <c r="Q1" s="424"/>
    </row>
    <row r="2" spans="1:17" ht="71.25" customHeight="1" x14ac:dyDescent="0.5">
      <c r="B2" s="257"/>
      <c r="C2" s="257"/>
      <c r="D2" s="257"/>
      <c r="E2" s="257"/>
      <c r="F2" s="257"/>
      <c r="G2" s="258"/>
      <c r="H2" s="257"/>
      <c r="I2" s="257"/>
      <c r="J2" s="257"/>
      <c r="K2" s="257"/>
      <c r="L2" s="257"/>
      <c r="M2" s="261"/>
      <c r="N2" s="425" t="s">
        <v>1021</v>
      </c>
      <c r="O2" s="425"/>
      <c r="P2" s="425"/>
      <c r="Q2" s="425"/>
    </row>
    <row r="3" spans="1:17" ht="201.75" customHeight="1" x14ac:dyDescent="0.4">
      <c r="B3" s="426" t="s">
        <v>1883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</row>
    <row r="4" spans="1:17" ht="35.25" x14ac:dyDescent="0.4">
      <c r="B4" s="427" t="s">
        <v>6</v>
      </c>
      <c r="C4" s="427" t="s">
        <v>1022</v>
      </c>
      <c r="D4" s="427" t="s">
        <v>245</v>
      </c>
      <c r="E4" s="428"/>
      <c r="F4" s="430" t="s">
        <v>246</v>
      </c>
      <c r="G4" s="431" t="s">
        <v>247</v>
      </c>
      <c r="H4" s="431" t="s">
        <v>248</v>
      </c>
      <c r="I4" s="430" t="s">
        <v>249</v>
      </c>
      <c r="J4" s="427" t="s">
        <v>250</v>
      </c>
      <c r="K4" s="428"/>
      <c r="L4" s="442" t="s">
        <v>1023</v>
      </c>
      <c r="M4" s="442" t="s">
        <v>1024</v>
      </c>
      <c r="N4" s="442" t="s">
        <v>251</v>
      </c>
      <c r="O4" s="447" t="s">
        <v>8</v>
      </c>
      <c r="P4" s="437" t="s">
        <v>253</v>
      </c>
      <c r="Q4" s="437" t="s">
        <v>254</v>
      </c>
    </row>
    <row r="5" spans="1:17" x14ac:dyDescent="0.4">
      <c r="B5" s="428"/>
      <c r="C5" s="428"/>
      <c r="D5" s="430" t="s">
        <v>255</v>
      </c>
      <c r="E5" s="431" t="s">
        <v>256</v>
      </c>
      <c r="F5" s="428"/>
      <c r="G5" s="432"/>
      <c r="H5" s="432"/>
      <c r="I5" s="428"/>
      <c r="J5" s="430" t="s">
        <v>257</v>
      </c>
      <c r="K5" s="431" t="s">
        <v>1025</v>
      </c>
      <c r="L5" s="443"/>
      <c r="M5" s="445"/>
      <c r="N5" s="445"/>
      <c r="O5" s="439"/>
      <c r="P5" s="438"/>
      <c r="Q5" s="438"/>
    </row>
    <row r="6" spans="1:17" ht="301.5" customHeight="1" x14ac:dyDescent="0.4">
      <c r="B6" s="428"/>
      <c r="C6" s="428"/>
      <c r="D6" s="428"/>
      <c r="E6" s="439"/>
      <c r="F6" s="428"/>
      <c r="G6" s="432"/>
      <c r="H6" s="432"/>
      <c r="I6" s="428"/>
      <c r="J6" s="428"/>
      <c r="K6" s="441"/>
      <c r="L6" s="444"/>
      <c r="M6" s="445"/>
      <c r="N6" s="445"/>
      <c r="O6" s="448"/>
      <c r="P6" s="438"/>
      <c r="Q6" s="438"/>
    </row>
    <row r="7" spans="1:17" ht="35.25" x14ac:dyDescent="0.4">
      <c r="B7" s="429"/>
      <c r="C7" s="429"/>
      <c r="D7" s="429"/>
      <c r="E7" s="440"/>
      <c r="F7" s="428"/>
      <c r="G7" s="433"/>
      <c r="H7" s="433"/>
      <c r="I7" s="262" t="s">
        <v>38</v>
      </c>
      <c r="J7" s="262" t="s">
        <v>38</v>
      </c>
      <c r="K7" s="262" t="s">
        <v>38</v>
      </c>
      <c r="L7" s="262" t="s">
        <v>260</v>
      </c>
      <c r="M7" s="446"/>
      <c r="N7" s="446"/>
      <c r="O7" s="262" t="s">
        <v>36</v>
      </c>
      <c r="P7" s="262" t="s">
        <v>261</v>
      </c>
      <c r="Q7" s="262" t="s">
        <v>261</v>
      </c>
    </row>
    <row r="8" spans="1:17" ht="35.25" x14ac:dyDescent="0.4">
      <c r="B8" s="262">
        <v>1</v>
      </c>
      <c r="C8" s="262">
        <v>2</v>
      </c>
      <c r="D8" s="262">
        <v>3</v>
      </c>
      <c r="E8" s="262">
        <v>4</v>
      </c>
      <c r="F8" s="262">
        <v>5</v>
      </c>
      <c r="G8" s="263">
        <v>5.5697674418604599</v>
      </c>
      <c r="H8" s="263">
        <v>7</v>
      </c>
      <c r="I8" s="263">
        <v>8</v>
      </c>
      <c r="J8" s="263">
        <v>9</v>
      </c>
      <c r="K8" s="263">
        <v>10</v>
      </c>
      <c r="L8" s="262">
        <v>11</v>
      </c>
      <c r="M8" s="263">
        <v>12</v>
      </c>
      <c r="N8" s="263">
        <v>13</v>
      </c>
      <c r="O8" s="263">
        <v>14</v>
      </c>
      <c r="P8" s="263">
        <v>15</v>
      </c>
      <c r="Q8" s="263">
        <v>16</v>
      </c>
    </row>
    <row r="9" spans="1:17" ht="45.75" x14ac:dyDescent="0.4">
      <c r="B9" s="434" t="s">
        <v>987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6"/>
    </row>
    <row r="10" spans="1:17" ht="35.25" x14ac:dyDescent="0.4">
      <c r="B10" s="144" t="s">
        <v>1882</v>
      </c>
      <c r="C10" s="264"/>
      <c r="D10" s="265" t="s">
        <v>862</v>
      </c>
      <c r="E10" s="265" t="s">
        <v>862</v>
      </c>
      <c r="F10" s="265" t="s">
        <v>862</v>
      </c>
      <c r="G10" s="265" t="s">
        <v>862</v>
      </c>
      <c r="H10" s="265" t="s">
        <v>862</v>
      </c>
      <c r="I10" s="266">
        <f>I11+I63+I78</f>
        <v>44721.18</v>
      </c>
      <c r="J10" s="266">
        <f>J11+J63+J78</f>
        <v>38397.31</v>
      </c>
      <c r="K10" s="266">
        <f>K11+K63+K78</f>
        <v>34490.81</v>
      </c>
      <c r="L10" s="267">
        <f>L11+L63+L78</f>
        <v>1844</v>
      </c>
      <c r="M10" s="265" t="s">
        <v>862</v>
      </c>
      <c r="N10" s="265" t="s">
        <v>862</v>
      </c>
      <c r="O10" s="266">
        <v>82978948.730000019</v>
      </c>
      <c r="P10" s="268">
        <f>O10/I10</f>
        <v>1855.4731500823552</v>
      </c>
      <c r="Q10" s="142">
        <f>MAX(Q11:Q87)</f>
        <v>10841.363509544788</v>
      </c>
    </row>
    <row r="11" spans="1:17" ht="35.25" x14ac:dyDescent="0.4">
      <c r="B11" s="144" t="s">
        <v>1623</v>
      </c>
      <c r="C11" s="264"/>
      <c r="D11" s="265" t="s">
        <v>862</v>
      </c>
      <c r="E11" s="265" t="s">
        <v>862</v>
      </c>
      <c r="F11" s="265" t="s">
        <v>862</v>
      </c>
      <c r="G11" s="265" t="s">
        <v>862</v>
      </c>
      <c r="H11" s="265" t="s">
        <v>862</v>
      </c>
      <c r="I11" s="266">
        <f>I12+I14+I23+I25+I27+I29+I32+I35+I39+I41+I43+I47+I49+I51+I53+I57+I61+I59</f>
        <v>33695.279999999999</v>
      </c>
      <c r="J11" s="266">
        <f>J12+J14+J23+J25+J27+J29+J32+J35+J39+J41+J43+J47+J49+J51+J53+J57+J61+J59</f>
        <v>29309.11</v>
      </c>
      <c r="K11" s="266">
        <f>K12+K14+K23+K25+K27+K29+K32+K35+K39+K41+K43+K47+K49+K51+K53+K57+K61+K59</f>
        <v>26092.609999999997</v>
      </c>
      <c r="L11" s="267">
        <f>L12+L14+L23+L25+L27+L29+L32+L35+L39+L41+L43+L47+L49+L51+L53+L57+L61+L59</f>
        <v>1359</v>
      </c>
      <c r="M11" s="265" t="s">
        <v>862</v>
      </c>
      <c r="N11" s="265" t="s">
        <v>862</v>
      </c>
      <c r="O11" s="266">
        <v>51357504.920000009</v>
      </c>
      <c r="P11" s="268">
        <f t="shared" ref="P11:P74" si="0">O11/I11</f>
        <v>1524.1750452882425</v>
      </c>
      <c r="Q11" s="142">
        <f>MAX(Q12:Q62)</f>
        <v>10841.363509544788</v>
      </c>
    </row>
    <row r="12" spans="1:17" ht="35.25" x14ac:dyDescent="0.4">
      <c r="B12" s="144" t="s">
        <v>787</v>
      </c>
      <c r="C12" s="264"/>
      <c r="D12" s="265" t="s">
        <v>862</v>
      </c>
      <c r="E12" s="265" t="s">
        <v>862</v>
      </c>
      <c r="F12" s="265" t="s">
        <v>862</v>
      </c>
      <c r="G12" s="265" t="s">
        <v>862</v>
      </c>
      <c r="H12" s="265" t="s">
        <v>862</v>
      </c>
      <c r="I12" s="266">
        <f>I13</f>
        <v>792.7</v>
      </c>
      <c r="J12" s="266">
        <f>J13</f>
        <v>481</v>
      </c>
      <c r="K12" s="266">
        <f>K13</f>
        <v>481</v>
      </c>
      <c r="L12" s="267">
        <f>L13</f>
        <v>42</v>
      </c>
      <c r="M12" s="265" t="s">
        <v>862</v>
      </c>
      <c r="N12" s="265" t="s">
        <v>862</v>
      </c>
      <c r="O12" s="268">
        <v>2123521.14</v>
      </c>
      <c r="P12" s="268">
        <f t="shared" si="0"/>
        <v>2678.8458937807495</v>
      </c>
      <c r="Q12" s="142">
        <f>Q13</f>
        <v>5860.7011984357268</v>
      </c>
    </row>
    <row r="13" spans="1:17" ht="35.25" x14ac:dyDescent="0.5">
      <c r="A13" s="3">
        <v>1</v>
      </c>
      <c r="B13" s="269">
        <f>SUBTOTAL(103,$A13:A$13)</f>
        <v>1</v>
      </c>
      <c r="C13" s="270" t="s">
        <v>988</v>
      </c>
      <c r="D13" s="265">
        <v>1969</v>
      </c>
      <c r="E13" s="265"/>
      <c r="F13" s="265" t="s">
        <v>264</v>
      </c>
      <c r="G13" s="265" t="s">
        <v>299</v>
      </c>
      <c r="H13" s="265" t="s">
        <v>299</v>
      </c>
      <c r="I13" s="266">
        <v>792.7</v>
      </c>
      <c r="J13" s="266">
        <v>481</v>
      </c>
      <c r="K13" s="266">
        <f>J13</f>
        <v>481</v>
      </c>
      <c r="L13" s="267">
        <v>42</v>
      </c>
      <c r="M13" s="265" t="s">
        <v>263</v>
      </c>
      <c r="N13" s="265" t="s">
        <v>265</v>
      </c>
      <c r="O13" s="268">
        <v>2123521.14</v>
      </c>
      <c r="P13" s="268">
        <f t="shared" si="0"/>
        <v>2678.8458937807495</v>
      </c>
      <c r="Q13" s="142">
        <v>5860.7011984357268</v>
      </c>
    </row>
    <row r="14" spans="1:17" ht="35.25" x14ac:dyDescent="0.4">
      <c r="B14" s="270" t="s">
        <v>1015</v>
      </c>
      <c r="C14" s="270"/>
      <c r="D14" s="265" t="s">
        <v>862</v>
      </c>
      <c r="E14" s="265" t="s">
        <v>862</v>
      </c>
      <c r="F14" s="265" t="s">
        <v>862</v>
      </c>
      <c r="G14" s="265" t="s">
        <v>862</v>
      </c>
      <c r="H14" s="265" t="s">
        <v>862</v>
      </c>
      <c r="I14" s="266">
        <f>SUM(I15:I22)</f>
        <v>12811.8</v>
      </c>
      <c r="J14" s="266">
        <f>SUM(J15:J22)</f>
        <v>11686.800000000001</v>
      </c>
      <c r="K14" s="266">
        <f>SUM(K15:K22)</f>
        <v>10750.4</v>
      </c>
      <c r="L14" s="267">
        <f>SUM(L15:L22)</f>
        <v>434</v>
      </c>
      <c r="M14" s="265" t="s">
        <v>862</v>
      </c>
      <c r="N14" s="265" t="s">
        <v>862</v>
      </c>
      <c r="O14" s="268">
        <v>14141903.43</v>
      </c>
      <c r="P14" s="268">
        <f t="shared" si="0"/>
        <v>1103.8186226759706</v>
      </c>
      <c r="Q14" s="142">
        <f>MAX(Q15:Q22)</f>
        <v>10841.363509544788</v>
      </c>
    </row>
    <row r="15" spans="1:17" ht="35.25" x14ac:dyDescent="0.5">
      <c r="A15" s="3">
        <v>1</v>
      </c>
      <c r="B15" s="269">
        <f>SUBTOTAL(103,$A$13:A15)</f>
        <v>2</v>
      </c>
      <c r="C15" s="270" t="s">
        <v>989</v>
      </c>
      <c r="D15" s="265">
        <v>1958</v>
      </c>
      <c r="E15" s="265"/>
      <c r="F15" s="265" t="s">
        <v>264</v>
      </c>
      <c r="G15" s="265" t="s">
        <v>347</v>
      </c>
      <c r="H15" s="265" t="s">
        <v>304</v>
      </c>
      <c r="I15" s="266">
        <v>5229.2</v>
      </c>
      <c r="J15" s="266">
        <v>5229.2</v>
      </c>
      <c r="K15" s="266">
        <f>J15-227.6</f>
        <v>5001.5999999999995</v>
      </c>
      <c r="L15" s="267">
        <v>121</v>
      </c>
      <c r="M15" s="265" t="s">
        <v>337</v>
      </c>
      <c r="N15" s="265" t="s">
        <v>1026</v>
      </c>
      <c r="O15" s="268">
        <v>6213014.2000000002</v>
      </c>
      <c r="P15" s="268">
        <f t="shared" si="0"/>
        <v>1188.1385680410006</v>
      </c>
      <c r="Q15" s="142">
        <v>2457.2505622274921</v>
      </c>
    </row>
    <row r="16" spans="1:17" ht="35.25" x14ac:dyDescent="0.5">
      <c r="A16" s="3">
        <v>1</v>
      </c>
      <c r="B16" s="269">
        <f>SUBTOTAL(103,$A$13:A16)</f>
        <v>3</v>
      </c>
      <c r="C16" s="270" t="s">
        <v>990</v>
      </c>
      <c r="D16" s="265">
        <v>1979</v>
      </c>
      <c r="E16" s="265"/>
      <c r="F16" s="265" t="s">
        <v>264</v>
      </c>
      <c r="G16" s="265" t="s">
        <v>347</v>
      </c>
      <c r="H16" s="265" t="s">
        <v>300</v>
      </c>
      <c r="I16" s="266">
        <v>802.1</v>
      </c>
      <c r="J16" s="266">
        <v>554.1</v>
      </c>
      <c r="K16" s="266">
        <f>J16</f>
        <v>554.1</v>
      </c>
      <c r="L16" s="267">
        <v>25</v>
      </c>
      <c r="M16" s="265" t="s">
        <v>266</v>
      </c>
      <c r="N16" s="265" t="s">
        <v>1027</v>
      </c>
      <c r="O16" s="268">
        <v>801933.34000000008</v>
      </c>
      <c r="P16" s="268">
        <f t="shared" si="0"/>
        <v>999.79222042139395</v>
      </c>
      <c r="Q16" s="142">
        <v>1812.0901633212818</v>
      </c>
    </row>
    <row r="17" spans="1:17" ht="35.25" x14ac:dyDescent="0.5">
      <c r="A17" s="3">
        <v>1</v>
      </c>
      <c r="B17" s="269">
        <f>SUBTOTAL(103,$A$13:A17)</f>
        <v>4</v>
      </c>
      <c r="C17" s="270" t="s">
        <v>991</v>
      </c>
      <c r="D17" s="265">
        <v>1961</v>
      </c>
      <c r="E17" s="265"/>
      <c r="F17" s="265" t="s">
        <v>264</v>
      </c>
      <c r="G17" s="265" t="s">
        <v>299</v>
      </c>
      <c r="H17" s="265" t="s">
        <v>300</v>
      </c>
      <c r="I17" s="266">
        <v>301.39999999999998</v>
      </c>
      <c r="J17" s="266">
        <v>276.5</v>
      </c>
      <c r="K17" s="266">
        <f>J17-38</f>
        <v>238.5</v>
      </c>
      <c r="L17" s="267">
        <v>16</v>
      </c>
      <c r="M17" s="265" t="s">
        <v>266</v>
      </c>
      <c r="N17" s="265" t="s">
        <v>968</v>
      </c>
      <c r="O17" s="268">
        <v>61989.62</v>
      </c>
      <c r="P17" s="268">
        <f t="shared" si="0"/>
        <v>205.67226277372265</v>
      </c>
      <c r="Q17" s="142">
        <v>205.67226277372265</v>
      </c>
    </row>
    <row r="18" spans="1:17" ht="35.25" x14ac:dyDescent="0.5">
      <c r="A18" s="3">
        <v>1</v>
      </c>
      <c r="B18" s="269">
        <f>SUBTOTAL(103,$A$13:A18)</f>
        <v>5</v>
      </c>
      <c r="C18" s="270" t="s">
        <v>1004</v>
      </c>
      <c r="D18" s="265">
        <v>1957</v>
      </c>
      <c r="E18" s="265"/>
      <c r="F18" s="265" t="s">
        <v>264</v>
      </c>
      <c r="G18" s="265" t="s">
        <v>299</v>
      </c>
      <c r="H18" s="265" t="s">
        <v>300</v>
      </c>
      <c r="I18" s="266">
        <v>272.39999999999998</v>
      </c>
      <c r="J18" s="266">
        <v>194.8</v>
      </c>
      <c r="K18" s="266">
        <f>J18-37.2</f>
        <v>157.60000000000002</v>
      </c>
      <c r="L18" s="267">
        <v>14</v>
      </c>
      <c r="M18" s="265" t="s">
        <v>266</v>
      </c>
      <c r="N18" s="265" t="s">
        <v>1028</v>
      </c>
      <c r="O18" s="268">
        <v>995484.92999999993</v>
      </c>
      <c r="P18" s="268">
        <f t="shared" si="0"/>
        <v>3654.4968061674008</v>
      </c>
      <c r="Q18" s="142">
        <v>10841.363509544788</v>
      </c>
    </row>
    <row r="19" spans="1:17" ht="35.25" x14ac:dyDescent="0.5">
      <c r="A19" s="3">
        <v>1</v>
      </c>
      <c r="B19" s="269">
        <f>SUBTOTAL(103,$A$13:A19)</f>
        <v>6</v>
      </c>
      <c r="C19" s="270" t="s">
        <v>1047</v>
      </c>
      <c r="D19" s="265">
        <v>1960</v>
      </c>
      <c r="E19" s="265"/>
      <c r="F19" s="265" t="s">
        <v>264</v>
      </c>
      <c r="G19" s="265" t="s">
        <v>304</v>
      </c>
      <c r="H19" s="265" t="s">
        <v>304</v>
      </c>
      <c r="I19" s="266">
        <v>2738.8</v>
      </c>
      <c r="J19" s="266">
        <v>2498.1</v>
      </c>
      <c r="K19" s="266">
        <f>2498.1-114.3</f>
        <v>2383.7999999999997</v>
      </c>
      <c r="L19" s="267">
        <v>128</v>
      </c>
      <c r="M19" s="265" t="s">
        <v>266</v>
      </c>
      <c r="N19" s="265" t="s">
        <v>1046</v>
      </c>
      <c r="O19" s="268">
        <v>4973435.79</v>
      </c>
      <c r="P19" s="268">
        <f t="shared" si="0"/>
        <v>1815.9178435811302</v>
      </c>
      <c r="Q19" s="142">
        <v>3180.9362056375053</v>
      </c>
    </row>
    <row r="20" spans="1:17" ht="35.25" x14ac:dyDescent="0.5">
      <c r="A20" s="3">
        <v>1</v>
      </c>
      <c r="B20" s="269">
        <f>SUBTOTAL(103,$A$13:A20)</f>
        <v>7</v>
      </c>
      <c r="C20" s="271" t="s">
        <v>1055</v>
      </c>
      <c r="D20" s="265">
        <v>1956</v>
      </c>
      <c r="E20" s="265"/>
      <c r="F20" s="265" t="s">
        <v>264</v>
      </c>
      <c r="G20" s="265" t="s">
        <v>299</v>
      </c>
      <c r="H20" s="265" t="s">
        <v>300</v>
      </c>
      <c r="I20" s="266">
        <v>512.5</v>
      </c>
      <c r="J20" s="266">
        <v>512.20000000000005</v>
      </c>
      <c r="K20" s="266">
        <v>324.10000000000002</v>
      </c>
      <c r="L20" s="267">
        <v>25</v>
      </c>
      <c r="M20" s="265" t="s">
        <v>266</v>
      </c>
      <c r="N20" s="265" t="s">
        <v>1028</v>
      </c>
      <c r="O20" s="268">
        <v>50283.37</v>
      </c>
      <c r="P20" s="268">
        <f t="shared" si="0"/>
        <v>98.113892682926831</v>
      </c>
      <c r="Q20" s="142">
        <v>98.113892682926831</v>
      </c>
    </row>
    <row r="21" spans="1:17" ht="35.25" x14ac:dyDescent="0.5">
      <c r="A21" s="3">
        <v>1</v>
      </c>
      <c r="B21" s="269">
        <f>SUBTOTAL(103,$A$13:A21)</f>
        <v>8</v>
      </c>
      <c r="C21" s="271" t="s">
        <v>1366</v>
      </c>
      <c r="D21" s="265">
        <v>1957</v>
      </c>
      <c r="E21" s="265"/>
      <c r="F21" s="265" t="s">
        <v>264</v>
      </c>
      <c r="G21" s="265" t="s">
        <v>299</v>
      </c>
      <c r="H21" s="265" t="s">
        <v>300</v>
      </c>
      <c r="I21" s="266">
        <v>436.2</v>
      </c>
      <c r="J21" s="266">
        <v>387.1</v>
      </c>
      <c r="K21" s="266">
        <v>340.8</v>
      </c>
      <c r="L21" s="267">
        <v>20</v>
      </c>
      <c r="M21" s="265" t="s">
        <v>266</v>
      </c>
      <c r="N21" s="265" t="s">
        <v>1367</v>
      </c>
      <c r="O21" s="268">
        <v>43517.47</v>
      </c>
      <c r="P21" s="268">
        <f t="shared" si="0"/>
        <v>99.764947271893632</v>
      </c>
      <c r="Q21" s="142">
        <v>99.764947271893632</v>
      </c>
    </row>
    <row r="22" spans="1:17" ht="35.25" x14ac:dyDescent="0.5">
      <c r="A22" s="3">
        <v>1</v>
      </c>
      <c r="B22" s="269">
        <f>SUBTOTAL(103,$A$13:A22)</f>
        <v>9</v>
      </c>
      <c r="C22" s="271" t="s">
        <v>1675</v>
      </c>
      <c r="D22" s="265">
        <v>1965</v>
      </c>
      <c r="E22" s="265"/>
      <c r="F22" s="265" t="s">
        <v>264</v>
      </c>
      <c r="G22" s="265" t="s">
        <v>347</v>
      </c>
      <c r="H22" s="265" t="s">
        <v>299</v>
      </c>
      <c r="I22" s="266">
        <v>2519.1999999999998</v>
      </c>
      <c r="J22" s="266">
        <v>2034.8</v>
      </c>
      <c r="K22" s="266">
        <v>1749.9</v>
      </c>
      <c r="L22" s="267">
        <v>85</v>
      </c>
      <c r="M22" s="265" t="s">
        <v>262</v>
      </c>
      <c r="N22" s="265" t="s">
        <v>1347</v>
      </c>
      <c r="O22" s="268">
        <v>1002244.71</v>
      </c>
      <c r="P22" s="268">
        <f t="shared" si="0"/>
        <v>397.8424539536361</v>
      </c>
      <c r="Q22" s="142">
        <v>916.76459193394749</v>
      </c>
    </row>
    <row r="23" spans="1:17" ht="35.25" x14ac:dyDescent="0.4">
      <c r="B23" s="270" t="s">
        <v>791</v>
      </c>
      <c r="C23" s="270"/>
      <c r="D23" s="265" t="s">
        <v>862</v>
      </c>
      <c r="E23" s="265" t="s">
        <v>862</v>
      </c>
      <c r="F23" s="265" t="s">
        <v>862</v>
      </c>
      <c r="G23" s="265" t="s">
        <v>862</v>
      </c>
      <c r="H23" s="265" t="s">
        <v>862</v>
      </c>
      <c r="I23" s="266">
        <f>I24</f>
        <v>882.3</v>
      </c>
      <c r="J23" s="266">
        <f>J24</f>
        <v>779.5</v>
      </c>
      <c r="K23" s="266">
        <f>K24</f>
        <v>779.5</v>
      </c>
      <c r="L23" s="267">
        <f>L24</f>
        <v>29</v>
      </c>
      <c r="M23" s="265" t="s">
        <v>862</v>
      </c>
      <c r="N23" s="265" t="s">
        <v>862</v>
      </c>
      <c r="O23" s="268">
        <v>2046844.64</v>
      </c>
      <c r="P23" s="268">
        <f t="shared" si="0"/>
        <v>2319.8964524538137</v>
      </c>
      <c r="Q23" s="142">
        <f>MAX(Q24)</f>
        <v>3909.2271018927813</v>
      </c>
    </row>
    <row r="24" spans="1:17" ht="35.25" x14ac:dyDescent="0.5">
      <c r="A24" s="3">
        <v>1</v>
      </c>
      <c r="B24" s="269">
        <f>SUBTOTAL(103,$A$13:A24)</f>
        <v>10</v>
      </c>
      <c r="C24" s="270" t="s">
        <v>649</v>
      </c>
      <c r="D24" s="265">
        <v>1982</v>
      </c>
      <c r="E24" s="265"/>
      <c r="F24" s="265" t="s">
        <v>264</v>
      </c>
      <c r="G24" s="265" t="s">
        <v>304</v>
      </c>
      <c r="H24" s="265" t="s">
        <v>300</v>
      </c>
      <c r="I24" s="266">
        <v>882.3</v>
      </c>
      <c r="J24" s="266">
        <v>779.5</v>
      </c>
      <c r="K24" s="266">
        <f>J24</f>
        <v>779.5</v>
      </c>
      <c r="L24" s="267">
        <v>29</v>
      </c>
      <c r="M24" s="265" t="s">
        <v>263</v>
      </c>
      <c r="N24" s="265" t="s">
        <v>265</v>
      </c>
      <c r="O24" s="268">
        <v>2046844.64</v>
      </c>
      <c r="P24" s="268">
        <f t="shared" si="0"/>
        <v>2319.8964524538137</v>
      </c>
      <c r="Q24" s="142">
        <v>3909.2271018927813</v>
      </c>
    </row>
    <row r="25" spans="1:17" ht="35.25" x14ac:dyDescent="0.5">
      <c r="B25" s="272" t="s">
        <v>795</v>
      </c>
      <c r="C25" s="270"/>
      <c r="D25" s="265" t="s">
        <v>862</v>
      </c>
      <c r="E25" s="265" t="s">
        <v>862</v>
      </c>
      <c r="F25" s="265" t="s">
        <v>862</v>
      </c>
      <c r="G25" s="265" t="s">
        <v>862</v>
      </c>
      <c r="H25" s="265" t="s">
        <v>862</v>
      </c>
      <c r="I25" s="266">
        <f>I26</f>
        <v>1813.2</v>
      </c>
      <c r="J25" s="266">
        <f>J26</f>
        <v>1042.3</v>
      </c>
      <c r="K25" s="266">
        <f>K26</f>
        <v>567</v>
      </c>
      <c r="L25" s="267">
        <f>L26</f>
        <v>156</v>
      </c>
      <c r="M25" s="265" t="s">
        <v>862</v>
      </c>
      <c r="N25" s="265" t="s">
        <v>862</v>
      </c>
      <c r="O25" s="268">
        <v>5153989.53</v>
      </c>
      <c r="P25" s="268">
        <f t="shared" si="0"/>
        <v>2842.4826439444078</v>
      </c>
      <c r="Q25" s="142">
        <f>MAX(Q26)</f>
        <v>5314.2253606882859</v>
      </c>
    </row>
    <row r="26" spans="1:17" ht="35.25" x14ac:dyDescent="0.5">
      <c r="A26" s="3">
        <v>1</v>
      </c>
      <c r="B26" s="269">
        <f>SUBTOTAL(103,$A$13:A26)</f>
        <v>11</v>
      </c>
      <c r="C26" s="270" t="s">
        <v>1038</v>
      </c>
      <c r="D26" s="265">
        <v>2007</v>
      </c>
      <c r="E26" s="265"/>
      <c r="F26" s="265" t="s">
        <v>264</v>
      </c>
      <c r="G26" s="265" t="s">
        <v>308</v>
      </c>
      <c r="H26" s="265" t="s">
        <v>308</v>
      </c>
      <c r="I26" s="266">
        <v>1813.2</v>
      </c>
      <c r="J26" s="266">
        <v>1042.3</v>
      </c>
      <c r="K26" s="266">
        <f>J26-475.3</f>
        <v>567</v>
      </c>
      <c r="L26" s="267">
        <v>156</v>
      </c>
      <c r="M26" s="265" t="s">
        <v>266</v>
      </c>
      <c r="N26" s="265" t="s">
        <v>1040</v>
      </c>
      <c r="O26" s="268">
        <v>5153989.53</v>
      </c>
      <c r="P26" s="268">
        <f t="shared" si="0"/>
        <v>2842.4826439444078</v>
      </c>
      <c r="Q26" s="142">
        <v>5314.2253606882859</v>
      </c>
    </row>
    <row r="27" spans="1:17" ht="35.25" x14ac:dyDescent="0.4">
      <c r="B27" s="270" t="s">
        <v>796</v>
      </c>
      <c r="C27" s="270"/>
      <c r="D27" s="265" t="s">
        <v>862</v>
      </c>
      <c r="E27" s="265" t="s">
        <v>862</v>
      </c>
      <c r="F27" s="265" t="s">
        <v>862</v>
      </c>
      <c r="G27" s="265" t="s">
        <v>862</v>
      </c>
      <c r="H27" s="265" t="s">
        <v>862</v>
      </c>
      <c r="I27" s="266">
        <f>I28</f>
        <v>366.5</v>
      </c>
      <c r="J27" s="266">
        <f>J28</f>
        <v>336.9</v>
      </c>
      <c r="K27" s="266">
        <f>K28</f>
        <v>336.9</v>
      </c>
      <c r="L27" s="267">
        <f>L28</f>
        <v>13</v>
      </c>
      <c r="M27" s="265" t="s">
        <v>862</v>
      </c>
      <c r="N27" s="265" t="s">
        <v>862</v>
      </c>
      <c r="O27" s="268">
        <v>48440.03</v>
      </c>
      <c r="P27" s="268">
        <f t="shared" si="0"/>
        <v>132.16924965893588</v>
      </c>
      <c r="Q27" s="142">
        <f>MAX(Q28)</f>
        <v>132.16924965893588</v>
      </c>
    </row>
    <row r="28" spans="1:17" ht="35.25" x14ac:dyDescent="0.5">
      <c r="A28" s="3">
        <v>1</v>
      </c>
      <c r="B28" s="269">
        <f>SUBTOTAL(103,$A$13:A28)</f>
        <v>12</v>
      </c>
      <c r="C28" s="270" t="s">
        <v>992</v>
      </c>
      <c r="D28" s="265">
        <v>1971</v>
      </c>
      <c r="E28" s="265"/>
      <c r="F28" s="265" t="s">
        <v>264</v>
      </c>
      <c r="G28" s="265" t="s">
        <v>299</v>
      </c>
      <c r="H28" s="265" t="s">
        <v>300</v>
      </c>
      <c r="I28" s="266">
        <v>366.5</v>
      </c>
      <c r="J28" s="266">
        <v>336.9</v>
      </c>
      <c r="K28" s="266">
        <f>J28</f>
        <v>336.9</v>
      </c>
      <c r="L28" s="267">
        <v>13</v>
      </c>
      <c r="M28" s="265" t="s">
        <v>266</v>
      </c>
      <c r="N28" s="265" t="s">
        <v>329</v>
      </c>
      <c r="O28" s="268">
        <v>48440.03</v>
      </c>
      <c r="P28" s="268">
        <f t="shared" si="0"/>
        <v>132.16924965893588</v>
      </c>
      <c r="Q28" s="142">
        <v>132.16924965893588</v>
      </c>
    </row>
    <row r="29" spans="1:17" ht="35.25" x14ac:dyDescent="0.4">
      <c r="B29" s="270" t="s">
        <v>1016</v>
      </c>
      <c r="C29" s="270"/>
      <c r="D29" s="265" t="s">
        <v>862</v>
      </c>
      <c r="E29" s="265" t="s">
        <v>862</v>
      </c>
      <c r="F29" s="265" t="s">
        <v>862</v>
      </c>
      <c r="G29" s="265" t="s">
        <v>862</v>
      </c>
      <c r="H29" s="265" t="s">
        <v>862</v>
      </c>
      <c r="I29" s="266">
        <f>I30+I31</f>
        <v>872.2</v>
      </c>
      <c r="J29" s="266">
        <f>J30+J31</f>
        <v>820.40000000000009</v>
      </c>
      <c r="K29" s="266">
        <f>K30+K31</f>
        <v>653.30000000000007</v>
      </c>
      <c r="L29" s="267">
        <f>L30+L31</f>
        <v>38</v>
      </c>
      <c r="M29" s="265" t="s">
        <v>862</v>
      </c>
      <c r="N29" s="265" t="s">
        <v>862</v>
      </c>
      <c r="O29" s="268">
        <v>31767</v>
      </c>
      <c r="P29" s="268">
        <f t="shared" si="0"/>
        <v>36.421692272414582</v>
      </c>
      <c r="Q29" s="142">
        <f>MAX(Q30:Q31)</f>
        <v>46.402933134476761</v>
      </c>
    </row>
    <row r="30" spans="1:17" ht="35.25" x14ac:dyDescent="0.5">
      <c r="A30" s="3">
        <v>1</v>
      </c>
      <c r="B30" s="269">
        <f>SUBTOTAL(103,$A$13:A30)</f>
        <v>13</v>
      </c>
      <c r="C30" s="270" t="s">
        <v>993</v>
      </c>
      <c r="D30" s="265">
        <v>1938</v>
      </c>
      <c r="E30" s="265"/>
      <c r="F30" s="265" t="s">
        <v>326</v>
      </c>
      <c r="G30" s="265" t="s">
        <v>299</v>
      </c>
      <c r="H30" s="265" t="s">
        <v>299</v>
      </c>
      <c r="I30" s="266">
        <v>469.9</v>
      </c>
      <c r="J30" s="266">
        <v>418.1</v>
      </c>
      <c r="K30" s="266">
        <f>J30-167.1</f>
        <v>251.00000000000003</v>
      </c>
      <c r="L30" s="267">
        <v>19</v>
      </c>
      <c r="M30" s="265" t="s">
        <v>263</v>
      </c>
      <c r="N30" s="265" t="s">
        <v>265</v>
      </c>
      <c r="O30" s="268">
        <v>13099.1</v>
      </c>
      <c r="P30" s="268">
        <f t="shared" si="0"/>
        <v>27.876356671632266</v>
      </c>
      <c r="Q30" s="142">
        <v>27.876356671632266</v>
      </c>
    </row>
    <row r="31" spans="1:17" ht="35.25" x14ac:dyDescent="0.5">
      <c r="A31" s="3">
        <v>1</v>
      </c>
      <c r="B31" s="269">
        <f>SUBTOTAL(103,$A$13:A31)</f>
        <v>14</v>
      </c>
      <c r="C31" s="270" t="s">
        <v>994</v>
      </c>
      <c r="D31" s="265">
        <v>1950</v>
      </c>
      <c r="E31" s="265"/>
      <c r="F31" s="265" t="s">
        <v>326</v>
      </c>
      <c r="G31" s="265" t="s">
        <v>299</v>
      </c>
      <c r="H31" s="265" t="s">
        <v>299</v>
      </c>
      <c r="I31" s="266">
        <v>402.3</v>
      </c>
      <c r="J31" s="266">
        <v>402.3</v>
      </c>
      <c r="K31" s="266">
        <f>J31</f>
        <v>402.3</v>
      </c>
      <c r="L31" s="267">
        <v>19</v>
      </c>
      <c r="M31" s="265" t="s">
        <v>263</v>
      </c>
      <c r="N31" s="265" t="s">
        <v>265</v>
      </c>
      <c r="O31" s="268">
        <v>18667.900000000001</v>
      </c>
      <c r="P31" s="268">
        <f t="shared" si="0"/>
        <v>46.402933134476761</v>
      </c>
      <c r="Q31" s="142">
        <v>46.402933134476761</v>
      </c>
    </row>
    <row r="32" spans="1:17" ht="35.25" x14ac:dyDescent="0.4">
      <c r="B32" s="270" t="s">
        <v>803</v>
      </c>
      <c r="C32" s="270"/>
      <c r="D32" s="265" t="s">
        <v>862</v>
      </c>
      <c r="E32" s="265" t="s">
        <v>862</v>
      </c>
      <c r="F32" s="265" t="s">
        <v>862</v>
      </c>
      <c r="G32" s="265" t="s">
        <v>862</v>
      </c>
      <c r="H32" s="265" t="s">
        <v>862</v>
      </c>
      <c r="I32" s="266">
        <f>I33+I34</f>
        <v>881.98</v>
      </c>
      <c r="J32" s="266">
        <f>J33+J34</f>
        <v>832.51</v>
      </c>
      <c r="K32" s="266">
        <f>K33+K34</f>
        <v>544.31000000000006</v>
      </c>
      <c r="L32" s="267">
        <f>L33+L34</f>
        <v>48</v>
      </c>
      <c r="M32" s="265" t="s">
        <v>862</v>
      </c>
      <c r="N32" s="265" t="s">
        <v>862</v>
      </c>
      <c r="O32" s="268">
        <v>3557815.66</v>
      </c>
      <c r="P32" s="268">
        <f t="shared" si="0"/>
        <v>4033.8960747409237</v>
      </c>
      <c r="Q32" s="142">
        <f>MAX(Q33:Q34)</f>
        <v>9509.8108495238102</v>
      </c>
    </row>
    <row r="33" spans="1:17" ht="35.25" x14ac:dyDescent="0.5">
      <c r="A33" s="3">
        <v>1</v>
      </c>
      <c r="B33" s="269">
        <f>SUBTOTAL(103,$A$13:A33)</f>
        <v>15</v>
      </c>
      <c r="C33" s="270" t="s">
        <v>1014</v>
      </c>
      <c r="D33" s="265">
        <v>1962</v>
      </c>
      <c r="E33" s="265"/>
      <c r="F33" s="265" t="s">
        <v>264</v>
      </c>
      <c r="G33" s="265" t="s">
        <v>299</v>
      </c>
      <c r="H33" s="265" t="s">
        <v>299</v>
      </c>
      <c r="I33" s="266">
        <v>671.98</v>
      </c>
      <c r="J33" s="266">
        <v>624.21</v>
      </c>
      <c r="K33" s="266">
        <f>J33-79.9</f>
        <v>544.31000000000006</v>
      </c>
      <c r="L33" s="267">
        <v>38</v>
      </c>
      <c r="M33" s="265" t="s">
        <v>266</v>
      </c>
      <c r="N33" s="265" t="s">
        <v>281</v>
      </c>
      <c r="O33" s="268">
        <v>2576429.98</v>
      </c>
      <c r="P33" s="268">
        <f t="shared" si="0"/>
        <v>3834.0872942647102</v>
      </c>
      <c r="Q33" s="142">
        <v>8022.1247084734669</v>
      </c>
    </row>
    <row r="34" spans="1:17" ht="35.25" x14ac:dyDescent="0.5">
      <c r="A34" s="3">
        <v>1</v>
      </c>
      <c r="B34" s="269">
        <f>SUBTOTAL(103,$A$13:A34)</f>
        <v>16</v>
      </c>
      <c r="C34" s="270" t="s">
        <v>995</v>
      </c>
      <c r="D34" s="265">
        <v>1964</v>
      </c>
      <c r="E34" s="265"/>
      <c r="F34" s="265" t="s">
        <v>264</v>
      </c>
      <c r="G34" s="265" t="s">
        <v>299</v>
      </c>
      <c r="H34" s="265" t="s">
        <v>300</v>
      </c>
      <c r="I34" s="266">
        <v>210</v>
      </c>
      <c r="J34" s="266">
        <v>208.3</v>
      </c>
      <c r="K34" s="266">
        <v>0</v>
      </c>
      <c r="L34" s="267">
        <v>10</v>
      </c>
      <c r="M34" s="265" t="s">
        <v>263</v>
      </c>
      <c r="N34" s="265" t="s">
        <v>265</v>
      </c>
      <c r="O34" s="268">
        <v>981385.68</v>
      </c>
      <c r="P34" s="268">
        <f t="shared" si="0"/>
        <v>4673.2651428571435</v>
      </c>
      <c r="Q34" s="142">
        <v>9509.8108495238102</v>
      </c>
    </row>
    <row r="35" spans="1:17" ht="35.25" x14ac:dyDescent="0.4">
      <c r="B35" s="270" t="s">
        <v>732</v>
      </c>
      <c r="C35" s="270"/>
      <c r="D35" s="265" t="s">
        <v>862</v>
      </c>
      <c r="E35" s="265" t="s">
        <v>862</v>
      </c>
      <c r="F35" s="265" t="s">
        <v>862</v>
      </c>
      <c r="G35" s="265" t="s">
        <v>862</v>
      </c>
      <c r="H35" s="265" t="s">
        <v>862</v>
      </c>
      <c r="I35" s="266">
        <f>I36+I37+I38</f>
        <v>2093.1</v>
      </c>
      <c r="J35" s="266">
        <f>J36+J37+J38</f>
        <v>1649</v>
      </c>
      <c r="K35" s="266">
        <f>K36+K37+K38</f>
        <v>1480.6</v>
      </c>
      <c r="L35" s="267">
        <f>L36+L37+L38</f>
        <v>110</v>
      </c>
      <c r="M35" s="265" t="s">
        <v>862</v>
      </c>
      <c r="N35" s="265" t="s">
        <v>862</v>
      </c>
      <c r="O35" s="268">
        <v>223917.22</v>
      </c>
      <c r="P35" s="268">
        <f t="shared" si="0"/>
        <v>106.97874922363958</v>
      </c>
      <c r="Q35" s="142">
        <f>MAX(Q36:Q38)</f>
        <v>154.58582000000001</v>
      </c>
    </row>
    <row r="36" spans="1:17" ht="35.25" x14ac:dyDescent="0.5">
      <c r="A36" s="3">
        <v>1</v>
      </c>
      <c r="B36" s="269">
        <f>SUBTOTAL(103,$A$13:A36)</f>
        <v>17</v>
      </c>
      <c r="C36" s="270" t="s">
        <v>996</v>
      </c>
      <c r="D36" s="265">
        <v>1960</v>
      </c>
      <c r="E36" s="265"/>
      <c r="F36" s="265" t="s">
        <v>264</v>
      </c>
      <c r="G36" s="265" t="s">
        <v>299</v>
      </c>
      <c r="H36" s="265" t="s">
        <v>300</v>
      </c>
      <c r="I36" s="266">
        <v>306.60000000000002</v>
      </c>
      <c r="J36" s="266">
        <v>285.60000000000002</v>
      </c>
      <c r="K36" s="266">
        <f>J36-33.2</f>
        <v>252.40000000000003</v>
      </c>
      <c r="L36" s="267">
        <v>21</v>
      </c>
      <c r="M36" s="265" t="s">
        <v>263</v>
      </c>
      <c r="N36" s="265" t="s">
        <v>265</v>
      </c>
      <c r="O36" s="268">
        <v>47271.85</v>
      </c>
      <c r="P36" s="268">
        <f t="shared" si="0"/>
        <v>154.18085453359424</v>
      </c>
      <c r="Q36" s="142">
        <v>154.18085453359424</v>
      </c>
    </row>
    <row r="37" spans="1:17" ht="35.25" x14ac:dyDescent="0.5">
      <c r="A37" s="3">
        <v>1</v>
      </c>
      <c r="B37" s="269">
        <f>SUBTOTAL(103,$A$13:A37)</f>
        <v>18</v>
      </c>
      <c r="C37" s="270" t="s">
        <v>756</v>
      </c>
      <c r="D37" s="265">
        <v>1960</v>
      </c>
      <c r="E37" s="265"/>
      <c r="F37" s="265" t="s">
        <v>264</v>
      </c>
      <c r="G37" s="265" t="s">
        <v>308</v>
      </c>
      <c r="H37" s="265" t="s">
        <v>299</v>
      </c>
      <c r="I37" s="266">
        <v>1286.5</v>
      </c>
      <c r="J37" s="266">
        <v>881.8</v>
      </c>
      <c r="K37" s="266">
        <f>J37-65.9</f>
        <v>815.9</v>
      </c>
      <c r="L37" s="267">
        <v>39</v>
      </c>
      <c r="M37" s="265" t="s">
        <v>263</v>
      </c>
      <c r="N37" s="265" t="s">
        <v>265</v>
      </c>
      <c r="O37" s="268">
        <v>99352.46</v>
      </c>
      <c r="P37" s="268">
        <f t="shared" si="0"/>
        <v>77.226941313641674</v>
      </c>
      <c r="Q37" s="142">
        <v>77.226941313641674</v>
      </c>
    </row>
    <row r="38" spans="1:17" ht="35.25" x14ac:dyDescent="0.5">
      <c r="A38" s="3">
        <v>1</v>
      </c>
      <c r="B38" s="269">
        <f>SUBTOTAL(103,$A$13:A38)</f>
        <v>19</v>
      </c>
      <c r="C38" s="270" t="s">
        <v>748</v>
      </c>
      <c r="D38" s="265">
        <v>1965</v>
      </c>
      <c r="E38" s="265"/>
      <c r="F38" s="265" t="s">
        <v>264</v>
      </c>
      <c r="G38" s="265" t="s">
        <v>299</v>
      </c>
      <c r="H38" s="265" t="s">
        <v>308</v>
      </c>
      <c r="I38" s="266">
        <v>500</v>
      </c>
      <c r="J38" s="266">
        <v>481.6</v>
      </c>
      <c r="K38" s="266">
        <f>J38-69.3</f>
        <v>412.3</v>
      </c>
      <c r="L38" s="267">
        <v>50</v>
      </c>
      <c r="M38" s="265" t="s">
        <v>263</v>
      </c>
      <c r="N38" s="265" t="s">
        <v>265</v>
      </c>
      <c r="O38" s="268">
        <v>77292.91</v>
      </c>
      <c r="P38" s="268">
        <f t="shared" si="0"/>
        <v>154.58582000000001</v>
      </c>
      <c r="Q38" s="142">
        <v>154.58582000000001</v>
      </c>
    </row>
    <row r="39" spans="1:17" ht="35.25" x14ac:dyDescent="0.4">
      <c r="B39" s="270" t="s">
        <v>810</v>
      </c>
      <c r="C39" s="270"/>
      <c r="D39" s="265" t="s">
        <v>862</v>
      </c>
      <c r="E39" s="265" t="s">
        <v>862</v>
      </c>
      <c r="F39" s="265" t="s">
        <v>862</v>
      </c>
      <c r="G39" s="265" t="s">
        <v>862</v>
      </c>
      <c r="H39" s="265" t="s">
        <v>862</v>
      </c>
      <c r="I39" s="266">
        <f>I40</f>
        <v>755.8</v>
      </c>
      <c r="J39" s="266">
        <f>J40</f>
        <v>690.5</v>
      </c>
      <c r="K39" s="266">
        <f>K40</f>
        <v>391.9</v>
      </c>
      <c r="L39" s="267">
        <f>L40</f>
        <v>20</v>
      </c>
      <c r="M39" s="265" t="s">
        <v>862</v>
      </c>
      <c r="N39" s="265" t="s">
        <v>862</v>
      </c>
      <c r="O39" s="268">
        <v>3265341.36</v>
      </c>
      <c r="P39" s="268">
        <f t="shared" si="0"/>
        <v>4320.3775602011119</v>
      </c>
      <c r="Q39" s="142">
        <f>MAX(Q40)</f>
        <v>8199.7126223868763</v>
      </c>
    </row>
    <row r="40" spans="1:17" ht="35.25" x14ac:dyDescent="0.5">
      <c r="A40" s="3">
        <v>1</v>
      </c>
      <c r="B40" s="269">
        <f>SUBTOTAL(103,$A$13:A40)</f>
        <v>20</v>
      </c>
      <c r="C40" s="270" t="s">
        <v>997</v>
      </c>
      <c r="D40" s="265">
        <v>1953</v>
      </c>
      <c r="E40" s="265"/>
      <c r="F40" s="265" t="s">
        <v>264</v>
      </c>
      <c r="G40" s="265" t="s">
        <v>299</v>
      </c>
      <c r="H40" s="265" t="s">
        <v>299</v>
      </c>
      <c r="I40" s="266">
        <v>755.8</v>
      </c>
      <c r="J40" s="266">
        <v>690.5</v>
      </c>
      <c r="K40" s="266">
        <f>J40-298.6</f>
        <v>391.9</v>
      </c>
      <c r="L40" s="267">
        <v>20</v>
      </c>
      <c r="M40" s="265" t="s">
        <v>263</v>
      </c>
      <c r="N40" s="265" t="s">
        <v>265</v>
      </c>
      <c r="O40" s="268">
        <v>3265341.36</v>
      </c>
      <c r="P40" s="268">
        <f t="shared" si="0"/>
        <v>4320.3775602011119</v>
      </c>
      <c r="Q40" s="142">
        <v>8199.7126223868763</v>
      </c>
    </row>
    <row r="41" spans="1:17" ht="35.25" x14ac:dyDescent="0.4">
      <c r="B41" s="270" t="s">
        <v>812</v>
      </c>
      <c r="C41" s="270"/>
      <c r="D41" s="265" t="s">
        <v>862</v>
      </c>
      <c r="E41" s="265" t="s">
        <v>862</v>
      </c>
      <c r="F41" s="265" t="s">
        <v>862</v>
      </c>
      <c r="G41" s="265" t="s">
        <v>862</v>
      </c>
      <c r="H41" s="265" t="s">
        <v>862</v>
      </c>
      <c r="I41" s="266">
        <f>I42</f>
        <v>1840.2</v>
      </c>
      <c r="J41" s="266">
        <f>J42</f>
        <v>1840.2</v>
      </c>
      <c r="K41" s="266">
        <f>K42</f>
        <v>1695.4</v>
      </c>
      <c r="L41" s="267">
        <f>L42</f>
        <v>77</v>
      </c>
      <c r="M41" s="265" t="s">
        <v>862</v>
      </c>
      <c r="N41" s="265" t="s">
        <v>862</v>
      </c>
      <c r="O41" s="268">
        <v>97672.62</v>
      </c>
      <c r="P41" s="268">
        <f t="shared" si="0"/>
        <v>53.077176393870225</v>
      </c>
      <c r="Q41" s="142">
        <f>MAX(Q42)</f>
        <v>53.077176393870225</v>
      </c>
    </row>
    <row r="42" spans="1:17" ht="35.25" x14ac:dyDescent="0.5">
      <c r="A42" s="3">
        <v>1</v>
      </c>
      <c r="B42" s="269">
        <f>SUBTOTAL(103,$A$13:A42)</f>
        <v>21</v>
      </c>
      <c r="C42" s="270" t="s">
        <v>998</v>
      </c>
      <c r="D42" s="265">
        <v>1986</v>
      </c>
      <c r="E42" s="265"/>
      <c r="F42" s="265" t="s">
        <v>264</v>
      </c>
      <c r="G42" s="265" t="s">
        <v>308</v>
      </c>
      <c r="H42" s="265" t="s">
        <v>308</v>
      </c>
      <c r="I42" s="266">
        <v>1840.2</v>
      </c>
      <c r="J42" s="266">
        <v>1840.2</v>
      </c>
      <c r="K42" s="266">
        <f>J42-144.8</f>
        <v>1695.4</v>
      </c>
      <c r="L42" s="267">
        <v>77</v>
      </c>
      <c r="M42" s="265" t="s">
        <v>337</v>
      </c>
      <c r="N42" s="265" t="s">
        <v>1029</v>
      </c>
      <c r="O42" s="268">
        <v>97672.62</v>
      </c>
      <c r="P42" s="268">
        <f t="shared" si="0"/>
        <v>53.077176393870225</v>
      </c>
      <c r="Q42" s="142">
        <v>53.077176393870225</v>
      </c>
    </row>
    <row r="43" spans="1:17" ht="35.25" x14ac:dyDescent="0.4">
      <c r="B43" s="270" t="s">
        <v>1017</v>
      </c>
      <c r="C43" s="270"/>
      <c r="D43" s="265" t="s">
        <v>862</v>
      </c>
      <c r="E43" s="265" t="s">
        <v>862</v>
      </c>
      <c r="F43" s="265" t="s">
        <v>862</v>
      </c>
      <c r="G43" s="265" t="s">
        <v>862</v>
      </c>
      <c r="H43" s="265" t="s">
        <v>862</v>
      </c>
      <c r="I43" s="266">
        <f>I44+I45+I46</f>
        <v>1621.7</v>
      </c>
      <c r="J43" s="266">
        <f>J44+J45+J46</f>
        <v>1475.1999999999998</v>
      </c>
      <c r="K43" s="266">
        <f>K44+K45+K46</f>
        <v>1246.9000000000001</v>
      </c>
      <c r="L43" s="267">
        <f>L44+L45+L46</f>
        <v>58</v>
      </c>
      <c r="M43" s="265" t="s">
        <v>862</v>
      </c>
      <c r="N43" s="265" t="s">
        <v>862</v>
      </c>
      <c r="O43" s="268">
        <v>7637123.5900000008</v>
      </c>
      <c r="P43" s="268">
        <f t="shared" si="0"/>
        <v>4709.3319294567436</v>
      </c>
      <c r="Q43" s="142">
        <f>MAX(Q44:Q46)</f>
        <v>8062.7565363357226</v>
      </c>
    </row>
    <row r="44" spans="1:17" ht="35.25" x14ac:dyDescent="0.5">
      <c r="A44" s="3">
        <v>1</v>
      </c>
      <c r="B44" s="269">
        <f>SUBTOTAL(103,$A$13:A44)</f>
        <v>22</v>
      </c>
      <c r="C44" s="270" t="s">
        <v>999</v>
      </c>
      <c r="D44" s="265">
        <v>1950</v>
      </c>
      <c r="E44" s="265"/>
      <c r="F44" s="265" t="s">
        <v>264</v>
      </c>
      <c r="G44" s="265" t="s">
        <v>299</v>
      </c>
      <c r="H44" s="265" t="s">
        <v>300</v>
      </c>
      <c r="I44" s="266">
        <v>488.5</v>
      </c>
      <c r="J44" s="266">
        <v>433.9</v>
      </c>
      <c r="K44" s="266">
        <f>J44-53.4</f>
        <v>380.5</v>
      </c>
      <c r="L44" s="267">
        <v>18</v>
      </c>
      <c r="M44" s="265" t="s">
        <v>266</v>
      </c>
      <c r="N44" s="265" t="s">
        <v>317</v>
      </c>
      <c r="O44" s="268">
        <v>2406352.7599999998</v>
      </c>
      <c r="P44" s="268">
        <f t="shared" si="0"/>
        <v>4926.003602865916</v>
      </c>
      <c r="Q44" s="142">
        <v>8062.7565363357226</v>
      </c>
    </row>
    <row r="45" spans="1:17" ht="35.25" x14ac:dyDescent="0.5">
      <c r="A45" s="3">
        <v>1</v>
      </c>
      <c r="B45" s="269">
        <f>SUBTOTAL(103,$A$13:A45)</f>
        <v>23</v>
      </c>
      <c r="C45" s="270" t="s">
        <v>1000</v>
      </c>
      <c r="D45" s="265">
        <v>1956</v>
      </c>
      <c r="E45" s="265"/>
      <c r="F45" s="265" t="s">
        <v>264</v>
      </c>
      <c r="G45" s="265" t="s">
        <v>299</v>
      </c>
      <c r="H45" s="265" t="s">
        <v>300</v>
      </c>
      <c r="I45" s="266">
        <v>567.9</v>
      </c>
      <c r="J45" s="266">
        <v>524.79999999999995</v>
      </c>
      <c r="K45" s="266">
        <f>J45-79.8</f>
        <v>444.99999999999994</v>
      </c>
      <c r="L45" s="267">
        <v>13</v>
      </c>
      <c r="M45" s="265" t="s">
        <v>266</v>
      </c>
      <c r="N45" s="265" t="s">
        <v>317</v>
      </c>
      <c r="O45" s="268">
        <v>2491755.89</v>
      </c>
      <c r="P45" s="268">
        <f t="shared" si="0"/>
        <v>4387.6666490579328</v>
      </c>
      <c r="Q45" s="142">
        <v>7882.2927980278218</v>
      </c>
    </row>
    <row r="46" spans="1:17" ht="35.25" x14ac:dyDescent="0.5">
      <c r="A46" s="3">
        <v>1</v>
      </c>
      <c r="B46" s="269">
        <f>SUBTOTAL(103,$A$13:A46)</f>
        <v>24</v>
      </c>
      <c r="C46" s="270" t="s">
        <v>1001</v>
      </c>
      <c r="D46" s="265">
        <v>1963</v>
      </c>
      <c r="E46" s="265"/>
      <c r="F46" s="265" t="s">
        <v>264</v>
      </c>
      <c r="G46" s="265" t="s">
        <v>299</v>
      </c>
      <c r="H46" s="265" t="s">
        <v>299</v>
      </c>
      <c r="I46" s="266">
        <v>565.29999999999995</v>
      </c>
      <c r="J46" s="266">
        <v>516.5</v>
      </c>
      <c r="K46" s="266">
        <f>J46-95.1</f>
        <v>421.4</v>
      </c>
      <c r="L46" s="267">
        <v>27</v>
      </c>
      <c r="M46" s="265" t="s">
        <v>266</v>
      </c>
      <c r="N46" s="265" t="s">
        <v>323</v>
      </c>
      <c r="O46" s="268">
        <v>2739014.9400000004</v>
      </c>
      <c r="P46" s="268">
        <f t="shared" si="0"/>
        <v>4845.2413585706718</v>
      </c>
      <c r="Q46" s="142">
        <v>7808.1280735892469</v>
      </c>
    </row>
    <row r="47" spans="1:17" ht="35.25" x14ac:dyDescent="0.4">
      <c r="B47" s="270" t="s">
        <v>1018</v>
      </c>
      <c r="C47" s="270"/>
      <c r="D47" s="265" t="s">
        <v>862</v>
      </c>
      <c r="E47" s="265" t="s">
        <v>862</v>
      </c>
      <c r="F47" s="265" t="s">
        <v>862</v>
      </c>
      <c r="G47" s="265" t="s">
        <v>862</v>
      </c>
      <c r="H47" s="265" t="s">
        <v>862</v>
      </c>
      <c r="I47" s="266">
        <f>I48</f>
        <v>1598.9</v>
      </c>
      <c r="J47" s="266">
        <f>J48</f>
        <v>874</v>
      </c>
      <c r="K47" s="266">
        <f>K48</f>
        <v>786.4</v>
      </c>
      <c r="L47" s="267">
        <f>L48</f>
        <v>38</v>
      </c>
      <c r="M47" s="265" t="s">
        <v>862</v>
      </c>
      <c r="N47" s="265" t="s">
        <v>862</v>
      </c>
      <c r="O47" s="268">
        <v>2434994.4500000002</v>
      </c>
      <c r="P47" s="268">
        <f t="shared" si="0"/>
        <v>1522.9185377446995</v>
      </c>
      <c r="Q47" s="142">
        <f>MAX(Q48)</f>
        <v>4350.0476577647141</v>
      </c>
    </row>
    <row r="48" spans="1:17" ht="35.25" x14ac:dyDescent="0.5">
      <c r="A48" s="3">
        <v>1</v>
      </c>
      <c r="B48" s="269">
        <f>SUBTOTAL(103,$A$13:A48)</f>
        <v>25</v>
      </c>
      <c r="C48" s="270" t="s">
        <v>1006</v>
      </c>
      <c r="D48" s="265">
        <v>1974</v>
      </c>
      <c r="E48" s="265"/>
      <c r="F48" s="265" t="s">
        <v>264</v>
      </c>
      <c r="G48" s="265" t="s">
        <v>299</v>
      </c>
      <c r="H48" s="265" t="s">
        <v>308</v>
      </c>
      <c r="I48" s="266">
        <v>1598.9</v>
      </c>
      <c r="J48" s="266">
        <v>874</v>
      </c>
      <c r="K48" s="266">
        <f>J48-87.6</f>
        <v>786.4</v>
      </c>
      <c r="L48" s="267">
        <v>38</v>
      </c>
      <c r="M48" s="265" t="s">
        <v>266</v>
      </c>
      <c r="N48" s="265" t="s">
        <v>290</v>
      </c>
      <c r="O48" s="268">
        <v>2434994.4500000002</v>
      </c>
      <c r="P48" s="268">
        <f t="shared" si="0"/>
        <v>1522.9185377446995</v>
      </c>
      <c r="Q48" s="142">
        <v>4350.0476577647141</v>
      </c>
    </row>
    <row r="49" spans="1:17" ht="35.25" x14ac:dyDescent="0.4">
      <c r="B49" s="270" t="s">
        <v>823</v>
      </c>
      <c r="C49" s="270"/>
      <c r="D49" s="265" t="s">
        <v>862</v>
      </c>
      <c r="E49" s="265" t="s">
        <v>862</v>
      </c>
      <c r="F49" s="265" t="s">
        <v>862</v>
      </c>
      <c r="G49" s="265" t="s">
        <v>862</v>
      </c>
      <c r="H49" s="265" t="s">
        <v>862</v>
      </c>
      <c r="I49" s="266">
        <f>I50</f>
        <v>465</v>
      </c>
      <c r="J49" s="266">
        <f>J50</f>
        <v>424.6</v>
      </c>
      <c r="K49" s="266">
        <f>K50</f>
        <v>175.8</v>
      </c>
      <c r="L49" s="267">
        <f>L50</f>
        <v>26</v>
      </c>
      <c r="M49" s="265" t="s">
        <v>862</v>
      </c>
      <c r="N49" s="265" t="s">
        <v>862</v>
      </c>
      <c r="O49" s="268">
        <v>89459.11</v>
      </c>
      <c r="P49" s="268">
        <f t="shared" si="0"/>
        <v>192.38518279569894</v>
      </c>
      <c r="Q49" s="142">
        <f>MAX(Q50)</f>
        <v>192.38518279569894</v>
      </c>
    </row>
    <row r="50" spans="1:17" ht="35.25" x14ac:dyDescent="0.5">
      <c r="A50" s="3">
        <v>1</v>
      </c>
      <c r="B50" s="269">
        <f>SUBTOTAL(103,$A$13:A50)</f>
        <v>26</v>
      </c>
      <c r="C50" s="270" t="s">
        <v>1002</v>
      </c>
      <c r="D50" s="265">
        <v>1953</v>
      </c>
      <c r="E50" s="265"/>
      <c r="F50" s="265" t="s">
        <v>264</v>
      </c>
      <c r="G50" s="265" t="s">
        <v>299</v>
      </c>
      <c r="H50" s="265" t="s">
        <v>300</v>
      </c>
      <c r="I50" s="266">
        <v>465</v>
      </c>
      <c r="J50" s="266">
        <v>424.6</v>
      </c>
      <c r="K50" s="266">
        <f>J50-248.8</f>
        <v>175.8</v>
      </c>
      <c r="L50" s="267">
        <v>26</v>
      </c>
      <c r="M50" s="265" t="s">
        <v>263</v>
      </c>
      <c r="N50" s="265" t="s">
        <v>265</v>
      </c>
      <c r="O50" s="268">
        <v>89459.11</v>
      </c>
      <c r="P50" s="268">
        <f t="shared" si="0"/>
        <v>192.38518279569894</v>
      </c>
      <c r="Q50" s="142">
        <v>192.38518279569894</v>
      </c>
    </row>
    <row r="51" spans="1:17" ht="35.25" x14ac:dyDescent="0.4">
      <c r="B51" s="270" t="s">
        <v>829</v>
      </c>
      <c r="C51" s="270"/>
      <c r="D51" s="265" t="s">
        <v>862</v>
      </c>
      <c r="E51" s="265" t="s">
        <v>862</v>
      </c>
      <c r="F51" s="265" t="s">
        <v>862</v>
      </c>
      <c r="G51" s="265" t="s">
        <v>862</v>
      </c>
      <c r="H51" s="265" t="s">
        <v>862</v>
      </c>
      <c r="I51" s="266">
        <f>I52</f>
        <v>861.5</v>
      </c>
      <c r="J51" s="266">
        <f>J52</f>
        <v>861.5</v>
      </c>
      <c r="K51" s="266">
        <f>K52</f>
        <v>816.5</v>
      </c>
      <c r="L51" s="267">
        <f>L52</f>
        <v>31</v>
      </c>
      <c r="M51" s="265" t="s">
        <v>862</v>
      </c>
      <c r="N51" s="265" t="s">
        <v>862</v>
      </c>
      <c r="O51" s="268">
        <v>3168456.39</v>
      </c>
      <c r="P51" s="268">
        <f t="shared" si="0"/>
        <v>3677.8367846778874</v>
      </c>
      <c r="Q51" s="142">
        <f>MAX(Q52)</f>
        <v>9046.4224724318065</v>
      </c>
    </row>
    <row r="52" spans="1:17" ht="35.25" x14ac:dyDescent="0.5">
      <c r="A52" s="3">
        <v>1</v>
      </c>
      <c r="B52" s="269">
        <f>SUBTOTAL(103,$A$13:A52)</f>
        <v>27</v>
      </c>
      <c r="C52" s="270" t="s">
        <v>1005</v>
      </c>
      <c r="D52" s="265">
        <v>1980</v>
      </c>
      <c r="E52" s="265"/>
      <c r="F52" s="265" t="s">
        <v>264</v>
      </c>
      <c r="G52" s="265" t="s">
        <v>299</v>
      </c>
      <c r="H52" s="265" t="s">
        <v>308</v>
      </c>
      <c r="I52" s="266">
        <v>861.5</v>
      </c>
      <c r="J52" s="266">
        <v>861.5</v>
      </c>
      <c r="K52" s="266">
        <f>J52-45</f>
        <v>816.5</v>
      </c>
      <c r="L52" s="267">
        <v>31</v>
      </c>
      <c r="M52" s="265" t="s">
        <v>266</v>
      </c>
      <c r="N52" s="265" t="s">
        <v>278</v>
      </c>
      <c r="O52" s="268">
        <v>3168456.39</v>
      </c>
      <c r="P52" s="268">
        <f t="shared" si="0"/>
        <v>3677.8367846778874</v>
      </c>
      <c r="Q52" s="142">
        <v>9046.4224724318065</v>
      </c>
    </row>
    <row r="53" spans="1:17" ht="35.25" x14ac:dyDescent="0.4">
      <c r="B53" s="270" t="s">
        <v>831</v>
      </c>
      <c r="C53" s="270"/>
      <c r="D53" s="265" t="s">
        <v>862</v>
      </c>
      <c r="E53" s="265" t="s">
        <v>862</v>
      </c>
      <c r="F53" s="265" t="s">
        <v>862</v>
      </c>
      <c r="G53" s="265" t="s">
        <v>862</v>
      </c>
      <c r="H53" s="265" t="s">
        <v>862</v>
      </c>
      <c r="I53" s="266">
        <f>I55+I54+I56</f>
        <v>2249.1999999999998</v>
      </c>
      <c r="J53" s="266">
        <f>J55+J54+J56</f>
        <v>2068.4</v>
      </c>
      <c r="K53" s="266">
        <f>K55+K54+K56</f>
        <v>2023.6000000000001</v>
      </c>
      <c r="L53" s="267">
        <f>L55+L54+L56</f>
        <v>104</v>
      </c>
      <c r="M53" s="265" t="s">
        <v>862</v>
      </c>
      <c r="N53" s="265" t="s">
        <v>862</v>
      </c>
      <c r="O53" s="268">
        <v>4966030.97</v>
      </c>
      <c r="P53" s="268">
        <f t="shared" si="0"/>
        <v>2207.9099101902898</v>
      </c>
      <c r="Q53" s="142">
        <f>MAX(Q54:Q56)</f>
        <v>7657.1483388654951</v>
      </c>
    </row>
    <row r="54" spans="1:17" ht="35.25" x14ac:dyDescent="0.5">
      <c r="A54" s="3">
        <v>1</v>
      </c>
      <c r="B54" s="269">
        <f>SUBTOTAL(103,$A$13:A54)</f>
        <v>28</v>
      </c>
      <c r="C54" s="270" t="s">
        <v>1048</v>
      </c>
      <c r="D54" s="265">
        <v>1980</v>
      </c>
      <c r="E54" s="265"/>
      <c r="F54" s="265" t="s">
        <v>314</v>
      </c>
      <c r="G54" s="265" t="s">
        <v>308</v>
      </c>
      <c r="H54" s="265" t="s">
        <v>308</v>
      </c>
      <c r="I54" s="266">
        <v>1481.6</v>
      </c>
      <c r="J54" s="266">
        <v>1361.4</v>
      </c>
      <c r="K54" s="266">
        <v>1361.4</v>
      </c>
      <c r="L54" s="267">
        <v>70</v>
      </c>
      <c r="M54" s="265" t="s">
        <v>263</v>
      </c>
      <c r="N54" s="265" t="s">
        <v>265</v>
      </c>
      <c r="O54" s="268">
        <v>1924066.04</v>
      </c>
      <c r="P54" s="268">
        <f t="shared" si="0"/>
        <v>1298.6406857451404</v>
      </c>
      <c r="Q54" s="142">
        <v>3441.8715140388776</v>
      </c>
    </row>
    <row r="55" spans="1:17" ht="35.25" x14ac:dyDescent="0.5">
      <c r="A55" s="3">
        <v>1</v>
      </c>
      <c r="B55" s="269">
        <f>SUBTOTAL(103,$A$13:A55)</f>
        <v>29</v>
      </c>
      <c r="C55" s="270" t="s">
        <v>1003</v>
      </c>
      <c r="D55" s="265">
        <v>1970</v>
      </c>
      <c r="E55" s="265"/>
      <c r="F55" s="265" t="s">
        <v>264</v>
      </c>
      <c r="G55" s="265" t="s">
        <v>299</v>
      </c>
      <c r="H55" s="265" t="s">
        <v>300</v>
      </c>
      <c r="I55" s="266">
        <v>403.7</v>
      </c>
      <c r="J55" s="266">
        <v>373</v>
      </c>
      <c r="K55" s="266">
        <f>J55-44.8</f>
        <v>328.2</v>
      </c>
      <c r="L55" s="267">
        <v>20</v>
      </c>
      <c r="M55" s="265" t="s">
        <v>263</v>
      </c>
      <c r="N55" s="265" t="s">
        <v>265</v>
      </c>
      <c r="O55" s="268">
        <v>1650932.93</v>
      </c>
      <c r="P55" s="268">
        <f t="shared" si="0"/>
        <v>4089.5044092147632</v>
      </c>
      <c r="Q55" s="142">
        <v>7657.1483388654951</v>
      </c>
    </row>
    <row r="56" spans="1:17" ht="35.25" x14ac:dyDescent="0.5">
      <c r="A56" s="3">
        <v>1</v>
      </c>
      <c r="B56" s="269">
        <f>SUBTOTAL(103,$A$13:A56)</f>
        <v>30</v>
      </c>
      <c r="C56" s="270" t="s">
        <v>190</v>
      </c>
      <c r="D56" s="265">
        <v>1968</v>
      </c>
      <c r="E56" s="265"/>
      <c r="F56" s="265" t="s">
        <v>264</v>
      </c>
      <c r="G56" s="265" t="s">
        <v>299</v>
      </c>
      <c r="H56" s="265" t="s">
        <v>300</v>
      </c>
      <c r="I56" s="266">
        <v>363.9</v>
      </c>
      <c r="J56" s="266">
        <v>334</v>
      </c>
      <c r="K56" s="266">
        <v>334</v>
      </c>
      <c r="L56" s="267">
        <v>14</v>
      </c>
      <c r="M56" s="265" t="s">
        <v>263</v>
      </c>
      <c r="N56" s="265" t="s">
        <v>265</v>
      </c>
      <c r="O56" s="268">
        <v>1391032.0000000002</v>
      </c>
      <c r="P56" s="268">
        <f t="shared" si="0"/>
        <v>3822.5666391865907</v>
      </c>
      <c r="Q56" s="142">
        <v>7570.5400054960173</v>
      </c>
    </row>
    <row r="57" spans="1:17" ht="35.25" x14ac:dyDescent="0.4">
      <c r="B57" s="270" t="s">
        <v>830</v>
      </c>
      <c r="C57" s="270"/>
      <c r="D57" s="265" t="s">
        <v>862</v>
      </c>
      <c r="E57" s="265" t="s">
        <v>862</v>
      </c>
      <c r="F57" s="265" t="s">
        <v>862</v>
      </c>
      <c r="G57" s="265" t="s">
        <v>862</v>
      </c>
      <c r="H57" s="265" t="s">
        <v>862</v>
      </c>
      <c r="I57" s="266">
        <f>I58</f>
        <v>940.4</v>
      </c>
      <c r="J57" s="266">
        <f>J58</f>
        <v>940.4</v>
      </c>
      <c r="K57" s="266">
        <f>K58</f>
        <v>940.4</v>
      </c>
      <c r="L57" s="267">
        <f>L58</f>
        <v>26</v>
      </c>
      <c r="M57" s="265" t="s">
        <v>862</v>
      </c>
      <c r="N57" s="265" t="s">
        <v>862</v>
      </c>
      <c r="O57" s="268">
        <v>1661171.06</v>
      </c>
      <c r="P57" s="268">
        <f t="shared" si="0"/>
        <v>1766.4515737983838</v>
      </c>
      <c r="Q57" s="142">
        <f>MAX(Q58)</f>
        <v>5181.5360569970244</v>
      </c>
    </row>
    <row r="58" spans="1:17" ht="35.25" x14ac:dyDescent="0.5">
      <c r="A58" s="3">
        <v>1</v>
      </c>
      <c r="B58" s="269">
        <f>SUBTOTAL(103,$A$13:A58)</f>
        <v>31</v>
      </c>
      <c r="C58" s="270" t="s">
        <v>1039</v>
      </c>
      <c r="D58" s="265">
        <v>1987</v>
      </c>
      <c r="E58" s="265"/>
      <c r="F58" s="265" t="s">
        <v>264</v>
      </c>
      <c r="G58" s="265" t="s">
        <v>299</v>
      </c>
      <c r="H58" s="265" t="s">
        <v>299</v>
      </c>
      <c r="I58" s="266">
        <v>940.4</v>
      </c>
      <c r="J58" s="266">
        <v>940.4</v>
      </c>
      <c r="K58" s="266">
        <f>J58</f>
        <v>940.4</v>
      </c>
      <c r="L58" s="267">
        <v>26</v>
      </c>
      <c r="M58" s="265" t="s">
        <v>266</v>
      </c>
      <c r="N58" s="265" t="s">
        <v>1041</v>
      </c>
      <c r="O58" s="268">
        <v>1661171.06</v>
      </c>
      <c r="P58" s="268">
        <f t="shared" si="0"/>
        <v>1766.4515737983838</v>
      </c>
      <c r="Q58" s="142">
        <v>5181.5360569970244</v>
      </c>
    </row>
    <row r="59" spans="1:17" ht="35.25" x14ac:dyDescent="0.5">
      <c r="B59" s="272" t="s">
        <v>806</v>
      </c>
      <c r="C59" s="270"/>
      <c r="D59" s="265" t="s">
        <v>862</v>
      </c>
      <c r="E59" s="265" t="s">
        <v>862</v>
      </c>
      <c r="F59" s="265" t="s">
        <v>862</v>
      </c>
      <c r="G59" s="265" t="s">
        <v>862</v>
      </c>
      <c r="H59" s="265" t="s">
        <v>862</v>
      </c>
      <c r="I59" s="266">
        <f>I60</f>
        <v>1743.7</v>
      </c>
      <c r="J59" s="266">
        <f>J60</f>
        <v>1552.6</v>
      </c>
      <c r="K59" s="266">
        <f>K60</f>
        <v>1552.6</v>
      </c>
      <c r="L59" s="267">
        <f>L60</f>
        <v>65</v>
      </c>
      <c r="M59" s="265" t="s">
        <v>862</v>
      </c>
      <c r="N59" s="265" t="s">
        <v>862</v>
      </c>
      <c r="O59" s="268">
        <v>105794.97</v>
      </c>
      <c r="P59" s="268">
        <f t="shared" si="0"/>
        <v>60.672690256351437</v>
      </c>
      <c r="Q59" s="142">
        <f>MAX(Q60)</f>
        <v>60.672690256351437</v>
      </c>
    </row>
    <row r="60" spans="1:17" ht="35.25" x14ac:dyDescent="0.5">
      <c r="A60" s="3">
        <v>1</v>
      </c>
      <c r="B60" s="269">
        <f>SUBTOTAL(103,$A$13:A60)</f>
        <v>32</v>
      </c>
      <c r="C60" s="270" t="s">
        <v>1368</v>
      </c>
      <c r="D60" s="265">
        <v>1978</v>
      </c>
      <c r="E60" s="265"/>
      <c r="F60" s="265" t="s">
        <v>264</v>
      </c>
      <c r="G60" s="265" t="s">
        <v>308</v>
      </c>
      <c r="H60" s="265" t="s">
        <v>308</v>
      </c>
      <c r="I60" s="266">
        <v>1743.7</v>
      </c>
      <c r="J60" s="266">
        <v>1552.6</v>
      </c>
      <c r="K60" s="266">
        <f>J60</f>
        <v>1552.6</v>
      </c>
      <c r="L60" s="267">
        <v>65</v>
      </c>
      <c r="M60" s="265" t="s">
        <v>266</v>
      </c>
      <c r="N60" s="265" t="s">
        <v>782</v>
      </c>
      <c r="O60" s="268">
        <v>105794.97</v>
      </c>
      <c r="P60" s="268">
        <f t="shared" si="0"/>
        <v>60.672690256351437</v>
      </c>
      <c r="Q60" s="142">
        <v>60.672690256351437</v>
      </c>
    </row>
    <row r="61" spans="1:17" ht="35.25" x14ac:dyDescent="0.5">
      <c r="B61" s="272" t="s">
        <v>842</v>
      </c>
      <c r="C61" s="270"/>
      <c r="D61" s="265" t="s">
        <v>862</v>
      </c>
      <c r="E61" s="265" t="s">
        <v>862</v>
      </c>
      <c r="F61" s="265" t="s">
        <v>862</v>
      </c>
      <c r="G61" s="265" t="s">
        <v>862</v>
      </c>
      <c r="H61" s="265" t="s">
        <v>862</v>
      </c>
      <c r="I61" s="266">
        <f>I62</f>
        <v>1105.0999999999999</v>
      </c>
      <c r="J61" s="266">
        <f>J62</f>
        <v>953.3</v>
      </c>
      <c r="K61" s="266">
        <f>K62</f>
        <v>870.1</v>
      </c>
      <c r="L61" s="267">
        <f>L62</f>
        <v>44</v>
      </c>
      <c r="M61" s="265" t="s">
        <v>862</v>
      </c>
      <c r="N61" s="265" t="s">
        <v>862</v>
      </c>
      <c r="O61" s="268">
        <v>603261.75</v>
      </c>
      <c r="P61" s="268">
        <f t="shared" si="0"/>
        <v>545.88883358972043</v>
      </c>
      <c r="Q61" s="142">
        <f>MAX(Q62)</f>
        <v>810.46</v>
      </c>
    </row>
    <row r="62" spans="1:17" ht="35.25" x14ac:dyDescent="0.5">
      <c r="A62" s="3">
        <v>1</v>
      </c>
      <c r="B62" s="269">
        <f>SUBTOTAL(103,$A$13:A62)</f>
        <v>33</v>
      </c>
      <c r="C62" s="270" t="s">
        <v>1369</v>
      </c>
      <c r="D62" s="265">
        <v>1979</v>
      </c>
      <c r="E62" s="265"/>
      <c r="F62" s="265" t="s">
        <v>264</v>
      </c>
      <c r="G62" s="265" t="s">
        <v>299</v>
      </c>
      <c r="H62" s="265" t="s">
        <v>308</v>
      </c>
      <c r="I62" s="266">
        <v>1105.0999999999999</v>
      </c>
      <c r="J62" s="266">
        <v>953.3</v>
      </c>
      <c r="K62" s="266">
        <v>870.1</v>
      </c>
      <c r="L62" s="267">
        <v>44</v>
      </c>
      <c r="M62" s="265" t="s">
        <v>266</v>
      </c>
      <c r="N62" s="265" t="s">
        <v>1324</v>
      </c>
      <c r="O62" s="268">
        <v>603261.75</v>
      </c>
      <c r="P62" s="268">
        <f t="shared" si="0"/>
        <v>545.88883358972043</v>
      </c>
      <c r="Q62" s="142">
        <v>810.46</v>
      </c>
    </row>
    <row r="63" spans="1:17" ht="35.25" x14ac:dyDescent="0.4">
      <c r="B63" s="144" t="s">
        <v>1880</v>
      </c>
      <c r="C63" s="264"/>
      <c r="D63" s="265" t="s">
        <v>862</v>
      </c>
      <c r="E63" s="265" t="s">
        <v>862</v>
      </c>
      <c r="F63" s="265" t="s">
        <v>862</v>
      </c>
      <c r="G63" s="265" t="s">
        <v>862</v>
      </c>
      <c r="H63" s="265" t="s">
        <v>862</v>
      </c>
      <c r="I63" s="266">
        <f>I64+I68+I70+I72+I74+I76</f>
        <v>5362.3</v>
      </c>
      <c r="J63" s="266">
        <f>J64+J68+J70+J72+J74+J76</f>
        <v>4635.5</v>
      </c>
      <c r="K63" s="266">
        <f>K64+K68+K70+K72+K74+K76</f>
        <v>4329.5</v>
      </c>
      <c r="L63" s="267">
        <f>L64+L68+L70+L72+L74+L76</f>
        <v>244</v>
      </c>
      <c r="M63" s="265" t="s">
        <v>862</v>
      </c>
      <c r="N63" s="265" t="s">
        <v>862</v>
      </c>
      <c r="O63" s="266">
        <v>11274519.959999999</v>
      </c>
      <c r="P63" s="268">
        <f t="shared" si="0"/>
        <v>2102.5530015105455</v>
      </c>
      <c r="Q63" s="142">
        <f>MAX(Q64:Q77)</f>
        <v>8452.8653150684931</v>
      </c>
    </row>
    <row r="64" spans="1:17" ht="35.25" x14ac:dyDescent="0.4">
      <c r="B64" s="270" t="s">
        <v>1015</v>
      </c>
      <c r="C64" s="270"/>
      <c r="D64" s="265" t="s">
        <v>862</v>
      </c>
      <c r="E64" s="265" t="s">
        <v>862</v>
      </c>
      <c r="F64" s="265" t="s">
        <v>862</v>
      </c>
      <c r="G64" s="265" t="s">
        <v>862</v>
      </c>
      <c r="H64" s="265" t="s">
        <v>862</v>
      </c>
      <c r="I64" s="266">
        <f>SUM(I65:I67)</f>
        <v>1180.5999999999999</v>
      </c>
      <c r="J64" s="266">
        <f>SUM(J65:J67)</f>
        <v>1060.7</v>
      </c>
      <c r="K64" s="266">
        <f>SUM(K65:K67)</f>
        <v>932.7</v>
      </c>
      <c r="L64" s="267">
        <f>SUM(L65:L67)</f>
        <v>60</v>
      </c>
      <c r="M64" s="265" t="s">
        <v>862</v>
      </c>
      <c r="N64" s="265" t="s">
        <v>862</v>
      </c>
      <c r="O64" s="268">
        <v>4318971.5999999996</v>
      </c>
      <c r="P64" s="268">
        <f t="shared" si="0"/>
        <v>3658.2852786718618</v>
      </c>
      <c r="Q64" s="142">
        <f>MAX(Q65:Q67)</f>
        <v>8303.965208577878</v>
      </c>
    </row>
    <row r="65" spans="1:17" ht="35.25" x14ac:dyDescent="0.5">
      <c r="A65" s="3">
        <v>1</v>
      </c>
      <c r="B65" s="269">
        <f>SUBTOTAL(103,$A$64:A65)</f>
        <v>1</v>
      </c>
      <c r="C65" s="270" t="s">
        <v>991</v>
      </c>
      <c r="D65" s="265">
        <v>1961</v>
      </c>
      <c r="E65" s="265"/>
      <c r="F65" s="265" t="s">
        <v>264</v>
      </c>
      <c r="G65" s="265" t="s">
        <v>299</v>
      </c>
      <c r="H65" s="265" t="s">
        <v>300</v>
      </c>
      <c r="I65" s="266">
        <v>301.39999999999998</v>
      </c>
      <c r="J65" s="266">
        <v>276.5</v>
      </c>
      <c r="K65" s="266">
        <f>J65-38</f>
        <v>238.5</v>
      </c>
      <c r="L65" s="267">
        <v>16</v>
      </c>
      <c r="M65" s="265" t="s">
        <v>266</v>
      </c>
      <c r="N65" s="265" t="s">
        <v>968</v>
      </c>
      <c r="O65" s="268">
        <v>903430.57</v>
      </c>
      <c r="P65" s="268">
        <f t="shared" si="0"/>
        <v>2997.4471466489717</v>
      </c>
      <c r="Q65" s="142">
        <v>7545.164934306571</v>
      </c>
    </row>
    <row r="66" spans="1:17" ht="35.25" x14ac:dyDescent="0.5">
      <c r="A66" s="3">
        <v>1</v>
      </c>
      <c r="B66" s="269">
        <f>SUBTOTAL(103,$A$64:A66)</f>
        <v>2</v>
      </c>
      <c r="C66" s="271" t="s">
        <v>1054</v>
      </c>
      <c r="D66" s="265">
        <v>1956</v>
      </c>
      <c r="E66" s="265"/>
      <c r="F66" s="265" t="s">
        <v>264</v>
      </c>
      <c r="G66" s="265" t="s">
        <v>299</v>
      </c>
      <c r="H66" s="265" t="s">
        <v>300</v>
      </c>
      <c r="I66" s="266">
        <v>443</v>
      </c>
      <c r="J66" s="266">
        <v>397.1</v>
      </c>
      <c r="K66" s="266">
        <v>353.4</v>
      </c>
      <c r="L66" s="267">
        <v>24</v>
      </c>
      <c r="M66" s="265" t="s">
        <v>266</v>
      </c>
      <c r="N66" s="265" t="s">
        <v>1046</v>
      </c>
      <c r="O66" s="268">
        <v>2137971.37</v>
      </c>
      <c r="P66" s="268">
        <f t="shared" si="0"/>
        <v>4826.120474040632</v>
      </c>
      <c r="Q66" s="142">
        <v>8303.965208577878</v>
      </c>
    </row>
    <row r="67" spans="1:17" ht="35.25" x14ac:dyDescent="0.5">
      <c r="A67" s="3">
        <v>1</v>
      </c>
      <c r="B67" s="269">
        <f>SUBTOTAL(103,$A$64:A67)</f>
        <v>3</v>
      </c>
      <c r="C67" s="271" t="s">
        <v>1366</v>
      </c>
      <c r="D67" s="265">
        <v>1957</v>
      </c>
      <c r="E67" s="265"/>
      <c r="F67" s="265" t="s">
        <v>264</v>
      </c>
      <c r="G67" s="265" t="s">
        <v>299</v>
      </c>
      <c r="H67" s="265" t="s">
        <v>300</v>
      </c>
      <c r="I67" s="266">
        <v>436.2</v>
      </c>
      <c r="J67" s="266">
        <v>387.1</v>
      </c>
      <c r="K67" s="266">
        <v>340.8</v>
      </c>
      <c r="L67" s="267">
        <v>20</v>
      </c>
      <c r="M67" s="265" t="s">
        <v>266</v>
      </c>
      <c r="N67" s="265" t="s">
        <v>1367</v>
      </c>
      <c r="O67" s="268">
        <v>1277569.6599999999</v>
      </c>
      <c r="P67" s="268">
        <f t="shared" si="0"/>
        <v>2928.8621274644656</v>
      </c>
      <c r="Q67" s="142">
        <v>7917.1949142595149</v>
      </c>
    </row>
    <row r="68" spans="1:17" ht="35.25" x14ac:dyDescent="0.4">
      <c r="B68" s="270" t="s">
        <v>796</v>
      </c>
      <c r="C68" s="270"/>
      <c r="D68" s="265" t="s">
        <v>862</v>
      </c>
      <c r="E68" s="265" t="s">
        <v>862</v>
      </c>
      <c r="F68" s="265" t="s">
        <v>862</v>
      </c>
      <c r="G68" s="265" t="s">
        <v>862</v>
      </c>
      <c r="H68" s="265" t="s">
        <v>862</v>
      </c>
      <c r="I68" s="266">
        <f>I69</f>
        <v>366.5</v>
      </c>
      <c r="J68" s="266">
        <f>J69</f>
        <v>336.9</v>
      </c>
      <c r="K68" s="266">
        <f>K69</f>
        <v>336.9</v>
      </c>
      <c r="L68" s="267">
        <f>L69</f>
        <v>25</v>
      </c>
      <c r="M68" s="265" t="s">
        <v>862</v>
      </c>
      <c r="N68" s="265" t="s">
        <v>862</v>
      </c>
      <c r="O68" s="268">
        <v>1358175.69</v>
      </c>
      <c r="P68" s="268">
        <f t="shared" si="0"/>
        <v>3705.7999727148704</v>
      </c>
      <c r="Q68" s="142">
        <f>Q69</f>
        <v>7419.5125457025924</v>
      </c>
    </row>
    <row r="69" spans="1:17" ht="35.25" x14ac:dyDescent="0.5">
      <c r="A69" s="3">
        <v>1</v>
      </c>
      <c r="B69" s="269">
        <f>SUBTOTAL(103,$A$64:A69)</f>
        <v>4</v>
      </c>
      <c r="C69" s="270" t="s">
        <v>992</v>
      </c>
      <c r="D69" s="265">
        <v>1971</v>
      </c>
      <c r="E69" s="265"/>
      <c r="F69" s="265" t="s">
        <v>264</v>
      </c>
      <c r="G69" s="265" t="s">
        <v>299</v>
      </c>
      <c r="H69" s="265" t="s">
        <v>300</v>
      </c>
      <c r="I69" s="266">
        <v>366.5</v>
      </c>
      <c r="J69" s="266">
        <v>336.9</v>
      </c>
      <c r="K69" s="266">
        <f>J69</f>
        <v>336.9</v>
      </c>
      <c r="L69" s="267">
        <f>L70</f>
        <v>25</v>
      </c>
      <c r="M69" s="265" t="s">
        <v>266</v>
      </c>
      <c r="N69" s="265" t="s">
        <v>329</v>
      </c>
      <c r="O69" s="268">
        <v>1358175.69</v>
      </c>
      <c r="P69" s="268">
        <f t="shared" si="0"/>
        <v>3705.7999727148704</v>
      </c>
      <c r="Q69" s="142">
        <v>7419.5125457025924</v>
      </c>
    </row>
    <row r="70" spans="1:17" ht="35.25" x14ac:dyDescent="0.4">
      <c r="B70" s="270" t="s">
        <v>1016</v>
      </c>
      <c r="C70" s="270"/>
      <c r="D70" s="265" t="s">
        <v>862</v>
      </c>
      <c r="E70" s="265" t="s">
        <v>862</v>
      </c>
      <c r="F70" s="265" t="s">
        <v>862</v>
      </c>
      <c r="G70" s="265" t="s">
        <v>862</v>
      </c>
      <c r="H70" s="265" t="s">
        <v>862</v>
      </c>
      <c r="I70" s="266">
        <f>I71</f>
        <v>410.7</v>
      </c>
      <c r="J70" s="266">
        <f>J71</f>
        <v>379.6</v>
      </c>
      <c r="K70" s="266">
        <f>K71</f>
        <v>379.6</v>
      </c>
      <c r="L70" s="267">
        <f>L71</f>
        <v>25</v>
      </c>
      <c r="M70" s="265" t="s">
        <v>862</v>
      </c>
      <c r="N70" s="265" t="s">
        <v>862</v>
      </c>
      <c r="O70" s="268">
        <v>60184.81</v>
      </c>
      <c r="P70" s="268">
        <f t="shared" si="0"/>
        <v>146.54202580959338</v>
      </c>
      <c r="Q70" s="142">
        <f>Q71</f>
        <v>146.54202580959338</v>
      </c>
    </row>
    <row r="71" spans="1:17" ht="35.25" x14ac:dyDescent="0.5">
      <c r="A71" s="3">
        <v>1</v>
      </c>
      <c r="B71" s="269">
        <f>SUBTOTAL(103,$A$64:A71)</f>
        <v>5</v>
      </c>
      <c r="C71" s="270" t="s">
        <v>1881</v>
      </c>
      <c r="D71" s="265">
        <v>1997</v>
      </c>
      <c r="E71" s="265"/>
      <c r="F71" s="265" t="s">
        <v>264</v>
      </c>
      <c r="G71" s="265">
        <v>2</v>
      </c>
      <c r="H71" s="265">
        <v>1</v>
      </c>
      <c r="I71" s="266">
        <v>410.7</v>
      </c>
      <c r="J71" s="266">
        <v>379.6</v>
      </c>
      <c r="K71" s="266">
        <v>379.6</v>
      </c>
      <c r="L71" s="267">
        <v>25</v>
      </c>
      <c r="M71" s="265" t="s">
        <v>263</v>
      </c>
      <c r="N71" s="265" t="s">
        <v>265</v>
      </c>
      <c r="O71" s="268">
        <v>60184.81</v>
      </c>
      <c r="P71" s="268">
        <f t="shared" si="0"/>
        <v>146.54202580959338</v>
      </c>
      <c r="Q71" s="142">
        <v>146.54202580959338</v>
      </c>
    </row>
    <row r="72" spans="1:17" ht="35.25" x14ac:dyDescent="0.4">
      <c r="B72" s="270" t="s">
        <v>732</v>
      </c>
      <c r="C72" s="270"/>
      <c r="D72" s="265" t="s">
        <v>862</v>
      </c>
      <c r="E72" s="265" t="s">
        <v>862</v>
      </c>
      <c r="F72" s="265" t="s">
        <v>862</v>
      </c>
      <c r="G72" s="265" t="s">
        <v>862</v>
      </c>
      <c r="H72" s="265" t="s">
        <v>862</v>
      </c>
      <c r="I72" s="266">
        <f>SUM(I73:I73)</f>
        <v>306.60000000000002</v>
      </c>
      <c r="J72" s="266">
        <f>SUM(J73:J73)</f>
        <v>285.60000000000002</v>
      </c>
      <c r="K72" s="266">
        <f>SUM(K73:K73)</f>
        <v>252.40000000000003</v>
      </c>
      <c r="L72" s="267">
        <f>SUM(L73:L73)</f>
        <v>21</v>
      </c>
      <c r="M72" s="265" t="s">
        <v>862</v>
      </c>
      <c r="N72" s="265" t="s">
        <v>862</v>
      </c>
      <c r="O72" s="268">
        <v>1003273.4</v>
      </c>
      <c r="P72" s="268">
        <f t="shared" si="0"/>
        <v>3272.2550554468362</v>
      </c>
      <c r="Q72" s="142">
        <f>MAX(Q73:Q73)</f>
        <v>8452.8653150684931</v>
      </c>
    </row>
    <row r="73" spans="1:17" ht="35.25" x14ac:dyDescent="0.5">
      <c r="A73" s="3">
        <v>1</v>
      </c>
      <c r="B73" s="269">
        <f>SUBTOTAL(103,$A$64:A73)</f>
        <v>6</v>
      </c>
      <c r="C73" s="270" t="s">
        <v>996</v>
      </c>
      <c r="D73" s="265">
        <v>1960</v>
      </c>
      <c r="E73" s="265"/>
      <c r="F73" s="265" t="s">
        <v>264</v>
      </c>
      <c r="G73" s="265" t="s">
        <v>299</v>
      </c>
      <c r="H73" s="265" t="s">
        <v>300</v>
      </c>
      <c r="I73" s="266">
        <v>306.60000000000002</v>
      </c>
      <c r="J73" s="266">
        <v>285.60000000000002</v>
      </c>
      <c r="K73" s="266">
        <f>J73-33.2</f>
        <v>252.40000000000003</v>
      </c>
      <c r="L73" s="267">
        <v>21</v>
      </c>
      <c r="M73" s="265" t="s">
        <v>263</v>
      </c>
      <c r="N73" s="265" t="s">
        <v>265</v>
      </c>
      <c r="O73" s="268">
        <v>1003273.4</v>
      </c>
      <c r="P73" s="268">
        <f t="shared" si="0"/>
        <v>3272.2550554468362</v>
      </c>
      <c r="Q73" s="142">
        <v>8452.8653150684931</v>
      </c>
    </row>
    <row r="74" spans="1:17" ht="35.25" x14ac:dyDescent="0.4">
      <c r="B74" s="270" t="s">
        <v>812</v>
      </c>
      <c r="C74" s="270"/>
      <c r="D74" s="265" t="s">
        <v>862</v>
      </c>
      <c r="E74" s="265" t="s">
        <v>862</v>
      </c>
      <c r="F74" s="265" t="s">
        <v>862</v>
      </c>
      <c r="G74" s="265" t="s">
        <v>862</v>
      </c>
      <c r="H74" s="265" t="s">
        <v>862</v>
      </c>
      <c r="I74" s="266">
        <f>I75</f>
        <v>1840.2</v>
      </c>
      <c r="J74" s="266">
        <f>J75</f>
        <v>1840.2</v>
      </c>
      <c r="K74" s="266">
        <f>K75</f>
        <v>1695.4</v>
      </c>
      <c r="L74" s="267">
        <f>L75</f>
        <v>77</v>
      </c>
      <c r="M74" s="265" t="s">
        <v>862</v>
      </c>
      <c r="N74" s="265" t="s">
        <v>862</v>
      </c>
      <c r="O74" s="268">
        <v>4407071.78</v>
      </c>
      <c r="P74" s="268">
        <f t="shared" si="0"/>
        <v>2394.8873926747092</v>
      </c>
      <c r="Q74" s="142">
        <f>Q75</f>
        <v>5045.9146249320729</v>
      </c>
    </row>
    <row r="75" spans="1:17" ht="35.25" x14ac:dyDescent="0.5">
      <c r="A75" s="3">
        <v>1</v>
      </c>
      <c r="B75" s="269">
        <f>SUBTOTAL(103,$A$64:A75)</f>
        <v>7</v>
      </c>
      <c r="C75" s="270" t="s">
        <v>998</v>
      </c>
      <c r="D75" s="265">
        <v>1986</v>
      </c>
      <c r="E75" s="265"/>
      <c r="F75" s="265" t="s">
        <v>264</v>
      </c>
      <c r="G75" s="265" t="s">
        <v>308</v>
      </c>
      <c r="H75" s="265" t="s">
        <v>308</v>
      </c>
      <c r="I75" s="266">
        <v>1840.2</v>
      </c>
      <c r="J75" s="266">
        <v>1840.2</v>
      </c>
      <c r="K75" s="266">
        <f>J75-144.8</f>
        <v>1695.4</v>
      </c>
      <c r="L75" s="267">
        <v>77</v>
      </c>
      <c r="M75" s="265" t="s">
        <v>337</v>
      </c>
      <c r="N75" s="265" t="s">
        <v>1029</v>
      </c>
      <c r="O75" s="268">
        <v>4407071.78</v>
      </c>
      <c r="P75" s="268">
        <f t="shared" ref="P75:P79" si="1">O75/I75</f>
        <v>2394.8873926747092</v>
      </c>
      <c r="Q75" s="142">
        <v>5045.9146249320729</v>
      </c>
    </row>
    <row r="76" spans="1:17" ht="35.25" x14ac:dyDescent="0.4">
      <c r="B76" s="270" t="s">
        <v>1658</v>
      </c>
      <c r="C76" s="270"/>
      <c r="D76" s="265" t="s">
        <v>862</v>
      </c>
      <c r="E76" s="265" t="s">
        <v>862</v>
      </c>
      <c r="F76" s="265" t="s">
        <v>862</v>
      </c>
      <c r="G76" s="265" t="s">
        <v>862</v>
      </c>
      <c r="H76" s="265" t="s">
        <v>862</v>
      </c>
      <c r="I76" s="266">
        <f>I77</f>
        <v>1257.7</v>
      </c>
      <c r="J76" s="266">
        <f>J77</f>
        <v>732.5</v>
      </c>
      <c r="K76" s="266">
        <f>K77</f>
        <v>732.5</v>
      </c>
      <c r="L76" s="267">
        <f>L77</f>
        <v>36</v>
      </c>
      <c r="M76" s="265" t="s">
        <v>862</v>
      </c>
      <c r="N76" s="265" t="s">
        <v>862</v>
      </c>
      <c r="O76" s="268">
        <v>126842.68</v>
      </c>
      <c r="P76" s="268">
        <f t="shared" si="1"/>
        <v>100.85289019639022</v>
      </c>
      <c r="Q76" s="142">
        <f>Q77</f>
        <v>100.85289019639022</v>
      </c>
    </row>
    <row r="77" spans="1:17" ht="35.25" x14ac:dyDescent="0.5">
      <c r="A77" s="3">
        <v>1</v>
      </c>
      <c r="B77" s="269">
        <f>SUBTOTAL(103,$A$64:A77)</f>
        <v>8</v>
      </c>
      <c r="C77" s="270" t="s">
        <v>1657</v>
      </c>
      <c r="D77" s="265">
        <v>1972</v>
      </c>
      <c r="E77" s="265"/>
      <c r="F77" s="265" t="s">
        <v>264</v>
      </c>
      <c r="G77" s="265" t="s">
        <v>299</v>
      </c>
      <c r="H77" s="265" t="s">
        <v>299</v>
      </c>
      <c r="I77" s="266">
        <v>1257.7</v>
      </c>
      <c r="J77" s="266">
        <v>732.5</v>
      </c>
      <c r="K77" s="266">
        <f>J77</f>
        <v>732.5</v>
      </c>
      <c r="L77" s="267">
        <v>36</v>
      </c>
      <c r="M77" s="265" t="s">
        <v>337</v>
      </c>
      <c r="N77" s="265" t="s">
        <v>1659</v>
      </c>
      <c r="O77" s="268">
        <v>126842.68</v>
      </c>
      <c r="P77" s="268">
        <f t="shared" si="1"/>
        <v>100.85289019639022</v>
      </c>
      <c r="Q77" s="221">
        <f>P77</f>
        <v>100.85289019639022</v>
      </c>
    </row>
    <row r="78" spans="1:17" ht="35.25" x14ac:dyDescent="0.4">
      <c r="B78" s="144" t="s">
        <v>2773</v>
      </c>
      <c r="C78" s="264"/>
      <c r="D78" s="265" t="s">
        <v>862</v>
      </c>
      <c r="E78" s="265" t="s">
        <v>862</v>
      </c>
      <c r="F78" s="265" t="s">
        <v>862</v>
      </c>
      <c r="G78" s="265" t="s">
        <v>862</v>
      </c>
      <c r="H78" s="265" t="s">
        <v>862</v>
      </c>
      <c r="I78" s="266">
        <f>I79+I84+I86+I88+I82</f>
        <v>5663.5999999999995</v>
      </c>
      <c r="J78" s="266">
        <f>J79+J84+J86+J88+J82</f>
        <v>4452.7</v>
      </c>
      <c r="K78" s="266">
        <f>K79+K84+K86+K88+K82</f>
        <v>4068.7</v>
      </c>
      <c r="L78" s="267">
        <f>L79+L84+L86+L88+L82</f>
        <v>241</v>
      </c>
      <c r="M78" s="265" t="s">
        <v>862</v>
      </c>
      <c r="N78" s="265" t="s">
        <v>862</v>
      </c>
      <c r="O78" s="266">
        <v>20346923.850000001</v>
      </c>
      <c r="P78" s="268">
        <f t="shared" si="1"/>
        <v>3592.5778391835588</v>
      </c>
      <c r="Q78" s="142">
        <f>MAX(Q79:Q89)</f>
        <v>7722.1566400000002</v>
      </c>
    </row>
    <row r="79" spans="1:17" ht="35.25" x14ac:dyDescent="0.4">
      <c r="B79" s="270" t="s">
        <v>732</v>
      </c>
      <c r="C79" s="270"/>
      <c r="D79" s="265" t="s">
        <v>862</v>
      </c>
      <c r="E79" s="265" t="s">
        <v>862</v>
      </c>
      <c r="F79" s="265" t="s">
        <v>862</v>
      </c>
      <c r="G79" s="265" t="s">
        <v>862</v>
      </c>
      <c r="H79" s="265" t="s">
        <v>862</v>
      </c>
      <c r="I79" s="266">
        <f>SUM(I80:I81)</f>
        <v>1786.5</v>
      </c>
      <c r="J79" s="266">
        <f>SUM(J80:J81)</f>
        <v>1363.4</v>
      </c>
      <c r="K79" s="266">
        <f>SUM(K80:K81)</f>
        <v>1228.2</v>
      </c>
      <c r="L79" s="267">
        <f>SUM(L80:L81)</f>
        <v>89</v>
      </c>
      <c r="M79" s="265" t="s">
        <v>862</v>
      </c>
      <c r="N79" s="265" t="s">
        <v>862</v>
      </c>
      <c r="O79" s="268">
        <v>6014300</v>
      </c>
      <c r="P79" s="268">
        <f t="shared" si="1"/>
        <v>3366.5267282395744</v>
      </c>
      <c r="Q79" s="142">
        <f>MAX(Q80:Q81)</f>
        <v>7722.1566400000002</v>
      </c>
    </row>
    <row r="80" spans="1:17" ht="35.25" x14ac:dyDescent="0.5">
      <c r="A80" s="3">
        <v>1</v>
      </c>
      <c r="B80" s="269">
        <v>1</v>
      </c>
      <c r="C80" s="270" t="s">
        <v>748</v>
      </c>
      <c r="D80" s="265">
        <v>1965</v>
      </c>
      <c r="E80" s="265"/>
      <c r="F80" s="265" t="s">
        <v>264</v>
      </c>
      <c r="G80" s="265" t="s">
        <v>299</v>
      </c>
      <c r="H80" s="265" t="s">
        <v>308</v>
      </c>
      <c r="I80" s="266">
        <v>500</v>
      </c>
      <c r="J80" s="266">
        <v>481.6</v>
      </c>
      <c r="K80" s="266">
        <f>J80-69.3</f>
        <v>412.3</v>
      </c>
      <c r="L80" s="267">
        <v>50</v>
      </c>
      <c r="M80" s="265" t="s">
        <v>263</v>
      </c>
      <c r="N80" s="265" t="s">
        <v>265</v>
      </c>
      <c r="O80" s="268">
        <v>3349500</v>
      </c>
      <c r="P80" s="268">
        <f>O80/I80</f>
        <v>6699</v>
      </c>
      <c r="Q80" s="142">
        <v>7722.1566400000002</v>
      </c>
    </row>
    <row r="81" spans="1:20" ht="35.25" x14ac:dyDescent="0.5">
      <c r="A81" s="3">
        <v>1</v>
      </c>
      <c r="B81" s="269">
        <v>2</v>
      </c>
      <c r="C81" s="270" t="s">
        <v>756</v>
      </c>
      <c r="D81" s="265">
        <v>1960</v>
      </c>
      <c r="E81" s="265"/>
      <c r="F81" s="265" t="s">
        <v>264</v>
      </c>
      <c r="G81" s="265" t="s">
        <v>308</v>
      </c>
      <c r="H81" s="265" t="s">
        <v>299</v>
      </c>
      <c r="I81" s="266">
        <v>1286.5</v>
      </c>
      <c r="J81" s="266">
        <v>881.8</v>
      </c>
      <c r="K81" s="266">
        <f>J81-65.9</f>
        <v>815.9</v>
      </c>
      <c r="L81" s="267">
        <v>39</v>
      </c>
      <c r="M81" s="265" t="s">
        <v>263</v>
      </c>
      <c r="N81" s="265" t="s">
        <v>265</v>
      </c>
      <c r="O81" s="268">
        <v>2664800</v>
      </c>
      <c r="P81" s="268">
        <f>O81/I81</f>
        <v>2071.3563933151963</v>
      </c>
      <c r="Q81" s="142">
        <v>3992.3941235911393</v>
      </c>
    </row>
    <row r="82" spans="1:20" ht="35.25" x14ac:dyDescent="0.4">
      <c r="B82" s="270" t="s">
        <v>1016</v>
      </c>
      <c r="C82" s="270"/>
      <c r="D82" s="265" t="s">
        <v>862</v>
      </c>
      <c r="E82" s="265" t="s">
        <v>862</v>
      </c>
      <c r="F82" s="265" t="s">
        <v>862</v>
      </c>
      <c r="G82" s="265" t="s">
        <v>862</v>
      </c>
      <c r="H82" s="265" t="s">
        <v>862</v>
      </c>
      <c r="I82" s="266">
        <f>I83</f>
        <v>410.7</v>
      </c>
      <c r="J82" s="266">
        <f>J83</f>
        <v>379.6</v>
      </c>
      <c r="K82" s="266">
        <f>K83</f>
        <v>379.6</v>
      </c>
      <c r="L82" s="267">
        <f>L83</f>
        <v>25</v>
      </c>
      <c r="M82" s="265" t="s">
        <v>862</v>
      </c>
      <c r="N82" s="265" t="s">
        <v>862</v>
      </c>
      <c r="O82" s="268">
        <v>2457490.21</v>
      </c>
      <c r="P82" s="268">
        <f>O82/I82</f>
        <v>5983.6625517409302</v>
      </c>
      <c r="Q82" s="142">
        <f>Q83</f>
        <v>7487.1002522522531</v>
      </c>
    </row>
    <row r="83" spans="1:20" ht="35.25" x14ac:dyDescent="0.5">
      <c r="A83" s="3">
        <v>1</v>
      </c>
      <c r="B83" s="269">
        <v>3</v>
      </c>
      <c r="C83" s="270" t="s">
        <v>1881</v>
      </c>
      <c r="D83" s="265">
        <v>1997</v>
      </c>
      <c r="E83" s="265"/>
      <c r="F83" s="265" t="s">
        <v>264</v>
      </c>
      <c r="G83" s="265">
        <v>2</v>
      </c>
      <c r="H83" s="265">
        <v>1</v>
      </c>
      <c r="I83" s="266">
        <v>410.7</v>
      </c>
      <c r="J83" s="266">
        <v>379.6</v>
      </c>
      <c r="K83" s="266">
        <v>379.6</v>
      </c>
      <c r="L83" s="267">
        <v>25</v>
      </c>
      <c r="M83" s="265" t="s">
        <v>263</v>
      </c>
      <c r="N83" s="265" t="s">
        <v>265</v>
      </c>
      <c r="O83" s="268">
        <v>2457490.21</v>
      </c>
      <c r="P83" s="268">
        <f>O83/I83</f>
        <v>5983.6625517409302</v>
      </c>
      <c r="Q83" s="142">
        <v>7487.1002522522531</v>
      </c>
    </row>
    <row r="84" spans="1:20" ht="35.25" x14ac:dyDescent="0.4">
      <c r="B84" s="270" t="s">
        <v>823</v>
      </c>
      <c r="C84" s="270"/>
      <c r="D84" s="265" t="s">
        <v>862</v>
      </c>
      <c r="E84" s="265" t="s">
        <v>862</v>
      </c>
      <c r="F84" s="265" t="s">
        <v>862</v>
      </c>
      <c r="G84" s="265" t="s">
        <v>862</v>
      </c>
      <c r="H84" s="265" t="s">
        <v>862</v>
      </c>
      <c r="I84" s="266">
        <f>I85</f>
        <v>465</v>
      </c>
      <c r="J84" s="266">
        <f>J85</f>
        <v>424.6</v>
      </c>
      <c r="K84" s="266">
        <f>K85</f>
        <v>175.8</v>
      </c>
      <c r="L84" s="267">
        <f>L85</f>
        <v>26</v>
      </c>
      <c r="M84" s="265" t="s">
        <v>862</v>
      </c>
      <c r="N84" s="265" t="s">
        <v>862</v>
      </c>
      <c r="O84" s="268">
        <v>2476600</v>
      </c>
      <c r="P84" s="268">
        <f t="shared" ref="P84:P89" si="2">O84/I84</f>
        <v>5326.0215053763441</v>
      </c>
      <c r="Q84" s="142">
        <f>Q85</f>
        <v>6759.6916129032261</v>
      </c>
    </row>
    <row r="85" spans="1:20" ht="35.25" x14ac:dyDescent="0.5">
      <c r="A85" s="3">
        <v>1</v>
      </c>
      <c r="B85" s="269">
        <v>4</v>
      </c>
      <c r="C85" s="270" t="s">
        <v>1002</v>
      </c>
      <c r="D85" s="265">
        <v>1953</v>
      </c>
      <c r="E85" s="265"/>
      <c r="F85" s="265" t="s">
        <v>264</v>
      </c>
      <c r="G85" s="265" t="s">
        <v>299</v>
      </c>
      <c r="H85" s="265" t="s">
        <v>300</v>
      </c>
      <c r="I85" s="266">
        <v>465</v>
      </c>
      <c r="J85" s="266">
        <v>424.6</v>
      </c>
      <c r="K85" s="266">
        <f>J85-248.8</f>
        <v>175.8</v>
      </c>
      <c r="L85" s="267">
        <v>26</v>
      </c>
      <c r="M85" s="265" t="s">
        <v>263</v>
      </c>
      <c r="N85" s="265" t="s">
        <v>265</v>
      </c>
      <c r="O85" s="268">
        <v>2476600</v>
      </c>
      <c r="P85" s="268">
        <f t="shared" si="2"/>
        <v>5326.0215053763441</v>
      </c>
      <c r="Q85" s="142">
        <v>6759.6916129032261</v>
      </c>
    </row>
    <row r="86" spans="1:20" ht="35.25" x14ac:dyDescent="0.5">
      <c r="B86" s="272" t="s">
        <v>806</v>
      </c>
      <c r="C86" s="270"/>
      <c r="D86" s="265" t="s">
        <v>862</v>
      </c>
      <c r="E86" s="265" t="s">
        <v>862</v>
      </c>
      <c r="F86" s="265" t="s">
        <v>862</v>
      </c>
      <c r="G86" s="265" t="s">
        <v>862</v>
      </c>
      <c r="H86" s="265" t="s">
        <v>862</v>
      </c>
      <c r="I86" s="266">
        <f>I87</f>
        <v>1743.7</v>
      </c>
      <c r="J86" s="266">
        <f>J87</f>
        <v>1552.6</v>
      </c>
      <c r="K86" s="266">
        <f>K87</f>
        <v>1552.6</v>
      </c>
      <c r="L86" s="267">
        <f>L87</f>
        <v>65</v>
      </c>
      <c r="M86" s="265" t="s">
        <v>862</v>
      </c>
      <c r="N86" s="265" t="s">
        <v>862</v>
      </c>
      <c r="O86" s="268">
        <v>5876069.2400000002</v>
      </c>
      <c r="P86" s="268">
        <f t="shared" si="2"/>
        <v>3369.8854390090037</v>
      </c>
      <c r="Q86" s="142">
        <f>Q87</f>
        <v>4694.5247003498307</v>
      </c>
    </row>
    <row r="87" spans="1:20" ht="35.25" x14ac:dyDescent="0.5">
      <c r="A87" s="3">
        <v>1</v>
      </c>
      <c r="B87" s="269">
        <v>5</v>
      </c>
      <c r="C87" s="270" t="s">
        <v>1368</v>
      </c>
      <c r="D87" s="265">
        <v>1978</v>
      </c>
      <c r="E87" s="265"/>
      <c r="F87" s="265" t="s">
        <v>264</v>
      </c>
      <c r="G87" s="265" t="s">
        <v>308</v>
      </c>
      <c r="H87" s="265" t="s">
        <v>308</v>
      </c>
      <c r="I87" s="266">
        <v>1743.7</v>
      </c>
      <c r="J87" s="266">
        <v>1552.6</v>
      </c>
      <c r="K87" s="266">
        <f>J87</f>
        <v>1552.6</v>
      </c>
      <c r="L87" s="267">
        <v>65</v>
      </c>
      <c r="M87" s="265" t="s">
        <v>266</v>
      </c>
      <c r="N87" s="265" t="s">
        <v>782</v>
      </c>
      <c r="O87" s="268">
        <v>5876069.2400000002</v>
      </c>
      <c r="P87" s="268">
        <f t="shared" si="2"/>
        <v>3369.8854390090037</v>
      </c>
      <c r="Q87" s="142">
        <v>4694.5247003498307</v>
      </c>
    </row>
    <row r="88" spans="1:20" ht="35.25" x14ac:dyDescent="0.4">
      <c r="B88" s="270" t="s">
        <v>1658</v>
      </c>
      <c r="C88" s="270"/>
      <c r="D88" s="265" t="s">
        <v>862</v>
      </c>
      <c r="E88" s="265" t="s">
        <v>862</v>
      </c>
      <c r="F88" s="265" t="s">
        <v>862</v>
      </c>
      <c r="G88" s="265" t="s">
        <v>862</v>
      </c>
      <c r="H88" s="265" t="s">
        <v>862</v>
      </c>
      <c r="I88" s="266">
        <f>I89</f>
        <v>1257.7</v>
      </c>
      <c r="J88" s="266">
        <f>J89</f>
        <v>732.5</v>
      </c>
      <c r="K88" s="266">
        <f>K89</f>
        <v>732.5</v>
      </c>
      <c r="L88" s="267">
        <f>L89</f>
        <v>36</v>
      </c>
      <c r="M88" s="265" t="s">
        <v>862</v>
      </c>
      <c r="N88" s="265" t="s">
        <v>862</v>
      </c>
      <c r="O88" s="268">
        <v>3522464.4</v>
      </c>
      <c r="P88" s="268">
        <f t="shared" si="2"/>
        <v>2800.7190904031168</v>
      </c>
      <c r="Q88" s="142">
        <f>Q89</f>
        <v>4711.9859934801625</v>
      </c>
    </row>
    <row r="89" spans="1:20" ht="35.25" x14ac:dyDescent="0.5">
      <c r="A89" s="3">
        <v>1</v>
      </c>
      <c r="B89" s="269">
        <v>6</v>
      </c>
      <c r="C89" s="270" t="s">
        <v>1657</v>
      </c>
      <c r="D89" s="265">
        <v>1972</v>
      </c>
      <c r="E89" s="265"/>
      <c r="F89" s="265" t="s">
        <v>264</v>
      </c>
      <c r="G89" s="265" t="s">
        <v>299</v>
      </c>
      <c r="H89" s="265" t="s">
        <v>299</v>
      </c>
      <c r="I89" s="266">
        <v>1257.7</v>
      </c>
      <c r="J89" s="266">
        <v>732.5</v>
      </c>
      <c r="K89" s="266">
        <f>J89</f>
        <v>732.5</v>
      </c>
      <c r="L89" s="267">
        <v>36</v>
      </c>
      <c r="M89" s="265" t="s">
        <v>337</v>
      </c>
      <c r="N89" s="265" t="s">
        <v>1659</v>
      </c>
      <c r="O89" s="268">
        <v>3522464.4</v>
      </c>
      <c r="P89" s="268">
        <f t="shared" si="2"/>
        <v>2800.7190904031168</v>
      </c>
      <c r="Q89" s="142">
        <v>4711.9859934801625</v>
      </c>
    </row>
    <row r="90" spans="1:20" ht="45.75" x14ac:dyDescent="0.4">
      <c r="B90" s="434" t="s">
        <v>1370</v>
      </c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6"/>
    </row>
    <row r="91" spans="1:20" ht="35.25" x14ac:dyDescent="0.5">
      <c r="B91" s="273" t="s">
        <v>1019</v>
      </c>
      <c r="C91" s="273"/>
      <c r="D91" s="274" t="s">
        <v>723</v>
      </c>
      <c r="E91" s="274" t="s">
        <v>723</v>
      </c>
      <c r="F91" s="275" t="s">
        <v>723</v>
      </c>
      <c r="G91" s="275" t="s">
        <v>723</v>
      </c>
      <c r="H91" s="275" t="s">
        <v>723</v>
      </c>
      <c r="I91" s="276">
        <f>I92+I101+I105+I121+I129+I134+I163+I179+I186+I189+I192+I194+I199+I201+I204+I207+I211+I213+I215+I217+I222+I224+I226+I228+I230+I232+I234+I237+I239+I245+I99+I241+I243</f>
        <v>304291.9800000001</v>
      </c>
      <c r="J91" s="276">
        <f>J92+J101+J105+J121+J129+J134+J163+J179+J186+J189+J192+J194+J199+J201+J204+J207+J211+J213+J215+J217+J222+J224+J226+J228+J230+J232+J234+J237+J239+J245+J99+J241+J243</f>
        <v>254009.87000000002</v>
      </c>
      <c r="K91" s="276">
        <f>K92+K101+K105+K121+K129+K134+K163+K179+K186+K189+K192+K194+K199+K201+K204+K207+K211+K213+K215+K217+K222+K224+K226+K228+K230+K232+K234+K237+K239+K245+K99+K241+K243</f>
        <v>226711.40999999995</v>
      </c>
      <c r="L91" s="277">
        <f>L92+L101+L105+L121+L129+L134+L163+L179+L186+L189+L192+L194+L199+L201+L204+L207+L211+L213+L215+L217+L222+L224+L226+L228+L230+L232+L234+L237+L239+L245+L99+L241+L243</f>
        <v>12757</v>
      </c>
      <c r="M91" s="274" t="s">
        <v>862</v>
      </c>
      <c r="N91" s="161" t="s">
        <v>862</v>
      </c>
      <c r="O91" s="276">
        <v>56122077.340000018</v>
      </c>
      <c r="P91" s="276">
        <f t="shared" ref="P91:P154" si="3">O91/I91</f>
        <v>184.43495402014867</v>
      </c>
      <c r="Q91" s="276">
        <f>MAX(Q92:Q246)</f>
        <v>12662.680934933673</v>
      </c>
      <c r="T91" s="206"/>
    </row>
    <row r="92" spans="1:20" ht="35.25" x14ac:dyDescent="0.5">
      <c r="B92" s="273" t="s">
        <v>787</v>
      </c>
      <c r="C92" s="273"/>
      <c r="D92" s="274" t="s">
        <v>723</v>
      </c>
      <c r="E92" s="274" t="s">
        <v>723</v>
      </c>
      <c r="F92" s="275" t="s">
        <v>723</v>
      </c>
      <c r="G92" s="274" t="s">
        <v>723</v>
      </c>
      <c r="H92" s="274" t="s">
        <v>723</v>
      </c>
      <c r="I92" s="276">
        <f>SUM(I93:I98)</f>
        <v>13682.619999999999</v>
      </c>
      <c r="J92" s="276">
        <f>SUM(J93:J98)</f>
        <v>11157.02</v>
      </c>
      <c r="K92" s="276">
        <f>SUM(K93:K98)</f>
        <v>10128.199999999999</v>
      </c>
      <c r="L92" s="277">
        <f>SUM(L93:L98)</f>
        <v>744</v>
      </c>
      <c r="M92" s="274" t="s">
        <v>862</v>
      </c>
      <c r="N92" s="161" t="s">
        <v>862</v>
      </c>
      <c r="O92" s="276">
        <v>3985118.04</v>
      </c>
      <c r="P92" s="276">
        <f t="shared" si="3"/>
        <v>291.25401713999224</v>
      </c>
      <c r="Q92" s="276">
        <f>MAX(Q93:Q98)</f>
        <v>4899.7046089716268</v>
      </c>
      <c r="T92" s="206"/>
    </row>
    <row r="93" spans="1:20" ht="35.25" x14ac:dyDescent="0.5">
      <c r="A93" s="3">
        <v>1</v>
      </c>
      <c r="B93" s="278">
        <v>1</v>
      </c>
      <c r="C93" s="279" t="s">
        <v>598</v>
      </c>
      <c r="D93" s="274">
        <v>1965</v>
      </c>
      <c r="E93" s="274"/>
      <c r="F93" s="275" t="s">
        <v>264</v>
      </c>
      <c r="G93" s="274">
        <v>5</v>
      </c>
      <c r="H93" s="274">
        <v>2</v>
      </c>
      <c r="I93" s="276">
        <v>2985.38</v>
      </c>
      <c r="J93" s="276">
        <v>2398.58</v>
      </c>
      <c r="K93" s="276">
        <v>1889.27</v>
      </c>
      <c r="L93" s="277">
        <v>202</v>
      </c>
      <c r="M93" s="274" t="s">
        <v>266</v>
      </c>
      <c r="N93" s="274" t="s">
        <v>1280</v>
      </c>
      <c r="O93" s="276">
        <v>546562.15</v>
      </c>
      <c r="P93" s="276">
        <f t="shared" si="3"/>
        <v>183.07959120781945</v>
      </c>
      <c r="Q93" s="276">
        <v>2544.2438389752729</v>
      </c>
      <c r="T93" s="206"/>
    </row>
    <row r="94" spans="1:20" ht="35.25" x14ac:dyDescent="0.5">
      <c r="A94" s="3">
        <v>1</v>
      </c>
      <c r="B94" s="278">
        <v>2</v>
      </c>
      <c r="C94" s="279" t="s">
        <v>1374</v>
      </c>
      <c r="D94" s="274">
        <v>1986</v>
      </c>
      <c r="E94" s="274"/>
      <c r="F94" s="275" t="s">
        <v>264</v>
      </c>
      <c r="G94" s="274">
        <v>4</v>
      </c>
      <c r="H94" s="274">
        <v>1</v>
      </c>
      <c r="I94" s="276">
        <v>2374.1999999999998</v>
      </c>
      <c r="J94" s="276">
        <v>1689.3</v>
      </c>
      <c r="K94" s="276">
        <v>1639.4</v>
      </c>
      <c r="L94" s="277">
        <v>151</v>
      </c>
      <c r="M94" s="274" t="s">
        <v>266</v>
      </c>
      <c r="N94" s="161" t="s">
        <v>1465</v>
      </c>
      <c r="O94" s="276">
        <v>491248.27</v>
      </c>
      <c r="P94" s="276">
        <f t="shared" si="3"/>
        <v>206.91107320360544</v>
      </c>
      <c r="Q94" s="276">
        <v>3385.8611574425076</v>
      </c>
      <c r="T94" s="206"/>
    </row>
    <row r="95" spans="1:20" ht="35.25" x14ac:dyDescent="0.5">
      <c r="A95" s="3">
        <v>1</v>
      </c>
      <c r="B95" s="278">
        <v>3</v>
      </c>
      <c r="C95" s="279" t="s">
        <v>1375</v>
      </c>
      <c r="D95" s="274">
        <v>1969</v>
      </c>
      <c r="E95" s="274"/>
      <c r="F95" s="275" t="s">
        <v>264</v>
      </c>
      <c r="G95" s="274">
        <v>5</v>
      </c>
      <c r="H95" s="274">
        <v>4</v>
      </c>
      <c r="I95" s="276">
        <v>2953.64</v>
      </c>
      <c r="J95" s="276">
        <v>2684.14</v>
      </c>
      <c r="K95" s="276">
        <v>2616.34</v>
      </c>
      <c r="L95" s="277">
        <v>107</v>
      </c>
      <c r="M95" s="274" t="s">
        <v>266</v>
      </c>
      <c r="N95" s="161" t="s">
        <v>1049</v>
      </c>
      <c r="O95" s="276">
        <v>1439722.57</v>
      </c>
      <c r="P95" s="276">
        <f t="shared" si="3"/>
        <v>487.44009764223131</v>
      </c>
      <c r="Q95" s="276">
        <v>2448.4092306442221</v>
      </c>
      <c r="T95" s="206"/>
    </row>
    <row r="96" spans="1:20" ht="35.25" x14ac:dyDescent="0.5">
      <c r="A96" s="3">
        <v>1</v>
      </c>
      <c r="B96" s="278">
        <v>4</v>
      </c>
      <c r="C96" s="279" t="s">
        <v>1376</v>
      </c>
      <c r="D96" s="274">
        <v>1928</v>
      </c>
      <c r="E96" s="274"/>
      <c r="F96" s="275" t="s">
        <v>264</v>
      </c>
      <c r="G96" s="274">
        <v>3</v>
      </c>
      <c r="H96" s="274">
        <v>2</v>
      </c>
      <c r="I96" s="276">
        <v>884.1</v>
      </c>
      <c r="J96" s="276">
        <v>763.7</v>
      </c>
      <c r="K96" s="276">
        <v>441.4</v>
      </c>
      <c r="L96" s="277">
        <v>48</v>
      </c>
      <c r="M96" s="274" t="s">
        <v>266</v>
      </c>
      <c r="N96" s="274" t="s">
        <v>1466</v>
      </c>
      <c r="O96" s="276">
        <v>361347.58</v>
      </c>
      <c r="P96" s="276">
        <f t="shared" si="3"/>
        <v>408.71799570184368</v>
      </c>
      <c r="Q96" s="276">
        <v>712.1</v>
      </c>
      <c r="T96" s="206"/>
    </row>
    <row r="97" spans="1:20" ht="35.25" x14ac:dyDescent="0.5">
      <c r="A97" s="3">
        <v>1</v>
      </c>
      <c r="B97" s="278">
        <v>5</v>
      </c>
      <c r="C97" s="279" t="s">
        <v>1377</v>
      </c>
      <c r="D97" s="274">
        <v>1958</v>
      </c>
      <c r="E97" s="274"/>
      <c r="F97" s="275" t="s">
        <v>264</v>
      </c>
      <c r="G97" s="274">
        <v>3</v>
      </c>
      <c r="H97" s="274">
        <v>3</v>
      </c>
      <c r="I97" s="276">
        <v>2111.1</v>
      </c>
      <c r="J97" s="276">
        <v>1932</v>
      </c>
      <c r="K97" s="276">
        <v>1902.39</v>
      </c>
      <c r="L97" s="277">
        <v>85</v>
      </c>
      <c r="M97" s="274" t="s">
        <v>263</v>
      </c>
      <c r="N97" s="274" t="s">
        <v>265</v>
      </c>
      <c r="O97" s="276">
        <v>179920.82</v>
      </c>
      <c r="P97" s="276">
        <f t="shared" si="3"/>
        <v>85.226100137369144</v>
      </c>
      <c r="Q97" s="276">
        <v>4899.7046089716268</v>
      </c>
      <c r="T97" s="206"/>
    </row>
    <row r="98" spans="1:20" ht="35.25" x14ac:dyDescent="0.5">
      <c r="A98" s="3">
        <v>1</v>
      </c>
      <c r="B98" s="278">
        <v>6</v>
      </c>
      <c r="C98" s="279" t="s">
        <v>1378</v>
      </c>
      <c r="D98" s="274">
        <v>1986</v>
      </c>
      <c r="E98" s="274"/>
      <c r="F98" s="275" t="s">
        <v>264</v>
      </c>
      <c r="G98" s="274">
        <v>4</v>
      </c>
      <c r="H98" s="274">
        <v>1</v>
      </c>
      <c r="I98" s="276">
        <v>2374.1999999999998</v>
      </c>
      <c r="J98" s="276">
        <v>1689.3</v>
      </c>
      <c r="K98" s="276">
        <v>1639.4</v>
      </c>
      <c r="L98" s="277">
        <v>151</v>
      </c>
      <c r="M98" s="274" t="s">
        <v>266</v>
      </c>
      <c r="N98" s="274" t="s">
        <v>1465</v>
      </c>
      <c r="O98" s="276">
        <v>966316.65</v>
      </c>
      <c r="P98" s="276">
        <f t="shared" si="3"/>
        <v>407.00726560525652</v>
      </c>
      <c r="Q98" s="276">
        <v>4131.389099486144</v>
      </c>
      <c r="T98" s="206"/>
    </row>
    <row r="99" spans="1:20" ht="35.25" x14ac:dyDescent="0.5">
      <c r="B99" s="273" t="s">
        <v>788</v>
      </c>
      <c r="C99" s="273"/>
      <c r="D99" s="274" t="s">
        <v>723</v>
      </c>
      <c r="E99" s="274" t="s">
        <v>723</v>
      </c>
      <c r="F99" s="275" t="s">
        <v>723</v>
      </c>
      <c r="G99" s="274" t="s">
        <v>723</v>
      </c>
      <c r="H99" s="274" t="s">
        <v>723</v>
      </c>
      <c r="I99" s="276">
        <f>I100</f>
        <v>4101.7</v>
      </c>
      <c r="J99" s="276">
        <f>J100</f>
        <v>2751.3</v>
      </c>
      <c r="K99" s="276">
        <f>K100</f>
        <v>2562.4</v>
      </c>
      <c r="L99" s="277">
        <f>L100</f>
        <v>111</v>
      </c>
      <c r="M99" s="274" t="s">
        <v>862</v>
      </c>
      <c r="N99" s="161" t="s">
        <v>862</v>
      </c>
      <c r="O99" s="276">
        <v>418959.01</v>
      </c>
      <c r="P99" s="276">
        <f t="shared" si="3"/>
        <v>102.14277250895971</v>
      </c>
      <c r="Q99" s="276">
        <f>Q100</f>
        <v>1782.0166487066342</v>
      </c>
      <c r="T99" s="206"/>
    </row>
    <row r="100" spans="1:20" ht="35.25" x14ac:dyDescent="0.5">
      <c r="A100" s="3">
        <v>1</v>
      </c>
      <c r="B100" s="278">
        <v>7</v>
      </c>
      <c r="C100" s="279" t="s">
        <v>1868</v>
      </c>
      <c r="D100" s="274">
        <v>1980</v>
      </c>
      <c r="E100" s="274"/>
      <c r="F100" s="275" t="s">
        <v>264</v>
      </c>
      <c r="G100" s="274">
        <v>5</v>
      </c>
      <c r="H100" s="274">
        <v>4</v>
      </c>
      <c r="I100" s="276">
        <v>4101.7</v>
      </c>
      <c r="J100" s="276">
        <v>2751.3</v>
      </c>
      <c r="K100" s="276">
        <f>J100-188.9</f>
        <v>2562.4</v>
      </c>
      <c r="L100" s="277">
        <v>111</v>
      </c>
      <c r="M100" s="274" t="s">
        <v>266</v>
      </c>
      <c r="N100" s="274" t="s">
        <v>682</v>
      </c>
      <c r="O100" s="276">
        <v>418959.01</v>
      </c>
      <c r="P100" s="276">
        <f t="shared" si="3"/>
        <v>102.14277250895971</v>
      </c>
      <c r="Q100" s="276">
        <v>1782.0166487066342</v>
      </c>
      <c r="T100" s="206"/>
    </row>
    <row r="101" spans="1:20" ht="35.25" x14ac:dyDescent="0.5">
      <c r="B101" s="273" t="s">
        <v>791</v>
      </c>
      <c r="C101" s="279"/>
      <c r="D101" s="274" t="s">
        <v>723</v>
      </c>
      <c r="E101" s="274" t="s">
        <v>723</v>
      </c>
      <c r="F101" s="274" t="s">
        <v>723</v>
      </c>
      <c r="G101" s="274" t="s">
        <v>723</v>
      </c>
      <c r="H101" s="274" t="s">
        <v>723</v>
      </c>
      <c r="I101" s="276">
        <f>I102+I103+I104</f>
        <v>2327.5</v>
      </c>
      <c r="J101" s="276">
        <f>J102+J103+J104</f>
        <v>2088.7999999999997</v>
      </c>
      <c r="K101" s="276">
        <f>K102+K103+K104</f>
        <v>1990.8000000000002</v>
      </c>
      <c r="L101" s="277">
        <f>L102+L103+L104</f>
        <v>106</v>
      </c>
      <c r="M101" s="274" t="s">
        <v>862</v>
      </c>
      <c r="N101" s="161" t="s">
        <v>862</v>
      </c>
      <c r="O101" s="276">
        <v>34858.28</v>
      </c>
      <c r="P101" s="276">
        <f t="shared" si="3"/>
        <v>14.976704618689581</v>
      </c>
      <c r="Q101" s="276">
        <f>MAX(Q102:Q104)</f>
        <v>9169.0549609140107</v>
      </c>
      <c r="T101" s="206"/>
    </row>
    <row r="102" spans="1:20" ht="35.25" x14ac:dyDescent="0.5">
      <c r="A102" s="3">
        <v>1</v>
      </c>
      <c r="B102" s="278">
        <v>8</v>
      </c>
      <c r="C102" s="279" t="s">
        <v>1379</v>
      </c>
      <c r="D102" s="274">
        <v>1979</v>
      </c>
      <c r="E102" s="274"/>
      <c r="F102" s="275" t="s">
        <v>264</v>
      </c>
      <c r="G102" s="274">
        <v>2</v>
      </c>
      <c r="H102" s="274">
        <v>3</v>
      </c>
      <c r="I102" s="276">
        <v>1053.2</v>
      </c>
      <c r="J102" s="276">
        <v>928.3</v>
      </c>
      <c r="K102" s="276">
        <v>866</v>
      </c>
      <c r="L102" s="277">
        <v>38</v>
      </c>
      <c r="M102" s="274" t="s">
        <v>263</v>
      </c>
      <c r="N102" s="161" t="s">
        <v>265</v>
      </c>
      <c r="O102" s="276">
        <v>11221.62</v>
      </c>
      <c r="P102" s="276">
        <f t="shared" si="3"/>
        <v>10.654785415875427</v>
      </c>
      <c r="Q102" s="276">
        <v>7823.1532092669968</v>
      </c>
      <c r="T102" s="206"/>
    </row>
    <row r="103" spans="1:20" ht="35.25" x14ac:dyDescent="0.5">
      <c r="A103" s="3">
        <v>1</v>
      </c>
      <c r="B103" s="278">
        <v>9</v>
      </c>
      <c r="C103" s="279" t="s">
        <v>1380</v>
      </c>
      <c r="D103" s="274">
        <v>1980</v>
      </c>
      <c r="E103" s="274"/>
      <c r="F103" s="275" t="s">
        <v>264</v>
      </c>
      <c r="G103" s="274">
        <v>2</v>
      </c>
      <c r="H103" s="274">
        <v>3</v>
      </c>
      <c r="I103" s="276">
        <v>941.7</v>
      </c>
      <c r="J103" s="276">
        <v>856.9</v>
      </c>
      <c r="K103" s="276">
        <v>856.9</v>
      </c>
      <c r="L103" s="277">
        <v>53</v>
      </c>
      <c r="M103" s="274" t="s">
        <v>263</v>
      </c>
      <c r="N103" s="161" t="s">
        <v>265</v>
      </c>
      <c r="O103" s="276">
        <v>19576.66</v>
      </c>
      <c r="P103" s="276">
        <f t="shared" si="3"/>
        <v>20.78863757035149</v>
      </c>
      <c r="Q103" s="276">
        <v>7063.939513645535</v>
      </c>
      <c r="T103" s="206"/>
    </row>
    <row r="104" spans="1:20" ht="35.25" x14ac:dyDescent="0.5">
      <c r="B104" s="278">
        <v>10</v>
      </c>
      <c r="C104" s="279" t="s">
        <v>1837</v>
      </c>
      <c r="D104" s="274">
        <v>1962</v>
      </c>
      <c r="E104" s="274"/>
      <c r="F104" s="275" t="s">
        <v>264</v>
      </c>
      <c r="G104" s="274">
        <v>2</v>
      </c>
      <c r="H104" s="274">
        <v>1</v>
      </c>
      <c r="I104" s="276">
        <v>332.6</v>
      </c>
      <c r="J104" s="276">
        <v>303.60000000000002</v>
      </c>
      <c r="K104" s="276">
        <v>267.89999999999998</v>
      </c>
      <c r="L104" s="277">
        <v>15</v>
      </c>
      <c r="M104" s="274" t="s">
        <v>263</v>
      </c>
      <c r="N104" s="161" t="s">
        <v>265</v>
      </c>
      <c r="O104" s="276">
        <v>4060</v>
      </c>
      <c r="P104" s="276">
        <f t="shared" si="3"/>
        <v>12.206855081178592</v>
      </c>
      <c r="Q104" s="276">
        <v>9169.0549609140107</v>
      </c>
      <c r="T104" s="206"/>
    </row>
    <row r="105" spans="1:20" ht="35.25" x14ac:dyDescent="0.5">
      <c r="B105" s="273" t="s">
        <v>1015</v>
      </c>
      <c r="C105" s="279"/>
      <c r="D105" s="274" t="s">
        <v>723</v>
      </c>
      <c r="E105" s="274" t="s">
        <v>723</v>
      </c>
      <c r="F105" s="275" t="s">
        <v>723</v>
      </c>
      <c r="G105" s="274" t="s">
        <v>723</v>
      </c>
      <c r="H105" s="274" t="s">
        <v>723</v>
      </c>
      <c r="I105" s="276">
        <f>SUM(I106:I120)</f>
        <v>25805.739999999998</v>
      </c>
      <c r="J105" s="276">
        <f>SUM(J106:J120)</f>
        <v>22389.510000000002</v>
      </c>
      <c r="K105" s="276">
        <f>SUM(K106:K120)</f>
        <v>19942.47</v>
      </c>
      <c r="L105" s="277">
        <f>SUM(L106:L120)</f>
        <v>1088</v>
      </c>
      <c r="M105" s="274" t="s">
        <v>862</v>
      </c>
      <c r="N105" s="161" t="s">
        <v>862</v>
      </c>
      <c r="O105" s="276">
        <v>1910861.4299999995</v>
      </c>
      <c r="P105" s="276">
        <f t="shared" si="3"/>
        <v>74.047922283956964</v>
      </c>
      <c r="Q105" s="276">
        <f>MAX(Q106:Q120)</f>
        <v>12662.680934933673</v>
      </c>
      <c r="T105" s="206"/>
    </row>
    <row r="106" spans="1:20" ht="35.25" x14ac:dyDescent="0.5">
      <c r="A106" s="3">
        <v>1</v>
      </c>
      <c r="B106" s="278">
        <v>11</v>
      </c>
      <c r="C106" s="279" t="s">
        <v>1381</v>
      </c>
      <c r="D106" s="274">
        <v>1966</v>
      </c>
      <c r="E106" s="274"/>
      <c r="F106" s="275" t="s">
        <v>264</v>
      </c>
      <c r="G106" s="274">
        <v>5</v>
      </c>
      <c r="H106" s="274">
        <v>4</v>
      </c>
      <c r="I106" s="276">
        <v>4070</v>
      </c>
      <c r="J106" s="276">
        <v>3151.1</v>
      </c>
      <c r="K106" s="276">
        <v>2925.4</v>
      </c>
      <c r="L106" s="277">
        <v>137</v>
      </c>
      <c r="M106" s="274" t="s">
        <v>266</v>
      </c>
      <c r="N106" s="161" t="s">
        <v>1468</v>
      </c>
      <c r="O106" s="276">
        <v>9167.9599999999991</v>
      </c>
      <c r="P106" s="276">
        <f t="shared" si="3"/>
        <v>2.2525700245700242</v>
      </c>
      <c r="Q106" s="276">
        <v>2453.8291891891895</v>
      </c>
      <c r="T106" s="206"/>
    </row>
    <row r="107" spans="1:20" ht="35.25" x14ac:dyDescent="0.5">
      <c r="A107" s="3">
        <v>1</v>
      </c>
      <c r="B107" s="278">
        <v>12</v>
      </c>
      <c r="C107" s="279" t="s">
        <v>1382</v>
      </c>
      <c r="D107" s="274">
        <v>1960</v>
      </c>
      <c r="E107" s="274">
        <v>2006</v>
      </c>
      <c r="F107" s="275" t="s">
        <v>264</v>
      </c>
      <c r="G107" s="274">
        <v>2</v>
      </c>
      <c r="H107" s="274">
        <v>3</v>
      </c>
      <c r="I107" s="276">
        <v>1011.9</v>
      </c>
      <c r="J107" s="276">
        <v>804.7</v>
      </c>
      <c r="K107" s="276">
        <v>655.4</v>
      </c>
      <c r="L107" s="277">
        <v>42</v>
      </c>
      <c r="M107" s="274" t="s">
        <v>266</v>
      </c>
      <c r="N107" s="161" t="s">
        <v>1469</v>
      </c>
      <c r="O107" s="276">
        <v>208365.3</v>
      </c>
      <c r="P107" s="276">
        <f t="shared" si="3"/>
        <v>205.9149125407649</v>
      </c>
      <c r="Q107" s="276">
        <v>6416.3209455479791</v>
      </c>
      <c r="T107" s="206"/>
    </row>
    <row r="108" spans="1:20" ht="35.25" x14ac:dyDescent="0.5">
      <c r="A108" s="3">
        <v>1</v>
      </c>
      <c r="B108" s="278">
        <v>13</v>
      </c>
      <c r="C108" s="279" t="s">
        <v>1383</v>
      </c>
      <c r="D108" s="274">
        <v>1951</v>
      </c>
      <c r="E108" s="274"/>
      <c r="F108" s="275" t="s">
        <v>264</v>
      </c>
      <c r="G108" s="274">
        <v>2</v>
      </c>
      <c r="H108" s="274">
        <v>2</v>
      </c>
      <c r="I108" s="276">
        <v>695</v>
      </c>
      <c r="J108" s="276">
        <v>626.9</v>
      </c>
      <c r="K108" s="276">
        <v>626.9</v>
      </c>
      <c r="L108" s="277">
        <v>33</v>
      </c>
      <c r="M108" s="274" t="s">
        <v>266</v>
      </c>
      <c r="N108" s="161" t="s">
        <v>960</v>
      </c>
      <c r="O108" s="276">
        <v>170151.06</v>
      </c>
      <c r="P108" s="276">
        <f t="shared" si="3"/>
        <v>244.82166906474819</v>
      </c>
      <c r="Q108" s="276">
        <v>9686.8564028777</v>
      </c>
      <c r="T108" s="206"/>
    </row>
    <row r="109" spans="1:20" ht="35.25" x14ac:dyDescent="0.5">
      <c r="A109" s="3">
        <v>1</v>
      </c>
      <c r="B109" s="278">
        <v>14</v>
      </c>
      <c r="C109" s="279" t="s">
        <v>1384</v>
      </c>
      <c r="D109" s="274">
        <v>1953</v>
      </c>
      <c r="E109" s="274">
        <v>2006</v>
      </c>
      <c r="F109" s="275" t="s">
        <v>264</v>
      </c>
      <c r="G109" s="274">
        <v>2</v>
      </c>
      <c r="H109" s="274">
        <v>1</v>
      </c>
      <c r="I109" s="276">
        <v>537.54</v>
      </c>
      <c r="J109" s="276">
        <v>501.3</v>
      </c>
      <c r="K109" s="276">
        <v>310.2</v>
      </c>
      <c r="L109" s="277">
        <v>37</v>
      </c>
      <c r="M109" s="274" t="s">
        <v>266</v>
      </c>
      <c r="N109" s="161" t="s">
        <v>1467</v>
      </c>
      <c r="O109" s="276">
        <v>39070.28</v>
      </c>
      <c r="P109" s="276">
        <f t="shared" si="3"/>
        <v>72.68348401979388</v>
      </c>
      <c r="Q109" s="276">
        <v>8244.5378576478051</v>
      </c>
      <c r="T109" s="206"/>
    </row>
    <row r="110" spans="1:20" ht="35.25" x14ac:dyDescent="0.5">
      <c r="A110" s="3">
        <v>1</v>
      </c>
      <c r="B110" s="278">
        <v>15</v>
      </c>
      <c r="C110" s="279" t="s">
        <v>1385</v>
      </c>
      <c r="D110" s="274">
        <v>1958</v>
      </c>
      <c r="E110" s="274">
        <v>2007</v>
      </c>
      <c r="F110" s="275" t="s">
        <v>264</v>
      </c>
      <c r="G110" s="274">
        <v>2</v>
      </c>
      <c r="H110" s="274">
        <v>2</v>
      </c>
      <c r="I110" s="276">
        <v>854.8</v>
      </c>
      <c r="J110" s="276">
        <v>789.8</v>
      </c>
      <c r="K110" s="276">
        <v>434.07</v>
      </c>
      <c r="L110" s="277">
        <v>42</v>
      </c>
      <c r="M110" s="274" t="s">
        <v>266</v>
      </c>
      <c r="N110" s="161" t="s">
        <v>1469</v>
      </c>
      <c r="O110" s="276">
        <v>35421.97</v>
      </c>
      <c r="P110" s="276">
        <f t="shared" si="3"/>
        <v>41.438897987833414</v>
      </c>
      <c r="Q110" s="276">
        <v>6634.5781937295278</v>
      </c>
      <c r="T110" s="206"/>
    </row>
    <row r="111" spans="1:20" ht="35.25" x14ac:dyDescent="0.5">
      <c r="A111" s="3">
        <v>1</v>
      </c>
      <c r="B111" s="278">
        <v>16</v>
      </c>
      <c r="C111" s="279" t="s">
        <v>1386</v>
      </c>
      <c r="D111" s="274">
        <v>1940</v>
      </c>
      <c r="E111" s="274"/>
      <c r="F111" s="275" t="s">
        <v>264</v>
      </c>
      <c r="G111" s="274">
        <v>3</v>
      </c>
      <c r="H111" s="274">
        <v>2</v>
      </c>
      <c r="I111" s="276">
        <v>1189.4000000000001</v>
      </c>
      <c r="J111" s="276">
        <v>1119.5999999999999</v>
      </c>
      <c r="K111" s="276">
        <v>1021.2</v>
      </c>
      <c r="L111" s="277">
        <v>46</v>
      </c>
      <c r="M111" s="274" t="s">
        <v>266</v>
      </c>
      <c r="N111" s="161" t="s">
        <v>345</v>
      </c>
      <c r="O111" s="276">
        <v>381944.5</v>
      </c>
      <c r="P111" s="276">
        <f t="shared" si="3"/>
        <v>321.12367580292585</v>
      </c>
      <c r="Q111" s="276">
        <v>4835.6236758029263</v>
      </c>
      <c r="T111" s="206"/>
    </row>
    <row r="112" spans="1:20" ht="35.25" x14ac:dyDescent="0.5">
      <c r="A112" s="3">
        <v>1</v>
      </c>
      <c r="B112" s="278">
        <v>17</v>
      </c>
      <c r="C112" s="279" t="s">
        <v>1387</v>
      </c>
      <c r="D112" s="274">
        <v>1961</v>
      </c>
      <c r="E112" s="274"/>
      <c r="F112" s="275" t="s">
        <v>264</v>
      </c>
      <c r="G112" s="274">
        <v>4</v>
      </c>
      <c r="H112" s="274">
        <v>3</v>
      </c>
      <c r="I112" s="276">
        <v>2136.1</v>
      </c>
      <c r="J112" s="276">
        <v>1990.2</v>
      </c>
      <c r="K112" s="276">
        <v>1946.2</v>
      </c>
      <c r="L112" s="277">
        <v>89</v>
      </c>
      <c r="M112" s="274" t="s">
        <v>266</v>
      </c>
      <c r="N112" s="161" t="s">
        <v>960</v>
      </c>
      <c r="O112" s="276">
        <v>7571.98</v>
      </c>
      <c r="P112" s="276">
        <f t="shared" si="3"/>
        <v>3.5447685033472216</v>
      </c>
      <c r="Q112" s="276">
        <v>2887.9253978746315</v>
      </c>
      <c r="T112" s="206"/>
    </row>
    <row r="113" spans="1:20" ht="35.25" x14ac:dyDescent="0.5">
      <c r="A113" s="3">
        <v>1</v>
      </c>
      <c r="B113" s="278">
        <v>18</v>
      </c>
      <c r="C113" s="279" t="s">
        <v>1388</v>
      </c>
      <c r="D113" s="274">
        <v>1935</v>
      </c>
      <c r="E113" s="274"/>
      <c r="F113" s="275" t="s">
        <v>264</v>
      </c>
      <c r="G113" s="274">
        <v>2</v>
      </c>
      <c r="H113" s="274">
        <v>2</v>
      </c>
      <c r="I113" s="276">
        <v>474.9</v>
      </c>
      <c r="J113" s="276">
        <v>427.5</v>
      </c>
      <c r="K113" s="276">
        <v>427.5</v>
      </c>
      <c r="L113" s="277">
        <v>15</v>
      </c>
      <c r="M113" s="274" t="s">
        <v>266</v>
      </c>
      <c r="N113" s="161" t="s">
        <v>345</v>
      </c>
      <c r="O113" s="276">
        <v>433416.75</v>
      </c>
      <c r="P113" s="276">
        <f t="shared" si="3"/>
        <v>912.64845230574861</v>
      </c>
      <c r="Q113" s="276">
        <v>12662.680934933673</v>
      </c>
      <c r="T113" s="206"/>
    </row>
    <row r="114" spans="1:20" ht="35.25" x14ac:dyDescent="0.5">
      <c r="A114" s="3">
        <v>1</v>
      </c>
      <c r="B114" s="278">
        <v>19</v>
      </c>
      <c r="C114" s="279" t="s">
        <v>1087</v>
      </c>
      <c r="D114" s="274">
        <v>1991</v>
      </c>
      <c r="E114" s="274">
        <v>2010</v>
      </c>
      <c r="F114" s="275" t="s">
        <v>1285</v>
      </c>
      <c r="G114" s="274">
        <v>13</v>
      </c>
      <c r="H114" s="274">
        <v>1</v>
      </c>
      <c r="I114" s="276">
        <v>4135.3</v>
      </c>
      <c r="J114" s="276">
        <v>3928.9</v>
      </c>
      <c r="K114" s="276">
        <v>3680.79</v>
      </c>
      <c r="L114" s="277">
        <v>225</v>
      </c>
      <c r="M114" s="161" t="s">
        <v>266</v>
      </c>
      <c r="N114" s="280" t="s">
        <v>344</v>
      </c>
      <c r="O114" s="276">
        <v>167825.19</v>
      </c>
      <c r="P114" s="276">
        <f t="shared" si="3"/>
        <v>40.583558629361832</v>
      </c>
      <c r="Q114" s="276">
        <v>871.15424757575022</v>
      </c>
      <c r="T114" s="206"/>
    </row>
    <row r="115" spans="1:20" ht="35.25" x14ac:dyDescent="0.5">
      <c r="A115" s="3">
        <v>1</v>
      </c>
      <c r="B115" s="278">
        <v>20</v>
      </c>
      <c r="C115" s="279" t="s">
        <v>1454</v>
      </c>
      <c r="D115" s="274">
        <v>1953</v>
      </c>
      <c r="E115" s="274">
        <v>2008</v>
      </c>
      <c r="F115" s="275" t="s">
        <v>264</v>
      </c>
      <c r="G115" s="274">
        <v>2</v>
      </c>
      <c r="H115" s="274">
        <v>1</v>
      </c>
      <c r="I115" s="276">
        <v>520.79999999999995</v>
      </c>
      <c r="J115" s="276">
        <v>480.7</v>
      </c>
      <c r="K115" s="276">
        <v>406.6</v>
      </c>
      <c r="L115" s="277">
        <v>27</v>
      </c>
      <c r="M115" s="280" t="s">
        <v>266</v>
      </c>
      <c r="N115" s="280" t="s">
        <v>344</v>
      </c>
      <c r="O115" s="276">
        <v>111509.89</v>
      </c>
      <c r="P115" s="276">
        <f t="shared" si="3"/>
        <v>214.11269201228882</v>
      </c>
      <c r="Q115" s="276">
        <v>9325.2146313364065</v>
      </c>
      <c r="T115" s="206"/>
    </row>
    <row r="116" spans="1:20" ht="35.25" x14ac:dyDescent="0.5">
      <c r="A116" s="3">
        <v>1</v>
      </c>
      <c r="B116" s="278">
        <v>21</v>
      </c>
      <c r="C116" s="279" t="s">
        <v>1455</v>
      </c>
      <c r="D116" s="274">
        <v>1936</v>
      </c>
      <c r="E116" s="274">
        <v>2008</v>
      </c>
      <c r="F116" s="275" t="s">
        <v>264</v>
      </c>
      <c r="G116" s="274">
        <v>3</v>
      </c>
      <c r="H116" s="274">
        <v>4</v>
      </c>
      <c r="I116" s="276">
        <v>1637.8</v>
      </c>
      <c r="J116" s="276">
        <v>1246.5999999999999</v>
      </c>
      <c r="K116" s="276">
        <v>1142.8</v>
      </c>
      <c r="L116" s="277">
        <v>53</v>
      </c>
      <c r="M116" s="280" t="s">
        <v>266</v>
      </c>
      <c r="N116" s="280" t="s">
        <v>345</v>
      </c>
      <c r="O116" s="276">
        <v>155632.46</v>
      </c>
      <c r="P116" s="276">
        <f t="shared" si="3"/>
        <v>95.025314446208327</v>
      </c>
      <c r="Q116" s="276">
        <v>3389.9234431554532</v>
      </c>
      <c r="T116" s="206"/>
    </row>
    <row r="117" spans="1:20" ht="35.25" x14ac:dyDescent="0.5">
      <c r="A117" s="3">
        <v>1</v>
      </c>
      <c r="B117" s="278">
        <v>22</v>
      </c>
      <c r="C117" s="279" t="s">
        <v>1456</v>
      </c>
      <c r="D117" s="274">
        <v>1950</v>
      </c>
      <c r="E117" s="274"/>
      <c r="F117" s="275" t="s">
        <v>264</v>
      </c>
      <c r="G117" s="274">
        <v>2</v>
      </c>
      <c r="H117" s="274">
        <v>1</v>
      </c>
      <c r="I117" s="276">
        <v>459.9</v>
      </c>
      <c r="J117" s="276">
        <v>417.6</v>
      </c>
      <c r="K117" s="276">
        <v>417.6</v>
      </c>
      <c r="L117" s="277">
        <v>24</v>
      </c>
      <c r="M117" s="280" t="s">
        <v>266</v>
      </c>
      <c r="N117" s="280" t="s">
        <v>960</v>
      </c>
      <c r="O117" s="276">
        <v>7503.39</v>
      </c>
      <c r="P117" s="276">
        <f t="shared" si="3"/>
        <v>16.31526418786693</v>
      </c>
      <c r="Q117" s="276">
        <v>10663.996520982824</v>
      </c>
      <c r="T117" s="206"/>
    </row>
    <row r="118" spans="1:20" ht="35.25" x14ac:dyDescent="0.5">
      <c r="A118" s="3">
        <v>1</v>
      </c>
      <c r="B118" s="278">
        <v>23</v>
      </c>
      <c r="C118" s="279" t="s">
        <v>1457</v>
      </c>
      <c r="D118" s="274">
        <v>1961</v>
      </c>
      <c r="E118" s="274"/>
      <c r="F118" s="275" t="s">
        <v>264</v>
      </c>
      <c r="G118" s="274">
        <v>4</v>
      </c>
      <c r="H118" s="274">
        <v>2</v>
      </c>
      <c r="I118" s="276">
        <v>2794.3</v>
      </c>
      <c r="J118" s="276">
        <v>1973.11</v>
      </c>
      <c r="K118" s="276">
        <v>1887.11</v>
      </c>
      <c r="L118" s="277">
        <v>86</v>
      </c>
      <c r="M118" s="280" t="s">
        <v>266</v>
      </c>
      <c r="N118" s="280" t="s">
        <v>1527</v>
      </c>
      <c r="O118" s="276">
        <v>48190.02</v>
      </c>
      <c r="P118" s="276">
        <f t="shared" si="3"/>
        <v>17.245829009054145</v>
      </c>
      <c r="Q118" s="276">
        <v>2575.2608095050637</v>
      </c>
      <c r="T118" s="206"/>
    </row>
    <row r="119" spans="1:20" ht="35.25" x14ac:dyDescent="0.5">
      <c r="A119" s="3">
        <v>1</v>
      </c>
      <c r="B119" s="278">
        <v>24</v>
      </c>
      <c r="C119" s="279" t="s">
        <v>1561</v>
      </c>
      <c r="D119" s="274">
        <v>1952</v>
      </c>
      <c r="E119" s="274"/>
      <c r="F119" s="275" t="s">
        <v>332</v>
      </c>
      <c r="G119" s="274">
        <v>2</v>
      </c>
      <c r="H119" s="274">
        <v>3</v>
      </c>
      <c r="I119" s="276">
        <v>1380</v>
      </c>
      <c r="J119" s="276">
        <v>1114.5</v>
      </c>
      <c r="K119" s="276">
        <v>895.5</v>
      </c>
      <c r="L119" s="277">
        <v>35</v>
      </c>
      <c r="M119" s="280" t="s">
        <v>266</v>
      </c>
      <c r="N119" s="280" t="s">
        <v>1560</v>
      </c>
      <c r="O119" s="276">
        <v>91476.549999999988</v>
      </c>
      <c r="P119" s="276">
        <f t="shared" si="3"/>
        <v>66.287355072463754</v>
      </c>
      <c r="Q119" s="276">
        <v>6842.8589565217399</v>
      </c>
      <c r="T119" s="206"/>
    </row>
    <row r="120" spans="1:20" ht="35.25" x14ac:dyDescent="0.5">
      <c r="B120" s="278">
        <v>25</v>
      </c>
      <c r="C120" s="279" t="s">
        <v>1839</v>
      </c>
      <c r="D120" s="274" t="s">
        <v>369</v>
      </c>
      <c r="E120" s="274"/>
      <c r="F120" s="275" t="s">
        <v>307</v>
      </c>
      <c r="G120" s="274">
        <v>5</v>
      </c>
      <c r="H120" s="274">
        <v>4</v>
      </c>
      <c r="I120" s="276">
        <v>3908</v>
      </c>
      <c r="J120" s="276">
        <v>3817</v>
      </c>
      <c r="K120" s="276">
        <v>3165.2</v>
      </c>
      <c r="L120" s="277">
        <v>197</v>
      </c>
      <c r="M120" s="280" t="s">
        <v>266</v>
      </c>
      <c r="N120" s="161" t="s">
        <v>1648</v>
      </c>
      <c r="O120" s="276">
        <v>43614.13</v>
      </c>
      <c r="P120" s="276">
        <f t="shared" si="3"/>
        <v>11.160217502558853</v>
      </c>
      <c r="Q120" s="276">
        <v>2174.4982395087004</v>
      </c>
      <c r="T120" s="206"/>
    </row>
    <row r="121" spans="1:20" ht="35.25" x14ac:dyDescent="0.5">
      <c r="B121" s="273" t="s">
        <v>795</v>
      </c>
      <c r="C121" s="279"/>
      <c r="D121" s="274" t="s">
        <v>723</v>
      </c>
      <c r="E121" s="274" t="s">
        <v>723</v>
      </c>
      <c r="F121" s="275" t="s">
        <v>723</v>
      </c>
      <c r="G121" s="274" t="s">
        <v>723</v>
      </c>
      <c r="H121" s="274" t="s">
        <v>723</v>
      </c>
      <c r="I121" s="276">
        <f>SUM(I122:I128)</f>
        <v>14909.5</v>
      </c>
      <c r="J121" s="276">
        <f>SUM(J122:J128)</f>
        <v>8883.0999999999985</v>
      </c>
      <c r="K121" s="276">
        <f>SUM(K122:K128)</f>
        <v>7514.1</v>
      </c>
      <c r="L121" s="277">
        <f>SUM(L122:L128)</f>
        <v>477</v>
      </c>
      <c r="M121" s="274" t="s">
        <v>862</v>
      </c>
      <c r="N121" s="161" t="s">
        <v>862</v>
      </c>
      <c r="O121" s="276">
        <v>2700572.82</v>
      </c>
      <c r="P121" s="276">
        <f t="shared" si="3"/>
        <v>181.13101177101848</v>
      </c>
      <c r="Q121" s="276">
        <f>MAX(Q122:Q128)</f>
        <v>8417.0477330581361</v>
      </c>
      <c r="T121" s="206"/>
    </row>
    <row r="122" spans="1:20" ht="35.25" x14ac:dyDescent="0.5">
      <c r="A122" s="3">
        <v>1</v>
      </c>
      <c r="B122" s="278">
        <v>26</v>
      </c>
      <c r="C122" s="279" t="s">
        <v>1389</v>
      </c>
      <c r="D122" s="274">
        <v>1992</v>
      </c>
      <c r="E122" s="274"/>
      <c r="F122" s="275" t="s">
        <v>264</v>
      </c>
      <c r="G122" s="274">
        <v>3</v>
      </c>
      <c r="H122" s="274">
        <v>3</v>
      </c>
      <c r="I122" s="276">
        <v>3997</v>
      </c>
      <c r="J122" s="276">
        <v>1901.1</v>
      </c>
      <c r="K122" s="276">
        <v>1791.5</v>
      </c>
      <c r="L122" s="277">
        <v>73</v>
      </c>
      <c r="M122" s="274" t="s">
        <v>266</v>
      </c>
      <c r="N122" s="161" t="s">
        <v>1470</v>
      </c>
      <c r="O122" s="276">
        <v>502837.5</v>
      </c>
      <c r="P122" s="276">
        <f t="shared" si="3"/>
        <v>125.80372779584688</v>
      </c>
      <c r="Q122" s="276">
        <v>2561.1113134851144</v>
      </c>
      <c r="T122" s="206"/>
    </row>
    <row r="123" spans="1:20" ht="35.25" x14ac:dyDescent="0.5">
      <c r="A123" s="3">
        <v>1</v>
      </c>
      <c r="B123" s="278">
        <v>27</v>
      </c>
      <c r="C123" s="279" t="s">
        <v>1390</v>
      </c>
      <c r="D123" s="274">
        <v>1983</v>
      </c>
      <c r="E123" s="274"/>
      <c r="F123" s="275" t="s">
        <v>307</v>
      </c>
      <c r="G123" s="274">
        <v>5</v>
      </c>
      <c r="H123" s="274">
        <v>4</v>
      </c>
      <c r="I123" s="276">
        <v>4357</v>
      </c>
      <c r="J123" s="276">
        <v>1821.4</v>
      </c>
      <c r="K123" s="276">
        <v>1678.3</v>
      </c>
      <c r="L123" s="277">
        <v>159</v>
      </c>
      <c r="M123" s="274" t="s">
        <v>266</v>
      </c>
      <c r="N123" s="161" t="s">
        <v>1470</v>
      </c>
      <c r="O123" s="276">
        <v>1853524.39</v>
      </c>
      <c r="P123" s="276">
        <f t="shared" si="3"/>
        <v>425.41298829469815</v>
      </c>
      <c r="Q123" s="276">
        <v>1662.8632086297914</v>
      </c>
      <c r="T123" s="206"/>
    </row>
    <row r="124" spans="1:20" ht="35.25" x14ac:dyDescent="0.5">
      <c r="A124" s="3">
        <v>1</v>
      </c>
      <c r="B124" s="278">
        <v>28</v>
      </c>
      <c r="C124" s="279" t="s">
        <v>1391</v>
      </c>
      <c r="D124" s="274">
        <v>1940</v>
      </c>
      <c r="E124" s="274"/>
      <c r="F124" s="275" t="s">
        <v>264</v>
      </c>
      <c r="G124" s="274">
        <v>3</v>
      </c>
      <c r="H124" s="274">
        <v>3</v>
      </c>
      <c r="I124" s="276">
        <v>2021</v>
      </c>
      <c r="J124" s="276">
        <v>1886.9</v>
      </c>
      <c r="K124" s="276">
        <v>1320.5</v>
      </c>
      <c r="L124" s="277">
        <v>47</v>
      </c>
      <c r="M124" s="274" t="s">
        <v>266</v>
      </c>
      <c r="N124" s="161" t="s">
        <v>1471</v>
      </c>
      <c r="O124" s="276">
        <v>57982.38</v>
      </c>
      <c r="P124" s="276">
        <f t="shared" si="3"/>
        <v>28.689945571499255</v>
      </c>
      <c r="Q124" s="276">
        <v>5473.5888878772885</v>
      </c>
      <c r="T124" s="206"/>
    </row>
    <row r="125" spans="1:20" ht="35.25" x14ac:dyDescent="0.5">
      <c r="A125" s="3">
        <v>1</v>
      </c>
      <c r="B125" s="278">
        <v>29</v>
      </c>
      <c r="C125" s="279" t="s">
        <v>1392</v>
      </c>
      <c r="D125" s="274">
        <v>1994</v>
      </c>
      <c r="E125" s="274"/>
      <c r="F125" s="275" t="s">
        <v>264</v>
      </c>
      <c r="G125" s="274">
        <v>3</v>
      </c>
      <c r="H125" s="274">
        <v>3</v>
      </c>
      <c r="I125" s="276">
        <v>1540.3</v>
      </c>
      <c r="J125" s="276">
        <v>1362.4</v>
      </c>
      <c r="K125" s="276">
        <v>1247.3</v>
      </c>
      <c r="L125" s="277">
        <v>65</v>
      </c>
      <c r="M125" s="274" t="s">
        <v>263</v>
      </c>
      <c r="N125" s="161" t="s">
        <v>265</v>
      </c>
      <c r="O125" s="276">
        <v>175548.91</v>
      </c>
      <c r="P125" s="276">
        <f t="shared" si="3"/>
        <v>113.97059663701877</v>
      </c>
      <c r="Q125" s="276">
        <v>4851.3143673310396</v>
      </c>
      <c r="T125" s="206"/>
    </row>
    <row r="126" spans="1:20" ht="35.25" x14ac:dyDescent="0.5">
      <c r="A126" s="3">
        <v>1</v>
      </c>
      <c r="B126" s="278">
        <v>30</v>
      </c>
      <c r="C126" s="279" t="s">
        <v>1393</v>
      </c>
      <c r="D126" s="274">
        <v>1955</v>
      </c>
      <c r="E126" s="274"/>
      <c r="F126" s="275" t="s">
        <v>264</v>
      </c>
      <c r="G126" s="274">
        <v>2</v>
      </c>
      <c r="H126" s="274">
        <v>2</v>
      </c>
      <c r="I126" s="276">
        <v>872.1</v>
      </c>
      <c r="J126" s="276">
        <v>557</v>
      </c>
      <c r="K126" s="276">
        <v>255.4</v>
      </c>
      <c r="L126" s="277">
        <v>40</v>
      </c>
      <c r="M126" s="274" t="s">
        <v>266</v>
      </c>
      <c r="N126" s="161" t="s">
        <v>1471</v>
      </c>
      <c r="O126" s="276">
        <v>63565.37</v>
      </c>
      <c r="P126" s="276">
        <f t="shared" si="3"/>
        <v>72.887707831670681</v>
      </c>
      <c r="Q126" s="276">
        <v>8417.0477330581361</v>
      </c>
      <c r="T126" s="206"/>
    </row>
    <row r="127" spans="1:20" ht="35.25" x14ac:dyDescent="0.5">
      <c r="A127" s="3">
        <v>1</v>
      </c>
      <c r="B127" s="278">
        <v>31</v>
      </c>
      <c r="C127" s="279" t="s">
        <v>1394</v>
      </c>
      <c r="D127" s="274">
        <v>1928</v>
      </c>
      <c r="E127" s="274"/>
      <c r="F127" s="275" t="s">
        <v>264</v>
      </c>
      <c r="G127" s="274">
        <v>2</v>
      </c>
      <c r="H127" s="274">
        <v>2</v>
      </c>
      <c r="I127" s="276">
        <v>552</v>
      </c>
      <c r="J127" s="276">
        <v>401.5</v>
      </c>
      <c r="K127" s="276">
        <v>268.3</v>
      </c>
      <c r="L127" s="277">
        <v>32</v>
      </c>
      <c r="M127" s="274" t="s">
        <v>263</v>
      </c>
      <c r="N127" s="161" t="s">
        <v>265</v>
      </c>
      <c r="O127" s="276">
        <v>2454.27</v>
      </c>
      <c r="P127" s="276">
        <f t="shared" si="3"/>
        <v>4.446141304347826</v>
      </c>
      <c r="Q127" s="276">
        <v>7624.7153623188424</v>
      </c>
      <c r="T127" s="206"/>
    </row>
    <row r="128" spans="1:20" ht="35.25" x14ac:dyDescent="0.5">
      <c r="B128" s="278">
        <v>32</v>
      </c>
      <c r="C128" s="279" t="s">
        <v>1840</v>
      </c>
      <c r="D128" s="274" t="s">
        <v>364</v>
      </c>
      <c r="E128" s="274"/>
      <c r="F128" s="275" t="s">
        <v>264</v>
      </c>
      <c r="G128" s="274">
        <v>3</v>
      </c>
      <c r="H128" s="274">
        <v>3</v>
      </c>
      <c r="I128" s="276">
        <v>1570.1</v>
      </c>
      <c r="J128" s="276">
        <v>952.8</v>
      </c>
      <c r="K128" s="276">
        <v>952.8</v>
      </c>
      <c r="L128" s="277">
        <v>61</v>
      </c>
      <c r="M128" s="274" t="s">
        <v>337</v>
      </c>
      <c r="N128" s="161" t="s">
        <v>1852</v>
      </c>
      <c r="O128" s="276">
        <v>44660</v>
      </c>
      <c r="P128" s="276">
        <f t="shared" si="3"/>
        <v>28.444048149799379</v>
      </c>
      <c r="Q128" s="276">
        <v>5594.0923508056821</v>
      </c>
      <c r="T128" s="206"/>
    </row>
    <row r="129" spans="1:20" ht="35.25" x14ac:dyDescent="0.5">
      <c r="B129" s="273" t="s">
        <v>794</v>
      </c>
      <c r="C129" s="279"/>
      <c r="D129" s="274" t="s">
        <v>723</v>
      </c>
      <c r="E129" s="274" t="s">
        <v>723</v>
      </c>
      <c r="F129" s="275" t="s">
        <v>723</v>
      </c>
      <c r="G129" s="274" t="s">
        <v>723</v>
      </c>
      <c r="H129" s="274" t="s">
        <v>723</v>
      </c>
      <c r="I129" s="276">
        <f>SUM(I130:I133)</f>
        <v>3874.7000000000003</v>
      </c>
      <c r="J129" s="276">
        <f>SUM(J130:J133)</f>
        <v>2543</v>
      </c>
      <c r="K129" s="276">
        <f>SUM(K130:K133)</f>
        <v>1614</v>
      </c>
      <c r="L129" s="277">
        <f>SUM(L130:L133)</f>
        <v>141</v>
      </c>
      <c r="M129" s="274" t="s">
        <v>862</v>
      </c>
      <c r="N129" s="161" t="s">
        <v>862</v>
      </c>
      <c r="O129" s="276">
        <v>3561217.53</v>
      </c>
      <c r="P129" s="276">
        <f t="shared" si="3"/>
        <v>919.09503445428027</v>
      </c>
      <c r="Q129" s="276">
        <f>MAX(Q130:Q133)</f>
        <v>6418.7313793103458</v>
      </c>
      <c r="T129" s="206"/>
    </row>
    <row r="130" spans="1:20" ht="35.25" x14ac:dyDescent="0.5">
      <c r="A130" s="3">
        <v>1</v>
      </c>
      <c r="B130" s="278">
        <v>33</v>
      </c>
      <c r="C130" s="279" t="s">
        <v>1395</v>
      </c>
      <c r="D130" s="274">
        <v>1965</v>
      </c>
      <c r="E130" s="274"/>
      <c r="F130" s="275" t="s">
        <v>264</v>
      </c>
      <c r="G130" s="274">
        <v>2</v>
      </c>
      <c r="H130" s="274">
        <v>2</v>
      </c>
      <c r="I130" s="276">
        <v>772.6</v>
      </c>
      <c r="J130" s="276">
        <v>450.9</v>
      </c>
      <c r="K130" s="276">
        <v>299.5</v>
      </c>
      <c r="L130" s="277">
        <v>27</v>
      </c>
      <c r="M130" s="274" t="s">
        <v>263</v>
      </c>
      <c r="N130" s="274" t="s">
        <v>265</v>
      </c>
      <c r="O130" s="276">
        <v>48915.49</v>
      </c>
      <c r="P130" s="276">
        <f t="shared" si="3"/>
        <v>63.312826818534816</v>
      </c>
      <c r="Q130" s="276">
        <v>4755.1391146777123</v>
      </c>
      <c r="T130" s="206"/>
    </row>
    <row r="131" spans="1:20" ht="35.25" x14ac:dyDescent="0.5">
      <c r="A131" s="3">
        <v>1</v>
      </c>
      <c r="B131" s="278">
        <v>34</v>
      </c>
      <c r="C131" s="279" t="s">
        <v>1396</v>
      </c>
      <c r="D131" s="274">
        <v>1942</v>
      </c>
      <c r="E131" s="274"/>
      <c r="F131" s="275" t="s">
        <v>326</v>
      </c>
      <c r="G131" s="274">
        <v>2</v>
      </c>
      <c r="H131" s="274">
        <v>2</v>
      </c>
      <c r="I131" s="276">
        <v>842.2</v>
      </c>
      <c r="J131" s="276">
        <v>492.3</v>
      </c>
      <c r="K131" s="276">
        <v>352</v>
      </c>
      <c r="L131" s="277">
        <v>33</v>
      </c>
      <c r="M131" s="274" t="s">
        <v>263</v>
      </c>
      <c r="N131" s="274" t="s">
        <v>265</v>
      </c>
      <c r="O131" s="276">
        <v>14682.87</v>
      </c>
      <c r="P131" s="276">
        <f t="shared" si="3"/>
        <v>17.433946805984327</v>
      </c>
      <c r="Q131" s="276">
        <v>5378.5992875801476</v>
      </c>
      <c r="T131" s="206"/>
    </row>
    <row r="132" spans="1:20" ht="35.25" x14ac:dyDescent="0.5">
      <c r="A132" s="3">
        <v>1</v>
      </c>
      <c r="B132" s="278">
        <v>35</v>
      </c>
      <c r="C132" s="279" t="s">
        <v>1397</v>
      </c>
      <c r="D132" s="274">
        <v>1933</v>
      </c>
      <c r="E132" s="274"/>
      <c r="F132" s="275" t="s">
        <v>264</v>
      </c>
      <c r="G132" s="274">
        <v>3</v>
      </c>
      <c r="H132" s="274">
        <v>3</v>
      </c>
      <c r="I132" s="276">
        <v>1795.9</v>
      </c>
      <c r="J132" s="276">
        <v>1183</v>
      </c>
      <c r="K132" s="276">
        <v>857.7</v>
      </c>
      <c r="L132" s="277">
        <v>48</v>
      </c>
      <c r="M132" s="274" t="s">
        <v>263</v>
      </c>
      <c r="N132" s="274" t="s">
        <v>265</v>
      </c>
      <c r="O132" s="276">
        <v>3451000</v>
      </c>
      <c r="P132" s="276">
        <f t="shared" si="3"/>
        <v>1921.5991981736177</v>
      </c>
      <c r="Q132" s="276">
        <v>3405.1484113814804</v>
      </c>
      <c r="T132" s="206"/>
    </row>
    <row r="133" spans="1:20" ht="35.25" x14ac:dyDescent="0.5">
      <c r="A133" s="3">
        <v>1</v>
      </c>
      <c r="B133" s="278">
        <v>36</v>
      </c>
      <c r="C133" s="279" t="s">
        <v>1398</v>
      </c>
      <c r="D133" s="274">
        <v>1934</v>
      </c>
      <c r="E133" s="274"/>
      <c r="F133" s="275" t="s">
        <v>326</v>
      </c>
      <c r="G133" s="274">
        <v>2</v>
      </c>
      <c r="H133" s="274">
        <v>2</v>
      </c>
      <c r="I133" s="276">
        <v>464</v>
      </c>
      <c r="J133" s="276">
        <v>416.8</v>
      </c>
      <c r="K133" s="276">
        <v>104.80000000000001</v>
      </c>
      <c r="L133" s="277">
        <v>33</v>
      </c>
      <c r="M133" s="274" t="s">
        <v>263</v>
      </c>
      <c r="N133" s="274" t="s">
        <v>265</v>
      </c>
      <c r="O133" s="276">
        <v>46619.17</v>
      </c>
      <c r="P133" s="276">
        <f t="shared" si="3"/>
        <v>100.47234913793103</v>
      </c>
      <c r="Q133" s="276">
        <v>6418.7313793103458</v>
      </c>
      <c r="T133" s="206"/>
    </row>
    <row r="134" spans="1:20" ht="35.25" x14ac:dyDescent="0.5">
      <c r="B134" s="273" t="s">
        <v>732</v>
      </c>
      <c r="C134" s="279"/>
      <c r="D134" s="274" t="s">
        <v>723</v>
      </c>
      <c r="E134" s="274" t="s">
        <v>723</v>
      </c>
      <c r="F134" s="275" t="s">
        <v>723</v>
      </c>
      <c r="G134" s="274" t="s">
        <v>723</v>
      </c>
      <c r="H134" s="274" t="s">
        <v>723</v>
      </c>
      <c r="I134" s="276">
        <f>SUM(I135:I162)</f>
        <v>56264.920000000006</v>
      </c>
      <c r="J134" s="276">
        <f>SUM(J135:J162)</f>
        <v>46052.36</v>
      </c>
      <c r="K134" s="276">
        <f>SUM(K135:K162)</f>
        <v>39823.909999999996</v>
      </c>
      <c r="L134" s="277">
        <f>SUM(L135:L162)</f>
        <v>1785</v>
      </c>
      <c r="M134" s="274" t="s">
        <v>862</v>
      </c>
      <c r="N134" s="161" t="s">
        <v>862</v>
      </c>
      <c r="O134" s="276">
        <v>12288603.840000004</v>
      </c>
      <c r="P134" s="276">
        <f t="shared" si="3"/>
        <v>218.40613725212802</v>
      </c>
      <c r="Q134" s="276">
        <f>MAX(Q135:Q162)</f>
        <v>9377.3953584722458</v>
      </c>
      <c r="T134" s="206"/>
    </row>
    <row r="135" spans="1:20" ht="35.25" x14ac:dyDescent="0.5">
      <c r="A135" s="3">
        <v>1</v>
      </c>
      <c r="B135" s="278">
        <v>37</v>
      </c>
      <c r="C135" s="279" t="s">
        <v>1399</v>
      </c>
      <c r="D135" s="274">
        <v>1962</v>
      </c>
      <c r="E135" s="274"/>
      <c r="F135" s="275" t="s">
        <v>264</v>
      </c>
      <c r="G135" s="274">
        <v>5</v>
      </c>
      <c r="H135" s="274">
        <v>2</v>
      </c>
      <c r="I135" s="276">
        <v>1612.2</v>
      </c>
      <c r="J135" s="276">
        <v>1358.8</v>
      </c>
      <c r="K135" s="276">
        <v>1358.8</v>
      </c>
      <c r="L135" s="277">
        <v>53</v>
      </c>
      <c r="M135" s="274" t="s">
        <v>266</v>
      </c>
      <c r="N135" s="274" t="s">
        <v>1472</v>
      </c>
      <c r="O135" s="276">
        <v>13000.44</v>
      </c>
      <c r="P135" s="276">
        <f t="shared" si="3"/>
        <v>8.0637886118347595</v>
      </c>
      <c r="Q135" s="276">
        <v>810.46</v>
      </c>
      <c r="T135" s="206"/>
    </row>
    <row r="136" spans="1:20" ht="35.25" x14ac:dyDescent="0.5">
      <c r="A136" s="3">
        <v>1</v>
      </c>
      <c r="B136" s="278">
        <v>38</v>
      </c>
      <c r="C136" s="279" t="s">
        <v>1400</v>
      </c>
      <c r="D136" s="274">
        <v>1958</v>
      </c>
      <c r="E136" s="274"/>
      <c r="F136" s="275" t="s">
        <v>264</v>
      </c>
      <c r="G136" s="274">
        <v>4</v>
      </c>
      <c r="H136" s="274">
        <v>4</v>
      </c>
      <c r="I136" s="276">
        <v>5485.5</v>
      </c>
      <c r="J136" s="276">
        <v>4412.8</v>
      </c>
      <c r="K136" s="276">
        <v>3382.7</v>
      </c>
      <c r="L136" s="277">
        <v>96</v>
      </c>
      <c r="M136" s="274" t="s">
        <v>266</v>
      </c>
      <c r="N136" s="161" t="s">
        <v>1320</v>
      </c>
      <c r="O136" s="276">
        <v>1780255.26</v>
      </c>
      <c r="P136" s="276">
        <f t="shared" si="3"/>
        <v>324.5383757178015</v>
      </c>
      <c r="Q136" s="276">
        <v>2600.9049311822082</v>
      </c>
      <c r="T136" s="206"/>
    </row>
    <row r="137" spans="1:20" ht="35.25" x14ac:dyDescent="0.5">
      <c r="A137" s="3">
        <v>1</v>
      </c>
      <c r="B137" s="278">
        <v>39</v>
      </c>
      <c r="C137" s="279" t="s">
        <v>1401</v>
      </c>
      <c r="D137" s="274">
        <v>1929</v>
      </c>
      <c r="E137" s="274"/>
      <c r="F137" s="275" t="s">
        <v>264</v>
      </c>
      <c r="G137" s="274">
        <v>4</v>
      </c>
      <c r="H137" s="274">
        <v>5</v>
      </c>
      <c r="I137" s="276">
        <v>2469.13</v>
      </c>
      <c r="J137" s="276">
        <v>2349.9299999999998</v>
      </c>
      <c r="K137" s="276">
        <v>2349.9299999999998</v>
      </c>
      <c r="L137" s="277">
        <v>95</v>
      </c>
      <c r="M137" s="274" t="s">
        <v>266</v>
      </c>
      <c r="N137" s="161" t="s">
        <v>1473</v>
      </c>
      <c r="O137" s="276">
        <v>4131339.42</v>
      </c>
      <c r="P137" s="276">
        <f t="shared" si="3"/>
        <v>1673.1963971115331</v>
      </c>
      <c r="Q137" s="276">
        <v>2978.9796224581128</v>
      </c>
      <c r="T137" s="206"/>
    </row>
    <row r="138" spans="1:20" ht="35.25" x14ac:dyDescent="0.5">
      <c r="A138" s="3">
        <v>1</v>
      </c>
      <c r="B138" s="278">
        <v>40</v>
      </c>
      <c r="C138" s="279" t="s">
        <v>1402</v>
      </c>
      <c r="D138" s="274">
        <v>1961</v>
      </c>
      <c r="E138" s="274"/>
      <c r="F138" s="275" t="s">
        <v>264</v>
      </c>
      <c r="G138" s="274">
        <v>4</v>
      </c>
      <c r="H138" s="274">
        <v>2</v>
      </c>
      <c r="I138" s="276">
        <v>1371.7</v>
      </c>
      <c r="J138" s="276">
        <v>1268.5999999999999</v>
      </c>
      <c r="K138" s="276">
        <v>1268.5999999999999</v>
      </c>
      <c r="L138" s="277">
        <v>55</v>
      </c>
      <c r="M138" s="274" t="s">
        <v>266</v>
      </c>
      <c r="N138" s="161" t="s">
        <v>1474</v>
      </c>
      <c r="O138" s="276">
        <v>450455.92</v>
      </c>
      <c r="P138" s="276">
        <f t="shared" si="3"/>
        <v>328.39244732813296</v>
      </c>
      <c r="Q138" s="276">
        <v>3104.7446992782679</v>
      </c>
      <c r="T138" s="206"/>
    </row>
    <row r="139" spans="1:20" ht="35.25" x14ac:dyDescent="0.5">
      <c r="A139" s="3">
        <v>1</v>
      </c>
      <c r="B139" s="278">
        <v>41</v>
      </c>
      <c r="C139" s="279" t="s">
        <v>1403</v>
      </c>
      <c r="D139" s="274">
        <v>1959</v>
      </c>
      <c r="E139" s="274"/>
      <c r="F139" s="275" t="s">
        <v>264</v>
      </c>
      <c r="G139" s="274">
        <v>4</v>
      </c>
      <c r="H139" s="274">
        <v>3</v>
      </c>
      <c r="I139" s="276">
        <v>2155.1999999999998</v>
      </c>
      <c r="J139" s="276">
        <v>1435.2</v>
      </c>
      <c r="K139" s="276">
        <v>1184.7</v>
      </c>
      <c r="L139" s="277">
        <v>62</v>
      </c>
      <c r="M139" s="274" t="s">
        <v>266</v>
      </c>
      <c r="N139" s="161" t="s">
        <v>1475</v>
      </c>
      <c r="O139" s="276">
        <v>428766.45</v>
      </c>
      <c r="P139" s="276">
        <f t="shared" si="3"/>
        <v>198.94508630289533</v>
      </c>
      <c r="Q139" s="276">
        <v>1786.5524647364518</v>
      </c>
      <c r="T139" s="206"/>
    </row>
    <row r="140" spans="1:20" ht="35.25" x14ac:dyDescent="0.5">
      <c r="A140" s="3">
        <v>1</v>
      </c>
      <c r="B140" s="278">
        <v>42</v>
      </c>
      <c r="C140" s="279" t="s">
        <v>1404</v>
      </c>
      <c r="D140" s="274">
        <v>1959</v>
      </c>
      <c r="E140" s="274"/>
      <c r="F140" s="275" t="s">
        <v>264</v>
      </c>
      <c r="G140" s="274">
        <v>4</v>
      </c>
      <c r="H140" s="274">
        <v>3</v>
      </c>
      <c r="I140" s="276">
        <v>3647.3</v>
      </c>
      <c r="J140" s="276">
        <v>2675.1</v>
      </c>
      <c r="K140" s="276">
        <v>2194.3000000000002</v>
      </c>
      <c r="L140" s="277">
        <v>61</v>
      </c>
      <c r="M140" s="274" t="s">
        <v>266</v>
      </c>
      <c r="N140" s="161" t="s">
        <v>1476</v>
      </c>
      <c r="O140" s="276">
        <v>1170243.6200000001</v>
      </c>
      <c r="P140" s="276">
        <f t="shared" si="3"/>
        <v>320.85203301072028</v>
      </c>
      <c r="Q140" s="276">
        <v>2713.7648123269269</v>
      </c>
      <c r="T140" s="206"/>
    </row>
    <row r="141" spans="1:20" ht="35.25" x14ac:dyDescent="0.5">
      <c r="A141" s="3">
        <v>1</v>
      </c>
      <c r="B141" s="278">
        <v>43</v>
      </c>
      <c r="C141" s="279" t="s">
        <v>1405</v>
      </c>
      <c r="D141" s="274">
        <v>1973</v>
      </c>
      <c r="E141" s="274"/>
      <c r="F141" s="275" t="s">
        <v>264</v>
      </c>
      <c r="G141" s="274">
        <v>5</v>
      </c>
      <c r="H141" s="274">
        <v>6</v>
      </c>
      <c r="I141" s="276">
        <v>4358.8999999999996</v>
      </c>
      <c r="J141" s="276">
        <v>3381.5</v>
      </c>
      <c r="K141" s="276">
        <v>2777</v>
      </c>
      <c r="L141" s="277">
        <v>177</v>
      </c>
      <c r="M141" s="274" t="s">
        <v>266</v>
      </c>
      <c r="N141" s="161" t="s">
        <v>1357</v>
      </c>
      <c r="O141" s="276">
        <v>82236.160000000003</v>
      </c>
      <c r="P141" s="276">
        <f t="shared" si="3"/>
        <v>18.866264424510774</v>
      </c>
      <c r="Q141" s="276">
        <v>3244.9032664204278</v>
      </c>
      <c r="T141" s="206"/>
    </row>
    <row r="142" spans="1:20" ht="35.25" x14ac:dyDescent="0.5">
      <c r="A142" s="3">
        <v>1</v>
      </c>
      <c r="B142" s="278">
        <v>44</v>
      </c>
      <c r="C142" s="279" t="s">
        <v>1406</v>
      </c>
      <c r="D142" s="274">
        <v>1956</v>
      </c>
      <c r="E142" s="274"/>
      <c r="F142" s="275" t="s">
        <v>264</v>
      </c>
      <c r="G142" s="274">
        <v>4</v>
      </c>
      <c r="H142" s="274">
        <v>3</v>
      </c>
      <c r="I142" s="276">
        <v>4032.8</v>
      </c>
      <c r="J142" s="276">
        <v>3036.64</v>
      </c>
      <c r="K142" s="276">
        <v>2440.14</v>
      </c>
      <c r="L142" s="277">
        <v>93</v>
      </c>
      <c r="M142" s="274" t="s">
        <v>266</v>
      </c>
      <c r="N142" s="161" t="s">
        <v>1476</v>
      </c>
      <c r="O142" s="276">
        <v>253750</v>
      </c>
      <c r="P142" s="276">
        <f t="shared" si="3"/>
        <v>62.921543344574488</v>
      </c>
      <c r="Q142" s="276">
        <v>810.46</v>
      </c>
      <c r="T142" s="206"/>
    </row>
    <row r="143" spans="1:20" ht="35.25" x14ac:dyDescent="0.5">
      <c r="A143" s="3">
        <v>1</v>
      </c>
      <c r="B143" s="278">
        <v>45</v>
      </c>
      <c r="C143" s="279" t="s">
        <v>1407</v>
      </c>
      <c r="D143" s="274">
        <v>1953</v>
      </c>
      <c r="E143" s="274"/>
      <c r="F143" s="275" t="s">
        <v>264</v>
      </c>
      <c r="G143" s="274">
        <v>2</v>
      </c>
      <c r="H143" s="274">
        <v>1</v>
      </c>
      <c r="I143" s="276">
        <v>617.9</v>
      </c>
      <c r="J143" s="276">
        <v>408.9</v>
      </c>
      <c r="K143" s="276">
        <v>408.9</v>
      </c>
      <c r="L143" s="277">
        <v>21</v>
      </c>
      <c r="M143" s="274" t="s">
        <v>263</v>
      </c>
      <c r="N143" s="161" t="s">
        <v>265</v>
      </c>
      <c r="O143" s="276">
        <v>23581.1</v>
      </c>
      <c r="P143" s="276">
        <f t="shared" si="3"/>
        <v>38.163295031558505</v>
      </c>
      <c r="Q143" s="276">
        <v>9377.3953584722458</v>
      </c>
      <c r="T143" s="206"/>
    </row>
    <row r="144" spans="1:20" ht="35.25" x14ac:dyDescent="0.5">
      <c r="A144" s="3">
        <v>1</v>
      </c>
      <c r="B144" s="278">
        <v>46</v>
      </c>
      <c r="C144" s="279" t="s">
        <v>1408</v>
      </c>
      <c r="D144" s="274">
        <v>1937</v>
      </c>
      <c r="E144" s="274"/>
      <c r="F144" s="275" t="s">
        <v>264</v>
      </c>
      <c r="G144" s="274">
        <v>4</v>
      </c>
      <c r="H144" s="274">
        <v>6</v>
      </c>
      <c r="I144" s="276">
        <v>2381.6999999999998</v>
      </c>
      <c r="J144" s="276">
        <v>2256.8000000000002</v>
      </c>
      <c r="K144" s="276">
        <v>2256.8000000000002</v>
      </c>
      <c r="L144" s="277">
        <v>155</v>
      </c>
      <c r="M144" s="274" t="s">
        <v>266</v>
      </c>
      <c r="N144" s="161" t="s">
        <v>1565</v>
      </c>
      <c r="O144" s="276">
        <v>650544.2699999999</v>
      </c>
      <c r="P144" s="276">
        <f t="shared" si="3"/>
        <v>273.14282655246251</v>
      </c>
      <c r="Q144" s="276">
        <v>4736.1362052315581</v>
      </c>
      <c r="T144" s="206"/>
    </row>
    <row r="145" spans="1:20" ht="35.25" x14ac:dyDescent="0.5">
      <c r="A145" s="3">
        <v>1</v>
      </c>
      <c r="B145" s="278">
        <v>47</v>
      </c>
      <c r="C145" s="279" t="s">
        <v>1409</v>
      </c>
      <c r="D145" s="274">
        <v>1955</v>
      </c>
      <c r="E145" s="274"/>
      <c r="F145" s="275" t="s">
        <v>264</v>
      </c>
      <c r="G145" s="274">
        <v>3</v>
      </c>
      <c r="H145" s="274">
        <v>3</v>
      </c>
      <c r="I145" s="276">
        <v>1854.6</v>
      </c>
      <c r="J145" s="276">
        <v>1281.7</v>
      </c>
      <c r="K145" s="276">
        <v>834.3</v>
      </c>
      <c r="L145" s="277">
        <v>34</v>
      </c>
      <c r="M145" s="274" t="s">
        <v>266</v>
      </c>
      <c r="N145" s="161" t="s">
        <v>1566</v>
      </c>
      <c r="O145" s="276">
        <v>186610.06</v>
      </c>
      <c r="P145" s="276">
        <f t="shared" si="3"/>
        <v>100.62011215356411</v>
      </c>
      <c r="Q145" s="276">
        <v>5606.2054567022542</v>
      </c>
      <c r="T145" s="206"/>
    </row>
    <row r="146" spans="1:20" ht="35.25" x14ac:dyDescent="0.5">
      <c r="A146" s="3">
        <v>1</v>
      </c>
      <c r="B146" s="278">
        <v>48</v>
      </c>
      <c r="C146" s="279" t="s">
        <v>1410</v>
      </c>
      <c r="D146" s="274">
        <v>1929</v>
      </c>
      <c r="E146" s="274"/>
      <c r="F146" s="275" t="s">
        <v>264</v>
      </c>
      <c r="G146" s="274">
        <v>3</v>
      </c>
      <c r="H146" s="274">
        <v>5</v>
      </c>
      <c r="I146" s="276">
        <v>2240.83</v>
      </c>
      <c r="J146" s="276">
        <v>1864.33</v>
      </c>
      <c r="K146" s="276">
        <v>1864.33</v>
      </c>
      <c r="L146" s="277">
        <v>90</v>
      </c>
      <c r="M146" s="274" t="s">
        <v>266</v>
      </c>
      <c r="N146" s="161" t="s">
        <v>1320</v>
      </c>
      <c r="O146" s="276">
        <v>69345.69</v>
      </c>
      <c r="P146" s="276">
        <f t="shared" si="3"/>
        <v>30.946430563675069</v>
      </c>
      <c r="Q146" s="276">
        <v>870.78833869592972</v>
      </c>
      <c r="T146" s="206"/>
    </row>
    <row r="147" spans="1:20" ht="35.25" x14ac:dyDescent="0.5">
      <c r="A147" s="3">
        <v>1</v>
      </c>
      <c r="B147" s="278">
        <v>49</v>
      </c>
      <c r="C147" s="279" t="s">
        <v>1411</v>
      </c>
      <c r="D147" s="274">
        <v>1959</v>
      </c>
      <c r="E147" s="274"/>
      <c r="F147" s="275" t="s">
        <v>264</v>
      </c>
      <c r="G147" s="274">
        <v>2</v>
      </c>
      <c r="H147" s="274">
        <v>1</v>
      </c>
      <c r="I147" s="276">
        <v>367.5</v>
      </c>
      <c r="J147" s="276">
        <v>251</v>
      </c>
      <c r="K147" s="276">
        <v>251</v>
      </c>
      <c r="L147" s="277">
        <v>14</v>
      </c>
      <c r="M147" s="274" t="s">
        <v>266</v>
      </c>
      <c r="N147" s="161" t="s">
        <v>958</v>
      </c>
      <c r="O147" s="276">
        <v>49508.61</v>
      </c>
      <c r="P147" s="276">
        <f t="shared" si="3"/>
        <v>134.71730612244897</v>
      </c>
      <c r="Q147" s="276">
        <v>6900.6970775510199</v>
      </c>
      <c r="T147" s="206"/>
    </row>
    <row r="148" spans="1:20" ht="35.25" x14ac:dyDescent="0.5">
      <c r="A148" s="3">
        <v>1</v>
      </c>
      <c r="B148" s="278">
        <v>50</v>
      </c>
      <c r="C148" s="279" t="s">
        <v>1412</v>
      </c>
      <c r="D148" s="274">
        <v>1934</v>
      </c>
      <c r="E148" s="274"/>
      <c r="F148" s="275" t="s">
        <v>264</v>
      </c>
      <c r="G148" s="274">
        <v>3</v>
      </c>
      <c r="H148" s="274">
        <v>7</v>
      </c>
      <c r="I148" s="276">
        <v>2922</v>
      </c>
      <c r="J148" s="276">
        <v>2656.4</v>
      </c>
      <c r="K148" s="276">
        <v>2656.4</v>
      </c>
      <c r="L148" s="277">
        <v>95</v>
      </c>
      <c r="M148" s="274" t="s">
        <v>266</v>
      </c>
      <c r="N148" s="161" t="s">
        <v>958</v>
      </c>
      <c r="O148" s="276">
        <v>194179.65</v>
      </c>
      <c r="P148" s="276">
        <f t="shared" si="3"/>
        <v>66.454363449691996</v>
      </c>
      <c r="Q148" s="276">
        <v>4696.5518685831621</v>
      </c>
      <c r="T148" s="206"/>
    </row>
    <row r="149" spans="1:20" ht="35.25" x14ac:dyDescent="0.5">
      <c r="A149" s="3">
        <v>1</v>
      </c>
      <c r="B149" s="278">
        <v>51</v>
      </c>
      <c r="C149" s="279" t="s">
        <v>1413</v>
      </c>
      <c r="D149" s="274">
        <v>1934</v>
      </c>
      <c r="E149" s="274"/>
      <c r="F149" s="275" t="s">
        <v>264</v>
      </c>
      <c r="G149" s="274">
        <v>3</v>
      </c>
      <c r="H149" s="274">
        <v>5</v>
      </c>
      <c r="I149" s="276">
        <v>1040.8</v>
      </c>
      <c r="J149" s="276">
        <v>878</v>
      </c>
      <c r="K149" s="276">
        <v>878</v>
      </c>
      <c r="L149" s="277">
        <v>58</v>
      </c>
      <c r="M149" s="274" t="s">
        <v>263</v>
      </c>
      <c r="N149" s="161" t="s">
        <v>265</v>
      </c>
      <c r="O149" s="276">
        <v>874380.28</v>
      </c>
      <c r="P149" s="276">
        <f t="shared" si="3"/>
        <v>840.10403535741739</v>
      </c>
      <c r="Q149" s="276">
        <v>6408.4799385088409</v>
      </c>
      <c r="T149" s="206"/>
    </row>
    <row r="150" spans="1:20" ht="35.25" x14ac:dyDescent="0.5">
      <c r="A150" s="3">
        <v>1</v>
      </c>
      <c r="B150" s="278">
        <v>52</v>
      </c>
      <c r="C150" s="279" t="s">
        <v>1414</v>
      </c>
      <c r="D150" s="274">
        <v>1928</v>
      </c>
      <c r="E150" s="274"/>
      <c r="F150" s="275" t="s">
        <v>326</v>
      </c>
      <c r="G150" s="274">
        <v>2</v>
      </c>
      <c r="H150" s="274">
        <v>1</v>
      </c>
      <c r="I150" s="276">
        <v>286.10000000000002</v>
      </c>
      <c r="J150" s="276">
        <v>205.8</v>
      </c>
      <c r="K150" s="276">
        <v>205.8</v>
      </c>
      <c r="L150" s="277">
        <v>16</v>
      </c>
      <c r="M150" s="274" t="s">
        <v>263</v>
      </c>
      <c r="N150" s="161" t="s">
        <v>265</v>
      </c>
      <c r="O150" s="276">
        <v>37308.06</v>
      </c>
      <c r="P150" s="276">
        <f t="shared" si="3"/>
        <v>130.40216707444947</v>
      </c>
      <c r="Q150" s="276">
        <v>1925.3486193638587</v>
      </c>
      <c r="T150" s="206"/>
    </row>
    <row r="151" spans="1:20" ht="35.25" x14ac:dyDescent="0.5">
      <c r="A151" s="3">
        <v>1</v>
      </c>
      <c r="B151" s="278">
        <v>53</v>
      </c>
      <c r="C151" s="279" t="s">
        <v>1415</v>
      </c>
      <c r="D151" s="274">
        <v>1958</v>
      </c>
      <c r="E151" s="274"/>
      <c r="F151" s="275" t="s">
        <v>264</v>
      </c>
      <c r="G151" s="274">
        <v>2</v>
      </c>
      <c r="H151" s="274">
        <v>1</v>
      </c>
      <c r="I151" s="276">
        <v>417.2</v>
      </c>
      <c r="J151" s="276">
        <v>385.8</v>
      </c>
      <c r="K151" s="276">
        <v>385.8</v>
      </c>
      <c r="L151" s="277">
        <v>20</v>
      </c>
      <c r="M151" s="274" t="s">
        <v>263</v>
      </c>
      <c r="N151" s="161" t="s">
        <v>265</v>
      </c>
      <c r="O151" s="276">
        <v>41021.47</v>
      </c>
      <c r="P151" s="276">
        <f t="shared" si="3"/>
        <v>98.325671140939605</v>
      </c>
      <c r="Q151" s="276">
        <v>6191.0589798657729</v>
      </c>
      <c r="T151" s="206"/>
    </row>
    <row r="152" spans="1:20" ht="35.25" x14ac:dyDescent="0.5">
      <c r="A152" s="3">
        <v>1</v>
      </c>
      <c r="B152" s="278">
        <v>54</v>
      </c>
      <c r="C152" s="279" t="s">
        <v>1416</v>
      </c>
      <c r="D152" s="274">
        <v>1958</v>
      </c>
      <c r="E152" s="274"/>
      <c r="F152" s="275" t="s">
        <v>264</v>
      </c>
      <c r="G152" s="274">
        <v>4</v>
      </c>
      <c r="H152" s="274">
        <v>5</v>
      </c>
      <c r="I152" s="276">
        <v>3533.4</v>
      </c>
      <c r="J152" s="276">
        <v>3254</v>
      </c>
      <c r="K152" s="276">
        <v>3254</v>
      </c>
      <c r="L152" s="277">
        <v>98</v>
      </c>
      <c r="M152" s="274" t="s">
        <v>266</v>
      </c>
      <c r="N152" s="161" t="s">
        <v>1357</v>
      </c>
      <c r="O152" s="276">
        <v>504846.64999999997</v>
      </c>
      <c r="P152" s="276">
        <f t="shared" si="3"/>
        <v>142.87843153902756</v>
      </c>
      <c r="Q152" s="276">
        <v>5999.3508145129335</v>
      </c>
      <c r="T152" s="206"/>
    </row>
    <row r="153" spans="1:20" ht="35.25" x14ac:dyDescent="0.5">
      <c r="A153" s="3">
        <v>1</v>
      </c>
      <c r="B153" s="278">
        <v>55</v>
      </c>
      <c r="C153" s="279" t="s">
        <v>1458</v>
      </c>
      <c r="D153" s="274">
        <v>1958</v>
      </c>
      <c r="E153" s="274"/>
      <c r="F153" s="275" t="s">
        <v>264</v>
      </c>
      <c r="G153" s="274">
        <v>4</v>
      </c>
      <c r="H153" s="274">
        <v>4</v>
      </c>
      <c r="I153" s="276">
        <v>3399.9</v>
      </c>
      <c r="J153" s="276">
        <v>2625.8</v>
      </c>
      <c r="K153" s="276">
        <v>2062.6999999999998</v>
      </c>
      <c r="L153" s="277">
        <v>68</v>
      </c>
      <c r="M153" s="274" t="s">
        <v>266</v>
      </c>
      <c r="N153" s="161" t="s">
        <v>1528</v>
      </c>
      <c r="O153" s="276">
        <v>42749.45</v>
      </c>
      <c r="P153" s="276">
        <f t="shared" si="3"/>
        <v>12.573737462866553</v>
      </c>
      <c r="Q153" s="276">
        <v>3474.4403305979586</v>
      </c>
      <c r="T153" s="206"/>
    </row>
    <row r="154" spans="1:20" ht="35.25" x14ac:dyDescent="0.5">
      <c r="A154" s="3">
        <v>1</v>
      </c>
      <c r="B154" s="278">
        <v>56</v>
      </c>
      <c r="C154" s="279" t="s">
        <v>1459</v>
      </c>
      <c r="D154" s="274">
        <v>1942</v>
      </c>
      <c r="E154" s="274"/>
      <c r="F154" s="275" t="s">
        <v>326</v>
      </c>
      <c r="G154" s="274">
        <v>2</v>
      </c>
      <c r="H154" s="274">
        <v>2</v>
      </c>
      <c r="I154" s="276">
        <v>489</v>
      </c>
      <c r="J154" s="276">
        <v>431</v>
      </c>
      <c r="K154" s="276">
        <v>431</v>
      </c>
      <c r="L154" s="277">
        <v>39</v>
      </c>
      <c r="M154" s="274" t="s">
        <v>263</v>
      </c>
      <c r="N154" s="161" t="s">
        <v>265</v>
      </c>
      <c r="O154" s="276">
        <v>65602.210000000006</v>
      </c>
      <c r="P154" s="276">
        <f t="shared" si="3"/>
        <v>134.15584867075665</v>
      </c>
      <c r="Q154" s="276">
        <v>6418.8099795501021</v>
      </c>
      <c r="T154" s="206"/>
    </row>
    <row r="155" spans="1:20" ht="35.25" x14ac:dyDescent="0.5">
      <c r="A155" s="3">
        <v>1</v>
      </c>
      <c r="B155" s="278">
        <v>57</v>
      </c>
      <c r="C155" s="279" t="s">
        <v>1460</v>
      </c>
      <c r="D155" s="274">
        <v>1931</v>
      </c>
      <c r="E155" s="274"/>
      <c r="F155" s="275" t="s">
        <v>264</v>
      </c>
      <c r="G155" s="274">
        <v>3</v>
      </c>
      <c r="H155" s="274">
        <v>5</v>
      </c>
      <c r="I155" s="276">
        <v>1823.46</v>
      </c>
      <c r="J155" s="276">
        <v>1514.06</v>
      </c>
      <c r="K155" s="276">
        <v>1514.06</v>
      </c>
      <c r="L155" s="277">
        <v>60</v>
      </c>
      <c r="M155" s="274" t="s">
        <v>266</v>
      </c>
      <c r="N155" s="161" t="s">
        <v>1357</v>
      </c>
      <c r="O155" s="276">
        <v>7245.74</v>
      </c>
      <c r="P155" s="276">
        <f t="shared" ref="P155:P219" si="4">O155/I155</f>
        <v>3.9736215765632368</v>
      </c>
      <c r="Q155" s="276">
        <v>4450.0599958321</v>
      </c>
      <c r="T155" s="206"/>
    </row>
    <row r="156" spans="1:20" ht="35.25" x14ac:dyDescent="0.5">
      <c r="A156" s="3">
        <v>1</v>
      </c>
      <c r="B156" s="278">
        <v>58</v>
      </c>
      <c r="C156" s="279" t="s">
        <v>1629</v>
      </c>
      <c r="D156" s="274">
        <v>1984</v>
      </c>
      <c r="E156" s="274"/>
      <c r="F156" s="275" t="s">
        <v>307</v>
      </c>
      <c r="G156" s="274">
        <v>5</v>
      </c>
      <c r="H156" s="274">
        <v>5</v>
      </c>
      <c r="I156" s="276">
        <v>4724.5</v>
      </c>
      <c r="J156" s="276">
        <v>4003.6</v>
      </c>
      <c r="K156" s="276">
        <v>1759.6</v>
      </c>
      <c r="L156" s="277">
        <v>146</v>
      </c>
      <c r="M156" s="274" t="s">
        <v>266</v>
      </c>
      <c r="N156" s="161" t="s">
        <v>1473</v>
      </c>
      <c r="O156" s="276">
        <v>16859.560000000001</v>
      </c>
      <c r="P156" s="276">
        <f t="shared" si="4"/>
        <v>3.5685384696793316</v>
      </c>
      <c r="Q156" s="276">
        <v>1698.6635622817232</v>
      </c>
      <c r="T156" s="206"/>
    </row>
    <row r="157" spans="1:20" ht="35.25" x14ac:dyDescent="0.5">
      <c r="B157" s="278">
        <v>59</v>
      </c>
      <c r="C157" s="279" t="s">
        <v>1841</v>
      </c>
      <c r="D157" s="274">
        <v>1959</v>
      </c>
      <c r="E157" s="274"/>
      <c r="F157" s="275" t="s">
        <v>264</v>
      </c>
      <c r="G157" s="274">
        <v>2</v>
      </c>
      <c r="H157" s="274">
        <v>1</v>
      </c>
      <c r="I157" s="276">
        <v>416.5</v>
      </c>
      <c r="J157" s="276">
        <v>259.3</v>
      </c>
      <c r="K157" s="276">
        <v>259.3</v>
      </c>
      <c r="L157" s="277">
        <v>14</v>
      </c>
      <c r="M157" s="280" t="s">
        <v>266</v>
      </c>
      <c r="N157" s="161" t="s">
        <v>1853</v>
      </c>
      <c r="O157" s="276">
        <v>24060.129999999997</v>
      </c>
      <c r="P157" s="276">
        <f t="shared" si="4"/>
        <v>57.767418967587027</v>
      </c>
      <c r="Q157" s="276">
        <v>7399.10930132053</v>
      </c>
      <c r="T157" s="206"/>
    </row>
    <row r="158" spans="1:20" ht="35.25" x14ac:dyDescent="0.5">
      <c r="B158" s="278">
        <v>60</v>
      </c>
      <c r="C158" s="279" t="s">
        <v>1842</v>
      </c>
      <c r="D158" s="274">
        <v>1959</v>
      </c>
      <c r="E158" s="274"/>
      <c r="F158" s="275" t="s">
        <v>264</v>
      </c>
      <c r="G158" s="274">
        <v>3</v>
      </c>
      <c r="H158" s="274">
        <v>2</v>
      </c>
      <c r="I158" s="276">
        <v>1142</v>
      </c>
      <c r="J158" s="276">
        <v>934</v>
      </c>
      <c r="K158" s="276">
        <v>922.45</v>
      </c>
      <c r="L158" s="277">
        <v>42</v>
      </c>
      <c r="M158" s="280" t="s">
        <v>266</v>
      </c>
      <c r="N158" s="161" t="s">
        <v>1854</v>
      </c>
      <c r="O158" s="276">
        <v>988504.92999999993</v>
      </c>
      <c r="P158" s="276">
        <f t="shared" si="4"/>
        <v>865.59100700525391</v>
      </c>
      <c r="Q158" s="276">
        <v>4450.7117338003509</v>
      </c>
      <c r="T158" s="206"/>
    </row>
    <row r="159" spans="1:20" ht="35.25" x14ac:dyDescent="0.5">
      <c r="B159" s="278">
        <v>61</v>
      </c>
      <c r="C159" s="279" t="s">
        <v>1843</v>
      </c>
      <c r="D159" s="274" t="s">
        <v>362</v>
      </c>
      <c r="E159" s="274"/>
      <c r="F159" s="275" t="s">
        <v>326</v>
      </c>
      <c r="G159" s="274">
        <v>2</v>
      </c>
      <c r="H159" s="274">
        <v>2</v>
      </c>
      <c r="I159" s="276">
        <v>485</v>
      </c>
      <c r="J159" s="276">
        <v>329.7</v>
      </c>
      <c r="K159" s="276">
        <v>329.7</v>
      </c>
      <c r="L159" s="277">
        <v>21</v>
      </c>
      <c r="M159" s="280" t="s">
        <v>266</v>
      </c>
      <c r="N159" s="161" t="s">
        <v>778</v>
      </c>
      <c r="O159" s="276">
        <v>124674.48</v>
      </c>
      <c r="P159" s="276">
        <f>O159/I159</f>
        <v>257.06078350515463</v>
      </c>
      <c r="Q159" s="276">
        <v>7813.9010309278356</v>
      </c>
      <c r="T159" s="206"/>
    </row>
    <row r="160" spans="1:20" ht="35.25" x14ac:dyDescent="0.5">
      <c r="B160" s="278">
        <v>62</v>
      </c>
      <c r="C160" s="279" t="s">
        <v>1844</v>
      </c>
      <c r="D160" s="274" t="s">
        <v>302</v>
      </c>
      <c r="E160" s="274"/>
      <c r="F160" s="275" t="s">
        <v>264</v>
      </c>
      <c r="G160" s="274">
        <v>2</v>
      </c>
      <c r="H160" s="274">
        <v>2</v>
      </c>
      <c r="I160" s="276">
        <v>610.9</v>
      </c>
      <c r="J160" s="276">
        <v>567.20000000000005</v>
      </c>
      <c r="K160" s="276">
        <v>567.20000000000005</v>
      </c>
      <c r="L160" s="277">
        <v>26</v>
      </c>
      <c r="M160" s="280" t="s">
        <v>266</v>
      </c>
      <c r="N160" s="161" t="s">
        <v>1853</v>
      </c>
      <c r="O160" s="276">
        <v>22182.22</v>
      </c>
      <c r="P160" s="276">
        <f>O160/I160</f>
        <v>36.310721885742353</v>
      </c>
      <c r="Q160" s="276">
        <v>7750.7746603372079</v>
      </c>
      <c r="T160" s="206"/>
    </row>
    <row r="161" spans="1:20" ht="35.25" x14ac:dyDescent="0.5">
      <c r="B161" s="278">
        <v>63</v>
      </c>
      <c r="C161" s="279" t="s">
        <v>2385</v>
      </c>
      <c r="D161" s="274">
        <v>1925</v>
      </c>
      <c r="E161" s="274"/>
      <c r="F161" s="275" t="s">
        <v>326</v>
      </c>
      <c r="G161" s="274">
        <v>2</v>
      </c>
      <c r="H161" s="274">
        <v>1</v>
      </c>
      <c r="I161" s="276">
        <v>346.6</v>
      </c>
      <c r="J161" s="276">
        <v>312</v>
      </c>
      <c r="K161" s="276">
        <v>312</v>
      </c>
      <c r="L161" s="277">
        <v>8</v>
      </c>
      <c r="M161" s="280" t="s">
        <v>262</v>
      </c>
      <c r="N161" s="161" t="s">
        <v>1320</v>
      </c>
      <c r="O161" s="276">
        <v>14008.220000000001</v>
      </c>
      <c r="P161" s="276">
        <f t="shared" si="4"/>
        <v>40.416099249855741</v>
      </c>
      <c r="Q161" s="276">
        <v>8129.7883439122907</v>
      </c>
      <c r="T161" s="206"/>
    </row>
    <row r="162" spans="1:20" ht="35.25" x14ac:dyDescent="0.5">
      <c r="B162" s="278">
        <v>64</v>
      </c>
      <c r="C162" s="279" t="s">
        <v>2386</v>
      </c>
      <c r="D162" s="274">
        <v>1954</v>
      </c>
      <c r="E162" s="274"/>
      <c r="F162" s="275" t="s">
        <v>264</v>
      </c>
      <c r="G162" s="274">
        <v>2</v>
      </c>
      <c r="H162" s="274">
        <v>3</v>
      </c>
      <c r="I162" s="276">
        <v>2032.3</v>
      </c>
      <c r="J162" s="276">
        <v>1714.4</v>
      </c>
      <c r="K162" s="276">
        <v>1714.4</v>
      </c>
      <c r="L162" s="277">
        <v>68</v>
      </c>
      <c r="M162" s="280" t="s">
        <v>262</v>
      </c>
      <c r="N162" s="161" t="s">
        <v>2367</v>
      </c>
      <c r="O162" s="276">
        <v>41343.79</v>
      </c>
      <c r="P162" s="276">
        <f t="shared" si="4"/>
        <v>20.343349899129066</v>
      </c>
      <c r="Q162" s="276">
        <v>4291.1307976184626</v>
      </c>
      <c r="T162" s="206"/>
    </row>
    <row r="163" spans="1:20" ht="35.25" x14ac:dyDescent="0.5">
      <c r="B163" s="273" t="s">
        <v>1371</v>
      </c>
      <c r="C163" s="279"/>
      <c r="D163" s="274" t="s">
        <v>723</v>
      </c>
      <c r="E163" s="274" t="s">
        <v>723</v>
      </c>
      <c r="F163" s="275" t="s">
        <v>723</v>
      </c>
      <c r="G163" s="274" t="s">
        <v>723</v>
      </c>
      <c r="H163" s="274" t="s">
        <v>723</v>
      </c>
      <c r="I163" s="276">
        <f>SUM(I164:I178)</f>
        <v>47621.47</v>
      </c>
      <c r="J163" s="276">
        <f>SUM(J164:J178)</f>
        <v>44795.68</v>
      </c>
      <c r="K163" s="276">
        <f>SUM(K164:K178)</f>
        <v>40469.659999999996</v>
      </c>
      <c r="L163" s="277">
        <f>SUM(L164:L178)</f>
        <v>2263</v>
      </c>
      <c r="M163" s="274" t="s">
        <v>862</v>
      </c>
      <c r="N163" s="161" t="s">
        <v>862</v>
      </c>
      <c r="O163" s="276">
        <v>5257534.7999999989</v>
      </c>
      <c r="P163" s="276">
        <f t="shared" si="4"/>
        <v>110.40261461899431</v>
      </c>
      <c r="Q163" s="276">
        <f>MAX(Q164:Q178)</f>
        <v>9454.2293093577046</v>
      </c>
      <c r="T163" s="206"/>
    </row>
    <row r="164" spans="1:20" ht="35.25" x14ac:dyDescent="0.5">
      <c r="A164" s="3">
        <v>1</v>
      </c>
      <c r="B164" s="278">
        <v>65</v>
      </c>
      <c r="C164" s="279" t="s">
        <v>1417</v>
      </c>
      <c r="D164" s="274">
        <v>1968</v>
      </c>
      <c r="E164" s="274"/>
      <c r="F164" s="275" t="s">
        <v>264</v>
      </c>
      <c r="G164" s="274">
        <v>6</v>
      </c>
      <c r="H164" s="274">
        <v>8</v>
      </c>
      <c r="I164" s="276">
        <v>6064</v>
      </c>
      <c r="J164" s="276">
        <v>5971</v>
      </c>
      <c r="K164" s="276">
        <v>5128.3999999999996</v>
      </c>
      <c r="L164" s="277">
        <v>268</v>
      </c>
      <c r="M164" s="274" t="s">
        <v>337</v>
      </c>
      <c r="N164" s="161" t="s">
        <v>1477</v>
      </c>
      <c r="O164" s="276">
        <v>1768733.14</v>
      </c>
      <c r="P164" s="276">
        <f t="shared" si="4"/>
        <v>291.67762862796832</v>
      </c>
      <c r="Q164" s="276">
        <v>2998.3252902374675</v>
      </c>
      <c r="T164" s="206"/>
    </row>
    <row r="165" spans="1:20" ht="35.25" x14ac:dyDescent="0.5">
      <c r="A165" s="3">
        <v>1</v>
      </c>
      <c r="B165" s="278">
        <v>66</v>
      </c>
      <c r="C165" s="279" t="s">
        <v>1418</v>
      </c>
      <c r="D165" s="274">
        <v>1983</v>
      </c>
      <c r="E165" s="274"/>
      <c r="F165" s="275" t="s">
        <v>264</v>
      </c>
      <c r="G165" s="274">
        <v>5</v>
      </c>
      <c r="H165" s="274">
        <v>6</v>
      </c>
      <c r="I165" s="276">
        <v>4247.2</v>
      </c>
      <c r="J165" s="276">
        <v>3821.7</v>
      </c>
      <c r="K165" s="276">
        <v>3620.8</v>
      </c>
      <c r="L165" s="277">
        <v>176</v>
      </c>
      <c r="M165" s="274" t="s">
        <v>266</v>
      </c>
      <c r="N165" s="161" t="s">
        <v>1478</v>
      </c>
      <c r="O165" s="276">
        <v>224063.98</v>
      </c>
      <c r="P165" s="276">
        <f t="shared" si="4"/>
        <v>52.755693162554159</v>
      </c>
      <c r="Q165" s="276">
        <v>2382.9441514409496</v>
      </c>
      <c r="T165" s="206"/>
    </row>
    <row r="166" spans="1:20" ht="35.25" x14ac:dyDescent="0.5">
      <c r="A166" s="3">
        <v>1</v>
      </c>
      <c r="B166" s="278">
        <v>67</v>
      </c>
      <c r="C166" s="279" t="s">
        <v>1419</v>
      </c>
      <c r="D166" s="274">
        <v>1973</v>
      </c>
      <c r="E166" s="274"/>
      <c r="F166" s="275" t="s">
        <v>264</v>
      </c>
      <c r="G166" s="274">
        <v>5</v>
      </c>
      <c r="H166" s="274">
        <v>8</v>
      </c>
      <c r="I166" s="276">
        <v>6143</v>
      </c>
      <c r="J166" s="276">
        <v>6075.43</v>
      </c>
      <c r="K166" s="276">
        <v>5422.03</v>
      </c>
      <c r="L166" s="277">
        <v>275</v>
      </c>
      <c r="M166" s="274" t="s">
        <v>266</v>
      </c>
      <c r="N166" s="161" t="s">
        <v>1479</v>
      </c>
      <c r="O166" s="276">
        <v>31696.09</v>
      </c>
      <c r="P166" s="276">
        <f t="shared" si="4"/>
        <v>5.1597086114276411</v>
      </c>
      <c r="Q166" s="276">
        <v>2678.1603125508709</v>
      </c>
      <c r="T166" s="206"/>
    </row>
    <row r="167" spans="1:20" ht="35.25" x14ac:dyDescent="0.5">
      <c r="A167" s="3">
        <v>1</v>
      </c>
      <c r="B167" s="278">
        <v>68</v>
      </c>
      <c r="C167" s="279" t="s">
        <v>1420</v>
      </c>
      <c r="D167" s="274">
        <v>1961</v>
      </c>
      <c r="E167" s="274"/>
      <c r="F167" s="275" t="s">
        <v>264</v>
      </c>
      <c r="G167" s="274">
        <v>4</v>
      </c>
      <c r="H167" s="274">
        <v>3</v>
      </c>
      <c r="I167" s="276">
        <v>2176</v>
      </c>
      <c r="J167" s="276">
        <v>2029.3</v>
      </c>
      <c r="K167" s="276">
        <v>1988.8</v>
      </c>
      <c r="L167" s="277">
        <v>89</v>
      </c>
      <c r="M167" s="274" t="s">
        <v>266</v>
      </c>
      <c r="N167" s="161" t="s">
        <v>1305</v>
      </c>
      <c r="O167" s="276">
        <v>97154.82</v>
      </c>
      <c r="P167" s="276">
        <f t="shared" si="4"/>
        <v>44.648354779411768</v>
      </c>
      <c r="Q167" s="276">
        <v>3016.0576470588239</v>
      </c>
      <c r="T167" s="206"/>
    </row>
    <row r="168" spans="1:20" ht="35.25" x14ac:dyDescent="0.5">
      <c r="A168" s="3">
        <v>1</v>
      </c>
      <c r="B168" s="278">
        <v>69</v>
      </c>
      <c r="C168" s="279" t="s">
        <v>1421</v>
      </c>
      <c r="D168" s="274">
        <v>1961</v>
      </c>
      <c r="E168" s="274"/>
      <c r="F168" s="275" t="s">
        <v>264</v>
      </c>
      <c r="G168" s="274">
        <v>2</v>
      </c>
      <c r="H168" s="274">
        <v>2</v>
      </c>
      <c r="I168" s="276">
        <v>588.42999999999995</v>
      </c>
      <c r="J168" s="276">
        <v>546.92999999999995</v>
      </c>
      <c r="K168" s="276">
        <v>516.08000000000004</v>
      </c>
      <c r="L168" s="277">
        <v>30</v>
      </c>
      <c r="M168" s="274" t="s">
        <v>266</v>
      </c>
      <c r="N168" s="161" t="s">
        <v>1479</v>
      </c>
      <c r="O168" s="276">
        <v>115006.25</v>
      </c>
      <c r="P168" s="276">
        <f t="shared" si="4"/>
        <v>195.4459323963768</v>
      </c>
      <c r="Q168" s="276">
        <v>7849.7471576908065</v>
      </c>
      <c r="T168" s="206"/>
    </row>
    <row r="169" spans="1:20" ht="35.25" x14ac:dyDescent="0.5">
      <c r="A169" s="3">
        <v>1</v>
      </c>
      <c r="B169" s="278">
        <v>70</v>
      </c>
      <c r="C169" s="279" t="s">
        <v>1422</v>
      </c>
      <c r="D169" s="274">
        <v>1963</v>
      </c>
      <c r="E169" s="274"/>
      <c r="F169" s="275" t="s">
        <v>264</v>
      </c>
      <c r="G169" s="274">
        <v>4</v>
      </c>
      <c r="H169" s="274">
        <v>4</v>
      </c>
      <c r="I169" s="276">
        <v>2368</v>
      </c>
      <c r="J169" s="276">
        <v>2347.9899999999998</v>
      </c>
      <c r="K169" s="276">
        <v>2199.56</v>
      </c>
      <c r="L169" s="277">
        <v>87</v>
      </c>
      <c r="M169" s="274" t="s">
        <v>266</v>
      </c>
      <c r="N169" s="161" t="s">
        <v>1480</v>
      </c>
      <c r="O169" s="276">
        <v>1485022.6</v>
      </c>
      <c r="P169" s="276">
        <f t="shared" si="4"/>
        <v>627.12103040540546</v>
      </c>
      <c r="Q169" s="276">
        <v>4661.8646621621629</v>
      </c>
      <c r="T169" s="206"/>
    </row>
    <row r="170" spans="1:20" ht="35.25" x14ac:dyDescent="0.5">
      <c r="A170" s="3">
        <v>1</v>
      </c>
      <c r="B170" s="278">
        <v>71</v>
      </c>
      <c r="C170" s="279" t="s">
        <v>1423</v>
      </c>
      <c r="D170" s="274">
        <v>1971</v>
      </c>
      <c r="E170" s="274"/>
      <c r="F170" s="275" t="s">
        <v>264</v>
      </c>
      <c r="G170" s="274">
        <v>4</v>
      </c>
      <c r="H170" s="274">
        <v>1</v>
      </c>
      <c r="I170" s="276">
        <v>1601</v>
      </c>
      <c r="J170" s="276">
        <v>1473.9</v>
      </c>
      <c r="K170" s="276">
        <v>1166.5999999999999</v>
      </c>
      <c r="L170" s="277">
        <v>103</v>
      </c>
      <c r="M170" s="274" t="s">
        <v>266</v>
      </c>
      <c r="N170" s="161" t="s">
        <v>1480</v>
      </c>
      <c r="O170" s="276">
        <v>179270.28</v>
      </c>
      <c r="P170" s="276">
        <f t="shared" si="4"/>
        <v>111.97394128669582</v>
      </c>
      <c r="Q170" s="276">
        <v>3720.5388632104937</v>
      </c>
      <c r="T170" s="206"/>
    </row>
    <row r="171" spans="1:20" ht="35.25" x14ac:dyDescent="0.5">
      <c r="A171" s="3">
        <v>1</v>
      </c>
      <c r="B171" s="278">
        <v>72</v>
      </c>
      <c r="C171" s="279" t="s">
        <v>1424</v>
      </c>
      <c r="D171" s="274">
        <v>1963</v>
      </c>
      <c r="E171" s="274"/>
      <c r="F171" s="275" t="s">
        <v>264</v>
      </c>
      <c r="G171" s="274">
        <v>2</v>
      </c>
      <c r="H171" s="274">
        <v>2</v>
      </c>
      <c r="I171" s="276">
        <v>1027.9000000000001</v>
      </c>
      <c r="J171" s="276">
        <v>620.86</v>
      </c>
      <c r="K171" s="276">
        <v>620.86</v>
      </c>
      <c r="L171" s="277">
        <v>40</v>
      </c>
      <c r="M171" s="274" t="s">
        <v>266</v>
      </c>
      <c r="N171" s="161" t="s">
        <v>1481</v>
      </c>
      <c r="O171" s="276">
        <v>21660.55</v>
      </c>
      <c r="P171" s="276">
        <f t="shared" si="4"/>
        <v>21.072623796089111</v>
      </c>
      <c r="Q171" s="276">
        <v>4849.3290787041542</v>
      </c>
      <c r="T171" s="206"/>
    </row>
    <row r="172" spans="1:20" ht="35.25" x14ac:dyDescent="0.5">
      <c r="A172" s="3">
        <v>1</v>
      </c>
      <c r="B172" s="278">
        <v>73</v>
      </c>
      <c r="C172" s="279" t="s">
        <v>1425</v>
      </c>
      <c r="D172" s="274">
        <v>2003</v>
      </c>
      <c r="E172" s="274"/>
      <c r="F172" s="275" t="s">
        <v>264</v>
      </c>
      <c r="G172" s="274">
        <v>5</v>
      </c>
      <c r="H172" s="274">
        <v>8</v>
      </c>
      <c r="I172" s="276">
        <v>6514</v>
      </c>
      <c r="J172" s="276">
        <v>5845.8</v>
      </c>
      <c r="K172" s="276">
        <v>5845.8</v>
      </c>
      <c r="L172" s="277">
        <v>360</v>
      </c>
      <c r="M172" s="274" t="s">
        <v>266</v>
      </c>
      <c r="N172" s="161" t="s">
        <v>1482</v>
      </c>
      <c r="O172" s="276">
        <v>825558.04</v>
      </c>
      <c r="P172" s="276">
        <f t="shared" si="4"/>
        <v>126.73595947190667</v>
      </c>
      <c r="Q172" s="276">
        <v>2120.4321400061408</v>
      </c>
      <c r="T172" s="206"/>
    </row>
    <row r="173" spans="1:20" ht="35.25" x14ac:dyDescent="0.5">
      <c r="A173" s="3">
        <v>1</v>
      </c>
      <c r="B173" s="278">
        <v>74</v>
      </c>
      <c r="C173" s="279" t="s">
        <v>1426</v>
      </c>
      <c r="D173" s="274">
        <v>1960</v>
      </c>
      <c r="E173" s="274"/>
      <c r="F173" s="275" t="s">
        <v>264</v>
      </c>
      <c r="G173" s="274">
        <v>2</v>
      </c>
      <c r="H173" s="274">
        <v>2</v>
      </c>
      <c r="I173" s="276">
        <v>585.54999999999995</v>
      </c>
      <c r="J173" s="276">
        <v>545.35</v>
      </c>
      <c r="K173" s="276">
        <v>433.53000000000003</v>
      </c>
      <c r="L173" s="277">
        <v>34</v>
      </c>
      <c r="M173" s="274" t="s">
        <v>263</v>
      </c>
      <c r="N173" s="161" t="s">
        <v>265</v>
      </c>
      <c r="O173" s="276">
        <v>58127.710000000006</v>
      </c>
      <c r="P173" s="276">
        <f t="shared" si="4"/>
        <v>99.270275809068423</v>
      </c>
      <c r="Q173" s="276">
        <v>6852.8187174451386</v>
      </c>
      <c r="T173" s="206"/>
    </row>
    <row r="174" spans="1:20" ht="35.25" x14ac:dyDescent="0.5">
      <c r="A174" s="3">
        <v>1</v>
      </c>
      <c r="B174" s="278">
        <v>75</v>
      </c>
      <c r="C174" s="279" t="s">
        <v>1128</v>
      </c>
      <c r="D174" s="274">
        <v>1989</v>
      </c>
      <c r="E174" s="274"/>
      <c r="F174" s="275" t="s">
        <v>264</v>
      </c>
      <c r="G174" s="274">
        <v>9</v>
      </c>
      <c r="H174" s="274">
        <v>1</v>
      </c>
      <c r="I174" s="276">
        <v>3494</v>
      </c>
      <c r="J174" s="276">
        <v>3277.11</v>
      </c>
      <c r="K174" s="276">
        <v>3141.61</v>
      </c>
      <c r="L174" s="277">
        <v>159</v>
      </c>
      <c r="M174" s="274" t="s">
        <v>266</v>
      </c>
      <c r="N174" s="161" t="s">
        <v>1483</v>
      </c>
      <c r="O174" s="276">
        <v>174209.85</v>
      </c>
      <c r="P174" s="276">
        <f t="shared" si="4"/>
        <v>49.859716657126505</v>
      </c>
      <c r="Q174" s="276">
        <v>1270.9461705781341</v>
      </c>
      <c r="T174" s="206"/>
    </row>
    <row r="175" spans="1:20" ht="35.25" x14ac:dyDescent="0.5">
      <c r="A175" s="3">
        <v>1</v>
      </c>
      <c r="B175" s="278">
        <v>76</v>
      </c>
      <c r="C175" s="279" t="s">
        <v>1427</v>
      </c>
      <c r="D175" s="274">
        <v>1987</v>
      </c>
      <c r="E175" s="274"/>
      <c r="F175" s="275" t="s">
        <v>307</v>
      </c>
      <c r="G175" s="274">
        <v>5</v>
      </c>
      <c r="H175" s="274">
        <v>6</v>
      </c>
      <c r="I175" s="276">
        <v>4362</v>
      </c>
      <c r="J175" s="276">
        <v>3933.6</v>
      </c>
      <c r="K175" s="276">
        <v>3462.6</v>
      </c>
      <c r="L175" s="277">
        <v>234</v>
      </c>
      <c r="M175" s="161" t="s">
        <v>266</v>
      </c>
      <c r="N175" s="280" t="s">
        <v>317</v>
      </c>
      <c r="O175" s="276">
        <v>101365.01</v>
      </c>
      <c r="P175" s="276">
        <f t="shared" si="4"/>
        <v>23.238195781751489</v>
      </c>
      <c r="Q175" s="276">
        <v>2181.2200091701056</v>
      </c>
      <c r="T175" s="206"/>
    </row>
    <row r="176" spans="1:20" ht="35.25" x14ac:dyDescent="0.5">
      <c r="A176" s="3">
        <v>1</v>
      </c>
      <c r="B176" s="278">
        <v>77</v>
      </c>
      <c r="C176" s="279" t="s">
        <v>1463</v>
      </c>
      <c r="D176" s="274">
        <v>1966</v>
      </c>
      <c r="E176" s="274"/>
      <c r="F176" s="275" t="s">
        <v>264</v>
      </c>
      <c r="G176" s="274">
        <v>5</v>
      </c>
      <c r="H176" s="274">
        <v>4</v>
      </c>
      <c r="I176" s="276">
        <v>3416</v>
      </c>
      <c r="J176" s="276">
        <v>3392</v>
      </c>
      <c r="K176" s="276">
        <v>2976.63</v>
      </c>
      <c r="L176" s="277">
        <v>150</v>
      </c>
      <c r="M176" s="161" t="s">
        <v>266</v>
      </c>
      <c r="N176" s="280" t="s">
        <v>1481</v>
      </c>
      <c r="O176" s="276">
        <v>70328.740000000005</v>
      </c>
      <c r="P176" s="276">
        <f t="shared" si="4"/>
        <v>20.588038641686182</v>
      </c>
      <c r="Q176" s="276">
        <v>712.1</v>
      </c>
      <c r="T176" s="206"/>
    </row>
    <row r="177" spans="1:20" ht="35.25" x14ac:dyDescent="0.5">
      <c r="B177" s="278">
        <v>78</v>
      </c>
      <c r="C177" s="279" t="s">
        <v>1845</v>
      </c>
      <c r="D177" s="274">
        <v>1972</v>
      </c>
      <c r="E177" s="274"/>
      <c r="F177" s="275" t="s">
        <v>264</v>
      </c>
      <c r="G177" s="274">
        <v>5</v>
      </c>
      <c r="H177" s="274">
        <v>6</v>
      </c>
      <c r="I177" s="276">
        <v>4562.8</v>
      </c>
      <c r="J177" s="276">
        <v>4499.5</v>
      </c>
      <c r="K177" s="276">
        <v>3634.1</v>
      </c>
      <c r="L177" s="277">
        <v>237</v>
      </c>
      <c r="M177" s="280" t="s">
        <v>266</v>
      </c>
      <c r="N177" s="161" t="s">
        <v>321</v>
      </c>
      <c r="O177" s="276">
        <v>46834.77</v>
      </c>
      <c r="P177" s="276">
        <f t="shared" si="4"/>
        <v>10.264480143771367</v>
      </c>
      <c r="Q177" s="276">
        <v>2855.2194792671166</v>
      </c>
      <c r="T177" s="206"/>
    </row>
    <row r="178" spans="1:20" ht="35.25" x14ac:dyDescent="0.5">
      <c r="B178" s="278">
        <v>79</v>
      </c>
      <c r="C178" s="279" t="s">
        <v>1846</v>
      </c>
      <c r="D178" s="274">
        <v>1963</v>
      </c>
      <c r="E178" s="274"/>
      <c r="F178" s="275" t="s">
        <v>264</v>
      </c>
      <c r="G178" s="274">
        <v>2</v>
      </c>
      <c r="H178" s="274">
        <v>1</v>
      </c>
      <c r="I178" s="276">
        <v>471.59</v>
      </c>
      <c r="J178" s="276">
        <v>415.21</v>
      </c>
      <c r="K178" s="276">
        <v>312.26</v>
      </c>
      <c r="L178" s="277">
        <v>21</v>
      </c>
      <c r="M178" s="280" t="s">
        <v>263</v>
      </c>
      <c r="N178" s="161" t="s">
        <v>265</v>
      </c>
      <c r="O178" s="276">
        <v>58502.97</v>
      </c>
      <c r="P178" s="276">
        <f t="shared" si="4"/>
        <v>124.05472974405734</v>
      </c>
      <c r="Q178" s="276">
        <v>9454.2293093577046</v>
      </c>
      <c r="T178" s="206"/>
    </row>
    <row r="179" spans="1:20" ht="35.25" x14ac:dyDescent="0.5">
      <c r="B179" s="273" t="s">
        <v>1372</v>
      </c>
      <c r="C179" s="279"/>
      <c r="D179" s="274" t="s">
        <v>723</v>
      </c>
      <c r="E179" s="274" t="s">
        <v>723</v>
      </c>
      <c r="F179" s="275" t="s">
        <v>723</v>
      </c>
      <c r="G179" s="274" t="s">
        <v>723</v>
      </c>
      <c r="H179" s="274" t="s">
        <v>723</v>
      </c>
      <c r="I179" s="276">
        <f>SUM(I180:I185)</f>
        <v>45795.1</v>
      </c>
      <c r="J179" s="276">
        <f>SUM(J180:J185)</f>
        <v>40691.799999999996</v>
      </c>
      <c r="K179" s="276">
        <f>SUM(K180:K185)</f>
        <v>37862.1</v>
      </c>
      <c r="L179" s="277">
        <f>SUM(L180:L185)</f>
        <v>2257</v>
      </c>
      <c r="M179" s="274" t="s">
        <v>862</v>
      </c>
      <c r="N179" s="161" t="s">
        <v>862</v>
      </c>
      <c r="O179" s="276">
        <v>1550578.68</v>
      </c>
      <c r="P179" s="276">
        <f t="shared" si="4"/>
        <v>33.859052169336891</v>
      </c>
      <c r="Q179" s="276">
        <f>MAX(Q180:Q185)</f>
        <v>1251.9329161335352</v>
      </c>
      <c r="T179" s="206"/>
    </row>
    <row r="180" spans="1:20" ht="35.25" x14ac:dyDescent="0.5">
      <c r="A180" s="3">
        <v>1</v>
      </c>
      <c r="B180" s="278">
        <v>80</v>
      </c>
      <c r="C180" s="279" t="s">
        <v>1428</v>
      </c>
      <c r="D180" s="274">
        <v>1978</v>
      </c>
      <c r="E180" s="274"/>
      <c r="F180" s="275" t="s">
        <v>307</v>
      </c>
      <c r="G180" s="274">
        <v>9</v>
      </c>
      <c r="H180" s="274">
        <v>4</v>
      </c>
      <c r="I180" s="276">
        <v>8707</v>
      </c>
      <c r="J180" s="276">
        <v>7693.6</v>
      </c>
      <c r="K180" s="276">
        <v>7347.1</v>
      </c>
      <c r="L180" s="277">
        <v>357</v>
      </c>
      <c r="M180" s="274" t="s">
        <v>266</v>
      </c>
      <c r="N180" s="161" t="s">
        <v>315</v>
      </c>
      <c r="O180" s="276">
        <v>382556.25999999995</v>
      </c>
      <c r="P180" s="276">
        <f t="shared" si="4"/>
        <v>43.936632594464221</v>
      </c>
      <c r="Q180" s="276">
        <v>1188.0852307338923</v>
      </c>
      <c r="T180" s="206"/>
    </row>
    <row r="181" spans="1:20" ht="35.25" x14ac:dyDescent="0.5">
      <c r="A181" s="3">
        <v>1</v>
      </c>
      <c r="B181" s="278">
        <v>81</v>
      </c>
      <c r="C181" s="279" t="s">
        <v>1429</v>
      </c>
      <c r="D181" s="274">
        <v>1981</v>
      </c>
      <c r="E181" s="274"/>
      <c r="F181" s="275" t="s">
        <v>307</v>
      </c>
      <c r="G181" s="274">
        <v>9</v>
      </c>
      <c r="H181" s="274">
        <v>4</v>
      </c>
      <c r="I181" s="276">
        <v>8838.4</v>
      </c>
      <c r="J181" s="276">
        <v>7825</v>
      </c>
      <c r="K181" s="276">
        <v>7353.9</v>
      </c>
      <c r="L181" s="277">
        <v>387</v>
      </c>
      <c r="M181" s="274" t="s">
        <v>266</v>
      </c>
      <c r="N181" s="161" t="s">
        <v>315</v>
      </c>
      <c r="O181" s="276">
        <v>381284.05</v>
      </c>
      <c r="P181" s="276">
        <f t="shared" si="4"/>
        <v>43.139487916364956</v>
      </c>
      <c r="Q181" s="276">
        <v>1203.3120935916004</v>
      </c>
      <c r="T181" s="206"/>
    </row>
    <row r="182" spans="1:20" ht="35.25" x14ac:dyDescent="0.5">
      <c r="A182" s="3">
        <v>1</v>
      </c>
      <c r="B182" s="278">
        <v>82</v>
      </c>
      <c r="C182" s="279" t="s">
        <v>375</v>
      </c>
      <c r="D182" s="274">
        <v>1982</v>
      </c>
      <c r="E182" s="274"/>
      <c r="F182" s="275" t="s">
        <v>307</v>
      </c>
      <c r="G182" s="274">
        <v>9</v>
      </c>
      <c r="H182" s="274">
        <v>4</v>
      </c>
      <c r="I182" s="276">
        <v>8597</v>
      </c>
      <c r="J182" s="276">
        <v>7716.1</v>
      </c>
      <c r="K182" s="276">
        <v>7190.6</v>
      </c>
      <c r="L182" s="277">
        <v>399</v>
      </c>
      <c r="M182" s="274" t="s">
        <v>266</v>
      </c>
      <c r="N182" s="161" t="s">
        <v>315</v>
      </c>
      <c r="O182" s="276">
        <v>292385.17000000004</v>
      </c>
      <c r="P182" s="276">
        <f t="shared" si="4"/>
        <v>34.010139583575672</v>
      </c>
      <c r="Q182" s="276">
        <v>1251.9329161335352</v>
      </c>
      <c r="T182" s="206"/>
    </row>
    <row r="183" spans="1:20" ht="35.25" x14ac:dyDescent="0.5">
      <c r="A183" s="3">
        <v>1</v>
      </c>
      <c r="B183" s="278">
        <v>83</v>
      </c>
      <c r="C183" s="279" t="s">
        <v>1430</v>
      </c>
      <c r="D183" s="274">
        <v>1983</v>
      </c>
      <c r="E183" s="274"/>
      <c r="F183" s="275" t="s">
        <v>307</v>
      </c>
      <c r="G183" s="274">
        <v>9</v>
      </c>
      <c r="H183" s="274">
        <v>4</v>
      </c>
      <c r="I183" s="276">
        <v>8601.7999999999993</v>
      </c>
      <c r="J183" s="276">
        <v>7730</v>
      </c>
      <c r="K183" s="276">
        <v>7318.9</v>
      </c>
      <c r="L183" s="277">
        <v>404</v>
      </c>
      <c r="M183" s="274" t="s">
        <v>266</v>
      </c>
      <c r="N183" s="161" t="s">
        <v>315</v>
      </c>
      <c r="O183" s="276">
        <v>292385.17000000004</v>
      </c>
      <c r="P183" s="276">
        <f t="shared" si="4"/>
        <v>33.991161152316963</v>
      </c>
      <c r="Q183" s="276">
        <v>1250.1976609546841</v>
      </c>
      <c r="T183" s="206"/>
    </row>
    <row r="184" spans="1:20" ht="35.25" x14ac:dyDescent="0.5">
      <c r="A184" s="3">
        <v>1</v>
      </c>
      <c r="B184" s="278">
        <v>84</v>
      </c>
      <c r="C184" s="279" t="s">
        <v>1431</v>
      </c>
      <c r="D184" s="274">
        <v>1987</v>
      </c>
      <c r="E184" s="274"/>
      <c r="F184" s="275" t="s">
        <v>264</v>
      </c>
      <c r="G184" s="274">
        <v>12</v>
      </c>
      <c r="H184" s="274">
        <v>1</v>
      </c>
      <c r="I184" s="276">
        <v>4535.8</v>
      </c>
      <c r="J184" s="276">
        <v>3907.5</v>
      </c>
      <c r="K184" s="276">
        <v>3078</v>
      </c>
      <c r="L184" s="277">
        <v>448</v>
      </c>
      <c r="M184" s="274" t="s">
        <v>266</v>
      </c>
      <c r="N184" s="161" t="s">
        <v>315</v>
      </c>
      <c r="O184" s="276">
        <v>193920.28</v>
      </c>
      <c r="P184" s="276">
        <f t="shared" si="4"/>
        <v>42.753269544512541</v>
      </c>
      <c r="Q184" s="276">
        <v>1015.5965571674238</v>
      </c>
      <c r="T184" s="206"/>
    </row>
    <row r="185" spans="1:20" ht="35.25" x14ac:dyDescent="0.5">
      <c r="A185" s="3">
        <v>1</v>
      </c>
      <c r="B185" s="278">
        <v>85</v>
      </c>
      <c r="C185" s="279" t="s">
        <v>2223</v>
      </c>
      <c r="D185" s="274">
        <v>1984</v>
      </c>
      <c r="E185" s="274"/>
      <c r="F185" s="275" t="s">
        <v>307</v>
      </c>
      <c r="G185" s="274">
        <v>9</v>
      </c>
      <c r="H185" s="274">
        <v>3</v>
      </c>
      <c r="I185" s="276">
        <v>6515.1</v>
      </c>
      <c r="J185" s="276">
        <v>5819.6</v>
      </c>
      <c r="K185" s="276">
        <v>5573.6</v>
      </c>
      <c r="L185" s="277">
        <v>262</v>
      </c>
      <c r="M185" s="274" t="s">
        <v>266</v>
      </c>
      <c r="N185" s="161" t="s">
        <v>315</v>
      </c>
      <c r="O185" s="276">
        <v>8047.75</v>
      </c>
      <c r="P185" s="276">
        <f t="shared" si="4"/>
        <v>1.2352458135715492</v>
      </c>
      <c r="Q185" s="276">
        <v>1068.9334377062517</v>
      </c>
      <c r="T185" s="206"/>
    </row>
    <row r="186" spans="1:20" ht="35.25" x14ac:dyDescent="0.5">
      <c r="B186" s="273" t="s">
        <v>856</v>
      </c>
      <c r="C186" s="279"/>
      <c r="D186" s="274" t="s">
        <v>723</v>
      </c>
      <c r="E186" s="274" t="s">
        <v>723</v>
      </c>
      <c r="F186" s="275" t="s">
        <v>723</v>
      </c>
      <c r="G186" s="274" t="s">
        <v>723</v>
      </c>
      <c r="H186" s="274" t="s">
        <v>723</v>
      </c>
      <c r="I186" s="276">
        <f>SUM(I187:I188)</f>
        <v>6959.2</v>
      </c>
      <c r="J186" s="276">
        <f>SUM(J187:J188)</f>
        <v>6276.4</v>
      </c>
      <c r="K186" s="276">
        <f>SUM(K187:K188)</f>
        <v>6276.4</v>
      </c>
      <c r="L186" s="277">
        <f>SUM(L187:L188)</f>
        <v>259</v>
      </c>
      <c r="M186" s="274" t="s">
        <v>862</v>
      </c>
      <c r="N186" s="161" t="s">
        <v>862</v>
      </c>
      <c r="O186" s="276">
        <v>3231773.15</v>
      </c>
      <c r="P186" s="276">
        <f t="shared" si="4"/>
        <v>464.38860070123002</v>
      </c>
      <c r="Q186" s="276">
        <f>MAX(Q187:Q188)</f>
        <v>2087.2018322194058</v>
      </c>
      <c r="T186" s="206"/>
    </row>
    <row r="187" spans="1:20" ht="35.25" x14ac:dyDescent="0.5">
      <c r="A187" s="3">
        <v>1</v>
      </c>
      <c r="B187" s="278">
        <v>86</v>
      </c>
      <c r="C187" s="279" t="s">
        <v>1432</v>
      </c>
      <c r="D187" s="274">
        <v>1988</v>
      </c>
      <c r="E187" s="274"/>
      <c r="F187" s="275" t="s">
        <v>307</v>
      </c>
      <c r="G187" s="274">
        <v>5</v>
      </c>
      <c r="H187" s="274">
        <v>4</v>
      </c>
      <c r="I187" s="276">
        <v>3471.2</v>
      </c>
      <c r="J187" s="276">
        <v>3130.3</v>
      </c>
      <c r="K187" s="276">
        <v>3130.3</v>
      </c>
      <c r="L187" s="277">
        <v>113</v>
      </c>
      <c r="M187" s="274" t="s">
        <v>263</v>
      </c>
      <c r="N187" s="161" t="s">
        <v>265</v>
      </c>
      <c r="O187" s="276">
        <v>1617633.46</v>
      </c>
      <c r="P187" s="276">
        <f t="shared" si="4"/>
        <v>466.01563148190831</v>
      </c>
      <c r="Q187" s="276">
        <v>2087.2018322194058</v>
      </c>
      <c r="T187" s="206"/>
    </row>
    <row r="188" spans="1:20" ht="35.25" x14ac:dyDescent="0.5">
      <c r="A188" s="3">
        <v>1</v>
      </c>
      <c r="B188" s="278">
        <v>87</v>
      </c>
      <c r="C188" s="279" t="s">
        <v>1433</v>
      </c>
      <c r="D188" s="274">
        <v>1989</v>
      </c>
      <c r="E188" s="274"/>
      <c r="F188" s="275" t="s">
        <v>264</v>
      </c>
      <c r="G188" s="274">
        <v>5</v>
      </c>
      <c r="H188" s="274">
        <v>4</v>
      </c>
      <c r="I188" s="276">
        <v>3488</v>
      </c>
      <c r="J188" s="276">
        <v>3146.1</v>
      </c>
      <c r="K188" s="276">
        <v>3146.1</v>
      </c>
      <c r="L188" s="277">
        <v>146</v>
      </c>
      <c r="M188" s="274" t="s">
        <v>263</v>
      </c>
      <c r="N188" s="161" t="s">
        <v>265</v>
      </c>
      <c r="O188" s="276">
        <v>1614139.69</v>
      </c>
      <c r="P188" s="276">
        <f t="shared" si="4"/>
        <v>462.7694065366972</v>
      </c>
      <c r="Q188" s="276">
        <v>2077.1487958715597</v>
      </c>
      <c r="T188" s="206"/>
    </row>
    <row r="189" spans="1:20" ht="35.25" x14ac:dyDescent="0.5">
      <c r="B189" s="273" t="s">
        <v>1373</v>
      </c>
      <c r="C189" s="279"/>
      <c r="D189" s="274" t="s">
        <v>723</v>
      </c>
      <c r="E189" s="274" t="s">
        <v>723</v>
      </c>
      <c r="F189" s="275" t="s">
        <v>723</v>
      </c>
      <c r="G189" s="274" t="s">
        <v>723</v>
      </c>
      <c r="H189" s="274" t="s">
        <v>723</v>
      </c>
      <c r="I189" s="276">
        <f>I190+I191</f>
        <v>1317.6</v>
      </c>
      <c r="J189" s="276">
        <f>J190+J191</f>
        <v>1189.5999999999999</v>
      </c>
      <c r="K189" s="276">
        <f>K190+K191</f>
        <v>1093.8</v>
      </c>
      <c r="L189" s="277">
        <f>L190+L191</f>
        <v>50</v>
      </c>
      <c r="M189" s="274" t="s">
        <v>862</v>
      </c>
      <c r="N189" s="161" t="s">
        <v>862</v>
      </c>
      <c r="O189" s="276">
        <v>35323.410000000003</v>
      </c>
      <c r="P189" s="276">
        <f t="shared" si="4"/>
        <v>26.80890255009108</v>
      </c>
      <c r="Q189" s="276">
        <f>MAX(Q190:Q191)</f>
        <v>8009.5536283185847</v>
      </c>
      <c r="T189" s="206"/>
    </row>
    <row r="190" spans="1:20" ht="35.25" x14ac:dyDescent="0.5">
      <c r="A190" s="3">
        <v>1</v>
      </c>
      <c r="B190" s="278">
        <v>88</v>
      </c>
      <c r="C190" s="279" t="s">
        <v>1434</v>
      </c>
      <c r="D190" s="274">
        <v>1985</v>
      </c>
      <c r="E190" s="274"/>
      <c r="F190" s="275" t="s">
        <v>307</v>
      </c>
      <c r="G190" s="274">
        <v>2</v>
      </c>
      <c r="H190" s="274">
        <v>2</v>
      </c>
      <c r="I190" s="276">
        <v>978.6</v>
      </c>
      <c r="J190" s="276">
        <v>880.3</v>
      </c>
      <c r="K190" s="276">
        <v>821.4</v>
      </c>
      <c r="L190" s="277">
        <v>30</v>
      </c>
      <c r="M190" s="274" t="s">
        <v>263</v>
      </c>
      <c r="N190" s="161" t="s">
        <v>265</v>
      </c>
      <c r="O190" s="276">
        <v>11164.380000000001</v>
      </c>
      <c r="P190" s="276">
        <f t="shared" si="4"/>
        <v>11.408522378908646</v>
      </c>
      <c r="Q190" s="276">
        <v>4297.2369343960763</v>
      </c>
      <c r="T190" s="206"/>
    </row>
    <row r="191" spans="1:20" ht="35.25" x14ac:dyDescent="0.5">
      <c r="B191" s="278">
        <v>89</v>
      </c>
      <c r="C191" s="279" t="s">
        <v>1847</v>
      </c>
      <c r="D191" s="274" t="s">
        <v>346</v>
      </c>
      <c r="E191" s="274"/>
      <c r="F191" s="275" t="s">
        <v>264</v>
      </c>
      <c r="G191" s="274">
        <v>2</v>
      </c>
      <c r="H191" s="274">
        <v>1</v>
      </c>
      <c r="I191" s="276">
        <v>339</v>
      </c>
      <c r="J191" s="276">
        <v>309.3</v>
      </c>
      <c r="K191" s="276">
        <v>272.39999999999998</v>
      </c>
      <c r="L191" s="277">
        <v>20</v>
      </c>
      <c r="M191" s="280" t="s">
        <v>266</v>
      </c>
      <c r="N191" s="161" t="s">
        <v>1855</v>
      </c>
      <c r="O191" s="276">
        <v>24159.03</v>
      </c>
      <c r="P191" s="276">
        <f t="shared" si="4"/>
        <v>71.265575221238933</v>
      </c>
      <c r="Q191" s="276">
        <v>8009.5536283185847</v>
      </c>
      <c r="T191" s="206"/>
    </row>
    <row r="192" spans="1:20" ht="35.25" x14ac:dyDescent="0.5">
      <c r="B192" s="273" t="s">
        <v>832</v>
      </c>
      <c r="C192" s="279"/>
      <c r="D192" s="274" t="s">
        <v>723</v>
      </c>
      <c r="E192" s="274" t="s">
        <v>723</v>
      </c>
      <c r="F192" s="275" t="s">
        <v>723</v>
      </c>
      <c r="G192" s="274" t="s">
        <v>723</v>
      </c>
      <c r="H192" s="274" t="s">
        <v>723</v>
      </c>
      <c r="I192" s="276">
        <f>I193</f>
        <v>3121</v>
      </c>
      <c r="J192" s="276">
        <f>J193</f>
        <v>1791</v>
      </c>
      <c r="K192" s="276">
        <f>K193</f>
        <v>1791</v>
      </c>
      <c r="L192" s="277">
        <f>L193</f>
        <v>171</v>
      </c>
      <c r="M192" s="274" t="s">
        <v>862</v>
      </c>
      <c r="N192" s="161" t="s">
        <v>862</v>
      </c>
      <c r="O192" s="276">
        <v>778244.79</v>
      </c>
      <c r="P192" s="276">
        <f t="shared" si="4"/>
        <v>249.35751041332907</v>
      </c>
      <c r="Q192" s="276">
        <f>Q193</f>
        <v>2778.5393784043576</v>
      </c>
      <c r="T192" s="206"/>
    </row>
    <row r="193" spans="1:20" ht="35.25" x14ac:dyDescent="0.5">
      <c r="A193" s="3">
        <v>1</v>
      </c>
      <c r="B193" s="278">
        <v>90</v>
      </c>
      <c r="C193" s="279" t="s">
        <v>1435</v>
      </c>
      <c r="D193" s="274">
        <v>1986</v>
      </c>
      <c r="E193" s="274"/>
      <c r="F193" s="275" t="s">
        <v>307</v>
      </c>
      <c r="G193" s="274">
        <v>5</v>
      </c>
      <c r="H193" s="274">
        <v>4</v>
      </c>
      <c r="I193" s="276">
        <v>3121</v>
      </c>
      <c r="J193" s="276">
        <v>1791</v>
      </c>
      <c r="K193" s="276">
        <v>1791</v>
      </c>
      <c r="L193" s="277">
        <v>171</v>
      </c>
      <c r="M193" s="274" t="s">
        <v>337</v>
      </c>
      <c r="N193" s="161" t="s">
        <v>1484</v>
      </c>
      <c r="O193" s="276">
        <v>778244.79</v>
      </c>
      <c r="P193" s="276">
        <f t="shared" si="4"/>
        <v>249.35751041332907</v>
      </c>
      <c r="Q193" s="276">
        <v>2778.5393784043576</v>
      </c>
      <c r="T193" s="206"/>
    </row>
    <row r="194" spans="1:20" ht="35.25" x14ac:dyDescent="0.5">
      <c r="B194" s="273" t="s">
        <v>818</v>
      </c>
      <c r="C194" s="279"/>
      <c r="D194" s="274" t="s">
        <v>723</v>
      </c>
      <c r="E194" s="274" t="s">
        <v>723</v>
      </c>
      <c r="F194" s="275" t="s">
        <v>723</v>
      </c>
      <c r="G194" s="274" t="s">
        <v>723</v>
      </c>
      <c r="H194" s="274" t="s">
        <v>723</v>
      </c>
      <c r="I194" s="276">
        <f>SUM(I195:I198)</f>
        <v>9080.32</v>
      </c>
      <c r="J194" s="276">
        <f>SUM(J195:J198)</f>
        <v>7817.6399999999994</v>
      </c>
      <c r="K194" s="276">
        <f>SUM(K195:K198)</f>
        <v>7631.34</v>
      </c>
      <c r="L194" s="277">
        <f>SUM(L195:L198)</f>
        <v>322</v>
      </c>
      <c r="M194" s="274" t="s">
        <v>862</v>
      </c>
      <c r="N194" s="161" t="s">
        <v>862</v>
      </c>
      <c r="O194" s="276">
        <v>2181840.0300000003</v>
      </c>
      <c r="P194" s="276">
        <f t="shared" si="4"/>
        <v>240.28228410452499</v>
      </c>
      <c r="Q194" s="276">
        <f>MAX(Q195:Q198)</f>
        <v>3519.4831090530506</v>
      </c>
      <c r="T194" s="206"/>
    </row>
    <row r="195" spans="1:20" ht="35.25" x14ac:dyDescent="0.5">
      <c r="A195" s="3">
        <v>1</v>
      </c>
      <c r="B195" s="278">
        <v>91</v>
      </c>
      <c r="C195" s="279" t="s">
        <v>1436</v>
      </c>
      <c r="D195" s="274">
        <v>1976</v>
      </c>
      <c r="E195" s="274"/>
      <c r="F195" s="275" t="s">
        <v>264</v>
      </c>
      <c r="G195" s="274">
        <v>5</v>
      </c>
      <c r="H195" s="274">
        <v>4</v>
      </c>
      <c r="I195" s="276">
        <v>3560.34</v>
      </c>
      <c r="J195" s="276">
        <v>3122.34</v>
      </c>
      <c r="K195" s="276">
        <v>3091.94</v>
      </c>
      <c r="L195" s="277">
        <v>145</v>
      </c>
      <c r="M195" s="274" t="s">
        <v>266</v>
      </c>
      <c r="N195" s="161" t="s">
        <v>1485</v>
      </c>
      <c r="O195" s="276">
        <v>672709.20000000007</v>
      </c>
      <c r="P195" s="276">
        <f t="shared" si="4"/>
        <v>188.94521309762553</v>
      </c>
      <c r="Q195" s="276">
        <v>2399.3563311369139</v>
      </c>
      <c r="T195" s="206"/>
    </row>
    <row r="196" spans="1:20" ht="35.25" x14ac:dyDescent="0.5">
      <c r="A196" s="3">
        <v>1</v>
      </c>
      <c r="B196" s="278">
        <v>92</v>
      </c>
      <c r="C196" s="279" t="s">
        <v>1437</v>
      </c>
      <c r="D196" s="274">
        <v>1975</v>
      </c>
      <c r="E196" s="274"/>
      <c r="F196" s="275" t="s">
        <v>264</v>
      </c>
      <c r="G196" s="274">
        <v>2</v>
      </c>
      <c r="H196" s="274">
        <v>2</v>
      </c>
      <c r="I196" s="276">
        <v>768.5</v>
      </c>
      <c r="J196" s="276">
        <v>710</v>
      </c>
      <c r="K196" s="276">
        <v>655.20000000000005</v>
      </c>
      <c r="L196" s="277">
        <v>38</v>
      </c>
      <c r="M196" s="274" t="s">
        <v>263</v>
      </c>
      <c r="N196" s="161" t="s">
        <v>265</v>
      </c>
      <c r="O196" s="276">
        <v>233459.54</v>
      </c>
      <c r="P196" s="276">
        <f t="shared" si="4"/>
        <v>303.78599869876382</v>
      </c>
      <c r="Q196" s="276">
        <v>1445.4042524398178</v>
      </c>
      <c r="T196" s="206"/>
    </row>
    <row r="197" spans="1:20" ht="35.25" x14ac:dyDescent="0.5">
      <c r="A197" s="3">
        <v>1</v>
      </c>
      <c r="B197" s="278">
        <v>93</v>
      </c>
      <c r="C197" s="279" t="s">
        <v>1464</v>
      </c>
      <c r="D197" s="274">
        <v>1984</v>
      </c>
      <c r="E197" s="274"/>
      <c r="F197" s="275" t="s">
        <v>307</v>
      </c>
      <c r="G197" s="274">
        <v>4</v>
      </c>
      <c r="H197" s="274">
        <v>2</v>
      </c>
      <c r="I197" s="276">
        <v>1287.08</v>
      </c>
      <c r="J197" s="276">
        <v>1127.9000000000001</v>
      </c>
      <c r="K197" s="276">
        <v>1026.8</v>
      </c>
      <c r="L197" s="277">
        <v>51</v>
      </c>
      <c r="M197" s="274" t="s">
        <v>263</v>
      </c>
      <c r="N197" s="161" t="s">
        <v>265</v>
      </c>
      <c r="O197" s="276">
        <v>57671.29</v>
      </c>
      <c r="P197" s="276">
        <f t="shared" si="4"/>
        <v>44.807851881778916</v>
      </c>
      <c r="Q197" s="276">
        <v>3519.4831090530506</v>
      </c>
      <c r="T197" s="206"/>
    </row>
    <row r="198" spans="1:20" ht="35.25" x14ac:dyDescent="0.5">
      <c r="A198" s="3">
        <v>1</v>
      </c>
      <c r="B198" s="278">
        <v>94</v>
      </c>
      <c r="C198" s="279" t="s">
        <v>2220</v>
      </c>
      <c r="D198" s="274">
        <v>1971</v>
      </c>
      <c r="E198" s="274"/>
      <c r="F198" s="275" t="s">
        <v>264</v>
      </c>
      <c r="G198" s="274">
        <v>5</v>
      </c>
      <c r="H198" s="274">
        <v>4</v>
      </c>
      <c r="I198" s="276">
        <v>3464.4</v>
      </c>
      <c r="J198" s="276">
        <v>2857.4</v>
      </c>
      <c r="K198" s="276">
        <f>J198</f>
        <v>2857.4</v>
      </c>
      <c r="L198" s="277">
        <v>88</v>
      </c>
      <c r="M198" s="274" t="s">
        <v>263</v>
      </c>
      <c r="N198" s="161" t="s">
        <v>265</v>
      </c>
      <c r="O198" s="276">
        <v>1218000</v>
      </c>
      <c r="P198" s="276">
        <f t="shared" si="4"/>
        <v>351.57603048146865</v>
      </c>
      <c r="Q198" s="276">
        <v>2520.1113797482976</v>
      </c>
      <c r="T198" s="206"/>
    </row>
    <row r="199" spans="1:20" ht="35.25" x14ac:dyDescent="0.5">
      <c r="B199" s="273" t="s">
        <v>842</v>
      </c>
      <c r="C199" s="279"/>
      <c r="D199" s="274" t="s">
        <v>723</v>
      </c>
      <c r="E199" s="274" t="s">
        <v>723</v>
      </c>
      <c r="F199" s="275" t="s">
        <v>723</v>
      </c>
      <c r="G199" s="274" t="s">
        <v>723</v>
      </c>
      <c r="H199" s="274" t="s">
        <v>723</v>
      </c>
      <c r="I199" s="276">
        <f>I200</f>
        <v>5085.1000000000004</v>
      </c>
      <c r="J199" s="276">
        <f>J200</f>
        <v>4673.5</v>
      </c>
      <c r="K199" s="276">
        <f>K200</f>
        <v>4551.8</v>
      </c>
      <c r="L199" s="277">
        <f>L200</f>
        <v>199</v>
      </c>
      <c r="M199" s="274" t="s">
        <v>862</v>
      </c>
      <c r="N199" s="161" t="s">
        <v>862</v>
      </c>
      <c r="O199" s="276">
        <v>425208.96</v>
      </c>
      <c r="P199" s="276">
        <f t="shared" si="4"/>
        <v>83.618603370631845</v>
      </c>
      <c r="Q199" s="276">
        <f>Q200</f>
        <v>2144.6067766612259</v>
      </c>
      <c r="T199" s="206"/>
    </row>
    <row r="200" spans="1:20" ht="35.25" x14ac:dyDescent="0.5">
      <c r="A200" s="3">
        <v>1</v>
      </c>
      <c r="B200" s="278">
        <v>95</v>
      </c>
      <c r="C200" s="279" t="s">
        <v>1438</v>
      </c>
      <c r="D200" s="274">
        <v>1982</v>
      </c>
      <c r="E200" s="274"/>
      <c r="F200" s="275" t="s">
        <v>307</v>
      </c>
      <c r="G200" s="274">
        <v>5</v>
      </c>
      <c r="H200" s="274">
        <v>6</v>
      </c>
      <c r="I200" s="276">
        <v>5085.1000000000004</v>
      </c>
      <c r="J200" s="276">
        <v>4673.5</v>
      </c>
      <c r="K200" s="276">
        <v>4551.8</v>
      </c>
      <c r="L200" s="277">
        <v>199</v>
      </c>
      <c r="M200" s="274" t="s">
        <v>337</v>
      </c>
      <c r="N200" s="161" t="s">
        <v>1486</v>
      </c>
      <c r="O200" s="276">
        <v>425208.96</v>
      </c>
      <c r="P200" s="276">
        <f t="shared" si="4"/>
        <v>83.618603370631845</v>
      </c>
      <c r="Q200" s="276">
        <v>2144.6067766612259</v>
      </c>
      <c r="T200" s="206"/>
    </row>
    <row r="201" spans="1:20" ht="35.25" x14ac:dyDescent="0.5">
      <c r="B201" s="273" t="s">
        <v>803</v>
      </c>
      <c r="C201" s="279"/>
      <c r="D201" s="274" t="s">
        <v>723</v>
      </c>
      <c r="E201" s="274" t="s">
        <v>723</v>
      </c>
      <c r="F201" s="274" t="s">
        <v>723</v>
      </c>
      <c r="G201" s="274" t="s">
        <v>723</v>
      </c>
      <c r="H201" s="274" t="s">
        <v>723</v>
      </c>
      <c r="I201" s="276">
        <f>I202+I203</f>
        <v>4174.76</v>
      </c>
      <c r="J201" s="276">
        <f>J202+J203</f>
        <v>2760.79</v>
      </c>
      <c r="K201" s="276">
        <f>K202+K203</f>
        <v>1330.8600000000001</v>
      </c>
      <c r="L201" s="277">
        <f>L202+L203</f>
        <v>92</v>
      </c>
      <c r="M201" s="274" t="s">
        <v>862</v>
      </c>
      <c r="N201" s="161" t="s">
        <v>862</v>
      </c>
      <c r="O201" s="276">
        <v>243092.59999999998</v>
      </c>
      <c r="P201" s="276">
        <f t="shared" si="4"/>
        <v>58.229119757782478</v>
      </c>
      <c r="Q201" s="276">
        <f>MAX(Q202:Q203)</f>
        <v>7649.0049561570731</v>
      </c>
      <c r="T201" s="206"/>
    </row>
    <row r="202" spans="1:20" ht="35.25" x14ac:dyDescent="0.5">
      <c r="A202" s="3">
        <v>1</v>
      </c>
      <c r="B202" s="278">
        <v>96</v>
      </c>
      <c r="C202" s="279" t="s">
        <v>1439</v>
      </c>
      <c r="D202" s="274">
        <v>1967</v>
      </c>
      <c r="E202" s="274"/>
      <c r="F202" s="275" t="s">
        <v>264</v>
      </c>
      <c r="G202" s="274">
        <v>4</v>
      </c>
      <c r="H202" s="274">
        <v>3</v>
      </c>
      <c r="I202" s="276">
        <v>3387.86</v>
      </c>
      <c r="J202" s="276">
        <v>2034.29</v>
      </c>
      <c r="K202" s="276">
        <v>1015.36</v>
      </c>
      <c r="L202" s="277">
        <v>59</v>
      </c>
      <c r="M202" s="274" t="s">
        <v>266</v>
      </c>
      <c r="N202" s="161" t="s">
        <v>1273</v>
      </c>
      <c r="O202" s="276">
        <v>218819.08</v>
      </c>
      <c r="P202" s="276">
        <f t="shared" si="4"/>
        <v>64.589174287013037</v>
      </c>
      <c r="Q202" s="276">
        <v>1920.8750633143047</v>
      </c>
      <c r="T202" s="206"/>
    </row>
    <row r="203" spans="1:20" ht="35.25" x14ac:dyDescent="0.5">
      <c r="B203" s="278">
        <v>97</v>
      </c>
      <c r="C203" s="279" t="s">
        <v>1848</v>
      </c>
      <c r="D203" s="274" t="s">
        <v>349</v>
      </c>
      <c r="E203" s="274"/>
      <c r="F203" s="275" t="s">
        <v>264</v>
      </c>
      <c r="G203" s="274">
        <v>2</v>
      </c>
      <c r="H203" s="274">
        <v>2</v>
      </c>
      <c r="I203" s="276">
        <v>786.9</v>
      </c>
      <c r="J203" s="276">
        <v>726.5</v>
      </c>
      <c r="K203" s="276">
        <v>315.5</v>
      </c>
      <c r="L203" s="277">
        <v>33</v>
      </c>
      <c r="M203" s="280" t="s">
        <v>266</v>
      </c>
      <c r="N203" s="161" t="s">
        <v>1856</v>
      </c>
      <c r="O203" s="276">
        <v>24273.52</v>
      </c>
      <c r="P203" s="276">
        <f t="shared" si="4"/>
        <v>30.847019951709239</v>
      </c>
      <c r="Q203" s="276">
        <v>7649.0049561570731</v>
      </c>
      <c r="T203" s="206"/>
    </row>
    <row r="204" spans="1:20" ht="35.25" x14ac:dyDescent="0.5">
      <c r="B204" s="273" t="s">
        <v>815</v>
      </c>
      <c r="C204" s="279"/>
      <c r="D204" s="274" t="s">
        <v>723</v>
      </c>
      <c r="E204" s="274" t="s">
        <v>723</v>
      </c>
      <c r="F204" s="275" t="s">
        <v>723</v>
      </c>
      <c r="G204" s="274" t="s">
        <v>723</v>
      </c>
      <c r="H204" s="274" t="s">
        <v>723</v>
      </c>
      <c r="I204" s="276">
        <f>SUM(I205:I206)</f>
        <v>15972.619999999999</v>
      </c>
      <c r="J204" s="276">
        <f>SUM(J205:J206)</f>
        <v>13085.72</v>
      </c>
      <c r="K204" s="276">
        <f>SUM(K205:K206)</f>
        <v>12402.84</v>
      </c>
      <c r="L204" s="277">
        <f>SUM(L205:L206)</f>
        <v>615</v>
      </c>
      <c r="M204" s="274" t="s">
        <v>862</v>
      </c>
      <c r="N204" s="161" t="s">
        <v>862</v>
      </c>
      <c r="O204" s="276">
        <v>2173945.6799999997</v>
      </c>
      <c r="P204" s="276">
        <f t="shared" si="4"/>
        <v>136.10451384932463</v>
      </c>
      <c r="Q204" s="276">
        <f>MAX(Q205:Q206)</f>
        <v>2970.9831353959598</v>
      </c>
      <c r="T204" s="206"/>
    </row>
    <row r="205" spans="1:20" ht="35.25" x14ac:dyDescent="0.5">
      <c r="A205" s="3">
        <v>1</v>
      </c>
      <c r="B205" s="278">
        <v>98</v>
      </c>
      <c r="C205" s="279" t="s">
        <v>1440</v>
      </c>
      <c r="D205" s="274">
        <v>1989</v>
      </c>
      <c r="E205" s="274"/>
      <c r="F205" s="275" t="s">
        <v>264</v>
      </c>
      <c r="G205" s="274">
        <v>5</v>
      </c>
      <c r="H205" s="274">
        <v>12</v>
      </c>
      <c r="I205" s="276">
        <v>10086.92</v>
      </c>
      <c r="J205" s="276">
        <v>8329.2199999999993</v>
      </c>
      <c r="K205" s="276">
        <v>7734.54</v>
      </c>
      <c r="L205" s="277">
        <v>405</v>
      </c>
      <c r="M205" s="274" t="s">
        <v>266</v>
      </c>
      <c r="N205" s="161" t="s">
        <v>1487</v>
      </c>
      <c r="O205" s="276">
        <v>83534.5</v>
      </c>
      <c r="P205" s="276">
        <f t="shared" si="4"/>
        <v>8.2814674846236507</v>
      </c>
      <c r="Q205" s="276">
        <v>2458.1946846014444</v>
      </c>
      <c r="T205" s="206"/>
    </row>
    <row r="206" spans="1:20" ht="35.25" x14ac:dyDescent="0.5">
      <c r="A206" s="3">
        <v>1</v>
      </c>
      <c r="B206" s="278">
        <v>99</v>
      </c>
      <c r="C206" s="279" t="s">
        <v>1441</v>
      </c>
      <c r="D206" s="274">
        <v>1977</v>
      </c>
      <c r="E206" s="274"/>
      <c r="F206" s="275" t="s">
        <v>264</v>
      </c>
      <c r="G206" s="274">
        <v>5</v>
      </c>
      <c r="H206" s="274">
        <v>8</v>
      </c>
      <c r="I206" s="276">
        <v>5885.7</v>
      </c>
      <c r="J206" s="276">
        <v>4756.5</v>
      </c>
      <c r="K206" s="276">
        <v>4668.3</v>
      </c>
      <c r="L206" s="277">
        <v>210</v>
      </c>
      <c r="M206" s="274" t="s">
        <v>266</v>
      </c>
      <c r="N206" s="161" t="s">
        <v>1488</v>
      </c>
      <c r="O206" s="276">
        <v>2090411.18</v>
      </c>
      <c r="P206" s="276">
        <f t="shared" si="4"/>
        <v>355.167810116044</v>
      </c>
      <c r="Q206" s="276">
        <v>2970.9831353959598</v>
      </c>
      <c r="T206" s="206"/>
    </row>
    <row r="207" spans="1:20" ht="35.25" x14ac:dyDescent="0.5">
      <c r="B207" s="273" t="s">
        <v>855</v>
      </c>
      <c r="C207" s="279"/>
      <c r="D207" s="274" t="s">
        <v>723</v>
      </c>
      <c r="E207" s="274" t="s">
        <v>723</v>
      </c>
      <c r="F207" s="275" t="s">
        <v>723</v>
      </c>
      <c r="G207" s="274" t="s">
        <v>723</v>
      </c>
      <c r="H207" s="274" t="s">
        <v>723</v>
      </c>
      <c r="I207" s="276">
        <f>I208+I209+I210</f>
        <v>3408</v>
      </c>
      <c r="J207" s="276">
        <f>J208+J209+J210</f>
        <v>3083.5</v>
      </c>
      <c r="K207" s="276">
        <f>K208+K209+K210</f>
        <v>2494.5</v>
      </c>
      <c r="L207" s="277">
        <f>L208+L209+L210</f>
        <v>189</v>
      </c>
      <c r="M207" s="274" t="s">
        <v>862</v>
      </c>
      <c r="N207" s="161" t="s">
        <v>862</v>
      </c>
      <c r="O207" s="276">
        <v>673492.45</v>
      </c>
      <c r="P207" s="276">
        <f t="shared" si="4"/>
        <v>197.62102406103284</v>
      </c>
      <c r="Q207" s="276">
        <f>MAX(Q208:Q210)</f>
        <v>8095.5914666666677</v>
      </c>
      <c r="T207" s="206"/>
    </row>
    <row r="208" spans="1:20" ht="35.25" x14ac:dyDescent="0.5">
      <c r="A208" s="3">
        <v>1</v>
      </c>
      <c r="B208" s="278">
        <v>100</v>
      </c>
      <c r="C208" s="279" t="s">
        <v>1442</v>
      </c>
      <c r="D208" s="274">
        <v>1961</v>
      </c>
      <c r="E208" s="274"/>
      <c r="F208" s="275" t="s">
        <v>264</v>
      </c>
      <c r="G208" s="274">
        <v>2</v>
      </c>
      <c r="H208" s="274">
        <v>3</v>
      </c>
      <c r="I208" s="276">
        <v>825</v>
      </c>
      <c r="J208" s="276">
        <v>769.5</v>
      </c>
      <c r="K208" s="276">
        <v>628.1</v>
      </c>
      <c r="L208" s="277">
        <v>57</v>
      </c>
      <c r="M208" s="274" t="s">
        <v>266</v>
      </c>
      <c r="N208" s="161" t="s">
        <v>1489</v>
      </c>
      <c r="O208" s="276">
        <v>591987.0199999999</v>
      </c>
      <c r="P208" s="276">
        <f t="shared" si="4"/>
        <v>717.56002424242411</v>
      </c>
      <c r="Q208" s="276">
        <v>8095.5914666666677</v>
      </c>
      <c r="T208" s="206"/>
    </row>
    <row r="209" spans="1:20" ht="35.25" x14ac:dyDescent="0.5">
      <c r="A209" s="3">
        <v>1</v>
      </c>
      <c r="B209" s="278">
        <v>101</v>
      </c>
      <c r="C209" s="279" t="s">
        <v>1443</v>
      </c>
      <c r="D209" s="274">
        <v>1985</v>
      </c>
      <c r="E209" s="274"/>
      <c r="F209" s="275" t="s">
        <v>264</v>
      </c>
      <c r="G209" s="274">
        <v>4</v>
      </c>
      <c r="H209" s="274">
        <v>2</v>
      </c>
      <c r="I209" s="276">
        <v>1789.9</v>
      </c>
      <c r="J209" s="276">
        <v>1591.4</v>
      </c>
      <c r="K209" s="276">
        <v>1185</v>
      </c>
      <c r="L209" s="277">
        <v>91</v>
      </c>
      <c r="M209" s="274" t="s">
        <v>266</v>
      </c>
      <c r="N209" s="161" t="s">
        <v>1489</v>
      </c>
      <c r="O209" s="276">
        <v>30755.429999999997</v>
      </c>
      <c r="P209" s="276">
        <f t="shared" si="4"/>
        <v>17.182764400245819</v>
      </c>
      <c r="Q209" s="276">
        <v>3506.2365227107662</v>
      </c>
      <c r="T209" s="206"/>
    </row>
    <row r="210" spans="1:20" ht="35.25" x14ac:dyDescent="0.5">
      <c r="B210" s="278">
        <v>102</v>
      </c>
      <c r="C210" s="279" t="s">
        <v>1849</v>
      </c>
      <c r="D210" s="274" t="s">
        <v>313</v>
      </c>
      <c r="E210" s="274"/>
      <c r="F210" s="275" t="s">
        <v>264</v>
      </c>
      <c r="G210" s="274">
        <v>2</v>
      </c>
      <c r="H210" s="274">
        <v>2</v>
      </c>
      <c r="I210" s="276">
        <v>793.1</v>
      </c>
      <c r="J210" s="276">
        <v>722.6</v>
      </c>
      <c r="K210" s="276">
        <v>681.4</v>
      </c>
      <c r="L210" s="277">
        <v>41</v>
      </c>
      <c r="M210" s="280" t="s">
        <v>266</v>
      </c>
      <c r="N210" s="161" t="s">
        <v>1857</v>
      </c>
      <c r="O210" s="276">
        <v>50750</v>
      </c>
      <c r="P210" s="276">
        <f t="shared" si="4"/>
        <v>63.989408649602822</v>
      </c>
      <c r="Q210" s="276">
        <v>6678.5042995839121</v>
      </c>
      <c r="T210" s="206"/>
    </row>
    <row r="211" spans="1:20" ht="35.25" x14ac:dyDescent="0.5">
      <c r="B211" s="273" t="s">
        <v>829</v>
      </c>
      <c r="C211" s="279"/>
      <c r="D211" s="274" t="s">
        <v>723</v>
      </c>
      <c r="E211" s="274" t="s">
        <v>723</v>
      </c>
      <c r="F211" s="275" t="s">
        <v>723</v>
      </c>
      <c r="G211" s="274" t="s">
        <v>723</v>
      </c>
      <c r="H211" s="274" t="s">
        <v>723</v>
      </c>
      <c r="I211" s="276">
        <f>I212</f>
        <v>677.1</v>
      </c>
      <c r="J211" s="276">
        <f>J212</f>
        <v>618.1</v>
      </c>
      <c r="K211" s="276">
        <f>K212</f>
        <v>363.3</v>
      </c>
      <c r="L211" s="277">
        <f>L212</f>
        <v>37</v>
      </c>
      <c r="M211" s="274" t="s">
        <v>862</v>
      </c>
      <c r="N211" s="161" t="s">
        <v>862</v>
      </c>
      <c r="O211" s="276">
        <v>39585</v>
      </c>
      <c r="P211" s="276">
        <f t="shared" si="4"/>
        <v>58.462560921577314</v>
      </c>
      <c r="Q211" s="276">
        <f>Q212</f>
        <v>7164.1851425195691</v>
      </c>
      <c r="T211" s="206"/>
    </row>
    <row r="212" spans="1:20" ht="35.25" x14ac:dyDescent="0.5">
      <c r="A212" s="3">
        <v>1</v>
      </c>
      <c r="B212" s="278">
        <v>103</v>
      </c>
      <c r="C212" s="279" t="s">
        <v>1444</v>
      </c>
      <c r="D212" s="274">
        <v>1991</v>
      </c>
      <c r="E212" s="274"/>
      <c r="F212" s="275" t="s">
        <v>307</v>
      </c>
      <c r="G212" s="274">
        <v>2</v>
      </c>
      <c r="H212" s="274">
        <v>2</v>
      </c>
      <c r="I212" s="276">
        <v>677.1</v>
      </c>
      <c r="J212" s="276">
        <v>618.1</v>
      </c>
      <c r="K212" s="276">
        <v>363.3</v>
      </c>
      <c r="L212" s="277">
        <v>37</v>
      </c>
      <c r="M212" s="274" t="s">
        <v>263</v>
      </c>
      <c r="N212" s="161" t="s">
        <v>265</v>
      </c>
      <c r="O212" s="276">
        <v>39585</v>
      </c>
      <c r="P212" s="276">
        <f t="shared" si="4"/>
        <v>58.462560921577314</v>
      </c>
      <c r="Q212" s="276">
        <v>7164.1851425195691</v>
      </c>
      <c r="T212" s="206"/>
    </row>
    <row r="213" spans="1:20" ht="35.25" x14ac:dyDescent="0.5">
      <c r="B213" s="273" t="s">
        <v>797</v>
      </c>
      <c r="C213" s="279"/>
      <c r="D213" s="274" t="s">
        <v>723</v>
      </c>
      <c r="E213" s="274" t="s">
        <v>723</v>
      </c>
      <c r="F213" s="275" t="s">
        <v>723</v>
      </c>
      <c r="G213" s="274" t="s">
        <v>723</v>
      </c>
      <c r="H213" s="274" t="s">
        <v>723</v>
      </c>
      <c r="I213" s="276">
        <f>I214</f>
        <v>805.6</v>
      </c>
      <c r="J213" s="276">
        <f>J214</f>
        <v>744.2</v>
      </c>
      <c r="K213" s="276">
        <f>K214</f>
        <v>701.4</v>
      </c>
      <c r="L213" s="277">
        <f>L214</f>
        <v>44</v>
      </c>
      <c r="M213" s="274" t="s">
        <v>862</v>
      </c>
      <c r="N213" s="161" t="s">
        <v>862</v>
      </c>
      <c r="O213" s="276">
        <v>275468.56</v>
      </c>
      <c r="P213" s="276">
        <f t="shared" si="4"/>
        <v>341.94210526315788</v>
      </c>
      <c r="Q213" s="276">
        <f>Q214</f>
        <v>7836.7233366434957</v>
      </c>
      <c r="T213" s="206"/>
    </row>
    <row r="214" spans="1:20" ht="35.25" x14ac:dyDescent="0.5">
      <c r="A214" s="3">
        <v>1</v>
      </c>
      <c r="B214" s="278">
        <v>104</v>
      </c>
      <c r="C214" s="279" t="s">
        <v>1445</v>
      </c>
      <c r="D214" s="274">
        <v>1969</v>
      </c>
      <c r="E214" s="274"/>
      <c r="F214" s="275" t="s">
        <v>264</v>
      </c>
      <c r="G214" s="274">
        <v>2</v>
      </c>
      <c r="H214" s="274">
        <v>2</v>
      </c>
      <c r="I214" s="276">
        <v>805.6</v>
      </c>
      <c r="J214" s="276">
        <v>744.2</v>
      </c>
      <c r="K214" s="276">
        <v>701.4</v>
      </c>
      <c r="L214" s="277">
        <v>44</v>
      </c>
      <c r="M214" s="274" t="s">
        <v>263</v>
      </c>
      <c r="N214" s="161" t="s">
        <v>265</v>
      </c>
      <c r="O214" s="276">
        <v>275468.56</v>
      </c>
      <c r="P214" s="276">
        <f t="shared" si="4"/>
        <v>341.94210526315788</v>
      </c>
      <c r="Q214" s="276">
        <v>7836.7233366434957</v>
      </c>
      <c r="T214" s="206"/>
    </row>
    <row r="215" spans="1:20" ht="35.25" x14ac:dyDescent="0.5">
      <c r="B215" s="273" t="s">
        <v>839</v>
      </c>
      <c r="C215" s="279"/>
      <c r="D215" s="274" t="s">
        <v>723</v>
      </c>
      <c r="E215" s="274" t="s">
        <v>723</v>
      </c>
      <c r="F215" s="275" t="s">
        <v>723</v>
      </c>
      <c r="G215" s="274" t="s">
        <v>723</v>
      </c>
      <c r="H215" s="274" t="s">
        <v>723</v>
      </c>
      <c r="I215" s="276">
        <f>I216</f>
        <v>1423.3</v>
      </c>
      <c r="J215" s="276">
        <f>J216</f>
        <v>862.5</v>
      </c>
      <c r="K215" s="276">
        <f>K216</f>
        <v>862.5</v>
      </c>
      <c r="L215" s="277">
        <f>L216</f>
        <v>37</v>
      </c>
      <c r="M215" s="274" t="s">
        <v>862</v>
      </c>
      <c r="N215" s="161" t="s">
        <v>862</v>
      </c>
      <c r="O215" s="276">
        <v>50753.95</v>
      </c>
      <c r="P215" s="276">
        <f t="shared" si="4"/>
        <v>35.659347994098219</v>
      </c>
      <c r="Q215" s="276">
        <f>Q216</f>
        <v>5187.4581044052566</v>
      </c>
      <c r="T215" s="206"/>
    </row>
    <row r="216" spans="1:20" ht="35.25" x14ac:dyDescent="0.5">
      <c r="B216" s="278">
        <v>105</v>
      </c>
      <c r="C216" s="279" t="s">
        <v>1850</v>
      </c>
      <c r="D216" s="274">
        <v>1980</v>
      </c>
      <c r="E216" s="274"/>
      <c r="F216" s="275" t="s">
        <v>264</v>
      </c>
      <c r="G216" s="274">
        <v>2</v>
      </c>
      <c r="H216" s="274">
        <v>3</v>
      </c>
      <c r="I216" s="276">
        <v>1423.3</v>
      </c>
      <c r="J216" s="276">
        <v>862.5</v>
      </c>
      <c r="K216" s="276">
        <v>862.5</v>
      </c>
      <c r="L216" s="277">
        <v>37</v>
      </c>
      <c r="M216" s="274" t="s">
        <v>263</v>
      </c>
      <c r="N216" s="161" t="s">
        <v>265</v>
      </c>
      <c r="O216" s="276">
        <v>50753.95</v>
      </c>
      <c r="P216" s="276">
        <f t="shared" si="4"/>
        <v>35.659347994098219</v>
      </c>
      <c r="Q216" s="276">
        <v>5187.4581044052566</v>
      </c>
      <c r="T216" s="206"/>
    </row>
    <row r="217" spans="1:20" ht="35.25" x14ac:dyDescent="0.5">
      <c r="B217" s="273" t="s">
        <v>824</v>
      </c>
      <c r="C217" s="279"/>
      <c r="D217" s="274" t="s">
        <v>723</v>
      </c>
      <c r="E217" s="274" t="s">
        <v>723</v>
      </c>
      <c r="F217" s="275" t="s">
        <v>723</v>
      </c>
      <c r="G217" s="274" t="s">
        <v>723</v>
      </c>
      <c r="H217" s="274" t="s">
        <v>723</v>
      </c>
      <c r="I217" s="276">
        <f>SUM(I218:I221)</f>
        <v>13349.95</v>
      </c>
      <c r="J217" s="276">
        <f>SUM(J218:J221)</f>
        <v>8603.0499999999993</v>
      </c>
      <c r="K217" s="276">
        <f>SUM(K218:K221)</f>
        <v>6388.1299999999992</v>
      </c>
      <c r="L217" s="277">
        <f>SUM(L218:L221)</f>
        <v>640</v>
      </c>
      <c r="M217" s="274" t="s">
        <v>862</v>
      </c>
      <c r="N217" s="161" t="s">
        <v>862</v>
      </c>
      <c r="O217" s="276">
        <v>5784912.8800000008</v>
      </c>
      <c r="P217" s="276">
        <f t="shared" si="4"/>
        <v>433.32843044355974</v>
      </c>
      <c r="Q217" s="276">
        <f>MAX(Q219:Q221)</f>
        <v>8070.5734895692249</v>
      </c>
      <c r="T217" s="206"/>
    </row>
    <row r="218" spans="1:20" ht="35.25" x14ac:dyDescent="0.5">
      <c r="A218" s="3">
        <v>1</v>
      </c>
      <c r="B218" s="278">
        <v>106</v>
      </c>
      <c r="C218" s="279" t="s">
        <v>1446</v>
      </c>
      <c r="D218" s="274">
        <v>1984</v>
      </c>
      <c r="E218" s="274"/>
      <c r="F218" s="275" t="s">
        <v>307</v>
      </c>
      <c r="G218" s="274">
        <v>5</v>
      </c>
      <c r="H218" s="274">
        <v>6</v>
      </c>
      <c r="I218" s="276">
        <v>6737.77</v>
      </c>
      <c r="J218" s="276">
        <v>4669.7</v>
      </c>
      <c r="K218" s="276">
        <v>4492.3999999999996</v>
      </c>
      <c r="L218" s="277">
        <v>246</v>
      </c>
      <c r="M218" s="274" t="s">
        <v>266</v>
      </c>
      <c r="N218" s="161" t="s">
        <v>1321</v>
      </c>
      <c r="O218" s="276">
        <v>5582500</v>
      </c>
      <c r="P218" s="276">
        <f t="shared" si="4"/>
        <v>828.53822555533952</v>
      </c>
      <c r="Q218" s="276">
        <v>1648.2132242566904</v>
      </c>
      <c r="T218" s="206"/>
    </row>
    <row r="219" spans="1:20" ht="35.25" x14ac:dyDescent="0.5">
      <c r="A219" s="3">
        <v>1</v>
      </c>
      <c r="B219" s="278">
        <v>107</v>
      </c>
      <c r="C219" s="279" t="s">
        <v>1447</v>
      </c>
      <c r="D219" s="274">
        <v>1976</v>
      </c>
      <c r="E219" s="274"/>
      <c r="F219" s="275" t="s">
        <v>264</v>
      </c>
      <c r="G219" s="274">
        <v>2</v>
      </c>
      <c r="H219" s="274">
        <v>2</v>
      </c>
      <c r="I219" s="276">
        <v>590.55999999999995</v>
      </c>
      <c r="J219" s="276">
        <v>553.66</v>
      </c>
      <c r="K219" s="276">
        <v>414.9</v>
      </c>
      <c r="L219" s="277">
        <v>34</v>
      </c>
      <c r="M219" s="274" t="s">
        <v>266</v>
      </c>
      <c r="N219" s="161" t="s">
        <v>290</v>
      </c>
      <c r="O219" s="276">
        <v>10339.869999999999</v>
      </c>
      <c r="P219" s="276">
        <f t="shared" si="4"/>
        <v>17.508585071796261</v>
      </c>
      <c r="Q219" s="276">
        <v>8070.5734895692249</v>
      </c>
      <c r="T219" s="206"/>
    </row>
    <row r="220" spans="1:20" ht="35.25" x14ac:dyDescent="0.5">
      <c r="A220" s="3">
        <v>1</v>
      </c>
      <c r="B220" s="278">
        <v>108</v>
      </c>
      <c r="C220" s="279" t="s">
        <v>1448</v>
      </c>
      <c r="D220" s="274">
        <v>1975</v>
      </c>
      <c r="E220" s="274">
        <v>2010</v>
      </c>
      <c r="F220" s="275" t="s">
        <v>264</v>
      </c>
      <c r="G220" s="274">
        <v>5</v>
      </c>
      <c r="H220" s="274">
        <v>1</v>
      </c>
      <c r="I220" s="276">
        <v>5603.53</v>
      </c>
      <c r="J220" s="276">
        <v>3006.1</v>
      </c>
      <c r="K220" s="276">
        <v>1107.24</v>
      </c>
      <c r="L220" s="277">
        <v>341</v>
      </c>
      <c r="M220" s="274" t="s">
        <v>263</v>
      </c>
      <c r="N220" s="161" t="s">
        <v>265</v>
      </c>
      <c r="O220" s="276">
        <v>178357.44</v>
      </c>
      <c r="P220" s="276">
        <f t="shared" ref="P220:P246" si="5">O220/I220</f>
        <v>31.829478917753633</v>
      </c>
      <c r="Q220" s="276">
        <v>3259.66</v>
      </c>
      <c r="T220" s="206"/>
    </row>
    <row r="221" spans="1:20" ht="35.25" x14ac:dyDescent="0.5">
      <c r="A221" s="3">
        <v>1</v>
      </c>
      <c r="B221" s="278">
        <v>109</v>
      </c>
      <c r="C221" s="279" t="s">
        <v>2221</v>
      </c>
      <c r="D221" s="274">
        <v>1968</v>
      </c>
      <c r="E221" s="274"/>
      <c r="F221" s="275" t="s">
        <v>264</v>
      </c>
      <c r="G221" s="274">
        <v>2</v>
      </c>
      <c r="H221" s="274">
        <v>2</v>
      </c>
      <c r="I221" s="276">
        <v>418.09</v>
      </c>
      <c r="J221" s="276">
        <v>373.59</v>
      </c>
      <c r="K221" s="276">
        <v>373.59</v>
      </c>
      <c r="L221" s="277">
        <v>19</v>
      </c>
      <c r="M221" s="274" t="s">
        <v>266</v>
      </c>
      <c r="N221" s="161" t="s">
        <v>290</v>
      </c>
      <c r="O221" s="276">
        <v>13715.57</v>
      </c>
      <c r="P221" s="276">
        <f t="shared" si="5"/>
        <v>32.805305077854051</v>
      </c>
      <c r="Q221" s="276">
        <v>7990.7132913965906</v>
      </c>
      <c r="T221" s="206"/>
    </row>
    <row r="222" spans="1:20" ht="35.25" x14ac:dyDescent="0.5">
      <c r="B222" s="273" t="s">
        <v>1255</v>
      </c>
      <c r="C222" s="279"/>
      <c r="D222" s="274" t="s">
        <v>723</v>
      </c>
      <c r="E222" s="274" t="s">
        <v>723</v>
      </c>
      <c r="F222" s="275" t="s">
        <v>723</v>
      </c>
      <c r="G222" s="274" t="s">
        <v>723</v>
      </c>
      <c r="H222" s="274" t="s">
        <v>723</v>
      </c>
      <c r="I222" s="276">
        <f>I223</f>
        <v>418.1</v>
      </c>
      <c r="J222" s="276">
        <f>J223</f>
        <v>377.6</v>
      </c>
      <c r="K222" s="276">
        <f>K223</f>
        <v>284.3</v>
      </c>
      <c r="L222" s="277">
        <f>L223</f>
        <v>12</v>
      </c>
      <c r="M222" s="274" t="s">
        <v>862</v>
      </c>
      <c r="N222" s="161" t="s">
        <v>862</v>
      </c>
      <c r="O222" s="276">
        <v>222759.59</v>
      </c>
      <c r="P222" s="276">
        <f t="shared" si="5"/>
        <v>532.79021765127959</v>
      </c>
      <c r="Q222" s="276">
        <f>Q223</f>
        <v>8228.383496292754</v>
      </c>
      <c r="T222" s="206"/>
    </row>
    <row r="223" spans="1:20" ht="35.25" x14ac:dyDescent="0.5">
      <c r="A223" s="3">
        <v>1</v>
      </c>
      <c r="B223" s="278">
        <v>110</v>
      </c>
      <c r="C223" s="279" t="s">
        <v>1449</v>
      </c>
      <c r="D223" s="274">
        <v>1987</v>
      </c>
      <c r="E223" s="274"/>
      <c r="F223" s="275" t="s">
        <v>264</v>
      </c>
      <c r="G223" s="274">
        <v>2</v>
      </c>
      <c r="H223" s="274">
        <v>2</v>
      </c>
      <c r="I223" s="276">
        <v>418.1</v>
      </c>
      <c r="J223" s="276">
        <v>377.6</v>
      </c>
      <c r="K223" s="276">
        <v>284.3</v>
      </c>
      <c r="L223" s="277">
        <v>12</v>
      </c>
      <c r="M223" s="274" t="s">
        <v>263</v>
      </c>
      <c r="N223" s="161" t="s">
        <v>265</v>
      </c>
      <c r="O223" s="276">
        <v>222759.59</v>
      </c>
      <c r="P223" s="276">
        <f t="shared" si="5"/>
        <v>532.79021765127959</v>
      </c>
      <c r="Q223" s="276">
        <v>8228.383496292754</v>
      </c>
      <c r="T223" s="206"/>
    </row>
    <row r="224" spans="1:20" ht="35.25" x14ac:dyDescent="0.5">
      <c r="B224" s="273" t="s">
        <v>820</v>
      </c>
      <c r="C224" s="279"/>
      <c r="D224" s="274" t="s">
        <v>723</v>
      </c>
      <c r="E224" s="274" t="s">
        <v>723</v>
      </c>
      <c r="F224" s="275" t="s">
        <v>723</v>
      </c>
      <c r="G224" s="274" t="s">
        <v>723</v>
      </c>
      <c r="H224" s="274" t="s">
        <v>723</v>
      </c>
      <c r="I224" s="276">
        <f>I225</f>
        <v>344.6</v>
      </c>
      <c r="J224" s="276">
        <f>J225</f>
        <v>312.2</v>
      </c>
      <c r="K224" s="276">
        <f>K225</f>
        <v>312.2</v>
      </c>
      <c r="L224" s="277">
        <f>L225</f>
        <v>15</v>
      </c>
      <c r="M224" s="274" t="s">
        <v>862</v>
      </c>
      <c r="N224" s="161" t="s">
        <v>862</v>
      </c>
      <c r="O224" s="276">
        <v>137654.99000000002</v>
      </c>
      <c r="P224" s="276">
        <f t="shared" si="5"/>
        <v>399.46311665699363</v>
      </c>
      <c r="Q224" s="276">
        <f>Q225</f>
        <v>7585.6906511897841</v>
      </c>
      <c r="T224" s="206"/>
    </row>
    <row r="225" spans="1:20" ht="35.25" x14ac:dyDescent="0.5">
      <c r="A225" s="3">
        <v>1</v>
      </c>
      <c r="B225" s="278">
        <v>111</v>
      </c>
      <c r="C225" s="279" t="s">
        <v>1450</v>
      </c>
      <c r="D225" s="274">
        <v>1975</v>
      </c>
      <c r="E225" s="274"/>
      <c r="F225" s="275" t="s">
        <v>264</v>
      </c>
      <c r="G225" s="274">
        <v>2</v>
      </c>
      <c r="H225" s="274">
        <v>1</v>
      </c>
      <c r="I225" s="276">
        <v>344.6</v>
      </c>
      <c r="J225" s="276">
        <v>312.2</v>
      </c>
      <c r="K225" s="276">
        <v>312.2</v>
      </c>
      <c r="L225" s="277">
        <v>15</v>
      </c>
      <c r="M225" s="274" t="s">
        <v>263</v>
      </c>
      <c r="N225" s="161" t="s">
        <v>265</v>
      </c>
      <c r="O225" s="276">
        <v>137654.99000000002</v>
      </c>
      <c r="P225" s="276">
        <f t="shared" si="5"/>
        <v>399.46311665699363</v>
      </c>
      <c r="Q225" s="276">
        <v>7585.6906511897841</v>
      </c>
      <c r="T225" s="206"/>
    </row>
    <row r="226" spans="1:20" ht="35.25" x14ac:dyDescent="0.5">
      <c r="B226" s="273" t="s">
        <v>808</v>
      </c>
      <c r="C226" s="279"/>
      <c r="D226" s="274" t="s">
        <v>723</v>
      </c>
      <c r="E226" s="274" t="s">
        <v>723</v>
      </c>
      <c r="F226" s="275" t="s">
        <v>723</v>
      </c>
      <c r="G226" s="274" t="s">
        <v>723</v>
      </c>
      <c r="H226" s="274" t="s">
        <v>723</v>
      </c>
      <c r="I226" s="276">
        <f>I227</f>
        <v>3508.9</v>
      </c>
      <c r="J226" s="276">
        <f>J227</f>
        <v>3167.7</v>
      </c>
      <c r="K226" s="276">
        <f>K227</f>
        <v>2665.2</v>
      </c>
      <c r="L226" s="277">
        <f>L227</f>
        <v>145</v>
      </c>
      <c r="M226" s="274" t="s">
        <v>862</v>
      </c>
      <c r="N226" s="161" t="s">
        <v>862</v>
      </c>
      <c r="O226" s="276">
        <v>1522500</v>
      </c>
      <c r="P226" s="276">
        <f t="shared" si="5"/>
        <v>433.89666277180879</v>
      </c>
      <c r="Q226" s="276">
        <f>Q227</f>
        <v>2185.9949864629943</v>
      </c>
      <c r="T226" s="206"/>
    </row>
    <row r="227" spans="1:20" ht="35.25" x14ac:dyDescent="0.5">
      <c r="A227" s="3">
        <v>1</v>
      </c>
      <c r="B227" s="278">
        <v>112</v>
      </c>
      <c r="C227" s="279" t="s">
        <v>1451</v>
      </c>
      <c r="D227" s="274">
        <v>1987</v>
      </c>
      <c r="E227" s="274"/>
      <c r="F227" s="275" t="s">
        <v>307</v>
      </c>
      <c r="G227" s="274">
        <v>5</v>
      </c>
      <c r="H227" s="274">
        <v>4</v>
      </c>
      <c r="I227" s="276">
        <v>3508.9</v>
      </c>
      <c r="J227" s="276">
        <v>3167.7</v>
      </c>
      <c r="K227" s="276">
        <v>2665.2</v>
      </c>
      <c r="L227" s="277">
        <v>145</v>
      </c>
      <c r="M227" s="274" t="s">
        <v>263</v>
      </c>
      <c r="N227" s="161" t="s">
        <v>265</v>
      </c>
      <c r="O227" s="276">
        <v>1522500</v>
      </c>
      <c r="P227" s="276">
        <f t="shared" si="5"/>
        <v>433.89666277180879</v>
      </c>
      <c r="Q227" s="276">
        <v>2185.9949864629943</v>
      </c>
      <c r="T227" s="206"/>
    </row>
    <row r="228" spans="1:20" ht="35.25" x14ac:dyDescent="0.5">
      <c r="B228" s="273" t="s">
        <v>813</v>
      </c>
      <c r="C228" s="279"/>
      <c r="D228" s="274" t="s">
        <v>723</v>
      </c>
      <c r="E228" s="274" t="s">
        <v>723</v>
      </c>
      <c r="F228" s="275" t="s">
        <v>723</v>
      </c>
      <c r="G228" s="274" t="s">
        <v>723</v>
      </c>
      <c r="H228" s="274" t="s">
        <v>723</v>
      </c>
      <c r="I228" s="276">
        <f>I229</f>
        <v>719.4</v>
      </c>
      <c r="J228" s="276">
        <f>J229</f>
        <v>531.6</v>
      </c>
      <c r="K228" s="276">
        <f>K229</f>
        <v>471.6</v>
      </c>
      <c r="L228" s="277">
        <f>L229</f>
        <v>30</v>
      </c>
      <c r="M228" s="274" t="s">
        <v>862</v>
      </c>
      <c r="N228" s="161" t="s">
        <v>862</v>
      </c>
      <c r="O228" s="276">
        <v>50750</v>
      </c>
      <c r="P228" s="276">
        <f t="shared" si="5"/>
        <v>70.5448985265499</v>
      </c>
      <c r="Q228" s="276">
        <f>Q229</f>
        <v>8069.214678899084</v>
      </c>
      <c r="T228" s="206"/>
    </row>
    <row r="229" spans="1:20" ht="35.25" x14ac:dyDescent="0.5">
      <c r="A229" s="3">
        <v>1</v>
      </c>
      <c r="B229" s="278">
        <v>113</v>
      </c>
      <c r="C229" s="279" t="s">
        <v>1452</v>
      </c>
      <c r="D229" s="274">
        <v>1975</v>
      </c>
      <c r="E229" s="274"/>
      <c r="F229" s="275" t="s">
        <v>264</v>
      </c>
      <c r="G229" s="274">
        <v>2</v>
      </c>
      <c r="H229" s="274">
        <v>2</v>
      </c>
      <c r="I229" s="276">
        <v>719.4</v>
      </c>
      <c r="J229" s="276">
        <v>531.6</v>
      </c>
      <c r="K229" s="276">
        <v>471.6</v>
      </c>
      <c r="L229" s="277">
        <v>30</v>
      </c>
      <c r="M229" s="274" t="s">
        <v>263</v>
      </c>
      <c r="N229" s="161" t="s">
        <v>265</v>
      </c>
      <c r="O229" s="276">
        <v>50750</v>
      </c>
      <c r="P229" s="276">
        <f t="shared" si="5"/>
        <v>70.5448985265499</v>
      </c>
      <c r="Q229" s="276">
        <v>8069.214678899084</v>
      </c>
      <c r="T229" s="206"/>
    </row>
    <row r="230" spans="1:20" ht="35.25" x14ac:dyDescent="0.5">
      <c r="B230" s="273" t="s">
        <v>828</v>
      </c>
      <c r="C230" s="279"/>
      <c r="D230" s="274" t="s">
        <v>723</v>
      </c>
      <c r="E230" s="274" t="s">
        <v>723</v>
      </c>
      <c r="F230" s="275" t="s">
        <v>723</v>
      </c>
      <c r="G230" s="274" t="s">
        <v>723</v>
      </c>
      <c r="H230" s="274" t="s">
        <v>723</v>
      </c>
      <c r="I230" s="276">
        <f>I231</f>
        <v>930</v>
      </c>
      <c r="J230" s="276">
        <f>J231</f>
        <v>857.4</v>
      </c>
      <c r="K230" s="276">
        <f>K231</f>
        <v>561.4</v>
      </c>
      <c r="L230" s="277">
        <f>L231</f>
        <v>45</v>
      </c>
      <c r="M230" s="274" t="s">
        <v>862</v>
      </c>
      <c r="N230" s="161" t="s">
        <v>862</v>
      </c>
      <c r="O230" s="276">
        <v>39622.869999999995</v>
      </c>
      <c r="P230" s="276">
        <f t="shared" si="5"/>
        <v>42.605236559139783</v>
      </c>
      <c r="Q230" s="276">
        <f>Q231</f>
        <v>7306.2198709677423</v>
      </c>
      <c r="T230" s="206"/>
    </row>
    <row r="231" spans="1:20" ht="35.25" x14ac:dyDescent="0.5">
      <c r="A231" s="3">
        <v>1</v>
      </c>
      <c r="B231" s="278">
        <v>114</v>
      </c>
      <c r="C231" s="279" t="s">
        <v>1453</v>
      </c>
      <c r="D231" s="274">
        <v>1973</v>
      </c>
      <c r="E231" s="274"/>
      <c r="F231" s="275" t="s">
        <v>264</v>
      </c>
      <c r="G231" s="274">
        <v>2</v>
      </c>
      <c r="H231" s="274">
        <v>3</v>
      </c>
      <c r="I231" s="276">
        <v>930</v>
      </c>
      <c r="J231" s="276">
        <v>857.4</v>
      </c>
      <c r="K231" s="276">
        <v>561.4</v>
      </c>
      <c r="L231" s="277">
        <v>45</v>
      </c>
      <c r="M231" s="274" t="s">
        <v>266</v>
      </c>
      <c r="N231" s="161" t="s">
        <v>276</v>
      </c>
      <c r="O231" s="276">
        <v>39622.869999999995</v>
      </c>
      <c r="P231" s="276">
        <f t="shared" si="5"/>
        <v>42.605236559139783</v>
      </c>
      <c r="Q231" s="276">
        <v>7306.2198709677423</v>
      </c>
      <c r="T231" s="206"/>
    </row>
    <row r="232" spans="1:20" ht="35.25" x14ac:dyDescent="0.5">
      <c r="B232" s="273" t="s">
        <v>806</v>
      </c>
      <c r="C232" s="279"/>
      <c r="D232" s="274" t="s">
        <v>723</v>
      </c>
      <c r="E232" s="274" t="s">
        <v>723</v>
      </c>
      <c r="F232" s="275" t="s">
        <v>723</v>
      </c>
      <c r="G232" s="274" t="s">
        <v>723</v>
      </c>
      <c r="H232" s="274" t="s">
        <v>723</v>
      </c>
      <c r="I232" s="276">
        <f>I233</f>
        <v>5432.4</v>
      </c>
      <c r="J232" s="276">
        <f>J233</f>
        <v>4626.3999999999996</v>
      </c>
      <c r="K232" s="276">
        <f>K233</f>
        <v>4626.3999999999996</v>
      </c>
      <c r="L232" s="277">
        <f>L233</f>
        <v>181</v>
      </c>
      <c r="M232" s="274" t="s">
        <v>862</v>
      </c>
      <c r="N232" s="161" t="s">
        <v>862</v>
      </c>
      <c r="O232" s="276">
        <v>1045972.2</v>
      </c>
      <c r="P232" s="276">
        <f t="shared" si="5"/>
        <v>192.54329578087035</v>
      </c>
      <c r="Q232" s="276">
        <f>Q233</f>
        <v>1948.4070539724617</v>
      </c>
      <c r="T232" s="206"/>
    </row>
    <row r="233" spans="1:20" ht="35.25" x14ac:dyDescent="0.5">
      <c r="A233" s="3">
        <v>1</v>
      </c>
      <c r="B233" s="278">
        <v>115</v>
      </c>
      <c r="C233" s="279" t="s">
        <v>2219</v>
      </c>
      <c r="D233" s="274">
        <v>1977</v>
      </c>
      <c r="E233" s="274"/>
      <c r="F233" s="275" t="s">
        <v>307</v>
      </c>
      <c r="G233" s="274">
        <v>5</v>
      </c>
      <c r="H233" s="274">
        <v>6</v>
      </c>
      <c r="I233" s="276">
        <v>5432.4</v>
      </c>
      <c r="J233" s="276">
        <v>4626.3999999999996</v>
      </c>
      <c r="K233" s="276">
        <f>J233</f>
        <v>4626.3999999999996</v>
      </c>
      <c r="L233" s="277">
        <v>181</v>
      </c>
      <c r="M233" s="274" t="s">
        <v>266</v>
      </c>
      <c r="N233" s="161" t="s">
        <v>782</v>
      </c>
      <c r="O233" s="276">
        <v>1045972.2</v>
      </c>
      <c r="P233" s="276">
        <f t="shared" si="5"/>
        <v>192.54329578087035</v>
      </c>
      <c r="Q233" s="276">
        <v>1948.4070539724617</v>
      </c>
      <c r="T233" s="206"/>
    </row>
    <row r="234" spans="1:20" ht="35.25" x14ac:dyDescent="0.5">
      <c r="B234" s="273" t="s">
        <v>811</v>
      </c>
      <c r="C234" s="279"/>
      <c r="D234" s="274" t="s">
        <v>723</v>
      </c>
      <c r="E234" s="274" t="s">
        <v>723</v>
      </c>
      <c r="F234" s="275" t="s">
        <v>723</v>
      </c>
      <c r="G234" s="274" t="s">
        <v>723</v>
      </c>
      <c r="H234" s="274" t="s">
        <v>723</v>
      </c>
      <c r="I234" s="276">
        <f>SUM(I235:I236)</f>
        <v>1000</v>
      </c>
      <c r="J234" s="276">
        <f>SUM(J235:J236)</f>
        <v>897</v>
      </c>
      <c r="K234" s="276">
        <f>SUM(K235:K236)</f>
        <v>578</v>
      </c>
      <c r="L234" s="277">
        <f>SUM(L235:L236)</f>
        <v>54</v>
      </c>
      <c r="M234" s="274" t="s">
        <v>862</v>
      </c>
      <c r="N234" s="161" t="s">
        <v>862</v>
      </c>
      <c r="O234" s="276">
        <v>98453.75</v>
      </c>
      <c r="P234" s="276">
        <f t="shared" si="5"/>
        <v>98.453749999999999</v>
      </c>
      <c r="Q234" s="276">
        <f>MAX(Q235:Q236)</f>
        <v>8505.484307692308</v>
      </c>
      <c r="T234" s="206"/>
    </row>
    <row r="235" spans="1:20" ht="35.25" x14ac:dyDescent="0.5">
      <c r="A235" s="3">
        <v>1</v>
      </c>
      <c r="B235" s="278">
        <v>116</v>
      </c>
      <c r="C235" s="279" t="s">
        <v>1461</v>
      </c>
      <c r="D235" s="274">
        <v>1967</v>
      </c>
      <c r="E235" s="274"/>
      <c r="F235" s="275" t="s">
        <v>264</v>
      </c>
      <c r="G235" s="274">
        <v>2</v>
      </c>
      <c r="H235" s="274">
        <v>2</v>
      </c>
      <c r="I235" s="276">
        <v>610</v>
      </c>
      <c r="J235" s="276">
        <v>558</v>
      </c>
      <c r="K235" s="276">
        <v>380.7</v>
      </c>
      <c r="L235" s="277">
        <v>33</v>
      </c>
      <c r="M235" s="274" t="s">
        <v>263</v>
      </c>
      <c r="N235" s="161" t="s">
        <v>265</v>
      </c>
      <c r="O235" s="276">
        <v>78556.570000000007</v>
      </c>
      <c r="P235" s="276">
        <f t="shared" si="5"/>
        <v>128.78126229508197</v>
      </c>
      <c r="Q235" s="276">
        <v>8434.6427540983605</v>
      </c>
      <c r="T235" s="206"/>
    </row>
    <row r="236" spans="1:20" ht="35.25" x14ac:dyDescent="0.5">
      <c r="A236" s="3">
        <v>1</v>
      </c>
      <c r="B236" s="278">
        <v>117</v>
      </c>
      <c r="C236" s="279" t="s">
        <v>1462</v>
      </c>
      <c r="D236" s="274">
        <v>1965</v>
      </c>
      <c r="E236" s="274"/>
      <c r="F236" s="275" t="s">
        <v>264</v>
      </c>
      <c r="G236" s="274">
        <v>2</v>
      </c>
      <c r="H236" s="274">
        <v>2</v>
      </c>
      <c r="I236" s="276">
        <v>390</v>
      </c>
      <c r="J236" s="276">
        <v>339</v>
      </c>
      <c r="K236" s="276">
        <v>197.3</v>
      </c>
      <c r="L236" s="277">
        <v>21</v>
      </c>
      <c r="M236" s="274" t="s">
        <v>263</v>
      </c>
      <c r="N236" s="161" t="s">
        <v>265</v>
      </c>
      <c r="O236" s="276">
        <v>19897.179999999997</v>
      </c>
      <c r="P236" s="276">
        <f t="shared" si="5"/>
        <v>51.018410256410249</v>
      </c>
      <c r="Q236" s="276">
        <v>8505.484307692308</v>
      </c>
      <c r="T236" s="206"/>
    </row>
    <row r="237" spans="1:20" ht="35.25" x14ac:dyDescent="0.5">
      <c r="B237" s="273" t="s">
        <v>1016</v>
      </c>
      <c r="C237" s="279"/>
      <c r="D237" s="274" t="s">
        <v>723</v>
      </c>
      <c r="E237" s="274" t="s">
        <v>723</v>
      </c>
      <c r="F237" s="275" t="s">
        <v>723</v>
      </c>
      <c r="G237" s="274" t="s">
        <v>723</v>
      </c>
      <c r="H237" s="274" t="s">
        <v>723</v>
      </c>
      <c r="I237" s="276">
        <f>I238</f>
        <v>1707.6</v>
      </c>
      <c r="J237" s="276">
        <f>J238</f>
        <v>1346.4</v>
      </c>
      <c r="K237" s="276">
        <f>K238</f>
        <v>1242.0999999999999</v>
      </c>
      <c r="L237" s="277">
        <f>L238</f>
        <v>83</v>
      </c>
      <c r="M237" s="274" t="s">
        <v>862</v>
      </c>
      <c r="N237" s="161" t="s">
        <v>862</v>
      </c>
      <c r="O237" s="276">
        <v>5309.7</v>
      </c>
      <c r="P237" s="276">
        <f t="shared" si="5"/>
        <v>3.1094518622628251</v>
      </c>
      <c r="Q237" s="276">
        <f>Q238</f>
        <v>2243.3593253689392</v>
      </c>
      <c r="T237" s="206"/>
    </row>
    <row r="238" spans="1:20" ht="35.25" x14ac:dyDescent="0.5">
      <c r="A238" s="3">
        <v>1</v>
      </c>
      <c r="B238" s="278">
        <v>118</v>
      </c>
      <c r="C238" s="279" t="s">
        <v>1554</v>
      </c>
      <c r="D238" s="274">
        <v>1985</v>
      </c>
      <c r="E238" s="274"/>
      <c r="F238" s="275" t="s">
        <v>264</v>
      </c>
      <c r="G238" s="274">
        <v>5</v>
      </c>
      <c r="H238" s="274">
        <v>1</v>
      </c>
      <c r="I238" s="276">
        <v>1707.6</v>
      </c>
      <c r="J238" s="276">
        <v>1346.4</v>
      </c>
      <c r="K238" s="276">
        <v>1242.0999999999999</v>
      </c>
      <c r="L238" s="277">
        <v>83</v>
      </c>
      <c r="M238" s="274" t="s">
        <v>266</v>
      </c>
      <c r="N238" s="161" t="s">
        <v>1559</v>
      </c>
      <c r="O238" s="276">
        <v>5309.7</v>
      </c>
      <c r="P238" s="276">
        <f t="shared" si="5"/>
        <v>3.1094518622628251</v>
      </c>
      <c r="Q238" s="276">
        <v>2243.3593253689392</v>
      </c>
      <c r="T238" s="206"/>
    </row>
    <row r="239" spans="1:20" ht="35.25" x14ac:dyDescent="0.5">
      <c r="B239" s="273" t="s">
        <v>854</v>
      </c>
      <c r="C239" s="279"/>
      <c r="D239" s="274" t="s">
        <v>723</v>
      </c>
      <c r="E239" s="274" t="s">
        <v>723</v>
      </c>
      <c r="F239" s="275" t="s">
        <v>723</v>
      </c>
      <c r="G239" s="274" t="s">
        <v>723</v>
      </c>
      <c r="H239" s="274" t="s">
        <v>723</v>
      </c>
      <c r="I239" s="276">
        <f>I240</f>
        <v>773.3</v>
      </c>
      <c r="J239" s="276">
        <f>J240</f>
        <v>709.7</v>
      </c>
      <c r="K239" s="276">
        <f>K240</f>
        <v>676.4</v>
      </c>
      <c r="L239" s="277">
        <f>L240</f>
        <v>25</v>
      </c>
      <c r="M239" s="274" t="s">
        <v>862</v>
      </c>
      <c r="N239" s="161" t="s">
        <v>862</v>
      </c>
      <c r="O239" s="276">
        <v>188216.53</v>
      </c>
      <c r="P239" s="276">
        <f t="shared" si="5"/>
        <v>243.39393508340879</v>
      </c>
      <c r="Q239" s="276">
        <f>Q240</f>
        <v>2146.5239829302991</v>
      </c>
      <c r="T239" s="206"/>
    </row>
    <row r="240" spans="1:20" ht="35.25" x14ac:dyDescent="0.5">
      <c r="B240" s="278">
        <v>119</v>
      </c>
      <c r="C240" s="279" t="s">
        <v>1639</v>
      </c>
      <c r="D240" s="274">
        <v>1982</v>
      </c>
      <c r="E240" s="274"/>
      <c r="F240" s="275" t="s">
        <v>1285</v>
      </c>
      <c r="G240" s="274">
        <v>5</v>
      </c>
      <c r="H240" s="274">
        <v>1</v>
      </c>
      <c r="I240" s="276">
        <v>773.3</v>
      </c>
      <c r="J240" s="276">
        <v>709.7</v>
      </c>
      <c r="K240" s="276">
        <v>676.4</v>
      </c>
      <c r="L240" s="277">
        <v>25</v>
      </c>
      <c r="M240" s="274" t="s">
        <v>263</v>
      </c>
      <c r="N240" s="161" t="s">
        <v>265</v>
      </c>
      <c r="O240" s="276">
        <v>188216.53</v>
      </c>
      <c r="P240" s="276">
        <f t="shared" si="5"/>
        <v>243.39393508340879</v>
      </c>
      <c r="Q240" s="276">
        <v>2146.5239829302991</v>
      </c>
      <c r="T240" s="206"/>
    </row>
    <row r="241" spans="2:20" ht="35.25" x14ac:dyDescent="0.5">
      <c r="B241" s="273" t="s">
        <v>825</v>
      </c>
      <c r="C241" s="279"/>
      <c r="D241" s="274" t="s">
        <v>723</v>
      </c>
      <c r="E241" s="274" t="s">
        <v>723</v>
      </c>
      <c r="F241" s="275" t="s">
        <v>723</v>
      </c>
      <c r="G241" s="274" t="s">
        <v>723</v>
      </c>
      <c r="H241" s="274" t="s">
        <v>723</v>
      </c>
      <c r="I241" s="276">
        <f>I242</f>
        <v>3094.98</v>
      </c>
      <c r="J241" s="276">
        <f t="shared" ref="J241:L245" si="6">J242</f>
        <v>2793.4</v>
      </c>
      <c r="K241" s="276">
        <f t="shared" si="6"/>
        <v>2250.5</v>
      </c>
      <c r="L241" s="277">
        <f t="shared" si="6"/>
        <v>157</v>
      </c>
      <c r="M241" s="274" t="s">
        <v>862</v>
      </c>
      <c r="N241" s="161" t="s">
        <v>862</v>
      </c>
      <c r="O241" s="276">
        <v>159122.38</v>
      </c>
      <c r="P241" s="276">
        <f t="shared" si="5"/>
        <v>51.413055980975649</v>
      </c>
      <c r="Q241" s="276">
        <f>Q242</f>
        <v>3259.66</v>
      </c>
      <c r="T241" s="206"/>
    </row>
    <row r="242" spans="2:20" ht="35.25" x14ac:dyDescent="0.5">
      <c r="B242" s="278">
        <v>120</v>
      </c>
      <c r="C242" s="279" t="s">
        <v>1851</v>
      </c>
      <c r="D242" s="274" t="s">
        <v>368</v>
      </c>
      <c r="E242" s="274"/>
      <c r="F242" s="275" t="s">
        <v>264</v>
      </c>
      <c r="G242" s="274">
        <v>5</v>
      </c>
      <c r="H242" s="274">
        <v>4</v>
      </c>
      <c r="I242" s="276">
        <v>3094.98</v>
      </c>
      <c r="J242" s="276">
        <v>2793.4</v>
      </c>
      <c r="K242" s="276">
        <v>2250.5</v>
      </c>
      <c r="L242" s="277">
        <v>157</v>
      </c>
      <c r="M242" s="274" t="s">
        <v>266</v>
      </c>
      <c r="N242" s="161" t="s">
        <v>1858</v>
      </c>
      <c r="O242" s="276">
        <v>159122.38</v>
      </c>
      <c r="P242" s="276">
        <f t="shared" si="5"/>
        <v>51.413055980975649</v>
      </c>
      <c r="Q242" s="276">
        <v>3259.66</v>
      </c>
      <c r="T242" s="206"/>
    </row>
    <row r="243" spans="2:20" ht="35.25" x14ac:dyDescent="0.5">
      <c r="B243" s="273" t="s">
        <v>823</v>
      </c>
      <c r="C243" s="279"/>
      <c r="D243" s="274" t="s">
        <v>723</v>
      </c>
      <c r="E243" s="274" t="s">
        <v>723</v>
      </c>
      <c r="F243" s="275" t="s">
        <v>723</v>
      </c>
      <c r="G243" s="274" t="s">
        <v>723</v>
      </c>
      <c r="H243" s="274" t="s">
        <v>723</v>
      </c>
      <c r="I243" s="276">
        <f>I244</f>
        <v>2034.7</v>
      </c>
      <c r="J243" s="276">
        <f t="shared" si="6"/>
        <v>1884.7</v>
      </c>
      <c r="K243" s="276">
        <f t="shared" si="6"/>
        <v>1600.6</v>
      </c>
      <c r="L243" s="277">
        <f t="shared" si="6"/>
        <v>104</v>
      </c>
      <c r="M243" s="274" t="s">
        <v>862</v>
      </c>
      <c r="N243" s="161" t="s">
        <v>862</v>
      </c>
      <c r="O243" s="276">
        <v>4034769.44</v>
      </c>
      <c r="P243" s="276">
        <f>O243/I243</f>
        <v>1982.98001671008</v>
      </c>
      <c r="Q243" s="276">
        <f>Q244</f>
        <v>4470.1335823462923</v>
      </c>
      <c r="T243" s="206"/>
    </row>
    <row r="244" spans="2:20" ht="35.25" x14ac:dyDescent="0.5">
      <c r="B244" s="278">
        <v>121</v>
      </c>
      <c r="C244" s="279" t="s">
        <v>2218</v>
      </c>
      <c r="D244" s="274">
        <v>1982</v>
      </c>
      <c r="E244" s="274"/>
      <c r="F244" s="275" t="s">
        <v>264</v>
      </c>
      <c r="G244" s="274">
        <v>3</v>
      </c>
      <c r="H244" s="274">
        <v>4</v>
      </c>
      <c r="I244" s="276">
        <v>2034.7</v>
      </c>
      <c r="J244" s="276">
        <v>1884.7</v>
      </c>
      <c r="K244" s="276">
        <v>1600.6</v>
      </c>
      <c r="L244" s="277">
        <v>104</v>
      </c>
      <c r="M244" s="274" t="s">
        <v>266</v>
      </c>
      <c r="N244" s="161" t="s">
        <v>285</v>
      </c>
      <c r="O244" s="276">
        <v>4034769.44</v>
      </c>
      <c r="P244" s="276">
        <f>O244/I244</f>
        <v>1982.98001671008</v>
      </c>
      <c r="Q244" s="276">
        <v>4470.1335823462923</v>
      </c>
      <c r="T244" s="206"/>
    </row>
    <row r="245" spans="2:20" ht="35.25" x14ac:dyDescent="0.5">
      <c r="B245" s="273" t="s">
        <v>790</v>
      </c>
      <c r="C245" s="279"/>
      <c r="D245" s="274" t="s">
        <v>723</v>
      </c>
      <c r="E245" s="274" t="s">
        <v>723</v>
      </c>
      <c r="F245" s="275" t="s">
        <v>723</v>
      </c>
      <c r="G245" s="274" t="s">
        <v>723</v>
      </c>
      <c r="H245" s="274" t="s">
        <v>723</v>
      </c>
      <c r="I245" s="276">
        <f>I246</f>
        <v>4570.2</v>
      </c>
      <c r="J245" s="276">
        <f t="shared" si="6"/>
        <v>3647.2</v>
      </c>
      <c r="K245" s="276">
        <f t="shared" si="6"/>
        <v>3647.2</v>
      </c>
      <c r="L245" s="277">
        <f t="shared" si="6"/>
        <v>279</v>
      </c>
      <c r="M245" s="274" t="s">
        <v>862</v>
      </c>
      <c r="N245" s="161" t="s">
        <v>862</v>
      </c>
      <c r="O245" s="276">
        <v>1015000</v>
      </c>
      <c r="P245" s="276">
        <f t="shared" si="5"/>
        <v>222.09093693930245</v>
      </c>
      <c r="Q245" s="276">
        <f>Q246</f>
        <v>2619.9341322480418</v>
      </c>
      <c r="T245" s="206"/>
    </row>
    <row r="246" spans="2:20" ht="35.25" x14ac:dyDescent="0.5">
      <c r="B246" s="278">
        <v>122</v>
      </c>
      <c r="C246" s="279" t="s">
        <v>2673</v>
      </c>
      <c r="D246" s="274">
        <v>1971</v>
      </c>
      <c r="E246" s="274"/>
      <c r="F246" s="275" t="s">
        <v>264</v>
      </c>
      <c r="G246" s="274">
        <v>5</v>
      </c>
      <c r="H246" s="274">
        <v>2</v>
      </c>
      <c r="I246" s="276">
        <v>4570.2</v>
      </c>
      <c r="J246" s="276">
        <v>3647.2</v>
      </c>
      <c r="K246" s="276">
        <v>3647.2</v>
      </c>
      <c r="L246" s="277">
        <v>279</v>
      </c>
      <c r="M246" s="274" t="s">
        <v>263</v>
      </c>
      <c r="N246" s="161" t="s">
        <v>265</v>
      </c>
      <c r="O246" s="276">
        <v>1015000</v>
      </c>
      <c r="P246" s="276">
        <f t="shared" si="5"/>
        <v>222.09093693930245</v>
      </c>
      <c r="Q246" s="276">
        <v>2619.9341322480418</v>
      </c>
      <c r="T246" s="206"/>
    </row>
  </sheetData>
  <autoFilter ref="A10:T246"/>
  <mergeCells count="23">
    <mergeCell ref="B90:Q90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F76"/>
  <sheetViews>
    <sheetView zoomScale="60" zoomScaleNormal="60" workbookViewId="0">
      <selection activeCell="F43" sqref="F43:F76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33"/>
      <c r="D1" s="452" t="s">
        <v>1030</v>
      </c>
      <c r="E1" s="452"/>
      <c r="F1" s="452"/>
    </row>
    <row r="2" spans="1:6" ht="53.25" customHeight="1" x14ac:dyDescent="0.25">
      <c r="C2" s="454" t="s">
        <v>1021</v>
      </c>
      <c r="D2" s="454"/>
      <c r="E2" s="454"/>
      <c r="F2" s="454"/>
    </row>
    <row r="3" spans="1:6" ht="104.25" customHeight="1" x14ac:dyDescent="0.25">
      <c r="A3" s="455" t="s">
        <v>1031</v>
      </c>
      <c r="B3" s="455"/>
      <c r="C3" s="455"/>
      <c r="D3" s="455"/>
      <c r="E3" s="455"/>
      <c r="F3" s="455"/>
    </row>
    <row r="4" spans="1:6" x14ac:dyDescent="0.25">
      <c r="A4" s="456" t="s">
        <v>6</v>
      </c>
      <c r="B4" s="456" t="s">
        <v>715</v>
      </c>
      <c r="C4" s="453" t="s">
        <v>716</v>
      </c>
      <c r="D4" s="453" t="s">
        <v>1032</v>
      </c>
      <c r="E4" s="453" t="s">
        <v>718</v>
      </c>
      <c r="F4" s="453" t="s">
        <v>719</v>
      </c>
    </row>
    <row r="5" spans="1:6" ht="156.75" customHeight="1" x14ac:dyDescent="0.25">
      <c r="A5" s="457"/>
      <c r="B5" s="457"/>
      <c r="C5" s="458"/>
      <c r="D5" s="453"/>
      <c r="E5" s="453"/>
      <c r="F5" s="453"/>
    </row>
    <row r="6" spans="1:6" ht="23.25" x14ac:dyDescent="0.25">
      <c r="A6" s="457"/>
      <c r="B6" s="457"/>
      <c r="C6" s="34" t="s">
        <v>720</v>
      </c>
      <c r="D6" s="34" t="s">
        <v>260</v>
      </c>
      <c r="E6" s="34" t="s">
        <v>37</v>
      </c>
      <c r="F6" s="34" t="s">
        <v>36</v>
      </c>
    </row>
    <row r="7" spans="1:6" ht="23.25" x14ac:dyDescent="0.35">
      <c r="A7" s="35">
        <v>1</v>
      </c>
      <c r="B7" s="35">
        <v>2</v>
      </c>
      <c r="C7" s="35">
        <v>3</v>
      </c>
      <c r="D7" s="35">
        <v>4</v>
      </c>
      <c r="E7" s="36">
        <v>5</v>
      </c>
      <c r="F7" s="36">
        <v>6</v>
      </c>
    </row>
    <row r="8" spans="1:6" ht="74.25" customHeight="1" x14ac:dyDescent="0.25">
      <c r="A8" s="449" t="s">
        <v>987</v>
      </c>
      <c r="B8" s="450"/>
      <c r="C8" s="450"/>
      <c r="D8" s="450"/>
      <c r="E8" s="450"/>
      <c r="F8" s="451"/>
    </row>
    <row r="9" spans="1:6" ht="23.25" x14ac:dyDescent="0.35">
      <c r="A9" s="35"/>
      <c r="B9" s="127" t="s">
        <v>1882</v>
      </c>
      <c r="C9" s="131">
        <v>44721.18</v>
      </c>
      <c r="D9" s="132">
        <v>1844</v>
      </c>
      <c r="E9" s="129">
        <f>E10+E29+E36</f>
        <v>47</v>
      </c>
      <c r="F9" s="131">
        <v>82978948.730000019</v>
      </c>
    </row>
    <row r="10" spans="1:6" ht="23.25" x14ac:dyDescent="0.35">
      <c r="A10" s="35"/>
      <c r="B10" s="126" t="s">
        <v>1623</v>
      </c>
      <c r="C10" s="131">
        <v>33695.279999999999</v>
      </c>
      <c r="D10" s="132">
        <v>1359</v>
      </c>
      <c r="E10" s="129">
        <f>SUM(E11:E28)</f>
        <v>33</v>
      </c>
      <c r="F10" s="131">
        <v>51357504.920000009</v>
      </c>
    </row>
    <row r="11" spans="1:6" ht="23.25" x14ac:dyDescent="0.35">
      <c r="A11" s="35">
        <v>1</v>
      </c>
      <c r="B11" s="40" t="s">
        <v>868</v>
      </c>
      <c r="C11" s="41">
        <v>792.7</v>
      </c>
      <c r="D11" s="39">
        <v>42</v>
      </c>
      <c r="E11" s="39">
        <v>1</v>
      </c>
      <c r="F11" s="42">
        <v>2123521.14</v>
      </c>
    </row>
    <row r="12" spans="1:6" ht="23.25" x14ac:dyDescent="0.35">
      <c r="A12" s="35">
        <v>2</v>
      </c>
      <c r="B12" s="40" t="s">
        <v>1325</v>
      </c>
      <c r="C12" s="41">
        <v>12811.8</v>
      </c>
      <c r="D12" s="39">
        <v>434</v>
      </c>
      <c r="E12" s="39">
        <v>8</v>
      </c>
      <c r="F12" s="42">
        <v>14141903.43</v>
      </c>
    </row>
    <row r="13" spans="1:6" ht="23.25" x14ac:dyDescent="0.35">
      <c r="A13" s="35">
        <v>3</v>
      </c>
      <c r="B13" s="40" t="s">
        <v>872</v>
      </c>
      <c r="C13" s="41">
        <v>882.3</v>
      </c>
      <c r="D13" s="39">
        <v>29</v>
      </c>
      <c r="E13" s="39">
        <v>1</v>
      </c>
      <c r="F13" s="42">
        <v>2046844.64</v>
      </c>
    </row>
    <row r="14" spans="1:6" ht="23.25" x14ac:dyDescent="0.35">
      <c r="A14" s="35">
        <v>4</v>
      </c>
      <c r="B14" s="40" t="s">
        <v>877</v>
      </c>
      <c r="C14" s="41">
        <v>1813.2</v>
      </c>
      <c r="D14" s="39">
        <v>156</v>
      </c>
      <c r="E14" s="39">
        <v>1</v>
      </c>
      <c r="F14" s="42">
        <v>5153989.53</v>
      </c>
    </row>
    <row r="15" spans="1:6" ht="23.25" x14ac:dyDescent="0.35">
      <c r="A15" s="35">
        <v>5</v>
      </c>
      <c r="B15" s="40" t="s">
        <v>878</v>
      </c>
      <c r="C15" s="41">
        <v>366.5</v>
      </c>
      <c r="D15" s="39">
        <v>13</v>
      </c>
      <c r="E15" s="39">
        <v>1</v>
      </c>
      <c r="F15" s="42">
        <v>48440.03</v>
      </c>
    </row>
    <row r="16" spans="1:6" ht="23.25" x14ac:dyDescent="0.35">
      <c r="A16" s="35">
        <v>6</v>
      </c>
      <c r="B16" s="40" t="s">
        <v>1326</v>
      </c>
      <c r="C16" s="41">
        <v>872.2</v>
      </c>
      <c r="D16" s="39">
        <v>38</v>
      </c>
      <c r="E16" s="39">
        <v>2</v>
      </c>
      <c r="F16" s="42">
        <v>31767</v>
      </c>
    </row>
    <row r="17" spans="1:6" ht="23.25" x14ac:dyDescent="0.35">
      <c r="A17" s="35">
        <v>7</v>
      </c>
      <c r="B17" s="40" t="s">
        <v>887</v>
      </c>
      <c r="C17" s="41">
        <v>881.98</v>
      </c>
      <c r="D17" s="39">
        <v>48</v>
      </c>
      <c r="E17" s="39">
        <v>2</v>
      </c>
      <c r="F17" s="42">
        <v>3557815.66</v>
      </c>
    </row>
    <row r="18" spans="1:6" ht="23.25" x14ac:dyDescent="0.35">
      <c r="A18" s="35">
        <v>8</v>
      </c>
      <c r="B18" s="40" t="s">
        <v>920</v>
      </c>
      <c r="C18" s="41">
        <v>2093.1</v>
      </c>
      <c r="D18" s="39">
        <v>110</v>
      </c>
      <c r="E18" s="39">
        <v>3</v>
      </c>
      <c r="F18" s="42">
        <v>223917.22</v>
      </c>
    </row>
    <row r="19" spans="1:6" ht="23.25" x14ac:dyDescent="0.35">
      <c r="A19" s="35">
        <v>9</v>
      </c>
      <c r="B19" s="40" t="s">
        <v>892</v>
      </c>
      <c r="C19" s="41">
        <v>755.8</v>
      </c>
      <c r="D19" s="39">
        <v>20</v>
      </c>
      <c r="E19" s="39">
        <v>1</v>
      </c>
      <c r="F19" s="42">
        <v>3265341.36</v>
      </c>
    </row>
    <row r="20" spans="1:6" ht="23.25" x14ac:dyDescent="0.35">
      <c r="A20" s="35">
        <v>10</v>
      </c>
      <c r="B20" s="40" t="s">
        <v>895</v>
      </c>
      <c r="C20" s="41">
        <v>1840.2</v>
      </c>
      <c r="D20" s="39">
        <v>77</v>
      </c>
      <c r="E20" s="39">
        <v>1</v>
      </c>
      <c r="F20" s="42">
        <v>97672.62</v>
      </c>
    </row>
    <row r="21" spans="1:6" ht="23.25" x14ac:dyDescent="0.35">
      <c r="A21" s="35">
        <v>11</v>
      </c>
      <c r="B21" s="40" t="s">
        <v>1327</v>
      </c>
      <c r="C21" s="41">
        <v>1621.7</v>
      </c>
      <c r="D21" s="39">
        <v>58</v>
      </c>
      <c r="E21" s="39">
        <v>3</v>
      </c>
      <c r="F21" s="42">
        <v>7637123.5900000008</v>
      </c>
    </row>
    <row r="22" spans="1:6" ht="23.25" x14ac:dyDescent="0.35">
      <c r="A22" s="35">
        <v>12</v>
      </c>
      <c r="B22" s="40" t="s">
        <v>1328</v>
      </c>
      <c r="C22" s="41">
        <v>1598.9</v>
      </c>
      <c r="D22" s="39">
        <v>38</v>
      </c>
      <c r="E22" s="39">
        <v>1</v>
      </c>
      <c r="F22" s="42">
        <v>2434994.4500000002</v>
      </c>
    </row>
    <row r="23" spans="1:6" ht="23.25" x14ac:dyDescent="0.35">
      <c r="A23" s="35">
        <v>13</v>
      </c>
      <c r="B23" s="40" t="s">
        <v>908</v>
      </c>
      <c r="C23" s="41">
        <v>465</v>
      </c>
      <c r="D23" s="39">
        <v>26</v>
      </c>
      <c r="E23" s="39">
        <v>1</v>
      </c>
      <c r="F23" s="42">
        <v>89459.11</v>
      </c>
    </row>
    <row r="24" spans="1:6" ht="23.25" x14ac:dyDescent="0.35">
      <c r="A24" s="35">
        <v>14</v>
      </c>
      <c r="B24" s="40" t="s">
        <v>935</v>
      </c>
      <c r="C24" s="41">
        <v>861.5</v>
      </c>
      <c r="D24" s="39">
        <v>31</v>
      </c>
      <c r="E24" s="39">
        <v>1</v>
      </c>
      <c r="F24" s="42">
        <v>3168456.39</v>
      </c>
    </row>
    <row r="25" spans="1:6" ht="23.25" x14ac:dyDescent="0.35">
      <c r="A25" s="35">
        <v>15</v>
      </c>
      <c r="B25" s="40" t="s">
        <v>915</v>
      </c>
      <c r="C25" s="41">
        <v>2249.1999999999998</v>
      </c>
      <c r="D25" s="39">
        <v>104</v>
      </c>
      <c r="E25" s="39">
        <v>3</v>
      </c>
      <c r="F25" s="42">
        <v>4966030.97</v>
      </c>
    </row>
    <row r="26" spans="1:6" ht="23.25" x14ac:dyDescent="0.35">
      <c r="A26" s="35">
        <v>16</v>
      </c>
      <c r="B26" s="40" t="s">
        <v>914</v>
      </c>
      <c r="C26" s="41">
        <v>940.4</v>
      </c>
      <c r="D26" s="39">
        <v>26</v>
      </c>
      <c r="E26" s="39">
        <v>1</v>
      </c>
      <c r="F26" s="42">
        <v>1661171.06</v>
      </c>
    </row>
    <row r="27" spans="1:6" ht="23.25" x14ac:dyDescent="0.35">
      <c r="A27" s="35">
        <v>17</v>
      </c>
      <c r="B27" s="40" t="s">
        <v>889</v>
      </c>
      <c r="C27" s="41">
        <v>1743.7</v>
      </c>
      <c r="D27" s="39">
        <v>65</v>
      </c>
      <c r="E27" s="39">
        <v>1</v>
      </c>
      <c r="F27" s="42">
        <v>105794.97</v>
      </c>
    </row>
    <row r="28" spans="1:6" ht="23.25" x14ac:dyDescent="0.35">
      <c r="A28" s="35">
        <v>18</v>
      </c>
      <c r="B28" s="40" t="s">
        <v>884</v>
      </c>
      <c r="C28" s="41">
        <v>1105.0999999999999</v>
      </c>
      <c r="D28" s="39">
        <v>44</v>
      </c>
      <c r="E28" s="39">
        <v>1</v>
      </c>
      <c r="F28" s="42">
        <v>603261.75</v>
      </c>
    </row>
    <row r="29" spans="1:6" ht="23.25" x14ac:dyDescent="0.35">
      <c r="A29" s="35"/>
      <c r="B29" s="126" t="s">
        <v>1880</v>
      </c>
      <c r="C29" s="128">
        <v>5362.3</v>
      </c>
      <c r="D29" s="129">
        <v>244</v>
      </c>
      <c r="E29" s="129">
        <f>SUM(E30:E35)</f>
        <v>8</v>
      </c>
      <c r="F29" s="130">
        <v>11274519.959999999</v>
      </c>
    </row>
    <row r="30" spans="1:6" ht="23.25" x14ac:dyDescent="0.35">
      <c r="A30" s="35">
        <v>1</v>
      </c>
      <c r="B30" s="40" t="s">
        <v>1325</v>
      </c>
      <c r="C30" s="38">
        <v>1180.5999999999999</v>
      </c>
      <c r="D30" s="63">
        <v>60</v>
      </c>
      <c r="E30" s="39">
        <v>3</v>
      </c>
      <c r="F30" s="38">
        <v>4318971.5999999996</v>
      </c>
    </row>
    <row r="31" spans="1:6" ht="23.25" x14ac:dyDescent="0.35">
      <c r="A31" s="35">
        <v>2</v>
      </c>
      <c r="B31" s="40" t="s">
        <v>878</v>
      </c>
      <c r="C31" s="41">
        <v>366.5</v>
      </c>
      <c r="D31" s="39">
        <v>25</v>
      </c>
      <c r="E31" s="39">
        <v>1</v>
      </c>
      <c r="F31" s="42">
        <v>1358175.69</v>
      </c>
    </row>
    <row r="32" spans="1:6" ht="23.25" x14ac:dyDescent="0.35">
      <c r="A32" s="35">
        <v>3</v>
      </c>
      <c r="B32" s="40" t="s">
        <v>1326</v>
      </c>
      <c r="C32" s="41">
        <v>410.7</v>
      </c>
      <c r="D32" s="39">
        <v>25</v>
      </c>
      <c r="E32" s="39">
        <v>1</v>
      </c>
      <c r="F32" s="42">
        <v>60184.81</v>
      </c>
    </row>
    <row r="33" spans="1:6" ht="23.25" x14ac:dyDescent="0.35">
      <c r="A33" s="35">
        <v>4</v>
      </c>
      <c r="B33" s="40" t="s">
        <v>920</v>
      </c>
      <c r="C33" s="41">
        <v>306.60000000000002</v>
      </c>
      <c r="D33" s="39">
        <v>21</v>
      </c>
      <c r="E33" s="39">
        <v>1</v>
      </c>
      <c r="F33" s="42">
        <v>1003273.4</v>
      </c>
    </row>
    <row r="34" spans="1:6" ht="23.25" x14ac:dyDescent="0.35">
      <c r="A34" s="35">
        <v>5</v>
      </c>
      <c r="B34" s="40" t="s">
        <v>895</v>
      </c>
      <c r="C34" s="41">
        <v>1840.2</v>
      </c>
      <c r="D34" s="39">
        <v>77</v>
      </c>
      <c r="E34" s="39">
        <v>1</v>
      </c>
      <c r="F34" s="42">
        <v>4407071.78</v>
      </c>
    </row>
    <row r="35" spans="1:6" ht="23.25" x14ac:dyDescent="0.35">
      <c r="A35" s="35">
        <v>6</v>
      </c>
      <c r="B35" s="40" t="s">
        <v>1660</v>
      </c>
      <c r="C35" s="41">
        <v>1257.7</v>
      </c>
      <c r="D35" s="39">
        <v>36</v>
      </c>
      <c r="E35" s="39">
        <v>1</v>
      </c>
      <c r="F35" s="42">
        <v>126842.68</v>
      </c>
    </row>
    <row r="36" spans="1:6" ht="23.25" x14ac:dyDescent="0.35">
      <c r="A36" s="35"/>
      <c r="B36" s="126" t="s">
        <v>2773</v>
      </c>
      <c r="C36" s="128">
        <v>5663.5999999999995</v>
      </c>
      <c r="D36" s="129">
        <v>241</v>
      </c>
      <c r="E36" s="129">
        <f>SUM(E37:E41)</f>
        <v>6</v>
      </c>
      <c r="F36" s="130">
        <v>20346923.850000001</v>
      </c>
    </row>
    <row r="37" spans="1:6" ht="23.25" x14ac:dyDescent="0.35">
      <c r="A37" s="35">
        <v>1</v>
      </c>
      <c r="B37" s="40" t="s">
        <v>920</v>
      </c>
      <c r="C37" s="41">
        <v>1786.5</v>
      </c>
      <c r="D37" s="39">
        <v>89</v>
      </c>
      <c r="E37" s="39">
        <v>2</v>
      </c>
      <c r="F37" s="42">
        <v>6014300</v>
      </c>
    </row>
    <row r="38" spans="1:6" ht="23.25" x14ac:dyDescent="0.35">
      <c r="A38" s="35">
        <v>2</v>
      </c>
      <c r="B38" s="40" t="s">
        <v>1326</v>
      </c>
      <c r="C38" s="41">
        <v>410.7</v>
      </c>
      <c r="D38" s="39">
        <v>25</v>
      </c>
      <c r="E38" s="39">
        <v>1</v>
      </c>
      <c r="F38" s="42">
        <v>2457490.21</v>
      </c>
    </row>
    <row r="39" spans="1:6" ht="23.25" x14ac:dyDescent="0.35">
      <c r="A39" s="35">
        <v>3</v>
      </c>
      <c r="B39" s="40" t="s">
        <v>908</v>
      </c>
      <c r="C39" s="41">
        <v>465</v>
      </c>
      <c r="D39" s="39">
        <v>26</v>
      </c>
      <c r="E39" s="39">
        <v>1</v>
      </c>
      <c r="F39" s="42">
        <v>2476600</v>
      </c>
    </row>
    <row r="40" spans="1:6" ht="23.25" x14ac:dyDescent="0.35">
      <c r="A40" s="35">
        <v>4</v>
      </c>
      <c r="B40" s="40" t="s">
        <v>889</v>
      </c>
      <c r="C40" s="41">
        <v>1743.7</v>
      </c>
      <c r="D40" s="39">
        <v>65</v>
      </c>
      <c r="E40" s="39">
        <v>1</v>
      </c>
      <c r="F40" s="42">
        <v>5876069.2400000002</v>
      </c>
    </row>
    <row r="41" spans="1:6" ht="23.25" x14ac:dyDescent="0.35">
      <c r="A41" s="35">
        <v>5</v>
      </c>
      <c r="B41" s="40" t="s">
        <v>1660</v>
      </c>
      <c r="C41" s="41">
        <v>1257.7</v>
      </c>
      <c r="D41" s="39">
        <v>36</v>
      </c>
      <c r="E41" s="39">
        <v>1</v>
      </c>
      <c r="F41" s="42">
        <v>3522464.4</v>
      </c>
    </row>
    <row r="42" spans="1:6" ht="72" customHeight="1" x14ac:dyDescent="0.25">
      <c r="A42" s="449" t="s">
        <v>1370</v>
      </c>
      <c r="B42" s="450"/>
      <c r="C42" s="450"/>
      <c r="D42" s="450"/>
      <c r="E42" s="450"/>
      <c r="F42" s="451"/>
    </row>
    <row r="43" spans="1:6" ht="23.25" x14ac:dyDescent="0.35">
      <c r="A43" s="35"/>
      <c r="B43" s="37" t="s">
        <v>1033</v>
      </c>
      <c r="C43" s="38">
        <v>304291.9800000001</v>
      </c>
      <c r="D43" s="63">
        <v>12757</v>
      </c>
      <c r="E43" s="66">
        <f>SUM(E44:E76)</f>
        <v>122</v>
      </c>
      <c r="F43" s="38">
        <v>56122077.340000018</v>
      </c>
    </row>
    <row r="44" spans="1:6" ht="23.25" x14ac:dyDescent="0.35">
      <c r="A44" s="35">
        <v>1</v>
      </c>
      <c r="B44" s="40" t="s">
        <v>868</v>
      </c>
      <c r="C44" s="41">
        <v>13682.619999999999</v>
      </c>
      <c r="D44" s="63">
        <v>744</v>
      </c>
      <c r="E44" s="66">
        <v>6</v>
      </c>
      <c r="F44" s="42">
        <v>3985118.04</v>
      </c>
    </row>
    <row r="45" spans="1:6" ht="23.25" x14ac:dyDescent="0.35">
      <c r="A45" s="35">
        <v>2</v>
      </c>
      <c r="B45" s="40" t="s">
        <v>869</v>
      </c>
      <c r="C45" s="41">
        <v>4101.7</v>
      </c>
      <c r="D45" s="63">
        <v>111</v>
      </c>
      <c r="E45" s="66">
        <v>1</v>
      </c>
      <c r="F45" s="42">
        <v>418959.01</v>
      </c>
    </row>
    <row r="46" spans="1:6" ht="23.25" x14ac:dyDescent="0.35">
      <c r="A46" s="35">
        <v>3</v>
      </c>
      <c r="B46" s="40" t="s">
        <v>872</v>
      </c>
      <c r="C46" s="41">
        <v>2327.5</v>
      </c>
      <c r="D46" s="63">
        <v>106</v>
      </c>
      <c r="E46" s="66">
        <v>3</v>
      </c>
      <c r="F46" s="42">
        <v>34858.28</v>
      </c>
    </row>
    <row r="47" spans="1:6" ht="23.25" x14ac:dyDescent="0.35">
      <c r="A47" s="35">
        <v>4</v>
      </c>
      <c r="B47" s="40" t="s">
        <v>1325</v>
      </c>
      <c r="C47" s="41">
        <v>25805.739999999998</v>
      </c>
      <c r="D47" s="63">
        <v>1088</v>
      </c>
      <c r="E47" s="66">
        <v>15</v>
      </c>
      <c r="F47" s="42">
        <v>1910861.4299999995</v>
      </c>
    </row>
    <row r="48" spans="1:6" ht="23.25" x14ac:dyDescent="0.35">
      <c r="A48" s="35">
        <v>5</v>
      </c>
      <c r="B48" s="40" t="s">
        <v>877</v>
      </c>
      <c r="C48" s="41">
        <v>14909.5</v>
      </c>
      <c r="D48" s="63">
        <v>477</v>
      </c>
      <c r="E48" s="66">
        <v>7</v>
      </c>
      <c r="F48" s="42">
        <v>2700572.82</v>
      </c>
    </row>
    <row r="49" spans="1:6" ht="23.25" x14ac:dyDescent="0.35">
      <c r="A49" s="35">
        <v>6</v>
      </c>
      <c r="B49" s="40" t="s">
        <v>876</v>
      </c>
      <c r="C49" s="41">
        <v>3874.7000000000003</v>
      </c>
      <c r="D49" s="63">
        <v>141</v>
      </c>
      <c r="E49" s="66">
        <v>4</v>
      </c>
      <c r="F49" s="42">
        <v>3561217.53</v>
      </c>
    </row>
    <row r="50" spans="1:6" ht="23.25" x14ac:dyDescent="0.35">
      <c r="A50" s="35">
        <v>7</v>
      </c>
      <c r="B50" s="40" t="s">
        <v>920</v>
      </c>
      <c r="C50" s="41">
        <v>56264.920000000006</v>
      </c>
      <c r="D50" s="63">
        <v>1785</v>
      </c>
      <c r="E50" s="66">
        <v>28</v>
      </c>
      <c r="F50" s="42">
        <v>12288603.840000004</v>
      </c>
    </row>
    <row r="51" spans="1:6" ht="23.25" x14ac:dyDescent="0.35">
      <c r="A51" s="35">
        <v>8</v>
      </c>
      <c r="B51" s="40" t="s">
        <v>1529</v>
      </c>
      <c r="C51" s="41">
        <v>47621.47</v>
      </c>
      <c r="D51" s="63">
        <v>2263</v>
      </c>
      <c r="E51" s="66">
        <v>15</v>
      </c>
      <c r="F51" s="42">
        <v>5257534.7999999989</v>
      </c>
    </row>
    <row r="52" spans="1:6" ht="23.25" x14ac:dyDescent="0.35">
      <c r="A52" s="35">
        <v>9</v>
      </c>
      <c r="B52" s="40" t="s">
        <v>1530</v>
      </c>
      <c r="C52" s="41">
        <v>45795.1</v>
      </c>
      <c r="D52" s="63">
        <v>2257</v>
      </c>
      <c r="E52" s="66">
        <v>6</v>
      </c>
      <c r="F52" s="42">
        <v>1550578.68</v>
      </c>
    </row>
    <row r="53" spans="1:6" ht="23.25" x14ac:dyDescent="0.35">
      <c r="A53" s="35">
        <v>10</v>
      </c>
      <c r="B53" s="40" t="s">
        <v>875</v>
      </c>
      <c r="C53" s="41">
        <v>6959.2</v>
      </c>
      <c r="D53" s="63">
        <v>259</v>
      </c>
      <c r="E53" s="66">
        <v>2</v>
      </c>
      <c r="F53" s="42">
        <v>3231773.15</v>
      </c>
    </row>
    <row r="54" spans="1:6" ht="23.25" x14ac:dyDescent="0.35">
      <c r="A54" s="35">
        <v>11</v>
      </c>
      <c r="B54" s="40" t="s">
        <v>1531</v>
      </c>
      <c r="C54" s="41">
        <v>1317.6</v>
      </c>
      <c r="D54" s="63">
        <v>50</v>
      </c>
      <c r="E54" s="66">
        <v>2</v>
      </c>
      <c r="F54" s="42">
        <v>35323.410000000003</v>
      </c>
    </row>
    <row r="55" spans="1:6" ht="23.25" x14ac:dyDescent="0.35">
      <c r="A55" s="35">
        <v>12</v>
      </c>
      <c r="B55" s="40" t="s">
        <v>936</v>
      </c>
      <c r="C55" s="41">
        <v>3121</v>
      </c>
      <c r="D55" s="63">
        <v>171</v>
      </c>
      <c r="E55" s="66">
        <v>1</v>
      </c>
      <c r="F55" s="42">
        <v>778244.79</v>
      </c>
    </row>
    <row r="56" spans="1:6" ht="23.25" x14ac:dyDescent="0.35">
      <c r="A56" s="35">
        <v>13</v>
      </c>
      <c r="B56" s="40" t="s">
        <v>903</v>
      </c>
      <c r="C56" s="41">
        <v>9080.32</v>
      </c>
      <c r="D56" s="63">
        <v>322</v>
      </c>
      <c r="E56" s="66">
        <v>4</v>
      </c>
      <c r="F56" s="42">
        <v>2181840.0300000003</v>
      </c>
    </row>
    <row r="57" spans="1:6" ht="23.25" x14ac:dyDescent="0.35">
      <c r="A57" s="35">
        <v>14</v>
      </c>
      <c r="B57" s="40" t="s">
        <v>884</v>
      </c>
      <c r="C57" s="41">
        <v>5085.1000000000004</v>
      </c>
      <c r="D57" s="63">
        <v>199</v>
      </c>
      <c r="E57" s="66">
        <v>1</v>
      </c>
      <c r="F57" s="42">
        <v>425208.96</v>
      </c>
    </row>
    <row r="58" spans="1:6" ht="23.25" x14ac:dyDescent="0.35">
      <c r="A58" s="35">
        <v>15</v>
      </c>
      <c r="B58" s="40" t="s">
        <v>887</v>
      </c>
      <c r="C58" s="41">
        <v>4174.76</v>
      </c>
      <c r="D58" s="63">
        <v>92</v>
      </c>
      <c r="E58" s="66">
        <v>2</v>
      </c>
      <c r="F58" s="42">
        <v>243092.59999999998</v>
      </c>
    </row>
    <row r="59" spans="1:6" ht="23.25" x14ac:dyDescent="0.35">
      <c r="A59" s="35">
        <v>16</v>
      </c>
      <c r="B59" s="40" t="s">
        <v>899</v>
      </c>
      <c r="C59" s="41">
        <v>15972.619999999999</v>
      </c>
      <c r="D59" s="63">
        <v>615</v>
      </c>
      <c r="E59" s="66">
        <v>2</v>
      </c>
      <c r="F59" s="42">
        <v>2173945.6799999997</v>
      </c>
    </row>
    <row r="60" spans="1:6" ht="23.25" x14ac:dyDescent="0.35">
      <c r="A60" s="35">
        <v>17</v>
      </c>
      <c r="B60" s="40" t="s">
        <v>902</v>
      </c>
      <c r="C60" s="41">
        <v>3408</v>
      </c>
      <c r="D60" s="63">
        <v>189</v>
      </c>
      <c r="E60" s="66">
        <v>3</v>
      </c>
      <c r="F60" s="42">
        <v>673492.45</v>
      </c>
    </row>
    <row r="61" spans="1:6" ht="23.25" x14ac:dyDescent="0.35">
      <c r="A61" s="35">
        <v>18</v>
      </c>
      <c r="B61" s="40" t="s">
        <v>935</v>
      </c>
      <c r="C61" s="41">
        <v>677.1</v>
      </c>
      <c r="D61" s="63">
        <v>37</v>
      </c>
      <c r="E61" s="66">
        <v>1</v>
      </c>
      <c r="F61" s="42">
        <v>39585</v>
      </c>
    </row>
    <row r="62" spans="1:6" ht="23.25" x14ac:dyDescent="0.35">
      <c r="A62" s="35">
        <v>19</v>
      </c>
      <c r="B62" s="40" t="s">
        <v>879</v>
      </c>
      <c r="C62" s="41">
        <v>805.6</v>
      </c>
      <c r="D62" s="63">
        <v>44</v>
      </c>
      <c r="E62" s="66">
        <v>1</v>
      </c>
      <c r="F62" s="42">
        <v>275468.56</v>
      </c>
    </row>
    <row r="63" spans="1:6" ht="23.25" x14ac:dyDescent="0.35">
      <c r="A63" s="35">
        <v>20</v>
      </c>
      <c r="B63" s="40" t="s">
        <v>922</v>
      </c>
      <c r="C63" s="41">
        <v>1423.3</v>
      </c>
      <c r="D63" s="63">
        <v>37</v>
      </c>
      <c r="E63" s="66">
        <v>1</v>
      </c>
      <c r="F63" s="42">
        <v>50753.95</v>
      </c>
    </row>
    <row r="64" spans="1:6" ht="23.25" x14ac:dyDescent="0.35">
      <c r="A64" s="35">
        <v>21</v>
      </c>
      <c r="B64" s="40" t="s">
        <v>933</v>
      </c>
      <c r="C64" s="41">
        <v>13349.95</v>
      </c>
      <c r="D64" s="63">
        <v>640</v>
      </c>
      <c r="E64" s="66">
        <v>4</v>
      </c>
      <c r="F64" s="42">
        <v>5784912.8800000008</v>
      </c>
    </row>
    <row r="65" spans="1:6" ht="23.25" x14ac:dyDescent="0.35">
      <c r="A65" s="35">
        <v>22</v>
      </c>
      <c r="B65" s="40" t="s">
        <v>1330</v>
      </c>
      <c r="C65" s="41">
        <v>418.1</v>
      </c>
      <c r="D65" s="63">
        <v>12</v>
      </c>
      <c r="E65" s="66">
        <v>1</v>
      </c>
      <c r="F65" s="42">
        <v>222759.59</v>
      </c>
    </row>
    <row r="66" spans="1:6" ht="23.25" x14ac:dyDescent="0.35">
      <c r="A66" s="35">
        <v>23</v>
      </c>
      <c r="B66" s="40" t="s">
        <v>942</v>
      </c>
      <c r="C66" s="41">
        <v>344.6</v>
      </c>
      <c r="D66" s="63">
        <v>15</v>
      </c>
      <c r="E66" s="66">
        <v>1</v>
      </c>
      <c r="F66" s="42">
        <v>137654.99000000002</v>
      </c>
    </row>
    <row r="67" spans="1:6" ht="23.25" x14ac:dyDescent="0.35">
      <c r="A67" s="35">
        <v>24</v>
      </c>
      <c r="B67" s="40" t="s">
        <v>891</v>
      </c>
      <c r="C67" s="41">
        <v>3508.9</v>
      </c>
      <c r="D67" s="63">
        <v>145</v>
      </c>
      <c r="E67" s="66">
        <v>1</v>
      </c>
      <c r="F67" s="42">
        <v>1522500</v>
      </c>
    </row>
    <row r="68" spans="1:6" ht="23.25" x14ac:dyDescent="0.35">
      <c r="A68" s="35">
        <v>25</v>
      </c>
      <c r="B68" s="40" t="s">
        <v>898</v>
      </c>
      <c r="C68" s="41">
        <v>719.4</v>
      </c>
      <c r="D68" s="63">
        <v>30</v>
      </c>
      <c r="E68" s="66">
        <v>1</v>
      </c>
      <c r="F68" s="42">
        <v>50750</v>
      </c>
    </row>
    <row r="69" spans="1:6" ht="23.25" x14ac:dyDescent="0.35">
      <c r="A69" s="35">
        <v>26</v>
      </c>
      <c r="B69" s="40" t="s">
        <v>913</v>
      </c>
      <c r="C69" s="41">
        <v>930</v>
      </c>
      <c r="D69" s="63">
        <v>45</v>
      </c>
      <c r="E69" s="66">
        <v>1</v>
      </c>
      <c r="F69" s="42">
        <v>39622.869999999995</v>
      </c>
    </row>
    <row r="70" spans="1:6" ht="23.25" x14ac:dyDescent="0.35">
      <c r="A70" s="35">
        <v>27</v>
      </c>
      <c r="B70" s="40" t="s">
        <v>889</v>
      </c>
      <c r="C70" s="41">
        <v>5432.4</v>
      </c>
      <c r="D70" s="63">
        <v>181</v>
      </c>
      <c r="E70" s="66">
        <v>1</v>
      </c>
      <c r="F70" s="42">
        <v>1045972.2</v>
      </c>
    </row>
    <row r="71" spans="1:6" ht="23.25" x14ac:dyDescent="0.35">
      <c r="A71" s="35">
        <v>28</v>
      </c>
      <c r="B71" s="40" t="s">
        <v>893</v>
      </c>
      <c r="C71" s="41">
        <v>1000</v>
      </c>
      <c r="D71" s="63">
        <v>54</v>
      </c>
      <c r="E71" s="66">
        <v>2</v>
      </c>
      <c r="F71" s="42">
        <v>98453.75</v>
      </c>
    </row>
    <row r="72" spans="1:6" ht="23.25" x14ac:dyDescent="0.35">
      <c r="A72" s="35">
        <v>29</v>
      </c>
      <c r="B72" s="40" t="s">
        <v>1326</v>
      </c>
      <c r="C72" s="41">
        <v>1707.6</v>
      </c>
      <c r="D72" s="63">
        <v>83</v>
      </c>
      <c r="E72" s="66">
        <v>1</v>
      </c>
      <c r="F72" s="42">
        <v>5309.7</v>
      </c>
    </row>
    <row r="73" spans="1:6" ht="23.25" x14ac:dyDescent="0.35">
      <c r="A73" s="35">
        <v>30</v>
      </c>
      <c r="B73" s="40" t="s">
        <v>906</v>
      </c>
      <c r="C73" s="41">
        <v>773.3</v>
      </c>
      <c r="D73" s="63">
        <v>25</v>
      </c>
      <c r="E73" s="66">
        <v>1</v>
      </c>
      <c r="F73" s="42">
        <v>188216.53</v>
      </c>
    </row>
    <row r="74" spans="1:6" ht="23.25" x14ac:dyDescent="0.35">
      <c r="A74" s="35">
        <v>31</v>
      </c>
      <c r="B74" s="40" t="s">
        <v>909</v>
      </c>
      <c r="C74" s="41">
        <v>3094.98</v>
      </c>
      <c r="D74" s="63">
        <v>157</v>
      </c>
      <c r="E74" s="66">
        <v>1</v>
      </c>
      <c r="F74" s="42">
        <v>159122.38</v>
      </c>
    </row>
    <row r="75" spans="1:6" ht="23.25" x14ac:dyDescent="0.35">
      <c r="A75" s="35">
        <v>32</v>
      </c>
      <c r="B75" s="40" t="s">
        <v>908</v>
      </c>
      <c r="C75" s="41">
        <v>2034.7</v>
      </c>
      <c r="D75" s="63">
        <v>104</v>
      </c>
      <c r="E75" s="66">
        <v>1</v>
      </c>
      <c r="F75" s="42">
        <v>4034769.44</v>
      </c>
    </row>
    <row r="76" spans="1:6" ht="23.25" x14ac:dyDescent="0.35">
      <c r="A76" s="35">
        <v>33</v>
      </c>
      <c r="B76" s="40" t="s">
        <v>871</v>
      </c>
      <c r="C76" s="41">
        <v>4570.2</v>
      </c>
      <c r="D76" s="63">
        <v>279</v>
      </c>
      <c r="E76" s="66">
        <v>1</v>
      </c>
      <c r="F76" s="42">
        <v>1015000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 (2)</vt:lpstr>
      <vt:lpstr>Перечень</vt:lpstr>
      <vt:lpstr>Рес обесп (2)</vt:lpstr>
      <vt:lpstr>Плановые показатели (2)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'Реестр (2)'!Область_печати</vt:lpstr>
      <vt:lpstr>'Рес обесп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Марина Геннадьевна Башурина</cp:lastModifiedBy>
  <cp:lastPrinted>2021-12-17T11:17:32Z</cp:lastPrinted>
  <dcterms:created xsi:type="dcterms:W3CDTF">2019-03-21T15:19:46Z</dcterms:created>
  <dcterms:modified xsi:type="dcterms:W3CDTF">2021-12-21T14:17:29Z</dcterms:modified>
</cp:coreProperties>
</file>